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drawings/drawing13.xml" ContentType="application/vnd.openxmlformats-officedocument.drawing+xml"/>
  <Override PartName="/xl/worksheets/sheet1.xml" ContentType="application/vnd.openxmlformats-officedocument.spreadsheetml.worksheet+xml"/>
  <Override PartName="/xl/chartsheets/sheet4.xml" ContentType="application/vnd.openxmlformats-officedocument.spreadsheetml.chart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chartsheets/sheet2.xml" ContentType="application/vnd.openxmlformats-officedocument.spreadsheetml.chartsheet+xml"/>
  <Override PartName="/xl/chartsheets/sheet3.xml" ContentType="application/vnd.openxmlformats-officedocument.spreadsheetml.chart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Default Extension="emf" ContentType="image/x-emf"/>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externalLinks/externalLink11.xml" ContentType="application/vnd.openxmlformats-officedocument.spreadsheetml.externalLink+xml"/>
  <Override PartName="/xl/drawings/drawing12.xml" ContentType="application/vnd.openxmlformats-officedocument.drawing+xml"/>
  <Default Extension="vml" ContentType="application/vnd.openxmlformats-officedocument.vmlDrawing"/>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105" yWindow="-105" windowWidth="20730" windowHeight="11760" tabRatio="648" activeTab="1"/>
  </bookViews>
  <sheets>
    <sheet name="RESUMO" sheetId="2" r:id="rId1"/>
    <sheet name="GLOBAL" sheetId="3" r:id="rId2"/>
    <sheet name="MEM-LEVANT" sheetId="5" r:id="rId3"/>
    <sheet name="CRONOGRAMA" sheetId="1" r:id="rId4"/>
    <sheet name="ABC" sheetId="49" state="hidden" r:id="rId5"/>
    <sheet name="LABOR-SERVIÇOS" sheetId="30" state="hidden" r:id="rId6"/>
    <sheet name="SAPATAS-ANEXOI" sheetId="42" state="hidden" r:id="rId7"/>
    <sheet name="CINTAS E VIGAS-ANEXOII" sheetId="43" state="hidden" r:id="rId8"/>
    <sheet name="PILARES E PILARETES-ANEXOIII" sheetId="44" state="hidden" r:id="rId9"/>
    <sheet name="SINAPI-SERVIÇOS" sheetId="32" r:id="rId10"/>
    <sheet name="LABOR-INSUMOS" sheetId="29" state="hidden" r:id="rId11"/>
    <sheet name="Gráf4" sheetId="54" r:id="rId12"/>
    <sheet name="Gráf3" sheetId="53" r:id="rId13"/>
    <sheet name="Gráf2" sheetId="52" r:id="rId14"/>
    <sheet name="Gráf1" sheetId="51" r:id="rId15"/>
    <sheet name="ARQ-COMP" sheetId="8" r:id="rId16"/>
    <sheet name="SINAPI-INSUMOS" sheetId="31" state="hidden" r:id="rId17"/>
    <sheet name="ADM-COMP" sheetId="19" state="hidden" r:id="rId18"/>
    <sheet name="CURVA ABC" sheetId="50" state="hidden" r:id="rId19"/>
    <sheet name="BDI-COMP " sheetId="27" state="hidden" r:id="rId20"/>
    <sheet name="LS-COMP" sheetId="28" state="hidden" r:id="rId21"/>
    <sheet name="DER-ES JAN-18" sheetId="38" state="hidden" r:id="rId22"/>
    <sheet name="CLI-COMP" sheetId="23" state="hidden" r:id="rId23"/>
    <sheet name="EST-COMP" sheetId="17" state="hidden" r:id="rId24"/>
    <sheet name="GAS-COMP" sheetId="16" state="hidden" r:id="rId25"/>
    <sheet name="IMPER-COMP" sheetId="18" state="hidden" r:id="rId26"/>
    <sheet name="HID-COMP" sheetId="11" state="hidden" r:id="rId27"/>
    <sheet name="IMPL-COMP" sheetId="13" state="hidden" r:id="rId28"/>
    <sheet name="INC-COMP" sheetId="10" state="hidden" r:id="rId29"/>
    <sheet name="SCE-COMP" sheetId="9" state="hidden" r:id="rId30"/>
    <sheet name="SEG-COMP" sheetId="21" state="hidden" r:id="rId31"/>
    <sheet name="SPDA-COMP" sheetId="22" state="hidden" r:id="rId32"/>
    <sheet name="ORSE" sheetId="39" state="hidden" r:id="rId33"/>
    <sheet name="QUADRO RESUMO" sheetId="40"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s" localSheetId="4">#REF!</definedName>
    <definedName name="\s" localSheetId="17">'ADM-COMP'!#REF!</definedName>
    <definedName name="\s" localSheetId="7">#REF!</definedName>
    <definedName name="\s" localSheetId="22">'CLI-COMP'!#REF!</definedName>
    <definedName name="\s" localSheetId="23">'EST-COMP'!#REF!</definedName>
    <definedName name="\s" localSheetId="24">'GAS-COMP'!#REF!</definedName>
    <definedName name="\s" localSheetId="26">'HID-COMP'!#REF!</definedName>
    <definedName name="\s" localSheetId="25">'IMPER-COMP'!#REF!</definedName>
    <definedName name="\s" localSheetId="27">'IMPL-COMP'!#REF!</definedName>
    <definedName name="\s" localSheetId="28">'INC-COMP'!#REF!</definedName>
    <definedName name="\s" localSheetId="8">#REF!</definedName>
    <definedName name="\s" localSheetId="6">#REF!</definedName>
    <definedName name="\s" localSheetId="29">'SCE-COMP'!#REF!</definedName>
    <definedName name="\s" localSheetId="30">'SEG-COMP'!#REF!</definedName>
    <definedName name="\s" localSheetId="31">'SPDA-COMP'!#REF!</definedName>
    <definedName name="\s">#REF!</definedName>
    <definedName name="\t" localSheetId="4">#REF!</definedName>
    <definedName name="\t" localSheetId="17">'ADM-COMP'!#REF!</definedName>
    <definedName name="\t" localSheetId="7">#REF!</definedName>
    <definedName name="\t" localSheetId="22">'CLI-COMP'!#REF!</definedName>
    <definedName name="\t" localSheetId="23">'EST-COMP'!#REF!</definedName>
    <definedName name="\t" localSheetId="24">'GAS-COMP'!#REF!</definedName>
    <definedName name="\t" localSheetId="26">'HID-COMP'!#REF!</definedName>
    <definedName name="\t" localSheetId="25">'IMPER-COMP'!#REF!</definedName>
    <definedName name="\t" localSheetId="27">'IMPL-COMP'!#REF!</definedName>
    <definedName name="\t" localSheetId="28">'INC-COMP'!#REF!</definedName>
    <definedName name="\t" localSheetId="8">#REF!</definedName>
    <definedName name="\t" localSheetId="6">#REF!</definedName>
    <definedName name="\t" localSheetId="29">'SCE-COMP'!#REF!</definedName>
    <definedName name="\t" localSheetId="30">'SEG-COMP'!#REF!</definedName>
    <definedName name="\t" localSheetId="31">'SPDA-COMP'!#REF!</definedName>
    <definedName name="\t">#REF!</definedName>
    <definedName name="__6Excel_BuiltIn_Print_Area_3_1_1_1_1_1" localSheetId="4">#REF!</definedName>
    <definedName name="__6Excel_BuiltIn_Print_Area_3_1_1_1_1_1" localSheetId="17">'ADM-COMP'!#REF!</definedName>
    <definedName name="__6Excel_BuiltIn_Print_Area_3_1_1_1_1_1" localSheetId="7">#REF!</definedName>
    <definedName name="__6Excel_BuiltIn_Print_Area_3_1_1_1_1_1" localSheetId="22">'CLI-COMP'!#REF!</definedName>
    <definedName name="__6Excel_BuiltIn_Print_Area_3_1_1_1_1_1" localSheetId="23">'EST-COMP'!#REF!</definedName>
    <definedName name="__6Excel_BuiltIn_Print_Area_3_1_1_1_1_1" localSheetId="24">'GAS-COMP'!#REF!</definedName>
    <definedName name="__6Excel_BuiltIn_Print_Area_3_1_1_1_1_1" localSheetId="26">'HID-COMP'!#REF!</definedName>
    <definedName name="__6Excel_BuiltIn_Print_Area_3_1_1_1_1_1" localSheetId="25">'IMPER-COMP'!#REF!</definedName>
    <definedName name="__6Excel_BuiltIn_Print_Area_3_1_1_1_1_1" localSheetId="27">'IMPL-COMP'!#REF!</definedName>
    <definedName name="__6Excel_BuiltIn_Print_Area_3_1_1_1_1_1" localSheetId="28">'INC-COMP'!#REF!</definedName>
    <definedName name="__6Excel_BuiltIn_Print_Area_3_1_1_1_1_1" localSheetId="8">#REF!</definedName>
    <definedName name="__6Excel_BuiltIn_Print_Area_3_1_1_1_1_1" localSheetId="6">#REF!</definedName>
    <definedName name="__6Excel_BuiltIn_Print_Area_3_1_1_1_1_1" localSheetId="29">'SCE-COMP'!#REF!</definedName>
    <definedName name="__6Excel_BuiltIn_Print_Area_3_1_1_1_1_1" localSheetId="30">'SEG-COMP'!#REF!</definedName>
    <definedName name="__6Excel_BuiltIn_Print_Area_3_1_1_1_1_1" localSheetId="31">'SPDA-COMP'!#REF!</definedName>
    <definedName name="__6Excel_BuiltIn_Print_Area_3_1_1_1_1_1">#REF!</definedName>
    <definedName name="_10Excel_BuiltIn_Print_Area_5_1" localSheetId="4">#REF!</definedName>
    <definedName name="_10Excel_BuiltIn_Print_Area_5_1" localSheetId="17">'ADM-COMP'!#REF!</definedName>
    <definedName name="_10Excel_BuiltIn_Print_Area_5_1" localSheetId="7">#REF!</definedName>
    <definedName name="_10Excel_BuiltIn_Print_Area_5_1" localSheetId="22">'CLI-COMP'!#REF!</definedName>
    <definedName name="_10Excel_BuiltIn_Print_Area_5_1" localSheetId="23">'EST-COMP'!#REF!</definedName>
    <definedName name="_10Excel_BuiltIn_Print_Area_5_1" localSheetId="24">'GAS-COMP'!#REF!</definedName>
    <definedName name="_10Excel_BuiltIn_Print_Area_5_1" localSheetId="26">'HID-COMP'!#REF!</definedName>
    <definedName name="_10Excel_BuiltIn_Print_Area_5_1" localSheetId="25">'IMPER-COMP'!#REF!</definedName>
    <definedName name="_10Excel_BuiltIn_Print_Area_5_1" localSheetId="27">'IMPL-COMP'!#REF!</definedName>
    <definedName name="_10Excel_BuiltIn_Print_Area_5_1" localSheetId="28">'INC-COMP'!#REF!</definedName>
    <definedName name="_10Excel_BuiltIn_Print_Area_5_1" localSheetId="8">#REF!</definedName>
    <definedName name="_10Excel_BuiltIn_Print_Area_5_1" localSheetId="6">#REF!</definedName>
    <definedName name="_10Excel_BuiltIn_Print_Area_5_1" localSheetId="29">'SCE-COMP'!#REF!</definedName>
    <definedName name="_10Excel_BuiltIn_Print_Area_5_1" localSheetId="30">'SEG-COMP'!#REF!</definedName>
    <definedName name="_10Excel_BuiltIn_Print_Area_5_1" localSheetId="31">'SPDA-COMP'!#REF!</definedName>
    <definedName name="_10Excel_BuiltIn_Print_Area_5_1">#REF!</definedName>
    <definedName name="_10Excel_BuiltIn_Print_Area_7_1" localSheetId="4">#REF!</definedName>
    <definedName name="_10Excel_BuiltIn_Print_Area_7_1" localSheetId="17">'ADM-COMP'!#REF!</definedName>
    <definedName name="_10Excel_BuiltIn_Print_Area_7_1" localSheetId="7">#REF!</definedName>
    <definedName name="_10Excel_BuiltIn_Print_Area_7_1" localSheetId="22">'CLI-COMP'!#REF!</definedName>
    <definedName name="_10Excel_BuiltIn_Print_Area_7_1" localSheetId="23">'EST-COMP'!#REF!</definedName>
    <definedName name="_10Excel_BuiltIn_Print_Area_7_1" localSheetId="24">'GAS-COMP'!#REF!</definedName>
    <definedName name="_10Excel_BuiltIn_Print_Area_7_1" localSheetId="26">'HID-COMP'!#REF!</definedName>
    <definedName name="_10Excel_BuiltIn_Print_Area_7_1" localSheetId="25">'IMPER-COMP'!#REF!</definedName>
    <definedName name="_10Excel_BuiltIn_Print_Area_7_1" localSheetId="27">'IMPL-COMP'!#REF!</definedName>
    <definedName name="_10Excel_BuiltIn_Print_Area_7_1" localSheetId="28">'INC-COMP'!#REF!</definedName>
    <definedName name="_10Excel_BuiltIn_Print_Area_7_1" localSheetId="8">#REF!</definedName>
    <definedName name="_10Excel_BuiltIn_Print_Area_7_1" localSheetId="6">#REF!</definedName>
    <definedName name="_10Excel_BuiltIn_Print_Area_7_1" localSheetId="29">'SCE-COMP'!#REF!</definedName>
    <definedName name="_10Excel_BuiltIn_Print_Area_7_1" localSheetId="30">'SEG-COMP'!#REF!</definedName>
    <definedName name="_10Excel_BuiltIn_Print_Area_7_1" localSheetId="31">'SPDA-COMP'!#REF!</definedName>
    <definedName name="_10Excel_BuiltIn_Print_Area_7_1">#REF!</definedName>
    <definedName name="_11Excel_BuiltIn_Print_Area_8_1" localSheetId="19">([1]EMERGÊNCIA!$A$1:$N$213,[1]EMERGÊNCIA!$A$214:$N$290)</definedName>
    <definedName name="_11Excel_BuiltIn_Print_Area_8_1" localSheetId="20">([1]EMERGÊNCIA!$A$1:$N$213,[1]EMERGÊNCIA!$A$214:$N$290)</definedName>
    <definedName name="_11Excel_BuiltIn_Print_Area_8_1" localSheetId="2">([2]EMERGÊNCIA!$A$1:$N$213,[2]EMERGÊNCIA!$A$214:$N$290)</definedName>
    <definedName name="_11Excel_BuiltIn_Print_Area_8_1">([1]EMERGÊNCIA!$A$1:$N$213,[1]EMERGÊNCIA!$A$214:$N$290)</definedName>
    <definedName name="_12Excel_BuiltIn_Print_Area_6_1" localSheetId="4">#REF!</definedName>
    <definedName name="_12Excel_BuiltIn_Print_Area_6_1" localSheetId="17">'ADM-COMP'!#REF!</definedName>
    <definedName name="_12Excel_BuiltIn_Print_Area_6_1" localSheetId="19">'BDI-COMP '!#REF!</definedName>
    <definedName name="_12Excel_BuiltIn_Print_Area_6_1" localSheetId="7">#REF!</definedName>
    <definedName name="_12Excel_BuiltIn_Print_Area_6_1" localSheetId="22">'CLI-COMP'!#REF!</definedName>
    <definedName name="_12Excel_BuiltIn_Print_Area_6_1" localSheetId="23">'EST-COMP'!#REF!</definedName>
    <definedName name="_12Excel_BuiltIn_Print_Area_6_1" localSheetId="24">'GAS-COMP'!#REF!</definedName>
    <definedName name="_12Excel_BuiltIn_Print_Area_6_1" localSheetId="26">'HID-COMP'!#REF!</definedName>
    <definedName name="_12Excel_BuiltIn_Print_Area_6_1" localSheetId="25">'IMPER-COMP'!#REF!</definedName>
    <definedName name="_12Excel_BuiltIn_Print_Area_6_1" localSheetId="27">'IMPL-COMP'!#REF!</definedName>
    <definedName name="_12Excel_BuiltIn_Print_Area_6_1" localSheetId="28">'INC-COMP'!#REF!</definedName>
    <definedName name="_12Excel_BuiltIn_Print_Area_6_1" localSheetId="8">#REF!</definedName>
    <definedName name="_12Excel_BuiltIn_Print_Area_6_1" localSheetId="6">#REF!</definedName>
    <definedName name="_12Excel_BuiltIn_Print_Area_6_1" localSheetId="29">'SCE-COMP'!#REF!</definedName>
    <definedName name="_12Excel_BuiltIn_Print_Area_6_1" localSheetId="30">'SEG-COMP'!#REF!</definedName>
    <definedName name="_12Excel_BuiltIn_Print_Area_6_1" localSheetId="31">'SPDA-COMP'!#REF!</definedName>
    <definedName name="_12Excel_BuiltIn_Print_Area_6_1">#REF!</definedName>
    <definedName name="_12Excel_BuiltIn_Print_Area_9_1" localSheetId="4">#REF!</definedName>
    <definedName name="_12Excel_BuiltIn_Print_Area_9_1" localSheetId="17">'ADM-COMP'!#REF!</definedName>
    <definedName name="_12Excel_BuiltIn_Print_Area_9_1" localSheetId="19">'BDI-COMP '!#REF!</definedName>
    <definedName name="_12Excel_BuiltIn_Print_Area_9_1" localSheetId="7">#REF!</definedName>
    <definedName name="_12Excel_BuiltIn_Print_Area_9_1" localSheetId="22">'CLI-COMP'!#REF!</definedName>
    <definedName name="_12Excel_BuiltIn_Print_Area_9_1" localSheetId="23">'EST-COMP'!#REF!</definedName>
    <definedName name="_12Excel_BuiltIn_Print_Area_9_1" localSheetId="24">'GAS-COMP'!#REF!</definedName>
    <definedName name="_12Excel_BuiltIn_Print_Area_9_1" localSheetId="26">'HID-COMP'!#REF!</definedName>
    <definedName name="_12Excel_BuiltIn_Print_Area_9_1" localSheetId="25">'IMPER-COMP'!#REF!</definedName>
    <definedName name="_12Excel_BuiltIn_Print_Area_9_1" localSheetId="27">'IMPL-COMP'!#REF!</definedName>
    <definedName name="_12Excel_BuiltIn_Print_Area_9_1" localSheetId="28">'INC-COMP'!#REF!</definedName>
    <definedName name="_12Excel_BuiltIn_Print_Area_9_1" localSheetId="8">#REF!</definedName>
    <definedName name="_12Excel_BuiltIn_Print_Area_9_1" localSheetId="6">#REF!</definedName>
    <definedName name="_12Excel_BuiltIn_Print_Area_9_1" localSheetId="29">'SCE-COMP'!#REF!</definedName>
    <definedName name="_12Excel_BuiltIn_Print_Area_9_1" localSheetId="30">'SEG-COMP'!#REF!</definedName>
    <definedName name="_12Excel_BuiltIn_Print_Area_9_1" localSheetId="31">'SPDA-COMP'!#REF!</definedName>
    <definedName name="_12Excel_BuiltIn_Print_Area_9_1">#REF!</definedName>
    <definedName name="_13Excel_BuiltIn_Print_Titles_3_1" localSheetId="4">#REF!</definedName>
    <definedName name="_13Excel_BuiltIn_Print_Titles_3_1" localSheetId="17">'ADM-COMP'!#REF!</definedName>
    <definedName name="_13Excel_BuiltIn_Print_Titles_3_1" localSheetId="19">'BDI-COMP '!#REF!</definedName>
    <definedName name="_13Excel_BuiltIn_Print_Titles_3_1" localSheetId="7">#REF!</definedName>
    <definedName name="_13Excel_BuiltIn_Print_Titles_3_1" localSheetId="22">'CLI-COMP'!#REF!</definedName>
    <definedName name="_13Excel_BuiltIn_Print_Titles_3_1" localSheetId="23">'EST-COMP'!#REF!</definedName>
    <definedName name="_13Excel_BuiltIn_Print_Titles_3_1" localSheetId="24">'GAS-COMP'!#REF!</definedName>
    <definedName name="_13Excel_BuiltIn_Print_Titles_3_1" localSheetId="26">'HID-COMP'!#REF!</definedName>
    <definedName name="_13Excel_BuiltIn_Print_Titles_3_1" localSheetId="25">'IMPER-COMP'!#REF!</definedName>
    <definedName name="_13Excel_BuiltIn_Print_Titles_3_1" localSheetId="27">'IMPL-COMP'!#REF!</definedName>
    <definedName name="_13Excel_BuiltIn_Print_Titles_3_1" localSheetId="28">'INC-COMP'!#REF!</definedName>
    <definedName name="_13Excel_BuiltIn_Print_Titles_3_1" localSheetId="8">#REF!</definedName>
    <definedName name="_13Excel_BuiltIn_Print_Titles_3_1" localSheetId="6">#REF!</definedName>
    <definedName name="_13Excel_BuiltIn_Print_Titles_3_1" localSheetId="29">'SCE-COMP'!#REF!</definedName>
    <definedName name="_13Excel_BuiltIn_Print_Titles_3_1" localSheetId="30">'SEG-COMP'!#REF!</definedName>
    <definedName name="_13Excel_BuiltIn_Print_Titles_3_1" localSheetId="31">'SPDA-COMP'!#REF!</definedName>
    <definedName name="_13Excel_BuiltIn_Print_Titles_3_1">#REF!</definedName>
    <definedName name="_14Excel_BuiltIn_Print_Area_7_1" localSheetId="4">#REF!</definedName>
    <definedName name="_14Excel_BuiltIn_Print_Area_7_1" localSheetId="17">'ADM-COMP'!#REF!</definedName>
    <definedName name="_14Excel_BuiltIn_Print_Area_7_1" localSheetId="7">#REF!</definedName>
    <definedName name="_14Excel_BuiltIn_Print_Area_7_1" localSheetId="22">'CLI-COMP'!#REF!</definedName>
    <definedName name="_14Excel_BuiltIn_Print_Area_7_1" localSheetId="23">'EST-COMP'!#REF!</definedName>
    <definedName name="_14Excel_BuiltIn_Print_Area_7_1" localSheetId="24">'GAS-COMP'!#REF!</definedName>
    <definedName name="_14Excel_BuiltIn_Print_Area_7_1" localSheetId="26">'HID-COMP'!#REF!</definedName>
    <definedName name="_14Excel_BuiltIn_Print_Area_7_1" localSheetId="25">'IMPER-COMP'!#REF!</definedName>
    <definedName name="_14Excel_BuiltIn_Print_Area_7_1" localSheetId="27">'IMPL-COMP'!#REF!</definedName>
    <definedName name="_14Excel_BuiltIn_Print_Area_7_1" localSheetId="28">'INC-COMP'!#REF!</definedName>
    <definedName name="_14Excel_BuiltIn_Print_Area_7_1" localSheetId="8">#REF!</definedName>
    <definedName name="_14Excel_BuiltIn_Print_Area_7_1" localSheetId="6">#REF!</definedName>
    <definedName name="_14Excel_BuiltIn_Print_Area_7_1" localSheetId="29">'SCE-COMP'!#REF!</definedName>
    <definedName name="_14Excel_BuiltIn_Print_Area_7_1" localSheetId="30">'SEG-COMP'!#REF!</definedName>
    <definedName name="_14Excel_BuiltIn_Print_Area_7_1" localSheetId="31">'SPDA-COMP'!#REF!</definedName>
    <definedName name="_14Excel_BuiltIn_Print_Area_7_1">#REF!</definedName>
    <definedName name="_14Excel_BuiltIn_Print_Titles_4_1" localSheetId="4">#REF!</definedName>
    <definedName name="_14Excel_BuiltIn_Print_Titles_4_1" localSheetId="17">'ADM-COMP'!#REF!</definedName>
    <definedName name="_14Excel_BuiltIn_Print_Titles_4_1" localSheetId="7">#REF!</definedName>
    <definedName name="_14Excel_BuiltIn_Print_Titles_4_1" localSheetId="22">'CLI-COMP'!#REF!</definedName>
    <definedName name="_14Excel_BuiltIn_Print_Titles_4_1" localSheetId="23">'EST-COMP'!#REF!</definedName>
    <definedName name="_14Excel_BuiltIn_Print_Titles_4_1" localSheetId="24">'GAS-COMP'!#REF!</definedName>
    <definedName name="_14Excel_BuiltIn_Print_Titles_4_1" localSheetId="26">'HID-COMP'!#REF!</definedName>
    <definedName name="_14Excel_BuiltIn_Print_Titles_4_1" localSheetId="25">'IMPER-COMP'!#REF!</definedName>
    <definedName name="_14Excel_BuiltIn_Print_Titles_4_1" localSheetId="27">'IMPL-COMP'!#REF!</definedName>
    <definedName name="_14Excel_BuiltIn_Print_Titles_4_1" localSheetId="28">'INC-COMP'!#REF!</definedName>
    <definedName name="_14Excel_BuiltIn_Print_Titles_4_1" localSheetId="8">#REF!</definedName>
    <definedName name="_14Excel_BuiltIn_Print_Titles_4_1" localSheetId="6">#REF!</definedName>
    <definedName name="_14Excel_BuiltIn_Print_Titles_4_1" localSheetId="29">'SCE-COMP'!#REF!</definedName>
    <definedName name="_14Excel_BuiltIn_Print_Titles_4_1" localSheetId="30">'SEG-COMP'!#REF!</definedName>
    <definedName name="_14Excel_BuiltIn_Print_Titles_4_1" localSheetId="31">'SPDA-COMP'!#REF!</definedName>
    <definedName name="_14Excel_BuiltIn_Print_Titles_4_1">#REF!</definedName>
    <definedName name="_15Excel_BuiltIn_Print_Area_8_1" localSheetId="19">([1]EMERGÊNCIA!$A$1:$N$213,[1]EMERGÊNCIA!$A$214:$N$290)</definedName>
    <definedName name="_15Excel_BuiltIn_Print_Area_8_1" localSheetId="20">([1]EMERGÊNCIA!$A$1:$N$213,[1]EMERGÊNCIA!$A$214:$N$290)</definedName>
    <definedName name="_15Excel_BuiltIn_Print_Area_8_1" localSheetId="2">([2]EMERGÊNCIA!$A$1:$N$213,[2]EMERGÊNCIA!$A$214:$N$290)</definedName>
    <definedName name="_15Excel_BuiltIn_Print_Area_8_1">([1]EMERGÊNCIA!$A$1:$N$213,[1]EMERGÊNCIA!$A$214:$N$290)</definedName>
    <definedName name="_15Excel_BuiltIn_Print_Titles_5_1" localSheetId="4">#REF!</definedName>
    <definedName name="_15Excel_BuiltIn_Print_Titles_5_1" localSheetId="17">'ADM-COMP'!#REF!</definedName>
    <definedName name="_15Excel_BuiltIn_Print_Titles_5_1" localSheetId="19">'BDI-COMP '!#REF!</definedName>
    <definedName name="_15Excel_BuiltIn_Print_Titles_5_1" localSheetId="7">#REF!</definedName>
    <definedName name="_15Excel_BuiltIn_Print_Titles_5_1" localSheetId="22">'CLI-COMP'!#REF!</definedName>
    <definedName name="_15Excel_BuiltIn_Print_Titles_5_1" localSheetId="23">'EST-COMP'!#REF!</definedName>
    <definedName name="_15Excel_BuiltIn_Print_Titles_5_1" localSheetId="24">'GAS-COMP'!#REF!</definedName>
    <definedName name="_15Excel_BuiltIn_Print_Titles_5_1" localSheetId="26">'HID-COMP'!#REF!</definedName>
    <definedName name="_15Excel_BuiltIn_Print_Titles_5_1" localSheetId="25">'IMPER-COMP'!#REF!</definedName>
    <definedName name="_15Excel_BuiltIn_Print_Titles_5_1" localSheetId="27">'IMPL-COMP'!#REF!</definedName>
    <definedName name="_15Excel_BuiltIn_Print_Titles_5_1" localSheetId="28">'INC-COMP'!#REF!</definedName>
    <definedName name="_15Excel_BuiltIn_Print_Titles_5_1" localSheetId="8">#REF!</definedName>
    <definedName name="_15Excel_BuiltIn_Print_Titles_5_1" localSheetId="6">#REF!</definedName>
    <definedName name="_15Excel_BuiltIn_Print_Titles_5_1" localSheetId="29">'SCE-COMP'!#REF!</definedName>
    <definedName name="_15Excel_BuiltIn_Print_Titles_5_1" localSheetId="30">'SEG-COMP'!#REF!</definedName>
    <definedName name="_15Excel_BuiltIn_Print_Titles_5_1" localSheetId="31">'SPDA-COMP'!#REF!</definedName>
    <definedName name="_15Excel_BuiltIn_Print_Titles_5_1">#REF!</definedName>
    <definedName name="_16Excel_BuiltIn_Print_Titles_6_1" localSheetId="4">#REF!</definedName>
    <definedName name="_16Excel_BuiltIn_Print_Titles_6_1" localSheetId="17">'ADM-COMP'!#REF!</definedName>
    <definedName name="_16Excel_BuiltIn_Print_Titles_6_1" localSheetId="19">'BDI-COMP '!#REF!</definedName>
    <definedName name="_16Excel_BuiltIn_Print_Titles_6_1" localSheetId="7">#REF!</definedName>
    <definedName name="_16Excel_BuiltIn_Print_Titles_6_1" localSheetId="22">'CLI-COMP'!#REF!</definedName>
    <definedName name="_16Excel_BuiltIn_Print_Titles_6_1" localSheetId="23">'EST-COMP'!#REF!</definedName>
    <definedName name="_16Excel_BuiltIn_Print_Titles_6_1" localSheetId="24">'GAS-COMP'!#REF!</definedName>
    <definedName name="_16Excel_BuiltIn_Print_Titles_6_1" localSheetId="26">'HID-COMP'!#REF!</definedName>
    <definedName name="_16Excel_BuiltIn_Print_Titles_6_1" localSheetId="25">'IMPER-COMP'!#REF!</definedName>
    <definedName name="_16Excel_BuiltIn_Print_Titles_6_1" localSheetId="27">'IMPL-COMP'!#REF!</definedName>
    <definedName name="_16Excel_BuiltIn_Print_Titles_6_1" localSheetId="28">'INC-COMP'!#REF!</definedName>
    <definedName name="_16Excel_BuiltIn_Print_Titles_6_1" localSheetId="8">#REF!</definedName>
    <definedName name="_16Excel_BuiltIn_Print_Titles_6_1" localSheetId="6">#REF!</definedName>
    <definedName name="_16Excel_BuiltIn_Print_Titles_6_1" localSheetId="29">'SCE-COMP'!#REF!</definedName>
    <definedName name="_16Excel_BuiltIn_Print_Titles_6_1" localSheetId="30">'SEG-COMP'!#REF!</definedName>
    <definedName name="_16Excel_BuiltIn_Print_Titles_6_1" localSheetId="31">'SPDA-COMP'!#REF!</definedName>
    <definedName name="_16Excel_BuiltIn_Print_Titles_6_1">#REF!</definedName>
    <definedName name="_17Excel_BuiltIn_Print_Area_9_1" localSheetId="4">#REF!</definedName>
    <definedName name="_17Excel_BuiltIn_Print_Area_9_1" localSheetId="17">'ADM-COMP'!#REF!</definedName>
    <definedName name="_17Excel_BuiltIn_Print_Area_9_1" localSheetId="19">'BDI-COMP '!#REF!</definedName>
    <definedName name="_17Excel_BuiltIn_Print_Area_9_1" localSheetId="7">#REF!</definedName>
    <definedName name="_17Excel_BuiltIn_Print_Area_9_1" localSheetId="22">'CLI-COMP'!#REF!</definedName>
    <definedName name="_17Excel_BuiltIn_Print_Area_9_1" localSheetId="23">'EST-COMP'!#REF!</definedName>
    <definedName name="_17Excel_BuiltIn_Print_Area_9_1" localSheetId="24">'GAS-COMP'!#REF!</definedName>
    <definedName name="_17Excel_BuiltIn_Print_Area_9_1" localSheetId="26">'HID-COMP'!#REF!</definedName>
    <definedName name="_17Excel_BuiltIn_Print_Area_9_1" localSheetId="25">'IMPER-COMP'!#REF!</definedName>
    <definedName name="_17Excel_BuiltIn_Print_Area_9_1" localSheetId="27">'IMPL-COMP'!#REF!</definedName>
    <definedName name="_17Excel_BuiltIn_Print_Area_9_1" localSheetId="28">'INC-COMP'!#REF!</definedName>
    <definedName name="_17Excel_BuiltIn_Print_Area_9_1" localSheetId="8">#REF!</definedName>
    <definedName name="_17Excel_BuiltIn_Print_Area_9_1" localSheetId="6">#REF!</definedName>
    <definedName name="_17Excel_BuiltIn_Print_Area_9_1" localSheetId="29">'SCE-COMP'!#REF!</definedName>
    <definedName name="_17Excel_BuiltIn_Print_Area_9_1" localSheetId="30">'SEG-COMP'!#REF!</definedName>
    <definedName name="_17Excel_BuiltIn_Print_Area_9_1" localSheetId="31">'SPDA-COMP'!#REF!</definedName>
    <definedName name="_17Excel_BuiltIn_Print_Area_9_1">#REF!</definedName>
    <definedName name="_17Excel_BuiltIn_Print_Titles_7_1" localSheetId="4">#REF!</definedName>
    <definedName name="_17Excel_BuiltIn_Print_Titles_7_1" localSheetId="17">'ADM-COMP'!#REF!</definedName>
    <definedName name="_17Excel_BuiltIn_Print_Titles_7_1" localSheetId="7">#REF!</definedName>
    <definedName name="_17Excel_BuiltIn_Print_Titles_7_1" localSheetId="22">'CLI-COMP'!#REF!</definedName>
    <definedName name="_17Excel_BuiltIn_Print_Titles_7_1" localSheetId="23">'EST-COMP'!#REF!</definedName>
    <definedName name="_17Excel_BuiltIn_Print_Titles_7_1" localSheetId="24">'GAS-COMP'!#REF!</definedName>
    <definedName name="_17Excel_BuiltIn_Print_Titles_7_1" localSheetId="26">'HID-COMP'!#REF!</definedName>
    <definedName name="_17Excel_BuiltIn_Print_Titles_7_1" localSheetId="25">'IMPER-COMP'!#REF!</definedName>
    <definedName name="_17Excel_BuiltIn_Print_Titles_7_1" localSheetId="27">'IMPL-COMP'!#REF!</definedName>
    <definedName name="_17Excel_BuiltIn_Print_Titles_7_1" localSheetId="28">'INC-COMP'!#REF!</definedName>
    <definedName name="_17Excel_BuiltIn_Print_Titles_7_1" localSheetId="8">#REF!</definedName>
    <definedName name="_17Excel_BuiltIn_Print_Titles_7_1" localSheetId="6">#REF!</definedName>
    <definedName name="_17Excel_BuiltIn_Print_Titles_7_1" localSheetId="29">'SCE-COMP'!#REF!</definedName>
    <definedName name="_17Excel_BuiltIn_Print_Titles_7_1" localSheetId="30">'SEG-COMP'!#REF!</definedName>
    <definedName name="_17Excel_BuiltIn_Print_Titles_7_1" localSheetId="31">'SPDA-COMP'!#REF!</definedName>
    <definedName name="_17Excel_BuiltIn_Print_Titles_7_1">#REF!</definedName>
    <definedName name="_18Excel_BuiltIn_Print_Titles_9_1" localSheetId="4">#REF!</definedName>
    <definedName name="_18Excel_BuiltIn_Print_Titles_9_1" localSheetId="17">'ADM-COMP'!#REF!</definedName>
    <definedName name="_18Excel_BuiltIn_Print_Titles_9_1" localSheetId="7">#REF!</definedName>
    <definedName name="_18Excel_BuiltIn_Print_Titles_9_1" localSheetId="22">'CLI-COMP'!#REF!</definedName>
    <definedName name="_18Excel_BuiltIn_Print_Titles_9_1" localSheetId="23">'EST-COMP'!#REF!</definedName>
    <definedName name="_18Excel_BuiltIn_Print_Titles_9_1" localSheetId="24">'GAS-COMP'!#REF!</definedName>
    <definedName name="_18Excel_BuiltIn_Print_Titles_9_1" localSheetId="26">'HID-COMP'!#REF!</definedName>
    <definedName name="_18Excel_BuiltIn_Print_Titles_9_1" localSheetId="25">'IMPER-COMP'!#REF!</definedName>
    <definedName name="_18Excel_BuiltIn_Print_Titles_9_1" localSheetId="27">'IMPL-COMP'!#REF!</definedName>
    <definedName name="_18Excel_BuiltIn_Print_Titles_9_1" localSheetId="28">'INC-COMP'!#REF!</definedName>
    <definedName name="_18Excel_BuiltIn_Print_Titles_9_1" localSheetId="8">#REF!</definedName>
    <definedName name="_18Excel_BuiltIn_Print_Titles_9_1" localSheetId="6">#REF!</definedName>
    <definedName name="_18Excel_BuiltIn_Print_Titles_9_1" localSheetId="29">'SCE-COMP'!#REF!</definedName>
    <definedName name="_18Excel_BuiltIn_Print_Titles_9_1" localSheetId="30">'SEG-COMP'!#REF!</definedName>
    <definedName name="_18Excel_BuiltIn_Print_Titles_9_1" localSheetId="31">'SPDA-COMP'!#REF!</definedName>
    <definedName name="_18Excel_BuiltIn_Print_Titles_9_1">#REF!</definedName>
    <definedName name="_1Excel_BuiltIn__FilterDatabase_12_1" localSheetId="4">#REF!</definedName>
    <definedName name="_1Excel_BuiltIn__FilterDatabase_12_1" localSheetId="17">'ADM-COMP'!#REF!</definedName>
    <definedName name="_1Excel_BuiltIn__FilterDatabase_12_1" localSheetId="7">#REF!</definedName>
    <definedName name="_1Excel_BuiltIn__FilterDatabase_12_1" localSheetId="22">'CLI-COMP'!#REF!</definedName>
    <definedName name="_1Excel_BuiltIn__FilterDatabase_12_1" localSheetId="23">'EST-COMP'!#REF!</definedName>
    <definedName name="_1Excel_BuiltIn__FilterDatabase_12_1" localSheetId="24">'GAS-COMP'!#REF!</definedName>
    <definedName name="_1Excel_BuiltIn__FilterDatabase_12_1" localSheetId="26">'HID-COMP'!#REF!</definedName>
    <definedName name="_1Excel_BuiltIn__FilterDatabase_12_1" localSheetId="25">'IMPER-COMP'!#REF!</definedName>
    <definedName name="_1Excel_BuiltIn__FilterDatabase_12_1" localSheetId="27">'IMPL-COMP'!#REF!</definedName>
    <definedName name="_1Excel_BuiltIn__FilterDatabase_12_1" localSheetId="28">'INC-COMP'!#REF!</definedName>
    <definedName name="_1Excel_BuiltIn__FilterDatabase_12_1" localSheetId="8">#REF!</definedName>
    <definedName name="_1Excel_BuiltIn__FilterDatabase_12_1" localSheetId="6">#REF!</definedName>
    <definedName name="_1Excel_BuiltIn__FilterDatabase_12_1" localSheetId="29">'SCE-COMP'!#REF!</definedName>
    <definedName name="_1Excel_BuiltIn__FilterDatabase_12_1" localSheetId="30">'SEG-COMP'!#REF!</definedName>
    <definedName name="_1Excel_BuiltIn__FilterDatabase_12_1" localSheetId="31">'SPDA-COMP'!#REF!</definedName>
    <definedName name="_1Excel_BuiltIn__FilterDatabase_12_1">#REF!</definedName>
    <definedName name="_1Excel_BuiltIn_Print_Area_2_1" localSheetId="4">#REF!</definedName>
    <definedName name="_1Excel_BuiltIn_Print_Area_2_1" localSheetId="17">'ADM-COMP'!#REF!</definedName>
    <definedName name="_1Excel_BuiltIn_Print_Area_2_1" localSheetId="7">#REF!</definedName>
    <definedName name="_1Excel_BuiltIn_Print_Area_2_1" localSheetId="22">'CLI-COMP'!#REF!</definedName>
    <definedName name="_1Excel_BuiltIn_Print_Area_2_1" localSheetId="23">'EST-COMP'!#REF!</definedName>
    <definedName name="_1Excel_BuiltIn_Print_Area_2_1" localSheetId="24">'GAS-COMP'!#REF!</definedName>
    <definedName name="_1Excel_BuiltIn_Print_Area_2_1" localSheetId="26">'HID-COMP'!#REF!</definedName>
    <definedName name="_1Excel_BuiltIn_Print_Area_2_1" localSheetId="25">'IMPER-COMP'!#REF!</definedName>
    <definedName name="_1Excel_BuiltIn_Print_Area_2_1" localSheetId="27">'IMPL-COMP'!#REF!</definedName>
    <definedName name="_1Excel_BuiltIn_Print_Area_2_1" localSheetId="28">'INC-COMP'!#REF!</definedName>
    <definedName name="_1Excel_BuiltIn_Print_Area_2_1" localSheetId="8">#REF!</definedName>
    <definedName name="_1Excel_BuiltIn_Print_Area_2_1" localSheetId="6">#REF!</definedName>
    <definedName name="_1Excel_BuiltIn_Print_Area_2_1" localSheetId="29">'SCE-COMP'!#REF!</definedName>
    <definedName name="_1Excel_BuiltIn_Print_Area_2_1" localSheetId="30">'SEG-COMP'!#REF!</definedName>
    <definedName name="_1Excel_BuiltIn_Print_Area_2_1" localSheetId="31">'SPDA-COMP'!#REF!</definedName>
    <definedName name="_1Excel_BuiltIn_Print_Area_2_1">#REF!</definedName>
    <definedName name="_28Excel_BuiltIn_Print_Titles_3_1" localSheetId="4">#REF!</definedName>
    <definedName name="_28Excel_BuiltIn_Print_Titles_3_1" localSheetId="17">'ADM-COMP'!#REF!</definedName>
    <definedName name="_28Excel_BuiltIn_Print_Titles_3_1" localSheetId="7">#REF!</definedName>
    <definedName name="_28Excel_BuiltIn_Print_Titles_3_1" localSheetId="22">'CLI-COMP'!#REF!</definedName>
    <definedName name="_28Excel_BuiltIn_Print_Titles_3_1" localSheetId="23">'EST-COMP'!#REF!</definedName>
    <definedName name="_28Excel_BuiltIn_Print_Titles_3_1" localSheetId="24">'GAS-COMP'!#REF!</definedName>
    <definedName name="_28Excel_BuiltIn_Print_Titles_3_1" localSheetId="26">'HID-COMP'!#REF!</definedName>
    <definedName name="_28Excel_BuiltIn_Print_Titles_3_1" localSheetId="25">'IMPER-COMP'!#REF!</definedName>
    <definedName name="_28Excel_BuiltIn_Print_Titles_3_1" localSheetId="27">'IMPL-COMP'!#REF!</definedName>
    <definedName name="_28Excel_BuiltIn_Print_Titles_3_1" localSheetId="28">'INC-COMP'!#REF!</definedName>
    <definedName name="_28Excel_BuiltIn_Print_Titles_3_1" localSheetId="8">#REF!</definedName>
    <definedName name="_28Excel_BuiltIn_Print_Titles_3_1" localSheetId="6">#REF!</definedName>
    <definedName name="_28Excel_BuiltIn_Print_Titles_3_1" localSheetId="29">'SCE-COMP'!#REF!</definedName>
    <definedName name="_28Excel_BuiltIn_Print_Titles_3_1" localSheetId="30">'SEG-COMP'!#REF!</definedName>
    <definedName name="_28Excel_BuiltIn_Print_Titles_3_1" localSheetId="31">'SPDA-COMP'!#REF!</definedName>
    <definedName name="_28Excel_BuiltIn_Print_Titles_3_1">#REF!</definedName>
    <definedName name="_2Excel_BuiltIn__FilterDatabase_12_1" localSheetId="4">#REF!</definedName>
    <definedName name="_2Excel_BuiltIn__FilterDatabase_12_1" localSheetId="17">'ADM-COMP'!#REF!</definedName>
    <definedName name="_2Excel_BuiltIn__FilterDatabase_12_1" localSheetId="7">#REF!</definedName>
    <definedName name="_2Excel_BuiltIn__FilterDatabase_12_1" localSheetId="22">'CLI-COMP'!#REF!</definedName>
    <definedName name="_2Excel_BuiltIn__FilterDatabase_12_1" localSheetId="23">'EST-COMP'!#REF!</definedName>
    <definedName name="_2Excel_BuiltIn__FilterDatabase_12_1" localSheetId="24">'GAS-COMP'!#REF!</definedName>
    <definedName name="_2Excel_BuiltIn__FilterDatabase_12_1" localSheetId="26">'HID-COMP'!#REF!</definedName>
    <definedName name="_2Excel_BuiltIn__FilterDatabase_12_1" localSheetId="25">'IMPER-COMP'!#REF!</definedName>
    <definedName name="_2Excel_BuiltIn__FilterDatabase_12_1" localSheetId="27">'IMPL-COMP'!#REF!</definedName>
    <definedName name="_2Excel_BuiltIn__FilterDatabase_12_1" localSheetId="28">'INC-COMP'!#REF!</definedName>
    <definedName name="_2Excel_BuiltIn__FilterDatabase_12_1" localSheetId="8">#REF!</definedName>
    <definedName name="_2Excel_BuiltIn__FilterDatabase_12_1" localSheetId="6">#REF!</definedName>
    <definedName name="_2Excel_BuiltIn__FilterDatabase_12_1" localSheetId="29">'SCE-COMP'!#REF!</definedName>
    <definedName name="_2Excel_BuiltIn__FilterDatabase_12_1" localSheetId="30">'SEG-COMP'!#REF!</definedName>
    <definedName name="_2Excel_BuiltIn__FilterDatabase_12_1" localSheetId="31">'SPDA-COMP'!#REF!</definedName>
    <definedName name="_2Excel_BuiltIn__FilterDatabase_12_1">#REF!</definedName>
    <definedName name="_2Excel_BuiltIn_Print_Area_1_1_1_1_1_1_1" localSheetId="4">#REF!</definedName>
    <definedName name="_2Excel_BuiltIn_Print_Area_1_1_1_1_1_1_1" localSheetId="17">'ADM-COMP'!#REF!</definedName>
    <definedName name="_2Excel_BuiltIn_Print_Area_1_1_1_1_1_1_1" localSheetId="7">#REF!</definedName>
    <definedName name="_2Excel_BuiltIn_Print_Area_1_1_1_1_1_1_1" localSheetId="22">'CLI-COMP'!#REF!</definedName>
    <definedName name="_2Excel_BuiltIn_Print_Area_1_1_1_1_1_1_1" localSheetId="23">'EST-COMP'!#REF!</definedName>
    <definedName name="_2Excel_BuiltIn_Print_Area_1_1_1_1_1_1_1" localSheetId="24">'GAS-COMP'!#REF!</definedName>
    <definedName name="_2Excel_BuiltIn_Print_Area_1_1_1_1_1_1_1" localSheetId="26">'HID-COMP'!#REF!</definedName>
    <definedName name="_2Excel_BuiltIn_Print_Area_1_1_1_1_1_1_1" localSheetId="25">'IMPER-COMP'!#REF!</definedName>
    <definedName name="_2Excel_BuiltIn_Print_Area_1_1_1_1_1_1_1" localSheetId="27">'IMPL-COMP'!#REF!</definedName>
    <definedName name="_2Excel_BuiltIn_Print_Area_1_1_1_1_1_1_1" localSheetId="28">'INC-COMP'!#REF!</definedName>
    <definedName name="_2Excel_BuiltIn_Print_Area_1_1_1_1_1_1_1" localSheetId="8">#REF!</definedName>
    <definedName name="_2Excel_BuiltIn_Print_Area_1_1_1_1_1_1_1" localSheetId="6">#REF!</definedName>
    <definedName name="_2Excel_BuiltIn_Print_Area_1_1_1_1_1_1_1" localSheetId="29">'SCE-COMP'!#REF!</definedName>
    <definedName name="_2Excel_BuiltIn_Print_Area_1_1_1_1_1_1_1" localSheetId="30">'SEG-COMP'!#REF!</definedName>
    <definedName name="_2Excel_BuiltIn_Print_Area_1_1_1_1_1_1_1" localSheetId="31">'SPDA-COMP'!#REF!</definedName>
    <definedName name="_2Excel_BuiltIn_Print_Area_1_1_1_1_1_1_1">#REF!</definedName>
    <definedName name="_2Excel_BuiltIn_Print_Area_3_1_1" localSheetId="4">#REF!</definedName>
    <definedName name="_2Excel_BuiltIn_Print_Area_3_1_1" localSheetId="17">'ADM-COMP'!#REF!</definedName>
    <definedName name="_2Excel_BuiltIn_Print_Area_3_1_1" localSheetId="7">#REF!</definedName>
    <definedName name="_2Excel_BuiltIn_Print_Area_3_1_1" localSheetId="22">'CLI-COMP'!#REF!</definedName>
    <definedName name="_2Excel_BuiltIn_Print_Area_3_1_1" localSheetId="23">'EST-COMP'!#REF!</definedName>
    <definedName name="_2Excel_BuiltIn_Print_Area_3_1_1" localSheetId="24">'GAS-COMP'!#REF!</definedName>
    <definedName name="_2Excel_BuiltIn_Print_Area_3_1_1" localSheetId="26">'HID-COMP'!#REF!</definedName>
    <definedName name="_2Excel_BuiltIn_Print_Area_3_1_1" localSheetId="25">'IMPER-COMP'!#REF!</definedName>
    <definedName name="_2Excel_BuiltIn_Print_Area_3_1_1" localSheetId="27">'IMPL-COMP'!#REF!</definedName>
    <definedName name="_2Excel_BuiltIn_Print_Area_3_1_1" localSheetId="28">'INC-COMP'!#REF!</definedName>
    <definedName name="_2Excel_BuiltIn_Print_Area_3_1_1" localSheetId="8">#REF!</definedName>
    <definedName name="_2Excel_BuiltIn_Print_Area_3_1_1" localSheetId="6">#REF!</definedName>
    <definedName name="_2Excel_BuiltIn_Print_Area_3_1_1" localSheetId="29">'SCE-COMP'!#REF!</definedName>
    <definedName name="_2Excel_BuiltIn_Print_Area_3_1_1" localSheetId="30">'SEG-COMP'!#REF!</definedName>
    <definedName name="_2Excel_BuiltIn_Print_Area_3_1_1" localSheetId="31">'SPDA-COMP'!#REF!</definedName>
    <definedName name="_2Excel_BuiltIn_Print_Area_3_1_1">#REF!</definedName>
    <definedName name="_39Excel_BuiltIn_Print_Titles_4_1" localSheetId="4">#REF!</definedName>
    <definedName name="_39Excel_BuiltIn_Print_Titles_4_1" localSheetId="17">'ADM-COMP'!#REF!</definedName>
    <definedName name="_39Excel_BuiltIn_Print_Titles_4_1" localSheetId="7">#REF!</definedName>
    <definedName name="_39Excel_BuiltIn_Print_Titles_4_1" localSheetId="22">'CLI-COMP'!#REF!</definedName>
    <definedName name="_39Excel_BuiltIn_Print_Titles_4_1" localSheetId="23">'EST-COMP'!#REF!</definedName>
    <definedName name="_39Excel_BuiltIn_Print_Titles_4_1" localSheetId="24">'GAS-COMP'!#REF!</definedName>
    <definedName name="_39Excel_BuiltIn_Print_Titles_4_1" localSheetId="26">'HID-COMP'!#REF!</definedName>
    <definedName name="_39Excel_BuiltIn_Print_Titles_4_1" localSheetId="25">'IMPER-COMP'!#REF!</definedName>
    <definedName name="_39Excel_BuiltIn_Print_Titles_4_1" localSheetId="27">'IMPL-COMP'!#REF!</definedName>
    <definedName name="_39Excel_BuiltIn_Print_Titles_4_1" localSheetId="28">'INC-COMP'!#REF!</definedName>
    <definedName name="_39Excel_BuiltIn_Print_Titles_4_1" localSheetId="8">#REF!</definedName>
    <definedName name="_39Excel_BuiltIn_Print_Titles_4_1" localSheetId="6">#REF!</definedName>
    <definedName name="_39Excel_BuiltIn_Print_Titles_4_1" localSheetId="29">'SCE-COMP'!#REF!</definedName>
    <definedName name="_39Excel_BuiltIn_Print_Titles_4_1" localSheetId="30">'SEG-COMP'!#REF!</definedName>
    <definedName name="_39Excel_BuiltIn_Print_Titles_4_1" localSheetId="31">'SPDA-COMP'!#REF!</definedName>
    <definedName name="_39Excel_BuiltIn_Print_Titles_4_1">#REF!</definedName>
    <definedName name="_3Excel_BuiltIn_Print_Area_2_1" localSheetId="4">#REF!</definedName>
    <definedName name="_3Excel_BuiltIn_Print_Area_2_1" localSheetId="17">'ADM-COMP'!#REF!</definedName>
    <definedName name="_3Excel_BuiltIn_Print_Area_2_1" localSheetId="7">#REF!</definedName>
    <definedName name="_3Excel_BuiltIn_Print_Area_2_1" localSheetId="22">'CLI-COMP'!#REF!</definedName>
    <definedName name="_3Excel_BuiltIn_Print_Area_2_1" localSheetId="23">'EST-COMP'!#REF!</definedName>
    <definedName name="_3Excel_BuiltIn_Print_Area_2_1" localSheetId="24">'GAS-COMP'!#REF!</definedName>
    <definedName name="_3Excel_BuiltIn_Print_Area_2_1" localSheetId="26">'HID-COMP'!#REF!</definedName>
    <definedName name="_3Excel_BuiltIn_Print_Area_2_1" localSheetId="25">'IMPER-COMP'!#REF!</definedName>
    <definedName name="_3Excel_BuiltIn_Print_Area_2_1" localSheetId="27">'IMPL-COMP'!#REF!</definedName>
    <definedName name="_3Excel_BuiltIn_Print_Area_2_1" localSheetId="28">'INC-COMP'!#REF!</definedName>
    <definedName name="_3Excel_BuiltIn_Print_Area_2_1" localSheetId="8">#REF!</definedName>
    <definedName name="_3Excel_BuiltIn_Print_Area_2_1" localSheetId="6">#REF!</definedName>
    <definedName name="_3Excel_BuiltIn_Print_Area_2_1" localSheetId="29">'SCE-COMP'!#REF!</definedName>
    <definedName name="_3Excel_BuiltIn_Print_Area_2_1" localSheetId="30">'SEG-COMP'!#REF!</definedName>
    <definedName name="_3Excel_BuiltIn_Print_Area_2_1" localSheetId="31">'SPDA-COMP'!#REF!</definedName>
    <definedName name="_3Excel_BuiltIn_Print_Area_2_1">#REF!</definedName>
    <definedName name="_3Excel_BuiltIn_Print_Area_3_1_1_1_1_1" localSheetId="4">#REF!</definedName>
    <definedName name="_3Excel_BuiltIn_Print_Area_3_1_1_1_1_1" localSheetId="17">'ADM-COMP'!#REF!</definedName>
    <definedName name="_3Excel_BuiltIn_Print_Area_3_1_1_1_1_1" localSheetId="7">#REF!</definedName>
    <definedName name="_3Excel_BuiltIn_Print_Area_3_1_1_1_1_1" localSheetId="22">'CLI-COMP'!#REF!</definedName>
    <definedName name="_3Excel_BuiltIn_Print_Area_3_1_1_1_1_1" localSheetId="23">'EST-COMP'!#REF!</definedName>
    <definedName name="_3Excel_BuiltIn_Print_Area_3_1_1_1_1_1" localSheetId="24">'GAS-COMP'!#REF!</definedName>
    <definedName name="_3Excel_BuiltIn_Print_Area_3_1_1_1_1_1" localSheetId="26">'HID-COMP'!#REF!</definedName>
    <definedName name="_3Excel_BuiltIn_Print_Area_3_1_1_1_1_1" localSheetId="25">'IMPER-COMP'!#REF!</definedName>
    <definedName name="_3Excel_BuiltIn_Print_Area_3_1_1_1_1_1" localSheetId="27">'IMPL-COMP'!#REF!</definedName>
    <definedName name="_3Excel_BuiltIn_Print_Area_3_1_1_1_1_1" localSheetId="28">'INC-COMP'!#REF!</definedName>
    <definedName name="_3Excel_BuiltIn_Print_Area_3_1_1_1_1_1" localSheetId="8">#REF!</definedName>
    <definedName name="_3Excel_BuiltIn_Print_Area_3_1_1_1_1_1" localSheetId="6">#REF!</definedName>
    <definedName name="_3Excel_BuiltIn_Print_Area_3_1_1_1_1_1" localSheetId="29">'SCE-COMP'!#REF!</definedName>
    <definedName name="_3Excel_BuiltIn_Print_Area_3_1_1_1_1_1" localSheetId="30">'SEG-COMP'!#REF!</definedName>
    <definedName name="_3Excel_BuiltIn_Print_Area_3_1_1_1_1_1" localSheetId="31">'SPDA-COMP'!#REF!</definedName>
    <definedName name="_3Excel_BuiltIn_Print_Area_3_1_1_1_1_1">#REF!</definedName>
    <definedName name="_4Excel_BuiltIn_Print_Area_3_1" localSheetId="4">#REF!</definedName>
    <definedName name="_4Excel_BuiltIn_Print_Area_3_1" localSheetId="17">'ADM-COMP'!#REF!</definedName>
    <definedName name="_4Excel_BuiltIn_Print_Area_3_1" localSheetId="7">#REF!</definedName>
    <definedName name="_4Excel_BuiltIn_Print_Area_3_1" localSheetId="22">'CLI-COMP'!#REF!</definedName>
    <definedName name="_4Excel_BuiltIn_Print_Area_3_1" localSheetId="23">'EST-COMP'!#REF!</definedName>
    <definedName name="_4Excel_BuiltIn_Print_Area_3_1" localSheetId="24">'GAS-COMP'!#REF!</definedName>
    <definedName name="_4Excel_BuiltIn_Print_Area_3_1" localSheetId="26">'HID-COMP'!#REF!</definedName>
    <definedName name="_4Excel_BuiltIn_Print_Area_3_1" localSheetId="25">'IMPER-COMP'!#REF!</definedName>
    <definedName name="_4Excel_BuiltIn_Print_Area_3_1" localSheetId="27">'IMPL-COMP'!#REF!</definedName>
    <definedName name="_4Excel_BuiltIn_Print_Area_3_1" localSheetId="28">'INC-COMP'!#REF!</definedName>
    <definedName name="_4Excel_BuiltIn_Print_Area_3_1" localSheetId="8">#REF!</definedName>
    <definedName name="_4Excel_BuiltIn_Print_Area_3_1" localSheetId="6">#REF!</definedName>
    <definedName name="_4Excel_BuiltIn_Print_Area_3_1" localSheetId="29">'SCE-COMP'!#REF!</definedName>
    <definedName name="_4Excel_BuiltIn_Print_Area_3_1" localSheetId="30">'SEG-COMP'!#REF!</definedName>
    <definedName name="_4Excel_BuiltIn_Print_Area_3_1" localSheetId="31">'SPDA-COMP'!#REF!</definedName>
    <definedName name="_4Excel_BuiltIn_Print_Area_3_1">#REF!</definedName>
    <definedName name="_4Excel_BuiltIn_Print_Area_3_1_1_1_1_1" localSheetId="4">#REF!</definedName>
    <definedName name="_4Excel_BuiltIn_Print_Area_3_1_1_1_1_1" localSheetId="17">'ADM-COMP'!#REF!</definedName>
    <definedName name="_4Excel_BuiltIn_Print_Area_3_1_1_1_1_1" localSheetId="7">#REF!</definedName>
    <definedName name="_4Excel_BuiltIn_Print_Area_3_1_1_1_1_1" localSheetId="22">'CLI-COMP'!#REF!</definedName>
    <definedName name="_4Excel_BuiltIn_Print_Area_3_1_1_1_1_1" localSheetId="23">'EST-COMP'!#REF!</definedName>
    <definedName name="_4Excel_BuiltIn_Print_Area_3_1_1_1_1_1" localSheetId="24">'GAS-COMP'!#REF!</definedName>
    <definedName name="_4Excel_BuiltIn_Print_Area_3_1_1_1_1_1" localSheetId="26">'HID-COMP'!#REF!</definedName>
    <definedName name="_4Excel_BuiltIn_Print_Area_3_1_1_1_1_1" localSheetId="25">'IMPER-COMP'!#REF!</definedName>
    <definedName name="_4Excel_BuiltIn_Print_Area_3_1_1_1_1_1" localSheetId="27">'IMPL-COMP'!#REF!</definedName>
    <definedName name="_4Excel_BuiltIn_Print_Area_3_1_1_1_1_1" localSheetId="28">'INC-COMP'!#REF!</definedName>
    <definedName name="_4Excel_BuiltIn_Print_Area_3_1_1_1_1_1" localSheetId="8">#REF!</definedName>
    <definedName name="_4Excel_BuiltIn_Print_Area_3_1_1_1_1_1" localSheetId="6">#REF!</definedName>
    <definedName name="_4Excel_BuiltIn_Print_Area_3_1_1_1_1_1" localSheetId="29">'SCE-COMP'!#REF!</definedName>
    <definedName name="_4Excel_BuiltIn_Print_Area_3_1_1_1_1_1" localSheetId="30">'SEG-COMP'!#REF!</definedName>
    <definedName name="_4Excel_BuiltIn_Print_Area_3_1_1_1_1_1" localSheetId="31">'SPDA-COMP'!#REF!</definedName>
    <definedName name="_4Excel_BuiltIn_Print_Area_3_1_1_1_1_1">#REF!</definedName>
    <definedName name="_50Excel_BuiltIn_Print_Titles_5_1" localSheetId="4">#REF!</definedName>
    <definedName name="_50Excel_BuiltIn_Print_Titles_5_1" localSheetId="17">'ADM-COMP'!#REF!</definedName>
    <definedName name="_50Excel_BuiltIn_Print_Titles_5_1" localSheetId="7">#REF!</definedName>
    <definedName name="_50Excel_BuiltIn_Print_Titles_5_1" localSheetId="22">'CLI-COMP'!#REF!</definedName>
    <definedName name="_50Excel_BuiltIn_Print_Titles_5_1" localSheetId="23">'EST-COMP'!#REF!</definedName>
    <definedName name="_50Excel_BuiltIn_Print_Titles_5_1" localSheetId="24">'GAS-COMP'!#REF!</definedName>
    <definedName name="_50Excel_BuiltIn_Print_Titles_5_1" localSheetId="26">'HID-COMP'!#REF!</definedName>
    <definedName name="_50Excel_BuiltIn_Print_Titles_5_1" localSheetId="25">'IMPER-COMP'!#REF!</definedName>
    <definedName name="_50Excel_BuiltIn_Print_Titles_5_1" localSheetId="27">'IMPL-COMP'!#REF!</definedName>
    <definedName name="_50Excel_BuiltIn_Print_Titles_5_1" localSheetId="28">'INC-COMP'!#REF!</definedName>
    <definedName name="_50Excel_BuiltIn_Print_Titles_5_1" localSheetId="8">#REF!</definedName>
    <definedName name="_50Excel_BuiltIn_Print_Titles_5_1" localSheetId="6">#REF!</definedName>
    <definedName name="_50Excel_BuiltIn_Print_Titles_5_1" localSheetId="29">'SCE-COMP'!#REF!</definedName>
    <definedName name="_50Excel_BuiltIn_Print_Titles_5_1" localSheetId="30">'SEG-COMP'!#REF!</definedName>
    <definedName name="_50Excel_BuiltIn_Print_Titles_5_1" localSheetId="31">'SPDA-COMP'!#REF!</definedName>
    <definedName name="_50Excel_BuiltIn_Print_Titles_5_1">#REF!</definedName>
    <definedName name="_5Excel_BuiltIn_Print_Area_3_1" localSheetId="4">#REF!</definedName>
    <definedName name="_5Excel_BuiltIn_Print_Area_3_1" localSheetId="17">'ADM-COMP'!#REF!</definedName>
    <definedName name="_5Excel_BuiltIn_Print_Area_3_1" localSheetId="7">#REF!</definedName>
    <definedName name="_5Excel_BuiltIn_Print_Area_3_1" localSheetId="22">'CLI-COMP'!#REF!</definedName>
    <definedName name="_5Excel_BuiltIn_Print_Area_3_1" localSheetId="23">'EST-COMP'!#REF!</definedName>
    <definedName name="_5Excel_BuiltIn_Print_Area_3_1" localSheetId="24">'GAS-COMP'!#REF!</definedName>
    <definedName name="_5Excel_BuiltIn_Print_Area_3_1" localSheetId="26">'HID-COMP'!#REF!</definedName>
    <definedName name="_5Excel_BuiltIn_Print_Area_3_1" localSheetId="25">'IMPER-COMP'!#REF!</definedName>
    <definedName name="_5Excel_BuiltIn_Print_Area_3_1" localSheetId="27">'IMPL-COMP'!#REF!</definedName>
    <definedName name="_5Excel_BuiltIn_Print_Area_3_1" localSheetId="28">'INC-COMP'!#REF!</definedName>
    <definedName name="_5Excel_BuiltIn_Print_Area_3_1" localSheetId="8">#REF!</definedName>
    <definedName name="_5Excel_BuiltIn_Print_Area_3_1" localSheetId="6">#REF!</definedName>
    <definedName name="_5Excel_BuiltIn_Print_Area_3_1" localSheetId="29">'SCE-COMP'!#REF!</definedName>
    <definedName name="_5Excel_BuiltIn_Print_Area_3_1" localSheetId="30">'SEG-COMP'!#REF!</definedName>
    <definedName name="_5Excel_BuiltIn_Print_Area_3_1" localSheetId="31">'SPDA-COMP'!#REF!</definedName>
    <definedName name="_5Excel_BuiltIn_Print_Area_3_1">#REF!</definedName>
    <definedName name="_61Excel_BuiltIn_Print_Titles_6_1" localSheetId="4">#REF!</definedName>
    <definedName name="_61Excel_BuiltIn_Print_Titles_6_1" localSheetId="17">'ADM-COMP'!#REF!</definedName>
    <definedName name="_61Excel_BuiltIn_Print_Titles_6_1" localSheetId="7">#REF!</definedName>
    <definedName name="_61Excel_BuiltIn_Print_Titles_6_1" localSheetId="22">'CLI-COMP'!#REF!</definedName>
    <definedName name="_61Excel_BuiltIn_Print_Titles_6_1" localSheetId="23">'EST-COMP'!#REF!</definedName>
    <definedName name="_61Excel_BuiltIn_Print_Titles_6_1" localSheetId="24">'GAS-COMP'!#REF!</definedName>
    <definedName name="_61Excel_BuiltIn_Print_Titles_6_1" localSheetId="26">'HID-COMP'!#REF!</definedName>
    <definedName name="_61Excel_BuiltIn_Print_Titles_6_1" localSheetId="25">'IMPER-COMP'!#REF!</definedName>
    <definedName name="_61Excel_BuiltIn_Print_Titles_6_1" localSheetId="27">'IMPL-COMP'!#REF!</definedName>
    <definedName name="_61Excel_BuiltIn_Print_Titles_6_1" localSheetId="28">'INC-COMP'!#REF!</definedName>
    <definedName name="_61Excel_BuiltIn_Print_Titles_6_1" localSheetId="8">#REF!</definedName>
    <definedName name="_61Excel_BuiltIn_Print_Titles_6_1" localSheetId="6">#REF!</definedName>
    <definedName name="_61Excel_BuiltIn_Print_Titles_6_1" localSheetId="29">'SCE-COMP'!#REF!</definedName>
    <definedName name="_61Excel_BuiltIn_Print_Titles_6_1" localSheetId="30">'SEG-COMP'!#REF!</definedName>
    <definedName name="_61Excel_BuiltIn_Print_Titles_6_1" localSheetId="31">'SPDA-COMP'!#REF!</definedName>
    <definedName name="_61Excel_BuiltIn_Print_Titles_6_1">#REF!</definedName>
    <definedName name="_6Excel_BuiltIn_Print_Area_3_1_1_1_1_1" localSheetId="4">#REF!</definedName>
    <definedName name="_6Excel_BuiltIn_Print_Area_3_1_1_1_1_1" localSheetId="17">'ADM-COMP'!#REF!</definedName>
    <definedName name="_6Excel_BuiltIn_Print_Area_3_1_1_1_1_1" localSheetId="7">#REF!</definedName>
    <definedName name="_6Excel_BuiltIn_Print_Area_3_1_1_1_1_1" localSheetId="22">'CLI-COMP'!#REF!</definedName>
    <definedName name="_6Excel_BuiltIn_Print_Area_3_1_1_1_1_1" localSheetId="23">'EST-COMP'!#REF!</definedName>
    <definedName name="_6Excel_BuiltIn_Print_Area_3_1_1_1_1_1" localSheetId="24">'GAS-COMP'!#REF!</definedName>
    <definedName name="_6Excel_BuiltIn_Print_Area_3_1_1_1_1_1" localSheetId="26">'HID-COMP'!#REF!</definedName>
    <definedName name="_6Excel_BuiltIn_Print_Area_3_1_1_1_1_1" localSheetId="25">'IMPER-COMP'!#REF!</definedName>
    <definedName name="_6Excel_BuiltIn_Print_Area_3_1_1_1_1_1" localSheetId="27">'IMPL-COMP'!#REF!</definedName>
    <definedName name="_6Excel_BuiltIn_Print_Area_3_1_1_1_1_1" localSheetId="28">'INC-COMP'!#REF!</definedName>
    <definedName name="_6Excel_BuiltIn_Print_Area_3_1_1_1_1_1" localSheetId="8">#REF!</definedName>
    <definedName name="_6Excel_BuiltIn_Print_Area_3_1_1_1_1_1" localSheetId="6">#REF!</definedName>
    <definedName name="_6Excel_BuiltIn_Print_Area_3_1_1_1_1_1" localSheetId="29">'SCE-COMP'!#REF!</definedName>
    <definedName name="_6Excel_BuiltIn_Print_Area_3_1_1_1_1_1" localSheetId="30">'SEG-COMP'!#REF!</definedName>
    <definedName name="_6Excel_BuiltIn_Print_Area_3_1_1_1_1_1" localSheetId="31">'SPDA-COMP'!#REF!</definedName>
    <definedName name="_6Excel_BuiltIn_Print_Area_3_1_1_1_1_1">#REF!</definedName>
    <definedName name="_72Excel_BuiltIn_Print_Titles_7_1" localSheetId="4">#REF!</definedName>
    <definedName name="_72Excel_BuiltIn_Print_Titles_7_1" localSheetId="17">'ADM-COMP'!#REF!</definedName>
    <definedName name="_72Excel_BuiltIn_Print_Titles_7_1" localSheetId="7">#REF!</definedName>
    <definedName name="_72Excel_BuiltIn_Print_Titles_7_1" localSheetId="22">'CLI-COMP'!#REF!</definedName>
    <definedName name="_72Excel_BuiltIn_Print_Titles_7_1" localSheetId="23">'EST-COMP'!#REF!</definedName>
    <definedName name="_72Excel_BuiltIn_Print_Titles_7_1" localSheetId="24">'GAS-COMP'!#REF!</definedName>
    <definedName name="_72Excel_BuiltIn_Print_Titles_7_1" localSheetId="26">'HID-COMP'!#REF!</definedName>
    <definedName name="_72Excel_BuiltIn_Print_Titles_7_1" localSheetId="25">'IMPER-COMP'!#REF!</definedName>
    <definedName name="_72Excel_BuiltIn_Print_Titles_7_1" localSheetId="27">'IMPL-COMP'!#REF!</definedName>
    <definedName name="_72Excel_BuiltIn_Print_Titles_7_1" localSheetId="28">'INC-COMP'!#REF!</definedName>
    <definedName name="_72Excel_BuiltIn_Print_Titles_7_1" localSheetId="8">#REF!</definedName>
    <definedName name="_72Excel_BuiltIn_Print_Titles_7_1" localSheetId="6">#REF!</definedName>
    <definedName name="_72Excel_BuiltIn_Print_Titles_7_1" localSheetId="29">'SCE-COMP'!#REF!</definedName>
    <definedName name="_72Excel_BuiltIn_Print_Titles_7_1" localSheetId="30">'SEG-COMP'!#REF!</definedName>
    <definedName name="_72Excel_BuiltIn_Print_Titles_7_1" localSheetId="31">'SPDA-COMP'!#REF!</definedName>
    <definedName name="_72Excel_BuiltIn_Print_Titles_7_1">#REF!</definedName>
    <definedName name="_7Excel_BuiltIn_Print_Area_4_1" localSheetId="4">#REF!</definedName>
    <definedName name="_7Excel_BuiltIn_Print_Area_4_1" localSheetId="17">'ADM-COMP'!#REF!</definedName>
    <definedName name="_7Excel_BuiltIn_Print_Area_4_1" localSheetId="7">#REF!</definedName>
    <definedName name="_7Excel_BuiltIn_Print_Area_4_1" localSheetId="22">'CLI-COMP'!#REF!</definedName>
    <definedName name="_7Excel_BuiltIn_Print_Area_4_1" localSheetId="23">'EST-COMP'!#REF!</definedName>
    <definedName name="_7Excel_BuiltIn_Print_Area_4_1" localSheetId="24">'GAS-COMP'!#REF!</definedName>
    <definedName name="_7Excel_BuiltIn_Print_Area_4_1" localSheetId="26">'HID-COMP'!#REF!</definedName>
    <definedName name="_7Excel_BuiltIn_Print_Area_4_1" localSheetId="25">'IMPER-COMP'!#REF!</definedName>
    <definedName name="_7Excel_BuiltIn_Print_Area_4_1" localSheetId="27">'IMPL-COMP'!#REF!</definedName>
    <definedName name="_7Excel_BuiltIn_Print_Area_4_1" localSheetId="28">'INC-COMP'!#REF!</definedName>
    <definedName name="_7Excel_BuiltIn_Print_Area_4_1" localSheetId="8">#REF!</definedName>
    <definedName name="_7Excel_BuiltIn_Print_Area_4_1" localSheetId="6">#REF!</definedName>
    <definedName name="_7Excel_BuiltIn_Print_Area_4_1" localSheetId="29">'SCE-COMP'!#REF!</definedName>
    <definedName name="_7Excel_BuiltIn_Print_Area_4_1" localSheetId="30">'SEG-COMP'!#REF!</definedName>
    <definedName name="_7Excel_BuiltIn_Print_Area_4_1" localSheetId="31">'SPDA-COMP'!#REF!</definedName>
    <definedName name="_7Excel_BuiltIn_Print_Area_4_1">#REF!</definedName>
    <definedName name="_83Excel_BuiltIn_Print_Titles_9_1" localSheetId="4">#REF!</definedName>
    <definedName name="_83Excel_BuiltIn_Print_Titles_9_1" localSheetId="17">'ADM-COMP'!#REF!</definedName>
    <definedName name="_83Excel_BuiltIn_Print_Titles_9_1" localSheetId="7">#REF!</definedName>
    <definedName name="_83Excel_BuiltIn_Print_Titles_9_1" localSheetId="22">'CLI-COMP'!#REF!</definedName>
    <definedName name="_83Excel_BuiltIn_Print_Titles_9_1" localSheetId="23">'EST-COMP'!#REF!</definedName>
    <definedName name="_83Excel_BuiltIn_Print_Titles_9_1" localSheetId="24">'GAS-COMP'!#REF!</definedName>
    <definedName name="_83Excel_BuiltIn_Print_Titles_9_1" localSheetId="26">'HID-COMP'!#REF!</definedName>
    <definedName name="_83Excel_BuiltIn_Print_Titles_9_1" localSheetId="25">'IMPER-COMP'!#REF!</definedName>
    <definedName name="_83Excel_BuiltIn_Print_Titles_9_1" localSheetId="27">'IMPL-COMP'!#REF!</definedName>
    <definedName name="_83Excel_BuiltIn_Print_Titles_9_1" localSheetId="28">'INC-COMP'!#REF!</definedName>
    <definedName name="_83Excel_BuiltIn_Print_Titles_9_1" localSheetId="8">#REF!</definedName>
    <definedName name="_83Excel_BuiltIn_Print_Titles_9_1" localSheetId="6">#REF!</definedName>
    <definedName name="_83Excel_BuiltIn_Print_Titles_9_1" localSheetId="29">'SCE-COMP'!#REF!</definedName>
    <definedName name="_83Excel_BuiltIn_Print_Titles_9_1" localSheetId="30">'SEG-COMP'!#REF!</definedName>
    <definedName name="_83Excel_BuiltIn_Print_Titles_9_1" localSheetId="31">'SPDA-COMP'!#REF!</definedName>
    <definedName name="_83Excel_BuiltIn_Print_Titles_9_1">#REF!</definedName>
    <definedName name="_8Excel_BuiltIn_Print_Area_4_1" localSheetId="4">#REF!</definedName>
    <definedName name="_8Excel_BuiltIn_Print_Area_4_1" localSheetId="17">'ADM-COMP'!#REF!</definedName>
    <definedName name="_8Excel_BuiltIn_Print_Area_4_1" localSheetId="7">#REF!</definedName>
    <definedName name="_8Excel_BuiltIn_Print_Area_4_1" localSheetId="22">'CLI-COMP'!#REF!</definedName>
    <definedName name="_8Excel_BuiltIn_Print_Area_4_1" localSheetId="23">'EST-COMP'!#REF!</definedName>
    <definedName name="_8Excel_BuiltIn_Print_Area_4_1" localSheetId="24">'GAS-COMP'!#REF!</definedName>
    <definedName name="_8Excel_BuiltIn_Print_Area_4_1" localSheetId="26">'HID-COMP'!#REF!</definedName>
    <definedName name="_8Excel_BuiltIn_Print_Area_4_1" localSheetId="25">'IMPER-COMP'!#REF!</definedName>
    <definedName name="_8Excel_BuiltIn_Print_Area_4_1" localSheetId="27">'IMPL-COMP'!#REF!</definedName>
    <definedName name="_8Excel_BuiltIn_Print_Area_4_1" localSheetId="28">'INC-COMP'!#REF!</definedName>
    <definedName name="_8Excel_BuiltIn_Print_Area_4_1" localSheetId="8">#REF!</definedName>
    <definedName name="_8Excel_BuiltIn_Print_Area_4_1" localSheetId="6">#REF!</definedName>
    <definedName name="_8Excel_BuiltIn_Print_Area_4_1" localSheetId="29">'SCE-COMP'!#REF!</definedName>
    <definedName name="_8Excel_BuiltIn_Print_Area_4_1" localSheetId="30">'SEG-COMP'!#REF!</definedName>
    <definedName name="_8Excel_BuiltIn_Print_Area_4_1" localSheetId="31">'SPDA-COMP'!#REF!</definedName>
    <definedName name="_8Excel_BuiltIn_Print_Area_4_1">#REF!</definedName>
    <definedName name="_8Excel_BuiltIn_Print_Area_5_1" localSheetId="4">#REF!</definedName>
    <definedName name="_8Excel_BuiltIn_Print_Area_5_1" localSheetId="17">'ADM-COMP'!#REF!</definedName>
    <definedName name="_8Excel_BuiltIn_Print_Area_5_1" localSheetId="7">#REF!</definedName>
    <definedName name="_8Excel_BuiltIn_Print_Area_5_1" localSheetId="22">'CLI-COMP'!#REF!</definedName>
    <definedName name="_8Excel_BuiltIn_Print_Area_5_1" localSheetId="23">'EST-COMP'!#REF!</definedName>
    <definedName name="_8Excel_BuiltIn_Print_Area_5_1" localSheetId="24">'GAS-COMP'!#REF!</definedName>
    <definedName name="_8Excel_BuiltIn_Print_Area_5_1" localSheetId="26">'HID-COMP'!#REF!</definedName>
    <definedName name="_8Excel_BuiltIn_Print_Area_5_1" localSheetId="25">'IMPER-COMP'!#REF!</definedName>
    <definedName name="_8Excel_BuiltIn_Print_Area_5_1" localSheetId="27">'IMPL-COMP'!#REF!</definedName>
    <definedName name="_8Excel_BuiltIn_Print_Area_5_1" localSheetId="28">'INC-COMP'!#REF!</definedName>
    <definedName name="_8Excel_BuiltIn_Print_Area_5_1" localSheetId="8">#REF!</definedName>
    <definedName name="_8Excel_BuiltIn_Print_Area_5_1" localSheetId="6">#REF!</definedName>
    <definedName name="_8Excel_BuiltIn_Print_Area_5_1" localSheetId="29">'SCE-COMP'!#REF!</definedName>
    <definedName name="_8Excel_BuiltIn_Print_Area_5_1" localSheetId="30">'SEG-COMP'!#REF!</definedName>
    <definedName name="_8Excel_BuiltIn_Print_Area_5_1" localSheetId="31">'SPDA-COMP'!#REF!</definedName>
    <definedName name="_8Excel_BuiltIn_Print_Area_5_1">#REF!</definedName>
    <definedName name="_9Excel_BuiltIn_Print_Area_6_1" localSheetId="4">#REF!</definedName>
    <definedName name="_9Excel_BuiltIn_Print_Area_6_1" localSheetId="17">'ADM-COMP'!#REF!</definedName>
    <definedName name="_9Excel_BuiltIn_Print_Area_6_1" localSheetId="7">#REF!</definedName>
    <definedName name="_9Excel_BuiltIn_Print_Area_6_1" localSheetId="22">'CLI-COMP'!#REF!</definedName>
    <definedName name="_9Excel_BuiltIn_Print_Area_6_1" localSheetId="23">'EST-COMP'!#REF!</definedName>
    <definedName name="_9Excel_BuiltIn_Print_Area_6_1" localSheetId="24">'GAS-COMP'!#REF!</definedName>
    <definedName name="_9Excel_BuiltIn_Print_Area_6_1" localSheetId="26">'HID-COMP'!#REF!</definedName>
    <definedName name="_9Excel_BuiltIn_Print_Area_6_1" localSheetId="25">'IMPER-COMP'!#REF!</definedName>
    <definedName name="_9Excel_BuiltIn_Print_Area_6_1" localSheetId="27">'IMPL-COMP'!#REF!</definedName>
    <definedName name="_9Excel_BuiltIn_Print_Area_6_1" localSheetId="28">'INC-COMP'!#REF!</definedName>
    <definedName name="_9Excel_BuiltIn_Print_Area_6_1" localSheetId="8">#REF!</definedName>
    <definedName name="_9Excel_BuiltIn_Print_Area_6_1" localSheetId="6">#REF!</definedName>
    <definedName name="_9Excel_BuiltIn_Print_Area_6_1" localSheetId="29">'SCE-COMP'!#REF!</definedName>
    <definedName name="_9Excel_BuiltIn_Print_Area_6_1" localSheetId="30">'SEG-COMP'!#REF!</definedName>
    <definedName name="_9Excel_BuiltIn_Print_Area_6_1" localSheetId="31">'SPDA-COMP'!#REF!</definedName>
    <definedName name="_9Excel_BuiltIn_Print_Area_6_1">#REF!</definedName>
    <definedName name="_aaa1" localSheetId="4">#REF!</definedName>
    <definedName name="_aaa1" localSheetId="17">'ADM-COMP'!#REF!</definedName>
    <definedName name="_aaa1" localSheetId="7">#REF!</definedName>
    <definedName name="_aaa1" localSheetId="22">'CLI-COMP'!#REF!</definedName>
    <definedName name="_aaa1" localSheetId="23">'EST-COMP'!#REF!</definedName>
    <definedName name="_aaa1" localSheetId="24">'GAS-COMP'!#REF!</definedName>
    <definedName name="_aaa1" localSheetId="26">'HID-COMP'!#REF!</definedName>
    <definedName name="_aaa1" localSheetId="25">'IMPER-COMP'!#REF!</definedName>
    <definedName name="_aaa1" localSheetId="27">'IMPL-COMP'!#REF!</definedName>
    <definedName name="_aaa1" localSheetId="28">'INC-COMP'!#REF!</definedName>
    <definedName name="_aaa1" localSheetId="8">#REF!</definedName>
    <definedName name="_aaa1" localSheetId="6">#REF!</definedName>
    <definedName name="_aaa1" localSheetId="29">'SCE-COMP'!#REF!</definedName>
    <definedName name="_aaa1" localSheetId="30">'SEG-COMP'!#REF!</definedName>
    <definedName name="_aaa1" localSheetId="31">'SPDA-COMP'!#REF!</definedName>
    <definedName name="_aaa1">#REF!</definedName>
    <definedName name="_aaa2" localSheetId="4">#REF!</definedName>
    <definedName name="_aaa2" localSheetId="17">'ADM-COMP'!#REF!</definedName>
    <definedName name="_aaa2" localSheetId="7">#REF!</definedName>
    <definedName name="_aaa2" localSheetId="22">'CLI-COMP'!#REF!</definedName>
    <definedName name="_aaa2" localSheetId="23">'EST-COMP'!#REF!</definedName>
    <definedName name="_aaa2" localSheetId="24">'GAS-COMP'!#REF!</definedName>
    <definedName name="_aaa2" localSheetId="26">'HID-COMP'!#REF!</definedName>
    <definedName name="_aaa2" localSheetId="25">'IMPER-COMP'!#REF!</definedName>
    <definedName name="_aaa2" localSheetId="27">'IMPL-COMP'!#REF!</definedName>
    <definedName name="_aaa2" localSheetId="28">'INC-COMP'!#REF!</definedName>
    <definedName name="_aaa2" localSheetId="8">#REF!</definedName>
    <definedName name="_aaa2" localSheetId="6">#REF!</definedName>
    <definedName name="_aaa2" localSheetId="29">'SCE-COMP'!#REF!</definedName>
    <definedName name="_aaa2" localSheetId="30">'SEG-COMP'!#REF!</definedName>
    <definedName name="_aaa2" localSheetId="31">'SPDA-COMP'!#REF!</definedName>
    <definedName name="_aaa2">#REF!</definedName>
    <definedName name="_Fill" localSheetId="4" hidden="1">#REF!</definedName>
    <definedName name="_Fill" localSheetId="7" hidden="1">#REF!</definedName>
    <definedName name="_Fill" localSheetId="8" hidden="1">#REF!</definedName>
    <definedName name="_Fill" localSheetId="6" hidden="1">#REF!</definedName>
    <definedName name="_Fill" hidden="1">#REF!</definedName>
    <definedName name="_For01" localSheetId="4">#REF!</definedName>
    <definedName name="_For01" localSheetId="17">'ADM-COMP'!#REF!</definedName>
    <definedName name="_For01" localSheetId="7">#REF!</definedName>
    <definedName name="_For01" localSheetId="22">'CLI-COMP'!#REF!</definedName>
    <definedName name="_For01" localSheetId="23">'EST-COMP'!#REF!</definedName>
    <definedName name="_For01" localSheetId="24">'GAS-COMP'!#REF!</definedName>
    <definedName name="_For01" localSheetId="26">'HID-COMP'!#REF!</definedName>
    <definedName name="_For01" localSheetId="25">'IMPER-COMP'!#REF!</definedName>
    <definedName name="_For01" localSheetId="27">'IMPL-COMP'!#REF!</definedName>
    <definedName name="_For01" localSheetId="28">'INC-COMP'!#REF!</definedName>
    <definedName name="_For01" localSheetId="8">#REF!</definedName>
    <definedName name="_For01" localSheetId="6">#REF!</definedName>
    <definedName name="_For01" localSheetId="29">'SCE-COMP'!#REF!</definedName>
    <definedName name="_For01" localSheetId="30">'SEG-COMP'!#REF!</definedName>
    <definedName name="_For01" localSheetId="31">'SPDA-COMP'!#REF!</definedName>
    <definedName name="_For01">#REF!</definedName>
    <definedName name="_Hlt147203508" localSheetId="19">'BDI-COMP '!#REF!</definedName>
    <definedName name="_int01" localSheetId="4">#REF!</definedName>
    <definedName name="_int01" localSheetId="17">'ADM-COMP'!#REF!</definedName>
    <definedName name="_int01" localSheetId="19">'BDI-COMP '!#REF!</definedName>
    <definedName name="_int01" localSheetId="7">#REF!</definedName>
    <definedName name="_int01" localSheetId="22">'CLI-COMP'!#REF!</definedName>
    <definedName name="_int01" localSheetId="23">'EST-COMP'!#REF!</definedName>
    <definedName name="_int01" localSheetId="24">'GAS-COMP'!#REF!</definedName>
    <definedName name="_int01" localSheetId="26">'HID-COMP'!#REF!</definedName>
    <definedName name="_int01" localSheetId="25">'IMPER-COMP'!#REF!</definedName>
    <definedName name="_int01" localSheetId="27">'IMPL-COMP'!#REF!</definedName>
    <definedName name="_int01" localSheetId="28">'INC-COMP'!#REF!</definedName>
    <definedName name="_int01" localSheetId="8">#REF!</definedName>
    <definedName name="_int01" localSheetId="6">#REF!</definedName>
    <definedName name="_int01" localSheetId="29">'SCE-COMP'!#REF!</definedName>
    <definedName name="_int01" localSheetId="30">'SEG-COMP'!#REF!</definedName>
    <definedName name="_int01" localSheetId="31">'SPDA-COMP'!#REF!</definedName>
    <definedName name="_int01">#REF!</definedName>
    <definedName name="_int02" localSheetId="4">#REF!</definedName>
    <definedName name="_int02" localSheetId="17">'ADM-COMP'!#REF!</definedName>
    <definedName name="_int02" localSheetId="19">'BDI-COMP '!#REF!</definedName>
    <definedName name="_int02" localSheetId="7">#REF!</definedName>
    <definedName name="_int02" localSheetId="22">'CLI-COMP'!#REF!</definedName>
    <definedName name="_int02" localSheetId="23">'EST-COMP'!#REF!</definedName>
    <definedName name="_int02" localSheetId="24">'GAS-COMP'!#REF!</definedName>
    <definedName name="_int02" localSheetId="26">'HID-COMP'!#REF!</definedName>
    <definedName name="_int02" localSheetId="25">'IMPER-COMP'!#REF!</definedName>
    <definedName name="_int02" localSheetId="27">'IMPL-COMP'!#REF!</definedName>
    <definedName name="_int02" localSheetId="28">'INC-COMP'!#REF!</definedName>
    <definedName name="_int02" localSheetId="8">#REF!</definedName>
    <definedName name="_int02" localSheetId="6">#REF!</definedName>
    <definedName name="_int02" localSheetId="29">'SCE-COMP'!#REF!</definedName>
    <definedName name="_int02" localSheetId="30">'SEG-COMP'!#REF!</definedName>
    <definedName name="_int02" localSheetId="31">'SPDA-COMP'!#REF!</definedName>
    <definedName name="_int02">#REF!</definedName>
    <definedName name="_int03" localSheetId="4">#REF!</definedName>
    <definedName name="_int03" localSheetId="17">'ADM-COMP'!#REF!</definedName>
    <definedName name="_int03" localSheetId="19">'BDI-COMP '!#REF!</definedName>
    <definedName name="_int03" localSheetId="7">#REF!</definedName>
    <definedName name="_int03" localSheetId="22">'CLI-COMP'!#REF!</definedName>
    <definedName name="_int03" localSheetId="23">'EST-COMP'!#REF!</definedName>
    <definedName name="_int03" localSheetId="24">'GAS-COMP'!#REF!</definedName>
    <definedName name="_int03" localSheetId="26">'HID-COMP'!#REF!</definedName>
    <definedName name="_int03" localSheetId="25">'IMPER-COMP'!#REF!</definedName>
    <definedName name="_int03" localSheetId="27">'IMPL-COMP'!#REF!</definedName>
    <definedName name="_int03" localSheetId="28">'INC-COMP'!#REF!</definedName>
    <definedName name="_int03" localSheetId="8">#REF!</definedName>
    <definedName name="_int03" localSheetId="6">#REF!</definedName>
    <definedName name="_int03" localSheetId="29">'SCE-COMP'!#REF!</definedName>
    <definedName name="_int03" localSheetId="30">'SEG-COMP'!#REF!</definedName>
    <definedName name="_int03" localSheetId="31">'SPDA-COMP'!#REF!</definedName>
    <definedName name="_int03">#REF!</definedName>
    <definedName name="_int04" localSheetId="4">#REF!</definedName>
    <definedName name="_int04" localSheetId="17">'ADM-COMP'!#REF!</definedName>
    <definedName name="_int04" localSheetId="7">#REF!</definedName>
    <definedName name="_int04" localSheetId="22">'CLI-COMP'!#REF!</definedName>
    <definedName name="_int04" localSheetId="23">'EST-COMP'!#REF!</definedName>
    <definedName name="_int04" localSheetId="24">'GAS-COMP'!#REF!</definedName>
    <definedName name="_int04" localSheetId="26">'HID-COMP'!#REF!</definedName>
    <definedName name="_int04" localSheetId="25">'IMPER-COMP'!#REF!</definedName>
    <definedName name="_int04" localSheetId="27">'IMPL-COMP'!#REF!</definedName>
    <definedName name="_int04" localSheetId="28">'INC-COMP'!#REF!</definedName>
    <definedName name="_int04" localSheetId="8">#REF!</definedName>
    <definedName name="_int04" localSheetId="6">#REF!</definedName>
    <definedName name="_int04" localSheetId="29">'SCE-COMP'!#REF!</definedName>
    <definedName name="_int04" localSheetId="30">'SEG-COMP'!#REF!</definedName>
    <definedName name="_int04" localSheetId="31">'SPDA-COMP'!#REF!</definedName>
    <definedName name="_int04">#REF!</definedName>
    <definedName name="_int05" localSheetId="4">#REF!</definedName>
    <definedName name="_int05" localSheetId="17">'ADM-COMP'!#REF!</definedName>
    <definedName name="_int05" localSheetId="7">#REF!</definedName>
    <definedName name="_int05" localSheetId="22">'CLI-COMP'!#REF!</definedName>
    <definedName name="_int05" localSheetId="23">'EST-COMP'!#REF!</definedName>
    <definedName name="_int05" localSheetId="24">'GAS-COMP'!#REF!</definedName>
    <definedName name="_int05" localSheetId="26">'HID-COMP'!#REF!</definedName>
    <definedName name="_int05" localSheetId="25">'IMPER-COMP'!#REF!</definedName>
    <definedName name="_int05" localSheetId="27">'IMPL-COMP'!#REF!</definedName>
    <definedName name="_int05" localSheetId="28">'INC-COMP'!#REF!</definedName>
    <definedName name="_int05" localSheetId="8">#REF!</definedName>
    <definedName name="_int05" localSheetId="6">#REF!</definedName>
    <definedName name="_int05" localSheetId="29">'SCE-COMP'!#REF!</definedName>
    <definedName name="_int05" localSheetId="30">'SEG-COMP'!#REF!</definedName>
    <definedName name="_int05" localSheetId="31">'SPDA-COMP'!#REF!</definedName>
    <definedName name="_int05">#REF!</definedName>
    <definedName name="_Key1" localSheetId="4" hidden="1">#REF!</definedName>
    <definedName name="_Key1" localSheetId="7" hidden="1">#REF!</definedName>
    <definedName name="_Key1" localSheetId="8" hidden="1">#REF!</definedName>
    <definedName name="_Key1" localSheetId="6" hidden="1">#REF!</definedName>
    <definedName name="_Key1" hidden="1">#REF!</definedName>
    <definedName name="_Key2" localSheetId="4" hidden="1">#REF!</definedName>
    <definedName name="_Key2" localSheetId="7" hidden="1">#REF!</definedName>
    <definedName name="_Key2" localSheetId="8" hidden="1">#REF!</definedName>
    <definedName name="_Key2" localSheetId="6" hidden="1">#REF!</definedName>
    <definedName name="_Key2" hidden="1">#REF!</definedName>
    <definedName name="_lim01" localSheetId="4">#REF!</definedName>
    <definedName name="_lim01" localSheetId="17">'ADM-COMP'!#REF!</definedName>
    <definedName name="_lim01" localSheetId="7">#REF!</definedName>
    <definedName name="_lim01" localSheetId="22">'CLI-COMP'!#REF!</definedName>
    <definedName name="_lim01" localSheetId="23">'EST-COMP'!#REF!</definedName>
    <definedName name="_lim01" localSheetId="24">'GAS-COMP'!#REF!</definedName>
    <definedName name="_lim01" localSheetId="26">'HID-COMP'!#REF!</definedName>
    <definedName name="_lim01" localSheetId="25">'IMPER-COMP'!#REF!</definedName>
    <definedName name="_lim01" localSheetId="27">'IMPL-COMP'!#REF!</definedName>
    <definedName name="_lim01" localSheetId="28">'INC-COMP'!#REF!</definedName>
    <definedName name="_lim01" localSheetId="8">#REF!</definedName>
    <definedName name="_lim01" localSheetId="6">#REF!</definedName>
    <definedName name="_lim01" localSheetId="29">'SCE-COMP'!#REF!</definedName>
    <definedName name="_lim01" localSheetId="30">'SEG-COMP'!#REF!</definedName>
    <definedName name="_lim01" localSheetId="31">'SPDA-COMP'!#REF!</definedName>
    <definedName name="_lim01">#REF!</definedName>
    <definedName name="_Order1" hidden="1">255</definedName>
    <definedName name="_Order2" hidden="1">255</definedName>
    <definedName name="_POS21" localSheetId="4">#REF!</definedName>
    <definedName name="_POS21" localSheetId="17">'ADM-COMP'!#REF!</definedName>
    <definedName name="_POS21" localSheetId="7">#REF!</definedName>
    <definedName name="_POS21" localSheetId="22">'CLI-COMP'!#REF!</definedName>
    <definedName name="_POS21" localSheetId="23">'EST-COMP'!#REF!</definedName>
    <definedName name="_POS21" localSheetId="24">'GAS-COMP'!#REF!</definedName>
    <definedName name="_POS21" localSheetId="26">'HID-COMP'!#REF!</definedName>
    <definedName name="_POS21" localSheetId="25">'IMPER-COMP'!#REF!</definedName>
    <definedName name="_POS21" localSheetId="27">'IMPL-COMP'!#REF!</definedName>
    <definedName name="_POS21" localSheetId="28">'INC-COMP'!#REF!</definedName>
    <definedName name="_POS21" localSheetId="8">#REF!</definedName>
    <definedName name="_POS21" localSheetId="6">#REF!</definedName>
    <definedName name="_POS21" localSheetId="29">'SCE-COMP'!#REF!</definedName>
    <definedName name="_POS21" localSheetId="30">'SEG-COMP'!#REF!</definedName>
    <definedName name="_POS21" localSheetId="31">'SPDA-COMP'!#REF!</definedName>
    <definedName name="_POS21">#REF!</definedName>
    <definedName name="_s" localSheetId="4">#REF!</definedName>
    <definedName name="_s" localSheetId="17">'ADM-COMP'!#REF!</definedName>
    <definedName name="_s" localSheetId="7">#REF!</definedName>
    <definedName name="_s" localSheetId="22">'CLI-COMP'!#REF!</definedName>
    <definedName name="_s" localSheetId="23">'EST-COMP'!#REF!</definedName>
    <definedName name="_s" localSheetId="24">'GAS-COMP'!#REF!</definedName>
    <definedName name="_s" localSheetId="26">'HID-COMP'!#REF!</definedName>
    <definedName name="_s" localSheetId="25">'IMPER-COMP'!#REF!</definedName>
    <definedName name="_s" localSheetId="27">'IMPL-COMP'!#REF!</definedName>
    <definedName name="_s" localSheetId="28">'INC-COMP'!#REF!</definedName>
    <definedName name="_s" localSheetId="8">#REF!</definedName>
    <definedName name="_s" localSheetId="6">#REF!</definedName>
    <definedName name="_s" localSheetId="29">'SCE-COMP'!#REF!</definedName>
    <definedName name="_s" localSheetId="30">'SEG-COMP'!#REF!</definedName>
    <definedName name="_s" localSheetId="31">'SPDA-COMP'!#REF!</definedName>
    <definedName name="_s">#REF!</definedName>
    <definedName name="_Sort" localSheetId="4" hidden="1">#REF!</definedName>
    <definedName name="_Sort" localSheetId="7" hidden="1">#REF!</definedName>
    <definedName name="_Sort" localSheetId="8" hidden="1">#REF!</definedName>
    <definedName name="_Sort" localSheetId="6" hidden="1">#REF!</definedName>
    <definedName name="_Sort" hidden="1">#REF!</definedName>
    <definedName name="_z" localSheetId="4">#REF!</definedName>
    <definedName name="_z" localSheetId="17">'ADM-COMP'!#REF!</definedName>
    <definedName name="_z" localSheetId="7">#REF!</definedName>
    <definedName name="_z" localSheetId="22">'CLI-COMP'!#REF!</definedName>
    <definedName name="_z" localSheetId="23">'EST-COMP'!#REF!</definedName>
    <definedName name="_z" localSheetId="24">'GAS-COMP'!#REF!</definedName>
    <definedName name="_z" localSheetId="26">'HID-COMP'!#REF!</definedName>
    <definedName name="_z" localSheetId="25">'IMPER-COMP'!#REF!</definedName>
    <definedName name="_z" localSheetId="27">'IMPL-COMP'!#REF!</definedName>
    <definedName name="_z" localSheetId="28">'INC-COMP'!#REF!</definedName>
    <definedName name="_z" localSheetId="8">#REF!</definedName>
    <definedName name="_z" localSheetId="6">#REF!</definedName>
    <definedName name="_z" localSheetId="29">'SCE-COMP'!#REF!</definedName>
    <definedName name="_z" localSheetId="30">'SEG-COMP'!#REF!</definedName>
    <definedName name="_z" localSheetId="31">'SPDA-COMP'!#REF!</definedName>
    <definedName name="_z">#REF!</definedName>
    <definedName name="AA" localSheetId="4">#REF!</definedName>
    <definedName name="AA" localSheetId="17">'ADM-COMP'!#REF!</definedName>
    <definedName name="AA" localSheetId="7">#REF!</definedName>
    <definedName name="AA" localSheetId="22">'CLI-COMP'!#REF!</definedName>
    <definedName name="AA" localSheetId="23">'EST-COMP'!#REF!</definedName>
    <definedName name="AA" localSheetId="24">'GAS-COMP'!#REF!</definedName>
    <definedName name="AA" localSheetId="26">'HID-COMP'!#REF!</definedName>
    <definedName name="AA" localSheetId="25">'IMPER-COMP'!#REF!</definedName>
    <definedName name="AA" localSheetId="27">'IMPL-COMP'!#REF!</definedName>
    <definedName name="AA" localSheetId="28">'INC-COMP'!#REF!</definedName>
    <definedName name="AA" localSheetId="8">#REF!</definedName>
    <definedName name="AA" localSheetId="6">#REF!</definedName>
    <definedName name="AA" localSheetId="29">'SCE-COMP'!#REF!</definedName>
    <definedName name="AA" localSheetId="30">'SEG-COMP'!#REF!</definedName>
    <definedName name="AA" localSheetId="31">'SPDA-COMP'!#REF!</definedName>
    <definedName name="AA">#REF!</definedName>
    <definedName name="AAA" localSheetId="4">#REF!</definedName>
    <definedName name="AAA" localSheetId="17">'ADM-COMP'!#REF!</definedName>
    <definedName name="AAA" localSheetId="7">#REF!</definedName>
    <definedName name="AAA" localSheetId="22">'CLI-COMP'!#REF!</definedName>
    <definedName name="AAA" localSheetId="23">'EST-COMP'!#REF!</definedName>
    <definedName name="AAA" localSheetId="24">'GAS-COMP'!#REF!</definedName>
    <definedName name="AAA" localSheetId="26">'HID-COMP'!#REF!</definedName>
    <definedName name="AAA" localSheetId="25">'IMPER-COMP'!#REF!</definedName>
    <definedName name="AAA" localSheetId="27">'IMPL-COMP'!#REF!</definedName>
    <definedName name="AAA" localSheetId="28">'INC-COMP'!#REF!</definedName>
    <definedName name="AAA" localSheetId="8">#REF!</definedName>
    <definedName name="AAA" localSheetId="6">#REF!</definedName>
    <definedName name="AAA" localSheetId="29">'SCE-COMP'!#REF!</definedName>
    <definedName name="AAA" localSheetId="30">'SEG-COMP'!#REF!</definedName>
    <definedName name="AAA" localSheetId="31">'SPDA-COMP'!#REF!</definedName>
    <definedName name="AAA">#REF!</definedName>
    <definedName name="aaaa" localSheetId="4">#REF!</definedName>
    <definedName name="aaaa" localSheetId="17">'ADM-COMP'!#REF!</definedName>
    <definedName name="aaaa" localSheetId="7">#REF!</definedName>
    <definedName name="aaaa" localSheetId="22">'CLI-COMP'!#REF!</definedName>
    <definedName name="aaaa" localSheetId="23">'EST-COMP'!#REF!</definedName>
    <definedName name="aaaa" localSheetId="24">'GAS-COMP'!#REF!</definedName>
    <definedName name="aaaa" localSheetId="26">'HID-COMP'!#REF!</definedName>
    <definedName name="aaaa" localSheetId="25">'IMPER-COMP'!#REF!</definedName>
    <definedName name="aaaa" localSheetId="27">'IMPL-COMP'!#REF!</definedName>
    <definedName name="aaaa" localSheetId="28">'INC-COMP'!#REF!</definedName>
    <definedName name="aaaa" localSheetId="8">#REF!</definedName>
    <definedName name="aaaa" localSheetId="6">#REF!</definedName>
    <definedName name="aaaa" localSheetId="29">'SCE-COMP'!#REF!</definedName>
    <definedName name="aaaa" localSheetId="30">'SEG-COMP'!#REF!</definedName>
    <definedName name="aaaa" localSheetId="31">'SPDA-COMP'!#REF!</definedName>
    <definedName name="aaaa">#REF!</definedName>
    <definedName name="ACRE" localSheetId="4" hidden="1">#REF!</definedName>
    <definedName name="ACRE" localSheetId="7" hidden="1">#REF!</definedName>
    <definedName name="ACRE" localSheetId="8" hidden="1">#REF!</definedName>
    <definedName name="ACRE" localSheetId="6" hidden="1">#REF!</definedName>
    <definedName name="ACRE" hidden="1">#REF!</definedName>
    <definedName name="ademir" localSheetId="7" hidden="1">{#N/A,#N/A,FALSE,"Cronograma";#N/A,#N/A,FALSE,"Cronogr. 2"}</definedName>
    <definedName name="ademir" localSheetId="8" hidden="1">{#N/A,#N/A,FALSE,"Cronograma";#N/A,#N/A,FALSE,"Cronogr. 2"}</definedName>
    <definedName name="ademir" localSheetId="6" hidden="1">{#N/A,#N/A,FALSE,"Cronograma";#N/A,#N/A,FALSE,"Cronogr. 2"}</definedName>
    <definedName name="ademir" hidden="1">{#N/A,#N/A,FALSE,"Cronograma";#N/A,#N/A,FALSE,"Cronogr. 2"}</definedName>
    <definedName name="ancora2" localSheetId="4">#REF!</definedName>
    <definedName name="ancora2" localSheetId="17">'ADM-COMP'!#REF!</definedName>
    <definedName name="ancora2" localSheetId="7">#REF!</definedName>
    <definedName name="ancora2" localSheetId="22">'CLI-COMP'!#REF!</definedName>
    <definedName name="ancora2" localSheetId="23">'EST-COMP'!#REF!</definedName>
    <definedName name="ancora2" localSheetId="24">'GAS-COMP'!#REF!</definedName>
    <definedName name="ancora2" localSheetId="26">'HID-COMP'!#REF!</definedName>
    <definedName name="ancora2" localSheetId="25">'IMPER-COMP'!#REF!</definedName>
    <definedName name="ancora2" localSheetId="27">'IMPL-COMP'!#REF!</definedName>
    <definedName name="ancora2" localSheetId="28">'INC-COMP'!#REF!</definedName>
    <definedName name="ancora2" localSheetId="8">#REF!</definedName>
    <definedName name="ancora2" localSheetId="6">#REF!</definedName>
    <definedName name="ancora2" localSheetId="29">'SCE-COMP'!#REF!</definedName>
    <definedName name="ancora2" localSheetId="30">'SEG-COMP'!#REF!</definedName>
    <definedName name="ancora2" localSheetId="31">'SPDA-COMP'!#REF!</definedName>
    <definedName name="ancora2">#REF!</definedName>
    <definedName name="_xlnm.Extract" localSheetId="4">[3]Anexos!#REF!</definedName>
    <definedName name="_xlnm.Extract" localSheetId="17">[3]Anexos!#REF!</definedName>
    <definedName name="_xlnm.Extract" localSheetId="22">[3]Anexos!#REF!</definedName>
    <definedName name="_xlnm.Extract" localSheetId="23">[3]Anexos!#REF!</definedName>
    <definedName name="_xlnm.Extract" localSheetId="24">[3]Anexos!#REF!</definedName>
    <definedName name="_xlnm.Extract" localSheetId="26">[3]Anexos!#REF!</definedName>
    <definedName name="_xlnm.Extract" localSheetId="25">[3]Anexos!#REF!</definedName>
    <definedName name="_xlnm.Extract" localSheetId="27">[3]Anexos!#REF!</definedName>
    <definedName name="_xlnm.Extract" localSheetId="28">[3]Anexos!#REF!</definedName>
    <definedName name="_xlnm.Extract" localSheetId="29">[3]Anexos!#REF!</definedName>
    <definedName name="_xlnm.Extract" localSheetId="30">[3]Anexos!#REF!</definedName>
    <definedName name="_xlnm.Extract" localSheetId="31">[3]Anexos!#REF!</definedName>
    <definedName name="_xlnm.Extract">[3]Anexos!#REF!</definedName>
    <definedName name="_xlnm.Print_Area" localSheetId="4">ABC!$A$1:$H$177</definedName>
    <definedName name="_xlnm.Print_Area" localSheetId="17">'ADM-COMP'!$A$1:$J$32</definedName>
    <definedName name="_xlnm.Print_Area" localSheetId="15">'ARQ-COMP'!$A$1:$J$73</definedName>
    <definedName name="_xlnm.Print_Area" localSheetId="19">'BDI-COMP '!$A$1:$J$53</definedName>
    <definedName name="_xlnm.Print_Area" localSheetId="7">'CINTAS E VIGAS-ANEXOII'!$B$1:$V$89</definedName>
    <definedName name="_xlnm.Print_Area" localSheetId="22">'CLI-COMP'!$A:$J</definedName>
    <definedName name="_xlnm.Print_Area" localSheetId="3">CRONOGRAMA!$A$1:$H$22</definedName>
    <definedName name="_xlnm.Print_Area" localSheetId="18">'CURVA ABC'!$A$1:$H$52</definedName>
    <definedName name="_xlnm.Print_Area" localSheetId="23">'EST-COMP'!$A:$J</definedName>
    <definedName name="_xlnm.Print_Area" localSheetId="1">GLOBAL!$A$1:$H$45</definedName>
    <definedName name="_xlnm.Print_Area" localSheetId="27">'IMPL-COMP'!$A:$J</definedName>
    <definedName name="_xlnm.Print_Area" localSheetId="20">'LS-COMP'!$A$1:$C$54</definedName>
    <definedName name="_xlnm.Print_Area" localSheetId="2">'MEM-LEVANT'!$A$1:$I$102</definedName>
    <definedName name="_xlnm.Print_Area" localSheetId="8">'PILARES E PILARETES-ANEXOIII'!$C$1:$R$271</definedName>
    <definedName name="_xlnm.Print_Area" localSheetId="33">'QUADRO RESUMO'!$A$1:$C$10</definedName>
    <definedName name="_xlnm.Print_Area" localSheetId="0">RESUMO!$B$1:$E$11</definedName>
    <definedName name="_xlnm.Print_Area" localSheetId="6">'SAPATAS-ANEXOI'!$B$1:$T$174</definedName>
    <definedName name="_xlnm.Print_Area" localSheetId="30">'SEG-COMP'!$A:$J</definedName>
    <definedName name="_xlnm.Print_Area" localSheetId="31">'SPDA-COMP'!$A:$J</definedName>
    <definedName name="Área_de_impressão1" localSheetId="4">#REF!</definedName>
    <definedName name="Área_de_impressão1" localSheetId="17">'ADM-COMP'!#REF!</definedName>
    <definedName name="Área_de_impressão1" localSheetId="19">'BDI-COMP '!#REF!</definedName>
    <definedName name="Área_de_impressão1" localSheetId="7">#REF!</definedName>
    <definedName name="Área_de_impressão1" localSheetId="22">'CLI-COMP'!#REF!</definedName>
    <definedName name="Área_de_impressão1" localSheetId="23">'EST-COMP'!#REF!</definedName>
    <definedName name="Área_de_impressão1" localSheetId="24">'GAS-COMP'!#REF!</definedName>
    <definedName name="Área_de_impressão1" localSheetId="26">'HID-COMP'!#REF!</definedName>
    <definedName name="Área_de_impressão1" localSheetId="25">'IMPER-COMP'!#REF!</definedName>
    <definedName name="Área_de_impressão1" localSheetId="27">'IMPL-COMP'!#REF!</definedName>
    <definedName name="Área_de_impressão1" localSheetId="28">'INC-COMP'!#REF!</definedName>
    <definedName name="Área_de_impressão1" localSheetId="8">#REF!</definedName>
    <definedName name="Área_de_impressão1" localSheetId="6">#REF!</definedName>
    <definedName name="Área_de_impressão1" localSheetId="29">'SCE-COMP'!#REF!</definedName>
    <definedName name="Área_de_impressão1" localSheetId="30">'SEG-COMP'!#REF!</definedName>
    <definedName name="Área_de_impressão1" localSheetId="31">'SPDA-COMP'!#REF!</definedName>
    <definedName name="Área_de_impressão1">#REF!</definedName>
    <definedName name="Área_de_impressão2" localSheetId="4">#REF!</definedName>
    <definedName name="Área_de_impressão2" localSheetId="17">'ADM-COMP'!#REF!</definedName>
    <definedName name="Área_de_impressão2" localSheetId="19">'BDI-COMP '!#REF!</definedName>
    <definedName name="Área_de_impressão2" localSheetId="7">#REF!</definedName>
    <definedName name="Área_de_impressão2" localSheetId="22">'CLI-COMP'!#REF!</definedName>
    <definedName name="Área_de_impressão2" localSheetId="23">'EST-COMP'!#REF!</definedName>
    <definedName name="Área_de_impressão2" localSheetId="24">'GAS-COMP'!#REF!</definedName>
    <definedName name="Área_de_impressão2" localSheetId="26">'HID-COMP'!#REF!</definedName>
    <definedName name="Área_de_impressão2" localSheetId="25">'IMPER-COMP'!#REF!</definedName>
    <definedName name="Área_de_impressão2" localSheetId="27">'IMPL-COMP'!#REF!</definedName>
    <definedName name="Área_de_impressão2" localSheetId="28">'INC-COMP'!#REF!</definedName>
    <definedName name="Área_de_impressão2" localSheetId="8">#REF!</definedName>
    <definedName name="Área_de_impressão2" localSheetId="6">#REF!</definedName>
    <definedName name="Área_de_impressão2" localSheetId="29">'SCE-COMP'!#REF!</definedName>
    <definedName name="Área_de_impressão2" localSheetId="30">'SEG-COMP'!#REF!</definedName>
    <definedName name="Área_de_impressão2" localSheetId="31">'SPDA-COMP'!#REF!</definedName>
    <definedName name="Área_de_impressão2">#REF!</definedName>
    <definedName name="ASD" localSheetId="4">#REF!</definedName>
    <definedName name="ASD" localSheetId="17">'ADM-COMP'!#REF!</definedName>
    <definedName name="ASD" localSheetId="19">'BDI-COMP '!#REF!</definedName>
    <definedName name="ASD" localSheetId="7">#REF!</definedName>
    <definedName name="ASD" localSheetId="22">'CLI-COMP'!#REF!</definedName>
    <definedName name="ASD" localSheetId="23">'EST-COMP'!#REF!</definedName>
    <definedName name="ASD" localSheetId="24">'GAS-COMP'!#REF!</definedName>
    <definedName name="ASD" localSheetId="26">'HID-COMP'!#REF!</definedName>
    <definedName name="ASD" localSheetId="25">'IMPER-COMP'!#REF!</definedName>
    <definedName name="ASD" localSheetId="27">'IMPL-COMP'!#REF!</definedName>
    <definedName name="ASD" localSheetId="28">'INC-COMP'!#REF!</definedName>
    <definedName name="ASD" localSheetId="8">#REF!</definedName>
    <definedName name="ASD" localSheetId="6">#REF!</definedName>
    <definedName name="ASD" localSheetId="29">'SCE-COMP'!#REF!</definedName>
    <definedName name="ASD" localSheetId="30">'SEG-COMP'!#REF!</definedName>
    <definedName name="ASD" localSheetId="31">'SPDA-COMP'!#REF!</definedName>
    <definedName name="ASD">#REF!</definedName>
    <definedName name="asSDas" localSheetId="4">#REF!</definedName>
    <definedName name="asSDas" localSheetId="17">'ADM-COMP'!#REF!</definedName>
    <definedName name="asSDas" localSheetId="7">#REF!</definedName>
    <definedName name="asSDas" localSheetId="22">'CLI-COMP'!#REF!</definedName>
    <definedName name="asSDas" localSheetId="23">'EST-COMP'!#REF!</definedName>
    <definedName name="asSDas" localSheetId="24">'GAS-COMP'!#REF!</definedName>
    <definedName name="asSDas" localSheetId="26">'HID-COMP'!#REF!</definedName>
    <definedName name="asSDas" localSheetId="25">'IMPER-COMP'!#REF!</definedName>
    <definedName name="asSDas" localSheetId="27">'IMPL-COMP'!#REF!</definedName>
    <definedName name="asSDas" localSheetId="28">'INC-COMP'!#REF!</definedName>
    <definedName name="asSDas" localSheetId="8">#REF!</definedName>
    <definedName name="asSDas" localSheetId="6">#REF!</definedName>
    <definedName name="asSDas" localSheetId="29">'SCE-COMP'!#REF!</definedName>
    <definedName name="asSDas" localSheetId="30">'SEG-COMP'!#REF!</definedName>
    <definedName name="asSDas" localSheetId="31">'SPDA-COMP'!#REF!</definedName>
    <definedName name="asSDas">#REF!</definedName>
    <definedName name="ATUAL" localSheetId="4">#REF!</definedName>
    <definedName name="ATUAL" localSheetId="17">'ADM-COMP'!#REF!</definedName>
    <definedName name="ATUAL" localSheetId="7">#REF!</definedName>
    <definedName name="ATUAL" localSheetId="22">'CLI-COMP'!#REF!</definedName>
    <definedName name="ATUAL" localSheetId="23">'EST-COMP'!#REF!</definedName>
    <definedName name="ATUAL" localSheetId="24">'GAS-COMP'!#REF!</definedName>
    <definedName name="ATUAL" localSheetId="26">'HID-COMP'!#REF!</definedName>
    <definedName name="ATUAL" localSheetId="25">'IMPER-COMP'!#REF!</definedName>
    <definedName name="ATUAL" localSheetId="27">'IMPL-COMP'!#REF!</definedName>
    <definedName name="ATUAL" localSheetId="28">'INC-COMP'!#REF!</definedName>
    <definedName name="ATUAL" localSheetId="8">#REF!</definedName>
    <definedName name="ATUAL" localSheetId="6">#REF!</definedName>
    <definedName name="ATUAL" localSheetId="29">'SCE-COMP'!#REF!</definedName>
    <definedName name="ATUAL" localSheetId="30">'SEG-COMP'!#REF!</definedName>
    <definedName name="ATUAL" localSheetId="31">'SPDA-COMP'!#REF!</definedName>
    <definedName name="ATUAL">#REF!</definedName>
    <definedName name="_xlnm.Database" localSheetId="4">#REF!</definedName>
    <definedName name="_xlnm.Database" localSheetId="17">'ADM-COMP'!#REF!</definedName>
    <definedName name="_xlnm.Database" localSheetId="7">#REF!</definedName>
    <definedName name="_xlnm.Database" localSheetId="22">'CLI-COMP'!#REF!</definedName>
    <definedName name="_xlnm.Database" localSheetId="23">'EST-COMP'!#REF!</definedName>
    <definedName name="_xlnm.Database" localSheetId="24">'GAS-COMP'!#REF!</definedName>
    <definedName name="_xlnm.Database" localSheetId="26">'HID-COMP'!#REF!</definedName>
    <definedName name="_xlnm.Database" localSheetId="25">'IMPER-COMP'!#REF!</definedName>
    <definedName name="_xlnm.Database" localSheetId="27">'IMPL-COMP'!#REF!</definedName>
    <definedName name="_xlnm.Database" localSheetId="28">'INC-COMP'!#REF!</definedName>
    <definedName name="_xlnm.Database" localSheetId="8">#REF!</definedName>
    <definedName name="_xlnm.Database" localSheetId="6">#REF!</definedName>
    <definedName name="_xlnm.Database" localSheetId="29">'SCE-COMP'!#REF!</definedName>
    <definedName name="_xlnm.Database" localSheetId="30">'SEG-COMP'!#REF!</definedName>
    <definedName name="_xlnm.Database" localSheetId="31">'SPDA-COMP'!#REF!</definedName>
    <definedName name="_xlnm.Database">#REF!</definedName>
    <definedName name="BDI" localSheetId="4">#REF!</definedName>
    <definedName name="BDI" localSheetId="17">'ADM-COMP'!#REF!</definedName>
    <definedName name="BDI" localSheetId="7">#REF!</definedName>
    <definedName name="BDI" localSheetId="22">'CLI-COMP'!#REF!</definedName>
    <definedName name="BDI" localSheetId="23">'EST-COMP'!#REF!</definedName>
    <definedName name="BDI" localSheetId="24">'GAS-COMP'!#REF!</definedName>
    <definedName name="BDI" localSheetId="26">'HID-COMP'!#REF!</definedName>
    <definedName name="BDI" localSheetId="25">'IMPER-COMP'!#REF!</definedName>
    <definedName name="BDI" localSheetId="27">'IMPL-COMP'!#REF!</definedName>
    <definedName name="BDI" localSheetId="28">'INC-COMP'!#REF!</definedName>
    <definedName name="BDI" localSheetId="8">#REF!</definedName>
    <definedName name="BDI" localSheetId="6">#REF!</definedName>
    <definedName name="BDI" localSheetId="29">'SCE-COMP'!#REF!</definedName>
    <definedName name="BDI" localSheetId="30">'SEG-COMP'!#REF!</definedName>
    <definedName name="BDI" localSheetId="31">'SPDA-COMP'!#REF!</definedName>
    <definedName name="BDI">#REF!</definedName>
    <definedName name="bitmin" localSheetId="4">#REF!</definedName>
    <definedName name="bitmin" localSheetId="17">'ADM-COMP'!#REF!</definedName>
    <definedName name="bitmin" localSheetId="7">#REF!</definedName>
    <definedName name="bitmin" localSheetId="22">'CLI-COMP'!#REF!</definedName>
    <definedName name="bitmin" localSheetId="23">'EST-COMP'!#REF!</definedName>
    <definedName name="bitmin" localSheetId="24">'GAS-COMP'!#REF!</definedName>
    <definedName name="bitmin" localSheetId="26">'HID-COMP'!#REF!</definedName>
    <definedName name="bitmin" localSheetId="25">'IMPER-COMP'!#REF!</definedName>
    <definedName name="bitmin" localSheetId="27">'IMPL-COMP'!#REF!</definedName>
    <definedName name="bitmin" localSheetId="28">'INC-COMP'!#REF!</definedName>
    <definedName name="bitmin" localSheetId="8">#REF!</definedName>
    <definedName name="bitmin" localSheetId="6">#REF!</definedName>
    <definedName name="bitmin" localSheetId="29">'SCE-COMP'!#REF!</definedName>
    <definedName name="bitmin" localSheetId="30">'SEG-COMP'!#REF!</definedName>
    <definedName name="bitmin" localSheetId="31">'SPDA-COMP'!#REF!</definedName>
    <definedName name="bitmin">#REF!</definedName>
    <definedName name="BLO" localSheetId="4">#REF!</definedName>
    <definedName name="BLO" localSheetId="17">'ADM-COMP'!#REF!</definedName>
    <definedName name="BLO" localSheetId="7">#REF!</definedName>
    <definedName name="BLO" localSheetId="22">'CLI-COMP'!#REF!</definedName>
    <definedName name="BLO" localSheetId="23">'EST-COMP'!#REF!</definedName>
    <definedName name="BLO" localSheetId="24">'GAS-COMP'!#REF!</definedName>
    <definedName name="BLO" localSheetId="26">'HID-COMP'!#REF!</definedName>
    <definedName name="BLO" localSheetId="25">'IMPER-COMP'!#REF!</definedName>
    <definedName name="BLO" localSheetId="27">'IMPL-COMP'!#REF!</definedName>
    <definedName name="BLO" localSheetId="28">'INC-COMP'!#REF!</definedName>
    <definedName name="BLO" localSheetId="8">#REF!</definedName>
    <definedName name="BLO" localSheetId="6">#REF!</definedName>
    <definedName name="BLO" localSheetId="29">'SCE-COMP'!#REF!</definedName>
    <definedName name="BLO" localSheetId="30">'SEG-COMP'!#REF!</definedName>
    <definedName name="BLO" localSheetId="31">'SPDA-COMP'!#REF!</definedName>
    <definedName name="BLO">#REF!</definedName>
    <definedName name="BLOCO_B" localSheetId="4">'[4]CAPA -1'!#REF!</definedName>
    <definedName name="BLOCO_B" localSheetId="17">'[4]CAPA -1'!#REF!</definedName>
    <definedName name="BLOCO_B" localSheetId="19">'[4]CAPA -1'!#REF!</definedName>
    <definedName name="BLOCO_B" localSheetId="22">'[4]CAPA -1'!#REF!</definedName>
    <definedName name="BLOCO_B" localSheetId="23">'[4]CAPA -1'!#REF!</definedName>
    <definedName name="BLOCO_B" localSheetId="24">'[4]CAPA -1'!#REF!</definedName>
    <definedName name="BLOCO_B" localSheetId="26">'[4]CAPA -1'!#REF!</definedName>
    <definedName name="BLOCO_B" localSheetId="25">'[4]CAPA -1'!#REF!</definedName>
    <definedName name="BLOCO_B" localSheetId="27">'[4]CAPA -1'!#REF!</definedName>
    <definedName name="BLOCO_B" localSheetId="28">'[4]CAPA -1'!#REF!</definedName>
    <definedName name="BLOCO_B" localSheetId="20">'[4]CAPA -1'!#REF!</definedName>
    <definedName name="BLOCO_B" localSheetId="29">'[4]CAPA -1'!#REF!</definedName>
    <definedName name="BLOCO_B" localSheetId="30">'[4]CAPA -1'!#REF!</definedName>
    <definedName name="BLOCO_B" localSheetId="31">'[4]CAPA -1'!#REF!</definedName>
    <definedName name="BLOCO_B">'[4]CAPA -1'!#REF!</definedName>
    <definedName name="BLOCO_BB" localSheetId="4">#REF!</definedName>
    <definedName name="BLOCO_BB" localSheetId="17">'ADM-COMP'!#REF!</definedName>
    <definedName name="BLOCO_BB" localSheetId="19">'BDI-COMP '!#REF!</definedName>
    <definedName name="BLOCO_BB" localSheetId="7">#REF!</definedName>
    <definedName name="BLOCO_BB" localSheetId="22">'CLI-COMP'!#REF!</definedName>
    <definedName name="BLOCO_BB" localSheetId="23">'EST-COMP'!#REF!</definedName>
    <definedName name="BLOCO_BB" localSheetId="24">'GAS-COMP'!#REF!</definedName>
    <definedName name="BLOCO_BB" localSheetId="26">'HID-COMP'!#REF!</definedName>
    <definedName name="BLOCO_BB" localSheetId="25">'IMPER-COMP'!#REF!</definedName>
    <definedName name="BLOCO_BB" localSheetId="27">'IMPL-COMP'!#REF!</definedName>
    <definedName name="BLOCO_BB" localSheetId="28">'INC-COMP'!#REF!</definedName>
    <definedName name="BLOCO_BB" localSheetId="8">#REF!</definedName>
    <definedName name="BLOCO_BB" localSheetId="6">#REF!</definedName>
    <definedName name="BLOCO_BB" localSheetId="29">'SCE-COMP'!#REF!</definedName>
    <definedName name="BLOCO_BB" localSheetId="30">'SEG-COMP'!#REF!</definedName>
    <definedName name="BLOCO_BB" localSheetId="31">'SPDA-COMP'!#REF!</definedName>
    <definedName name="BLOCO_BB">#REF!</definedName>
    <definedName name="BLOCO_BBB" localSheetId="4">#REF!</definedName>
    <definedName name="BLOCO_BBB" localSheetId="17">'ADM-COMP'!#REF!</definedName>
    <definedName name="BLOCO_BBB" localSheetId="19">'BDI-COMP '!#REF!</definedName>
    <definedName name="BLOCO_BBB" localSheetId="7">#REF!</definedName>
    <definedName name="BLOCO_BBB" localSheetId="22">'CLI-COMP'!#REF!</definedName>
    <definedName name="BLOCO_BBB" localSheetId="23">'EST-COMP'!#REF!</definedName>
    <definedName name="BLOCO_BBB" localSheetId="24">'GAS-COMP'!#REF!</definedName>
    <definedName name="BLOCO_BBB" localSheetId="26">'HID-COMP'!#REF!</definedName>
    <definedName name="BLOCO_BBB" localSheetId="25">'IMPER-COMP'!#REF!</definedName>
    <definedName name="BLOCO_BBB" localSheetId="27">'IMPL-COMP'!#REF!</definedName>
    <definedName name="BLOCO_BBB" localSheetId="28">'INC-COMP'!#REF!</definedName>
    <definedName name="BLOCO_BBB" localSheetId="8">#REF!</definedName>
    <definedName name="BLOCO_BBB" localSheetId="6">#REF!</definedName>
    <definedName name="BLOCO_BBB" localSheetId="29">'SCE-COMP'!#REF!</definedName>
    <definedName name="BLOCO_BBB" localSheetId="30">'SEG-COMP'!#REF!</definedName>
    <definedName name="BLOCO_BBB" localSheetId="31">'SPDA-COMP'!#REF!</definedName>
    <definedName name="BLOCO_BBB">#REF!</definedName>
    <definedName name="BLOCO_C" localSheetId="4">#REF!</definedName>
    <definedName name="BLOCO_C" localSheetId="17">'ADM-COMP'!#REF!</definedName>
    <definedName name="BLOCO_C" localSheetId="19">'BDI-COMP '!#REF!</definedName>
    <definedName name="BLOCO_C" localSheetId="7">#REF!</definedName>
    <definedName name="BLOCO_C" localSheetId="22">'CLI-COMP'!#REF!</definedName>
    <definedName name="BLOCO_C" localSheetId="23">'EST-COMP'!#REF!</definedName>
    <definedName name="BLOCO_C" localSheetId="24">'GAS-COMP'!#REF!</definedName>
    <definedName name="BLOCO_C" localSheetId="26">'HID-COMP'!#REF!</definedName>
    <definedName name="BLOCO_C" localSheetId="25">'IMPER-COMP'!#REF!</definedName>
    <definedName name="BLOCO_C" localSheetId="27">'IMPL-COMP'!#REF!</definedName>
    <definedName name="BLOCO_C" localSheetId="28">'INC-COMP'!#REF!</definedName>
    <definedName name="BLOCO_C" localSheetId="8">#REF!</definedName>
    <definedName name="BLOCO_C" localSheetId="6">#REF!</definedName>
    <definedName name="BLOCO_C" localSheetId="29">'SCE-COMP'!#REF!</definedName>
    <definedName name="BLOCO_C" localSheetId="30">'SEG-COMP'!#REF!</definedName>
    <definedName name="BLOCO_C" localSheetId="31">'SPDA-COMP'!#REF!</definedName>
    <definedName name="BLOCO_C">#REF!</definedName>
    <definedName name="BLOCO_CC" localSheetId="4">#REF!</definedName>
    <definedName name="BLOCO_CC" localSheetId="17">'ADM-COMP'!#REF!</definedName>
    <definedName name="BLOCO_CC" localSheetId="7">#REF!</definedName>
    <definedName name="BLOCO_CC" localSheetId="22">'CLI-COMP'!#REF!</definedName>
    <definedName name="BLOCO_CC" localSheetId="23">'EST-COMP'!#REF!</definedName>
    <definedName name="BLOCO_CC" localSheetId="24">'GAS-COMP'!#REF!</definedName>
    <definedName name="BLOCO_CC" localSheetId="26">'HID-COMP'!#REF!</definedName>
    <definedName name="BLOCO_CC" localSheetId="25">'IMPER-COMP'!#REF!</definedName>
    <definedName name="BLOCO_CC" localSheetId="27">'IMPL-COMP'!#REF!</definedName>
    <definedName name="BLOCO_CC" localSheetId="28">'INC-COMP'!#REF!</definedName>
    <definedName name="BLOCO_CC" localSheetId="8">#REF!</definedName>
    <definedName name="BLOCO_CC" localSheetId="6">#REF!</definedName>
    <definedName name="BLOCO_CC" localSheetId="29">'SCE-COMP'!#REF!</definedName>
    <definedName name="BLOCO_CC" localSheetId="30">'SEG-COMP'!#REF!</definedName>
    <definedName name="BLOCO_CC" localSheetId="31">'SPDA-COMP'!#REF!</definedName>
    <definedName name="BLOCO_CC">#REF!</definedName>
    <definedName name="BLOCO_CCC" localSheetId="4">#REF!</definedName>
    <definedName name="BLOCO_CCC" localSheetId="17">'ADM-COMP'!#REF!</definedName>
    <definedName name="BLOCO_CCC" localSheetId="7">#REF!</definedName>
    <definedName name="BLOCO_CCC" localSheetId="22">'CLI-COMP'!#REF!</definedName>
    <definedName name="BLOCO_CCC" localSheetId="23">'EST-COMP'!#REF!</definedName>
    <definedName name="BLOCO_CCC" localSheetId="24">'GAS-COMP'!#REF!</definedName>
    <definedName name="BLOCO_CCC" localSheetId="26">'HID-COMP'!#REF!</definedName>
    <definedName name="BLOCO_CCC" localSheetId="25">'IMPER-COMP'!#REF!</definedName>
    <definedName name="BLOCO_CCC" localSheetId="27">'IMPL-COMP'!#REF!</definedName>
    <definedName name="BLOCO_CCC" localSheetId="28">'INC-COMP'!#REF!</definedName>
    <definedName name="BLOCO_CCC" localSheetId="8">#REF!</definedName>
    <definedName name="BLOCO_CCC" localSheetId="6">#REF!</definedName>
    <definedName name="BLOCO_CCC" localSheetId="29">'SCE-COMP'!#REF!</definedName>
    <definedName name="BLOCO_CCC" localSheetId="30">'SEG-COMP'!#REF!</definedName>
    <definedName name="BLOCO_CCC" localSheetId="31">'SPDA-COMP'!#REF!</definedName>
    <definedName name="BLOCO_CCC">#REF!</definedName>
    <definedName name="BLOCO_CCCC" localSheetId="4">#REF!</definedName>
    <definedName name="BLOCO_CCCC" localSheetId="17">'ADM-COMP'!#REF!</definedName>
    <definedName name="BLOCO_CCCC" localSheetId="7">#REF!</definedName>
    <definedName name="BLOCO_CCCC" localSheetId="22">'CLI-COMP'!#REF!</definedName>
    <definedName name="BLOCO_CCCC" localSheetId="23">'EST-COMP'!#REF!</definedName>
    <definedName name="BLOCO_CCCC" localSheetId="24">'GAS-COMP'!#REF!</definedName>
    <definedName name="BLOCO_CCCC" localSheetId="26">'HID-COMP'!#REF!</definedName>
    <definedName name="BLOCO_CCCC" localSheetId="25">'IMPER-COMP'!#REF!</definedName>
    <definedName name="BLOCO_CCCC" localSheetId="27">'IMPL-COMP'!#REF!</definedName>
    <definedName name="BLOCO_CCCC" localSheetId="28">'INC-COMP'!#REF!</definedName>
    <definedName name="BLOCO_CCCC" localSheetId="8">#REF!</definedName>
    <definedName name="BLOCO_CCCC" localSheetId="6">#REF!</definedName>
    <definedName name="BLOCO_CCCC" localSheetId="29">'SCE-COMP'!#REF!</definedName>
    <definedName name="BLOCO_CCCC" localSheetId="30">'SEG-COMP'!#REF!</definedName>
    <definedName name="BLOCO_CCCC" localSheetId="31">'SPDA-COMP'!#REF!</definedName>
    <definedName name="BLOCO_CCCC">#REF!</definedName>
    <definedName name="bosta" localSheetId="7" hidden="1">{#N/A,#N/A,FALSE,"Cronograma";#N/A,#N/A,FALSE,"Cronogr. 2"}</definedName>
    <definedName name="bosta" localSheetId="8" hidden="1">{#N/A,#N/A,FALSE,"Cronograma";#N/A,#N/A,FALSE,"Cronogr. 2"}</definedName>
    <definedName name="bosta" localSheetId="6" hidden="1">{#N/A,#N/A,FALSE,"Cronograma";#N/A,#N/A,FALSE,"Cronogr. 2"}</definedName>
    <definedName name="bosta" hidden="1">{#N/A,#N/A,FALSE,"Cronograma";#N/A,#N/A,FALSE,"Cronogr. 2"}</definedName>
    <definedName name="BuiltIn_AutoFilter___7" localSheetId="4">#REF!</definedName>
    <definedName name="BuiltIn_AutoFilter___7" localSheetId="17">'ADM-COMP'!#REF!</definedName>
    <definedName name="BuiltIn_AutoFilter___7" localSheetId="7">#REF!</definedName>
    <definedName name="BuiltIn_AutoFilter___7" localSheetId="22">'CLI-COMP'!#REF!</definedName>
    <definedName name="BuiltIn_AutoFilter___7" localSheetId="23">'EST-COMP'!#REF!</definedName>
    <definedName name="BuiltIn_AutoFilter___7" localSheetId="24">'GAS-COMP'!#REF!</definedName>
    <definedName name="BuiltIn_AutoFilter___7" localSheetId="26">'HID-COMP'!#REF!</definedName>
    <definedName name="BuiltIn_AutoFilter___7" localSheetId="25">'IMPER-COMP'!#REF!</definedName>
    <definedName name="BuiltIn_AutoFilter___7" localSheetId="27">'IMPL-COMP'!#REF!</definedName>
    <definedName name="BuiltIn_AutoFilter___7" localSheetId="28">'INC-COMP'!#REF!</definedName>
    <definedName name="BuiltIn_AutoFilter___7" localSheetId="8">#REF!</definedName>
    <definedName name="BuiltIn_AutoFilter___7" localSheetId="6">#REF!</definedName>
    <definedName name="BuiltIn_AutoFilter___7" localSheetId="29">'SCE-COMP'!#REF!</definedName>
    <definedName name="BuiltIn_AutoFilter___7" localSheetId="30">'SEG-COMP'!#REF!</definedName>
    <definedName name="BuiltIn_AutoFilter___7" localSheetId="31">'SPDA-COMP'!#REF!</definedName>
    <definedName name="BuiltIn_AutoFilter___7">#REF!</definedName>
    <definedName name="BuiltIn_AutoFilter___7_1" localSheetId="4">#REF!</definedName>
    <definedName name="BuiltIn_AutoFilter___7_1" localSheetId="17">'ADM-COMP'!#REF!</definedName>
    <definedName name="BuiltIn_AutoFilter___7_1" localSheetId="7">#REF!</definedName>
    <definedName name="BuiltIn_AutoFilter___7_1" localSheetId="22">'CLI-COMP'!#REF!</definedName>
    <definedName name="BuiltIn_AutoFilter___7_1" localSheetId="23">'EST-COMP'!#REF!</definedName>
    <definedName name="BuiltIn_AutoFilter___7_1" localSheetId="24">'GAS-COMP'!#REF!</definedName>
    <definedName name="BuiltIn_AutoFilter___7_1" localSheetId="26">'HID-COMP'!#REF!</definedName>
    <definedName name="BuiltIn_AutoFilter___7_1" localSheetId="25">'IMPER-COMP'!#REF!</definedName>
    <definedName name="BuiltIn_AutoFilter___7_1" localSheetId="27">'IMPL-COMP'!#REF!</definedName>
    <definedName name="BuiltIn_AutoFilter___7_1" localSheetId="28">'INC-COMP'!#REF!</definedName>
    <definedName name="BuiltIn_AutoFilter___7_1" localSheetId="8">#REF!</definedName>
    <definedName name="BuiltIn_AutoFilter___7_1" localSheetId="6">#REF!</definedName>
    <definedName name="BuiltIn_AutoFilter___7_1" localSheetId="29">'SCE-COMP'!#REF!</definedName>
    <definedName name="BuiltIn_AutoFilter___7_1" localSheetId="30">'SEG-COMP'!#REF!</definedName>
    <definedName name="BuiltIn_AutoFilter___7_1" localSheetId="31">'SPDA-COMP'!#REF!</definedName>
    <definedName name="BuiltIn_AutoFilter___7_1">#REF!</definedName>
    <definedName name="BuiltIn_AutoFilter___7_10" localSheetId="4">#REF!</definedName>
    <definedName name="BuiltIn_AutoFilter___7_10" localSheetId="17">'ADM-COMP'!#REF!</definedName>
    <definedName name="BuiltIn_AutoFilter___7_10" localSheetId="7">#REF!</definedName>
    <definedName name="BuiltIn_AutoFilter___7_10" localSheetId="22">'CLI-COMP'!#REF!</definedName>
    <definedName name="BuiltIn_AutoFilter___7_10" localSheetId="23">'EST-COMP'!#REF!</definedName>
    <definedName name="BuiltIn_AutoFilter___7_10" localSheetId="24">'GAS-COMP'!#REF!</definedName>
    <definedName name="BuiltIn_AutoFilter___7_10" localSheetId="26">'HID-COMP'!#REF!</definedName>
    <definedName name="BuiltIn_AutoFilter___7_10" localSheetId="25">'IMPER-COMP'!#REF!</definedName>
    <definedName name="BuiltIn_AutoFilter___7_10" localSheetId="27">'IMPL-COMP'!#REF!</definedName>
    <definedName name="BuiltIn_AutoFilter___7_10" localSheetId="28">'INC-COMP'!#REF!</definedName>
    <definedName name="BuiltIn_AutoFilter___7_10" localSheetId="8">#REF!</definedName>
    <definedName name="BuiltIn_AutoFilter___7_10" localSheetId="6">#REF!</definedName>
    <definedName name="BuiltIn_AutoFilter___7_10" localSheetId="29">'SCE-COMP'!#REF!</definedName>
    <definedName name="BuiltIn_AutoFilter___7_10" localSheetId="30">'SEG-COMP'!#REF!</definedName>
    <definedName name="BuiltIn_AutoFilter___7_10" localSheetId="31">'SPDA-COMP'!#REF!</definedName>
    <definedName name="BuiltIn_AutoFilter___7_10">#REF!</definedName>
    <definedName name="BuiltIn_AutoFilter___7_11" localSheetId="4">#REF!</definedName>
    <definedName name="BuiltIn_AutoFilter___7_11" localSheetId="17">'ADM-COMP'!#REF!</definedName>
    <definedName name="BuiltIn_AutoFilter___7_11" localSheetId="7">#REF!</definedName>
    <definedName name="BuiltIn_AutoFilter___7_11" localSheetId="22">'CLI-COMP'!#REF!</definedName>
    <definedName name="BuiltIn_AutoFilter___7_11" localSheetId="23">'EST-COMP'!#REF!</definedName>
    <definedName name="BuiltIn_AutoFilter___7_11" localSheetId="24">'GAS-COMP'!#REF!</definedName>
    <definedName name="BuiltIn_AutoFilter___7_11" localSheetId="26">'HID-COMP'!#REF!</definedName>
    <definedName name="BuiltIn_AutoFilter___7_11" localSheetId="25">'IMPER-COMP'!#REF!</definedName>
    <definedName name="BuiltIn_AutoFilter___7_11" localSheetId="27">'IMPL-COMP'!#REF!</definedName>
    <definedName name="BuiltIn_AutoFilter___7_11" localSheetId="28">'INC-COMP'!#REF!</definedName>
    <definedName name="BuiltIn_AutoFilter___7_11" localSheetId="8">#REF!</definedName>
    <definedName name="BuiltIn_AutoFilter___7_11" localSheetId="6">#REF!</definedName>
    <definedName name="BuiltIn_AutoFilter___7_11" localSheetId="29">'SCE-COMP'!#REF!</definedName>
    <definedName name="BuiltIn_AutoFilter___7_11" localSheetId="30">'SEG-COMP'!#REF!</definedName>
    <definedName name="BuiltIn_AutoFilter___7_11" localSheetId="31">'SPDA-COMP'!#REF!</definedName>
    <definedName name="BuiltIn_AutoFilter___7_11">#REF!</definedName>
    <definedName name="BuiltIn_AutoFilter___7_12" localSheetId="4">#REF!</definedName>
    <definedName name="BuiltIn_AutoFilter___7_12" localSheetId="17">'ADM-COMP'!#REF!</definedName>
    <definedName name="BuiltIn_AutoFilter___7_12" localSheetId="7">#REF!</definedName>
    <definedName name="BuiltIn_AutoFilter___7_12" localSheetId="22">'CLI-COMP'!#REF!</definedName>
    <definedName name="BuiltIn_AutoFilter___7_12" localSheetId="23">'EST-COMP'!#REF!</definedName>
    <definedName name="BuiltIn_AutoFilter___7_12" localSheetId="24">'GAS-COMP'!#REF!</definedName>
    <definedName name="BuiltIn_AutoFilter___7_12" localSheetId="26">'HID-COMP'!#REF!</definedName>
    <definedName name="BuiltIn_AutoFilter___7_12" localSheetId="25">'IMPER-COMP'!#REF!</definedName>
    <definedName name="BuiltIn_AutoFilter___7_12" localSheetId="27">'IMPL-COMP'!#REF!</definedName>
    <definedName name="BuiltIn_AutoFilter___7_12" localSheetId="28">'INC-COMP'!#REF!</definedName>
    <definedName name="BuiltIn_AutoFilter___7_12" localSheetId="8">#REF!</definedName>
    <definedName name="BuiltIn_AutoFilter___7_12" localSheetId="6">#REF!</definedName>
    <definedName name="BuiltIn_AutoFilter___7_12" localSheetId="29">'SCE-COMP'!#REF!</definedName>
    <definedName name="BuiltIn_AutoFilter___7_12" localSheetId="30">'SEG-COMP'!#REF!</definedName>
    <definedName name="BuiltIn_AutoFilter___7_12" localSheetId="31">'SPDA-COMP'!#REF!</definedName>
    <definedName name="BuiltIn_AutoFilter___7_12">#REF!</definedName>
    <definedName name="BuiltIn_AutoFilter___7_2" localSheetId="4">#REF!</definedName>
    <definedName name="BuiltIn_AutoFilter___7_2" localSheetId="17">'ADM-COMP'!#REF!</definedName>
    <definedName name="BuiltIn_AutoFilter___7_2" localSheetId="7">#REF!</definedName>
    <definedName name="BuiltIn_AutoFilter___7_2" localSheetId="22">'CLI-COMP'!#REF!</definedName>
    <definedName name="BuiltIn_AutoFilter___7_2" localSheetId="23">'EST-COMP'!#REF!</definedName>
    <definedName name="BuiltIn_AutoFilter___7_2" localSheetId="24">'GAS-COMP'!#REF!</definedName>
    <definedName name="BuiltIn_AutoFilter___7_2" localSheetId="26">'HID-COMP'!#REF!</definedName>
    <definedName name="BuiltIn_AutoFilter___7_2" localSheetId="25">'IMPER-COMP'!#REF!</definedName>
    <definedName name="BuiltIn_AutoFilter___7_2" localSheetId="27">'IMPL-COMP'!#REF!</definedName>
    <definedName name="BuiltIn_AutoFilter___7_2" localSheetId="28">'INC-COMP'!#REF!</definedName>
    <definedName name="BuiltIn_AutoFilter___7_2" localSheetId="8">#REF!</definedName>
    <definedName name="BuiltIn_AutoFilter___7_2" localSheetId="6">#REF!</definedName>
    <definedName name="BuiltIn_AutoFilter___7_2" localSheetId="29">'SCE-COMP'!#REF!</definedName>
    <definedName name="BuiltIn_AutoFilter___7_2" localSheetId="30">'SEG-COMP'!#REF!</definedName>
    <definedName name="BuiltIn_AutoFilter___7_2" localSheetId="31">'SPDA-COMP'!#REF!</definedName>
    <definedName name="BuiltIn_AutoFilter___7_2">#REF!</definedName>
    <definedName name="BuiltIn_AutoFilter___7_3" localSheetId="4">#REF!</definedName>
    <definedName name="BuiltIn_AutoFilter___7_3" localSheetId="17">'ADM-COMP'!#REF!</definedName>
    <definedName name="BuiltIn_AutoFilter___7_3" localSheetId="7">#REF!</definedName>
    <definedName name="BuiltIn_AutoFilter___7_3" localSheetId="22">'CLI-COMP'!#REF!</definedName>
    <definedName name="BuiltIn_AutoFilter___7_3" localSheetId="23">'EST-COMP'!#REF!</definedName>
    <definedName name="BuiltIn_AutoFilter___7_3" localSheetId="24">'GAS-COMP'!#REF!</definedName>
    <definedName name="BuiltIn_AutoFilter___7_3" localSheetId="26">'HID-COMP'!#REF!</definedName>
    <definedName name="BuiltIn_AutoFilter___7_3" localSheetId="25">'IMPER-COMP'!#REF!</definedName>
    <definedName name="BuiltIn_AutoFilter___7_3" localSheetId="27">'IMPL-COMP'!#REF!</definedName>
    <definedName name="BuiltIn_AutoFilter___7_3" localSheetId="28">'INC-COMP'!#REF!</definedName>
    <definedName name="BuiltIn_AutoFilter___7_3" localSheetId="8">#REF!</definedName>
    <definedName name="BuiltIn_AutoFilter___7_3" localSheetId="6">#REF!</definedName>
    <definedName name="BuiltIn_AutoFilter___7_3" localSheetId="29">'SCE-COMP'!#REF!</definedName>
    <definedName name="BuiltIn_AutoFilter___7_3" localSheetId="30">'SEG-COMP'!#REF!</definedName>
    <definedName name="BuiltIn_AutoFilter___7_3" localSheetId="31">'SPDA-COMP'!#REF!</definedName>
    <definedName name="BuiltIn_AutoFilter___7_3">#REF!</definedName>
    <definedName name="BuiltIn_AutoFilter___7_4" localSheetId="4">#REF!</definedName>
    <definedName name="BuiltIn_AutoFilter___7_4" localSheetId="17">'ADM-COMP'!#REF!</definedName>
    <definedName name="BuiltIn_AutoFilter___7_4" localSheetId="7">#REF!</definedName>
    <definedName name="BuiltIn_AutoFilter___7_4" localSheetId="22">'CLI-COMP'!#REF!</definedName>
    <definedName name="BuiltIn_AutoFilter___7_4" localSheetId="23">'EST-COMP'!#REF!</definedName>
    <definedName name="BuiltIn_AutoFilter___7_4" localSheetId="24">'GAS-COMP'!#REF!</definedName>
    <definedName name="BuiltIn_AutoFilter___7_4" localSheetId="26">'HID-COMP'!#REF!</definedName>
    <definedName name="BuiltIn_AutoFilter___7_4" localSheetId="25">'IMPER-COMP'!#REF!</definedName>
    <definedName name="BuiltIn_AutoFilter___7_4" localSheetId="27">'IMPL-COMP'!#REF!</definedName>
    <definedName name="BuiltIn_AutoFilter___7_4" localSheetId="28">'INC-COMP'!#REF!</definedName>
    <definedName name="BuiltIn_AutoFilter___7_4" localSheetId="8">#REF!</definedName>
    <definedName name="BuiltIn_AutoFilter___7_4" localSheetId="6">#REF!</definedName>
    <definedName name="BuiltIn_AutoFilter___7_4" localSheetId="29">'SCE-COMP'!#REF!</definedName>
    <definedName name="BuiltIn_AutoFilter___7_4" localSheetId="30">'SEG-COMP'!#REF!</definedName>
    <definedName name="BuiltIn_AutoFilter___7_4" localSheetId="31">'SPDA-COMP'!#REF!</definedName>
    <definedName name="BuiltIn_AutoFilter___7_4">#REF!</definedName>
    <definedName name="BuiltIn_AutoFilter___7_5" localSheetId="4">#REF!</definedName>
    <definedName name="BuiltIn_AutoFilter___7_5" localSheetId="17">'ADM-COMP'!#REF!</definedName>
    <definedName name="BuiltIn_AutoFilter___7_5" localSheetId="7">#REF!</definedName>
    <definedName name="BuiltIn_AutoFilter___7_5" localSheetId="22">'CLI-COMP'!#REF!</definedName>
    <definedName name="BuiltIn_AutoFilter___7_5" localSheetId="23">'EST-COMP'!#REF!</definedName>
    <definedName name="BuiltIn_AutoFilter___7_5" localSheetId="24">'GAS-COMP'!#REF!</definedName>
    <definedName name="BuiltIn_AutoFilter___7_5" localSheetId="26">'HID-COMP'!#REF!</definedName>
    <definedName name="BuiltIn_AutoFilter___7_5" localSheetId="25">'IMPER-COMP'!#REF!</definedName>
    <definedName name="BuiltIn_AutoFilter___7_5" localSheetId="27">'IMPL-COMP'!#REF!</definedName>
    <definedName name="BuiltIn_AutoFilter___7_5" localSheetId="28">'INC-COMP'!#REF!</definedName>
    <definedName name="BuiltIn_AutoFilter___7_5" localSheetId="8">#REF!</definedName>
    <definedName name="BuiltIn_AutoFilter___7_5" localSheetId="6">#REF!</definedName>
    <definedName name="BuiltIn_AutoFilter___7_5" localSheetId="29">'SCE-COMP'!#REF!</definedName>
    <definedName name="BuiltIn_AutoFilter___7_5" localSheetId="30">'SEG-COMP'!#REF!</definedName>
    <definedName name="BuiltIn_AutoFilter___7_5" localSheetId="31">'SPDA-COMP'!#REF!</definedName>
    <definedName name="BuiltIn_AutoFilter___7_5">#REF!</definedName>
    <definedName name="BuiltIn_AutoFilter___7_6" localSheetId="4">#REF!</definedName>
    <definedName name="BuiltIn_AutoFilter___7_6" localSheetId="17">'ADM-COMP'!#REF!</definedName>
    <definedName name="BuiltIn_AutoFilter___7_6" localSheetId="7">#REF!</definedName>
    <definedName name="BuiltIn_AutoFilter___7_6" localSheetId="22">'CLI-COMP'!#REF!</definedName>
    <definedName name="BuiltIn_AutoFilter___7_6" localSheetId="23">'EST-COMP'!#REF!</definedName>
    <definedName name="BuiltIn_AutoFilter___7_6" localSheetId="24">'GAS-COMP'!#REF!</definedName>
    <definedName name="BuiltIn_AutoFilter___7_6" localSheetId="26">'HID-COMP'!#REF!</definedName>
    <definedName name="BuiltIn_AutoFilter___7_6" localSheetId="25">'IMPER-COMP'!#REF!</definedName>
    <definedName name="BuiltIn_AutoFilter___7_6" localSheetId="27">'IMPL-COMP'!#REF!</definedName>
    <definedName name="BuiltIn_AutoFilter___7_6" localSheetId="28">'INC-COMP'!#REF!</definedName>
    <definedName name="BuiltIn_AutoFilter___7_6" localSheetId="8">#REF!</definedName>
    <definedName name="BuiltIn_AutoFilter___7_6" localSheetId="6">#REF!</definedName>
    <definedName name="BuiltIn_AutoFilter___7_6" localSheetId="29">'SCE-COMP'!#REF!</definedName>
    <definedName name="BuiltIn_AutoFilter___7_6" localSheetId="30">'SEG-COMP'!#REF!</definedName>
    <definedName name="BuiltIn_AutoFilter___7_6" localSheetId="31">'SPDA-COMP'!#REF!</definedName>
    <definedName name="BuiltIn_AutoFilter___7_6">#REF!</definedName>
    <definedName name="BuiltIn_AutoFilter___7_7" localSheetId="4">#REF!</definedName>
    <definedName name="BuiltIn_AutoFilter___7_7" localSheetId="17">'ADM-COMP'!#REF!</definedName>
    <definedName name="BuiltIn_AutoFilter___7_7" localSheetId="7">#REF!</definedName>
    <definedName name="BuiltIn_AutoFilter___7_7" localSheetId="22">'CLI-COMP'!#REF!</definedName>
    <definedName name="BuiltIn_AutoFilter___7_7" localSheetId="23">'EST-COMP'!#REF!</definedName>
    <definedName name="BuiltIn_AutoFilter___7_7" localSheetId="24">'GAS-COMP'!#REF!</definedName>
    <definedName name="BuiltIn_AutoFilter___7_7" localSheetId="26">'HID-COMP'!#REF!</definedName>
    <definedName name="BuiltIn_AutoFilter___7_7" localSheetId="25">'IMPER-COMP'!#REF!</definedName>
    <definedName name="BuiltIn_AutoFilter___7_7" localSheetId="27">'IMPL-COMP'!#REF!</definedName>
    <definedName name="BuiltIn_AutoFilter___7_7" localSheetId="28">'INC-COMP'!#REF!</definedName>
    <definedName name="BuiltIn_AutoFilter___7_7" localSheetId="8">#REF!</definedName>
    <definedName name="BuiltIn_AutoFilter___7_7" localSheetId="6">#REF!</definedName>
    <definedName name="BuiltIn_AutoFilter___7_7" localSheetId="29">'SCE-COMP'!#REF!</definedName>
    <definedName name="BuiltIn_AutoFilter___7_7" localSheetId="30">'SEG-COMP'!#REF!</definedName>
    <definedName name="BuiltIn_AutoFilter___7_7" localSheetId="31">'SPDA-COMP'!#REF!</definedName>
    <definedName name="BuiltIn_AutoFilter___7_7">#REF!</definedName>
    <definedName name="BuiltIn_AutoFilter___7_8" localSheetId="4">#REF!</definedName>
    <definedName name="BuiltIn_AutoFilter___7_8" localSheetId="17">'ADM-COMP'!#REF!</definedName>
    <definedName name="BuiltIn_AutoFilter___7_8" localSheetId="7">#REF!</definedName>
    <definedName name="BuiltIn_AutoFilter___7_8" localSheetId="22">'CLI-COMP'!#REF!</definedName>
    <definedName name="BuiltIn_AutoFilter___7_8" localSheetId="23">'EST-COMP'!#REF!</definedName>
    <definedName name="BuiltIn_AutoFilter___7_8" localSheetId="24">'GAS-COMP'!#REF!</definedName>
    <definedName name="BuiltIn_AutoFilter___7_8" localSheetId="26">'HID-COMP'!#REF!</definedName>
    <definedName name="BuiltIn_AutoFilter___7_8" localSheetId="25">'IMPER-COMP'!#REF!</definedName>
    <definedName name="BuiltIn_AutoFilter___7_8" localSheetId="27">'IMPL-COMP'!#REF!</definedName>
    <definedName name="BuiltIn_AutoFilter___7_8" localSheetId="28">'INC-COMP'!#REF!</definedName>
    <definedName name="BuiltIn_AutoFilter___7_8" localSheetId="8">#REF!</definedName>
    <definedName name="BuiltIn_AutoFilter___7_8" localSheetId="6">#REF!</definedName>
    <definedName name="BuiltIn_AutoFilter___7_8" localSheetId="29">'SCE-COMP'!#REF!</definedName>
    <definedName name="BuiltIn_AutoFilter___7_8" localSheetId="30">'SEG-COMP'!#REF!</definedName>
    <definedName name="BuiltIn_AutoFilter___7_8" localSheetId="31">'SPDA-COMP'!#REF!</definedName>
    <definedName name="BuiltIn_AutoFilter___7_8">#REF!</definedName>
    <definedName name="BuiltIn_AutoFilter___7_9" localSheetId="4">#REF!</definedName>
    <definedName name="BuiltIn_AutoFilter___7_9" localSheetId="17">'ADM-COMP'!#REF!</definedName>
    <definedName name="BuiltIn_AutoFilter___7_9" localSheetId="7">#REF!</definedName>
    <definedName name="BuiltIn_AutoFilter___7_9" localSheetId="22">'CLI-COMP'!#REF!</definedName>
    <definedName name="BuiltIn_AutoFilter___7_9" localSheetId="23">'EST-COMP'!#REF!</definedName>
    <definedName name="BuiltIn_AutoFilter___7_9" localSheetId="24">'GAS-COMP'!#REF!</definedName>
    <definedName name="BuiltIn_AutoFilter___7_9" localSheetId="26">'HID-COMP'!#REF!</definedName>
    <definedName name="BuiltIn_AutoFilter___7_9" localSheetId="25">'IMPER-COMP'!#REF!</definedName>
    <definedName name="BuiltIn_AutoFilter___7_9" localSheetId="27">'IMPL-COMP'!#REF!</definedName>
    <definedName name="BuiltIn_AutoFilter___7_9" localSheetId="28">'INC-COMP'!#REF!</definedName>
    <definedName name="BuiltIn_AutoFilter___7_9" localSheetId="8">#REF!</definedName>
    <definedName name="BuiltIn_AutoFilter___7_9" localSheetId="6">#REF!</definedName>
    <definedName name="BuiltIn_AutoFilter___7_9" localSheetId="29">'SCE-COMP'!#REF!</definedName>
    <definedName name="BuiltIn_AutoFilter___7_9" localSheetId="30">'SEG-COMP'!#REF!</definedName>
    <definedName name="BuiltIn_AutoFilter___7_9" localSheetId="31">'SPDA-COMP'!#REF!</definedName>
    <definedName name="BuiltIn_AutoFilter___7_9">#REF!</definedName>
    <definedName name="BuiltIn_AutoFilter___8" localSheetId="4">#REF!</definedName>
    <definedName name="BuiltIn_AutoFilter___8" localSheetId="17">'ADM-COMP'!#REF!</definedName>
    <definedName name="BuiltIn_AutoFilter___8" localSheetId="7">#REF!</definedName>
    <definedName name="BuiltIn_AutoFilter___8" localSheetId="22">'CLI-COMP'!#REF!</definedName>
    <definedName name="BuiltIn_AutoFilter___8" localSheetId="23">'EST-COMP'!#REF!</definedName>
    <definedName name="BuiltIn_AutoFilter___8" localSheetId="24">'GAS-COMP'!#REF!</definedName>
    <definedName name="BuiltIn_AutoFilter___8" localSheetId="26">'HID-COMP'!#REF!</definedName>
    <definedName name="BuiltIn_AutoFilter___8" localSheetId="25">'IMPER-COMP'!#REF!</definedName>
    <definedName name="BuiltIn_AutoFilter___8" localSheetId="27">'IMPL-COMP'!#REF!</definedName>
    <definedName name="BuiltIn_AutoFilter___8" localSheetId="28">'INC-COMP'!#REF!</definedName>
    <definedName name="BuiltIn_AutoFilter___8" localSheetId="8">#REF!</definedName>
    <definedName name="BuiltIn_AutoFilter___8" localSheetId="6">#REF!</definedName>
    <definedName name="BuiltIn_AutoFilter___8" localSheetId="29">'SCE-COMP'!#REF!</definedName>
    <definedName name="BuiltIn_AutoFilter___8" localSheetId="30">'SEG-COMP'!#REF!</definedName>
    <definedName name="BuiltIn_AutoFilter___8" localSheetId="31">'SPDA-COMP'!#REF!</definedName>
    <definedName name="BuiltIn_AutoFilter___8">#REF!</definedName>
    <definedName name="BuiltIn_AutoFilter___8_1" localSheetId="4">#REF!</definedName>
    <definedName name="BuiltIn_AutoFilter___8_1" localSheetId="17">'ADM-COMP'!#REF!</definedName>
    <definedName name="BuiltIn_AutoFilter___8_1" localSheetId="7">#REF!</definedName>
    <definedName name="BuiltIn_AutoFilter___8_1" localSheetId="22">'CLI-COMP'!#REF!</definedName>
    <definedName name="BuiltIn_AutoFilter___8_1" localSheetId="23">'EST-COMP'!#REF!</definedName>
    <definedName name="BuiltIn_AutoFilter___8_1" localSheetId="24">'GAS-COMP'!#REF!</definedName>
    <definedName name="BuiltIn_AutoFilter___8_1" localSheetId="26">'HID-COMP'!#REF!</definedName>
    <definedName name="BuiltIn_AutoFilter___8_1" localSheetId="25">'IMPER-COMP'!#REF!</definedName>
    <definedName name="BuiltIn_AutoFilter___8_1" localSheetId="27">'IMPL-COMP'!#REF!</definedName>
    <definedName name="BuiltIn_AutoFilter___8_1" localSheetId="28">'INC-COMP'!#REF!</definedName>
    <definedName name="BuiltIn_AutoFilter___8_1" localSheetId="8">#REF!</definedName>
    <definedName name="BuiltIn_AutoFilter___8_1" localSheetId="6">#REF!</definedName>
    <definedName name="BuiltIn_AutoFilter___8_1" localSheetId="29">'SCE-COMP'!#REF!</definedName>
    <definedName name="BuiltIn_AutoFilter___8_1" localSheetId="30">'SEG-COMP'!#REF!</definedName>
    <definedName name="BuiltIn_AutoFilter___8_1" localSheetId="31">'SPDA-COMP'!#REF!</definedName>
    <definedName name="BuiltIn_AutoFilter___8_1">#REF!</definedName>
    <definedName name="BuiltIn_AutoFilter___8_10" localSheetId="4">#REF!</definedName>
    <definedName name="BuiltIn_AutoFilter___8_10" localSheetId="17">'ADM-COMP'!#REF!</definedName>
    <definedName name="BuiltIn_AutoFilter___8_10" localSheetId="7">#REF!</definedName>
    <definedName name="BuiltIn_AutoFilter___8_10" localSheetId="22">'CLI-COMP'!#REF!</definedName>
    <definedName name="BuiltIn_AutoFilter___8_10" localSheetId="23">'EST-COMP'!#REF!</definedName>
    <definedName name="BuiltIn_AutoFilter___8_10" localSheetId="24">'GAS-COMP'!#REF!</definedName>
    <definedName name="BuiltIn_AutoFilter___8_10" localSheetId="26">'HID-COMP'!#REF!</definedName>
    <definedName name="BuiltIn_AutoFilter___8_10" localSheetId="25">'IMPER-COMP'!#REF!</definedName>
    <definedName name="BuiltIn_AutoFilter___8_10" localSheetId="27">'IMPL-COMP'!#REF!</definedName>
    <definedName name="BuiltIn_AutoFilter___8_10" localSheetId="28">'INC-COMP'!#REF!</definedName>
    <definedName name="BuiltIn_AutoFilter___8_10" localSheetId="8">#REF!</definedName>
    <definedName name="BuiltIn_AutoFilter___8_10" localSheetId="6">#REF!</definedName>
    <definedName name="BuiltIn_AutoFilter___8_10" localSheetId="29">'SCE-COMP'!#REF!</definedName>
    <definedName name="BuiltIn_AutoFilter___8_10" localSheetId="30">'SEG-COMP'!#REF!</definedName>
    <definedName name="BuiltIn_AutoFilter___8_10" localSheetId="31">'SPDA-COMP'!#REF!</definedName>
    <definedName name="BuiltIn_AutoFilter___8_10">#REF!</definedName>
    <definedName name="BuiltIn_AutoFilter___8_11" localSheetId="4">#REF!</definedName>
    <definedName name="BuiltIn_AutoFilter___8_11" localSheetId="17">'ADM-COMP'!#REF!</definedName>
    <definedName name="BuiltIn_AutoFilter___8_11" localSheetId="7">#REF!</definedName>
    <definedName name="BuiltIn_AutoFilter___8_11" localSheetId="22">'CLI-COMP'!#REF!</definedName>
    <definedName name="BuiltIn_AutoFilter___8_11" localSheetId="23">'EST-COMP'!#REF!</definedName>
    <definedName name="BuiltIn_AutoFilter___8_11" localSheetId="24">'GAS-COMP'!#REF!</definedName>
    <definedName name="BuiltIn_AutoFilter___8_11" localSheetId="26">'HID-COMP'!#REF!</definedName>
    <definedName name="BuiltIn_AutoFilter___8_11" localSheetId="25">'IMPER-COMP'!#REF!</definedName>
    <definedName name="BuiltIn_AutoFilter___8_11" localSheetId="27">'IMPL-COMP'!#REF!</definedName>
    <definedName name="BuiltIn_AutoFilter___8_11" localSheetId="28">'INC-COMP'!#REF!</definedName>
    <definedName name="BuiltIn_AutoFilter___8_11" localSheetId="8">#REF!</definedName>
    <definedName name="BuiltIn_AutoFilter___8_11" localSheetId="6">#REF!</definedName>
    <definedName name="BuiltIn_AutoFilter___8_11" localSheetId="29">'SCE-COMP'!#REF!</definedName>
    <definedName name="BuiltIn_AutoFilter___8_11" localSheetId="30">'SEG-COMP'!#REF!</definedName>
    <definedName name="BuiltIn_AutoFilter___8_11" localSheetId="31">'SPDA-COMP'!#REF!</definedName>
    <definedName name="BuiltIn_AutoFilter___8_11">#REF!</definedName>
    <definedName name="BuiltIn_AutoFilter___8_12" localSheetId="4">#REF!</definedName>
    <definedName name="BuiltIn_AutoFilter___8_12" localSheetId="17">'ADM-COMP'!#REF!</definedName>
    <definedName name="BuiltIn_AutoFilter___8_12" localSheetId="7">#REF!</definedName>
    <definedName name="BuiltIn_AutoFilter___8_12" localSheetId="22">'CLI-COMP'!#REF!</definedName>
    <definedName name="BuiltIn_AutoFilter___8_12" localSheetId="23">'EST-COMP'!#REF!</definedName>
    <definedName name="BuiltIn_AutoFilter___8_12" localSheetId="24">'GAS-COMP'!#REF!</definedName>
    <definedName name="BuiltIn_AutoFilter___8_12" localSheetId="26">'HID-COMP'!#REF!</definedName>
    <definedName name="BuiltIn_AutoFilter___8_12" localSheetId="25">'IMPER-COMP'!#REF!</definedName>
    <definedName name="BuiltIn_AutoFilter___8_12" localSheetId="27">'IMPL-COMP'!#REF!</definedName>
    <definedName name="BuiltIn_AutoFilter___8_12" localSheetId="28">'INC-COMP'!#REF!</definedName>
    <definedName name="BuiltIn_AutoFilter___8_12" localSheetId="8">#REF!</definedName>
    <definedName name="BuiltIn_AutoFilter___8_12" localSheetId="6">#REF!</definedName>
    <definedName name="BuiltIn_AutoFilter___8_12" localSheetId="29">'SCE-COMP'!#REF!</definedName>
    <definedName name="BuiltIn_AutoFilter___8_12" localSheetId="30">'SEG-COMP'!#REF!</definedName>
    <definedName name="BuiltIn_AutoFilter___8_12" localSheetId="31">'SPDA-COMP'!#REF!</definedName>
    <definedName name="BuiltIn_AutoFilter___8_12">#REF!</definedName>
    <definedName name="BuiltIn_AutoFilter___8_13" localSheetId="4">#REF!</definedName>
    <definedName name="BuiltIn_AutoFilter___8_13" localSheetId="17">'ADM-COMP'!#REF!</definedName>
    <definedName name="BuiltIn_AutoFilter___8_13" localSheetId="7">#REF!</definedName>
    <definedName name="BuiltIn_AutoFilter___8_13" localSheetId="22">'CLI-COMP'!#REF!</definedName>
    <definedName name="BuiltIn_AutoFilter___8_13" localSheetId="23">'EST-COMP'!#REF!</definedName>
    <definedName name="BuiltIn_AutoFilter___8_13" localSheetId="24">'GAS-COMP'!#REF!</definedName>
    <definedName name="BuiltIn_AutoFilter___8_13" localSheetId="26">'HID-COMP'!#REF!</definedName>
    <definedName name="BuiltIn_AutoFilter___8_13" localSheetId="25">'IMPER-COMP'!#REF!</definedName>
    <definedName name="BuiltIn_AutoFilter___8_13" localSheetId="27">'IMPL-COMP'!#REF!</definedName>
    <definedName name="BuiltIn_AutoFilter___8_13" localSheetId="28">'INC-COMP'!#REF!</definedName>
    <definedName name="BuiltIn_AutoFilter___8_13" localSheetId="8">#REF!</definedName>
    <definedName name="BuiltIn_AutoFilter___8_13" localSheetId="6">#REF!</definedName>
    <definedName name="BuiltIn_AutoFilter___8_13" localSheetId="29">'SCE-COMP'!#REF!</definedName>
    <definedName name="BuiltIn_AutoFilter___8_13" localSheetId="30">'SEG-COMP'!#REF!</definedName>
    <definedName name="BuiltIn_AutoFilter___8_13" localSheetId="31">'SPDA-COMP'!#REF!</definedName>
    <definedName name="BuiltIn_AutoFilter___8_13">#REF!</definedName>
    <definedName name="BuiltIn_AutoFilter___8_14" localSheetId="4">#REF!</definedName>
    <definedName name="BuiltIn_AutoFilter___8_14" localSheetId="17">'ADM-COMP'!#REF!</definedName>
    <definedName name="BuiltIn_AutoFilter___8_14" localSheetId="7">#REF!</definedName>
    <definedName name="BuiltIn_AutoFilter___8_14" localSheetId="22">'CLI-COMP'!#REF!</definedName>
    <definedName name="BuiltIn_AutoFilter___8_14" localSheetId="23">'EST-COMP'!#REF!</definedName>
    <definedName name="BuiltIn_AutoFilter___8_14" localSheetId="24">'GAS-COMP'!#REF!</definedName>
    <definedName name="BuiltIn_AutoFilter___8_14" localSheetId="26">'HID-COMP'!#REF!</definedName>
    <definedName name="BuiltIn_AutoFilter___8_14" localSheetId="25">'IMPER-COMP'!#REF!</definedName>
    <definedName name="BuiltIn_AutoFilter___8_14" localSheetId="27">'IMPL-COMP'!#REF!</definedName>
    <definedName name="BuiltIn_AutoFilter___8_14" localSheetId="28">'INC-COMP'!#REF!</definedName>
    <definedName name="BuiltIn_AutoFilter___8_14" localSheetId="8">#REF!</definedName>
    <definedName name="BuiltIn_AutoFilter___8_14" localSheetId="6">#REF!</definedName>
    <definedName name="BuiltIn_AutoFilter___8_14" localSheetId="29">'SCE-COMP'!#REF!</definedName>
    <definedName name="BuiltIn_AutoFilter___8_14" localSheetId="30">'SEG-COMP'!#REF!</definedName>
    <definedName name="BuiltIn_AutoFilter___8_14" localSheetId="31">'SPDA-COMP'!#REF!</definedName>
    <definedName name="BuiltIn_AutoFilter___8_14">#REF!</definedName>
    <definedName name="BuiltIn_AutoFilter___8_15" localSheetId="4">#REF!</definedName>
    <definedName name="BuiltIn_AutoFilter___8_15" localSheetId="17">'ADM-COMP'!#REF!</definedName>
    <definedName name="BuiltIn_AutoFilter___8_15" localSheetId="7">#REF!</definedName>
    <definedName name="BuiltIn_AutoFilter___8_15" localSheetId="22">'CLI-COMP'!#REF!</definedName>
    <definedName name="BuiltIn_AutoFilter___8_15" localSheetId="23">'EST-COMP'!#REF!</definedName>
    <definedName name="BuiltIn_AutoFilter___8_15" localSheetId="24">'GAS-COMP'!#REF!</definedName>
    <definedName name="BuiltIn_AutoFilter___8_15" localSheetId="26">'HID-COMP'!#REF!</definedName>
    <definedName name="BuiltIn_AutoFilter___8_15" localSheetId="25">'IMPER-COMP'!#REF!</definedName>
    <definedName name="BuiltIn_AutoFilter___8_15" localSheetId="27">'IMPL-COMP'!#REF!</definedName>
    <definedName name="BuiltIn_AutoFilter___8_15" localSheetId="28">'INC-COMP'!#REF!</definedName>
    <definedName name="BuiltIn_AutoFilter___8_15" localSheetId="8">#REF!</definedName>
    <definedName name="BuiltIn_AutoFilter___8_15" localSheetId="6">#REF!</definedName>
    <definedName name="BuiltIn_AutoFilter___8_15" localSheetId="29">'SCE-COMP'!#REF!</definedName>
    <definedName name="BuiltIn_AutoFilter___8_15" localSheetId="30">'SEG-COMP'!#REF!</definedName>
    <definedName name="BuiltIn_AutoFilter___8_15" localSheetId="31">'SPDA-COMP'!#REF!</definedName>
    <definedName name="BuiltIn_AutoFilter___8_15">#REF!</definedName>
    <definedName name="BuiltIn_AutoFilter___8_16" localSheetId="4">#REF!</definedName>
    <definedName name="BuiltIn_AutoFilter___8_16" localSheetId="17">'ADM-COMP'!#REF!</definedName>
    <definedName name="BuiltIn_AutoFilter___8_16" localSheetId="7">#REF!</definedName>
    <definedName name="BuiltIn_AutoFilter___8_16" localSheetId="22">'CLI-COMP'!#REF!</definedName>
    <definedName name="BuiltIn_AutoFilter___8_16" localSheetId="23">'EST-COMP'!#REF!</definedName>
    <definedName name="BuiltIn_AutoFilter___8_16" localSheetId="24">'GAS-COMP'!#REF!</definedName>
    <definedName name="BuiltIn_AutoFilter___8_16" localSheetId="26">'HID-COMP'!#REF!</definedName>
    <definedName name="BuiltIn_AutoFilter___8_16" localSheetId="25">'IMPER-COMP'!#REF!</definedName>
    <definedName name="BuiltIn_AutoFilter___8_16" localSheetId="27">'IMPL-COMP'!#REF!</definedName>
    <definedName name="BuiltIn_AutoFilter___8_16" localSheetId="28">'INC-COMP'!#REF!</definedName>
    <definedName name="BuiltIn_AutoFilter___8_16" localSheetId="8">#REF!</definedName>
    <definedName name="BuiltIn_AutoFilter___8_16" localSheetId="6">#REF!</definedName>
    <definedName name="BuiltIn_AutoFilter___8_16" localSheetId="29">'SCE-COMP'!#REF!</definedName>
    <definedName name="BuiltIn_AutoFilter___8_16" localSheetId="30">'SEG-COMP'!#REF!</definedName>
    <definedName name="BuiltIn_AutoFilter___8_16" localSheetId="31">'SPDA-COMP'!#REF!</definedName>
    <definedName name="BuiltIn_AutoFilter___8_16">#REF!</definedName>
    <definedName name="BuiltIn_AutoFilter___8_17" localSheetId="4">#REF!</definedName>
    <definedName name="BuiltIn_AutoFilter___8_17" localSheetId="17">'ADM-COMP'!#REF!</definedName>
    <definedName name="BuiltIn_AutoFilter___8_17" localSheetId="7">#REF!</definedName>
    <definedName name="BuiltIn_AutoFilter___8_17" localSheetId="22">'CLI-COMP'!#REF!</definedName>
    <definedName name="BuiltIn_AutoFilter___8_17" localSheetId="23">'EST-COMP'!#REF!</definedName>
    <definedName name="BuiltIn_AutoFilter___8_17" localSheetId="24">'GAS-COMP'!#REF!</definedName>
    <definedName name="BuiltIn_AutoFilter___8_17" localSheetId="26">'HID-COMP'!#REF!</definedName>
    <definedName name="BuiltIn_AutoFilter___8_17" localSheetId="25">'IMPER-COMP'!#REF!</definedName>
    <definedName name="BuiltIn_AutoFilter___8_17" localSheetId="27">'IMPL-COMP'!#REF!</definedName>
    <definedName name="BuiltIn_AutoFilter___8_17" localSheetId="28">'INC-COMP'!#REF!</definedName>
    <definedName name="BuiltIn_AutoFilter___8_17" localSheetId="8">#REF!</definedName>
    <definedName name="BuiltIn_AutoFilter___8_17" localSheetId="6">#REF!</definedName>
    <definedName name="BuiltIn_AutoFilter___8_17" localSheetId="29">'SCE-COMP'!#REF!</definedName>
    <definedName name="BuiltIn_AutoFilter___8_17" localSheetId="30">'SEG-COMP'!#REF!</definedName>
    <definedName name="BuiltIn_AutoFilter___8_17" localSheetId="31">'SPDA-COMP'!#REF!</definedName>
    <definedName name="BuiltIn_AutoFilter___8_17">#REF!</definedName>
    <definedName name="BuiltIn_AutoFilter___8_18" localSheetId="4">#REF!</definedName>
    <definedName name="BuiltIn_AutoFilter___8_18" localSheetId="17">'ADM-COMP'!#REF!</definedName>
    <definedName name="BuiltIn_AutoFilter___8_18" localSheetId="7">#REF!</definedName>
    <definedName name="BuiltIn_AutoFilter___8_18" localSheetId="22">'CLI-COMP'!#REF!</definedName>
    <definedName name="BuiltIn_AutoFilter___8_18" localSheetId="23">'EST-COMP'!#REF!</definedName>
    <definedName name="BuiltIn_AutoFilter___8_18" localSheetId="24">'GAS-COMP'!#REF!</definedName>
    <definedName name="BuiltIn_AutoFilter___8_18" localSheetId="26">'HID-COMP'!#REF!</definedName>
    <definedName name="BuiltIn_AutoFilter___8_18" localSheetId="25">'IMPER-COMP'!#REF!</definedName>
    <definedName name="BuiltIn_AutoFilter___8_18" localSheetId="27">'IMPL-COMP'!#REF!</definedName>
    <definedName name="BuiltIn_AutoFilter___8_18" localSheetId="28">'INC-COMP'!#REF!</definedName>
    <definedName name="BuiltIn_AutoFilter___8_18" localSheetId="8">#REF!</definedName>
    <definedName name="BuiltIn_AutoFilter___8_18" localSheetId="6">#REF!</definedName>
    <definedName name="BuiltIn_AutoFilter___8_18" localSheetId="29">'SCE-COMP'!#REF!</definedName>
    <definedName name="BuiltIn_AutoFilter___8_18" localSheetId="30">'SEG-COMP'!#REF!</definedName>
    <definedName name="BuiltIn_AutoFilter___8_18" localSheetId="31">'SPDA-COMP'!#REF!</definedName>
    <definedName name="BuiltIn_AutoFilter___8_18">#REF!</definedName>
    <definedName name="BuiltIn_AutoFilter___8_19" localSheetId="4">#REF!</definedName>
    <definedName name="BuiltIn_AutoFilter___8_19" localSheetId="17">'ADM-COMP'!#REF!</definedName>
    <definedName name="BuiltIn_AutoFilter___8_19" localSheetId="7">#REF!</definedName>
    <definedName name="BuiltIn_AutoFilter___8_19" localSheetId="22">'CLI-COMP'!#REF!</definedName>
    <definedName name="BuiltIn_AutoFilter___8_19" localSheetId="23">'EST-COMP'!#REF!</definedName>
    <definedName name="BuiltIn_AutoFilter___8_19" localSheetId="24">'GAS-COMP'!#REF!</definedName>
    <definedName name="BuiltIn_AutoFilter___8_19" localSheetId="26">'HID-COMP'!#REF!</definedName>
    <definedName name="BuiltIn_AutoFilter___8_19" localSheetId="25">'IMPER-COMP'!#REF!</definedName>
    <definedName name="BuiltIn_AutoFilter___8_19" localSheetId="27">'IMPL-COMP'!#REF!</definedName>
    <definedName name="BuiltIn_AutoFilter___8_19" localSheetId="28">'INC-COMP'!#REF!</definedName>
    <definedName name="BuiltIn_AutoFilter___8_19" localSheetId="8">#REF!</definedName>
    <definedName name="BuiltIn_AutoFilter___8_19" localSheetId="6">#REF!</definedName>
    <definedName name="BuiltIn_AutoFilter___8_19" localSheetId="29">'SCE-COMP'!#REF!</definedName>
    <definedName name="BuiltIn_AutoFilter___8_19" localSheetId="30">'SEG-COMP'!#REF!</definedName>
    <definedName name="BuiltIn_AutoFilter___8_19" localSheetId="31">'SPDA-COMP'!#REF!</definedName>
    <definedName name="BuiltIn_AutoFilter___8_19">#REF!</definedName>
    <definedName name="BuiltIn_AutoFilter___8_2" localSheetId="4">#REF!</definedName>
    <definedName name="BuiltIn_AutoFilter___8_2" localSheetId="17">'ADM-COMP'!#REF!</definedName>
    <definedName name="BuiltIn_AutoFilter___8_2" localSheetId="7">#REF!</definedName>
    <definedName name="BuiltIn_AutoFilter___8_2" localSheetId="22">'CLI-COMP'!#REF!</definedName>
    <definedName name="BuiltIn_AutoFilter___8_2" localSheetId="23">'EST-COMP'!#REF!</definedName>
    <definedName name="BuiltIn_AutoFilter___8_2" localSheetId="24">'GAS-COMP'!#REF!</definedName>
    <definedName name="BuiltIn_AutoFilter___8_2" localSheetId="26">'HID-COMP'!#REF!</definedName>
    <definedName name="BuiltIn_AutoFilter___8_2" localSheetId="25">'IMPER-COMP'!#REF!</definedName>
    <definedName name="BuiltIn_AutoFilter___8_2" localSheetId="27">'IMPL-COMP'!#REF!</definedName>
    <definedName name="BuiltIn_AutoFilter___8_2" localSheetId="28">'INC-COMP'!#REF!</definedName>
    <definedName name="BuiltIn_AutoFilter___8_2" localSheetId="8">#REF!</definedName>
    <definedName name="BuiltIn_AutoFilter___8_2" localSheetId="6">#REF!</definedName>
    <definedName name="BuiltIn_AutoFilter___8_2" localSheetId="29">'SCE-COMP'!#REF!</definedName>
    <definedName name="BuiltIn_AutoFilter___8_2" localSheetId="30">'SEG-COMP'!#REF!</definedName>
    <definedName name="BuiltIn_AutoFilter___8_2" localSheetId="31">'SPDA-COMP'!#REF!</definedName>
    <definedName name="BuiltIn_AutoFilter___8_2">#REF!</definedName>
    <definedName name="BuiltIn_AutoFilter___8_20" localSheetId="4">#REF!</definedName>
    <definedName name="BuiltIn_AutoFilter___8_20" localSheetId="17">'ADM-COMP'!#REF!</definedName>
    <definedName name="BuiltIn_AutoFilter___8_20" localSheetId="7">#REF!</definedName>
    <definedName name="BuiltIn_AutoFilter___8_20" localSheetId="22">'CLI-COMP'!#REF!</definedName>
    <definedName name="BuiltIn_AutoFilter___8_20" localSheetId="23">'EST-COMP'!#REF!</definedName>
    <definedName name="BuiltIn_AutoFilter___8_20" localSheetId="24">'GAS-COMP'!#REF!</definedName>
    <definedName name="BuiltIn_AutoFilter___8_20" localSheetId="26">'HID-COMP'!#REF!</definedName>
    <definedName name="BuiltIn_AutoFilter___8_20" localSheetId="25">'IMPER-COMP'!#REF!</definedName>
    <definedName name="BuiltIn_AutoFilter___8_20" localSheetId="27">'IMPL-COMP'!#REF!</definedName>
    <definedName name="BuiltIn_AutoFilter___8_20" localSheetId="28">'INC-COMP'!#REF!</definedName>
    <definedName name="BuiltIn_AutoFilter___8_20" localSheetId="8">#REF!</definedName>
    <definedName name="BuiltIn_AutoFilter___8_20" localSheetId="6">#REF!</definedName>
    <definedName name="BuiltIn_AutoFilter___8_20" localSheetId="29">'SCE-COMP'!#REF!</definedName>
    <definedName name="BuiltIn_AutoFilter___8_20" localSheetId="30">'SEG-COMP'!#REF!</definedName>
    <definedName name="BuiltIn_AutoFilter___8_20" localSheetId="31">'SPDA-COMP'!#REF!</definedName>
    <definedName name="BuiltIn_AutoFilter___8_20">#REF!</definedName>
    <definedName name="BuiltIn_AutoFilter___8_21" localSheetId="4">#REF!</definedName>
    <definedName name="BuiltIn_AutoFilter___8_21" localSheetId="17">'ADM-COMP'!#REF!</definedName>
    <definedName name="BuiltIn_AutoFilter___8_21" localSheetId="7">#REF!</definedName>
    <definedName name="BuiltIn_AutoFilter___8_21" localSheetId="22">'CLI-COMP'!#REF!</definedName>
    <definedName name="BuiltIn_AutoFilter___8_21" localSheetId="23">'EST-COMP'!#REF!</definedName>
    <definedName name="BuiltIn_AutoFilter___8_21" localSheetId="24">'GAS-COMP'!#REF!</definedName>
    <definedName name="BuiltIn_AutoFilter___8_21" localSheetId="26">'HID-COMP'!#REF!</definedName>
    <definedName name="BuiltIn_AutoFilter___8_21" localSheetId="25">'IMPER-COMP'!#REF!</definedName>
    <definedName name="BuiltIn_AutoFilter___8_21" localSheetId="27">'IMPL-COMP'!#REF!</definedName>
    <definedName name="BuiltIn_AutoFilter___8_21" localSheetId="28">'INC-COMP'!#REF!</definedName>
    <definedName name="BuiltIn_AutoFilter___8_21" localSheetId="8">#REF!</definedName>
    <definedName name="BuiltIn_AutoFilter___8_21" localSheetId="6">#REF!</definedName>
    <definedName name="BuiltIn_AutoFilter___8_21" localSheetId="29">'SCE-COMP'!#REF!</definedName>
    <definedName name="BuiltIn_AutoFilter___8_21" localSheetId="30">'SEG-COMP'!#REF!</definedName>
    <definedName name="BuiltIn_AutoFilter___8_21" localSheetId="31">'SPDA-COMP'!#REF!</definedName>
    <definedName name="BuiltIn_AutoFilter___8_21">#REF!</definedName>
    <definedName name="BuiltIn_AutoFilter___8_22" localSheetId="4">#REF!</definedName>
    <definedName name="BuiltIn_AutoFilter___8_22" localSheetId="17">'ADM-COMP'!#REF!</definedName>
    <definedName name="BuiltIn_AutoFilter___8_22" localSheetId="7">#REF!</definedName>
    <definedName name="BuiltIn_AutoFilter___8_22" localSheetId="22">'CLI-COMP'!#REF!</definedName>
    <definedName name="BuiltIn_AutoFilter___8_22" localSheetId="23">'EST-COMP'!#REF!</definedName>
    <definedName name="BuiltIn_AutoFilter___8_22" localSheetId="24">'GAS-COMP'!#REF!</definedName>
    <definedName name="BuiltIn_AutoFilter___8_22" localSheetId="26">'HID-COMP'!#REF!</definedName>
    <definedName name="BuiltIn_AutoFilter___8_22" localSheetId="25">'IMPER-COMP'!#REF!</definedName>
    <definedName name="BuiltIn_AutoFilter___8_22" localSheetId="27">'IMPL-COMP'!#REF!</definedName>
    <definedName name="BuiltIn_AutoFilter___8_22" localSheetId="28">'INC-COMP'!#REF!</definedName>
    <definedName name="BuiltIn_AutoFilter___8_22" localSheetId="8">#REF!</definedName>
    <definedName name="BuiltIn_AutoFilter___8_22" localSheetId="6">#REF!</definedName>
    <definedName name="BuiltIn_AutoFilter___8_22" localSheetId="29">'SCE-COMP'!#REF!</definedName>
    <definedName name="BuiltIn_AutoFilter___8_22" localSheetId="30">'SEG-COMP'!#REF!</definedName>
    <definedName name="BuiltIn_AutoFilter___8_22" localSheetId="31">'SPDA-COMP'!#REF!</definedName>
    <definedName name="BuiltIn_AutoFilter___8_22">#REF!</definedName>
    <definedName name="BuiltIn_AutoFilter___8_23" localSheetId="4">#REF!</definedName>
    <definedName name="BuiltIn_AutoFilter___8_23" localSheetId="17">'ADM-COMP'!#REF!</definedName>
    <definedName name="BuiltIn_AutoFilter___8_23" localSheetId="7">#REF!</definedName>
    <definedName name="BuiltIn_AutoFilter___8_23" localSheetId="22">'CLI-COMP'!#REF!</definedName>
    <definedName name="BuiltIn_AutoFilter___8_23" localSheetId="23">'EST-COMP'!#REF!</definedName>
    <definedName name="BuiltIn_AutoFilter___8_23" localSheetId="24">'GAS-COMP'!#REF!</definedName>
    <definedName name="BuiltIn_AutoFilter___8_23" localSheetId="26">'HID-COMP'!#REF!</definedName>
    <definedName name="BuiltIn_AutoFilter___8_23" localSheetId="25">'IMPER-COMP'!#REF!</definedName>
    <definedName name="BuiltIn_AutoFilter___8_23" localSheetId="27">'IMPL-COMP'!#REF!</definedName>
    <definedName name="BuiltIn_AutoFilter___8_23" localSheetId="28">'INC-COMP'!#REF!</definedName>
    <definedName name="BuiltIn_AutoFilter___8_23" localSheetId="8">#REF!</definedName>
    <definedName name="BuiltIn_AutoFilter___8_23" localSheetId="6">#REF!</definedName>
    <definedName name="BuiltIn_AutoFilter___8_23" localSheetId="29">'SCE-COMP'!#REF!</definedName>
    <definedName name="BuiltIn_AutoFilter___8_23" localSheetId="30">'SEG-COMP'!#REF!</definedName>
    <definedName name="BuiltIn_AutoFilter___8_23" localSheetId="31">'SPDA-COMP'!#REF!</definedName>
    <definedName name="BuiltIn_AutoFilter___8_23">#REF!</definedName>
    <definedName name="BuiltIn_AutoFilter___8_24" localSheetId="4">#REF!</definedName>
    <definedName name="BuiltIn_AutoFilter___8_24" localSheetId="17">'ADM-COMP'!#REF!</definedName>
    <definedName name="BuiltIn_AutoFilter___8_24" localSheetId="7">#REF!</definedName>
    <definedName name="BuiltIn_AutoFilter___8_24" localSheetId="22">'CLI-COMP'!#REF!</definedName>
    <definedName name="BuiltIn_AutoFilter___8_24" localSheetId="23">'EST-COMP'!#REF!</definedName>
    <definedName name="BuiltIn_AutoFilter___8_24" localSheetId="24">'GAS-COMP'!#REF!</definedName>
    <definedName name="BuiltIn_AutoFilter___8_24" localSheetId="26">'HID-COMP'!#REF!</definedName>
    <definedName name="BuiltIn_AutoFilter___8_24" localSheetId="25">'IMPER-COMP'!#REF!</definedName>
    <definedName name="BuiltIn_AutoFilter___8_24" localSheetId="27">'IMPL-COMP'!#REF!</definedName>
    <definedName name="BuiltIn_AutoFilter___8_24" localSheetId="28">'INC-COMP'!#REF!</definedName>
    <definedName name="BuiltIn_AutoFilter___8_24" localSheetId="8">#REF!</definedName>
    <definedName name="BuiltIn_AutoFilter___8_24" localSheetId="6">#REF!</definedName>
    <definedName name="BuiltIn_AutoFilter___8_24" localSheetId="29">'SCE-COMP'!#REF!</definedName>
    <definedName name="BuiltIn_AutoFilter___8_24" localSheetId="30">'SEG-COMP'!#REF!</definedName>
    <definedName name="BuiltIn_AutoFilter___8_24" localSheetId="31">'SPDA-COMP'!#REF!</definedName>
    <definedName name="BuiltIn_AutoFilter___8_24">#REF!</definedName>
    <definedName name="BuiltIn_AutoFilter___8_25" localSheetId="4">#REF!</definedName>
    <definedName name="BuiltIn_AutoFilter___8_25" localSheetId="17">'ADM-COMP'!#REF!</definedName>
    <definedName name="BuiltIn_AutoFilter___8_25" localSheetId="7">#REF!</definedName>
    <definedName name="BuiltIn_AutoFilter___8_25" localSheetId="22">'CLI-COMP'!#REF!</definedName>
    <definedName name="BuiltIn_AutoFilter___8_25" localSheetId="23">'EST-COMP'!#REF!</definedName>
    <definedName name="BuiltIn_AutoFilter___8_25" localSheetId="24">'GAS-COMP'!#REF!</definedName>
    <definedName name="BuiltIn_AutoFilter___8_25" localSheetId="26">'HID-COMP'!#REF!</definedName>
    <definedName name="BuiltIn_AutoFilter___8_25" localSheetId="25">'IMPER-COMP'!#REF!</definedName>
    <definedName name="BuiltIn_AutoFilter___8_25" localSheetId="27">'IMPL-COMP'!#REF!</definedName>
    <definedName name="BuiltIn_AutoFilter___8_25" localSheetId="28">'INC-COMP'!#REF!</definedName>
    <definedName name="BuiltIn_AutoFilter___8_25" localSheetId="8">#REF!</definedName>
    <definedName name="BuiltIn_AutoFilter___8_25" localSheetId="6">#REF!</definedName>
    <definedName name="BuiltIn_AutoFilter___8_25" localSheetId="29">'SCE-COMP'!#REF!</definedName>
    <definedName name="BuiltIn_AutoFilter___8_25" localSheetId="30">'SEG-COMP'!#REF!</definedName>
    <definedName name="BuiltIn_AutoFilter___8_25" localSheetId="31">'SPDA-COMP'!#REF!</definedName>
    <definedName name="BuiltIn_AutoFilter___8_25">#REF!</definedName>
    <definedName name="BuiltIn_AutoFilter___8_26" localSheetId="4">#REF!</definedName>
    <definedName name="BuiltIn_AutoFilter___8_26" localSheetId="17">'ADM-COMP'!#REF!</definedName>
    <definedName name="BuiltIn_AutoFilter___8_26" localSheetId="7">#REF!</definedName>
    <definedName name="BuiltIn_AutoFilter___8_26" localSheetId="22">'CLI-COMP'!#REF!</definedName>
    <definedName name="BuiltIn_AutoFilter___8_26" localSheetId="23">'EST-COMP'!#REF!</definedName>
    <definedName name="BuiltIn_AutoFilter___8_26" localSheetId="24">'GAS-COMP'!#REF!</definedName>
    <definedName name="BuiltIn_AutoFilter___8_26" localSheetId="26">'HID-COMP'!#REF!</definedName>
    <definedName name="BuiltIn_AutoFilter___8_26" localSheetId="25">'IMPER-COMP'!#REF!</definedName>
    <definedName name="BuiltIn_AutoFilter___8_26" localSheetId="27">'IMPL-COMP'!#REF!</definedName>
    <definedName name="BuiltIn_AutoFilter___8_26" localSheetId="28">'INC-COMP'!#REF!</definedName>
    <definedName name="BuiltIn_AutoFilter___8_26" localSheetId="8">#REF!</definedName>
    <definedName name="BuiltIn_AutoFilter___8_26" localSheetId="6">#REF!</definedName>
    <definedName name="BuiltIn_AutoFilter___8_26" localSheetId="29">'SCE-COMP'!#REF!</definedName>
    <definedName name="BuiltIn_AutoFilter___8_26" localSheetId="30">'SEG-COMP'!#REF!</definedName>
    <definedName name="BuiltIn_AutoFilter___8_26" localSheetId="31">'SPDA-COMP'!#REF!</definedName>
    <definedName name="BuiltIn_AutoFilter___8_26">#REF!</definedName>
    <definedName name="BuiltIn_AutoFilter___8_27" localSheetId="4">#REF!</definedName>
    <definedName name="BuiltIn_AutoFilter___8_27" localSheetId="17">'ADM-COMP'!#REF!</definedName>
    <definedName name="BuiltIn_AutoFilter___8_27" localSheetId="7">#REF!</definedName>
    <definedName name="BuiltIn_AutoFilter___8_27" localSheetId="22">'CLI-COMP'!#REF!</definedName>
    <definedName name="BuiltIn_AutoFilter___8_27" localSheetId="23">'EST-COMP'!#REF!</definedName>
    <definedName name="BuiltIn_AutoFilter___8_27" localSheetId="24">'GAS-COMP'!#REF!</definedName>
    <definedName name="BuiltIn_AutoFilter___8_27" localSheetId="26">'HID-COMP'!#REF!</definedName>
    <definedName name="BuiltIn_AutoFilter___8_27" localSheetId="25">'IMPER-COMP'!#REF!</definedName>
    <definedName name="BuiltIn_AutoFilter___8_27" localSheetId="27">'IMPL-COMP'!#REF!</definedName>
    <definedName name="BuiltIn_AutoFilter___8_27" localSheetId="28">'INC-COMP'!#REF!</definedName>
    <definedName name="BuiltIn_AutoFilter___8_27" localSheetId="8">#REF!</definedName>
    <definedName name="BuiltIn_AutoFilter___8_27" localSheetId="6">#REF!</definedName>
    <definedName name="BuiltIn_AutoFilter___8_27" localSheetId="29">'SCE-COMP'!#REF!</definedName>
    <definedName name="BuiltIn_AutoFilter___8_27" localSheetId="30">'SEG-COMP'!#REF!</definedName>
    <definedName name="BuiltIn_AutoFilter___8_27" localSheetId="31">'SPDA-COMP'!#REF!</definedName>
    <definedName name="BuiltIn_AutoFilter___8_27">#REF!</definedName>
    <definedName name="BuiltIn_AutoFilter___8_28" localSheetId="4">#REF!</definedName>
    <definedName name="BuiltIn_AutoFilter___8_28" localSheetId="17">'ADM-COMP'!#REF!</definedName>
    <definedName name="BuiltIn_AutoFilter___8_28" localSheetId="7">#REF!</definedName>
    <definedName name="BuiltIn_AutoFilter___8_28" localSheetId="22">'CLI-COMP'!#REF!</definedName>
    <definedName name="BuiltIn_AutoFilter___8_28" localSheetId="23">'EST-COMP'!#REF!</definedName>
    <definedName name="BuiltIn_AutoFilter___8_28" localSheetId="24">'GAS-COMP'!#REF!</definedName>
    <definedName name="BuiltIn_AutoFilter___8_28" localSheetId="26">'HID-COMP'!#REF!</definedName>
    <definedName name="BuiltIn_AutoFilter___8_28" localSheetId="25">'IMPER-COMP'!#REF!</definedName>
    <definedName name="BuiltIn_AutoFilter___8_28" localSheetId="27">'IMPL-COMP'!#REF!</definedName>
    <definedName name="BuiltIn_AutoFilter___8_28" localSheetId="28">'INC-COMP'!#REF!</definedName>
    <definedName name="BuiltIn_AutoFilter___8_28" localSheetId="8">#REF!</definedName>
    <definedName name="BuiltIn_AutoFilter___8_28" localSheetId="6">#REF!</definedName>
    <definedName name="BuiltIn_AutoFilter___8_28" localSheetId="29">'SCE-COMP'!#REF!</definedName>
    <definedName name="BuiltIn_AutoFilter___8_28" localSheetId="30">'SEG-COMP'!#REF!</definedName>
    <definedName name="BuiltIn_AutoFilter___8_28" localSheetId="31">'SPDA-COMP'!#REF!</definedName>
    <definedName name="BuiltIn_AutoFilter___8_28">#REF!</definedName>
    <definedName name="BuiltIn_AutoFilter___8_29" localSheetId="4">#REF!</definedName>
    <definedName name="BuiltIn_AutoFilter___8_29" localSheetId="17">'ADM-COMP'!#REF!</definedName>
    <definedName name="BuiltIn_AutoFilter___8_29" localSheetId="7">#REF!</definedName>
    <definedName name="BuiltIn_AutoFilter___8_29" localSheetId="22">'CLI-COMP'!#REF!</definedName>
    <definedName name="BuiltIn_AutoFilter___8_29" localSheetId="23">'EST-COMP'!#REF!</definedName>
    <definedName name="BuiltIn_AutoFilter___8_29" localSheetId="24">'GAS-COMP'!#REF!</definedName>
    <definedName name="BuiltIn_AutoFilter___8_29" localSheetId="26">'HID-COMP'!#REF!</definedName>
    <definedName name="BuiltIn_AutoFilter___8_29" localSheetId="25">'IMPER-COMP'!#REF!</definedName>
    <definedName name="BuiltIn_AutoFilter___8_29" localSheetId="27">'IMPL-COMP'!#REF!</definedName>
    <definedName name="BuiltIn_AutoFilter___8_29" localSheetId="28">'INC-COMP'!#REF!</definedName>
    <definedName name="BuiltIn_AutoFilter___8_29" localSheetId="8">#REF!</definedName>
    <definedName name="BuiltIn_AutoFilter___8_29" localSheetId="6">#REF!</definedName>
    <definedName name="BuiltIn_AutoFilter___8_29" localSheetId="29">'SCE-COMP'!#REF!</definedName>
    <definedName name="BuiltIn_AutoFilter___8_29" localSheetId="30">'SEG-COMP'!#REF!</definedName>
    <definedName name="BuiltIn_AutoFilter___8_29" localSheetId="31">'SPDA-COMP'!#REF!</definedName>
    <definedName name="BuiltIn_AutoFilter___8_29">#REF!</definedName>
    <definedName name="BuiltIn_AutoFilter___8_3" localSheetId="4">#REF!</definedName>
    <definedName name="BuiltIn_AutoFilter___8_3" localSheetId="17">'ADM-COMP'!#REF!</definedName>
    <definedName name="BuiltIn_AutoFilter___8_3" localSheetId="7">#REF!</definedName>
    <definedName name="BuiltIn_AutoFilter___8_3" localSheetId="22">'CLI-COMP'!#REF!</definedName>
    <definedName name="BuiltIn_AutoFilter___8_3" localSheetId="23">'EST-COMP'!#REF!</definedName>
    <definedName name="BuiltIn_AutoFilter___8_3" localSheetId="24">'GAS-COMP'!#REF!</definedName>
    <definedName name="BuiltIn_AutoFilter___8_3" localSheetId="26">'HID-COMP'!#REF!</definedName>
    <definedName name="BuiltIn_AutoFilter___8_3" localSheetId="25">'IMPER-COMP'!#REF!</definedName>
    <definedName name="BuiltIn_AutoFilter___8_3" localSheetId="27">'IMPL-COMP'!#REF!</definedName>
    <definedName name="BuiltIn_AutoFilter___8_3" localSheetId="28">'INC-COMP'!#REF!</definedName>
    <definedName name="BuiltIn_AutoFilter___8_3" localSheetId="8">#REF!</definedName>
    <definedName name="BuiltIn_AutoFilter___8_3" localSheetId="6">#REF!</definedName>
    <definedName name="BuiltIn_AutoFilter___8_3" localSheetId="29">'SCE-COMP'!#REF!</definedName>
    <definedName name="BuiltIn_AutoFilter___8_3" localSheetId="30">'SEG-COMP'!#REF!</definedName>
    <definedName name="BuiltIn_AutoFilter___8_3" localSheetId="31">'SPDA-COMP'!#REF!</definedName>
    <definedName name="BuiltIn_AutoFilter___8_3">#REF!</definedName>
    <definedName name="BuiltIn_AutoFilter___8_30" localSheetId="4">#REF!</definedName>
    <definedName name="BuiltIn_AutoFilter___8_30" localSheetId="17">'ADM-COMP'!#REF!</definedName>
    <definedName name="BuiltIn_AutoFilter___8_30" localSheetId="7">#REF!</definedName>
    <definedName name="BuiltIn_AutoFilter___8_30" localSheetId="22">'CLI-COMP'!#REF!</definedName>
    <definedName name="BuiltIn_AutoFilter___8_30" localSheetId="23">'EST-COMP'!#REF!</definedName>
    <definedName name="BuiltIn_AutoFilter___8_30" localSheetId="24">'GAS-COMP'!#REF!</definedName>
    <definedName name="BuiltIn_AutoFilter___8_30" localSheetId="26">'HID-COMP'!#REF!</definedName>
    <definedName name="BuiltIn_AutoFilter___8_30" localSheetId="25">'IMPER-COMP'!#REF!</definedName>
    <definedName name="BuiltIn_AutoFilter___8_30" localSheetId="27">'IMPL-COMP'!#REF!</definedName>
    <definedName name="BuiltIn_AutoFilter___8_30" localSheetId="28">'INC-COMP'!#REF!</definedName>
    <definedName name="BuiltIn_AutoFilter___8_30" localSheetId="8">#REF!</definedName>
    <definedName name="BuiltIn_AutoFilter___8_30" localSheetId="6">#REF!</definedName>
    <definedName name="BuiltIn_AutoFilter___8_30" localSheetId="29">'SCE-COMP'!#REF!</definedName>
    <definedName name="BuiltIn_AutoFilter___8_30" localSheetId="30">'SEG-COMP'!#REF!</definedName>
    <definedName name="BuiltIn_AutoFilter___8_30" localSheetId="31">'SPDA-COMP'!#REF!</definedName>
    <definedName name="BuiltIn_AutoFilter___8_30">#REF!</definedName>
    <definedName name="BuiltIn_AutoFilter___8_31" localSheetId="4">#REF!</definedName>
    <definedName name="BuiltIn_AutoFilter___8_31" localSheetId="17">'ADM-COMP'!#REF!</definedName>
    <definedName name="BuiltIn_AutoFilter___8_31" localSheetId="7">#REF!</definedName>
    <definedName name="BuiltIn_AutoFilter___8_31" localSheetId="22">'CLI-COMP'!#REF!</definedName>
    <definedName name="BuiltIn_AutoFilter___8_31" localSheetId="23">'EST-COMP'!#REF!</definedName>
    <definedName name="BuiltIn_AutoFilter___8_31" localSheetId="24">'GAS-COMP'!#REF!</definedName>
    <definedName name="BuiltIn_AutoFilter___8_31" localSheetId="26">'HID-COMP'!#REF!</definedName>
    <definedName name="BuiltIn_AutoFilter___8_31" localSheetId="25">'IMPER-COMP'!#REF!</definedName>
    <definedName name="BuiltIn_AutoFilter___8_31" localSheetId="27">'IMPL-COMP'!#REF!</definedName>
    <definedName name="BuiltIn_AutoFilter___8_31" localSheetId="28">'INC-COMP'!#REF!</definedName>
    <definedName name="BuiltIn_AutoFilter___8_31" localSheetId="8">#REF!</definedName>
    <definedName name="BuiltIn_AutoFilter___8_31" localSheetId="6">#REF!</definedName>
    <definedName name="BuiltIn_AutoFilter___8_31" localSheetId="29">'SCE-COMP'!#REF!</definedName>
    <definedName name="BuiltIn_AutoFilter___8_31" localSheetId="30">'SEG-COMP'!#REF!</definedName>
    <definedName name="BuiltIn_AutoFilter___8_31" localSheetId="31">'SPDA-COMP'!#REF!</definedName>
    <definedName name="BuiltIn_AutoFilter___8_31">#REF!</definedName>
    <definedName name="BuiltIn_AutoFilter___8_32" localSheetId="4">#REF!</definedName>
    <definedName name="BuiltIn_AutoFilter___8_32" localSheetId="17">'ADM-COMP'!#REF!</definedName>
    <definedName name="BuiltIn_AutoFilter___8_32" localSheetId="7">#REF!</definedName>
    <definedName name="BuiltIn_AutoFilter___8_32" localSheetId="22">'CLI-COMP'!#REF!</definedName>
    <definedName name="BuiltIn_AutoFilter___8_32" localSheetId="23">'EST-COMP'!#REF!</definedName>
    <definedName name="BuiltIn_AutoFilter___8_32" localSheetId="24">'GAS-COMP'!#REF!</definedName>
    <definedName name="BuiltIn_AutoFilter___8_32" localSheetId="26">'HID-COMP'!#REF!</definedName>
    <definedName name="BuiltIn_AutoFilter___8_32" localSheetId="25">'IMPER-COMP'!#REF!</definedName>
    <definedName name="BuiltIn_AutoFilter___8_32" localSheetId="27">'IMPL-COMP'!#REF!</definedName>
    <definedName name="BuiltIn_AutoFilter___8_32" localSheetId="28">'INC-COMP'!#REF!</definedName>
    <definedName name="BuiltIn_AutoFilter___8_32" localSheetId="8">#REF!</definedName>
    <definedName name="BuiltIn_AutoFilter___8_32" localSheetId="6">#REF!</definedName>
    <definedName name="BuiltIn_AutoFilter___8_32" localSheetId="29">'SCE-COMP'!#REF!</definedName>
    <definedName name="BuiltIn_AutoFilter___8_32" localSheetId="30">'SEG-COMP'!#REF!</definedName>
    <definedName name="BuiltIn_AutoFilter___8_32" localSheetId="31">'SPDA-COMP'!#REF!</definedName>
    <definedName name="BuiltIn_AutoFilter___8_32">#REF!</definedName>
    <definedName name="BuiltIn_AutoFilter___8_4" localSheetId="4">#REF!</definedName>
    <definedName name="BuiltIn_AutoFilter___8_4" localSheetId="17">'ADM-COMP'!#REF!</definedName>
    <definedName name="BuiltIn_AutoFilter___8_4" localSheetId="7">#REF!</definedName>
    <definedName name="BuiltIn_AutoFilter___8_4" localSheetId="22">'CLI-COMP'!#REF!</definedName>
    <definedName name="BuiltIn_AutoFilter___8_4" localSheetId="23">'EST-COMP'!#REF!</definedName>
    <definedName name="BuiltIn_AutoFilter___8_4" localSheetId="24">'GAS-COMP'!#REF!</definedName>
    <definedName name="BuiltIn_AutoFilter___8_4" localSheetId="26">'HID-COMP'!#REF!</definedName>
    <definedName name="BuiltIn_AutoFilter___8_4" localSheetId="25">'IMPER-COMP'!#REF!</definedName>
    <definedName name="BuiltIn_AutoFilter___8_4" localSheetId="27">'IMPL-COMP'!#REF!</definedName>
    <definedName name="BuiltIn_AutoFilter___8_4" localSheetId="28">'INC-COMP'!#REF!</definedName>
    <definedName name="BuiltIn_AutoFilter___8_4" localSheetId="8">#REF!</definedName>
    <definedName name="BuiltIn_AutoFilter___8_4" localSheetId="6">#REF!</definedName>
    <definedName name="BuiltIn_AutoFilter___8_4" localSheetId="29">'SCE-COMP'!#REF!</definedName>
    <definedName name="BuiltIn_AutoFilter___8_4" localSheetId="30">'SEG-COMP'!#REF!</definedName>
    <definedName name="BuiltIn_AutoFilter___8_4" localSheetId="31">'SPDA-COMP'!#REF!</definedName>
    <definedName name="BuiltIn_AutoFilter___8_4">#REF!</definedName>
    <definedName name="BuiltIn_AutoFilter___8_5" localSheetId="4">#REF!</definedName>
    <definedName name="BuiltIn_AutoFilter___8_5" localSheetId="17">'ADM-COMP'!#REF!</definedName>
    <definedName name="BuiltIn_AutoFilter___8_5" localSheetId="7">#REF!</definedName>
    <definedName name="BuiltIn_AutoFilter___8_5" localSheetId="22">'CLI-COMP'!#REF!</definedName>
    <definedName name="BuiltIn_AutoFilter___8_5" localSheetId="23">'EST-COMP'!#REF!</definedName>
    <definedName name="BuiltIn_AutoFilter___8_5" localSheetId="24">'GAS-COMP'!#REF!</definedName>
    <definedName name="BuiltIn_AutoFilter___8_5" localSheetId="26">'HID-COMP'!#REF!</definedName>
    <definedName name="BuiltIn_AutoFilter___8_5" localSheetId="25">'IMPER-COMP'!#REF!</definedName>
    <definedName name="BuiltIn_AutoFilter___8_5" localSheetId="27">'IMPL-COMP'!#REF!</definedName>
    <definedName name="BuiltIn_AutoFilter___8_5" localSheetId="28">'INC-COMP'!#REF!</definedName>
    <definedName name="BuiltIn_AutoFilter___8_5" localSheetId="8">#REF!</definedName>
    <definedName name="BuiltIn_AutoFilter___8_5" localSheetId="6">#REF!</definedName>
    <definedName name="BuiltIn_AutoFilter___8_5" localSheetId="29">'SCE-COMP'!#REF!</definedName>
    <definedName name="BuiltIn_AutoFilter___8_5" localSheetId="30">'SEG-COMP'!#REF!</definedName>
    <definedName name="BuiltIn_AutoFilter___8_5" localSheetId="31">'SPDA-COMP'!#REF!</definedName>
    <definedName name="BuiltIn_AutoFilter___8_5">#REF!</definedName>
    <definedName name="BuiltIn_AutoFilter___8_6" localSheetId="4">#REF!</definedName>
    <definedName name="BuiltIn_AutoFilter___8_6" localSheetId="17">'ADM-COMP'!#REF!</definedName>
    <definedName name="BuiltIn_AutoFilter___8_6" localSheetId="7">#REF!</definedName>
    <definedName name="BuiltIn_AutoFilter___8_6" localSheetId="22">'CLI-COMP'!#REF!</definedName>
    <definedName name="BuiltIn_AutoFilter___8_6" localSheetId="23">'EST-COMP'!#REF!</definedName>
    <definedName name="BuiltIn_AutoFilter___8_6" localSheetId="24">'GAS-COMP'!#REF!</definedName>
    <definedName name="BuiltIn_AutoFilter___8_6" localSheetId="26">'HID-COMP'!#REF!</definedName>
    <definedName name="BuiltIn_AutoFilter___8_6" localSheetId="25">'IMPER-COMP'!#REF!</definedName>
    <definedName name="BuiltIn_AutoFilter___8_6" localSheetId="27">'IMPL-COMP'!#REF!</definedName>
    <definedName name="BuiltIn_AutoFilter___8_6" localSheetId="28">'INC-COMP'!#REF!</definedName>
    <definedName name="BuiltIn_AutoFilter___8_6" localSheetId="8">#REF!</definedName>
    <definedName name="BuiltIn_AutoFilter___8_6" localSheetId="6">#REF!</definedName>
    <definedName name="BuiltIn_AutoFilter___8_6" localSheetId="29">'SCE-COMP'!#REF!</definedName>
    <definedName name="BuiltIn_AutoFilter___8_6" localSheetId="30">'SEG-COMP'!#REF!</definedName>
    <definedName name="BuiltIn_AutoFilter___8_6" localSheetId="31">'SPDA-COMP'!#REF!</definedName>
    <definedName name="BuiltIn_AutoFilter___8_6">#REF!</definedName>
    <definedName name="BuiltIn_AutoFilter___8_7" localSheetId="4">#REF!</definedName>
    <definedName name="BuiltIn_AutoFilter___8_7" localSheetId="17">'ADM-COMP'!#REF!</definedName>
    <definedName name="BuiltIn_AutoFilter___8_7" localSheetId="7">#REF!</definedName>
    <definedName name="BuiltIn_AutoFilter___8_7" localSheetId="22">'CLI-COMP'!#REF!</definedName>
    <definedName name="BuiltIn_AutoFilter___8_7" localSheetId="23">'EST-COMP'!#REF!</definedName>
    <definedName name="BuiltIn_AutoFilter___8_7" localSheetId="24">'GAS-COMP'!#REF!</definedName>
    <definedName name="BuiltIn_AutoFilter___8_7" localSheetId="26">'HID-COMP'!#REF!</definedName>
    <definedName name="BuiltIn_AutoFilter___8_7" localSheetId="25">'IMPER-COMP'!#REF!</definedName>
    <definedName name="BuiltIn_AutoFilter___8_7" localSheetId="27">'IMPL-COMP'!#REF!</definedName>
    <definedName name="BuiltIn_AutoFilter___8_7" localSheetId="28">'INC-COMP'!#REF!</definedName>
    <definedName name="BuiltIn_AutoFilter___8_7" localSheetId="8">#REF!</definedName>
    <definedName name="BuiltIn_AutoFilter___8_7" localSheetId="6">#REF!</definedName>
    <definedName name="BuiltIn_AutoFilter___8_7" localSheetId="29">'SCE-COMP'!#REF!</definedName>
    <definedName name="BuiltIn_AutoFilter___8_7" localSheetId="30">'SEG-COMP'!#REF!</definedName>
    <definedName name="BuiltIn_AutoFilter___8_7" localSheetId="31">'SPDA-COMP'!#REF!</definedName>
    <definedName name="BuiltIn_AutoFilter___8_7">#REF!</definedName>
    <definedName name="BuiltIn_AutoFilter___8_8" localSheetId="4">#REF!</definedName>
    <definedName name="BuiltIn_AutoFilter___8_8" localSheetId="17">'ADM-COMP'!#REF!</definedName>
    <definedName name="BuiltIn_AutoFilter___8_8" localSheetId="7">#REF!</definedName>
    <definedName name="BuiltIn_AutoFilter___8_8" localSheetId="22">'CLI-COMP'!#REF!</definedName>
    <definedName name="BuiltIn_AutoFilter___8_8" localSheetId="23">'EST-COMP'!#REF!</definedName>
    <definedName name="BuiltIn_AutoFilter___8_8" localSheetId="24">'GAS-COMP'!#REF!</definedName>
    <definedName name="BuiltIn_AutoFilter___8_8" localSheetId="26">'HID-COMP'!#REF!</definedName>
    <definedName name="BuiltIn_AutoFilter___8_8" localSheetId="25">'IMPER-COMP'!#REF!</definedName>
    <definedName name="BuiltIn_AutoFilter___8_8" localSheetId="27">'IMPL-COMP'!#REF!</definedName>
    <definedName name="BuiltIn_AutoFilter___8_8" localSheetId="28">'INC-COMP'!#REF!</definedName>
    <definedName name="BuiltIn_AutoFilter___8_8" localSheetId="8">#REF!</definedName>
    <definedName name="BuiltIn_AutoFilter___8_8" localSheetId="6">#REF!</definedName>
    <definedName name="BuiltIn_AutoFilter___8_8" localSheetId="29">'SCE-COMP'!#REF!</definedName>
    <definedName name="BuiltIn_AutoFilter___8_8" localSheetId="30">'SEG-COMP'!#REF!</definedName>
    <definedName name="BuiltIn_AutoFilter___8_8" localSheetId="31">'SPDA-COMP'!#REF!</definedName>
    <definedName name="BuiltIn_AutoFilter___8_8">#REF!</definedName>
    <definedName name="BuiltIn_AutoFilter___8_9" localSheetId="4">#REF!</definedName>
    <definedName name="BuiltIn_AutoFilter___8_9" localSheetId="17">'ADM-COMP'!#REF!</definedName>
    <definedName name="BuiltIn_AutoFilter___8_9" localSheetId="7">#REF!</definedName>
    <definedName name="BuiltIn_AutoFilter___8_9" localSheetId="22">'CLI-COMP'!#REF!</definedName>
    <definedName name="BuiltIn_AutoFilter___8_9" localSheetId="23">'EST-COMP'!#REF!</definedName>
    <definedName name="BuiltIn_AutoFilter___8_9" localSheetId="24">'GAS-COMP'!#REF!</definedName>
    <definedName name="BuiltIn_AutoFilter___8_9" localSheetId="26">'HID-COMP'!#REF!</definedName>
    <definedName name="BuiltIn_AutoFilter___8_9" localSheetId="25">'IMPER-COMP'!#REF!</definedName>
    <definedName name="BuiltIn_AutoFilter___8_9" localSheetId="27">'IMPL-COMP'!#REF!</definedName>
    <definedName name="BuiltIn_AutoFilter___8_9" localSheetId="28">'INC-COMP'!#REF!</definedName>
    <definedName name="BuiltIn_AutoFilter___8_9" localSheetId="8">#REF!</definedName>
    <definedName name="BuiltIn_AutoFilter___8_9" localSheetId="6">#REF!</definedName>
    <definedName name="BuiltIn_AutoFilter___8_9" localSheetId="29">'SCE-COMP'!#REF!</definedName>
    <definedName name="BuiltIn_AutoFilter___8_9" localSheetId="30">'SEG-COMP'!#REF!</definedName>
    <definedName name="BuiltIn_AutoFilter___8_9" localSheetId="31">'SPDA-COMP'!#REF!</definedName>
    <definedName name="BuiltIn_AutoFilter___8_9">#REF!</definedName>
    <definedName name="BuiltIn_Print_Area" localSheetId="4">#REF!</definedName>
    <definedName name="BuiltIn_Print_Area" localSheetId="17">'ADM-COMP'!#REF!</definedName>
    <definedName name="BuiltIn_Print_Area" localSheetId="7">#REF!</definedName>
    <definedName name="BuiltIn_Print_Area" localSheetId="22">'CLI-COMP'!#REF!</definedName>
    <definedName name="BuiltIn_Print_Area" localSheetId="23">'EST-COMP'!#REF!</definedName>
    <definedName name="BuiltIn_Print_Area" localSheetId="24">'GAS-COMP'!#REF!</definedName>
    <definedName name="BuiltIn_Print_Area" localSheetId="26">'HID-COMP'!#REF!</definedName>
    <definedName name="BuiltIn_Print_Area" localSheetId="25">'IMPER-COMP'!#REF!</definedName>
    <definedName name="BuiltIn_Print_Area" localSheetId="27">'IMPL-COMP'!#REF!</definedName>
    <definedName name="BuiltIn_Print_Area" localSheetId="28">'INC-COMP'!#REF!</definedName>
    <definedName name="BuiltIn_Print_Area" localSheetId="8">#REF!</definedName>
    <definedName name="BuiltIn_Print_Area" localSheetId="6">#REF!</definedName>
    <definedName name="BuiltIn_Print_Area" localSheetId="29">'SCE-COMP'!#REF!</definedName>
    <definedName name="BuiltIn_Print_Area" localSheetId="30">'SEG-COMP'!#REF!</definedName>
    <definedName name="BuiltIn_Print_Area" localSheetId="31">'SPDA-COMP'!#REF!</definedName>
    <definedName name="BuiltIn_Print_Area">#REF!</definedName>
    <definedName name="BuiltIn_Print_Area___0" localSheetId="4">#REF!</definedName>
    <definedName name="BuiltIn_Print_Area___0" localSheetId="17">'ADM-COMP'!#REF!</definedName>
    <definedName name="BuiltIn_Print_Area___0" localSheetId="7">#REF!</definedName>
    <definedName name="BuiltIn_Print_Area___0" localSheetId="22">'CLI-COMP'!#REF!</definedName>
    <definedName name="BuiltIn_Print_Area___0" localSheetId="23">'EST-COMP'!#REF!</definedName>
    <definedName name="BuiltIn_Print_Area___0" localSheetId="24">'GAS-COMP'!#REF!</definedName>
    <definedName name="BuiltIn_Print_Area___0" localSheetId="26">'HID-COMP'!#REF!</definedName>
    <definedName name="BuiltIn_Print_Area___0" localSheetId="25">'IMPER-COMP'!#REF!</definedName>
    <definedName name="BuiltIn_Print_Area___0" localSheetId="27">'IMPL-COMP'!#REF!</definedName>
    <definedName name="BuiltIn_Print_Area___0" localSheetId="28">'INC-COMP'!#REF!</definedName>
    <definedName name="BuiltIn_Print_Area___0" localSheetId="8">#REF!</definedName>
    <definedName name="BuiltIn_Print_Area___0" localSheetId="6">#REF!</definedName>
    <definedName name="BuiltIn_Print_Area___0" localSheetId="29">'SCE-COMP'!#REF!</definedName>
    <definedName name="BuiltIn_Print_Area___0" localSheetId="30">'SEG-COMP'!#REF!</definedName>
    <definedName name="BuiltIn_Print_Area___0" localSheetId="31">'SPDA-COMP'!#REF!</definedName>
    <definedName name="BuiltIn_Print_Area___0">#REF!</definedName>
    <definedName name="BuiltIn_Print_Area___0___0" localSheetId="4">#REF!</definedName>
    <definedName name="BuiltIn_Print_Area___0___0" localSheetId="17">'ADM-COMP'!#REF!</definedName>
    <definedName name="BuiltIn_Print_Area___0___0" localSheetId="7">#REF!</definedName>
    <definedName name="BuiltIn_Print_Area___0___0" localSheetId="22">'CLI-COMP'!#REF!</definedName>
    <definedName name="BuiltIn_Print_Area___0___0" localSheetId="23">'EST-COMP'!#REF!</definedName>
    <definedName name="BuiltIn_Print_Area___0___0" localSheetId="24">'GAS-COMP'!#REF!</definedName>
    <definedName name="BuiltIn_Print_Area___0___0" localSheetId="26">'HID-COMP'!#REF!</definedName>
    <definedName name="BuiltIn_Print_Area___0___0" localSheetId="25">'IMPER-COMP'!#REF!</definedName>
    <definedName name="BuiltIn_Print_Area___0___0" localSheetId="27">'IMPL-COMP'!#REF!</definedName>
    <definedName name="BuiltIn_Print_Area___0___0" localSheetId="28">'INC-COMP'!#REF!</definedName>
    <definedName name="BuiltIn_Print_Area___0___0" localSheetId="8">#REF!</definedName>
    <definedName name="BuiltIn_Print_Area___0___0" localSheetId="6">#REF!</definedName>
    <definedName name="BuiltIn_Print_Area___0___0" localSheetId="29">'SCE-COMP'!#REF!</definedName>
    <definedName name="BuiltIn_Print_Area___0___0" localSheetId="30">'SEG-COMP'!#REF!</definedName>
    <definedName name="BuiltIn_Print_Area___0___0" localSheetId="31">'SPDA-COMP'!#REF!</definedName>
    <definedName name="BuiltIn_Print_Area___0___0">#REF!</definedName>
    <definedName name="BuiltIn_Print_Area___0___0___0" localSheetId="4">#REF!</definedName>
    <definedName name="BuiltIn_Print_Area___0___0___0" localSheetId="17">'ADM-COMP'!#REF!</definedName>
    <definedName name="BuiltIn_Print_Area___0___0___0" localSheetId="7">#REF!</definedName>
    <definedName name="BuiltIn_Print_Area___0___0___0" localSheetId="22">'CLI-COMP'!#REF!</definedName>
    <definedName name="BuiltIn_Print_Area___0___0___0" localSheetId="23">'EST-COMP'!#REF!</definedName>
    <definedName name="BuiltIn_Print_Area___0___0___0" localSheetId="24">'GAS-COMP'!#REF!</definedName>
    <definedName name="BuiltIn_Print_Area___0___0___0" localSheetId="26">'HID-COMP'!#REF!</definedName>
    <definedName name="BuiltIn_Print_Area___0___0___0" localSheetId="25">'IMPER-COMP'!#REF!</definedName>
    <definedName name="BuiltIn_Print_Area___0___0___0" localSheetId="27">'IMPL-COMP'!#REF!</definedName>
    <definedName name="BuiltIn_Print_Area___0___0___0" localSheetId="28">'INC-COMP'!#REF!</definedName>
    <definedName name="BuiltIn_Print_Area___0___0___0" localSheetId="8">#REF!</definedName>
    <definedName name="BuiltIn_Print_Area___0___0___0" localSheetId="6">#REF!</definedName>
    <definedName name="BuiltIn_Print_Area___0___0___0" localSheetId="29">'SCE-COMP'!#REF!</definedName>
    <definedName name="BuiltIn_Print_Area___0___0___0" localSheetId="30">'SEG-COMP'!#REF!</definedName>
    <definedName name="BuiltIn_Print_Area___0___0___0" localSheetId="31">'SPDA-COMP'!#REF!</definedName>
    <definedName name="BuiltIn_Print_Area___0___0___0">#REF!</definedName>
    <definedName name="BuiltIn_Print_Area___0___0___0___0" localSheetId="4">#REF!</definedName>
    <definedName name="BuiltIn_Print_Area___0___0___0___0" localSheetId="17">'ADM-COMP'!#REF!</definedName>
    <definedName name="BuiltIn_Print_Area___0___0___0___0" localSheetId="7">#REF!</definedName>
    <definedName name="BuiltIn_Print_Area___0___0___0___0" localSheetId="22">'CLI-COMP'!#REF!</definedName>
    <definedName name="BuiltIn_Print_Area___0___0___0___0" localSheetId="23">'EST-COMP'!#REF!</definedName>
    <definedName name="BuiltIn_Print_Area___0___0___0___0" localSheetId="24">'GAS-COMP'!#REF!</definedName>
    <definedName name="BuiltIn_Print_Area___0___0___0___0" localSheetId="26">'HID-COMP'!#REF!</definedName>
    <definedName name="BuiltIn_Print_Area___0___0___0___0" localSheetId="25">'IMPER-COMP'!#REF!</definedName>
    <definedName name="BuiltIn_Print_Area___0___0___0___0" localSheetId="27">'IMPL-COMP'!#REF!</definedName>
    <definedName name="BuiltIn_Print_Area___0___0___0___0" localSheetId="28">'INC-COMP'!#REF!</definedName>
    <definedName name="BuiltIn_Print_Area___0___0___0___0" localSheetId="8">#REF!</definedName>
    <definedName name="BuiltIn_Print_Area___0___0___0___0" localSheetId="6">#REF!</definedName>
    <definedName name="BuiltIn_Print_Area___0___0___0___0" localSheetId="29">'SCE-COMP'!#REF!</definedName>
    <definedName name="BuiltIn_Print_Area___0___0___0___0" localSheetId="30">'SEG-COMP'!#REF!</definedName>
    <definedName name="BuiltIn_Print_Area___0___0___0___0" localSheetId="31">'SPDA-COMP'!#REF!</definedName>
    <definedName name="BuiltIn_Print_Area___0___0___0___0">#REF!</definedName>
    <definedName name="BuiltIn_Print_Area___0___0___0___0___0" localSheetId="4">#REF!</definedName>
    <definedName name="BuiltIn_Print_Area___0___0___0___0___0" localSheetId="17">'ADM-COMP'!#REF!</definedName>
    <definedName name="BuiltIn_Print_Area___0___0___0___0___0" localSheetId="7">#REF!</definedName>
    <definedName name="BuiltIn_Print_Area___0___0___0___0___0" localSheetId="22">'CLI-COMP'!#REF!</definedName>
    <definedName name="BuiltIn_Print_Area___0___0___0___0___0" localSheetId="23">'EST-COMP'!#REF!</definedName>
    <definedName name="BuiltIn_Print_Area___0___0___0___0___0" localSheetId="24">'GAS-COMP'!#REF!</definedName>
    <definedName name="BuiltIn_Print_Area___0___0___0___0___0" localSheetId="26">'HID-COMP'!#REF!</definedName>
    <definedName name="BuiltIn_Print_Area___0___0___0___0___0" localSheetId="25">'IMPER-COMP'!#REF!</definedName>
    <definedName name="BuiltIn_Print_Area___0___0___0___0___0" localSheetId="27">'IMPL-COMP'!#REF!</definedName>
    <definedName name="BuiltIn_Print_Area___0___0___0___0___0" localSheetId="28">'INC-COMP'!#REF!</definedName>
    <definedName name="BuiltIn_Print_Area___0___0___0___0___0" localSheetId="8">#REF!</definedName>
    <definedName name="BuiltIn_Print_Area___0___0___0___0___0" localSheetId="6">#REF!</definedName>
    <definedName name="BuiltIn_Print_Area___0___0___0___0___0" localSheetId="29">'SCE-COMP'!#REF!</definedName>
    <definedName name="BuiltIn_Print_Area___0___0___0___0___0" localSheetId="30">'SEG-COMP'!#REF!</definedName>
    <definedName name="BuiltIn_Print_Area___0___0___0___0___0" localSheetId="31">'SPDA-COMP'!#REF!</definedName>
    <definedName name="BuiltIn_Print_Area___0___0___0___0___0">#REF!</definedName>
    <definedName name="BuiltIn_Print_Area___0___0___0___0___0___0" localSheetId="4">#REF!</definedName>
    <definedName name="BuiltIn_Print_Area___0___0___0___0___0___0" localSheetId="17">'ADM-COMP'!#REF!</definedName>
    <definedName name="BuiltIn_Print_Area___0___0___0___0___0___0" localSheetId="7">#REF!</definedName>
    <definedName name="BuiltIn_Print_Area___0___0___0___0___0___0" localSheetId="22">'CLI-COMP'!#REF!</definedName>
    <definedName name="BuiltIn_Print_Area___0___0___0___0___0___0" localSheetId="23">'EST-COMP'!#REF!</definedName>
    <definedName name="BuiltIn_Print_Area___0___0___0___0___0___0" localSheetId="24">'GAS-COMP'!#REF!</definedName>
    <definedName name="BuiltIn_Print_Area___0___0___0___0___0___0" localSheetId="26">'HID-COMP'!#REF!</definedName>
    <definedName name="BuiltIn_Print_Area___0___0___0___0___0___0" localSheetId="25">'IMPER-COMP'!#REF!</definedName>
    <definedName name="BuiltIn_Print_Area___0___0___0___0___0___0" localSheetId="27">'IMPL-COMP'!#REF!</definedName>
    <definedName name="BuiltIn_Print_Area___0___0___0___0___0___0" localSheetId="28">'INC-COMP'!#REF!</definedName>
    <definedName name="BuiltIn_Print_Area___0___0___0___0___0___0" localSheetId="8">#REF!</definedName>
    <definedName name="BuiltIn_Print_Area___0___0___0___0___0___0" localSheetId="6">#REF!</definedName>
    <definedName name="BuiltIn_Print_Area___0___0___0___0___0___0" localSheetId="29">'SCE-COMP'!#REF!</definedName>
    <definedName name="BuiltIn_Print_Area___0___0___0___0___0___0" localSheetId="30">'SEG-COMP'!#REF!</definedName>
    <definedName name="BuiltIn_Print_Area___0___0___0___0___0___0" localSheetId="31">'SPDA-COMP'!#REF!</definedName>
    <definedName name="BuiltIn_Print_Area___0___0___0___0___0___0">#REF!</definedName>
    <definedName name="BuiltIn_Print_Area___0___0___0___0___0___0___0" localSheetId="4">#REF!</definedName>
    <definedName name="BuiltIn_Print_Area___0___0___0___0___0___0___0" localSheetId="17">'ADM-COMP'!#REF!</definedName>
    <definedName name="BuiltIn_Print_Area___0___0___0___0___0___0___0" localSheetId="7">#REF!</definedName>
    <definedName name="BuiltIn_Print_Area___0___0___0___0___0___0___0" localSheetId="22">'CLI-COMP'!#REF!</definedName>
    <definedName name="BuiltIn_Print_Area___0___0___0___0___0___0___0" localSheetId="23">'EST-COMP'!#REF!</definedName>
    <definedName name="BuiltIn_Print_Area___0___0___0___0___0___0___0" localSheetId="24">'GAS-COMP'!#REF!</definedName>
    <definedName name="BuiltIn_Print_Area___0___0___0___0___0___0___0" localSheetId="26">'HID-COMP'!#REF!</definedName>
    <definedName name="BuiltIn_Print_Area___0___0___0___0___0___0___0" localSheetId="25">'IMPER-COMP'!#REF!</definedName>
    <definedName name="BuiltIn_Print_Area___0___0___0___0___0___0___0" localSheetId="27">'IMPL-COMP'!#REF!</definedName>
    <definedName name="BuiltIn_Print_Area___0___0___0___0___0___0___0" localSheetId="28">'INC-COMP'!#REF!</definedName>
    <definedName name="BuiltIn_Print_Area___0___0___0___0___0___0___0" localSheetId="8">#REF!</definedName>
    <definedName name="BuiltIn_Print_Area___0___0___0___0___0___0___0" localSheetId="6">#REF!</definedName>
    <definedName name="BuiltIn_Print_Area___0___0___0___0___0___0___0" localSheetId="29">'SCE-COMP'!#REF!</definedName>
    <definedName name="BuiltIn_Print_Area___0___0___0___0___0___0___0" localSheetId="30">'SEG-COMP'!#REF!</definedName>
    <definedName name="BuiltIn_Print_Area___0___0___0___0___0___0___0" localSheetId="31">'SPDA-COMP'!#REF!</definedName>
    <definedName name="BuiltIn_Print_Area___0___0___0___0___0___0___0">#REF!</definedName>
    <definedName name="BuiltIn_Print_Area___0___0___0___0___0___0___0___0___0" localSheetId="4">#REF!</definedName>
    <definedName name="BuiltIn_Print_Area___0___0___0___0___0___0___0___0___0" localSheetId="17">'ADM-COMP'!#REF!</definedName>
    <definedName name="BuiltIn_Print_Area___0___0___0___0___0___0___0___0___0" localSheetId="7">#REF!</definedName>
    <definedName name="BuiltIn_Print_Area___0___0___0___0___0___0___0___0___0" localSheetId="22">'CLI-COMP'!#REF!</definedName>
    <definedName name="BuiltIn_Print_Area___0___0___0___0___0___0___0___0___0" localSheetId="23">'EST-COMP'!#REF!</definedName>
    <definedName name="BuiltIn_Print_Area___0___0___0___0___0___0___0___0___0" localSheetId="24">'GAS-COMP'!#REF!</definedName>
    <definedName name="BuiltIn_Print_Area___0___0___0___0___0___0___0___0___0" localSheetId="26">'HID-COMP'!#REF!</definedName>
    <definedName name="BuiltIn_Print_Area___0___0___0___0___0___0___0___0___0" localSheetId="25">'IMPER-COMP'!#REF!</definedName>
    <definedName name="BuiltIn_Print_Area___0___0___0___0___0___0___0___0___0" localSheetId="27">'IMPL-COMP'!#REF!</definedName>
    <definedName name="BuiltIn_Print_Area___0___0___0___0___0___0___0___0___0" localSheetId="28">'INC-COMP'!#REF!</definedName>
    <definedName name="BuiltIn_Print_Area___0___0___0___0___0___0___0___0___0" localSheetId="8">#REF!</definedName>
    <definedName name="BuiltIn_Print_Area___0___0___0___0___0___0___0___0___0" localSheetId="6">#REF!</definedName>
    <definedName name="BuiltIn_Print_Area___0___0___0___0___0___0___0___0___0" localSheetId="29">'SCE-COMP'!#REF!</definedName>
    <definedName name="BuiltIn_Print_Area___0___0___0___0___0___0___0___0___0" localSheetId="30">'SEG-COMP'!#REF!</definedName>
    <definedName name="BuiltIn_Print_Area___0___0___0___0___0___0___0___0___0" localSheetId="31">'SPDA-COMP'!#REF!</definedName>
    <definedName name="BuiltIn_Print_Area___0___0___0___0___0___0___0___0___0">#REF!</definedName>
    <definedName name="BuiltIn_Print_Area___0___0___10" localSheetId="4">#REF!</definedName>
    <definedName name="BuiltIn_Print_Area___0___0___10" localSheetId="17">'ADM-COMP'!#REF!</definedName>
    <definedName name="BuiltIn_Print_Area___0___0___10" localSheetId="7">#REF!</definedName>
    <definedName name="BuiltIn_Print_Area___0___0___10" localSheetId="22">'CLI-COMP'!#REF!</definedName>
    <definedName name="BuiltIn_Print_Area___0___0___10" localSheetId="23">'EST-COMP'!#REF!</definedName>
    <definedName name="BuiltIn_Print_Area___0___0___10" localSheetId="24">'GAS-COMP'!#REF!</definedName>
    <definedName name="BuiltIn_Print_Area___0___0___10" localSheetId="26">'HID-COMP'!#REF!</definedName>
    <definedName name="BuiltIn_Print_Area___0___0___10" localSheetId="25">'IMPER-COMP'!#REF!</definedName>
    <definedName name="BuiltIn_Print_Area___0___0___10" localSheetId="27">'IMPL-COMP'!#REF!</definedName>
    <definedName name="BuiltIn_Print_Area___0___0___10" localSheetId="28">'INC-COMP'!#REF!</definedName>
    <definedName name="BuiltIn_Print_Area___0___0___10" localSheetId="8">#REF!</definedName>
    <definedName name="BuiltIn_Print_Area___0___0___10" localSheetId="6">#REF!</definedName>
    <definedName name="BuiltIn_Print_Area___0___0___10" localSheetId="29">'SCE-COMP'!#REF!</definedName>
    <definedName name="BuiltIn_Print_Area___0___0___10" localSheetId="30">'SEG-COMP'!#REF!</definedName>
    <definedName name="BuiltIn_Print_Area___0___0___10" localSheetId="31">'SPDA-COMP'!#REF!</definedName>
    <definedName name="BuiltIn_Print_Area___0___0___10">#REF!</definedName>
    <definedName name="BuiltIn_Print_Area___0___1" localSheetId="4">#REF!</definedName>
    <definedName name="BuiltIn_Print_Area___0___1" localSheetId="17">'ADM-COMP'!#REF!</definedName>
    <definedName name="BuiltIn_Print_Area___0___1" localSheetId="7">#REF!</definedName>
    <definedName name="BuiltIn_Print_Area___0___1" localSheetId="22">'CLI-COMP'!#REF!</definedName>
    <definedName name="BuiltIn_Print_Area___0___1" localSheetId="23">'EST-COMP'!#REF!</definedName>
    <definedName name="BuiltIn_Print_Area___0___1" localSheetId="24">'GAS-COMP'!#REF!</definedName>
    <definedName name="BuiltIn_Print_Area___0___1" localSheetId="26">'HID-COMP'!#REF!</definedName>
    <definedName name="BuiltIn_Print_Area___0___1" localSheetId="25">'IMPER-COMP'!#REF!</definedName>
    <definedName name="BuiltIn_Print_Area___0___1" localSheetId="27">'IMPL-COMP'!#REF!</definedName>
    <definedName name="BuiltIn_Print_Area___0___1" localSheetId="28">'INC-COMP'!#REF!</definedName>
    <definedName name="BuiltIn_Print_Area___0___1" localSheetId="8">#REF!</definedName>
    <definedName name="BuiltIn_Print_Area___0___1" localSheetId="6">#REF!</definedName>
    <definedName name="BuiltIn_Print_Area___0___1" localSheetId="29">'SCE-COMP'!#REF!</definedName>
    <definedName name="BuiltIn_Print_Area___0___1" localSheetId="30">'SEG-COMP'!#REF!</definedName>
    <definedName name="BuiltIn_Print_Area___0___1" localSheetId="31">'SPDA-COMP'!#REF!</definedName>
    <definedName name="BuiltIn_Print_Area___0___1">#REF!</definedName>
    <definedName name="BuiltIn_Print_Area___0___1___0" localSheetId="4">#REF!</definedName>
    <definedName name="BuiltIn_Print_Area___0___1___0" localSheetId="17">'ADM-COMP'!#REF!</definedName>
    <definedName name="BuiltIn_Print_Area___0___1___0" localSheetId="7">#REF!</definedName>
    <definedName name="BuiltIn_Print_Area___0___1___0" localSheetId="22">'CLI-COMP'!#REF!</definedName>
    <definedName name="BuiltIn_Print_Area___0___1___0" localSheetId="23">'EST-COMP'!#REF!</definedName>
    <definedName name="BuiltIn_Print_Area___0___1___0" localSheetId="24">'GAS-COMP'!#REF!</definedName>
    <definedName name="BuiltIn_Print_Area___0___1___0" localSheetId="26">'HID-COMP'!#REF!</definedName>
    <definedName name="BuiltIn_Print_Area___0___1___0" localSheetId="25">'IMPER-COMP'!#REF!</definedName>
    <definedName name="BuiltIn_Print_Area___0___1___0" localSheetId="27">'IMPL-COMP'!#REF!</definedName>
    <definedName name="BuiltIn_Print_Area___0___1___0" localSheetId="28">'INC-COMP'!#REF!</definedName>
    <definedName name="BuiltIn_Print_Area___0___1___0" localSheetId="8">#REF!</definedName>
    <definedName name="BuiltIn_Print_Area___0___1___0" localSheetId="6">#REF!</definedName>
    <definedName name="BuiltIn_Print_Area___0___1___0" localSheetId="29">'SCE-COMP'!#REF!</definedName>
    <definedName name="BuiltIn_Print_Area___0___1___0" localSheetId="30">'SEG-COMP'!#REF!</definedName>
    <definedName name="BuiltIn_Print_Area___0___1___0" localSheetId="31">'SPDA-COMP'!#REF!</definedName>
    <definedName name="BuiltIn_Print_Area___0___1___0">#REF!</definedName>
    <definedName name="BuiltIn_Print_Area___0___1___0___0" localSheetId="4">#REF!</definedName>
    <definedName name="BuiltIn_Print_Area___0___1___0___0" localSheetId="17">'ADM-COMP'!#REF!</definedName>
    <definedName name="BuiltIn_Print_Area___0___1___0___0" localSheetId="7">#REF!</definedName>
    <definedName name="BuiltIn_Print_Area___0___1___0___0" localSheetId="22">'CLI-COMP'!#REF!</definedName>
    <definedName name="BuiltIn_Print_Area___0___1___0___0" localSheetId="23">'EST-COMP'!#REF!</definedName>
    <definedName name="BuiltIn_Print_Area___0___1___0___0" localSheetId="24">'GAS-COMP'!#REF!</definedName>
    <definedName name="BuiltIn_Print_Area___0___1___0___0" localSheetId="26">'HID-COMP'!#REF!</definedName>
    <definedName name="BuiltIn_Print_Area___0___1___0___0" localSheetId="25">'IMPER-COMP'!#REF!</definedName>
    <definedName name="BuiltIn_Print_Area___0___1___0___0" localSheetId="27">'IMPL-COMP'!#REF!</definedName>
    <definedName name="BuiltIn_Print_Area___0___1___0___0" localSheetId="28">'INC-COMP'!#REF!</definedName>
    <definedName name="BuiltIn_Print_Area___0___1___0___0" localSheetId="8">#REF!</definedName>
    <definedName name="BuiltIn_Print_Area___0___1___0___0" localSheetId="6">#REF!</definedName>
    <definedName name="BuiltIn_Print_Area___0___1___0___0" localSheetId="29">'SCE-COMP'!#REF!</definedName>
    <definedName name="BuiltIn_Print_Area___0___1___0___0" localSheetId="30">'SEG-COMP'!#REF!</definedName>
    <definedName name="BuiltIn_Print_Area___0___1___0___0" localSheetId="31">'SPDA-COMP'!#REF!</definedName>
    <definedName name="BuiltIn_Print_Area___0___1___0___0">#REF!</definedName>
    <definedName name="BuiltIn_Print_Area___0___1___0___0___0" localSheetId="4">#REF!</definedName>
    <definedName name="BuiltIn_Print_Area___0___1___0___0___0" localSheetId="17">'ADM-COMP'!#REF!</definedName>
    <definedName name="BuiltIn_Print_Area___0___1___0___0___0" localSheetId="7">#REF!</definedName>
    <definedName name="BuiltIn_Print_Area___0___1___0___0___0" localSheetId="22">'CLI-COMP'!#REF!</definedName>
    <definedName name="BuiltIn_Print_Area___0___1___0___0___0" localSheetId="23">'EST-COMP'!#REF!</definedName>
    <definedName name="BuiltIn_Print_Area___0___1___0___0___0" localSheetId="24">'GAS-COMP'!#REF!</definedName>
    <definedName name="BuiltIn_Print_Area___0___1___0___0___0" localSheetId="26">'HID-COMP'!#REF!</definedName>
    <definedName name="BuiltIn_Print_Area___0___1___0___0___0" localSheetId="25">'IMPER-COMP'!#REF!</definedName>
    <definedName name="BuiltIn_Print_Area___0___1___0___0___0" localSheetId="27">'IMPL-COMP'!#REF!</definedName>
    <definedName name="BuiltIn_Print_Area___0___1___0___0___0" localSheetId="28">'INC-COMP'!#REF!</definedName>
    <definedName name="BuiltIn_Print_Area___0___1___0___0___0" localSheetId="8">#REF!</definedName>
    <definedName name="BuiltIn_Print_Area___0___1___0___0___0" localSheetId="6">#REF!</definedName>
    <definedName name="BuiltIn_Print_Area___0___1___0___0___0" localSheetId="29">'SCE-COMP'!#REF!</definedName>
    <definedName name="BuiltIn_Print_Area___0___1___0___0___0" localSheetId="30">'SEG-COMP'!#REF!</definedName>
    <definedName name="BuiltIn_Print_Area___0___1___0___0___0" localSheetId="31">'SPDA-COMP'!#REF!</definedName>
    <definedName name="BuiltIn_Print_Area___0___1___0___0___0">#REF!</definedName>
    <definedName name="BuiltIn_Print_Area___0___1___0___0___0___0" localSheetId="4">#REF!</definedName>
    <definedName name="BuiltIn_Print_Area___0___1___0___0___0___0" localSheetId="17">'ADM-COMP'!#REF!</definedName>
    <definedName name="BuiltIn_Print_Area___0___1___0___0___0___0" localSheetId="7">#REF!</definedName>
    <definedName name="BuiltIn_Print_Area___0___1___0___0___0___0" localSheetId="22">'CLI-COMP'!#REF!</definedName>
    <definedName name="BuiltIn_Print_Area___0___1___0___0___0___0" localSheetId="23">'EST-COMP'!#REF!</definedName>
    <definedName name="BuiltIn_Print_Area___0___1___0___0___0___0" localSheetId="24">'GAS-COMP'!#REF!</definedName>
    <definedName name="BuiltIn_Print_Area___0___1___0___0___0___0" localSheetId="26">'HID-COMP'!#REF!</definedName>
    <definedName name="BuiltIn_Print_Area___0___1___0___0___0___0" localSheetId="25">'IMPER-COMP'!#REF!</definedName>
    <definedName name="BuiltIn_Print_Area___0___1___0___0___0___0" localSheetId="27">'IMPL-COMP'!#REF!</definedName>
    <definedName name="BuiltIn_Print_Area___0___1___0___0___0___0" localSheetId="28">'INC-COMP'!#REF!</definedName>
    <definedName name="BuiltIn_Print_Area___0___1___0___0___0___0" localSheetId="8">#REF!</definedName>
    <definedName name="BuiltIn_Print_Area___0___1___0___0___0___0" localSheetId="6">#REF!</definedName>
    <definedName name="BuiltIn_Print_Area___0___1___0___0___0___0" localSheetId="29">'SCE-COMP'!#REF!</definedName>
    <definedName name="BuiltIn_Print_Area___0___1___0___0___0___0" localSheetId="30">'SEG-COMP'!#REF!</definedName>
    <definedName name="BuiltIn_Print_Area___0___1___0___0___0___0" localSheetId="31">'SPDA-COMP'!#REF!</definedName>
    <definedName name="BuiltIn_Print_Area___0___1___0___0___0___0">#REF!</definedName>
    <definedName name="BuiltIn_Print_Area___0___1___0___0___0___0___0" localSheetId="4">#REF!</definedName>
    <definedName name="BuiltIn_Print_Area___0___1___0___0___0___0___0" localSheetId="17">'ADM-COMP'!#REF!</definedName>
    <definedName name="BuiltIn_Print_Area___0___1___0___0___0___0___0" localSheetId="7">#REF!</definedName>
    <definedName name="BuiltIn_Print_Area___0___1___0___0___0___0___0" localSheetId="22">'CLI-COMP'!#REF!</definedName>
    <definedName name="BuiltIn_Print_Area___0___1___0___0___0___0___0" localSheetId="23">'EST-COMP'!#REF!</definedName>
    <definedName name="BuiltIn_Print_Area___0___1___0___0___0___0___0" localSheetId="24">'GAS-COMP'!#REF!</definedName>
    <definedName name="BuiltIn_Print_Area___0___1___0___0___0___0___0" localSheetId="26">'HID-COMP'!#REF!</definedName>
    <definedName name="BuiltIn_Print_Area___0___1___0___0___0___0___0" localSheetId="25">'IMPER-COMP'!#REF!</definedName>
    <definedName name="BuiltIn_Print_Area___0___1___0___0___0___0___0" localSheetId="27">'IMPL-COMP'!#REF!</definedName>
    <definedName name="BuiltIn_Print_Area___0___1___0___0___0___0___0" localSheetId="28">'INC-COMP'!#REF!</definedName>
    <definedName name="BuiltIn_Print_Area___0___1___0___0___0___0___0" localSheetId="8">#REF!</definedName>
    <definedName name="BuiltIn_Print_Area___0___1___0___0___0___0___0" localSheetId="6">#REF!</definedName>
    <definedName name="BuiltIn_Print_Area___0___1___0___0___0___0___0" localSheetId="29">'SCE-COMP'!#REF!</definedName>
    <definedName name="BuiltIn_Print_Area___0___1___0___0___0___0___0" localSheetId="30">'SEG-COMP'!#REF!</definedName>
    <definedName name="BuiltIn_Print_Area___0___1___0___0___0___0___0" localSheetId="31">'SPDA-COMP'!#REF!</definedName>
    <definedName name="BuiltIn_Print_Area___0___1___0___0___0___0___0">#REF!</definedName>
    <definedName name="BuiltIn_Print_Area___0___1___0___0___0___0___0___0" localSheetId="4">#REF!</definedName>
    <definedName name="BuiltIn_Print_Area___0___1___0___0___0___0___0___0" localSheetId="17">'ADM-COMP'!#REF!</definedName>
    <definedName name="BuiltIn_Print_Area___0___1___0___0___0___0___0___0" localSheetId="7">#REF!</definedName>
    <definedName name="BuiltIn_Print_Area___0___1___0___0___0___0___0___0" localSheetId="22">'CLI-COMP'!#REF!</definedName>
    <definedName name="BuiltIn_Print_Area___0___1___0___0___0___0___0___0" localSheetId="23">'EST-COMP'!#REF!</definedName>
    <definedName name="BuiltIn_Print_Area___0___1___0___0___0___0___0___0" localSheetId="24">'GAS-COMP'!#REF!</definedName>
    <definedName name="BuiltIn_Print_Area___0___1___0___0___0___0___0___0" localSheetId="26">'HID-COMP'!#REF!</definedName>
    <definedName name="BuiltIn_Print_Area___0___1___0___0___0___0___0___0" localSheetId="25">'IMPER-COMP'!#REF!</definedName>
    <definedName name="BuiltIn_Print_Area___0___1___0___0___0___0___0___0" localSheetId="27">'IMPL-COMP'!#REF!</definedName>
    <definedName name="BuiltIn_Print_Area___0___1___0___0___0___0___0___0" localSheetId="28">'INC-COMP'!#REF!</definedName>
    <definedName name="BuiltIn_Print_Area___0___1___0___0___0___0___0___0" localSheetId="8">#REF!</definedName>
    <definedName name="BuiltIn_Print_Area___0___1___0___0___0___0___0___0" localSheetId="6">#REF!</definedName>
    <definedName name="BuiltIn_Print_Area___0___1___0___0___0___0___0___0" localSheetId="29">'SCE-COMP'!#REF!</definedName>
    <definedName name="BuiltIn_Print_Area___0___1___0___0___0___0___0___0" localSheetId="30">'SEG-COMP'!#REF!</definedName>
    <definedName name="BuiltIn_Print_Area___0___1___0___0___0___0___0___0" localSheetId="31">'SPDA-COMP'!#REF!</definedName>
    <definedName name="BuiltIn_Print_Area___0___1___0___0___0___0___0___0">#REF!</definedName>
    <definedName name="BuiltIn_Print_Area___0___1___0___0___0___0___0___0___0" localSheetId="4">#REF!</definedName>
    <definedName name="BuiltIn_Print_Area___0___1___0___0___0___0___0___0___0" localSheetId="17">'ADM-COMP'!#REF!</definedName>
    <definedName name="BuiltIn_Print_Area___0___1___0___0___0___0___0___0___0" localSheetId="7">#REF!</definedName>
    <definedName name="BuiltIn_Print_Area___0___1___0___0___0___0___0___0___0" localSheetId="22">'CLI-COMP'!#REF!</definedName>
    <definedName name="BuiltIn_Print_Area___0___1___0___0___0___0___0___0___0" localSheetId="23">'EST-COMP'!#REF!</definedName>
    <definedName name="BuiltIn_Print_Area___0___1___0___0___0___0___0___0___0" localSheetId="24">'GAS-COMP'!#REF!</definedName>
    <definedName name="BuiltIn_Print_Area___0___1___0___0___0___0___0___0___0" localSheetId="26">'HID-COMP'!#REF!</definedName>
    <definedName name="BuiltIn_Print_Area___0___1___0___0___0___0___0___0___0" localSheetId="25">'IMPER-COMP'!#REF!</definedName>
    <definedName name="BuiltIn_Print_Area___0___1___0___0___0___0___0___0___0" localSheetId="27">'IMPL-COMP'!#REF!</definedName>
    <definedName name="BuiltIn_Print_Area___0___1___0___0___0___0___0___0___0" localSheetId="28">'INC-COMP'!#REF!</definedName>
    <definedName name="BuiltIn_Print_Area___0___1___0___0___0___0___0___0___0" localSheetId="8">#REF!</definedName>
    <definedName name="BuiltIn_Print_Area___0___1___0___0___0___0___0___0___0" localSheetId="6">#REF!</definedName>
    <definedName name="BuiltIn_Print_Area___0___1___0___0___0___0___0___0___0" localSheetId="29">'SCE-COMP'!#REF!</definedName>
    <definedName name="BuiltIn_Print_Area___0___1___0___0___0___0___0___0___0" localSheetId="30">'SEG-COMP'!#REF!</definedName>
    <definedName name="BuiltIn_Print_Area___0___1___0___0___0___0___0___0___0" localSheetId="31">'SPDA-COMP'!#REF!</definedName>
    <definedName name="BuiltIn_Print_Area___0___1___0___0___0___0___0___0___0">#REF!</definedName>
    <definedName name="BuiltIn_Print_Area___0___1___0___0___0___0___0___0___0___0" localSheetId="4">#REF!</definedName>
    <definedName name="BuiltIn_Print_Area___0___1___0___0___0___0___0___0___0___0" localSheetId="17">'ADM-COMP'!#REF!</definedName>
    <definedName name="BuiltIn_Print_Area___0___1___0___0___0___0___0___0___0___0" localSheetId="7">#REF!</definedName>
    <definedName name="BuiltIn_Print_Area___0___1___0___0___0___0___0___0___0___0" localSheetId="22">'CLI-COMP'!#REF!</definedName>
    <definedName name="BuiltIn_Print_Area___0___1___0___0___0___0___0___0___0___0" localSheetId="23">'EST-COMP'!#REF!</definedName>
    <definedName name="BuiltIn_Print_Area___0___1___0___0___0___0___0___0___0___0" localSheetId="24">'GAS-COMP'!#REF!</definedName>
    <definedName name="BuiltIn_Print_Area___0___1___0___0___0___0___0___0___0___0" localSheetId="26">'HID-COMP'!#REF!</definedName>
    <definedName name="BuiltIn_Print_Area___0___1___0___0___0___0___0___0___0___0" localSheetId="25">'IMPER-COMP'!#REF!</definedName>
    <definedName name="BuiltIn_Print_Area___0___1___0___0___0___0___0___0___0___0" localSheetId="27">'IMPL-COMP'!#REF!</definedName>
    <definedName name="BuiltIn_Print_Area___0___1___0___0___0___0___0___0___0___0" localSheetId="28">'INC-COMP'!#REF!</definedName>
    <definedName name="BuiltIn_Print_Area___0___1___0___0___0___0___0___0___0___0" localSheetId="8">#REF!</definedName>
    <definedName name="BuiltIn_Print_Area___0___1___0___0___0___0___0___0___0___0" localSheetId="6">#REF!</definedName>
    <definedName name="BuiltIn_Print_Area___0___1___0___0___0___0___0___0___0___0" localSheetId="29">'SCE-COMP'!#REF!</definedName>
    <definedName name="BuiltIn_Print_Area___0___1___0___0___0___0___0___0___0___0" localSheetId="30">'SEG-COMP'!#REF!</definedName>
    <definedName name="BuiltIn_Print_Area___0___1___0___0___0___0___0___0___0___0" localSheetId="31">'SPDA-COMP'!#REF!</definedName>
    <definedName name="BuiltIn_Print_Area___0___1___0___0___0___0___0___0___0___0">#REF!</definedName>
    <definedName name="BuiltIn_Print_Area___0___1___0___0___0___0___0___0___0___0_1" localSheetId="4">#REF!</definedName>
    <definedName name="BuiltIn_Print_Area___0___1___0___0___0___0___0___0___0___0_1" localSheetId="17">'ADM-COMP'!#REF!</definedName>
    <definedName name="BuiltIn_Print_Area___0___1___0___0___0___0___0___0___0___0_1" localSheetId="7">#REF!</definedName>
    <definedName name="BuiltIn_Print_Area___0___1___0___0___0___0___0___0___0___0_1" localSheetId="22">'CLI-COMP'!#REF!</definedName>
    <definedName name="BuiltIn_Print_Area___0___1___0___0___0___0___0___0___0___0_1" localSheetId="23">'EST-COMP'!#REF!</definedName>
    <definedName name="BuiltIn_Print_Area___0___1___0___0___0___0___0___0___0___0_1" localSheetId="24">'GAS-COMP'!#REF!</definedName>
    <definedName name="BuiltIn_Print_Area___0___1___0___0___0___0___0___0___0___0_1" localSheetId="26">'HID-COMP'!#REF!</definedName>
    <definedName name="BuiltIn_Print_Area___0___1___0___0___0___0___0___0___0___0_1" localSheetId="25">'IMPER-COMP'!#REF!</definedName>
    <definedName name="BuiltIn_Print_Area___0___1___0___0___0___0___0___0___0___0_1" localSheetId="27">'IMPL-COMP'!#REF!</definedName>
    <definedName name="BuiltIn_Print_Area___0___1___0___0___0___0___0___0___0___0_1" localSheetId="28">'INC-COMP'!#REF!</definedName>
    <definedName name="BuiltIn_Print_Area___0___1___0___0___0___0___0___0___0___0_1" localSheetId="8">#REF!</definedName>
    <definedName name="BuiltIn_Print_Area___0___1___0___0___0___0___0___0___0___0_1" localSheetId="6">#REF!</definedName>
    <definedName name="BuiltIn_Print_Area___0___1___0___0___0___0___0___0___0___0_1" localSheetId="29">'SCE-COMP'!#REF!</definedName>
    <definedName name="BuiltIn_Print_Area___0___1___0___0___0___0___0___0___0___0_1" localSheetId="30">'SEG-COMP'!#REF!</definedName>
    <definedName name="BuiltIn_Print_Area___0___1___0___0___0___0___0___0___0___0_1" localSheetId="31">'SPDA-COMP'!#REF!</definedName>
    <definedName name="BuiltIn_Print_Area___0___1___0___0___0___0___0___0___0___0_1">#REF!</definedName>
    <definedName name="BuiltIn_Print_Area___0___1___0___0___0___0___0___0___0___0_1_1" localSheetId="4">#REF!</definedName>
    <definedName name="BuiltIn_Print_Area___0___1___0___0___0___0___0___0___0___0_1_1" localSheetId="17">'ADM-COMP'!#REF!</definedName>
    <definedName name="BuiltIn_Print_Area___0___1___0___0___0___0___0___0___0___0_1_1" localSheetId="7">#REF!</definedName>
    <definedName name="BuiltIn_Print_Area___0___1___0___0___0___0___0___0___0___0_1_1" localSheetId="22">'CLI-COMP'!#REF!</definedName>
    <definedName name="BuiltIn_Print_Area___0___1___0___0___0___0___0___0___0___0_1_1" localSheetId="23">'EST-COMP'!#REF!</definedName>
    <definedName name="BuiltIn_Print_Area___0___1___0___0___0___0___0___0___0___0_1_1" localSheetId="24">'GAS-COMP'!#REF!</definedName>
    <definedName name="BuiltIn_Print_Area___0___1___0___0___0___0___0___0___0___0_1_1" localSheetId="26">'HID-COMP'!#REF!</definedName>
    <definedName name="BuiltIn_Print_Area___0___1___0___0___0___0___0___0___0___0_1_1" localSheetId="25">'IMPER-COMP'!#REF!</definedName>
    <definedName name="BuiltIn_Print_Area___0___1___0___0___0___0___0___0___0___0_1_1" localSheetId="27">'IMPL-COMP'!#REF!</definedName>
    <definedName name="BuiltIn_Print_Area___0___1___0___0___0___0___0___0___0___0_1_1" localSheetId="28">'INC-COMP'!#REF!</definedName>
    <definedName name="BuiltIn_Print_Area___0___1___0___0___0___0___0___0___0___0_1_1" localSheetId="8">#REF!</definedName>
    <definedName name="BuiltIn_Print_Area___0___1___0___0___0___0___0___0___0___0_1_1" localSheetId="6">#REF!</definedName>
    <definedName name="BuiltIn_Print_Area___0___1___0___0___0___0___0___0___0___0_1_1" localSheetId="29">'SCE-COMP'!#REF!</definedName>
    <definedName name="BuiltIn_Print_Area___0___1___0___0___0___0___0___0___0___0_1_1" localSheetId="30">'SEG-COMP'!#REF!</definedName>
    <definedName name="BuiltIn_Print_Area___0___1___0___0___0___0___0___0___0___0_1_1" localSheetId="31">'SPDA-COMP'!#REF!</definedName>
    <definedName name="BuiltIn_Print_Area___0___1___0___0___0___0___0___0___0___0_1_1">#REF!</definedName>
    <definedName name="BuiltIn_Print_Area___0___1___0___0___0___0___0___0___0_1" localSheetId="4">#REF!</definedName>
    <definedName name="BuiltIn_Print_Area___0___1___0___0___0___0___0___0___0_1" localSheetId="17">'ADM-COMP'!#REF!</definedName>
    <definedName name="BuiltIn_Print_Area___0___1___0___0___0___0___0___0___0_1" localSheetId="7">#REF!</definedName>
    <definedName name="BuiltIn_Print_Area___0___1___0___0___0___0___0___0___0_1" localSheetId="22">'CLI-COMP'!#REF!</definedName>
    <definedName name="BuiltIn_Print_Area___0___1___0___0___0___0___0___0___0_1" localSheetId="23">'EST-COMP'!#REF!</definedName>
    <definedName name="BuiltIn_Print_Area___0___1___0___0___0___0___0___0___0_1" localSheetId="24">'GAS-COMP'!#REF!</definedName>
    <definedName name="BuiltIn_Print_Area___0___1___0___0___0___0___0___0___0_1" localSheetId="26">'HID-COMP'!#REF!</definedName>
    <definedName name="BuiltIn_Print_Area___0___1___0___0___0___0___0___0___0_1" localSheetId="25">'IMPER-COMP'!#REF!</definedName>
    <definedName name="BuiltIn_Print_Area___0___1___0___0___0___0___0___0___0_1" localSheetId="27">'IMPL-COMP'!#REF!</definedName>
    <definedName name="BuiltIn_Print_Area___0___1___0___0___0___0___0___0___0_1" localSheetId="28">'INC-COMP'!#REF!</definedName>
    <definedName name="BuiltIn_Print_Area___0___1___0___0___0___0___0___0___0_1" localSheetId="8">#REF!</definedName>
    <definedName name="BuiltIn_Print_Area___0___1___0___0___0___0___0___0___0_1" localSheetId="6">#REF!</definedName>
    <definedName name="BuiltIn_Print_Area___0___1___0___0___0___0___0___0___0_1" localSheetId="29">'SCE-COMP'!#REF!</definedName>
    <definedName name="BuiltIn_Print_Area___0___1___0___0___0___0___0___0___0_1" localSheetId="30">'SEG-COMP'!#REF!</definedName>
    <definedName name="BuiltIn_Print_Area___0___1___0___0___0___0___0___0___0_1" localSheetId="31">'SPDA-COMP'!#REF!</definedName>
    <definedName name="BuiltIn_Print_Area___0___1___0___0___0___0___0___0___0_1">#REF!</definedName>
    <definedName name="BuiltIn_Print_Area___0___1___0___0___0___0___0___0___0_1_1" localSheetId="4">#REF!</definedName>
    <definedName name="BuiltIn_Print_Area___0___1___0___0___0___0___0___0___0_1_1" localSheetId="17">'ADM-COMP'!#REF!</definedName>
    <definedName name="BuiltIn_Print_Area___0___1___0___0___0___0___0___0___0_1_1" localSheetId="7">#REF!</definedName>
    <definedName name="BuiltIn_Print_Area___0___1___0___0___0___0___0___0___0_1_1" localSheetId="22">'CLI-COMP'!#REF!</definedName>
    <definedName name="BuiltIn_Print_Area___0___1___0___0___0___0___0___0___0_1_1" localSheetId="23">'EST-COMP'!#REF!</definedName>
    <definedName name="BuiltIn_Print_Area___0___1___0___0___0___0___0___0___0_1_1" localSheetId="24">'GAS-COMP'!#REF!</definedName>
    <definedName name="BuiltIn_Print_Area___0___1___0___0___0___0___0___0___0_1_1" localSheetId="26">'HID-COMP'!#REF!</definedName>
    <definedName name="BuiltIn_Print_Area___0___1___0___0___0___0___0___0___0_1_1" localSheetId="25">'IMPER-COMP'!#REF!</definedName>
    <definedName name="BuiltIn_Print_Area___0___1___0___0___0___0___0___0___0_1_1" localSheetId="27">'IMPL-COMP'!#REF!</definedName>
    <definedName name="BuiltIn_Print_Area___0___1___0___0___0___0___0___0___0_1_1" localSheetId="28">'INC-COMP'!#REF!</definedName>
    <definedName name="BuiltIn_Print_Area___0___1___0___0___0___0___0___0___0_1_1" localSheetId="8">#REF!</definedName>
    <definedName name="BuiltIn_Print_Area___0___1___0___0___0___0___0___0___0_1_1" localSheetId="6">#REF!</definedName>
    <definedName name="BuiltIn_Print_Area___0___1___0___0___0___0___0___0___0_1_1" localSheetId="29">'SCE-COMP'!#REF!</definedName>
    <definedName name="BuiltIn_Print_Area___0___1___0___0___0___0___0___0___0_1_1" localSheetId="30">'SEG-COMP'!#REF!</definedName>
    <definedName name="BuiltIn_Print_Area___0___1___0___0___0___0___0___0___0_1_1" localSheetId="31">'SPDA-COMP'!#REF!</definedName>
    <definedName name="BuiltIn_Print_Area___0___1___0___0___0___0___0___0___0_1_1">#REF!</definedName>
    <definedName name="BuiltIn_Print_Area___0___1___0___0___0___0___0___0_1" localSheetId="4">#REF!</definedName>
    <definedName name="BuiltIn_Print_Area___0___1___0___0___0___0___0___0_1" localSheetId="17">'ADM-COMP'!#REF!</definedName>
    <definedName name="BuiltIn_Print_Area___0___1___0___0___0___0___0___0_1" localSheetId="7">#REF!</definedName>
    <definedName name="BuiltIn_Print_Area___0___1___0___0___0___0___0___0_1" localSheetId="22">'CLI-COMP'!#REF!</definedName>
    <definedName name="BuiltIn_Print_Area___0___1___0___0___0___0___0___0_1" localSheetId="23">'EST-COMP'!#REF!</definedName>
    <definedName name="BuiltIn_Print_Area___0___1___0___0___0___0___0___0_1" localSheetId="24">'GAS-COMP'!#REF!</definedName>
    <definedName name="BuiltIn_Print_Area___0___1___0___0___0___0___0___0_1" localSheetId="26">'HID-COMP'!#REF!</definedName>
    <definedName name="BuiltIn_Print_Area___0___1___0___0___0___0___0___0_1" localSheetId="25">'IMPER-COMP'!#REF!</definedName>
    <definedName name="BuiltIn_Print_Area___0___1___0___0___0___0___0___0_1" localSheetId="27">'IMPL-COMP'!#REF!</definedName>
    <definedName name="BuiltIn_Print_Area___0___1___0___0___0___0___0___0_1" localSheetId="28">'INC-COMP'!#REF!</definedName>
    <definedName name="BuiltIn_Print_Area___0___1___0___0___0___0___0___0_1" localSheetId="8">#REF!</definedName>
    <definedName name="BuiltIn_Print_Area___0___1___0___0___0___0___0___0_1" localSheetId="6">#REF!</definedName>
    <definedName name="BuiltIn_Print_Area___0___1___0___0___0___0___0___0_1" localSheetId="29">'SCE-COMP'!#REF!</definedName>
    <definedName name="BuiltIn_Print_Area___0___1___0___0___0___0___0___0_1" localSheetId="30">'SEG-COMP'!#REF!</definedName>
    <definedName name="BuiltIn_Print_Area___0___1___0___0___0___0___0___0_1" localSheetId="31">'SPDA-COMP'!#REF!</definedName>
    <definedName name="BuiltIn_Print_Area___0___1___0___0___0___0___0___0_1">#REF!</definedName>
    <definedName name="BuiltIn_Print_Area___0___1___0___0___0___0___0___0_1_1" localSheetId="4">#REF!</definedName>
    <definedName name="BuiltIn_Print_Area___0___1___0___0___0___0___0___0_1_1" localSheetId="17">'ADM-COMP'!#REF!</definedName>
    <definedName name="BuiltIn_Print_Area___0___1___0___0___0___0___0___0_1_1" localSheetId="7">#REF!</definedName>
    <definedName name="BuiltIn_Print_Area___0___1___0___0___0___0___0___0_1_1" localSheetId="22">'CLI-COMP'!#REF!</definedName>
    <definedName name="BuiltIn_Print_Area___0___1___0___0___0___0___0___0_1_1" localSheetId="23">'EST-COMP'!#REF!</definedName>
    <definedName name="BuiltIn_Print_Area___0___1___0___0___0___0___0___0_1_1" localSheetId="24">'GAS-COMP'!#REF!</definedName>
    <definedName name="BuiltIn_Print_Area___0___1___0___0___0___0___0___0_1_1" localSheetId="26">'HID-COMP'!#REF!</definedName>
    <definedName name="BuiltIn_Print_Area___0___1___0___0___0___0___0___0_1_1" localSheetId="25">'IMPER-COMP'!#REF!</definedName>
    <definedName name="BuiltIn_Print_Area___0___1___0___0___0___0___0___0_1_1" localSheetId="27">'IMPL-COMP'!#REF!</definedName>
    <definedName name="BuiltIn_Print_Area___0___1___0___0___0___0___0___0_1_1" localSheetId="28">'INC-COMP'!#REF!</definedName>
    <definedName name="BuiltIn_Print_Area___0___1___0___0___0___0___0___0_1_1" localSheetId="8">#REF!</definedName>
    <definedName name="BuiltIn_Print_Area___0___1___0___0___0___0___0___0_1_1" localSheetId="6">#REF!</definedName>
    <definedName name="BuiltIn_Print_Area___0___1___0___0___0___0___0___0_1_1" localSheetId="29">'SCE-COMP'!#REF!</definedName>
    <definedName name="BuiltIn_Print_Area___0___1___0___0___0___0___0___0_1_1" localSheetId="30">'SEG-COMP'!#REF!</definedName>
    <definedName name="BuiltIn_Print_Area___0___1___0___0___0___0___0___0_1_1" localSheetId="31">'SPDA-COMP'!#REF!</definedName>
    <definedName name="BuiltIn_Print_Area___0___1___0___0___0___0___0___0_1_1">#REF!</definedName>
    <definedName name="BuiltIn_Print_Area___0___1___0___0___0___0___0_1" localSheetId="4">#REF!</definedName>
    <definedName name="BuiltIn_Print_Area___0___1___0___0___0___0___0_1" localSheetId="17">'ADM-COMP'!#REF!</definedName>
    <definedName name="BuiltIn_Print_Area___0___1___0___0___0___0___0_1" localSheetId="7">#REF!</definedName>
    <definedName name="BuiltIn_Print_Area___0___1___0___0___0___0___0_1" localSheetId="22">'CLI-COMP'!#REF!</definedName>
    <definedName name="BuiltIn_Print_Area___0___1___0___0___0___0___0_1" localSheetId="23">'EST-COMP'!#REF!</definedName>
    <definedName name="BuiltIn_Print_Area___0___1___0___0___0___0___0_1" localSheetId="24">'GAS-COMP'!#REF!</definedName>
    <definedName name="BuiltIn_Print_Area___0___1___0___0___0___0___0_1" localSheetId="26">'HID-COMP'!#REF!</definedName>
    <definedName name="BuiltIn_Print_Area___0___1___0___0___0___0___0_1" localSheetId="25">'IMPER-COMP'!#REF!</definedName>
    <definedName name="BuiltIn_Print_Area___0___1___0___0___0___0___0_1" localSheetId="27">'IMPL-COMP'!#REF!</definedName>
    <definedName name="BuiltIn_Print_Area___0___1___0___0___0___0___0_1" localSheetId="28">'INC-COMP'!#REF!</definedName>
    <definedName name="BuiltIn_Print_Area___0___1___0___0___0___0___0_1" localSheetId="8">#REF!</definedName>
    <definedName name="BuiltIn_Print_Area___0___1___0___0___0___0___0_1" localSheetId="6">#REF!</definedName>
    <definedName name="BuiltIn_Print_Area___0___1___0___0___0___0___0_1" localSheetId="29">'SCE-COMP'!#REF!</definedName>
    <definedName name="BuiltIn_Print_Area___0___1___0___0___0___0___0_1" localSheetId="30">'SEG-COMP'!#REF!</definedName>
    <definedName name="BuiltIn_Print_Area___0___1___0___0___0___0___0_1" localSheetId="31">'SPDA-COMP'!#REF!</definedName>
    <definedName name="BuiltIn_Print_Area___0___1___0___0___0___0___0_1">#REF!</definedName>
    <definedName name="BuiltIn_Print_Area___0___1___0___0___0___0___0_1_1" localSheetId="4">#REF!</definedName>
    <definedName name="BuiltIn_Print_Area___0___1___0___0___0___0___0_1_1" localSheetId="17">'ADM-COMP'!#REF!</definedName>
    <definedName name="BuiltIn_Print_Area___0___1___0___0___0___0___0_1_1" localSheetId="7">#REF!</definedName>
    <definedName name="BuiltIn_Print_Area___0___1___0___0___0___0___0_1_1" localSheetId="22">'CLI-COMP'!#REF!</definedName>
    <definedName name="BuiltIn_Print_Area___0___1___0___0___0___0___0_1_1" localSheetId="23">'EST-COMP'!#REF!</definedName>
    <definedName name="BuiltIn_Print_Area___0___1___0___0___0___0___0_1_1" localSheetId="24">'GAS-COMP'!#REF!</definedName>
    <definedName name="BuiltIn_Print_Area___0___1___0___0___0___0___0_1_1" localSheetId="26">'HID-COMP'!#REF!</definedName>
    <definedName name="BuiltIn_Print_Area___0___1___0___0___0___0___0_1_1" localSheetId="25">'IMPER-COMP'!#REF!</definedName>
    <definedName name="BuiltIn_Print_Area___0___1___0___0___0___0___0_1_1" localSheetId="27">'IMPL-COMP'!#REF!</definedName>
    <definedName name="BuiltIn_Print_Area___0___1___0___0___0___0___0_1_1" localSheetId="28">'INC-COMP'!#REF!</definedName>
    <definedName name="BuiltIn_Print_Area___0___1___0___0___0___0___0_1_1" localSheetId="8">#REF!</definedName>
    <definedName name="BuiltIn_Print_Area___0___1___0___0___0___0___0_1_1" localSheetId="6">#REF!</definedName>
    <definedName name="BuiltIn_Print_Area___0___1___0___0___0___0___0_1_1" localSheetId="29">'SCE-COMP'!#REF!</definedName>
    <definedName name="BuiltIn_Print_Area___0___1___0___0___0___0___0_1_1" localSheetId="30">'SEG-COMP'!#REF!</definedName>
    <definedName name="BuiltIn_Print_Area___0___1___0___0___0___0___0_1_1" localSheetId="31">'SPDA-COMP'!#REF!</definedName>
    <definedName name="BuiltIn_Print_Area___0___1___0___0___0___0___0_1_1">#REF!</definedName>
    <definedName name="BuiltIn_Print_Area___0___1___0___0___0___0_1" localSheetId="4">#REF!</definedName>
    <definedName name="BuiltIn_Print_Area___0___1___0___0___0___0_1" localSheetId="17">'ADM-COMP'!#REF!</definedName>
    <definedName name="BuiltIn_Print_Area___0___1___0___0___0___0_1" localSheetId="7">#REF!</definedName>
    <definedName name="BuiltIn_Print_Area___0___1___0___0___0___0_1" localSheetId="22">'CLI-COMP'!#REF!</definedName>
    <definedName name="BuiltIn_Print_Area___0___1___0___0___0___0_1" localSheetId="23">'EST-COMP'!#REF!</definedName>
    <definedName name="BuiltIn_Print_Area___0___1___0___0___0___0_1" localSheetId="24">'GAS-COMP'!#REF!</definedName>
    <definedName name="BuiltIn_Print_Area___0___1___0___0___0___0_1" localSheetId="26">'HID-COMP'!#REF!</definedName>
    <definedName name="BuiltIn_Print_Area___0___1___0___0___0___0_1" localSheetId="25">'IMPER-COMP'!#REF!</definedName>
    <definedName name="BuiltIn_Print_Area___0___1___0___0___0___0_1" localSheetId="27">'IMPL-COMP'!#REF!</definedName>
    <definedName name="BuiltIn_Print_Area___0___1___0___0___0___0_1" localSheetId="28">'INC-COMP'!#REF!</definedName>
    <definedName name="BuiltIn_Print_Area___0___1___0___0___0___0_1" localSheetId="8">#REF!</definedName>
    <definedName name="BuiltIn_Print_Area___0___1___0___0___0___0_1" localSheetId="6">#REF!</definedName>
    <definedName name="BuiltIn_Print_Area___0___1___0___0___0___0_1" localSheetId="29">'SCE-COMP'!#REF!</definedName>
    <definedName name="BuiltIn_Print_Area___0___1___0___0___0___0_1" localSheetId="30">'SEG-COMP'!#REF!</definedName>
    <definedName name="BuiltIn_Print_Area___0___1___0___0___0___0_1" localSheetId="31">'SPDA-COMP'!#REF!</definedName>
    <definedName name="BuiltIn_Print_Area___0___1___0___0___0___0_1">#REF!</definedName>
    <definedName name="BuiltIn_Print_Area___0___1___0___0___0___0_1_1" localSheetId="4">#REF!</definedName>
    <definedName name="BuiltIn_Print_Area___0___1___0___0___0___0_1_1" localSheetId="17">'ADM-COMP'!#REF!</definedName>
    <definedName name="BuiltIn_Print_Area___0___1___0___0___0___0_1_1" localSheetId="7">#REF!</definedName>
    <definedName name="BuiltIn_Print_Area___0___1___0___0___0___0_1_1" localSheetId="22">'CLI-COMP'!#REF!</definedName>
    <definedName name="BuiltIn_Print_Area___0___1___0___0___0___0_1_1" localSheetId="23">'EST-COMP'!#REF!</definedName>
    <definedName name="BuiltIn_Print_Area___0___1___0___0___0___0_1_1" localSheetId="24">'GAS-COMP'!#REF!</definedName>
    <definedName name="BuiltIn_Print_Area___0___1___0___0___0___0_1_1" localSheetId="26">'HID-COMP'!#REF!</definedName>
    <definedName name="BuiltIn_Print_Area___0___1___0___0___0___0_1_1" localSheetId="25">'IMPER-COMP'!#REF!</definedName>
    <definedName name="BuiltIn_Print_Area___0___1___0___0___0___0_1_1" localSheetId="27">'IMPL-COMP'!#REF!</definedName>
    <definedName name="BuiltIn_Print_Area___0___1___0___0___0___0_1_1" localSheetId="28">'INC-COMP'!#REF!</definedName>
    <definedName name="BuiltIn_Print_Area___0___1___0___0___0___0_1_1" localSheetId="8">#REF!</definedName>
    <definedName name="BuiltIn_Print_Area___0___1___0___0___0___0_1_1" localSheetId="6">#REF!</definedName>
    <definedName name="BuiltIn_Print_Area___0___1___0___0___0___0_1_1" localSheetId="29">'SCE-COMP'!#REF!</definedName>
    <definedName name="BuiltIn_Print_Area___0___1___0___0___0___0_1_1" localSheetId="30">'SEG-COMP'!#REF!</definedName>
    <definedName name="BuiltIn_Print_Area___0___1___0___0___0___0_1_1" localSheetId="31">'SPDA-COMP'!#REF!</definedName>
    <definedName name="BuiltIn_Print_Area___0___1___0___0___0___0_1_1">#REF!</definedName>
    <definedName name="BuiltIn_Print_Area___0___1___0___0___0_1" localSheetId="4">#REF!</definedName>
    <definedName name="BuiltIn_Print_Area___0___1___0___0___0_1" localSheetId="17">'ADM-COMP'!#REF!</definedName>
    <definedName name="BuiltIn_Print_Area___0___1___0___0___0_1" localSheetId="7">#REF!</definedName>
    <definedName name="BuiltIn_Print_Area___0___1___0___0___0_1" localSheetId="22">'CLI-COMP'!#REF!</definedName>
    <definedName name="BuiltIn_Print_Area___0___1___0___0___0_1" localSheetId="23">'EST-COMP'!#REF!</definedName>
    <definedName name="BuiltIn_Print_Area___0___1___0___0___0_1" localSheetId="24">'GAS-COMP'!#REF!</definedName>
    <definedName name="BuiltIn_Print_Area___0___1___0___0___0_1" localSheetId="26">'HID-COMP'!#REF!</definedName>
    <definedName name="BuiltIn_Print_Area___0___1___0___0___0_1" localSheetId="25">'IMPER-COMP'!#REF!</definedName>
    <definedName name="BuiltIn_Print_Area___0___1___0___0___0_1" localSheetId="27">'IMPL-COMP'!#REF!</definedName>
    <definedName name="BuiltIn_Print_Area___0___1___0___0___0_1" localSheetId="28">'INC-COMP'!#REF!</definedName>
    <definedName name="BuiltIn_Print_Area___0___1___0___0___0_1" localSheetId="8">#REF!</definedName>
    <definedName name="BuiltIn_Print_Area___0___1___0___0___0_1" localSheetId="6">#REF!</definedName>
    <definedName name="BuiltIn_Print_Area___0___1___0___0___0_1" localSheetId="29">'SCE-COMP'!#REF!</definedName>
    <definedName name="BuiltIn_Print_Area___0___1___0___0___0_1" localSheetId="30">'SEG-COMP'!#REF!</definedName>
    <definedName name="BuiltIn_Print_Area___0___1___0___0___0_1" localSheetId="31">'SPDA-COMP'!#REF!</definedName>
    <definedName name="BuiltIn_Print_Area___0___1___0___0___0_1">#REF!</definedName>
    <definedName name="BuiltIn_Print_Area___0___1___0___0___0_1_1" localSheetId="4">#REF!</definedName>
    <definedName name="BuiltIn_Print_Area___0___1___0___0___0_1_1" localSheetId="17">'ADM-COMP'!#REF!</definedName>
    <definedName name="BuiltIn_Print_Area___0___1___0___0___0_1_1" localSheetId="7">#REF!</definedName>
    <definedName name="BuiltIn_Print_Area___0___1___0___0___0_1_1" localSheetId="22">'CLI-COMP'!#REF!</definedName>
    <definedName name="BuiltIn_Print_Area___0___1___0___0___0_1_1" localSheetId="23">'EST-COMP'!#REF!</definedName>
    <definedName name="BuiltIn_Print_Area___0___1___0___0___0_1_1" localSheetId="24">'GAS-COMP'!#REF!</definedName>
    <definedName name="BuiltIn_Print_Area___0___1___0___0___0_1_1" localSheetId="26">'HID-COMP'!#REF!</definedName>
    <definedName name="BuiltIn_Print_Area___0___1___0___0___0_1_1" localSheetId="25">'IMPER-COMP'!#REF!</definedName>
    <definedName name="BuiltIn_Print_Area___0___1___0___0___0_1_1" localSheetId="27">'IMPL-COMP'!#REF!</definedName>
    <definedName name="BuiltIn_Print_Area___0___1___0___0___0_1_1" localSheetId="28">'INC-COMP'!#REF!</definedName>
    <definedName name="BuiltIn_Print_Area___0___1___0___0___0_1_1" localSheetId="8">#REF!</definedName>
    <definedName name="BuiltIn_Print_Area___0___1___0___0___0_1_1" localSheetId="6">#REF!</definedName>
    <definedName name="BuiltIn_Print_Area___0___1___0___0___0_1_1" localSheetId="29">'SCE-COMP'!#REF!</definedName>
    <definedName name="BuiltIn_Print_Area___0___1___0___0___0_1_1" localSheetId="30">'SEG-COMP'!#REF!</definedName>
    <definedName name="BuiltIn_Print_Area___0___1___0___0___0_1_1" localSheetId="31">'SPDA-COMP'!#REF!</definedName>
    <definedName name="BuiltIn_Print_Area___0___1___0___0___0_1_1">#REF!</definedName>
    <definedName name="BuiltIn_Print_Area___0___1___0___0_1" localSheetId="4">#REF!</definedName>
    <definedName name="BuiltIn_Print_Area___0___1___0___0_1" localSheetId="17">'ADM-COMP'!#REF!</definedName>
    <definedName name="BuiltIn_Print_Area___0___1___0___0_1" localSheetId="7">#REF!</definedName>
    <definedName name="BuiltIn_Print_Area___0___1___0___0_1" localSheetId="22">'CLI-COMP'!#REF!</definedName>
    <definedName name="BuiltIn_Print_Area___0___1___0___0_1" localSheetId="23">'EST-COMP'!#REF!</definedName>
    <definedName name="BuiltIn_Print_Area___0___1___0___0_1" localSheetId="24">'GAS-COMP'!#REF!</definedName>
    <definedName name="BuiltIn_Print_Area___0___1___0___0_1" localSheetId="26">'HID-COMP'!#REF!</definedName>
    <definedName name="BuiltIn_Print_Area___0___1___0___0_1" localSheetId="25">'IMPER-COMP'!#REF!</definedName>
    <definedName name="BuiltIn_Print_Area___0___1___0___0_1" localSheetId="27">'IMPL-COMP'!#REF!</definedName>
    <definedName name="BuiltIn_Print_Area___0___1___0___0_1" localSheetId="28">'INC-COMP'!#REF!</definedName>
    <definedName name="BuiltIn_Print_Area___0___1___0___0_1" localSheetId="8">#REF!</definedName>
    <definedName name="BuiltIn_Print_Area___0___1___0___0_1" localSheetId="6">#REF!</definedName>
    <definedName name="BuiltIn_Print_Area___0___1___0___0_1" localSheetId="29">'SCE-COMP'!#REF!</definedName>
    <definedName name="BuiltIn_Print_Area___0___1___0___0_1" localSheetId="30">'SEG-COMP'!#REF!</definedName>
    <definedName name="BuiltIn_Print_Area___0___1___0___0_1" localSheetId="31">'SPDA-COMP'!#REF!</definedName>
    <definedName name="BuiltIn_Print_Area___0___1___0___0_1">#REF!</definedName>
    <definedName name="BuiltIn_Print_Area___0___1___0___0_1_1" localSheetId="4">#REF!</definedName>
    <definedName name="BuiltIn_Print_Area___0___1___0___0_1_1" localSheetId="17">'ADM-COMP'!#REF!</definedName>
    <definedName name="BuiltIn_Print_Area___0___1___0___0_1_1" localSheetId="7">#REF!</definedName>
    <definedName name="BuiltIn_Print_Area___0___1___0___0_1_1" localSheetId="22">'CLI-COMP'!#REF!</definedName>
    <definedName name="BuiltIn_Print_Area___0___1___0___0_1_1" localSheetId="23">'EST-COMP'!#REF!</definedName>
    <definedName name="BuiltIn_Print_Area___0___1___0___0_1_1" localSheetId="24">'GAS-COMP'!#REF!</definedName>
    <definedName name="BuiltIn_Print_Area___0___1___0___0_1_1" localSheetId="26">'HID-COMP'!#REF!</definedName>
    <definedName name="BuiltIn_Print_Area___0___1___0___0_1_1" localSheetId="25">'IMPER-COMP'!#REF!</definedName>
    <definedName name="BuiltIn_Print_Area___0___1___0___0_1_1" localSheetId="27">'IMPL-COMP'!#REF!</definedName>
    <definedName name="BuiltIn_Print_Area___0___1___0___0_1_1" localSheetId="28">'INC-COMP'!#REF!</definedName>
    <definedName name="BuiltIn_Print_Area___0___1___0___0_1_1" localSheetId="8">#REF!</definedName>
    <definedName name="BuiltIn_Print_Area___0___1___0___0_1_1" localSheetId="6">#REF!</definedName>
    <definedName name="BuiltIn_Print_Area___0___1___0___0_1_1" localSheetId="29">'SCE-COMP'!#REF!</definedName>
    <definedName name="BuiltIn_Print_Area___0___1___0___0_1_1" localSheetId="30">'SEG-COMP'!#REF!</definedName>
    <definedName name="BuiltIn_Print_Area___0___1___0___0_1_1" localSheetId="31">'SPDA-COMP'!#REF!</definedName>
    <definedName name="BuiltIn_Print_Area___0___1___0___0_1_1">#REF!</definedName>
    <definedName name="BuiltIn_Print_Area___0___1___0_1" localSheetId="4">#REF!</definedName>
    <definedName name="BuiltIn_Print_Area___0___1___0_1" localSheetId="17">'ADM-COMP'!#REF!</definedName>
    <definedName name="BuiltIn_Print_Area___0___1___0_1" localSheetId="7">#REF!</definedName>
    <definedName name="BuiltIn_Print_Area___0___1___0_1" localSheetId="22">'CLI-COMP'!#REF!</definedName>
    <definedName name="BuiltIn_Print_Area___0___1___0_1" localSheetId="23">'EST-COMP'!#REF!</definedName>
    <definedName name="BuiltIn_Print_Area___0___1___0_1" localSheetId="24">'GAS-COMP'!#REF!</definedName>
    <definedName name="BuiltIn_Print_Area___0___1___0_1" localSheetId="26">'HID-COMP'!#REF!</definedName>
    <definedName name="BuiltIn_Print_Area___0___1___0_1" localSheetId="25">'IMPER-COMP'!#REF!</definedName>
    <definedName name="BuiltIn_Print_Area___0___1___0_1" localSheetId="27">'IMPL-COMP'!#REF!</definedName>
    <definedName name="BuiltIn_Print_Area___0___1___0_1" localSheetId="28">'INC-COMP'!#REF!</definedName>
    <definedName name="BuiltIn_Print_Area___0___1___0_1" localSheetId="8">#REF!</definedName>
    <definedName name="BuiltIn_Print_Area___0___1___0_1" localSheetId="6">#REF!</definedName>
    <definedName name="BuiltIn_Print_Area___0___1___0_1" localSheetId="29">'SCE-COMP'!#REF!</definedName>
    <definedName name="BuiltIn_Print_Area___0___1___0_1" localSheetId="30">'SEG-COMP'!#REF!</definedName>
    <definedName name="BuiltIn_Print_Area___0___1___0_1" localSheetId="31">'SPDA-COMP'!#REF!</definedName>
    <definedName name="BuiltIn_Print_Area___0___1___0_1">#REF!</definedName>
    <definedName name="BuiltIn_Print_Area___0___1___0_1_1" localSheetId="4">#REF!</definedName>
    <definedName name="BuiltIn_Print_Area___0___1___0_1_1" localSheetId="17">'ADM-COMP'!#REF!</definedName>
    <definedName name="BuiltIn_Print_Area___0___1___0_1_1" localSheetId="7">#REF!</definedName>
    <definedName name="BuiltIn_Print_Area___0___1___0_1_1" localSheetId="22">'CLI-COMP'!#REF!</definedName>
    <definedName name="BuiltIn_Print_Area___0___1___0_1_1" localSheetId="23">'EST-COMP'!#REF!</definedName>
    <definedName name="BuiltIn_Print_Area___0___1___0_1_1" localSheetId="24">'GAS-COMP'!#REF!</definedName>
    <definedName name="BuiltIn_Print_Area___0___1___0_1_1" localSheetId="26">'HID-COMP'!#REF!</definedName>
    <definedName name="BuiltIn_Print_Area___0___1___0_1_1" localSheetId="25">'IMPER-COMP'!#REF!</definedName>
    <definedName name="BuiltIn_Print_Area___0___1___0_1_1" localSheetId="27">'IMPL-COMP'!#REF!</definedName>
    <definedName name="BuiltIn_Print_Area___0___1___0_1_1" localSheetId="28">'INC-COMP'!#REF!</definedName>
    <definedName name="BuiltIn_Print_Area___0___1___0_1_1" localSheetId="8">#REF!</definedName>
    <definedName name="BuiltIn_Print_Area___0___1___0_1_1" localSheetId="6">#REF!</definedName>
    <definedName name="BuiltIn_Print_Area___0___1___0_1_1" localSheetId="29">'SCE-COMP'!#REF!</definedName>
    <definedName name="BuiltIn_Print_Area___0___1___0_1_1" localSheetId="30">'SEG-COMP'!#REF!</definedName>
    <definedName name="BuiltIn_Print_Area___0___1___0_1_1" localSheetId="31">'SPDA-COMP'!#REF!</definedName>
    <definedName name="BuiltIn_Print_Area___0___1___0_1_1">#REF!</definedName>
    <definedName name="BuiltIn_Print_Area___0___1_1" localSheetId="4">#REF!</definedName>
    <definedName name="BuiltIn_Print_Area___0___1_1" localSheetId="17">'ADM-COMP'!#REF!</definedName>
    <definedName name="BuiltIn_Print_Area___0___1_1" localSheetId="7">#REF!</definedName>
    <definedName name="BuiltIn_Print_Area___0___1_1" localSheetId="22">'CLI-COMP'!#REF!</definedName>
    <definedName name="BuiltIn_Print_Area___0___1_1" localSheetId="23">'EST-COMP'!#REF!</definedName>
    <definedName name="BuiltIn_Print_Area___0___1_1" localSheetId="24">'GAS-COMP'!#REF!</definedName>
    <definedName name="BuiltIn_Print_Area___0___1_1" localSheetId="26">'HID-COMP'!#REF!</definedName>
    <definedName name="BuiltIn_Print_Area___0___1_1" localSheetId="25">'IMPER-COMP'!#REF!</definedName>
    <definedName name="BuiltIn_Print_Area___0___1_1" localSheetId="27">'IMPL-COMP'!#REF!</definedName>
    <definedName name="BuiltIn_Print_Area___0___1_1" localSheetId="28">'INC-COMP'!#REF!</definedName>
    <definedName name="BuiltIn_Print_Area___0___1_1" localSheetId="8">#REF!</definedName>
    <definedName name="BuiltIn_Print_Area___0___1_1" localSheetId="6">#REF!</definedName>
    <definedName name="BuiltIn_Print_Area___0___1_1" localSheetId="29">'SCE-COMP'!#REF!</definedName>
    <definedName name="BuiltIn_Print_Area___0___1_1" localSheetId="30">'SEG-COMP'!#REF!</definedName>
    <definedName name="BuiltIn_Print_Area___0___1_1" localSheetId="31">'SPDA-COMP'!#REF!</definedName>
    <definedName name="BuiltIn_Print_Area___0___1_1">#REF!</definedName>
    <definedName name="BuiltIn_Print_Area___0___1_1_1" localSheetId="4">#REF!</definedName>
    <definedName name="BuiltIn_Print_Area___0___1_1_1" localSheetId="17">'ADM-COMP'!#REF!</definedName>
    <definedName name="BuiltIn_Print_Area___0___1_1_1" localSheetId="7">#REF!</definedName>
    <definedName name="BuiltIn_Print_Area___0___1_1_1" localSheetId="22">'CLI-COMP'!#REF!</definedName>
    <definedName name="BuiltIn_Print_Area___0___1_1_1" localSheetId="23">'EST-COMP'!#REF!</definedName>
    <definedName name="BuiltIn_Print_Area___0___1_1_1" localSheetId="24">'GAS-COMP'!#REF!</definedName>
    <definedName name="BuiltIn_Print_Area___0___1_1_1" localSheetId="26">'HID-COMP'!#REF!</definedName>
    <definedName name="BuiltIn_Print_Area___0___1_1_1" localSheetId="25">'IMPER-COMP'!#REF!</definedName>
    <definedName name="BuiltIn_Print_Area___0___1_1_1" localSheetId="27">'IMPL-COMP'!#REF!</definedName>
    <definedName name="BuiltIn_Print_Area___0___1_1_1" localSheetId="28">'INC-COMP'!#REF!</definedName>
    <definedName name="BuiltIn_Print_Area___0___1_1_1" localSheetId="8">#REF!</definedName>
    <definedName name="BuiltIn_Print_Area___0___1_1_1" localSheetId="6">#REF!</definedName>
    <definedName name="BuiltIn_Print_Area___0___1_1_1" localSheetId="29">'SCE-COMP'!#REF!</definedName>
    <definedName name="BuiltIn_Print_Area___0___1_1_1" localSheetId="30">'SEG-COMP'!#REF!</definedName>
    <definedName name="BuiltIn_Print_Area___0___1_1_1" localSheetId="31">'SPDA-COMP'!#REF!</definedName>
    <definedName name="BuiltIn_Print_Area___0___1_1_1">#REF!</definedName>
    <definedName name="BuiltIn_Print_Area___0___16" localSheetId="4">#REF!</definedName>
    <definedName name="BuiltIn_Print_Area___0___16" localSheetId="17">'ADM-COMP'!#REF!</definedName>
    <definedName name="BuiltIn_Print_Area___0___16" localSheetId="7">#REF!</definedName>
    <definedName name="BuiltIn_Print_Area___0___16" localSheetId="22">'CLI-COMP'!#REF!</definedName>
    <definedName name="BuiltIn_Print_Area___0___16" localSheetId="23">'EST-COMP'!#REF!</definedName>
    <definedName name="BuiltIn_Print_Area___0___16" localSheetId="24">'GAS-COMP'!#REF!</definedName>
    <definedName name="BuiltIn_Print_Area___0___16" localSheetId="26">'HID-COMP'!#REF!</definedName>
    <definedName name="BuiltIn_Print_Area___0___16" localSheetId="25">'IMPER-COMP'!#REF!</definedName>
    <definedName name="BuiltIn_Print_Area___0___16" localSheetId="27">'IMPL-COMP'!#REF!</definedName>
    <definedName name="BuiltIn_Print_Area___0___16" localSheetId="28">'INC-COMP'!#REF!</definedName>
    <definedName name="BuiltIn_Print_Area___0___16" localSheetId="8">#REF!</definedName>
    <definedName name="BuiltIn_Print_Area___0___16" localSheetId="6">#REF!</definedName>
    <definedName name="BuiltIn_Print_Area___0___16" localSheetId="29">'SCE-COMP'!#REF!</definedName>
    <definedName name="BuiltIn_Print_Area___0___16" localSheetId="30">'SEG-COMP'!#REF!</definedName>
    <definedName name="BuiltIn_Print_Area___0___16" localSheetId="31">'SPDA-COMP'!#REF!</definedName>
    <definedName name="BuiltIn_Print_Area___0___16">#REF!</definedName>
    <definedName name="BuiltIn_Print_Area___0___16___0" localSheetId="4">#REF!</definedName>
    <definedName name="BuiltIn_Print_Area___0___16___0" localSheetId="17">'ADM-COMP'!#REF!</definedName>
    <definedName name="BuiltIn_Print_Area___0___16___0" localSheetId="7">#REF!</definedName>
    <definedName name="BuiltIn_Print_Area___0___16___0" localSheetId="22">'CLI-COMP'!#REF!</definedName>
    <definedName name="BuiltIn_Print_Area___0___16___0" localSheetId="23">'EST-COMP'!#REF!</definedName>
    <definedName name="BuiltIn_Print_Area___0___16___0" localSheetId="24">'GAS-COMP'!#REF!</definedName>
    <definedName name="BuiltIn_Print_Area___0___16___0" localSheetId="26">'HID-COMP'!#REF!</definedName>
    <definedName name="BuiltIn_Print_Area___0___16___0" localSheetId="25">'IMPER-COMP'!#REF!</definedName>
    <definedName name="BuiltIn_Print_Area___0___16___0" localSheetId="27">'IMPL-COMP'!#REF!</definedName>
    <definedName name="BuiltIn_Print_Area___0___16___0" localSheetId="28">'INC-COMP'!#REF!</definedName>
    <definedName name="BuiltIn_Print_Area___0___16___0" localSheetId="8">#REF!</definedName>
    <definedName name="BuiltIn_Print_Area___0___16___0" localSheetId="6">#REF!</definedName>
    <definedName name="BuiltIn_Print_Area___0___16___0" localSheetId="29">'SCE-COMP'!#REF!</definedName>
    <definedName name="BuiltIn_Print_Area___0___16___0" localSheetId="30">'SEG-COMP'!#REF!</definedName>
    <definedName name="BuiltIn_Print_Area___0___16___0" localSheetId="31">'SPDA-COMP'!#REF!</definedName>
    <definedName name="BuiltIn_Print_Area___0___16___0">#REF!</definedName>
    <definedName name="BuiltIn_Print_Area___0___16___0___0" localSheetId="4">#REF!</definedName>
    <definedName name="BuiltIn_Print_Area___0___16___0___0" localSheetId="17">'ADM-COMP'!#REF!</definedName>
    <definedName name="BuiltIn_Print_Area___0___16___0___0" localSheetId="7">#REF!</definedName>
    <definedName name="BuiltIn_Print_Area___0___16___0___0" localSheetId="22">'CLI-COMP'!#REF!</definedName>
    <definedName name="BuiltIn_Print_Area___0___16___0___0" localSheetId="23">'EST-COMP'!#REF!</definedName>
    <definedName name="BuiltIn_Print_Area___0___16___0___0" localSheetId="24">'GAS-COMP'!#REF!</definedName>
    <definedName name="BuiltIn_Print_Area___0___16___0___0" localSheetId="26">'HID-COMP'!#REF!</definedName>
    <definedName name="BuiltIn_Print_Area___0___16___0___0" localSheetId="25">'IMPER-COMP'!#REF!</definedName>
    <definedName name="BuiltIn_Print_Area___0___16___0___0" localSheetId="27">'IMPL-COMP'!#REF!</definedName>
    <definedName name="BuiltIn_Print_Area___0___16___0___0" localSheetId="28">'INC-COMP'!#REF!</definedName>
    <definedName name="BuiltIn_Print_Area___0___16___0___0" localSheetId="8">#REF!</definedName>
    <definedName name="BuiltIn_Print_Area___0___16___0___0" localSheetId="6">#REF!</definedName>
    <definedName name="BuiltIn_Print_Area___0___16___0___0" localSheetId="29">'SCE-COMP'!#REF!</definedName>
    <definedName name="BuiltIn_Print_Area___0___16___0___0" localSheetId="30">'SEG-COMP'!#REF!</definedName>
    <definedName name="BuiltIn_Print_Area___0___16___0___0" localSheetId="31">'SPDA-COMP'!#REF!</definedName>
    <definedName name="BuiltIn_Print_Area___0___16___0___0">#REF!</definedName>
    <definedName name="BuiltIn_Print_Area___0___16___0___0___0" localSheetId="4">#REF!</definedName>
    <definedName name="BuiltIn_Print_Area___0___16___0___0___0" localSheetId="17">'ADM-COMP'!#REF!</definedName>
    <definedName name="BuiltIn_Print_Area___0___16___0___0___0" localSheetId="7">#REF!</definedName>
    <definedName name="BuiltIn_Print_Area___0___16___0___0___0" localSheetId="22">'CLI-COMP'!#REF!</definedName>
    <definedName name="BuiltIn_Print_Area___0___16___0___0___0" localSheetId="23">'EST-COMP'!#REF!</definedName>
    <definedName name="BuiltIn_Print_Area___0___16___0___0___0" localSheetId="24">'GAS-COMP'!#REF!</definedName>
    <definedName name="BuiltIn_Print_Area___0___16___0___0___0" localSheetId="26">'HID-COMP'!#REF!</definedName>
    <definedName name="BuiltIn_Print_Area___0___16___0___0___0" localSheetId="25">'IMPER-COMP'!#REF!</definedName>
    <definedName name="BuiltIn_Print_Area___0___16___0___0___0" localSheetId="27">'IMPL-COMP'!#REF!</definedName>
    <definedName name="BuiltIn_Print_Area___0___16___0___0___0" localSheetId="28">'INC-COMP'!#REF!</definedName>
    <definedName name="BuiltIn_Print_Area___0___16___0___0___0" localSheetId="8">#REF!</definedName>
    <definedName name="BuiltIn_Print_Area___0___16___0___0___0" localSheetId="6">#REF!</definedName>
    <definedName name="BuiltIn_Print_Area___0___16___0___0___0" localSheetId="29">'SCE-COMP'!#REF!</definedName>
    <definedName name="BuiltIn_Print_Area___0___16___0___0___0" localSheetId="30">'SEG-COMP'!#REF!</definedName>
    <definedName name="BuiltIn_Print_Area___0___16___0___0___0" localSheetId="31">'SPDA-COMP'!#REF!</definedName>
    <definedName name="BuiltIn_Print_Area___0___16___0___0___0">#REF!</definedName>
    <definedName name="BuiltIn_Print_Area___0___16___0___0___0___0" localSheetId="4">#REF!</definedName>
    <definedName name="BuiltIn_Print_Area___0___16___0___0___0___0" localSheetId="17">'ADM-COMP'!#REF!</definedName>
    <definedName name="BuiltIn_Print_Area___0___16___0___0___0___0" localSheetId="7">#REF!</definedName>
    <definedName name="BuiltIn_Print_Area___0___16___0___0___0___0" localSheetId="22">'CLI-COMP'!#REF!</definedName>
    <definedName name="BuiltIn_Print_Area___0___16___0___0___0___0" localSheetId="23">'EST-COMP'!#REF!</definedName>
    <definedName name="BuiltIn_Print_Area___0___16___0___0___0___0" localSheetId="24">'GAS-COMP'!#REF!</definedName>
    <definedName name="BuiltIn_Print_Area___0___16___0___0___0___0" localSheetId="26">'HID-COMP'!#REF!</definedName>
    <definedName name="BuiltIn_Print_Area___0___16___0___0___0___0" localSheetId="25">'IMPER-COMP'!#REF!</definedName>
    <definedName name="BuiltIn_Print_Area___0___16___0___0___0___0" localSheetId="27">'IMPL-COMP'!#REF!</definedName>
    <definedName name="BuiltIn_Print_Area___0___16___0___0___0___0" localSheetId="28">'INC-COMP'!#REF!</definedName>
    <definedName name="BuiltIn_Print_Area___0___16___0___0___0___0" localSheetId="8">#REF!</definedName>
    <definedName name="BuiltIn_Print_Area___0___16___0___0___0___0" localSheetId="6">#REF!</definedName>
    <definedName name="BuiltIn_Print_Area___0___16___0___0___0___0" localSheetId="29">'SCE-COMP'!#REF!</definedName>
    <definedName name="BuiltIn_Print_Area___0___16___0___0___0___0" localSheetId="30">'SEG-COMP'!#REF!</definedName>
    <definedName name="BuiltIn_Print_Area___0___16___0___0___0___0" localSheetId="31">'SPDA-COMP'!#REF!</definedName>
    <definedName name="BuiltIn_Print_Area___0___16___0___0___0___0">#REF!</definedName>
    <definedName name="BuiltIn_Print_Area___0___16___0___0___0___0___0" localSheetId="4">#REF!</definedName>
    <definedName name="BuiltIn_Print_Area___0___16___0___0___0___0___0" localSheetId="17">'ADM-COMP'!#REF!</definedName>
    <definedName name="BuiltIn_Print_Area___0___16___0___0___0___0___0" localSheetId="7">#REF!</definedName>
    <definedName name="BuiltIn_Print_Area___0___16___0___0___0___0___0" localSheetId="22">'CLI-COMP'!#REF!</definedName>
    <definedName name="BuiltIn_Print_Area___0___16___0___0___0___0___0" localSheetId="23">'EST-COMP'!#REF!</definedName>
    <definedName name="BuiltIn_Print_Area___0___16___0___0___0___0___0" localSheetId="24">'GAS-COMP'!#REF!</definedName>
    <definedName name="BuiltIn_Print_Area___0___16___0___0___0___0___0" localSheetId="26">'HID-COMP'!#REF!</definedName>
    <definedName name="BuiltIn_Print_Area___0___16___0___0___0___0___0" localSheetId="25">'IMPER-COMP'!#REF!</definedName>
    <definedName name="BuiltIn_Print_Area___0___16___0___0___0___0___0" localSheetId="27">'IMPL-COMP'!#REF!</definedName>
    <definedName name="BuiltIn_Print_Area___0___16___0___0___0___0___0" localSheetId="28">'INC-COMP'!#REF!</definedName>
    <definedName name="BuiltIn_Print_Area___0___16___0___0___0___0___0" localSheetId="8">#REF!</definedName>
    <definedName name="BuiltIn_Print_Area___0___16___0___0___0___0___0" localSheetId="6">#REF!</definedName>
    <definedName name="BuiltIn_Print_Area___0___16___0___0___0___0___0" localSheetId="29">'SCE-COMP'!#REF!</definedName>
    <definedName name="BuiltIn_Print_Area___0___16___0___0___0___0___0" localSheetId="30">'SEG-COMP'!#REF!</definedName>
    <definedName name="BuiltIn_Print_Area___0___16___0___0___0___0___0" localSheetId="31">'SPDA-COMP'!#REF!</definedName>
    <definedName name="BuiltIn_Print_Area___0___16___0___0___0___0___0">#REF!</definedName>
    <definedName name="BuiltIn_Print_Area___0___16___0___0___0___0___0___0" localSheetId="4">#REF!</definedName>
    <definedName name="BuiltIn_Print_Area___0___16___0___0___0___0___0___0" localSheetId="17">'ADM-COMP'!#REF!</definedName>
    <definedName name="BuiltIn_Print_Area___0___16___0___0___0___0___0___0" localSheetId="7">#REF!</definedName>
    <definedName name="BuiltIn_Print_Area___0___16___0___0___0___0___0___0" localSheetId="22">'CLI-COMP'!#REF!</definedName>
    <definedName name="BuiltIn_Print_Area___0___16___0___0___0___0___0___0" localSheetId="23">'EST-COMP'!#REF!</definedName>
    <definedName name="BuiltIn_Print_Area___0___16___0___0___0___0___0___0" localSheetId="24">'GAS-COMP'!#REF!</definedName>
    <definedName name="BuiltIn_Print_Area___0___16___0___0___0___0___0___0" localSheetId="26">'HID-COMP'!#REF!</definedName>
    <definedName name="BuiltIn_Print_Area___0___16___0___0___0___0___0___0" localSheetId="25">'IMPER-COMP'!#REF!</definedName>
    <definedName name="BuiltIn_Print_Area___0___16___0___0___0___0___0___0" localSheetId="27">'IMPL-COMP'!#REF!</definedName>
    <definedName name="BuiltIn_Print_Area___0___16___0___0___0___0___0___0" localSheetId="28">'INC-COMP'!#REF!</definedName>
    <definedName name="BuiltIn_Print_Area___0___16___0___0___0___0___0___0" localSheetId="8">#REF!</definedName>
    <definedName name="BuiltIn_Print_Area___0___16___0___0___0___0___0___0" localSheetId="6">#REF!</definedName>
    <definedName name="BuiltIn_Print_Area___0___16___0___0___0___0___0___0" localSheetId="29">'SCE-COMP'!#REF!</definedName>
    <definedName name="BuiltIn_Print_Area___0___16___0___0___0___0___0___0" localSheetId="30">'SEG-COMP'!#REF!</definedName>
    <definedName name="BuiltIn_Print_Area___0___16___0___0___0___0___0___0" localSheetId="31">'SPDA-COMP'!#REF!</definedName>
    <definedName name="BuiltIn_Print_Area___0___16___0___0___0___0___0___0">#REF!</definedName>
    <definedName name="BuiltIn_Print_Area___0___16___0___0___0___0___0___0___0" localSheetId="4">#REF!</definedName>
    <definedName name="BuiltIn_Print_Area___0___16___0___0___0___0___0___0___0" localSheetId="17">'ADM-COMP'!#REF!</definedName>
    <definedName name="BuiltIn_Print_Area___0___16___0___0___0___0___0___0___0" localSheetId="7">#REF!</definedName>
    <definedName name="BuiltIn_Print_Area___0___16___0___0___0___0___0___0___0" localSheetId="22">'CLI-COMP'!#REF!</definedName>
    <definedName name="BuiltIn_Print_Area___0___16___0___0___0___0___0___0___0" localSheetId="23">'EST-COMP'!#REF!</definedName>
    <definedName name="BuiltIn_Print_Area___0___16___0___0___0___0___0___0___0" localSheetId="24">'GAS-COMP'!#REF!</definedName>
    <definedName name="BuiltIn_Print_Area___0___16___0___0___0___0___0___0___0" localSheetId="26">'HID-COMP'!#REF!</definedName>
    <definedName name="BuiltIn_Print_Area___0___16___0___0___0___0___0___0___0" localSheetId="25">'IMPER-COMP'!#REF!</definedName>
    <definedName name="BuiltIn_Print_Area___0___16___0___0___0___0___0___0___0" localSheetId="27">'IMPL-COMP'!#REF!</definedName>
    <definedName name="BuiltIn_Print_Area___0___16___0___0___0___0___0___0___0" localSheetId="28">'INC-COMP'!#REF!</definedName>
    <definedName name="BuiltIn_Print_Area___0___16___0___0___0___0___0___0___0" localSheetId="8">#REF!</definedName>
    <definedName name="BuiltIn_Print_Area___0___16___0___0___0___0___0___0___0" localSheetId="6">#REF!</definedName>
    <definedName name="BuiltIn_Print_Area___0___16___0___0___0___0___0___0___0" localSheetId="29">'SCE-COMP'!#REF!</definedName>
    <definedName name="BuiltIn_Print_Area___0___16___0___0___0___0___0___0___0" localSheetId="30">'SEG-COMP'!#REF!</definedName>
    <definedName name="BuiltIn_Print_Area___0___16___0___0___0___0___0___0___0" localSheetId="31">'SPDA-COMP'!#REF!</definedName>
    <definedName name="BuiltIn_Print_Area___0___16___0___0___0___0___0___0___0">#REF!</definedName>
    <definedName name="BuiltIn_Print_Area___0___4" localSheetId="4">#REF!</definedName>
    <definedName name="BuiltIn_Print_Area___0___4" localSheetId="17">'ADM-COMP'!#REF!</definedName>
    <definedName name="BuiltIn_Print_Area___0___4" localSheetId="7">#REF!</definedName>
    <definedName name="BuiltIn_Print_Area___0___4" localSheetId="22">'CLI-COMP'!#REF!</definedName>
    <definedName name="BuiltIn_Print_Area___0___4" localSheetId="23">'EST-COMP'!#REF!</definedName>
    <definedName name="BuiltIn_Print_Area___0___4" localSheetId="24">'GAS-COMP'!#REF!</definedName>
    <definedName name="BuiltIn_Print_Area___0___4" localSheetId="26">'HID-COMP'!#REF!</definedName>
    <definedName name="BuiltIn_Print_Area___0___4" localSheetId="25">'IMPER-COMP'!#REF!</definedName>
    <definedName name="BuiltIn_Print_Area___0___4" localSheetId="27">'IMPL-COMP'!#REF!</definedName>
    <definedName name="BuiltIn_Print_Area___0___4" localSheetId="28">'INC-COMP'!#REF!</definedName>
    <definedName name="BuiltIn_Print_Area___0___4" localSheetId="8">#REF!</definedName>
    <definedName name="BuiltIn_Print_Area___0___4" localSheetId="6">#REF!</definedName>
    <definedName name="BuiltIn_Print_Area___0___4" localSheetId="29">'SCE-COMP'!#REF!</definedName>
    <definedName name="BuiltIn_Print_Area___0___4" localSheetId="30">'SEG-COMP'!#REF!</definedName>
    <definedName name="BuiltIn_Print_Area___0___4" localSheetId="31">'SPDA-COMP'!#REF!</definedName>
    <definedName name="BuiltIn_Print_Area___0___4">#REF!</definedName>
    <definedName name="BuiltIn_Print_Area___0___5" localSheetId="4">#REF!</definedName>
    <definedName name="BuiltIn_Print_Area___0___5" localSheetId="17">'ADM-COMP'!#REF!</definedName>
    <definedName name="BuiltIn_Print_Area___0___5" localSheetId="7">#REF!</definedName>
    <definedName name="BuiltIn_Print_Area___0___5" localSheetId="22">'CLI-COMP'!#REF!</definedName>
    <definedName name="BuiltIn_Print_Area___0___5" localSheetId="23">'EST-COMP'!#REF!</definedName>
    <definedName name="BuiltIn_Print_Area___0___5" localSheetId="24">'GAS-COMP'!#REF!</definedName>
    <definedName name="BuiltIn_Print_Area___0___5" localSheetId="26">'HID-COMP'!#REF!</definedName>
    <definedName name="BuiltIn_Print_Area___0___5" localSheetId="25">'IMPER-COMP'!#REF!</definedName>
    <definedName name="BuiltIn_Print_Area___0___5" localSheetId="27">'IMPL-COMP'!#REF!</definedName>
    <definedName name="BuiltIn_Print_Area___0___5" localSheetId="28">'INC-COMP'!#REF!</definedName>
    <definedName name="BuiltIn_Print_Area___0___5" localSheetId="8">#REF!</definedName>
    <definedName name="BuiltIn_Print_Area___0___5" localSheetId="6">#REF!</definedName>
    <definedName name="BuiltIn_Print_Area___0___5" localSheetId="29">'SCE-COMP'!#REF!</definedName>
    <definedName name="BuiltIn_Print_Area___0___5" localSheetId="30">'SEG-COMP'!#REF!</definedName>
    <definedName name="BuiltIn_Print_Area___0___5" localSheetId="31">'SPDA-COMP'!#REF!</definedName>
    <definedName name="BuiltIn_Print_Area___0___5">#REF!</definedName>
    <definedName name="BuiltIn_Print_Area___0___5___0" localSheetId="4">#REF!</definedName>
    <definedName name="BuiltIn_Print_Area___0___5___0" localSheetId="17">'ADM-COMP'!#REF!</definedName>
    <definedName name="BuiltIn_Print_Area___0___5___0" localSheetId="7">#REF!</definedName>
    <definedName name="BuiltIn_Print_Area___0___5___0" localSheetId="22">'CLI-COMP'!#REF!</definedName>
    <definedName name="BuiltIn_Print_Area___0___5___0" localSheetId="23">'EST-COMP'!#REF!</definedName>
    <definedName name="BuiltIn_Print_Area___0___5___0" localSheetId="24">'GAS-COMP'!#REF!</definedName>
    <definedName name="BuiltIn_Print_Area___0___5___0" localSheetId="26">'HID-COMP'!#REF!</definedName>
    <definedName name="BuiltIn_Print_Area___0___5___0" localSheetId="25">'IMPER-COMP'!#REF!</definedName>
    <definedName name="BuiltIn_Print_Area___0___5___0" localSheetId="27">'IMPL-COMP'!#REF!</definedName>
    <definedName name="BuiltIn_Print_Area___0___5___0" localSheetId="28">'INC-COMP'!#REF!</definedName>
    <definedName name="BuiltIn_Print_Area___0___5___0" localSheetId="8">#REF!</definedName>
    <definedName name="BuiltIn_Print_Area___0___5___0" localSheetId="6">#REF!</definedName>
    <definedName name="BuiltIn_Print_Area___0___5___0" localSheetId="29">'SCE-COMP'!#REF!</definedName>
    <definedName name="BuiltIn_Print_Area___0___5___0" localSheetId="30">'SEG-COMP'!#REF!</definedName>
    <definedName name="BuiltIn_Print_Area___0___5___0" localSheetId="31">'SPDA-COMP'!#REF!</definedName>
    <definedName name="BuiltIn_Print_Area___0___5___0">#REF!</definedName>
    <definedName name="BuiltIn_Print_Area___0___6" localSheetId="4">#REF!</definedName>
    <definedName name="BuiltIn_Print_Area___0___6" localSheetId="17">'ADM-COMP'!#REF!</definedName>
    <definedName name="BuiltIn_Print_Area___0___6" localSheetId="7">#REF!</definedName>
    <definedName name="BuiltIn_Print_Area___0___6" localSheetId="22">'CLI-COMP'!#REF!</definedName>
    <definedName name="BuiltIn_Print_Area___0___6" localSheetId="23">'EST-COMP'!#REF!</definedName>
    <definedName name="BuiltIn_Print_Area___0___6" localSheetId="24">'GAS-COMP'!#REF!</definedName>
    <definedName name="BuiltIn_Print_Area___0___6" localSheetId="26">'HID-COMP'!#REF!</definedName>
    <definedName name="BuiltIn_Print_Area___0___6" localSheetId="25">'IMPER-COMP'!#REF!</definedName>
    <definedName name="BuiltIn_Print_Area___0___6" localSheetId="27">'IMPL-COMP'!#REF!</definedName>
    <definedName name="BuiltIn_Print_Area___0___6" localSheetId="28">'INC-COMP'!#REF!</definedName>
    <definedName name="BuiltIn_Print_Area___0___6" localSheetId="8">#REF!</definedName>
    <definedName name="BuiltIn_Print_Area___0___6" localSheetId="6">#REF!</definedName>
    <definedName name="BuiltIn_Print_Area___0___6" localSheetId="29">'SCE-COMP'!#REF!</definedName>
    <definedName name="BuiltIn_Print_Area___0___6" localSheetId="30">'SEG-COMP'!#REF!</definedName>
    <definedName name="BuiltIn_Print_Area___0___6" localSheetId="31">'SPDA-COMP'!#REF!</definedName>
    <definedName name="BuiltIn_Print_Area___0___6">#REF!</definedName>
    <definedName name="BuiltIn_Print_Area___0___6___0" localSheetId="4">#REF!</definedName>
    <definedName name="BuiltIn_Print_Area___0___6___0" localSheetId="17">'ADM-COMP'!#REF!</definedName>
    <definedName name="BuiltIn_Print_Area___0___6___0" localSheetId="7">#REF!</definedName>
    <definedName name="BuiltIn_Print_Area___0___6___0" localSheetId="22">'CLI-COMP'!#REF!</definedName>
    <definedName name="BuiltIn_Print_Area___0___6___0" localSheetId="23">'EST-COMP'!#REF!</definedName>
    <definedName name="BuiltIn_Print_Area___0___6___0" localSheetId="24">'GAS-COMP'!#REF!</definedName>
    <definedName name="BuiltIn_Print_Area___0___6___0" localSheetId="26">'HID-COMP'!#REF!</definedName>
    <definedName name="BuiltIn_Print_Area___0___6___0" localSheetId="25">'IMPER-COMP'!#REF!</definedName>
    <definedName name="BuiltIn_Print_Area___0___6___0" localSheetId="27">'IMPL-COMP'!#REF!</definedName>
    <definedName name="BuiltIn_Print_Area___0___6___0" localSheetId="28">'INC-COMP'!#REF!</definedName>
    <definedName name="BuiltIn_Print_Area___0___6___0" localSheetId="8">#REF!</definedName>
    <definedName name="BuiltIn_Print_Area___0___6___0" localSheetId="6">#REF!</definedName>
    <definedName name="BuiltIn_Print_Area___0___6___0" localSheetId="29">'SCE-COMP'!#REF!</definedName>
    <definedName name="BuiltIn_Print_Area___0___6___0" localSheetId="30">'SEG-COMP'!#REF!</definedName>
    <definedName name="BuiltIn_Print_Area___0___6___0" localSheetId="31">'SPDA-COMP'!#REF!</definedName>
    <definedName name="BuiltIn_Print_Area___0___6___0">#REF!</definedName>
    <definedName name="BuiltIn_Print_Area___0___7" localSheetId="4">#REF!</definedName>
    <definedName name="BuiltIn_Print_Area___0___7" localSheetId="17">'ADM-COMP'!#REF!</definedName>
    <definedName name="BuiltIn_Print_Area___0___7" localSheetId="7">#REF!</definedName>
    <definedName name="BuiltIn_Print_Area___0___7" localSheetId="22">'CLI-COMP'!#REF!</definedName>
    <definedName name="BuiltIn_Print_Area___0___7" localSheetId="23">'EST-COMP'!#REF!</definedName>
    <definedName name="BuiltIn_Print_Area___0___7" localSheetId="24">'GAS-COMP'!#REF!</definedName>
    <definedName name="BuiltIn_Print_Area___0___7" localSheetId="26">'HID-COMP'!#REF!</definedName>
    <definedName name="BuiltIn_Print_Area___0___7" localSheetId="25">'IMPER-COMP'!#REF!</definedName>
    <definedName name="BuiltIn_Print_Area___0___7" localSheetId="27">'IMPL-COMP'!#REF!</definedName>
    <definedName name="BuiltIn_Print_Area___0___7" localSheetId="28">'INC-COMP'!#REF!</definedName>
    <definedName name="BuiltIn_Print_Area___0___7" localSheetId="8">#REF!</definedName>
    <definedName name="BuiltIn_Print_Area___0___7" localSheetId="6">#REF!</definedName>
    <definedName name="BuiltIn_Print_Area___0___7" localSheetId="29">'SCE-COMP'!#REF!</definedName>
    <definedName name="BuiltIn_Print_Area___0___7" localSheetId="30">'SEG-COMP'!#REF!</definedName>
    <definedName name="BuiltIn_Print_Area___0___7" localSheetId="31">'SPDA-COMP'!#REF!</definedName>
    <definedName name="BuiltIn_Print_Area___0___7">#REF!</definedName>
    <definedName name="BuiltIn_Print_Area___0___7___0" localSheetId="4">#REF!</definedName>
    <definedName name="BuiltIn_Print_Area___0___7___0" localSheetId="17">'ADM-COMP'!#REF!</definedName>
    <definedName name="BuiltIn_Print_Area___0___7___0" localSheetId="7">#REF!</definedName>
    <definedName name="BuiltIn_Print_Area___0___7___0" localSheetId="22">'CLI-COMP'!#REF!</definedName>
    <definedName name="BuiltIn_Print_Area___0___7___0" localSheetId="23">'EST-COMP'!#REF!</definedName>
    <definedName name="BuiltIn_Print_Area___0___7___0" localSheetId="24">'GAS-COMP'!#REF!</definedName>
    <definedName name="BuiltIn_Print_Area___0___7___0" localSheetId="26">'HID-COMP'!#REF!</definedName>
    <definedName name="BuiltIn_Print_Area___0___7___0" localSheetId="25">'IMPER-COMP'!#REF!</definedName>
    <definedName name="BuiltIn_Print_Area___0___7___0" localSheetId="27">'IMPL-COMP'!#REF!</definedName>
    <definedName name="BuiltIn_Print_Area___0___7___0" localSheetId="28">'INC-COMP'!#REF!</definedName>
    <definedName name="BuiltIn_Print_Area___0___7___0" localSheetId="8">#REF!</definedName>
    <definedName name="BuiltIn_Print_Area___0___7___0" localSheetId="6">#REF!</definedName>
    <definedName name="BuiltIn_Print_Area___0___7___0" localSheetId="29">'SCE-COMP'!#REF!</definedName>
    <definedName name="BuiltIn_Print_Area___0___7___0" localSheetId="30">'SEG-COMP'!#REF!</definedName>
    <definedName name="BuiltIn_Print_Area___0___7___0" localSheetId="31">'SPDA-COMP'!#REF!</definedName>
    <definedName name="BuiltIn_Print_Area___0___7___0">#REF!</definedName>
    <definedName name="BuiltIn_Print_Area___0___8" localSheetId="4">#REF!</definedName>
    <definedName name="BuiltIn_Print_Area___0___8" localSheetId="17">'ADM-COMP'!#REF!</definedName>
    <definedName name="BuiltIn_Print_Area___0___8" localSheetId="7">#REF!</definedName>
    <definedName name="BuiltIn_Print_Area___0___8" localSheetId="22">'CLI-COMP'!#REF!</definedName>
    <definedName name="BuiltIn_Print_Area___0___8" localSheetId="23">'EST-COMP'!#REF!</definedName>
    <definedName name="BuiltIn_Print_Area___0___8" localSheetId="24">'GAS-COMP'!#REF!</definedName>
    <definedName name="BuiltIn_Print_Area___0___8" localSheetId="26">'HID-COMP'!#REF!</definedName>
    <definedName name="BuiltIn_Print_Area___0___8" localSheetId="25">'IMPER-COMP'!#REF!</definedName>
    <definedName name="BuiltIn_Print_Area___0___8" localSheetId="27">'IMPL-COMP'!#REF!</definedName>
    <definedName name="BuiltIn_Print_Area___0___8" localSheetId="28">'INC-COMP'!#REF!</definedName>
    <definedName name="BuiltIn_Print_Area___0___8" localSheetId="8">#REF!</definedName>
    <definedName name="BuiltIn_Print_Area___0___8" localSheetId="6">#REF!</definedName>
    <definedName name="BuiltIn_Print_Area___0___8" localSheetId="29">'SCE-COMP'!#REF!</definedName>
    <definedName name="BuiltIn_Print_Area___0___8" localSheetId="30">'SEG-COMP'!#REF!</definedName>
    <definedName name="BuiltIn_Print_Area___0___8" localSheetId="31">'SPDA-COMP'!#REF!</definedName>
    <definedName name="BuiltIn_Print_Area___0___8">#REF!</definedName>
    <definedName name="BuiltIn_Print_Area___0_1" localSheetId="4">#REF!</definedName>
    <definedName name="BuiltIn_Print_Area___0_1" localSheetId="17">'ADM-COMP'!#REF!</definedName>
    <definedName name="BuiltIn_Print_Area___0_1" localSheetId="7">#REF!</definedName>
    <definedName name="BuiltIn_Print_Area___0_1" localSheetId="22">'CLI-COMP'!#REF!</definedName>
    <definedName name="BuiltIn_Print_Area___0_1" localSheetId="23">'EST-COMP'!#REF!</definedName>
    <definedName name="BuiltIn_Print_Area___0_1" localSheetId="24">'GAS-COMP'!#REF!</definedName>
    <definedName name="BuiltIn_Print_Area___0_1" localSheetId="26">'HID-COMP'!#REF!</definedName>
    <definedName name="BuiltIn_Print_Area___0_1" localSheetId="25">'IMPER-COMP'!#REF!</definedName>
    <definedName name="BuiltIn_Print_Area___0_1" localSheetId="27">'IMPL-COMP'!#REF!</definedName>
    <definedName name="BuiltIn_Print_Area___0_1" localSheetId="28">'INC-COMP'!#REF!</definedName>
    <definedName name="BuiltIn_Print_Area___0_1" localSheetId="8">#REF!</definedName>
    <definedName name="BuiltIn_Print_Area___0_1" localSheetId="6">#REF!</definedName>
    <definedName name="BuiltIn_Print_Area___0_1" localSheetId="29">'SCE-COMP'!#REF!</definedName>
    <definedName name="BuiltIn_Print_Area___0_1" localSheetId="30">'SEG-COMP'!#REF!</definedName>
    <definedName name="BuiltIn_Print_Area___0_1" localSheetId="31">'SPDA-COMP'!#REF!</definedName>
    <definedName name="BuiltIn_Print_Area___0_1">#REF!</definedName>
    <definedName name="BuiltIn_Print_Area___0_1_1" localSheetId="4">#REF!</definedName>
    <definedName name="BuiltIn_Print_Area___0_1_1" localSheetId="17">'ADM-COMP'!#REF!</definedName>
    <definedName name="BuiltIn_Print_Area___0_1_1" localSheetId="7">#REF!</definedName>
    <definedName name="BuiltIn_Print_Area___0_1_1" localSheetId="22">'CLI-COMP'!#REF!</definedName>
    <definedName name="BuiltIn_Print_Area___0_1_1" localSheetId="23">'EST-COMP'!#REF!</definedName>
    <definedName name="BuiltIn_Print_Area___0_1_1" localSheetId="24">'GAS-COMP'!#REF!</definedName>
    <definedName name="BuiltIn_Print_Area___0_1_1" localSheetId="26">'HID-COMP'!#REF!</definedName>
    <definedName name="BuiltIn_Print_Area___0_1_1" localSheetId="25">'IMPER-COMP'!#REF!</definedName>
    <definedName name="BuiltIn_Print_Area___0_1_1" localSheetId="27">'IMPL-COMP'!#REF!</definedName>
    <definedName name="BuiltIn_Print_Area___0_1_1" localSheetId="28">'INC-COMP'!#REF!</definedName>
    <definedName name="BuiltIn_Print_Area___0_1_1" localSheetId="8">#REF!</definedName>
    <definedName name="BuiltIn_Print_Area___0_1_1" localSheetId="6">#REF!</definedName>
    <definedName name="BuiltIn_Print_Area___0_1_1" localSheetId="29">'SCE-COMP'!#REF!</definedName>
    <definedName name="BuiltIn_Print_Area___0_1_1" localSheetId="30">'SEG-COMP'!#REF!</definedName>
    <definedName name="BuiltIn_Print_Area___0_1_1" localSheetId="31">'SPDA-COMP'!#REF!</definedName>
    <definedName name="BuiltIn_Print_Area___0_1_1">#REF!</definedName>
    <definedName name="BuiltIn_Print_Area_1" localSheetId="4">#REF!</definedName>
    <definedName name="BuiltIn_Print_Area_1" localSheetId="17">'ADM-COMP'!#REF!</definedName>
    <definedName name="BuiltIn_Print_Area_1" localSheetId="7">#REF!</definedName>
    <definedName name="BuiltIn_Print_Area_1" localSheetId="22">'CLI-COMP'!#REF!</definedName>
    <definedName name="BuiltIn_Print_Area_1" localSheetId="23">'EST-COMP'!#REF!</definedName>
    <definedName name="BuiltIn_Print_Area_1" localSheetId="24">'GAS-COMP'!#REF!</definedName>
    <definedName name="BuiltIn_Print_Area_1" localSheetId="26">'HID-COMP'!#REF!</definedName>
    <definedName name="BuiltIn_Print_Area_1" localSheetId="25">'IMPER-COMP'!#REF!</definedName>
    <definedName name="BuiltIn_Print_Area_1" localSheetId="27">'IMPL-COMP'!#REF!</definedName>
    <definedName name="BuiltIn_Print_Area_1" localSheetId="28">'INC-COMP'!#REF!</definedName>
    <definedName name="BuiltIn_Print_Area_1" localSheetId="8">#REF!</definedName>
    <definedName name="BuiltIn_Print_Area_1" localSheetId="6">#REF!</definedName>
    <definedName name="BuiltIn_Print_Area_1" localSheetId="29">'SCE-COMP'!#REF!</definedName>
    <definedName name="BuiltIn_Print_Area_1" localSheetId="30">'SEG-COMP'!#REF!</definedName>
    <definedName name="BuiltIn_Print_Area_1" localSheetId="31">'SPDA-COMP'!#REF!</definedName>
    <definedName name="BuiltIn_Print_Area_1">#REF!</definedName>
    <definedName name="BuiltIn_Print_Area_1_1" localSheetId="4">#REF!</definedName>
    <definedName name="BuiltIn_Print_Area_1_1" localSheetId="17">'ADM-COMP'!#REF!</definedName>
    <definedName name="BuiltIn_Print_Area_1_1" localSheetId="7">#REF!</definedName>
    <definedName name="BuiltIn_Print_Area_1_1" localSheetId="22">'CLI-COMP'!#REF!</definedName>
    <definedName name="BuiltIn_Print_Area_1_1" localSheetId="23">'EST-COMP'!#REF!</definedName>
    <definedName name="BuiltIn_Print_Area_1_1" localSheetId="24">'GAS-COMP'!#REF!</definedName>
    <definedName name="BuiltIn_Print_Area_1_1" localSheetId="26">'HID-COMP'!#REF!</definedName>
    <definedName name="BuiltIn_Print_Area_1_1" localSheetId="25">'IMPER-COMP'!#REF!</definedName>
    <definedName name="BuiltIn_Print_Area_1_1" localSheetId="27">'IMPL-COMP'!#REF!</definedName>
    <definedName name="BuiltIn_Print_Area_1_1" localSheetId="28">'INC-COMP'!#REF!</definedName>
    <definedName name="BuiltIn_Print_Area_1_1" localSheetId="8">#REF!</definedName>
    <definedName name="BuiltIn_Print_Area_1_1" localSheetId="6">#REF!</definedName>
    <definedName name="BuiltIn_Print_Area_1_1" localSheetId="29">'SCE-COMP'!#REF!</definedName>
    <definedName name="BuiltIn_Print_Area_1_1" localSheetId="30">'SEG-COMP'!#REF!</definedName>
    <definedName name="BuiltIn_Print_Area_1_1" localSheetId="31">'SPDA-COMP'!#REF!</definedName>
    <definedName name="BuiltIn_Print_Area_1_1">#REF!</definedName>
    <definedName name="BuiltIn_Print_Titles" localSheetId="4">#REF!</definedName>
    <definedName name="BuiltIn_Print_Titles" localSheetId="17">'ADM-COMP'!#REF!</definedName>
    <definedName name="BuiltIn_Print_Titles" localSheetId="7">#REF!</definedName>
    <definedName name="BuiltIn_Print_Titles" localSheetId="22">'CLI-COMP'!#REF!</definedName>
    <definedName name="BuiltIn_Print_Titles" localSheetId="23">'EST-COMP'!#REF!</definedName>
    <definedName name="BuiltIn_Print_Titles" localSheetId="24">'GAS-COMP'!#REF!</definedName>
    <definedName name="BuiltIn_Print_Titles" localSheetId="26">'HID-COMP'!#REF!</definedName>
    <definedName name="BuiltIn_Print_Titles" localSheetId="25">'IMPER-COMP'!#REF!</definedName>
    <definedName name="BuiltIn_Print_Titles" localSheetId="27">'IMPL-COMP'!#REF!</definedName>
    <definedName name="BuiltIn_Print_Titles" localSheetId="28">'INC-COMP'!#REF!</definedName>
    <definedName name="BuiltIn_Print_Titles" localSheetId="8">#REF!</definedName>
    <definedName name="BuiltIn_Print_Titles" localSheetId="6">#REF!</definedName>
    <definedName name="BuiltIn_Print_Titles" localSheetId="29">'SCE-COMP'!#REF!</definedName>
    <definedName name="BuiltIn_Print_Titles" localSheetId="30">'SEG-COMP'!#REF!</definedName>
    <definedName name="BuiltIn_Print_Titles" localSheetId="31">'SPDA-COMP'!#REF!</definedName>
    <definedName name="BuiltIn_Print_Titles">#REF!</definedName>
    <definedName name="BuiltIn_Print_Titles___0" localSheetId="4">#REF!</definedName>
    <definedName name="BuiltIn_Print_Titles___0" localSheetId="17">'ADM-COMP'!#REF!</definedName>
    <definedName name="BuiltIn_Print_Titles___0" localSheetId="7">#REF!</definedName>
    <definedName name="BuiltIn_Print_Titles___0" localSheetId="22">'CLI-COMP'!#REF!</definedName>
    <definedName name="BuiltIn_Print_Titles___0" localSheetId="23">'EST-COMP'!#REF!</definedName>
    <definedName name="BuiltIn_Print_Titles___0" localSheetId="24">'GAS-COMP'!#REF!</definedName>
    <definedName name="BuiltIn_Print_Titles___0" localSheetId="26">'HID-COMP'!#REF!</definedName>
    <definedName name="BuiltIn_Print_Titles___0" localSheetId="25">'IMPER-COMP'!#REF!</definedName>
    <definedName name="BuiltIn_Print_Titles___0" localSheetId="27">'IMPL-COMP'!#REF!</definedName>
    <definedName name="BuiltIn_Print_Titles___0" localSheetId="28">'INC-COMP'!#REF!</definedName>
    <definedName name="BuiltIn_Print_Titles___0" localSheetId="8">#REF!</definedName>
    <definedName name="BuiltIn_Print_Titles___0" localSheetId="6">#REF!</definedName>
    <definedName name="BuiltIn_Print_Titles___0" localSheetId="29">'SCE-COMP'!#REF!</definedName>
    <definedName name="BuiltIn_Print_Titles___0" localSheetId="30">'SEG-COMP'!#REF!</definedName>
    <definedName name="BuiltIn_Print_Titles___0" localSheetId="31">'SPDA-COMP'!#REF!</definedName>
    <definedName name="BuiltIn_Print_Titles___0">#REF!</definedName>
    <definedName name="BuiltIn_Print_Titles___0___0" localSheetId="4">#REF!</definedName>
    <definedName name="BuiltIn_Print_Titles___0___0" localSheetId="17">'ADM-COMP'!#REF!</definedName>
    <definedName name="BuiltIn_Print_Titles___0___0" localSheetId="7">#REF!</definedName>
    <definedName name="BuiltIn_Print_Titles___0___0" localSheetId="22">'CLI-COMP'!#REF!</definedName>
    <definedName name="BuiltIn_Print_Titles___0___0" localSheetId="23">'EST-COMP'!#REF!</definedName>
    <definedName name="BuiltIn_Print_Titles___0___0" localSheetId="24">'GAS-COMP'!#REF!</definedName>
    <definedName name="BuiltIn_Print_Titles___0___0" localSheetId="26">'HID-COMP'!#REF!</definedName>
    <definedName name="BuiltIn_Print_Titles___0___0" localSheetId="25">'IMPER-COMP'!#REF!</definedName>
    <definedName name="BuiltIn_Print_Titles___0___0" localSheetId="27">'IMPL-COMP'!#REF!</definedName>
    <definedName name="BuiltIn_Print_Titles___0___0" localSheetId="28">'INC-COMP'!#REF!</definedName>
    <definedName name="BuiltIn_Print_Titles___0___0" localSheetId="8">#REF!</definedName>
    <definedName name="BuiltIn_Print_Titles___0___0" localSheetId="6">#REF!</definedName>
    <definedName name="BuiltIn_Print_Titles___0___0" localSheetId="29">'SCE-COMP'!#REF!</definedName>
    <definedName name="BuiltIn_Print_Titles___0___0" localSheetId="30">'SEG-COMP'!#REF!</definedName>
    <definedName name="BuiltIn_Print_Titles___0___0" localSheetId="31">'SPDA-COMP'!#REF!</definedName>
    <definedName name="BuiltIn_Print_Titles___0___0">#REF!</definedName>
    <definedName name="BuiltIn_Print_Titles___0___0___0" localSheetId="4">#REF!</definedName>
    <definedName name="BuiltIn_Print_Titles___0___0___0" localSheetId="17">'ADM-COMP'!#REF!</definedName>
    <definedName name="BuiltIn_Print_Titles___0___0___0" localSheetId="7">#REF!</definedName>
    <definedName name="BuiltIn_Print_Titles___0___0___0" localSheetId="22">'CLI-COMP'!#REF!</definedName>
    <definedName name="BuiltIn_Print_Titles___0___0___0" localSheetId="23">'EST-COMP'!#REF!</definedName>
    <definedName name="BuiltIn_Print_Titles___0___0___0" localSheetId="24">'GAS-COMP'!#REF!</definedName>
    <definedName name="BuiltIn_Print_Titles___0___0___0" localSheetId="26">'HID-COMP'!#REF!</definedName>
    <definedName name="BuiltIn_Print_Titles___0___0___0" localSheetId="25">'IMPER-COMP'!#REF!</definedName>
    <definedName name="BuiltIn_Print_Titles___0___0___0" localSheetId="27">'IMPL-COMP'!#REF!</definedName>
    <definedName name="BuiltIn_Print_Titles___0___0___0" localSheetId="28">'INC-COMP'!#REF!</definedName>
    <definedName name="BuiltIn_Print_Titles___0___0___0" localSheetId="8">#REF!</definedName>
    <definedName name="BuiltIn_Print_Titles___0___0___0" localSheetId="6">#REF!</definedName>
    <definedName name="BuiltIn_Print_Titles___0___0___0" localSheetId="29">'SCE-COMP'!#REF!</definedName>
    <definedName name="BuiltIn_Print_Titles___0___0___0" localSheetId="30">'SEG-COMP'!#REF!</definedName>
    <definedName name="BuiltIn_Print_Titles___0___0___0" localSheetId="31">'SPDA-COMP'!#REF!</definedName>
    <definedName name="BuiltIn_Print_Titles___0___0___0">#REF!</definedName>
    <definedName name="BuiltIn_Print_Titles___0___0___0___0" localSheetId="4">#REF!</definedName>
    <definedName name="BuiltIn_Print_Titles___0___0___0___0" localSheetId="17">'ADM-COMP'!#REF!</definedName>
    <definedName name="BuiltIn_Print_Titles___0___0___0___0" localSheetId="7">#REF!</definedName>
    <definedName name="BuiltIn_Print_Titles___0___0___0___0" localSheetId="22">'CLI-COMP'!#REF!</definedName>
    <definedName name="BuiltIn_Print_Titles___0___0___0___0" localSheetId="23">'EST-COMP'!#REF!</definedName>
    <definedName name="BuiltIn_Print_Titles___0___0___0___0" localSheetId="24">'GAS-COMP'!#REF!</definedName>
    <definedName name="BuiltIn_Print_Titles___0___0___0___0" localSheetId="26">'HID-COMP'!#REF!</definedName>
    <definedName name="BuiltIn_Print_Titles___0___0___0___0" localSheetId="25">'IMPER-COMP'!#REF!</definedName>
    <definedName name="BuiltIn_Print_Titles___0___0___0___0" localSheetId="27">'IMPL-COMP'!#REF!</definedName>
    <definedName name="BuiltIn_Print_Titles___0___0___0___0" localSheetId="28">'INC-COMP'!#REF!</definedName>
    <definedName name="BuiltIn_Print_Titles___0___0___0___0" localSheetId="8">#REF!</definedName>
    <definedName name="BuiltIn_Print_Titles___0___0___0___0" localSheetId="6">#REF!</definedName>
    <definedName name="BuiltIn_Print_Titles___0___0___0___0" localSheetId="29">'SCE-COMP'!#REF!</definedName>
    <definedName name="BuiltIn_Print_Titles___0___0___0___0" localSheetId="30">'SEG-COMP'!#REF!</definedName>
    <definedName name="BuiltIn_Print_Titles___0___0___0___0" localSheetId="31">'SPDA-COMP'!#REF!</definedName>
    <definedName name="BuiltIn_Print_Titles___0___0___0___0">#REF!</definedName>
    <definedName name="BuiltIn_Print_Titles___0___0___0___0___0" localSheetId="4">#REF!</definedName>
    <definedName name="BuiltIn_Print_Titles___0___0___0___0___0" localSheetId="17">'ADM-COMP'!#REF!</definedName>
    <definedName name="BuiltIn_Print_Titles___0___0___0___0___0" localSheetId="7">#REF!</definedName>
    <definedName name="BuiltIn_Print_Titles___0___0___0___0___0" localSheetId="22">'CLI-COMP'!#REF!</definedName>
    <definedName name="BuiltIn_Print_Titles___0___0___0___0___0" localSheetId="23">'EST-COMP'!#REF!</definedName>
    <definedName name="BuiltIn_Print_Titles___0___0___0___0___0" localSheetId="24">'GAS-COMP'!#REF!</definedName>
    <definedName name="BuiltIn_Print_Titles___0___0___0___0___0" localSheetId="26">'HID-COMP'!#REF!</definedName>
    <definedName name="BuiltIn_Print_Titles___0___0___0___0___0" localSheetId="25">'IMPER-COMP'!#REF!</definedName>
    <definedName name="BuiltIn_Print_Titles___0___0___0___0___0" localSheetId="27">'IMPL-COMP'!#REF!</definedName>
    <definedName name="BuiltIn_Print_Titles___0___0___0___0___0" localSheetId="28">'INC-COMP'!#REF!</definedName>
    <definedName name="BuiltIn_Print_Titles___0___0___0___0___0" localSheetId="8">#REF!</definedName>
    <definedName name="BuiltIn_Print_Titles___0___0___0___0___0" localSheetId="6">#REF!</definedName>
    <definedName name="BuiltIn_Print_Titles___0___0___0___0___0" localSheetId="29">'SCE-COMP'!#REF!</definedName>
    <definedName name="BuiltIn_Print_Titles___0___0___0___0___0" localSheetId="30">'SEG-COMP'!#REF!</definedName>
    <definedName name="BuiltIn_Print_Titles___0___0___0___0___0" localSheetId="31">'SPDA-COMP'!#REF!</definedName>
    <definedName name="BuiltIn_Print_Titles___0___0___0___0___0">#REF!</definedName>
    <definedName name="BuiltIn_Print_Titles___0___0___0___0___0___0" localSheetId="4">#REF!</definedName>
    <definedName name="BuiltIn_Print_Titles___0___0___0___0___0___0" localSheetId="17">'ADM-COMP'!#REF!</definedName>
    <definedName name="BuiltIn_Print_Titles___0___0___0___0___0___0" localSheetId="7">#REF!</definedName>
    <definedName name="BuiltIn_Print_Titles___0___0___0___0___0___0" localSheetId="22">'CLI-COMP'!#REF!</definedName>
    <definedName name="BuiltIn_Print_Titles___0___0___0___0___0___0" localSheetId="23">'EST-COMP'!#REF!</definedName>
    <definedName name="BuiltIn_Print_Titles___0___0___0___0___0___0" localSheetId="24">'GAS-COMP'!#REF!</definedName>
    <definedName name="BuiltIn_Print_Titles___0___0___0___0___0___0" localSheetId="26">'HID-COMP'!#REF!</definedName>
    <definedName name="BuiltIn_Print_Titles___0___0___0___0___0___0" localSheetId="25">'IMPER-COMP'!#REF!</definedName>
    <definedName name="BuiltIn_Print_Titles___0___0___0___0___0___0" localSheetId="27">'IMPL-COMP'!#REF!</definedName>
    <definedName name="BuiltIn_Print_Titles___0___0___0___0___0___0" localSheetId="28">'INC-COMP'!#REF!</definedName>
    <definedName name="BuiltIn_Print_Titles___0___0___0___0___0___0" localSheetId="8">#REF!</definedName>
    <definedName name="BuiltIn_Print_Titles___0___0___0___0___0___0" localSheetId="6">#REF!</definedName>
    <definedName name="BuiltIn_Print_Titles___0___0___0___0___0___0" localSheetId="29">'SCE-COMP'!#REF!</definedName>
    <definedName name="BuiltIn_Print_Titles___0___0___0___0___0___0" localSheetId="30">'SEG-COMP'!#REF!</definedName>
    <definedName name="BuiltIn_Print_Titles___0___0___0___0___0___0" localSheetId="31">'SPDA-COMP'!#REF!</definedName>
    <definedName name="BuiltIn_Print_Titles___0___0___0___0___0___0">#REF!</definedName>
    <definedName name="BuiltIn_Print_Titles___0___0___0___0___0___0___0" localSheetId="4">#REF!</definedName>
    <definedName name="BuiltIn_Print_Titles___0___0___0___0___0___0___0" localSheetId="17">'ADM-COMP'!#REF!</definedName>
    <definedName name="BuiltIn_Print_Titles___0___0___0___0___0___0___0" localSheetId="7">#REF!</definedName>
    <definedName name="BuiltIn_Print_Titles___0___0___0___0___0___0___0" localSheetId="22">'CLI-COMP'!#REF!</definedName>
    <definedName name="BuiltIn_Print_Titles___0___0___0___0___0___0___0" localSheetId="23">'EST-COMP'!#REF!</definedName>
    <definedName name="BuiltIn_Print_Titles___0___0___0___0___0___0___0" localSheetId="24">'GAS-COMP'!#REF!</definedName>
    <definedName name="BuiltIn_Print_Titles___0___0___0___0___0___0___0" localSheetId="26">'HID-COMP'!#REF!</definedName>
    <definedName name="BuiltIn_Print_Titles___0___0___0___0___0___0___0" localSheetId="25">'IMPER-COMP'!#REF!</definedName>
    <definedName name="BuiltIn_Print_Titles___0___0___0___0___0___0___0" localSheetId="27">'IMPL-COMP'!#REF!</definedName>
    <definedName name="BuiltIn_Print_Titles___0___0___0___0___0___0___0" localSheetId="28">'INC-COMP'!#REF!</definedName>
    <definedName name="BuiltIn_Print_Titles___0___0___0___0___0___0___0" localSheetId="8">#REF!</definedName>
    <definedName name="BuiltIn_Print_Titles___0___0___0___0___0___0___0" localSheetId="6">#REF!</definedName>
    <definedName name="BuiltIn_Print_Titles___0___0___0___0___0___0___0" localSheetId="29">'SCE-COMP'!#REF!</definedName>
    <definedName name="BuiltIn_Print_Titles___0___0___0___0___0___0___0" localSheetId="30">'SEG-COMP'!#REF!</definedName>
    <definedName name="BuiltIn_Print_Titles___0___0___0___0___0___0___0" localSheetId="31">'SPDA-COMP'!#REF!</definedName>
    <definedName name="BuiltIn_Print_Titles___0___0___0___0___0___0___0">#REF!</definedName>
    <definedName name="BuiltIn_Print_Titles___0___0___0___0___0___0___0___0___0" localSheetId="4">#REF!</definedName>
    <definedName name="BuiltIn_Print_Titles___0___0___0___0___0___0___0___0___0" localSheetId="17">'ADM-COMP'!#REF!</definedName>
    <definedName name="BuiltIn_Print_Titles___0___0___0___0___0___0___0___0___0" localSheetId="7">#REF!</definedName>
    <definedName name="BuiltIn_Print_Titles___0___0___0___0___0___0___0___0___0" localSheetId="22">'CLI-COMP'!#REF!</definedName>
    <definedName name="BuiltIn_Print_Titles___0___0___0___0___0___0___0___0___0" localSheetId="23">'EST-COMP'!#REF!</definedName>
    <definedName name="BuiltIn_Print_Titles___0___0___0___0___0___0___0___0___0" localSheetId="24">'GAS-COMP'!#REF!</definedName>
    <definedName name="BuiltIn_Print_Titles___0___0___0___0___0___0___0___0___0" localSheetId="26">'HID-COMP'!#REF!</definedName>
    <definedName name="BuiltIn_Print_Titles___0___0___0___0___0___0___0___0___0" localSheetId="25">'IMPER-COMP'!#REF!</definedName>
    <definedName name="BuiltIn_Print_Titles___0___0___0___0___0___0___0___0___0" localSheetId="27">'IMPL-COMP'!#REF!</definedName>
    <definedName name="BuiltIn_Print_Titles___0___0___0___0___0___0___0___0___0" localSheetId="28">'INC-COMP'!#REF!</definedName>
    <definedName name="BuiltIn_Print_Titles___0___0___0___0___0___0___0___0___0" localSheetId="8">#REF!</definedName>
    <definedName name="BuiltIn_Print_Titles___0___0___0___0___0___0___0___0___0" localSheetId="6">#REF!</definedName>
    <definedName name="BuiltIn_Print_Titles___0___0___0___0___0___0___0___0___0" localSheetId="29">'SCE-COMP'!#REF!</definedName>
    <definedName name="BuiltIn_Print_Titles___0___0___0___0___0___0___0___0___0" localSheetId="30">'SEG-COMP'!#REF!</definedName>
    <definedName name="BuiltIn_Print_Titles___0___0___0___0___0___0___0___0___0" localSheetId="31">'SPDA-COMP'!#REF!</definedName>
    <definedName name="BuiltIn_Print_Titles___0___0___0___0___0___0___0___0___0">#REF!</definedName>
    <definedName name="BuiltIn_Print_Titles___0___0___10" localSheetId="4">#REF!</definedName>
    <definedName name="BuiltIn_Print_Titles___0___0___10" localSheetId="17">'ADM-COMP'!#REF!</definedName>
    <definedName name="BuiltIn_Print_Titles___0___0___10" localSheetId="7">#REF!</definedName>
    <definedName name="BuiltIn_Print_Titles___0___0___10" localSheetId="22">'CLI-COMP'!#REF!</definedName>
    <definedName name="BuiltIn_Print_Titles___0___0___10" localSheetId="23">'EST-COMP'!#REF!</definedName>
    <definedName name="BuiltIn_Print_Titles___0___0___10" localSheetId="24">'GAS-COMP'!#REF!</definedName>
    <definedName name="BuiltIn_Print_Titles___0___0___10" localSheetId="26">'HID-COMP'!#REF!</definedName>
    <definedName name="BuiltIn_Print_Titles___0___0___10" localSheetId="25">'IMPER-COMP'!#REF!</definedName>
    <definedName name="BuiltIn_Print_Titles___0___0___10" localSheetId="27">'IMPL-COMP'!#REF!</definedName>
    <definedName name="BuiltIn_Print_Titles___0___0___10" localSheetId="28">'INC-COMP'!#REF!</definedName>
    <definedName name="BuiltIn_Print_Titles___0___0___10" localSheetId="8">#REF!</definedName>
    <definedName name="BuiltIn_Print_Titles___0___0___10" localSheetId="6">#REF!</definedName>
    <definedName name="BuiltIn_Print_Titles___0___0___10" localSheetId="29">'SCE-COMP'!#REF!</definedName>
    <definedName name="BuiltIn_Print_Titles___0___0___10" localSheetId="30">'SEG-COMP'!#REF!</definedName>
    <definedName name="BuiltIn_Print_Titles___0___0___10" localSheetId="31">'SPDA-COMP'!#REF!</definedName>
    <definedName name="BuiltIn_Print_Titles___0___0___10">#REF!</definedName>
    <definedName name="BuiltIn_Print_Titles___0___1" localSheetId="4">#REF!</definedName>
    <definedName name="BuiltIn_Print_Titles___0___1" localSheetId="17">'ADM-COMP'!#REF!</definedName>
    <definedName name="BuiltIn_Print_Titles___0___1" localSheetId="7">#REF!</definedName>
    <definedName name="BuiltIn_Print_Titles___0___1" localSheetId="22">'CLI-COMP'!#REF!</definedName>
    <definedName name="BuiltIn_Print_Titles___0___1" localSheetId="23">'EST-COMP'!#REF!</definedName>
    <definedName name="BuiltIn_Print_Titles___0___1" localSheetId="24">'GAS-COMP'!#REF!</definedName>
    <definedName name="BuiltIn_Print_Titles___0___1" localSheetId="26">'HID-COMP'!#REF!</definedName>
    <definedName name="BuiltIn_Print_Titles___0___1" localSheetId="25">'IMPER-COMP'!#REF!</definedName>
    <definedName name="BuiltIn_Print_Titles___0___1" localSheetId="27">'IMPL-COMP'!#REF!</definedName>
    <definedName name="BuiltIn_Print_Titles___0___1" localSheetId="28">'INC-COMP'!#REF!</definedName>
    <definedName name="BuiltIn_Print_Titles___0___1" localSheetId="8">#REF!</definedName>
    <definedName name="BuiltIn_Print_Titles___0___1" localSheetId="6">#REF!</definedName>
    <definedName name="BuiltIn_Print_Titles___0___1" localSheetId="29">'SCE-COMP'!#REF!</definedName>
    <definedName name="BuiltIn_Print_Titles___0___1" localSheetId="30">'SEG-COMP'!#REF!</definedName>
    <definedName name="BuiltIn_Print_Titles___0___1" localSheetId="31">'SPDA-COMP'!#REF!</definedName>
    <definedName name="BuiltIn_Print_Titles___0___1">#REF!</definedName>
    <definedName name="BuiltIn_Print_Titles___0___16" localSheetId="4">#REF!</definedName>
    <definedName name="BuiltIn_Print_Titles___0___16" localSheetId="17">'ADM-COMP'!#REF!</definedName>
    <definedName name="BuiltIn_Print_Titles___0___16" localSheetId="7">#REF!</definedName>
    <definedName name="BuiltIn_Print_Titles___0___16" localSheetId="22">'CLI-COMP'!#REF!</definedName>
    <definedName name="BuiltIn_Print_Titles___0___16" localSheetId="23">'EST-COMP'!#REF!</definedName>
    <definedName name="BuiltIn_Print_Titles___0___16" localSheetId="24">'GAS-COMP'!#REF!</definedName>
    <definedName name="BuiltIn_Print_Titles___0___16" localSheetId="26">'HID-COMP'!#REF!</definedName>
    <definedName name="BuiltIn_Print_Titles___0___16" localSheetId="25">'IMPER-COMP'!#REF!</definedName>
    <definedName name="BuiltIn_Print_Titles___0___16" localSheetId="27">'IMPL-COMP'!#REF!</definedName>
    <definedName name="BuiltIn_Print_Titles___0___16" localSheetId="28">'INC-COMP'!#REF!</definedName>
    <definedName name="BuiltIn_Print_Titles___0___16" localSheetId="8">#REF!</definedName>
    <definedName name="BuiltIn_Print_Titles___0___16" localSheetId="6">#REF!</definedName>
    <definedName name="BuiltIn_Print_Titles___0___16" localSheetId="29">'SCE-COMP'!#REF!</definedName>
    <definedName name="BuiltIn_Print_Titles___0___16" localSheetId="30">'SEG-COMP'!#REF!</definedName>
    <definedName name="BuiltIn_Print_Titles___0___16" localSheetId="31">'SPDA-COMP'!#REF!</definedName>
    <definedName name="BuiltIn_Print_Titles___0___16">#REF!</definedName>
    <definedName name="BuiltIn_Print_Titles___0___16___0" localSheetId="4">#REF!</definedName>
    <definedName name="BuiltIn_Print_Titles___0___16___0" localSheetId="17">'ADM-COMP'!#REF!</definedName>
    <definedName name="BuiltIn_Print_Titles___0___16___0" localSheetId="7">#REF!</definedName>
    <definedName name="BuiltIn_Print_Titles___0___16___0" localSheetId="22">'CLI-COMP'!#REF!</definedName>
    <definedName name="BuiltIn_Print_Titles___0___16___0" localSheetId="23">'EST-COMP'!#REF!</definedName>
    <definedName name="BuiltIn_Print_Titles___0___16___0" localSheetId="24">'GAS-COMP'!#REF!</definedName>
    <definedName name="BuiltIn_Print_Titles___0___16___0" localSheetId="26">'HID-COMP'!#REF!</definedName>
    <definedName name="BuiltIn_Print_Titles___0___16___0" localSheetId="25">'IMPER-COMP'!#REF!</definedName>
    <definedName name="BuiltIn_Print_Titles___0___16___0" localSheetId="27">'IMPL-COMP'!#REF!</definedName>
    <definedName name="BuiltIn_Print_Titles___0___16___0" localSheetId="28">'INC-COMP'!#REF!</definedName>
    <definedName name="BuiltIn_Print_Titles___0___16___0" localSheetId="8">#REF!</definedName>
    <definedName name="BuiltIn_Print_Titles___0___16___0" localSheetId="6">#REF!</definedName>
    <definedName name="BuiltIn_Print_Titles___0___16___0" localSheetId="29">'SCE-COMP'!#REF!</definedName>
    <definedName name="BuiltIn_Print_Titles___0___16___0" localSheetId="30">'SEG-COMP'!#REF!</definedName>
    <definedName name="BuiltIn_Print_Titles___0___16___0" localSheetId="31">'SPDA-COMP'!#REF!</definedName>
    <definedName name="BuiltIn_Print_Titles___0___16___0">#REF!</definedName>
    <definedName name="BuiltIn_Print_Titles___0___16___0___0" localSheetId="4">#REF!</definedName>
    <definedName name="BuiltIn_Print_Titles___0___16___0___0" localSheetId="17">'ADM-COMP'!#REF!</definedName>
    <definedName name="BuiltIn_Print_Titles___0___16___0___0" localSheetId="7">#REF!</definedName>
    <definedName name="BuiltIn_Print_Titles___0___16___0___0" localSheetId="22">'CLI-COMP'!#REF!</definedName>
    <definedName name="BuiltIn_Print_Titles___0___16___0___0" localSheetId="23">'EST-COMP'!#REF!</definedName>
    <definedName name="BuiltIn_Print_Titles___0___16___0___0" localSheetId="24">'GAS-COMP'!#REF!</definedName>
    <definedName name="BuiltIn_Print_Titles___0___16___0___0" localSheetId="26">'HID-COMP'!#REF!</definedName>
    <definedName name="BuiltIn_Print_Titles___0___16___0___0" localSheetId="25">'IMPER-COMP'!#REF!</definedName>
    <definedName name="BuiltIn_Print_Titles___0___16___0___0" localSheetId="27">'IMPL-COMP'!#REF!</definedName>
    <definedName name="BuiltIn_Print_Titles___0___16___0___0" localSheetId="28">'INC-COMP'!#REF!</definedName>
    <definedName name="BuiltIn_Print_Titles___0___16___0___0" localSheetId="8">#REF!</definedName>
    <definedName name="BuiltIn_Print_Titles___0___16___0___0" localSheetId="6">#REF!</definedName>
    <definedName name="BuiltIn_Print_Titles___0___16___0___0" localSheetId="29">'SCE-COMP'!#REF!</definedName>
    <definedName name="BuiltIn_Print_Titles___0___16___0___0" localSheetId="30">'SEG-COMP'!#REF!</definedName>
    <definedName name="BuiltIn_Print_Titles___0___16___0___0" localSheetId="31">'SPDA-COMP'!#REF!</definedName>
    <definedName name="BuiltIn_Print_Titles___0___16___0___0">#REF!</definedName>
    <definedName name="BuiltIn_Print_Titles___0___16___0___0___0" localSheetId="4">#REF!</definedName>
    <definedName name="BuiltIn_Print_Titles___0___16___0___0___0" localSheetId="17">'ADM-COMP'!#REF!</definedName>
    <definedName name="BuiltIn_Print_Titles___0___16___0___0___0" localSheetId="7">#REF!</definedName>
    <definedName name="BuiltIn_Print_Titles___0___16___0___0___0" localSheetId="22">'CLI-COMP'!#REF!</definedName>
    <definedName name="BuiltIn_Print_Titles___0___16___0___0___0" localSheetId="23">'EST-COMP'!#REF!</definedName>
    <definedName name="BuiltIn_Print_Titles___0___16___0___0___0" localSheetId="24">'GAS-COMP'!#REF!</definedName>
    <definedName name="BuiltIn_Print_Titles___0___16___0___0___0" localSheetId="26">'HID-COMP'!#REF!</definedName>
    <definedName name="BuiltIn_Print_Titles___0___16___0___0___0" localSheetId="25">'IMPER-COMP'!#REF!</definedName>
    <definedName name="BuiltIn_Print_Titles___0___16___0___0___0" localSheetId="27">'IMPL-COMP'!#REF!</definedName>
    <definedName name="BuiltIn_Print_Titles___0___16___0___0___0" localSheetId="28">'INC-COMP'!#REF!</definedName>
    <definedName name="BuiltIn_Print_Titles___0___16___0___0___0" localSheetId="8">#REF!</definedName>
    <definedName name="BuiltIn_Print_Titles___0___16___0___0___0" localSheetId="6">#REF!</definedName>
    <definedName name="BuiltIn_Print_Titles___0___16___0___0___0" localSheetId="29">'SCE-COMP'!#REF!</definedName>
    <definedName name="BuiltIn_Print_Titles___0___16___0___0___0" localSheetId="30">'SEG-COMP'!#REF!</definedName>
    <definedName name="BuiltIn_Print_Titles___0___16___0___0___0" localSheetId="31">'SPDA-COMP'!#REF!</definedName>
    <definedName name="BuiltIn_Print_Titles___0___16___0___0___0">#REF!</definedName>
    <definedName name="BuiltIn_Print_Titles___0___16___0___0___0___0" localSheetId="4">#REF!</definedName>
    <definedName name="BuiltIn_Print_Titles___0___16___0___0___0___0" localSheetId="17">'ADM-COMP'!#REF!</definedName>
    <definedName name="BuiltIn_Print_Titles___0___16___0___0___0___0" localSheetId="7">#REF!</definedName>
    <definedName name="BuiltIn_Print_Titles___0___16___0___0___0___0" localSheetId="22">'CLI-COMP'!#REF!</definedName>
    <definedName name="BuiltIn_Print_Titles___0___16___0___0___0___0" localSheetId="23">'EST-COMP'!#REF!</definedName>
    <definedName name="BuiltIn_Print_Titles___0___16___0___0___0___0" localSheetId="24">'GAS-COMP'!#REF!</definedName>
    <definedName name="BuiltIn_Print_Titles___0___16___0___0___0___0" localSheetId="26">'HID-COMP'!#REF!</definedName>
    <definedName name="BuiltIn_Print_Titles___0___16___0___0___0___0" localSheetId="25">'IMPER-COMP'!#REF!</definedName>
    <definedName name="BuiltIn_Print_Titles___0___16___0___0___0___0" localSheetId="27">'IMPL-COMP'!#REF!</definedName>
    <definedName name="BuiltIn_Print_Titles___0___16___0___0___0___0" localSheetId="28">'INC-COMP'!#REF!</definedName>
    <definedName name="BuiltIn_Print_Titles___0___16___0___0___0___0" localSheetId="8">#REF!</definedName>
    <definedName name="BuiltIn_Print_Titles___0___16___0___0___0___0" localSheetId="6">#REF!</definedName>
    <definedName name="BuiltIn_Print_Titles___0___16___0___0___0___0" localSheetId="29">'SCE-COMP'!#REF!</definedName>
    <definedName name="BuiltIn_Print_Titles___0___16___0___0___0___0" localSheetId="30">'SEG-COMP'!#REF!</definedName>
    <definedName name="BuiltIn_Print_Titles___0___16___0___0___0___0" localSheetId="31">'SPDA-COMP'!#REF!</definedName>
    <definedName name="BuiltIn_Print_Titles___0___16___0___0___0___0">#REF!</definedName>
    <definedName name="BuiltIn_Print_Titles___0___16___0___0___0___0___0" localSheetId="4">#REF!</definedName>
    <definedName name="BuiltIn_Print_Titles___0___16___0___0___0___0___0" localSheetId="17">'ADM-COMP'!#REF!</definedName>
    <definedName name="BuiltIn_Print_Titles___0___16___0___0___0___0___0" localSheetId="7">#REF!</definedName>
    <definedName name="BuiltIn_Print_Titles___0___16___0___0___0___0___0" localSheetId="22">'CLI-COMP'!#REF!</definedName>
    <definedName name="BuiltIn_Print_Titles___0___16___0___0___0___0___0" localSheetId="23">'EST-COMP'!#REF!</definedName>
    <definedName name="BuiltIn_Print_Titles___0___16___0___0___0___0___0" localSheetId="24">'GAS-COMP'!#REF!</definedName>
    <definedName name="BuiltIn_Print_Titles___0___16___0___0___0___0___0" localSheetId="26">'HID-COMP'!#REF!</definedName>
    <definedName name="BuiltIn_Print_Titles___0___16___0___0___0___0___0" localSheetId="25">'IMPER-COMP'!#REF!</definedName>
    <definedName name="BuiltIn_Print_Titles___0___16___0___0___0___0___0" localSheetId="27">'IMPL-COMP'!#REF!</definedName>
    <definedName name="BuiltIn_Print_Titles___0___16___0___0___0___0___0" localSheetId="28">'INC-COMP'!#REF!</definedName>
    <definedName name="BuiltIn_Print_Titles___0___16___0___0___0___0___0" localSheetId="8">#REF!</definedName>
    <definedName name="BuiltIn_Print_Titles___0___16___0___0___0___0___0" localSheetId="6">#REF!</definedName>
    <definedName name="BuiltIn_Print_Titles___0___16___0___0___0___0___0" localSheetId="29">'SCE-COMP'!#REF!</definedName>
    <definedName name="BuiltIn_Print_Titles___0___16___0___0___0___0___0" localSheetId="30">'SEG-COMP'!#REF!</definedName>
    <definedName name="BuiltIn_Print_Titles___0___16___0___0___0___0___0" localSheetId="31">'SPDA-COMP'!#REF!</definedName>
    <definedName name="BuiltIn_Print_Titles___0___16___0___0___0___0___0">#REF!</definedName>
    <definedName name="BuiltIn_Print_Titles___0___5" localSheetId="4">#REF!</definedName>
    <definedName name="BuiltIn_Print_Titles___0___5" localSheetId="17">'ADM-COMP'!#REF!</definedName>
    <definedName name="BuiltIn_Print_Titles___0___5" localSheetId="7">#REF!</definedName>
    <definedName name="BuiltIn_Print_Titles___0___5" localSheetId="22">'CLI-COMP'!#REF!</definedName>
    <definedName name="BuiltIn_Print_Titles___0___5" localSheetId="23">'EST-COMP'!#REF!</definedName>
    <definedName name="BuiltIn_Print_Titles___0___5" localSheetId="24">'GAS-COMP'!#REF!</definedName>
    <definedName name="BuiltIn_Print_Titles___0___5" localSheetId="26">'HID-COMP'!#REF!</definedName>
    <definedName name="BuiltIn_Print_Titles___0___5" localSheetId="25">'IMPER-COMP'!#REF!</definedName>
    <definedName name="BuiltIn_Print_Titles___0___5" localSheetId="27">'IMPL-COMP'!#REF!</definedName>
    <definedName name="BuiltIn_Print_Titles___0___5" localSheetId="28">'INC-COMP'!#REF!</definedName>
    <definedName name="BuiltIn_Print_Titles___0___5" localSheetId="8">#REF!</definedName>
    <definedName name="BuiltIn_Print_Titles___0___5" localSheetId="6">#REF!</definedName>
    <definedName name="BuiltIn_Print_Titles___0___5" localSheetId="29">'SCE-COMP'!#REF!</definedName>
    <definedName name="BuiltIn_Print_Titles___0___5" localSheetId="30">'SEG-COMP'!#REF!</definedName>
    <definedName name="BuiltIn_Print_Titles___0___5" localSheetId="31">'SPDA-COMP'!#REF!</definedName>
    <definedName name="BuiltIn_Print_Titles___0___5">#REF!</definedName>
    <definedName name="BuiltIn_Print_Titles___0___6" localSheetId="4">#REF!</definedName>
    <definedName name="BuiltIn_Print_Titles___0___6" localSheetId="17">'ADM-COMP'!#REF!</definedName>
    <definedName name="BuiltIn_Print_Titles___0___6" localSheetId="7">#REF!</definedName>
    <definedName name="BuiltIn_Print_Titles___0___6" localSheetId="22">'CLI-COMP'!#REF!</definedName>
    <definedName name="BuiltIn_Print_Titles___0___6" localSheetId="23">'EST-COMP'!#REF!</definedName>
    <definedName name="BuiltIn_Print_Titles___0___6" localSheetId="24">'GAS-COMP'!#REF!</definedName>
    <definedName name="BuiltIn_Print_Titles___0___6" localSheetId="26">'HID-COMP'!#REF!</definedName>
    <definedName name="BuiltIn_Print_Titles___0___6" localSheetId="25">'IMPER-COMP'!#REF!</definedName>
    <definedName name="BuiltIn_Print_Titles___0___6" localSheetId="27">'IMPL-COMP'!#REF!</definedName>
    <definedName name="BuiltIn_Print_Titles___0___6" localSheetId="28">'INC-COMP'!#REF!</definedName>
    <definedName name="BuiltIn_Print_Titles___0___6" localSheetId="8">#REF!</definedName>
    <definedName name="BuiltIn_Print_Titles___0___6" localSheetId="6">#REF!</definedName>
    <definedName name="BuiltIn_Print_Titles___0___6" localSheetId="29">'SCE-COMP'!#REF!</definedName>
    <definedName name="BuiltIn_Print_Titles___0___6" localSheetId="30">'SEG-COMP'!#REF!</definedName>
    <definedName name="BuiltIn_Print_Titles___0___6" localSheetId="31">'SPDA-COMP'!#REF!</definedName>
    <definedName name="BuiltIn_Print_Titles___0___6">#REF!</definedName>
    <definedName name="BuiltIn_Print_Titles___0___7" localSheetId="4">#REF!</definedName>
    <definedName name="BuiltIn_Print_Titles___0___7" localSheetId="17">'ADM-COMP'!#REF!</definedName>
    <definedName name="BuiltIn_Print_Titles___0___7" localSheetId="7">#REF!</definedName>
    <definedName name="BuiltIn_Print_Titles___0___7" localSheetId="22">'CLI-COMP'!#REF!</definedName>
    <definedName name="BuiltIn_Print_Titles___0___7" localSheetId="23">'EST-COMP'!#REF!</definedName>
    <definedName name="BuiltIn_Print_Titles___0___7" localSheetId="24">'GAS-COMP'!#REF!</definedName>
    <definedName name="BuiltIn_Print_Titles___0___7" localSheetId="26">'HID-COMP'!#REF!</definedName>
    <definedName name="BuiltIn_Print_Titles___0___7" localSheetId="25">'IMPER-COMP'!#REF!</definedName>
    <definedName name="BuiltIn_Print_Titles___0___7" localSheetId="27">'IMPL-COMP'!#REF!</definedName>
    <definedName name="BuiltIn_Print_Titles___0___7" localSheetId="28">'INC-COMP'!#REF!</definedName>
    <definedName name="BuiltIn_Print_Titles___0___7" localSheetId="8">#REF!</definedName>
    <definedName name="BuiltIn_Print_Titles___0___7" localSheetId="6">#REF!</definedName>
    <definedName name="BuiltIn_Print_Titles___0___7" localSheetId="29">'SCE-COMP'!#REF!</definedName>
    <definedName name="BuiltIn_Print_Titles___0___7" localSheetId="30">'SEG-COMP'!#REF!</definedName>
    <definedName name="BuiltIn_Print_Titles___0___7" localSheetId="31">'SPDA-COMP'!#REF!</definedName>
    <definedName name="BuiltIn_Print_Titles___0___7">#REF!</definedName>
    <definedName name="BuiltIn_Print_Titles___0___8" localSheetId="4">#REF!</definedName>
    <definedName name="BuiltIn_Print_Titles___0___8" localSheetId="17">'ADM-COMP'!#REF!</definedName>
    <definedName name="BuiltIn_Print_Titles___0___8" localSheetId="7">#REF!</definedName>
    <definedName name="BuiltIn_Print_Titles___0___8" localSheetId="22">'CLI-COMP'!#REF!</definedName>
    <definedName name="BuiltIn_Print_Titles___0___8" localSheetId="23">'EST-COMP'!#REF!</definedName>
    <definedName name="BuiltIn_Print_Titles___0___8" localSheetId="24">'GAS-COMP'!#REF!</definedName>
    <definedName name="BuiltIn_Print_Titles___0___8" localSheetId="26">'HID-COMP'!#REF!</definedName>
    <definedName name="BuiltIn_Print_Titles___0___8" localSheetId="25">'IMPER-COMP'!#REF!</definedName>
    <definedName name="BuiltIn_Print_Titles___0___8" localSheetId="27">'IMPL-COMP'!#REF!</definedName>
    <definedName name="BuiltIn_Print_Titles___0___8" localSheetId="28">'INC-COMP'!#REF!</definedName>
    <definedName name="BuiltIn_Print_Titles___0___8" localSheetId="8">#REF!</definedName>
    <definedName name="BuiltIn_Print_Titles___0___8" localSheetId="6">#REF!</definedName>
    <definedName name="BuiltIn_Print_Titles___0___8" localSheetId="29">'SCE-COMP'!#REF!</definedName>
    <definedName name="BuiltIn_Print_Titles___0___8" localSheetId="30">'SEG-COMP'!#REF!</definedName>
    <definedName name="BuiltIn_Print_Titles___0___8" localSheetId="31">'SPDA-COMP'!#REF!</definedName>
    <definedName name="BuiltIn_Print_Titles___0___8">#REF!</definedName>
    <definedName name="BuiltIn_Print_Titles___0_1" localSheetId="4">#REF!</definedName>
    <definedName name="BuiltIn_Print_Titles___0_1" localSheetId="17">'ADM-COMP'!#REF!</definedName>
    <definedName name="BuiltIn_Print_Titles___0_1" localSheetId="7">#REF!</definedName>
    <definedName name="BuiltIn_Print_Titles___0_1" localSheetId="22">'CLI-COMP'!#REF!</definedName>
    <definedName name="BuiltIn_Print_Titles___0_1" localSheetId="23">'EST-COMP'!#REF!</definedName>
    <definedName name="BuiltIn_Print_Titles___0_1" localSheetId="24">'GAS-COMP'!#REF!</definedName>
    <definedName name="BuiltIn_Print_Titles___0_1" localSheetId="26">'HID-COMP'!#REF!</definedName>
    <definedName name="BuiltIn_Print_Titles___0_1" localSheetId="25">'IMPER-COMP'!#REF!</definedName>
    <definedName name="BuiltIn_Print_Titles___0_1" localSheetId="27">'IMPL-COMP'!#REF!</definedName>
    <definedName name="BuiltIn_Print_Titles___0_1" localSheetId="28">'INC-COMP'!#REF!</definedName>
    <definedName name="BuiltIn_Print_Titles___0_1" localSheetId="8">#REF!</definedName>
    <definedName name="BuiltIn_Print_Titles___0_1" localSheetId="6">#REF!</definedName>
    <definedName name="BuiltIn_Print_Titles___0_1" localSheetId="29">'SCE-COMP'!#REF!</definedName>
    <definedName name="BuiltIn_Print_Titles___0_1" localSheetId="30">'SEG-COMP'!#REF!</definedName>
    <definedName name="BuiltIn_Print_Titles___0_1" localSheetId="31">'SPDA-COMP'!#REF!</definedName>
    <definedName name="BuiltIn_Print_Titles___0_1">#REF!</definedName>
    <definedName name="BuiltIn_Print_Titles___0_1_1" localSheetId="4">#REF!</definedName>
    <definedName name="BuiltIn_Print_Titles___0_1_1" localSheetId="17">'ADM-COMP'!#REF!</definedName>
    <definedName name="BuiltIn_Print_Titles___0_1_1" localSheetId="7">#REF!</definedName>
    <definedName name="BuiltIn_Print_Titles___0_1_1" localSheetId="22">'CLI-COMP'!#REF!</definedName>
    <definedName name="BuiltIn_Print_Titles___0_1_1" localSheetId="23">'EST-COMP'!#REF!</definedName>
    <definedName name="BuiltIn_Print_Titles___0_1_1" localSheetId="24">'GAS-COMP'!#REF!</definedName>
    <definedName name="BuiltIn_Print_Titles___0_1_1" localSheetId="26">'HID-COMP'!#REF!</definedName>
    <definedName name="BuiltIn_Print_Titles___0_1_1" localSheetId="25">'IMPER-COMP'!#REF!</definedName>
    <definedName name="BuiltIn_Print_Titles___0_1_1" localSheetId="27">'IMPL-COMP'!#REF!</definedName>
    <definedName name="BuiltIn_Print_Titles___0_1_1" localSheetId="28">'INC-COMP'!#REF!</definedName>
    <definedName name="BuiltIn_Print_Titles___0_1_1" localSheetId="8">#REF!</definedName>
    <definedName name="BuiltIn_Print_Titles___0_1_1" localSheetId="6">#REF!</definedName>
    <definedName name="BuiltIn_Print_Titles___0_1_1" localSheetId="29">'SCE-COMP'!#REF!</definedName>
    <definedName name="BuiltIn_Print_Titles___0_1_1" localSheetId="30">'SEG-COMP'!#REF!</definedName>
    <definedName name="BuiltIn_Print_Titles___0_1_1" localSheetId="31">'SPDA-COMP'!#REF!</definedName>
    <definedName name="BuiltIn_Print_Titles___0_1_1">#REF!</definedName>
    <definedName name="BuiltIn_Print_Titles___4___4" localSheetId="4">#REF!</definedName>
    <definedName name="BuiltIn_Print_Titles___4___4" localSheetId="17">'ADM-COMP'!#REF!</definedName>
    <definedName name="BuiltIn_Print_Titles___4___4" localSheetId="7">#REF!</definedName>
    <definedName name="BuiltIn_Print_Titles___4___4" localSheetId="22">'CLI-COMP'!#REF!</definedName>
    <definedName name="BuiltIn_Print_Titles___4___4" localSheetId="23">'EST-COMP'!#REF!</definedName>
    <definedName name="BuiltIn_Print_Titles___4___4" localSheetId="24">'GAS-COMP'!#REF!</definedName>
    <definedName name="BuiltIn_Print_Titles___4___4" localSheetId="26">'HID-COMP'!#REF!</definedName>
    <definedName name="BuiltIn_Print_Titles___4___4" localSheetId="25">'IMPER-COMP'!#REF!</definedName>
    <definedName name="BuiltIn_Print_Titles___4___4" localSheetId="27">'IMPL-COMP'!#REF!</definedName>
    <definedName name="BuiltIn_Print_Titles___4___4" localSheetId="28">'INC-COMP'!#REF!</definedName>
    <definedName name="BuiltIn_Print_Titles___4___4" localSheetId="8">#REF!</definedName>
    <definedName name="BuiltIn_Print_Titles___4___4" localSheetId="6">#REF!</definedName>
    <definedName name="BuiltIn_Print_Titles___4___4" localSheetId="29">'SCE-COMP'!#REF!</definedName>
    <definedName name="BuiltIn_Print_Titles___4___4" localSheetId="30">'SEG-COMP'!#REF!</definedName>
    <definedName name="BuiltIn_Print_Titles___4___4" localSheetId="31">'SPDA-COMP'!#REF!</definedName>
    <definedName name="BuiltIn_Print_Titles___4___4">#REF!</definedName>
    <definedName name="BuiltIn_Print_Titles___5___5" localSheetId="4">#REF!</definedName>
    <definedName name="BuiltIn_Print_Titles___5___5" localSheetId="17">'ADM-COMP'!#REF!</definedName>
    <definedName name="BuiltIn_Print_Titles___5___5" localSheetId="7">#REF!</definedName>
    <definedName name="BuiltIn_Print_Titles___5___5" localSheetId="22">'CLI-COMP'!#REF!</definedName>
    <definedName name="BuiltIn_Print_Titles___5___5" localSheetId="23">'EST-COMP'!#REF!</definedName>
    <definedName name="BuiltIn_Print_Titles___5___5" localSheetId="24">'GAS-COMP'!#REF!</definedName>
    <definedName name="BuiltIn_Print_Titles___5___5" localSheetId="26">'HID-COMP'!#REF!</definedName>
    <definedName name="BuiltIn_Print_Titles___5___5" localSheetId="25">'IMPER-COMP'!#REF!</definedName>
    <definedName name="BuiltIn_Print_Titles___5___5" localSheetId="27">'IMPL-COMP'!#REF!</definedName>
    <definedName name="BuiltIn_Print_Titles___5___5" localSheetId="28">'INC-COMP'!#REF!</definedName>
    <definedName name="BuiltIn_Print_Titles___5___5" localSheetId="8">#REF!</definedName>
    <definedName name="BuiltIn_Print_Titles___5___5" localSheetId="6">#REF!</definedName>
    <definedName name="BuiltIn_Print_Titles___5___5" localSheetId="29">'SCE-COMP'!#REF!</definedName>
    <definedName name="BuiltIn_Print_Titles___5___5" localSheetId="30">'SEG-COMP'!#REF!</definedName>
    <definedName name="BuiltIn_Print_Titles___5___5" localSheetId="31">'SPDA-COMP'!#REF!</definedName>
    <definedName name="BuiltIn_Print_Titles___5___5">#REF!</definedName>
    <definedName name="BuiltIn_Print_Titles___5___5___0" localSheetId="4">#REF!</definedName>
    <definedName name="BuiltIn_Print_Titles___5___5___0" localSheetId="17">'ADM-COMP'!#REF!</definedName>
    <definedName name="BuiltIn_Print_Titles___5___5___0" localSheetId="7">#REF!</definedName>
    <definedName name="BuiltIn_Print_Titles___5___5___0" localSheetId="22">'CLI-COMP'!#REF!</definedName>
    <definedName name="BuiltIn_Print_Titles___5___5___0" localSheetId="23">'EST-COMP'!#REF!</definedName>
    <definedName name="BuiltIn_Print_Titles___5___5___0" localSheetId="24">'GAS-COMP'!#REF!</definedName>
    <definedName name="BuiltIn_Print_Titles___5___5___0" localSheetId="26">'HID-COMP'!#REF!</definedName>
    <definedName name="BuiltIn_Print_Titles___5___5___0" localSheetId="25">'IMPER-COMP'!#REF!</definedName>
    <definedName name="BuiltIn_Print_Titles___5___5___0" localSheetId="27">'IMPL-COMP'!#REF!</definedName>
    <definedName name="BuiltIn_Print_Titles___5___5___0" localSheetId="28">'INC-COMP'!#REF!</definedName>
    <definedName name="BuiltIn_Print_Titles___5___5___0" localSheetId="8">#REF!</definedName>
    <definedName name="BuiltIn_Print_Titles___5___5___0" localSheetId="6">#REF!</definedName>
    <definedName name="BuiltIn_Print_Titles___5___5___0" localSheetId="29">'SCE-COMP'!#REF!</definedName>
    <definedName name="BuiltIn_Print_Titles___5___5___0" localSheetId="30">'SEG-COMP'!#REF!</definedName>
    <definedName name="BuiltIn_Print_Titles___5___5___0" localSheetId="31">'SPDA-COMP'!#REF!</definedName>
    <definedName name="BuiltIn_Print_Titles___5___5___0">#REF!</definedName>
    <definedName name="BuiltIn_Print_Titles___6___6" localSheetId="4">#REF!</definedName>
    <definedName name="BuiltIn_Print_Titles___6___6" localSheetId="17">'ADM-COMP'!#REF!</definedName>
    <definedName name="BuiltIn_Print_Titles___6___6" localSheetId="7">#REF!</definedName>
    <definedName name="BuiltIn_Print_Titles___6___6" localSheetId="22">'CLI-COMP'!#REF!</definedName>
    <definedName name="BuiltIn_Print_Titles___6___6" localSheetId="23">'EST-COMP'!#REF!</definedName>
    <definedName name="BuiltIn_Print_Titles___6___6" localSheetId="24">'GAS-COMP'!#REF!</definedName>
    <definedName name="BuiltIn_Print_Titles___6___6" localSheetId="26">'HID-COMP'!#REF!</definedName>
    <definedName name="BuiltIn_Print_Titles___6___6" localSheetId="25">'IMPER-COMP'!#REF!</definedName>
    <definedName name="BuiltIn_Print_Titles___6___6" localSheetId="27">'IMPL-COMP'!#REF!</definedName>
    <definedName name="BuiltIn_Print_Titles___6___6" localSheetId="28">'INC-COMP'!#REF!</definedName>
    <definedName name="BuiltIn_Print_Titles___6___6" localSheetId="8">#REF!</definedName>
    <definedName name="BuiltIn_Print_Titles___6___6" localSheetId="6">#REF!</definedName>
    <definedName name="BuiltIn_Print_Titles___6___6" localSheetId="29">'SCE-COMP'!#REF!</definedName>
    <definedName name="BuiltIn_Print_Titles___6___6" localSheetId="30">'SEG-COMP'!#REF!</definedName>
    <definedName name="BuiltIn_Print_Titles___6___6" localSheetId="31">'SPDA-COMP'!#REF!</definedName>
    <definedName name="BuiltIn_Print_Titles___6___6">#REF!</definedName>
    <definedName name="BuiltIn_Print_Titles___6___6___0" localSheetId="4">#REF!</definedName>
    <definedName name="BuiltIn_Print_Titles___6___6___0" localSheetId="17">'ADM-COMP'!#REF!</definedName>
    <definedName name="BuiltIn_Print_Titles___6___6___0" localSheetId="7">#REF!</definedName>
    <definedName name="BuiltIn_Print_Titles___6___6___0" localSheetId="22">'CLI-COMP'!#REF!</definedName>
    <definedName name="BuiltIn_Print_Titles___6___6___0" localSheetId="23">'EST-COMP'!#REF!</definedName>
    <definedName name="BuiltIn_Print_Titles___6___6___0" localSheetId="24">'GAS-COMP'!#REF!</definedName>
    <definedName name="BuiltIn_Print_Titles___6___6___0" localSheetId="26">'HID-COMP'!#REF!</definedName>
    <definedName name="BuiltIn_Print_Titles___6___6___0" localSheetId="25">'IMPER-COMP'!#REF!</definedName>
    <definedName name="BuiltIn_Print_Titles___6___6___0" localSheetId="27">'IMPL-COMP'!#REF!</definedName>
    <definedName name="BuiltIn_Print_Titles___6___6___0" localSheetId="28">'INC-COMP'!#REF!</definedName>
    <definedName name="BuiltIn_Print_Titles___6___6___0" localSheetId="8">#REF!</definedName>
    <definedName name="BuiltIn_Print_Titles___6___6___0" localSheetId="6">#REF!</definedName>
    <definedName name="BuiltIn_Print_Titles___6___6___0" localSheetId="29">'SCE-COMP'!#REF!</definedName>
    <definedName name="BuiltIn_Print_Titles___6___6___0" localSheetId="30">'SEG-COMP'!#REF!</definedName>
    <definedName name="BuiltIn_Print_Titles___6___6___0" localSheetId="31">'SPDA-COMP'!#REF!</definedName>
    <definedName name="BuiltIn_Print_Titles___6___6___0">#REF!</definedName>
    <definedName name="BuiltIn_Print_Titles___7___7" localSheetId="4">#REF!</definedName>
    <definedName name="BuiltIn_Print_Titles___7___7" localSheetId="17">'ADM-COMP'!#REF!</definedName>
    <definedName name="BuiltIn_Print_Titles___7___7" localSheetId="7">#REF!</definedName>
    <definedName name="BuiltIn_Print_Titles___7___7" localSheetId="22">'CLI-COMP'!#REF!</definedName>
    <definedName name="BuiltIn_Print_Titles___7___7" localSheetId="23">'EST-COMP'!#REF!</definedName>
    <definedName name="BuiltIn_Print_Titles___7___7" localSheetId="24">'GAS-COMP'!#REF!</definedName>
    <definedName name="BuiltIn_Print_Titles___7___7" localSheetId="26">'HID-COMP'!#REF!</definedName>
    <definedName name="BuiltIn_Print_Titles___7___7" localSheetId="25">'IMPER-COMP'!#REF!</definedName>
    <definedName name="BuiltIn_Print_Titles___7___7" localSheetId="27">'IMPL-COMP'!#REF!</definedName>
    <definedName name="BuiltIn_Print_Titles___7___7" localSheetId="28">'INC-COMP'!#REF!</definedName>
    <definedName name="BuiltIn_Print_Titles___7___7" localSheetId="8">#REF!</definedName>
    <definedName name="BuiltIn_Print_Titles___7___7" localSheetId="6">#REF!</definedName>
    <definedName name="BuiltIn_Print_Titles___7___7" localSheetId="29">'SCE-COMP'!#REF!</definedName>
    <definedName name="BuiltIn_Print_Titles___7___7" localSheetId="30">'SEG-COMP'!#REF!</definedName>
    <definedName name="BuiltIn_Print_Titles___7___7" localSheetId="31">'SPDA-COMP'!#REF!</definedName>
    <definedName name="BuiltIn_Print_Titles___7___7">#REF!</definedName>
    <definedName name="BuiltIn_Print_Titles_1" localSheetId="4">#REF!</definedName>
    <definedName name="BuiltIn_Print_Titles_1" localSheetId="17">'ADM-COMP'!#REF!</definedName>
    <definedName name="BuiltIn_Print_Titles_1" localSheetId="7">#REF!</definedName>
    <definedName name="BuiltIn_Print_Titles_1" localSheetId="22">'CLI-COMP'!#REF!</definedName>
    <definedName name="BuiltIn_Print_Titles_1" localSheetId="23">'EST-COMP'!#REF!</definedName>
    <definedName name="BuiltIn_Print_Titles_1" localSheetId="24">'GAS-COMP'!#REF!</definedName>
    <definedName name="BuiltIn_Print_Titles_1" localSheetId="26">'HID-COMP'!#REF!</definedName>
    <definedName name="BuiltIn_Print_Titles_1" localSheetId="25">'IMPER-COMP'!#REF!</definedName>
    <definedName name="BuiltIn_Print_Titles_1" localSheetId="27">'IMPL-COMP'!#REF!</definedName>
    <definedName name="BuiltIn_Print_Titles_1" localSheetId="28">'INC-COMP'!#REF!</definedName>
    <definedName name="BuiltIn_Print_Titles_1" localSheetId="8">#REF!</definedName>
    <definedName name="BuiltIn_Print_Titles_1" localSheetId="6">#REF!</definedName>
    <definedName name="BuiltIn_Print_Titles_1" localSheetId="29">'SCE-COMP'!#REF!</definedName>
    <definedName name="BuiltIn_Print_Titles_1" localSheetId="30">'SEG-COMP'!#REF!</definedName>
    <definedName name="BuiltIn_Print_Titles_1" localSheetId="31">'SPDA-COMP'!#REF!</definedName>
    <definedName name="BuiltIn_Print_Titles_1">#REF!</definedName>
    <definedName name="BuiltIn_Print_Titles_1_1" localSheetId="4">#REF!</definedName>
    <definedName name="BuiltIn_Print_Titles_1_1" localSheetId="17">'ADM-COMP'!#REF!</definedName>
    <definedName name="BuiltIn_Print_Titles_1_1" localSheetId="7">#REF!</definedName>
    <definedName name="BuiltIn_Print_Titles_1_1" localSheetId="22">'CLI-COMP'!#REF!</definedName>
    <definedName name="BuiltIn_Print_Titles_1_1" localSheetId="23">'EST-COMP'!#REF!</definedName>
    <definedName name="BuiltIn_Print_Titles_1_1" localSheetId="24">'GAS-COMP'!#REF!</definedName>
    <definedName name="BuiltIn_Print_Titles_1_1" localSheetId="26">'HID-COMP'!#REF!</definedName>
    <definedName name="BuiltIn_Print_Titles_1_1" localSheetId="25">'IMPER-COMP'!#REF!</definedName>
    <definedName name="BuiltIn_Print_Titles_1_1" localSheetId="27">'IMPL-COMP'!#REF!</definedName>
    <definedName name="BuiltIn_Print_Titles_1_1" localSheetId="28">'INC-COMP'!#REF!</definedName>
    <definedName name="BuiltIn_Print_Titles_1_1" localSheetId="8">#REF!</definedName>
    <definedName name="BuiltIn_Print_Titles_1_1" localSheetId="6">#REF!</definedName>
    <definedName name="BuiltIn_Print_Titles_1_1" localSheetId="29">'SCE-COMP'!#REF!</definedName>
    <definedName name="BuiltIn_Print_Titles_1_1" localSheetId="30">'SEG-COMP'!#REF!</definedName>
    <definedName name="BuiltIn_Print_Titles_1_1" localSheetId="31">'SPDA-COMP'!#REF!</definedName>
    <definedName name="BuiltIn_Print_Titles_1_1">#REF!</definedName>
    <definedName name="CA´L" localSheetId="7" hidden="1">{#N/A,#N/A,FALSE,"Cronograma";#N/A,#N/A,FALSE,"Cronogr. 2"}</definedName>
    <definedName name="CA´L" localSheetId="8" hidden="1">{#N/A,#N/A,FALSE,"Cronograma";#N/A,#N/A,FALSE,"Cronogr. 2"}</definedName>
    <definedName name="CA´L" localSheetId="6" hidden="1">{#N/A,#N/A,FALSE,"Cronograma";#N/A,#N/A,FALSE,"Cronogr. 2"}</definedName>
    <definedName name="CA´L" hidden="1">{#N/A,#N/A,FALSE,"Cronograma";#N/A,#N/A,FALSE,"Cronogr. 2"}</definedName>
    <definedName name="capa1" localSheetId="4">#REF!</definedName>
    <definedName name="capa1" localSheetId="17">'ADM-COMP'!#REF!</definedName>
    <definedName name="capa1" localSheetId="19">'BDI-COMP '!#REF!</definedName>
    <definedName name="capa1" localSheetId="7">#REF!</definedName>
    <definedName name="capa1" localSheetId="22">'CLI-COMP'!#REF!</definedName>
    <definedName name="capa1" localSheetId="23">'EST-COMP'!#REF!</definedName>
    <definedName name="capa1" localSheetId="24">'GAS-COMP'!#REF!</definedName>
    <definedName name="capa1" localSheetId="26">'HID-COMP'!#REF!</definedName>
    <definedName name="capa1" localSheetId="25">'IMPER-COMP'!#REF!</definedName>
    <definedName name="capa1" localSheetId="27">'IMPL-COMP'!#REF!</definedName>
    <definedName name="capa1" localSheetId="28">'INC-COMP'!#REF!</definedName>
    <definedName name="capa1" localSheetId="8">#REF!</definedName>
    <definedName name="capa1" localSheetId="6">#REF!</definedName>
    <definedName name="capa1" localSheetId="29">'SCE-COMP'!#REF!</definedName>
    <definedName name="capa1" localSheetId="30">'SEG-COMP'!#REF!</definedName>
    <definedName name="capa1" localSheetId="31">'SPDA-COMP'!#REF!</definedName>
    <definedName name="capa1">#REF!</definedName>
    <definedName name="Carimbo" localSheetId="4">#REF!</definedName>
    <definedName name="Carimbo" localSheetId="17">'ADM-COMP'!#REF!</definedName>
    <definedName name="Carimbo" localSheetId="19">'BDI-COMP '!#REF!</definedName>
    <definedName name="Carimbo" localSheetId="7">#REF!</definedName>
    <definedName name="Carimbo" localSheetId="22">'CLI-COMP'!#REF!</definedName>
    <definedName name="Carimbo" localSheetId="23">'EST-COMP'!#REF!</definedName>
    <definedName name="Carimbo" localSheetId="24">'GAS-COMP'!#REF!</definedName>
    <definedName name="Carimbo" localSheetId="26">'HID-COMP'!#REF!</definedName>
    <definedName name="Carimbo" localSheetId="25">'IMPER-COMP'!#REF!</definedName>
    <definedName name="Carimbo" localSheetId="27">'IMPL-COMP'!#REF!</definedName>
    <definedName name="Carimbo" localSheetId="28">'INC-COMP'!#REF!</definedName>
    <definedName name="Carimbo" localSheetId="8">#REF!</definedName>
    <definedName name="Carimbo" localSheetId="6">#REF!</definedName>
    <definedName name="Carimbo" localSheetId="29">'SCE-COMP'!#REF!</definedName>
    <definedName name="Carimbo" localSheetId="30">'SEG-COMP'!#REF!</definedName>
    <definedName name="Carimbo" localSheetId="31">'SPDA-COMP'!#REF!</definedName>
    <definedName name="Carimbo">#REF!</definedName>
    <definedName name="CODIGO" localSheetId="4">#REF!</definedName>
    <definedName name="CODIGO" localSheetId="17">'ADM-COMP'!#REF!</definedName>
    <definedName name="CODIGO" localSheetId="19">'BDI-COMP '!#REF!</definedName>
    <definedName name="CODIGO" localSheetId="7">#REF!</definedName>
    <definedName name="CODIGO" localSheetId="22">'CLI-COMP'!#REF!</definedName>
    <definedName name="CODIGO" localSheetId="23">'EST-COMP'!#REF!</definedName>
    <definedName name="CODIGO" localSheetId="24">'GAS-COMP'!#REF!</definedName>
    <definedName name="CODIGO" localSheetId="26">'HID-COMP'!#REF!</definedName>
    <definedName name="CODIGO" localSheetId="25">'IMPER-COMP'!#REF!</definedName>
    <definedName name="CODIGO" localSheetId="27">'IMPL-COMP'!#REF!</definedName>
    <definedName name="CODIGO" localSheetId="28">'INC-COMP'!#REF!</definedName>
    <definedName name="CODIGO" localSheetId="8">#REF!</definedName>
    <definedName name="CODIGO" localSheetId="6">#REF!</definedName>
    <definedName name="CODIGO" localSheetId="29">'SCE-COMP'!#REF!</definedName>
    <definedName name="CODIGO" localSheetId="30">'SEG-COMP'!#REF!</definedName>
    <definedName name="CODIGO" localSheetId="31">'SPDA-COMP'!#REF!</definedName>
    <definedName name="CODIGO">#REF!</definedName>
    <definedName name="COMEÇO" localSheetId="4">'[4]CAPA -1'!#REF!</definedName>
    <definedName name="COMEÇO" localSheetId="17">'[4]CAPA -1'!#REF!</definedName>
    <definedName name="COMEÇO" localSheetId="19">'[4]CAPA -1'!#REF!</definedName>
    <definedName name="COMEÇO" localSheetId="22">'[4]CAPA -1'!#REF!</definedName>
    <definedName name="COMEÇO" localSheetId="23">'[4]CAPA -1'!#REF!</definedName>
    <definedName name="COMEÇO" localSheetId="24">'[4]CAPA -1'!#REF!</definedName>
    <definedName name="COMEÇO" localSheetId="26">'[4]CAPA -1'!#REF!</definedName>
    <definedName name="COMEÇO" localSheetId="25">'[4]CAPA -1'!#REF!</definedName>
    <definedName name="COMEÇO" localSheetId="27">'[4]CAPA -1'!#REF!</definedName>
    <definedName name="COMEÇO" localSheetId="28">'[4]CAPA -1'!#REF!</definedName>
    <definedName name="COMEÇO" localSheetId="29">'[4]CAPA -1'!#REF!</definedName>
    <definedName name="COMEÇO" localSheetId="30">'[4]CAPA -1'!#REF!</definedName>
    <definedName name="COMEÇO" localSheetId="31">'[4]CAPA -1'!#REF!</definedName>
    <definedName name="COMEÇO">'[4]CAPA -1'!#REF!</definedName>
    <definedName name="concorrentes" localSheetId="7" hidden="1">{#N/A,#N/A,FALSE,"Cronograma";#N/A,#N/A,FALSE,"Cronogr. 2"}</definedName>
    <definedName name="concorrentes" localSheetId="8" hidden="1">{#N/A,#N/A,FALSE,"Cronograma";#N/A,#N/A,FALSE,"Cronogr. 2"}</definedName>
    <definedName name="concorrentes" localSheetId="6" hidden="1">{#N/A,#N/A,FALSE,"Cronograma";#N/A,#N/A,FALSE,"Cronogr. 2"}</definedName>
    <definedName name="concorrentes" hidden="1">{#N/A,#N/A,FALSE,"Cronograma";#N/A,#N/A,FALSE,"Cronogr. 2"}</definedName>
    <definedName name="DAF" localSheetId="4">#REF!</definedName>
    <definedName name="DAF" localSheetId="17">'ADM-COMP'!#REF!</definedName>
    <definedName name="DAF" localSheetId="19">'BDI-COMP '!#REF!</definedName>
    <definedName name="DAF" localSheetId="7">#REF!</definedName>
    <definedName name="DAF" localSheetId="22">'CLI-COMP'!#REF!</definedName>
    <definedName name="DAF" localSheetId="23">'EST-COMP'!#REF!</definedName>
    <definedName name="DAF" localSheetId="24">'GAS-COMP'!#REF!</definedName>
    <definedName name="DAF" localSheetId="26">'HID-COMP'!#REF!</definedName>
    <definedName name="DAF" localSheetId="25">'IMPER-COMP'!#REF!</definedName>
    <definedName name="DAF" localSheetId="27">'IMPL-COMP'!#REF!</definedName>
    <definedName name="DAF" localSheetId="28">'INC-COMP'!#REF!</definedName>
    <definedName name="DAF" localSheetId="8">#REF!</definedName>
    <definedName name="DAF" localSheetId="6">#REF!</definedName>
    <definedName name="DAF" localSheetId="29">'SCE-COMP'!#REF!</definedName>
    <definedName name="DAF" localSheetId="30">'SEG-COMP'!#REF!</definedName>
    <definedName name="DAF" localSheetId="31">'SPDA-COMP'!#REF!</definedName>
    <definedName name="DAF">#REF!</definedName>
    <definedName name="daniel" localSheetId="4">#REF!</definedName>
    <definedName name="daniel" localSheetId="17">'ADM-COMP'!#REF!</definedName>
    <definedName name="daniel" localSheetId="19">'BDI-COMP '!#REF!</definedName>
    <definedName name="daniel" localSheetId="7">#REF!</definedName>
    <definedName name="daniel" localSheetId="22">'CLI-COMP'!#REF!</definedName>
    <definedName name="daniel" localSheetId="23">'EST-COMP'!#REF!</definedName>
    <definedName name="daniel" localSheetId="24">'GAS-COMP'!#REF!</definedName>
    <definedName name="daniel" localSheetId="26">'HID-COMP'!#REF!</definedName>
    <definedName name="daniel" localSheetId="25">'IMPER-COMP'!#REF!</definedName>
    <definedName name="daniel" localSheetId="27">'IMPL-COMP'!#REF!</definedName>
    <definedName name="daniel" localSheetId="28">'INC-COMP'!#REF!</definedName>
    <definedName name="daniel" localSheetId="8">#REF!</definedName>
    <definedName name="daniel" localSheetId="6">#REF!</definedName>
    <definedName name="daniel" localSheetId="29">'SCE-COMP'!#REF!</definedName>
    <definedName name="daniel" localSheetId="30">'SEG-COMP'!#REF!</definedName>
    <definedName name="daniel" localSheetId="31">'SPDA-COMP'!#REF!</definedName>
    <definedName name="daniel">#REF!</definedName>
    <definedName name="DD" localSheetId="4">#REF!</definedName>
    <definedName name="DD" localSheetId="17">'ADM-COMP'!#REF!</definedName>
    <definedName name="DD" localSheetId="19">'BDI-COMP '!#REF!</definedName>
    <definedName name="DD" localSheetId="7">#REF!</definedName>
    <definedName name="DD" localSheetId="22">'CLI-COMP'!#REF!</definedName>
    <definedName name="DD" localSheetId="23">'EST-COMP'!#REF!</definedName>
    <definedName name="DD" localSheetId="24">'GAS-COMP'!#REF!</definedName>
    <definedName name="DD" localSheetId="26">'HID-COMP'!#REF!</definedName>
    <definedName name="DD" localSheetId="25">'IMPER-COMP'!#REF!</definedName>
    <definedName name="DD" localSheetId="27">'IMPL-COMP'!#REF!</definedName>
    <definedName name="DD" localSheetId="28">'INC-COMP'!#REF!</definedName>
    <definedName name="DD" localSheetId="8">#REF!</definedName>
    <definedName name="DD" localSheetId="6">#REF!</definedName>
    <definedName name="DD" localSheetId="29">'SCE-COMP'!#REF!</definedName>
    <definedName name="DD" localSheetId="30">'SEG-COMP'!#REF!</definedName>
    <definedName name="DD" localSheetId="31">'SPDA-COMP'!#REF!</definedName>
    <definedName name="DD">#REF!</definedName>
    <definedName name="DDD" localSheetId="4">#REF!</definedName>
    <definedName name="DDD" localSheetId="17">'ADM-COMP'!#REF!</definedName>
    <definedName name="DDD" localSheetId="7">#REF!</definedName>
    <definedName name="DDD" localSheetId="22">'CLI-COMP'!#REF!</definedName>
    <definedName name="DDD" localSheetId="23">'EST-COMP'!#REF!</definedName>
    <definedName name="DDD" localSheetId="24">'GAS-COMP'!#REF!</definedName>
    <definedName name="DDD" localSheetId="26">'HID-COMP'!#REF!</definedName>
    <definedName name="DDD" localSheetId="25">'IMPER-COMP'!#REF!</definedName>
    <definedName name="DDD" localSheetId="27">'IMPL-COMP'!#REF!</definedName>
    <definedName name="DDD" localSheetId="28">'INC-COMP'!#REF!</definedName>
    <definedName name="DDD" localSheetId="8">#REF!</definedName>
    <definedName name="DDD" localSheetId="6">#REF!</definedName>
    <definedName name="DDD" localSheetId="29">'SCE-COMP'!#REF!</definedName>
    <definedName name="DDD" localSheetId="30">'SEG-COMP'!#REF!</definedName>
    <definedName name="DDD" localSheetId="31">'SPDA-COMP'!#REF!</definedName>
    <definedName name="DDD">#REF!</definedName>
    <definedName name="DF" localSheetId="4">#REF!</definedName>
    <definedName name="DF" localSheetId="17">'ADM-COMP'!#REF!</definedName>
    <definedName name="DF" localSheetId="7">#REF!</definedName>
    <definedName name="DF" localSheetId="22">'CLI-COMP'!#REF!</definedName>
    <definedName name="DF" localSheetId="23">'EST-COMP'!#REF!</definedName>
    <definedName name="DF" localSheetId="24">'GAS-COMP'!#REF!</definedName>
    <definedName name="DF" localSheetId="26">'HID-COMP'!#REF!</definedName>
    <definedName name="DF" localSheetId="25">'IMPER-COMP'!#REF!</definedName>
    <definedName name="DF" localSheetId="27">'IMPL-COMP'!#REF!</definedName>
    <definedName name="DF" localSheetId="28">'INC-COMP'!#REF!</definedName>
    <definedName name="DF" localSheetId="8">#REF!</definedName>
    <definedName name="DF" localSheetId="6">#REF!</definedName>
    <definedName name="DF" localSheetId="29">'SCE-COMP'!#REF!</definedName>
    <definedName name="DF" localSheetId="30">'SEG-COMP'!#REF!</definedName>
    <definedName name="DF" localSheetId="31">'SPDA-COMP'!#REF!</definedName>
    <definedName name="DF">#REF!</definedName>
    <definedName name="DFADFA" localSheetId="4">#REF!</definedName>
    <definedName name="DFADFA" localSheetId="17">'ADM-COMP'!#REF!</definedName>
    <definedName name="DFADFA" localSheetId="7">#REF!</definedName>
    <definedName name="DFADFA" localSheetId="22">'CLI-COMP'!#REF!</definedName>
    <definedName name="DFADFA" localSheetId="23">'EST-COMP'!#REF!</definedName>
    <definedName name="DFADFA" localSheetId="24">'GAS-COMP'!#REF!</definedName>
    <definedName name="DFADFA" localSheetId="26">'HID-COMP'!#REF!</definedName>
    <definedName name="DFADFA" localSheetId="25">'IMPER-COMP'!#REF!</definedName>
    <definedName name="DFADFA" localSheetId="27">'IMPL-COMP'!#REF!</definedName>
    <definedName name="DFADFA" localSheetId="28">'INC-COMP'!#REF!</definedName>
    <definedName name="DFADFA" localSheetId="8">#REF!</definedName>
    <definedName name="DFADFA" localSheetId="6">#REF!</definedName>
    <definedName name="DFADFA" localSheetId="29">'SCE-COMP'!#REF!</definedName>
    <definedName name="DFADFA" localSheetId="30">'SEG-COMP'!#REF!</definedName>
    <definedName name="DFADFA" localSheetId="31">'SPDA-COMP'!#REF!</definedName>
    <definedName name="DFADFA">#REF!</definedName>
    <definedName name="DFAFAF" localSheetId="4">#REF!</definedName>
    <definedName name="DFAFAF" localSheetId="17">'ADM-COMP'!#REF!</definedName>
    <definedName name="DFAFAF" localSheetId="7">#REF!</definedName>
    <definedName name="DFAFAF" localSheetId="22">'CLI-COMP'!#REF!</definedName>
    <definedName name="DFAFAF" localSheetId="23">'EST-COMP'!#REF!</definedName>
    <definedName name="DFAFAF" localSheetId="24">'GAS-COMP'!#REF!</definedName>
    <definedName name="DFAFAF" localSheetId="26">'HID-COMP'!#REF!</definedName>
    <definedName name="DFAFAF" localSheetId="25">'IMPER-COMP'!#REF!</definedName>
    <definedName name="DFAFAF" localSheetId="27">'IMPL-COMP'!#REF!</definedName>
    <definedName name="DFAFAF" localSheetId="28">'INC-COMP'!#REF!</definedName>
    <definedName name="DFAFAF" localSheetId="8">#REF!</definedName>
    <definedName name="DFAFAF" localSheetId="6">#REF!</definedName>
    <definedName name="DFAFAF" localSheetId="29">'SCE-COMP'!#REF!</definedName>
    <definedName name="DFAFAF" localSheetId="30">'SEG-COMP'!#REF!</definedName>
    <definedName name="DFAFAF" localSheetId="31">'SPDA-COMP'!#REF!</definedName>
    <definedName name="DFAFAF">#REF!</definedName>
    <definedName name="Excel_BuiltIn__FilterDatabase_1" localSheetId="4">#REF!</definedName>
    <definedName name="Excel_BuiltIn__FilterDatabase_1" localSheetId="17">'ADM-COMP'!#REF!</definedName>
    <definedName name="Excel_BuiltIn__FilterDatabase_1" localSheetId="7">#REF!</definedName>
    <definedName name="Excel_BuiltIn__FilterDatabase_1" localSheetId="22">'CLI-COMP'!#REF!</definedName>
    <definedName name="Excel_BuiltIn__FilterDatabase_1" localSheetId="23">'EST-COMP'!#REF!</definedName>
    <definedName name="Excel_BuiltIn__FilterDatabase_1" localSheetId="24">'GAS-COMP'!#REF!</definedName>
    <definedName name="Excel_BuiltIn__FilterDatabase_1" localSheetId="26">'HID-COMP'!#REF!</definedName>
    <definedName name="Excel_BuiltIn__FilterDatabase_1" localSheetId="25">'IMPER-COMP'!#REF!</definedName>
    <definedName name="Excel_BuiltIn__FilterDatabase_1" localSheetId="27">'IMPL-COMP'!#REF!</definedName>
    <definedName name="Excel_BuiltIn__FilterDatabase_1" localSheetId="28">'INC-COMP'!#REF!</definedName>
    <definedName name="Excel_BuiltIn__FilterDatabase_1" localSheetId="8">#REF!</definedName>
    <definedName name="Excel_BuiltIn__FilterDatabase_1" localSheetId="6">#REF!</definedName>
    <definedName name="Excel_BuiltIn__FilterDatabase_1" localSheetId="29">'SCE-COMP'!#REF!</definedName>
    <definedName name="Excel_BuiltIn__FilterDatabase_1" localSheetId="30">'SEG-COMP'!#REF!</definedName>
    <definedName name="Excel_BuiltIn__FilterDatabase_1" localSheetId="31">'SPDA-COMP'!#REF!</definedName>
    <definedName name="Excel_BuiltIn__FilterDatabase_1">#REF!</definedName>
    <definedName name="Excel_BuiltIn__FilterDatabase_10" localSheetId="4">#REF!</definedName>
    <definedName name="Excel_BuiltIn__FilterDatabase_10" localSheetId="17">'ADM-COMP'!#REF!</definedName>
    <definedName name="Excel_BuiltIn__FilterDatabase_10" localSheetId="7">#REF!</definedName>
    <definedName name="Excel_BuiltIn__FilterDatabase_10" localSheetId="22">'CLI-COMP'!#REF!</definedName>
    <definedName name="Excel_BuiltIn__FilterDatabase_10" localSheetId="23">'EST-COMP'!#REF!</definedName>
    <definedName name="Excel_BuiltIn__FilterDatabase_10" localSheetId="24">'GAS-COMP'!#REF!</definedName>
    <definedName name="Excel_BuiltIn__FilterDatabase_10" localSheetId="26">'HID-COMP'!#REF!</definedName>
    <definedName name="Excel_BuiltIn__FilterDatabase_10" localSheetId="25">'IMPER-COMP'!#REF!</definedName>
    <definedName name="Excel_BuiltIn__FilterDatabase_10" localSheetId="27">'IMPL-COMP'!#REF!</definedName>
    <definedName name="Excel_BuiltIn__FilterDatabase_10" localSheetId="28">'INC-COMP'!#REF!</definedName>
    <definedName name="Excel_BuiltIn__FilterDatabase_10" localSheetId="8">#REF!</definedName>
    <definedName name="Excel_BuiltIn__FilterDatabase_10" localSheetId="6">#REF!</definedName>
    <definedName name="Excel_BuiltIn__FilterDatabase_10" localSheetId="29">'SCE-COMP'!#REF!</definedName>
    <definedName name="Excel_BuiltIn__FilterDatabase_10" localSheetId="30">'SEG-COMP'!#REF!</definedName>
    <definedName name="Excel_BuiltIn__FilterDatabase_10" localSheetId="31">'SPDA-COMP'!#REF!</definedName>
    <definedName name="Excel_BuiltIn__FilterDatabase_10">#REF!</definedName>
    <definedName name="Excel_BuiltIn__FilterDatabase_10_1" localSheetId="4">#REF!</definedName>
    <definedName name="Excel_BuiltIn__FilterDatabase_10_1" localSheetId="17">'ADM-COMP'!#REF!</definedName>
    <definedName name="Excel_BuiltIn__FilterDatabase_10_1" localSheetId="7">#REF!</definedName>
    <definedName name="Excel_BuiltIn__FilterDatabase_10_1" localSheetId="22">'CLI-COMP'!#REF!</definedName>
    <definedName name="Excel_BuiltIn__FilterDatabase_10_1" localSheetId="23">'EST-COMP'!#REF!</definedName>
    <definedName name="Excel_BuiltIn__FilterDatabase_10_1" localSheetId="24">'GAS-COMP'!#REF!</definedName>
    <definedName name="Excel_BuiltIn__FilterDatabase_10_1" localSheetId="26">'HID-COMP'!#REF!</definedName>
    <definedName name="Excel_BuiltIn__FilterDatabase_10_1" localSheetId="25">'IMPER-COMP'!#REF!</definedName>
    <definedName name="Excel_BuiltIn__FilterDatabase_10_1" localSheetId="27">'IMPL-COMP'!#REF!</definedName>
    <definedName name="Excel_BuiltIn__FilterDatabase_10_1" localSheetId="28">'INC-COMP'!#REF!</definedName>
    <definedName name="Excel_BuiltIn__FilterDatabase_10_1" localSheetId="8">#REF!</definedName>
    <definedName name="Excel_BuiltIn__FilterDatabase_10_1" localSheetId="6">#REF!</definedName>
    <definedName name="Excel_BuiltIn__FilterDatabase_10_1" localSheetId="29">'SCE-COMP'!#REF!</definedName>
    <definedName name="Excel_BuiltIn__FilterDatabase_10_1" localSheetId="30">'SEG-COMP'!#REF!</definedName>
    <definedName name="Excel_BuiltIn__FilterDatabase_10_1" localSheetId="31">'SPDA-COMP'!#REF!</definedName>
    <definedName name="Excel_BuiltIn__FilterDatabase_10_1">#REF!</definedName>
    <definedName name="Excel_BuiltIn__FilterDatabase_11" localSheetId="4">#REF!</definedName>
    <definedName name="Excel_BuiltIn__FilterDatabase_11" localSheetId="17">'ADM-COMP'!#REF!</definedName>
    <definedName name="Excel_BuiltIn__FilterDatabase_11" localSheetId="7">#REF!</definedName>
    <definedName name="Excel_BuiltIn__FilterDatabase_11" localSheetId="22">'CLI-COMP'!#REF!</definedName>
    <definedName name="Excel_BuiltIn__FilterDatabase_11" localSheetId="23">'EST-COMP'!#REF!</definedName>
    <definedName name="Excel_BuiltIn__FilterDatabase_11" localSheetId="24">'GAS-COMP'!#REF!</definedName>
    <definedName name="Excel_BuiltIn__FilterDatabase_11" localSheetId="26">'HID-COMP'!#REF!</definedName>
    <definedName name="Excel_BuiltIn__FilterDatabase_11" localSheetId="25">'IMPER-COMP'!#REF!</definedName>
    <definedName name="Excel_BuiltIn__FilterDatabase_11" localSheetId="27">'IMPL-COMP'!#REF!</definedName>
    <definedName name="Excel_BuiltIn__FilterDatabase_11" localSheetId="28">'INC-COMP'!#REF!</definedName>
    <definedName name="Excel_BuiltIn__FilterDatabase_11" localSheetId="8">#REF!</definedName>
    <definedName name="Excel_BuiltIn__FilterDatabase_11" localSheetId="6">#REF!</definedName>
    <definedName name="Excel_BuiltIn__FilterDatabase_11" localSheetId="29">'SCE-COMP'!#REF!</definedName>
    <definedName name="Excel_BuiltIn__FilterDatabase_11" localSheetId="30">'SEG-COMP'!#REF!</definedName>
    <definedName name="Excel_BuiltIn__FilterDatabase_11" localSheetId="31">'SPDA-COMP'!#REF!</definedName>
    <definedName name="Excel_BuiltIn__FilterDatabase_11">#REF!</definedName>
    <definedName name="Excel_BuiltIn__FilterDatabase_12" localSheetId="4">#REF!</definedName>
    <definedName name="Excel_BuiltIn__FilterDatabase_12" localSheetId="17">'ADM-COMP'!#REF!</definedName>
    <definedName name="Excel_BuiltIn__FilterDatabase_12" localSheetId="7">#REF!</definedName>
    <definedName name="Excel_BuiltIn__FilterDatabase_12" localSheetId="22">'CLI-COMP'!#REF!</definedName>
    <definedName name="Excel_BuiltIn__FilterDatabase_12" localSheetId="23">'EST-COMP'!#REF!</definedName>
    <definedName name="Excel_BuiltIn__FilterDatabase_12" localSheetId="24">'GAS-COMP'!#REF!</definedName>
    <definedName name="Excel_BuiltIn__FilterDatabase_12" localSheetId="26">'HID-COMP'!#REF!</definedName>
    <definedName name="Excel_BuiltIn__FilterDatabase_12" localSheetId="25">'IMPER-COMP'!#REF!</definedName>
    <definedName name="Excel_BuiltIn__FilterDatabase_12" localSheetId="27">'IMPL-COMP'!#REF!</definedName>
    <definedName name="Excel_BuiltIn__FilterDatabase_12" localSheetId="28">'INC-COMP'!#REF!</definedName>
    <definedName name="Excel_BuiltIn__FilterDatabase_12" localSheetId="8">#REF!</definedName>
    <definedName name="Excel_BuiltIn__FilterDatabase_12" localSheetId="6">#REF!</definedName>
    <definedName name="Excel_BuiltIn__FilterDatabase_12" localSheetId="29">'SCE-COMP'!#REF!</definedName>
    <definedName name="Excel_BuiltIn__FilterDatabase_12" localSheetId="30">'SEG-COMP'!#REF!</definedName>
    <definedName name="Excel_BuiltIn__FilterDatabase_12" localSheetId="31">'SPDA-COMP'!#REF!</definedName>
    <definedName name="Excel_BuiltIn__FilterDatabase_12">#REF!</definedName>
    <definedName name="Excel_BuiltIn__FilterDatabase_13" localSheetId="4">#REF!</definedName>
    <definedName name="Excel_BuiltIn__FilterDatabase_13" localSheetId="17">'ADM-COMP'!#REF!</definedName>
    <definedName name="Excel_BuiltIn__FilterDatabase_13" localSheetId="7">#REF!</definedName>
    <definedName name="Excel_BuiltIn__FilterDatabase_13" localSheetId="22">'CLI-COMP'!#REF!</definedName>
    <definedName name="Excel_BuiltIn__FilterDatabase_13" localSheetId="23">'EST-COMP'!#REF!</definedName>
    <definedName name="Excel_BuiltIn__FilterDatabase_13" localSheetId="24">'GAS-COMP'!#REF!</definedName>
    <definedName name="Excel_BuiltIn__FilterDatabase_13" localSheetId="26">'HID-COMP'!#REF!</definedName>
    <definedName name="Excel_BuiltIn__FilterDatabase_13" localSheetId="25">'IMPER-COMP'!#REF!</definedName>
    <definedName name="Excel_BuiltIn__FilterDatabase_13" localSheetId="27">'IMPL-COMP'!#REF!</definedName>
    <definedName name="Excel_BuiltIn__FilterDatabase_13" localSheetId="28">'INC-COMP'!#REF!</definedName>
    <definedName name="Excel_BuiltIn__FilterDatabase_13" localSheetId="8">#REF!</definedName>
    <definedName name="Excel_BuiltIn__FilterDatabase_13" localSheetId="6">#REF!</definedName>
    <definedName name="Excel_BuiltIn__FilterDatabase_13" localSheetId="29">'SCE-COMP'!#REF!</definedName>
    <definedName name="Excel_BuiltIn__FilterDatabase_13" localSheetId="30">'SEG-COMP'!#REF!</definedName>
    <definedName name="Excel_BuiltIn__FilterDatabase_13" localSheetId="31">'SPDA-COMP'!#REF!</definedName>
    <definedName name="Excel_BuiltIn__FilterDatabase_13">#REF!</definedName>
    <definedName name="Excel_BuiltIn__FilterDatabase_14" localSheetId="4">#REF!</definedName>
    <definedName name="Excel_BuiltIn__FilterDatabase_14" localSheetId="17">'ADM-COMP'!#REF!</definedName>
    <definedName name="Excel_BuiltIn__FilterDatabase_14" localSheetId="7">#REF!</definedName>
    <definedName name="Excel_BuiltIn__FilterDatabase_14" localSheetId="22">'CLI-COMP'!#REF!</definedName>
    <definedName name="Excel_BuiltIn__FilterDatabase_14" localSheetId="23">'EST-COMP'!#REF!</definedName>
    <definedName name="Excel_BuiltIn__FilterDatabase_14" localSheetId="24">'GAS-COMP'!#REF!</definedName>
    <definedName name="Excel_BuiltIn__FilterDatabase_14" localSheetId="26">'HID-COMP'!#REF!</definedName>
    <definedName name="Excel_BuiltIn__FilterDatabase_14" localSheetId="25">'IMPER-COMP'!#REF!</definedName>
    <definedName name="Excel_BuiltIn__FilterDatabase_14" localSheetId="27">'IMPL-COMP'!#REF!</definedName>
    <definedName name="Excel_BuiltIn__FilterDatabase_14" localSheetId="28">'INC-COMP'!#REF!</definedName>
    <definedName name="Excel_BuiltIn__FilterDatabase_14" localSheetId="8">#REF!</definedName>
    <definedName name="Excel_BuiltIn__FilterDatabase_14" localSheetId="6">#REF!</definedName>
    <definedName name="Excel_BuiltIn__FilterDatabase_14" localSheetId="29">'SCE-COMP'!#REF!</definedName>
    <definedName name="Excel_BuiltIn__FilterDatabase_14" localSheetId="30">'SEG-COMP'!#REF!</definedName>
    <definedName name="Excel_BuiltIn__FilterDatabase_14" localSheetId="31">'SPDA-COMP'!#REF!</definedName>
    <definedName name="Excel_BuiltIn__FilterDatabase_14">#REF!</definedName>
    <definedName name="Excel_BuiltIn__FilterDatabase_15" localSheetId="4">#REF!</definedName>
    <definedName name="Excel_BuiltIn__FilterDatabase_15" localSheetId="17">'ADM-COMP'!#REF!</definedName>
    <definedName name="Excel_BuiltIn__FilterDatabase_15" localSheetId="7">#REF!</definedName>
    <definedName name="Excel_BuiltIn__FilterDatabase_15" localSheetId="22">'CLI-COMP'!#REF!</definedName>
    <definedName name="Excel_BuiltIn__FilterDatabase_15" localSheetId="23">'EST-COMP'!#REF!</definedName>
    <definedName name="Excel_BuiltIn__FilterDatabase_15" localSheetId="24">'GAS-COMP'!#REF!</definedName>
    <definedName name="Excel_BuiltIn__FilterDatabase_15" localSheetId="26">'HID-COMP'!#REF!</definedName>
    <definedName name="Excel_BuiltIn__FilterDatabase_15" localSheetId="25">'IMPER-COMP'!#REF!</definedName>
    <definedName name="Excel_BuiltIn__FilterDatabase_15" localSheetId="27">'IMPL-COMP'!#REF!</definedName>
    <definedName name="Excel_BuiltIn__FilterDatabase_15" localSheetId="28">'INC-COMP'!#REF!</definedName>
    <definedName name="Excel_BuiltIn__FilterDatabase_15" localSheetId="8">#REF!</definedName>
    <definedName name="Excel_BuiltIn__FilterDatabase_15" localSheetId="6">#REF!</definedName>
    <definedName name="Excel_BuiltIn__FilterDatabase_15" localSheetId="29">'SCE-COMP'!#REF!</definedName>
    <definedName name="Excel_BuiltIn__FilterDatabase_15" localSheetId="30">'SEG-COMP'!#REF!</definedName>
    <definedName name="Excel_BuiltIn__FilterDatabase_15" localSheetId="31">'SPDA-COMP'!#REF!</definedName>
    <definedName name="Excel_BuiltIn__FilterDatabase_15">#REF!</definedName>
    <definedName name="Excel_BuiltIn__FilterDatabase_16" localSheetId="4">#REF!</definedName>
    <definedName name="Excel_BuiltIn__FilterDatabase_16" localSheetId="17">'ADM-COMP'!#REF!</definedName>
    <definedName name="Excel_BuiltIn__FilterDatabase_16" localSheetId="7">#REF!</definedName>
    <definedName name="Excel_BuiltIn__FilterDatabase_16" localSheetId="22">'CLI-COMP'!#REF!</definedName>
    <definedName name="Excel_BuiltIn__FilterDatabase_16" localSheetId="23">'EST-COMP'!#REF!</definedName>
    <definedName name="Excel_BuiltIn__FilterDatabase_16" localSheetId="24">'GAS-COMP'!#REF!</definedName>
    <definedName name="Excel_BuiltIn__FilterDatabase_16" localSheetId="26">'HID-COMP'!#REF!</definedName>
    <definedName name="Excel_BuiltIn__FilterDatabase_16" localSheetId="25">'IMPER-COMP'!#REF!</definedName>
    <definedName name="Excel_BuiltIn__FilterDatabase_16" localSheetId="27">'IMPL-COMP'!#REF!</definedName>
    <definedName name="Excel_BuiltIn__FilterDatabase_16" localSheetId="28">'INC-COMP'!#REF!</definedName>
    <definedName name="Excel_BuiltIn__FilterDatabase_16" localSheetId="8">#REF!</definedName>
    <definedName name="Excel_BuiltIn__FilterDatabase_16" localSheetId="6">#REF!</definedName>
    <definedName name="Excel_BuiltIn__FilterDatabase_16" localSheetId="29">'SCE-COMP'!#REF!</definedName>
    <definedName name="Excel_BuiltIn__FilterDatabase_16" localSheetId="30">'SEG-COMP'!#REF!</definedName>
    <definedName name="Excel_BuiltIn__FilterDatabase_16" localSheetId="31">'SPDA-COMP'!#REF!</definedName>
    <definedName name="Excel_BuiltIn__FilterDatabase_16">#REF!</definedName>
    <definedName name="Excel_BuiltIn__FilterDatabase_17" localSheetId="4">#REF!</definedName>
    <definedName name="Excel_BuiltIn__FilterDatabase_17" localSheetId="17">'ADM-COMP'!#REF!</definedName>
    <definedName name="Excel_BuiltIn__FilterDatabase_17" localSheetId="7">#REF!</definedName>
    <definedName name="Excel_BuiltIn__FilterDatabase_17" localSheetId="22">'CLI-COMP'!#REF!</definedName>
    <definedName name="Excel_BuiltIn__FilterDatabase_17" localSheetId="23">'EST-COMP'!#REF!</definedName>
    <definedName name="Excel_BuiltIn__FilterDatabase_17" localSheetId="24">'GAS-COMP'!#REF!</definedName>
    <definedName name="Excel_BuiltIn__FilterDatabase_17" localSheetId="26">'HID-COMP'!#REF!</definedName>
    <definedName name="Excel_BuiltIn__FilterDatabase_17" localSheetId="25">'IMPER-COMP'!#REF!</definedName>
    <definedName name="Excel_BuiltIn__FilterDatabase_17" localSheetId="27">'IMPL-COMP'!#REF!</definedName>
    <definedName name="Excel_BuiltIn__FilterDatabase_17" localSheetId="28">'INC-COMP'!#REF!</definedName>
    <definedName name="Excel_BuiltIn__FilterDatabase_17" localSheetId="8">#REF!</definedName>
    <definedName name="Excel_BuiltIn__FilterDatabase_17" localSheetId="6">#REF!</definedName>
    <definedName name="Excel_BuiltIn__FilterDatabase_17" localSheetId="29">'SCE-COMP'!#REF!</definedName>
    <definedName name="Excel_BuiltIn__FilterDatabase_17" localSheetId="30">'SEG-COMP'!#REF!</definedName>
    <definedName name="Excel_BuiltIn__FilterDatabase_17" localSheetId="31">'SPDA-COMP'!#REF!</definedName>
    <definedName name="Excel_BuiltIn__FilterDatabase_17">#REF!</definedName>
    <definedName name="Excel_BuiltIn__FilterDatabase_18" localSheetId="4">#REF!</definedName>
    <definedName name="Excel_BuiltIn__FilterDatabase_18" localSheetId="17">'ADM-COMP'!#REF!</definedName>
    <definedName name="Excel_BuiltIn__FilterDatabase_18" localSheetId="7">#REF!</definedName>
    <definedName name="Excel_BuiltIn__FilterDatabase_18" localSheetId="22">'CLI-COMP'!#REF!</definedName>
    <definedName name="Excel_BuiltIn__FilterDatabase_18" localSheetId="23">'EST-COMP'!#REF!</definedName>
    <definedName name="Excel_BuiltIn__FilterDatabase_18" localSheetId="24">'GAS-COMP'!#REF!</definedName>
    <definedName name="Excel_BuiltIn__FilterDatabase_18" localSheetId="26">'HID-COMP'!#REF!</definedName>
    <definedName name="Excel_BuiltIn__FilterDatabase_18" localSheetId="25">'IMPER-COMP'!#REF!</definedName>
    <definedName name="Excel_BuiltIn__FilterDatabase_18" localSheetId="27">'IMPL-COMP'!#REF!</definedName>
    <definedName name="Excel_BuiltIn__FilterDatabase_18" localSheetId="28">'INC-COMP'!#REF!</definedName>
    <definedName name="Excel_BuiltIn__FilterDatabase_18" localSheetId="8">#REF!</definedName>
    <definedName name="Excel_BuiltIn__FilterDatabase_18" localSheetId="6">#REF!</definedName>
    <definedName name="Excel_BuiltIn__FilterDatabase_18" localSheetId="29">'SCE-COMP'!#REF!</definedName>
    <definedName name="Excel_BuiltIn__FilterDatabase_18" localSheetId="30">'SEG-COMP'!#REF!</definedName>
    <definedName name="Excel_BuiltIn__FilterDatabase_18" localSheetId="31">'SPDA-COMP'!#REF!</definedName>
    <definedName name="Excel_BuiltIn__FilterDatabase_18">#REF!</definedName>
    <definedName name="Excel_BuiltIn__FilterDatabase_2" localSheetId="4">#REF!</definedName>
    <definedName name="Excel_BuiltIn__FilterDatabase_2" localSheetId="17">'ADM-COMP'!#REF!</definedName>
    <definedName name="Excel_BuiltIn__FilterDatabase_2" localSheetId="7">#REF!</definedName>
    <definedName name="Excel_BuiltIn__FilterDatabase_2" localSheetId="22">'CLI-COMP'!#REF!</definedName>
    <definedName name="Excel_BuiltIn__FilterDatabase_2" localSheetId="23">'EST-COMP'!#REF!</definedName>
    <definedName name="Excel_BuiltIn__FilterDatabase_2" localSheetId="24">'GAS-COMP'!#REF!</definedName>
    <definedName name="Excel_BuiltIn__FilterDatabase_2" localSheetId="26">'HID-COMP'!#REF!</definedName>
    <definedName name="Excel_BuiltIn__FilterDatabase_2" localSheetId="25">'IMPER-COMP'!#REF!</definedName>
    <definedName name="Excel_BuiltIn__FilterDatabase_2" localSheetId="27">'IMPL-COMP'!#REF!</definedName>
    <definedName name="Excel_BuiltIn__FilterDatabase_2" localSheetId="28">'INC-COMP'!#REF!</definedName>
    <definedName name="Excel_BuiltIn__FilterDatabase_2" localSheetId="8">#REF!</definedName>
    <definedName name="Excel_BuiltIn__FilterDatabase_2" localSheetId="6">#REF!</definedName>
    <definedName name="Excel_BuiltIn__FilterDatabase_2" localSheetId="29">'SCE-COMP'!#REF!</definedName>
    <definedName name="Excel_BuiltIn__FilterDatabase_2" localSheetId="30">'SEG-COMP'!#REF!</definedName>
    <definedName name="Excel_BuiltIn__FilterDatabase_2" localSheetId="31">'SPDA-COMP'!#REF!</definedName>
    <definedName name="Excel_BuiltIn__FilterDatabase_2">#REF!</definedName>
    <definedName name="Excel_BuiltIn__FilterDatabase_3" localSheetId="4">#REF!</definedName>
    <definedName name="Excel_BuiltIn__FilterDatabase_3" localSheetId="17">'ADM-COMP'!#REF!</definedName>
    <definedName name="Excel_BuiltIn__FilterDatabase_3" localSheetId="7">#REF!</definedName>
    <definedName name="Excel_BuiltIn__FilterDatabase_3" localSheetId="22">'CLI-COMP'!#REF!</definedName>
    <definedName name="Excel_BuiltIn__FilterDatabase_3" localSheetId="23">'EST-COMP'!#REF!</definedName>
    <definedName name="Excel_BuiltIn__FilterDatabase_3" localSheetId="24">'GAS-COMP'!#REF!</definedName>
    <definedName name="Excel_BuiltIn__FilterDatabase_3" localSheetId="26">'HID-COMP'!#REF!</definedName>
    <definedName name="Excel_BuiltIn__FilterDatabase_3" localSheetId="25">'IMPER-COMP'!#REF!</definedName>
    <definedName name="Excel_BuiltIn__FilterDatabase_3" localSheetId="27">'IMPL-COMP'!#REF!</definedName>
    <definedName name="Excel_BuiltIn__FilterDatabase_3" localSheetId="28">'INC-COMP'!#REF!</definedName>
    <definedName name="Excel_BuiltIn__FilterDatabase_3" localSheetId="8">#REF!</definedName>
    <definedName name="Excel_BuiltIn__FilterDatabase_3" localSheetId="6">#REF!</definedName>
    <definedName name="Excel_BuiltIn__FilterDatabase_3" localSheetId="29">'SCE-COMP'!#REF!</definedName>
    <definedName name="Excel_BuiltIn__FilterDatabase_3" localSheetId="30">'SEG-COMP'!#REF!</definedName>
    <definedName name="Excel_BuiltIn__FilterDatabase_3" localSheetId="31">'SPDA-COMP'!#REF!</definedName>
    <definedName name="Excel_BuiltIn__FilterDatabase_3">#REF!</definedName>
    <definedName name="Excel_BuiltIn__FilterDatabase_3_1" localSheetId="4">#REF!</definedName>
    <definedName name="Excel_BuiltIn__FilterDatabase_3_1" localSheetId="17">'ADM-COMP'!#REF!</definedName>
    <definedName name="Excel_BuiltIn__FilterDatabase_3_1" localSheetId="7">#REF!</definedName>
    <definedName name="Excel_BuiltIn__FilterDatabase_3_1" localSheetId="22">'CLI-COMP'!#REF!</definedName>
    <definedName name="Excel_BuiltIn__FilterDatabase_3_1" localSheetId="23">'EST-COMP'!#REF!</definedName>
    <definedName name="Excel_BuiltIn__FilterDatabase_3_1" localSheetId="24">'GAS-COMP'!#REF!</definedName>
    <definedName name="Excel_BuiltIn__FilterDatabase_3_1" localSheetId="26">'HID-COMP'!#REF!</definedName>
    <definedName name="Excel_BuiltIn__FilterDatabase_3_1" localSheetId="25">'IMPER-COMP'!#REF!</definedName>
    <definedName name="Excel_BuiltIn__FilterDatabase_3_1" localSheetId="27">'IMPL-COMP'!#REF!</definedName>
    <definedName name="Excel_BuiltIn__FilterDatabase_3_1" localSheetId="28">'INC-COMP'!#REF!</definedName>
    <definedName name="Excel_BuiltIn__FilterDatabase_3_1" localSheetId="8">#REF!</definedName>
    <definedName name="Excel_BuiltIn__FilterDatabase_3_1" localSheetId="6">#REF!</definedName>
    <definedName name="Excel_BuiltIn__FilterDatabase_3_1" localSheetId="29">'SCE-COMP'!#REF!</definedName>
    <definedName name="Excel_BuiltIn__FilterDatabase_3_1" localSheetId="30">'SEG-COMP'!#REF!</definedName>
    <definedName name="Excel_BuiltIn__FilterDatabase_3_1" localSheetId="31">'SPDA-COMP'!#REF!</definedName>
    <definedName name="Excel_BuiltIn__FilterDatabase_3_1">#REF!</definedName>
    <definedName name="Excel_BuiltIn__FilterDatabase_3_1_1" localSheetId="4">#REF!</definedName>
    <definedName name="Excel_BuiltIn__FilterDatabase_3_1_1" localSheetId="17">'ADM-COMP'!#REF!</definedName>
    <definedName name="Excel_BuiltIn__FilterDatabase_3_1_1" localSheetId="7">#REF!</definedName>
    <definedName name="Excel_BuiltIn__FilterDatabase_3_1_1" localSheetId="22">'CLI-COMP'!#REF!</definedName>
    <definedName name="Excel_BuiltIn__FilterDatabase_3_1_1" localSheetId="23">'EST-COMP'!#REF!</definedName>
    <definedName name="Excel_BuiltIn__FilterDatabase_3_1_1" localSheetId="24">'GAS-COMP'!#REF!</definedName>
    <definedName name="Excel_BuiltIn__FilterDatabase_3_1_1" localSheetId="26">'HID-COMP'!#REF!</definedName>
    <definedName name="Excel_BuiltIn__FilterDatabase_3_1_1" localSheetId="25">'IMPER-COMP'!#REF!</definedName>
    <definedName name="Excel_BuiltIn__FilterDatabase_3_1_1" localSheetId="27">'IMPL-COMP'!#REF!</definedName>
    <definedName name="Excel_BuiltIn__FilterDatabase_3_1_1" localSheetId="28">'INC-COMP'!#REF!</definedName>
    <definedName name="Excel_BuiltIn__FilterDatabase_3_1_1" localSheetId="8">#REF!</definedName>
    <definedName name="Excel_BuiltIn__FilterDatabase_3_1_1" localSheetId="6">#REF!</definedName>
    <definedName name="Excel_BuiltIn__FilterDatabase_3_1_1" localSheetId="29">'SCE-COMP'!#REF!</definedName>
    <definedName name="Excel_BuiltIn__FilterDatabase_3_1_1" localSheetId="30">'SEG-COMP'!#REF!</definedName>
    <definedName name="Excel_BuiltIn__FilterDatabase_3_1_1" localSheetId="31">'SPDA-COMP'!#REF!</definedName>
    <definedName name="Excel_BuiltIn__FilterDatabase_3_1_1">#REF!</definedName>
    <definedName name="Excel_BuiltIn__FilterDatabase_3_4" localSheetId="4">#REF!</definedName>
    <definedName name="Excel_BuiltIn__FilterDatabase_3_4" localSheetId="17">'ADM-COMP'!#REF!</definedName>
    <definedName name="Excel_BuiltIn__FilterDatabase_3_4" localSheetId="7">#REF!</definedName>
    <definedName name="Excel_BuiltIn__FilterDatabase_3_4" localSheetId="22">'CLI-COMP'!#REF!</definedName>
    <definedName name="Excel_BuiltIn__FilterDatabase_3_4" localSheetId="23">'EST-COMP'!#REF!</definedName>
    <definedName name="Excel_BuiltIn__FilterDatabase_3_4" localSheetId="24">'GAS-COMP'!#REF!</definedName>
    <definedName name="Excel_BuiltIn__FilterDatabase_3_4" localSheetId="26">'HID-COMP'!#REF!</definedName>
    <definedName name="Excel_BuiltIn__FilterDatabase_3_4" localSheetId="25">'IMPER-COMP'!#REF!</definedName>
    <definedName name="Excel_BuiltIn__FilterDatabase_3_4" localSheetId="27">'IMPL-COMP'!#REF!</definedName>
    <definedName name="Excel_BuiltIn__FilterDatabase_3_4" localSheetId="28">'INC-COMP'!#REF!</definedName>
    <definedName name="Excel_BuiltIn__FilterDatabase_3_4" localSheetId="8">#REF!</definedName>
    <definedName name="Excel_BuiltIn__FilterDatabase_3_4" localSheetId="6">#REF!</definedName>
    <definedName name="Excel_BuiltIn__FilterDatabase_3_4" localSheetId="29">'SCE-COMP'!#REF!</definedName>
    <definedName name="Excel_BuiltIn__FilterDatabase_3_4" localSheetId="30">'SEG-COMP'!#REF!</definedName>
    <definedName name="Excel_BuiltIn__FilterDatabase_3_4" localSheetId="31">'SPDA-COMP'!#REF!</definedName>
    <definedName name="Excel_BuiltIn__FilterDatabase_3_4">#REF!</definedName>
    <definedName name="Excel_BuiltIn__FilterDatabase_3_5" localSheetId="4">#REF!</definedName>
    <definedName name="Excel_BuiltIn__FilterDatabase_3_5" localSheetId="17">'ADM-COMP'!#REF!</definedName>
    <definedName name="Excel_BuiltIn__FilterDatabase_3_5" localSheetId="7">#REF!</definedName>
    <definedName name="Excel_BuiltIn__FilterDatabase_3_5" localSheetId="22">'CLI-COMP'!#REF!</definedName>
    <definedName name="Excel_BuiltIn__FilterDatabase_3_5" localSheetId="23">'EST-COMP'!#REF!</definedName>
    <definedName name="Excel_BuiltIn__FilterDatabase_3_5" localSheetId="24">'GAS-COMP'!#REF!</definedName>
    <definedName name="Excel_BuiltIn__FilterDatabase_3_5" localSheetId="26">'HID-COMP'!#REF!</definedName>
    <definedName name="Excel_BuiltIn__FilterDatabase_3_5" localSheetId="25">'IMPER-COMP'!#REF!</definedName>
    <definedName name="Excel_BuiltIn__FilterDatabase_3_5" localSheetId="27">'IMPL-COMP'!#REF!</definedName>
    <definedName name="Excel_BuiltIn__FilterDatabase_3_5" localSheetId="28">'INC-COMP'!#REF!</definedName>
    <definedName name="Excel_BuiltIn__FilterDatabase_3_5" localSheetId="8">#REF!</definedName>
    <definedName name="Excel_BuiltIn__FilterDatabase_3_5" localSheetId="6">#REF!</definedName>
    <definedName name="Excel_BuiltIn__FilterDatabase_3_5" localSheetId="29">'SCE-COMP'!#REF!</definedName>
    <definedName name="Excel_BuiltIn__FilterDatabase_3_5" localSheetId="30">'SEG-COMP'!#REF!</definedName>
    <definedName name="Excel_BuiltIn__FilterDatabase_3_5" localSheetId="31">'SPDA-COMP'!#REF!</definedName>
    <definedName name="Excel_BuiltIn__FilterDatabase_3_5">#REF!</definedName>
    <definedName name="Excel_BuiltIn__FilterDatabase_3_6" localSheetId="4">#REF!</definedName>
    <definedName name="Excel_BuiltIn__FilterDatabase_3_6" localSheetId="17">'ADM-COMP'!#REF!</definedName>
    <definedName name="Excel_BuiltIn__FilterDatabase_3_6" localSheetId="7">#REF!</definedName>
    <definedName name="Excel_BuiltIn__FilterDatabase_3_6" localSheetId="22">'CLI-COMP'!#REF!</definedName>
    <definedName name="Excel_BuiltIn__FilterDatabase_3_6" localSheetId="23">'EST-COMP'!#REF!</definedName>
    <definedName name="Excel_BuiltIn__FilterDatabase_3_6" localSheetId="24">'GAS-COMP'!#REF!</definedName>
    <definedName name="Excel_BuiltIn__FilterDatabase_3_6" localSheetId="26">'HID-COMP'!#REF!</definedName>
    <definedName name="Excel_BuiltIn__FilterDatabase_3_6" localSheetId="25">'IMPER-COMP'!#REF!</definedName>
    <definedName name="Excel_BuiltIn__FilterDatabase_3_6" localSheetId="27">'IMPL-COMP'!#REF!</definedName>
    <definedName name="Excel_BuiltIn__FilterDatabase_3_6" localSheetId="28">'INC-COMP'!#REF!</definedName>
    <definedName name="Excel_BuiltIn__FilterDatabase_3_6" localSheetId="8">#REF!</definedName>
    <definedName name="Excel_BuiltIn__FilterDatabase_3_6" localSheetId="6">#REF!</definedName>
    <definedName name="Excel_BuiltIn__FilterDatabase_3_6" localSheetId="29">'SCE-COMP'!#REF!</definedName>
    <definedName name="Excel_BuiltIn__FilterDatabase_3_6" localSheetId="30">'SEG-COMP'!#REF!</definedName>
    <definedName name="Excel_BuiltIn__FilterDatabase_3_6" localSheetId="31">'SPDA-COMP'!#REF!</definedName>
    <definedName name="Excel_BuiltIn__FilterDatabase_3_6">#REF!</definedName>
    <definedName name="Excel_BuiltIn__FilterDatabase_3_7" localSheetId="4">#REF!</definedName>
    <definedName name="Excel_BuiltIn__FilterDatabase_3_7" localSheetId="17">'ADM-COMP'!#REF!</definedName>
    <definedName name="Excel_BuiltIn__FilterDatabase_3_7" localSheetId="7">#REF!</definedName>
    <definedName name="Excel_BuiltIn__FilterDatabase_3_7" localSheetId="22">'CLI-COMP'!#REF!</definedName>
    <definedName name="Excel_BuiltIn__FilterDatabase_3_7" localSheetId="23">'EST-COMP'!#REF!</definedName>
    <definedName name="Excel_BuiltIn__FilterDatabase_3_7" localSheetId="24">'GAS-COMP'!#REF!</definedName>
    <definedName name="Excel_BuiltIn__FilterDatabase_3_7" localSheetId="26">'HID-COMP'!#REF!</definedName>
    <definedName name="Excel_BuiltIn__FilterDatabase_3_7" localSheetId="25">'IMPER-COMP'!#REF!</definedName>
    <definedName name="Excel_BuiltIn__FilterDatabase_3_7" localSheetId="27">'IMPL-COMP'!#REF!</definedName>
    <definedName name="Excel_BuiltIn__FilterDatabase_3_7" localSheetId="28">'INC-COMP'!#REF!</definedName>
    <definedName name="Excel_BuiltIn__FilterDatabase_3_7" localSheetId="8">#REF!</definedName>
    <definedName name="Excel_BuiltIn__FilterDatabase_3_7" localSheetId="6">#REF!</definedName>
    <definedName name="Excel_BuiltIn__FilterDatabase_3_7" localSheetId="29">'SCE-COMP'!#REF!</definedName>
    <definedName name="Excel_BuiltIn__FilterDatabase_3_7" localSheetId="30">'SEG-COMP'!#REF!</definedName>
    <definedName name="Excel_BuiltIn__FilterDatabase_3_7" localSheetId="31">'SPDA-COMP'!#REF!</definedName>
    <definedName name="Excel_BuiltIn__FilterDatabase_3_7">#REF!</definedName>
    <definedName name="Excel_BuiltIn__FilterDatabase_3_8" localSheetId="4">#REF!</definedName>
    <definedName name="Excel_BuiltIn__FilterDatabase_3_8" localSheetId="17">'ADM-COMP'!#REF!</definedName>
    <definedName name="Excel_BuiltIn__FilterDatabase_3_8" localSheetId="7">#REF!</definedName>
    <definedName name="Excel_BuiltIn__FilterDatabase_3_8" localSheetId="22">'CLI-COMP'!#REF!</definedName>
    <definedName name="Excel_BuiltIn__FilterDatabase_3_8" localSheetId="23">'EST-COMP'!#REF!</definedName>
    <definedName name="Excel_BuiltIn__FilterDatabase_3_8" localSheetId="24">'GAS-COMP'!#REF!</definedName>
    <definedName name="Excel_BuiltIn__FilterDatabase_3_8" localSheetId="26">'HID-COMP'!#REF!</definedName>
    <definedName name="Excel_BuiltIn__FilterDatabase_3_8" localSheetId="25">'IMPER-COMP'!#REF!</definedName>
    <definedName name="Excel_BuiltIn__FilterDatabase_3_8" localSheetId="27">'IMPL-COMP'!#REF!</definedName>
    <definedName name="Excel_BuiltIn__FilterDatabase_3_8" localSheetId="28">'INC-COMP'!#REF!</definedName>
    <definedName name="Excel_BuiltIn__FilterDatabase_3_8" localSheetId="8">#REF!</definedName>
    <definedName name="Excel_BuiltIn__FilterDatabase_3_8" localSheetId="6">#REF!</definedName>
    <definedName name="Excel_BuiltIn__FilterDatabase_3_8" localSheetId="29">'SCE-COMP'!#REF!</definedName>
    <definedName name="Excel_BuiltIn__FilterDatabase_3_8" localSheetId="30">'SEG-COMP'!#REF!</definedName>
    <definedName name="Excel_BuiltIn__FilterDatabase_3_8" localSheetId="31">'SPDA-COMP'!#REF!</definedName>
    <definedName name="Excel_BuiltIn__FilterDatabase_3_8">#REF!</definedName>
    <definedName name="Excel_BuiltIn__FilterDatabase_3_9" localSheetId="4">#REF!</definedName>
    <definedName name="Excel_BuiltIn__FilterDatabase_3_9" localSheetId="17">'ADM-COMP'!#REF!</definedName>
    <definedName name="Excel_BuiltIn__FilterDatabase_3_9" localSheetId="7">#REF!</definedName>
    <definedName name="Excel_BuiltIn__FilterDatabase_3_9" localSheetId="22">'CLI-COMP'!#REF!</definedName>
    <definedName name="Excel_BuiltIn__FilterDatabase_3_9" localSheetId="23">'EST-COMP'!#REF!</definedName>
    <definedName name="Excel_BuiltIn__FilterDatabase_3_9" localSheetId="24">'GAS-COMP'!#REF!</definedName>
    <definedName name="Excel_BuiltIn__FilterDatabase_3_9" localSheetId="26">'HID-COMP'!#REF!</definedName>
    <definedName name="Excel_BuiltIn__FilterDatabase_3_9" localSheetId="25">'IMPER-COMP'!#REF!</definedName>
    <definedName name="Excel_BuiltIn__FilterDatabase_3_9" localSheetId="27">'IMPL-COMP'!#REF!</definedName>
    <definedName name="Excel_BuiltIn__FilterDatabase_3_9" localSheetId="28">'INC-COMP'!#REF!</definedName>
    <definedName name="Excel_BuiltIn__FilterDatabase_3_9" localSheetId="8">#REF!</definedName>
    <definedName name="Excel_BuiltIn__FilterDatabase_3_9" localSheetId="6">#REF!</definedName>
    <definedName name="Excel_BuiltIn__FilterDatabase_3_9" localSheetId="29">'SCE-COMP'!#REF!</definedName>
    <definedName name="Excel_BuiltIn__FilterDatabase_3_9" localSheetId="30">'SEG-COMP'!#REF!</definedName>
    <definedName name="Excel_BuiltIn__FilterDatabase_3_9" localSheetId="31">'SPDA-COMP'!#REF!</definedName>
    <definedName name="Excel_BuiltIn__FilterDatabase_3_9">#REF!</definedName>
    <definedName name="Excel_BuiltIn__FilterDatabase_4" localSheetId="4">#REF!</definedName>
    <definedName name="Excel_BuiltIn__FilterDatabase_4" localSheetId="17">'ADM-COMP'!#REF!</definedName>
    <definedName name="Excel_BuiltIn__FilterDatabase_4" localSheetId="7">#REF!</definedName>
    <definedName name="Excel_BuiltIn__FilterDatabase_4" localSheetId="22">'CLI-COMP'!#REF!</definedName>
    <definedName name="Excel_BuiltIn__FilterDatabase_4" localSheetId="23">'EST-COMP'!#REF!</definedName>
    <definedName name="Excel_BuiltIn__FilterDatabase_4" localSheetId="24">'GAS-COMP'!#REF!</definedName>
    <definedName name="Excel_BuiltIn__FilterDatabase_4" localSheetId="26">'HID-COMP'!#REF!</definedName>
    <definedName name="Excel_BuiltIn__FilterDatabase_4" localSheetId="25">'IMPER-COMP'!#REF!</definedName>
    <definedName name="Excel_BuiltIn__FilterDatabase_4" localSheetId="27">'IMPL-COMP'!#REF!</definedName>
    <definedName name="Excel_BuiltIn__FilterDatabase_4" localSheetId="28">'INC-COMP'!#REF!</definedName>
    <definedName name="Excel_BuiltIn__FilterDatabase_4" localSheetId="8">#REF!</definedName>
    <definedName name="Excel_BuiltIn__FilterDatabase_4" localSheetId="6">#REF!</definedName>
    <definedName name="Excel_BuiltIn__FilterDatabase_4" localSheetId="29">'SCE-COMP'!#REF!</definedName>
    <definedName name="Excel_BuiltIn__FilterDatabase_4" localSheetId="30">'SEG-COMP'!#REF!</definedName>
    <definedName name="Excel_BuiltIn__FilterDatabase_4" localSheetId="31">'SPDA-COMP'!#REF!</definedName>
    <definedName name="Excel_BuiltIn__FilterDatabase_4">#REF!</definedName>
    <definedName name="Excel_BuiltIn__FilterDatabase_4_1" localSheetId="4">#REF!</definedName>
    <definedName name="Excel_BuiltIn__FilterDatabase_4_1" localSheetId="17">'ADM-COMP'!#REF!</definedName>
    <definedName name="Excel_BuiltIn__FilterDatabase_4_1" localSheetId="7">#REF!</definedName>
    <definedName name="Excel_BuiltIn__FilterDatabase_4_1" localSheetId="22">'CLI-COMP'!#REF!</definedName>
    <definedName name="Excel_BuiltIn__FilterDatabase_4_1" localSheetId="23">'EST-COMP'!#REF!</definedName>
    <definedName name="Excel_BuiltIn__FilterDatabase_4_1" localSheetId="24">'GAS-COMP'!#REF!</definedName>
    <definedName name="Excel_BuiltIn__FilterDatabase_4_1" localSheetId="26">'HID-COMP'!#REF!</definedName>
    <definedName name="Excel_BuiltIn__FilterDatabase_4_1" localSheetId="25">'IMPER-COMP'!#REF!</definedName>
    <definedName name="Excel_BuiltIn__FilterDatabase_4_1" localSheetId="27">'IMPL-COMP'!#REF!</definedName>
    <definedName name="Excel_BuiltIn__FilterDatabase_4_1" localSheetId="28">'INC-COMP'!#REF!</definedName>
    <definedName name="Excel_BuiltIn__FilterDatabase_4_1" localSheetId="8">#REF!</definedName>
    <definedName name="Excel_BuiltIn__FilterDatabase_4_1" localSheetId="6">#REF!</definedName>
    <definedName name="Excel_BuiltIn__FilterDatabase_4_1" localSheetId="29">'SCE-COMP'!#REF!</definedName>
    <definedName name="Excel_BuiltIn__FilterDatabase_4_1" localSheetId="30">'SEG-COMP'!#REF!</definedName>
    <definedName name="Excel_BuiltIn__FilterDatabase_4_1" localSheetId="31">'SPDA-COMP'!#REF!</definedName>
    <definedName name="Excel_BuiltIn__FilterDatabase_4_1">#REF!</definedName>
    <definedName name="Excel_BuiltIn__FilterDatabase_5" localSheetId="4">#REF!</definedName>
    <definedName name="Excel_BuiltIn__FilterDatabase_5" localSheetId="17">'ADM-COMP'!#REF!</definedName>
    <definedName name="Excel_BuiltIn__FilterDatabase_5" localSheetId="7">#REF!</definedName>
    <definedName name="Excel_BuiltIn__FilterDatabase_5" localSheetId="22">'CLI-COMP'!#REF!</definedName>
    <definedName name="Excel_BuiltIn__FilterDatabase_5" localSheetId="23">'EST-COMP'!#REF!</definedName>
    <definedName name="Excel_BuiltIn__FilterDatabase_5" localSheetId="24">'GAS-COMP'!#REF!</definedName>
    <definedName name="Excel_BuiltIn__FilterDatabase_5" localSheetId="26">'HID-COMP'!#REF!</definedName>
    <definedName name="Excel_BuiltIn__FilterDatabase_5" localSheetId="25">'IMPER-COMP'!#REF!</definedName>
    <definedName name="Excel_BuiltIn__FilterDatabase_5" localSheetId="27">'IMPL-COMP'!#REF!</definedName>
    <definedName name="Excel_BuiltIn__FilterDatabase_5" localSheetId="28">'INC-COMP'!#REF!</definedName>
    <definedName name="Excel_BuiltIn__FilterDatabase_5" localSheetId="8">#REF!</definedName>
    <definedName name="Excel_BuiltIn__FilterDatabase_5" localSheetId="6">#REF!</definedName>
    <definedName name="Excel_BuiltIn__FilterDatabase_5" localSheetId="29">'SCE-COMP'!#REF!</definedName>
    <definedName name="Excel_BuiltIn__FilterDatabase_5" localSheetId="30">'SEG-COMP'!#REF!</definedName>
    <definedName name="Excel_BuiltIn__FilterDatabase_5" localSheetId="31">'SPDA-COMP'!#REF!</definedName>
    <definedName name="Excel_BuiltIn__FilterDatabase_5">#REF!</definedName>
    <definedName name="Excel_BuiltIn__FilterDatabase_5_1" localSheetId="4">#REF!</definedName>
    <definedName name="Excel_BuiltIn__FilterDatabase_5_1" localSheetId="17">'ADM-COMP'!#REF!</definedName>
    <definedName name="Excel_BuiltIn__FilterDatabase_5_1" localSheetId="7">#REF!</definedName>
    <definedName name="Excel_BuiltIn__FilterDatabase_5_1" localSheetId="22">'CLI-COMP'!#REF!</definedName>
    <definedName name="Excel_BuiltIn__FilterDatabase_5_1" localSheetId="23">'EST-COMP'!#REF!</definedName>
    <definedName name="Excel_BuiltIn__FilterDatabase_5_1" localSheetId="24">'GAS-COMP'!#REF!</definedName>
    <definedName name="Excel_BuiltIn__FilterDatabase_5_1" localSheetId="26">'HID-COMP'!#REF!</definedName>
    <definedName name="Excel_BuiltIn__FilterDatabase_5_1" localSheetId="25">'IMPER-COMP'!#REF!</definedName>
    <definedName name="Excel_BuiltIn__FilterDatabase_5_1" localSheetId="27">'IMPL-COMP'!#REF!</definedName>
    <definedName name="Excel_BuiltIn__FilterDatabase_5_1" localSheetId="28">'INC-COMP'!#REF!</definedName>
    <definedName name="Excel_BuiltIn__FilterDatabase_5_1" localSheetId="8">#REF!</definedName>
    <definedName name="Excel_BuiltIn__FilterDatabase_5_1" localSheetId="6">#REF!</definedName>
    <definedName name="Excel_BuiltIn__FilterDatabase_5_1" localSheetId="29">'SCE-COMP'!#REF!</definedName>
    <definedName name="Excel_BuiltIn__FilterDatabase_5_1" localSheetId="30">'SEG-COMP'!#REF!</definedName>
    <definedName name="Excel_BuiltIn__FilterDatabase_5_1" localSheetId="31">'SPDA-COMP'!#REF!</definedName>
    <definedName name="Excel_BuiltIn__FilterDatabase_5_1">#REF!</definedName>
    <definedName name="Excel_BuiltIn__FilterDatabase_5_1_1" localSheetId="4">#REF!</definedName>
    <definedName name="Excel_BuiltIn__FilterDatabase_5_1_1" localSheetId="17">'ADM-COMP'!#REF!</definedName>
    <definedName name="Excel_BuiltIn__FilterDatabase_5_1_1" localSheetId="7">#REF!</definedName>
    <definedName name="Excel_BuiltIn__FilterDatabase_5_1_1" localSheetId="22">'CLI-COMP'!#REF!</definedName>
    <definedName name="Excel_BuiltIn__FilterDatabase_5_1_1" localSheetId="23">'EST-COMP'!#REF!</definedName>
    <definedName name="Excel_BuiltIn__FilterDatabase_5_1_1" localSheetId="24">'GAS-COMP'!#REF!</definedName>
    <definedName name="Excel_BuiltIn__FilterDatabase_5_1_1" localSheetId="26">'HID-COMP'!#REF!</definedName>
    <definedName name="Excel_BuiltIn__FilterDatabase_5_1_1" localSheetId="25">'IMPER-COMP'!#REF!</definedName>
    <definedName name="Excel_BuiltIn__FilterDatabase_5_1_1" localSheetId="27">'IMPL-COMP'!#REF!</definedName>
    <definedName name="Excel_BuiltIn__FilterDatabase_5_1_1" localSheetId="28">'INC-COMP'!#REF!</definedName>
    <definedName name="Excel_BuiltIn__FilterDatabase_5_1_1" localSheetId="8">#REF!</definedName>
    <definedName name="Excel_BuiltIn__FilterDatabase_5_1_1" localSheetId="6">#REF!</definedName>
    <definedName name="Excel_BuiltIn__FilterDatabase_5_1_1" localSheetId="29">'SCE-COMP'!#REF!</definedName>
    <definedName name="Excel_BuiltIn__FilterDatabase_5_1_1" localSheetId="30">'SEG-COMP'!#REF!</definedName>
    <definedName name="Excel_BuiltIn__FilterDatabase_5_1_1" localSheetId="31">'SPDA-COMP'!#REF!</definedName>
    <definedName name="Excel_BuiltIn__FilterDatabase_5_1_1">#REF!</definedName>
    <definedName name="Excel_BuiltIn__FilterDatabase_6" localSheetId="4">#REF!</definedName>
    <definedName name="Excel_BuiltIn__FilterDatabase_6" localSheetId="17">'ADM-COMP'!#REF!</definedName>
    <definedName name="Excel_BuiltIn__FilterDatabase_6" localSheetId="7">#REF!</definedName>
    <definedName name="Excel_BuiltIn__FilterDatabase_6" localSheetId="22">'CLI-COMP'!#REF!</definedName>
    <definedName name="Excel_BuiltIn__FilterDatabase_6" localSheetId="23">'EST-COMP'!#REF!</definedName>
    <definedName name="Excel_BuiltIn__FilterDatabase_6" localSheetId="24">'GAS-COMP'!#REF!</definedName>
    <definedName name="Excel_BuiltIn__FilterDatabase_6" localSheetId="26">'HID-COMP'!#REF!</definedName>
    <definedName name="Excel_BuiltIn__FilterDatabase_6" localSheetId="25">'IMPER-COMP'!#REF!</definedName>
    <definedName name="Excel_BuiltIn__FilterDatabase_6" localSheetId="27">'IMPL-COMP'!#REF!</definedName>
    <definedName name="Excel_BuiltIn__FilterDatabase_6" localSheetId="28">'INC-COMP'!#REF!</definedName>
    <definedName name="Excel_BuiltIn__FilterDatabase_6" localSheetId="8">#REF!</definedName>
    <definedName name="Excel_BuiltIn__FilterDatabase_6" localSheetId="6">#REF!</definedName>
    <definedName name="Excel_BuiltIn__FilterDatabase_6" localSheetId="29">'SCE-COMP'!#REF!</definedName>
    <definedName name="Excel_BuiltIn__FilterDatabase_6" localSheetId="30">'SEG-COMP'!#REF!</definedName>
    <definedName name="Excel_BuiltIn__FilterDatabase_6" localSheetId="31">'SPDA-COMP'!#REF!</definedName>
    <definedName name="Excel_BuiltIn__FilterDatabase_6">#REF!</definedName>
    <definedName name="Excel_BuiltIn__FilterDatabase_6_1" localSheetId="4">#REF!</definedName>
    <definedName name="Excel_BuiltIn__FilterDatabase_6_1" localSheetId="17">'ADM-COMP'!#REF!</definedName>
    <definedName name="Excel_BuiltIn__FilterDatabase_6_1" localSheetId="7">#REF!</definedName>
    <definedName name="Excel_BuiltIn__FilterDatabase_6_1" localSheetId="22">'CLI-COMP'!#REF!</definedName>
    <definedName name="Excel_BuiltIn__FilterDatabase_6_1" localSheetId="23">'EST-COMP'!#REF!</definedName>
    <definedName name="Excel_BuiltIn__FilterDatabase_6_1" localSheetId="24">'GAS-COMP'!#REF!</definedName>
    <definedName name="Excel_BuiltIn__FilterDatabase_6_1" localSheetId="26">'HID-COMP'!#REF!</definedName>
    <definedName name="Excel_BuiltIn__FilterDatabase_6_1" localSheetId="25">'IMPER-COMP'!#REF!</definedName>
    <definedName name="Excel_BuiltIn__FilterDatabase_6_1" localSheetId="27">'IMPL-COMP'!#REF!</definedName>
    <definedName name="Excel_BuiltIn__FilterDatabase_6_1" localSheetId="28">'INC-COMP'!#REF!</definedName>
    <definedName name="Excel_BuiltIn__FilterDatabase_6_1" localSheetId="8">#REF!</definedName>
    <definedName name="Excel_BuiltIn__FilterDatabase_6_1" localSheetId="6">#REF!</definedName>
    <definedName name="Excel_BuiltIn__FilterDatabase_6_1" localSheetId="29">'SCE-COMP'!#REF!</definedName>
    <definedName name="Excel_BuiltIn__FilterDatabase_6_1" localSheetId="30">'SEG-COMP'!#REF!</definedName>
    <definedName name="Excel_BuiltIn__FilterDatabase_6_1" localSheetId="31">'SPDA-COMP'!#REF!</definedName>
    <definedName name="Excel_BuiltIn__FilterDatabase_6_1">#REF!</definedName>
    <definedName name="Excel_BuiltIn__FilterDatabase_7" localSheetId="4">#REF!</definedName>
    <definedName name="Excel_BuiltIn__FilterDatabase_7" localSheetId="17">'ADM-COMP'!#REF!</definedName>
    <definedName name="Excel_BuiltIn__FilterDatabase_7" localSheetId="7">#REF!</definedName>
    <definedName name="Excel_BuiltIn__FilterDatabase_7" localSheetId="22">'CLI-COMP'!#REF!</definedName>
    <definedName name="Excel_BuiltIn__FilterDatabase_7" localSheetId="23">'EST-COMP'!#REF!</definedName>
    <definedName name="Excel_BuiltIn__FilterDatabase_7" localSheetId="24">'GAS-COMP'!#REF!</definedName>
    <definedName name="Excel_BuiltIn__FilterDatabase_7" localSheetId="26">'HID-COMP'!#REF!</definedName>
    <definedName name="Excel_BuiltIn__FilterDatabase_7" localSheetId="25">'IMPER-COMP'!#REF!</definedName>
    <definedName name="Excel_BuiltIn__FilterDatabase_7" localSheetId="27">'IMPL-COMP'!#REF!</definedName>
    <definedName name="Excel_BuiltIn__FilterDatabase_7" localSheetId="28">'INC-COMP'!#REF!</definedName>
    <definedName name="Excel_BuiltIn__FilterDatabase_7" localSheetId="8">#REF!</definedName>
    <definedName name="Excel_BuiltIn__FilterDatabase_7" localSheetId="6">#REF!</definedName>
    <definedName name="Excel_BuiltIn__FilterDatabase_7" localSheetId="29">'SCE-COMP'!#REF!</definedName>
    <definedName name="Excel_BuiltIn__FilterDatabase_7" localSheetId="30">'SEG-COMP'!#REF!</definedName>
    <definedName name="Excel_BuiltIn__FilterDatabase_7" localSheetId="31">'SPDA-COMP'!#REF!</definedName>
    <definedName name="Excel_BuiltIn__FilterDatabase_7">#REF!</definedName>
    <definedName name="Excel_BuiltIn__FilterDatabase_7_1" localSheetId="4">#REF!</definedName>
    <definedName name="Excel_BuiltIn__FilterDatabase_7_1" localSheetId="17">'ADM-COMP'!#REF!</definedName>
    <definedName name="Excel_BuiltIn__FilterDatabase_7_1" localSheetId="7">#REF!</definedName>
    <definedName name="Excel_BuiltIn__FilterDatabase_7_1" localSheetId="22">'CLI-COMP'!#REF!</definedName>
    <definedName name="Excel_BuiltIn__FilterDatabase_7_1" localSheetId="23">'EST-COMP'!#REF!</definedName>
    <definedName name="Excel_BuiltIn__FilterDatabase_7_1" localSheetId="24">'GAS-COMP'!#REF!</definedName>
    <definedName name="Excel_BuiltIn__FilterDatabase_7_1" localSheetId="26">'HID-COMP'!#REF!</definedName>
    <definedName name="Excel_BuiltIn__FilterDatabase_7_1" localSheetId="25">'IMPER-COMP'!#REF!</definedName>
    <definedName name="Excel_BuiltIn__FilterDatabase_7_1" localSheetId="27">'IMPL-COMP'!#REF!</definedName>
    <definedName name="Excel_BuiltIn__FilterDatabase_7_1" localSheetId="28">'INC-COMP'!#REF!</definedName>
    <definedName name="Excel_BuiltIn__FilterDatabase_7_1" localSheetId="8">#REF!</definedName>
    <definedName name="Excel_BuiltIn__FilterDatabase_7_1" localSheetId="6">#REF!</definedName>
    <definedName name="Excel_BuiltIn__FilterDatabase_7_1" localSheetId="29">'SCE-COMP'!#REF!</definedName>
    <definedName name="Excel_BuiltIn__FilterDatabase_7_1" localSheetId="30">'SEG-COMP'!#REF!</definedName>
    <definedName name="Excel_BuiltIn__FilterDatabase_7_1" localSheetId="31">'SPDA-COMP'!#REF!</definedName>
    <definedName name="Excel_BuiltIn__FilterDatabase_7_1">#REF!</definedName>
    <definedName name="Excel_BuiltIn__FilterDatabase_8" localSheetId="4">#REF!</definedName>
    <definedName name="Excel_BuiltIn__FilterDatabase_8" localSheetId="17">'ADM-COMP'!#REF!</definedName>
    <definedName name="Excel_BuiltIn__FilterDatabase_8" localSheetId="7">#REF!</definedName>
    <definedName name="Excel_BuiltIn__FilterDatabase_8" localSheetId="22">'CLI-COMP'!#REF!</definedName>
    <definedName name="Excel_BuiltIn__FilterDatabase_8" localSheetId="23">'EST-COMP'!#REF!</definedName>
    <definedName name="Excel_BuiltIn__FilterDatabase_8" localSheetId="24">'GAS-COMP'!#REF!</definedName>
    <definedName name="Excel_BuiltIn__FilterDatabase_8" localSheetId="26">'HID-COMP'!#REF!</definedName>
    <definedName name="Excel_BuiltIn__FilterDatabase_8" localSheetId="25">'IMPER-COMP'!#REF!</definedName>
    <definedName name="Excel_BuiltIn__FilterDatabase_8" localSheetId="27">'IMPL-COMP'!#REF!</definedName>
    <definedName name="Excel_BuiltIn__FilterDatabase_8" localSheetId="28">'INC-COMP'!#REF!</definedName>
    <definedName name="Excel_BuiltIn__FilterDatabase_8" localSheetId="8">#REF!</definedName>
    <definedName name="Excel_BuiltIn__FilterDatabase_8" localSheetId="6">#REF!</definedName>
    <definedName name="Excel_BuiltIn__FilterDatabase_8" localSheetId="29">'SCE-COMP'!#REF!</definedName>
    <definedName name="Excel_BuiltIn__FilterDatabase_8" localSheetId="30">'SEG-COMP'!#REF!</definedName>
    <definedName name="Excel_BuiltIn__FilterDatabase_8" localSheetId="31">'SPDA-COMP'!#REF!</definedName>
    <definedName name="Excel_BuiltIn__FilterDatabase_8">#REF!</definedName>
    <definedName name="Excel_BuiltIn__FilterDatabase_8_1" localSheetId="4">#REF!</definedName>
    <definedName name="Excel_BuiltIn__FilterDatabase_8_1" localSheetId="17">'ADM-COMP'!#REF!</definedName>
    <definedName name="Excel_BuiltIn__FilterDatabase_8_1" localSheetId="7">#REF!</definedName>
    <definedName name="Excel_BuiltIn__FilterDatabase_8_1" localSheetId="22">'CLI-COMP'!#REF!</definedName>
    <definedName name="Excel_BuiltIn__FilterDatabase_8_1" localSheetId="23">'EST-COMP'!#REF!</definedName>
    <definedName name="Excel_BuiltIn__FilterDatabase_8_1" localSheetId="24">'GAS-COMP'!#REF!</definedName>
    <definedName name="Excel_BuiltIn__FilterDatabase_8_1" localSheetId="26">'HID-COMP'!#REF!</definedName>
    <definedName name="Excel_BuiltIn__FilterDatabase_8_1" localSheetId="25">'IMPER-COMP'!#REF!</definedName>
    <definedName name="Excel_BuiltIn__FilterDatabase_8_1" localSheetId="27">'IMPL-COMP'!#REF!</definedName>
    <definedName name="Excel_BuiltIn__FilterDatabase_8_1" localSheetId="28">'INC-COMP'!#REF!</definedName>
    <definedName name="Excel_BuiltIn__FilterDatabase_8_1" localSheetId="8">#REF!</definedName>
    <definedName name="Excel_BuiltIn__FilterDatabase_8_1" localSheetId="6">#REF!</definedName>
    <definedName name="Excel_BuiltIn__FilterDatabase_8_1" localSheetId="29">'SCE-COMP'!#REF!</definedName>
    <definedName name="Excel_BuiltIn__FilterDatabase_8_1" localSheetId="30">'SEG-COMP'!#REF!</definedName>
    <definedName name="Excel_BuiltIn__FilterDatabase_8_1" localSheetId="31">'SPDA-COMP'!#REF!</definedName>
    <definedName name="Excel_BuiltIn__FilterDatabase_8_1">#REF!</definedName>
    <definedName name="Excel_BuiltIn__FilterDatabase_9" localSheetId="4">#REF!</definedName>
    <definedName name="Excel_BuiltIn__FilterDatabase_9" localSheetId="17">'ADM-COMP'!#REF!</definedName>
    <definedName name="Excel_BuiltIn__FilterDatabase_9" localSheetId="7">#REF!</definedName>
    <definedName name="Excel_BuiltIn__FilterDatabase_9" localSheetId="22">'CLI-COMP'!#REF!</definedName>
    <definedName name="Excel_BuiltIn__FilterDatabase_9" localSheetId="23">'EST-COMP'!#REF!</definedName>
    <definedName name="Excel_BuiltIn__FilterDatabase_9" localSheetId="24">'GAS-COMP'!#REF!</definedName>
    <definedName name="Excel_BuiltIn__FilterDatabase_9" localSheetId="26">'HID-COMP'!#REF!</definedName>
    <definedName name="Excel_BuiltIn__FilterDatabase_9" localSheetId="25">'IMPER-COMP'!#REF!</definedName>
    <definedName name="Excel_BuiltIn__FilterDatabase_9" localSheetId="27">'IMPL-COMP'!#REF!</definedName>
    <definedName name="Excel_BuiltIn__FilterDatabase_9" localSheetId="28">'INC-COMP'!#REF!</definedName>
    <definedName name="Excel_BuiltIn__FilterDatabase_9" localSheetId="8">#REF!</definedName>
    <definedName name="Excel_BuiltIn__FilterDatabase_9" localSheetId="6">#REF!</definedName>
    <definedName name="Excel_BuiltIn__FilterDatabase_9" localSheetId="29">'SCE-COMP'!#REF!</definedName>
    <definedName name="Excel_BuiltIn__FilterDatabase_9" localSheetId="30">'SEG-COMP'!#REF!</definedName>
    <definedName name="Excel_BuiltIn__FilterDatabase_9" localSheetId="31">'SPDA-COMP'!#REF!</definedName>
    <definedName name="Excel_BuiltIn__FilterDatabase_9">#REF!</definedName>
    <definedName name="Excel_BuiltIn__FilterDatabase_9_1" localSheetId="4">#REF!</definedName>
    <definedName name="Excel_BuiltIn__FilterDatabase_9_1" localSheetId="17">'ADM-COMP'!#REF!</definedName>
    <definedName name="Excel_BuiltIn__FilterDatabase_9_1" localSheetId="7">#REF!</definedName>
    <definedName name="Excel_BuiltIn__FilterDatabase_9_1" localSheetId="22">'CLI-COMP'!#REF!</definedName>
    <definedName name="Excel_BuiltIn__FilterDatabase_9_1" localSheetId="23">'EST-COMP'!#REF!</definedName>
    <definedName name="Excel_BuiltIn__FilterDatabase_9_1" localSheetId="24">'GAS-COMP'!#REF!</definedName>
    <definedName name="Excel_BuiltIn__FilterDatabase_9_1" localSheetId="26">'HID-COMP'!#REF!</definedName>
    <definedName name="Excel_BuiltIn__FilterDatabase_9_1" localSheetId="25">'IMPER-COMP'!#REF!</definedName>
    <definedName name="Excel_BuiltIn__FilterDatabase_9_1" localSheetId="27">'IMPL-COMP'!#REF!</definedName>
    <definedName name="Excel_BuiltIn__FilterDatabase_9_1" localSheetId="28">'INC-COMP'!#REF!</definedName>
    <definedName name="Excel_BuiltIn__FilterDatabase_9_1" localSheetId="8">#REF!</definedName>
    <definedName name="Excel_BuiltIn__FilterDatabase_9_1" localSheetId="6">#REF!</definedName>
    <definedName name="Excel_BuiltIn__FilterDatabase_9_1" localSheetId="29">'SCE-COMP'!#REF!</definedName>
    <definedName name="Excel_BuiltIn__FilterDatabase_9_1" localSheetId="30">'SEG-COMP'!#REF!</definedName>
    <definedName name="Excel_BuiltIn__FilterDatabase_9_1" localSheetId="31">'SPDA-COMP'!#REF!</definedName>
    <definedName name="Excel_BuiltIn__FilterDatabase_9_1">#REF!</definedName>
    <definedName name="Excel_BuiltIn_Print_Area_1" localSheetId="4">#REF!</definedName>
    <definedName name="Excel_BuiltIn_Print_Area_1" localSheetId="17">'ADM-COMP'!#REF!</definedName>
    <definedName name="Excel_BuiltIn_Print_Area_1" localSheetId="7">#REF!</definedName>
    <definedName name="Excel_BuiltIn_Print_Area_1" localSheetId="22">'CLI-COMP'!#REF!</definedName>
    <definedName name="Excel_BuiltIn_Print_Area_1" localSheetId="23">'EST-COMP'!#REF!</definedName>
    <definedName name="Excel_BuiltIn_Print_Area_1" localSheetId="24">'GAS-COMP'!#REF!</definedName>
    <definedName name="Excel_BuiltIn_Print_Area_1" localSheetId="26">'HID-COMP'!#REF!</definedName>
    <definedName name="Excel_BuiltIn_Print_Area_1" localSheetId="25">'IMPER-COMP'!#REF!</definedName>
    <definedName name="Excel_BuiltIn_Print_Area_1" localSheetId="27">'IMPL-COMP'!#REF!</definedName>
    <definedName name="Excel_BuiltIn_Print_Area_1" localSheetId="28">'INC-COMP'!#REF!</definedName>
    <definedName name="Excel_BuiltIn_Print_Area_1" localSheetId="8">#REF!</definedName>
    <definedName name="Excel_BuiltIn_Print_Area_1" localSheetId="6">#REF!</definedName>
    <definedName name="Excel_BuiltIn_Print_Area_1" localSheetId="29">'SCE-COMP'!#REF!</definedName>
    <definedName name="Excel_BuiltIn_Print_Area_1" localSheetId="30">'SEG-COMP'!#REF!</definedName>
    <definedName name="Excel_BuiltIn_Print_Area_1" localSheetId="31">'SPDA-COMP'!#REF!</definedName>
    <definedName name="Excel_BuiltIn_Print_Area_1">#REF!</definedName>
    <definedName name="Excel_BuiltIn_Print_Area_1_1" localSheetId="4">#REF!</definedName>
    <definedName name="Excel_BuiltIn_Print_Area_1_1" localSheetId="17">'ADM-COMP'!#REF!</definedName>
    <definedName name="Excel_BuiltIn_Print_Area_1_1" localSheetId="7">#REF!</definedName>
    <definedName name="Excel_BuiltIn_Print_Area_1_1" localSheetId="22">'CLI-COMP'!#REF!</definedName>
    <definedName name="Excel_BuiltIn_Print_Area_1_1" localSheetId="23">'EST-COMP'!#REF!</definedName>
    <definedName name="Excel_BuiltIn_Print_Area_1_1" localSheetId="24">'GAS-COMP'!#REF!</definedName>
    <definedName name="Excel_BuiltIn_Print_Area_1_1" localSheetId="26">'HID-COMP'!#REF!</definedName>
    <definedName name="Excel_BuiltIn_Print_Area_1_1" localSheetId="25">'IMPER-COMP'!#REF!</definedName>
    <definedName name="Excel_BuiltIn_Print_Area_1_1" localSheetId="27">'IMPL-COMP'!#REF!</definedName>
    <definedName name="Excel_BuiltIn_Print_Area_1_1" localSheetId="28">'INC-COMP'!#REF!</definedName>
    <definedName name="Excel_BuiltIn_Print_Area_1_1" localSheetId="8">#REF!</definedName>
    <definedName name="Excel_BuiltIn_Print_Area_1_1" localSheetId="6">#REF!</definedName>
    <definedName name="Excel_BuiltIn_Print_Area_1_1" localSheetId="29">'SCE-COMP'!#REF!</definedName>
    <definedName name="Excel_BuiltIn_Print_Area_1_1" localSheetId="30">'SEG-COMP'!#REF!</definedName>
    <definedName name="Excel_BuiltIn_Print_Area_1_1" localSheetId="31">'SPDA-COMP'!#REF!</definedName>
    <definedName name="Excel_BuiltIn_Print_Area_1_1">#REF!</definedName>
    <definedName name="Excel_BuiltIn_Print_Area_1_1_1" localSheetId="4">#REF!</definedName>
    <definedName name="Excel_BuiltIn_Print_Area_1_1_1" localSheetId="17">'ADM-COMP'!#REF!</definedName>
    <definedName name="Excel_BuiltIn_Print_Area_1_1_1" localSheetId="7">#REF!</definedName>
    <definedName name="Excel_BuiltIn_Print_Area_1_1_1" localSheetId="22">'CLI-COMP'!#REF!</definedName>
    <definedName name="Excel_BuiltIn_Print_Area_1_1_1" localSheetId="23">'EST-COMP'!#REF!</definedName>
    <definedName name="Excel_BuiltIn_Print_Area_1_1_1" localSheetId="24">'GAS-COMP'!#REF!</definedName>
    <definedName name="Excel_BuiltIn_Print_Area_1_1_1" localSheetId="26">'HID-COMP'!#REF!</definedName>
    <definedName name="Excel_BuiltIn_Print_Area_1_1_1" localSheetId="25">'IMPER-COMP'!#REF!</definedName>
    <definedName name="Excel_BuiltIn_Print_Area_1_1_1" localSheetId="27">'IMPL-COMP'!#REF!</definedName>
    <definedName name="Excel_BuiltIn_Print_Area_1_1_1" localSheetId="28">'INC-COMP'!#REF!</definedName>
    <definedName name="Excel_BuiltIn_Print_Area_1_1_1" localSheetId="8">#REF!</definedName>
    <definedName name="Excel_BuiltIn_Print_Area_1_1_1" localSheetId="6">#REF!</definedName>
    <definedName name="Excel_BuiltIn_Print_Area_1_1_1" localSheetId="29">'SCE-COMP'!#REF!</definedName>
    <definedName name="Excel_BuiltIn_Print_Area_1_1_1" localSheetId="30">'SEG-COMP'!#REF!</definedName>
    <definedName name="Excel_BuiltIn_Print_Area_1_1_1" localSheetId="31">'SPDA-COMP'!#REF!</definedName>
    <definedName name="Excel_BuiltIn_Print_Area_1_1_1">#REF!</definedName>
    <definedName name="Excel_BuiltIn_Print_Area_1_1_1_1" localSheetId="4">#REF!</definedName>
    <definedName name="Excel_BuiltIn_Print_Area_1_1_1_1" localSheetId="17">'ADM-COMP'!#REF!</definedName>
    <definedName name="Excel_BuiltIn_Print_Area_1_1_1_1" localSheetId="7">#REF!</definedName>
    <definedName name="Excel_BuiltIn_Print_Area_1_1_1_1" localSheetId="22">'CLI-COMP'!#REF!</definedName>
    <definedName name="Excel_BuiltIn_Print_Area_1_1_1_1" localSheetId="23">'EST-COMP'!#REF!</definedName>
    <definedName name="Excel_BuiltIn_Print_Area_1_1_1_1" localSheetId="24">'GAS-COMP'!#REF!</definedName>
    <definedName name="Excel_BuiltIn_Print_Area_1_1_1_1" localSheetId="26">'HID-COMP'!#REF!</definedName>
    <definedName name="Excel_BuiltIn_Print_Area_1_1_1_1" localSheetId="25">'IMPER-COMP'!#REF!</definedName>
    <definedName name="Excel_BuiltIn_Print_Area_1_1_1_1" localSheetId="27">'IMPL-COMP'!#REF!</definedName>
    <definedName name="Excel_BuiltIn_Print_Area_1_1_1_1" localSheetId="28">'INC-COMP'!#REF!</definedName>
    <definedName name="Excel_BuiltIn_Print_Area_1_1_1_1" localSheetId="8">#REF!</definedName>
    <definedName name="Excel_BuiltIn_Print_Area_1_1_1_1" localSheetId="6">#REF!</definedName>
    <definedName name="Excel_BuiltIn_Print_Area_1_1_1_1" localSheetId="29">'SCE-COMP'!#REF!</definedName>
    <definedName name="Excel_BuiltIn_Print_Area_1_1_1_1" localSheetId="30">'SEG-COMP'!#REF!</definedName>
    <definedName name="Excel_BuiltIn_Print_Area_1_1_1_1" localSheetId="31">'SPDA-COMP'!#REF!</definedName>
    <definedName name="Excel_BuiltIn_Print_Area_1_1_1_1">#REF!</definedName>
    <definedName name="Excel_BuiltIn_Print_Area_1_1_1_1_1" localSheetId="4">#REF!</definedName>
    <definedName name="Excel_BuiltIn_Print_Area_1_1_1_1_1" localSheetId="17">'ADM-COMP'!#REF!</definedName>
    <definedName name="Excel_BuiltIn_Print_Area_1_1_1_1_1" localSheetId="7">#REF!</definedName>
    <definedName name="Excel_BuiltIn_Print_Area_1_1_1_1_1" localSheetId="22">'CLI-COMP'!#REF!</definedName>
    <definedName name="Excel_BuiltIn_Print_Area_1_1_1_1_1" localSheetId="23">'EST-COMP'!#REF!</definedName>
    <definedName name="Excel_BuiltIn_Print_Area_1_1_1_1_1" localSheetId="24">'GAS-COMP'!#REF!</definedName>
    <definedName name="Excel_BuiltIn_Print_Area_1_1_1_1_1" localSheetId="26">'HID-COMP'!#REF!</definedName>
    <definedName name="Excel_BuiltIn_Print_Area_1_1_1_1_1" localSheetId="25">'IMPER-COMP'!#REF!</definedName>
    <definedName name="Excel_BuiltIn_Print_Area_1_1_1_1_1" localSheetId="27">'IMPL-COMP'!#REF!</definedName>
    <definedName name="Excel_BuiltIn_Print_Area_1_1_1_1_1" localSheetId="28">'INC-COMP'!#REF!</definedName>
    <definedName name="Excel_BuiltIn_Print_Area_1_1_1_1_1" localSheetId="8">#REF!</definedName>
    <definedName name="Excel_BuiltIn_Print_Area_1_1_1_1_1" localSheetId="6">#REF!</definedName>
    <definedName name="Excel_BuiltIn_Print_Area_1_1_1_1_1" localSheetId="29">'SCE-COMP'!#REF!</definedName>
    <definedName name="Excel_BuiltIn_Print_Area_1_1_1_1_1" localSheetId="30">'SEG-COMP'!#REF!</definedName>
    <definedName name="Excel_BuiltIn_Print_Area_1_1_1_1_1" localSheetId="31">'SPDA-COMP'!#REF!</definedName>
    <definedName name="Excel_BuiltIn_Print_Area_1_1_1_1_1">#REF!</definedName>
    <definedName name="Excel_BuiltIn_Print_Area_1_1_1_1_1_1" localSheetId="4">#REF!</definedName>
    <definedName name="Excel_BuiltIn_Print_Area_1_1_1_1_1_1" localSheetId="17">'ADM-COMP'!#REF!</definedName>
    <definedName name="Excel_BuiltIn_Print_Area_1_1_1_1_1_1" localSheetId="7">#REF!</definedName>
    <definedName name="Excel_BuiltIn_Print_Area_1_1_1_1_1_1" localSheetId="22">'CLI-COMP'!#REF!</definedName>
    <definedName name="Excel_BuiltIn_Print_Area_1_1_1_1_1_1" localSheetId="23">'EST-COMP'!#REF!</definedName>
    <definedName name="Excel_BuiltIn_Print_Area_1_1_1_1_1_1" localSheetId="24">'GAS-COMP'!#REF!</definedName>
    <definedName name="Excel_BuiltIn_Print_Area_1_1_1_1_1_1" localSheetId="26">'HID-COMP'!#REF!</definedName>
    <definedName name="Excel_BuiltIn_Print_Area_1_1_1_1_1_1" localSheetId="25">'IMPER-COMP'!#REF!</definedName>
    <definedName name="Excel_BuiltIn_Print_Area_1_1_1_1_1_1" localSheetId="27">'IMPL-COMP'!#REF!</definedName>
    <definedName name="Excel_BuiltIn_Print_Area_1_1_1_1_1_1" localSheetId="28">'INC-COMP'!#REF!</definedName>
    <definedName name="Excel_BuiltIn_Print_Area_1_1_1_1_1_1" localSheetId="8">#REF!</definedName>
    <definedName name="Excel_BuiltIn_Print_Area_1_1_1_1_1_1" localSheetId="6">#REF!</definedName>
    <definedName name="Excel_BuiltIn_Print_Area_1_1_1_1_1_1" localSheetId="29">'SCE-COMP'!#REF!</definedName>
    <definedName name="Excel_BuiltIn_Print_Area_1_1_1_1_1_1" localSheetId="30">'SEG-COMP'!#REF!</definedName>
    <definedName name="Excel_BuiltIn_Print_Area_1_1_1_1_1_1" localSheetId="31">'SPDA-COMP'!#REF!</definedName>
    <definedName name="Excel_BuiltIn_Print_Area_1_1_1_1_1_1">#REF!</definedName>
    <definedName name="Excel_BuiltIn_Print_Area_1_1_1_1_1_1_1" localSheetId="4">#REF!</definedName>
    <definedName name="Excel_BuiltIn_Print_Area_1_1_1_1_1_1_1" localSheetId="17">'ADM-COMP'!#REF!</definedName>
    <definedName name="Excel_BuiltIn_Print_Area_1_1_1_1_1_1_1" localSheetId="7">#REF!</definedName>
    <definedName name="Excel_BuiltIn_Print_Area_1_1_1_1_1_1_1" localSheetId="22">'CLI-COMP'!#REF!</definedName>
    <definedName name="Excel_BuiltIn_Print_Area_1_1_1_1_1_1_1" localSheetId="23">'EST-COMP'!#REF!</definedName>
    <definedName name="Excel_BuiltIn_Print_Area_1_1_1_1_1_1_1" localSheetId="24">'GAS-COMP'!#REF!</definedName>
    <definedName name="Excel_BuiltIn_Print_Area_1_1_1_1_1_1_1" localSheetId="26">'HID-COMP'!#REF!</definedName>
    <definedName name="Excel_BuiltIn_Print_Area_1_1_1_1_1_1_1" localSheetId="25">'IMPER-COMP'!#REF!</definedName>
    <definedName name="Excel_BuiltIn_Print_Area_1_1_1_1_1_1_1" localSheetId="27">'IMPL-COMP'!#REF!</definedName>
    <definedName name="Excel_BuiltIn_Print_Area_1_1_1_1_1_1_1" localSheetId="28">'INC-COMP'!#REF!</definedName>
    <definedName name="Excel_BuiltIn_Print_Area_1_1_1_1_1_1_1" localSheetId="8">#REF!</definedName>
    <definedName name="Excel_BuiltIn_Print_Area_1_1_1_1_1_1_1" localSheetId="6">#REF!</definedName>
    <definedName name="Excel_BuiltIn_Print_Area_1_1_1_1_1_1_1" localSheetId="29">'SCE-COMP'!#REF!</definedName>
    <definedName name="Excel_BuiltIn_Print_Area_1_1_1_1_1_1_1" localSheetId="30">'SEG-COMP'!#REF!</definedName>
    <definedName name="Excel_BuiltIn_Print_Area_1_1_1_1_1_1_1" localSheetId="31">'SPDA-COMP'!#REF!</definedName>
    <definedName name="Excel_BuiltIn_Print_Area_1_1_1_1_1_1_1">#REF!</definedName>
    <definedName name="Excel_BuiltIn_Print_Area_1_1_1_1_1_1_1_1" localSheetId="4">#REF!</definedName>
    <definedName name="Excel_BuiltIn_Print_Area_1_1_1_1_1_1_1_1" localSheetId="17">'ADM-COMP'!#REF!</definedName>
    <definedName name="Excel_BuiltIn_Print_Area_1_1_1_1_1_1_1_1" localSheetId="7">#REF!</definedName>
    <definedName name="Excel_BuiltIn_Print_Area_1_1_1_1_1_1_1_1" localSheetId="22">'CLI-COMP'!#REF!</definedName>
    <definedName name="Excel_BuiltIn_Print_Area_1_1_1_1_1_1_1_1" localSheetId="23">'EST-COMP'!#REF!</definedName>
    <definedName name="Excel_BuiltIn_Print_Area_1_1_1_1_1_1_1_1" localSheetId="24">'GAS-COMP'!#REF!</definedName>
    <definedName name="Excel_BuiltIn_Print_Area_1_1_1_1_1_1_1_1" localSheetId="26">'HID-COMP'!#REF!</definedName>
    <definedName name="Excel_BuiltIn_Print_Area_1_1_1_1_1_1_1_1" localSheetId="25">'IMPER-COMP'!#REF!</definedName>
    <definedName name="Excel_BuiltIn_Print_Area_1_1_1_1_1_1_1_1" localSheetId="27">'IMPL-COMP'!#REF!</definedName>
    <definedName name="Excel_BuiltIn_Print_Area_1_1_1_1_1_1_1_1" localSheetId="28">'INC-COMP'!#REF!</definedName>
    <definedName name="Excel_BuiltIn_Print_Area_1_1_1_1_1_1_1_1" localSheetId="8">#REF!</definedName>
    <definedName name="Excel_BuiltIn_Print_Area_1_1_1_1_1_1_1_1" localSheetId="6">#REF!</definedName>
    <definedName name="Excel_BuiltIn_Print_Area_1_1_1_1_1_1_1_1" localSheetId="29">'SCE-COMP'!#REF!</definedName>
    <definedName name="Excel_BuiltIn_Print_Area_1_1_1_1_1_1_1_1" localSheetId="30">'SEG-COMP'!#REF!</definedName>
    <definedName name="Excel_BuiltIn_Print_Area_1_1_1_1_1_1_1_1" localSheetId="31">'SPDA-COMP'!#REF!</definedName>
    <definedName name="Excel_BuiltIn_Print_Area_1_1_1_1_1_1_1_1">#REF!</definedName>
    <definedName name="Excel_BuiltIn_Print_Area_1_1_1_1_1_1_1_1_1" localSheetId="4">#REF!</definedName>
    <definedName name="Excel_BuiltIn_Print_Area_1_1_1_1_1_1_1_1_1" localSheetId="17">'ADM-COMP'!#REF!</definedName>
    <definedName name="Excel_BuiltIn_Print_Area_1_1_1_1_1_1_1_1_1" localSheetId="7">#REF!</definedName>
    <definedName name="Excel_BuiltIn_Print_Area_1_1_1_1_1_1_1_1_1" localSheetId="22">'CLI-COMP'!#REF!</definedName>
    <definedName name="Excel_BuiltIn_Print_Area_1_1_1_1_1_1_1_1_1" localSheetId="23">'EST-COMP'!#REF!</definedName>
    <definedName name="Excel_BuiltIn_Print_Area_1_1_1_1_1_1_1_1_1" localSheetId="24">'GAS-COMP'!#REF!</definedName>
    <definedName name="Excel_BuiltIn_Print_Area_1_1_1_1_1_1_1_1_1" localSheetId="26">'HID-COMP'!#REF!</definedName>
    <definedName name="Excel_BuiltIn_Print_Area_1_1_1_1_1_1_1_1_1" localSheetId="25">'IMPER-COMP'!#REF!</definedName>
    <definedName name="Excel_BuiltIn_Print_Area_1_1_1_1_1_1_1_1_1" localSheetId="27">'IMPL-COMP'!#REF!</definedName>
    <definedName name="Excel_BuiltIn_Print_Area_1_1_1_1_1_1_1_1_1" localSheetId="28">'INC-COMP'!#REF!</definedName>
    <definedName name="Excel_BuiltIn_Print_Area_1_1_1_1_1_1_1_1_1" localSheetId="8">#REF!</definedName>
    <definedName name="Excel_BuiltIn_Print_Area_1_1_1_1_1_1_1_1_1" localSheetId="6">#REF!</definedName>
    <definedName name="Excel_BuiltIn_Print_Area_1_1_1_1_1_1_1_1_1" localSheetId="29">'SCE-COMP'!#REF!</definedName>
    <definedName name="Excel_BuiltIn_Print_Area_1_1_1_1_1_1_1_1_1" localSheetId="30">'SEG-COMP'!#REF!</definedName>
    <definedName name="Excel_BuiltIn_Print_Area_1_1_1_1_1_1_1_1_1" localSheetId="31">'SPDA-COMP'!#REF!</definedName>
    <definedName name="Excel_BuiltIn_Print_Area_1_1_1_1_1_1_1_1_1">#REF!</definedName>
    <definedName name="Excel_BuiltIn_Print_Area_10" localSheetId="4">#REF!</definedName>
    <definedName name="Excel_BuiltIn_Print_Area_10" localSheetId="17">'ADM-COMP'!#REF!</definedName>
    <definedName name="Excel_BuiltIn_Print_Area_10" localSheetId="7">#REF!</definedName>
    <definedName name="Excel_BuiltIn_Print_Area_10" localSheetId="22">'CLI-COMP'!#REF!</definedName>
    <definedName name="Excel_BuiltIn_Print_Area_10" localSheetId="23">'EST-COMP'!#REF!</definedName>
    <definedName name="Excel_BuiltIn_Print_Area_10" localSheetId="24">'GAS-COMP'!#REF!</definedName>
    <definedName name="Excel_BuiltIn_Print_Area_10" localSheetId="26">'HID-COMP'!#REF!</definedName>
    <definedName name="Excel_BuiltIn_Print_Area_10" localSheetId="25">'IMPER-COMP'!#REF!</definedName>
    <definedName name="Excel_BuiltIn_Print_Area_10" localSheetId="27">'IMPL-COMP'!#REF!</definedName>
    <definedName name="Excel_BuiltIn_Print_Area_10" localSheetId="28">'INC-COMP'!#REF!</definedName>
    <definedName name="Excel_BuiltIn_Print_Area_10" localSheetId="8">#REF!</definedName>
    <definedName name="Excel_BuiltIn_Print_Area_10" localSheetId="6">#REF!</definedName>
    <definedName name="Excel_BuiltIn_Print_Area_10" localSheetId="29">'SCE-COMP'!#REF!</definedName>
    <definedName name="Excel_BuiltIn_Print_Area_10" localSheetId="30">'SEG-COMP'!#REF!</definedName>
    <definedName name="Excel_BuiltIn_Print_Area_10" localSheetId="31">'SPDA-COMP'!#REF!</definedName>
    <definedName name="Excel_BuiltIn_Print_Area_10">#REF!</definedName>
    <definedName name="Excel_BuiltIn_Print_Area_10_1" localSheetId="4">#REF!</definedName>
    <definedName name="Excel_BuiltIn_Print_Area_10_1" localSheetId="17">'ADM-COMP'!#REF!</definedName>
    <definedName name="Excel_BuiltIn_Print_Area_10_1" localSheetId="7">#REF!</definedName>
    <definedName name="Excel_BuiltIn_Print_Area_10_1" localSheetId="22">'CLI-COMP'!#REF!</definedName>
    <definedName name="Excel_BuiltIn_Print_Area_10_1" localSheetId="23">'EST-COMP'!#REF!</definedName>
    <definedName name="Excel_BuiltIn_Print_Area_10_1" localSheetId="24">'GAS-COMP'!#REF!</definedName>
    <definedName name="Excel_BuiltIn_Print_Area_10_1" localSheetId="26">'HID-COMP'!#REF!</definedName>
    <definedName name="Excel_BuiltIn_Print_Area_10_1" localSheetId="25">'IMPER-COMP'!#REF!</definedName>
    <definedName name="Excel_BuiltIn_Print_Area_10_1" localSheetId="27">'IMPL-COMP'!#REF!</definedName>
    <definedName name="Excel_BuiltIn_Print_Area_10_1" localSheetId="28">'INC-COMP'!#REF!</definedName>
    <definedName name="Excel_BuiltIn_Print_Area_10_1" localSheetId="8">#REF!</definedName>
    <definedName name="Excel_BuiltIn_Print_Area_10_1" localSheetId="6">#REF!</definedName>
    <definedName name="Excel_BuiltIn_Print_Area_10_1" localSheetId="29">'SCE-COMP'!#REF!</definedName>
    <definedName name="Excel_BuiltIn_Print_Area_10_1" localSheetId="30">'SEG-COMP'!#REF!</definedName>
    <definedName name="Excel_BuiltIn_Print_Area_10_1" localSheetId="31">'SPDA-COMP'!#REF!</definedName>
    <definedName name="Excel_BuiltIn_Print_Area_10_1">#REF!</definedName>
    <definedName name="Excel_BuiltIn_Print_Area_11" localSheetId="4">#REF!</definedName>
    <definedName name="Excel_BuiltIn_Print_Area_11" localSheetId="17">'ADM-COMP'!#REF!</definedName>
    <definedName name="Excel_BuiltIn_Print_Area_11" localSheetId="7">#REF!</definedName>
    <definedName name="Excel_BuiltIn_Print_Area_11" localSheetId="22">'CLI-COMP'!#REF!</definedName>
    <definedName name="Excel_BuiltIn_Print_Area_11" localSheetId="23">'EST-COMP'!#REF!</definedName>
    <definedName name="Excel_BuiltIn_Print_Area_11" localSheetId="24">'GAS-COMP'!#REF!</definedName>
    <definedName name="Excel_BuiltIn_Print_Area_11" localSheetId="26">'HID-COMP'!#REF!</definedName>
    <definedName name="Excel_BuiltIn_Print_Area_11" localSheetId="25">'IMPER-COMP'!#REF!</definedName>
    <definedName name="Excel_BuiltIn_Print_Area_11" localSheetId="27">'IMPL-COMP'!#REF!</definedName>
    <definedName name="Excel_BuiltIn_Print_Area_11" localSheetId="28">'INC-COMP'!#REF!</definedName>
    <definedName name="Excel_BuiltIn_Print_Area_11" localSheetId="8">#REF!</definedName>
    <definedName name="Excel_BuiltIn_Print_Area_11" localSheetId="6">#REF!</definedName>
    <definedName name="Excel_BuiltIn_Print_Area_11" localSheetId="29">'SCE-COMP'!#REF!</definedName>
    <definedName name="Excel_BuiltIn_Print_Area_11" localSheetId="30">'SEG-COMP'!#REF!</definedName>
    <definedName name="Excel_BuiltIn_Print_Area_11" localSheetId="31">'SPDA-COMP'!#REF!</definedName>
    <definedName name="Excel_BuiltIn_Print_Area_11">#REF!</definedName>
    <definedName name="Excel_BuiltIn_Print_Area_11_1" localSheetId="4">#REF!</definedName>
    <definedName name="Excel_BuiltIn_Print_Area_11_1" localSheetId="17">'ADM-COMP'!#REF!</definedName>
    <definedName name="Excel_BuiltIn_Print_Area_11_1" localSheetId="7">#REF!</definedName>
    <definedName name="Excel_BuiltIn_Print_Area_11_1" localSheetId="22">'CLI-COMP'!#REF!</definedName>
    <definedName name="Excel_BuiltIn_Print_Area_11_1" localSheetId="23">'EST-COMP'!#REF!</definedName>
    <definedName name="Excel_BuiltIn_Print_Area_11_1" localSheetId="24">'GAS-COMP'!#REF!</definedName>
    <definedName name="Excel_BuiltIn_Print_Area_11_1" localSheetId="26">'HID-COMP'!#REF!</definedName>
    <definedName name="Excel_BuiltIn_Print_Area_11_1" localSheetId="25">'IMPER-COMP'!#REF!</definedName>
    <definedName name="Excel_BuiltIn_Print_Area_11_1" localSheetId="27">'IMPL-COMP'!#REF!</definedName>
    <definedName name="Excel_BuiltIn_Print_Area_11_1" localSheetId="28">'INC-COMP'!#REF!</definedName>
    <definedName name="Excel_BuiltIn_Print_Area_11_1" localSheetId="8">#REF!</definedName>
    <definedName name="Excel_BuiltIn_Print_Area_11_1" localSheetId="6">#REF!</definedName>
    <definedName name="Excel_BuiltIn_Print_Area_11_1" localSheetId="29">'SCE-COMP'!#REF!</definedName>
    <definedName name="Excel_BuiltIn_Print_Area_11_1" localSheetId="30">'SEG-COMP'!#REF!</definedName>
    <definedName name="Excel_BuiltIn_Print_Area_11_1" localSheetId="31">'SPDA-COMP'!#REF!</definedName>
    <definedName name="Excel_BuiltIn_Print_Area_11_1">#REF!</definedName>
    <definedName name="Excel_BuiltIn_Print_Area_12" localSheetId="4">#REF!</definedName>
    <definedName name="Excel_BuiltIn_Print_Area_12" localSheetId="7">#REF!</definedName>
    <definedName name="Excel_BuiltIn_Print_Area_12" localSheetId="8">#REF!</definedName>
    <definedName name="Excel_BuiltIn_Print_Area_12" localSheetId="6">#REF!</definedName>
    <definedName name="Excel_BuiltIn_Print_Area_12">#REF!</definedName>
    <definedName name="Excel_BuiltIn_Print_Area_13" localSheetId="4">#REF!</definedName>
    <definedName name="Excel_BuiltIn_Print_Area_13" localSheetId="17">'ADM-COMP'!#REF!</definedName>
    <definedName name="Excel_BuiltIn_Print_Area_13" localSheetId="7">#REF!</definedName>
    <definedName name="Excel_BuiltIn_Print_Area_13" localSheetId="22">'CLI-COMP'!#REF!</definedName>
    <definedName name="Excel_BuiltIn_Print_Area_13" localSheetId="23">'EST-COMP'!#REF!</definedName>
    <definedName name="Excel_BuiltIn_Print_Area_13" localSheetId="24">'GAS-COMP'!#REF!</definedName>
    <definedName name="Excel_BuiltIn_Print_Area_13" localSheetId="26">'HID-COMP'!#REF!</definedName>
    <definedName name="Excel_BuiltIn_Print_Area_13" localSheetId="25">'IMPER-COMP'!#REF!</definedName>
    <definedName name="Excel_BuiltIn_Print_Area_13" localSheetId="27">'IMPL-COMP'!#REF!</definedName>
    <definedName name="Excel_BuiltIn_Print_Area_13" localSheetId="28">'INC-COMP'!#REF!</definedName>
    <definedName name="Excel_BuiltIn_Print_Area_13" localSheetId="8">#REF!</definedName>
    <definedName name="Excel_BuiltIn_Print_Area_13" localSheetId="6">#REF!</definedName>
    <definedName name="Excel_BuiltIn_Print_Area_13" localSheetId="29">'SCE-COMP'!#REF!</definedName>
    <definedName name="Excel_BuiltIn_Print_Area_13" localSheetId="30">'SEG-COMP'!#REF!</definedName>
    <definedName name="Excel_BuiltIn_Print_Area_13" localSheetId="31">'SPDA-COMP'!#REF!</definedName>
    <definedName name="Excel_BuiltIn_Print_Area_13">#REF!</definedName>
    <definedName name="Excel_BuiltIn_Print_Area_14" localSheetId="4">#REF!</definedName>
    <definedName name="Excel_BuiltIn_Print_Area_14" localSheetId="17">'ADM-COMP'!#REF!</definedName>
    <definedName name="Excel_BuiltIn_Print_Area_14" localSheetId="7">#REF!</definedName>
    <definedName name="Excel_BuiltIn_Print_Area_14" localSheetId="22">'CLI-COMP'!#REF!</definedName>
    <definedName name="Excel_BuiltIn_Print_Area_14" localSheetId="23">'EST-COMP'!#REF!</definedName>
    <definedName name="Excel_BuiltIn_Print_Area_14" localSheetId="24">'GAS-COMP'!#REF!</definedName>
    <definedName name="Excel_BuiltIn_Print_Area_14" localSheetId="26">'HID-COMP'!#REF!</definedName>
    <definedName name="Excel_BuiltIn_Print_Area_14" localSheetId="25">'IMPER-COMP'!#REF!</definedName>
    <definedName name="Excel_BuiltIn_Print_Area_14" localSheetId="27">'IMPL-COMP'!#REF!</definedName>
    <definedName name="Excel_BuiltIn_Print_Area_14" localSheetId="28">'INC-COMP'!#REF!</definedName>
    <definedName name="Excel_BuiltIn_Print_Area_14" localSheetId="8">#REF!</definedName>
    <definedName name="Excel_BuiltIn_Print_Area_14" localSheetId="6">#REF!</definedName>
    <definedName name="Excel_BuiltIn_Print_Area_14" localSheetId="29">'SCE-COMP'!#REF!</definedName>
    <definedName name="Excel_BuiltIn_Print_Area_14" localSheetId="30">'SEG-COMP'!#REF!</definedName>
    <definedName name="Excel_BuiltIn_Print_Area_14" localSheetId="31">'SPDA-COMP'!#REF!</definedName>
    <definedName name="Excel_BuiltIn_Print_Area_14">#REF!</definedName>
    <definedName name="Excel_BuiltIn_Print_Area_15" localSheetId="4">#REF!</definedName>
    <definedName name="Excel_BuiltIn_Print_Area_15" localSheetId="17">'ADM-COMP'!#REF!</definedName>
    <definedName name="Excel_BuiltIn_Print_Area_15" localSheetId="7">#REF!</definedName>
    <definedName name="Excel_BuiltIn_Print_Area_15" localSheetId="22">'CLI-COMP'!#REF!</definedName>
    <definedName name="Excel_BuiltIn_Print_Area_15" localSheetId="23">'EST-COMP'!#REF!</definedName>
    <definedName name="Excel_BuiltIn_Print_Area_15" localSheetId="24">'GAS-COMP'!#REF!</definedName>
    <definedName name="Excel_BuiltIn_Print_Area_15" localSheetId="26">'HID-COMP'!#REF!</definedName>
    <definedName name="Excel_BuiltIn_Print_Area_15" localSheetId="25">'IMPER-COMP'!#REF!</definedName>
    <definedName name="Excel_BuiltIn_Print_Area_15" localSheetId="27">'IMPL-COMP'!#REF!</definedName>
    <definedName name="Excel_BuiltIn_Print_Area_15" localSheetId="28">'INC-COMP'!#REF!</definedName>
    <definedName name="Excel_BuiltIn_Print_Area_15" localSheetId="8">#REF!</definedName>
    <definedName name="Excel_BuiltIn_Print_Area_15" localSheetId="6">#REF!</definedName>
    <definedName name="Excel_BuiltIn_Print_Area_15" localSheetId="29">'SCE-COMP'!#REF!</definedName>
    <definedName name="Excel_BuiltIn_Print_Area_15" localSheetId="30">'SEG-COMP'!#REF!</definedName>
    <definedName name="Excel_BuiltIn_Print_Area_15" localSheetId="31">'SPDA-COMP'!#REF!</definedName>
    <definedName name="Excel_BuiltIn_Print_Area_15">#REF!</definedName>
    <definedName name="Excel_BuiltIn_Print_Area_16" localSheetId="4">#REF!</definedName>
    <definedName name="Excel_BuiltIn_Print_Area_16" localSheetId="17">'ADM-COMP'!#REF!</definedName>
    <definedName name="Excel_BuiltIn_Print_Area_16" localSheetId="7">#REF!</definedName>
    <definedName name="Excel_BuiltIn_Print_Area_16" localSheetId="22">'CLI-COMP'!#REF!</definedName>
    <definedName name="Excel_BuiltIn_Print_Area_16" localSheetId="23">'EST-COMP'!#REF!</definedName>
    <definedName name="Excel_BuiltIn_Print_Area_16" localSheetId="24">'GAS-COMP'!#REF!</definedName>
    <definedName name="Excel_BuiltIn_Print_Area_16" localSheetId="26">'HID-COMP'!#REF!</definedName>
    <definedName name="Excel_BuiltIn_Print_Area_16" localSheetId="25">'IMPER-COMP'!#REF!</definedName>
    <definedName name="Excel_BuiltIn_Print_Area_16" localSheetId="27">'IMPL-COMP'!#REF!</definedName>
    <definedName name="Excel_BuiltIn_Print_Area_16" localSheetId="28">'INC-COMP'!#REF!</definedName>
    <definedName name="Excel_BuiltIn_Print_Area_16" localSheetId="8">#REF!</definedName>
    <definedName name="Excel_BuiltIn_Print_Area_16" localSheetId="6">#REF!</definedName>
    <definedName name="Excel_BuiltIn_Print_Area_16" localSheetId="29">'SCE-COMP'!#REF!</definedName>
    <definedName name="Excel_BuiltIn_Print_Area_16" localSheetId="30">'SEG-COMP'!#REF!</definedName>
    <definedName name="Excel_BuiltIn_Print_Area_16" localSheetId="31">'SPDA-COMP'!#REF!</definedName>
    <definedName name="Excel_BuiltIn_Print_Area_16">#REF!</definedName>
    <definedName name="Excel_BuiltIn_Print_Area_17" localSheetId="4">#REF!</definedName>
    <definedName name="Excel_BuiltIn_Print_Area_17" localSheetId="17">'ADM-COMP'!#REF!</definedName>
    <definedName name="Excel_BuiltIn_Print_Area_17" localSheetId="7">#REF!</definedName>
    <definedName name="Excel_BuiltIn_Print_Area_17" localSheetId="22">'CLI-COMP'!#REF!</definedName>
    <definedName name="Excel_BuiltIn_Print_Area_17" localSheetId="23">'EST-COMP'!#REF!</definedName>
    <definedName name="Excel_BuiltIn_Print_Area_17" localSheetId="24">'GAS-COMP'!#REF!</definedName>
    <definedName name="Excel_BuiltIn_Print_Area_17" localSheetId="26">'HID-COMP'!#REF!</definedName>
    <definedName name="Excel_BuiltIn_Print_Area_17" localSheetId="25">'IMPER-COMP'!#REF!</definedName>
    <definedName name="Excel_BuiltIn_Print_Area_17" localSheetId="27">'IMPL-COMP'!#REF!</definedName>
    <definedName name="Excel_BuiltIn_Print_Area_17" localSheetId="28">'INC-COMP'!#REF!</definedName>
    <definedName name="Excel_BuiltIn_Print_Area_17" localSheetId="8">#REF!</definedName>
    <definedName name="Excel_BuiltIn_Print_Area_17" localSheetId="6">#REF!</definedName>
    <definedName name="Excel_BuiltIn_Print_Area_17" localSheetId="29">'SCE-COMP'!#REF!</definedName>
    <definedName name="Excel_BuiltIn_Print_Area_17" localSheetId="30">'SEG-COMP'!#REF!</definedName>
    <definedName name="Excel_BuiltIn_Print_Area_17" localSheetId="31">'SPDA-COMP'!#REF!</definedName>
    <definedName name="Excel_BuiltIn_Print_Area_17">#REF!</definedName>
    <definedName name="Excel_BuiltIn_Print_Area_18" localSheetId="4">#REF!</definedName>
    <definedName name="Excel_BuiltIn_Print_Area_18" localSheetId="17">'ADM-COMP'!#REF!</definedName>
    <definedName name="Excel_BuiltIn_Print_Area_18" localSheetId="7">#REF!</definedName>
    <definedName name="Excel_BuiltIn_Print_Area_18" localSheetId="22">'CLI-COMP'!#REF!</definedName>
    <definedName name="Excel_BuiltIn_Print_Area_18" localSheetId="23">'EST-COMP'!#REF!</definedName>
    <definedName name="Excel_BuiltIn_Print_Area_18" localSheetId="24">'GAS-COMP'!#REF!</definedName>
    <definedName name="Excel_BuiltIn_Print_Area_18" localSheetId="26">'HID-COMP'!#REF!</definedName>
    <definedName name="Excel_BuiltIn_Print_Area_18" localSheetId="25">'IMPER-COMP'!#REF!</definedName>
    <definedName name="Excel_BuiltIn_Print_Area_18" localSheetId="27">'IMPL-COMP'!#REF!</definedName>
    <definedName name="Excel_BuiltIn_Print_Area_18" localSheetId="28">'INC-COMP'!#REF!</definedName>
    <definedName name="Excel_BuiltIn_Print_Area_18" localSheetId="8">#REF!</definedName>
    <definedName name="Excel_BuiltIn_Print_Area_18" localSheetId="6">#REF!</definedName>
    <definedName name="Excel_BuiltIn_Print_Area_18" localSheetId="29">'SCE-COMP'!#REF!</definedName>
    <definedName name="Excel_BuiltIn_Print_Area_18" localSheetId="30">'SEG-COMP'!#REF!</definedName>
    <definedName name="Excel_BuiltIn_Print_Area_18" localSheetId="31">'SPDA-COMP'!#REF!</definedName>
    <definedName name="Excel_BuiltIn_Print_Area_18">#REF!</definedName>
    <definedName name="Excel_BuiltIn_Print_Area_2" localSheetId="4">#REF!</definedName>
    <definedName name="Excel_BuiltIn_Print_Area_2" localSheetId="17">'ADM-COMP'!#REF!</definedName>
    <definedName name="Excel_BuiltIn_Print_Area_2" localSheetId="7">#REF!</definedName>
    <definedName name="Excel_BuiltIn_Print_Area_2" localSheetId="22">'CLI-COMP'!#REF!</definedName>
    <definedName name="Excel_BuiltIn_Print_Area_2" localSheetId="23">'EST-COMP'!#REF!</definedName>
    <definedName name="Excel_BuiltIn_Print_Area_2" localSheetId="24">'GAS-COMP'!#REF!</definedName>
    <definedName name="Excel_BuiltIn_Print_Area_2" localSheetId="26">'HID-COMP'!#REF!</definedName>
    <definedName name="Excel_BuiltIn_Print_Area_2" localSheetId="25">'IMPER-COMP'!#REF!</definedName>
    <definedName name="Excel_BuiltIn_Print_Area_2" localSheetId="27">'IMPL-COMP'!#REF!</definedName>
    <definedName name="Excel_BuiltIn_Print_Area_2" localSheetId="28">'INC-COMP'!#REF!</definedName>
    <definedName name="Excel_BuiltIn_Print_Area_2" localSheetId="8">#REF!</definedName>
    <definedName name="Excel_BuiltIn_Print_Area_2" localSheetId="6">#REF!</definedName>
    <definedName name="Excel_BuiltIn_Print_Area_2" localSheetId="29">'SCE-COMP'!#REF!</definedName>
    <definedName name="Excel_BuiltIn_Print_Area_2" localSheetId="30">'SEG-COMP'!#REF!</definedName>
    <definedName name="Excel_BuiltIn_Print_Area_2" localSheetId="31">'SPDA-COMP'!#REF!</definedName>
    <definedName name="Excel_BuiltIn_Print_Area_2">#REF!</definedName>
    <definedName name="Excel_BuiltIn_Print_Area_2_1" localSheetId="4">#REF!</definedName>
    <definedName name="Excel_BuiltIn_Print_Area_2_1" localSheetId="17">'ADM-COMP'!#REF!</definedName>
    <definedName name="Excel_BuiltIn_Print_Area_2_1" localSheetId="7">#REF!</definedName>
    <definedName name="Excel_BuiltIn_Print_Area_2_1" localSheetId="22">'CLI-COMP'!#REF!</definedName>
    <definedName name="Excel_BuiltIn_Print_Area_2_1" localSheetId="23">'EST-COMP'!#REF!</definedName>
    <definedName name="Excel_BuiltIn_Print_Area_2_1" localSheetId="24">'GAS-COMP'!#REF!</definedName>
    <definedName name="Excel_BuiltIn_Print_Area_2_1" localSheetId="26">'HID-COMP'!#REF!</definedName>
    <definedName name="Excel_BuiltIn_Print_Area_2_1" localSheetId="25">'IMPER-COMP'!#REF!</definedName>
    <definedName name="Excel_BuiltIn_Print_Area_2_1" localSheetId="27">'IMPL-COMP'!#REF!</definedName>
    <definedName name="Excel_BuiltIn_Print_Area_2_1" localSheetId="28">'INC-COMP'!#REF!</definedName>
    <definedName name="Excel_BuiltIn_Print_Area_2_1" localSheetId="8">#REF!</definedName>
    <definedName name="Excel_BuiltIn_Print_Area_2_1" localSheetId="6">#REF!</definedName>
    <definedName name="Excel_BuiltIn_Print_Area_2_1" localSheetId="29">'SCE-COMP'!#REF!</definedName>
    <definedName name="Excel_BuiltIn_Print_Area_2_1" localSheetId="30">'SEG-COMP'!#REF!</definedName>
    <definedName name="Excel_BuiltIn_Print_Area_2_1" localSheetId="31">'SPDA-COMP'!#REF!</definedName>
    <definedName name="Excel_BuiltIn_Print_Area_2_1">#REF!</definedName>
    <definedName name="Excel_BuiltIn_Print_Area_3" localSheetId="4">#REF!</definedName>
    <definedName name="Excel_BuiltIn_Print_Area_3" localSheetId="17">'ADM-COMP'!#REF!</definedName>
    <definedName name="Excel_BuiltIn_Print_Area_3" localSheetId="7">#REF!</definedName>
    <definedName name="Excel_BuiltIn_Print_Area_3" localSheetId="22">'CLI-COMP'!#REF!</definedName>
    <definedName name="Excel_BuiltIn_Print_Area_3" localSheetId="23">'EST-COMP'!#REF!</definedName>
    <definedName name="Excel_BuiltIn_Print_Area_3" localSheetId="24">'GAS-COMP'!#REF!</definedName>
    <definedName name="Excel_BuiltIn_Print_Area_3" localSheetId="26">'HID-COMP'!#REF!</definedName>
    <definedName name="Excel_BuiltIn_Print_Area_3" localSheetId="25">'IMPER-COMP'!#REF!</definedName>
    <definedName name="Excel_BuiltIn_Print_Area_3" localSheetId="27">'IMPL-COMP'!#REF!</definedName>
    <definedName name="Excel_BuiltIn_Print_Area_3" localSheetId="28">'INC-COMP'!#REF!</definedName>
    <definedName name="Excel_BuiltIn_Print_Area_3" localSheetId="8">#REF!</definedName>
    <definedName name="Excel_BuiltIn_Print_Area_3" localSheetId="6">#REF!</definedName>
    <definedName name="Excel_BuiltIn_Print_Area_3" localSheetId="29">'SCE-COMP'!#REF!</definedName>
    <definedName name="Excel_BuiltIn_Print_Area_3" localSheetId="30">'SEG-COMP'!#REF!</definedName>
    <definedName name="Excel_BuiltIn_Print_Area_3" localSheetId="31">'SPDA-COMP'!#REF!</definedName>
    <definedName name="Excel_BuiltIn_Print_Area_3">#REF!</definedName>
    <definedName name="Excel_BuiltIn_Print_Area_3_1" localSheetId="4">#REF!</definedName>
    <definedName name="Excel_BuiltIn_Print_Area_3_1" localSheetId="17">'ADM-COMP'!#REF!</definedName>
    <definedName name="Excel_BuiltIn_Print_Area_3_1" localSheetId="7">#REF!</definedName>
    <definedName name="Excel_BuiltIn_Print_Area_3_1" localSheetId="22">'CLI-COMP'!#REF!</definedName>
    <definedName name="Excel_BuiltIn_Print_Area_3_1" localSheetId="23">'EST-COMP'!#REF!</definedName>
    <definedName name="Excel_BuiltIn_Print_Area_3_1" localSheetId="24">'GAS-COMP'!#REF!</definedName>
    <definedName name="Excel_BuiltIn_Print_Area_3_1" localSheetId="26">'HID-COMP'!#REF!</definedName>
    <definedName name="Excel_BuiltIn_Print_Area_3_1" localSheetId="25">'IMPER-COMP'!#REF!</definedName>
    <definedName name="Excel_BuiltIn_Print_Area_3_1" localSheetId="27">'IMPL-COMP'!#REF!</definedName>
    <definedName name="Excel_BuiltIn_Print_Area_3_1" localSheetId="28">'INC-COMP'!#REF!</definedName>
    <definedName name="Excel_BuiltIn_Print_Area_3_1" localSheetId="8">#REF!</definedName>
    <definedName name="Excel_BuiltIn_Print_Area_3_1" localSheetId="6">#REF!</definedName>
    <definedName name="Excel_BuiltIn_Print_Area_3_1" localSheetId="29">'SCE-COMP'!#REF!</definedName>
    <definedName name="Excel_BuiltIn_Print_Area_3_1" localSheetId="30">'SEG-COMP'!#REF!</definedName>
    <definedName name="Excel_BuiltIn_Print_Area_3_1" localSheetId="31">'SPDA-COMP'!#REF!</definedName>
    <definedName name="Excel_BuiltIn_Print_Area_3_1">#REF!</definedName>
    <definedName name="Excel_BuiltIn_Print_Area_3_1_1" localSheetId="4">#REF!</definedName>
    <definedName name="Excel_BuiltIn_Print_Area_3_1_1" localSheetId="17">'ADM-COMP'!#REF!</definedName>
    <definedName name="Excel_BuiltIn_Print_Area_3_1_1" localSheetId="7">#REF!</definedName>
    <definedName name="Excel_BuiltIn_Print_Area_3_1_1" localSheetId="22">'CLI-COMP'!#REF!</definedName>
    <definedName name="Excel_BuiltIn_Print_Area_3_1_1" localSheetId="23">'EST-COMP'!#REF!</definedName>
    <definedName name="Excel_BuiltIn_Print_Area_3_1_1" localSheetId="24">'GAS-COMP'!#REF!</definedName>
    <definedName name="Excel_BuiltIn_Print_Area_3_1_1" localSheetId="26">'HID-COMP'!#REF!</definedName>
    <definedName name="Excel_BuiltIn_Print_Area_3_1_1" localSheetId="25">'IMPER-COMP'!#REF!</definedName>
    <definedName name="Excel_BuiltIn_Print_Area_3_1_1" localSheetId="27">'IMPL-COMP'!#REF!</definedName>
    <definedName name="Excel_BuiltIn_Print_Area_3_1_1" localSheetId="28">'INC-COMP'!#REF!</definedName>
    <definedName name="Excel_BuiltIn_Print_Area_3_1_1" localSheetId="8">#REF!</definedName>
    <definedName name="Excel_BuiltIn_Print_Area_3_1_1" localSheetId="6">#REF!</definedName>
    <definedName name="Excel_BuiltIn_Print_Area_3_1_1" localSheetId="29">'SCE-COMP'!#REF!</definedName>
    <definedName name="Excel_BuiltIn_Print_Area_3_1_1" localSheetId="30">'SEG-COMP'!#REF!</definedName>
    <definedName name="Excel_BuiltIn_Print_Area_3_1_1" localSheetId="31">'SPDA-COMP'!#REF!</definedName>
    <definedName name="Excel_BuiltIn_Print_Area_3_1_1">#REF!</definedName>
    <definedName name="Excel_BuiltIn_Print_Area_3_1_1_1" localSheetId="4">#REF!</definedName>
    <definedName name="Excel_BuiltIn_Print_Area_3_1_1_1" localSheetId="17">'ADM-COMP'!#REF!</definedName>
    <definedName name="Excel_BuiltIn_Print_Area_3_1_1_1" localSheetId="7">#REF!</definedName>
    <definedName name="Excel_BuiltIn_Print_Area_3_1_1_1" localSheetId="22">'CLI-COMP'!#REF!</definedName>
    <definedName name="Excel_BuiltIn_Print_Area_3_1_1_1" localSheetId="23">'EST-COMP'!#REF!</definedName>
    <definedName name="Excel_BuiltIn_Print_Area_3_1_1_1" localSheetId="24">'GAS-COMP'!#REF!</definedName>
    <definedName name="Excel_BuiltIn_Print_Area_3_1_1_1" localSheetId="26">'HID-COMP'!#REF!</definedName>
    <definedName name="Excel_BuiltIn_Print_Area_3_1_1_1" localSheetId="25">'IMPER-COMP'!#REF!</definedName>
    <definedName name="Excel_BuiltIn_Print_Area_3_1_1_1" localSheetId="27">'IMPL-COMP'!#REF!</definedName>
    <definedName name="Excel_BuiltIn_Print_Area_3_1_1_1" localSheetId="28">'INC-COMP'!#REF!</definedName>
    <definedName name="Excel_BuiltIn_Print_Area_3_1_1_1" localSheetId="8">#REF!</definedName>
    <definedName name="Excel_BuiltIn_Print_Area_3_1_1_1" localSheetId="6">#REF!</definedName>
    <definedName name="Excel_BuiltIn_Print_Area_3_1_1_1" localSheetId="29">'SCE-COMP'!#REF!</definedName>
    <definedName name="Excel_BuiltIn_Print_Area_3_1_1_1" localSheetId="30">'SEG-COMP'!#REF!</definedName>
    <definedName name="Excel_BuiltIn_Print_Area_3_1_1_1" localSheetId="31">'SPDA-COMP'!#REF!</definedName>
    <definedName name="Excel_BuiltIn_Print_Area_3_1_1_1">#REF!</definedName>
    <definedName name="Excel_BuiltIn_Print_Area_3_1_1_1_1" localSheetId="4">#REF!</definedName>
    <definedName name="Excel_BuiltIn_Print_Area_3_1_1_1_1" localSheetId="17">'ADM-COMP'!#REF!</definedName>
    <definedName name="Excel_BuiltIn_Print_Area_3_1_1_1_1" localSheetId="7">#REF!</definedName>
    <definedName name="Excel_BuiltIn_Print_Area_3_1_1_1_1" localSheetId="22">'CLI-COMP'!#REF!</definedName>
    <definedName name="Excel_BuiltIn_Print_Area_3_1_1_1_1" localSheetId="23">'EST-COMP'!#REF!</definedName>
    <definedName name="Excel_BuiltIn_Print_Area_3_1_1_1_1" localSheetId="24">'GAS-COMP'!#REF!</definedName>
    <definedName name="Excel_BuiltIn_Print_Area_3_1_1_1_1" localSheetId="26">'HID-COMP'!#REF!</definedName>
    <definedName name="Excel_BuiltIn_Print_Area_3_1_1_1_1" localSheetId="25">'IMPER-COMP'!#REF!</definedName>
    <definedName name="Excel_BuiltIn_Print_Area_3_1_1_1_1" localSheetId="27">'IMPL-COMP'!#REF!</definedName>
    <definedName name="Excel_BuiltIn_Print_Area_3_1_1_1_1" localSheetId="28">'INC-COMP'!#REF!</definedName>
    <definedName name="Excel_BuiltIn_Print_Area_3_1_1_1_1" localSheetId="8">#REF!</definedName>
    <definedName name="Excel_BuiltIn_Print_Area_3_1_1_1_1" localSheetId="6">#REF!</definedName>
    <definedName name="Excel_BuiltIn_Print_Area_3_1_1_1_1" localSheetId="29">'SCE-COMP'!#REF!</definedName>
    <definedName name="Excel_BuiltIn_Print_Area_3_1_1_1_1" localSheetId="30">'SEG-COMP'!#REF!</definedName>
    <definedName name="Excel_BuiltIn_Print_Area_3_1_1_1_1" localSheetId="31">'SPDA-COMP'!#REF!</definedName>
    <definedName name="Excel_BuiltIn_Print_Area_3_1_1_1_1">#REF!</definedName>
    <definedName name="Excel_BuiltIn_Print_Area_4" localSheetId="4">#REF!</definedName>
    <definedName name="Excel_BuiltIn_Print_Area_4" localSheetId="17">'ADM-COMP'!#REF!</definedName>
    <definedName name="Excel_BuiltIn_Print_Area_4" localSheetId="7">#REF!</definedName>
    <definedName name="Excel_BuiltIn_Print_Area_4" localSheetId="22">'CLI-COMP'!#REF!</definedName>
    <definedName name="Excel_BuiltIn_Print_Area_4" localSheetId="23">'EST-COMP'!#REF!</definedName>
    <definedName name="Excel_BuiltIn_Print_Area_4" localSheetId="24">'GAS-COMP'!#REF!</definedName>
    <definedName name="Excel_BuiltIn_Print_Area_4" localSheetId="26">'HID-COMP'!#REF!</definedName>
    <definedName name="Excel_BuiltIn_Print_Area_4" localSheetId="25">'IMPER-COMP'!#REF!</definedName>
    <definedName name="Excel_BuiltIn_Print_Area_4" localSheetId="27">'IMPL-COMP'!#REF!</definedName>
    <definedName name="Excel_BuiltIn_Print_Area_4" localSheetId="28">'INC-COMP'!#REF!</definedName>
    <definedName name="Excel_BuiltIn_Print_Area_4" localSheetId="8">#REF!</definedName>
    <definedName name="Excel_BuiltIn_Print_Area_4" localSheetId="6">#REF!</definedName>
    <definedName name="Excel_BuiltIn_Print_Area_4" localSheetId="29">'SCE-COMP'!#REF!</definedName>
    <definedName name="Excel_BuiltIn_Print_Area_4" localSheetId="30">'SEG-COMP'!#REF!</definedName>
    <definedName name="Excel_BuiltIn_Print_Area_4" localSheetId="31">'SPDA-COMP'!#REF!</definedName>
    <definedName name="Excel_BuiltIn_Print_Area_4">#REF!</definedName>
    <definedName name="Excel_BuiltIn_Print_Area_4_1" localSheetId="4">#REF!</definedName>
    <definedName name="Excel_BuiltIn_Print_Area_4_1" localSheetId="17">'ADM-COMP'!#REF!</definedName>
    <definedName name="Excel_BuiltIn_Print_Area_4_1" localSheetId="7">#REF!</definedName>
    <definedName name="Excel_BuiltIn_Print_Area_4_1" localSheetId="22">'CLI-COMP'!#REF!</definedName>
    <definedName name="Excel_BuiltIn_Print_Area_4_1" localSheetId="23">'EST-COMP'!#REF!</definedName>
    <definedName name="Excel_BuiltIn_Print_Area_4_1" localSheetId="24">'GAS-COMP'!#REF!</definedName>
    <definedName name="Excel_BuiltIn_Print_Area_4_1" localSheetId="26">'HID-COMP'!#REF!</definedName>
    <definedName name="Excel_BuiltIn_Print_Area_4_1" localSheetId="25">'IMPER-COMP'!#REF!</definedName>
    <definedName name="Excel_BuiltIn_Print_Area_4_1" localSheetId="27">'IMPL-COMP'!#REF!</definedName>
    <definedName name="Excel_BuiltIn_Print_Area_4_1" localSheetId="28">'INC-COMP'!#REF!</definedName>
    <definedName name="Excel_BuiltIn_Print_Area_4_1" localSheetId="8">#REF!</definedName>
    <definedName name="Excel_BuiltIn_Print_Area_4_1" localSheetId="6">#REF!</definedName>
    <definedName name="Excel_BuiltIn_Print_Area_4_1" localSheetId="29">'SCE-COMP'!#REF!</definedName>
    <definedName name="Excel_BuiltIn_Print_Area_4_1" localSheetId="30">'SEG-COMP'!#REF!</definedName>
    <definedName name="Excel_BuiltIn_Print_Area_4_1" localSheetId="31">'SPDA-COMP'!#REF!</definedName>
    <definedName name="Excel_BuiltIn_Print_Area_4_1">#REF!</definedName>
    <definedName name="Excel_BuiltIn_Print_Area_4_1_1" localSheetId="4">#REF!</definedName>
    <definedName name="Excel_BuiltIn_Print_Area_4_1_1" localSheetId="17">'ADM-COMP'!#REF!</definedName>
    <definedName name="Excel_BuiltIn_Print_Area_4_1_1" localSheetId="7">#REF!</definedName>
    <definedName name="Excel_BuiltIn_Print_Area_4_1_1" localSheetId="22">'CLI-COMP'!#REF!</definedName>
    <definedName name="Excel_BuiltIn_Print_Area_4_1_1" localSheetId="23">'EST-COMP'!#REF!</definedName>
    <definedName name="Excel_BuiltIn_Print_Area_4_1_1" localSheetId="24">'GAS-COMP'!#REF!</definedName>
    <definedName name="Excel_BuiltIn_Print_Area_4_1_1" localSheetId="26">'HID-COMP'!#REF!</definedName>
    <definedName name="Excel_BuiltIn_Print_Area_4_1_1" localSheetId="25">'IMPER-COMP'!#REF!</definedName>
    <definedName name="Excel_BuiltIn_Print_Area_4_1_1" localSheetId="27">'IMPL-COMP'!#REF!</definedName>
    <definedName name="Excel_BuiltIn_Print_Area_4_1_1" localSheetId="28">'INC-COMP'!#REF!</definedName>
    <definedName name="Excel_BuiltIn_Print_Area_4_1_1" localSheetId="8">#REF!</definedName>
    <definedName name="Excel_BuiltIn_Print_Area_4_1_1" localSheetId="6">#REF!</definedName>
    <definedName name="Excel_BuiltIn_Print_Area_4_1_1" localSheetId="29">'SCE-COMP'!#REF!</definedName>
    <definedName name="Excel_BuiltIn_Print_Area_4_1_1" localSheetId="30">'SEG-COMP'!#REF!</definedName>
    <definedName name="Excel_BuiltIn_Print_Area_4_1_1" localSheetId="31">'SPDA-COMP'!#REF!</definedName>
    <definedName name="Excel_BuiltIn_Print_Area_4_1_1">#REF!</definedName>
    <definedName name="Excel_BuiltIn_Print_Area_5" localSheetId="4">#REF!</definedName>
    <definedName name="Excel_BuiltIn_Print_Area_5" localSheetId="17">'ADM-COMP'!#REF!</definedName>
    <definedName name="Excel_BuiltIn_Print_Area_5" localSheetId="7">#REF!</definedName>
    <definedName name="Excel_BuiltIn_Print_Area_5" localSheetId="22">'CLI-COMP'!#REF!</definedName>
    <definedName name="Excel_BuiltIn_Print_Area_5" localSheetId="23">'EST-COMP'!#REF!</definedName>
    <definedName name="Excel_BuiltIn_Print_Area_5" localSheetId="24">'GAS-COMP'!#REF!</definedName>
    <definedName name="Excel_BuiltIn_Print_Area_5" localSheetId="26">'HID-COMP'!#REF!</definedName>
    <definedName name="Excel_BuiltIn_Print_Area_5" localSheetId="25">'IMPER-COMP'!#REF!</definedName>
    <definedName name="Excel_BuiltIn_Print_Area_5" localSheetId="27">'IMPL-COMP'!#REF!</definedName>
    <definedName name="Excel_BuiltIn_Print_Area_5" localSheetId="28">'INC-COMP'!#REF!</definedName>
    <definedName name="Excel_BuiltIn_Print_Area_5" localSheetId="8">#REF!</definedName>
    <definedName name="Excel_BuiltIn_Print_Area_5" localSheetId="6">#REF!</definedName>
    <definedName name="Excel_BuiltIn_Print_Area_5" localSheetId="29">'SCE-COMP'!#REF!</definedName>
    <definedName name="Excel_BuiltIn_Print_Area_5" localSheetId="30">'SEG-COMP'!#REF!</definedName>
    <definedName name="Excel_BuiltIn_Print_Area_5" localSheetId="31">'SPDA-COMP'!#REF!</definedName>
    <definedName name="Excel_BuiltIn_Print_Area_5">#REF!</definedName>
    <definedName name="Excel_BuiltIn_Print_Area_5_1" localSheetId="4">#REF!</definedName>
    <definedName name="Excel_BuiltIn_Print_Area_5_1" localSheetId="17">'ADM-COMP'!#REF!</definedName>
    <definedName name="Excel_BuiltIn_Print_Area_5_1" localSheetId="7">#REF!</definedName>
    <definedName name="Excel_BuiltIn_Print_Area_5_1" localSheetId="22">'CLI-COMP'!#REF!</definedName>
    <definedName name="Excel_BuiltIn_Print_Area_5_1" localSheetId="23">'EST-COMP'!#REF!</definedName>
    <definedName name="Excel_BuiltIn_Print_Area_5_1" localSheetId="24">'GAS-COMP'!#REF!</definedName>
    <definedName name="Excel_BuiltIn_Print_Area_5_1" localSheetId="26">'HID-COMP'!#REF!</definedName>
    <definedName name="Excel_BuiltIn_Print_Area_5_1" localSheetId="25">'IMPER-COMP'!#REF!</definedName>
    <definedName name="Excel_BuiltIn_Print_Area_5_1" localSheetId="27">'IMPL-COMP'!#REF!</definedName>
    <definedName name="Excel_BuiltIn_Print_Area_5_1" localSheetId="28">'INC-COMP'!#REF!</definedName>
    <definedName name="Excel_BuiltIn_Print_Area_5_1" localSheetId="8">#REF!</definedName>
    <definedName name="Excel_BuiltIn_Print_Area_5_1" localSheetId="6">#REF!</definedName>
    <definedName name="Excel_BuiltIn_Print_Area_5_1" localSheetId="29">'SCE-COMP'!#REF!</definedName>
    <definedName name="Excel_BuiltIn_Print_Area_5_1" localSheetId="30">'SEG-COMP'!#REF!</definedName>
    <definedName name="Excel_BuiltIn_Print_Area_5_1" localSheetId="31">'SPDA-COMP'!#REF!</definedName>
    <definedName name="Excel_BuiltIn_Print_Area_5_1">#REF!</definedName>
    <definedName name="Excel_BuiltIn_Print_Area_5_1_1" localSheetId="4">#REF!</definedName>
    <definedName name="Excel_BuiltIn_Print_Area_5_1_1" localSheetId="17">'ADM-COMP'!#REF!</definedName>
    <definedName name="Excel_BuiltIn_Print_Area_5_1_1" localSheetId="7">#REF!</definedName>
    <definedName name="Excel_BuiltIn_Print_Area_5_1_1" localSheetId="22">'CLI-COMP'!#REF!</definedName>
    <definedName name="Excel_BuiltIn_Print_Area_5_1_1" localSheetId="23">'EST-COMP'!#REF!</definedName>
    <definedName name="Excel_BuiltIn_Print_Area_5_1_1" localSheetId="24">'GAS-COMP'!#REF!</definedName>
    <definedName name="Excel_BuiltIn_Print_Area_5_1_1" localSheetId="26">'HID-COMP'!#REF!</definedName>
    <definedName name="Excel_BuiltIn_Print_Area_5_1_1" localSheetId="25">'IMPER-COMP'!#REF!</definedName>
    <definedName name="Excel_BuiltIn_Print_Area_5_1_1" localSheetId="27">'IMPL-COMP'!#REF!</definedName>
    <definedName name="Excel_BuiltIn_Print_Area_5_1_1" localSheetId="28">'INC-COMP'!#REF!</definedName>
    <definedName name="Excel_BuiltIn_Print_Area_5_1_1" localSheetId="8">#REF!</definedName>
    <definedName name="Excel_BuiltIn_Print_Area_5_1_1" localSheetId="6">#REF!</definedName>
    <definedName name="Excel_BuiltIn_Print_Area_5_1_1" localSheetId="29">'SCE-COMP'!#REF!</definedName>
    <definedName name="Excel_BuiltIn_Print_Area_5_1_1" localSheetId="30">'SEG-COMP'!#REF!</definedName>
    <definedName name="Excel_BuiltIn_Print_Area_5_1_1" localSheetId="31">'SPDA-COMP'!#REF!</definedName>
    <definedName name="Excel_BuiltIn_Print_Area_5_1_1">#REF!</definedName>
    <definedName name="Excel_BuiltIn_Print_Area_5_1_1_1" localSheetId="4">#REF!</definedName>
    <definedName name="Excel_BuiltIn_Print_Area_5_1_1_1" localSheetId="17">'ADM-COMP'!#REF!</definedName>
    <definedName name="Excel_BuiltIn_Print_Area_5_1_1_1" localSheetId="7">#REF!</definedName>
    <definedName name="Excel_BuiltIn_Print_Area_5_1_1_1" localSheetId="22">'CLI-COMP'!#REF!</definedName>
    <definedName name="Excel_BuiltIn_Print_Area_5_1_1_1" localSheetId="23">'EST-COMP'!#REF!</definedName>
    <definedName name="Excel_BuiltIn_Print_Area_5_1_1_1" localSheetId="24">'GAS-COMP'!#REF!</definedName>
    <definedName name="Excel_BuiltIn_Print_Area_5_1_1_1" localSheetId="26">'HID-COMP'!#REF!</definedName>
    <definedName name="Excel_BuiltIn_Print_Area_5_1_1_1" localSheetId="25">'IMPER-COMP'!#REF!</definedName>
    <definedName name="Excel_BuiltIn_Print_Area_5_1_1_1" localSheetId="27">'IMPL-COMP'!#REF!</definedName>
    <definedName name="Excel_BuiltIn_Print_Area_5_1_1_1" localSheetId="28">'INC-COMP'!#REF!</definedName>
    <definedName name="Excel_BuiltIn_Print_Area_5_1_1_1" localSheetId="8">#REF!</definedName>
    <definedName name="Excel_BuiltIn_Print_Area_5_1_1_1" localSheetId="6">#REF!</definedName>
    <definedName name="Excel_BuiltIn_Print_Area_5_1_1_1" localSheetId="29">'SCE-COMP'!#REF!</definedName>
    <definedName name="Excel_BuiltIn_Print_Area_5_1_1_1" localSheetId="30">'SEG-COMP'!#REF!</definedName>
    <definedName name="Excel_BuiltIn_Print_Area_5_1_1_1" localSheetId="31">'SPDA-COMP'!#REF!</definedName>
    <definedName name="Excel_BuiltIn_Print_Area_5_1_1_1">#REF!</definedName>
    <definedName name="Excel_BuiltIn_Print_Area_5_6" localSheetId="4">#REF!</definedName>
    <definedName name="Excel_BuiltIn_Print_Area_5_6" localSheetId="17">'ADM-COMP'!#REF!</definedName>
    <definedName name="Excel_BuiltIn_Print_Area_5_6" localSheetId="7">#REF!</definedName>
    <definedName name="Excel_BuiltIn_Print_Area_5_6" localSheetId="22">'CLI-COMP'!#REF!</definedName>
    <definedName name="Excel_BuiltIn_Print_Area_5_6" localSheetId="23">'EST-COMP'!#REF!</definedName>
    <definedName name="Excel_BuiltIn_Print_Area_5_6" localSheetId="24">'GAS-COMP'!#REF!</definedName>
    <definedName name="Excel_BuiltIn_Print_Area_5_6" localSheetId="26">'HID-COMP'!#REF!</definedName>
    <definedName name="Excel_BuiltIn_Print_Area_5_6" localSheetId="25">'IMPER-COMP'!#REF!</definedName>
    <definedName name="Excel_BuiltIn_Print_Area_5_6" localSheetId="27">'IMPL-COMP'!#REF!</definedName>
    <definedName name="Excel_BuiltIn_Print_Area_5_6" localSheetId="28">'INC-COMP'!#REF!</definedName>
    <definedName name="Excel_BuiltIn_Print_Area_5_6" localSheetId="8">#REF!</definedName>
    <definedName name="Excel_BuiltIn_Print_Area_5_6" localSheetId="6">#REF!</definedName>
    <definedName name="Excel_BuiltIn_Print_Area_5_6" localSheetId="29">'SCE-COMP'!#REF!</definedName>
    <definedName name="Excel_BuiltIn_Print_Area_5_6" localSheetId="30">'SEG-COMP'!#REF!</definedName>
    <definedName name="Excel_BuiltIn_Print_Area_5_6" localSheetId="31">'SPDA-COMP'!#REF!</definedName>
    <definedName name="Excel_BuiltIn_Print_Area_5_6">#REF!</definedName>
    <definedName name="Excel_BuiltIn_Print_Area_5_7" localSheetId="4">#REF!</definedName>
    <definedName name="Excel_BuiltIn_Print_Area_5_7" localSheetId="17">'ADM-COMP'!#REF!</definedName>
    <definedName name="Excel_BuiltIn_Print_Area_5_7" localSheetId="7">#REF!</definedName>
    <definedName name="Excel_BuiltIn_Print_Area_5_7" localSheetId="22">'CLI-COMP'!#REF!</definedName>
    <definedName name="Excel_BuiltIn_Print_Area_5_7" localSheetId="23">'EST-COMP'!#REF!</definedName>
    <definedName name="Excel_BuiltIn_Print_Area_5_7" localSheetId="24">'GAS-COMP'!#REF!</definedName>
    <definedName name="Excel_BuiltIn_Print_Area_5_7" localSheetId="26">'HID-COMP'!#REF!</definedName>
    <definedName name="Excel_BuiltIn_Print_Area_5_7" localSheetId="25">'IMPER-COMP'!#REF!</definedName>
    <definedName name="Excel_BuiltIn_Print_Area_5_7" localSheetId="27">'IMPL-COMP'!#REF!</definedName>
    <definedName name="Excel_BuiltIn_Print_Area_5_7" localSheetId="28">'INC-COMP'!#REF!</definedName>
    <definedName name="Excel_BuiltIn_Print_Area_5_7" localSheetId="8">#REF!</definedName>
    <definedName name="Excel_BuiltIn_Print_Area_5_7" localSheetId="6">#REF!</definedName>
    <definedName name="Excel_BuiltIn_Print_Area_5_7" localSheetId="29">'SCE-COMP'!#REF!</definedName>
    <definedName name="Excel_BuiltIn_Print_Area_5_7" localSheetId="30">'SEG-COMP'!#REF!</definedName>
    <definedName name="Excel_BuiltIn_Print_Area_5_7" localSheetId="31">'SPDA-COMP'!#REF!</definedName>
    <definedName name="Excel_BuiltIn_Print_Area_5_7">#REF!</definedName>
    <definedName name="Excel_BuiltIn_Print_Area_6" localSheetId="4">#REF!</definedName>
    <definedName name="Excel_BuiltIn_Print_Area_6" localSheetId="17">'ADM-COMP'!#REF!</definedName>
    <definedName name="Excel_BuiltIn_Print_Area_6" localSheetId="7">#REF!</definedName>
    <definedName name="Excel_BuiltIn_Print_Area_6" localSheetId="22">'CLI-COMP'!#REF!</definedName>
    <definedName name="Excel_BuiltIn_Print_Area_6" localSheetId="23">'EST-COMP'!#REF!</definedName>
    <definedName name="Excel_BuiltIn_Print_Area_6" localSheetId="24">'GAS-COMP'!#REF!</definedName>
    <definedName name="Excel_BuiltIn_Print_Area_6" localSheetId="26">'HID-COMP'!#REF!</definedName>
    <definedName name="Excel_BuiltIn_Print_Area_6" localSheetId="25">'IMPER-COMP'!#REF!</definedName>
    <definedName name="Excel_BuiltIn_Print_Area_6" localSheetId="27">'IMPL-COMP'!#REF!</definedName>
    <definedName name="Excel_BuiltIn_Print_Area_6" localSheetId="28">'INC-COMP'!#REF!</definedName>
    <definedName name="Excel_BuiltIn_Print_Area_6" localSheetId="8">#REF!</definedName>
    <definedName name="Excel_BuiltIn_Print_Area_6" localSheetId="6">#REF!</definedName>
    <definedName name="Excel_BuiltIn_Print_Area_6" localSheetId="29">'SCE-COMP'!#REF!</definedName>
    <definedName name="Excel_BuiltIn_Print_Area_6" localSheetId="30">'SEG-COMP'!#REF!</definedName>
    <definedName name="Excel_BuiltIn_Print_Area_6" localSheetId="31">'SPDA-COMP'!#REF!</definedName>
    <definedName name="Excel_BuiltIn_Print_Area_6">#REF!</definedName>
    <definedName name="Excel_BuiltIn_Print_Area_6_1" localSheetId="4">#REF!</definedName>
    <definedName name="Excel_BuiltIn_Print_Area_6_1" localSheetId="17">'ADM-COMP'!#REF!</definedName>
    <definedName name="Excel_BuiltIn_Print_Area_6_1" localSheetId="7">#REF!</definedName>
    <definedName name="Excel_BuiltIn_Print_Area_6_1" localSheetId="22">'CLI-COMP'!#REF!</definedName>
    <definedName name="Excel_BuiltIn_Print_Area_6_1" localSheetId="23">'EST-COMP'!#REF!</definedName>
    <definedName name="Excel_BuiltIn_Print_Area_6_1" localSheetId="24">'GAS-COMP'!#REF!</definedName>
    <definedName name="Excel_BuiltIn_Print_Area_6_1" localSheetId="26">'HID-COMP'!#REF!</definedName>
    <definedName name="Excel_BuiltIn_Print_Area_6_1" localSheetId="25">'IMPER-COMP'!#REF!</definedName>
    <definedName name="Excel_BuiltIn_Print_Area_6_1" localSheetId="27">'IMPL-COMP'!#REF!</definedName>
    <definedName name="Excel_BuiltIn_Print_Area_6_1" localSheetId="28">'INC-COMP'!#REF!</definedName>
    <definedName name="Excel_BuiltIn_Print_Area_6_1" localSheetId="8">#REF!</definedName>
    <definedName name="Excel_BuiltIn_Print_Area_6_1" localSheetId="6">#REF!</definedName>
    <definedName name="Excel_BuiltIn_Print_Area_6_1" localSheetId="29">'SCE-COMP'!#REF!</definedName>
    <definedName name="Excel_BuiltIn_Print_Area_6_1" localSheetId="30">'SEG-COMP'!#REF!</definedName>
    <definedName name="Excel_BuiltIn_Print_Area_6_1" localSheetId="31">'SPDA-COMP'!#REF!</definedName>
    <definedName name="Excel_BuiltIn_Print_Area_6_1">#REF!</definedName>
    <definedName name="Excel_BuiltIn_Print_Area_6_1_1" localSheetId="4">#REF!</definedName>
    <definedName name="Excel_BuiltIn_Print_Area_6_1_1" localSheetId="17">'ADM-COMP'!#REF!</definedName>
    <definedName name="Excel_BuiltIn_Print_Area_6_1_1" localSheetId="7">#REF!</definedName>
    <definedName name="Excel_BuiltIn_Print_Area_6_1_1" localSheetId="22">'CLI-COMP'!#REF!</definedName>
    <definedName name="Excel_BuiltIn_Print_Area_6_1_1" localSheetId="23">'EST-COMP'!#REF!</definedName>
    <definedName name="Excel_BuiltIn_Print_Area_6_1_1" localSheetId="24">'GAS-COMP'!#REF!</definedName>
    <definedName name="Excel_BuiltIn_Print_Area_6_1_1" localSheetId="26">'HID-COMP'!#REF!</definedName>
    <definedName name="Excel_BuiltIn_Print_Area_6_1_1" localSheetId="25">'IMPER-COMP'!#REF!</definedName>
    <definedName name="Excel_BuiltIn_Print_Area_6_1_1" localSheetId="27">'IMPL-COMP'!#REF!</definedName>
    <definedName name="Excel_BuiltIn_Print_Area_6_1_1" localSheetId="28">'INC-COMP'!#REF!</definedName>
    <definedName name="Excel_BuiltIn_Print_Area_6_1_1" localSheetId="8">#REF!</definedName>
    <definedName name="Excel_BuiltIn_Print_Area_6_1_1" localSheetId="6">#REF!</definedName>
    <definedName name="Excel_BuiltIn_Print_Area_6_1_1" localSheetId="29">'SCE-COMP'!#REF!</definedName>
    <definedName name="Excel_BuiltIn_Print_Area_6_1_1" localSheetId="30">'SEG-COMP'!#REF!</definedName>
    <definedName name="Excel_BuiltIn_Print_Area_6_1_1" localSheetId="31">'SPDA-COMP'!#REF!</definedName>
    <definedName name="Excel_BuiltIn_Print_Area_6_1_1">#REF!</definedName>
    <definedName name="Excel_BuiltIn_Print_Area_6_1_1_1" localSheetId="4">#REF!</definedName>
    <definedName name="Excel_BuiltIn_Print_Area_6_1_1_1" localSheetId="17">'ADM-COMP'!#REF!</definedName>
    <definedName name="Excel_BuiltIn_Print_Area_6_1_1_1" localSheetId="7">#REF!</definedName>
    <definedName name="Excel_BuiltIn_Print_Area_6_1_1_1" localSheetId="22">'CLI-COMP'!#REF!</definedName>
    <definedName name="Excel_BuiltIn_Print_Area_6_1_1_1" localSheetId="23">'EST-COMP'!#REF!</definedName>
    <definedName name="Excel_BuiltIn_Print_Area_6_1_1_1" localSheetId="24">'GAS-COMP'!#REF!</definedName>
    <definedName name="Excel_BuiltIn_Print_Area_6_1_1_1" localSheetId="26">'HID-COMP'!#REF!</definedName>
    <definedName name="Excel_BuiltIn_Print_Area_6_1_1_1" localSheetId="25">'IMPER-COMP'!#REF!</definedName>
    <definedName name="Excel_BuiltIn_Print_Area_6_1_1_1" localSheetId="27">'IMPL-COMP'!#REF!</definedName>
    <definedName name="Excel_BuiltIn_Print_Area_6_1_1_1" localSheetId="28">'INC-COMP'!#REF!</definedName>
    <definedName name="Excel_BuiltIn_Print_Area_6_1_1_1" localSheetId="8">#REF!</definedName>
    <definedName name="Excel_BuiltIn_Print_Area_6_1_1_1" localSheetId="6">#REF!</definedName>
    <definedName name="Excel_BuiltIn_Print_Area_6_1_1_1" localSheetId="29">'SCE-COMP'!#REF!</definedName>
    <definedName name="Excel_BuiltIn_Print_Area_6_1_1_1" localSheetId="30">'SEG-COMP'!#REF!</definedName>
    <definedName name="Excel_BuiltIn_Print_Area_6_1_1_1" localSheetId="31">'SPDA-COMP'!#REF!</definedName>
    <definedName name="Excel_BuiltIn_Print_Area_6_1_1_1">#REF!</definedName>
    <definedName name="Excel_BuiltIn_Print_Area_7" localSheetId="4">#REF!</definedName>
    <definedName name="Excel_BuiltIn_Print_Area_7" localSheetId="17">'ADM-COMP'!#REF!</definedName>
    <definedName name="Excel_BuiltIn_Print_Area_7" localSheetId="7">#REF!</definedName>
    <definedName name="Excel_BuiltIn_Print_Area_7" localSheetId="22">'CLI-COMP'!#REF!</definedName>
    <definedName name="Excel_BuiltIn_Print_Area_7" localSheetId="23">'EST-COMP'!#REF!</definedName>
    <definedName name="Excel_BuiltIn_Print_Area_7" localSheetId="24">'GAS-COMP'!#REF!</definedName>
    <definedName name="Excel_BuiltIn_Print_Area_7" localSheetId="26">'HID-COMP'!#REF!</definedName>
    <definedName name="Excel_BuiltIn_Print_Area_7" localSheetId="25">'IMPER-COMP'!#REF!</definedName>
    <definedName name="Excel_BuiltIn_Print_Area_7" localSheetId="27">'IMPL-COMP'!#REF!</definedName>
    <definedName name="Excel_BuiltIn_Print_Area_7" localSheetId="28">'INC-COMP'!#REF!</definedName>
    <definedName name="Excel_BuiltIn_Print_Area_7" localSheetId="8">#REF!</definedName>
    <definedName name="Excel_BuiltIn_Print_Area_7" localSheetId="6">#REF!</definedName>
    <definedName name="Excel_BuiltIn_Print_Area_7" localSheetId="29">'SCE-COMP'!#REF!</definedName>
    <definedName name="Excel_BuiltIn_Print_Area_7" localSheetId="30">'SEG-COMP'!#REF!</definedName>
    <definedName name="Excel_BuiltIn_Print_Area_7" localSheetId="31">'SPDA-COMP'!#REF!</definedName>
    <definedName name="Excel_BuiltIn_Print_Area_7">#REF!</definedName>
    <definedName name="Excel_BuiltIn_Print_Area_7_1" localSheetId="4">#REF!</definedName>
    <definedName name="Excel_BuiltIn_Print_Area_7_1" localSheetId="17">'ADM-COMP'!#REF!</definedName>
    <definedName name="Excel_BuiltIn_Print_Area_7_1" localSheetId="7">#REF!</definedName>
    <definedName name="Excel_BuiltIn_Print_Area_7_1" localSheetId="22">'CLI-COMP'!#REF!</definedName>
    <definedName name="Excel_BuiltIn_Print_Area_7_1" localSheetId="23">'EST-COMP'!#REF!</definedName>
    <definedName name="Excel_BuiltIn_Print_Area_7_1" localSheetId="24">'GAS-COMP'!#REF!</definedName>
    <definedName name="Excel_BuiltIn_Print_Area_7_1" localSheetId="26">'HID-COMP'!#REF!</definedName>
    <definedName name="Excel_BuiltIn_Print_Area_7_1" localSheetId="25">'IMPER-COMP'!#REF!</definedName>
    <definedName name="Excel_BuiltIn_Print_Area_7_1" localSheetId="27">'IMPL-COMP'!#REF!</definedName>
    <definedName name="Excel_BuiltIn_Print_Area_7_1" localSheetId="28">'INC-COMP'!#REF!</definedName>
    <definedName name="Excel_BuiltIn_Print_Area_7_1" localSheetId="8">#REF!</definedName>
    <definedName name="Excel_BuiltIn_Print_Area_7_1" localSheetId="6">#REF!</definedName>
    <definedName name="Excel_BuiltIn_Print_Area_7_1" localSheetId="29">'SCE-COMP'!#REF!</definedName>
    <definedName name="Excel_BuiltIn_Print_Area_7_1" localSheetId="30">'SEG-COMP'!#REF!</definedName>
    <definedName name="Excel_BuiltIn_Print_Area_7_1" localSheetId="31">'SPDA-COMP'!#REF!</definedName>
    <definedName name="Excel_BuiltIn_Print_Area_7_1">#REF!</definedName>
    <definedName name="Excel_BuiltIn_Print_Area_7_1_1" localSheetId="4">#REF!</definedName>
    <definedName name="Excel_BuiltIn_Print_Area_7_1_1" localSheetId="17">'ADM-COMP'!#REF!</definedName>
    <definedName name="Excel_BuiltIn_Print_Area_7_1_1" localSheetId="7">#REF!</definedName>
    <definedName name="Excel_BuiltIn_Print_Area_7_1_1" localSheetId="22">'CLI-COMP'!#REF!</definedName>
    <definedName name="Excel_BuiltIn_Print_Area_7_1_1" localSheetId="23">'EST-COMP'!#REF!</definedName>
    <definedName name="Excel_BuiltIn_Print_Area_7_1_1" localSheetId="24">'GAS-COMP'!#REF!</definedName>
    <definedName name="Excel_BuiltIn_Print_Area_7_1_1" localSheetId="26">'HID-COMP'!#REF!</definedName>
    <definedName name="Excel_BuiltIn_Print_Area_7_1_1" localSheetId="25">'IMPER-COMP'!#REF!</definedName>
    <definedName name="Excel_BuiltIn_Print_Area_7_1_1" localSheetId="27">'IMPL-COMP'!#REF!</definedName>
    <definedName name="Excel_BuiltIn_Print_Area_7_1_1" localSheetId="28">'INC-COMP'!#REF!</definedName>
    <definedName name="Excel_BuiltIn_Print_Area_7_1_1" localSheetId="8">#REF!</definedName>
    <definedName name="Excel_BuiltIn_Print_Area_7_1_1" localSheetId="6">#REF!</definedName>
    <definedName name="Excel_BuiltIn_Print_Area_7_1_1" localSheetId="29">'SCE-COMP'!#REF!</definedName>
    <definedName name="Excel_BuiltIn_Print_Area_7_1_1" localSheetId="30">'SEG-COMP'!#REF!</definedName>
    <definedName name="Excel_BuiltIn_Print_Area_7_1_1" localSheetId="31">'SPDA-COMP'!#REF!</definedName>
    <definedName name="Excel_BuiltIn_Print_Area_7_1_1">#REF!</definedName>
    <definedName name="Excel_BuiltIn_Print_Area_8" localSheetId="4">#REF!</definedName>
    <definedName name="Excel_BuiltIn_Print_Area_8" localSheetId="17">'ADM-COMP'!#REF!</definedName>
    <definedName name="Excel_BuiltIn_Print_Area_8" localSheetId="7">#REF!</definedName>
    <definedName name="Excel_BuiltIn_Print_Area_8" localSheetId="22">'CLI-COMP'!#REF!</definedName>
    <definedName name="Excel_BuiltIn_Print_Area_8" localSheetId="23">'EST-COMP'!#REF!</definedName>
    <definedName name="Excel_BuiltIn_Print_Area_8" localSheetId="24">'GAS-COMP'!#REF!</definedName>
    <definedName name="Excel_BuiltIn_Print_Area_8" localSheetId="26">'HID-COMP'!#REF!</definedName>
    <definedName name="Excel_BuiltIn_Print_Area_8" localSheetId="25">'IMPER-COMP'!#REF!</definedName>
    <definedName name="Excel_BuiltIn_Print_Area_8" localSheetId="27">'IMPL-COMP'!#REF!</definedName>
    <definedName name="Excel_BuiltIn_Print_Area_8" localSheetId="28">'INC-COMP'!#REF!</definedName>
    <definedName name="Excel_BuiltIn_Print_Area_8" localSheetId="8">#REF!</definedName>
    <definedName name="Excel_BuiltIn_Print_Area_8" localSheetId="6">#REF!</definedName>
    <definedName name="Excel_BuiltIn_Print_Area_8" localSheetId="29">'SCE-COMP'!#REF!</definedName>
    <definedName name="Excel_BuiltIn_Print_Area_8" localSheetId="30">'SEG-COMP'!#REF!</definedName>
    <definedName name="Excel_BuiltIn_Print_Area_8" localSheetId="31">'SPDA-COMP'!#REF!</definedName>
    <definedName name="Excel_BuiltIn_Print_Area_8">#REF!</definedName>
    <definedName name="Excel_BuiltIn_Print_Area_8_1" localSheetId="4">#REF!</definedName>
    <definedName name="Excel_BuiltIn_Print_Area_8_1" localSheetId="17">'ADM-COMP'!#REF!</definedName>
    <definedName name="Excel_BuiltIn_Print_Area_8_1" localSheetId="7">#REF!</definedName>
    <definedName name="Excel_BuiltIn_Print_Area_8_1" localSheetId="22">'CLI-COMP'!#REF!</definedName>
    <definedName name="Excel_BuiltIn_Print_Area_8_1" localSheetId="23">'EST-COMP'!#REF!</definedName>
    <definedName name="Excel_BuiltIn_Print_Area_8_1" localSheetId="24">'GAS-COMP'!#REF!</definedName>
    <definedName name="Excel_BuiltIn_Print_Area_8_1" localSheetId="26">'HID-COMP'!#REF!</definedName>
    <definedName name="Excel_BuiltIn_Print_Area_8_1" localSheetId="25">'IMPER-COMP'!#REF!</definedName>
    <definedName name="Excel_BuiltIn_Print_Area_8_1" localSheetId="27">'IMPL-COMP'!#REF!</definedName>
    <definedName name="Excel_BuiltIn_Print_Area_8_1" localSheetId="28">'INC-COMP'!#REF!</definedName>
    <definedName name="Excel_BuiltIn_Print_Area_8_1" localSheetId="8">#REF!</definedName>
    <definedName name="Excel_BuiltIn_Print_Area_8_1" localSheetId="6">#REF!</definedName>
    <definedName name="Excel_BuiltIn_Print_Area_8_1" localSheetId="29">'SCE-COMP'!#REF!</definedName>
    <definedName name="Excel_BuiltIn_Print_Area_8_1" localSheetId="30">'SEG-COMP'!#REF!</definedName>
    <definedName name="Excel_BuiltIn_Print_Area_8_1" localSheetId="31">'SPDA-COMP'!#REF!</definedName>
    <definedName name="Excel_BuiltIn_Print_Area_8_1">#REF!</definedName>
    <definedName name="Excel_BuiltIn_Print_Area_8_1_1" localSheetId="19">([1]EMERGÊNCIA!$A$1:$N$213,[1]EMERGÊNCIA!$A$214:$N$290)</definedName>
    <definedName name="Excel_BuiltIn_Print_Area_8_1_1" localSheetId="20">([1]EMERGÊNCIA!$A$1:$N$213,[1]EMERGÊNCIA!$A$214:$N$290)</definedName>
    <definedName name="Excel_BuiltIn_Print_Area_8_1_1" localSheetId="2">([2]EMERGÊNCIA!$A$1:$N$213,[2]EMERGÊNCIA!$A$214:$N$290)</definedName>
    <definedName name="Excel_BuiltIn_Print_Area_8_1_1">([1]EMERGÊNCIA!$A$1:$N$213,[1]EMERGÊNCIA!$A$214:$N$290)</definedName>
    <definedName name="Excel_BuiltIn_Print_Area_8_1_1_1" localSheetId="19">([1]EMERGÊNCIA!$A$1:$N$213,[1]EMERGÊNCIA!$A$214:$N$290)</definedName>
    <definedName name="Excel_BuiltIn_Print_Area_8_1_1_1" localSheetId="20">([1]EMERGÊNCIA!$A$1:$N$213,[1]EMERGÊNCIA!$A$214:$N$290)</definedName>
    <definedName name="Excel_BuiltIn_Print_Area_8_1_1_1" localSheetId="2">([2]EMERGÊNCIA!$A$1:$N$213,[2]EMERGÊNCIA!$A$214:$N$290)</definedName>
    <definedName name="Excel_BuiltIn_Print_Area_8_1_1_1">([1]EMERGÊNCIA!$A$1:$N$213,[1]EMERGÊNCIA!$A$214:$N$290)</definedName>
    <definedName name="Excel_BuiltIn_Print_Area_9" localSheetId="4">#REF!</definedName>
    <definedName name="Excel_BuiltIn_Print_Area_9" localSheetId="17">'ADM-COMP'!#REF!</definedName>
    <definedName name="Excel_BuiltIn_Print_Area_9" localSheetId="19">'BDI-COMP '!#REF!</definedName>
    <definedName name="Excel_BuiltIn_Print_Area_9" localSheetId="7">#REF!</definedName>
    <definedName name="Excel_BuiltIn_Print_Area_9" localSheetId="22">'CLI-COMP'!#REF!</definedName>
    <definedName name="Excel_BuiltIn_Print_Area_9" localSheetId="23">'EST-COMP'!#REF!</definedName>
    <definedName name="Excel_BuiltIn_Print_Area_9" localSheetId="24">'GAS-COMP'!#REF!</definedName>
    <definedName name="Excel_BuiltIn_Print_Area_9" localSheetId="26">'HID-COMP'!#REF!</definedName>
    <definedName name="Excel_BuiltIn_Print_Area_9" localSheetId="25">'IMPER-COMP'!#REF!</definedName>
    <definedName name="Excel_BuiltIn_Print_Area_9" localSheetId="27">'IMPL-COMP'!#REF!</definedName>
    <definedName name="Excel_BuiltIn_Print_Area_9" localSheetId="28">'INC-COMP'!#REF!</definedName>
    <definedName name="Excel_BuiltIn_Print_Area_9" localSheetId="8">#REF!</definedName>
    <definedName name="Excel_BuiltIn_Print_Area_9" localSheetId="6">#REF!</definedName>
    <definedName name="Excel_BuiltIn_Print_Area_9" localSheetId="29">'SCE-COMP'!#REF!</definedName>
    <definedName name="Excel_BuiltIn_Print_Area_9" localSheetId="30">'SEG-COMP'!#REF!</definedName>
    <definedName name="Excel_BuiltIn_Print_Area_9" localSheetId="31">'SPDA-COMP'!#REF!</definedName>
    <definedName name="Excel_BuiltIn_Print_Area_9">#REF!</definedName>
    <definedName name="Excel_BuiltIn_Print_Area_9_1" localSheetId="4">#REF!</definedName>
    <definedName name="Excel_BuiltIn_Print_Area_9_1" localSheetId="17">'ADM-COMP'!#REF!</definedName>
    <definedName name="Excel_BuiltIn_Print_Area_9_1" localSheetId="19">'BDI-COMP '!#REF!</definedName>
    <definedName name="Excel_BuiltIn_Print_Area_9_1" localSheetId="7">#REF!</definedName>
    <definedName name="Excel_BuiltIn_Print_Area_9_1" localSheetId="22">'CLI-COMP'!#REF!</definedName>
    <definedName name="Excel_BuiltIn_Print_Area_9_1" localSheetId="23">'EST-COMP'!#REF!</definedName>
    <definedName name="Excel_BuiltIn_Print_Area_9_1" localSheetId="24">'GAS-COMP'!#REF!</definedName>
    <definedName name="Excel_BuiltIn_Print_Area_9_1" localSheetId="26">'HID-COMP'!#REF!</definedName>
    <definedName name="Excel_BuiltIn_Print_Area_9_1" localSheetId="25">'IMPER-COMP'!#REF!</definedName>
    <definedName name="Excel_BuiltIn_Print_Area_9_1" localSheetId="27">'IMPL-COMP'!#REF!</definedName>
    <definedName name="Excel_BuiltIn_Print_Area_9_1" localSheetId="28">'INC-COMP'!#REF!</definedName>
    <definedName name="Excel_BuiltIn_Print_Area_9_1" localSheetId="8">#REF!</definedName>
    <definedName name="Excel_BuiltIn_Print_Area_9_1" localSheetId="6">#REF!</definedName>
    <definedName name="Excel_BuiltIn_Print_Area_9_1" localSheetId="29">'SCE-COMP'!#REF!</definedName>
    <definedName name="Excel_BuiltIn_Print_Area_9_1" localSheetId="30">'SEG-COMP'!#REF!</definedName>
    <definedName name="Excel_BuiltIn_Print_Area_9_1" localSheetId="31">'SPDA-COMP'!#REF!</definedName>
    <definedName name="Excel_BuiltIn_Print_Area_9_1">#REF!</definedName>
    <definedName name="Excel_BuiltIn_Print_Area_9_1_1" localSheetId="4">#REF!</definedName>
    <definedName name="Excel_BuiltIn_Print_Area_9_1_1" localSheetId="17">'ADM-COMP'!#REF!</definedName>
    <definedName name="Excel_BuiltIn_Print_Area_9_1_1" localSheetId="19">'BDI-COMP '!#REF!</definedName>
    <definedName name="Excel_BuiltIn_Print_Area_9_1_1" localSheetId="7">#REF!</definedName>
    <definedName name="Excel_BuiltIn_Print_Area_9_1_1" localSheetId="22">'CLI-COMP'!#REF!</definedName>
    <definedName name="Excel_BuiltIn_Print_Area_9_1_1" localSheetId="23">'EST-COMP'!#REF!</definedName>
    <definedName name="Excel_BuiltIn_Print_Area_9_1_1" localSheetId="24">'GAS-COMP'!#REF!</definedName>
    <definedName name="Excel_BuiltIn_Print_Area_9_1_1" localSheetId="26">'HID-COMP'!#REF!</definedName>
    <definedName name="Excel_BuiltIn_Print_Area_9_1_1" localSheetId="25">'IMPER-COMP'!#REF!</definedName>
    <definedName name="Excel_BuiltIn_Print_Area_9_1_1" localSheetId="27">'IMPL-COMP'!#REF!</definedName>
    <definedName name="Excel_BuiltIn_Print_Area_9_1_1" localSheetId="28">'INC-COMP'!#REF!</definedName>
    <definedName name="Excel_BuiltIn_Print_Area_9_1_1" localSheetId="8">#REF!</definedName>
    <definedName name="Excel_BuiltIn_Print_Area_9_1_1" localSheetId="6">#REF!</definedName>
    <definedName name="Excel_BuiltIn_Print_Area_9_1_1" localSheetId="29">'SCE-COMP'!#REF!</definedName>
    <definedName name="Excel_BuiltIn_Print_Area_9_1_1" localSheetId="30">'SEG-COMP'!#REF!</definedName>
    <definedName name="Excel_BuiltIn_Print_Area_9_1_1" localSheetId="31">'SPDA-COMP'!#REF!</definedName>
    <definedName name="Excel_BuiltIn_Print_Area_9_1_1">#REF!</definedName>
    <definedName name="Excel_BuiltIn_Print_Area_9_1_1_1" localSheetId="4">#REF!</definedName>
    <definedName name="Excel_BuiltIn_Print_Area_9_1_1_1" localSheetId="17">'ADM-COMP'!#REF!</definedName>
    <definedName name="Excel_BuiltIn_Print_Area_9_1_1_1" localSheetId="7">#REF!</definedName>
    <definedName name="Excel_BuiltIn_Print_Area_9_1_1_1" localSheetId="22">'CLI-COMP'!#REF!</definedName>
    <definedName name="Excel_BuiltIn_Print_Area_9_1_1_1" localSheetId="23">'EST-COMP'!#REF!</definedName>
    <definedName name="Excel_BuiltIn_Print_Area_9_1_1_1" localSheetId="24">'GAS-COMP'!#REF!</definedName>
    <definedName name="Excel_BuiltIn_Print_Area_9_1_1_1" localSheetId="26">'HID-COMP'!#REF!</definedName>
    <definedName name="Excel_BuiltIn_Print_Area_9_1_1_1" localSheetId="25">'IMPER-COMP'!#REF!</definedName>
    <definedName name="Excel_BuiltIn_Print_Area_9_1_1_1" localSheetId="27">'IMPL-COMP'!#REF!</definedName>
    <definedName name="Excel_BuiltIn_Print_Area_9_1_1_1" localSheetId="28">'INC-COMP'!#REF!</definedName>
    <definedName name="Excel_BuiltIn_Print_Area_9_1_1_1" localSheetId="8">#REF!</definedName>
    <definedName name="Excel_BuiltIn_Print_Area_9_1_1_1" localSheetId="6">#REF!</definedName>
    <definedName name="Excel_BuiltIn_Print_Area_9_1_1_1" localSheetId="29">'SCE-COMP'!#REF!</definedName>
    <definedName name="Excel_BuiltIn_Print_Area_9_1_1_1" localSheetId="30">'SEG-COMP'!#REF!</definedName>
    <definedName name="Excel_BuiltIn_Print_Area_9_1_1_1" localSheetId="31">'SPDA-COMP'!#REF!</definedName>
    <definedName name="Excel_BuiltIn_Print_Area_9_1_1_1">#REF!</definedName>
    <definedName name="Excel_BuiltIn_Print_Titles_1" localSheetId="4">#REF!</definedName>
    <definedName name="Excel_BuiltIn_Print_Titles_1" localSheetId="7">#REF!</definedName>
    <definedName name="Excel_BuiltIn_Print_Titles_1" localSheetId="8">#REF!</definedName>
    <definedName name="Excel_BuiltIn_Print_Titles_1" localSheetId="6">#REF!</definedName>
    <definedName name="Excel_BuiltIn_Print_Titles_1">#REF!</definedName>
    <definedName name="Excel_BuiltIn_Print_Titles_1_1" localSheetId="4">#REF!</definedName>
    <definedName name="Excel_BuiltIn_Print_Titles_1_1" localSheetId="17">'ADM-COMP'!#REF!</definedName>
    <definedName name="Excel_BuiltIn_Print_Titles_1_1" localSheetId="7">#REF!</definedName>
    <definedName name="Excel_BuiltIn_Print_Titles_1_1" localSheetId="22">'CLI-COMP'!#REF!</definedName>
    <definedName name="Excel_BuiltIn_Print_Titles_1_1" localSheetId="23">'EST-COMP'!#REF!</definedName>
    <definedName name="Excel_BuiltIn_Print_Titles_1_1" localSheetId="24">'GAS-COMP'!#REF!</definedName>
    <definedName name="Excel_BuiltIn_Print_Titles_1_1" localSheetId="26">'HID-COMP'!#REF!</definedName>
    <definedName name="Excel_BuiltIn_Print_Titles_1_1" localSheetId="25">'IMPER-COMP'!#REF!</definedName>
    <definedName name="Excel_BuiltIn_Print_Titles_1_1" localSheetId="27">'IMPL-COMP'!#REF!</definedName>
    <definedName name="Excel_BuiltIn_Print_Titles_1_1" localSheetId="28">'INC-COMP'!#REF!</definedName>
    <definedName name="Excel_BuiltIn_Print_Titles_1_1" localSheetId="8">#REF!</definedName>
    <definedName name="Excel_BuiltIn_Print_Titles_1_1" localSheetId="6">#REF!</definedName>
    <definedName name="Excel_BuiltIn_Print_Titles_1_1" localSheetId="29">'SCE-COMP'!#REF!</definedName>
    <definedName name="Excel_BuiltIn_Print_Titles_1_1" localSheetId="30">'SEG-COMP'!#REF!</definedName>
    <definedName name="Excel_BuiltIn_Print_Titles_1_1" localSheetId="31">'SPDA-COMP'!#REF!</definedName>
    <definedName name="Excel_BuiltIn_Print_Titles_1_1">#REF!</definedName>
    <definedName name="Excel_BuiltIn_Print_Titles_1_1_1" localSheetId="4">#REF!</definedName>
    <definedName name="Excel_BuiltIn_Print_Titles_1_1_1" localSheetId="17">'ADM-COMP'!#REF!</definedName>
    <definedName name="Excel_BuiltIn_Print_Titles_1_1_1" localSheetId="7">#REF!</definedName>
    <definedName name="Excel_BuiltIn_Print_Titles_1_1_1" localSheetId="22">'CLI-COMP'!#REF!</definedName>
    <definedName name="Excel_BuiltIn_Print_Titles_1_1_1" localSheetId="23">'EST-COMP'!#REF!</definedName>
    <definedName name="Excel_BuiltIn_Print_Titles_1_1_1" localSheetId="24">'GAS-COMP'!#REF!</definedName>
    <definedName name="Excel_BuiltIn_Print_Titles_1_1_1" localSheetId="26">'HID-COMP'!#REF!</definedName>
    <definedName name="Excel_BuiltIn_Print_Titles_1_1_1" localSheetId="25">'IMPER-COMP'!#REF!</definedName>
    <definedName name="Excel_BuiltIn_Print_Titles_1_1_1" localSheetId="27">'IMPL-COMP'!#REF!</definedName>
    <definedName name="Excel_BuiltIn_Print_Titles_1_1_1" localSheetId="28">'INC-COMP'!#REF!</definedName>
    <definedName name="Excel_BuiltIn_Print_Titles_1_1_1" localSheetId="8">#REF!</definedName>
    <definedName name="Excel_BuiltIn_Print_Titles_1_1_1" localSheetId="6">#REF!</definedName>
    <definedName name="Excel_BuiltIn_Print_Titles_1_1_1" localSheetId="29">'SCE-COMP'!#REF!</definedName>
    <definedName name="Excel_BuiltIn_Print_Titles_1_1_1" localSheetId="30">'SEG-COMP'!#REF!</definedName>
    <definedName name="Excel_BuiltIn_Print_Titles_1_1_1" localSheetId="31">'SPDA-COMP'!#REF!</definedName>
    <definedName name="Excel_BuiltIn_Print_Titles_1_1_1">#REF!</definedName>
    <definedName name="Excel_BuiltIn_Print_Titles_10" localSheetId="4">#REF!</definedName>
    <definedName name="Excel_BuiltIn_Print_Titles_10" localSheetId="7">#REF!</definedName>
    <definedName name="Excel_BuiltIn_Print_Titles_10" localSheetId="8">#REF!</definedName>
    <definedName name="Excel_BuiltIn_Print_Titles_10" localSheetId="6">#REF!</definedName>
    <definedName name="Excel_BuiltIn_Print_Titles_10">#REF!</definedName>
    <definedName name="Excel_BuiltIn_Print_Titles_11" localSheetId="4">#REF!</definedName>
    <definedName name="Excel_BuiltIn_Print_Titles_11" localSheetId="17">'ADM-COMP'!#REF!</definedName>
    <definedName name="Excel_BuiltIn_Print_Titles_11" localSheetId="7">#REF!</definedName>
    <definedName name="Excel_BuiltIn_Print_Titles_11" localSheetId="22">'CLI-COMP'!#REF!</definedName>
    <definedName name="Excel_BuiltIn_Print_Titles_11" localSheetId="23">'EST-COMP'!#REF!</definedName>
    <definedName name="Excel_BuiltIn_Print_Titles_11" localSheetId="24">'GAS-COMP'!#REF!</definedName>
    <definedName name="Excel_BuiltIn_Print_Titles_11" localSheetId="26">'HID-COMP'!#REF!</definedName>
    <definedName name="Excel_BuiltIn_Print_Titles_11" localSheetId="25">'IMPER-COMP'!#REF!</definedName>
    <definedName name="Excel_BuiltIn_Print_Titles_11" localSheetId="27">'IMPL-COMP'!#REF!</definedName>
    <definedName name="Excel_BuiltIn_Print_Titles_11" localSheetId="28">'INC-COMP'!#REF!</definedName>
    <definedName name="Excel_BuiltIn_Print_Titles_11" localSheetId="8">#REF!</definedName>
    <definedName name="Excel_BuiltIn_Print_Titles_11" localSheetId="6">#REF!</definedName>
    <definedName name="Excel_BuiltIn_Print_Titles_11" localSheetId="29">'SCE-COMP'!#REF!</definedName>
    <definedName name="Excel_BuiltIn_Print_Titles_11" localSheetId="30">'SEG-COMP'!#REF!</definedName>
    <definedName name="Excel_BuiltIn_Print_Titles_11" localSheetId="31">'SPDA-COMP'!#REF!</definedName>
    <definedName name="Excel_BuiltIn_Print_Titles_11">#REF!</definedName>
    <definedName name="Excel_BuiltIn_Print_Titles_12" localSheetId="4">#REF!</definedName>
    <definedName name="Excel_BuiltIn_Print_Titles_12" localSheetId="7">#REF!</definedName>
    <definedName name="Excel_BuiltIn_Print_Titles_12" localSheetId="8">#REF!</definedName>
    <definedName name="Excel_BuiltIn_Print_Titles_12" localSheetId="6">#REF!</definedName>
    <definedName name="Excel_BuiltIn_Print_Titles_12">#REF!</definedName>
    <definedName name="Excel_BuiltIn_Print_Titles_13" localSheetId="4">#REF!</definedName>
    <definedName name="Excel_BuiltIn_Print_Titles_13" localSheetId="17">'ADM-COMP'!#REF!</definedName>
    <definedName name="Excel_BuiltIn_Print_Titles_13" localSheetId="7">#REF!</definedName>
    <definedName name="Excel_BuiltIn_Print_Titles_13" localSheetId="22">'CLI-COMP'!#REF!</definedName>
    <definedName name="Excel_BuiltIn_Print_Titles_13" localSheetId="23">'EST-COMP'!#REF!</definedName>
    <definedName name="Excel_BuiltIn_Print_Titles_13" localSheetId="24">'GAS-COMP'!#REF!</definedName>
    <definedName name="Excel_BuiltIn_Print_Titles_13" localSheetId="26">'HID-COMP'!#REF!</definedName>
    <definedName name="Excel_BuiltIn_Print_Titles_13" localSheetId="25">'IMPER-COMP'!#REF!</definedName>
    <definedName name="Excel_BuiltIn_Print_Titles_13" localSheetId="27">'IMPL-COMP'!#REF!</definedName>
    <definedName name="Excel_BuiltIn_Print_Titles_13" localSheetId="28">'INC-COMP'!#REF!</definedName>
    <definedName name="Excel_BuiltIn_Print_Titles_13" localSheetId="8">#REF!</definedName>
    <definedName name="Excel_BuiltIn_Print_Titles_13" localSheetId="6">#REF!</definedName>
    <definedName name="Excel_BuiltIn_Print_Titles_13" localSheetId="29">'SCE-COMP'!#REF!</definedName>
    <definedName name="Excel_BuiltIn_Print_Titles_13" localSheetId="30">'SEG-COMP'!#REF!</definedName>
    <definedName name="Excel_BuiltIn_Print_Titles_13" localSheetId="31">'SPDA-COMP'!#REF!</definedName>
    <definedName name="Excel_BuiltIn_Print_Titles_13">#REF!</definedName>
    <definedName name="Excel_BuiltIn_Print_Titles_14" localSheetId="4">#REF!</definedName>
    <definedName name="Excel_BuiltIn_Print_Titles_14" localSheetId="17">'ADM-COMP'!#REF!</definedName>
    <definedName name="Excel_BuiltIn_Print_Titles_14" localSheetId="7">#REF!</definedName>
    <definedName name="Excel_BuiltIn_Print_Titles_14" localSheetId="22">'CLI-COMP'!#REF!</definedName>
    <definedName name="Excel_BuiltIn_Print_Titles_14" localSheetId="23">'EST-COMP'!#REF!</definedName>
    <definedName name="Excel_BuiltIn_Print_Titles_14" localSheetId="24">'GAS-COMP'!#REF!</definedName>
    <definedName name="Excel_BuiltIn_Print_Titles_14" localSheetId="26">'HID-COMP'!#REF!</definedName>
    <definedName name="Excel_BuiltIn_Print_Titles_14" localSheetId="25">'IMPER-COMP'!#REF!</definedName>
    <definedName name="Excel_BuiltIn_Print_Titles_14" localSheetId="27">'IMPL-COMP'!#REF!</definedName>
    <definedName name="Excel_BuiltIn_Print_Titles_14" localSheetId="28">'INC-COMP'!#REF!</definedName>
    <definedName name="Excel_BuiltIn_Print_Titles_14" localSheetId="8">#REF!</definedName>
    <definedName name="Excel_BuiltIn_Print_Titles_14" localSheetId="6">#REF!</definedName>
    <definedName name="Excel_BuiltIn_Print_Titles_14" localSheetId="29">'SCE-COMP'!#REF!</definedName>
    <definedName name="Excel_BuiltIn_Print_Titles_14" localSheetId="30">'SEG-COMP'!#REF!</definedName>
    <definedName name="Excel_BuiltIn_Print_Titles_14" localSheetId="31">'SPDA-COMP'!#REF!</definedName>
    <definedName name="Excel_BuiltIn_Print_Titles_14">#REF!</definedName>
    <definedName name="Excel_BuiltIn_Print_Titles_15" localSheetId="4">#REF!</definedName>
    <definedName name="Excel_BuiltIn_Print_Titles_15" localSheetId="17">'ADM-COMP'!#REF!</definedName>
    <definedName name="Excel_BuiltIn_Print_Titles_15" localSheetId="7">#REF!</definedName>
    <definedName name="Excel_BuiltIn_Print_Titles_15" localSheetId="22">'CLI-COMP'!#REF!</definedName>
    <definedName name="Excel_BuiltIn_Print_Titles_15" localSheetId="23">'EST-COMP'!#REF!</definedName>
    <definedName name="Excel_BuiltIn_Print_Titles_15" localSheetId="24">'GAS-COMP'!#REF!</definedName>
    <definedName name="Excel_BuiltIn_Print_Titles_15" localSheetId="26">'HID-COMP'!#REF!</definedName>
    <definedName name="Excel_BuiltIn_Print_Titles_15" localSheetId="25">'IMPER-COMP'!#REF!</definedName>
    <definedName name="Excel_BuiltIn_Print_Titles_15" localSheetId="27">'IMPL-COMP'!#REF!</definedName>
    <definedName name="Excel_BuiltIn_Print_Titles_15" localSheetId="28">'INC-COMP'!#REF!</definedName>
    <definedName name="Excel_BuiltIn_Print_Titles_15" localSheetId="8">#REF!</definedName>
    <definedName name="Excel_BuiltIn_Print_Titles_15" localSheetId="6">#REF!</definedName>
    <definedName name="Excel_BuiltIn_Print_Titles_15" localSheetId="29">'SCE-COMP'!#REF!</definedName>
    <definedName name="Excel_BuiltIn_Print_Titles_15" localSheetId="30">'SEG-COMP'!#REF!</definedName>
    <definedName name="Excel_BuiltIn_Print_Titles_15" localSheetId="31">'SPDA-COMP'!#REF!</definedName>
    <definedName name="Excel_BuiltIn_Print_Titles_15">#REF!</definedName>
    <definedName name="Excel_BuiltIn_Print_Titles_16" localSheetId="4">#REF!</definedName>
    <definedName name="Excel_BuiltIn_Print_Titles_16" localSheetId="17">'ADM-COMP'!#REF!</definedName>
    <definedName name="Excel_BuiltIn_Print_Titles_16" localSheetId="7">#REF!</definedName>
    <definedName name="Excel_BuiltIn_Print_Titles_16" localSheetId="22">'CLI-COMP'!#REF!</definedName>
    <definedName name="Excel_BuiltIn_Print_Titles_16" localSheetId="23">'EST-COMP'!#REF!</definedName>
    <definedName name="Excel_BuiltIn_Print_Titles_16" localSheetId="24">'GAS-COMP'!#REF!</definedName>
    <definedName name="Excel_BuiltIn_Print_Titles_16" localSheetId="26">'HID-COMP'!#REF!</definedName>
    <definedName name="Excel_BuiltIn_Print_Titles_16" localSheetId="25">'IMPER-COMP'!#REF!</definedName>
    <definedName name="Excel_BuiltIn_Print_Titles_16" localSheetId="27">'IMPL-COMP'!#REF!</definedName>
    <definedName name="Excel_BuiltIn_Print_Titles_16" localSheetId="28">'INC-COMP'!#REF!</definedName>
    <definedName name="Excel_BuiltIn_Print_Titles_16" localSheetId="8">#REF!</definedName>
    <definedName name="Excel_BuiltIn_Print_Titles_16" localSheetId="6">#REF!</definedName>
    <definedName name="Excel_BuiltIn_Print_Titles_16" localSheetId="29">'SCE-COMP'!#REF!</definedName>
    <definedName name="Excel_BuiltIn_Print_Titles_16" localSheetId="30">'SEG-COMP'!#REF!</definedName>
    <definedName name="Excel_BuiltIn_Print_Titles_16" localSheetId="31">'SPDA-COMP'!#REF!</definedName>
    <definedName name="Excel_BuiltIn_Print_Titles_16">#REF!</definedName>
    <definedName name="Excel_BuiltIn_Print_Titles_17" localSheetId="4">#REF!</definedName>
    <definedName name="Excel_BuiltIn_Print_Titles_17" localSheetId="17">'ADM-COMP'!#REF!</definedName>
    <definedName name="Excel_BuiltIn_Print_Titles_17" localSheetId="7">#REF!</definedName>
    <definedName name="Excel_BuiltIn_Print_Titles_17" localSheetId="22">'CLI-COMP'!#REF!</definedName>
    <definedName name="Excel_BuiltIn_Print_Titles_17" localSheetId="23">'EST-COMP'!#REF!</definedName>
    <definedName name="Excel_BuiltIn_Print_Titles_17" localSheetId="24">'GAS-COMP'!#REF!</definedName>
    <definedName name="Excel_BuiltIn_Print_Titles_17" localSheetId="26">'HID-COMP'!#REF!</definedName>
    <definedName name="Excel_BuiltIn_Print_Titles_17" localSheetId="25">'IMPER-COMP'!#REF!</definedName>
    <definedName name="Excel_BuiltIn_Print_Titles_17" localSheetId="27">'IMPL-COMP'!#REF!</definedName>
    <definedName name="Excel_BuiltIn_Print_Titles_17" localSheetId="28">'INC-COMP'!#REF!</definedName>
    <definedName name="Excel_BuiltIn_Print_Titles_17" localSheetId="8">#REF!</definedName>
    <definedName name="Excel_BuiltIn_Print_Titles_17" localSheetId="6">#REF!</definedName>
    <definedName name="Excel_BuiltIn_Print_Titles_17" localSheetId="29">'SCE-COMP'!#REF!</definedName>
    <definedName name="Excel_BuiltIn_Print_Titles_17" localSheetId="30">'SEG-COMP'!#REF!</definedName>
    <definedName name="Excel_BuiltIn_Print_Titles_17" localSheetId="31">'SPDA-COMP'!#REF!</definedName>
    <definedName name="Excel_BuiltIn_Print_Titles_17">#REF!</definedName>
    <definedName name="Excel_BuiltIn_Print_Titles_18" localSheetId="4">#REF!</definedName>
    <definedName name="Excel_BuiltIn_Print_Titles_18" localSheetId="17">'ADM-COMP'!#REF!</definedName>
    <definedName name="Excel_BuiltIn_Print_Titles_18" localSheetId="7">#REF!</definedName>
    <definedName name="Excel_BuiltIn_Print_Titles_18" localSheetId="22">'CLI-COMP'!#REF!</definedName>
    <definedName name="Excel_BuiltIn_Print_Titles_18" localSheetId="23">'EST-COMP'!#REF!</definedName>
    <definedName name="Excel_BuiltIn_Print_Titles_18" localSheetId="24">'GAS-COMP'!#REF!</definedName>
    <definedName name="Excel_BuiltIn_Print_Titles_18" localSheetId="26">'HID-COMP'!#REF!</definedName>
    <definedName name="Excel_BuiltIn_Print_Titles_18" localSheetId="25">'IMPER-COMP'!#REF!</definedName>
    <definedName name="Excel_BuiltIn_Print_Titles_18" localSheetId="27">'IMPL-COMP'!#REF!</definedName>
    <definedName name="Excel_BuiltIn_Print_Titles_18" localSheetId="28">'INC-COMP'!#REF!</definedName>
    <definedName name="Excel_BuiltIn_Print_Titles_18" localSheetId="8">#REF!</definedName>
    <definedName name="Excel_BuiltIn_Print_Titles_18" localSheetId="6">#REF!</definedName>
    <definedName name="Excel_BuiltIn_Print_Titles_18" localSheetId="29">'SCE-COMP'!#REF!</definedName>
    <definedName name="Excel_BuiltIn_Print_Titles_18" localSheetId="30">'SEG-COMP'!#REF!</definedName>
    <definedName name="Excel_BuiltIn_Print_Titles_18" localSheetId="31">'SPDA-COMP'!#REF!</definedName>
    <definedName name="Excel_BuiltIn_Print_Titles_18">#REF!</definedName>
    <definedName name="Excel_BuiltIn_Print_Titles_2" localSheetId="4">#REF!</definedName>
    <definedName name="Excel_BuiltIn_Print_Titles_2" localSheetId="17">'ADM-COMP'!#REF!</definedName>
    <definedName name="Excel_BuiltIn_Print_Titles_2" localSheetId="7">#REF!</definedName>
    <definedName name="Excel_BuiltIn_Print_Titles_2" localSheetId="22">'CLI-COMP'!#REF!</definedName>
    <definedName name="Excel_BuiltIn_Print_Titles_2" localSheetId="23">'EST-COMP'!#REF!</definedName>
    <definedName name="Excel_BuiltIn_Print_Titles_2" localSheetId="24">'GAS-COMP'!#REF!</definedName>
    <definedName name="Excel_BuiltIn_Print_Titles_2" localSheetId="26">'HID-COMP'!#REF!</definedName>
    <definedName name="Excel_BuiltIn_Print_Titles_2" localSheetId="25">'IMPER-COMP'!#REF!</definedName>
    <definedName name="Excel_BuiltIn_Print_Titles_2" localSheetId="27">'IMPL-COMP'!#REF!</definedName>
    <definedName name="Excel_BuiltIn_Print_Titles_2" localSheetId="28">'INC-COMP'!#REF!</definedName>
    <definedName name="Excel_BuiltIn_Print_Titles_2" localSheetId="8">#REF!</definedName>
    <definedName name="Excel_BuiltIn_Print_Titles_2" localSheetId="6">#REF!</definedName>
    <definedName name="Excel_BuiltIn_Print_Titles_2" localSheetId="29">'SCE-COMP'!#REF!</definedName>
    <definedName name="Excel_BuiltIn_Print_Titles_2" localSheetId="30">'SEG-COMP'!#REF!</definedName>
    <definedName name="Excel_BuiltIn_Print_Titles_2" localSheetId="31">'SPDA-COMP'!#REF!</definedName>
    <definedName name="Excel_BuiltIn_Print_Titles_2">#REF!</definedName>
    <definedName name="Excel_BuiltIn_Print_Titles_3" localSheetId="4">#REF!</definedName>
    <definedName name="Excel_BuiltIn_Print_Titles_3" localSheetId="17">'ADM-COMP'!#REF!</definedName>
    <definedName name="Excel_BuiltIn_Print_Titles_3" localSheetId="7">#REF!</definedName>
    <definedName name="Excel_BuiltIn_Print_Titles_3" localSheetId="22">'CLI-COMP'!#REF!</definedName>
    <definedName name="Excel_BuiltIn_Print_Titles_3" localSheetId="23">'EST-COMP'!#REF!</definedName>
    <definedName name="Excel_BuiltIn_Print_Titles_3" localSheetId="24">'GAS-COMP'!#REF!</definedName>
    <definedName name="Excel_BuiltIn_Print_Titles_3" localSheetId="26">'HID-COMP'!#REF!</definedName>
    <definedName name="Excel_BuiltIn_Print_Titles_3" localSheetId="25">'IMPER-COMP'!#REF!</definedName>
    <definedName name="Excel_BuiltIn_Print_Titles_3" localSheetId="27">'IMPL-COMP'!#REF!</definedName>
    <definedName name="Excel_BuiltIn_Print_Titles_3" localSheetId="28">'INC-COMP'!#REF!</definedName>
    <definedName name="Excel_BuiltIn_Print_Titles_3" localSheetId="8">#REF!</definedName>
    <definedName name="Excel_BuiltIn_Print_Titles_3" localSheetId="6">#REF!</definedName>
    <definedName name="Excel_BuiltIn_Print_Titles_3" localSheetId="29">'SCE-COMP'!#REF!</definedName>
    <definedName name="Excel_BuiltIn_Print_Titles_3" localSheetId="30">'SEG-COMP'!#REF!</definedName>
    <definedName name="Excel_BuiltIn_Print_Titles_3" localSheetId="31">'SPDA-COMP'!#REF!</definedName>
    <definedName name="Excel_BuiltIn_Print_Titles_3">#REF!</definedName>
    <definedName name="Excel_BuiltIn_Print_Titles_3_1" localSheetId="4">#REF!</definedName>
    <definedName name="Excel_BuiltIn_Print_Titles_3_1" localSheetId="17">'ADM-COMP'!#REF!</definedName>
    <definedName name="Excel_BuiltIn_Print_Titles_3_1" localSheetId="7">#REF!</definedName>
    <definedName name="Excel_BuiltIn_Print_Titles_3_1" localSheetId="22">'CLI-COMP'!#REF!</definedName>
    <definedName name="Excel_BuiltIn_Print_Titles_3_1" localSheetId="23">'EST-COMP'!#REF!</definedName>
    <definedName name="Excel_BuiltIn_Print_Titles_3_1" localSheetId="24">'GAS-COMP'!#REF!</definedName>
    <definedName name="Excel_BuiltIn_Print_Titles_3_1" localSheetId="26">'HID-COMP'!#REF!</definedName>
    <definedName name="Excel_BuiltIn_Print_Titles_3_1" localSheetId="25">'IMPER-COMP'!#REF!</definedName>
    <definedName name="Excel_BuiltIn_Print_Titles_3_1" localSheetId="27">'IMPL-COMP'!#REF!</definedName>
    <definedName name="Excel_BuiltIn_Print_Titles_3_1" localSheetId="28">'INC-COMP'!#REF!</definedName>
    <definedName name="Excel_BuiltIn_Print_Titles_3_1" localSheetId="8">#REF!</definedName>
    <definedName name="Excel_BuiltIn_Print_Titles_3_1" localSheetId="6">#REF!</definedName>
    <definedName name="Excel_BuiltIn_Print_Titles_3_1" localSheetId="29">'SCE-COMP'!#REF!</definedName>
    <definedName name="Excel_BuiltIn_Print_Titles_3_1" localSheetId="30">'SEG-COMP'!#REF!</definedName>
    <definedName name="Excel_BuiltIn_Print_Titles_3_1" localSheetId="31">'SPDA-COMP'!#REF!</definedName>
    <definedName name="Excel_BuiltIn_Print_Titles_3_1">#REF!</definedName>
    <definedName name="Excel_BuiltIn_Print_Titles_3_1_1" localSheetId="4">#REF!</definedName>
    <definedName name="Excel_BuiltIn_Print_Titles_3_1_1" localSheetId="17">'ADM-COMP'!#REF!</definedName>
    <definedName name="Excel_BuiltIn_Print_Titles_3_1_1" localSheetId="7">#REF!</definedName>
    <definedName name="Excel_BuiltIn_Print_Titles_3_1_1" localSheetId="22">'CLI-COMP'!#REF!</definedName>
    <definedName name="Excel_BuiltIn_Print_Titles_3_1_1" localSheetId="23">'EST-COMP'!#REF!</definedName>
    <definedName name="Excel_BuiltIn_Print_Titles_3_1_1" localSheetId="24">'GAS-COMP'!#REF!</definedName>
    <definedName name="Excel_BuiltIn_Print_Titles_3_1_1" localSheetId="26">'HID-COMP'!#REF!</definedName>
    <definedName name="Excel_BuiltIn_Print_Titles_3_1_1" localSheetId="25">'IMPER-COMP'!#REF!</definedName>
    <definedName name="Excel_BuiltIn_Print_Titles_3_1_1" localSheetId="27">'IMPL-COMP'!#REF!</definedName>
    <definedName name="Excel_BuiltIn_Print_Titles_3_1_1" localSheetId="28">'INC-COMP'!#REF!</definedName>
    <definedName name="Excel_BuiltIn_Print_Titles_3_1_1" localSheetId="8">#REF!</definedName>
    <definedName name="Excel_BuiltIn_Print_Titles_3_1_1" localSheetId="6">#REF!</definedName>
    <definedName name="Excel_BuiltIn_Print_Titles_3_1_1" localSheetId="29">'SCE-COMP'!#REF!</definedName>
    <definedName name="Excel_BuiltIn_Print_Titles_3_1_1" localSheetId="30">'SEG-COMP'!#REF!</definedName>
    <definedName name="Excel_BuiltIn_Print_Titles_3_1_1" localSheetId="31">'SPDA-COMP'!#REF!</definedName>
    <definedName name="Excel_BuiltIn_Print_Titles_3_1_1">#REF!</definedName>
    <definedName name="Excel_BuiltIn_Print_Titles_3_1_1_1" localSheetId="4">#REF!</definedName>
    <definedName name="Excel_BuiltIn_Print_Titles_3_1_1_1" localSheetId="17">'ADM-COMP'!#REF!</definedName>
    <definedName name="Excel_BuiltIn_Print_Titles_3_1_1_1" localSheetId="7">#REF!</definedName>
    <definedName name="Excel_BuiltIn_Print_Titles_3_1_1_1" localSheetId="22">'CLI-COMP'!#REF!</definedName>
    <definedName name="Excel_BuiltIn_Print_Titles_3_1_1_1" localSheetId="23">'EST-COMP'!#REF!</definedName>
    <definedName name="Excel_BuiltIn_Print_Titles_3_1_1_1" localSheetId="24">'GAS-COMP'!#REF!</definedName>
    <definedName name="Excel_BuiltIn_Print_Titles_3_1_1_1" localSheetId="26">'HID-COMP'!#REF!</definedName>
    <definedName name="Excel_BuiltIn_Print_Titles_3_1_1_1" localSheetId="25">'IMPER-COMP'!#REF!</definedName>
    <definedName name="Excel_BuiltIn_Print_Titles_3_1_1_1" localSheetId="27">'IMPL-COMP'!#REF!</definedName>
    <definedName name="Excel_BuiltIn_Print_Titles_3_1_1_1" localSheetId="28">'INC-COMP'!#REF!</definedName>
    <definedName name="Excel_BuiltIn_Print_Titles_3_1_1_1" localSheetId="8">#REF!</definedName>
    <definedName name="Excel_BuiltIn_Print_Titles_3_1_1_1" localSheetId="6">#REF!</definedName>
    <definedName name="Excel_BuiltIn_Print_Titles_3_1_1_1" localSheetId="29">'SCE-COMP'!#REF!</definedName>
    <definedName name="Excel_BuiltIn_Print_Titles_3_1_1_1" localSheetId="30">'SEG-COMP'!#REF!</definedName>
    <definedName name="Excel_BuiltIn_Print_Titles_3_1_1_1" localSheetId="31">'SPDA-COMP'!#REF!</definedName>
    <definedName name="Excel_BuiltIn_Print_Titles_3_1_1_1">#REF!</definedName>
    <definedName name="Excel_BuiltIn_Print_Titles_3_4" localSheetId="4">#REF!</definedName>
    <definedName name="Excel_BuiltIn_Print_Titles_3_4" localSheetId="17">'ADM-COMP'!#REF!</definedName>
    <definedName name="Excel_BuiltIn_Print_Titles_3_4" localSheetId="7">#REF!</definedName>
    <definedName name="Excel_BuiltIn_Print_Titles_3_4" localSheetId="22">'CLI-COMP'!#REF!</definedName>
    <definedName name="Excel_BuiltIn_Print_Titles_3_4" localSheetId="23">'EST-COMP'!#REF!</definedName>
    <definedName name="Excel_BuiltIn_Print_Titles_3_4" localSheetId="24">'GAS-COMP'!#REF!</definedName>
    <definedName name="Excel_BuiltIn_Print_Titles_3_4" localSheetId="26">'HID-COMP'!#REF!</definedName>
    <definedName name="Excel_BuiltIn_Print_Titles_3_4" localSheetId="25">'IMPER-COMP'!#REF!</definedName>
    <definedName name="Excel_BuiltIn_Print_Titles_3_4" localSheetId="27">'IMPL-COMP'!#REF!</definedName>
    <definedName name="Excel_BuiltIn_Print_Titles_3_4" localSheetId="28">'INC-COMP'!#REF!</definedName>
    <definedName name="Excel_BuiltIn_Print_Titles_3_4" localSheetId="8">#REF!</definedName>
    <definedName name="Excel_BuiltIn_Print_Titles_3_4" localSheetId="6">#REF!</definedName>
    <definedName name="Excel_BuiltIn_Print_Titles_3_4" localSheetId="29">'SCE-COMP'!#REF!</definedName>
    <definedName name="Excel_BuiltIn_Print_Titles_3_4" localSheetId="30">'SEG-COMP'!#REF!</definedName>
    <definedName name="Excel_BuiltIn_Print_Titles_3_4" localSheetId="31">'SPDA-COMP'!#REF!</definedName>
    <definedName name="Excel_BuiltIn_Print_Titles_3_4">#REF!</definedName>
    <definedName name="Excel_BuiltIn_Print_Titles_3_5" localSheetId="4">#REF!</definedName>
    <definedName name="Excel_BuiltIn_Print_Titles_3_5" localSheetId="17">'ADM-COMP'!#REF!</definedName>
    <definedName name="Excel_BuiltIn_Print_Titles_3_5" localSheetId="7">#REF!</definedName>
    <definedName name="Excel_BuiltIn_Print_Titles_3_5" localSheetId="22">'CLI-COMP'!#REF!</definedName>
    <definedName name="Excel_BuiltIn_Print_Titles_3_5" localSheetId="23">'EST-COMP'!#REF!</definedName>
    <definedName name="Excel_BuiltIn_Print_Titles_3_5" localSheetId="24">'GAS-COMP'!#REF!</definedName>
    <definedName name="Excel_BuiltIn_Print_Titles_3_5" localSheetId="26">'HID-COMP'!#REF!</definedName>
    <definedName name="Excel_BuiltIn_Print_Titles_3_5" localSheetId="25">'IMPER-COMP'!#REF!</definedName>
    <definedName name="Excel_BuiltIn_Print_Titles_3_5" localSheetId="27">'IMPL-COMP'!#REF!</definedName>
    <definedName name="Excel_BuiltIn_Print_Titles_3_5" localSheetId="28">'INC-COMP'!#REF!</definedName>
    <definedName name="Excel_BuiltIn_Print_Titles_3_5" localSheetId="8">#REF!</definedName>
    <definedName name="Excel_BuiltIn_Print_Titles_3_5" localSheetId="6">#REF!</definedName>
    <definedName name="Excel_BuiltIn_Print_Titles_3_5" localSheetId="29">'SCE-COMP'!#REF!</definedName>
    <definedName name="Excel_BuiltIn_Print_Titles_3_5" localSheetId="30">'SEG-COMP'!#REF!</definedName>
    <definedName name="Excel_BuiltIn_Print_Titles_3_5" localSheetId="31">'SPDA-COMP'!#REF!</definedName>
    <definedName name="Excel_BuiltIn_Print_Titles_3_5">#REF!</definedName>
    <definedName name="Excel_BuiltIn_Print_Titles_3_6" localSheetId="4">#REF!</definedName>
    <definedName name="Excel_BuiltIn_Print_Titles_3_6" localSheetId="17">'ADM-COMP'!#REF!</definedName>
    <definedName name="Excel_BuiltIn_Print_Titles_3_6" localSheetId="7">#REF!</definedName>
    <definedName name="Excel_BuiltIn_Print_Titles_3_6" localSheetId="22">'CLI-COMP'!#REF!</definedName>
    <definedName name="Excel_BuiltIn_Print_Titles_3_6" localSheetId="23">'EST-COMP'!#REF!</definedName>
    <definedName name="Excel_BuiltIn_Print_Titles_3_6" localSheetId="24">'GAS-COMP'!#REF!</definedName>
    <definedName name="Excel_BuiltIn_Print_Titles_3_6" localSheetId="26">'HID-COMP'!#REF!</definedName>
    <definedName name="Excel_BuiltIn_Print_Titles_3_6" localSheetId="25">'IMPER-COMP'!#REF!</definedName>
    <definedName name="Excel_BuiltIn_Print_Titles_3_6" localSheetId="27">'IMPL-COMP'!#REF!</definedName>
    <definedName name="Excel_BuiltIn_Print_Titles_3_6" localSheetId="28">'INC-COMP'!#REF!</definedName>
    <definedName name="Excel_BuiltIn_Print_Titles_3_6" localSheetId="8">#REF!</definedName>
    <definedName name="Excel_BuiltIn_Print_Titles_3_6" localSheetId="6">#REF!</definedName>
    <definedName name="Excel_BuiltIn_Print_Titles_3_6" localSheetId="29">'SCE-COMP'!#REF!</definedName>
    <definedName name="Excel_BuiltIn_Print_Titles_3_6" localSheetId="30">'SEG-COMP'!#REF!</definedName>
    <definedName name="Excel_BuiltIn_Print_Titles_3_6" localSheetId="31">'SPDA-COMP'!#REF!</definedName>
    <definedName name="Excel_BuiltIn_Print_Titles_3_6">#REF!</definedName>
    <definedName name="Excel_BuiltIn_Print_Titles_3_7" localSheetId="4">#REF!</definedName>
    <definedName name="Excel_BuiltIn_Print_Titles_3_7" localSheetId="17">'ADM-COMP'!#REF!</definedName>
    <definedName name="Excel_BuiltIn_Print_Titles_3_7" localSheetId="7">#REF!</definedName>
    <definedName name="Excel_BuiltIn_Print_Titles_3_7" localSheetId="22">'CLI-COMP'!#REF!</definedName>
    <definedName name="Excel_BuiltIn_Print_Titles_3_7" localSheetId="23">'EST-COMP'!#REF!</definedName>
    <definedName name="Excel_BuiltIn_Print_Titles_3_7" localSheetId="24">'GAS-COMP'!#REF!</definedName>
    <definedName name="Excel_BuiltIn_Print_Titles_3_7" localSheetId="26">'HID-COMP'!#REF!</definedName>
    <definedName name="Excel_BuiltIn_Print_Titles_3_7" localSheetId="25">'IMPER-COMP'!#REF!</definedName>
    <definedName name="Excel_BuiltIn_Print_Titles_3_7" localSheetId="27">'IMPL-COMP'!#REF!</definedName>
    <definedName name="Excel_BuiltIn_Print_Titles_3_7" localSheetId="28">'INC-COMP'!#REF!</definedName>
    <definedName name="Excel_BuiltIn_Print_Titles_3_7" localSheetId="8">#REF!</definedName>
    <definedName name="Excel_BuiltIn_Print_Titles_3_7" localSheetId="6">#REF!</definedName>
    <definedName name="Excel_BuiltIn_Print_Titles_3_7" localSheetId="29">'SCE-COMP'!#REF!</definedName>
    <definedName name="Excel_BuiltIn_Print_Titles_3_7" localSheetId="30">'SEG-COMP'!#REF!</definedName>
    <definedName name="Excel_BuiltIn_Print_Titles_3_7" localSheetId="31">'SPDA-COMP'!#REF!</definedName>
    <definedName name="Excel_BuiltIn_Print_Titles_3_7">#REF!</definedName>
    <definedName name="Excel_BuiltIn_Print_Titles_3_8" localSheetId="4">#REF!</definedName>
    <definedName name="Excel_BuiltIn_Print_Titles_3_8" localSheetId="17">'ADM-COMP'!#REF!</definedName>
    <definedName name="Excel_BuiltIn_Print_Titles_3_8" localSheetId="7">#REF!</definedName>
    <definedName name="Excel_BuiltIn_Print_Titles_3_8" localSheetId="22">'CLI-COMP'!#REF!</definedName>
    <definedName name="Excel_BuiltIn_Print_Titles_3_8" localSheetId="23">'EST-COMP'!#REF!</definedName>
    <definedName name="Excel_BuiltIn_Print_Titles_3_8" localSheetId="24">'GAS-COMP'!#REF!</definedName>
    <definedName name="Excel_BuiltIn_Print_Titles_3_8" localSheetId="26">'HID-COMP'!#REF!</definedName>
    <definedName name="Excel_BuiltIn_Print_Titles_3_8" localSheetId="25">'IMPER-COMP'!#REF!</definedName>
    <definedName name="Excel_BuiltIn_Print_Titles_3_8" localSheetId="27">'IMPL-COMP'!#REF!</definedName>
    <definedName name="Excel_BuiltIn_Print_Titles_3_8" localSheetId="28">'INC-COMP'!#REF!</definedName>
    <definedName name="Excel_BuiltIn_Print_Titles_3_8" localSheetId="8">#REF!</definedName>
    <definedName name="Excel_BuiltIn_Print_Titles_3_8" localSheetId="6">#REF!</definedName>
    <definedName name="Excel_BuiltIn_Print_Titles_3_8" localSheetId="29">'SCE-COMP'!#REF!</definedName>
    <definedName name="Excel_BuiltIn_Print_Titles_3_8" localSheetId="30">'SEG-COMP'!#REF!</definedName>
    <definedName name="Excel_BuiltIn_Print_Titles_3_8" localSheetId="31">'SPDA-COMP'!#REF!</definedName>
    <definedName name="Excel_BuiltIn_Print_Titles_3_8">#REF!</definedName>
    <definedName name="Excel_BuiltIn_Print_Titles_3_9" localSheetId="4">#REF!</definedName>
    <definedName name="Excel_BuiltIn_Print_Titles_3_9" localSheetId="17">'ADM-COMP'!#REF!</definedName>
    <definedName name="Excel_BuiltIn_Print_Titles_3_9" localSheetId="7">#REF!</definedName>
    <definedName name="Excel_BuiltIn_Print_Titles_3_9" localSheetId="22">'CLI-COMP'!#REF!</definedName>
    <definedName name="Excel_BuiltIn_Print_Titles_3_9" localSheetId="23">'EST-COMP'!#REF!</definedName>
    <definedName name="Excel_BuiltIn_Print_Titles_3_9" localSheetId="24">'GAS-COMP'!#REF!</definedName>
    <definedName name="Excel_BuiltIn_Print_Titles_3_9" localSheetId="26">'HID-COMP'!#REF!</definedName>
    <definedName name="Excel_BuiltIn_Print_Titles_3_9" localSheetId="25">'IMPER-COMP'!#REF!</definedName>
    <definedName name="Excel_BuiltIn_Print_Titles_3_9" localSheetId="27">'IMPL-COMP'!#REF!</definedName>
    <definedName name="Excel_BuiltIn_Print_Titles_3_9" localSheetId="28">'INC-COMP'!#REF!</definedName>
    <definedName name="Excel_BuiltIn_Print_Titles_3_9" localSheetId="8">#REF!</definedName>
    <definedName name="Excel_BuiltIn_Print_Titles_3_9" localSheetId="6">#REF!</definedName>
    <definedName name="Excel_BuiltIn_Print_Titles_3_9" localSheetId="29">'SCE-COMP'!#REF!</definedName>
    <definedName name="Excel_BuiltIn_Print_Titles_3_9" localSheetId="30">'SEG-COMP'!#REF!</definedName>
    <definedName name="Excel_BuiltIn_Print_Titles_3_9" localSheetId="31">'SPDA-COMP'!#REF!</definedName>
    <definedName name="Excel_BuiltIn_Print_Titles_3_9">#REF!</definedName>
    <definedName name="Excel_BuiltIn_Print_Titles_4" localSheetId="4">#REF!</definedName>
    <definedName name="Excel_BuiltIn_Print_Titles_4" localSheetId="17">'ADM-COMP'!#REF!</definedName>
    <definedName name="Excel_BuiltIn_Print_Titles_4" localSheetId="7">#REF!</definedName>
    <definedName name="Excel_BuiltIn_Print_Titles_4" localSheetId="22">'CLI-COMP'!#REF!</definedName>
    <definedName name="Excel_BuiltIn_Print_Titles_4" localSheetId="23">'EST-COMP'!#REF!</definedName>
    <definedName name="Excel_BuiltIn_Print_Titles_4" localSheetId="24">'GAS-COMP'!#REF!</definedName>
    <definedName name="Excel_BuiltIn_Print_Titles_4" localSheetId="26">'HID-COMP'!#REF!</definedName>
    <definedName name="Excel_BuiltIn_Print_Titles_4" localSheetId="25">'IMPER-COMP'!#REF!</definedName>
    <definedName name="Excel_BuiltIn_Print_Titles_4" localSheetId="27">'IMPL-COMP'!#REF!</definedName>
    <definedName name="Excel_BuiltIn_Print_Titles_4" localSheetId="28">'INC-COMP'!#REF!</definedName>
    <definedName name="Excel_BuiltIn_Print_Titles_4" localSheetId="8">#REF!</definedName>
    <definedName name="Excel_BuiltIn_Print_Titles_4" localSheetId="6">#REF!</definedName>
    <definedName name="Excel_BuiltIn_Print_Titles_4" localSheetId="29">'SCE-COMP'!#REF!</definedName>
    <definedName name="Excel_BuiltIn_Print_Titles_4" localSheetId="30">'SEG-COMP'!#REF!</definedName>
    <definedName name="Excel_BuiltIn_Print_Titles_4" localSheetId="31">'SPDA-COMP'!#REF!</definedName>
    <definedName name="Excel_BuiltIn_Print_Titles_4">#REF!</definedName>
    <definedName name="Excel_BuiltIn_Print_Titles_4_1" localSheetId="4">#REF!</definedName>
    <definedName name="Excel_BuiltIn_Print_Titles_4_1" localSheetId="17">'ADM-COMP'!#REF!</definedName>
    <definedName name="Excel_BuiltIn_Print_Titles_4_1" localSheetId="7">#REF!</definedName>
    <definedName name="Excel_BuiltIn_Print_Titles_4_1" localSheetId="22">'CLI-COMP'!#REF!</definedName>
    <definedName name="Excel_BuiltIn_Print_Titles_4_1" localSheetId="23">'EST-COMP'!#REF!</definedName>
    <definedName name="Excel_BuiltIn_Print_Titles_4_1" localSheetId="24">'GAS-COMP'!#REF!</definedName>
    <definedName name="Excel_BuiltIn_Print_Titles_4_1" localSheetId="26">'HID-COMP'!#REF!</definedName>
    <definedName name="Excel_BuiltIn_Print_Titles_4_1" localSheetId="25">'IMPER-COMP'!#REF!</definedName>
    <definedName name="Excel_BuiltIn_Print_Titles_4_1" localSheetId="27">'IMPL-COMP'!#REF!</definedName>
    <definedName name="Excel_BuiltIn_Print_Titles_4_1" localSheetId="28">'INC-COMP'!#REF!</definedName>
    <definedName name="Excel_BuiltIn_Print_Titles_4_1" localSheetId="8">#REF!</definedName>
    <definedName name="Excel_BuiltIn_Print_Titles_4_1" localSheetId="6">#REF!</definedName>
    <definedName name="Excel_BuiltIn_Print_Titles_4_1" localSheetId="29">'SCE-COMP'!#REF!</definedName>
    <definedName name="Excel_BuiltIn_Print_Titles_4_1" localSheetId="30">'SEG-COMP'!#REF!</definedName>
    <definedName name="Excel_BuiltIn_Print_Titles_4_1" localSheetId="31">'SPDA-COMP'!#REF!</definedName>
    <definedName name="Excel_BuiltIn_Print_Titles_4_1">#REF!</definedName>
    <definedName name="Excel_BuiltIn_Print_Titles_4_1_1" localSheetId="4">#REF!</definedName>
    <definedName name="Excel_BuiltIn_Print_Titles_4_1_1" localSheetId="17">'ADM-COMP'!#REF!</definedName>
    <definedName name="Excel_BuiltIn_Print_Titles_4_1_1" localSheetId="7">#REF!</definedName>
    <definedName name="Excel_BuiltIn_Print_Titles_4_1_1" localSheetId="22">'CLI-COMP'!#REF!</definedName>
    <definedName name="Excel_BuiltIn_Print_Titles_4_1_1" localSheetId="23">'EST-COMP'!#REF!</definedName>
    <definedName name="Excel_BuiltIn_Print_Titles_4_1_1" localSheetId="24">'GAS-COMP'!#REF!</definedName>
    <definedName name="Excel_BuiltIn_Print_Titles_4_1_1" localSheetId="26">'HID-COMP'!#REF!</definedName>
    <definedName name="Excel_BuiltIn_Print_Titles_4_1_1" localSheetId="25">'IMPER-COMP'!#REF!</definedName>
    <definedName name="Excel_BuiltIn_Print_Titles_4_1_1" localSheetId="27">'IMPL-COMP'!#REF!</definedName>
    <definedName name="Excel_BuiltIn_Print_Titles_4_1_1" localSheetId="28">'INC-COMP'!#REF!</definedName>
    <definedName name="Excel_BuiltIn_Print_Titles_4_1_1" localSheetId="8">#REF!</definedName>
    <definedName name="Excel_BuiltIn_Print_Titles_4_1_1" localSheetId="6">#REF!</definedName>
    <definedName name="Excel_BuiltIn_Print_Titles_4_1_1" localSheetId="29">'SCE-COMP'!#REF!</definedName>
    <definedName name="Excel_BuiltIn_Print_Titles_4_1_1" localSheetId="30">'SEG-COMP'!#REF!</definedName>
    <definedName name="Excel_BuiltIn_Print_Titles_4_1_1" localSheetId="31">'SPDA-COMP'!#REF!</definedName>
    <definedName name="Excel_BuiltIn_Print_Titles_4_1_1">#REF!</definedName>
    <definedName name="Excel_BuiltIn_Print_Titles_5" localSheetId="4">#REF!</definedName>
    <definedName name="Excel_BuiltIn_Print_Titles_5" localSheetId="17">'ADM-COMP'!#REF!</definedName>
    <definedName name="Excel_BuiltIn_Print_Titles_5" localSheetId="7">#REF!</definedName>
    <definedName name="Excel_BuiltIn_Print_Titles_5" localSheetId="22">'CLI-COMP'!#REF!</definedName>
    <definedName name="Excel_BuiltIn_Print_Titles_5" localSheetId="23">'EST-COMP'!#REF!</definedName>
    <definedName name="Excel_BuiltIn_Print_Titles_5" localSheetId="24">'GAS-COMP'!#REF!</definedName>
    <definedName name="Excel_BuiltIn_Print_Titles_5" localSheetId="26">'HID-COMP'!#REF!</definedName>
    <definedName name="Excel_BuiltIn_Print_Titles_5" localSheetId="25">'IMPER-COMP'!#REF!</definedName>
    <definedName name="Excel_BuiltIn_Print_Titles_5" localSheetId="27">'IMPL-COMP'!#REF!</definedName>
    <definedName name="Excel_BuiltIn_Print_Titles_5" localSheetId="28">'INC-COMP'!#REF!</definedName>
    <definedName name="Excel_BuiltIn_Print_Titles_5" localSheetId="8">#REF!</definedName>
    <definedName name="Excel_BuiltIn_Print_Titles_5" localSheetId="6">#REF!</definedName>
    <definedName name="Excel_BuiltIn_Print_Titles_5" localSheetId="29">'SCE-COMP'!#REF!</definedName>
    <definedName name="Excel_BuiltIn_Print_Titles_5" localSheetId="30">'SEG-COMP'!#REF!</definedName>
    <definedName name="Excel_BuiltIn_Print_Titles_5" localSheetId="31">'SPDA-COMP'!#REF!</definedName>
    <definedName name="Excel_BuiltIn_Print_Titles_5">#REF!</definedName>
    <definedName name="Excel_BuiltIn_Print_Titles_5_1" localSheetId="4">#REF!</definedName>
    <definedName name="Excel_BuiltIn_Print_Titles_5_1" localSheetId="17">'ADM-COMP'!#REF!</definedName>
    <definedName name="Excel_BuiltIn_Print_Titles_5_1" localSheetId="7">#REF!</definedName>
    <definedName name="Excel_BuiltIn_Print_Titles_5_1" localSheetId="22">'CLI-COMP'!#REF!</definedName>
    <definedName name="Excel_BuiltIn_Print_Titles_5_1" localSheetId="23">'EST-COMP'!#REF!</definedName>
    <definedName name="Excel_BuiltIn_Print_Titles_5_1" localSheetId="24">'GAS-COMP'!#REF!</definedName>
    <definedName name="Excel_BuiltIn_Print_Titles_5_1" localSheetId="26">'HID-COMP'!#REF!</definedName>
    <definedName name="Excel_BuiltIn_Print_Titles_5_1" localSheetId="25">'IMPER-COMP'!#REF!</definedName>
    <definedName name="Excel_BuiltIn_Print_Titles_5_1" localSheetId="27">'IMPL-COMP'!#REF!</definedName>
    <definedName name="Excel_BuiltIn_Print_Titles_5_1" localSheetId="28">'INC-COMP'!#REF!</definedName>
    <definedName name="Excel_BuiltIn_Print_Titles_5_1" localSheetId="8">#REF!</definedName>
    <definedName name="Excel_BuiltIn_Print_Titles_5_1" localSheetId="6">#REF!</definedName>
    <definedName name="Excel_BuiltIn_Print_Titles_5_1" localSheetId="29">'SCE-COMP'!#REF!</definedName>
    <definedName name="Excel_BuiltIn_Print_Titles_5_1" localSheetId="30">'SEG-COMP'!#REF!</definedName>
    <definedName name="Excel_BuiltIn_Print_Titles_5_1" localSheetId="31">'SPDA-COMP'!#REF!</definedName>
    <definedName name="Excel_BuiltIn_Print_Titles_5_1">#REF!</definedName>
    <definedName name="Excel_BuiltIn_Print_Titles_5_1_1" localSheetId="4">#REF!</definedName>
    <definedName name="Excel_BuiltIn_Print_Titles_5_1_1" localSheetId="17">'ADM-COMP'!#REF!</definedName>
    <definedName name="Excel_BuiltIn_Print_Titles_5_1_1" localSheetId="7">#REF!</definedName>
    <definedName name="Excel_BuiltIn_Print_Titles_5_1_1" localSheetId="22">'CLI-COMP'!#REF!</definedName>
    <definedName name="Excel_BuiltIn_Print_Titles_5_1_1" localSheetId="23">'EST-COMP'!#REF!</definedName>
    <definedName name="Excel_BuiltIn_Print_Titles_5_1_1" localSheetId="24">'GAS-COMP'!#REF!</definedName>
    <definedName name="Excel_BuiltIn_Print_Titles_5_1_1" localSheetId="26">'HID-COMP'!#REF!</definedName>
    <definedName name="Excel_BuiltIn_Print_Titles_5_1_1" localSheetId="25">'IMPER-COMP'!#REF!</definedName>
    <definedName name="Excel_BuiltIn_Print_Titles_5_1_1" localSheetId="27">'IMPL-COMP'!#REF!</definedName>
    <definedName name="Excel_BuiltIn_Print_Titles_5_1_1" localSheetId="28">'INC-COMP'!#REF!</definedName>
    <definedName name="Excel_BuiltIn_Print_Titles_5_1_1" localSheetId="8">#REF!</definedName>
    <definedName name="Excel_BuiltIn_Print_Titles_5_1_1" localSheetId="6">#REF!</definedName>
    <definedName name="Excel_BuiltIn_Print_Titles_5_1_1" localSheetId="29">'SCE-COMP'!#REF!</definedName>
    <definedName name="Excel_BuiltIn_Print_Titles_5_1_1" localSheetId="30">'SEG-COMP'!#REF!</definedName>
    <definedName name="Excel_BuiltIn_Print_Titles_5_1_1" localSheetId="31">'SPDA-COMP'!#REF!</definedName>
    <definedName name="Excel_BuiltIn_Print_Titles_5_1_1">#REF!</definedName>
    <definedName name="Excel_BuiltIn_Print_Titles_5_1_1_1" localSheetId="4">#REF!</definedName>
    <definedName name="Excel_BuiltIn_Print_Titles_5_1_1_1" localSheetId="17">'ADM-COMP'!#REF!</definedName>
    <definedName name="Excel_BuiltIn_Print_Titles_5_1_1_1" localSheetId="7">#REF!</definedName>
    <definedName name="Excel_BuiltIn_Print_Titles_5_1_1_1" localSheetId="22">'CLI-COMP'!#REF!</definedName>
    <definedName name="Excel_BuiltIn_Print_Titles_5_1_1_1" localSheetId="23">'EST-COMP'!#REF!</definedName>
    <definedName name="Excel_BuiltIn_Print_Titles_5_1_1_1" localSheetId="24">'GAS-COMP'!#REF!</definedName>
    <definedName name="Excel_BuiltIn_Print_Titles_5_1_1_1" localSheetId="26">'HID-COMP'!#REF!</definedName>
    <definedName name="Excel_BuiltIn_Print_Titles_5_1_1_1" localSheetId="25">'IMPER-COMP'!#REF!</definedName>
    <definedName name="Excel_BuiltIn_Print_Titles_5_1_1_1" localSheetId="27">'IMPL-COMP'!#REF!</definedName>
    <definedName name="Excel_BuiltIn_Print_Titles_5_1_1_1" localSheetId="28">'INC-COMP'!#REF!</definedName>
    <definedName name="Excel_BuiltIn_Print_Titles_5_1_1_1" localSheetId="8">#REF!</definedName>
    <definedName name="Excel_BuiltIn_Print_Titles_5_1_1_1" localSheetId="6">#REF!</definedName>
    <definedName name="Excel_BuiltIn_Print_Titles_5_1_1_1" localSheetId="29">'SCE-COMP'!#REF!</definedName>
    <definedName name="Excel_BuiltIn_Print_Titles_5_1_1_1" localSheetId="30">'SEG-COMP'!#REF!</definedName>
    <definedName name="Excel_BuiltIn_Print_Titles_5_1_1_1" localSheetId="31">'SPDA-COMP'!#REF!</definedName>
    <definedName name="Excel_BuiltIn_Print_Titles_5_1_1_1">#REF!</definedName>
    <definedName name="Excel_BuiltIn_Print_Titles_6" localSheetId="4">#REF!</definedName>
    <definedName name="Excel_BuiltIn_Print_Titles_6" localSheetId="17">'ADM-COMP'!#REF!</definedName>
    <definedName name="Excel_BuiltIn_Print_Titles_6" localSheetId="7">#REF!</definedName>
    <definedName name="Excel_BuiltIn_Print_Titles_6" localSheetId="22">'CLI-COMP'!#REF!</definedName>
    <definedName name="Excel_BuiltIn_Print_Titles_6" localSheetId="23">'EST-COMP'!#REF!</definedName>
    <definedName name="Excel_BuiltIn_Print_Titles_6" localSheetId="24">'GAS-COMP'!#REF!</definedName>
    <definedName name="Excel_BuiltIn_Print_Titles_6" localSheetId="26">'HID-COMP'!#REF!</definedName>
    <definedName name="Excel_BuiltIn_Print_Titles_6" localSheetId="25">'IMPER-COMP'!#REF!</definedName>
    <definedName name="Excel_BuiltIn_Print_Titles_6" localSheetId="27">'IMPL-COMP'!#REF!</definedName>
    <definedName name="Excel_BuiltIn_Print_Titles_6" localSheetId="28">'INC-COMP'!#REF!</definedName>
    <definedName name="Excel_BuiltIn_Print_Titles_6" localSheetId="8">#REF!</definedName>
    <definedName name="Excel_BuiltIn_Print_Titles_6" localSheetId="6">#REF!</definedName>
    <definedName name="Excel_BuiltIn_Print_Titles_6" localSheetId="29">'SCE-COMP'!#REF!</definedName>
    <definedName name="Excel_BuiltIn_Print_Titles_6" localSheetId="30">'SEG-COMP'!#REF!</definedName>
    <definedName name="Excel_BuiltIn_Print_Titles_6" localSheetId="31">'SPDA-COMP'!#REF!</definedName>
    <definedName name="Excel_BuiltIn_Print_Titles_6">#REF!</definedName>
    <definedName name="Excel_BuiltIn_Print_Titles_6_1" localSheetId="4">#REF!</definedName>
    <definedName name="Excel_BuiltIn_Print_Titles_6_1" localSheetId="17">'ADM-COMP'!#REF!</definedName>
    <definedName name="Excel_BuiltIn_Print_Titles_6_1" localSheetId="7">#REF!</definedName>
    <definedName name="Excel_BuiltIn_Print_Titles_6_1" localSheetId="22">'CLI-COMP'!#REF!</definedName>
    <definedName name="Excel_BuiltIn_Print_Titles_6_1" localSheetId="23">'EST-COMP'!#REF!</definedName>
    <definedName name="Excel_BuiltIn_Print_Titles_6_1" localSheetId="24">'GAS-COMP'!#REF!</definedName>
    <definedName name="Excel_BuiltIn_Print_Titles_6_1" localSheetId="26">'HID-COMP'!#REF!</definedName>
    <definedName name="Excel_BuiltIn_Print_Titles_6_1" localSheetId="25">'IMPER-COMP'!#REF!</definedName>
    <definedName name="Excel_BuiltIn_Print_Titles_6_1" localSheetId="27">'IMPL-COMP'!#REF!</definedName>
    <definedName name="Excel_BuiltIn_Print_Titles_6_1" localSheetId="28">'INC-COMP'!#REF!</definedName>
    <definedName name="Excel_BuiltIn_Print_Titles_6_1" localSheetId="8">#REF!</definedName>
    <definedName name="Excel_BuiltIn_Print_Titles_6_1" localSheetId="6">#REF!</definedName>
    <definedName name="Excel_BuiltIn_Print_Titles_6_1" localSheetId="29">'SCE-COMP'!#REF!</definedName>
    <definedName name="Excel_BuiltIn_Print_Titles_6_1" localSheetId="30">'SEG-COMP'!#REF!</definedName>
    <definedName name="Excel_BuiltIn_Print_Titles_6_1" localSheetId="31">'SPDA-COMP'!#REF!</definedName>
    <definedName name="Excel_BuiltIn_Print_Titles_6_1">#REF!</definedName>
    <definedName name="Excel_BuiltIn_Print_Titles_6_1_1" localSheetId="4">#REF!</definedName>
    <definedName name="Excel_BuiltIn_Print_Titles_6_1_1" localSheetId="17">'ADM-COMP'!#REF!</definedName>
    <definedName name="Excel_BuiltIn_Print_Titles_6_1_1" localSheetId="7">#REF!</definedName>
    <definedName name="Excel_BuiltIn_Print_Titles_6_1_1" localSheetId="22">'CLI-COMP'!#REF!</definedName>
    <definedName name="Excel_BuiltIn_Print_Titles_6_1_1" localSheetId="23">'EST-COMP'!#REF!</definedName>
    <definedName name="Excel_BuiltIn_Print_Titles_6_1_1" localSheetId="24">'GAS-COMP'!#REF!</definedName>
    <definedName name="Excel_BuiltIn_Print_Titles_6_1_1" localSheetId="26">'HID-COMP'!#REF!</definedName>
    <definedName name="Excel_BuiltIn_Print_Titles_6_1_1" localSheetId="25">'IMPER-COMP'!#REF!</definedName>
    <definedName name="Excel_BuiltIn_Print_Titles_6_1_1" localSheetId="27">'IMPL-COMP'!#REF!</definedName>
    <definedName name="Excel_BuiltIn_Print_Titles_6_1_1" localSheetId="28">'INC-COMP'!#REF!</definedName>
    <definedName name="Excel_BuiltIn_Print_Titles_6_1_1" localSheetId="8">#REF!</definedName>
    <definedName name="Excel_BuiltIn_Print_Titles_6_1_1" localSheetId="6">#REF!</definedName>
    <definedName name="Excel_BuiltIn_Print_Titles_6_1_1" localSheetId="29">'SCE-COMP'!#REF!</definedName>
    <definedName name="Excel_BuiltIn_Print_Titles_6_1_1" localSheetId="30">'SEG-COMP'!#REF!</definedName>
    <definedName name="Excel_BuiltIn_Print_Titles_6_1_1" localSheetId="31">'SPDA-COMP'!#REF!</definedName>
    <definedName name="Excel_BuiltIn_Print_Titles_6_1_1">#REF!</definedName>
    <definedName name="Excel_BuiltIn_Print_Titles_7" localSheetId="4">#REF!</definedName>
    <definedName name="Excel_BuiltIn_Print_Titles_7" localSheetId="17">'ADM-COMP'!#REF!</definedName>
    <definedName name="Excel_BuiltIn_Print_Titles_7" localSheetId="7">#REF!</definedName>
    <definedName name="Excel_BuiltIn_Print_Titles_7" localSheetId="22">'CLI-COMP'!#REF!</definedName>
    <definedName name="Excel_BuiltIn_Print_Titles_7" localSheetId="23">'EST-COMP'!#REF!</definedName>
    <definedName name="Excel_BuiltIn_Print_Titles_7" localSheetId="24">'GAS-COMP'!#REF!</definedName>
    <definedName name="Excel_BuiltIn_Print_Titles_7" localSheetId="26">'HID-COMP'!#REF!</definedName>
    <definedName name="Excel_BuiltIn_Print_Titles_7" localSheetId="25">'IMPER-COMP'!#REF!</definedName>
    <definedName name="Excel_BuiltIn_Print_Titles_7" localSheetId="27">'IMPL-COMP'!#REF!</definedName>
    <definedName name="Excel_BuiltIn_Print_Titles_7" localSheetId="28">'INC-COMP'!#REF!</definedName>
    <definedName name="Excel_BuiltIn_Print_Titles_7" localSheetId="8">#REF!</definedName>
    <definedName name="Excel_BuiltIn_Print_Titles_7" localSheetId="6">#REF!</definedName>
    <definedName name="Excel_BuiltIn_Print_Titles_7" localSheetId="29">'SCE-COMP'!#REF!</definedName>
    <definedName name="Excel_BuiltIn_Print_Titles_7" localSheetId="30">'SEG-COMP'!#REF!</definedName>
    <definedName name="Excel_BuiltIn_Print_Titles_7" localSheetId="31">'SPDA-COMP'!#REF!</definedName>
    <definedName name="Excel_BuiltIn_Print_Titles_7">#REF!</definedName>
    <definedName name="Excel_BuiltIn_Print_Titles_7_1" localSheetId="4">#REF!</definedName>
    <definedName name="Excel_BuiltIn_Print_Titles_7_1" localSheetId="17">'ADM-COMP'!#REF!</definedName>
    <definedName name="Excel_BuiltIn_Print_Titles_7_1" localSheetId="7">#REF!</definedName>
    <definedName name="Excel_BuiltIn_Print_Titles_7_1" localSheetId="22">'CLI-COMP'!#REF!</definedName>
    <definedName name="Excel_BuiltIn_Print_Titles_7_1" localSheetId="23">'EST-COMP'!#REF!</definedName>
    <definedName name="Excel_BuiltIn_Print_Titles_7_1" localSheetId="24">'GAS-COMP'!#REF!</definedName>
    <definedName name="Excel_BuiltIn_Print_Titles_7_1" localSheetId="26">'HID-COMP'!#REF!</definedName>
    <definedName name="Excel_BuiltIn_Print_Titles_7_1" localSheetId="25">'IMPER-COMP'!#REF!</definedName>
    <definedName name="Excel_BuiltIn_Print_Titles_7_1" localSheetId="27">'IMPL-COMP'!#REF!</definedName>
    <definedName name="Excel_BuiltIn_Print_Titles_7_1" localSheetId="28">'INC-COMP'!#REF!</definedName>
    <definedName name="Excel_BuiltIn_Print_Titles_7_1" localSheetId="8">#REF!</definedName>
    <definedName name="Excel_BuiltIn_Print_Titles_7_1" localSheetId="6">#REF!</definedName>
    <definedName name="Excel_BuiltIn_Print_Titles_7_1" localSheetId="29">'SCE-COMP'!#REF!</definedName>
    <definedName name="Excel_BuiltIn_Print_Titles_7_1" localSheetId="30">'SEG-COMP'!#REF!</definedName>
    <definedName name="Excel_BuiltIn_Print_Titles_7_1" localSheetId="31">'SPDA-COMP'!#REF!</definedName>
    <definedName name="Excel_BuiltIn_Print_Titles_7_1">#REF!</definedName>
    <definedName name="Excel_BuiltIn_Print_Titles_8" localSheetId="4">#REF!</definedName>
    <definedName name="Excel_BuiltIn_Print_Titles_8" localSheetId="17">'ADM-COMP'!#REF!</definedName>
    <definedName name="Excel_BuiltIn_Print_Titles_8" localSheetId="7">#REF!</definedName>
    <definedName name="Excel_BuiltIn_Print_Titles_8" localSheetId="22">'CLI-COMP'!#REF!</definedName>
    <definedName name="Excel_BuiltIn_Print_Titles_8" localSheetId="23">'EST-COMP'!#REF!</definedName>
    <definedName name="Excel_BuiltIn_Print_Titles_8" localSheetId="24">'GAS-COMP'!#REF!</definedName>
    <definedName name="Excel_BuiltIn_Print_Titles_8" localSheetId="26">'HID-COMP'!#REF!</definedName>
    <definedName name="Excel_BuiltIn_Print_Titles_8" localSheetId="25">'IMPER-COMP'!#REF!</definedName>
    <definedName name="Excel_BuiltIn_Print_Titles_8" localSheetId="27">'IMPL-COMP'!#REF!</definedName>
    <definedName name="Excel_BuiltIn_Print_Titles_8" localSheetId="28">'INC-COMP'!#REF!</definedName>
    <definedName name="Excel_BuiltIn_Print_Titles_8" localSheetId="8">#REF!</definedName>
    <definedName name="Excel_BuiltIn_Print_Titles_8" localSheetId="6">#REF!</definedName>
    <definedName name="Excel_BuiltIn_Print_Titles_8" localSheetId="29">'SCE-COMP'!#REF!</definedName>
    <definedName name="Excel_BuiltIn_Print_Titles_8" localSheetId="30">'SEG-COMP'!#REF!</definedName>
    <definedName name="Excel_BuiltIn_Print_Titles_8" localSheetId="31">'SPDA-COMP'!#REF!</definedName>
    <definedName name="Excel_BuiltIn_Print_Titles_8">#REF!</definedName>
    <definedName name="Excel_BuiltIn_Print_Titles_9" localSheetId="4">#REF!</definedName>
    <definedName name="Excel_BuiltIn_Print_Titles_9" localSheetId="17">'ADM-COMP'!#REF!</definedName>
    <definedName name="Excel_BuiltIn_Print_Titles_9" localSheetId="7">#REF!</definedName>
    <definedName name="Excel_BuiltIn_Print_Titles_9" localSheetId="22">'CLI-COMP'!#REF!</definedName>
    <definedName name="Excel_BuiltIn_Print_Titles_9" localSheetId="23">'EST-COMP'!#REF!</definedName>
    <definedName name="Excel_BuiltIn_Print_Titles_9" localSheetId="24">'GAS-COMP'!#REF!</definedName>
    <definedName name="Excel_BuiltIn_Print_Titles_9" localSheetId="26">'HID-COMP'!#REF!</definedName>
    <definedName name="Excel_BuiltIn_Print_Titles_9" localSheetId="25">'IMPER-COMP'!#REF!</definedName>
    <definedName name="Excel_BuiltIn_Print_Titles_9" localSheetId="27">'IMPL-COMP'!#REF!</definedName>
    <definedName name="Excel_BuiltIn_Print_Titles_9" localSheetId="28">'INC-COMP'!#REF!</definedName>
    <definedName name="Excel_BuiltIn_Print_Titles_9" localSheetId="8">#REF!</definedName>
    <definedName name="Excel_BuiltIn_Print_Titles_9" localSheetId="6">#REF!</definedName>
    <definedName name="Excel_BuiltIn_Print_Titles_9" localSheetId="29">'SCE-COMP'!#REF!</definedName>
    <definedName name="Excel_BuiltIn_Print_Titles_9" localSheetId="30">'SEG-COMP'!#REF!</definedName>
    <definedName name="Excel_BuiltIn_Print_Titles_9" localSheetId="31">'SPDA-COMP'!#REF!</definedName>
    <definedName name="Excel_BuiltIn_Print_Titles_9">#REF!</definedName>
    <definedName name="Excel_BuiltIn_Print_Titles_9_1" localSheetId="4">#REF!</definedName>
    <definedName name="Excel_BuiltIn_Print_Titles_9_1" localSheetId="17">'ADM-COMP'!#REF!</definedName>
    <definedName name="Excel_BuiltIn_Print_Titles_9_1" localSheetId="7">#REF!</definedName>
    <definedName name="Excel_BuiltIn_Print_Titles_9_1" localSheetId="22">'CLI-COMP'!#REF!</definedName>
    <definedName name="Excel_BuiltIn_Print_Titles_9_1" localSheetId="23">'EST-COMP'!#REF!</definedName>
    <definedName name="Excel_BuiltIn_Print_Titles_9_1" localSheetId="24">'GAS-COMP'!#REF!</definedName>
    <definedName name="Excel_BuiltIn_Print_Titles_9_1" localSheetId="26">'HID-COMP'!#REF!</definedName>
    <definedName name="Excel_BuiltIn_Print_Titles_9_1" localSheetId="25">'IMPER-COMP'!#REF!</definedName>
    <definedName name="Excel_BuiltIn_Print_Titles_9_1" localSheetId="27">'IMPL-COMP'!#REF!</definedName>
    <definedName name="Excel_BuiltIn_Print_Titles_9_1" localSheetId="28">'INC-COMP'!#REF!</definedName>
    <definedName name="Excel_BuiltIn_Print_Titles_9_1" localSheetId="8">#REF!</definedName>
    <definedName name="Excel_BuiltIn_Print_Titles_9_1" localSheetId="6">#REF!</definedName>
    <definedName name="Excel_BuiltIn_Print_Titles_9_1" localSheetId="29">'SCE-COMP'!#REF!</definedName>
    <definedName name="Excel_BuiltIn_Print_Titles_9_1" localSheetId="30">'SEG-COMP'!#REF!</definedName>
    <definedName name="Excel_BuiltIn_Print_Titles_9_1" localSheetId="31">'SPDA-COMP'!#REF!</definedName>
    <definedName name="Excel_BuiltIn_Print_Titles_9_1">#REF!</definedName>
    <definedName name="FAF" localSheetId="4">#REF!</definedName>
    <definedName name="FAF" localSheetId="17">'ADM-COMP'!#REF!</definedName>
    <definedName name="FAF" localSheetId="7">#REF!</definedName>
    <definedName name="FAF" localSheetId="22">'CLI-COMP'!#REF!</definedName>
    <definedName name="FAF" localSheetId="23">'EST-COMP'!#REF!</definedName>
    <definedName name="FAF" localSheetId="24">'GAS-COMP'!#REF!</definedName>
    <definedName name="FAF" localSheetId="26">'HID-COMP'!#REF!</definedName>
    <definedName name="FAF" localSheetId="25">'IMPER-COMP'!#REF!</definedName>
    <definedName name="FAF" localSheetId="27">'IMPL-COMP'!#REF!</definedName>
    <definedName name="FAF" localSheetId="28">'INC-COMP'!#REF!</definedName>
    <definedName name="FAF" localSheetId="8">#REF!</definedName>
    <definedName name="FAF" localSheetId="6">#REF!</definedName>
    <definedName name="FAF" localSheetId="29">'SCE-COMP'!#REF!</definedName>
    <definedName name="FAF" localSheetId="30">'SEG-COMP'!#REF!</definedName>
    <definedName name="FAF" localSheetId="31">'SPDA-COMP'!#REF!</definedName>
    <definedName name="FAF">#REF!</definedName>
    <definedName name="FAMILIAS" localSheetId="4">#REF!</definedName>
    <definedName name="FAMILIAS" localSheetId="17">'ADM-COMP'!#REF!</definedName>
    <definedName name="FAMILIAS" localSheetId="7">#REF!</definedName>
    <definedName name="FAMILIAS" localSheetId="22">'CLI-COMP'!#REF!</definedName>
    <definedName name="FAMILIAS" localSheetId="23">'EST-COMP'!#REF!</definedName>
    <definedName name="FAMILIAS" localSheetId="24">'GAS-COMP'!#REF!</definedName>
    <definedName name="FAMILIAS" localSheetId="26">'HID-COMP'!#REF!</definedName>
    <definedName name="FAMILIAS" localSheetId="25">'IMPER-COMP'!#REF!</definedName>
    <definedName name="FAMILIAS" localSheetId="27">'IMPL-COMP'!#REF!</definedName>
    <definedName name="FAMILIAS" localSheetId="28">'INC-COMP'!#REF!</definedName>
    <definedName name="FAMILIAS" localSheetId="8">#REF!</definedName>
    <definedName name="FAMILIAS" localSheetId="6">#REF!</definedName>
    <definedName name="FAMILIAS" localSheetId="29">'SCE-COMP'!#REF!</definedName>
    <definedName name="FAMILIAS" localSheetId="30">'SEG-COMP'!#REF!</definedName>
    <definedName name="FAMILIAS" localSheetId="31">'SPDA-COMP'!#REF!</definedName>
    <definedName name="FAMILIAS">#REF!</definedName>
    <definedName name="FDDFASD" localSheetId="4">#REF!</definedName>
    <definedName name="FDDFASD" localSheetId="17">'ADM-COMP'!#REF!</definedName>
    <definedName name="FDDFASD" localSheetId="7">#REF!</definedName>
    <definedName name="FDDFASD" localSheetId="22">'CLI-COMP'!#REF!</definedName>
    <definedName name="FDDFASD" localSheetId="23">'EST-COMP'!#REF!</definedName>
    <definedName name="FDDFASD" localSheetId="24">'GAS-COMP'!#REF!</definedName>
    <definedName name="FDDFASD" localSheetId="26">'HID-COMP'!#REF!</definedName>
    <definedName name="FDDFASD" localSheetId="25">'IMPER-COMP'!#REF!</definedName>
    <definedName name="FDDFASD" localSheetId="27">'IMPL-COMP'!#REF!</definedName>
    <definedName name="FDDFASD" localSheetId="28">'INC-COMP'!#REF!</definedName>
    <definedName name="FDDFASD" localSheetId="8">#REF!</definedName>
    <definedName name="FDDFASD" localSheetId="6">#REF!</definedName>
    <definedName name="FDDFASD" localSheetId="29">'SCE-COMP'!#REF!</definedName>
    <definedName name="FDDFASD" localSheetId="30">'SEG-COMP'!#REF!</definedName>
    <definedName name="FDDFASD" localSheetId="31">'SPDA-COMP'!#REF!</definedName>
    <definedName name="FDDFASD">#REF!</definedName>
    <definedName name="folha" localSheetId="4">#REF!</definedName>
    <definedName name="folha" localSheetId="17">'ADM-COMP'!#REF!</definedName>
    <definedName name="folha" localSheetId="7">#REF!</definedName>
    <definedName name="folha" localSheetId="22">'CLI-COMP'!#REF!</definedName>
    <definedName name="folha" localSheetId="23">'EST-COMP'!#REF!</definedName>
    <definedName name="folha" localSheetId="24">'GAS-COMP'!#REF!</definedName>
    <definedName name="folha" localSheetId="26">'HID-COMP'!#REF!</definedName>
    <definedName name="folha" localSheetId="25">'IMPER-COMP'!#REF!</definedName>
    <definedName name="folha" localSheetId="27">'IMPL-COMP'!#REF!</definedName>
    <definedName name="folha" localSheetId="28">'INC-COMP'!#REF!</definedName>
    <definedName name="folha" localSheetId="8">#REF!</definedName>
    <definedName name="folha" localSheetId="6">#REF!</definedName>
    <definedName name="folha" localSheetId="29">'SCE-COMP'!#REF!</definedName>
    <definedName name="folha" localSheetId="30">'SEG-COMP'!#REF!</definedName>
    <definedName name="folha" localSheetId="31">'SPDA-COMP'!#REF!</definedName>
    <definedName name="folha">#REF!</definedName>
    <definedName name="folhas" localSheetId="4">#REF!</definedName>
    <definedName name="folhas" localSheetId="17">'ADM-COMP'!#REF!</definedName>
    <definedName name="folhas" localSheetId="7">#REF!</definedName>
    <definedName name="folhas" localSheetId="22">'CLI-COMP'!#REF!</definedName>
    <definedName name="folhas" localSheetId="23">'EST-COMP'!#REF!</definedName>
    <definedName name="folhas" localSheetId="24">'GAS-COMP'!#REF!</definedName>
    <definedName name="folhas" localSheetId="26">'HID-COMP'!#REF!</definedName>
    <definedName name="folhas" localSheetId="25">'IMPER-COMP'!#REF!</definedName>
    <definedName name="folhas" localSheetId="27">'IMPL-COMP'!#REF!</definedName>
    <definedName name="folhas" localSheetId="28">'INC-COMP'!#REF!</definedName>
    <definedName name="folhas" localSheetId="8">#REF!</definedName>
    <definedName name="folhas" localSheetId="6">#REF!</definedName>
    <definedName name="folhas" localSheetId="29">'SCE-COMP'!#REF!</definedName>
    <definedName name="folhas" localSheetId="30">'SEG-COMP'!#REF!</definedName>
    <definedName name="folhas" localSheetId="31">'SPDA-COMP'!#REF!</definedName>
    <definedName name="folhas">#REF!</definedName>
    <definedName name="form01a" localSheetId="4">#REF!</definedName>
    <definedName name="form01a" localSheetId="17">'ADM-COMP'!#REF!</definedName>
    <definedName name="form01a" localSheetId="7">#REF!</definedName>
    <definedName name="form01a" localSheetId="22">'CLI-COMP'!#REF!</definedName>
    <definedName name="form01a" localSheetId="23">'EST-COMP'!#REF!</definedName>
    <definedName name="form01a" localSheetId="24">'GAS-COMP'!#REF!</definedName>
    <definedName name="form01a" localSheetId="26">'HID-COMP'!#REF!</definedName>
    <definedName name="form01a" localSheetId="25">'IMPER-COMP'!#REF!</definedName>
    <definedName name="form01a" localSheetId="27">'IMPL-COMP'!#REF!</definedName>
    <definedName name="form01a" localSheetId="28">'INC-COMP'!#REF!</definedName>
    <definedName name="form01a" localSheetId="8">#REF!</definedName>
    <definedName name="form01a" localSheetId="6">#REF!</definedName>
    <definedName name="form01a" localSheetId="29">'SCE-COMP'!#REF!</definedName>
    <definedName name="form01a" localSheetId="30">'SEG-COMP'!#REF!</definedName>
    <definedName name="form01a" localSheetId="31">'SPDA-COMP'!#REF!</definedName>
    <definedName name="form01a">#REF!</definedName>
    <definedName name="form01b" localSheetId="4">#REF!</definedName>
    <definedName name="form01b" localSheetId="17">'ADM-COMP'!#REF!</definedName>
    <definedName name="form01b" localSheetId="7">#REF!</definedName>
    <definedName name="form01b" localSheetId="22">'CLI-COMP'!#REF!</definedName>
    <definedName name="form01b" localSheetId="23">'EST-COMP'!#REF!</definedName>
    <definedName name="form01b" localSheetId="24">'GAS-COMP'!#REF!</definedName>
    <definedName name="form01b" localSheetId="26">'HID-COMP'!#REF!</definedName>
    <definedName name="form01b" localSheetId="25">'IMPER-COMP'!#REF!</definedName>
    <definedName name="form01b" localSheetId="27">'IMPL-COMP'!#REF!</definedName>
    <definedName name="form01b" localSheetId="28">'INC-COMP'!#REF!</definedName>
    <definedName name="form01b" localSheetId="8">#REF!</definedName>
    <definedName name="form01b" localSheetId="6">#REF!</definedName>
    <definedName name="form01b" localSheetId="29">'SCE-COMP'!#REF!</definedName>
    <definedName name="form01b" localSheetId="30">'SEG-COMP'!#REF!</definedName>
    <definedName name="form01b" localSheetId="31">'SPDA-COMP'!#REF!</definedName>
    <definedName name="form01b">#REF!</definedName>
    <definedName name="gasdfsdfase" localSheetId="4">#REF!</definedName>
    <definedName name="gasdfsdfase" localSheetId="17">'ADM-COMP'!#REF!</definedName>
    <definedName name="gasdfsdfase" localSheetId="7">#REF!</definedName>
    <definedName name="gasdfsdfase" localSheetId="22">'CLI-COMP'!#REF!</definedName>
    <definedName name="gasdfsdfase" localSheetId="23">'EST-COMP'!#REF!</definedName>
    <definedName name="gasdfsdfase" localSheetId="24">'GAS-COMP'!#REF!</definedName>
    <definedName name="gasdfsdfase" localSheetId="26">'HID-COMP'!#REF!</definedName>
    <definedName name="gasdfsdfase" localSheetId="25">'IMPER-COMP'!#REF!</definedName>
    <definedName name="gasdfsdfase" localSheetId="27">'IMPL-COMP'!#REF!</definedName>
    <definedName name="gasdfsdfase" localSheetId="28">'INC-COMP'!#REF!</definedName>
    <definedName name="gasdfsdfase" localSheetId="8">#REF!</definedName>
    <definedName name="gasdfsdfase" localSheetId="6">#REF!</definedName>
    <definedName name="gasdfsdfase" localSheetId="29">'SCE-COMP'!#REF!</definedName>
    <definedName name="gasdfsdfase" localSheetId="30">'SEG-COMP'!#REF!</definedName>
    <definedName name="gasdfsdfase" localSheetId="31">'SPDA-COMP'!#REF!</definedName>
    <definedName name="gasdfsdfase">#REF!</definedName>
    <definedName name="gfhfgh" localSheetId="4">#REF!</definedName>
    <definedName name="gfhfgh" localSheetId="17">'ADM-COMP'!#REF!</definedName>
    <definedName name="gfhfgh" localSheetId="7">#REF!</definedName>
    <definedName name="gfhfgh" localSheetId="22">'CLI-COMP'!#REF!</definedName>
    <definedName name="gfhfgh" localSheetId="23">'EST-COMP'!#REF!</definedName>
    <definedName name="gfhfgh" localSheetId="24">'GAS-COMP'!#REF!</definedName>
    <definedName name="gfhfgh" localSheetId="26">'HID-COMP'!#REF!</definedName>
    <definedName name="gfhfgh" localSheetId="25">'IMPER-COMP'!#REF!</definedName>
    <definedName name="gfhfgh" localSheetId="27">'IMPL-COMP'!#REF!</definedName>
    <definedName name="gfhfgh" localSheetId="28">'INC-COMP'!#REF!</definedName>
    <definedName name="gfhfgh" localSheetId="8">#REF!</definedName>
    <definedName name="gfhfgh" localSheetId="6">#REF!</definedName>
    <definedName name="gfhfgh" localSheetId="29">'SCE-COMP'!#REF!</definedName>
    <definedName name="gfhfgh" localSheetId="30">'SEG-COMP'!#REF!</definedName>
    <definedName name="gfhfgh" localSheetId="31">'SPDA-COMP'!#REF!</definedName>
    <definedName name="gfhfgh">#REF!</definedName>
    <definedName name="gfhfgh___6" localSheetId="4">#REF!</definedName>
    <definedName name="gfhfgh___6" localSheetId="17">'ADM-COMP'!#REF!</definedName>
    <definedName name="gfhfgh___6" localSheetId="7">#REF!</definedName>
    <definedName name="gfhfgh___6" localSheetId="22">'CLI-COMP'!#REF!</definedName>
    <definedName name="gfhfgh___6" localSheetId="23">'EST-COMP'!#REF!</definedName>
    <definedName name="gfhfgh___6" localSheetId="24">'GAS-COMP'!#REF!</definedName>
    <definedName name="gfhfgh___6" localSheetId="26">'HID-COMP'!#REF!</definedName>
    <definedName name="gfhfgh___6" localSheetId="25">'IMPER-COMP'!#REF!</definedName>
    <definedName name="gfhfgh___6" localSheetId="27">'IMPL-COMP'!#REF!</definedName>
    <definedName name="gfhfgh___6" localSheetId="28">'INC-COMP'!#REF!</definedName>
    <definedName name="gfhfgh___6" localSheetId="8">#REF!</definedName>
    <definedName name="gfhfgh___6" localSheetId="6">#REF!</definedName>
    <definedName name="gfhfgh___6" localSheetId="29">'SCE-COMP'!#REF!</definedName>
    <definedName name="gfhfgh___6" localSheetId="30">'SEG-COMP'!#REF!</definedName>
    <definedName name="gfhfgh___6" localSheetId="31">'SPDA-COMP'!#REF!</definedName>
    <definedName name="gfhfgh___6">#REF!</definedName>
    <definedName name="gfhfgh___6_1" localSheetId="4">#REF!</definedName>
    <definedName name="gfhfgh___6_1" localSheetId="17">'ADM-COMP'!#REF!</definedName>
    <definedName name="gfhfgh___6_1" localSheetId="7">#REF!</definedName>
    <definedName name="gfhfgh___6_1" localSheetId="22">'CLI-COMP'!#REF!</definedName>
    <definedName name="gfhfgh___6_1" localSheetId="23">'EST-COMP'!#REF!</definedName>
    <definedName name="gfhfgh___6_1" localSheetId="24">'GAS-COMP'!#REF!</definedName>
    <definedName name="gfhfgh___6_1" localSheetId="26">'HID-COMP'!#REF!</definedName>
    <definedName name="gfhfgh___6_1" localSheetId="25">'IMPER-COMP'!#REF!</definedName>
    <definedName name="gfhfgh___6_1" localSheetId="27">'IMPL-COMP'!#REF!</definedName>
    <definedName name="gfhfgh___6_1" localSheetId="28">'INC-COMP'!#REF!</definedName>
    <definedName name="gfhfgh___6_1" localSheetId="8">#REF!</definedName>
    <definedName name="gfhfgh___6_1" localSheetId="6">#REF!</definedName>
    <definedName name="gfhfgh___6_1" localSheetId="29">'SCE-COMP'!#REF!</definedName>
    <definedName name="gfhfgh___6_1" localSheetId="30">'SEG-COMP'!#REF!</definedName>
    <definedName name="gfhfgh___6_1" localSheetId="31">'SPDA-COMP'!#REF!</definedName>
    <definedName name="gfhfgh___6_1">#REF!</definedName>
    <definedName name="gfhfgh___6_1_1" localSheetId="4">#REF!</definedName>
    <definedName name="gfhfgh___6_1_1" localSheetId="17">'ADM-COMP'!#REF!</definedName>
    <definedName name="gfhfgh___6_1_1" localSheetId="7">#REF!</definedName>
    <definedName name="gfhfgh___6_1_1" localSheetId="22">'CLI-COMP'!#REF!</definedName>
    <definedName name="gfhfgh___6_1_1" localSheetId="23">'EST-COMP'!#REF!</definedName>
    <definedName name="gfhfgh___6_1_1" localSheetId="24">'GAS-COMP'!#REF!</definedName>
    <definedName name="gfhfgh___6_1_1" localSheetId="26">'HID-COMP'!#REF!</definedName>
    <definedName name="gfhfgh___6_1_1" localSheetId="25">'IMPER-COMP'!#REF!</definedName>
    <definedName name="gfhfgh___6_1_1" localSheetId="27">'IMPL-COMP'!#REF!</definedName>
    <definedName name="gfhfgh___6_1_1" localSheetId="28">'INC-COMP'!#REF!</definedName>
    <definedName name="gfhfgh___6_1_1" localSheetId="8">#REF!</definedName>
    <definedName name="gfhfgh___6_1_1" localSheetId="6">#REF!</definedName>
    <definedName name="gfhfgh___6_1_1" localSheetId="29">'SCE-COMP'!#REF!</definedName>
    <definedName name="gfhfgh___6_1_1" localSheetId="30">'SEG-COMP'!#REF!</definedName>
    <definedName name="gfhfgh___6_1_1" localSheetId="31">'SPDA-COMP'!#REF!</definedName>
    <definedName name="gfhfgh___6_1_1">#REF!</definedName>
    <definedName name="gfhfgh_1" localSheetId="4">#REF!</definedName>
    <definedName name="gfhfgh_1" localSheetId="17">'ADM-COMP'!#REF!</definedName>
    <definedName name="gfhfgh_1" localSheetId="7">#REF!</definedName>
    <definedName name="gfhfgh_1" localSheetId="22">'CLI-COMP'!#REF!</definedName>
    <definedName name="gfhfgh_1" localSheetId="23">'EST-COMP'!#REF!</definedName>
    <definedName name="gfhfgh_1" localSheetId="24">'GAS-COMP'!#REF!</definedName>
    <definedName name="gfhfgh_1" localSheetId="26">'HID-COMP'!#REF!</definedName>
    <definedName name="gfhfgh_1" localSheetId="25">'IMPER-COMP'!#REF!</definedName>
    <definedName name="gfhfgh_1" localSheetId="27">'IMPL-COMP'!#REF!</definedName>
    <definedName name="gfhfgh_1" localSheetId="28">'INC-COMP'!#REF!</definedName>
    <definedName name="gfhfgh_1" localSheetId="8">#REF!</definedName>
    <definedName name="gfhfgh_1" localSheetId="6">#REF!</definedName>
    <definedName name="gfhfgh_1" localSheetId="29">'SCE-COMP'!#REF!</definedName>
    <definedName name="gfhfgh_1" localSheetId="30">'SEG-COMP'!#REF!</definedName>
    <definedName name="gfhfgh_1" localSheetId="31">'SPDA-COMP'!#REF!</definedName>
    <definedName name="gfhfgh_1">#REF!</definedName>
    <definedName name="gfhfgh_1_1" localSheetId="4">#REF!</definedName>
    <definedName name="gfhfgh_1_1" localSheetId="17">'ADM-COMP'!#REF!</definedName>
    <definedName name="gfhfgh_1_1" localSheetId="7">#REF!</definedName>
    <definedName name="gfhfgh_1_1" localSheetId="22">'CLI-COMP'!#REF!</definedName>
    <definedName name="gfhfgh_1_1" localSheetId="23">'EST-COMP'!#REF!</definedName>
    <definedName name="gfhfgh_1_1" localSheetId="24">'GAS-COMP'!#REF!</definedName>
    <definedName name="gfhfgh_1_1" localSheetId="26">'HID-COMP'!#REF!</definedName>
    <definedName name="gfhfgh_1_1" localSheetId="25">'IMPER-COMP'!#REF!</definedName>
    <definedName name="gfhfgh_1_1" localSheetId="27">'IMPL-COMP'!#REF!</definedName>
    <definedName name="gfhfgh_1_1" localSheetId="28">'INC-COMP'!#REF!</definedName>
    <definedName name="gfhfgh_1_1" localSheetId="8">#REF!</definedName>
    <definedName name="gfhfgh_1_1" localSheetId="6">#REF!</definedName>
    <definedName name="gfhfgh_1_1" localSheetId="29">'SCE-COMP'!#REF!</definedName>
    <definedName name="gfhfgh_1_1" localSheetId="30">'SEG-COMP'!#REF!</definedName>
    <definedName name="gfhfgh_1_1" localSheetId="31">'SPDA-COMP'!#REF!</definedName>
    <definedName name="gfhfgh_1_1">#REF!</definedName>
    <definedName name="GGGG" localSheetId="4">#REF!</definedName>
    <definedName name="GGGG" localSheetId="17">'ADM-COMP'!#REF!</definedName>
    <definedName name="GGGG" localSheetId="7">#REF!</definedName>
    <definedName name="GGGG" localSheetId="22">'CLI-COMP'!#REF!</definedName>
    <definedName name="GGGG" localSheetId="23">'EST-COMP'!#REF!</definedName>
    <definedName name="GGGG" localSheetId="24">'GAS-COMP'!#REF!</definedName>
    <definedName name="GGGG" localSheetId="26">'HID-COMP'!#REF!</definedName>
    <definedName name="GGGG" localSheetId="25">'IMPER-COMP'!#REF!</definedName>
    <definedName name="GGGG" localSheetId="27">'IMPL-COMP'!#REF!</definedName>
    <definedName name="GGGG" localSheetId="28">'INC-COMP'!#REF!</definedName>
    <definedName name="GGGG" localSheetId="8">#REF!</definedName>
    <definedName name="GGGG" localSheetId="6">#REF!</definedName>
    <definedName name="GGGG" localSheetId="29">'SCE-COMP'!#REF!</definedName>
    <definedName name="GGGG" localSheetId="30">'SEG-COMP'!#REF!</definedName>
    <definedName name="GGGG" localSheetId="31">'SPDA-COMP'!#REF!</definedName>
    <definedName name="GGGG">#REF!</definedName>
    <definedName name="hjjhj" localSheetId="4">#REF!</definedName>
    <definedName name="hjjhj" localSheetId="17">'ADM-COMP'!#REF!</definedName>
    <definedName name="hjjhj" localSheetId="7">#REF!</definedName>
    <definedName name="hjjhj" localSheetId="22">'CLI-COMP'!#REF!</definedName>
    <definedName name="hjjhj" localSheetId="23">'EST-COMP'!#REF!</definedName>
    <definedName name="hjjhj" localSheetId="24">'GAS-COMP'!#REF!</definedName>
    <definedName name="hjjhj" localSheetId="26">'HID-COMP'!#REF!</definedName>
    <definedName name="hjjhj" localSheetId="25">'IMPER-COMP'!#REF!</definedName>
    <definedName name="hjjhj" localSheetId="27">'IMPL-COMP'!#REF!</definedName>
    <definedName name="hjjhj" localSheetId="28">'INC-COMP'!#REF!</definedName>
    <definedName name="hjjhj" localSheetId="8">#REF!</definedName>
    <definedName name="hjjhj" localSheetId="6">#REF!</definedName>
    <definedName name="hjjhj" localSheetId="29">'SCE-COMP'!#REF!</definedName>
    <definedName name="hjjhj" localSheetId="30">'SEG-COMP'!#REF!</definedName>
    <definedName name="hjjhj" localSheetId="31">'SPDA-COMP'!#REF!</definedName>
    <definedName name="hjjhj">#REF!</definedName>
    <definedName name="hjjhj_1" localSheetId="4">#REF!</definedName>
    <definedName name="hjjhj_1" localSheetId="17">'ADM-COMP'!#REF!</definedName>
    <definedName name="hjjhj_1" localSheetId="7">#REF!</definedName>
    <definedName name="hjjhj_1" localSheetId="22">'CLI-COMP'!#REF!</definedName>
    <definedName name="hjjhj_1" localSheetId="23">'EST-COMP'!#REF!</definedName>
    <definedName name="hjjhj_1" localSheetId="24">'GAS-COMP'!#REF!</definedName>
    <definedName name="hjjhj_1" localSheetId="26">'HID-COMP'!#REF!</definedName>
    <definedName name="hjjhj_1" localSheetId="25">'IMPER-COMP'!#REF!</definedName>
    <definedName name="hjjhj_1" localSheetId="27">'IMPL-COMP'!#REF!</definedName>
    <definedName name="hjjhj_1" localSheetId="28">'INC-COMP'!#REF!</definedName>
    <definedName name="hjjhj_1" localSheetId="8">#REF!</definedName>
    <definedName name="hjjhj_1" localSheetId="6">#REF!</definedName>
    <definedName name="hjjhj_1" localSheetId="29">'SCE-COMP'!#REF!</definedName>
    <definedName name="hjjhj_1" localSheetId="30">'SEG-COMP'!#REF!</definedName>
    <definedName name="hjjhj_1" localSheetId="31">'SPDA-COMP'!#REF!</definedName>
    <definedName name="hjjhj_1">#REF!</definedName>
    <definedName name="hjjhj_1_1" localSheetId="4">#REF!</definedName>
    <definedName name="hjjhj_1_1" localSheetId="17">'ADM-COMP'!#REF!</definedName>
    <definedName name="hjjhj_1_1" localSheetId="7">#REF!</definedName>
    <definedName name="hjjhj_1_1" localSheetId="22">'CLI-COMP'!#REF!</definedName>
    <definedName name="hjjhj_1_1" localSheetId="23">'EST-COMP'!#REF!</definedName>
    <definedName name="hjjhj_1_1" localSheetId="24">'GAS-COMP'!#REF!</definedName>
    <definedName name="hjjhj_1_1" localSheetId="26">'HID-COMP'!#REF!</definedName>
    <definedName name="hjjhj_1_1" localSheetId="25">'IMPER-COMP'!#REF!</definedName>
    <definedName name="hjjhj_1_1" localSheetId="27">'IMPL-COMP'!#REF!</definedName>
    <definedName name="hjjhj_1_1" localSheetId="28">'INC-COMP'!#REF!</definedName>
    <definedName name="hjjhj_1_1" localSheetId="8">#REF!</definedName>
    <definedName name="hjjhj_1_1" localSheetId="6">#REF!</definedName>
    <definedName name="hjjhj_1_1" localSheetId="29">'SCE-COMP'!#REF!</definedName>
    <definedName name="hjjhj_1_1" localSheetId="30">'SEG-COMP'!#REF!</definedName>
    <definedName name="hjjhj_1_1" localSheetId="31">'SPDA-COMP'!#REF!</definedName>
    <definedName name="hjjhj_1_1">#REF!</definedName>
    <definedName name="Import.CR">[5]Dados!$G$8</definedName>
    <definedName name="Import.Município">[5]Dados!$G$7</definedName>
    <definedName name="Import.Proponente">[5]Dados!$G$6</definedName>
    <definedName name="IOPESJUN09">[6]Plan1!$A$2:$D$1193</definedName>
    <definedName name="ITEM" localSheetId="19">[7]Plan1!$E$3:$E$5</definedName>
    <definedName name="ITEM" localSheetId="20">[7]Plan1!$E$3:$E$5</definedName>
    <definedName name="ITEM" localSheetId="2">[8]Plan1!$E$3:$E$5</definedName>
    <definedName name="ITEM">[7]Plan1!$E$3:$E$5</definedName>
    <definedName name="JOBINFO" localSheetId="4">#REF!</definedName>
    <definedName name="JOBINFO" localSheetId="17">'ADM-COMP'!#REF!</definedName>
    <definedName name="JOBINFO" localSheetId="19">'BDI-COMP '!#REF!</definedName>
    <definedName name="JOBINFO" localSheetId="7">#REF!</definedName>
    <definedName name="JOBINFO" localSheetId="22">'CLI-COMP'!#REF!</definedName>
    <definedName name="JOBINFO" localSheetId="23">'EST-COMP'!#REF!</definedName>
    <definedName name="JOBINFO" localSheetId="24">'GAS-COMP'!#REF!</definedName>
    <definedName name="JOBINFO" localSheetId="26">'HID-COMP'!#REF!</definedName>
    <definedName name="JOBINFO" localSheetId="25">'IMPER-COMP'!#REF!</definedName>
    <definedName name="JOBINFO" localSheetId="27">'IMPL-COMP'!#REF!</definedName>
    <definedName name="JOBINFO" localSheetId="28">'INC-COMP'!#REF!</definedName>
    <definedName name="JOBINFO" localSheetId="8">#REF!</definedName>
    <definedName name="JOBINFO" localSheetId="6">#REF!</definedName>
    <definedName name="JOBINFO" localSheetId="29">'SCE-COMP'!#REF!</definedName>
    <definedName name="JOBINFO" localSheetId="30">'SEG-COMP'!#REF!</definedName>
    <definedName name="JOBINFO" localSheetId="31">'SPDA-COMP'!#REF!</definedName>
    <definedName name="JOBINFO">#REF!</definedName>
    <definedName name="JUR" localSheetId="4">#REF!</definedName>
    <definedName name="JUR" localSheetId="17">'ADM-COMP'!#REF!</definedName>
    <definedName name="JUR" localSheetId="19">'BDI-COMP '!#REF!</definedName>
    <definedName name="JUR" localSheetId="7">#REF!</definedName>
    <definedName name="JUR" localSheetId="22">'CLI-COMP'!#REF!</definedName>
    <definedName name="JUR" localSheetId="23">'EST-COMP'!#REF!</definedName>
    <definedName name="JUR" localSheetId="24">'GAS-COMP'!#REF!</definedName>
    <definedName name="JUR" localSheetId="26">'HID-COMP'!#REF!</definedName>
    <definedName name="JUR" localSheetId="25">'IMPER-COMP'!#REF!</definedName>
    <definedName name="JUR" localSheetId="27">'IMPL-COMP'!#REF!</definedName>
    <definedName name="JUR" localSheetId="28">'INC-COMP'!#REF!</definedName>
    <definedName name="JUR" localSheetId="8">#REF!</definedName>
    <definedName name="JUR" localSheetId="6">#REF!</definedName>
    <definedName name="JUR" localSheetId="29">'SCE-COMP'!#REF!</definedName>
    <definedName name="JUR" localSheetId="30">'SEG-COMP'!#REF!</definedName>
    <definedName name="JUR" localSheetId="31">'SPDA-COMP'!#REF!</definedName>
    <definedName name="JUR">#REF!</definedName>
    <definedName name="LL" localSheetId="4">#REF!</definedName>
    <definedName name="LL" localSheetId="17">'ADM-COMP'!#REF!</definedName>
    <definedName name="LL" localSheetId="19">'BDI-COMP '!#REF!</definedName>
    <definedName name="LL" localSheetId="7">#REF!</definedName>
    <definedName name="LL" localSheetId="22">'CLI-COMP'!#REF!</definedName>
    <definedName name="LL" localSheetId="23">'EST-COMP'!#REF!</definedName>
    <definedName name="LL" localSheetId="24">'GAS-COMP'!#REF!</definedName>
    <definedName name="LL" localSheetId="26">'HID-COMP'!#REF!</definedName>
    <definedName name="LL" localSheetId="25">'IMPER-COMP'!#REF!</definedName>
    <definedName name="LL" localSheetId="27">'IMPL-COMP'!#REF!</definedName>
    <definedName name="LL" localSheetId="28">'INC-COMP'!#REF!</definedName>
    <definedName name="LL" localSheetId="8">#REF!</definedName>
    <definedName name="LL" localSheetId="6">#REF!</definedName>
    <definedName name="LL" localSheetId="29">'SCE-COMP'!#REF!</definedName>
    <definedName name="LL" localSheetId="30">'SEG-COMP'!#REF!</definedName>
    <definedName name="LL" localSheetId="31">'SPDA-COMP'!#REF!</definedName>
    <definedName name="LL">#REF!</definedName>
    <definedName name="LL_1" localSheetId="4">#REF!</definedName>
    <definedName name="LL_1" localSheetId="17">'ADM-COMP'!#REF!</definedName>
    <definedName name="LL_1" localSheetId="7">#REF!</definedName>
    <definedName name="LL_1" localSheetId="22">'CLI-COMP'!#REF!</definedName>
    <definedName name="LL_1" localSheetId="23">'EST-COMP'!#REF!</definedName>
    <definedName name="LL_1" localSheetId="24">'GAS-COMP'!#REF!</definedName>
    <definedName name="LL_1" localSheetId="26">'HID-COMP'!#REF!</definedName>
    <definedName name="LL_1" localSheetId="25">'IMPER-COMP'!#REF!</definedName>
    <definedName name="LL_1" localSheetId="27">'IMPL-COMP'!#REF!</definedName>
    <definedName name="LL_1" localSheetId="28">'INC-COMP'!#REF!</definedName>
    <definedName name="LL_1" localSheetId="8">#REF!</definedName>
    <definedName name="LL_1" localSheetId="6">#REF!</definedName>
    <definedName name="LL_1" localSheetId="29">'SCE-COMP'!#REF!</definedName>
    <definedName name="LL_1" localSheetId="30">'SEG-COMP'!#REF!</definedName>
    <definedName name="LL_1" localSheetId="31">'SPDA-COMP'!#REF!</definedName>
    <definedName name="LL_1">#REF!</definedName>
    <definedName name="LL_1_1" localSheetId="4">#REF!</definedName>
    <definedName name="LL_1_1" localSheetId="17">'ADM-COMP'!#REF!</definedName>
    <definedName name="LL_1_1" localSheetId="7">#REF!</definedName>
    <definedName name="LL_1_1" localSheetId="22">'CLI-COMP'!#REF!</definedName>
    <definedName name="LL_1_1" localSheetId="23">'EST-COMP'!#REF!</definedName>
    <definedName name="LL_1_1" localSheetId="24">'GAS-COMP'!#REF!</definedName>
    <definedName name="LL_1_1" localSheetId="26">'HID-COMP'!#REF!</definedName>
    <definedName name="LL_1_1" localSheetId="25">'IMPER-COMP'!#REF!</definedName>
    <definedName name="LL_1_1" localSheetId="27">'IMPL-COMP'!#REF!</definedName>
    <definedName name="LL_1_1" localSheetId="28">'INC-COMP'!#REF!</definedName>
    <definedName name="LL_1_1" localSheetId="8">#REF!</definedName>
    <definedName name="LL_1_1" localSheetId="6">#REF!</definedName>
    <definedName name="LL_1_1" localSheetId="29">'SCE-COMP'!#REF!</definedName>
    <definedName name="LL_1_1" localSheetId="30">'SEG-COMP'!#REF!</definedName>
    <definedName name="LL_1_1" localSheetId="31">'SPDA-COMP'!#REF!</definedName>
    <definedName name="LL_1_1">#REF!</definedName>
    <definedName name="MmExcelLinker_CBF3F7D5_5F0E_4EA5_B59F_34028F0F12D2" localSheetId="19">[9]ADMI_25.01!$G$48:$G$48</definedName>
    <definedName name="MmExcelLinker_CBF3F7D5_5F0E_4EA5_B59F_34028F0F12D2" localSheetId="20">[9]ADMI_25.01!$G$48:$G$48</definedName>
    <definedName name="MmExcelLinker_CBF3F7D5_5F0E_4EA5_B59F_34028F0F12D2" localSheetId="2">[10]ADMI_25.01!$G$48:$G$48</definedName>
    <definedName name="MmExcelLinker_CBF3F7D5_5F0E_4EA5_B59F_34028F0F12D2">[9]ADMI_25.01!$G$48:$G$48</definedName>
    <definedName name="mmmmmm" localSheetId="4">#REF!</definedName>
    <definedName name="mmmmmm" localSheetId="17">'ADM-COMP'!#REF!</definedName>
    <definedName name="mmmmmm" localSheetId="19">'BDI-COMP '!#REF!</definedName>
    <definedName name="mmmmmm" localSheetId="7">#REF!</definedName>
    <definedName name="mmmmmm" localSheetId="22">'CLI-COMP'!#REF!</definedName>
    <definedName name="mmmmmm" localSheetId="23">'EST-COMP'!#REF!</definedName>
    <definedName name="mmmmmm" localSheetId="24">'GAS-COMP'!#REF!</definedName>
    <definedName name="mmmmmm" localSheetId="26">'HID-COMP'!#REF!</definedName>
    <definedName name="mmmmmm" localSheetId="25">'IMPER-COMP'!#REF!</definedName>
    <definedName name="mmmmmm" localSheetId="27">'IMPL-COMP'!#REF!</definedName>
    <definedName name="mmmmmm" localSheetId="28">'INC-COMP'!#REF!</definedName>
    <definedName name="mmmmmm" localSheetId="8">#REF!</definedName>
    <definedName name="mmmmmm" localSheetId="6">#REF!</definedName>
    <definedName name="mmmmmm" localSheetId="29">'SCE-COMP'!#REF!</definedName>
    <definedName name="mmmmmm" localSheetId="30">'SEG-COMP'!#REF!</definedName>
    <definedName name="mmmmmm" localSheetId="31">'SPDA-COMP'!#REF!</definedName>
    <definedName name="mmmmmm">#REF!</definedName>
    <definedName name="numcond1" localSheetId="4">#REF!</definedName>
    <definedName name="numcond1" localSheetId="17">'ADM-COMP'!#REF!</definedName>
    <definedName name="numcond1" localSheetId="19">'BDI-COMP '!#REF!</definedName>
    <definedName name="numcond1" localSheetId="7">#REF!</definedName>
    <definedName name="numcond1" localSheetId="22">'CLI-COMP'!#REF!</definedName>
    <definedName name="numcond1" localSheetId="23">'EST-COMP'!#REF!</definedName>
    <definedName name="numcond1" localSheetId="24">'GAS-COMP'!#REF!</definedName>
    <definedName name="numcond1" localSheetId="26">'HID-COMP'!#REF!</definedName>
    <definedName name="numcond1" localSheetId="25">'IMPER-COMP'!#REF!</definedName>
    <definedName name="numcond1" localSheetId="27">'IMPL-COMP'!#REF!</definedName>
    <definedName name="numcond1" localSheetId="28">'INC-COMP'!#REF!</definedName>
    <definedName name="numcond1" localSheetId="8">#REF!</definedName>
    <definedName name="numcond1" localSheetId="6">#REF!</definedName>
    <definedName name="numcond1" localSheetId="29">'SCE-COMP'!#REF!</definedName>
    <definedName name="numcond1" localSheetId="30">'SEG-COMP'!#REF!</definedName>
    <definedName name="numcond1" localSheetId="31">'SPDA-COMP'!#REF!</definedName>
    <definedName name="numcond1">#REF!</definedName>
    <definedName name="numcond3" localSheetId="4">#REF!</definedName>
    <definedName name="numcond3" localSheetId="17">'ADM-COMP'!#REF!</definedName>
    <definedName name="numcond3" localSheetId="19">'BDI-COMP '!#REF!</definedName>
    <definedName name="numcond3" localSheetId="7">#REF!</definedName>
    <definedName name="numcond3" localSheetId="22">'CLI-COMP'!#REF!</definedName>
    <definedName name="numcond3" localSheetId="23">'EST-COMP'!#REF!</definedName>
    <definedName name="numcond3" localSheetId="24">'GAS-COMP'!#REF!</definedName>
    <definedName name="numcond3" localSheetId="26">'HID-COMP'!#REF!</definedName>
    <definedName name="numcond3" localSheetId="25">'IMPER-COMP'!#REF!</definedName>
    <definedName name="numcond3" localSheetId="27">'IMPL-COMP'!#REF!</definedName>
    <definedName name="numcond3" localSheetId="28">'INC-COMP'!#REF!</definedName>
    <definedName name="numcond3" localSheetId="8">#REF!</definedName>
    <definedName name="numcond3" localSheetId="6">#REF!</definedName>
    <definedName name="numcond3" localSheetId="29">'SCE-COMP'!#REF!</definedName>
    <definedName name="numcond3" localSheetId="30">'SEG-COMP'!#REF!</definedName>
    <definedName name="numcond3" localSheetId="31">'SPDA-COMP'!#REF!</definedName>
    <definedName name="numcond3">#REF!</definedName>
    <definedName name="Pfim0" localSheetId="4">#REF!</definedName>
    <definedName name="Pfim0" localSheetId="17">'ADM-COMP'!#REF!</definedName>
    <definedName name="Pfim0" localSheetId="7">#REF!</definedName>
    <definedName name="Pfim0" localSheetId="22">'CLI-COMP'!#REF!</definedName>
    <definedName name="Pfim0" localSheetId="23">'EST-COMP'!#REF!</definedName>
    <definedName name="Pfim0" localSheetId="24">'GAS-COMP'!#REF!</definedName>
    <definedName name="Pfim0" localSheetId="26">'HID-COMP'!#REF!</definedName>
    <definedName name="Pfim0" localSheetId="25">'IMPER-COMP'!#REF!</definedName>
    <definedName name="Pfim0" localSheetId="27">'IMPL-COMP'!#REF!</definedName>
    <definedName name="Pfim0" localSheetId="28">'INC-COMP'!#REF!</definedName>
    <definedName name="Pfim0" localSheetId="8">#REF!</definedName>
    <definedName name="Pfim0" localSheetId="6">#REF!</definedName>
    <definedName name="Pfim0" localSheetId="29">'SCE-COMP'!#REF!</definedName>
    <definedName name="Pfim0" localSheetId="30">'SEG-COMP'!#REF!</definedName>
    <definedName name="Pfim0" localSheetId="31">'SPDA-COMP'!#REF!</definedName>
    <definedName name="Pfim0">#REF!</definedName>
    <definedName name="Pfim0a" localSheetId="4">#REF!</definedName>
    <definedName name="Pfim0a" localSheetId="17">'ADM-COMP'!#REF!</definedName>
    <definedName name="Pfim0a" localSheetId="7">#REF!</definedName>
    <definedName name="Pfim0a" localSheetId="22">'CLI-COMP'!#REF!</definedName>
    <definedName name="Pfim0a" localSheetId="23">'EST-COMP'!#REF!</definedName>
    <definedName name="Pfim0a" localSheetId="24">'GAS-COMP'!#REF!</definedName>
    <definedName name="Pfim0a" localSheetId="26">'HID-COMP'!#REF!</definedName>
    <definedName name="Pfim0a" localSheetId="25">'IMPER-COMP'!#REF!</definedName>
    <definedName name="Pfim0a" localSheetId="27">'IMPL-COMP'!#REF!</definedName>
    <definedName name="Pfim0a" localSheetId="28">'INC-COMP'!#REF!</definedName>
    <definedName name="Pfim0a" localSheetId="8">#REF!</definedName>
    <definedName name="Pfim0a" localSheetId="6">#REF!</definedName>
    <definedName name="Pfim0a" localSheetId="29">'SCE-COMP'!#REF!</definedName>
    <definedName name="Pfim0a" localSheetId="30">'SEG-COMP'!#REF!</definedName>
    <definedName name="Pfim0a" localSheetId="31">'SPDA-COMP'!#REF!</definedName>
    <definedName name="Pfim0a">#REF!</definedName>
    <definedName name="Pfim1" localSheetId="4">#REF!</definedName>
    <definedName name="Pfim1" localSheetId="17">'ADM-COMP'!#REF!</definedName>
    <definedName name="Pfim1" localSheetId="7">#REF!</definedName>
    <definedName name="Pfim1" localSheetId="22">'CLI-COMP'!#REF!</definedName>
    <definedName name="Pfim1" localSheetId="23">'EST-COMP'!#REF!</definedName>
    <definedName name="Pfim1" localSheetId="24">'GAS-COMP'!#REF!</definedName>
    <definedName name="Pfim1" localSheetId="26">'HID-COMP'!#REF!</definedName>
    <definedName name="Pfim1" localSheetId="25">'IMPER-COMP'!#REF!</definedName>
    <definedName name="Pfim1" localSheetId="27">'IMPL-COMP'!#REF!</definedName>
    <definedName name="Pfim1" localSheetId="28">'INC-COMP'!#REF!</definedName>
    <definedName name="Pfim1" localSheetId="8">#REF!</definedName>
    <definedName name="Pfim1" localSheetId="6">#REF!</definedName>
    <definedName name="Pfim1" localSheetId="29">'SCE-COMP'!#REF!</definedName>
    <definedName name="Pfim1" localSheetId="30">'SEG-COMP'!#REF!</definedName>
    <definedName name="Pfim1" localSheetId="31">'SPDA-COMP'!#REF!</definedName>
    <definedName name="Pfim1">#REF!</definedName>
    <definedName name="Popular" localSheetId="7" hidden="1">{#N/A,#N/A,FALSE,"Cronograma";#N/A,#N/A,FALSE,"Cronogr. 2"}</definedName>
    <definedName name="Popular" localSheetId="8" hidden="1">{#N/A,#N/A,FALSE,"Cronograma";#N/A,#N/A,FALSE,"Cronogr. 2"}</definedName>
    <definedName name="Popular" localSheetId="6" hidden="1">{#N/A,#N/A,FALSE,"Cronograma";#N/A,#N/A,FALSE,"Cronogr. 2"}</definedName>
    <definedName name="Popular" hidden="1">{#N/A,#N/A,FALSE,"Cronograma";#N/A,#N/A,FALSE,"Cronogr. 2"}</definedName>
    <definedName name="Print_Area_MI" localSheetId="4">#REF!</definedName>
    <definedName name="Print_Area_MI" localSheetId="17">'ADM-COMP'!#REF!</definedName>
    <definedName name="Print_Area_MI" localSheetId="7">#REF!</definedName>
    <definedName name="Print_Area_MI" localSheetId="22">'CLI-COMP'!#REF!</definedName>
    <definedName name="Print_Area_MI" localSheetId="23">'EST-COMP'!#REF!</definedName>
    <definedName name="Print_Area_MI" localSheetId="24">'GAS-COMP'!#REF!</definedName>
    <definedName name="Print_Area_MI" localSheetId="26">'HID-COMP'!#REF!</definedName>
    <definedName name="Print_Area_MI" localSheetId="25">'IMPER-COMP'!#REF!</definedName>
    <definedName name="Print_Area_MI" localSheetId="27">'IMPL-COMP'!#REF!</definedName>
    <definedName name="Print_Area_MI" localSheetId="28">'INC-COMP'!#REF!</definedName>
    <definedName name="Print_Area_MI" localSheetId="8">#REF!</definedName>
    <definedName name="Print_Area_MI" localSheetId="6">#REF!</definedName>
    <definedName name="Print_Area_MI" localSheetId="29">'SCE-COMP'!#REF!</definedName>
    <definedName name="Print_Area_MI" localSheetId="30">'SEG-COMP'!#REF!</definedName>
    <definedName name="Print_Area_MI" localSheetId="31">'SPDA-COMP'!#REF!</definedName>
    <definedName name="Print_Area_MI">#REF!</definedName>
    <definedName name="Print_Titles_MI" localSheetId="4">#REF!</definedName>
    <definedName name="Print_Titles_MI" localSheetId="17">'ADM-COMP'!#REF!</definedName>
    <definedName name="Print_Titles_MI" localSheetId="7">#REF!</definedName>
    <definedName name="Print_Titles_MI" localSheetId="22">'CLI-COMP'!#REF!</definedName>
    <definedName name="Print_Titles_MI" localSheetId="23">'EST-COMP'!#REF!</definedName>
    <definedName name="Print_Titles_MI" localSheetId="24">'GAS-COMP'!#REF!</definedName>
    <definedName name="Print_Titles_MI" localSheetId="26">'HID-COMP'!#REF!</definedName>
    <definedName name="Print_Titles_MI" localSheetId="25">'IMPER-COMP'!#REF!</definedName>
    <definedName name="Print_Titles_MI" localSheetId="27">'IMPL-COMP'!#REF!</definedName>
    <definedName name="Print_Titles_MI" localSheetId="28">'INC-COMP'!#REF!</definedName>
    <definedName name="Print_Titles_MI" localSheetId="8">#REF!</definedName>
    <definedName name="Print_Titles_MI" localSheetId="6">#REF!</definedName>
    <definedName name="Print_Titles_MI" localSheetId="29">'SCE-COMP'!#REF!</definedName>
    <definedName name="Print_Titles_MI" localSheetId="30">'SEG-COMP'!#REF!</definedName>
    <definedName name="Print_Titles_MI" localSheetId="31">'SPDA-COMP'!#REF!</definedName>
    <definedName name="Print_Titles_MI">#REF!</definedName>
    <definedName name="Rev" localSheetId="4">#REF!</definedName>
    <definedName name="Rev" localSheetId="17">'ADM-COMP'!#REF!</definedName>
    <definedName name="Rev" localSheetId="7">#REF!</definedName>
    <definedName name="Rev" localSheetId="22">'CLI-COMP'!#REF!</definedName>
    <definedName name="Rev" localSheetId="23">'EST-COMP'!#REF!</definedName>
    <definedName name="Rev" localSheetId="24">'GAS-COMP'!#REF!</definedName>
    <definedName name="Rev" localSheetId="26">'HID-COMP'!#REF!</definedName>
    <definedName name="Rev" localSheetId="25">'IMPER-COMP'!#REF!</definedName>
    <definedName name="Rev" localSheetId="27">'IMPL-COMP'!#REF!</definedName>
    <definedName name="Rev" localSheetId="28">'INC-COMP'!#REF!</definedName>
    <definedName name="Rev" localSheetId="8">#REF!</definedName>
    <definedName name="Rev" localSheetId="6">#REF!</definedName>
    <definedName name="Rev" localSheetId="29">'SCE-COMP'!#REF!</definedName>
    <definedName name="Rev" localSheetId="30">'SEG-COMP'!#REF!</definedName>
    <definedName name="Rev" localSheetId="31">'SPDA-COMP'!#REF!</definedName>
    <definedName name="Rev">#REF!</definedName>
    <definedName name="rio" localSheetId="7" hidden="1">{#N/A,#N/A,FALSE,"Cronograma";#N/A,#N/A,FALSE,"Cronogr. 2"}</definedName>
    <definedName name="rio" localSheetId="8" hidden="1">{#N/A,#N/A,FALSE,"Cronograma";#N/A,#N/A,FALSE,"Cronogr. 2"}</definedName>
    <definedName name="rio" localSheetId="6" hidden="1">{#N/A,#N/A,FALSE,"Cronograma";#N/A,#N/A,FALSE,"Cronogr. 2"}</definedName>
    <definedName name="rio" hidden="1">{#N/A,#N/A,FALSE,"Cronograma";#N/A,#N/A,FALSE,"Cronogr. 2"}</definedName>
    <definedName name="RRRR" localSheetId="4">#REF!</definedName>
    <definedName name="RRRR" localSheetId="17">'ADM-COMP'!#REF!</definedName>
    <definedName name="RRRR" localSheetId="7">#REF!</definedName>
    <definedName name="RRRR" localSheetId="22">'CLI-COMP'!#REF!</definedName>
    <definedName name="RRRR" localSheetId="23">'EST-COMP'!#REF!</definedName>
    <definedName name="RRRR" localSheetId="24">'GAS-COMP'!#REF!</definedName>
    <definedName name="RRRR" localSheetId="26">'HID-COMP'!#REF!</definedName>
    <definedName name="RRRR" localSheetId="25">'IMPER-COMP'!#REF!</definedName>
    <definedName name="RRRR" localSheetId="27">'IMPL-COMP'!#REF!</definedName>
    <definedName name="RRRR" localSheetId="28">'INC-COMP'!#REF!</definedName>
    <definedName name="RRRR" localSheetId="8">#REF!</definedName>
    <definedName name="RRRR" localSheetId="6">#REF!</definedName>
    <definedName name="RRRR" localSheetId="29">'SCE-COMP'!#REF!</definedName>
    <definedName name="RRRR" localSheetId="30">'SEG-COMP'!#REF!</definedName>
    <definedName name="RRRR" localSheetId="31">'SPDA-COMP'!#REF!</definedName>
    <definedName name="RRRR">#REF!</definedName>
    <definedName name="S" localSheetId="4">#REF!</definedName>
    <definedName name="S" localSheetId="17">'ADM-COMP'!#REF!</definedName>
    <definedName name="S" localSheetId="7">#REF!</definedName>
    <definedName name="S" localSheetId="22">'CLI-COMP'!#REF!</definedName>
    <definedName name="S" localSheetId="23">'EST-COMP'!#REF!</definedName>
    <definedName name="S" localSheetId="24">'GAS-COMP'!#REF!</definedName>
    <definedName name="S" localSheetId="26">'HID-COMP'!#REF!</definedName>
    <definedName name="S" localSheetId="25">'IMPER-COMP'!#REF!</definedName>
    <definedName name="S" localSheetId="27">'IMPL-COMP'!#REF!</definedName>
    <definedName name="S" localSheetId="28">'INC-COMP'!#REF!</definedName>
    <definedName name="S" localSheetId="8">#REF!</definedName>
    <definedName name="S" localSheetId="6">#REF!</definedName>
    <definedName name="S" localSheetId="29">'SCE-COMP'!#REF!</definedName>
    <definedName name="S" localSheetId="30">'SEG-COMP'!#REF!</definedName>
    <definedName name="S" localSheetId="31">'SPDA-COMP'!#REF!</definedName>
    <definedName name="S">#REF!</definedName>
    <definedName name="sd" localSheetId="4">#REF!</definedName>
    <definedName name="sd" localSheetId="17">'ADM-COMP'!#REF!</definedName>
    <definedName name="sd" localSheetId="7">#REF!</definedName>
    <definedName name="sd" localSheetId="22">'CLI-COMP'!#REF!</definedName>
    <definedName name="sd" localSheetId="23">'EST-COMP'!#REF!</definedName>
    <definedName name="sd" localSheetId="24">'GAS-COMP'!#REF!</definedName>
    <definedName name="sd" localSheetId="26">'HID-COMP'!#REF!</definedName>
    <definedName name="sd" localSheetId="25">'IMPER-COMP'!#REF!</definedName>
    <definedName name="sd" localSheetId="27">'IMPL-COMP'!#REF!</definedName>
    <definedName name="sd" localSheetId="28">'INC-COMP'!#REF!</definedName>
    <definedName name="sd" localSheetId="8">#REF!</definedName>
    <definedName name="sd" localSheetId="6">#REF!</definedName>
    <definedName name="sd" localSheetId="29">'SCE-COMP'!#REF!</definedName>
    <definedName name="sd" localSheetId="30">'SEG-COMP'!#REF!</definedName>
    <definedName name="sd" localSheetId="31">'SPDA-COMP'!#REF!</definedName>
    <definedName name="sd">#REF!</definedName>
    <definedName name="SDF" localSheetId="4">#REF!</definedName>
    <definedName name="SDF" localSheetId="17">'ADM-COMP'!#REF!</definedName>
    <definedName name="SDF" localSheetId="7">#REF!</definedName>
    <definedName name="SDF" localSheetId="22">'CLI-COMP'!#REF!</definedName>
    <definedName name="SDF" localSheetId="23">'EST-COMP'!#REF!</definedName>
    <definedName name="SDF" localSheetId="24">'GAS-COMP'!#REF!</definedName>
    <definedName name="SDF" localSheetId="26">'HID-COMP'!#REF!</definedName>
    <definedName name="SDF" localSheetId="25">'IMPER-COMP'!#REF!</definedName>
    <definedName name="SDF" localSheetId="27">'IMPL-COMP'!#REF!</definedName>
    <definedName name="SDF" localSheetId="28">'INC-COMP'!#REF!</definedName>
    <definedName name="SDF" localSheetId="8">#REF!</definedName>
    <definedName name="SDF" localSheetId="6">#REF!</definedName>
    <definedName name="SDF" localSheetId="29">'SCE-COMP'!#REF!</definedName>
    <definedName name="SDF" localSheetId="30">'SEG-COMP'!#REF!</definedName>
    <definedName name="SDF" localSheetId="31">'SPDA-COMP'!#REF!</definedName>
    <definedName name="SDF">#REF!</definedName>
    <definedName name="SDFDSF" localSheetId="4">#REF!</definedName>
    <definedName name="SDFDSF" localSheetId="17">'ADM-COMP'!#REF!</definedName>
    <definedName name="SDFDSF" localSheetId="7">#REF!</definedName>
    <definedName name="SDFDSF" localSheetId="22">'CLI-COMP'!#REF!</definedName>
    <definedName name="SDFDSF" localSheetId="23">'EST-COMP'!#REF!</definedName>
    <definedName name="SDFDSF" localSheetId="24">'GAS-COMP'!#REF!</definedName>
    <definedName name="SDFDSF" localSheetId="26">'HID-COMP'!#REF!</definedName>
    <definedName name="SDFDSF" localSheetId="25">'IMPER-COMP'!#REF!</definedName>
    <definedName name="SDFDSF" localSheetId="27">'IMPL-COMP'!#REF!</definedName>
    <definedName name="SDFDSF" localSheetId="28">'INC-COMP'!#REF!</definedName>
    <definedName name="SDFDSF" localSheetId="8">#REF!</definedName>
    <definedName name="SDFDSF" localSheetId="6">#REF!</definedName>
    <definedName name="SDFDSF" localSheetId="29">'SCE-COMP'!#REF!</definedName>
    <definedName name="SDFDSF" localSheetId="30">'SEG-COMP'!#REF!</definedName>
    <definedName name="SDFDSF" localSheetId="31">'SPDA-COMP'!#REF!</definedName>
    <definedName name="SDFDSF">#REF!</definedName>
    <definedName name="Semnome" localSheetId="4">#REF!</definedName>
    <definedName name="Semnome" localSheetId="17">'ADM-COMP'!#REF!</definedName>
    <definedName name="Semnome" localSheetId="7">#REF!</definedName>
    <definedName name="Semnome" localSheetId="22">'CLI-COMP'!#REF!</definedName>
    <definedName name="Semnome" localSheetId="23">'EST-COMP'!#REF!</definedName>
    <definedName name="Semnome" localSheetId="24">'GAS-COMP'!#REF!</definedName>
    <definedName name="Semnome" localSheetId="26">'HID-COMP'!#REF!</definedName>
    <definedName name="Semnome" localSheetId="25">'IMPER-COMP'!#REF!</definedName>
    <definedName name="Semnome" localSheetId="27">'IMPL-COMP'!#REF!</definedName>
    <definedName name="Semnome" localSheetId="28">'INC-COMP'!#REF!</definedName>
    <definedName name="Semnome" localSheetId="8">#REF!</definedName>
    <definedName name="Semnome" localSheetId="6">#REF!</definedName>
    <definedName name="Semnome" localSheetId="29">'SCE-COMP'!#REF!</definedName>
    <definedName name="Semnome" localSheetId="30">'SEG-COMP'!#REF!</definedName>
    <definedName name="Semnome" localSheetId="31">'SPDA-COMP'!#REF!</definedName>
    <definedName name="Semnome">#REF!</definedName>
    <definedName name="Semnome___0" localSheetId="4">#REF!</definedName>
    <definedName name="Semnome___0" localSheetId="17">'ADM-COMP'!#REF!</definedName>
    <definedName name="Semnome___0" localSheetId="7">#REF!</definedName>
    <definedName name="Semnome___0" localSheetId="22">'CLI-COMP'!#REF!</definedName>
    <definedName name="Semnome___0" localSheetId="23">'EST-COMP'!#REF!</definedName>
    <definedName name="Semnome___0" localSheetId="24">'GAS-COMP'!#REF!</definedName>
    <definedName name="Semnome___0" localSheetId="26">'HID-COMP'!#REF!</definedName>
    <definedName name="Semnome___0" localSheetId="25">'IMPER-COMP'!#REF!</definedName>
    <definedName name="Semnome___0" localSheetId="27">'IMPL-COMP'!#REF!</definedName>
    <definedName name="Semnome___0" localSheetId="28">'INC-COMP'!#REF!</definedName>
    <definedName name="Semnome___0" localSheetId="8">#REF!</definedName>
    <definedName name="Semnome___0" localSheetId="6">#REF!</definedName>
    <definedName name="Semnome___0" localSheetId="29">'SCE-COMP'!#REF!</definedName>
    <definedName name="Semnome___0" localSheetId="30">'SEG-COMP'!#REF!</definedName>
    <definedName name="Semnome___0" localSheetId="31">'SPDA-COMP'!#REF!</definedName>
    <definedName name="Semnome___0">#REF!</definedName>
    <definedName name="Semnome___0___0" localSheetId="4">#REF!</definedName>
    <definedName name="Semnome___0___0" localSheetId="17">'ADM-COMP'!#REF!</definedName>
    <definedName name="Semnome___0___0" localSheetId="7">#REF!</definedName>
    <definedName name="Semnome___0___0" localSheetId="22">'CLI-COMP'!#REF!</definedName>
    <definedName name="Semnome___0___0" localSheetId="23">'EST-COMP'!#REF!</definedName>
    <definedName name="Semnome___0___0" localSheetId="24">'GAS-COMP'!#REF!</definedName>
    <definedName name="Semnome___0___0" localSheetId="26">'HID-COMP'!#REF!</definedName>
    <definedName name="Semnome___0___0" localSheetId="25">'IMPER-COMP'!#REF!</definedName>
    <definedName name="Semnome___0___0" localSheetId="27">'IMPL-COMP'!#REF!</definedName>
    <definedName name="Semnome___0___0" localSheetId="28">'INC-COMP'!#REF!</definedName>
    <definedName name="Semnome___0___0" localSheetId="8">#REF!</definedName>
    <definedName name="Semnome___0___0" localSheetId="6">#REF!</definedName>
    <definedName name="Semnome___0___0" localSheetId="29">'SCE-COMP'!#REF!</definedName>
    <definedName name="Semnome___0___0" localSheetId="30">'SEG-COMP'!#REF!</definedName>
    <definedName name="Semnome___0___0" localSheetId="31">'SPDA-COMP'!#REF!</definedName>
    <definedName name="Semnome___0___0">#REF!</definedName>
    <definedName name="Semnome___0___0___0" localSheetId="4">#REF!</definedName>
    <definedName name="Semnome___0___0___0" localSheetId="17">'ADM-COMP'!#REF!</definedName>
    <definedName name="Semnome___0___0___0" localSheetId="7">#REF!</definedName>
    <definedName name="Semnome___0___0___0" localSheetId="22">'CLI-COMP'!#REF!</definedName>
    <definedName name="Semnome___0___0___0" localSheetId="23">'EST-COMP'!#REF!</definedName>
    <definedName name="Semnome___0___0___0" localSheetId="24">'GAS-COMP'!#REF!</definedName>
    <definedName name="Semnome___0___0___0" localSheetId="26">'HID-COMP'!#REF!</definedName>
    <definedName name="Semnome___0___0___0" localSheetId="25">'IMPER-COMP'!#REF!</definedName>
    <definedName name="Semnome___0___0___0" localSheetId="27">'IMPL-COMP'!#REF!</definedName>
    <definedName name="Semnome___0___0___0" localSheetId="28">'INC-COMP'!#REF!</definedName>
    <definedName name="Semnome___0___0___0" localSheetId="8">#REF!</definedName>
    <definedName name="Semnome___0___0___0" localSheetId="6">#REF!</definedName>
    <definedName name="Semnome___0___0___0" localSheetId="29">'SCE-COMP'!#REF!</definedName>
    <definedName name="Semnome___0___0___0" localSheetId="30">'SEG-COMP'!#REF!</definedName>
    <definedName name="Semnome___0___0___0" localSheetId="31">'SPDA-COMP'!#REF!</definedName>
    <definedName name="Semnome___0___0___0">#REF!</definedName>
    <definedName name="Semnome___0___0___0___0" localSheetId="4">#REF!</definedName>
    <definedName name="Semnome___0___0___0___0" localSheetId="17">'ADM-COMP'!#REF!</definedName>
    <definedName name="Semnome___0___0___0___0" localSheetId="7">#REF!</definedName>
    <definedName name="Semnome___0___0___0___0" localSheetId="22">'CLI-COMP'!#REF!</definedName>
    <definedName name="Semnome___0___0___0___0" localSheetId="23">'EST-COMP'!#REF!</definedName>
    <definedName name="Semnome___0___0___0___0" localSheetId="24">'GAS-COMP'!#REF!</definedName>
    <definedName name="Semnome___0___0___0___0" localSheetId="26">'HID-COMP'!#REF!</definedName>
    <definedName name="Semnome___0___0___0___0" localSheetId="25">'IMPER-COMP'!#REF!</definedName>
    <definedName name="Semnome___0___0___0___0" localSheetId="27">'IMPL-COMP'!#REF!</definedName>
    <definedName name="Semnome___0___0___0___0" localSheetId="28">'INC-COMP'!#REF!</definedName>
    <definedName name="Semnome___0___0___0___0" localSheetId="8">#REF!</definedName>
    <definedName name="Semnome___0___0___0___0" localSheetId="6">#REF!</definedName>
    <definedName name="Semnome___0___0___0___0" localSheetId="29">'SCE-COMP'!#REF!</definedName>
    <definedName name="Semnome___0___0___0___0" localSheetId="30">'SEG-COMP'!#REF!</definedName>
    <definedName name="Semnome___0___0___0___0" localSheetId="31">'SPDA-COMP'!#REF!</definedName>
    <definedName name="Semnome___0___0___0___0">#REF!</definedName>
    <definedName name="Semnome___0___0___0___0___0" localSheetId="4">#REF!</definedName>
    <definedName name="Semnome___0___0___0___0___0" localSheetId="17">'ADM-COMP'!#REF!</definedName>
    <definedName name="Semnome___0___0___0___0___0" localSheetId="7">#REF!</definedName>
    <definedName name="Semnome___0___0___0___0___0" localSheetId="22">'CLI-COMP'!#REF!</definedName>
    <definedName name="Semnome___0___0___0___0___0" localSheetId="23">'EST-COMP'!#REF!</definedName>
    <definedName name="Semnome___0___0___0___0___0" localSheetId="24">'GAS-COMP'!#REF!</definedName>
    <definedName name="Semnome___0___0___0___0___0" localSheetId="26">'HID-COMP'!#REF!</definedName>
    <definedName name="Semnome___0___0___0___0___0" localSheetId="25">'IMPER-COMP'!#REF!</definedName>
    <definedName name="Semnome___0___0___0___0___0" localSheetId="27">'IMPL-COMP'!#REF!</definedName>
    <definedName name="Semnome___0___0___0___0___0" localSheetId="28">'INC-COMP'!#REF!</definedName>
    <definedName name="Semnome___0___0___0___0___0" localSheetId="8">#REF!</definedName>
    <definedName name="Semnome___0___0___0___0___0" localSheetId="6">#REF!</definedName>
    <definedName name="Semnome___0___0___0___0___0" localSheetId="29">'SCE-COMP'!#REF!</definedName>
    <definedName name="Semnome___0___0___0___0___0" localSheetId="30">'SEG-COMP'!#REF!</definedName>
    <definedName name="Semnome___0___0___0___0___0" localSheetId="31">'SPDA-COMP'!#REF!</definedName>
    <definedName name="Semnome___0___0___0___0___0">#REF!</definedName>
    <definedName name="Semnome___0___0___0___0___0___0" localSheetId="4">#REF!</definedName>
    <definedName name="Semnome___0___0___0___0___0___0" localSheetId="17">'ADM-COMP'!#REF!</definedName>
    <definedName name="Semnome___0___0___0___0___0___0" localSheetId="7">#REF!</definedName>
    <definedName name="Semnome___0___0___0___0___0___0" localSheetId="22">'CLI-COMP'!#REF!</definedName>
    <definedName name="Semnome___0___0___0___0___0___0" localSheetId="23">'EST-COMP'!#REF!</definedName>
    <definedName name="Semnome___0___0___0___0___0___0" localSheetId="24">'GAS-COMP'!#REF!</definedName>
    <definedName name="Semnome___0___0___0___0___0___0" localSheetId="26">'HID-COMP'!#REF!</definedName>
    <definedName name="Semnome___0___0___0___0___0___0" localSheetId="25">'IMPER-COMP'!#REF!</definedName>
    <definedName name="Semnome___0___0___0___0___0___0" localSheetId="27">'IMPL-COMP'!#REF!</definedName>
    <definedName name="Semnome___0___0___0___0___0___0" localSheetId="28">'INC-COMP'!#REF!</definedName>
    <definedName name="Semnome___0___0___0___0___0___0" localSheetId="8">#REF!</definedName>
    <definedName name="Semnome___0___0___0___0___0___0" localSheetId="6">#REF!</definedName>
    <definedName name="Semnome___0___0___0___0___0___0" localSheetId="29">'SCE-COMP'!#REF!</definedName>
    <definedName name="Semnome___0___0___0___0___0___0" localSheetId="30">'SEG-COMP'!#REF!</definedName>
    <definedName name="Semnome___0___0___0___0___0___0" localSheetId="31">'SPDA-COMP'!#REF!</definedName>
    <definedName name="Semnome___0___0___0___0___0___0">#REF!</definedName>
    <definedName name="Semnome___0___0___0___0___0___0___0" localSheetId="4">#REF!</definedName>
    <definedName name="Semnome___0___0___0___0___0___0___0" localSheetId="17">'ADM-COMP'!#REF!</definedName>
    <definedName name="Semnome___0___0___0___0___0___0___0" localSheetId="7">#REF!</definedName>
    <definedName name="Semnome___0___0___0___0___0___0___0" localSheetId="22">'CLI-COMP'!#REF!</definedName>
    <definedName name="Semnome___0___0___0___0___0___0___0" localSheetId="23">'EST-COMP'!#REF!</definedName>
    <definedName name="Semnome___0___0___0___0___0___0___0" localSheetId="24">'GAS-COMP'!#REF!</definedName>
    <definedName name="Semnome___0___0___0___0___0___0___0" localSheetId="26">'HID-COMP'!#REF!</definedName>
    <definedName name="Semnome___0___0___0___0___0___0___0" localSheetId="25">'IMPER-COMP'!#REF!</definedName>
    <definedName name="Semnome___0___0___0___0___0___0___0" localSheetId="27">'IMPL-COMP'!#REF!</definedName>
    <definedName name="Semnome___0___0___0___0___0___0___0" localSheetId="28">'INC-COMP'!#REF!</definedName>
    <definedName name="Semnome___0___0___0___0___0___0___0" localSheetId="8">#REF!</definedName>
    <definedName name="Semnome___0___0___0___0___0___0___0" localSheetId="6">#REF!</definedName>
    <definedName name="Semnome___0___0___0___0___0___0___0" localSheetId="29">'SCE-COMP'!#REF!</definedName>
    <definedName name="Semnome___0___0___0___0___0___0___0" localSheetId="30">'SEG-COMP'!#REF!</definedName>
    <definedName name="Semnome___0___0___0___0___0___0___0" localSheetId="31">'SPDA-COMP'!#REF!</definedName>
    <definedName name="Semnome___0___0___0___0___0___0___0">#REF!</definedName>
    <definedName name="Semnome_1" localSheetId="4">#REF!</definedName>
    <definedName name="Semnome_1" localSheetId="17">'ADM-COMP'!#REF!</definedName>
    <definedName name="Semnome_1" localSheetId="7">#REF!</definedName>
    <definedName name="Semnome_1" localSheetId="22">'CLI-COMP'!#REF!</definedName>
    <definedName name="Semnome_1" localSheetId="23">'EST-COMP'!#REF!</definedName>
    <definedName name="Semnome_1" localSheetId="24">'GAS-COMP'!#REF!</definedName>
    <definedName name="Semnome_1" localSheetId="26">'HID-COMP'!#REF!</definedName>
    <definedName name="Semnome_1" localSheetId="25">'IMPER-COMP'!#REF!</definedName>
    <definedName name="Semnome_1" localSheetId="27">'IMPL-COMP'!#REF!</definedName>
    <definedName name="Semnome_1" localSheetId="28">'INC-COMP'!#REF!</definedName>
    <definedName name="Semnome_1" localSheetId="8">#REF!</definedName>
    <definedName name="Semnome_1" localSheetId="6">#REF!</definedName>
    <definedName name="Semnome_1" localSheetId="29">'SCE-COMP'!#REF!</definedName>
    <definedName name="Semnome_1" localSheetId="30">'SEG-COMP'!#REF!</definedName>
    <definedName name="Semnome_1" localSheetId="31">'SPDA-COMP'!#REF!</definedName>
    <definedName name="Semnome_1">#REF!</definedName>
    <definedName name="Semnome_1_1" localSheetId="4">#REF!</definedName>
    <definedName name="Semnome_1_1" localSheetId="17">'ADM-COMP'!#REF!</definedName>
    <definedName name="Semnome_1_1" localSheetId="7">#REF!</definedName>
    <definedName name="Semnome_1_1" localSheetId="22">'CLI-COMP'!#REF!</definedName>
    <definedName name="Semnome_1_1" localSheetId="23">'EST-COMP'!#REF!</definedName>
    <definedName name="Semnome_1_1" localSheetId="24">'GAS-COMP'!#REF!</definedName>
    <definedName name="Semnome_1_1" localSheetId="26">'HID-COMP'!#REF!</definedName>
    <definedName name="Semnome_1_1" localSheetId="25">'IMPER-COMP'!#REF!</definedName>
    <definedName name="Semnome_1_1" localSheetId="27">'IMPL-COMP'!#REF!</definedName>
    <definedName name="Semnome_1_1" localSheetId="28">'INC-COMP'!#REF!</definedName>
    <definedName name="Semnome_1_1" localSheetId="8">#REF!</definedName>
    <definedName name="Semnome_1_1" localSheetId="6">#REF!</definedName>
    <definedName name="Semnome_1_1" localSheetId="29">'SCE-COMP'!#REF!</definedName>
    <definedName name="Semnome_1_1" localSheetId="30">'SEG-COMP'!#REF!</definedName>
    <definedName name="Semnome_1_1" localSheetId="31">'SPDA-COMP'!#REF!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INAPI_AC" localSheetId="4" hidden="1">#REF!</definedName>
    <definedName name="SINAPI_AC" localSheetId="7" hidden="1">#REF!</definedName>
    <definedName name="SINAPI_AC" localSheetId="8" hidden="1">#REF!</definedName>
    <definedName name="SINAPI_AC" localSheetId="6" hidden="1">#REF!</definedName>
    <definedName name="SINAPI_AC" hidden="1">#REF!</definedName>
    <definedName name="SS" localSheetId="4">#REF!</definedName>
    <definedName name="SS" localSheetId="17">'ADM-COMP'!#REF!</definedName>
    <definedName name="SS" localSheetId="19">'BDI-COMP '!#REF!</definedName>
    <definedName name="SS" localSheetId="7">#REF!</definedName>
    <definedName name="SS" localSheetId="22">'CLI-COMP'!#REF!</definedName>
    <definedName name="SS" localSheetId="23">'EST-COMP'!#REF!</definedName>
    <definedName name="SS" localSheetId="24">'GAS-COMP'!#REF!</definedName>
    <definedName name="SS" localSheetId="26">'HID-COMP'!#REF!</definedName>
    <definedName name="SS" localSheetId="25">'IMPER-COMP'!#REF!</definedName>
    <definedName name="SS" localSheetId="27">'IMPL-COMP'!#REF!</definedName>
    <definedName name="SS" localSheetId="28">'INC-COMP'!#REF!</definedName>
    <definedName name="SS" localSheetId="8">#REF!</definedName>
    <definedName name="SS" localSheetId="6">#REF!</definedName>
    <definedName name="SS" localSheetId="29">'SCE-COMP'!#REF!</definedName>
    <definedName name="SS" localSheetId="30">'SEG-COMP'!#REF!</definedName>
    <definedName name="SS" localSheetId="31">'SPDA-COMP'!#REF!</definedName>
    <definedName name="SS">#REF!</definedName>
    <definedName name="SSS" localSheetId="4">#REF!</definedName>
    <definedName name="SSS" localSheetId="17">'ADM-COMP'!#REF!</definedName>
    <definedName name="SSS" localSheetId="19">'BDI-COMP '!#REF!</definedName>
    <definedName name="SSS" localSheetId="7">#REF!</definedName>
    <definedName name="SSS" localSheetId="22">'CLI-COMP'!#REF!</definedName>
    <definedName name="SSS" localSheetId="23">'EST-COMP'!#REF!</definedName>
    <definedName name="SSS" localSheetId="24">'GAS-COMP'!#REF!</definedName>
    <definedName name="SSS" localSheetId="26">'HID-COMP'!#REF!</definedName>
    <definedName name="SSS" localSheetId="25">'IMPER-COMP'!#REF!</definedName>
    <definedName name="SSS" localSheetId="27">'IMPL-COMP'!#REF!</definedName>
    <definedName name="SSS" localSheetId="28">'INC-COMP'!#REF!</definedName>
    <definedName name="SSS" localSheetId="8">#REF!</definedName>
    <definedName name="SSS" localSheetId="6">#REF!</definedName>
    <definedName name="SSS" localSheetId="29">'SCE-COMP'!#REF!</definedName>
    <definedName name="SSS" localSheetId="30">'SEG-COMP'!#REF!</definedName>
    <definedName name="SSS" localSheetId="31">'SPDA-COMP'!#REF!</definedName>
    <definedName name="SSS">#REF!</definedName>
    <definedName name="SSSSS" localSheetId="4">#REF!</definedName>
    <definedName name="SSSSS" localSheetId="17">'ADM-COMP'!#REF!</definedName>
    <definedName name="SSSSS" localSheetId="19">'BDI-COMP '!#REF!</definedName>
    <definedName name="SSSSS" localSheetId="7">#REF!</definedName>
    <definedName name="SSSSS" localSheetId="22">'CLI-COMP'!#REF!</definedName>
    <definedName name="SSSSS" localSheetId="23">'EST-COMP'!#REF!</definedName>
    <definedName name="SSSSS" localSheetId="24">'GAS-COMP'!#REF!</definedName>
    <definedName name="SSSSS" localSheetId="26">'HID-COMP'!#REF!</definedName>
    <definedName name="SSSSS" localSheetId="25">'IMPER-COMP'!#REF!</definedName>
    <definedName name="SSSSS" localSheetId="27">'IMPL-COMP'!#REF!</definedName>
    <definedName name="SSSSS" localSheetId="28">'INC-COMP'!#REF!</definedName>
    <definedName name="SSSSS" localSheetId="8">#REF!</definedName>
    <definedName name="SSSSS" localSheetId="6">#REF!</definedName>
    <definedName name="SSSSS" localSheetId="29">'SCE-COMP'!#REF!</definedName>
    <definedName name="SSSSS" localSheetId="30">'SEG-COMP'!#REF!</definedName>
    <definedName name="SSSSS" localSheetId="31">'SPDA-COMP'!#REF!</definedName>
    <definedName name="SSSSS">#REF!</definedName>
    <definedName name="SSSSSSS" localSheetId="4">#REF!</definedName>
    <definedName name="SSSSSSS" localSheetId="17">'ADM-COMP'!#REF!</definedName>
    <definedName name="SSSSSSS" localSheetId="7">#REF!</definedName>
    <definedName name="SSSSSSS" localSheetId="22">'CLI-COMP'!#REF!</definedName>
    <definedName name="SSSSSSS" localSheetId="23">'EST-COMP'!#REF!</definedName>
    <definedName name="SSSSSSS" localSheetId="24">'GAS-COMP'!#REF!</definedName>
    <definedName name="SSSSSSS" localSheetId="26">'HID-COMP'!#REF!</definedName>
    <definedName name="SSSSSSS" localSheetId="25">'IMPER-COMP'!#REF!</definedName>
    <definedName name="SSSSSSS" localSheetId="27">'IMPL-COMP'!#REF!</definedName>
    <definedName name="SSSSSSS" localSheetId="28">'INC-COMP'!#REF!</definedName>
    <definedName name="SSSSSSS" localSheetId="8">#REF!</definedName>
    <definedName name="SSSSSSS" localSheetId="6">#REF!</definedName>
    <definedName name="SSSSSSS" localSheetId="29">'SCE-COMP'!#REF!</definedName>
    <definedName name="SSSSSSS" localSheetId="30">'SEG-COMP'!#REF!</definedName>
    <definedName name="SSSSSSS" localSheetId="31">'SPDA-COMP'!#REF!</definedName>
    <definedName name="SSSSSSS">#REF!</definedName>
    <definedName name="START" localSheetId="4">#REF!</definedName>
    <definedName name="START" localSheetId="17">'ADM-COMP'!#REF!</definedName>
    <definedName name="START" localSheetId="7">#REF!</definedName>
    <definedName name="START" localSheetId="22">'CLI-COMP'!#REF!</definedName>
    <definedName name="START" localSheetId="23">'EST-COMP'!#REF!</definedName>
    <definedName name="START" localSheetId="24">'GAS-COMP'!#REF!</definedName>
    <definedName name="START" localSheetId="26">'HID-COMP'!#REF!</definedName>
    <definedName name="START" localSheetId="25">'IMPER-COMP'!#REF!</definedName>
    <definedName name="START" localSheetId="27">'IMPL-COMP'!#REF!</definedName>
    <definedName name="START" localSheetId="28">'INC-COMP'!#REF!</definedName>
    <definedName name="START" localSheetId="8">#REF!</definedName>
    <definedName name="START" localSheetId="6">#REF!</definedName>
    <definedName name="START" localSheetId="29">'SCE-COMP'!#REF!</definedName>
    <definedName name="START" localSheetId="30">'SEG-COMP'!#REF!</definedName>
    <definedName name="START" localSheetId="31">'SPDA-COMP'!#REF!</definedName>
    <definedName name="START">#REF!</definedName>
    <definedName name="STATUS" localSheetId="4">#REF!</definedName>
    <definedName name="STATUS" localSheetId="17">'ADM-COMP'!#REF!</definedName>
    <definedName name="STATUS" localSheetId="7">#REF!</definedName>
    <definedName name="STATUS" localSheetId="22">'CLI-COMP'!#REF!</definedName>
    <definedName name="STATUS" localSheetId="23">'EST-COMP'!#REF!</definedName>
    <definedName name="STATUS" localSheetId="24">'GAS-COMP'!#REF!</definedName>
    <definedName name="STATUS" localSheetId="26">'HID-COMP'!#REF!</definedName>
    <definedName name="STATUS" localSheetId="25">'IMPER-COMP'!#REF!</definedName>
    <definedName name="STATUS" localSheetId="27">'IMPL-COMP'!#REF!</definedName>
    <definedName name="STATUS" localSheetId="28">'INC-COMP'!#REF!</definedName>
    <definedName name="STATUS" localSheetId="8">#REF!</definedName>
    <definedName name="STATUS" localSheetId="6">#REF!</definedName>
    <definedName name="STATUS" localSheetId="29">'SCE-COMP'!#REF!</definedName>
    <definedName name="STATUS" localSheetId="30">'SEG-COMP'!#REF!</definedName>
    <definedName name="STATUS" localSheetId="31">'SPDA-COMP'!#REF!</definedName>
    <definedName name="STATUS">#REF!</definedName>
    <definedName name="TECH" localSheetId="4">#REF!</definedName>
    <definedName name="TECH" localSheetId="17">'ADM-COMP'!#REF!</definedName>
    <definedName name="TECH" localSheetId="7">#REF!</definedName>
    <definedName name="TECH" localSheetId="22">'CLI-COMP'!#REF!</definedName>
    <definedName name="TECH" localSheetId="23">'EST-COMP'!#REF!</definedName>
    <definedName name="TECH" localSheetId="24">'GAS-COMP'!#REF!</definedName>
    <definedName name="TECH" localSheetId="26">'HID-COMP'!#REF!</definedName>
    <definedName name="TECH" localSheetId="25">'IMPER-COMP'!#REF!</definedName>
    <definedName name="TECH" localSheetId="27">'IMPL-COMP'!#REF!</definedName>
    <definedName name="TECH" localSheetId="28">'INC-COMP'!#REF!</definedName>
    <definedName name="TECH" localSheetId="8">#REF!</definedName>
    <definedName name="TECH" localSheetId="6">#REF!</definedName>
    <definedName name="TECH" localSheetId="29">'SCE-COMP'!#REF!</definedName>
    <definedName name="TECH" localSheetId="30">'SEG-COMP'!#REF!</definedName>
    <definedName name="TECH" localSheetId="31">'SPDA-COMP'!#REF!</definedName>
    <definedName name="TECH">#REF!</definedName>
    <definedName name="teste" localSheetId="4">#REF!</definedName>
    <definedName name="teste" localSheetId="17">'ADM-COMP'!#REF!</definedName>
    <definedName name="teste" localSheetId="7">#REF!</definedName>
    <definedName name="teste" localSheetId="22">'CLI-COMP'!#REF!</definedName>
    <definedName name="teste" localSheetId="23">'EST-COMP'!#REF!</definedName>
    <definedName name="teste" localSheetId="24">'GAS-COMP'!#REF!</definedName>
    <definedName name="teste" localSheetId="26">'HID-COMP'!#REF!</definedName>
    <definedName name="teste" localSheetId="25">'IMPER-COMP'!#REF!</definedName>
    <definedName name="teste" localSheetId="27">'IMPL-COMP'!#REF!</definedName>
    <definedName name="teste" localSheetId="28">'INC-COMP'!#REF!</definedName>
    <definedName name="teste" localSheetId="8">#REF!</definedName>
    <definedName name="teste" localSheetId="6">#REF!</definedName>
    <definedName name="teste" localSheetId="29">'SCE-COMP'!#REF!</definedName>
    <definedName name="teste" localSheetId="30">'SEG-COMP'!#REF!</definedName>
    <definedName name="teste" localSheetId="31">'SPDA-COMP'!#REF!</definedName>
    <definedName name="teste">#REF!</definedName>
    <definedName name="teste1" localSheetId="4">#REF!</definedName>
    <definedName name="teste1" localSheetId="17">'ADM-COMP'!#REF!</definedName>
    <definedName name="teste1" localSheetId="7">#REF!</definedName>
    <definedName name="teste1" localSheetId="22">'CLI-COMP'!#REF!</definedName>
    <definedName name="teste1" localSheetId="23">'EST-COMP'!#REF!</definedName>
    <definedName name="teste1" localSheetId="24">'GAS-COMP'!#REF!</definedName>
    <definedName name="teste1" localSheetId="26">'HID-COMP'!#REF!</definedName>
    <definedName name="teste1" localSheetId="25">'IMPER-COMP'!#REF!</definedName>
    <definedName name="teste1" localSheetId="27">'IMPL-COMP'!#REF!</definedName>
    <definedName name="teste1" localSheetId="28">'INC-COMP'!#REF!</definedName>
    <definedName name="teste1" localSheetId="8">#REF!</definedName>
    <definedName name="teste1" localSheetId="6">#REF!</definedName>
    <definedName name="teste1" localSheetId="29">'SCE-COMP'!#REF!</definedName>
    <definedName name="teste1" localSheetId="30">'SEG-COMP'!#REF!</definedName>
    <definedName name="teste1" localSheetId="31">'SPDA-COMP'!#REF!</definedName>
    <definedName name="teste1">#REF!</definedName>
    <definedName name="teste2" localSheetId="4">'[4]CAPA -1'!#REF!</definedName>
    <definedName name="teste2" localSheetId="17">'[4]CAPA -1'!#REF!</definedName>
    <definedName name="teste2" localSheetId="19">'[4]CAPA -1'!#REF!</definedName>
    <definedName name="teste2" localSheetId="22">'[4]CAPA -1'!#REF!</definedName>
    <definedName name="teste2" localSheetId="23">'[4]CAPA -1'!#REF!</definedName>
    <definedName name="teste2" localSheetId="24">'[4]CAPA -1'!#REF!</definedName>
    <definedName name="teste2" localSheetId="26">'[4]CAPA -1'!#REF!</definedName>
    <definedName name="teste2" localSheetId="25">'[4]CAPA -1'!#REF!</definedName>
    <definedName name="teste2" localSheetId="27">'[4]CAPA -1'!#REF!</definedName>
    <definedName name="teste2" localSheetId="28">'[4]CAPA -1'!#REF!</definedName>
    <definedName name="teste2" localSheetId="29">'[4]CAPA -1'!#REF!</definedName>
    <definedName name="teste2" localSheetId="30">'[4]CAPA -1'!#REF!</definedName>
    <definedName name="teste2" localSheetId="31">'[4]CAPA -1'!#REF!</definedName>
    <definedName name="teste2">'[4]CAPA -1'!#REF!</definedName>
    <definedName name="teste3" localSheetId="4">#REF!</definedName>
    <definedName name="teste3" localSheetId="17">'ADM-COMP'!#REF!</definedName>
    <definedName name="teste3" localSheetId="19">'BDI-COMP '!#REF!</definedName>
    <definedName name="teste3" localSheetId="7">#REF!</definedName>
    <definedName name="teste3" localSheetId="22">'CLI-COMP'!#REF!</definedName>
    <definedName name="teste3" localSheetId="23">'EST-COMP'!#REF!</definedName>
    <definedName name="teste3" localSheetId="24">'GAS-COMP'!#REF!</definedName>
    <definedName name="teste3" localSheetId="26">'HID-COMP'!#REF!</definedName>
    <definedName name="teste3" localSheetId="25">'IMPER-COMP'!#REF!</definedName>
    <definedName name="teste3" localSheetId="27">'IMPL-COMP'!#REF!</definedName>
    <definedName name="teste3" localSheetId="28">'INC-COMP'!#REF!</definedName>
    <definedName name="teste3" localSheetId="8">#REF!</definedName>
    <definedName name="teste3" localSheetId="6">#REF!</definedName>
    <definedName name="teste3" localSheetId="29">'SCE-COMP'!#REF!</definedName>
    <definedName name="teste3" localSheetId="30">'SEG-COMP'!#REF!</definedName>
    <definedName name="teste3" localSheetId="31">'SPDA-COMP'!#REF!</definedName>
    <definedName name="teste3">#REF!</definedName>
    <definedName name="TESTE4" localSheetId="4">#REF!</definedName>
    <definedName name="TESTE4" localSheetId="17">'ADM-COMP'!#REF!</definedName>
    <definedName name="TESTE4" localSheetId="19">'BDI-COMP '!#REF!</definedName>
    <definedName name="TESTE4" localSheetId="7">#REF!</definedName>
    <definedName name="TESTE4" localSheetId="22">'CLI-COMP'!#REF!</definedName>
    <definedName name="TESTE4" localSheetId="23">'EST-COMP'!#REF!</definedName>
    <definedName name="TESTE4" localSheetId="24">'GAS-COMP'!#REF!</definedName>
    <definedName name="TESTE4" localSheetId="26">'HID-COMP'!#REF!</definedName>
    <definedName name="TESTE4" localSheetId="25">'IMPER-COMP'!#REF!</definedName>
    <definedName name="TESTE4" localSheetId="27">'IMPL-COMP'!#REF!</definedName>
    <definedName name="TESTE4" localSheetId="28">'INC-COMP'!#REF!</definedName>
    <definedName name="TESTE4" localSheetId="8">#REF!</definedName>
    <definedName name="TESTE4" localSheetId="6">#REF!</definedName>
    <definedName name="TESTE4" localSheetId="29">'SCE-COMP'!#REF!</definedName>
    <definedName name="TESTE4" localSheetId="30">'SEG-COMP'!#REF!</definedName>
    <definedName name="TESTE4" localSheetId="31">'SPDA-COMP'!#REF!</definedName>
    <definedName name="TESTE4">#REF!</definedName>
    <definedName name="TESTE5" localSheetId="4">#REF!</definedName>
    <definedName name="TESTE5" localSheetId="17">'ADM-COMP'!#REF!</definedName>
    <definedName name="TESTE5" localSheetId="19">'BDI-COMP '!#REF!</definedName>
    <definedName name="TESTE5" localSheetId="7">#REF!</definedName>
    <definedName name="TESTE5" localSheetId="22">'CLI-COMP'!#REF!</definedName>
    <definedName name="TESTE5" localSheetId="23">'EST-COMP'!#REF!</definedName>
    <definedName name="TESTE5" localSheetId="24">'GAS-COMP'!#REF!</definedName>
    <definedName name="TESTE5" localSheetId="26">'HID-COMP'!#REF!</definedName>
    <definedName name="TESTE5" localSheetId="25">'IMPER-COMP'!#REF!</definedName>
    <definedName name="TESTE5" localSheetId="27">'IMPL-COMP'!#REF!</definedName>
    <definedName name="TESTE5" localSheetId="28">'INC-COMP'!#REF!</definedName>
    <definedName name="TESTE5" localSheetId="8">#REF!</definedName>
    <definedName name="TESTE5" localSheetId="6">#REF!</definedName>
    <definedName name="TESTE5" localSheetId="29">'SCE-COMP'!#REF!</definedName>
    <definedName name="TESTE5" localSheetId="30">'SEG-COMP'!#REF!</definedName>
    <definedName name="TESTE5" localSheetId="31">'SPDA-COMP'!#REF!</definedName>
    <definedName name="TESTE5">#REF!</definedName>
    <definedName name="_xlnm.Print_Titles" localSheetId="4">ABC!#REF!</definedName>
    <definedName name="_xlnm.Print_Titles" localSheetId="17">'ADM-COMP'!$1:$4</definedName>
    <definedName name="_xlnm.Print_Titles" localSheetId="15">'ARQ-COMP'!$1:$4</definedName>
    <definedName name="_xlnm.Print_Titles" localSheetId="24">'GAS-COMP'!$1:$2</definedName>
    <definedName name="_xlnm.Print_Titles" localSheetId="1">GLOBAL!$1:$5</definedName>
    <definedName name="_xlnm.Print_Titles" localSheetId="20">'LS-COMP'!$1:$7</definedName>
    <definedName name="_xlnm.Print_Titles" localSheetId="2">'MEM-LEVANT'!$1:$6</definedName>
    <definedName name="vfvf">[11]Dados!$G$7</definedName>
    <definedName name="wrn.Cronograma." localSheetId="7" hidden="1">{#N/A,#N/A,FALSE,"Cronograma";#N/A,#N/A,FALSE,"Cronogr. 2"}</definedName>
    <definedName name="wrn.Cronograma." localSheetId="8" hidden="1">{#N/A,#N/A,FALSE,"Cronograma";#N/A,#N/A,FALSE,"Cronogr. 2"}</definedName>
    <definedName name="wrn.Cronograma." localSheetId="6" hidden="1">{#N/A,#N/A,FALSE,"Cronograma";#N/A,#N/A,FALSE,"Cronogr. 2"}</definedName>
    <definedName name="wrn.Cronograma." hidden="1">{#N/A,#N/A,FALSE,"Cronograma";#N/A,#N/A,FALSE,"Cronogr. 2"}</definedName>
    <definedName name="wrn.GERAL." localSheetId="7" hidden="1">{#N/A,#N/A,FALSE,"ET-CAPA";#N/A,#N/A,FALSE,"ET-PAG1";#N/A,#N/A,FALSE,"ET-PAG2";#N/A,#N/A,FALSE,"ET-PAG3";#N/A,#N/A,FALSE,"ET-PAG4";#N/A,#N/A,FALSE,"ET-PAG5"}</definedName>
    <definedName name="wrn.GERAL." localSheetId="8" hidden="1">{#N/A,#N/A,FALSE,"ET-CAPA";#N/A,#N/A,FALSE,"ET-PAG1";#N/A,#N/A,FALSE,"ET-PAG2";#N/A,#N/A,FALSE,"ET-PAG3";#N/A,#N/A,FALSE,"ET-PAG4";#N/A,#N/A,FALSE,"ET-PAG5"}</definedName>
    <definedName name="wrn.GERAL." localSheetId="6"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7" hidden="1">{#N/A,#N/A,FALSE,"GERAL";#N/A,#N/A,FALSE,"012-96";#N/A,#N/A,FALSE,"018-96";#N/A,#N/A,FALSE,"027-96";#N/A,#N/A,FALSE,"059-96";#N/A,#N/A,FALSE,"076-96";#N/A,#N/A,FALSE,"019-97";#N/A,#N/A,FALSE,"021-97";#N/A,#N/A,FALSE,"022-97";#N/A,#N/A,FALSE,"028-97"}</definedName>
    <definedName name="wrn.PENDENCIAS." localSheetId="8" hidden="1">{#N/A,#N/A,FALSE,"GERAL";#N/A,#N/A,FALSE,"012-96";#N/A,#N/A,FALSE,"018-96";#N/A,#N/A,FALSE,"027-96";#N/A,#N/A,FALSE,"059-96";#N/A,#N/A,FALSE,"076-96";#N/A,#N/A,FALSE,"019-97";#N/A,#N/A,FALSE,"021-97";#N/A,#N/A,FALSE,"022-97";#N/A,#N/A,FALSE,"028-97"}</definedName>
    <definedName name="wrn.PENDENCIAS." localSheetId="6"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X" localSheetId="4">#REF!</definedName>
    <definedName name="X" localSheetId="17">'ADM-COMP'!#REF!</definedName>
    <definedName name="X" localSheetId="19">'BDI-COMP '!#REF!</definedName>
    <definedName name="X" localSheetId="7">#REF!</definedName>
    <definedName name="X" localSheetId="22">'CLI-COMP'!#REF!</definedName>
    <definedName name="X" localSheetId="23">'EST-COMP'!#REF!</definedName>
    <definedName name="X" localSheetId="24">'GAS-COMP'!#REF!</definedName>
    <definedName name="X" localSheetId="26">'HID-COMP'!#REF!</definedName>
    <definedName name="X" localSheetId="25">'IMPER-COMP'!#REF!</definedName>
    <definedName name="X" localSheetId="27">'IMPL-COMP'!#REF!</definedName>
    <definedName name="X" localSheetId="28">'INC-COMP'!#REF!</definedName>
    <definedName name="X" localSheetId="8">#REF!</definedName>
    <definedName name="X" localSheetId="6">#REF!</definedName>
    <definedName name="X" localSheetId="29">'SCE-COMP'!#REF!</definedName>
    <definedName name="X" localSheetId="30">'SEG-COMP'!#REF!</definedName>
    <definedName name="X" localSheetId="31">'SPDA-COMP'!#REF!</definedName>
    <definedName name="X">#REF!</definedName>
  </definedNames>
  <calcPr calcId="12451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3" i="5"/>
  <c r="C53"/>
  <c r="A51"/>
  <c r="C51" s="1"/>
  <c r="C20" i="3"/>
  <c r="D20"/>
  <c r="G20"/>
  <c r="C9" i="2"/>
  <c r="A94" i="5"/>
  <c r="B51" l="1"/>
  <c r="E20" i="3"/>
  <c r="I84" i="5"/>
  <c r="I82" s="1"/>
  <c r="A82"/>
  <c r="C27" i="3"/>
  <c r="D27" s="1"/>
  <c r="I69" i="5"/>
  <c r="I74"/>
  <c r="B82" l="1"/>
  <c r="E27" i="3"/>
  <c r="C82" i="5" s="1"/>
  <c r="G27" i="3"/>
  <c r="I90" i="5" l="1"/>
  <c r="K91"/>
  <c r="L91" s="1"/>
  <c r="L92" s="1"/>
  <c r="L90"/>
  <c r="K90"/>
  <c r="I91"/>
  <c r="H19" i="8"/>
  <c r="H37"/>
  <c r="H33"/>
  <c r="J30"/>
  <c r="D29"/>
  <c r="G29" s="1"/>
  <c r="D28"/>
  <c r="E28" s="1"/>
  <c r="I29"/>
  <c r="J29" s="1"/>
  <c r="H72"/>
  <c r="I59"/>
  <c r="I66" s="1"/>
  <c r="I70" s="1"/>
  <c r="H52"/>
  <c r="I52" s="1"/>
  <c r="F52"/>
  <c r="C52"/>
  <c r="H51"/>
  <c r="I51" s="1"/>
  <c r="I56" s="1"/>
  <c r="I69" s="1"/>
  <c r="F51"/>
  <c r="C51"/>
  <c r="F48"/>
  <c r="A48"/>
  <c r="I45"/>
  <c r="I28" l="1"/>
  <c r="J28" s="1"/>
  <c r="G28"/>
  <c r="E29"/>
  <c r="I71"/>
  <c r="I72"/>
  <c r="I73" s="1"/>
  <c r="I44" l="1"/>
  <c r="C36" i="3" l="1"/>
  <c r="D12" i="8" l="1"/>
  <c r="E12" s="1"/>
  <c r="A77" i="5"/>
  <c r="I79"/>
  <c r="I77" s="1"/>
  <c r="D10" i="8"/>
  <c r="G10" s="1"/>
  <c r="D9"/>
  <c r="G9" s="1"/>
  <c r="D8"/>
  <c r="H11"/>
  <c r="E11"/>
  <c r="D11"/>
  <c r="C25" i="3"/>
  <c r="C24"/>
  <c r="C23"/>
  <c r="C59" i="5"/>
  <c r="I59" s="1"/>
  <c r="C22" i="3"/>
  <c r="A56" i="5"/>
  <c r="G43"/>
  <c r="C38"/>
  <c r="I38" s="1"/>
  <c r="C33"/>
  <c r="I33" s="1"/>
  <c r="C28"/>
  <c r="I28" s="1"/>
  <c r="A46"/>
  <c r="A41"/>
  <c r="A31"/>
  <c r="A25"/>
  <c r="A24"/>
  <c r="A19"/>
  <c r="C10" i="3"/>
  <c r="G10" s="1"/>
  <c r="C9"/>
  <c r="C8"/>
  <c r="C17"/>
  <c r="D9" i="19"/>
  <c r="D8"/>
  <c r="G4" i="1"/>
  <c r="E9" i="8" l="1"/>
  <c r="I12"/>
  <c r="G12"/>
  <c r="E10"/>
  <c r="I10"/>
  <c r="J10" s="1"/>
  <c r="J12"/>
  <c r="I9"/>
  <c r="J9" s="1"/>
  <c r="D10" i="3"/>
  <c r="E10"/>
  <c r="E1135" i="30" l="1"/>
  <c r="P33" i="44" l="1"/>
  <c r="Q33" s="1"/>
  <c r="O33"/>
  <c r="F33"/>
  <c r="H33" s="1"/>
  <c r="I33" s="1"/>
  <c r="P32"/>
  <c r="Q32" s="1"/>
  <c r="O32"/>
  <c r="F32"/>
  <c r="G32" s="1"/>
  <c r="Q31"/>
  <c r="P31"/>
  <c r="O31"/>
  <c r="F31"/>
  <c r="G31" s="1"/>
  <c r="P30"/>
  <c r="Q30" s="1"/>
  <c r="O30"/>
  <c r="F30"/>
  <c r="H30" s="1"/>
  <c r="I30" s="1"/>
  <c r="H31" l="1"/>
  <c r="I31" s="1"/>
  <c r="H32"/>
  <c r="I32" s="1"/>
  <c r="G33"/>
  <c r="G30"/>
  <c r="Q37" i="42"/>
  <c r="P37"/>
  <c r="K37"/>
  <c r="H37"/>
  <c r="O37" s="1"/>
  <c r="Q36"/>
  <c r="P36"/>
  <c r="K36"/>
  <c r="L36" s="1"/>
  <c r="H36"/>
  <c r="Q35"/>
  <c r="P35"/>
  <c r="K35"/>
  <c r="L35" s="1"/>
  <c r="H35"/>
  <c r="O35" s="1"/>
  <c r="Q34"/>
  <c r="P34"/>
  <c r="K34"/>
  <c r="L34" s="1"/>
  <c r="H34"/>
  <c r="M37" l="1"/>
  <c r="M36"/>
  <c r="M35"/>
  <c r="N35" s="1"/>
  <c r="M34"/>
  <c r="N34" s="1"/>
  <c r="L37"/>
  <c r="N37" s="1"/>
  <c r="S37" s="1"/>
  <c r="N36"/>
  <c r="O34"/>
  <c r="O36"/>
  <c r="A72" i="5"/>
  <c r="A67"/>
  <c r="A62"/>
  <c r="A57"/>
  <c r="D21" i="3"/>
  <c r="C19"/>
  <c r="C18"/>
  <c r="C16"/>
  <c r="C15"/>
  <c r="D14"/>
  <c r="D13"/>
  <c r="C19" i="44"/>
  <c r="K19" s="1"/>
  <c r="B19" i="43"/>
  <c r="M19" s="1"/>
  <c r="B56" i="5" l="1"/>
  <c r="B12" i="1"/>
  <c r="S35" i="42"/>
  <c r="R35"/>
  <c r="R37"/>
  <c r="S36"/>
  <c r="R36"/>
  <c r="S34"/>
  <c r="R34"/>
  <c r="L9" i="50"/>
  <c r="L8"/>
  <c r="L7"/>
  <c r="H6"/>
  <c r="H14"/>
  <c r="H49"/>
  <c r="H43"/>
  <c r="H36"/>
  <c r="H39"/>
  <c r="H45"/>
  <c r="H47"/>
  <c r="H38"/>
  <c r="H32"/>
  <c r="H27"/>
  <c r="H9"/>
  <c r="H42"/>
  <c r="H28"/>
  <c r="H20"/>
  <c r="H24"/>
  <c r="H44"/>
  <c r="H16"/>
  <c r="H41"/>
  <c r="H17"/>
  <c r="H7"/>
  <c r="H35"/>
  <c r="H31"/>
  <c r="H48"/>
  <c r="H23"/>
  <c r="H33"/>
  <c r="H13"/>
  <c r="H11"/>
  <c r="H34"/>
  <c r="H15"/>
  <c r="H30"/>
  <c r="H22"/>
  <c r="H50"/>
  <c r="H40"/>
  <c r="H18"/>
  <c r="H25"/>
  <c r="H8"/>
  <c r="H12"/>
  <c r="H46"/>
  <c r="H10"/>
  <c r="H37"/>
  <c r="H19"/>
  <c r="H21"/>
  <c r="H26"/>
  <c r="H29"/>
  <c r="B3" i="1"/>
  <c r="H24" i="19"/>
  <c r="H9" s="1"/>
  <c r="H6409" i="32"/>
  <c r="H6410"/>
  <c r="H6411"/>
  <c r="H6412"/>
  <c r="H6413"/>
  <c r="H6414"/>
  <c r="H6415"/>
  <c r="H6416"/>
  <c r="H6417"/>
  <c r="H6418"/>
  <c r="H6419"/>
  <c r="H6420"/>
  <c r="H6421"/>
  <c r="H6422"/>
  <c r="H6423"/>
  <c r="H6424"/>
  <c r="H6425"/>
  <c r="H6426"/>
  <c r="H6427"/>
  <c r="H6428"/>
  <c r="H6429"/>
  <c r="H6430"/>
  <c r="H52" i="50" l="1"/>
  <c r="P32" i="8" l="1"/>
  <c r="N32"/>
  <c r="L32"/>
  <c r="N34" s="1"/>
  <c r="A87" i="5" l="1"/>
  <c r="B87"/>
  <c r="D7" i="8" l="1"/>
  <c r="J6" i="49" l="1"/>
  <c r="B7" i="8" l="1"/>
  <c r="F39"/>
  <c r="F34"/>
  <c r="A27"/>
  <c r="I2" i="39"/>
  <c r="E5" i="30"/>
  <c r="F5"/>
  <c r="E6"/>
  <c r="F6"/>
  <c r="E7"/>
  <c r="F7"/>
  <c r="E8"/>
  <c r="F8"/>
  <c r="E9"/>
  <c r="F9"/>
  <c r="E10"/>
  <c r="F10"/>
  <c r="E11"/>
  <c r="F11"/>
  <c r="E12"/>
  <c r="F12"/>
  <c r="E13"/>
  <c r="F13"/>
  <c r="E14"/>
  <c r="F14"/>
  <c r="E15"/>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F44"/>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E65"/>
  <c r="F65"/>
  <c r="E66"/>
  <c r="F66"/>
  <c r="E67"/>
  <c r="F67"/>
  <c r="E68"/>
  <c r="F68"/>
  <c r="E69"/>
  <c r="F69"/>
  <c r="E70"/>
  <c r="F70"/>
  <c r="E71"/>
  <c r="F71"/>
  <c r="E72"/>
  <c r="F72"/>
  <c r="E73"/>
  <c r="F73"/>
  <c r="E74"/>
  <c r="F74"/>
  <c r="E75"/>
  <c r="F75"/>
  <c r="E76"/>
  <c r="F76"/>
  <c r="E77"/>
  <c r="F77"/>
  <c r="E78"/>
  <c r="F78"/>
  <c r="E79"/>
  <c r="F79"/>
  <c r="E80"/>
  <c r="F80"/>
  <c r="E81"/>
  <c r="F81"/>
  <c r="E82"/>
  <c r="F82"/>
  <c r="E83"/>
  <c r="F83"/>
  <c r="E84"/>
  <c r="F84"/>
  <c r="E85"/>
  <c r="F85"/>
  <c r="E86"/>
  <c r="F86"/>
  <c r="E87"/>
  <c r="F87"/>
  <c r="E88"/>
  <c r="F88"/>
  <c r="E89"/>
  <c r="F89"/>
  <c r="E90"/>
  <c r="F90"/>
  <c r="E91"/>
  <c r="F91"/>
  <c r="E92"/>
  <c r="F92"/>
  <c r="E93"/>
  <c r="F93"/>
  <c r="E94"/>
  <c r="F94"/>
  <c r="E95"/>
  <c r="F95"/>
  <c r="E96"/>
  <c r="F96"/>
  <c r="E97"/>
  <c r="F97"/>
  <c r="E98"/>
  <c r="F98"/>
  <c r="E99"/>
  <c r="F99"/>
  <c r="E100"/>
  <c r="F100"/>
  <c r="E101"/>
  <c r="F101"/>
  <c r="E102"/>
  <c r="F102"/>
  <c r="E103"/>
  <c r="F103"/>
  <c r="E104"/>
  <c r="F104"/>
  <c r="E105"/>
  <c r="F105"/>
  <c r="E106"/>
  <c r="F106"/>
  <c r="E107"/>
  <c r="F107"/>
  <c r="E108"/>
  <c r="F108"/>
  <c r="E109"/>
  <c r="F109"/>
  <c r="E110"/>
  <c r="F110"/>
  <c r="E111"/>
  <c r="F111"/>
  <c r="E112"/>
  <c r="F112"/>
  <c r="E113"/>
  <c r="F113"/>
  <c r="E114"/>
  <c r="F114"/>
  <c r="E115"/>
  <c r="F115"/>
  <c r="E116"/>
  <c r="F116"/>
  <c r="E117"/>
  <c r="F117"/>
  <c r="E118"/>
  <c r="F118"/>
  <c r="E119"/>
  <c r="F119"/>
  <c r="E120"/>
  <c r="F120"/>
  <c r="E121"/>
  <c r="F121"/>
  <c r="E122"/>
  <c r="F122"/>
  <c r="E123"/>
  <c r="F123"/>
  <c r="E124"/>
  <c r="F124"/>
  <c r="E125"/>
  <c r="F125"/>
  <c r="E126"/>
  <c r="F126"/>
  <c r="E127"/>
  <c r="F127"/>
  <c r="E128"/>
  <c r="F128"/>
  <c r="E129"/>
  <c r="F129"/>
  <c r="E130"/>
  <c r="F130"/>
  <c r="E131"/>
  <c r="F131"/>
  <c r="E132"/>
  <c r="F132"/>
  <c r="E133"/>
  <c r="F133"/>
  <c r="E134"/>
  <c r="F134"/>
  <c r="E135"/>
  <c r="F135"/>
  <c r="E136"/>
  <c r="F136"/>
  <c r="E137"/>
  <c r="F137"/>
  <c r="E138"/>
  <c r="F138"/>
  <c r="E139"/>
  <c r="F139"/>
  <c r="E140"/>
  <c r="F140"/>
  <c r="E141"/>
  <c r="F141"/>
  <c r="E142"/>
  <c r="F142"/>
  <c r="E143"/>
  <c r="F143"/>
  <c r="E144"/>
  <c r="F144"/>
  <c r="E145"/>
  <c r="D16" i="3" s="1"/>
  <c r="B31" i="5" s="1"/>
  <c r="F145" i="30"/>
  <c r="E16" i="3" s="1"/>
  <c r="C31" i="5" s="1"/>
  <c r="E146" i="30"/>
  <c r="F146"/>
  <c r="E147"/>
  <c r="F147"/>
  <c r="E148"/>
  <c r="F148"/>
  <c r="E149"/>
  <c r="F149"/>
  <c r="E150"/>
  <c r="F150"/>
  <c r="E151"/>
  <c r="F151"/>
  <c r="E152"/>
  <c r="F152"/>
  <c r="E153"/>
  <c r="F153"/>
  <c r="E154"/>
  <c r="F154"/>
  <c r="E155"/>
  <c r="F155"/>
  <c r="E156"/>
  <c r="F156"/>
  <c r="E157"/>
  <c r="F157"/>
  <c r="E158"/>
  <c r="F158"/>
  <c r="E159"/>
  <c r="D22" i="3" s="1"/>
  <c r="B57" i="5" s="1"/>
  <c r="F159" i="30"/>
  <c r="E22" i="3" s="1"/>
  <c r="C57" i="5" s="1"/>
  <c r="E160" i="30"/>
  <c r="F160"/>
  <c r="E161"/>
  <c r="F161"/>
  <c r="E162"/>
  <c r="F162"/>
  <c r="E163"/>
  <c r="D18" i="3" s="1"/>
  <c r="B41" i="5" s="1"/>
  <c r="F163" i="30"/>
  <c r="E18" i="3" s="1"/>
  <c r="C41" i="5" s="1"/>
  <c r="E164" i="30"/>
  <c r="F164"/>
  <c r="E165"/>
  <c r="F165"/>
  <c r="E166"/>
  <c r="F166"/>
  <c r="E167"/>
  <c r="D23" i="3" s="1"/>
  <c r="B62" i="5" s="1"/>
  <c r="F167" i="30"/>
  <c r="E23" i="3" s="1"/>
  <c r="C62" i="5" s="1"/>
  <c r="E168" i="30"/>
  <c r="F168"/>
  <c r="E169"/>
  <c r="D25" i="3" s="1"/>
  <c r="B72" i="5" s="1"/>
  <c r="F169" i="30"/>
  <c r="E25" i="3" s="1"/>
  <c r="C72" i="5" s="1"/>
  <c r="E170" i="30"/>
  <c r="F170"/>
  <c r="E171"/>
  <c r="F171"/>
  <c r="E172"/>
  <c r="F172"/>
  <c r="E173"/>
  <c r="F173"/>
  <c r="E174"/>
  <c r="F174"/>
  <c r="E175"/>
  <c r="F175"/>
  <c r="E176"/>
  <c r="F176"/>
  <c r="E177"/>
  <c r="F177"/>
  <c r="E178"/>
  <c r="F178"/>
  <c r="E179"/>
  <c r="F179"/>
  <c r="E180"/>
  <c r="F180"/>
  <c r="E181"/>
  <c r="F181"/>
  <c r="E182"/>
  <c r="F182"/>
  <c r="E183"/>
  <c r="F183"/>
  <c r="E184"/>
  <c r="F184"/>
  <c r="E185"/>
  <c r="F185"/>
  <c r="E186"/>
  <c r="F186"/>
  <c r="E187"/>
  <c r="F187"/>
  <c r="E188"/>
  <c r="F188"/>
  <c r="E189"/>
  <c r="F189"/>
  <c r="E190"/>
  <c r="F190"/>
  <c r="E191"/>
  <c r="F191"/>
  <c r="E192"/>
  <c r="F192"/>
  <c r="E193"/>
  <c r="F193"/>
  <c r="E194"/>
  <c r="F194"/>
  <c r="E195"/>
  <c r="F195"/>
  <c r="E196"/>
  <c r="F196"/>
  <c r="E197"/>
  <c r="F197"/>
  <c r="E198"/>
  <c r="F198"/>
  <c r="E199"/>
  <c r="F199"/>
  <c r="E200"/>
  <c r="F200"/>
  <c r="E201"/>
  <c r="F201"/>
  <c r="E202"/>
  <c r="F202"/>
  <c r="E203"/>
  <c r="F203"/>
  <c r="E204"/>
  <c r="F204"/>
  <c r="E205"/>
  <c r="F205"/>
  <c r="E206"/>
  <c r="F206"/>
  <c r="E207"/>
  <c r="F207"/>
  <c r="E208"/>
  <c r="F208"/>
  <c r="E209"/>
  <c r="F209"/>
  <c r="E210"/>
  <c r="F210"/>
  <c r="E211"/>
  <c r="F211"/>
  <c r="E212"/>
  <c r="F212"/>
  <c r="E213"/>
  <c r="F213"/>
  <c r="E214"/>
  <c r="F214"/>
  <c r="E215"/>
  <c r="F215"/>
  <c r="E216"/>
  <c r="F216"/>
  <c r="E217"/>
  <c r="F217"/>
  <c r="E218"/>
  <c r="F218"/>
  <c r="E219"/>
  <c r="F219"/>
  <c r="E220"/>
  <c r="F220"/>
  <c r="E221"/>
  <c r="F221"/>
  <c r="E222"/>
  <c r="F222"/>
  <c r="E223"/>
  <c r="F223"/>
  <c r="E224"/>
  <c r="F224"/>
  <c r="E225"/>
  <c r="F225"/>
  <c r="E226"/>
  <c r="F226"/>
  <c r="E227"/>
  <c r="F227"/>
  <c r="E228"/>
  <c r="F228"/>
  <c r="E229"/>
  <c r="F229"/>
  <c r="E230"/>
  <c r="F230"/>
  <c r="E231"/>
  <c r="F231"/>
  <c r="E232"/>
  <c r="F232"/>
  <c r="E233"/>
  <c r="F233"/>
  <c r="E234"/>
  <c r="F234"/>
  <c r="E235"/>
  <c r="F235"/>
  <c r="E236"/>
  <c r="F236"/>
  <c r="E237"/>
  <c r="F237"/>
  <c r="E238"/>
  <c r="F238"/>
  <c r="E239"/>
  <c r="F239"/>
  <c r="E240"/>
  <c r="F240"/>
  <c r="E241"/>
  <c r="F241"/>
  <c r="E242"/>
  <c r="F242"/>
  <c r="E243"/>
  <c r="F243"/>
  <c r="E244"/>
  <c r="F244"/>
  <c r="E245"/>
  <c r="F245"/>
  <c r="E246"/>
  <c r="F246"/>
  <c r="E247"/>
  <c r="F247"/>
  <c r="E248"/>
  <c r="F248"/>
  <c r="E249"/>
  <c r="F249"/>
  <c r="E250"/>
  <c r="F250"/>
  <c r="E251"/>
  <c r="F251"/>
  <c r="E252"/>
  <c r="F252"/>
  <c r="E253"/>
  <c r="F253"/>
  <c r="E254"/>
  <c r="F254"/>
  <c r="E255"/>
  <c r="F255"/>
  <c r="E256"/>
  <c r="F256"/>
  <c r="E257"/>
  <c r="F257"/>
  <c r="E258"/>
  <c r="F258"/>
  <c r="E259"/>
  <c r="F259"/>
  <c r="E260"/>
  <c r="F260"/>
  <c r="E261"/>
  <c r="F261"/>
  <c r="E262"/>
  <c r="F262"/>
  <c r="E263"/>
  <c r="F263"/>
  <c r="E264"/>
  <c r="F264"/>
  <c r="E265"/>
  <c r="F265"/>
  <c r="E266"/>
  <c r="F266"/>
  <c r="E267"/>
  <c r="F267"/>
  <c r="E268"/>
  <c r="F268"/>
  <c r="E269"/>
  <c r="F269"/>
  <c r="E270"/>
  <c r="F270"/>
  <c r="E271"/>
  <c r="F271"/>
  <c r="E272"/>
  <c r="F272"/>
  <c r="E273"/>
  <c r="F273"/>
  <c r="E274"/>
  <c r="F274"/>
  <c r="E275"/>
  <c r="F275"/>
  <c r="E276"/>
  <c r="F276"/>
  <c r="E277"/>
  <c r="F277"/>
  <c r="E278"/>
  <c r="F278"/>
  <c r="E279"/>
  <c r="F279"/>
  <c r="E280"/>
  <c r="F280"/>
  <c r="E281"/>
  <c r="F281"/>
  <c r="E282"/>
  <c r="F282"/>
  <c r="E283"/>
  <c r="F283"/>
  <c r="E284"/>
  <c r="F284"/>
  <c r="E285"/>
  <c r="F285"/>
  <c r="E286"/>
  <c r="F286"/>
  <c r="E287"/>
  <c r="F287"/>
  <c r="E288"/>
  <c r="F288"/>
  <c r="E289"/>
  <c r="F289"/>
  <c r="E290"/>
  <c r="F290"/>
  <c r="E291"/>
  <c r="F291"/>
  <c r="E292"/>
  <c r="F292"/>
  <c r="E293"/>
  <c r="F293"/>
  <c r="E294"/>
  <c r="F294"/>
  <c r="E295"/>
  <c r="F295"/>
  <c r="E296"/>
  <c r="F296"/>
  <c r="E297"/>
  <c r="F297"/>
  <c r="E298"/>
  <c r="F298"/>
  <c r="E299"/>
  <c r="F299"/>
  <c r="E300"/>
  <c r="F300"/>
  <c r="E301"/>
  <c r="F301"/>
  <c r="E302"/>
  <c r="F302"/>
  <c r="E303"/>
  <c r="F303"/>
  <c r="E304"/>
  <c r="F304"/>
  <c r="E305"/>
  <c r="F305"/>
  <c r="E306"/>
  <c r="F306"/>
  <c r="E307"/>
  <c r="F307"/>
  <c r="E308"/>
  <c r="F308"/>
  <c r="E309"/>
  <c r="F309"/>
  <c r="E310"/>
  <c r="F310"/>
  <c r="E311"/>
  <c r="F311"/>
  <c r="E312"/>
  <c r="F312"/>
  <c r="E313"/>
  <c r="F313"/>
  <c r="E314"/>
  <c r="F314"/>
  <c r="E315"/>
  <c r="F315"/>
  <c r="E316"/>
  <c r="F316"/>
  <c r="E317"/>
  <c r="F317"/>
  <c r="E318"/>
  <c r="F318"/>
  <c r="E319"/>
  <c r="F319"/>
  <c r="E320"/>
  <c r="F320"/>
  <c r="E321"/>
  <c r="F321"/>
  <c r="E322"/>
  <c r="F322"/>
  <c r="E323"/>
  <c r="F323"/>
  <c r="E324"/>
  <c r="F324"/>
  <c r="E325"/>
  <c r="F325"/>
  <c r="E326"/>
  <c r="F326"/>
  <c r="E327"/>
  <c r="F327"/>
  <c r="E328"/>
  <c r="F328"/>
  <c r="E329"/>
  <c r="F329"/>
  <c r="E330"/>
  <c r="F330"/>
  <c r="E331"/>
  <c r="F331"/>
  <c r="E332"/>
  <c r="F332"/>
  <c r="E333"/>
  <c r="F333"/>
  <c r="E334"/>
  <c r="F334"/>
  <c r="E335"/>
  <c r="F335"/>
  <c r="E336"/>
  <c r="F336"/>
  <c r="E337"/>
  <c r="F337"/>
  <c r="E338"/>
  <c r="F338"/>
  <c r="E339"/>
  <c r="F339"/>
  <c r="E340"/>
  <c r="F340"/>
  <c r="E341"/>
  <c r="F341"/>
  <c r="E342"/>
  <c r="F342"/>
  <c r="E343"/>
  <c r="F343"/>
  <c r="E344"/>
  <c r="F344"/>
  <c r="E345"/>
  <c r="F345"/>
  <c r="E346"/>
  <c r="F346"/>
  <c r="E347"/>
  <c r="F347"/>
  <c r="E348"/>
  <c r="F348"/>
  <c r="E349"/>
  <c r="F349"/>
  <c r="E350"/>
  <c r="F350"/>
  <c r="E351"/>
  <c r="F351"/>
  <c r="E352"/>
  <c r="F352"/>
  <c r="E353"/>
  <c r="F353"/>
  <c r="E354"/>
  <c r="F354"/>
  <c r="E355"/>
  <c r="F355"/>
  <c r="E356"/>
  <c r="F356"/>
  <c r="E357"/>
  <c r="F357"/>
  <c r="E358"/>
  <c r="F358"/>
  <c r="E359"/>
  <c r="F359"/>
  <c r="E360"/>
  <c r="F360"/>
  <c r="E361"/>
  <c r="F361"/>
  <c r="E362"/>
  <c r="F362"/>
  <c r="E363"/>
  <c r="F363"/>
  <c r="E364"/>
  <c r="F364"/>
  <c r="E365"/>
  <c r="F365"/>
  <c r="E366"/>
  <c r="F366"/>
  <c r="E367"/>
  <c r="F367"/>
  <c r="E368"/>
  <c r="F368"/>
  <c r="E369"/>
  <c r="F369"/>
  <c r="E370"/>
  <c r="F370"/>
  <c r="E371"/>
  <c r="F371"/>
  <c r="E372"/>
  <c r="F372"/>
  <c r="E373"/>
  <c r="F373"/>
  <c r="E374"/>
  <c r="F374"/>
  <c r="E375"/>
  <c r="F375"/>
  <c r="E376"/>
  <c r="F376"/>
  <c r="E377"/>
  <c r="F377"/>
  <c r="E378"/>
  <c r="F378"/>
  <c r="E379"/>
  <c r="F379"/>
  <c r="E380"/>
  <c r="F380"/>
  <c r="E381"/>
  <c r="F381"/>
  <c r="E382"/>
  <c r="F382"/>
  <c r="E383"/>
  <c r="F383"/>
  <c r="E384"/>
  <c r="F384"/>
  <c r="E385"/>
  <c r="F385"/>
  <c r="E386"/>
  <c r="F386"/>
  <c r="E387"/>
  <c r="F387"/>
  <c r="E388"/>
  <c r="F388"/>
  <c r="E389"/>
  <c r="F389"/>
  <c r="E390"/>
  <c r="F390"/>
  <c r="E391"/>
  <c r="F391"/>
  <c r="E392"/>
  <c r="F392"/>
  <c r="E393"/>
  <c r="F393"/>
  <c r="E394"/>
  <c r="F394"/>
  <c r="E395"/>
  <c r="F395"/>
  <c r="E396"/>
  <c r="F396"/>
  <c r="E397"/>
  <c r="F397"/>
  <c r="E398"/>
  <c r="F398"/>
  <c r="E399"/>
  <c r="F399"/>
  <c r="E400"/>
  <c r="F400"/>
  <c r="E401"/>
  <c r="F401"/>
  <c r="E402"/>
  <c r="F402"/>
  <c r="E403"/>
  <c r="F403"/>
  <c r="E404"/>
  <c r="F404"/>
  <c r="E405"/>
  <c r="F405"/>
  <c r="E406"/>
  <c r="F406"/>
  <c r="E407"/>
  <c r="F407"/>
  <c r="E408"/>
  <c r="F408"/>
  <c r="E409"/>
  <c r="F409"/>
  <c r="E410"/>
  <c r="F410"/>
  <c r="E411"/>
  <c r="F411"/>
  <c r="E412"/>
  <c r="F412"/>
  <c r="E413"/>
  <c r="F413"/>
  <c r="E414"/>
  <c r="F414"/>
  <c r="E415"/>
  <c r="F415"/>
  <c r="E416"/>
  <c r="F416"/>
  <c r="E417"/>
  <c r="F417"/>
  <c r="E418"/>
  <c r="F418"/>
  <c r="E419"/>
  <c r="F419"/>
  <c r="E420"/>
  <c r="F420"/>
  <c r="E421"/>
  <c r="F421"/>
  <c r="E422"/>
  <c r="F422"/>
  <c r="E423"/>
  <c r="F423"/>
  <c r="E424"/>
  <c r="F424"/>
  <c r="E425"/>
  <c r="F425"/>
  <c r="E426"/>
  <c r="F426"/>
  <c r="E427"/>
  <c r="F427"/>
  <c r="E428"/>
  <c r="F428"/>
  <c r="E429"/>
  <c r="F429"/>
  <c r="E430"/>
  <c r="F430"/>
  <c r="E431"/>
  <c r="F431"/>
  <c r="E432"/>
  <c r="F432"/>
  <c r="E433"/>
  <c r="F433"/>
  <c r="E434"/>
  <c r="F434"/>
  <c r="E435"/>
  <c r="F435"/>
  <c r="E436"/>
  <c r="F436"/>
  <c r="E437"/>
  <c r="F437"/>
  <c r="E438"/>
  <c r="F438"/>
  <c r="E439"/>
  <c r="F439"/>
  <c r="E440"/>
  <c r="F440"/>
  <c r="E441"/>
  <c r="F441"/>
  <c r="E442"/>
  <c r="F442"/>
  <c r="E443"/>
  <c r="F443"/>
  <c r="E444"/>
  <c r="F444"/>
  <c r="E445"/>
  <c r="F445"/>
  <c r="E446"/>
  <c r="F446"/>
  <c r="E447"/>
  <c r="F447"/>
  <c r="E448"/>
  <c r="F448"/>
  <c r="E449"/>
  <c r="F449"/>
  <c r="E450"/>
  <c r="F450"/>
  <c r="E451"/>
  <c r="F451"/>
  <c r="E452"/>
  <c r="F452"/>
  <c r="E453"/>
  <c r="F453"/>
  <c r="E454"/>
  <c r="F454"/>
  <c r="E455"/>
  <c r="F455"/>
  <c r="E456"/>
  <c r="F456"/>
  <c r="E457"/>
  <c r="F457"/>
  <c r="E458"/>
  <c r="F458"/>
  <c r="E459"/>
  <c r="F459"/>
  <c r="E460"/>
  <c r="F460"/>
  <c r="E461"/>
  <c r="F461"/>
  <c r="E462"/>
  <c r="F462"/>
  <c r="E463"/>
  <c r="F463"/>
  <c r="E464"/>
  <c r="F464"/>
  <c r="E465"/>
  <c r="F465"/>
  <c r="E466"/>
  <c r="F466"/>
  <c r="E467"/>
  <c r="F467"/>
  <c r="E468"/>
  <c r="F468"/>
  <c r="E469"/>
  <c r="F469"/>
  <c r="E470"/>
  <c r="F470"/>
  <c r="E471"/>
  <c r="F471"/>
  <c r="E472"/>
  <c r="F472"/>
  <c r="E473"/>
  <c r="F473"/>
  <c r="E474"/>
  <c r="F474"/>
  <c r="E475"/>
  <c r="F475"/>
  <c r="E476"/>
  <c r="F476"/>
  <c r="E477"/>
  <c r="F477"/>
  <c r="E478"/>
  <c r="F478"/>
  <c r="E479"/>
  <c r="F479"/>
  <c r="E480"/>
  <c r="F480"/>
  <c r="E481"/>
  <c r="F481"/>
  <c r="E482"/>
  <c r="F482"/>
  <c r="E483"/>
  <c r="F483"/>
  <c r="E484"/>
  <c r="F484"/>
  <c r="E485"/>
  <c r="F485"/>
  <c r="E486"/>
  <c r="F486"/>
  <c r="E487"/>
  <c r="F487"/>
  <c r="E488"/>
  <c r="F488"/>
  <c r="E489"/>
  <c r="F489"/>
  <c r="E490"/>
  <c r="F490"/>
  <c r="E491"/>
  <c r="F491"/>
  <c r="E492"/>
  <c r="F492"/>
  <c r="E493"/>
  <c r="F493"/>
  <c r="E494"/>
  <c r="F494"/>
  <c r="E495"/>
  <c r="F495"/>
  <c r="E496"/>
  <c r="F496"/>
  <c r="E497"/>
  <c r="F497"/>
  <c r="E498"/>
  <c r="F498"/>
  <c r="E499"/>
  <c r="F499"/>
  <c r="E500"/>
  <c r="F500"/>
  <c r="E501"/>
  <c r="F501"/>
  <c r="E502"/>
  <c r="F502"/>
  <c r="E503"/>
  <c r="F503"/>
  <c r="E504"/>
  <c r="F504"/>
  <c r="E505"/>
  <c r="F505"/>
  <c r="E506"/>
  <c r="F506"/>
  <c r="E507"/>
  <c r="F507"/>
  <c r="E508"/>
  <c r="F508"/>
  <c r="E509"/>
  <c r="F509"/>
  <c r="E510"/>
  <c r="F510"/>
  <c r="E511"/>
  <c r="F511"/>
  <c r="E512"/>
  <c r="F512"/>
  <c r="E513"/>
  <c r="F513"/>
  <c r="E514"/>
  <c r="F514"/>
  <c r="E515"/>
  <c r="F515"/>
  <c r="E516"/>
  <c r="F516"/>
  <c r="E517"/>
  <c r="F517"/>
  <c r="E518"/>
  <c r="F518"/>
  <c r="E519"/>
  <c r="F519"/>
  <c r="E520"/>
  <c r="F520"/>
  <c r="E521"/>
  <c r="F521"/>
  <c r="E522"/>
  <c r="F522"/>
  <c r="E523"/>
  <c r="F523"/>
  <c r="E524"/>
  <c r="F524"/>
  <c r="E525"/>
  <c r="F525"/>
  <c r="E526"/>
  <c r="F526"/>
  <c r="E527"/>
  <c r="F527"/>
  <c r="E528"/>
  <c r="F528"/>
  <c r="E529"/>
  <c r="F529"/>
  <c r="E530"/>
  <c r="F530"/>
  <c r="E531"/>
  <c r="F531"/>
  <c r="E532"/>
  <c r="F532"/>
  <c r="E533"/>
  <c r="F533"/>
  <c r="E534"/>
  <c r="F534"/>
  <c r="E535"/>
  <c r="F535"/>
  <c r="E536"/>
  <c r="F536"/>
  <c r="E537"/>
  <c r="F537"/>
  <c r="E538"/>
  <c r="F538"/>
  <c r="E539"/>
  <c r="F539"/>
  <c r="E540"/>
  <c r="F540"/>
  <c r="E541"/>
  <c r="F541"/>
  <c r="E542"/>
  <c r="F542"/>
  <c r="E543"/>
  <c r="F543"/>
  <c r="E544"/>
  <c r="F544"/>
  <c r="E545"/>
  <c r="F545"/>
  <c r="E546"/>
  <c r="F546"/>
  <c r="E547"/>
  <c r="F547"/>
  <c r="E548"/>
  <c r="F548"/>
  <c r="E549"/>
  <c r="F549"/>
  <c r="E550"/>
  <c r="F550"/>
  <c r="E551"/>
  <c r="F551"/>
  <c r="E552"/>
  <c r="F552"/>
  <c r="E553"/>
  <c r="F553"/>
  <c r="E554"/>
  <c r="F554"/>
  <c r="E555"/>
  <c r="F555"/>
  <c r="E556"/>
  <c r="F556"/>
  <c r="E557"/>
  <c r="F557"/>
  <c r="E558"/>
  <c r="F558"/>
  <c r="E559"/>
  <c r="F559"/>
  <c r="E560"/>
  <c r="F560"/>
  <c r="E561"/>
  <c r="F561"/>
  <c r="E562"/>
  <c r="F562"/>
  <c r="E563"/>
  <c r="F563"/>
  <c r="E564"/>
  <c r="F564"/>
  <c r="E565"/>
  <c r="F565"/>
  <c r="E566"/>
  <c r="F566"/>
  <c r="E567"/>
  <c r="F567"/>
  <c r="E568"/>
  <c r="F568"/>
  <c r="E569"/>
  <c r="F569"/>
  <c r="E570"/>
  <c r="F570"/>
  <c r="E571"/>
  <c r="F571"/>
  <c r="E572"/>
  <c r="F572"/>
  <c r="E573"/>
  <c r="F573"/>
  <c r="E574"/>
  <c r="F574"/>
  <c r="E575"/>
  <c r="F575"/>
  <c r="E576"/>
  <c r="F576"/>
  <c r="E577"/>
  <c r="F577"/>
  <c r="E578"/>
  <c r="F578"/>
  <c r="E579"/>
  <c r="F579"/>
  <c r="E580"/>
  <c r="F580"/>
  <c r="E581"/>
  <c r="F581"/>
  <c r="E582"/>
  <c r="F582"/>
  <c r="E583"/>
  <c r="F583"/>
  <c r="E584"/>
  <c r="F584"/>
  <c r="E585"/>
  <c r="F585"/>
  <c r="E586"/>
  <c r="F586"/>
  <c r="E587"/>
  <c r="F587"/>
  <c r="E588"/>
  <c r="F588"/>
  <c r="E589"/>
  <c r="F589"/>
  <c r="E590"/>
  <c r="F590"/>
  <c r="E591"/>
  <c r="F591"/>
  <c r="E592"/>
  <c r="F592"/>
  <c r="E593"/>
  <c r="F593"/>
  <c r="E594"/>
  <c r="F594"/>
  <c r="E595"/>
  <c r="F595"/>
  <c r="E596"/>
  <c r="F596"/>
  <c r="E597"/>
  <c r="F597"/>
  <c r="E598"/>
  <c r="F598"/>
  <c r="E599"/>
  <c r="F599"/>
  <c r="E600"/>
  <c r="F600"/>
  <c r="E601"/>
  <c r="F601"/>
  <c r="E602"/>
  <c r="F602"/>
  <c r="E603"/>
  <c r="F603"/>
  <c r="E604"/>
  <c r="F604"/>
  <c r="E605"/>
  <c r="F605"/>
  <c r="E606"/>
  <c r="F606"/>
  <c r="E607"/>
  <c r="F607"/>
  <c r="E608"/>
  <c r="F608"/>
  <c r="E609"/>
  <c r="F609"/>
  <c r="E610"/>
  <c r="F610"/>
  <c r="E611"/>
  <c r="F611"/>
  <c r="E612"/>
  <c r="F612"/>
  <c r="E613"/>
  <c r="F613"/>
  <c r="E614"/>
  <c r="F614"/>
  <c r="E615"/>
  <c r="F615"/>
  <c r="E616"/>
  <c r="F616"/>
  <c r="E617"/>
  <c r="F617"/>
  <c r="E618"/>
  <c r="F618"/>
  <c r="E619"/>
  <c r="F619"/>
  <c r="E620"/>
  <c r="F620"/>
  <c r="E621"/>
  <c r="F621"/>
  <c r="E622"/>
  <c r="F622"/>
  <c r="E623"/>
  <c r="F623"/>
  <c r="E624"/>
  <c r="F624"/>
  <c r="E625"/>
  <c r="F625"/>
  <c r="E626"/>
  <c r="F626"/>
  <c r="E627"/>
  <c r="F627"/>
  <c r="E628"/>
  <c r="F628"/>
  <c r="E629"/>
  <c r="F629"/>
  <c r="E630"/>
  <c r="F630"/>
  <c r="E631"/>
  <c r="F631"/>
  <c r="E632"/>
  <c r="F632"/>
  <c r="E633"/>
  <c r="F633"/>
  <c r="E634"/>
  <c r="F634"/>
  <c r="E635"/>
  <c r="F635"/>
  <c r="E636"/>
  <c r="F636"/>
  <c r="E637"/>
  <c r="F637"/>
  <c r="E638"/>
  <c r="F638"/>
  <c r="E639"/>
  <c r="F639"/>
  <c r="E640"/>
  <c r="F640"/>
  <c r="E641"/>
  <c r="F641"/>
  <c r="E642"/>
  <c r="F642"/>
  <c r="E643"/>
  <c r="F643"/>
  <c r="E644"/>
  <c r="F644"/>
  <c r="E645"/>
  <c r="F645"/>
  <c r="E646"/>
  <c r="F646"/>
  <c r="E647"/>
  <c r="F647"/>
  <c r="E648"/>
  <c r="F648"/>
  <c r="E649"/>
  <c r="F649"/>
  <c r="E650"/>
  <c r="F650"/>
  <c r="E651"/>
  <c r="F651"/>
  <c r="E652"/>
  <c r="F652"/>
  <c r="E653"/>
  <c r="F653"/>
  <c r="E654"/>
  <c r="F654"/>
  <c r="E655"/>
  <c r="F655"/>
  <c r="E656"/>
  <c r="F656"/>
  <c r="E657"/>
  <c r="F657"/>
  <c r="E658"/>
  <c r="F658"/>
  <c r="E659"/>
  <c r="F659"/>
  <c r="E660"/>
  <c r="F660"/>
  <c r="E661"/>
  <c r="F661"/>
  <c r="E662"/>
  <c r="F662"/>
  <c r="E663"/>
  <c r="F663"/>
  <c r="E664"/>
  <c r="F664"/>
  <c r="E665"/>
  <c r="F665"/>
  <c r="E666"/>
  <c r="F666"/>
  <c r="E667"/>
  <c r="F667"/>
  <c r="E668"/>
  <c r="F668"/>
  <c r="E669"/>
  <c r="F669"/>
  <c r="E670"/>
  <c r="F670"/>
  <c r="E671"/>
  <c r="F671"/>
  <c r="E672"/>
  <c r="F672"/>
  <c r="E673"/>
  <c r="F673"/>
  <c r="E674"/>
  <c r="F674"/>
  <c r="E675"/>
  <c r="F675"/>
  <c r="E676"/>
  <c r="F676"/>
  <c r="E677"/>
  <c r="F677"/>
  <c r="E678"/>
  <c r="F678"/>
  <c r="E679"/>
  <c r="F679"/>
  <c r="E680"/>
  <c r="F680"/>
  <c r="E681"/>
  <c r="F681"/>
  <c r="E682"/>
  <c r="F682"/>
  <c r="E683"/>
  <c r="F683"/>
  <c r="E684"/>
  <c r="F684"/>
  <c r="E685"/>
  <c r="F685"/>
  <c r="E686"/>
  <c r="F686"/>
  <c r="E687"/>
  <c r="F687"/>
  <c r="E688"/>
  <c r="F688"/>
  <c r="E689"/>
  <c r="F689"/>
  <c r="E690"/>
  <c r="F690"/>
  <c r="E691"/>
  <c r="F691"/>
  <c r="E692"/>
  <c r="F692"/>
  <c r="E693"/>
  <c r="F693"/>
  <c r="E694"/>
  <c r="F694"/>
  <c r="E695"/>
  <c r="F695"/>
  <c r="E696"/>
  <c r="F696"/>
  <c r="E697"/>
  <c r="F697"/>
  <c r="E698"/>
  <c r="F698"/>
  <c r="E699"/>
  <c r="F699"/>
  <c r="E700"/>
  <c r="F700"/>
  <c r="E701"/>
  <c r="F701"/>
  <c r="E702"/>
  <c r="F702"/>
  <c r="E703"/>
  <c r="F703"/>
  <c r="E704"/>
  <c r="F704"/>
  <c r="E705"/>
  <c r="F705"/>
  <c r="E706"/>
  <c r="F706"/>
  <c r="E707"/>
  <c r="F707"/>
  <c r="E708"/>
  <c r="F708"/>
  <c r="E709"/>
  <c r="F709"/>
  <c r="E710"/>
  <c r="F710"/>
  <c r="E711"/>
  <c r="F711"/>
  <c r="E712"/>
  <c r="F712"/>
  <c r="E713"/>
  <c r="F713"/>
  <c r="E714"/>
  <c r="F714"/>
  <c r="E715"/>
  <c r="F715"/>
  <c r="E716"/>
  <c r="F716"/>
  <c r="E717"/>
  <c r="F717"/>
  <c r="E718"/>
  <c r="F718"/>
  <c r="E719"/>
  <c r="F719"/>
  <c r="E720"/>
  <c r="F720"/>
  <c r="E721"/>
  <c r="F721"/>
  <c r="E722"/>
  <c r="F722"/>
  <c r="E723"/>
  <c r="F723"/>
  <c r="E724"/>
  <c r="F724"/>
  <c r="E725"/>
  <c r="F725"/>
  <c r="E726"/>
  <c r="F726"/>
  <c r="E727"/>
  <c r="F727"/>
  <c r="E728"/>
  <c r="F728"/>
  <c r="E729"/>
  <c r="F729"/>
  <c r="E730"/>
  <c r="F730"/>
  <c r="E731"/>
  <c r="F731"/>
  <c r="E732"/>
  <c r="F732"/>
  <c r="E733"/>
  <c r="F733"/>
  <c r="E734"/>
  <c r="F734"/>
  <c r="E735"/>
  <c r="F735"/>
  <c r="E736"/>
  <c r="F736"/>
  <c r="E737"/>
  <c r="F737"/>
  <c r="E738"/>
  <c r="F738"/>
  <c r="E739"/>
  <c r="F739"/>
  <c r="E740"/>
  <c r="F740"/>
  <c r="E741"/>
  <c r="F741"/>
  <c r="E742"/>
  <c r="F742"/>
  <c r="E743"/>
  <c r="F743"/>
  <c r="E744"/>
  <c r="F744"/>
  <c r="E745"/>
  <c r="F745"/>
  <c r="E746"/>
  <c r="F746"/>
  <c r="E747"/>
  <c r="F747"/>
  <c r="E748"/>
  <c r="F748"/>
  <c r="E749"/>
  <c r="F749"/>
  <c r="E750"/>
  <c r="F750"/>
  <c r="E751"/>
  <c r="F751"/>
  <c r="E752"/>
  <c r="F752"/>
  <c r="E753"/>
  <c r="F753"/>
  <c r="E754"/>
  <c r="F754"/>
  <c r="E755"/>
  <c r="F755"/>
  <c r="E756"/>
  <c r="F756"/>
  <c r="E757"/>
  <c r="F757"/>
  <c r="E758"/>
  <c r="F758"/>
  <c r="E759"/>
  <c r="F759"/>
  <c r="E760"/>
  <c r="F760"/>
  <c r="E761"/>
  <c r="F761"/>
  <c r="E762"/>
  <c r="F762"/>
  <c r="E763"/>
  <c r="F763"/>
  <c r="E764"/>
  <c r="F764"/>
  <c r="E765"/>
  <c r="F765"/>
  <c r="E766"/>
  <c r="F766"/>
  <c r="E767"/>
  <c r="F767"/>
  <c r="E768"/>
  <c r="F768"/>
  <c r="E769"/>
  <c r="F769"/>
  <c r="E770"/>
  <c r="F770"/>
  <c r="E771"/>
  <c r="F771"/>
  <c r="E772"/>
  <c r="F772"/>
  <c r="E773"/>
  <c r="F773"/>
  <c r="E774"/>
  <c r="F774"/>
  <c r="E775"/>
  <c r="F775"/>
  <c r="E776"/>
  <c r="F776"/>
  <c r="E777"/>
  <c r="F777"/>
  <c r="E778"/>
  <c r="F778"/>
  <c r="E779"/>
  <c r="F779"/>
  <c r="E780"/>
  <c r="F780"/>
  <c r="E781"/>
  <c r="F781"/>
  <c r="E782"/>
  <c r="F782"/>
  <c r="E783"/>
  <c r="F783"/>
  <c r="E784"/>
  <c r="F784"/>
  <c r="E785"/>
  <c r="F785"/>
  <c r="E786"/>
  <c r="F786"/>
  <c r="E787"/>
  <c r="F787"/>
  <c r="E788"/>
  <c r="F788"/>
  <c r="E789"/>
  <c r="F789"/>
  <c r="E790"/>
  <c r="F790"/>
  <c r="E791"/>
  <c r="F791"/>
  <c r="E792"/>
  <c r="F792"/>
  <c r="E793"/>
  <c r="F793"/>
  <c r="E794"/>
  <c r="F794"/>
  <c r="E795"/>
  <c r="F795"/>
  <c r="E796"/>
  <c r="F796"/>
  <c r="E797"/>
  <c r="F797"/>
  <c r="E798"/>
  <c r="F798"/>
  <c r="E799"/>
  <c r="F799"/>
  <c r="E800"/>
  <c r="F800"/>
  <c r="E801"/>
  <c r="F801"/>
  <c r="E802"/>
  <c r="F802"/>
  <c r="E803"/>
  <c r="F803"/>
  <c r="E804"/>
  <c r="F804"/>
  <c r="E805"/>
  <c r="F805"/>
  <c r="E806"/>
  <c r="F806"/>
  <c r="E807"/>
  <c r="F807"/>
  <c r="E808"/>
  <c r="F808"/>
  <c r="E809"/>
  <c r="F809"/>
  <c r="E810"/>
  <c r="F810"/>
  <c r="E811"/>
  <c r="F811"/>
  <c r="E812"/>
  <c r="F812"/>
  <c r="E813"/>
  <c r="F813"/>
  <c r="E814"/>
  <c r="F814"/>
  <c r="E815"/>
  <c r="F815"/>
  <c r="E816"/>
  <c r="F816"/>
  <c r="E817"/>
  <c r="F817"/>
  <c r="E818"/>
  <c r="F818"/>
  <c r="E819"/>
  <c r="F819"/>
  <c r="E820"/>
  <c r="F820"/>
  <c r="E821"/>
  <c r="F821"/>
  <c r="E822"/>
  <c r="F822"/>
  <c r="E823"/>
  <c r="F823"/>
  <c r="E824"/>
  <c r="F824"/>
  <c r="E825"/>
  <c r="F825"/>
  <c r="E826"/>
  <c r="F826"/>
  <c r="E827"/>
  <c r="F827"/>
  <c r="E828"/>
  <c r="F828"/>
  <c r="E829"/>
  <c r="F829"/>
  <c r="E830"/>
  <c r="F830"/>
  <c r="E831"/>
  <c r="F831"/>
  <c r="E832"/>
  <c r="F832"/>
  <c r="E833"/>
  <c r="F833"/>
  <c r="E834"/>
  <c r="F834"/>
  <c r="E835"/>
  <c r="F835"/>
  <c r="E836"/>
  <c r="F836"/>
  <c r="E837"/>
  <c r="F837"/>
  <c r="E838"/>
  <c r="F838"/>
  <c r="E839"/>
  <c r="F839"/>
  <c r="E840"/>
  <c r="F840"/>
  <c r="E841"/>
  <c r="F841"/>
  <c r="E842"/>
  <c r="F842"/>
  <c r="E843"/>
  <c r="F843"/>
  <c r="E844"/>
  <c r="F844"/>
  <c r="E845"/>
  <c r="F845"/>
  <c r="E846"/>
  <c r="F846"/>
  <c r="E847"/>
  <c r="F847"/>
  <c r="E848"/>
  <c r="F848"/>
  <c r="E849"/>
  <c r="F849"/>
  <c r="E850"/>
  <c r="F850"/>
  <c r="E851"/>
  <c r="F851"/>
  <c r="E852"/>
  <c r="F852"/>
  <c r="E853"/>
  <c r="F853"/>
  <c r="E854"/>
  <c r="F854"/>
  <c r="E855"/>
  <c r="F855"/>
  <c r="E856"/>
  <c r="F856"/>
  <c r="E857"/>
  <c r="F857"/>
  <c r="E858"/>
  <c r="F858"/>
  <c r="E859"/>
  <c r="F859"/>
  <c r="E860"/>
  <c r="F860"/>
  <c r="E861"/>
  <c r="F861"/>
  <c r="E862"/>
  <c r="F862"/>
  <c r="E863"/>
  <c r="F863"/>
  <c r="E864"/>
  <c r="F864"/>
  <c r="E865"/>
  <c r="F865"/>
  <c r="E866"/>
  <c r="F866"/>
  <c r="E867"/>
  <c r="F867"/>
  <c r="E868"/>
  <c r="F868"/>
  <c r="E869"/>
  <c r="F869"/>
  <c r="E870"/>
  <c r="F870"/>
  <c r="E871"/>
  <c r="F871"/>
  <c r="E872"/>
  <c r="F872"/>
  <c r="E873"/>
  <c r="F873"/>
  <c r="E874"/>
  <c r="F874"/>
  <c r="E875"/>
  <c r="F875"/>
  <c r="E876"/>
  <c r="F876"/>
  <c r="E877"/>
  <c r="F877"/>
  <c r="E878"/>
  <c r="F878"/>
  <c r="E879"/>
  <c r="F879"/>
  <c r="E880"/>
  <c r="F880"/>
  <c r="E881"/>
  <c r="F881"/>
  <c r="E882"/>
  <c r="F882"/>
  <c r="E883"/>
  <c r="F883"/>
  <c r="E884"/>
  <c r="F884"/>
  <c r="E885"/>
  <c r="F885"/>
  <c r="E886"/>
  <c r="F886"/>
  <c r="E887"/>
  <c r="F887"/>
  <c r="E888"/>
  <c r="F888"/>
  <c r="E889"/>
  <c r="F889"/>
  <c r="E890"/>
  <c r="F890"/>
  <c r="E891"/>
  <c r="F891"/>
  <c r="E892"/>
  <c r="F892"/>
  <c r="E893"/>
  <c r="F893"/>
  <c r="E894"/>
  <c r="F894"/>
  <c r="E895"/>
  <c r="F895"/>
  <c r="E896"/>
  <c r="F896"/>
  <c r="E897"/>
  <c r="F897"/>
  <c r="E898"/>
  <c r="F898"/>
  <c r="E899"/>
  <c r="F899"/>
  <c r="E900"/>
  <c r="F900"/>
  <c r="E901"/>
  <c r="F901"/>
  <c r="E902"/>
  <c r="F902"/>
  <c r="E903"/>
  <c r="F903"/>
  <c r="E904"/>
  <c r="F904"/>
  <c r="E905"/>
  <c r="F905"/>
  <c r="E906"/>
  <c r="F906"/>
  <c r="E907"/>
  <c r="F907"/>
  <c r="E908"/>
  <c r="F908"/>
  <c r="E909"/>
  <c r="F909"/>
  <c r="E910"/>
  <c r="F910"/>
  <c r="E911"/>
  <c r="F911"/>
  <c r="E912"/>
  <c r="F912"/>
  <c r="E913"/>
  <c r="F913"/>
  <c r="E914"/>
  <c r="F914"/>
  <c r="E915"/>
  <c r="F915"/>
  <c r="E916"/>
  <c r="F916"/>
  <c r="E917"/>
  <c r="F917"/>
  <c r="E918"/>
  <c r="F918"/>
  <c r="E919"/>
  <c r="F919"/>
  <c r="E920"/>
  <c r="F920"/>
  <c r="E921"/>
  <c r="F921"/>
  <c r="E922"/>
  <c r="F922"/>
  <c r="E923"/>
  <c r="F923"/>
  <c r="E924"/>
  <c r="F924"/>
  <c r="E925"/>
  <c r="F925"/>
  <c r="E926"/>
  <c r="F926"/>
  <c r="E927"/>
  <c r="F927"/>
  <c r="E928"/>
  <c r="F928"/>
  <c r="E929"/>
  <c r="F929"/>
  <c r="E930"/>
  <c r="F930"/>
  <c r="E931"/>
  <c r="F931"/>
  <c r="E932"/>
  <c r="F932"/>
  <c r="E933"/>
  <c r="F933"/>
  <c r="E934"/>
  <c r="F934"/>
  <c r="E935"/>
  <c r="F935"/>
  <c r="E936"/>
  <c r="F936"/>
  <c r="E937"/>
  <c r="F937"/>
  <c r="E938"/>
  <c r="F938"/>
  <c r="E939"/>
  <c r="F939"/>
  <c r="E940"/>
  <c r="F940"/>
  <c r="E941"/>
  <c r="F941"/>
  <c r="E942"/>
  <c r="F942"/>
  <c r="E943"/>
  <c r="F943"/>
  <c r="E944"/>
  <c r="F944"/>
  <c r="E945"/>
  <c r="F945"/>
  <c r="E946"/>
  <c r="F946"/>
  <c r="E947"/>
  <c r="F947"/>
  <c r="E948"/>
  <c r="F948"/>
  <c r="E949"/>
  <c r="F949"/>
  <c r="E950"/>
  <c r="F950"/>
  <c r="E951"/>
  <c r="F951"/>
  <c r="E952"/>
  <c r="F952"/>
  <c r="E953"/>
  <c r="F953"/>
  <c r="E954"/>
  <c r="F954"/>
  <c r="E955"/>
  <c r="F955"/>
  <c r="E956"/>
  <c r="F956"/>
  <c r="E957"/>
  <c r="F957"/>
  <c r="E958"/>
  <c r="F958"/>
  <c r="E959"/>
  <c r="F959"/>
  <c r="E960"/>
  <c r="F960"/>
  <c r="E961"/>
  <c r="F961"/>
  <c r="E962"/>
  <c r="F962"/>
  <c r="E963"/>
  <c r="F963"/>
  <c r="E964"/>
  <c r="F964"/>
  <c r="E965"/>
  <c r="F965"/>
  <c r="E966"/>
  <c r="F966"/>
  <c r="E967"/>
  <c r="F967"/>
  <c r="E968"/>
  <c r="F968"/>
  <c r="E969"/>
  <c r="F969"/>
  <c r="E970"/>
  <c r="F970"/>
  <c r="E971"/>
  <c r="F971"/>
  <c r="E972"/>
  <c r="F972"/>
  <c r="E973"/>
  <c r="F973"/>
  <c r="E974"/>
  <c r="F974"/>
  <c r="E975"/>
  <c r="F975"/>
  <c r="E976"/>
  <c r="F976"/>
  <c r="E977"/>
  <c r="F977"/>
  <c r="E978"/>
  <c r="F978"/>
  <c r="E979"/>
  <c r="F979"/>
  <c r="E980"/>
  <c r="F980"/>
  <c r="E981"/>
  <c r="F981"/>
  <c r="E982"/>
  <c r="F982"/>
  <c r="E983"/>
  <c r="F983"/>
  <c r="E984"/>
  <c r="F984"/>
  <c r="E985"/>
  <c r="F985"/>
  <c r="E986"/>
  <c r="F986"/>
  <c r="E987"/>
  <c r="F987"/>
  <c r="E988"/>
  <c r="F988"/>
  <c r="E989"/>
  <c r="F989"/>
  <c r="E990"/>
  <c r="F990"/>
  <c r="E991"/>
  <c r="F991"/>
  <c r="E992"/>
  <c r="F992"/>
  <c r="E993"/>
  <c r="F993"/>
  <c r="E994"/>
  <c r="F994"/>
  <c r="E995"/>
  <c r="F995"/>
  <c r="E996"/>
  <c r="F996"/>
  <c r="E997"/>
  <c r="F997"/>
  <c r="E998"/>
  <c r="F998"/>
  <c r="E999"/>
  <c r="F999"/>
  <c r="E1000"/>
  <c r="F1000"/>
  <c r="E1001"/>
  <c r="F1001"/>
  <c r="E1002"/>
  <c r="F1002"/>
  <c r="E1003"/>
  <c r="F1003"/>
  <c r="E1004"/>
  <c r="F1004"/>
  <c r="E1005"/>
  <c r="F1005"/>
  <c r="E1006"/>
  <c r="F1006"/>
  <c r="E1007"/>
  <c r="F1007"/>
  <c r="E1008"/>
  <c r="F1008"/>
  <c r="E1009"/>
  <c r="F1009"/>
  <c r="E1010"/>
  <c r="F1010"/>
  <c r="E1011"/>
  <c r="F1011"/>
  <c r="E1012"/>
  <c r="F1012"/>
  <c r="E1013"/>
  <c r="F1013"/>
  <c r="E1014"/>
  <c r="F1014"/>
  <c r="E1015"/>
  <c r="F1015"/>
  <c r="E1016"/>
  <c r="F1016"/>
  <c r="E1017"/>
  <c r="F1017"/>
  <c r="E1018"/>
  <c r="F1018"/>
  <c r="E1019"/>
  <c r="F1019"/>
  <c r="E1020"/>
  <c r="F1020"/>
  <c r="E1021"/>
  <c r="F1021"/>
  <c r="E1022"/>
  <c r="F1022"/>
  <c r="E1023"/>
  <c r="F1023"/>
  <c r="E1024"/>
  <c r="F1024"/>
  <c r="E1025"/>
  <c r="F1025"/>
  <c r="E1026"/>
  <c r="F1026"/>
  <c r="E1027"/>
  <c r="F1027"/>
  <c r="E1028"/>
  <c r="F1028"/>
  <c r="E1029"/>
  <c r="F1029"/>
  <c r="E1030"/>
  <c r="F1030"/>
  <c r="E1031"/>
  <c r="F1031"/>
  <c r="E1032"/>
  <c r="F1032"/>
  <c r="E1033"/>
  <c r="F1033"/>
  <c r="E1034"/>
  <c r="F1034"/>
  <c r="E1035"/>
  <c r="F1035"/>
  <c r="E1036"/>
  <c r="F1036"/>
  <c r="E1037"/>
  <c r="F1037"/>
  <c r="E1038"/>
  <c r="F1038"/>
  <c r="E1039"/>
  <c r="F1039"/>
  <c r="E1040"/>
  <c r="F1040"/>
  <c r="E1041"/>
  <c r="F1041"/>
  <c r="E1042"/>
  <c r="F1042"/>
  <c r="E1043"/>
  <c r="F1043"/>
  <c r="E1044"/>
  <c r="F1044"/>
  <c r="E1045"/>
  <c r="F1045"/>
  <c r="E1046"/>
  <c r="F1046"/>
  <c r="E1047"/>
  <c r="F1047"/>
  <c r="E1048"/>
  <c r="F1048"/>
  <c r="E1049"/>
  <c r="F1049"/>
  <c r="E1050"/>
  <c r="F1050"/>
  <c r="E1051"/>
  <c r="F1051"/>
  <c r="E1052"/>
  <c r="F1052"/>
  <c r="E1053"/>
  <c r="F1053"/>
  <c r="E1054"/>
  <c r="F1054"/>
  <c r="E1055"/>
  <c r="F1055"/>
  <c r="E1056"/>
  <c r="F1056"/>
  <c r="E1057"/>
  <c r="F1057"/>
  <c r="E1058"/>
  <c r="F1058"/>
  <c r="E1059"/>
  <c r="F1059"/>
  <c r="E1060"/>
  <c r="F1060"/>
  <c r="E1061"/>
  <c r="F1061"/>
  <c r="E1062"/>
  <c r="F1062"/>
  <c r="E1063"/>
  <c r="F1063"/>
  <c r="E1064"/>
  <c r="F1064"/>
  <c r="E1065"/>
  <c r="F1065"/>
  <c r="E1066"/>
  <c r="F1066"/>
  <c r="E1067"/>
  <c r="F1067"/>
  <c r="E1068"/>
  <c r="F1068"/>
  <c r="E1069"/>
  <c r="F1069"/>
  <c r="E1070"/>
  <c r="F1070"/>
  <c r="E1071"/>
  <c r="F1071"/>
  <c r="E1072"/>
  <c r="F1072"/>
  <c r="E1073"/>
  <c r="F1073"/>
  <c r="E1074"/>
  <c r="F1074"/>
  <c r="E1075"/>
  <c r="F1075"/>
  <c r="E1076"/>
  <c r="F1076"/>
  <c r="E1077"/>
  <c r="F1077"/>
  <c r="E1078"/>
  <c r="D36" i="3" s="1"/>
  <c r="B94" i="5" s="1"/>
  <c r="F1078" i="30"/>
  <c r="E36" i="3" s="1"/>
  <c r="C94" i="5" s="1"/>
  <c r="E1079" i="30"/>
  <c r="F1079"/>
  <c r="E1080"/>
  <c r="F1080"/>
  <c r="E1081"/>
  <c r="F1081"/>
  <c r="E1082"/>
  <c r="F1082"/>
  <c r="E1083"/>
  <c r="F1083"/>
  <c r="E1084"/>
  <c r="F1084"/>
  <c r="E1085"/>
  <c r="F1085"/>
  <c r="E1086"/>
  <c r="F1086"/>
  <c r="E1087"/>
  <c r="F1087"/>
  <c r="E1088"/>
  <c r="F1088"/>
  <c r="E1089"/>
  <c r="F1089"/>
  <c r="E1090"/>
  <c r="F1090"/>
  <c r="E1091"/>
  <c r="F1091"/>
  <c r="E1092"/>
  <c r="F1092"/>
  <c r="E1093"/>
  <c r="F1093"/>
  <c r="E1094"/>
  <c r="F1094"/>
  <c r="E1095"/>
  <c r="F1095"/>
  <c r="E1096"/>
  <c r="F1096"/>
  <c r="E1097"/>
  <c r="F1097"/>
  <c r="E1098"/>
  <c r="F1098"/>
  <c r="E1099"/>
  <c r="F1099"/>
  <c r="E1100"/>
  <c r="F1100"/>
  <c r="E1101"/>
  <c r="F1101"/>
  <c r="E1102"/>
  <c r="F1102"/>
  <c r="E1103"/>
  <c r="F1103"/>
  <c r="E1104"/>
  <c r="F1104"/>
  <c r="E1105"/>
  <c r="F1105"/>
  <c r="E1106"/>
  <c r="F1106"/>
  <c r="E1107"/>
  <c r="F1107"/>
  <c r="E1108"/>
  <c r="F1108"/>
  <c r="E1109"/>
  <c r="F1109"/>
  <c r="E1110"/>
  <c r="F1110"/>
  <c r="E1111"/>
  <c r="F1111"/>
  <c r="E1112"/>
  <c r="F1112"/>
  <c r="E1113"/>
  <c r="F1113"/>
  <c r="E1114"/>
  <c r="F1114"/>
  <c r="E1115"/>
  <c r="F1115"/>
  <c r="E1116"/>
  <c r="F1116"/>
  <c r="E1117"/>
  <c r="F1117"/>
  <c r="E1118"/>
  <c r="F1118"/>
  <c r="E1119"/>
  <c r="F1119"/>
  <c r="E1120"/>
  <c r="F1120"/>
  <c r="E1121"/>
  <c r="F1121"/>
  <c r="E1122"/>
  <c r="F1122"/>
  <c r="E1123"/>
  <c r="F1123"/>
  <c r="E1124"/>
  <c r="F1124"/>
  <c r="E1125"/>
  <c r="F1125"/>
  <c r="E1126"/>
  <c r="F1126"/>
  <c r="E1127"/>
  <c r="F1127"/>
  <c r="E1128"/>
  <c r="F1128"/>
  <c r="E1129"/>
  <c r="F1129"/>
  <c r="E1130"/>
  <c r="F1130"/>
  <c r="E1131"/>
  <c r="F1131"/>
  <c r="E1132"/>
  <c r="F1132"/>
  <c r="E1133"/>
  <c r="F1133"/>
  <c r="E1134"/>
  <c r="F1134"/>
  <c r="F1135"/>
  <c r="E1136"/>
  <c r="F1136"/>
  <c r="E1137"/>
  <c r="F1137"/>
  <c r="E1138"/>
  <c r="F1138"/>
  <c r="E1139"/>
  <c r="F1139"/>
  <c r="E1140"/>
  <c r="F1140"/>
  <c r="E1141"/>
  <c r="F1141"/>
  <c r="E1142"/>
  <c r="F1142"/>
  <c r="E1143"/>
  <c r="F1143"/>
  <c r="E1144"/>
  <c r="F1144"/>
  <c r="E1145"/>
  <c r="F1145"/>
  <c r="E1146"/>
  <c r="F1146"/>
  <c r="E1147"/>
  <c r="F1147"/>
  <c r="E1148"/>
  <c r="F1148"/>
  <c r="E1149"/>
  <c r="F1149"/>
  <c r="E1150"/>
  <c r="F1150"/>
  <c r="E1151"/>
  <c r="F1151"/>
  <c r="E1152"/>
  <c r="F1152"/>
  <c r="E1153"/>
  <c r="F1153"/>
  <c r="E1154"/>
  <c r="F1154"/>
  <c r="E1155"/>
  <c r="F1155"/>
  <c r="E1156"/>
  <c r="F1156"/>
  <c r="E1157"/>
  <c r="F1157"/>
  <c r="E1158"/>
  <c r="F1158"/>
  <c r="E1159"/>
  <c r="F1159"/>
  <c r="E1160"/>
  <c r="F1160"/>
  <c r="E1161"/>
  <c r="F1161"/>
  <c r="E1162"/>
  <c r="F1162"/>
  <c r="E1163"/>
  <c r="F1163"/>
  <c r="E1164"/>
  <c r="F1164"/>
  <c r="E1165"/>
  <c r="F1165"/>
  <c r="E1166"/>
  <c r="F1166"/>
  <c r="E1167"/>
  <c r="F1167"/>
  <c r="E1168"/>
  <c r="F1168"/>
  <c r="E1169"/>
  <c r="F1169"/>
  <c r="E1170"/>
  <c r="F1170"/>
  <c r="E1171"/>
  <c r="F1171"/>
  <c r="E1172"/>
  <c r="F1172"/>
  <c r="E1173"/>
  <c r="F1173"/>
  <c r="E1174"/>
  <c r="F1174"/>
  <c r="E1175"/>
  <c r="F1175"/>
  <c r="E1176"/>
  <c r="F1176"/>
  <c r="E1177"/>
  <c r="F1177"/>
  <c r="E1178"/>
  <c r="F1178"/>
  <c r="E1179"/>
  <c r="F1179"/>
  <c r="E1180"/>
  <c r="F1180"/>
  <c r="E1181"/>
  <c r="F1181"/>
  <c r="E1182"/>
  <c r="F1182"/>
  <c r="E1183"/>
  <c r="F1183"/>
  <c r="E1184"/>
  <c r="F1184"/>
  <c r="E1185"/>
  <c r="F1185"/>
  <c r="E1186"/>
  <c r="F1186"/>
  <c r="E1187"/>
  <c r="F1187"/>
  <c r="E1188"/>
  <c r="F1188"/>
  <c r="E1189"/>
  <c r="F1189"/>
  <c r="E1190"/>
  <c r="F1190"/>
  <c r="E1191"/>
  <c r="F1191"/>
  <c r="E1192"/>
  <c r="F1192"/>
  <c r="E1193"/>
  <c r="F1193"/>
  <c r="E1194"/>
  <c r="F1194"/>
  <c r="E1195"/>
  <c r="F1195"/>
  <c r="E1196"/>
  <c r="F1196"/>
  <c r="E1197"/>
  <c r="F1197"/>
  <c r="E1198"/>
  <c r="F1198"/>
  <c r="E1199"/>
  <c r="F1199"/>
  <c r="E1200"/>
  <c r="F1200"/>
  <c r="E1201"/>
  <c r="F1201"/>
  <c r="E1202"/>
  <c r="F1202"/>
  <c r="E1203"/>
  <c r="F1203"/>
  <c r="E1204"/>
  <c r="F1204"/>
  <c r="E1205"/>
  <c r="F1205"/>
  <c r="E1206"/>
  <c r="F1206"/>
  <c r="E1207"/>
  <c r="F1207"/>
  <c r="E1208"/>
  <c r="F1208"/>
  <c r="E1209"/>
  <c r="F1209"/>
  <c r="E1210"/>
  <c r="F1210"/>
  <c r="E1211"/>
  <c r="F1211"/>
  <c r="E1212"/>
  <c r="F1212"/>
  <c r="E1213"/>
  <c r="F1213"/>
  <c r="E1214"/>
  <c r="F1214"/>
  <c r="E1215"/>
  <c r="F1215"/>
  <c r="E1216"/>
  <c r="F1216"/>
  <c r="E1217"/>
  <c r="F1217"/>
  <c r="E1218"/>
  <c r="F1218"/>
  <c r="E1219"/>
  <c r="F1219"/>
  <c r="E1220"/>
  <c r="F1220"/>
  <c r="E1221"/>
  <c r="F1221"/>
  <c r="E1222"/>
  <c r="F1222"/>
  <c r="E1223"/>
  <c r="F1223"/>
  <c r="E1224"/>
  <c r="F1224"/>
  <c r="E1225"/>
  <c r="F1225"/>
  <c r="E1226"/>
  <c r="F1226"/>
  <c r="E1227"/>
  <c r="F1227"/>
  <c r="E1228"/>
  <c r="F1228"/>
  <c r="E1229"/>
  <c r="F1229"/>
  <c r="E1230"/>
  <c r="F1230"/>
  <c r="H6386" i="32"/>
  <c r="H6387"/>
  <c r="H6388"/>
  <c r="H6389"/>
  <c r="H6390"/>
  <c r="H6391"/>
  <c r="H6392"/>
  <c r="H6393"/>
  <c r="H6394"/>
  <c r="H6395"/>
  <c r="H6396"/>
  <c r="H6397"/>
  <c r="H6398"/>
  <c r="H6399"/>
  <c r="H6400"/>
  <c r="H6401"/>
  <c r="H6402"/>
  <c r="H6403"/>
  <c r="H6404"/>
  <c r="H6405"/>
  <c r="H6406"/>
  <c r="H6407"/>
  <c r="H6408"/>
  <c r="D26" i="3" l="1"/>
  <c r="B77" i="5" s="1"/>
  <c r="E26" i="3"/>
  <c r="C77" i="5" s="1"/>
  <c r="E24" i="3"/>
  <c r="C67" i="5" s="1"/>
  <c r="E19" i="3"/>
  <c r="C46" i="5" s="1"/>
  <c r="D24" i="3"/>
  <c r="B67" i="5" s="1"/>
  <c r="D19" i="3"/>
  <c r="B46" i="5" s="1"/>
  <c r="B27" i="8"/>
  <c r="H34"/>
  <c r="H35" s="1"/>
  <c r="I37"/>
  <c r="I35" l="1"/>
  <c r="J35" s="1"/>
  <c r="H38"/>
  <c r="J37"/>
  <c r="J40" l="1"/>
  <c r="J27" s="1"/>
  <c r="J9" i="1"/>
  <c r="J11"/>
  <c r="J13"/>
  <c r="J15"/>
  <c r="I13"/>
  <c r="I11"/>
  <c r="I9"/>
  <c r="H23" i="19" l="1"/>
  <c r="H8" s="1"/>
  <c r="A7" i="8"/>
  <c r="X92" i="43" l="1"/>
  <c r="X93" s="1"/>
  <c r="X85"/>
  <c r="X87" s="1"/>
  <c r="X90" s="1"/>
  <c r="P164" i="42"/>
  <c r="Q73" i="43"/>
  <c r="L168" i="44"/>
  <c r="P251"/>
  <c r="Q251" s="1"/>
  <c r="O251"/>
  <c r="F251"/>
  <c r="G251" s="1"/>
  <c r="P250"/>
  <c r="Q250" s="1"/>
  <c r="O250"/>
  <c r="F250"/>
  <c r="G250" s="1"/>
  <c r="P249"/>
  <c r="Q249" s="1"/>
  <c r="O249"/>
  <c r="F249"/>
  <c r="H249" s="1"/>
  <c r="I249" s="1"/>
  <c r="P248"/>
  <c r="Q248" s="1"/>
  <c r="O248"/>
  <c r="F248"/>
  <c r="H248" s="1"/>
  <c r="I248" s="1"/>
  <c r="P247"/>
  <c r="Q247" s="1"/>
  <c r="O247"/>
  <c r="F247"/>
  <c r="H247" s="1"/>
  <c r="I247" s="1"/>
  <c r="P246"/>
  <c r="Q246" s="1"/>
  <c r="O246"/>
  <c r="F246"/>
  <c r="H246" s="1"/>
  <c r="I246" s="1"/>
  <c r="P245"/>
  <c r="Q245" s="1"/>
  <c r="O245"/>
  <c r="F245"/>
  <c r="H245" s="1"/>
  <c r="I245" s="1"/>
  <c r="P244"/>
  <c r="Q244" s="1"/>
  <c r="O244"/>
  <c r="F244"/>
  <c r="H244" s="1"/>
  <c r="I244" s="1"/>
  <c r="P243"/>
  <c r="Q243" s="1"/>
  <c r="O243"/>
  <c r="F243"/>
  <c r="H243" s="1"/>
  <c r="I243" s="1"/>
  <c r="P242"/>
  <c r="Q242" s="1"/>
  <c r="O242"/>
  <c r="F242"/>
  <c r="H242" s="1"/>
  <c r="I242" s="1"/>
  <c r="P241"/>
  <c r="Q241" s="1"/>
  <c r="O241"/>
  <c r="F241"/>
  <c r="H241" s="1"/>
  <c r="I241" s="1"/>
  <c r="P240"/>
  <c r="Q240" s="1"/>
  <c r="O240"/>
  <c r="F240"/>
  <c r="H240" s="1"/>
  <c r="I240" s="1"/>
  <c r="P239"/>
  <c r="Q239" s="1"/>
  <c r="O239"/>
  <c r="F239"/>
  <c r="H239" s="1"/>
  <c r="I239" s="1"/>
  <c r="P238"/>
  <c r="Q238" s="1"/>
  <c r="O238"/>
  <c r="F238"/>
  <c r="G238" s="1"/>
  <c r="P237"/>
  <c r="Q237" s="1"/>
  <c r="O237"/>
  <c r="F237"/>
  <c r="H237" s="1"/>
  <c r="I237" s="1"/>
  <c r="P236"/>
  <c r="Q236" s="1"/>
  <c r="O236"/>
  <c r="F236"/>
  <c r="H236" s="1"/>
  <c r="I236" s="1"/>
  <c r="P235"/>
  <c r="Q235" s="1"/>
  <c r="O235"/>
  <c r="F235"/>
  <c r="H235" s="1"/>
  <c r="I235" s="1"/>
  <c r="P234"/>
  <c r="Q234" s="1"/>
  <c r="O234"/>
  <c r="F234"/>
  <c r="H234" s="1"/>
  <c r="I234" s="1"/>
  <c r="P233"/>
  <c r="Q233" s="1"/>
  <c r="O233"/>
  <c r="F233"/>
  <c r="H233" s="1"/>
  <c r="I233" s="1"/>
  <c r="P232"/>
  <c r="Q232" s="1"/>
  <c r="O232"/>
  <c r="F232"/>
  <c r="G232" s="1"/>
  <c r="P231"/>
  <c r="Q231" s="1"/>
  <c r="O231"/>
  <c r="F231"/>
  <c r="H231" s="1"/>
  <c r="I231" s="1"/>
  <c r="P230"/>
  <c r="Q230" s="1"/>
  <c r="O230"/>
  <c r="F230"/>
  <c r="H230" s="1"/>
  <c r="I230" s="1"/>
  <c r="P229"/>
  <c r="Q229" s="1"/>
  <c r="O229"/>
  <c r="F229"/>
  <c r="H229" s="1"/>
  <c r="I229" s="1"/>
  <c r="P228"/>
  <c r="Q228" s="1"/>
  <c r="O228"/>
  <c r="F228"/>
  <c r="H228" s="1"/>
  <c r="I228" s="1"/>
  <c r="P227"/>
  <c r="Q227" s="1"/>
  <c r="O227"/>
  <c r="F227"/>
  <c r="H227" s="1"/>
  <c r="I227" s="1"/>
  <c r="P226"/>
  <c r="Q226" s="1"/>
  <c r="O226"/>
  <c r="F226"/>
  <c r="H226" s="1"/>
  <c r="I226" s="1"/>
  <c r="P225"/>
  <c r="Q225" s="1"/>
  <c r="O225"/>
  <c r="F225"/>
  <c r="H225" s="1"/>
  <c r="I225" s="1"/>
  <c r="P224"/>
  <c r="Q224" s="1"/>
  <c r="O224"/>
  <c r="F224"/>
  <c r="H224" s="1"/>
  <c r="I224" s="1"/>
  <c r="P223"/>
  <c r="Q223" s="1"/>
  <c r="O223"/>
  <c r="F223"/>
  <c r="H223" s="1"/>
  <c r="I223" s="1"/>
  <c r="P222"/>
  <c r="Q222" s="1"/>
  <c r="O222"/>
  <c r="F222"/>
  <c r="H222" s="1"/>
  <c r="I222" s="1"/>
  <c r="P221"/>
  <c r="Q221" s="1"/>
  <c r="O221"/>
  <c r="F221"/>
  <c r="H221" s="1"/>
  <c r="I221" s="1"/>
  <c r="P220"/>
  <c r="Q220" s="1"/>
  <c r="O220"/>
  <c r="F220"/>
  <c r="H220" s="1"/>
  <c r="I220" s="1"/>
  <c r="P219"/>
  <c r="Q219" s="1"/>
  <c r="O219"/>
  <c r="F219"/>
  <c r="H219" s="1"/>
  <c r="I219" s="1"/>
  <c r="P218"/>
  <c r="Q218" s="1"/>
  <c r="O218"/>
  <c r="F218"/>
  <c r="H218" s="1"/>
  <c r="I218" s="1"/>
  <c r="P217"/>
  <c r="Q217" s="1"/>
  <c r="O217"/>
  <c r="F217"/>
  <c r="H217" s="1"/>
  <c r="I217" s="1"/>
  <c r="P216"/>
  <c r="Q216" s="1"/>
  <c r="O216"/>
  <c r="F216"/>
  <c r="G216" s="1"/>
  <c r="P215"/>
  <c r="Q215" s="1"/>
  <c r="O215"/>
  <c r="F215"/>
  <c r="H215" s="1"/>
  <c r="I215" s="1"/>
  <c r="P214"/>
  <c r="Q214" s="1"/>
  <c r="O214"/>
  <c r="F214"/>
  <c r="H214" s="1"/>
  <c r="I214" s="1"/>
  <c r="P213"/>
  <c r="Q213" s="1"/>
  <c r="O213"/>
  <c r="F213"/>
  <c r="H213" s="1"/>
  <c r="I213" s="1"/>
  <c r="P212"/>
  <c r="Q212" s="1"/>
  <c r="O212"/>
  <c r="F212"/>
  <c r="H212" s="1"/>
  <c r="I212" s="1"/>
  <c r="P211"/>
  <c r="Q211" s="1"/>
  <c r="O211"/>
  <c r="F211"/>
  <c r="H211" s="1"/>
  <c r="I211" s="1"/>
  <c r="P210"/>
  <c r="Q210" s="1"/>
  <c r="O210"/>
  <c r="F210"/>
  <c r="H210" s="1"/>
  <c r="I210" s="1"/>
  <c r="P209"/>
  <c r="Q209" s="1"/>
  <c r="O209"/>
  <c r="F209"/>
  <c r="H209" s="1"/>
  <c r="I209" s="1"/>
  <c r="P208"/>
  <c r="Q208" s="1"/>
  <c r="O208"/>
  <c r="F208"/>
  <c r="H208" s="1"/>
  <c r="I208" s="1"/>
  <c r="P207"/>
  <c r="Q207" s="1"/>
  <c r="O207"/>
  <c r="F207"/>
  <c r="G207" s="1"/>
  <c r="P206"/>
  <c r="Q206" s="1"/>
  <c r="O206"/>
  <c r="F206"/>
  <c r="H206" s="1"/>
  <c r="I206" s="1"/>
  <c r="P205"/>
  <c r="Q205" s="1"/>
  <c r="O205"/>
  <c r="F205"/>
  <c r="H205" s="1"/>
  <c r="I205" s="1"/>
  <c r="P204"/>
  <c r="Q204" s="1"/>
  <c r="O204"/>
  <c r="F204"/>
  <c r="G204" s="1"/>
  <c r="P203"/>
  <c r="Q203" s="1"/>
  <c r="O203"/>
  <c r="F203"/>
  <c r="H203" s="1"/>
  <c r="I203" s="1"/>
  <c r="P202"/>
  <c r="Q202" s="1"/>
  <c r="O202"/>
  <c r="F202"/>
  <c r="H202" s="1"/>
  <c r="I202" s="1"/>
  <c r="P201"/>
  <c r="Q201" s="1"/>
  <c r="O201"/>
  <c r="F201"/>
  <c r="H201" s="1"/>
  <c r="I201" s="1"/>
  <c r="P200"/>
  <c r="Q200" s="1"/>
  <c r="O200"/>
  <c r="F200"/>
  <c r="H200" s="1"/>
  <c r="I200" s="1"/>
  <c r="P199"/>
  <c r="Q199" s="1"/>
  <c r="O199"/>
  <c r="F199"/>
  <c r="H199" s="1"/>
  <c r="I199" s="1"/>
  <c r="P198"/>
  <c r="Q198" s="1"/>
  <c r="O198"/>
  <c r="F198"/>
  <c r="H198" s="1"/>
  <c r="I198" s="1"/>
  <c r="P197"/>
  <c r="Q197" s="1"/>
  <c r="O197"/>
  <c r="F197"/>
  <c r="H197" s="1"/>
  <c r="I197" s="1"/>
  <c r="P196"/>
  <c r="Q196" s="1"/>
  <c r="O196"/>
  <c r="F196"/>
  <c r="H196" s="1"/>
  <c r="I196" s="1"/>
  <c r="P195"/>
  <c r="Q195" s="1"/>
  <c r="O195"/>
  <c r="F195"/>
  <c r="H195" s="1"/>
  <c r="I195" s="1"/>
  <c r="P194"/>
  <c r="Q194" s="1"/>
  <c r="O194"/>
  <c r="F194"/>
  <c r="H194" s="1"/>
  <c r="I194" s="1"/>
  <c r="P193"/>
  <c r="Q193" s="1"/>
  <c r="O193"/>
  <c r="F193"/>
  <c r="H193" s="1"/>
  <c r="I193" s="1"/>
  <c r="P192"/>
  <c r="Q192" s="1"/>
  <c r="O192"/>
  <c r="F192"/>
  <c r="G192" s="1"/>
  <c r="P191"/>
  <c r="Q191" s="1"/>
  <c r="O191"/>
  <c r="F191"/>
  <c r="H191" s="1"/>
  <c r="I191" s="1"/>
  <c r="P190"/>
  <c r="Q190" s="1"/>
  <c r="O190"/>
  <c r="F190"/>
  <c r="H190" s="1"/>
  <c r="I190" s="1"/>
  <c r="P189"/>
  <c r="Q189" s="1"/>
  <c r="O189"/>
  <c r="F189"/>
  <c r="H189" s="1"/>
  <c r="I189" s="1"/>
  <c r="P188"/>
  <c r="Q188" s="1"/>
  <c r="O188"/>
  <c r="F188"/>
  <c r="G188" s="1"/>
  <c r="P187"/>
  <c r="Q187" s="1"/>
  <c r="O187"/>
  <c r="F187"/>
  <c r="G187" s="1"/>
  <c r="P186"/>
  <c r="Q186" s="1"/>
  <c r="O186"/>
  <c r="F186"/>
  <c r="H186" s="1"/>
  <c r="I186" s="1"/>
  <c r="P185"/>
  <c r="Q185" s="1"/>
  <c r="O185"/>
  <c r="F185"/>
  <c r="H185" s="1"/>
  <c r="I185" s="1"/>
  <c r="P184"/>
  <c r="Q184" s="1"/>
  <c r="O184"/>
  <c r="F184"/>
  <c r="H184" s="1"/>
  <c r="I184" s="1"/>
  <c r="P183"/>
  <c r="Q183" s="1"/>
  <c r="O183"/>
  <c r="F183"/>
  <c r="G183" s="1"/>
  <c r="P182"/>
  <c r="Q182" s="1"/>
  <c r="O182"/>
  <c r="F182"/>
  <c r="H182" s="1"/>
  <c r="I182" s="1"/>
  <c r="P181"/>
  <c r="Q181" s="1"/>
  <c r="O181"/>
  <c r="F181"/>
  <c r="H181" s="1"/>
  <c r="I181" s="1"/>
  <c r="P180"/>
  <c r="Q180" s="1"/>
  <c r="O180"/>
  <c r="F180"/>
  <c r="H180" s="1"/>
  <c r="I180" s="1"/>
  <c r="P179"/>
  <c r="Q179" s="1"/>
  <c r="O179"/>
  <c r="F179"/>
  <c r="G179" s="1"/>
  <c r="P178"/>
  <c r="Q178" s="1"/>
  <c r="O178"/>
  <c r="F178"/>
  <c r="H178" s="1"/>
  <c r="I178" s="1"/>
  <c r="P177"/>
  <c r="Q177" s="1"/>
  <c r="O177"/>
  <c r="F177"/>
  <c r="H177" s="1"/>
  <c r="I177" s="1"/>
  <c r="P176"/>
  <c r="Q176" s="1"/>
  <c r="O176"/>
  <c r="F176"/>
  <c r="G176" s="1"/>
  <c r="P175"/>
  <c r="Q175" s="1"/>
  <c r="O175"/>
  <c r="F175"/>
  <c r="H175" s="1"/>
  <c r="I175" s="1"/>
  <c r="P174"/>
  <c r="Q174" s="1"/>
  <c r="O174"/>
  <c r="F174"/>
  <c r="H174" s="1"/>
  <c r="I174" s="1"/>
  <c r="P173"/>
  <c r="Q173" s="1"/>
  <c r="O173"/>
  <c r="F173"/>
  <c r="G173" s="1"/>
  <c r="P172"/>
  <c r="Q172" s="1"/>
  <c r="O172"/>
  <c r="F172"/>
  <c r="G172" s="1"/>
  <c r="P171"/>
  <c r="Q171" s="1"/>
  <c r="O171"/>
  <c r="F171"/>
  <c r="G171" s="1"/>
  <c r="P170"/>
  <c r="Q170" s="1"/>
  <c r="O170"/>
  <c r="F170"/>
  <c r="H170" s="1"/>
  <c r="I170" s="1"/>
  <c r="P169"/>
  <c r="O169"/>
  <c r="H169"/>
  <c r="G169"/>
  <c r="J81" i="43"/>
  <c r="I81"/>
  <c r="H81"/>
  <c r="G81"/>
  <c r="F81"/>
  <c r="K81" s="1"/>
  <c r="S80"/>
  <c r="R80"/>
  <c r="U80" s="1"/>
  <c r="T80"/>
  <c r="J80"/>
  <c r="I80"/>
  <c r="H80"/>
  <c r="G80"/>
  <c r="F80"/>
  <c r="K80" s="1"/>
  <c r="R79"/>
  <c r="U79" s="1"/>
  <c r="T79"/>
  <c r="J79"/>
  <c r="I79"/>
  <c r="H79"/>
  <c r="G79"/>
  <c r="F79"/>
  <c r="K79" s="1"/>
  <c r="X94" l="1"/>
  <c r="I169" i="44"/>
  <c r="G77" i="43"/>
  <c r="G174" i="44"/>
  <c r="G175"/>
  <c r="H176"/>
  <c r="I176" s="1"/>
  <c r="G236"/>
  <c r="H216"/>
  <c r="I216" s="1"/>
  <c r="G220"/>
  <c r="G244"/>
  <c r="G196"/>
  <c r="H188"/>
  <c r="I188" s="1"/>
  <c r="G246"/>
  <c r="G247"/>
  <c r="H192"/>
  <c r="I192" s="1"/>
  <c r="G198"/>
  <c r="G199"/>
  <c r="G202"/>
  <c r="G203"/>
  <c r="H232"/>
  <c r="I232" s="1"/>
  <c r="G212"/>
  <c r="G170"/>
  <c r="G167" s="1"/>
  <c r="G180"/>
  <c r="G186"/>
  <c r="G206"/>
  <c r="H207"/>
  <c r="I207" s="1"/>
  <c r="G208"/>
  <c r="G218"/>
  <c r="G219"/>
  <c r="G222"/>
  <c r="G223"/>
  <c r="G239"/>
  <c r="I77" i="43"/>
  <c r="G182" i="44"/>
  <c r="H183"/>
  <c r="I183" s="1"/>
  <c r="G194"/>
  <c r="G195"/>
  <c r="G226"/>
  <c r="G227"/>
  <c r="G230"/>
  <c r="G231"/>
  <c r="G242"/>
  <c r="G243"/>
  <c r="T77" i="43"/>
  <c r="P167" i="44"/>
  <c r="O167"/>
  <c r="H204"/>
  <c r="I204" s="1"/>
  <c r="Q169"/>
  <c r="Q167" s="1"/>
  <c r="G178"/>
  <c r="H179"/>
  <c r="I179" s="1"/>
  <c r="G184"/>
  <c r="G190"/>
  <c r="G191"/>
  <c r="G200"/>
  <c r="G210"/>
  <c r="G211"/>
  <c r="G214"/>
  <c r="G215"/>
  <c r="G224"/>
  <c r="G228"/>
  <c r="G234"/>
  <c r="G235"/>
  <c r="G240"/>
  <c r="G248"/>
  <c r="H173"/>
  <c r="I173" s="1"/>
  <c r="G177"/>
  <c r="G181"/>
  <c r="G185"/>
  <c r="G189"/>
  <c r="G193"/>
  <c r="G197"/>
  <c r="G201"/>
  <c r="G205"/>
  <c r="G209"/>
  <c r="G213"/>
  <c r="G217"/>
  <c r="G221"/>
  <c r="G225"/>
  <c r="G229"/>
  <c r="G233"/>
  <c r="G237"/>
  <c r="H238"/>
  <c r="I238" s="1"/>
  <c r="G241"/>
  <c r="G245"/>
  <c r="G249"/>
  <c r="H250"/>
  <c r="I250" s="1"/>
  <c r="H187"/>
  <c r="I187" s="1"/>
  <c r="H251"/>
  <c r="I251" s="1"/>
  <c r="H171"/>
  <c r="I171" s="1"/>
  <c r="H172"/>
  <c r="I172" s="1"/>
  <c r="S79" i="43"/>
  <c r="S77" s="1"/>
  <c r="K77"/>
  <c r="F77"/>
  <c r="J77"/>
  <c r="H77"/>
  <c r="U77"/>
  <c r="R77"/>
  <c r="H167" i="44" l="1"/>
  <c r="I167"/>
  <c r="P107" l="1"/>
  <c r="Q107" s="1"/>
  <c r="O107"/>
  <c r="F107"/>
  <c r="H107" s="1"/>
  <c r="I107" s="1"/>
  <c r="P154"/>
  <c r="Q154" s="1"/>
  <c r="O154"/>
  <c r="F154"/>
  <c r="H154" s="1"/>
  <c r="I154" s="1"/>
  <c r="P153"/>
  <c r="Q153" s="1"/>
  <c r="O153"/>
  <c r="F153"/>
  <c r="G153" s="1"/>
  <c r="P152"/>
  <c r="Q152" s="1"/>
  <c r="O152"/>
  <c r="F152"/>
  <c r="G152" s="1"/>
  <c r="P151"/>
  <c r="Q151" s="1"/>
  <c r="O151"/>
  <c r="F151"/>
  <c r="G151" s="1"/>
  <c r="P150"/>
  <c r="Q150" s="1"/>
  <c r="O150"/>
  <c r="F150"/>
  <c r="H150" s="1"/>
  <c r="I150" s="1"/>
  <c r="P149"/>
  <c r="Q149" s="1"/>
  <c r="O149"/>
  <c r="F149"/>
  <c r="G149" s="1"/>
  <c r="P148"/>
  <c r="Q148" s="1"/>
  <c r="O148"/>
  <c r="F148"/>
  <c r="G148" s="1"/>
  <c r="P147"/>
  <c r="Q147" s="1"/>
  <c r="O147"/>
  <c r="F147"/>
  <c r="H147" s="1"/>
  <c r="I147" s="1"/>
  <c r="P146"/>
  <c r="Q146" s="1"/>
  <c r="O146"/>
  <c r="F146"/>
  <c r="H146" s="1"/>
  <c r="I146" s="1"/>
  <c r="P145"/>
  <c r="Q145" s="1"/>
  <c r="O145"/>
  <c r="F145"/>
  <c r="G145" s="1"/>
  <c r="P144"/>
  <c r="Q144" s="1"/>
  <c r="O144"/>
  <c r="F144"/>
  <c r="G144" s="1"/>
  <c r="P143"/>
  <c r="Q143" s="1"/>
  <c r="O143"/>
  <c r="F143"/>
  <c r="H143" s="1"/>
  <c r="I143" s="1"/>
  <c r="P142"/>
  <c r="Q142" s="1"/>
  <c r="O142"/>
  <c r="F142"/>
  <c r="H142" s="1"/>
  <c r="I142" s="1"/>
  <c r="P141"/>
  <c r="Q141" s="1"/>
  <c r="O141"/>
  <c r="F141"/>
  <c r="G141" s="1"/>
  <c r="P140"/>
  <c r="Q140" s="1"/>
  <c r="O140"/>
  <c r="F140"/>
  <c r="G140" s="1"/>
  <c r="P139"/>
  <c r="Q139" s="1"/>
  <c r="O139"/>
  <c r="F139"/>
  <c r="G139" s="1"/>
  <c r="P138"/>
  <c r="Q138" s="1"/>
  <c r="O138"/>
  <c r="F138"/>
  <c r="H138" s="1"/>
  <c r="I138" s="1"/>
  <c r="P137"/>
  <c r="Q137" s="1"/>
  <c r="O137"/>
  <c r="F137"/>
  <c r="G137" s="1"/>
  <c r="P136"/>
  <c r="Q136" s="1"/>
  <c r="O136"/>
  <c r="F136"/>
  <c r="G136" s="1"/>
  <c r="P135"/>
  <c r="Q135" s="1"/>
  <c r="O135"/>
  <c r="F135"/>
  <c r="H135" s="1"/>
  <c r="I135" s="1"/>
  <c r="P134"/>
  <c r="Q134" s="1"/>
  <c r="O134"/>
  <c r="F134"/>
  <c r="H134" s="1"/>
  <c r="I134" s="1"/>
  <c r="P133"/>
  <c r="Q133" s="1"/>
  <c r="O133"/>
  <c r="F133"/>
  <c r="G133" s="1"/>
  <c r="P132"/>
  <c r="Q132" s="1"/>
  <c r="O132"/>
  <c r="F132"/>
  <c r="G132" s="1"/>
  <c r="P131"/>
  <c r="Q131" s="1"/>
  <c r="O131"/>
  <c r="F131"/>
  <c r="G131" s="1"/>
  <c r="P130"/>
  <c r="Q130" s="1"/>
  <c r="O130"/>
  <c r="F130"/>
  <c r="H130" s="1"/>
  <c r="I130" s="1"/>
  <c r="P129"/>
  <c r="Q129" s="1"/>
  <c r="O129"/>
  <c r="F129"/>
  <c r="G129" s="1"/>
  <c r="P128"/>
  <c r="Q128" s="1"/>
  <c r="O128"/>
  <c r="F128"/>
  <c r="G128" s="1"/>
  <c r="P127"/>
  <c r="Q127" s="1"/>
  <c r="O127"/>
  <c r="F127"/>
  <c r="G127" s="1"/>
  <c r="P126"/>
  <c r="Q126" s="1"/>
  <c r="O126"/>
  <c r="F126"/>
  <c r="H126" s="1"/>
  <c r="I126" s="1"/>
  <c r="P125"/>
  <c r="Q125" s="1"/>
  <c r="O125"/>
  <c r="F125"/>
  <c r="G125" s="1"/>
  <c r="P124"/>
  <c r="Q124" s="1"/>
  <c r="O124"/>
  <c r="F124"/>
  <c r="G124" s="1"/>
  <c r="P123"/>
  <c r="Q123" s="1"/>
  <c r="O123"/>
  <c r="F123"/>
  <c r="G123" s="1"/>
  <c r="P122"/>
  <c r="Q122" s="1"/>
  <c r="O122"/>
  <c r="F122"/>
  <c r="H122" s="1"/>
  <c r="I122" s="1"/>
  <c r="P121"/>
  <c r="Q121" s="1"/>
  <c r="O121"/>
  <c r="F121"/>
  <c r="G121" s="1"/>
  <c r="P120"/>
  <c r="Q120" s="1"/>
  <c r="O120"/>
  <c r="F120"/>
  <c r="G120" s="1"/>
  <c r="P119"/>
  <c r="Q119" s="1"/>
  <c r="O119"/>
  <c r="F119"/>
  <c r="H119" s="1"/>
  <c r="I119" s="1"/>
  <c r="P118"/>
  <c r="Q118" s="1"/>
  <c r="O118"/>
  <c r="F118"/>
  <c r="H118" s="1"/>
  <c r="I118" s="1"/>
  <c r="P117"/>
  <c r="Q117" s="1"/>
  <c r="O117"/>
  <c r="F117"/>
  <c r="G117" s="1"/>
  <c r="P116"/>
  <c r="Q116" s="1"/>
  <c r="O116"/>
  <c r="F116"/>
  <c r="G116" s="1"/>
  <c r="P115"/>
  <c r="Q115" s="1"/>
  <c r="O115"/>
  <c r="F115"/>
  <c r="H115" s="1"/>
  <c r="I115" s="1"/>
  <c r="P114"/>
  <c r="Q114" s="1"/>
  <c r="O114"/>
  <c r="F114"/>
  <c r="H114" s="1"/>
  <c r="I114" s="1"/>
  <c r="P113"/>
  <c r="Q113" s="1"/>
  <c r="O113"/>
  <c r="F113"/>
  <c r="G113" s="1"/>
  <c r="P106"/>
  <c r="Q106" s="1"/>
  <c r="O106"/>
  <c r="F106"/>
  <c r="H106" s="1"/>
  <c r="I106" s="1"/>
  <c r="P105"/>
  <c r="Q105" s="1"/>
  <c r="O105"/>
  <c r="F105"/>
  <c r="G105" s="1"/>
  <c r="P104"/>
  <c r="Q104" s="1"/>
  <c r="O104"/>
  <c r="F104"/>
  <c r="G104" s="1"/>
  <c r="P103"/>
  <c r="Q103" s="1"/>
  <c r="O103"/>
  <c r="F103"/>
  <c r="H103" s="1"/>
  <c r="I103" s="1"/>
  <c r="F90"/>
  <c r="H90" s="1"/>
  <c r="I90" s="1"/>
  <c r="P102"/>
  <c r="Q102" s="1"/>
  <c r="O102"/>
  <c r="F102"/>
  <c r="H102" s="1"/>
  <c r="I102" s="1"/>
  <c r="P101"/>
  <c r="Q101" s="1"/>
  <c r="O101"/>
  <c r="F101"/>
  <c r="G101" s="1"/>
  <c r="P100"/>
  <c r="Q100" s="1"/>
  <c r="O100"/>
  <c r="F100"/>
  <c r="H100" s="1"/>
  <c r="I100" s="1"/>
  <c r="P99"/>
  <c r="Q99" s="1"/>
  <c r="O99"/>
  <c r="F99"/>
  <c r="H99" s="1"/>
  <c r="I99" s="1"/>
  <c r="P98"/>
  <c r="Q98" s="1"/>
  <c r="O98"/>
  <c r="F98"/>
  <c r="H98" s="1"/>
  <c r="I98" s="1"/>
  <c r="P97"/>
  <c r="Q97" s="1"/>
  <c r="O97"/>
  <c r="F97"/>
  <c r="G97" s="1"/>
  <c r="P96"/>
  <c r="Q96" s="1"/>
  <c r="O96"/>
  <c r="F96"/>
  <c r="G96" s="1"/>
  <c r="P95"/>
  <c r="Q95" s="1"/>
  <c r="O95"/>
  <c r="F95"/>
  <c r="G95" s="1"/>
  <c r="P94"/>
  <c r="Q94" s="1"/>
  <c r="O94"/>
  <c r="F94"/>
  <c r="H94" s="1"/>
  <c r="I94" s="1"/>
  <c r="P93"/>
  <c r="Q93" s="1"/>
  <c r="O93"/>
  <c r="F93"/>
  <c r="G93" s="1"/>
  <c r="P92"/>
  <c r="Q92" s="1"/>
  <c r="O92"/>
  <c r="F92"/>
  <c r="H92" s="1"/>
  <c r="I92" s="1"/>
  <c r="P91"/>
  <c r="Q91" s="1"/>
  <c r="O91"/>
  <c r="F91"/>
  <c r="H91" s="1"/>
  <c r="I91" s="1"/>
  <c r="P90"/>
  <c r="Q90" s="1"/>
  <c r="O90"/>
  <c r="P89"/>
  <c r="Q89" s="1"/>
  <c r="O89"/>
  <c r="F89"/>
  <c r="H89" s="1"/>
  <c r="I89" s="1"/>
  <c r="P88"/>
  <c r="Q88" s="1"/>
  <c r="O88"/>
  <c r="F88"/>
  <c r="H88" s="1"/>
  <c r="I88" s="1"/>
  <c r="F52"/>
  <c r="G52" s="1"/>
  <c r="O52"/>
  <c r="P52"/>
  <c r="Q111" l="1"/>
  <c r="O111"/>
  <c r="P111"/>
  <c r="H139"/>
  <c r="I139" s="1"/>
  <c r="Q52"/>
  <c r="G138"/>
  <c r="G142"/>
  <c r="G143"/>
  <c r="H127"/>
  <c r="I127" s="1"/>
  <c r="H128"/>
  <c r="I128" s="1"/>
  <c r="H123"/>
  <c r="I123" s="1"/>
  <c r="H124"/>
  <c r="I124" s="1"/>
  <c r="H131"/>
  <c r="I131" s="1"/>
  <c r="H132"/>
  <c r="I132" s="1"/>
  <c r="G107"/>
  <c r="H152"/>
  <c r="I152" s="1"/>
  <c r="H120"/>
  <c r="I120" s="1"/>
  <c r="G135"/>
  <c r="H136"/>
  <c r="I136" s="1"/>
  <c r="H116"/>
  <c r="I116" s="1"/>
  <c r="H148"/>
  <c r="I148" s="1"/>
  <c r="H104"/>
  <c r="I104" s="1"/>
  <c r="G115"/>
  <c r="G119"/>
  <c r="H140"/>
  <c r="I140" s="1"/>
  <c r="G146"/>
  <c r="G147"/>
  <c r="H151"/>
  <c r="I151" s="1"/>
  <c r="H105"/>
  <c r="I105" s="1"/>
  <c r="G134"/>
  <c r="H144"/>
  <c r="I144" s="1"/>
  <c r="G150"/>
  <c r="G114"/>
  <c r="H113"/>
  <c r="H117"/>
  <c r="I117" s="1"/>
  <c r="H121"/>
  <c r="I121" s="1"/>
  <c r="H125"/>
  <c r="I125" s="1"/>
  <c r="H129"/>
  <c r="I129" s="1"/>
  <c r="H133"/>
  <c r="I133" s="1"/>
  <c r="H137"/>
  <c r="I137" s="1"/>
  <c r="H141"/>
  <c r="I141" s="1"/>
  <c r="H145"/>
  <c r="I145" s="1"/>
  <c r="H149"/>
  <c r="I149" s="1"/>
  <c r="H153"/>
  <c r="I153" s="1"/>
  <c r="G118"/>
  <c r="G122"/>
  <c r="G126"/>
  <c r="G130"/>
  <c r="G154"/>
  <c r="H96"/>
  <c r="I96" s="1"/>
  <c r="G103"/>
  <c r="G106"/>
  <c r="H95"/>
  <c r="I95" s="1"/>
  <c r="G89"/>
  <c r="G91"/>
  <c r="G99"/>
  <c r="G92"/>
  <c r="G100"/>
  <c r="H93"/>
  <c r="I93" s="1"/>
  <c r="H97"/>
  <c r="I97" s="1"/>
  <c r="H101"/>
  <c r="I101" s="1"/>
  <c r="G90"/>
  <c r="G94"/>
  <c r="G98"/>
  <c r="G102"/>
  <c r="G88"/>
  <c r="H52"/>
  <c r="Q144" i="42"/>
  <c r="P144"/>
  <c r="K144"/>
  <c r="L144" s="1"/>
  <c r="H144"/>
  <c r="O144" s="1"/>
  <c r="Q143"/>
  <c r="P143"/>
  <c r="K143"/>
  <c r="H143"/>
  <c r="O143" s="1"/>
  <c r="Q142"/>
  <c r="P142"/>
  <c r="K142"/>
  <c r="L142" s="1"/>
  <c r="H142"/>
  <c r="O142" s="1"/>
  <c r="Q141"/>
  <c r="P141"/>
  <c r="K141"/>
  <c r="H141"/>
  <c r="O141" s="1"/>
  <c r="Q140"/>
  <c r="P140"/>
  <c r="K140"/>
  <c r="L140" s="1"/>
  <c r="H140"/>
  <c r="Q139"/>
  <c r="P139"/>
  <c r="K139"/>
  <c r="H139"/>
  <c r="O139" s="1"/>
  <c r="Q138"/>
  <c r="P138"/>
  <c r="K138"/>
  <c r="L138" s="1"/>
  <c r="H138"/>
  <c r="Q137"/>
  <c r="P137"/>
  <c r="K137"/>
  <c r="H137"/>
  <c r="O137" s="1"/>
  <c r="Q136"/>
  <c r="P136"/>
  <c r="K136"/>
  <c r="L136" s="1"/>
  <c r="H136"/>
  <c r="Q135"/>
  <c r="P135"/>
  <c r="K135"/>
  <c r="H135"/>
  <c r="O135" s="1"/>
  <c r="Q134"/>
  <c r="P134"/>
  <c r="K134"/>
  <c r="L134" s="1"/>
  <c r="H134"/>
  <c r="O134" s="1"/>
  <c r="Q133"/>
  <c r="P133"/>
  <c r="K133"/>
  <c r="H133"/>
  <c r="O133" s="1"/>
  <c r="Q132"/>
  <c r="P132"/>
  <c r="K132"/>
  <c r="L132" s="1"/>
  <c r="H132"/>
  <c r="Q131"/>
  <c r="P131"/>
  <c r="K131"/>
  <c r="H131"/>
  <c r="O131" s="1"/>
  <c r="Q130"/>
  <c r="P130"/>
  <c r="K130"/>
  <c r="L130" s="1"/>
  <c r="H130"/>
  <c r="Q129"/>
  <c r="P129"/>
  <c r="K129"/>
  <c r="H129"/>
  <c r="O129" s="1"/>
  <c r="Q128"/>
  <c r="P128"/>
  <c r="K128"/>
  <c r="L128" s="1"/>
  <c r="H128"/>
  <c r="Q127"/>
  <c r="P127"/>
  <c r="K127"/>
  <c r="H127"/>
  <c r="O127" s="1"/>
  <c r="Q126"/>
  <c r="P126"/>
  <c r="K126"/>
  <c r="L126" s="1"/>
  <c r="H126"/>
  <c r="O126" s="1"/>
  <c r="Q125"/>
  <c r="P125"/>
  <c r="K125"/>
  <c r="H125"/>
  <c r="O125" s="1"/>
  <c r="Q124"/>
  <c r="P124"/>
  <c r="K124"/>
  <c r="L124" s="1"/>
  <c r="H124"/>
  <c r="Q123"/>
  <c r="P123"/>
  <c r="K123"/>
  <c r="H123"/>
  <c r="O123" s="1"/>
  <c r="Q122"/>
  <c r="P122"/>
  <c r="K122"/>
  <c r="L122" s="1"/>
  <c r="H122"/>
  <c r="Q121"/>
  <c r="P121"/>
  <c r="K121"/>
  <c r="H121"/>
  <c r="O121" s="1"/>
  <c r="Q120"/>
  <c r="P120"/>
  <c r="K120"/>
  <c r="L120" s="1"/>
  <c r="H120"/>
  <c r="O120" s="1"/>
  <c r="Q119"/>
  <c r="P119"/>
  <c r="K119"/>
  <c r="H119"/>
  <c r="O119" s="1"/>
  <c r="Q118"/>
  <c r="P118"/>
  <c r="K118"/>
  <c r="L118" s="1"/>
  <c r="H118"/>
  <c r="O118" s="1"/>
  <c r="Q117"/>
  <c r="P117"/>
  <c r="K117"/>
  <c r="H117"/>
  <c r="O117" s="1"/>
  <c r="Q116"/>
  <c r="P116"/>
  <c r="K116"/>
  <c r="L116" s="1"/>
  <c r="H116"/>
  <c r="Q115"/>
  <c r="P115"/>
  <c r="K115"/>
  <c r="H115"/>
  <c r="O115" s="1"/>
  <c r="Q114"/>
  <c r="P114"/>
  <c r="K114"/>
  <c r="L114" s="1"/>
  <c r="H114"/>
  <c r="Q113"/>
  <c r="P113"/>
  <c r="K113"/>
  <c r="H113"/>
  <c r="O113" s="1"/>
  <c r="Q112"/>
  <c r="P112"/>
  <c r="K112"/>
  <c r="L112" s="1"/>
  <c r="H112"/>
  <c r="O112" s="1"/>
  <c r="Q111"/>
  <c r="P111"/>
  <c r="K111"/>
  <c r="H111"/>
  <c r="O111" s="1"/>
  <c r="Q110"/>
  <c r="P110"/>
  <c r="K110"/>
  <c r="L110" s="1"/>
  <c r="H110"/>
  <c r="O110" s="1"/>
  <c r="Q109"/>
  <c r="P109"/>
  <c r="K109"/>
  <c r="H109"/>
  <c r="O109" s="1"/>
  <c r="Q108"/>
  <c r="P108"/>
  <c r="K108"/>
  <c r="L108" s="1"/>
  <c r="H108"/>
  <c r="Q107"/>
  <c r="P107"/>
  <c r="K107"/>
  <c r="H107"/>
  <c r="O107" s="1"/>
  <c r="Q106"/>
  <c r="P106"/>
  <c r="K106"/>
  <c r="L106" s="1"/>
  <c r="H106"/>
  <c r="Q105"/>
  <c r="P105"/>
  <c r="K105"/>
  <c r="H105"/>
  <c r="O105" s="1"/>
  <c r="Q104"/>
  <c r="P104"/>
  <c r="K104"/>
  <c r="L104" s="1"/>
  <c r="H104"/>
  <c r="O104" s="1"/>
  <c r="Q103"/>
  <c r="P103"/>
  <c r="K103"/>
  <c r="H103"/>
  <c r="O103" s="1"/>
  <c r="Q97"/>
  <c r="P97"/>
  <c r="K97"/>
  <c r="L97" s="1"/>
  <c r="H97"/>
  <c r="Q96"/>
  <c r="P96"/>
  <c r="K96"/>
  <c r="L96" s="1"/>
  <c r="H96"/>
  <c r="O96" s="1"/>
  <c r="Q95"/>
  <c r="P95"/>
  <c r="K95"/>
  <c r="H95"/>
  <c r="O95" s="1"/>
  <c r="Q94"/>
  <c r="P94"/>
  <c r="K94"/>
  <c r="L94" s="1"/>
  <c r="H94"/>
  <c r="O94" s="1"/>
  <c r="Q93"/>
  <c r="P93"/>
  <c r="K93"/>
  <c r="H93"/>
  <c r="O93" s="1"/>
  <c r="Q92"/>
  <c r="P92"/>
  <c r="K92"/>
  <c r="L92" s="1"/>
  <c r="H92"/>
  <c r="O92" s="1"/>
  <c r="Q91"/>
  <c r="P91"/>
  <c r="K91"/>
  <c r="H91"/>
  <c r="O91" s="1"/>
  <c r="Q90"/>
  <c r="P90"/>
  <c r="K90"/>
  <c r="L90" s="1"/>
  <c r="H90"/>
  <c r="O90" s="1"/>
  <c r="Q89"/>
  <c r="P89"/>
  <c r="K89"/>
  <c r="H89"/>
  <c r="O89" s="1"/>
  <c r="Q158"/>
  <c r="P158"/>
  <c r="K158"/>
  <c r="L158" s="1"/>
  <c r="H158"/>
  <c r="Q157"/>
  <c r="P157"/>
  <c r="K157"/>
  <c r="L157" s="1"/>
  <c r="H157"/>
  <c r="O157" s="1"/>
  <c r="Q156"/>
  <c r="P156"/>
  <c r="K156"/>
  <c r="L156" s="1"/>
  <c r="H156"/>
  <c r="Q155"/>
  <c r="P155"/>
  <c r="K155"/>
  <c r="L155" s="1"/>
  <c r="H155"/>
  <c r="O155" s="1"/>
  <c r="Q154"/>
  <c r="P154"/>
  <c r="K154"/>
  <c r="L154" s="1"/>
  <c r="H154"/>
  <c r="Q153"/>
  <c r="P153"/>
  <c r="K153"/>
  <c r="L153" s="1"/>
  <c r="H153"/>
  <c r="O153" s="1"/>
  <c r="Q167"/>
  <c r="P167"/>
  <c r="K167"/>
  <c r="L167" s="1"/>
  <c r="H167"/>
  <c r="O167" s="1"/>
  <c r="Q166"/>
  <c r="P166"/>
  <c r="K166"/>
  <c r="L166" s="1"/>
  <c r="H166"/>
  <c r="Q165"/>
  <c r="P165"/>
  <c r="K165"/>
  <c r="H165"/>
  <c r="O165" s="1"/>
  <c r="Q164"/>
  <c r="K164"/>
  <c r="L164" s="1"/>
  <c r="H164"/>
  <c r="O164" s="1"/>
  <c r="P163" i="44"/>
  <c r="Q163" s="1"/>
  <c r="O163"/>
  <c r="F163"/>
  <c r="G163" s="1"/>
  <c r="P162"/>
  <c r="Q162" s="1"/>
  <c r="O162"/>
  <c r="F162"/>
  <c r="H162" s="1"/>
  <c r="I162" s="1"/>
  <c r="P161"/>
  <c r="Q161" s="1"/>
  <c r="O161"/>
  <c r="F161"/>
  <c r="H161" s="1"/>
  <c r="I161" s="1"/>
  <c r="P160"/>
  <c r="O160"/>
  <c r="H160"/>
  <c r="G160"/>
  <c r="P87"/>
  <c r="Q87" s="1"/>
  <c r="O87"/>
  <c r="F87"/>
  <c r="H87" s="1"/>
  <c r="I87" s="1"/>
  <c r="P86"/>
  <c r="Q86" s="1"/>
  <c r="O86"/>
  <c r="F86"/>
  <c r="H86" s="1"/>
  <c r="I86" s="1"/>
  <c r="P85"/>
  <c r="Q85" s="1"/>
  <c r="O85"/>
  <c r="F85"/>
  <c r="H85" s="1"/>
  <c r="I85" s="1"/>
  <c r="P84"/>
  <c r="Q84" s="1"/>
  <c r="O84"/>
  <c r="F84"/>
  <c r="H84" s="1"/>
  <c r="I84" s="1"/>
  <c r="P83"/>
  <c r="Q83" s="1"/>
  <c r="O83"/>
  <c r="F83"/>
  <c r="H83" s="1"/>
  <c r="I83" s="1"/>
  <c r="P82"/>
  <c r="Q82" s="1"/>
  <c r="O82"/>
  <c r="F82"/>
  <c r="H82" s="1"/>
  <c r="I82" s="1"/>
  <c r="P81"/>
  <c r="Q81" s="1"/>
  <c r="O81"/>
  <c r="F81"/>
  <c r="H81" s="1"/>
  <c r="I81" s="1"/>
  <c r="P80"/>
  <c r="Q80" s="1"/>
  <c r="O80"/>
  <c r="F80"/>
  <c r="H80" s="1"/>
  <c r="I80" s="1"/>
  <c r="P79"/>
  <c r="Q79" s="1"/>
  <c r="O79"/>
  <c r="F79"/>
  <c r="G79" s="1"/>
  <c r="P78"/>
  <c r="Q78" s="1"/>
  <c r="O78"/>
  <c r="F78"/>
  <c r="H78" s="1"/>
  <c r="I78" s="1"/>
  <c r="P77"/>
  <c r="Q77" s="1"/>
  <c r="O77"/>
  <c r="F77"/>
  <c r="H77" s="1"/>
  <c r="I77" s="1"/>
  <c r="P76"/>
  <c r="Q76" s="1"/>
  <c r="O76"/>
  <c r="F76"/>
  <c r="H76" s="1"/>
  <c r="I76" s="1"/>
  <c r="P75"/>
  <c r="Q75" s="1"/>
  <c r="O75"/>
  <c r="F75"/>
  <c r="G75" s="1"/>
  <c r="P74"/>
  <c r="Q74" s="1"/>
  <c r="O74"/>
  <c r="F74"/>
  <c r="H74" s="1"/>
  <c r="I74" s="1"/>
  <c r="P73"/>
  <c r="Q73" s="1"/>
  <c r="O73"/>
  <c r="F73"/>
  <c r="H73" s="1"/>
  <c r="I73" s="1"/>
  <c r="P72"/>
  <c r="Q72" s="1"/>
  <c r="O72"/>
  <c r="F72"/>
  <c r="G72" s="1"/>
  <c r="P71"/>
  <c r="Q71" s="1"/>
  <c r="O71"/>
  <c r="F71"/>
  <c r="H71" s="1"/>
  <c r="I71" s="1"/>
  <c r="P70"/>
  <c r="Q70" s="1"/>
  <c r="O70"/>
  <c r="F70"/>
  <c r="H70" s="1"/>
  <c r="I70" s="1"/>
  <c r="P69"/>
  <c r="Q69" s="1"/>
  <c r="O69"/>
  <c r="F69"/>
  <c r="H69" s="1"/>
  <c r="I69" s="1"/>
  <c r="P68"/>
  <c r="Q68" s="1"/>
  <c r="O68"/>
  <c r="F68"/>
  <c r="G68" s="1"/>
  <c r="P67"/>
  <c r="Q67" s="1"/>
  <c r="O67"/>
  <c r="F67"/>
  <c r="H67" s="1"/>
  <c r="I67" s="1"/>
  <c r="P66"/>
  <c r="Q66" s="1"/>
  <c r="O66"/>
  <c r="F66"/>
  <c r="H66" s="1"/>
  <c r="I66" s="1"/>
  <c r="P65"/>
  <c r="Q65" s="1"/>
  <c r="O65"/>
  <c r="F65"/>
  <c r="H65" s="1"/>
  <c r="I65" s="1"/>
  <c r="P64"/>
  <c r="Q64" s="1"/>
  <c r="O64"/>
  <c r="F64"/>
  <c r="H64" s="1"/>
  <c r="I64" s="1"/>
  <c r="P63"/>
  <c r="Q63" s="1"/>
  <c r="O63"/>
  <c r="F63"/>
  <c r="G63" s="1"/>
  <c r="P62"/>
  <c r="Q62" s="1"/>
  <c r="O62"/>
  <c r="F62"/>
  <c r="H62" s="1"/>
  <c r="I62" s="1"/>
  <c r="P61"/>
  <c r="Q61" s="1"/>
  <c r="O61"/>
  <c r="F61"/>
  <c r="H61" s="1"/>
  <c r="I61" s="1"/>
  <c r="P60"/>
  <c r="Q60" s="1"/>
  <c r="O60"/>
  <c r="F60"/>
  <c r="H60" s="1"/>
  <c r="I60" s="1"/>
  <c r="P59"/>
  <c r="Q59" s="1"/>
  <c r="O59"/>
  <c r="F59"/>
  <c r="H59" s="1"/>
  <c r="I59" s="1"/>
  <c r="P58"/>
  <c r="Q58" s="1"/>
  <c r="O58"/>
  <c r="F58"/>
  <c r="G58" s="1"/>
  <c r="P57"/>
  <c r="Q57" s="1"/>
  <c r="O57"/>
  <c r="F57"/>
  <c r="H57" s="1"/>
  <c r="I57" s="1"/>
  <c r="P56"/>
  <c r="Q56" s="1"/>
  <c r="O56"/>
  <c r="F56"/>
  <c r="H56" s="1"/>
  <c r="I56" s="1"/>
  <c r="P55"/>
  <c r="Q55" s="1"/>
  <c r="O55"/>
  <c r="F55"/>
  <c r="G55" s="1"/>
  <c r="P54"/>
  <c r="Q54" s="1"/>
  <c r="O54"/>
  <c r="F54"/>
  <c r="G54" s="1"/>
  <c r="P53"/>
  <c r="O53"/>
  <c r="F53"/>
  <c r="H53" s="1"/>
  <c r="I53" s="1"/>
  <c r="P47"/>
  <c r="Q47" s="1"/>
  <c r="O47"/>
  <c r="F47"/>
  <c r="H47" s="1"/>
  <c r="I47" s="1"/>
  <c r="P46"/>
  <c r="Q46" s="1"/>
  <c r="O46"/>
  <c r="F46"/>
  <c r="G46" s="1"/>
  <c r="P45"/>
  <c r="Q45" s="1"/>
  <c r="O45"/>
  <c r="F45"/>
  <c r="H45" s="1"/>
  <c r="I45" s="1"/>
  <c r="P44"/>
  <c r="Q44" s="1"/>
  <c r="O44"/>
  <c r="F44"/>
  <c r="G44" s="1"/>
  <c r="P43"/>
  <c r="Q43" s="1"/>
  <c r="O43"/>
  <c r="F43"/>
  <c r="H43" s="1"/>
  <c r="I43" s="1"/>
  <c r="P42"/>
  <c r="Q42" s="1"/>
  <c r="O42"/>
  <c r="F42"/>
  <c r="G42" s="1"/>
  <c r="P41"/>
  <c r="Q41" s="1"/>
  <c r="O41"/>
  <c r="F41"/>
  <c r="H41" s="1"/>
  <c r="I41" s="1"/>
  <c r="P40"/>
  <c r="Q40" s="1"/>
  <c r="O40"/>
  <c r="F40"/>
  <c r="H40" s="1"/>
  <c r="I40" s="1"/>
  <c r="P39"/>
  <c r="Q39" s="1"/>
  <c r="O39"/>
  <c r="F39"/>
  <c r="H39" s="1"/>
  <c r="I39" s="1"/>
  <c r="P38"/>
  <c r="O38"/>
  <c r="F38"/>
  <c r="G38" s="1"/>
  <c r="P29"/>
  <c r="Q29" s="1"/>
  <c r="O29"/>
  <c r="F29"/>
  <c r="H29" s="1"/>
  <c r="I29" s="1"/>
  <c r="P28"/>
  <c r="Q28" s="1"/>
  <c r="O28"/>
  <c r="F28"/>
  <c r="G28" s="1"/>
  <c r="P27"/>
  <c r="Q27" s="1"/>
  <c r="O27"/>
  <c r="F27"/>
  <c r="G27" s="1"/>
  <c r="P26"/>
  <c r="Q26" s="1"/>
  <c r="O26"/>
  <c r="F26"/>
  <c r="G26" s="1"/>
  <c r="P25"/>
  <c r="Q25" s="1"/>
  <c r="O25"/>
  <c r="F25"/>
  <c r="G25" s="1"/>
  <c r="P24"/>
  <c r="Q24" s="1"/>
  <c r="O24"/>
  <c r="F24"/>
  <c r="H24" s="1"/>
  <c r="I24" s="1"/>
  <c r="P23"/>
  <c r="Q23" s="1"/>
  <c r="O23"/>
  <c r="F23"/>
  <c r="G23" s="1"/>
  <c r="P22"/>
  <c r="Q22" s="1"/>
  <c r="O22"/>
  <c r="F22"/>
  <c r="G22" s="1"/>
  <c r="P21"/>
  <c r="Q21" s="1"/>
  <c r="O21"/>
  <c r="F21"/>
  <c r="H21" s="1"/>
  <c r="P20"/>
  <c r="O20"/>
  <c r="F20"/>
  <c r="H20" s="1"/>
  <c r="E4"/>
  <c r="S73" i="43"/>
  <c r="R73"/>
  <c r="U73" s="1"/>
  <c r="T73"/>
  <c r="J73"/>
  <c r="I73"/>
  <c r="H73"/>
  <c r="G73"/>
  <c r="F73"/>
  <c r="K73" s="1"/>
  <c r="S72"/>
  <c r="R72"/>
  <c r="U72" s="1"/>
  <c r="Q72"/>
  <c r="T72" s="1"/>
  <c r="J72"/>
  <c r="I72"/>
  <c r="H72"/>
  <c r="G72"/>
  <c r="F72"/>
  <c r="K72" s="1"/>
  <c r="S71"/>
  <c r="R71"/>
  <c r="U71" s="1"/>
  <c r="Q71"/>
  <c r="T71" s="1"/>
  <c r="J71"/>
  <c r="I71"/>
  <c r="H71"/>
  <c r="G71"/>
  <c r="F71"/>
  <c r="K71" s="1"/>
  <c r="R70"/>
  <c r="Q70"/>
  <c r="T70" s="1"/>
  <c r="J70"/>
  <c r="I70"/>
  <c r="H70"/>
  <c r="G70"/>
  <c r="F70"/>
  <c r="K70" s="1"/>
  <c r="S63"/>
  <c r="R63"/>
  <c r="U63" s="1"/>
  <c r="Q63"/>
  <c r="T63" s="1"/>
  <c r="J63"/>
  <c r="I63"/>
  <c r="H63"/>
  <c r="G63"/>
  <c r="F63"/>
  <c r="K63" s="1"/>
  <c r="S62"/>
  <c r="R62"/>
  <c r="U62" s="1"/>
  <c r="Q62"/>
  <c r="T62" s="1"/>
  <c r="J62"/>
  <c r="I62"/>
  <c r="H62"/>
  <c r="G62"/>
  <c r="F62"/>
  <c r="K62" s="1"/>
  <c r="S61"/>
  <c r="R61"/>
  <c r="U61" s="1"/>
  <c r="Q61"/>
  <c r="T61" s="1"/>
  <c r="J61"/>
  <c r="I61"/>
  <c r="H61"/>
  <c r="G61"/>
  <c r="F61"/>
  <c r="K61" s="1"/>
  <c r="S60"/>
  <c r="R60"/>
  <c r="U60" s="1"/>
  <c r="Q60"/>
  <c r="T60" s="1"/>
  <c r="J60"/>
  <c r="I60"/>
  <c r="H60"/>
  <c r="G60"/>
  <c r="F60"/>
  <c r="K60" s="1"/>
  <c r="S59"/>
  <c r="R59"/>
  <c r="U59" s="1"/>
  <c r="Q59"/>
  <c r="T59" s="1"/>
  <c r="J59"/>
  <c r="I59"/>
  <c r="H59"/>
  <c r="G59"/>
  <c r="F59"/>
  <c r="K59" s="1"/>
  <c r="S58"/>
  <c r="R58"/>
  <c r="U58" s="1"/>
  <c r="Q58"/>
  <c r="T58" s="1"/>
  <c r="J58"/>
  <c r="I58"/>
  <c r="H58"/>
  <c r="G58"/>
  <c r="F58"/>
  <c r="K58" s="1"/>
  <c r="S57"/>
  <c r="R57"/>
  <c r="U57" s="1"/>
  <c r="Q57"/>
  <c r="T57" s="1"/>
  <c r="J57"/>
  <c r="I57"/>
  <c r="H57"/>
  <c r="G57"/>
  <c r="F57"/>
  <c r="K57" s="1"/>
  <c r="S56"/>
  <c r="R56"/>
  <c r="U56" s="1"/>
  <c r="Q56"/>
  <c r="T56" s="1"/>
  <c r="J56"/>
  <c r="I56"/>
  <c r="H56"/>
  <c r="G56"/>
  <c r="F56"/>
  <c r="K56" s="1"/>
  <c r="S55"/>
  <c r="R55"/>
  <c r="U55" s="1"/>
  <c r="Q55"/>
  <c r="T55" s="1"/>
  <c r="E55"/>
  <c r="I55" s="1"/>
  <c r="S54"/>
  <c r="R54"/>
  <c r="U54" s="1"/>
  <c r="Q54"/>
  <c r="T54" s="1"/>
  <c r="E54"/>
  <c r="I54" s="1"/>
  <c r="S53"/>
  <c r="R53"/>
  <c r="U53" s="1"/>
  <c r="Q53"/>
  <c r="T53" s="1"/>
  <c r="J53"/>
  <c r="I53"/>
  <c r="H53"/>
  <c r="G53"/>
  <c r="F53"/>
  <c r="K53" s="1"/>
  <c r="S52"/>
  <c r="R52"/>
  <c r="U52" s="1"/>
  <c r="Q52"/>
  <c r="T52" s="1"/>
  <c r="J52"/>
  <c r="I52"/>
  <c r="H52"/>
  <c r="G52"/>
  <c r="F52"/>
  <c r="K52" s="1"/>
  <c r="S51"/>
  <c r="R51"/>
  <c r="U51" s="1"/>
  <c r="Q51"/>
  <c r="T51" s="1"/>
  <c r="J51"/>
  <c r="I51"/>
  <c r="H51"/>
  <c r="G51"/>
  <c r="F51"/>
  <c r="K51" s="1"/>
  <c r="S50"/>
  <c r="R50"/>
  <c r="U50" s="1"/>
  <c r="Q50"/>
  <c r="T50" s="1"/>
  <c r="J50"/>
  <c r="I50"/>
  <c r="H50"/>
  <c r="G50"/>
  <c r="F50"/>
  <c r="K50" s="1"/>
  <c r="R49"/>
  <c r="U49" s="1"/>
  <c r="Q49"/>
  <c r="T49" s="1"/>
  <c r="J49"/>
  <c r="I49"/>
  <c r="H49"/>
  <c r="G49"/>
  <c r="F49"/>
  <c r="K49" s="1"/>
  <c r="S48"/>
  <c r="R48"/>
  <c r="U48" s="1"/>
  <c r="Q48"/>
  <c r="T48" s="1"/>
  <c r="J48"/>
  <c r="I48"/>
  <c r="H48"/>
  <c r="G48"/>
  <c r="F48"/>
  <c r="K48" s="1"/>
  <c r="S47"/>
  <c r="R47"/>
  <c r="U47" s="1"/>
  <c r="Q47"/>
  <c r="T47" s="1"/>
  <c r="J47"/>
  <c r="I47"/>
  <c r="H47"/>
  <c r="G47"/>
  <c r="F47"/>
  <c r="K47" s="1"/>
  <c r="S46"/>
  <c r="R46"/>
  <c r="U46" s="1"/>
  <c r="Q46"/>
  <c r="T46" s="1"/>
  <c r="J46"/>
  <c r="I46"/>
  <c r="H46"/>
  <c r="G46"/>
  <c r="F46"/>
  <c r="K46" s="1"/>
  <c r="S45"/>
  <c r="R45"/>
  <c r="U45" s="1"/>
  <c r="Q45"/>
  <c r="T45" s="1"/>
  <c r="J45"/>
  <c r="I45"/>
  <c r="H45"/>
  <c r="G45"/>
  <c r="F45"/>
  <c r="K45" s="1"/>
  <c r="S44"/>
  <c r="R44"/>
  <c r="U44" s="1"/>
  <c r="Q44"/>
  <c r="T44" s="1"/>
  <c r="J44"/>
  <c r="I44"/>
  <c r="H44"/>
  <c r="G44"/>
  <c r="F44"/>
  <c r="K44" s="1"/>
  <c r="S43"/>
  <c r="R43"/>
  <c r="U43" s="1"/>
  <c r="Q43"/>
  <c r="T43" s="1"/>
  <c r="E43"/>
  <c r="I43" s="1"/>
  <c r="S42"/>
  <c r="R42"/>
  <c r="U42" s="1"/>
  <c r="Q42"/>
  <c r="T42" s="1"/>
  <c r="J42"/>
  <c r="I42"/>
  <c r="H42"/>
  <c r="G42"/>
  <c r="F42"/>
  <c r="K42" s="1"/>
  <c r="S41"/>
  <c r="R41"/>
  <c r="U41" s="1"/>
  <c r="Q41"/>
  <c r="T41" s="1"/>
  <c r="E41"/>
  <c r="H41" s="1"/>
  <c r="S40"/>
  <c r="R40"/>
  <c r="U40" s="1"/>
  <c r="Q40"/>
  <c r="T40" s="1"/>
  <c r="E40"/>
  <c r="H40" s="1"/>
  <c r="S39"/>
  <c r="R39"/>
  <c r="U39" s="1"/>
  <c r="Q39"/>
  <c r="T39" s="1"/>
  <c r="G39"/>
  <c r="H39"/>
  <c r="S38"/>
  <c r="R38"/>
  <c r="U38" s="1"/>
  <c r="Q38"/>
  <c r="T38" s="1"/>
  <c r="G38"/>
  <c r="H38"/>
  <c r="S37"/>
  <c r="R37"/>
  <c r="U37" s="1"/>
  <c r="Q37"/>
  <c r="T37" s="1"/>
  <c r="G37"/>
  <c r="H37"/>
  <c r="S36"/>
  <c r="R36"/>
  <c r="U36" s="1"/>
  <c r="Q36"/>
  <c r="T36" s="1"/>
  <c r="G36"/>
  <c r="H36"/>
  <c r="S35"/>
  <c r="R35"/>
  <c r="U35" s="1"/>
  <c r="Q35"/>
  <c r="T35" s="1"/>
  <c r="G35"/>
  <c r="H35"/>
  <c r="S34"/>
  <c r="R34"/>
  <c r="U34" s="1"/>
  <c r="Q34"/>
  <c r="T34" s="1"/>
  <c r="J34"/>
  <c r="I34"/>
  <c r="H34"/>
  <c r="G34"/>
  <c r="F34"/>
  <c r="K34" s="1"/>
  <c r="R33"/>
  <c r="U33" s="1"/>
  <c r="Q33"/>
  <c r="T33" s="1"/>
  <c r="J33"/>
  <c r="I33"/>
  <c r="H33"/>
  <c r="G33"/>
  <c r="F33"/>
  <c r="K33" s="1"/>
  <c r="S32"/>
  <c r="R32"/>
  <c r="U32" s="1"/>
  <c r="Q32"/>
  <c r="T32" s="1"/>
  <c r="J32"/>
  <c r="I32"/>
  <c r="H32"/>
  <c r="G32"/>
  <c r="F32"/>
  <c r="K32" s="1"/>
  <c r="S31"/>
  <c r="R31"/>
  <c r="U31" s="1"/>
  <c r="Q31"/>
  <c r="T31" s="1"/>
  <c r="J31"/>
  <c r="I31"/>
  <c r="H31"/>
  <c r="G31"/>
  <c r="F31"/>
  <c r="K31" s="1"/>
  <c r="S30"/>
  <c r="R30"/>
  <c r="Q30"/>
  <c r="T30" s="1"/>
  <c r="J30"/>
  <c r="I30"/>
  <c r="H30"/>
  <c r="G30"/>
  <c r="F30"/>
  <c r="K30" s="1"/>
  <c r="S29"/>
  <c r="R29"/>
  <c r="U29" s="1"/>
  <c r="T29"/>
  <c r="J29"/>
  <c r="I29"/>
  <c r="H29"/>
  <c r="G29"/>
  <c r="F29"/>
  <c r="K29" s="1"/>
  <c r="S28"/>
  <c r="R28"/>
  <c r="U28" s="1"/>
  <c r="T28"/>
  <c r="J28"/>
  <c r="I28"/>
  <c r="H28"/>
  <c r="G28"/>
  <c r="F28"/>
  <c r="K28" s="1"/>
  <c r="S27"/>
  <c r="R27"/>
  <c r="U27" s="1"/>
  <c r="T27"/>
  <c r="J27"/>
  <c r="I27"/>
  <c r="H27"/>
  <c r="G27"/>
  <c r="F27"/>
  <c r="K27" s="1"/>
  <c r="S26"/>
  <c r="R26"/>
  <c r="U26" s="1"/>
  <c r="T26"/>
  <c r="J26"/>
  <c r="I26"/>
  <c r="H26"/>
  <c r="G26"/>
  <c r="F26"/>
  <c r="K26" s="1"/>
  <c r="S25"/>
  <c r="R25"/>
  <c r="U25" s="1"/>
  <c r="T25"/>
  <c r="J25"/>
  <c r="I25"/>
  <c r="H25"/>
  <c r="G25"/>
  <c r="F25"/>
  <c r="K25" s="1"/>
  <c r="S24"/>
  <c r="R24"/>
  <c r="U24" s="1"/>
  <c r="T24"/>
  <c r="J24"/>
  <c r="I24"/>
  <c r="H24"/>
  <c r="G24"/>
  <c r="F24"/>
  <c r="K24" s="1"/>
  <c r="S23"/>
  <c r="R23"/>
  <c r="U23" s="1"/>
  <c r="T23"/>
  <c r="J23"/>
  <c r="I23"/>
  <c r="H23"/>
  <c r="G23"/>
  <c r="F23"/>
  <c r="K23" s="1"/>
  <c r="S22"/>
  <c r="R22"/>
  <c r="U22" s="1"/>
  <c r="T22"/>
  <c r="J22"/>
  <c r="I22"/>
  <c r="H22"/>
  <c r="G22"/>
  <c r="F22"/>
  <c r="K22" s="1"/>
  <c r="S21"/>
  <c r="R21"/>
  <c r="U21" s="1"/>
  <c r="T21"/>
  <c r="J21"/>
  <c r="I21"/>
  <c r="H21"/>
  <c r="G21"/>
  <c r="F21"/>
  <c r="K21" s="1"/>
  <c r="R20"/>
  <c r="T20"/>
  <c r="T18" s="1"/>
  <c r="J20"/>
  <c r="J18" s="1"/>
  <c r="I20"/>
  <c r="I18" s="1"/>
  <c r="H20"/>
  <c r="G20"/>
  <c r="G18" s="1"/>
  <c r="F20"/>
  <c r="F18" s="1"/>
  <c r="D4"/>
  <c r="Q152" i="42"/>
  <c r="P152"/>
  <c r="K152"/>
  <c r="L152" s="1"/>
  <c r="H152"/>
  <c r="Q151"/>
  <c r="P151"/>
  <c r="K151"/>
  <c r="L151" s="1"/>
  <c r="H151"/>
  <c r="O151" s="1"/>
  <c r="Q150"/>
  <c r="P150"/>
  <c r="K150"/>
  <c r="L150" s="1"/>
  <c r="H150"/>
  <c r="Q149"/>
  <c r="Q147" s="1"/>
  <c r="P149"/>
  <c r="K149"/>
  <c r="L149" s="1"/>
  <c r="H149"/>
  <c r="O149" s="1"/>
  <c r="Q88"/>
  <c r="P88"/>
  <c r="K88"/>
  <c r="L88" s="1"/>
  <c r="H88"/>
  <c r="O88" s="1"/>
  <c r="Q87"/>
  <c r="P87"/>
  <c r="K87"/>
  <c r="L87" s="1"/>
  <c r="H87"/>
  <c r="Q86"/>
  <c r="P86"/>
  <c r="K86"/>
  <c r="L86" s="1"/>
  <c r="H86"/>
  <c r="O86" s="1"/>
  <c r="Q85"/>
  <c r="P85"/>
  <c r="K85"/>
  <c r="L85" s="1"/>
  <c r="H85"/>
  <c r="Q84"/>
  <c r="P84"/>
  <c r="K84"/>
  <c r="L84" s="1"/>
  <c r="H84"/>
  <c r="O84" s="1"/>
  <c r="Q83"/>
  <c r="P83"/>
  <c r="K83"/>
  <c r="L83" s="1"/>
  <c r="H83"/>
  <c r="Q82"/>
  <c r="P82"/>
  <c r="K82"/>
  <c r="L82" s="1"/>
  <c r="H82"/>
  <c r="O82" s="1"/>
  <c r="Q81"/>
  <c r="P81"/>
  <c r="K81"/>
  <c r="L81" s="1"/>
  <c r="H81"/>
  <c r="Q80"/>
  <c r="P80"/>
  <c r="K80"/>
  <c r="L80" s="1"/>
  <c r="H80"/>
  <c r="O80" s="1"/>
  <c r="Q79"/>
  <c r="P79"/>
  <c r="K79"/>
  <c r="L79" s="1"/>
  <c r="H79"/>
  <c r="Q78"/>
  <c r="P78"/>
  <c r="K78"/>
  <c r="L78" s="1"/>
  <c r="H78"/>
  <c r="O78" s="1"/>
  <c r="Q77"/>
  <c r="P77"/>
  <c r="K77"/>
  <c r="L77" s="1"/>
  <c r="H77"/>
  <c r="Q76"/>
  <c r="P76"/>
  <c r="K76"/>
  <c r="L76" s="1"/>
  <c r="H76"/>
  <c r="O76" s="1"/>
  <c r="Q75"/>
  <c r="P75"/>
  <c r="K75"/>
  <c r="L75" s="1"/>
  <c r="H75"/>
  <c r="Q74"/>
  <c r="P74"/>
  <c r="K74"/>
  <c r="L74" s="1"/>
  <c r="H74"/>
  <c r="O74" s="1"/>
  <c r="Q73"/>
  <c r="P73"/>
  <c r="K73"/>
  <c r="L73" s="1"/>
  <c r="H73"/>
  <c r="Q72"/>
  <c r="P72"/>
  <c r="K72"/>
  <c r="L72" s="1"/>
  <c r="H72"/>
  <c r="O72" s="1"/>
  <c r="Q71"/>
  <c r="P71"/>
  <c r="K71"/>
  <c r="L71" s="1"/>
  <c r="H71"/>
  <c r="Q70"/>
  <c r="P70"/>
  <c r="K70"/>
  <c r="L70" s="1"/>
  <c r="H70"/>
  <c r="O70" s="1"/>
  <c r="Q69"/>
  <c r="P69"/>
  <c r="K69"/>
  <c r="L69" s="1"/>
  <c r="H69"/>
  <c r="Q68"/>
  <c r="P68"/>
  <c r="K68"/>
  <c r="L68" s="1"/>
  <c r="H68"/>
  <c r="O68" s="1"/>
  <c r="Q67"/>
  <c r="P67"/>
  <c r="K67"/>
  <c r="L67" s="1"/>
  <c r="H67"/>
  <c r="Q66"/>
  <c r="P66"/>
  <c r="K66"/>
  <c r="L66" s="1"/>
  <c r="H66"/>
  <c r="O66" s="1"/>
  <c r="Q65"/>
  <c r="P65"/>
  <c r="K65"/>
  <c r="L65" s="1"/>
  <c r="H65"/>
  <c r="Q64"/>
  <c r="P64"/>
  <c r="K64"/>
  <c r="L64" s="1"/>
  <c r="H64"/>
  <c r="O64" s="1"/>
  <c r="Q63"/>
  <c r="P63"/>
  <c r="K63"/>
  <c r="L63" s="1"/>
  <c r="H63"/>
  <c r="Q62"/>
  <c r="P62"/>
  <c r="K62"/>
  <c r="L62" s="1"/>
  <c r="H62"/>
  <c r="O62" s="1"/>
  <c r="Q61"/>
  <c r="P61"/>
  <c r="K61"/>
  <c r="L61" s="1"/>
  <c r="H61"/>
  <c r="Q60"/>
  <c r="P60"/>
  <c r="K60"/>
  <c r="L60" s="1"/>
  <c r="H60"/>
  <c r="O60" s="1"/>
  <c r="Q59"/>
  <c r="P59"/>
  <c r="K59"/>
  <c r="L59" s="1"/>
  <c r="H59"/>
  <c r="Q58"/>
  <c r="P58"/>
  <c r="K58"/>
  <c r="L58" s="1"/>
  <c r="H58"/>
  <c r="O58" s="1"/>
  <c r="Q57"/>
  <c r="P57"/>
  <c r="K57"/>
  <c r="L57" s="1"/>
  <c r="H57"/>
  <c r="Q56"/>
  <c r="P56"/>
  <c r="K56"/>
  <c r="L56" s="1"/>
  <c r="H56"/>
  <c r="O56" s="1"/>
  <c r="Q55"/>
  <c r="P55"/>
  <c r="K55"/>
  <c r="L55" s="1"/>
  <c r="H55"/>
  <c r="Q54"/>
  <c r="P54"/>
  <c r="K54"/>
  <c r="L54" s="1"/>
  <c r="H54"/>
  <c r="O54" s="1"/>
  <c r="Q53"/>
  <c r="P53"/>
  <c r="K53"/>
  <c r="L53" s="1"/>
  <c r="H53"/>
  <c r="Q52"/>
  <c r="P52"/>
  <c r="K52"/>
  <c r="L52" s="1"/>
  <c r="H52"/>
  <c r="O52" s="1"/>
  <c r="Q51"/>
  <c r="P51"/>
  <c r="K51"/>
  <c r="L51" s="1"/>
  <c r="H51"/>
  <c r="Q50"/>
  <c r="P50"/>
  <c r="K50"/>
  <c r="L50" s="1"/>
  <c r="H50"/>
  <c r="O50" s="1"/>
  <c r="Q49"/>
  <c r="P49"/>
  <c r="K49"/>
  <c r="L49" s="1"/>
  <c r="H49"/>
  <c r="Q48"/>
  <c r="P48"/>
  <c r="K48"/>
  <c r="L48" s="1"/>
  <c r="H48"/>
  <c r="O48" s="1"/>
  <c r="Q47"/>
  <c r="P47"/>
  <c r="K47"/>
  <c r="L47" s="1"/>
  <c r="H47"/>
  <c r="Q46"/>
  <c r="P46"/>
  <c r="K46"/>
  <c r="L46" s="1"/>
  <c r="H46"/>
  <c r="O46" s="1"/>
  <c r="Q45"/>
  <c r="P45"/>
  <c r="K45"/>
  <c r="L45" s="1"/>
  <c r="H45"/>
  <c r="Q44"/>
  <c r="P44"/>
  <c r="K44"/>
  <c r="L44" s="1"/>
  <c r="H44"/>
  <c r="O44" s="1"/>
  <c r="Q43"/>
  <c r="P43"/>
  <c r="K43"/>
  <c r="L43" s="1"/>
  <c r="H43"/>
  <c r="Q42"/>
  <c r="P42"/>
  <c r="P40" s="1"/>
  <c r="K42"/>
  <c r="L42" s="1"/>
  <c r="H42"/>
  <c r="O42" s="1"/>
  <c r="Q33"/>
  <c r="P33"/>
  <c r="K33"/>
  <c r="L33" s="1"/>
  <c r="H33"/>
  <c r="Q32"/>
  <c r="P32"/>
  <c r="K32"/>
  <c r="L32" s="1"/>
  <c r="H32"/>
  <c r="O32" s="1"/>
  <c r="Q31"/>
  <c r="P31"/>
  <c r="K31"/>
  <c r="L31" s="1"/>
  <c r="H31"/>
  <c r="Q30"/>
  <c r="P30"/>
  <c r="K30"/>
  <c r="L30" s="1"/>
  <c r="H30"/>
  <c r="O30" s="1"/>
  <c r="Q29"/>
  <c r="P29"/>
  <c r="K29"/>
  <c r="L29" s="1"/>
  <c r="H29"/>
  <c r="Q28"/>
  <c r="P28"/>
  <c r="K28"/>
  <c r="L28" s="1"/>
  <c r="H28"/>
  <c r="O28" s="1"/>
  <c r="Q27"/>
  <c r="P27"/>
  <c r="K27"/>
  <c r="L27" s="1"/>
  <c r="H27"/>
  <c r="Q26"/>
  <c r="P26"/>
  <c r="K26"/>
  <c r="L26" s="1"/>
  <c r="H26"/>
  <c r="O26" s="1"/>
  <c r="Q25"/>
  <c r="P25"/>
  <c r="K25"/>
  <c r="L25" s="1"/>
  <c r="H25"/>
  <c r="Q24"/>
  <c r="P24"/>
  <c r="P22" s="1"/>
  <c r="K24"/>
  <c r="L24" s="1"/>
  <c r="H24"/>
  <c r="O24" s="1"/>
  <c r="C4"/>
  <c r="C11" i="5" l="1"/>
  <c r="I11" s="1"/>
  <c r="H18" i="43"/>
  <c r="I31" i="5"/>
  <c r="Q22" i="42"/>
  <c r="P18" i="44"/>
  <c r="O18"/>
  <c r="R18" i="43"/>
  <c r="M114" i="42"/>
  <c r="R68" i="43"/>
  <c r="M128" i="42"/>
  <c r="M130"/>
  <c r="N130" s="1"/>
  <c r="S130" s="1"/>
  <c r="M133"/>
  <c r="G41" i="43"/>
  <c r="Q101" i="42"/>
  <c r="M121"/>
  <c r="M123"/>
  <c r="M136"/>
  <c r="N136" s="1"/>
  <c r="S136" s="1"/>
  <c r="M104"/>
  <c r="N104" s="1"/>
  <c r="S104" s="1"/>
  <c r="O136"/>
  <c r="M137"/>
  <c r="M139"/>
  <c r="G68" i="43"/>
  <c r="M154" i="42"/>
  <c r="M110"/>
  <c r="N110" s="1"/>
  <c r="M117"/>
  <c r="M124"/>
  <c r="O50" i="44"/>
  <c r="Q40" i="42"/>
  <c r="G40" i="43"/>
  <c r="P50" i="44"/>
  <c r="P101" i="42"/>
  <c r="M106"/>
  <c r="N106" s="1"/>
  <c r="S106" s="1"/>
  <c r="M108"/>
  <c r="N108" s="1"/>
  <c r="S108" s="1"/>
  <c r="S49" i="43"/>
  <c r="H55"/>
  <c r="F55"/>
  <c r="K55" s="1"/>
  <c r="T68"/>
  <c r="M109" i="42"/>
  <c r="M113"/>
  <c r="M115"/>
  <c r="M116"/>
  <c r="N116" s="1"/>
  <c r="S116" s="1"/>
  <c r="M120"/>
  <c r="N120" s="1"/>
  <c r="M122"/>
  <c r="N122" s="1"/>
  <c r="S122" s="1"/>
  <c r="M126"/>
  <c r="N126" s="1"/>
  <c r="M105"/>
  <c r="M107"/>
  <c r="M112"/>
  <c r="N112" s="1"/>
  <c r="M118"/>
  <c r="N118" s="1"/>
  <c r="S118" s="1"/>
  <c r="M140"/>
  <c r="N140" s="1"/>
  <c r="S140" s="1"/>
  <c r="M125"/>
  <c r="O128"/>
  <c r="M129"/>
  <c r="M131"/>
  <c r="M132"/>
  <c r="N132" s="1"/>
  <c r="S132" s="1"/>
  <c r="M138"/>
  <c r="N138" s="1"/>
  <c r="S138" s="1"/>
  <c r="M142"/>
  <c r="N142" s="1"/>
  <c r="M152"/>
  <c r="N152" s="1"/>
  <c r="S152" s="1"/>
  <c r="M95"/>
  <c r="M134"/>
  <c r="N134" s="1"/>
  <c r="S134" s="1"/>
  <c r="N124"/>
  <c r="S124" s="1"/>
  <c r="O106"/>
  <c r="O114"/>
  <c r="O122"/>
  <c r="O130"/>
  <c r="O138"/>
  <c r="M144"/>
  <c r="N144" s="1"/>
  <c r="M167"/>
  <c r="N167" s="1"/>
  <c r="S167" s="1"/>
  <c r="M91"/>
  <c r="M94"/>
  <c r="N94" s="1"/>
  <c r="S94" s="1"/>
  <c r="O108"/>
  <c r="O116"/>
  <c r="O124"/>
  <c r="N128"/>
  <c r="S128" s="1"/>
  <c r="O132"/>
  <c r="O140"/>
  <c r="M141"/>
  <c r="M103"/>
  <c r="M111"/>
  <c r="N114"/>
  <c r="S114" s="1"/>
  <c r="M119"/>
  <c r="M127"/>
  <c r="M135"/>
  <c r="M143"/>
  <c r="I20" i="44"/>
  <c r="O36"/>
  <c r="P36"/>
  <c r="Q20"/>
  <c r="Q18" s="1"/>
  <c r="K20" i="43"/>
  <c r="K18" s="1"/>
  <c r="G111" i="44"/>
  <c r="H111"/>
  <c r="I113"/>
  <c r="I111" s="1"/>
  <c r="H72"/>
  <c r="I72" s="1"/>
  <c r="G43"/>
  <c r="Q53"/>
  <c r="Q50" s="1"/>
  <c r="I52"/>
  <c r="H23"/>
  <c r="I23" s="1"/>
  <c r="G24"/>
  <c r="H75"/>
  <c r="I75" s="1"/>
  <c r="G84"/>
  <c r="O158"/>
  <c r="Q38"/>
  <c r="Q36" s="1"/>
  <c r="G60"/>
  <c r="H68"/>
  <c r="I68" s="1"/>
  <c r="P158"/>
  <c r="H27"/>
  <c r="I27" s="1"/>
  <c r="H55"/>
  <c r="I55" s="1"/>
  <c r="G56"/>
  <c r="G54" i="43"/>
  <c r="U30"/>
  <c r="H63" i="44"/>
  <c r="I63" s="1"/>
  <c r="G66"/>
  <c r="G67"/>
  <c r="G59"/>
  <c r="M97" i="42"/>
  <c r="N97" s="1"/>
  <c r="S97" s="1"/>
  <c r="L103"/>
  <c r="L105"/>
  <c r="N105" s="1"/>
  <c r="S105" s="1"/>
  <c r="L107"/>
  <c r="L109"/>
  <c r="N109" s="1"/>
  <c r="S109" s="1"/>
  <c r="L111"/>
  <c r="L113"/>
  <c r="L115"/>
  <c r="L117"/>
  <c r="L119"/>
  <c r="L121"/>
  <c r="L123"/>
  <c r="L125"/>
  <c r="N125" s="1"/>
  <c r="S125" s="1"/>
  <c r="L127"/>
  <c r="L129"/>
  <c r="N129" s="1"/>
  <c r="S129" s="1"/>
  <c r="L131"/>
  <c r="L133"/>
  <c r="L135"/>
  <c r="L137"/>
  <c r="N137" s="1"/>
  <c r="S137" s="1"/>
  <c r="L139"/>
  <c r="L141"/>
  <c r="L143"/>
  <c r="M96"/>
  <c r="N96" s="1"/>
  <c r="S96" s="1"/>
  <c r="M150"/>
  <c r="N150" s="1"/>
  <c r="M164"/>
  <c r="N164" s="1"/>
  <c r="R164" s="1"/>
  <c r="Q162"/>
  <c r="M89"/>
  <c r="M92"/>
  <c r="N92" s="1"/>
  <c r="S92" s="1"/>
  <c r="O97"/>
  <c r="P147"/>
  <c r="M165"/>
  <c r="M90"/>
  <c r="N90" s="1"/>
  <c r="M93"/>
  <c r="L89"/>
  <c r="L91"/>
  <c r="N91" s="1"/>
  <c r="S91" s="1"/>
  <c r="L93"/>
  <c r="L95"/>
  <c r="H25" i="44"/>
  <c r="I25" s="1"/>
  <c r="H28"/>
  <c r="I28" s="1"/>
  <c r="H44"/>
  <c r="I44" s="1"/>
  <c r="G74"/>
  <c r="H79"/>
  <c r="I79" s="1"/>
  <c r="G82"/>
  <c r="G83"/>
  <c r="G20"/>
  <c r="G39"/>
  <c r="G47"/>
  <c r="G76"/>
  <c r="M27" i="42"/>
  <c r="N27" s="1"/>
  <c r="M25"/>
  <c r="N25" s="1"/>
  <c r="S25" s="1"/>
  <c r="M29"/>
  <c r="N29" s="1"/>
  <c r="R29" s="1"/>
  <c r="M33"/>
  <c r="N33" s="1"/>
  <c r="R33" s="1"/>
  <c r="M45"/>
  <c r="N45" s="1"/>
  <c r="R45" s="1"/>
  <c r="M49"/>
  <c r="N49" s="1"/>
  <c r="R49" s="1"/>
  <c r="M53"/>
  <c r="N53" s="1"/>
  <c r="R53" s="1"/>
  <c r="M57"/>
  <c r="N57" s="1"/>
  <c r="S57" s="1"/>
  <c r="M61"/>
  <c r="N61" s="1"/>
  <c r="R61" s="1"/>
  <c r="M65"/>
  <c r="N65" s="1"/>
  <c r="R65" s="1"/>
  <c r="M69"/>
  <c r="N69" s="1"/>
  <c r="R69" s="1"/>
  <c r="M73"/>
  <c r="N73" s="1"/>
  <c r="R73" s="1"/>
  <c r="M77"/>
  <c r="N77" s="1"/>
  <c r="R77" s="1"/>
  <c r="M81"/>
  <c r="N81" s="1"/>
  <c r="R81" s="1"/>
  <c r="M85"/>
  <c r="N85" s="1"/>
  <c r="R85" s="1"/>
  <c r="S33" i="43"/>
  <c r="F43"/>
  <c r="K43" s="1"/>
  <c r="H54"/>
  <c r="G55"/>
  <c r="H68"/>
  <c r="G40" i="44"/>
  <c r="G64"/>
  <c r="G70"/>
  <c r="G71"/>
  <c r="G80"/>
  <c r="G86"/>
  <c r="G87"/>
  <c r="G161"/>
  <c r="L165" i="42"/>
  <c r="M166"/>
  <c r="N166" s="1"/>
  <c r="N154"/>
  <c r="S154" s="1"/>
  <c r="M156"/>
  <c r="N156" s="1"/>
  <c r="S156" s="1"/>
  <c r="M158"/>
  <c r="N158" s="1"/>
  <c r="S20" i="43"/>
  <c r="H43"/>
  <c r="J54"/>
  <c r="I68"/>
  <c r="S70"/>
  <c r="S68" s="1"/>
  <c r="M31" i="42"/>
  <c r="N31" s="1"/>
  <c r="S31" s="1"/>
  <c r="M43"/>
  <c r="N43" s="1"/>
  <c r="S43" s="1"/>
  <c r="M47"/>
  <c r="N47" s="1"/>
  <c r="S47" s="1"/>
  <c r="M51"/>
  <c r="N51" s="1"/>
  <c r="R51" s="1"/>
  <c r="M55"/>
  <c r="N55" s="1"/>
  <c r="S55" s="1"/>
  <c r="M59"/>
  <c r="N59" s="1"/>
  <c r="R59" s="1"/>
  <c r="M63"/>
  <c r="N63" s="1"/>
  <c r="S63" s="1"/>
  <c r="M67"/>
  <c r="N67" s="1"/>
  <c r="R67" s="1"/>
  <c r="M71"/>
  <c r="N71" s="1"/>
  <c r="S71" s="1"/>
  <c r="M75"/>
  <c r="N75" s="1"/>
  <c r="S75" s="1"/>
  <c r="M79"/>
  <c r="N79" s="1"/>
  <c r="R79" s="1"/>
  <c r="M83"/>
  <c r="N83" s="1"/>
  <c r="R83" s="1"/>
  <c r="M87"/>
  <c r="N87" s="1"/>
  <c r="S87" s="1"/>
  <c r="J43" i="43"/>
  <c r="F54"/>
  <c r="K54" s="1"/>
  <c r="J55"/>
  <c r="J68"/>
  <c r="G62" i="44"/>
  <c r="G78"/>
  <c r="Q160"/>
  <c r="Q158" s="1"/>
  <c r="O166" i="42"/>
  <c r="O162" s="1"/>
  <c r="M153"/>
  <c r="N153" s="1"/>
  <c r="S153" s="1"/>
  <c r="M157"/>
  <c r="N157" s="1"/>
  <c r="O158"/>
  <c r="O154"/>
  <c r="M155"/>
  <c r="N155" s="1"/>
  <c r="O156"/>
  <c r="P162"/>
  <c r="I21" i="44"/>
  <c r="G21"/>
  <c r="H22"/>
  <c r="I22" s="1"/>
  <c r="H26"/>
  <c r="I26" s="1"/>
  <c r="G29"/>
  <c r="H38"/>
  <c r="G41"/>
  <c r="H42"/>
  <c r="I42" s="1"/>
  <c r="G45"/>
  <c r="H46"/>
  <c r="I46" s="1"/>
  <c r="G53"/>
  <c r="H54"/>
  <c r="I54" s="1"/>
  <c r="G57"/>
  <c r="H58"/>
  <c r="I58" s="1"/>
  <c r="G61"/>
  <c r="G65"/>
  <c r="G69"/>
  <c r="G73"/>
  <c r="G77"/>
  <c r="G81"/>
  <c r="G85"/>
  <c r="I160"/>
  <c r="G162"/>
  <c r="H163"/>
  <c r="I163" s="1"/>
  <c r="K68" i="43"/>
  <c r="U20"/>
  <c r="U18" s="1"/>
  <c r="F35"/>
  <c r="K35" s="1"/>
  <c r="J35"/>
  <c r="F36"/>
  <c r="K36" s="1"/>
  <c r="J36"/>
  <c r="F37"/>
  <c r="K37" s="1"/>
  <c r="J37"/>
  <c r="F38"/>
  <c r="K38" s="1"/>
  <c r="J38"/>
  <c r="F39"/>
  <c r="K39" s="1"/>
  <c r="J39"/>
  <c r="F40"/>
  <c r="K40" s="1"/>
  <c r="J40"/>
  <c r="F41"/>
  <c r="K41" s="1"/>
  <c r="J41"/>
  <c r="G43"/>
  <c r="F68"/>
  <c r="U70"/>
  <c r="U68" s="1"/>
  <c r="I35"/>
  <c r="I36"/>
  <c r="I37"/>
  <c r="I38"/>
  <c r="I39"/>
  <c r="I40"/>
  <c r="I41"/>
  <c r="M24" i="42"/>
  <c r="N24" s="1"/>
  <c r="O25"/>
  <c r="O22" s="1"/>
  <c r="M26"/>
  <c r="N26" s="1"/>
  <c r="S26" s="1"/>
  <c r="O27"/>
  <c r="M28"/>
  <c r="N28" s="1"/>
  <c r="S28" s="1"/>
  <c r="O29"/>
  <c r="M30"/>
  <c r="N30" s="1"/>
  <c r="O31"/>
  <c r="M32"/>
  <c r="N32" s="1"/>
  <c r="O33"/>
  <c r="M42"/>
  <c r="N42" s="1"/>
  <c r="O43"/>
  <c r="M44"/>
  <c r="N44" s="1"/>
  <c r="O45"/>
  <c r="M46"/>
  <c r="N46" s="1"/>
  <c r="O47"/>
  <c r="M48"/>
  <c r="N48" s="1"/>
  <c r="O49"/>
  <c r="M50"/>
  <c r="N50" s="1"/>
  <c r="O51"/>
  <c r="M52"/>
  <c r="N52" s="1"/>
  <c r="S52" s="1"/>
  <c r="O53"/>
  <c r="M54"/>
  <c r="N54" s="1"/>
  <c r="O55"/>
  <c r="M56"/>
  <c r="N56" s="1"/>
  <c r="O57"/>
  <c r="M58"/>
  <c r="N58" s="1"/>
  <c r="O59"/>
  <c r="M60"/>
  <c r="N60" s="1"/>
  <c r="O61"/>
  <c r="M62"/>
  <c r="N62" s="1"/>
  <c r="O63"/>
  <c r="M64"/>
  <c r="N64" s="1"/>
  <c r="O65"/>
  <c r="M66"/>
  <c r="N66" s="1"/>
  <c r="O67"/>
  <c r="M68"/>
  <c r="N68" s="1"/>
  <c r="S68" s="1"/>
  <c r="O69"/>
  <c r="M70"/>
  <c r="N70" s="1"/>
  <c r="O71"/>
  <c r="M72"/>
  <c r="N72" s="1"/>
  <c r="O73"/>
  <c r="M74"/>
  <c r="N74" s="1"/>
  <c r="O75"/>
  <c r="M76"/>
  <c r="N76" s="1"/>
  <c r="O77"/>
  <c r="M78"/>
  <c r="N78" s="1"/>
  <c r="O79"/>
  <c r="M80"/>
  <c r="N80" s="1"/>
  <c r="O81"/>
  <c r="M82"/>
  <c r="N82" s="1"/>
  <c r="O83"/>
  <c r="M84"/>
  <c r="N84" s="1"/>
  <c r="O85"/>
  <c r="M86"/>
  <c r="N86" s="1"/>
  <c r="O87"/>
  <c r="M88"/>
  <c r="N88" s="1"/>
  <c r="M149"/>
  <c r="N149" s="1"/>
  <c r="O150"/>
  <c r="M151"/>
  <c r="N151" s="1"/>
  <c r="O152"/>
  <c r="R27" l="1"/>
  <c r="S27"/>
  <c r="N22"/>
  <c r="I36" i="5" s="1"/>
  <c r="S24" i="42"/>
  <c r="S18" i="43"/>
  <c r="I72" i="5" s="1"/>
  <c r="N139" i="42"/>
  <c r="S139" s="1"/>
  <c r="N131"/>
  <c r="S131" s="1"/>
  <c r="H18" i="44"/>
  <c r="G18"/>
  <c r="I26" i="5" s="1"/>
  <c r="N117" i="42"/>
  <c r="S117" s="1"/>
  <c r="I18" i="44"/>
  <c r="N127" i="42"/>
  <c r="S127" s="1"/>
  <c r="S59"/>
  <c r="I57" i="5"/>
  <c r="D96" s="1"/>
  <c r="I96" s="1"/>
  <c r="I94" s="1"/>
  <c r="S110" i="42"/>
  <c r="R110"/>
  <c r="N123"/>
  <c r="S123" s="1"/>
  <c r="N115"/>
  <c r="S115" s="1"/>
  <c r="N111"/>
  <c r="S111" s="1"/>
  <c r="R108"/>
  <c r="N133"/>
  <c r="S133" s="1"/>
  <c r="S29"/>
  <c r="N107"/>
  <c r="S107" s="1"/>
  <c r="R130"/>
  <c r="S69"/>
  <c r="R154"/>
  <c r="N95"/>
  <c r="S95" s="1"/>
  <c r="N121"/>
  <c r="S121" s="1"/>
  <c r="R124"/>
  <c r="O147"/>
  <c r="G50" i="44"/>
  <c r="S73" i="42"/>
  <c r="R57"/>
  <c r="N113"/>
  <c r="S113" s="1"/>
  <c r="R140"/>
  <c r="R128"/>
  <c r="R114"/>
  <c r="S81"/>
  <c r="N141"/>
  <c r="S141" s="1"/>
  <c r="S120"/>
  <c r="R120"/>
  <c r="N143"/>
  <c r="S143" s="1"/>
  <c r="G36" i="44"/>
  <c r="S112" i="42"/>
  <c r="R112"/>
  <c r="S144"/>
  <c r="R144"/>
  <c r="S142"/>
  <c r="R142"/>
  <c r="S126"/>
  <c r="R126"/>
  <c r="O40"/>
  <c r="N135"/>
  <c r="N119"/>
  <c r="N103"/>
  <c r="R103" s="1"/>
  <c r="R132"/>
  <c r="R106"/>
  <c r="S65"/>
  <c r="R63"/>
  <c r="R136"/>
  <c r="R104"/>
  <c r="O101"/>
  <c r="N89"/>
  <c r="S89" s="1"/>
  <c r="R122"/>
  <c r="R115"/>
  <c r="R116"/>
  <c r="R134"/>
  <c r="R138"/>
  <c r="N165"/>
  <c r="R165" s="1"/>
  <c r="R118"/>
  <c r="I50" i="44"/>
  <c r="H50"/>
  <c r="H36"/>
  <c r="G158"/>
  <c r="I38"/>
  <c r="I36" s="1"/>
  <c r="R43" i="42"/>
  <c r="S49"/>
  <c r="R71"/>
  <c r="S33"/>
  <c r="R127"/>
  <c r="R111"/>
  <c r="R137"/>
  <c r="R105"/>
  <c r="R123"/>
  <c r="R125"/>
  <c r="R109"/>
  <c r="R129"/>
  <c r="R75"/>
  <c r="R96"/>
  <c r="R107"/>
  <c r="S166"/>
  <c r="R166"/>
  <c r="S150"/>
  <c r="R150"/>
  <c r="S90"/>
  <c r="R90"/>
  <c r="S61"/>
  <c r="S45"/>
  <c r="R97"/>
  <c r="R55"/>
  <c r="S164"/>
  <c r="R153"/>
  <c r="N93"/>
  <c r="S93" s="1"/>
  <c r="R92"/>
  <c r="R94"/>
  <c r="R91"/>
  <c r="R87"/>
  <c r="R31"/>
  <c r="S79"/>
  <c r="S85"/>
  <c r="R47"/>
  <c r="S53"/>
  <c r="S77"/>
  <c r="R95"/>
  <c r="R25"/>
  <c r="S158"/>
  <c r="R158"/>
  <c r="N147"/>
  <c r="R149"/>
  <c r="S83"/>
  <c r="S67"/>
  <c r="S51"/>
  <c r="I158" i="44"/>
  <c r="R152" i="42"/>
  <c r="R167"/>
  <c r="R156"/>
  <c r="S157"/>
  <c r="R157"/>
  <c r="S155"/>
  <c r="R155"/>
  <c r="H158" i="44"/>
  <c r="S86" i="42"/>
  <c r="R86"/>
  <c r="S82"/>
  <c r="R82"/>
  <c r="S78"/>
  <c r="R78"/>
  <c r="S74"/>
  <c r="R74"/>
  <c r="S70"/>
  <c r="R70"/>
  <c r="S66"/>
  <c r="R66"/>
  <c r="S62"/>
  <c r="R62"/>
  <c r="S58"/>
  <c r="R58"/>
  <c r="S54"/>
  <c r="R54"/>
  <c r="S50"/>
  <c r="R50"/>
  <c r="S46"/>
  <c r="R46"/>
  <c r="S42"/>
  <c r="R42"/>
  <c r="S30"/>
  <c r="R30"/>
  <c r="R26"/>
  <c r="S151"/>
  <c r="R151"/>
  <c r="S88"/>
  <c r="R88"/>
  <c r="S84"/>
  <c r="R84"/>
  <c r="S80"/>
  <c r="R80"/>
  <c r="S76"/>
  <c r="R76"/>
  <c r="S72"/>
  <c r="R72"/>
  <c r="S64"/>
  <c r="R64"/>
  <c r="S60"/>
  <c r="R60"/>
  <c r="S56"/>
  <c r="R56"/>
  <c r="S48"/>
  <c r="R48"/>
  <c r="S44"/>
  <c r="R44"/>
  <c r="S32"/>
  <c r="R32"/>
  <c r="R24"/>
  <c r="S149"/>
  <c r="R68"/>
  <c r="R52"/>
  <c r="R28"/>
  <c r="C64" i="5" l="1"/>
  <c r="I64" s="1"/>
  <c r="I62" s="1"/>
  <c r="I67" s="1"/>
  <c r="S22" i="42"/>
  <c r="I43" i="5" s="1"/>
  <c r="I41" s="1"/>
  <c r="R22" i="42"/>
  <c r="R133"/>
  <c r="R117"/>
  <c r="R139"/>
  <c r="R143"/>
  <c r="R131"/>
  <c r="R121"/>
  <c r="R113"/>
  <c r="R141"/>
  <c r="N101"/>
  <c r="S103"/>
  <c r="S135"/>
  <c r="R135"/>
  <c r="S119"/>
  <c r="R119"/>
  <c r="R162"/>
  <c r="N162"/>
  <c r="R89"/>
  <c r="N40"/>
  <c r="S165"/>
  <c r="S162" s="1"/>
  <c r="S40"/>
  <c r="S147"/>
  <c r="R93"/>
  <c r="R147"/>
  <c r="I48" i="5" l="1"/>
  <c r="I46" s="1"/>
  <c r="I51" s="1"/>
  <c r="H48"/>
  <c r="S101" i="42"/>
  <c r="R101"/>
  <c r="R40"/>
  <c r="I15" i="1" l="1"/>
  <c r="A88" i="5" l="1"/>
  <c r="A36"/>
  <c r="D8" i="3"/>
  <c r="E8" l="1"/>
  <c r="A1" i="40"/>
  <c r="A3"/>
  <c r="C10"/>
  <c r="H468" i="31" l="1"/>
  <c r="J11" i="8" l="1"/>
  <c r="G8"/>
  <c r="E8" l="1"/>
  <c r="I8"/>
  <c r="J8" s="1"/>
  <c r="H15" l="1"/>
  <c r="I88" i="5" l="1"/>
  <c r="E31" i="3"/>
  <c r="D31" l="1"/>
  <c r="C88" i="5" l="1"/>
  <c r="B88"/>
  <c r="B13" i="27" l="1"/>
  <c r="H6055" i="32" l="1"/>
  <c r="H6056"/>
  <c r="H6057"/>
  <c r="H6058"/>
  <c r="H6059"/>
  <c r="H6060"/>
  <c r="H6061"/>
  <c r="H6062"/>
  <c r="H6063"/>
  <c r="H6064"/>
  <c r="H6065"/>
  <c r="H6066"/>
  <c r="H6067"/>
  <c r="H6068"/>
  <c r="H6069"/>
  <c r="H6070"/>
  <c r="H6071"/>
  <c r="H6072"/>
  <c r="H6073"/>
  <c r="H6074"/>
  <c r="H6075"/>
  <c r="H6076"/>
  <c r="H6077"/>
  <c r="H6078"/>
  <c r="H6079"/>
  <c r="H6080"/>
  <c r="H6081"/>
  <c r="H6082"/>
  <c r="H6083"/>
  <c r="H6084"/>
  <c r="H6085"/>
  <c r="H6086"/>
  <c r="H6087"/>
  <c r="H6088"/>
  <c r="H6089"/>
  <c r="H6090"/>
  <c r="H6091"/>
  <c r="H6092"/>
  <c r="H6093"/>
  <c r="H6094"/>
  <c r="H6095"/>
  <c r="H6096"/>
  <c r="H6097"/>
  <c r="H6098"/>
  <c r="H6099"/>
  <c r="H6100"/>
  <c r="H6101"/>
  <c r="H6102"/>
  <c r="H6103"/>
  <c r="H6104"/>
  <c r="H6105"/>
  <c r="H6106"/>
  <c r="H6107"/>
  <c r="H6108"/>
  <c r="H6109"/>
  <c r="H6110"/>
  <c r="H6111"/>
  <c r="H6112"/>
  <c r="H6113"/>
  <c r="H6114"/>
  <c r="H6115"/>
  <c r="H6116"/>
  <c r="H6117"/>
  <c r="H6118"/>
  <c r="H6119"/>
  <c r="H6120"/>
  <c r="H6121"/>
  <c r="H6122"/>
  <c r="H6123"/>
  <c r="H6124"/>
  <c r="H6125"/>
  <c r="H6126"/>
  <c r="H6127"/>
  <c r="H6128"/>
  <c r="H6129"/>
  <c r="H6130"/>
  <c r="H6131"/>
  <c r="H6132"/>
  <c r="H6133"/>
  <c r="H6134"/>
  <c r="H6135"/>
  <c r="H6136"/>
  <c r="H6137"/>
  <c r="H6138"/>
  <c r="H6139"/>
  <c r="H6140"/>
  <c r="H6141"/>
  <c r="H6142"/>
  <c r="H6143"/>
  <c r="H6144"/>
  <c r="H6145"/>
  <c r="H6146"/>
  <c r="H6147"/>
  <c r="H6148"/>
  <c r="H6149"/>
  <c r="H6150"/>
  <c r="H6151"/>
  <c r="H6152"/>
  <c r="H6153"/>
  <c r="H6154"/>
  <c r="H6155"/>
  <c r="H6156"/>
  <c r="H6157"/>
  <c r="H6158"/>
  <c r="H6159"/>
  <c r="H6160"/>
  <c r="H6161"/>
  <c r="H6162"/>
  <c r="H6163"/>
  <c r="H6164"/>
  <c r="H6165"/>
  <c r="H6166"/>
  <c r="H6167"/>
  <c r="H6168"/>
  <c r="H6169"/>
  <c r="H6170"/>
  <c r="H6171"/>
  <c r="H6172"/>
  <c r="H6173"/>
  <c r="H6174"/>
  <c r="H6175"/>
  <c r="H6176"/>
  <c r="H6177"/>
  <c r="H6178"/>
  <c r="H6179"/>
  <c r="H6180"/>
  <c r="H6181"/>
  <c r="H6182"/>
  <c r="H6183"/>
  <c r="H6184"/>
  <c r="H6185"/>
  <c r="H6186"/>
  <c r="H6187"/>
  <c r="H6188"/>
  <c r="H6189"/>
  <c r="H6190"/>
  <c r="H6191"/>
  <c r="H6192"/>
  <c r="H6193"/>
  <c r="H6194"/>
  <c r="H6195"/>
  <c r="H6196"/>
  <c r="H6197"/>
  <c r="H6198"/>
  <c r="H6199"/>
  <c r="H6200"/>
  <c r="H6201"/>
  <c r="H6202"/>
  <c r="H6203"/>
  <c r="H6204"/>
  <c r="H6205"/>
  <c r="H6206"/>
  <c r="H6207"/>
  <c r="H6208"/>
  <c r="H6209"/>
  <c r="H6210"/>
  <c r="H6211"/>
  <c r="H6212"/>
  <c r="H6213"/>
  <c r="H6214"/>
  <c r="H6215"/>
  <c r="H6216"/>
  <c r="H6217"/>
  <c r="H6218"/>
  <c r="H6219"/>
  <c r="H6220"/>
  <c r="H6221"/>
  <c r="H6222"/>
  <c r="H6223"/>
  <c r="H6224"/>
  <c r="H6225"/>
  <c r="H6226"/>
  <c r="H6227"/>
  <c r="H6228"/>
  <c r="H6229"/>
  <c r="H6230"/>
  <c r="H6231"/>
  <c r="H6232"/>
  <c r="H6233"/>
  <c r="H6234"/>
  <c r="H6235"/>
  <c r="H6236"/>
  <c r="H6237"/>
  <c r="H6238"/>
  <c r="H6239"/>
  <c r="H6240"/>
  <c r="H6241"/>
  <c r="H6242"/>
  <c r="H6243"/>
  <c r="H6244"/>
  <c r="H6245"/>
  <c r="H6246"/>
  <c r="H6247"/>
  <c r="H6248"/>
  <c r="H6249"/>
  <c r="H6250"/>
  <c r="H6251"/>
  <c r="H6252"/>
  <c r="H6253"/>
  <c r="H6254"/>
  <c r="H6255"/>
  <c r="H6256"/>
  <c r="H6257"/>
  <c r="H6258"/>
  <c r="H6259"/>
  <c r="H6260"/>
  <c r="H6261"/>
  <c r="H6262"/>
  <c r="H6263"/>
  <c r="H6264"/>
  <c r="H6265"/>
  <c r="H6266"/>
  <c r="H6267"/>
  <c r="H6268"/>
  <c r="H6269"/>
  <c r="H6270"/>
  <c r="H6271"/>
  <c r="H6272"/>
  <c r="H6273"/>
  <c r="H6274"/>
  <c r="H6275"/>
  <c r="H6276"/>
  <c r="H6277"/>
  <c r="H6278"/>
  <c r="H6279"/>
  <c r="H6280"/>
  <c r="H6281"/>
  <c r="H6282"/>
  <c r="H6283"/>
  <c r="H6284"/>
  <c r="H6285"/>
  <c r="H6286"/>
  <c r="H6287"/>
  <c r="H6288"/>
  <c r="H6289"/>
  <c r="H6290"/>
  <c r="H6291"/>
  <c r="H6292"/>
  <c r="H6293"/>
  <c r="H6294"/>
  <c r="H6295"/>
  <c r="H6296"/>
  <c r="H6297"/>
  <c r="H6298"/>
  <c r="H6299"/>
  <c r="H6300"/>
  <c r="H6301"/>
  <c r="H6302"/>
  <c r="H6303"/>
  <c r="H6304"/>
  <c r="H6305"/>
  <c r="H6306"/>
  <c r="H6307"/>
  <c r="H6308"/>
  <c r="H6309"/>
  <c r="H6310"/>
  <c r="H6311"/>
  <c r="H6312"/>
  <c r="H6313"/>
  <c r="H6314"/>
  <c r="H6315"/>
  <c r="H6316"/>
  <c r="H6317"/>
  <c r="H6318"/>
  <c r="H6319"/>
  <c r="H6320"/>
  <c r="H6321"/>
  <c r="H6322"/>
  <c r="H6323"/>
  <c r="H6324"/>
  <c r="H6325"/>
  <c r="H6326"/>
  <c r="H6327"/>
  <c r="H6328"/>
  <c r="H6329"/>
  <c r="H6330"/>
  <c r="H6331"/>
  <c r="H6332"/>
  <c r="H6333"/>
  <c r="H6334"/>
  <c r="H6335"/>
  <c r="H6336"/>
  <c r="H6337"/>
  <c r="H6338"/>
  <c r="H6339"/>
  <c r="H6340"/>
  <c r="H6341"/>
  <c r="H6342"/>
  <c r="H6343"/>
  <c r="H6344"/>
  <c r="H6345"/>
  <c r="H6346"/>
  <c r="H6347"/>
  <c r="H6348"/>
  <c r="H6349"/>
  <c r="H6350"/>
  <c r="H6351"/>
  <c r="H6352"/>
  <c r="H6353"/>
  <c r="H6354"/>
  <c r="H6355"/>
  <c r="H6356"/>
  <c r="H6357"/>
  <c r="H6358"/>
  <c r="H6359"/>
  <c r="H6360"/>
  <c r="H6361"/>
  <c r="H6362"/>
  <c r="H6363"/>
  <c r="H6364"/>
  <c r="H6365"/>
  <c r="H6366"/>
  <c r="H6367"/>
  <c r="H6368"/>
  <c r="H6369"/>
  <c r="H6370"/>
  <c r="H6371"/>
  <c r="H6372"/>
  <c r="H6373"/>
  <c r="H6374"/>
  <c r="H6375"/>
  <c r="H6376"/>
  <c r="H6377"/>
  <c r="H6378"/>
  <c r="H6379"/>
  <c r="H6380"/>
  <c r="H6381"/>
  <c r="H6382"/>
  <c r="H6383"/>
  <c r="H6384"/>
  <c r="H6385"/>
  <c r="C10" i="2" l="1"/>
  <c r="B16" i="1" l="1"/>
  <c r="B14"/>
  <c r="I9" i="5" l="1"/>
  <c r="H4" i="32"/>
  <c r="F4"/>
  <c r="C16" i="5" l="1"/>
  <c r="I16" s="1"/>
  <c r="I14" s="1"/>
  <c r="C21" s="1"/>
  <c r="I21" s="1"/>
  <c r="I19" s="1"/>
  <c r="I8" i="19"/>
  <c r="G8"/>
  <c r="E8"/>
  <c r="J8" l="1"/>
  <c r="B25" i="5" l="1"/>
  <c r="B24"/>
  <c r="B9"/>
  <c r="B8"/>
  <c r="B7"/>
  <c r="C8" i="2"/>
  <c r="C7"/>
  <c r="B10" i="1"/>
  <c r="B8"/>
  <c r="A3" i="27" l="1"/>
  <c r="A4"/>
  <c r="A2"/>
  <c r="K29"/>
  <c r="M24"/>
  <c r="L24"/>
  <c r="M23"/>
  <c r="L23"/>
  <c r="M22"/>
  <c r="L22"/>
  <c r="M21"/>
  <c r="L21"/>
  <c r="M20"/>
  <c r="L20"/>
  <c r="K20" l="1"/>
  <c r="K24"/>
  <c r="K21"/>
  <c r="K23"/>
  <c r="K22"/>
  <c r="H35" i="19" l="1"/>
  <c r="I9" l="1"/>
  <c r="F21" i="8" l="1"/>
  <c r="F16"/>
  <c r="H16" s="1"/>
  <c r="H17" s="1"/>
  <c r="H20" s="1"/>
  <c r="I19" l="1"/>
  <c r="J19" s="1"/>
  <c r="I17" l="1"/>
  <c r="J17" s="1"/>
  <c r="J22" l="1"/>
  <c r="H5922" i="32"/>
  <c r="H5923"/>
  <c r="H5924"/>
  <c r="H5925"/>
  <c r="H5926"/>
  <c r="H5927"/>
  <c r="H5928"/>
  <c r="H5929"/>
  <c r="H5930"/>
  <c r="H5931"/>
  <c r="H5932"/>
  <c r="H5933"/>
  <c r="H5934"/>
  <c r="H5935"/>
  <c r="H5936"/>
  <c r="H5937"/>
  <c r="H5938"/>
  <c r="H5939"/>
  <c r="H5940"/>
  <c r="H5941"/>
  <c r="H5942"/>
  <c r="H5943"/>
  <c r="H5944"/>
  <c r="H5945"/>
  <c r="H5946"/>
  <c r="H5947"/>
  <c r="H5948"/>
  <c r="H5949"/>
  <c r="H5950"/>
  <c r="H5951"/>
  <c r="H5952"/>
  <c r="H5953"/>
  <c r="H5954"/>
  <c r="H5955"/>
  <c r="H5956"/>
  <c r="H5957"/>
  <c r="H5958"/>
  <c r="H5959"/>
  <c r="H5960"/>
  <c r="H5961"/>
  <c r="H5962"/>
  <c r="H5963"/>
  <c r="H5964"/>
  <c r="H5965"/>
  <c r="H5966"/>
  <c r="H5967"/>
  <c r="H5968"/>
  <c r="H5969"/>
  <c r="H5970"/>
  <c r="H5971"/>
  <c r="H5972"/>
  <c r="H5973"/>
  <c r="H5974"/>
  <c r="H5975"/>
  <c r="H5976"/>
  <c r="H5977"/>
  <c r="H5978"/>
  <c r="H5979"/>
  <c r="H5980"/>
  <c r="H5981"/>
  <c r="H5982"/>
  <c r="H5983"/>
  <c r="H5984"/>
  <c r="H5985"/>
  <c r="H5986"/>
  <c r="H5987"/>
  <c r="H5988"/>
  <c r="H5989"/>
  <c r="H5990"/>
  <c r="H5991"/>
  <c r="H5992"/>
  <c r="H5993"/>
  <c r="H5994"/>
  <c r="H5995"/>
  <c r="H5996"/>
  <c r="H5997"/>
  <c r="H5998"/>
  <c r="H5999"/>
  <c r="H6000"/>
  <c r="H6001"/>
  <c r="H6002"/>
  <c r="H6003"/>
  <c r="H6004"/>
  <c r="H6005"/>
  <c r="H6006"/>
  <c r="H6007"/>
  <c r="H6008"/>
  <c r="H6009"/>
  <c r="H6010"/>
  <c r="H6011"/>
  <c r="H6012"/>
  <c r="H6013"/>
  <c r="H6014"/>
  <c r="H6015"/>
  <c r="H6016"/>
  <c r="H6017"/>
  <c r="H6018"/>
  <c r="H6019"/>
  <c r="H6020"/>
  <c r="H6021"/>
  <c r="H6022"/>
  <c r="H6023"/>
  <c r="H6024"/>
  <c r="H6025"/>
  <c r="H6026"/>
  <c r="H6027"/>
  <c r="H6028"/>
  <c r="H6029"/>
  <c r="H6030"/>
  <c r="H6031"/>
  <c r="H6032"/>
  <c r="H6033"/>
  <c r="H6034"/>
  <c r="H6035"/>
  <c r="H6036"/>
  <c r="H6037"/>
  <c r="H6038"/>
  <c r="H6039"/>
  <c r="H6040"/>
  <c r="H6041"/>
  <c r="H6042"/>
  <c r="H6043"/>
  <c r="H6044"/>
  <c r="H6045"/>
  <c r="H6046"/>
  <c r="H6047"/>
  <c r="H6048"/>
  <c r="H6049"/>
  <c r="H6050"/>
  <c r="H6051"/>
  <c r="H6052"/>
  <c r="H6053"/>
  <c r="H6054"/>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H4725"/>
  <c r="H4726"/>
  <c r="H4727"/>
  <c r="H4728"/>
  <c r="H4729"/>
  <c r="H4730"/>
  <c r="H4731"/>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H4837"/>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H5249"/>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5353"/>
  <c r="H5354"/>
  <c r="H5355"/>
  <c r="H5356"/>
  <c r="H5357"/>
  <c r="H5358"/>
  <c r="H5359"/>
  <c r="H5360"/>
  <c r="H5361"/>
  <c r="H5362"/>
  <c r="H5363"/>
  <c r="H5364"/>
  <c r="H5365"/>
  <c r="H5366"/>
  <c r="H5367"/>
  <c r="H5368"/>
  <c r="H5369"/>
  <c r="H5370"/>
  <c r="H5371"/>
  <c r="H5372"/>
  <c r="H5373"/>
  <c r="H5374"/>
  <c r="H5375"/>
  <c r="H5376"/>
  <c r="H5377"/>
  <c r="H5378"/>
  <c r="H5379"/>
  <c r="H5380"/>
  <c r="H5381"/>
  <c r="H5382"/>
  <c r="H5383"/>
  <c r="H5384"/>
  <c r="H5385"/>
  <c r="H5386"/>
  <c r="H5387"/>
  <c r="H5388"/>
  <c r="H5389"/>
  <c r="H5390"/>
  <c r="H5391"/>
  <c r="H5392"/>
  <c r="H5393"/>
  <c r="H5394"/>
  <c r="H5395"/>
  <c r="H5396"/>
  <c r="H5397"/>
  <c r="H5398"/>
  <c r="H5399"/>
  <c r="H5400"/>
  <c r="H5401"/>
  <c r="H5402"/>
  <c r="H5403"/>
  <c r="H5404"/>
  <c r="H5405"/>
  <c r="H5406"/>
  <c r="H5407"/>
  <c r="H5408"/>
  <c r="H5409"/>
  <c r="H5410"/>
  <c r="H5411"/>
  <c r="H5412"/>
  <c r="H5413"/>
  <c r="H5414"/>
  <c r="H5415"/>
  <c r="H5416"/>
  <c r="H5417"/>
  <c r="H5418"/>
  <c r="H5419"/>
  <c r="H5420"/>
  <c r="H5421"/>
  <c r="H5422"/>
  <c r="H5423"/>
  <c r="H5424"/>
  <c r="H5425"/>
  <c r="H5426"/>
  <c r="H5427"/>
  <c r="H5428"/>
  <c r="H5429"/>
  <c r="H5430"/>
  <c r="H5431"/>
  <c r="H5432"/>
  <c r="H5433"/>
  <c r="H5434"/>
  <c r="H5435"/>
  <c r="H5436"/>
  <c r="H5437"/>
  <c r="H5438"/>
  <c r="H5439"/>
  <c r="H5440"/>
  <c r="H5441"/>
  <c r="H5442"/>
  <c r="H5443"/>
  <c r="H5444"/>
  <c r="H5445"/>
  <c r="H5446"/>
  <c r="H5447"/>
  <c r="H5448"/>
  <c r="H5449"/>
  <c r="H5450"/>
  <c r="H5451"/>
  <c r="H5452"/>
  <c r="H5453"/>
  <c r="H5454"/>
  <c r="H5455"/>
  <c r="H5456"/>
  <c r="H5457"/>
  <c r="H5458"/>
  <c r="H5459"/>
  <c r="H5460"/>
  <c r="H5461"/>
  <c r="H5462"/>
  <c r="H5463"/>
  <c r="H5464"/>
  <c r="H5465"/>
  <c r="H5466"/>
  <c r="H5467"/>
  <c r="H5468"/>
  <c r="H5469"/>
  <c r="H5470"/>
  <c r="H5471"/>
  <c r="H5472"/>
  <c r="H5473"/>
  <c r="H5474"/>
  <c r="H5475"/>
  <c r="H5476"/>
  <c r="H5477"/>
  <c r="H5478"/>
  <c r="H5479"/>
  <c r="H5480"/>
  <c r="H5481"/>
  <c r="H5482"/>
  <c r="H5483"/>
  <c r="H5484"/>
  <c r="H5485"/>
  <c r="H5486"/>
  <c r="H5487"/>
  <c r="H5488"/>
  <c r="H5489"/>
  <c r="H5490"/>
  <c r="H5491"/>
  <c r="H5492"/>
  <c r="H5493"/>
  <c r="H5494"/>
  <c r="H5495"/>
  <c r="H5496"/>
  <c r="H5497"/>
  <c r="H5498"/>
  <c r="H5499"/>
  <c r="H5500"/>
  <c r="H5501"/>
  <c r="H5502"/>
  <c r="H5503"/>
  <c r="H5504"/>
  <c r="H5505"/>
  <c r="H5506"/>
  <c r="H5507"/>
  <c r="H5508"/>
  <c r="H5509"/>
  <c r="H5510"/>
  <c r="H5511"/>
  <c r="H5512"/>
  <c r="H5513"/>
  <c r="H5514"/>
  <c r="H5515"/>
  <c r="H5516"/>
  <c r="H5517"/>
  <c r="H5518"/>
  <c r="H5519"/>
  <c r="H5520"/>
  <c r="H5521"/>
  <c r="H5522"/>
  <c r="H5523"/>
  <c r="H5524"/>
  <c r="H5525"/>
  <c r="H5526"/>
  <c r="H5527"/>
  <c r="H5528"/>
  <c r="H5529"/>
  <c r="H5530"/>
  <c r="H5531"/>
  <c r="H5532"/>
  <c r="H5533"/>
  <c r="H5534"/>
  <c r="H5535"/>
  <c r="H5536"/>
  <c r="H5537"/>
  <c r="H5538"/>
  <c r="H5539"/>
  <c r="H5540"/>
  <c r="H5541"/>
  <c r="H5542"/>
  <c r="H5543"/>
  <c r="H5544"/>
  <c r="H5545"/>
  <c r="H5546"/>
  <c r="H5547"/>
  <c r="H5548"/>
  <c r="H5549"/>
  <c r="H5550"/>
  <c r="H5551"/>
  <c r="H5552"/>
  <c r="H5553"/>
  <c r="H5554"/>
  <c r="H5555"/>
  <c r="H5556"/>
  <c r="H5557"/>
  <c r="H5558"/>
  <c r="H5559"/>
  <c r="H5560"/>
  <c r="H5561"/>
  <c r="H5562"/>
  <c r="H5563"/>
  <c r="H5564"/>
  <c r="H5565"/>
  <c r="H5566"/>
  <c r="H5567"/>
  <c r="H5568"/>
  <c r="H5569"/>
  <c r="H5570"/>
  <c r="H5571"/>
  <c r="H5572"/>
  <c r="H5573"/>
  <c r="H5574"/>
  <c r="H5575"/>
  <c r="H5576"/>
  <c r="H5577"/>
  <c r="H5578"/>
  <c r="H5579"/>
  <c r="H5580"/>
  <c r="H5581"/>
  <c r="H5582"/>
  <c r="H5583"/>
  <c r="H5584"/>
  <c r="H5585"/>
  <c r="H5586"/>
  <c r="H5587"/>
  <c r="H5588"/>
  <c r="H5589"/>
  <c r="H5590"/>
  <c r="H5591"/>
  <c r="H5592"/>
  <c r="H5593"/>
  <c r="H5594"/>
  <c r="H5595"/>
  <c r="H5596"/>
  <c r="H5597"/>
  <c r="H5598"/>
  <c r="H5599"/>
  <c r="H5600"/>
  <c r="H5601"/>
  <c r="H5602"/>
  <c r="H5603"/>
  <c r="H5604"/>
  <c r="H5605"/>
  <c r="H5606"/>
  <c r="H5607"/>
  <c r="H5608"/>
  <c r="H5609"/>
  <c r="H5610"/>
  <c r="H5611"/>
  <c r="H5612"/>
  <c r="H5613"/>
  <c r="H5614"/>
  <c r="H5615"/>
  <c r="H5616"/>
  <c r="H5617"/>
  <c r="H5618"/>
  <c r="H5619"/>
  <c r="H5620"/>
  <c r="H5621"/>
  <c r="H5622"/>
  <c r="H5623"/>
  <c r="H5624"/>
  <c r="H5625"/>
  <c r="H5626"/>
  <c r="H5627"/>
  <c r="H5628"/>
  <c r="H5629"/>
  <c r="H5630"/>
  <c r="H5631"/>
  <c r="H5632"/>
  <c r="H5633"/>
  <c r="H5634"/>
  <c r="H5635"/>
  <c r="H5636"/>
  <c r="H5637"/>
  <c r="H5638"/>
  <c r="H5639"/>
  <c r="H5640"/>
  <c r="H5641"/>
  <c r="H5642"/>
  <c r="H5643"/>
  <c r="H5644"/>
  <c r="H5645"/>
  <c r="H5646"/>
  <c r="H5647"/>
  <c r="H5648"/>
  <c r="H5649"/>
  <c r="H5650"/>
  <c r="H5651"/>
  <c r="H5652"/>
  <c r="H5653"/>
  <c r="H5654"/>
  <c r="H5655"/>
  <c r="H5656"/>
  <c r="H5657"/>
  <c r="H5658"/>
  <c r="H5659"/>
  <c r="H5660"/>
  <c r="H5661"/>
  <c r="H5662"/>
  <c r="H5663"/>
  <c r="H5664"/>
  <c r="H5665"/>
  <c r="H5666"/>
  <c r="H5667"/>
  <c r="H5668"/>
  <c r="H5669"/>
  <c r="H5670"/>
  <c r="H5671"/>
  <c r="H5672"/>
  <c r="H5673"/>
  <c r="H5674"/>
  <c r="H5675"/>
  <c r="H5676"/>
  <c r="H5677"/>
  <c r="H5678"/>
  <c r="H5679"/>
  <c r="H5680"/>
  <c r="H5681"/>
  <c r="H5682"/>
  <c r="H5683"/>
  <c r="H5684"/>
  <c r="H5685"/>
  <c r="H5686"/>
  <c r="H5687"/>
  <c r="H5688"/>
  <c r="H5689"/>
  <c r="H5690"/>
  <c r="H5691"/>
  <c r="H5692"/>
  <c r="H5693"/>
  <c r="H5694"/>
  <c r="H5695"/>
  <c r="H5696"/>
  <c r="H5697"/>
  <c r="H5698"/>
  <c r="H5699"/>
  <c r="H5700"/>
  <c r="H5701"/>
  <c r="H5702"/>
  <c r="H5703"/>
  <c r="H5704"/>
  <c r="H5705"/>
  <c r="H5706"/>
  <c r="H5707"/>
  <c r="H5708"/>
  <c r="H5709"/>
  <c r="H5710"/>
  <c r="H5711"/>
  <c r="H5712"/>
  <c r="H5713"/>
  <c r="H5714"/>
  <c r="H5715"/>
  <c r="H5716"/>
  <c r="H5717"/>
  <c r="H5718"/>
  <c r="H5719"/>
  <c r="H5720"/>
  <c r="H5721"/>
  <c r="H5722"/>
  <c r="H5723"/>
  <c r="H5724"/>
  <c r="H5725"/>
  <c r="H5726"/>
  <c r="H5727"/>
  <c r="H5728"/>
  <c r="H5729"/>
  <c r="H5730"/>
  <c r="H5731"/>
  <c r="H5732"/>
  <c r="H5733"/>
  <c r="H5734"/>
  <c r="H5735"/>
  <c r="H5736"/>
  <c r="H5737"/>
  <c r="H5738"/>
  <c r="H5739"/>
  <c r="H5740"/>
  <c r="H5741"/>
  <c r="H5742"/>
  <c r="H5743"/>
  <c r="H5744"/>
  <c r="H5745"/>
  <c r="H5746"/>
  <c r="H5747"/>
  <c r="H5748"/>
  <c r="H5749"/>
  <c r="H5750"/>
  <c r="H5751"/>
  <c r="H5752"/>
  <c r="H5753"/>
  <c r="H5754"/>
  <c r="H5755"/>
  <c r="H5756"/>
  <c r="H5757"/>
  <c r="H5758"/>
  <c r="H5759"/>
  <c r="H5760"/>
  <c r="H5761"/>
  <c r="H5762"/>
  <c r="H5763"/>
  <c r="H5764"/>
  <c r="H5765"/>
  <c r="H5766"/>
  <c r="H5767"/>
  <c r="H5768"/>
  <c r="H5769"/>
  <c r="H5770"/>
  <c r="H5771"/>
  <c r="H5772"/>
  <c r="H5773"/>
  <c r="H5774"/>
  <c r="H5775"/>
  <c r="H5776"/>
  <c r="H5777"/>
  <c r="H5778"/>
  <c r="H5779"/>
  <c r="H5780"/>
  <c r="H5781"/>
  <c r="H5782"/>
  <c r="H5783"/>
  <c r="H5784"/>
  <c r="H5785"/>
  <c r="H5786"/>
  <c r="H5787"/>
  <c r="H5788"/>
  <c r="H5789"/>
  <c r="H5790"/>
  <c r="H5791"/>
  <c r="H5792"/>
  <c r="H5793"/>
  <c r="H5794"/>
  <c r="H5795"/>
  <c r="H5796"/>
  <c r="H5797"/>
  <c r="H5798"/>
  <c r="H5799"/>
  <c r="H5800"/>
  <c r="H5801"/>
  <c r="H5802"/>
  <c r="H5803"/>
  <c r="H5804"/>
  <c r="H5805"/>
  <c r="H5806"/>
  <c r="H5807"/>
  <c r="H5808"/>
  <c r="H5809"/>
  <c r="H5810"/>
  <c r="H5811"/>
  <c r="H5812"/>
  <c r="H5813"/>
  <c r="H5814"/>
  <c r="H5815"/>
  <c r="H5816"/>
  <c r="H5817"/>
  <c r="H5818"/>
  <c r="H5819"/>
  <c r="H5820"/>
  <c r="H5821"/>
  <c r="H5822"/>
  <c r="H5823"/>
  <c r="H5824"/>
  <c r="H5825"/>
  <c r="H5826"/>
  <c r="H5827"/>
  <c r="H5828"/>
  <c r="H5829"/>
  <c r="H5830"/>
  <c r="H5831"/>
  <c r="H5832"/>
  <c r="H5833"/>
  <c r="H5834"/>
  <c r="H5835"/>
  <c r="H5836"/>
  <c r="H5837"/>
  <c r="H5838"/>
  <c r="H5839"/>
  <c r="H5840"/>
  <c r="H5841"/>
  <c r="H5842"/>
  <c r="H5843"/>
  <c r="H5844"/>
  <c r="H5845"/>
  <c r="H5846"/>
  <c r="H5847"/>
  <c r="H5848"/>
  <c r="H5849"/>
  <c r="H5850"/>
  <c r="H5851"/>
  <c r="H5852"/>
  <c r="H5853"/>
  <c r="H5854"/>
  <c r="H5855"/>
  <c r="H5856"/>
  <c r="H5857"/>
  <c r="H5858"/>
  <c r="H5859"/>
  <c r="H5860"/>
  <c r="H5861"/>
  <c r="H5862"/>
  <c r="H5863"/>
  <c r="H5864"/>
  <c r="H5865"/>
  <c r="H5866"/>
  <c r="H5867"/>
  <c r="H5868"/>
  <c r="H5869"/>
  <c r="H5870"/>
  <c r="H5871"/>
  <c r="H5872"/>
  <c r="H5873"/>
  <c r="H5874"/>
  <c r="H5875"/>
  <c r="H5876"/>
  <c r="H5877"/>
  <c r="H5878"/>
  <c r="H5879"/>
  <c r="H5880"/>
  <c r="H5881"/>
  <c r="H5882"/>
  <c r="H5883"/>
  <c r="H5884"/>
  <c r="H5885"/>
  <c r="H5886"/>
  <c r="H5887"/>
  <c r="H5888"/>
  <c r="H5889"/>
  <c r="H5890"/>
  <c r="H5891"/>
  <c r="H5892"/>
  <c r="H5893"/>
  <c r="H5894"/>
  <c r="H5895"/>
  <c r="H5896"/>
  <c r="H5897"/>
  <c r="H5898"/>
  <c r="H5899"/>
  <c r="H5900"/>
  <c r="H5901"/>
  <c r="H5902"/>
  <c r="H5903"/>
  <c r="H5904"/>
  <c r="H5905"/>
  <c r="H5906"/>
  <c r="H5907"/>
  <c r="H5908"/>
  <c r="H5909"/>
  <c r="H5910"/>
  <c r="H5911"/>
  <c r="H5912"/>
  <c r="H5913"/>
  <c r="H5914"/>
  <c r="H5915"/>
  <c r="H5916"/>
  <c r="H5917"/>
  <c r="H5918"/>
  <c r="H5919"/>
  <c r="H5920"/>
  <c r="H5921"/>
  <c r="H5"/>
  <c r="I7" i="30"/>
  <c r="H7" s="1"/>
  <c r="G7" s="1"/>
  <c r="B1" i="2"/>
  <c r="A1" i="1"/>
  <c r="J7" i="8" l="1"/>
  <c r="G26" i="3" s="1"/>
  <c r="I674" i="30" l="1"/>
  <c r="I1069"/>
  <c r="I392"/>
  <c r="I121"/>
  <c r="I81"/>
  <c r="H81" l="1"/>
  <c r="G81" s="1"/>
  <c r="H121"/>
  <c r="G121" s="1"/>
  <c r="G8" i="3" s="1"/>
  <c r="H392" i="30"/>
  <c r="G392" s="1"/>
  <c r="H674"/>
  <c r="G674" s="1"/>
  <c r="H1069"/>
  <c r="G1069" s="1"/>
  <c r="I8"/>
  <c r="H8" s="1"/>
  <c r="G8" s="1"/>
  <c r="I9"/>
  <c r="H9" s="1"/>
  <c r="G9" s="1"/>
  <c r="I10"/>
  <c r="H10" s="1"/>
  <c r="G10" s="1"/>
  <c r="I11"/>
  <c r="H11" s="1"/>
  <c r="G11" s="1"/>
  <c r="I12"/>
  <c r="H12" s="1"/>
  <c r="G12" s="1"/>
  <c r="I13"/>
  <c r="H13" s="1"/>
  <c r="G13" s="1"/>
  <c r="I14"/>
  <c r="H14" s="1"/>
  <c r="G14" s="1"/>
  <c r="I15"/>
  <c r="H15" s="1"/>
  <c r="G15" s="1"/>
  <c r="I16"/>
  <c r="H16" s="1"/>
  <c r="G16" s="1"/>
  <c r="I17"/>
  <c r="H17" s="1"/>
  <c r="G17" s="1"/>
  <c r="I18"/>
  <c r="H18" s="1"/>
  <c r="G18" s="1"/>
  <c r="I19"/>
  <c r="H19" s="1"/>
  <c r="G19" s="1"/>
  <c r="I20"/>
  <c r="H20" s="1"/>
  <c r="G20" s="1"/>
  <c r="I21"/>
  <c r="H21" s="1"/>
  <c r="G21" s="1"/>
  <c r="I22"/>
  <c r="H22" s="1"/>
  <c r="G22" s="1"/>
  <c r="I23"/>
  <c r="H23" s="1"/>
  <c r="G23" s="1"/>
  <c r="I24"/>
  <c r="H24" s="1"/>
  <c r="G24" s="1"/>
  <c r="I25"/>
  <c r="H25" s="1"/>
  <c r="G25" s="1"/>
  <c r="I26"/>
  <c r="H26" s="1"/>
  <c r="G26" s="1"/>
  <c r="I27"/>
  <c r="H27" s="1"/>
  <c r="G27" s="1"/>
  <c r="I28"/>
  <c r="H28" s="1"/>
  <c r="G28" s="1"/>
  <c r="I29"/>
  <c r="H29" s="1"/>
  <c r="G29" s="1"/>
  <c r="I30"/>
  <c r="H30" s="1"/>
  <c r="G30" s="1"/>
  <c r="I31"/>
  <c r="H31" s="1"/>
  <c r="G31" s="1"/>
  <c r="I32"/>
  <c r="H32" s="1"/>
  <c r="G32" s="1"/>
  <c r="I33"/>
  <c r="H33" s="1"/>
  <c r="G33" s="1"/>
  <c r="I34"/>
  <c r="H34" s="1"/>
  <c r="G34" s="1"/>
  <c r="I35"/>
  <c r="H35" s="1"/>
  <c r="G35" s="1"/>
  <c r="I36"/>
  <c r="H36" s="1"/>
  <c r="G36" s="1"/>
  <c r="I37"/>
  <c r="H37" s="1"/>
  <c r="G37" s="1"/>
  <c r="I38"/>
  <c r="H38" s="1"/>
  <c r="G38" s="1"/>
  <c r="I39"/>
  <c r="H39" s="1"/>
  <c r="G39" s="1"/>
  <c r="I40"/>
  <c r="H40" s="1"/>
  <c r="G40" s="1"/>
  <c r="I41"/>
  <c r="H41" s="1"/>
  <c r="G41" s="1"/>
  <c r="I42"/>
  <c r="H42" s="1"/>
  <c r="G42" s="1"/>
  <c r="I43"/>
  <c r="H43" s="1"/>
  <c r="G43" s="1"/>
  <c r="I44"/>
  <c r="H44" s="1"/>
  <c r="G44" s="1"/>
  <c r="I45"/>
  <c r="H45" s="1"/>
  <c r="G45" s="1"/>
  <c r="I46"/>
  <c r="H46" s="1"/>
  <c r="G46" s="1"/>
  <c r="I47"/>
  <c r="H47" s="1"/>
  <c r="G47" s="1"/>
  <c r="I48"/>
  <c r="H48" s="1"/>
  <c r="G48" s="1"/>
  <c r="I49"/>
  <c r="H49" s="1"/>
  <c r="G49" s="1"/>
  <c r="I50"/>
  <c r="H50" s="1"/>
  <c r="G50" s="1"/>
  <c r="I51"/>
  <c r="H51" s="1"/>
  <c r="G51" s="1"/>
  <c r="I52"/>
  <c r="H52" s="1"/>
  <c r="G52" s="1"/>
  <c r="I53"/>
  <c r="H53" s="1"/>
  <c r="G53" s="1"/>
  <c r="I54"/>
  <c r="H54" s="1"/>
  <c r="G54" s="1"/>
  <c r="I55"/>
  <c r="H55" s="1"/>
  <c r="G55" s="1"/>
  <c r="I56"/>
  <c r="H56" s="1"/>
  <c r="G56" s="1"/>
  <c r="I57"/>
  <c r="H57" s="1"/>
  <c r="G57" s="1"/>
  <c r="I58"/>
  <c r="H58" s="1"/>
  <c r="G58" s="1"/>
  <c r="I59"/>
  <c r="H59" s="1"/>
  <c r="G59" s="1"/>
  <c r="I60"/>
  <c r="H60" s="1"/>
  <c r="G60" s="1"/>
  <c r="I61"/>
  <c r="H61" s="1"/>
  <c r="G61" s="1"/>
  <c r="I62"/>
  <c r="H62" s="1"/>
  <c r="G62" s="1"/>
  <c r="I63"/>
  <c r="H63" s="1"/>
  <c r="G63" s="1"/>
  <c r="I64"/>
  <c r="H64" s="1"/>
  <c r="G64" s="1"/>
  <c r="I65"/>
  <c r="H65" s="1"/>
  <c r="G65" s="1"/>
  <c r="I66"/>
  <c r="H66" s="1"/>
  <c r="G66" s="1"/>
  <c r="I67"/>
  <c r="H67" s="1"/>
  <c r="G67" s="1"/>
  <c r="I68"/>
  <c r="H68" s="1"/>
  <c r="G68" s="1"/>
  <c r="I69"/>
  <c r="H69" s="1"/>
  <c r="G69" s="1"/>
  <c r="I70"/>
  <c r="H70" s="1"/>
  <c r="G70" s="1"/>
  <c r="I71"/>
  <c r="H71" s="1"/>
  <c r="G71" s="1"/>
  <c r="I72"/>
  <c r="H72" s="1"/>
  <c r="G72" s="1"/>
  <c r="I73"/>
  <c r="H73" s="1"/>
  <c r="G73" s="1"/>
  <c r="I74"/>
  <c r="H74" s="1"/>
  <c r="G74" s="1"/>
  <c r="I75"/>
  <c r="H75" s="1"/>
  <c r="G75" s="1"/>
  <c r="I76"/>
  <c r="H76" s="1"/>
  <c r="G76" s="1"/>
  <c r="I77"/>
  <c r="H77" s="1"/>
  <c r="G77" s="1"/>
  <c r="I78"/>
  <c r="H78" s="1"/>
  <c r="G78" s="1"/>
  <c r="I79"/>
  <c r="H79" s="1"/>
  <c r="G79" s="1"/>
  <c r="I80"/>
  <c r="H80" s="1"/>
  <c r="G80" s="1"/>
  <c r="I82"/>
  <c r="H82" s="1"/>
  <c r="G82" s="1"/>
  <c r="I83"/>
  <c r="H83" s="1"/>
  <c r="G83" s="1"/>
  <c r="I84"/>
  <c r="H84" s="1"/>
  <c r="G84" s="1"/>
  <c r="I85"/>
  <c r="H85" s="1"/>
  <c r="G85" s="1"/>
  <c r="I86"/>
  <c r="H86" s="1"/>
  <c r="G86" s="1"/>
  <c r="I87"/>
  <c r="H87" s="1"/>
  <c r="G87" s="1"/>
  <c r="I88"/>
  <c r="H88" s="1"/>
  <c r="G88" s="1"/>
  <c r="I89"/>
  <c r="H89" s="1"/>
  <c r="G89" s="1"/>
  <c r="I90"/>
  <c r="H90" s="1"/>
  <c r="G90" s="1"/>
  <c r="I91"/>
  <c r="H91" s="1"/>
  <c r="G91" s="1"/>
  <c r="I92"/>
  <c r="H92" s="1"/>
  <c r="G92" s="1"/>
  <c r="I93"/>
  <c r="H93" s="1"/>
  <c r="G93" s="1"/>
  <c r="I94"/>
  <c r="H94" s="1"/>
  <c r="G94" s="1"/>
  <c r="I95"/>
  <c r="H95" s="1"/>
  <c r="G95" s="1"/>
  <c r="I96"/>
  <c r="H96" s="1"/>
  <c r="G96" s="1"/>
  <c r="I97"/>
  <c r="H97" s="1"/>
  <c r="G97" s="1"/>
  <c r="I98"/>
  <c r="H98" s="1"/>
  <c r="G98" s="1"/>
  <c r="I99"/>
  <c r="H99" s="1"/>
  <c r="G99" s="1"/>
  <c r="I100"/>
  <c r="H100" s="1"/>
  <c r="G100" s="1"/>
  <c r="I101"/>
  <c r="H101" s="1"/>
  <c r="G101" s="1"/>
  <c r="I102"/>
  <c r="H102" s="1"/>
  <c r="G102" s="1"/>
  <c r="I103"/>
  <c r="H103" s="1"/>
  <c r="G103" s="1"/>
  <c r="I104"/>
  <c r="H104" s="1"/>
  <c r="G104" s="1"/>
  <c r="I105"/>
  <c r="H105" s="1"/>
  <c r="G105" s="1"/>
  <c r="I106"/>
  <c r="H106" s="1"/>
  <c r="G106" s="1"/>
  <c r="I107"/>
  <c r="H107" s="1"/>
  <c r="G107" s="1"/>
  <c r="I108"/>
  <c r="H108" s="1"/>
  <c r="G108" s="1"/>
  <c r="I109"/>
  <c r="H109" s="1"/>
  <c r="G109" s="1"/>
  <c r="I110"/>
  <c r="H110" s="1"/>
  <c r="G110" s="1"/>
  <c r="I111"/>
  <c r="H111" s="1"/>
  <c r="G111" s="1"/>
  <c r="I112"/>
  <c r="H112" s="1"/>
  <c r="G112" s="1"/>
  <c r="I113"/>
  <c r="H113" s="1"/>
  <c r="G113" s="1"/>
  <c r="I114"/>
  <c r="H114" s="1"/>
  <c r="G114" s="1"/>
  <c r="I115"/>
  <c r="H115" s="1"/>
  <c r="G115" s="1"/>
  <c r="I116"/>
  <c r="H116" s="1"/>
  <c r="G116" s="1"/>
  <c r="I117"/>
  <c r="H117" s="1"/>
  <c r="G117" s="1"/>
  <c r="I118"/>
  <c r="H118" s="1"/>
  <c r="G118" s="1"/>
  <c r="I119"/>
  <c r="H119" s="1"/>
  <c r="G119" s="1"/>
  <c r="I120"/>
  <c r="H120" s="1"/>
  <c r="G120" s="1"/>
  <c r="I122"/>
  <c r="H122" s="1"/>
  <c r="G122" s="1"/>
  <c r="I123"/>
  <c r="H123" s="1"/>
  <c r="G123" s="1"/>
  <c r="I124"/>
  <c r="H124" s="1"/>
  <c r="G124" s="1"/>
  <c r="I125"/>
  <c r="H125" s="1"/>
  <c r="G125" s="1"/>
  <c r="I126"/>
  <c r="H126" s="1"/>
  <c r="G126" s="1"/>
  <c r="I127"/>
  <c r="H127" s="1"/>
  <c r="G127" s="1"/>
  <c r="I128"/>
  <c r="H128" s="1"/>
  <c r="G128" s="1"/>
  <c r="I129"/>
  <c r="H129" s="1"/>
  <c r="G129" s="1"/>
  <c r="I130"/>
  <c r="H130" s="1"/>
  <c r="G130" s="1"/>
  <c r="I131"/>
  <c r="H131" s="1"/>
  <c r="G131" s="1"/>
  <c r="I132"/>
  <c r="H132" s="1"/>
  <c r="G132" s="1"/>
  <c r="I133"/>
  <c r="H133" s="1"/>
  <c r="G133" s="1"/>
  <c r="I134"/>
  <c r="H134" s="1"/>
  <c r="G134" s="1"/>
  <c r="I135"/>
  <c r="H135" s="1"/>
  <c r="G135" s="1"/>
  <c r="I136"/>
  <c r="H136" s="1"/>
  <c r="G136" s="1"/>
  <c r="I137"/>
  <c r="H137" s="1"/>
  <c r="G137" s="1"/>
  <c r="I138"/>
  <c r="H138" s="1"/>
  <c r="G138" s="1"/>
  <c r="I139"/>
  <c r="H139" s="1"/>
  <c r="G139" s="1"/>
  <c r="I140"/>
  <c r="H140" s="1"/>
  <c r="G140" s="1"/>
  <c r="I141"/>
  <c r="H141" s="1"/>
  <c r="G141" s="1"/>
  <c r="I142"/>
  <c r="H142" s="1"/>
  <c r="G142" s="1"/>
  <c r="I143"/>
  <c r="H143" s="1"/>
  <c r="G143" s="1"/>
  <c r="I144"/>
  <c r="H144" s="1"/>
  <c r="G144" s="1"/>
  <c r="I145"/>
  <c r="H145" s="1"/>
  <c r="G145" s="1"/>
  <c r="G16" i="3" s="1"/>
  <c r="I146" i="30"/>
  <c r="H146" s="1"/>
  <c r="G146" s="1"/>
  <c r="I147"/>
  <c r="H147" s="1"/>
  <c r="G147" s="1"/>
  <c r="I148"/>
  <c r="H148" s="1"/>
  <c r="G148" s="1"/>
  <c r="I149"/>
  <c r="H149" s="1"/>
  <c r="G149" s="1"/>
  <c r="I150"/>
  <c r="H150" s="1"/>
  <c r="G150" s="1"/>
  <c r="I151"/>
  <c r="H151" s="1"/>
  <c r="G151" s="1"/>
  <c r="I152"/>
  <c r="H152" s="1"/>
  <c r="G152" s="1"/>
  <c r="I153"/>
  <c r="H153" s="1"/>
  <c r="G153" s="1"/>
  <c r="I154"/>
  <c r="H154" s="1"/>
  <c r="G154" s="1"/>
  <c r="I155"/>
  <c r="H155" s="1"/>
  <c r="G155" s="1"/>
  <c r="I156"/>
  <c r="H156" s="1"/>
  <c r="G156" s="1"/>
  <c r="I157"/>
  <c r="H157" s="1"/>
  <c r="G157" s="1"/>
  <c r="I158"/>
  <c r="H158" s="1"/>
  <c r="G158" s="1"/>
  <c r="I159"/>
  <c r="H159" s="1"/>
  <c r="G159" s="1"/>
  <c r="G22" i="3" s="1"/>
  <c r="I160" i="30"/>
  <c r="H160" s="1"/>
  <c r="G160" s="1"/>
  <c r="I161"/>
  <c r="H161" s="1"/>
  <c r="G161" s="1"/>
  <c r="I162"/>
  <c r="H162" s="1"/>
  <c r="G162" s="1"/>
  <c r="I163"/>
  <c r="H163" s="1"/>
  <c r="G163" s="1"/>
  <c r="G18" i="3" s="1"/>
  <c r="I164" i="30"/>
  <c r="H164" s="1"/>
  <c r="G164" s="1"/>
  <c r="I165"/>
  <c r="H165" s="1"/>
  <c r="G165" s="1"/>
  <c r="I166"/>
  <c r="H166" s="1"/>
  <c r="G166" s="1"/>
  <c r="I167"/>
  <c r="H167" s="1"/>
  <c r="G167" s="1"/>
  <c r="G23" i="3" s="1"/>
  <c r="I168" i="30"/>
  <c r="H168" s="1"/>
  <c r="G168" s="1"/>
  <c r="I169"/>
  <c r="H169" s="1"/>
  <c r="G169" s="1"/>
  <c r="G25" i="3" s="1"/>
  <c r="I170" i="30"/>
  <c r="H170" s="1"/>
  <c r="G170" s="1"/>
  <c r="I171"/>
  <c r="H171" s="1"/>
  <c r="G171" s="1"/>
  <c r="I172"/>
  <c r="H172" s="1"/>
  <c r="G172" s="1"/>
  <c r="I173"/>
  <c r="H173" s="1"/>
  <c r="G173" s="1"/>
  <c r="I174"/>
  <c r="H174" s="1"/>
  <c r="G174" s="1"/>
  <c r="I175"/>
  <c r="H175" s="1"/>
  <c r="G175" s="1"/>
  <c r="I176"/>
  <c r="H176" s="1"/>
  <c r="G176" s="1"/>
  <c r="I177"/>
  <c r="H177" s="1"/>
  <c r="G177" s="1"/>
  <c r="I178"/>
  <c r="H178" s="1"/>
  <c r="G178" s="1"/>
  <c r="I179"/>
  <c r="H179" s="1"/>
  <c r="G179" s="1"/>
  <c r="I180"/>
  <c r="H180" s="1"/>
  <c r="G180" s="1"/>
  <c r="I181"/>
  <c r="H181" s="1"/>
  <c r="G181" s="1"/>
  <c r="I182"/>
  <c r="H182" s="1"/>
  <c r="G182" s="1"/>
  <c r="I183"/>
  <c r="H183" s="1"/>
  <c r="G183" s="1"/>
  <c r="I184"/>
  <c r="H184" s="1"/>
  <c r="G184" s="1"/>
  <c r="I185"/>
  <c r="H185" s="1"/>
  <c r="G185" s="1"/>
  <c r="I186"/>
  <c r="H186" s="1"/>
  <c r="G186" s="1"/>
  <c r="I187"/>
  <c r="H187" s="1"/>
  <c r="G187" s="1"/>
  <c r="I188"/>
  <c r="H188" s="1"/>
  <c r="G188" s="1"/>
  <c r="I189"/>
  <c r="H189" s="1"/>
  <c r="G189" s="1"/>
  <c r="I190"/>
  <c r="H190" s="1"/>
  <c r="G190" s="1"/>
  <c r="I191"/>
  <c r="H191" s="1"/>
  <c r="G191" s="1"/>
  <c r="I192"/>
  <c r="H192" s="1"/>
  <c r="G192" s="1"/>
  <c r="I193"/>
  <c r="H193" s="1"/>
  <c r="G193" s="1"/>
  <c r="I194"/>
  <c r="H194" s="1"/>
  <c r="G194" s="1"/>
  <c r="I195"/>
  <c r="H195" s="1"/>
  <c r="G195" s="1"/>
  <c r="K194" s="1"/>
  <c r="I196"/>
  <c r="H196" s="1"/>
  <c r="G196" s="1"/>
  <c r="I197"/>
  <c r="H197" s="1"/>
  <c r="G197" s="1"/>
  <c r="I198"/>
  <c r="H198" s="1"/>
  <c r="G198" s="1"/>
  <c r="I199"/>
  <c r="H199" s="1"/>
  <c r="G199" s="1"/>
  <c r="I200"/>
  <c r="H200" s="1"/>
  <c r="G200" s="1"/>
  <c r="I201"/>
  <c r="H201" s="1"/>
  <c r="G201" s="1"/>
  <c r="I202"/>
  <c r="H202" s="1"/>
  <c r="G202" s="1"/>
  <c r="I203"/>
  <c r="H203" s="1"/>
  <c r="G203" s="1"/>
  <c r="I204"/>
  <c r="H204" s="1"/>
  <c r="G204" s="1"/>
  <c r="I205"/>
  <c r="H205" s="1"/>
  <c r="G205" s="1"/>
  <c r="I206"/>
  <c r="H206" s="1"/>
  <c r="G206" s="1"/>
  <c r="I207"/>
  <c r="H207" s="1"/>
  <c r="G207" s="1"/>
  <c r="I208"/>
  <c r="H208" s="1"/>
  <c r="G208" s="1"/>
  <c r="I209"/>
  <c r="H209" s="1"/>
  <c r="G209" s="1"/>
  <c r="I210"/>
  <c r="H210" s="1"/>
  <c r="G210" s="1"/>
  <c r="I211"/>
  <c r="H211" s="1"/>
  <c r="G211" s="1"/>
  <c r="G31" i="3" s="1"/>
  <c r="I212" i="30"/>
  <c r="H212" s="1"/>
  <c r="G212" s="1"/>
  <c r="I213"/>
  <c r="H213" s="1"/>
  <c r="G213" s="1"/>
  <c r="I214"/>
  <c r="H214" s="1"/>
  <c r="G214" s="1"/>
  <c r="I215"/>
  <c r="H215" s="1"/>
  <c r="G215" s="1"/>
  <c r="I216"/>
  <c r="H216" s="1"/>
  <c r="G216" s="1"/>
  <c r="I217"/>
  <c r="H217" s="1"/>
  <c r="G217" s="1"/>
  <c r="I218"/>
  <c r="H218" s="1"/>
  <c r="G218" s="1"/>
  <c r="I219"/>
  <c r="H219" s="1"/>
  <c r="G219" s="1"/>
  <c r="I220"/>
  <c r="H220" s="1"/>
  <c r="G220" s="1"/>
  <c r="I221"/>
  <c r="H221" s="1"/>
  <c r="G221" s="1"/>
  <c r="I222"/>
  <c r="H222" s="1"/>
  <c r="G222" s="1"/>
  <c r="I223"/>
  <c r="H223" s="1"/>
  <c r="G223" s="1"/>
  <c r="I224"/>
  <c r="H224" s="1"/>
  <c r="G224" s="1"/>
  <c r="I225"/>
  <c r="H225" s="1"/>
  <c r="G225" s="1"/>
  <c r="I226"/>
  <c r="H226" s="1"/>
  <c r="G226" s="1"/>
  <c r="I227"/>
  <c r="H227" s="1"/>
  <c r="G227" s="1"/>
  <c r="I228"/>
  <c r="H228" s="1"/>
  <c r="G228" s="1"/>
  <c r="I229"/>
  <c r="H229" s="1"/>
  <c r="G229" s="1"/>
  <c r="I230"/>
  <c r="H230" s="1"/>
  <c r="G230" s="1"/>
  <c r="I231"/>
  <c r="H231" s="1"/>
  <c r="G231" s="1"/>
  <c r="I232"/>
  <c r="H232" s="1"/>
  <c r="G232" s="1"/>
  <c r="I233"/>
  <c r="H233" s="1"/>
  <c r="G233" s="1"/>
  <c r="I234"/>
  <c r="H234" s="1"/>
  <c r="G234" s="1"/>
  <c r="I235"/>
  <c r="H235" s="1"/>
  <c r="G235" s="1"/>
  <c r="I236"/>
  <c r="H236" s="1"/>
  <c r="G236" s="1"/>
  <c r="I237"/>
  <c r="H237" s="1"/>
  <c r="G237" s="1"/>
  <c r="I238"/>
  <c r="H238" s="1"/>
  <c r="G238" s="1"/>
  <c r="I239"/>
  <c r="H239" s="1"/>
  <c r="G239" s="1"/>
  <c r="I240"/>
  <c r="H240" s="1"/>
  <c r="G240" s="1"/>
  <c r="I241"/>
  <c r="H241" s="1"/>
  <c r="G241" s="1"/>
  <c r="I242"/>
  <c r="H242" s="1"/>
  <c r="G242" s="1"/>
  <c r="I243"/>
  <c r="H243" s="1"/>
  <c r="G243" s="1"/>
  <c r="I244"/>
  <c r="H244" s="1"/>
  <c r="G244" s="1"/>
  <c r="I245"/>
  <c r="H245" s="1"/>
  <c r="G245" s="1"/>
  <c r="I246"/>
  <c r="H246" s="1"/>
  <c r="G246" s="1"/>
  <c r="I247"/>
  <c r="H247" s="1"/>
  <c r="G247" s="1"/>
  <c r="I248"/>
  <c r="H248" s="1"/>
  <c r="G248" s="1"/>
  <c r="I249"/>
  <c r="H249" s="1"/>
  <c r="G249" s="1"/>
  <c r="I250"/>
  <c r="H250" s="1"/>
  <c r="G250" s="1"/>
  <c r="I251"/>
  <c r="H251" s="1"/>
  <c r="G251" s="1"/>
  <c r="I252"/>
  <c r="H252" s="1"/>
  <c r="G252" s="1"/>
  <c r="I253"/>
  <c r="H253" s="1"/>
  <c r="G253" s="1"/>
  <c r="I254"/>
  <c r="H254" s="1"/>
  <c r="G254" s="1"/>
  <c r="I255"/>
  <c r="H255" s="1"/>
  <c r="G255" s="1"/>
  <c r="I256"/>
  <c r="H256" s="1"/>
  <c r="G256" s="1"/>
  <c r="I257"/>
  <c r="H257" s="1"/>
  <c r="G257" s="1"/>
  <c r="I258"/>
  <c r="H258" s="1"/>
  <c r="G258" s="1"/>
  <c r="I259"/>
  <c r="H259" s="1"/>
  <c r="G259" s="1"/>
  <c r="I260"/>
  <c r="H260" s="1"/>
  <c r="G260" s="1"/>
  <c r="I261"/>
  <c r="H261" s="1"/>
  <c r="G261" s="1"/>
  <c r="I262"/>
  <c r="H262" s="1"/>
  <c r="G262" s="1"/>
  <c r="I263"/>
  <c r="H263" s="1"/>
  <c r="G263" s="1"/>
  <c r="I264"/>
  <c r="H264" s="1"/>
  <c r="G264" s="1"/>
  <c r="I265"/>
  <c r="H265" s="1"/>
  <c r="G265" s="1"/>
  <c r="I266"/>
  <c r="H266" s="1"/>
  <c r="G266" s="1"/>
  <c r="I267"/>
  <c r="H267" s="1"/>
  <c r="G267" s="1"/>
  <c r="I268"/>
  <c r="H268" s="1"/>
  <c r="G268" s="1"/>
  <c r="I269"/>
  <c r="H269" s="1"/>
  <c r="G269" s="1"/>
  <c r="I270"/>
  <c r="H270" s="1"/>
  <c r="G270" s="1"/>
  <c r="I271"/>
  <c r="H271" s="1"/>
  <c r="G271" s="1"/>
  <c r="I272"/>
  <c r="H272" s="1"/>
  <c r="G272" s="1"/>
  <c r="I273"/>
  <c r="H273" s="1"/>
  <c r="G273" s="1"/>
  <c r="I274"/>
  <c r="H274" s="1"/>
  <c r="G274" s="1"/>
  <c r="I275"/>
  <c r="H275" s="1"/>
  <c r="G275" s="1"/>
  <c r="I276"/>
  <c r="H276" s="1"/>
  <c r="G276" s="1"/>
  <c r="I277"/>
  <c r="H277" s="1"/>
  <c r="G277" s="1"/>
  <c r="I278"/>
  <c r="H278" s="1"/>
  <c r="G278" s="1"/>
  <c r="I279"/>
  <c r="H279" s="1"/>
  <c r="G279" s="1"/>
  <c r="I280"/>
  <c r="H280" s="1"/>
  <c r="G280" s="1"/>
  <c r="I281"/>
  <c r="H281" s="1"/>
  <c r="G281" s="1"/>
  <c r="I282"/>
  <c r="H282" s="1"/>
  <c r="G282" s="1"/>
  <c r="I283"/>
  <c r="H283" s="1"/>
  <c r="G283" s="1"/>
  <c r="I284"/>
  <c r="H284" s="1"/>
  <c r="G284" s="1"/>
  <c r="I285"/>
  <c r="H285" s="1"/>
  <c r="G285" s="1"/>
  <c r="I286"/>
  <c r="H286" s="1"/>
  <c r="G286" s="1"/>
  <c r="I287"/>
  <c r="H287" s="1"/>
  <c r="G287" s="1"/>
  <c r="I288"/>
  <c r="H288" s="1"/>
  <c r="G288" s="1"/>
  <c r="I289"/>
  <c r="H289" s="1"/>
  <c r="G289" s="1"/>
  <c r="I290"/>
  <c r="H290" s="1"/>
  <c r="G290" s="1"/>
  <c r="I291"/>
  <c r="H291" s="1"/>
  <c r="G291" s="1"/>
  <c r="I292"/>
  <c r="H292" s="1"/>
  <c r="G292" s="1"/>
  <c r="I293"/>
  <c r="H293" s="1"/>
  <c r="G293" s="1"/>
  <c r="I294"/>
  <c r="H294" s="1"/>
  <c r="G294" s="1"/>
  <c r="I295"/>
  <c r="H295" s="1"/>
  <c r="G295" s="1"/>
  <c r="I296"/>
  <c r="H296" s="1"/>
  <c r="G296" s="1"/>
  <c r="I297"/>
  <c r="H297" s="1"/>
  <c r="G297" s="1"/>
  <c r="I298"/>
  <c r="H298" s="1"/>
  <c r="G298" s="1"/>
  <c r="I299"/>
  <c r="H299" s="1"/>
  <c r="G299" s="1"/>
  <c r="I300"/>
  <c r="H300" s="1"/>
  <c r="G300" s="1"/>
  <c r="I301"/>
  <c r="H301" s="1"/>
  <c r="G301" s="1"/>
  <c r="I302"/>
  <c r="H302" s="1"/>
  <c r="G302" s="1"/>
  <c r="I303"/>
  <c r="H303" s="1"/>
  <c r="G303" s="1"/>
  <c r="I304"/>
  <c r="H304" s="1"/>
  <c r="G304" s="1"/>
  <c r="I305"/>
  <c r="H305" s="1"/>
  <c r="G305" s="1"/>
  <c r="I306"/>
  <c r="H306" s="1"/>
  <c r="G306" s="1"/>
  <c r="I307"/>
  <c r="H307" s="1"/>
  <c r="G307" s="1"/>
  <c r="I308"/>
  <c r="H308" s="1"/>
  <c r="G308" s="1"/>
  <c r="I309"/>
  <c r="H309" s="1"/>
  <c r="G309" s="1"/>
  <c r="I310"/>
  <c r="H310" s="1"/>
  <c r="G310" s="1"/>
  <c r="I311"/>
  <c r="H311" s="1"/>
  <c r="G311" s="1"/>
  <c r="I312"/>
  <c r="H312" s="1"/>
  <c r="G312" s="1"/>
  <c r="I313"/>
  <c r="H313" s="1"/>
  <c r="G313" s="1"/>
  <c r="I314"/>
  <c r="H314" s="1"/>
  <c r="G314" s="1"/>
  <c r="I315"/>
  <c r="H315" s="1"/>
  <c r="G315" s="1"/>
  <c r="I316"/>
  <c r="H316" s="1"/>
  <c r="G316" s="1"/>
  <c r="I317"/>
  <c r="H317" s="1"/>
  <c r="G317" s="1"/>
  <c r="I318"/>
  <c r="H318" s="1"/>
  <c r="G318" s="1"/>
  <c r="I319"/>
  <c r="H319" s="1"/>
  <c r="G319" s="1"/>
  <c r="I320"/>
  <c r="H320" s="1"/>
  <c r="G320" s="1"/>
  <c r="I321"/>
  <c r="H321" s="1"/>
  <c r="G321" s="1"/>
  <c r="I322"/>
  <c r="H322" s="1"/>
  <c r="G322" s="1"/>
  <c r="I323"/>
  <c r="H323" s="1"/>
  <c r="G323" s="1"/>
  <c r="I324"/>
  <c r="H324" s="1"/>
  <c r="G324" s="1"/>
  <c r="I325"/>
  <c r="H325" s="1"/>
  <c r="G325" s="1"/>
  <c r="I326"/>
  <c r="H326" s="1"/>
  <c r="G326" s="1"/>
  <c r="I327"/>
  <c r="H327" s="1"/>
  <c r="G327" s="1"/>
  <c r="I328"/>
  <c r="H328" s="1"/>
  <c r="G328" s="1"/>
  <c r="I329"/>
  <c r="H329" s="1"/>
  <c r="G329" s="1"/>
  <c r="I330"/>
  <c r="H330" s="1"/>
  <c r="G330" s="1"/>
  <c r="I331"/>
  <c r="H331" s="1"/>
  <c r="G331" s="1"/>
  <c r="I332"/>
  <c r="H332" s="1"/>
  <c r="G332" s="1"/>
  <c r="I333"/>
  <c r="H333" s="1"/>
  <c r="G333" s="1"/>
  <c r="I334"/>
  <c r="H334" s="1"/>
  <c r="G334" s="1"/>
  <c r="I335"/>
  <c r="H335" s="1"/>
  <c r="G335" s="1"/>
  <c r="I336"/>
  <c r="H336" s="1"/>
  <c r="G336" s="1"/>
  <c r="I337"/>
  <c r="H337" s="1"/>
  <c r="G337" s="1"/>
  <c r="I338"/>
  <c r="H338" s="1"/>
  <c r="G338" s="1"/>
  <c r="I339"/>
  <c r="H339" s="1"/>
  <c r="G339" s="1"/>
  <c r="I340"/>
  <c r="H340" s="1"/>
  <c r="G340" s="1"/>
  <c r="I341"/>
  <c r="H341" s="1"/>
  <c r="G341" s="1"/>
  <c r="I342"/>
  <c r="H342" s="1"/>
  <c r="G342" s="1"/>
  <c r="I343"/>
  <c r="H343" s="1"/>
  <c r="G343" s="1"/>
  <c r="I344"/>
  <c r="H344" s="1"/>
  <c r="G344" s="1"/>
  <c r="I345"/>
  <c r="H345" s="1"/>
  <c r="G345" s="1"/>
  <c r="I346"/>
  <c r="H346" s="1"/>
  <c r="G346" s="1"/>
  <c r="I347"/>
  <c r="H347" s="1"/>
  <c r="G347" s="1"/>
  <c r="I348"/>
  <c r="H348" s="1"/>
  <c r="G348" s="1"/>
  <c r="I349"/>
  <c r="H349" s="1"/>
  <c r="G349" s="1"/>
  <c r="I350"/>
  <c r="H350" s="1"/>
  <c r="G350" s="1"/>
  <c r="I351"/>
  <c r="H351" s="1"/>
  <c r="G351" s="1"/>
  <c r="I352"/>
  <c r="H352" s="1"/>
  <c r="G352" s="1"/>
  <c r="I353"/>
  <c r="H353" s="1"/>
  <c r="G353" s="1"/>
  <c r="I354"/>
  <c r="H354" s="1"/>
  <c r="G354" s="1"/>
  <c r="I355"/>
  <c r="H355" s="1"/>
  <c r="G355" s="1"/>
  <c r="I356"/>
  <c r="H356" s="1"/>
  <c r="G356" s="1"/>
  <c r="I357"/>
  <c r="H357" s="1"/>
  <c r="G357" s="1"/>
  <c r="I358"/>
  <c r="H358" s="1"/>
  <c r="G358" s="1"/>
  <c r="I359"/>
  <c r="H359" s="1"/>
  <c r="G359" s="1"/>
  <c r="I360"/>
  <c r="H360" s="1"/>
  <c r="G360" s="1"/>
  <c r="I361"/>
  <c r="H361" s="1"/>
  <c r="G361" s="1"/>
  <c r="I362"/>
  <c r="H362" s="1"/>
  <c r="G362" s="1"/>
  <c r="I363"/>
  <c r="H363" s="1"/>
  <c r="G363" s="1"/>
  <c r="I364"/>
  <c r="H364" s="1"/>
  <c r="G364" s="1"/>
  <c r="I365"/>
  <c r="H365" s="1"/>
  <c r="G365" s="1"/>
  <c r="I366"/>
  <c r="H366" s="1"/>
  <c r="G366" s="1"/>
  <c r="I367"/>
  <c r="H367" s="1"/>
  <c r="G367" s="1"/>
  <c r="I368"/>
  <c r="H368" s="1"/>
  <c r="G368" s="1"/>
  <c r="I369"/>
  <c r="H369" s="1"/>
  <c r="G369" s="1"/>
  <c r="I370"/>
  <c r="H370" s="1"/>
  <c r="G370" s="1"/>
  <c r="I371"/>
  <c r="H371" s="1"/>
  <c r="G371" s="1"/>
  <c r="I372"/>
  <c r="H372" s="1"/>
  <c r="G372" s="1"/>
  <c r="I373"/>
  <c r="H373" s="1"/>
  <c r="G373" s="1"/>
  <c r="I374"/>
  <c r="H374" s="1"/>
  <c r="G374" s="1"/>
  <c r="I375"/>
  <c r="H375" s="1"/>
  <c r="G375" s="1"/>
  <c r="I376"/>
  <c r="H376" s="1"/>
  <c r="G376" s="1"/>
  <c r="I377"/>
  <c r="H377" s="1"/>
  <c r="G377" s="1"/>
  <c r="I378"/>
  <c r="H378" s="1"/>
  <c r="G378" s="1"/>
  <c r="I379"/>
  <c r="H379" s="1"/>
  <c r="G379" s="1"/>
  <c r="I380"/>
  <c r="H380" s="1"/>
  <c r="G380" s="1"/>
  <c r="I381"/>
  <c r="H381" s="1"/>
  <c r="G381" s="1"/>
  <c r="I382"/>
  <c r="H382" s="1"/>
  <c r="G382" s="1"/>
  <c r="I383"/>
  <c r="H383" s="1"/>
  <c r="G383" s="1"/>
  <c r="I384"/>
  <c r="H384" s="1"/>
  <c r="G384" s="1"/>
  <c r="I385"/>
  <c r="H385" s="1"/>
  <c r="G385" s="1"/>
  <c r="I386"/>
  <c r="H386" s="1"/>
  <c r="G386" s="1"/>
  <c r="I387"/>
  <c r="H387" s="1"/>
  <c r="G387" s="1"/>
  <c r="I388"/>
  <c r="H388" s="1"/>
  <c r="G388" s="1"/>
  <c r="I389"/>
  <c r="H389" s="1"/>
  <c r="G389" s="1"/>
  <c r="I390"/>
  <c r="H390" s="1"/>
  <c r="G390" s="1"/>
  <c r="I391"/>
  <c r="H391" s="1"/>
  <c r="G391" s="1"/>
  <c r="I393"/>
  <c r="H393" s="1"/>
  <c r="G393" s="1"/>
  <c r="I394"/>
  <c r="H394" s="1"/>
  <c r="G394" s="1"/>
  <c r="I395"/>
  <c r="H395" s="1"/>
  <c r="G395" s="1"/>
  <c r="I396"/>
  <c r="H396" s="1"/>
  <c r="G396" s="1"/>
  <c r="I397"/>
  <c r="H397" s="1"/>
  <c r="G397" s="1"/>
  <c r="I398"/>
  <c r="H398" s="1"/>
  <c r="G398" s="1"/>
  <c r="I399"/>
  <c r="H399" s="1"/>
  <c r="G399" s="1"/>
  <c r="I400"/>
  <c r="H400" s="1"/>
  <c r="G400" s="1"/>
  <c r="I401"/>
  <c r="H401" s="1"/>
  <c r="G401" s="1"/>
  <c r="I402"/>
  <c r="H402" s="1"/>
  <c r="G402" s="1"/>
  <c r="I403"/>
  <c r="H403" s="1"/>
  <c r="G403" s="1"/>
  <c r="I404"/>
  <c r="H404" s="1"/>
  <c r="G404" s="1"/>
  <c r="I405"/>
  <c r="H405" s="1"/>
  <c r="G405" s="1"/>
  <c r="I406"/>
  <c r="H406" s="1"/>
  <c r="G406" s="1"/>
  <c r="I407"/>
  <c r="H407" s="1"/>
  <c r="G407" s="1"/>
  <c r="I408"/>
  <c r="H408" s="1"/>
  <c r="G408" s="1"/>
  <c r="I409"/>
  <c r="H409" s="1"/>
  <c r="G409" s="1"/>
  <c r="I410"/>
  <c r="H410" s="1"/>
  <c r="G410" s="1"/>
  <c r="I411"/>
  <c r="H411" s="1"/>
  <c r="G411" s="1"/>
  <c r="I412"/>
  <c r="H412" s="1"/>
  <c r="G412" s="1"/>
  <c r="I413"/>
  <c r="H413" s="1"/>
  <c r="G413" s="1"/>
  <c r="I414"/>
  <c r="H414" s="1"/>
  <c r="G414" s="1"/>
  <c r="I415"/>
  <c r="H415" s="1"/>
  <c r="G415" s="1"/>
  <c r="I416"/>
  <c r="H416" s="1"/>
  <c r="G416" s="1"/>
  <c r="I417"/>
  <c r="H417" s="1"/>
  <c r="G417" s="1"/>
  <c r="I418"/>
  <c r="H418" s="1"/>
  <c r="G418" s="1"/>
  <c r="I419"/>
  <c r="H419" s="1"/>
  <c r="G419" s="1"/>
  <c r="I420"/>
  <c r="H420" s="1"/>
  <c r="G420" s="1"/>
  <c r="I421"/>
  <c r="H421" s="1"/>
  <c r="G421" s="1"/>
  <c r="I422"/>
  <c r="H422" s="1"/>
  <c r="G422" s="1"/>
  <c r="I423"/>
  <c r="H423" s="1"/>
  <c r="G423" s="1"/>
  <c r="I424"/>
  <c r="H424" s="1"/>
  <c r="G424" s="1"/>
  <c r="I425"/>
  <c r="H425" s="1"/>
  <c r="G425" s="1"/>
  <c r="I426"/>
  <c r="H426" s="1"/>
  <c r="G426" s="1"/>
  <c r="I427"/>
  <c r="H427" s="1"/>
  <c r="G427" s="1"/>
  <c r="I428"/>
  <c r="H428" s="1"/>
  <c r="G428" s="1"/>
  <c r="I429"/>
  <c r="H429" s="1"/>
  <c r="G429" s="1"/>
  <c r="I430"/>
  <c r="H430" s="1"/>
  <c r="G430" s="1"/>
  <c r="I431"/>
  <c r="H431" s="1"/>
  <c r="G431" s="1"/>
  <c r="I432"/>
  <c r="H432" s="1"/>
  <c r="G432" s="1"/>
  <c r="I433"/>
  <c r="H433" s="1"/>
  <c r="G433" s="1"/>
  <c r="I434"/>
  <c r="H434" s="1"/>
  <c r="G434" s="1"/>
  <c r="I435"/>
  <c r="H435" s="1"/>
  <c r="G435" s="1"/>
  <c r="I436"/>
  <c r="H436" s="1"/>
  <c r="G436" s="1"/>
  <c r="I437"/>
  <c r="H437" s="1"/>
  <c r="G437" s="1"/>
  <c r="I438"/>
  <c r="H438" s="1"/>
  <c r="G438" s="1"/>
  <c r="I439"/>
  <c r="H439" s="1"/>
  <c r="G439" s="1"/>
  <c r="I440"/>
  <c r="H440" s="1"/>
  <c r="G440" s="1"/>
  <c r="I441"/>
  <c r="H441" s="1"/>
  <c r="G441" s="1"/>
  <c r="I442"/>
  <c r="H442" s="1"/>
  <c r="G442" s="1"/>
  <c r="I443"/>
  <c r="H443" s="1"/>
  <c r="G443" s="1"/>
  <c r="I444"/>
  <c r="H444" s="1"/>
  <c r="G444" s="1"/>
  <c r="I445"/>
  <c r="H445" s="1"/>
  <c r="G445" s="1"/>
  <c r="I446"/>
  <c r="H446" s="1"/>
  <c r="G446" s="1"/>
  <c r="I447"/>
  <c r="H447" s="1"/>
  <c r="G447" s="1"/>
  <c r="I448"/>
  <c r="H448" s="1"/>
  <c r="G448" s="1"/>
  <c r="I449"/>
  <c r="H449" s="1"/>
  <c r="G449" s="1"/>
  <c r="I450"/>
  <c r="H450" s="1"/>
  <c r="G450" s="1"/>
  <c r="I451"/>
  <c r="H451" s="1"/>
  <c r="G451" s="1"/>
  <c r="I452"/>
  <c r="H452" s="1"/>
  <c r="G452" s="1"/>
  <c r="I453"/>
  <c r="H453" s="1"/>
  <c r="G453" s="1"/>
  <c r="I454"/>
  <c r="H454" s="1"/>
  <c r="G454" s="1"/>
  <c r="I455"/>
  <c r="H455" s="1"/>
  <c r="G455" s="1"/>
  <c r="I456"/>
  <c r="H456" s="1"/>
  <c r="G456" s="1"/>
  <c r="I457"/>
  <c r="H457" s="1"/>
  <c r="G457" s="1"/>
  <c r="I458"/>
  <c r="H458" s="1"/>
  <c r="G458" s="1"/>
  <c r="I459"/>
  <c r="H459" s="1"/>
  <c r="G459" s="1"/>
  <c r="I460"/>
  <c r="H460" s="1"/>
  <c r="G460" s="1"/>
  <c r="I461"/>
  <c r="H461" s="1"/>
  <c r="G461" s="1"/>
  <c r="I462"/>
  <c r="H462" s="1"/>
  <c r="G462" s="1"/>
  <c r="I463"/>
  <c r="H463" s="1"/>
  <c r="G463" s="1"/>
  <c r="I464"/>
  <c r="H464" s="1"/>
  <c r="G464" s="1"/>
  <c r="I465"/>
  <c r="H465" s="1"/>
  <c r="G465" s="1"/>
  <c r="I466"/>
  <c r="H466" s="1"/>
  <c r="G466" s="1"/>
  <c r="I467"/>
  <c r="H467" s="1"/>
  <c r="G467" s="1"/>
  <c r="I468"/>
  <c r="H468" s="1"/>
  <c r="G468" s="1"/>
  <c r="I469"/>
  <c r="H469" s="1"/>
  <c r="G469" s="1"/>
  <c r="I470"/>
  <c r="H470" s="1"/>
  <c r="G470" s="1"/>
  <c r="I471"/>
  <c r="H471" s="1"/>
  <c r="G471" s="1"/>
  <c r="I472"/>
  <c r="H472" s="1"/>
  <c r="G472" s="1"/>
  <c r="I473"/>
  <c r="H473" s="1"/>
  <c r="G473" s="1"/>
  <c r="I474"/>
  <c r="H474" s="1"/>
  <c r="G474" s="1"/>
  <c r="I475"/>
  <c r="H475" s="1"/>
  <c r="G475" s="1"/>
  <c r="I476"/>
  <c r="H476" s="1"/>
  <c r="G476" s="1"/>
  <c r="I477"/>
  <c r="H477" s="1"/>
  <c r="G477" s="1"/>
  <c r="I478"/>
  <c r="H478" s="1"/>
  <c r="G478" s="1"/>
  <c r="I479"/>
  <c r="H479" s="1"/>
  <c r="G479" s="1"/>
  <c r="I480"/>
  <c r="H480" s="1"/>
  <c r="G480" s="1"/>
  <c r="I481"/>
  <c r="H481" s="1"/>
  <c r="G481" s="1"/>
  <c r="I482"/>
  <c r="H482" s="1"/>
  <c r="G482" s="1"/>
  <c r="I483"/>
  <c r="H483" s="1"/>
  <c r="G483" s="1"/>
  <c r="I484"/>
  <c r="H484" s="1"/>
  <c r="G484" s="1"/>
  <c r="I485"/>
  <c r="H485" s="1"/>
  <c r="G485" s="1"/>
  <c r="I486"/>
  <c r="H486" s="1"/>
  <c r="G486" s="1"/>
  <c r="I487"/>
  <c r="H487" s="1"/>
  <c r="G487" s="1"/>
  <c r="I488"/>
  <c r="H488" s="1"/>
  <c r="G488" s="1"/>
  <c r="I489"/>
  <c r="H489" s="1"/>
  <c r="G489" s="1"/>
  <c r="I490"/>
  <c r="H490" s="1"/>
  <c r="G490" s="1"/>
  <c r="I491"/>
  <c r="H491" s="1"/>
  <c r="G491" s="1"/>
  <c r="I492"/>
  <c r="H492" s="1"/>
  <c r="G492" s="1"/>
  <c r="I493"/>
  <c r="H493" s="1"/>
  <c r="G493" s="1"/>
  <c r="I494"/>
  <c r="H494" s="1"/>
  <c r="G494" s="1"/>
  <c r="I495"/>
  <c r="H495" s="1"/>
  <c r="G495" s="1"/>
  <c r="I496"/>
  <c r="H496" s="1"/>
  <c r="G496" s="1"/>
  <c r="I497"/>
  <c r="H497" s="1"/>
  <c r="G497" s="1"/>
  <c r="I498"/>
  <c r="H498" s="1"/>
  <c r="G498" s="1"/>
  <c r="I499"/>
  <c r="H499" s="1"/>
  <c r="G499" s="1"/>
  <c r="I500"/>
  <c r="H500" s="1"/>
  <c r="G500" s="1"/>
  <c r="I501"/>
  <c r="H501" s="1"/>
  <c r="G501" s="1"/>
  <c r="I502"/>
  <c r="H502" s="1"/>
  <c r="G502" s="1"/>
  <c r="I503"/>
  <c r="H503" s="1"/>
  <c r="G503" s="1"/>
  <c r="I504"/>
  <c r="H504" s="1"/>
  <c r="G504" s="1"/>
  <c r="I505"/>
  <c r="H505" s="1"/>
  <c r="G505" s="1"/>
  <c r="I506"/>
  <c r="H506" s="1"/>
  <c r="G506" s="1"/>
  <c r="I507"/>
  <c r="H507" s="1"/>
  <c r="G507" s="1"/>
  <c r="I508"/>
  <c r="H508" s="1"/>
  <c r="G508" s="1"/>
  <c r="I509"/>
  <c r="H509" s="1"/>
  <c r="G509" s="1"/>
  <c r="I510"/>
  <c r="H510" s="1"/>
  <c r="G510" s="1"/>
  <c r="I511"/>
  <c r="H511" s="1"/>
  <c r="G511" s="1"/>
  <c r="I512"/>
  <c r="H512" s="1"/>
  <c r="G512" s="1"/>
  <c r="I513"/>
  <c r="H513" s="1"/>
  <c r="G513" s="1"/>
  <c r="I514"/>
  <c r="H514" s="1"/>
  <c r="G514" s="1"/>
  <c r="I515"/>
  <c r="H515" s="1"/>
  <c r="G515" s="1"/>
  <c r="I516"/>
  <c r="H516" s="1"/>
  <c r="G516" s="1"/>
  <c r="I517"/>
  <c r="H517" s="1"/>
  <c r="G517" s="1"/>
  <c r="I518"/>
  <c r="H518" s="1"/>
  <c r="G518" s="1"/>
  <c r="I519"/>
  <c r="H519" s="1"/>
  <c r="G519" s="1"/>
  <c r="I520"/>
  <c r="H520" s="1"/>
  <c r="G520" s="1"/>
  <c r="I521"/>
  <c r="H521" s="1"/>
  <c r="G521" s="1"/>
  <c r="I522"/>
  <c r="H522" s="1"/>
  <c r="G522" s="1"/>
  <c r="I523"/>
  <c r="H523" s="1"/>
  <c r="G523" s="1"/>
  <c r="I524"/>
  <c r="H524" s="1"/>
  <c r="G524" s="1"/>
  <c r="I525"/>
  <c r="H525" s="1"/>
  <c r="G525" s="1"/>
  <c r="I526"/>
  <c r="H526" s="1"/>
  <c r="G526" s="1"/>
  <c r="I527"/>
  <c r="H527" s="1"/>
  <c r="G527" s="1"/>
  <c r="I528"/>
  <c r="H528" s="1"/>
  <c r="G528" s="1"/>
  <c r="I529"/>
  <c r="H529" s="1"/>
  <c r="G529" s="1"/>
  <c r="I530"/>
  <c r="H530" s="1"/>
  <c r="G530" s="1"/>
  <c r="I531"/>
  <c r="H531" s="1"/>
  <c r="G531" s="1"/>
  <c r="I532"/>
  <c r="H532" s="1"/>
  <c r="G532" s="1"/>
  <c r="I533"/>
  <c r="H533" s="1"/>
  <c r="G533" s="1"/>
  <c r="I534"/>
  <c r="H534" s="1"/>
  <c r="G534" s="1"/>
  <c r="I535"/>
  <c r="H535" s="1"/>
  <c r="G535" s="1"/>
  <c r="I536"/>
  <c r="H536" s="1"/>
  <c r="G536" s="1"/>
  <c r="I537"/>
  <c r="H537" s="1"/>
  <c r="G537" s="1"/>
  <c r="I538"/>
  <c r="H538" s="1"/>
  <c r="G538" s="1"/>
  <c r="I539"/>
  <c r="H539" s="1"/>
  <c r="G539" s="1"/>
  <c r="I540"/>
  <c r="H540" s="1"/>
  <c r="G540" s="1"/>
  <c r="I541"/>
  <c r="H541" s="1"/>
  <c r="G541" s="1"/>
  <c r="I542"/>
  <c r="H542" s="1"/>
  <c r="G542" s="1"/>
  <c r="I543"/>
  <c r="H543" s="1"/>
  <c r="G543" s="1"/>
  <c r="I544"/>
  <c r="H544" s="1"/>
  <c r="G544" s="1"/>
  <c r="I545"/>
  <c r="H545" s="1"/>
  <c r="G545" s="1"/>
  <c r="I546"/>
  <c r="H546" s="1"/>
  <c r="G546" s="1"/>
  <c r="I547"/>
  <c r="H547" s="1"/>
  <c r="G547" s="1"/>
  <c r="I548"/>
  <c r="H548" s="1"/>
  <c r="G548" s="1"/>
  <c r="I549"/>
  <c r="H549" s="1"/>
  <c r="G549" s="1"/>
  <c r="I550"/>
  <c r="H550" s="1"/>
  <c r="G550" s="1"/>
  <c r="I551"/>
  <c r="H551" s="1"/>
  <c r="G551" s="1"/>
  <c r="I552"/>
  <c r="H552" s="1"/>
  <c r="G552" s="1"/>
  <c r="I553"/>
  <c r="H553" s="1"/>
  <c r="G553" s="1"/>
  <c r="I554"/>
  <c r="H554" s="1"/>
  <c r="G554" s="1"/>
  <c r="I555"/>
  <c r="H555" s="1"/>
  <c r="G555" s="1"/>
  <c r="I556"/>
  <c r="H556" s="1"/>
  <c r="G556" s="1"/>
  <c r="I557"/>
  <c r="H557" s="1"/>
  <c r="G557" s="1"/>
  <c r="I558"/>
  <c r="H558" s="1"/>
  <c r="G558" s="1"/>
  <c r="I559"/>
  <c r="H559" s="1"/>
  <c r="G559" s="1"/>
  <c r="I560"/>
  <c r="H560" s="1"/>
  <c r="G560" s="1"/>
  <c r="I561"/>
  <c r="H561" s="1"/>
  <c r="G561" s="1"/>
  <c r="I562"/>
  <c r="H562" s="1"/>
  <c r="G562" s="1"/>
  <c r="I563"/>
  <c r="H563" s="1"/>
  <c r="G563" s="1"/>
  <c r="I564"/>
  <c r="H564" s="1"/>
  <c r="G564" s="1"/>
  <c r="I565"/>
  <c r="H565" s="1"/>
  <c r="G565" s="1"/>
  <c r="I566"/>
  <c r="H566" s="1"/>
  <c r="G566" s="1"/>
  <c r="I567"/>
  <c r="H567" s="1"/>
  <c r="G567" s="1"/>
  <c r="I568"/>
  <c r="H568" s="1"/>
  <c r="G568" s="1"/>
  <c r="I569"/>
  <c r="H569" s="1"/>
  <c r="G569" s="1"/>
  <c r="I570"/>
  <c r="H570" s="1"/>
  <c r="G570" s="1"/>
  <c r="I571"/>
  <c r="H571" s="1"/>
  <c r="G571" s="1"/>
  <c r="I572"/>
  <c r="H572" s="1"/>
  <c r="G572" s="1"/>
  <c r="I573"/>
  <c r="H573" s="1"/>
  <c r="G573" s="1"/>
  <c r="I574"/>
  <c r="H574" s="1"/>
  <c r="G574" s="1"/>
  <c r="I575"/>
  <c r="H575" s="1"/>
  <c r="G575" s="1"/>
  <c r="I576"/>
  <c r="H576" s="1"/>
  <c r="G576" s="1"/>
  <c r="I577"/>
  <c r="H577" s="1"/>
  <c r="G577" s="1"/>
  <c r="I578"/>
  <c r="H578" s="1"/>
  <c r="G578" s="1"/>
  <c r="I579"/>
  <c r="H579" s="1"/>
  <c r="G579" s="1"/>
  <c r="I580"/>
  <c r="H580" s="1"/>
  <c r="G580" s="1"/>
  <c r="I581"/>
  <c r="H581" s="1"/>
  <c r="G581" s="1"/>
  <c r="I582"/>
  <c r="H582" s="1"/>
  <c r="G582" s="1"/>
  <c r="I583"/>
  <c r="H583" s="1"/>
  <c r="G583" s="1"/>
  <c r="I584"/>
  <c r="H584" s="1"/>
  <c r="G584" s="1"/>
  <c r="I585"/>
  <c r="H585" s="1"/>
  <c r="G585" s="1"/>
  <c r="I586"/>
  <c r="H586" s="1"/>
  <c r="G586" s="1"/>
  <c r="I587"/>
  <c r="H587" s="1"/>
  <c r="G587" s="1"/>
  <c r="I588"/>
  <c r="H588" s="1"/>
  <c r="G588" s="1"/>
  <c r="I589"/>
  <c r="H589" s="1"/>
  <c r="G589" s="1"/>
  <c r="I590"/>
  <c r="H590" s="1"/>
  <c r="G590" s="1"/>
  <c r="I591"/>
  <c r="H591" s="1"/>
  <c r="G591" s="1"/>
  <c r="I592"/>
  <c r="H592" s="1"/>
  <c r="G592" s="1"/>
  <c r="I593"/>
  <c r="H593" s="1"/>
  <c r="G593" s="1"/>
  <c r="I594"/>
  <c r="H594" s="1"/>
  <c r="G594" s="1"/>
  <c r="I595"/>
  <c r="H595" s="1"/>
  <c r="G595" s="1"/>
  <c r="I596"/>
  <c r="H596" s="1"/>
  <c r="G596" s="1"/>
  <c r="I597"/>
  <c r="H597" s="1"/>
  <c r="G597" s="1"/>
  <c r="I598"/>
  <c r="H598" s="1"/>
  <c r="G598" s="1"/>
  <c r="I599"/>
  <c r="H599" s="1"/>
  <c r="G599" s="1"/>
  <c r="I600"/>
  <c r="H600" s="1"/>
  <c r="G600" s="1"/>
  <c r="I601"/>
  <c r="H601" s="1"/>
  <c r="G601" s="1"/>
  <c r="I602"/>
  <c r="H602" s="1"/>
  <c r="G602" s="1"/>
  <c r="I603"/>
  <c r="H603" s="1"/>
  <c r="G603" s="1"/>
  <c r="I604"/>
  <c r="H604" s="1"/>
  <c r="G604" s="1"/>
  <c r="I605"/>
  <c r="H605" s="1"/>
  <c r="G605" s="1"/>
  <c r="I606"/>
  <c r="H606" s="1"/>
  <c r="G606" s="1"/>
  <c r="I607"/>
  <c r="H607" s="1"/>
  <c r="G607" s="1"/>
  <c r="I608"/>
  <c r="H608" s="1"/>
  <c r="G608" s="1"/>
  <c r="I609"/>
  <c r="H609" s="1"/>
  <c r="G609" s="1"/>
  <c r="I610"/>
  <c r="H610" s="1"/>
  <c r="G610" s="1"/>
  <c r="I611"/>
  <c r="H611" s="1"/>
  <c r="G611" s="1"/>
  <c r="I612"/>
  <c r="H612" s="1"/>
  <c r="G612" s="1"/>
  <c r="I613"/>
  <c r="H613" s="1"/>
  <c r="G613" s="1"/>
  <c r="I614"/>
  <c r="H614" s="1"/>
  <c r="G614" s="1"/>
  <c r="I615"/>
  <c r="H615" s="1"/>
  <c r="G615" s="1"/>
  <c r="I616"/>
  <c r="H616" s="1"/>
  <c r="G616" s="1"/>
  <c r="I617"/>
  <c r="H617" s="1"/>
  <c r="G617" s="1"/>
  <c r="I618"/>
  <c r="H618" s="1"/>
  <c r="G618" s="1"/>
  <c r="I619"/>
  <c r="H619" s="1"/>
  <c r="G619" s="1"/>
  <c r="I620"/>
  <c r="H620" s="1"/>
  <c r="G620" s="1"/>
  <c r="I621"/>
  <c r="H621" s="1"/>
  <c r="G621" s="1"/>
  <c r="I622"/>
  <c r="H622" s="1"/>
  <c r="G622" s="1"/>
  <c r="I623"/>
  <c r="H623" s="1"/>
  <c r="G623" s="1"/>
  <c r="I624"/>
  <c r="H624" s="1"/>
  <c r="G624" s="1"/>
  <c r="I625"/>
  <c r="H625" s="1"/>
  <c r="G625" s="1"/>
  <c r="I626"/>
  <c r="H626" s="1"/>
  <c r="G626" s="1"/>
  <c r="I627"/>
  <c r="H627" s="1"/>
  <c r="G627" s="1"/>
  <c r="I628"/>
  <c r="H628" s="1"/>
  <c r="G628" s="1"/>
  <c r="I629"/>
  <c r="H629" s="1"/>
  <c r="G629" s="1"/>
  <c r="I630"/>
  <c r="H630" s="1"/>
  <c r="G630" s="1"/>
  <c r="I631"/>
  <c r="H631" s="1"/>
  <c r="G631" s="1"/>
  <c r="I632"/>
  <c r="H632" s="1"/>
  <c r="G632" s="1"/>
  <c r="I633"/>
  <c r="H633" s="1"/>
  <c r="G633" s="1"/>
  <c r="I634"/>
  <c r="H634" s="1"/>
  <c r="G634" s="1"/>
  <c r="I635"/>
  <c r="H635" s="1"/>
  <c r="G635" s="1"/>
  <c r="I636"/>
  <c r="H636" s="1"/>
  <c r="G636" s="1"/>
  <c r="I637"/>
  <c r="H637" s="1"/>
  <c r="G637" s="1"/>
  <c r="I638"/>
  <c r="H638" s="1"/>
  <c r="G638" s="1"/>
  <c r="I639"/>
  <c r="H639" s="1"/>
  <c r="G639" s="1"/>
  <c r="I640"/>
  <c r="H640" s="1"/>
  <c r="G640" s="1"/>
  <c r="I641"/>
  <c r="H641" s="1"/>
  <c r="G641" s="1"/>
  <c r="I642"/>
  <c r="H642" s="1"/>
  <c r="G642" s="1"/>
  <c r="I643"/>
  <c r="H643" s="1"/>
  <c r="G643" s="1"/>
  <c r="I644"/>
  <c r="H644" s="1"/>
  <c r="G644" s="1"/>
  <c r="I645"/>
  <c r="H645" s="1"/>
  <c r="G645" s="1"/>
  <c r="I646"/>
  <c r="H646" s="1"/>
  <c r="G646" s="1"/>
  <c r="I647"/>
  <c r="H647" s="1"/>
  <c r="G647" s="1"/>
  <c r="I648"/>
  <c r="H648" s="1"/>
  <c r="G648" s="1"/>
  <c r="I649"/>
  <c r="H649" s="1"/>
  <c r="G649" s="1"/>
  <c r="I650"/>
  <c r="H650" s="1"/>
  <c r="G650" s="1"/>
  <c r="I651"/>
  <c r="H651" s="1"/>
  <c r="G651" s="1"/>
  <c r="I652"/>
  <c r="H652" s="1"/>
  <c r="G652" s="1"/>
  <c r="I653"/>
  <c r="H653" s="1"/>
  <c r="G653" s="1"/>
  <c r="I654"/>
  <c r="H654" s="1"/>
  <c r="G654" s="1"/>
  <c r="I655"/>
  <c r="H655" s="1"/>
  <c r="G655" s="1"/>
  <c r="I656"/>
  <c r="H656" s="1"/>
  <c r="G656" s="1"/>
  <c r="I657"/>
  <c r="H657" s="1"/>
  <c r="G657" s="1"/>
  <c r="I658"/>
  <c r="H658" s="1"/>
  <c r="G658" s="1"/>
  <c r="I659"/>
  <c r="H659" s="1"/>
  <c r="G659" s="1"/>
  <c r="I660"/>
  <c r="H660" s="1"/>
  <c r="G660" s="1"/>
  <c r="I661"/>
  <c r="H661" s="1"/>
  <c r="G661" s="1"/>
  <c r="I662"/>
  <c r="H662" s="1"/>
  <c r="G662" s="1"/>
  <c r="I663"/>
  <c r="H663" s="1"/>
  <c r="G663" s="1"/>
  <c r="I664"/>
  <c r="H664" s="1"/>
  <c r="G664" s="1"/>
  <c r="I665"/>
  <c r="H665" s="1"/>
  <c r="G665" s="1"/>
  <c r="I666"/>
  <c r="H666" s="1"/>
  <c r="G666" s="1"/>
  <c r="I667"/>
  <c r="H667" s="1"/>
  <c r="G667" s="1"/>
  <c r="I668"/>
  <c r="H668" s="1"/>
  <c r="G668" s="1"/>
  <c r="I669"/>
  <c r="H669" s="1"/>
  <c r="G669" s="1"/>
  <c r="I670"/>
  <c r="H670" s="1"/>
  <c r="G670" s="1"/>
  <c r="I671"/>
  <c r="H671" s="1"/>
  <c r="G671" s="1"/>
  <c r="I672"/>
  <c r="H672" s="1"/>
  <c r="G672" s="1"/>
  <c r="I673"/>
  <c r="H673" s="1"/>
  <c r="G673" s="1"/>
  <c r="I675"/>
  <c r="H675" s="1"/>
  <c r="G675" s="1"/>
  <c r="I676"/>
  <c r="H676" s="1"/>
  <c r="G676" s="1"/>
  <c r="I677"/>
  <c r="H677" s="1"/>
  <c r="G677" s="1"/>
  <c r="I678"/>
  <c r="H678" s="1"/>
  <c r="G678" s="1"/>
  <c r="I679"/>
  <c r="H679" s="1"/>
  <c r="G679" s="1"/>
  <c r="I680"/>
  <c r="H680" s="1"/>
  <c r="G680" s="1"/>
  <c r="I681"/>
  <c r="H681" s="1"/>
  <c r="G681" s="1"/>
  <c r="I682"/>
  <c r="H682" s="1"/>
  <c r="G682" s="1"/>
  <c r="I683"/>
  <c r="H683" s="1"/>
  <c r="G683" s="1"/>
  <c r="I684"/>
  <c r="H684" s="1"/>
  <c r="G684" s="1"/>
  <c r="I685"/>
  <c r="H685" s="1"/>
  <c r="G685" s="1"/>
  <c r="I686"/>
  <c r="H686" s="1"/>
  <c r="G686" s="1"/>
  <c r="I687"/>
  <c r="H687" s="1"/>
  <c r="G687" s="1"/>
  <c r="I688"/>
  <c r="H688" s="1"/>
  <c r="G688" s="1"/>
  <c r="I689"/>
  <c r="H689" s="1"/>
  <c r="G689" s="1"/>
  <c r="I690"/>
  <c r="H690" s="1"/>
  <c r="G690" s="1"/>
  <c r="I691"/>
  <c r="H691" s="1"/>
  <c r="G691" s="1"/>
  <c r="I692"/>
  <c r="H692" s="1"/>
  <c r="G692" s="1"/>
  <c r="I693"/>
  <c r="H693" s="1"/>
  <c r="G693" s="1"/>
  <c r="I694"/>
  <c r="H694" s="1"/>
  <c r="G694" s="1"/>
  <c r="I695"/>
  <c r="H695" s="1"/>
  <c r="G695" s="1"/>
  <c r="I696"/>
  <c r="H696" s="1"/>
  <c r="G696" s="1"/>
  <c r="I697"/>
  <c r="H697" s="1"/>
  <c r="G697" s="1"/>
  <c r="I698"/>
  <c r="H698" s="1"/>
  <c r="G698" s="1"/>
  <c r="I699"/>
  <c r="H699" s="1"/>
  <c r="G699" s="1"/>
  <c r="I700"/>
  <c r="H700" s="1"/>
  <c r="G700" s="1"/>
  <c r="I701"/>
  <c r="H701" s="1"/>
  <c r="G701" s="1"/>
  <c r="I702"/>
  <c r="H702" s="1"/>
  <c r="G702" s="1"/>
  <c r="I703"/>
  <c r="H703" s="1"/>
  <c r="G703" s="1"/>
  <c r="I704"/>
  <c r="H704" s="1"/>
  <c r="G704" s="1"/>
  <c r="I705"/>
  <c r="H705" s="1"/>
  <c r="G705" s="1"/>
  <c r="I706"/>
  <c r="H706" s="1"/>
  <c r="G706" s="1"/>
  <c r="I707"/>
  <c r="H707" s="1"/>
  <c r="G707" s="1"/>
  <c r="I708"/>
  <c r="H708" s="1"/>
  <c r="G708" s="1"/>
  <c r="I709"/>
  <c r="H709" s="1"/>
  <c r="G709" s="1"/>
  <c r="I710"/>
  <c r="H710" s="1"/>
  <c r="G710" s="1"/>
  <c r="I711"/>
  <c r="H711" s="1"/>
  <c r="G711" s="1"/>
  <c r="I712"/>
  <c r="H712" s="1"/>
  <c r="G712" s="1"/>
  <c r="I713"/>
  <c r="H713" s="1"/>
  <c r="G713" s="1"/>
  <c r="I714"/>
  <c r="H714" s="1"/>
  <c r="G714" s="1"/>
  <c r="I715"/>
  <c r="H715" s="1"/>
  <c r="G715" s="1"/>
  <c r="I716"/>
  <c r="H716" s="1"/>
  <c r="G716" s="1"/>
  <c r="I717"/>
  <c r="H717" s="1"/>
  <c r="G717" s="1"/>
  <c r="I718"/>
  <c r="H718" s="1"/>
  <c r="G718" s="1"/>
  <c r="I719"/>
  <c r="H719" s="1"/>
  <c r="G719" s="1"/>
  <c r="I720"/>
  <c r="H720" s="1"/>
  <c r="G720" s="1"/>
  <c r="I721"/>
  <c r="H721" s="1"/>
  <c r="G721" s="1"/>
  <c r="I722"/>
  <c r="H722" s="1"/>
  <c r="G722" s="1"/>
  <c r="I723"/>
  <c r="H723" s="1"/>
  <c r="G723" s="1"/>
  <c r="I724"/>
  <c r="H724" s="1"/>
  <c r="G724" s="1"/>
  <c r="I725"/>
  <c r="H725" s="1"/>
  <c r="G725" s="1"/>
  <c r="I726"/>
  <c r="H726" s="1"/>
  <c r="G726" s="1"/>
  <c r="I727"/>
  <c r="H727" s="1"/>
  <c r="G727" s="1"/>
  <c r="I728"/>
  <c r="H728" s="1"/>
  <c r="G728" s="1"/>
  <c r="I729"/>
  <c r="H729" s="1"/>
  <c r="G729" s="1"/>
  <c r="I730"/>
  <c r="H730" s="1"/>
  <c r="G730" s="1"/>
  <c r="I731"/>
  <c r="H731" s="1"/>
  <c r="G731" s="1"/>
  <c r="I732"/>
  <c r="H732" s="1"/>
  <c r="G732" s="1"/>
  <c r="I733"/>
  <c r="H733" s="1"/>
  <c r="G733" s="1"/>
  <c r="I734"/>
  <c r="H734" s="1"/>
  <c r="G734" s="1"/>
  <c r="I735"/>
  <c r="H735" s="1"/>
  <c r="G735" s="1"/>
  <c r="I736"/>
  <c r="H736" s="1"/>
  <c r="G736" s="1"/>
  <c r="I737"/>
  <c r="H737" s="1"/>
  <c r="G737" s="1"/>
  <c r="I738"/>
  <c r="H738" s="1"/>
  <c r="G738" s="1"/>
  <c r="I739"/>
  <c r="H739" s="1"/>
  <c r="G739" s="1"/>
  <c r="I740"/>
  <c r="H740" s="1"/>
  <c r="G740" s="1"/>
  <c r="I741"/>
  <c r="H741" s="1"/>
  <c r="G741" s="1"/>
  <c r="I742"/>
  <c r="H742" s="1"/>
  <c r="G742" s="1"/>
  <c r="I743"/>
  <c r="H743" s="1"/>
  <c r="G743" s="1"/>
  <c r="I744"/>
  <c r="H744" s="1"/>
  <c r="G744" s="1"/>
  <c r="I745"/>
  <c r="H745" s="1"/>
  <c r="G745" s="1"/>
  <c r="I746"/>
  <c r="H746" s="1"/>
  <c r="G746" s="1"/>
  <c r="I747"/>
  <c r="H747" s="1"/>
  <c r="G747" s="1"/>
  <c r="I748"/>
  <c r="H748" s="1"/>
  <c r="G748" s="1"/>
  <c r="I749"/>
  <c r="H749" s="1"/>
  <c r="G749" s="1"/>
  <c r="I750"/>
  <c r="H750" s="1"/>
  <c r="G750" s="1"/>
  <c r="I751"/>
  <c r="H751" s="1"/>
  <c r="G751" s="1"/>
  <c r="I752"/>
  <c r="H752" s="1"/>
  <c r="G752" s="1"/>
  <c r="I753"/>
  <c r="H753" s="1"/>
  <c r="G753" s="1"/>
  <c r="I754"/>
  <c r="H754" s="1"/>
  <c r="G754" s="1"/>
  <c r="I755"/>
  <c r="H755" s="1"/>
  <c r="G755" s="1"/>
  <c r="I756"/>
  <c r="H756" s="1"/>
  <c r="G756" s="1"/>
  <c r="I757"/>
  <c r="H757" s="1"/>
  <c r="G757" s="1"/>
  <c r="I758"/>
  <c r="H758" s="1"/>
  <c r="G758" s="1"/>
  <c r="I759"/>
  <c r="H759" s="1"/>
  <c r="G759" s="1"/>
  <c r="I760"/>
  <c r="H760" s="1"/>
  <c r="G760" s="1"/>
  <c r="I761"/>
  <c r="H761" s="1"/>
  <c r="G761" s="1"/>
  <c r="I762"/>
  <c r="H762" s="1"/>
  <c r="G762" s="1"/>
  <c r="I763"/>
  <c r="H763" s="1"/>
  <c r="G763" s="1"/>
  <c r="I764"/>
  <c r="H764" s="1"/>
  <c r="G764" s="1"/>
  <c r="I765"/>
  <c r="H765" s="1"/>
  <c r="G765" s="1"/>
  <c r="I766"/>
  <c r="H766" s="1"/>
  <c r="G766" s="1"/>
  <c r="I767"/>
  <c r="H767" s="1"/>
  <c r="G767" s="1"/>
  <c r="I768"/>
  <c r="H768" s="1"/>
  <c r="G768" s="1"/>
  <c r="I769"/>
  <c r="H769" s="1"/>
  <c r="G769" s="1"/>
  <c r="I770"/>
  <c r="H770" s="1"/>
  <c r="G770" s="1"/>
  <c r="I771"/>
  <c r="H771" s="1"/>
  <c r="G771" s="1"/>
  <c r="I772"/>
  <c r="H772" s="1"/>
  <c r="G772" s="1"/>
  <c r="I773"/>
  <c r="H773" s="1"/>
  <c r="G773" s="1"/>
  <c r="I774"/>
  <c r="H774" s="1"/>
  <c r="G774" s="1"/>
  <c r="I775"/>
  <c r="H775" s="1"/>
  <c r="G775" s="1"/>
  <c r="I776"/>
  <c r="H776" s="1"/>
  <c r="G776" s="1"/>
  <c r="I777"/>
  <c r="H777" s="1"/>
  <c r="G777" s="1"/>
  <c r="I778"/>
  <c r="H778" s="1"/>
  <c r="G778" s="1"/>
  <c r="I779"/>
  <c r="H779" s="1"/>
  <c r="G779" s="1"/>
  <c r="I780"/>
  <c r="H780" s="1"/>
  <c r="G780" s="1"/>
  <c r="I781"/>
  <c r="H781" s="1"/>
  <c r="G781" s="1"/>
  <c r="I782"/>
  <c r="H782" s="1"/>
  <c r="G782" s="1"/>
  <c r="I783"/>
  <c r="H783" s="1"/>
  <c r="G783" s="1"/>
  <c r="I784"/>
  <c r="H784" s="1"/>
  <c r="G784" s="1"/>
  <c r="I785"/>
  <c r="H785" s="1"/>
  <c r="G785" s="1"/>
  <c r="I786"/>
  <c r="H786" s="1"/>
  <c r="G786" s="1"/>
  <c r="I787"/>
  <c r="H787" s="1"/>
  <c r="G787" s="1"/>
  <c r="I788"/>
  <c r="H788" s="1"/>
  <c r="G788" s="1"/>
  <c r="I789"/>
  <c r="H789" s="1"/>
  <c r="G789" s="1"/>
  <c r="I790"/>
  <c r="H790" s="1"/>
  <c r="G790" s="1"/>
  <c r="I791"/>
  <c r="H791" s="1"/>
  <c r="G791" s="1"/>
  <c r="I792"/>
  <c r="H792" s="1"/>
  <c r="G792" s="1"/>
  <c r="I793"/>
  <c r="H793" s="1"/>
  <c r="G793" s="1"/>
  <c r="I794"/>
  <c r="H794" s="1"/>
  <c r="G794" s="1"/>
  <c r="I795"/>
  <c r="H795" s="1"/>
  <c r="G795" s="1"/>
  <c r="I796"/>
  <c r="H796" s="1"/>
  <c r="G796" s="1"/>
  <c r="I797"/>
  <c r="H797" s="1"/>
  <c r="G797" s="1"/>
  <c r="I798"/>
  <c r="H798" s="1"/>
  <c r="G798" s="1"/>
  <c r="I799"/>
  <c r="H799" s="1"/>
  <c r="G799" s="1"/>
  <c r="I800"/>
  <c r="H800" s="1"/>
  <c r="G800" s="1"/>
  <c r="I801"/>
  <c r="H801" s="1"/>
  <c r="G801" s="1"/>
  <c r="I802"/>
  <c r="H802" s="1"/>
  <c r="G802" s="1"/>
  <c r="I803"/>
  <c r="H803" s="1"/>
  <c r="G803" s="1"/>
  <c r="I804"/>
  <c r="H804" s="1"/>
  <c r="G804" s="1"/>
  <c r="I805"/>
  <c r="H805" s="1"/>
  <c r="G805" s="1"/>
  <c r="I806"/>
  <c r="H806" s="1"/>
  <c r="G806" s="1"/>
  <c r="I807"/>
  <c r="H807" s="1"/>
  <c r="G807" s="1"/>
  <c r="I808"/>
  <c r="H808" s="1"/>
  <c r="G808" s="1"/>
  <c r="I809"/>
  <c r="H809" s="1"/>
  <c r="G809" s="1"/>
  <c r="I810"/>
  <c r="H810" s="1"/>
  <c r="G810" s="1"/>
  <c r="I811"/>
  <c r="H811" s="1"/>
  <c r="G811" s="1"/>
  <c r="I812"/>
  <c r="H812" s="1"/>
  <c r="G812" s="1"/>
  <c r="I813"/>
  <c r="H813" s="1"/>
  <c r="G813" s="1"/>
  <c r="I814"/>
  <c r="H814" s="1"/>
  <c r="G814" s="1"/>
  <c r="I815"/>
  <c r="H815" s="1"/>
  <c r="G815" s="1"/>
  <c r="I816"/>
  <c r="H816" s="1"/>
  <c r="G816" s="1"/>
  <c r="I817"/>
  <c r="H817" s="1"/>
  <c r="G817" s="1"/>
  <c r="I818"/>
  <c r="H818" s="1"/>
  <c r="G818" s="1"/>
  <c r="I819"/>
  <c r="H819" s="1"/>
  <c r="G819" s="1"/>
  <c r="I820"/>
  <c r="H820" s="1"/>
  <c r="G820" s="1"/>
  <c r="I821"/>
  <c r="H821" s="1"/>
  <c r="G821" s="1"/>
  <c r="I822"/>
  <c r="H822" s="1"/>
  <c r="G822" s="1"/>
  <c r="I823"/>
  <c r="H823" s="1"/>
  <c r="G823" s="1"/>
  <c r="I824"/>
  <c r="H824" s="1"/>
  <c r="G824" s="1"/>
  <c r="I825"/>
  <c r="H825" s="1"/>
  <c r="G825" s="1"/>
  <c r="I826"/>
  <c r="H826" s="1"/>
  <c r="G826" s="1"/>
  <c r="I827"/>
  <c r="H827" s="1"/>
  <c r="G827" s="1"/>
  <c r="I828"/>
  <c r="H828" s="1"/>
  <c r="G828" s="1"/>
  <c r="I829"/>
  <c r="H829" s="1"/>
  <c r="G829" s="1"/>
  <c r="I830"/>
  <c r="H830" s="1"/>
  <c r="G830" s="1"/>
  <c r="I831"/>
  <c r="H831" s="1"/>
  <c r="G831" s="1"/>
  <c r="I832"/>
  <c r="H832" s="1"/>
  <c r="G832" s="1"/>
  <c r="I833"/>
  <c r="H833" s="1"/>
  <c r="G833" s="1"/>
  <c r="I834"/>
  <c r="H834" s="1"/>
  <c r="G834" s="1"/>
  <c r="I835"/>
  <c r="H835" s="1"/>
  <c r="G835" s="1"/>
  <c r="I836"/>
  <c r="H836" s="1"/>
  <c r="G836" s="1"/>
  <c r="I837"/>
  <c r="H837" s="1"/>
  <c r="G837" s="1"/>
  <c r="I838"/>
  <c r="H838" s="1"/>
  <c r="G838" s="1"/>
  <c r="I839"/>
  <c r="H839" s="1"/>
  <c r="G839" s="1"/>
  <c r="I840"/>
  <c r="H840" s="1"/>
  <c r="G840" s="1"/>
  <c r="I841"/>
  <c r="H841" s="1"/>
  <c r="G841" s="1"/>
  <c r="I842"/>
  <c r="H842" s="1"/>
  <c r="G842" s="1"/>
  <c r="I843"/>
  <c r="H843" s="1"/>
  <c r="G843" s="1"/>
  <c r="I844"/>
  <c r="H844" s="1"/>
  <c r="G844" s="1"/>
  <c r="I845"/>
  <c r="H845" s="1"/>
  <c r="G845" s="1"/>
  <c r="I846"/>
  <c r="H846" s="1"/>
  <c r="G846" s="1"/>
  <c r="I847"/>
  <c r="H847" s="1"/>
  <c r="G847" s="1"/>
  <c r="I848"/>
  <c r="H848" s="1"/>
  <c r="G848" s="1"/>
  <c r="I849"/>
  <c r="H849" s="1"/>
  <c r="G849" s="1"/>
  <c r="I850"/>
  <c r="H850" s="1"/>
  <c r="G850" s="1"/>
  <c r="I851"/>
  <c r="H851" s="1"/>
  <c r="G851" s="1"/>
  <c r="I852"/>
  <c r="H852" s="1"/>
  <c r="G852" s="1"/>
  <c r="I853"/>
  <c r="H853" s="1"/>
  <c r="G853" s="1"/>
  <c r="I854"/>
  <c r="H854" s="1"/>
  <c r="G854" s="1"/>
  <c r="I855"/>
  <c r="H855" s="1"/>
  <c r="G855" s="1"/>
  <c r="I856"/>
  <c r="H856" s="1"/>
  <c r="G856" s="1"/>
  <c r="I857"/>
  <c r="H857" s="1"/>
  <c r="G857" s="1"/>
  <c r="I858"/>
  <c r="H858" s="1"/>
  <c r="G858" s="1"/>
  <c r="I859"/>
  <c r="H859" s="1"/>
  <c r="G859" s="1"/>
  <c r="I860"/>
  <c r="H860" s="1"/>
  <c r="G860" s="1"/>
  <c r="I861"/>
  <c r="H861" s="1"/>
  <c r="G861" s="1"/>
  <c r="I862"/>
  <c r="H862" s="1"/>
  <c r="G862" s="1"/>
  <c r="I863"/>
  <c r="H863" s="1"/>
  <c r="G863" s="1"/>
  <c r="I864"/>
  <c r="H864" s="1"/>
  <c r="G864" s="1"/>
  <c r="I865"/>
  <c r="H865" s="1"/>
  <c r="G865" s="1"/>
  <c r="I866"/>
  <c r="H866" s="1"/>
  <c r="G866" s="1"/>
  <c r="I867"/>
  <c r="H867" s="1"/>
  <c r="G867" s="1"/>
  <c r="I868"/>
  <c r="H868" s="1"/>
  <c r="G868" s="1"/>
  <c r="I869"/>
  <c r="H869" s="1"/>
  <c r="G869" s="1"/>
  <c r="I870"/>
  <c r="H870" s="1"/>
  <c r="G870" s="1"/>
  <c r="I871"/>
  <c r="H871" s="1"/>
  <c r="G871" s="1"/>
  <c r="I872"/>
  <c r="H872" s="1"/>
  <c r="G872" s="1"/>
  <c r="I873"/>
  <c r="H873" s="1"/>
  <c r="G873" s="1"/>
  <c r="I874"/>
  <c r="H874" s="1"/>
  <c r="G874" s="1"/>
  <c r="I875"/>
  <c r="H875" s="1"/>
  <c r="G875" s="1"/>
  <c r="I876"/>
  <c r="H876" s="1"/>
  <c r="G876" s="1"/>
  <c r="I877"/>
  <c r="H877" s="1"/>
  <c r="G877" s="1"/>
  <c r="I878"/>
  <c r="H878" s="1"/>
  <c r="G878" s="1"/>
  <c r="I879"/>
  <c r="H879" s="1"/>
  <c r="G879" s="1"/>
  <c r="I880"/>
  <c r="H880" s="1"/>
  <c r="G880" s="1"/>
  <c r="I881"/>
  <c r="H881" s="1"/>
  <c r="G881" s="1"/>
  <c r="I882"/>
  <c r="H882" s="1"/>
  <c r="G882" s="1"/>
  <c r="I883"/>
  <c r="H883" s="1"/>
  <c r="G883" s="1"/>
  <c r="I884"/>
  <c r="H884" s="1"/>
  <c r="G884" s="1"/>
  <c r="I885"/>
  <c r="H885" s="1"/>
  <c r="G885" s="1"/>
  <c r="I886"/>
  <c r="H886" s="1"/>
  <c r="G886" s="1"/>
  <c r="I887"/>
  <c r="H887" s="1"/>
  <c r="G887" s="1"/>
  <c r="I888"/>
  <c r="H888" s="1"/>
  <c r="G888" s="1"/>
  <c r="I889"/>
  <c r="H889" s="1"/>
  <c r="G889" s="1"/>
  <c r="I890"/>
  <c r="H890" s="1"/>
  <c r="G890" s="1"/>
  <c r="I891"/>
  <c r="H891" s="1"/>
  <c r="G891" s="1"/>
  <c r="I892"/>
  <c r="H892" s="1"/>
  <c r="G892" s="1"/>
  <c r="I893"/>
  <c r="H893" s="1"/>
  <c r="G893" s="1"/>
  <c r="I894"/>
  <c r="H894" s="1"/>
  <c r="G894" s="1"/>
  <c r="I895"/>
  <c r="H895" s="1"/>
  <c r="G895" s="1"/>
  <c r="I896"/>
  <c r="H896" s="1"/>
  <c r="G896" s="1"/>
  <c r="I897"/>
  <c r="H897" s="1"/>
  <c r="G897" s="1"/>
  <c r="I898"/>
  <c r="H898" s="1"/>
  <c r="G898" s="1"/>
  <c r="I899"/>
  <c r="H899" s="1"/>
  <c r="G899" s="1"/>
  <c r="I900"/>
  <c r="H900" s="1"/>
  <c r="G900" s="1"/>
  <c r="I901"/>
  <c r="H901" s="1"/>
  <c r="G901" s="1"/>
  <c r="I902"/>
  <c r="H902" s="1"/>
  <c r="G902" s="1"/>
  <c r="I903"/>
  <c r="H903" s="1"/>
  <c r="G903" s="1"/>
  <c r="I904"/>
  <c r="H904" s="1"/>
  <c r="G904" s="1"/>
  <c r="I905"/>
  <c r="H905" s="1"/>
  <c r="G905" s="1"/>
  <c r="I906"/>
  <c r="H906" s="1"/>
  <c r="G906" s="1"/>
  <c r="I907"/>
  <c r="H907" s="1"/>
  <c r="G907" s="1"/>
  <c r="I908"/>
  <c r="H908" s="1"/>
  <c r="G908" s="1"/>
  <c r="I909"/>
  <c r="H909" s="1"/>
  <c r="G909" s="1"/>
  <c r="I910"/>
  <c r="H910" s="1"/>
  <c r="G910" s="1"/>
  <c r="I911"/>
  <c r="H911" s="1"/>
  <c r="G911" s="1"/>
  <c r="I912"/>
  <c r="H912" s="1"/>
  <c r="G912" s="1"/>
  <c r="I913"/>
  <c r="H913" s="1"/>
  <c r="G913" s="1"/>
  <c r="I914"/>
  <c r="H914" s="1"/>
  <c r="G914" s="1"/>
  <c r="I915"/>
  <c r="H915" s="1"/>
  <c r="G915" s="1"/>
  <c r="I916"/>
  <c r="H916" s="1"/>
  <c r="G916" s="1"/>
  <c r="I917"/>
  <c r="H917" s="1"/>
  <c r="G917" s="1"/>
  <c r="I918"/>
  <c r="H918" s="1"/>
  <c r="G918" s="1"/>
  <c r="I919"/>
  <c r="H919" s="1"/>
  <c r="G919" s="1"/>
  <c r="I920"/>
  <c r="H920" s="1"/>
  <c r="G920" s="1"/>
  <c r="I921"/>
  <c r="H921" s="1"/>
  <c r="G921" s="1"/>
  <c r="I922"/>
  <c r="H922" s="1"/>
  <c r="G922" s="1"/>
  <c r="I923"/>
  <c r="H923" s="1"/>
  <c r="G923" s="1"/>
  <c r="I924"/>
  <c r="H924" s="1"/>
  <c r="G924" s="1"/>
  <c r="I925"/>
  <c r="H925" s="1"/>
  <c r="G925" s="1"/>
  <c r="I926"/>
  <c r="H926" s="1"/>
  <c r="G926" s="1"/>
  <c r="I927"/>
  <c r="H927" s="1"/>
  <c r="G927" s="1"/>
  <c r="I928"/>
  <c r="H928" s="1"/>
  <c r="G928" s="1"/>
  <c r="I929"/>
  <c r="H929" s="1"/>
  <c r="G929" s="1"/>
  <c r="I930"/>
  <c r="H930" s="1"/>
  <c r="G930" s="1"/>
  <c r="I931"/>
  <c r="H931" s="1"/>
  <c r="G931" s="1"/>
  <c r="I932"/>
  <c r="H932" s="1"/>
  <c r="G932" s="1"/>
  <c r="I933"/>
  <c r="H933" s="1"/>
  <c r="G933" s="1"/>
  <c r="I934"/>
  <c r="H934" s="1"/>
  <c r="G934" s="1"/>
  <c r="I935"/>
  <c r="H935" s="1"/>
  <c r="G935" s="1"/>
  <c r="I936"/>
  <c r="H936" s="1"/>
  <c r="G936" s="1"/>
  <c r="I937"/>
  <c r="H937" s="1"/>
  <c r="G937" s="1"/>
  <c r="I938"/>
  <c r="H938" s="1"/>
  <c r="G938" s="1"/>
  <c r="I939"/>
  <c r="H939" s="1"/>
  <c r="G939" s="1"/>
  <c r="I940"/>
  <c r="H940" s="1"/>
  <c r="G940" s="1"/>
  <c r="I941"/>
  <c r="H941" s="1"/>
  <c r="G941" s="1"/>
  <c r="I942"/>
  <c r="H942" s="1"/>
  <c r="G942" s="1"/>
  <c r="I943"/>
  <c r="H943" s="1"/>
  <c r="G943" s="1"/>
  <c r="I944"/>
  <c r="H944" s="1"/>
  <c r="G944" s="1"/>
  <c r="I945"/>
  <c r="H945" s="1"/>
  <c r="G945" s="1"/>
  <c r="I946"/>
  <c r="H946" s="1"/>
  <c r="G946" s="1"/>
  <c r="I947"/>
  <c r="H947" s="1"/>
  <c r="G947" s="1"/>
  <c r="I948"/>
  <c r="H948" s="1"/>
  <c r="G948" s="1"/>
  <c r="I949"/>
  <c r="H949" s="1"/>
  <c r="G949" s="1"/>
  <c r="I950"/>
  <c r="H950" s="1"/>
  <c r="G950" s="1"/>
  <c r="I951"/>
  <c r="H951" s="1"/>
  <c r="G951" s="1"/>
  <c r="I952"/>
  <c r="H952" s="1"/>
  <c r="G952" s="1"/>
  <c r="I953"/>
  <c r="H953" s="1"/>
  <c r="G953" s="1"/>
  <c r="I954"/>
  <c r="H954" s="1"/>
  <c r="G954" s="1"/>
  <c r="I955"/>
  <c r="H955" s="1"/>
  <c r="G955" s="1"/>
  <c r="I956"/>
  <c r="H956" s="1"/>
  <c r="G956" s="1"/>
  <c r="I957"/>
  <c r="H957" s="1"/>
  <c r="G957" s="1"/>
  <c r="I958"/>
  <c r="H958" s="1"/>
  <c r="G958" s="1"/>
  <c r="I959"/>
  <c r="H959" s="1"/>
  <c r="G959" s="1"/>
  <c r="I960"/>
  <c r="H960" s="1"/>
  <c r="G960" s="1"/>
  <c r="I961"/>
  <c r="H961" s="1"/>
  <c r="G961" s="1"/>
  <c r="I962"/>
  <c r="H962" s="1"/>
  <c r="G962" s="1"/>
  <c r="I963"/>
  <c r="H963" s="1"/>
  <c r="G963" s="1"/>
  <c r="I964"/>
  <c r="H964" s="1"/>
  <c r="G964" s="1"/>
  <c r="I965"/>
  <c r="H965" s="1"/>
  <c r="G965" s="1"/>
  <c r="I966"/>
  <c r="H966" s="1"/>
  <c r="G966" s="1"/>
  <c r="I967"/>
  <c r="H967" s="1"/>
  <c r="G967" s="1"/>
  <c r="I968"/>
  <c r="H968" s="1"/>
  <c r="G968" s="1"/>
  <c r="I969"/>
  <c r="H969" s="1"/>
  <c r="G969" s="1"/>
  <c r="I970"/>
  <c r="H970" s="1"/>
  <c r="G970" s="1"/>
  <c r="I971"/>
  <c r="H971" s="1"/>
  <c r="G971" s="1"/>
  <c r="I972"/>
  <c r="H972" s="1"/>
  <c r="G972" s="1"/>
  <c r="I973"/>
  <c r="H973" s="1"/>
  <c r="G973" s="1"/>
  <c r="I974"/>
  <c r="H974" s="1"/>
  <c r="G974" s="1"/>
  <c r="I975"/>
  <c r="H975" s="1"/>
  <c r="G975" s="1"/>
  <c r="I976"/>
  <c r="H976" s="1"/>
  <c r="G976" s="1"/>
  <c r="I977"/>
  <c r="H977" s="1"/>
  <c r="G977" s="1"/>
  <c r="I978"/>
  <c r="H978" s="1"/>
  <c r="G978" s="1"/>
  <c r="I979"/>
  <c r="H979" s="1"/>
  <c r="G979" s="1"/>
  <c r="I980"/>
  <c r="H980" s="1"/>
  <c r="G980" s="1"/>
  <c r="I981"/>
  <c r="H981" s="1"/>
  <c r="G981" s="1"/>
  <c r="I982"/>
  <c r="H982" s="1"/>
  <c r="G982" s="1"/>
  <c r="I983"/>
  <c r="H983" s="1"/>
  <c r="G983" s="1"/>
  <c r="I984"/>
  <c r="H984" s="1"/>
  <c r="G984" s="1"/>
  <c r="I985"/>
  <c r="H985" s="1"/>
  <c r="G985" s="1"/>
  <c r="I986"/>
  <c r="H986" s="1"/>
  <c r="G986" s="1"/>
  <c r="I987"/>
  <c r="H987" s="1"/>
  <c r="G987" s="1"/>
  <c r="I988"/>
  <c r="H988" s="1"/>
  <c r="G988" s="1"/>
  <c r="I989"/>
  <c r="H989" s="1"/>
  <c r="G989" s="1"/>
  <c r="I990"/>
  <c r="H990" s="1"/>
  <c r="G990" s="1"/>
  <c r="I991"/>
  <c r="H991" s="1"/>
  <c r="G991" s="1"/>
  <c r="I992"/>
  <c r="H992" s="1"/>
  <c r="G992" s="1"/>
  <c r="I993"/>
  <c r="H993" s="1"/>
  <c r="G993" s="1"/>
  <c r="I994"/>
  <c r="H994" s="1"/>
  <c r="G994" s="1"/>
  <c r="I995"/>
  <c r="H995" s="1"/>
  <c r="G995" s="1"/>
  <c r="I996"/>
  <c r="H996" s="1"/>
  <c r="G996" s="1"/>
  <c r="I997"/>
  <c r="H997" s="1"/>
  <c r="G997" s="1"/>
  <c r="I998"/>
  <c r="H998" s="1"/>
  <c r="G998" s="1"/>
  <c r="I999"/>
  <c r="H999" s="1"/>
  <c r="G999" s="1"/>
  <c r="I1000"/>
  <c r="H1000" s="1"/>
  <c r="G1000" s="1"/>
  <c r="I1001"/>
  <c r="H1001" s="1"/>
  <c r="G1001" s="1"/>
  <c r="I1002"/>
  <c r="H1002" s="1"/>
  <c r="G1002" s="1"/>
  <c r="I1003"/>
  <c r="H1003" s="1"/>
  <c r="G1003" s="1"/>
  <c r="I1004"/>
  <c r="H1004" s="1"/>
  <c r="G1004" s="1"/>
  <c r="I1005"/>
  <c r="H1005" s="1"/>
  <c r="G1005" s="1"/>
  <c r="I1006"/>
  <c r="H1006" s="1"/>
  <c r="G1006" s="1"/>
  <c r="I1007"/>
  <c r="H1007" s="1"/>
  <c r="G1007" s="1"/>
  <c r="I1008"/>
  <c r="H1008" s="1"/>
  <c r="G1008" s="1"/>
  <c r="I1009"/>
  <c r="H1009" s="1"/>
  <c r="G1009" s="1"/>
  <c r="I1010"/>
  <c r="H1010" s="1"/>
  <c r="G1010" s="1"/>
  <c r="I1011"/>
  <c r="H1011" s="1"/>
  <c r="G1011" s="1"/>
  <c r="I1012"/>
  <c r="H1012" s="1"/>
  <c r="G1012" s="1"/>
  <c r="I1013"/>
  <c r="H1013" s="1"/>
  <c r="G1013" s="1"/>
  <c r="I1014"/>
  <c r="H1014" s="1"/>
  <c r="G1014" s="1"/>
  <c r="I1015"/>
  <c r="H1015" s="1"/>
  <c r="G1015" s="1"/>
  <c r="I1016"/>
  <c r="H1016" s="1"/>
  <c r="G1016" s="1"/>
  <c r="I1017"/>
  <c r="H1017" s="1"/>
  <c r="G1017" s="1"/>
  <c r="I1018"/>
  <c r="H1018" s="1"/>
  <c r="G1018" s="1"/>
  <c r="I1019"/>
  <c r="H1019" s="1"/>
  <c r="G1019" s="1"/>
  <c r="I1020"/>
  <c r="H1020" s="1"/>
  <c r="G1020" s="1"/>
  <c r="I1021"/>
  <c r="H1021" s="1"/>
  <c r="G1021" s="1"/>
  <c r="I1022"/>
  <c r="H1022" s="1"/>
  <c r="G1022" s="1"/>
  <c r="I1023"/>
  <c r="H1023" s="1"/>
  <c r="G1023" s="1"/>
  <c r="I1024"/>
  <c r="H1024" s="1"/>
  <c r="G1024" s="1"/>
  <c r="I1025"/>
  <c r="H1025" s="1"/>
  <c r="G1025" s="1"/>
  <c r="I1026"/>
  <c r="H1026" s="1"/>
  <c r="G1026" s="1"/>
  <c r="I1027"/>
  <c r="H1027" s="1"/>
  <c r="G1027" s="1"/>
  <c r="I1028"/>
  <c r="H1028" s="1"/>
  <c r="G1028" s="1"/>
  <c r="I1029"/>
  <c r="H1029" s="1"/>
  <c r="G1029" s="1"/>
  <c r="I1030"/>
  <c r="H1030" s="1"/>
  <c r="G1030" s="1"/>
  <c r="I1031"/>
  <c r="H1031" s="1"/>
  <c r="G1031" s="1"/>
  <c r="I1032"/>
  <c r="H1032" s="1"/>
  <c r="G1032" s="1"/>
  <c r="I1033"/>
  <c r="H1033" s="1"/>
  <c r="G1033" s="1"/>
  <c r="I1034"/>
  <c r="H1034" s="1"/>
  <c r="G1034" s="1"/>
  <c r="I1035"/>
  <c r="H1035" s="1"/>
  <c r="G1035" s="1"/>
  <c r="I1036"/>
  <c r="H1036" s="1"/>
  <c r="G1036" s="1"/>
  <c r="I1037"/>
  <c r="H1037" s="1"/>
  <c r="G1037" s="1"/>
  <c r="I1038"/>
  <c r="H1038" s="1"/>
  <c r="G1038" s="1"/>
  <c r="I1039"/>
  <c r="H1039" s="1"/>
  <c r="G1039" s="1"/>
  <c r="I1040"/>
  <c r="H1040" s="1"/>
  <c r="G1040" s="1"/>
  <c r="I1041"/>
  <c r="H1041" s="1"/>
  <c r="G1041" s="1"/>
  <c r="I1042"/>
  <c r="H1042" s="1"/>
  <c r="G1042" s="1"/>
  <c r="I1043"/>
  <c r="H1043" s="1"/>
  <c r="G1043" s="1"/>
  <c r="I1044"/>
  <c r="H1044" s="1"/>
  <c r="G1044" s="1"/>
  <c r="I1045"/>
  <c r="H1045" s="1"/>
  <c r="G1045" s="1"/>
  <c r="I1046"/>
  <c r="H1046" s="1"/>
  <c r="G1046" s="1"/>
  <c r="I1047"/>
  <c r="H1047" s="1"/>
  <c r="G1047" s="1"/>
  <c r="I1048"/>
  <c r="H1048" s="1"/>
  <c r="G1048" s="1"/>
  <c r="I1049"/>
  <c r="H1049" s="1"/>
  <c r="G1049" s="1"/>
  <c r="I1050"/>
  <c r="H1050" s="1"/>
  <c r="G1050" s="1"/>
  <c r="I1051"/>
  <c r="H1051" s="1"/>
  <c r="G1051" s="1"/>
  <c r="I1052"/>
  <c r="H1052" s="1"/>
  <c r="G1052" s="1"/>
  <c r="I1053"/>
  <c r="H1053" s="1"/>
  <c r="G1053" s="1"/>
  <c r="I1054"/>
  <c r="H1054" s="1"/>
  <c r="G1054" s="1"/>
  <c r="I1055"/>
  <c r="H1055" s="1"/>
  <c r="G1055" s="1"/>
  <c r="I1056"/>
  <c r="H1056" s="1"/>
  <c r="G1056" s="1"/>
  <c r="I1057"/>
  <c r="H1057" s="1"/>
  <c r="G1057" s="1"/>
  <c r="I1058"/>
  <c r="H1058" s="1"/>
  <c r="G1058" s="1"/>
  <c r="I1059"/>
  <c r="H1059" s="1"/>
  <c r="G1059" s="1"/>
  <c r="I1060"/>
  <c r="H1060" s="1"/>
  <c r="G1060" s="1"/>
  <c r="I1061"/>
  <c r="H1061" s="1"/>
  <c r="G1061" s="1"/>
  <c r="I1062"/>
  <c r="H1062" s="1"/>
  <c r="G1062" s="1"/>
  <c r="I1063"/>
  <c r="H1063" s="1"/>
  <c r="G1063" s="1"/>
  <c r="I1064"/>
  <c r="H1064" s="1"/>
  <c r="G1064" s="1"/>
  <c r="I1065"/>
  <c r="H1065" s="1"/>
  <c r="G1065" s="1"/>
  <c r="I1066"/>
  <c r="H1066" s="1"/>
  <c r="G1066" s="1"/>
  <c r="I1067"/>
  <c r="H1067" s="1"/>
  <c r="G1067" s="1"/>
  <c r="I1068"/>
  <c r="H1068" s="1"/>
  <c r="G1068" s="1"/>
  <c r="I1070"/>
  <c r="H1070" s="1"/>
  <c r="G1070" s="1"/>
  <c r="I1071"/>
  <c r="H1071" s="1"/>
  <c r="G1071" s="1"/>
  <c r="I1072"/>
  <c r="H1072" s="1"/>
  <c r="G1072" s="1"/>
  <c r="I1073"/>
  <c r="H1073" s="1"/>
  <c r="G1073" s="1"/>
  <c r="I1074"/>
  <c r="H1074" s="1"/>
  <c r="G1074" s="1"/>
  <c r="I1075"/>
  <c r="H1075" s="1"/>
  <c r="G1075" s="1"/>
  <c r="I1076"/>
  <c r="H1076" s="1"/>
  <c r="G1076" s="1"/>
  <c r="I1077"/>
  <c r="H1077" s="1"/>
  <c r="G1077" s="1"/>
  <c r="I1078"/>
  <c r="H1078" s="1"/>
  <c r="G1078" s="1"/>
  <c r="G36" i="3" s="1"/>
  <c r="I1079" i="30"/>
  <c r="H1079" s="1"/>
  <c r="G1079" s="1"/>
  <c r="I1080"/>
  <c r="H1080" s="1"/>
  <c r="G1080" s="1"/>
  <c r="I1081"/>
  <c r="H1081" s="1"/>
  <c r="G1081" s="1"/>
  <c r="I1082"/>
  <c r="H1082" s="1"/>
  <c r="G1082" s="1"/>
  <c r="I1083"/>
  <c r="H1083" s="1"/>
  <c r="G1083" s="1"/>
  <c r="I1084"/>
  <c r="H1084" s="1"/>
  <c r="G1084" s="1"/>
  <c r="I1085"/>
  <c r="H1085" s="1"/>
  <c r="G1085" s="1"/>
  <c r="I1086"/>
  <c r="H1086" s="1"/>
  <c r="G1086" s="1"/>
  <c r="I1087"/>
  <c r="H1087" s="1"/>
  <c r="G1087" s="1"/>
  <c r="I1088"/>
  <c r="H1088" s="1"/>
  <c r="G1088" s="1"/>
  <c r="I1089"/>
  <c r="H1089" s="1"/>
  <c r="G1089" s="1"/>
  <c r="I1090"/>
  <c r="H1090" s="1"/>
  <c r="G1090" s="1"/>
  <c r="I1091"/>
  <c r="H1091" s="1"/>
  <c r="G1091" s="1"/>
  <c r="I1092"/>
  <c r="H1092" s="1"/>
  <c r="G1092" s="1"/>
  <c r="I1093"/>
  <c r="H1093" s="1"/>
  <c r="G1093" s="1"/>
  <c r="I1094"/>
  <c r="H1094" s="1"/>
  <c r="G1094" s="1"/>
  <c r="I1095"/>
  <c r="H1095" s="1"/>
  <c r="G1095" s="1"/>
  <c r="I1096"/>
  <c r="H1096" s="1"/>
  <c r="G1096" s="1"/>
  <c r="I1097"/>
  <c r="H1097" s="1"/>
  <c r="G1097" s="1"/>
  <c r="I1098"/>
  <c r="H1098" s="1"/>
  <c r="G1098" s="1"/>
  <c r="I1099"/>
  <c r="H1099" s="1"/>
  <c r="G1099" s="1"/>
  <c r="I1100"/>
  <c r="H1100" s="1"/>
  <c r="G1100" s="1"/>
  <c r="I1101"/>
  <c r="H1101" s="1"/>
  <c r="G1101" s="1"/>
  <c r="I1102"/>
  <c r="H1102" s="1"/>
  <c r="G1102" s="1"/>
  <c r="I1103"/>
  <c r="H1103" s="1"/>
  <c r="G1103" s="1"/>
  <c r="I1104"/>
  <c r="H1104" s="1"/>
  <c r="G1104" s="1"/>
  <c r="I1105"/>
  <c r="H1105" s="1"/>
  <c r="G1105" s="1"/>
  <c r="I1106"/>
  <c r="H1106" s="1"/>
  <c r="G1106" s="1"/>
  <c r="I1107"/>
  <c r="H1107" s="1"/>
  <c r="G1107" s="1"/>
  <c r="I1108"/>
  <c r="H1108" s="1"/>
  <c r="G1108" s="1"/>
  <c r="I1109"/>
  <c r="H1109" s="1"/>
  <c r="G1109" s="1"/>
  <c r="I1110"/>
  <c r="H1110" s="1"/>
  <c r="G1110" s="1"/>
  <c r="I1111"/>
  <c r="H1111" s="1"/>
  <c r="G1111" s="1"/>
  <c r="I1112"/>
  <c r="H1112" s="1"/>
  <c r="G1112" s="1"/>
  <c r="I1113"/>
  <c r="H1113" s="1"/>
  <c r="G1113" s="1"/>
  <c r="I1114"/>
  <c r="H1114" s="1"/>
  <c r="G1114" s="1"/>
  <c r="I1115"/>
  <c r="H1115" s="1"/>
  <c r="G1115" s="1"/>
  <c r="I1116"/>
  <c r="H1116" s="1"/>
  <c r="G1116" s="1"/>
  <c r="I1117"/>
  <c r="H1117" s="1"/>
  <c r="G1117" s="1"/>
  <c r="I1118"/>
  <c r="H1118" s="1"/>
  <c r="G1118" s="1"/>
  <c r="I1119"/>
  <c r="H1119" s="1"/>
  <c r="G1119" s="1"/>
  <c r="I1120"/>
  <c r="H1120" s="1"/>
  <c r="G1120" s="1"/>
  <c r="I1121"/>
  <c r="H1121" s="1"/>
  <c r="G1121" s="1"/>
  <c r="I1122"/>
  <c r="H1122" s="1"/>
  <c r="G1122" s="1"/>
  <c r="I1123"/>
  <c r="H1123" s="1"/>
  <c r="G1123" s="1"/>
  <c r="I1124"/>
  <c r="H1124" s="1"/>
  <c r="G1124" s="1"/>
  <c r="I1125"/>
  <c r="H1125" s="1"/>
  <c r="G1125" s="1"/>
  <c r="I1126"/>
  <c r="H1126" s="1"/>
  <c r="G1126" s="1"/>
  <c r="I1127"/>
  <c r="H1127" s="1"/>
  <c r="G1127" s="1"/>
  <c r="I1128"/>
  <c r="H1128" s="1"/>
  <c r="G1128" s="1"/>
  <c r="I1129"/>
  <c r="H1129" s="1"/>
  <c r="G1129" s="1"/>
  <c r="I1130"/>
  <c r="H1130" s="1"/>
  <c r="G1130" s="1"/>
  <c r="I1131"/>
  <c r="H1131" s="1"/>
  <c r="G1131" s="1"/>
  <c r="I1132"/>
  <c r="H1132" s="1"/>
  <c r="G1132" s="1"/>
  <c r="I1133"/>
  <c r="H1133" s="1"/>
  <c r="G1133" s="1"/>
  <c r="I1134"/>
  <c r="H1134" s="1"/>
  <c r="G1134" s="1"/>
  <c r="I1135"/>
  <c r="H1135" s="1"/>
  <c r="G1135" s="1"/>
  <c r="I1136"/>
  <c r="H1136" s="1"/>
  <c r="G1136" s="1"/>
  <c r="I1137"/>
  <c r="H1137" s="1"/>
  <c r="G1137" s="1"/>
  <c r="I1138"/>
  <c r="H1138" s="1"/>
  <c r="G1138" s="1"/>
  <c r="I1139"/>
  <c r="H1139" s="1"/>
  <c r="G1139" s="1"/>
  <c r="I1140"/>
  <c r="H1140" s="1"/>
  <c r="G1140" s="1"/>
  <c r="I1141"/>
  <c r="H1141" s="1"/>
  <c r="G1141" s="1"/>
  <c r="I1142"/>
  <c r="H1142" s="1"/>
  <c r="G1142" s="1"/>
  <c r="I1143"/>
  <c r="H1143" s="1"/>
  <c r="G1143" s="1"/>
  <c r="I1144"/>
  <c r="H1144" s="1"/>
  <c r="G1144" s="1"/>
  <c r="I1145"/>
  <c r="H1145" s="1"/>
  <c r="G1145" s="1"/>
  <c r="I1146"/>
  <c r="H1146" s="1"/>
  <c r="G1146" s="1"/>
  <c r="I1147"/>
  <c r="H1147" s="1"/>
  <c r="G1147" s="1"/>
  <c r="I1148"/>
  <c r="H1148" s="1"/>
  <c r="G1148" s="1"/>
  <c r="I1149"/>
  <c r="H1149" s="1"/>
  <c r="G1149" s="1"/>
  <c r="I1150"/>
  <c r="H1150" s="1"/>
  <c r="G1150" s="1"/>
  <c r="I1151"/>
  <c r="H1151" s="1"/>
  <c r="G1151" s="1"/>
  <c r="I1152"/>
  <c r="H1152" s="1"/>
  <c r="G1152" s="1"/>
  <c r="I1153"/>
  <c r="H1153" s="1"/>
  <c r="G1153" s="1"/>
  <c r="I1154"/>
  <c r="H1154" s="1"/>
  <c r="G1154" s="1"/>
  <c r="I1155"/>
  <c r="H1155" s="1"/>
  <c r="G1155" s="1"/>
  <c r="I1156"/>
  <c r="H1156" s="1"/>
  <c r="G1156" s="1"/>
  <c r="I1157"/>
  <c r="H1157" s="1"/>
  <c r="G1157" s="1"/>
  <c r="I1158"/>
  <c r="H1158" s="1"/>
  <c r="G1158" s="1"/>
  <c r="I1159"/>
  <c r="H1159" s="1"/>
  <c r="G1159" s="1"/>
  <c r="I1160"/>
  <c r="H1160" s="1"/>
  <c r="G1160" s="1"/>
  <c r="I1161"/>
  <c r="H1161" s="1"/>
  <c r="G1161" s="1"/>
  <c r="I1162"/>
  <c r="H1162" s="1"/>
  <c r="G1162" s="1"/>
  <c r="I1163"/>
  <c r="H1163" s="1"/>
  <c r="G1163" s="1"/>
  <c r="I1164"/>
  <c r="H1164" s="1"/>
  <c r="G1164" s="1"/>
  <c r="I1165"/>
  <c r="H1165" s="1"/>
  <c r="G1165" s="1"/>
  <c r="I1166"/>
  <c r="H1166" s="1"/>
  <c r="G1166" s="1"/>
  <c r="I1167"/>
  <c r="H1167" s="1"/>
  <c r="G1167" s="1"/>
  <c r="I1169"/>
  <c r="H1169" s="1"/>
  <c r="G1169" s="1"/>
  <c r="I1170"/>
  <c r="H1170" s="1"/>
  <c r="G1170" s="1"/>
  <c r="I1171"/>
  <c r="H1171" s="1"/>
  <c r="G1171" s="1"/>
  <c r="I1172"/>
  <c r="H1172" s="1"/>
  <c r="G1172" s="1"/>
  <c r="I1173"/>
  <c r="H1173" s="1"/>
  <c r="G1173" s="1"/>
  <c r="I1174"/>
  <c r="H1174" s="1"/>
  <c r="G1174" s="1"/>
  <c r="I1175"/>
  <c r="H1175" s="1"/>
  <c r="G1175" s="1"/>
  <c r="I1176"/>
  <c r="H1176" s="1"/>
  <c r="G1176" s="1"/>
  <c r="I1177"/>
  <c r="H1177" s="1"/>
  <c r="G1177" s="1"/>
  <c r="I1178"/>
  <c r="H1178" s="1"/>
  <c r="G1178" s="1"/>
  <c r="I1179"/>
  <c r="H1179" s="1"/>
  <c r="G1179" s="1"/>
  <c r="I1180"/>
  <c r="H1180" s="1"/>
  <c r="G1180" s="1"/>
  <c r="I1181"/>
  <c r="H1181" s="1"/>
  <c r="G1181" s="1"/>
  <c r="I1182"/>
  <c r="H1182" s="1"/>
  <c r="G1182" s="1"/>
  <c r="I1183"/>
  <c r="H1183" s="1"/>
  <c r="G1183" s="1"/>
  <c r="I1184"/>
  <c r="H1184" s="1"/>
  <c r="G1184" s="1"/>
  <c r="I1185"/>
  <c r="H1185" s="1"/>
  <c r="G1185" s="1"/>
  <c r="I1186"/>
  <c r="H1186" s="1"/>
  <c r="G1186" s="1"/>
  <c r="I1187"/>
  <c r="H1187" s="1"/>
  <c r="G1187" s="1"/>
  <c r="I1188"/>
  <c r="H1188" s="1"/>
  <c r="G1188" s="1"/>
  <c r="I1189"/>
  <c r="H1189" s="1"/>
  <c r="G1189" s="1"/>
  <c r="I1190"/>
  <c r="H1190" s="1"/>
  <c r="G1190" s="1"/>
  <c r="I1191"/>
  <c r="H1191" s="1"/>
  <c r="G1191" s="1"/>
  <c r="I1192"/>
  <c r="H1192" s="1"/>
  <c r="G1192" s="1"/>
  <c r="I1193"/>
  <c r="H1193" s="1"/>
  <c r="G1193" s="1"/>
  <c r="I1194"/>
  <c r="H1194" s="1"/>
  <c r="G1194" s="1"/>
  <c r="I1195"/>
  <c r="H1195" s="1"/>
  <c r="G1195" s="1"/>
  <c r="I1196"/>
  <c r="H1196" s="1"/>
  <c r="G1196" s="1"/>
  <c r="I1197"/>
  <c r="H1197" s="1"/>
  <c r="G1197" s="1"/>
  <c r="I1198"/>
  <c r="H1198" s="1"/>
  <c r="G1198" s="1"/>
  <c r="I1199"/>
  <c r="H1199" s="1"/>
  <c r="G1199" s="1"/>
  <c r="I1200"/>
  <c r="H1200" s="1"/>
  <c r="G1200" s="1"/>
  <c r="I1201"/>
  <c r="H1201" s="1"/>
  <c r="G1201" s="1"/>
  <c r="I1202"/>
  <c r="H1202" s="1"/>
  <c r="G1202" s="1"/>
  <c r="I1203"/>
  <c r="H1203" s="1"/>
  <c r="G1203" s="1"/>
  <c r="I1204"/>
  <c r="H1204" s="1"/>
  <c r="G1204" s="1"/>
  <c r="I1205"/>
  <c r="H1205" s="1"/>
  <c r="G1205" s="1"/>
  <c r="I1206"/>
  <c r="H1206" s="1"/>
  <c r="G1206" s="1"/>
  <c r="I1207"/>
  <c r="H1207" s="1"/>
  <c r="G1207" s="1"/>
  <c r="I1208"/>
  <c r="H1208" s="1"/>
  <c r="G1208" s="1"/>
  <c r="I1209"/>
  <c r="H1209" s="1"/>
  <c r="G1209" s="1"/>
  <c r="I1210"/>
  <c r="H1210" s="1"/>
  <c r="G1210" s="1"/>
  <c r="I1211"/>
  <c r="H1211" s="1"/>
  <c r="G1211" s="1"/>
  <c r="I1212"/>
  <c r="H1212" s="1"/>
  <c r="G1212" s="1"/>
  <c r="I1213"/>
  <c r="H1213" s="1"/>
  <c r="G1213" s="1"/>
  <c r="I1214"/>
  <c r="H1214" s="1"/>
  <c r="G1214" s="1"/>
  <c r="I1215"/>
  <c r="H1215" s="1"/>
  <c r="G1215" s="1"/>
  <c r="I1216"/>
  <c r="H1216" s="1"/>
  <c r="G1216" s="1"/>
  <c r="I1217"/>
  <c r="H1217" s="1"/>
  <c r="G1217" s="1"/>
  <c r="I1218"/>
  <c r="H1218" s="1"/>
  <c r="G1218" s="1"/>
  <c r="I1219"/>
  <c r="H1219" s="1"/>
  <c r="G1219" s="1"/>
  <c r="I1220"/>
  <c r="H1220" s="1"/>
  <c r="G1220" s="1"/>
  <c r="I1221"/>
  <c r="H1221" s="1"/>
  <c r="G1221" s="1"/>
  <c r="I1222"/>
  <c r="H1222" s="1"/>
  <c r="G1222" s="1"/>
  <c r="I1223"/>
  <c r="H1223" s="1"/>
  <c r="G1223" s="1"/>
  <c r="I1224"/>
  <c r="H1224" s="1"/>
  <c r="G1224" s="1"/>
  <c r="I1225"/>
  <c r="H1225" s="1"/>
  <c r="G1225" s="1"/>
  <c r="I1226"/>
  <c r="H1226" s="1"/>
  <c r="G1226" s="1"/>
  <c r="I1227"/>
  <c r="H1227" s="1"/>
  <c r="G1227" s="1"/>
  <c r="I1228"/>
  <c r="H1228" s="1"/>
  <c r="G1228" s="1"/>
  <c r="I1229"/>
  <c r="H1229" s="1"/>
  <c r="G1229" s="1"/>
  <c r="I1230"/>
  <c r="H1230" s="1"/>
  <c r="G1230" s="1"/>
  <c r="F5327" i="32"/>
  <c r="F5328"/>
  <c r="F5329"/>
  <c r="F5330"/>
  <c r="F5331"/>
  <c r="F5332"/>
  <c r="F5333"/>
  <c r="F5334"/>
  <c r="F5335"/>
  <c r="F5336"/>
  <c r="F5337"/>
  <c r="F5338"/>
  <c r="F5339"/>
  <c r="F5340"/>
  <c r="F5341"/>
  <c r="F5342"/>
  <c r="F5343"/>
  <c r="F5344"/>
  <c r="F5345"/>
  <c r="F5346"/>
  <c r="F5347"/>
  <c r="F5348"/>
  <c r="F5349"/>
  <c r="F5350"/>
  <c r="F5351"/>
  <c r="F5352"/>
  <c r="F5353"/>
  <c r="F5354"/>
  <c r="F5355"/>
  <c r="F5356"/>
  <c r="F5357"/>
  <c r="F5358"/>
  <c r="F5359"/>
  <c r="F5360"/>
  <c r="F5361"/>
  <c r="F5362"/>
  <c r="F5363"/>
  <c r="F5364"/>
  <c r="F5365"/>
  <c r="F5366"/>
  <c r="F5367"/>
  <c r="F5368"/>
  <c r="F5369"/>
  <c r="F5370"/>
  <c r="F5371"/>
  <c r="F5372"/>
  <c r="F5373"/>
  <c r="F5374"/>
  <c r="F5375"/>
  <c r="F5376"/>
  <c r="F5377"/>
  <c r="F5378"/>
  <c r="F5379"/>
  <c r="F5380"/>
  <c r="F5381"/>
  <c r="F5382"/>
  <c r="F5383"/>
  <c r="F5384"/>
  <c r="F5385"/>
  <c r="F5386"/>
  <c r="F5387"/>
  <c r="F5388"/>
  <c r="F5389"/>
  <c r="F5390"/>
  <c r="F5391"/>
  <c r="F5392"/>
  <c r="F5393"/>
  <c r="F5394"/>
  <c r="F5395"/>
  <c r="F5396"/>
  <c r="F5397"/>
  <c r="F5398"/>
  <c r="F5399"/>
  <c r="F5400"/>
  <c r="F5401"/>
  <c r="F5402"/>
  <c r="F5403"/>
  <c r="F5404"/>
  <c r="F5405"/>
  <c r="F5406"/>
  <c r="F5407"/>
  <c r="F5408"/>
  <c r="F5409"/>
  <c r="F5410"/>
  <c r="F5411"/>
  <c r="F5412"/>
  <c r="F5413"/>
  <c r="F5414"/>
  <c r="F5415"/>
  <c r="F5416"/>
  <c r="F5417"/>
  <c r="F5418"/>
  <c r="F5419"/>
  <c r="F5420"/>
  <c r="F5421"/>
  <c r="F5422"/>
  <c r="F5423"/>
  <c r="F5424"/>
  <c r="F5425"/>
  <c r="F5426"/>
  <c r="F5427"/>
  <c r="F5428"/>
  <c r="F5429"/>
  <c r="F5430"/>
  <c r="F5431"/>
  <c r="F5432"/>
  <c r="F5433"/>
  <c r="F5434"/>
  <c r="F5435"/>
  <c r="F5436"/>
  <c r="F5437"/>
  <c r="F5438"/>
  <c r="F5439"/>
  <c r="F5440"/>
  <c r="F5441"/>
  <c r="F5442"/>
  <c r="F5443"/>
  <c r="F5444"/>
  <c r="F5445"/>
  <c r="F5446"/>
  <c r="F5447"/>
  <c r="F5448"/>
  <c r="F5449"/>
  <c r="F5450"/>
  <c r="F5451"/>
  <c r="F5452"/>
  <c r="F5453"/>
  <c r="F5454"/>
  <c r="F5455"/>
  <c r="F5456"/>
  <c r="F5457"/>
  <c r="F5458"/>
  <c r="F5459"/>
  <c r="F5460"/>
  <c r="F5461"/>
  <c r="F5462"/>
  <c r="F5463"/>
  <c r="F5464"/>
  <c r="F5465"/>
  <c r="F5466"/>
  <c r="F5467"/>
  <c r="F5468"/>
  <c r="F5469"/>
  <c r="F5470"/>
  <c r="F5471"/>
  <c r="F5472"/>
  <c r="F5473"/>
  <c r="F5474"/>
  <c r="F5475"/>
  <c r="F5476"/>
  <c r="F5477"/>
  <c r="F5478"/>
  <c r="F5479"/>
  <c r="F5480"/>
  <c r="F5481"/>
  <c r="F5482"/>
  <c r="F5483"/>
  <c r="F5484"/>
  <c r="F5485"/>
  <c r="F5486"/>
  <c r="F5487"/>
  <c r="F5488"/>
  <c r="F5489"/>
  <c r="F5490"/>
  <c r="F5491"/>
  <c r="F5492"/>
  <c r="F5493"/>
  <c r="F5494"/>
  <c r="F5495"/>
  <c r="F5496"/>
  <c r="F5497"/>
  <c r="F5498"/>
  <c r="F5499"/>
  <c r="F5500"/>
  <c r="F5501"/>
  <c r="F5502"/>
  <c r="F5503"/>
  <c r="F5504"/>
  <c r="F5505"/>
  <c r="F5506"/>
  <c r="F5507"/>
  <c r="F5508"/>
  <c r="F5509"/>
  <c r="F5510"/>
  <c r="F5511"/>
  <c r="F5512"/>
  <c r="F5513"/>
  <c r="F5514"/>
  <c r="F5515"/>
  <c r="F5516"/>
  <c r="F5517"/>
  <c r="F5518"/>
  <c r="F5519"/>
  <c r="F5520"/>
  <c r="F5521"/>
  <c r="F5522"/>
  <c r="F5523"/>
  <c r="F5524"/>
  <c r="F5525"/>
  <c r="F5526"/>
  <c r="F5527"/>
  <c r="F5528"/>
  <c r="F5529"/>
  <c r="F5530"/>
  <c r="F5531"/>
  <c r="F5532"/>
  <c r="F5533"/>
  <c r="F5534"/>
  <c r="F5535"/>
  <c r="F5536"/>
  <c r="F5537"/>
  <c r="F5538"/>
  <c r="F5539"/>
  <c r="F5540"/>
  <c r="F5541"/>
  <c r="F5542"/>
  <c r="F5543"/>
  <c r="F5544"/>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G24" i="3" l="1"/>
  <c r="G19"/>
  <c r="G17"/>
  <c r="G9"/>
  <c r="G15"/>
  <c r="F19" i="19"/>
  <c r="F14"/>
  <c r="G9"/>
  <c r="E9"/>
  <c r="B6"/>
  <c r="A6"/>
  <c r="A2"/>
  <c r="A1"/>
  <c r="J9" l="1"/>
  <c r="H13" s="1"/>
  <c r="H14" l="1"/>
  <c r="H15" s="1"/>
  <c r="H17"/>
  <c r="I17" l="1"/>
  <c r="J17" s="1"/>
  <c r="H18"/>
  <c r="I15"/>
  <c r="J15" s="1"/>
  <c r="J20" l="1"/>
  <c r="J6" s="1"/>
  <c r="F5324" i="32"/>
  <c r="F5325"/>
  <c r="F5326"/>
  <c r="F5226"/>
  <c r="F5227"/>
  <c r="F5228"/>
  <c r="F5229"/>
  <c r="F5230"/>
  <c r="F5231"/>
  <c r="F5232"/>
  <c r="F5233"/>
  <c r="F5234"/>
  <c r="F5235"/>
  <c r="F5236"/>
  <c r="F5237"/>
  <c r="F5238"/>
  <c r="F5239"/>
  <c r="F5240"/>
  <c r="F5241"/>
  <c r="F5242"/>
  <c r="F5243"/>
  <c r="F5244"/>
  <c r="F5245"/>
  <c r="F5246"/>
  <c r="F5247"/>
  <c r="F5248"/>
  <c r="F5249"/>
  <c r="F5250"/>
  <c r="F5251"/>
  <c r="F5252"/>
  <c r="F5253"/>
  <c r="F5254"/>
  <c r="F5255"/>
  <c r="F5256"/>
  <c r="F5257"/>
  <c r="F5258"/>
  <c r="F5259"/>
  <c r="F5260"/>
  <c r="F5261"/>
  <c r="F5262"/>
  <c r="F5263"/>
  <c r="F5264"/>
  <c r="F5265"/>
  <c r="F5266"/>
  <c r="F5267"/>
  <c r="F5268"/>
  <c r="F5269"/>
  <c r="F5270"/>
  <c r="F5271"/>
  <c r="F5272"/>
  <c r="F5273"/>
  <c r="F5274"/>
  <c r="F5275"/>
  <c r="F5276"/>
  <c r="F5277"/>
  <c r="F5278"/>
  <c r="F5279"/>
  <c r="F5280"/>
  <c r="F5281"/>
  <c r="F5282"/>
  <c r="F5283"/>
  <c r="F5284"/>
  <c r="F5285"/>
  <c r="F5286"/>
  <c r="F5287"/>
  <c r="F5288"/>
  <c r="F5289"/>
  <c r="F5290"/>
  <c r="F5291"/>
  <c r="F5292"/>
  <c r="F5293"/>
  <c r="F5294"/>
  <c r="F5295"/>
  <c r="F5296"/>
  <c r="F5297"/>
  <c r="F5298"/>
  <c r="F5299"/>
  <c r="F5300"/>
  <c r="F5301"/>
  <c r="F5302"/>
  <c r="F5303"/>
  <c r="F5304"/>
  <c r="F5305"/>
  <c r="F5306"/>
  <c r="F5307"/>
  <c r="F5308"/>
  <c r="F5309"/>
  <c r="F5310"/>
  <c r="F5311"/>
  <c r="F5312"/>
  <c r="F5313"/>
  <c r="F5314"/>
  <c r="F5315"/>
  <c r="F5316"/>
  <c r="F5317"/>
  <c r="F5318"/>
  <c r="F5319"/>
  <c r="F5320"/>
  <c r="F5321"/>
  <c r="F5322"/>
  <c r="F5323"/>
  <c r="B2" i="5" l="1"/>
  <c r="C9" l="1"/>
  <c r="C19" i="28" l="1"/>
  <c r="C34"/>
  <c r="A3"/>
  <c r="A4"/>
  <c r="A2"/>
  <c r="A2" i="8" l="1"/>
  <c r="A1"/>
  <c r="A1" i="5"/>
  <c r="B3" i="2"/>
  <c r="F27" i="3" l="1"/>
  <c r="H27" s="1"/>
  <c r="F20"/>
  <c r="H20" s="1"/>
  <c r="F10"/>
  <c r="H10" s="1"/>
  <c r="F26"/>
  <c r="H26" s="1"/>
  <c r="F36"/>
  <c r="H36" s="1"/>
  <c r="H37" s="1"/>
  <c r="F23"/>
  <c r="H23" s="1"/>
  <c r="F25"/>
  <c r="H25" s="1"/>
  <c r="F24"/>
  <c r="H24" s="1"/>
  <c r="F22"/>
  <c r="H22" s="1"/>
  <c r="F31"/>
  <c r="H31" s="1"/>
  <c r="H32" s="1"/>
  <c r="C12" i="1" s="1"/>
  <c r="G12" s="1"/>
  <c r="F18" i="3"/>
  <c r="H18" s="1"/>
  <c r="F19"/>
  <c r="H19" s="1"/>
  <c r="F16"/>
  <c r="H16" s="1"/>
  <c r="F9"/>
  <c r="H9" s="1"/>
  <c r="F17"/>
  <c r="H17" s="1"/>
  <c r="F15"/>
  <c r="H15" s="1"/>
  <c r="F8"/>
  <c r="H8" s="1"/>
  <c r="H28" l="1"/>
  <c r="H11"/>
  <c r="F5225" i="32"/>
  <c r="F5224"/>
  <c r="F5223"/>
  <c r="F5222"/>
  <c r="F5221"/>
  <c r="F5220"/>
  <c r="F5219"/>
  <c r="F5218"/>
  <c r="F5217"/>
  <c r="F5216"/>
  <c r="F5215"/>
  <c r="F5214"/>
  <c r="F5213"/>
  <c r="F5212"/>
  <c r="F5211"/>
  <c r="F5210"/>
  <c r="F5209"/>
  <c r="F5208"/>
  <c r="F5207"/>
  <c r="F5206"/>
  <c r="F5205"/>
  <c r="F5204"/>
  <c r="F5203"/>
  <c r="F5202"/>
  <c r="F5201"/>
  <c r="F5200"/>
  <c r="F5199"/>
  <c r="F5198"/>
  <c r="F5197"/>
  <c r="F5196"/>
  <c r="F5195"/>
  <c r="F5194"/>
  <c r="F5193"/>
  <c r="F5192"/>
  <c r="F5191"/>
  <c r="F5190"/>
  <c r="F5189"/>
  <c r="F5188"/>
  <c r="F5187"/>
  <c r="F5186"/>
  <c r="F5185"/>
  <c r="F5184"/>
  <c r="F5183"/>
  <c r="F5182"/>
  <c r="F5181"/>
  <c r="F5180"/>
  <c r="F5179"/>
  <c r="F5178"/>
  <c r="F5177"/>
  <c r="F5176"/>
  <c r="F5175"/>
  <c r="F5174"/>
  <c r="F5173"/>
  <c r="F5172"/>
  <c r="F5171"/>
  <c r="F5170"/>
  <c r="F5169"/>
  <c r="F5168"/>
  <c r="F5167"/>
  <c r="F5166"/>
  <c r="F5165"/>
  <c r="F5164"/>
  <c r="F5163"/>
  <c r="F5162"/>
  <c r="F5161"/>
  <c r="F5160"/>
  <c r="F5159"/>
  <c r="F5158"/>
  <c r="F5157"/>
  <c r="F5156"/>
  <c r="F5155"/>
  <c r="F5154"/>
  <c r="F5153"/>
  <c r="F5152"/>
  <c r="F5151"/>
  <c r="F5150"/>
  <c r="F5149"/>
  <c r="F5148"/>
  <c r="F5147"/>
  <c r="F5146"/>
  <c r="F5145"/>
  <c r="F5144"/>
  <c r="F5143"/>
  <c r="F5142"/>
  <c r="F5141"/>
  <c r="F5140"/>
  <c r="F5139"/>
  <c r="F5138"/>
  <c r="F5137"/>
  <c r="F5136"/>
  <c r="F5135"/>
  <c r="F5134"/>
  <c r="F5133"/>
  <c r="F5132"/>
  <c r="F5131"/>
  <c r="F5130"/>
  <c r="F5129"/>
  <c r="F5128"/>
  <c r="F5127"/>
  <c r="F5126"/>
  <c r="F5125"/>
  <c r="F5124"/>
  <c r="F5123"/>
  <c r="F5122"/>
  <c r="F5121"/>
  <c r="F5120"/>
  <c r="F5119"/>
  <c r="F5118"/>
  <c r="F5117"/>
  <c r="F5116"/>
  <c r="F5115"/>
  <c r="F5114"/>
  <c r="F5113"/>
  <c r="F5112"/>
  <c r="F5111"/>
  <c r="F5110"/>
  <c r="F5109"/>
  <c r="F5108"/>
  <c r="F5107"/>
  <c r="F5106"/>
  <c r="F5105"/>
  <c r="F5104"/>
  <c r="F5103"/>
  <c r="F5102"/>
  <c r="F5101"/>
  <c r="F5100"/>
  <c r="F5099"/>
  <c r="F5098"/>
  <c r="F5097"/>
  <c r="F5096"/>
  <c r="F5095"/>
  <c r="F5094"/>
  <c r="F5093"/>
  <c r="F5092"/>
  <c r="F5091"/>
  <c r="F5090"/>
  <c r="F5089"/>
  <c r="F5088"/>
  <c r="F5087"/>
  <c r="F5086"/>
  <c r="F5085"/>
  <c r="F5084"/>
  <c r="F5083"/>
  <c r="F5082"/>
  <c r="F5081"/>
  <c r="F5080"/>
  <c r="F5079"/>
  <c r="F5078"/>
  <c r="F5077"/>
  <c r="F5076"/>
  <c r="F5075"/>
  <c r="F5074"/>
  <c r="F5073"/>
  <c r="F5072"/>
  <c r="F5071"/>
  <c r="F5070"/>
  <c r="F5069"/>
  <c r="F5068"/>
  <c r="F5067"/>
  <c r="F5066"/>
  <c r="F5065"/>
  <c r="F5064"/>
  <c r="F5063"/>
  <c r="F5062"/>
  <c r="F5061"/>
  <c r="F5060"/>
  <c r="F5059"/>
  <c r="F5058"/>
  <c r="F5057"/>
  <c r="F5056"/>
  <c r="F5055"/>
  <c r="F5054"/>
  <c r="F5053"/>
  <c r="F5052"/>
  <c r="F5051"/>
  <c r="F5050"/>
  <c r="F5049"/>
  <c r="F5048"/>
  <c r="F5047"/>
  <c r="F5046"/>
  <c r="F5045"/>
  <c r="F5044"/>
  <c r="F5043"/>
  <c r="F5042"/>
  <c r="F5041"/>
  <c r="F5040"/>
  <c r="F5039"/>
  <c r="F5038"/>
  <c r="F5037"/>
  <c r="F5036"/>
  <c r="F5035"/>
  <c r="F5034"/>
  <c r="F5033"/>
  <c r="F5032"/>
  <c r="F5031"/>
  <c r="F5030"/>
  <c r="F5029"/>
  <c r="F5028"/>
  <c r="F5027"/>
  <c r="F5026"/>
  <c r="F5025"/>
  <c r="F5024"/>
  <c r="F5023"/>
  <c r="F5022"/>
  <c r="F5021"/>
  <c r="F5020"/>
  <c r="F5019"/>
  <c r="F5018"/>
  <c r="F5017"/>
  <c r="F5016"/>
  <c r="F5015"/>
  <c r="F5014"/>
  <c r="F5013"/>
  <c r="F5012"/>
  <c r="F5011"/>
  <c r="F5010"/>
  <c r="F5009"/>
  <c r="F5008"/>
  <c r="F5007"/>
  <c r="F5006"/>
  <c r="F5005"/>
  <c r="F5004"/>
  <c r="F5003"/>
  <c r="F5002"/>
  <c r="F5001"/>
  <c r="F5000"/>
  <c r="F4999"/>
  <c r="F4998"/>
  <c r="F4997"/>
  <c r="F4996"/>
  <c r="F4995"/>
  <c r="F4994"/>
  <c r="F4993"/>
  <c r="F4992"/>
  <c r="F4991"/>
  <c r="F4990"/>
  <c r="F4989"/>
  <c r="F4988"/>
  <c r="F4987"/>
  <c r="F4986"/>
  <c r="F4985"/>
  <c r="F4984"/>
  <c r="F4983"/>
  <c r="F4982"/>
  <c r="F4981"/>
  <c r="F4980"/>
  <c r="F4979"/>
  <c r="F4978"/>
  <c r="F4977"/>
  <c r="F4976"/>
  <c r="F4975"/>
  <c r="F4974"/>
  <c r="F4973"/>
  <c r="F4972"/>
  <c r="F4971"/>
  <c r="F4970"/>
  <c r="F4969"/>
  <c r="F4968"/>
  <c r="F4967"/>
  <c r="F4966"/>
  <c r="F4965"/>
  <c r="F4964"/>
  <c r="F4963"/>
  <c r="F4962"/>
  <c r="F4961"/>
  <c r="F4960"/>
  <c r="F4959"/>
  <c r="F4958"/>
  <c r="F4957"/>
  <c r="F4956"/>
  <c r="F4955"/>
  <c r="F4954"/>
  <c r="F4953"/>
  <c r="F4952"/>
  <c r="F4951"/>
  <c r="F4950"/>
  <c r="F4949"/>
  <c r="F4948"/>
  <c r="F4947"/>
  <c r="F4946"/>
  <c r="F4945"/>
  <c r="F4944"/>
  <c r="F4943"/>
  <c r="F4942"/>
  <c r="F4941"/>
  <c r="F4940"/>
  <c r="F4939"/>
  <c r="F4938"/>
  <c r="F4937"/>
  <c r="F4936"/>
  <c r="F4935"/>
  <c r="F4934"/>
  <c r="F4933"/>
  <c r="F4932"/>
  <c r="F4931"/>
  <c r="F4930"/>
  <c r="F4929"/>
  <c r="F4928"/>
  <c r="F4927"/>
  <c r="F4926"/>
  <c r="F4925"/>
  <c r="F4924"/>
  <c r="F4923"/>
  <c r="F4922"/>
  <c r="F4921"/>
  <c r="F4920"/>
  <c r="F4919"/>
  <c r="F4918"/>
  <c r="F4917"/>
  <c r="F4916"/>
  <c r="F4915"/>
  <c r="F4914"/>
  <c r="F4913"/>
  <c r="F4912"/>
  <c r="F4911"/>
  <c r="F4910"/>
  <c r="F4909"/>
  <c r="F4908"/>
  <c r="F4907"/>
  <c r="F4906"/>
  <c r="F4905"/>
  <c r="F4904"/>
  <c r="F4903"/>
  <c r="F4902"/>
  <c r="F4901"/>
  <c r="F4900"/>
  <c r="F4899"/>
  <c r="F4898"/>
  <c r="F4897"/>
  <c r="F4896"/>
  <c r="F4895"/>
  <c r="F4894"/>
  <c r="F4893"/>
  <c r="F4892"/>
  <c r="F4891"/>
  <c r="F4890"/>
  <c r="F4889"/>
  <c r="F4888"/>
  <c r="F4887"/>
  <c r="F4886"/>
  <c r="F4885"/>
  <c r="F4884"/>
  <c r="F4883"/>
  <c r="F4882"/>
  <c r="F4881"/>
  <c r="F4880"/>
  <c r="F4879"/>
  <c r="F4878"/>
  <c r="F4877"/>
  <c r="F4876"/>
  <c r="F4875"/>
  <c r="F4874"/>
  <c r="F4873"/>
  <c r="F4872"/>
  <c r="F4871"/>
  <c r="F4870"/>
  <c r="F4869"/>
  <c r="F4868"/>
  <c r="F4867"/>
  <c r="F4866"/>
  <c r="F4865"/>
  <c r="F4864"/>
  <c r="F4863"/>
  <c r="F4862"/>
  <c r="F4861"/>
  <c r="F4860"/>
  <c r="F4859"/>
  <c r="F4858"/>
  <c r="F4857"/>
  <c r="F4856"/>
  <c r="F4855"/>
  <c r="F4854"/>
  <c r="F4853"/>
  <c r="F4852"/>
  <c r="F4851"/>
  <c r="F4850"/>
  <c r="F4849"/>
  <c r="F4848"/>
  <c r="F4847"/>
  <c r="F4846"/>
  <c r="F4845"/>
  <c r="F4844"/>
  <c r="F4843"/>
  <c r="F4842"/>
  <c r="F4841"/>
  <c r="F4840"/>
  <c r="F4839"/>
  <c r="F4838"/>
  <c r="F4837"/>
  <c r="F4836"/>
  <c r="F4835"/>
  <c r="F4834"/>
  <c r="F4833"/>
  <c r="F4832"/>
  <c r="F4831"/>
  <c r="F4830"/>
  <c r="F4829"/>
  <c r="F4828"/>
  <c r="F4827"/>
  <c r="F4826"/>
  <c r="F4825"/>
  <c r="F4824"/>
  <c r="F4823"/>
  <c r="F4822"/>
  <c r="F4821"/>
  <c r="F4820"/>
  <c r="F4819"/>
  <c r="F4818"/>
  <c r="F4817"/>
  <c r="F4816"/>
  <c r="F4815"/>
  <c r="F4814"/>
  <c r="F4813"/>
  <c r="F4812"/>
  <c r="F4811"/>
  <c r="F4810"/>
  <c r="F4809"/>
  <c r="F4808"/>
  <c r="F4807"/>
  <c r="F4806"/>
  <c r="F4805"/>
  <c r="F4804"/>
  <c r="F4803"/>
  <c r="F4802"/>
  <c r="F4801"/>
  <c r="F4800"/>
  <c r="F4799"/>
  <c r="F4798"/>
  <c r="F4797"/>
  <c r="F4796"/>
  <c r="F4795"/>
  <c r="F4794"/>
  <c r="F4793"/>
  <c r="F4792"/>
  <c r="F4791"/>
  <c r="F4790"/>
  <c r="F4789"/>
  <c r="F4788"/>
  <c r="F4787"/>
  <c r="F4786"/>
  <c r="F4785"/>
  <c r="F4784"/>
  <c r="F4783"/>
  <c r="F4782"/>
  <c r="F4781"/>
  <c r="F4780"/>
  <c r="F4779"/>
  <c r="F4778"/>
  <c r="F4777"/>
  <c r="F4776"/>
  <c r="F4775"/>
  <c r="F4774"/>
  <c r="F4773"/>
  <c r="F4772"/>
  <c r="F4771"/>
  <c r="F4770"/>
  <c r="F4769"/>
  <c r="F4768"/>
  <c r="F4767"/>
  <c r="F4766"/>
  <c r="F4765"/>
  <c r="F4764"/>
  <c r="F4763"/>
  <c r="F4762"/>
  <c r="F4761"/>
  <c r="F4760"/>
  <c r="F4759"/>
  <c r="F4758"/>
  <c r="F4757"/>
  <c r="F4756"/>
  <c r="F4755"/>
  <c r="F4754"/>
  <c r="F4753"/>
  <c r="F4752"/>
  <c r="F4751"/>
  <c r="F4750"/>
  <c r="F4749"/>
  <c r="F4748"/>
  <c r="F4747"/>
  <c r="F4746"/>
  <c r="F4745"/>
  <c r="F4744"/>
  <c r="F4743"/>
  <c r="F4742"/>
  <c r="F4741"/>
  <c r="F4740"/>
  <c r="F4739"/>
  <c r="F4738"/>
  <c r="F4737"/>
  <c r="F4736"/>
  <c r="F4735"/>
  <c r="F4734"/>
  <c r="F4733"/>
  <c r="F4732"/>
  <c r="F4731"/>
  <c r="F4730"/>
  <c r="F4729"/>
  <c r="F4728"/>
  <c r="F4727"/>
  <c r="F4726"/>
  <c r="F4725"/>
  <c r="F4724"/>
  <c r="F4723"/>
  <c r="F4722"/>
  <c r="F4721"/>
  <c r="F4720"/>
  <c r="F4719"/>
  <c r="F4718"/>
  <c r="F4717"/>
  <c r="F4716"/>
  <c r="F4715"/>
  <c r="F4714"/>
  <c r="F4713"/>
  <c r="F4712"/>
  <c r="F4711"/>
  <c r="F4710"/>
  <c r="F4709"/>
  <c r="F4708"/>
  <c r="F4707"/>
  <c r="F4706"/>
  <c r="F4705"/>
  <c r="F4704"/>
  <c r="F4703"/>
  <c r="F4702"/>
  <c r="F4701"/>
  <c r="F4700"/>
  <c r="F4699"/>
  <c r="F4698"/>
  <c r="F4697"/>
  <c r="F4696"/>
  <c r="F4695"/>
  <c r="F4694"/>
  <c r="F4693"/>
  <c r="F4692"/>
  <c r="F4691"/>
  <c r="F4690"/>
  <c r="F4689"/>
  <c r="F4688"/>
  <c r="F4687"/>
  <c r="F4686"/>
  <c r="F4685"/>
  <c r="F4684"/>
  <c r="F4683"/>
  <c r="F4682"/>
  <c r="F4681"/>
  <c r="F4680"/>
  <c r="F4679"/>
  <c r="F4678"/>
  <c r="F4677"/>
  <c r="F4676"/>
  <c r="F4675"/>
  <c r="F4674"/>
  <c r="F4673"/>
  <c r="F4672"/>
  <c r="F4671"/>
  <c r="F4670"/>
  <c r="F4669"/>
  <c r="F4668"/>
  <c r="F4667"/>
  <c r="F4666"/>
  <c r="F4665"/>
  <c r="F4664"/>
  <c r="F4663"/>
  <c r="F4662"/>
  <c r="F4661"/>
  <c r="F4660"/>
  <c r="F4659"/>
  <c r="F4658"/>
  <c r="F4657"/>
  <c r="F4656"/>
  <c r="F4655"/>
  <c r="F4654"/>
  <c r="F4653"/>
  <c r="F4652"/>
  <c r="F4651"/>
  <c r="F4650"/>
  <c r="F4649"/>
  <c r="F4648"/>
  <c r="F4647"/>
  <c r="F4646"/>
  <c r="F4645"/>
  <c r="F4644"/>
  <c r="F4643"/>
  <c r="F4642"/>
  <c r="F4641"/>
  <c r="F4640"/>
  <c r="F4639"/>
  <c r="F4638"/>
  <c r="F4637"/>
  <c r="F4636"/>
  <c r="F4635"/>
  <c r="F4634"/>
  <c r="F4633"/>
  <c r="F4632"/>
  <c r="F4631"/>
  <c r="F4630"/>
  <c r="F4629"/>
  <c r="F4628"/>
  <c r="F4627"/>
  <c r="F4626"/>
  <c r="F4625"/>
  <c r="F4624"/>
  <c r="F4623"/>
  <c r="F4622"/>
  <c r="F4621"/>
  <c r="F4620"/>
  <c r="F4619"/>
  <c r="F4618"/>
  <c r="F4617"/>
  <c r="F4616"/>
  <c r="F4615"/>
  <c r="F4614"/>
  <c r="F4613"/>
  <c r="F4612"/>
  <c r="F4611"/>
  <c r="F4610"/>
  <c r="F4609"/>
  <c r="F4608"/>
  <c r="F4607"/>
  <c r="F4606"/>
  <c r="F4605"/>
  <c r="F4604"/>
  <c r="F4603"/>
  <c r="F4602"/>
  <c r="F4601"/>
  <c r="F4600"/>
  <c r="F4599"/>
  <c r="F4598"/>
  <c r="F4597"/>
  <c r="F4596"/>
  <c r="F4595"/>
  <c r="F4594"/>
  <c r="F4593"/>
  <c r="F4592"/>
  <c r="F4591"/>
  <c r="F4590"/>
  <c r="F4589"/>
  <c r="F4588"/>
  <c r="F4587"/>
  <c r="F4586"/>
  <c r="F4585"/>
  <c r="F4584"/>
  <c r="F4583"/>
  <c r="F4582"/>
  <c r="F4581"/>
  <c r="F4580"/>
  <c r="F4579"/>
  <c r="F4578"/>
  <c r="F4577"/>
  <c r="F4576"/>
  <c r="F4575"/>
  <c r="F4574"/>
  <c r="F4573"/>
  <c r="F4572"/>
  <c r="F4571"/>
  <c r="F4570"/>
  <c r="F4569"/>
  <c r="F4568"/>
  <c r="F4567"/>
  <c r="F4566"/>
  <c r="F4565"/>
  <c r="F4564"/>
  <c r="F4563"/>
  <c r="F4562"/>
  <c r="F4561"/>
  <c r="F4560"/>
  <c r="F4559"/>
  <c r="F4558"/>
  <c r="F4557"/>
  <c r="F4556"/>
  <c r="F4555"/>
  <c r="F4554"/>
  <c r="F4553"/>
  <c r="F4552"/>
  <c r="F4551"/>
  <c r="F4550"/>
  <c r="F4549"/>
  <c r="F4548"/>
  <c r="F4547"/>
  <c r="F4546"/>
  <c r="F4545"/>
  <c r="F4544"/>
  <c r="F4543"/>
  <c r="F4542"/>
  <c r="F4541"/>
  <c r="F4540"/>
  <c r="F4539"/>
  <c r="F4538"/>
  <c r="F4537"/>
  <c r="F4536"/>
  <c r="F4535"/>
  <c r="F4534"/>
  <c r="F4533"/>
  <c r="F4532"/>
  <c r="F4531"/>
  <c r="F4530"/>
  <c r="F4529"/>
  <c r="F4528"/>
  <c r="F4527"/>
  <c r="F4526"/>
  <c r="F4525"/>
  <c r="F4524"/>
  <c r="F4523"/>
  <c r="F4522"/>
  <c r="F4521"/>
  <c r="F4520"/>
  <c r="F4519"/>
  <c r="F4518"/>
  <c r="F4517"/>
  <c r="F4516"/>
  <c r="F4515"/>
  <c r="F4514"/>
  <c r="F4513"/>
  <c r="F4512"/>
  <c r="F4511"/>
  <c r="F4510"/>
  <c r="F4509"/>
  <c r="F4508"/>
  <c r="F4507"/>
  <c r="F4506"/>
  <c r="F4505"/>
  <c r="F4504"/>
  <c r="F4503"/>
  <c r="F4502"/>
  <c r="F4501"/>
  <c r="F4500"/>
  <c r="F4499"/>
  <c r="F4498"/>
  <c r="F4497"/>
  <c r="F4496"/>
  <c r="F4495"/>
  <c r="F4494"/>
  <c r="F4493"/>
  <c r="F4492"/>
  <c r="F4491"/>
  <c r="F4490"/>
  <c r="F4489"/>
  <c r="F4488"/>
  <c r="F4487"/>
  <c r="F4486"/>
  <c r="F4485"/>
  <c r="F4484"/>
  <c r="F4483"/>
  <c r="F4482"/>
  <c r="F4481"/>
  <c r="F4480"/>
  <c r="F4479"/>
  <c r="F4478"/>
  <c r="F4477"/>
  <c r="F4476"/>
  <c r="F4475"/>
  <c r="F4474"/>
  <c r="F4473"/>
  <c r="F4472"/>
  <c r="F4471"/>
  <c r="F4470"/>
  <c r="F4469"/>
  <c r="F4468"/>
  <c r="F4467"/>
  <c r="F4466"/>
  <c r="F4465"/>
  <c r="F4464"/>
  <c r="F4463"/>
  <c r="F4462"/>
  <c r="F4461"/>
  <c r="F4460"/>
  <c r="F4459"/>
  <c r="F4458"/>
  <c r="F4457"/>
  <c r="F4456"/>
  <c r="F4455"/>
  <c r="F4454"/>
  <c r="F4453"/>
  <c r="F4452"/>
  <c r="F4451"/>
  <c r="F4450"/>
  <c r="F4449"/>
  <c r="F4448"/>
  <c r="F4447"/>
  <c r="F4446"/>
  <c r="F4445"/>
  <c r="F4444"/>
  <c r="F4443"/>
  <c r="F4442"/>
  <c r="F4441"/>
  <c r="F4440"/>
  <c r="F4439"/>
  <c r="F4438"/>
  <c r="F4437"/>
  <c r="F4436"/>
  <c r="F4435"/>
  <c r="F4434"/>
  <c r="F4433"/>
  <c r="F4432"/>
  <c r="F4431"/>
  <c r="F4430"/>
  <c r="F4429"/>
  <c r="F4428"/>
  <c r="F4427"/>
  <c r="F4426"/>
  <c r="F4425"/>
  <c r="F4424"/>
  <c r="F4423"/>
  <c r="F4422"/>
  <c r="F4421"/>
  <c r="F4420"/>
  <c r="F4419"/>
  <c r="F4418"/>
  <c r="F4417"/>
  <c r="F4416"/>
  <c r="F4415"/>
  <c r="F4414"/>
  <c r="F4413"/>
  <c r="F4412"/>
  <c r="F4411"/>
  <c r="F4410"/>
  <c r="F4409"/>
  <c r="F4408"/>
  <c r="F4407"/>
  <c r="F4406"/>
  <c r="F4405"/>
  <c r="F4404"/>
  <c r="F4403"/>
  <c r="F4402"/>
  <c r="F4401"/>
  <c r="F4400"/>
  <c r="F4399"/>
  <c r="F4398"/>
  <c r="F4397"/>
  <c r="F4396"/>
  <c r="F4395"/>
  <c r="F4394"/>
  <c r="F4393"/>
  <c r="F4392"/>
  <c r="F4391"/>
  <c r="F4390"/>
  <c r="F4389"/>
  <c r="F4388"/>
  <c r="F4387"/>
  <c r="F4386"/>
  <c r="F4385"/>
  <c r="F4384"/>
  <c r="F4383"/>
  <c r="F4382"/>
  <c r="F4381"/>
  <c r="F4380"/>
  <c r="F4379"/>
  <c r="F4378"/>
  <c r="F4377"/>
  <c r="F4376"/>
  <c r="F4375"/>
  <c r="F4374"/>
  <c r="F4373"/>
  <c r="F4372"/>
  <c r="F4371"/>
  <c r="F4370"/>
  <c r="F4369"/>
  <c r="F4368"/>
  <c r="F4367"/>
  <c r="F4366"/>
  <c r="F4365"/>
  <c r="F4364"/>
  <c r="F4363"/>
  <c r="F4362"/>
  <c r="F4361"/>
  <c r="F4360"/>
  <c r="F4359"/>
  <c r="F4358"/>
  <c r="F4357"/>
  <c r="F4356"/>
  <c r="F4355"/>
  <c r="F4354"/>
  <c r="F4353"/>
  <c r="F4352"/>
  <c r="F4351"/>
  <c r="F4350"/>
  <c r="F4349"/>
  <c r="F4348"/>
  <c r="F4347"/>
  <c r="F4346"/>
  <c r="F4345"/>
  <c r="F4344"/>
  <c r="F4343"/>
  <c r="F4342"/>
  <c r="F4341"/>
  <c r="F4340"/>
  <c r="F4339"/>
  <c r="F4338"/>
  <c r="F4337"/>
  <c r="F4336"/>
  <c r="F4335"/>
  <c r="F4334"/>
  <c r="F4333"/>
  <c r="F4332"/>
  <c r="F4331"/>
  <c r="F4330"/>
  <c r="F4329"/>
  <c r="F4328"/>
  <c r="F4327"/>
  <c r="F4326"/>
  <c r="F4325"/>
  <c r="F4324"/>
  <c r="F4323"/>
  <c r="F4322"/>
  <c r="F4321"/>
  <c r="F4320"/>
  <c r="F4319"/>
  <c r="F4318"/>
  <c r="F4317"/>
  <c r="F4316"/>
  <c r="F4315"/>
  <c r="F4314"/>
  <c r="F4313"/>
  <c r="F4312"/>
  <c r="F4311"/>
  <c r="F4310"/>
  <c r="F4309"/>
  <c r="F4308"/>
  <c r="F4307"/>
  <c r="F4306"/>
  <c r="F4305"/>
  <c r="F4304"/>
  <c r="F4303"/>
  <c r="F4302"/>
  <c r="F4301"/>
  <c r="F4300"/>
  <c r="F4299"/>
  <c r="F4298"/>
  <c r="F4297"/>
  <c r="F4296"/>
  <c r="F4295"/>
  <c r="F4294"/>
  <c r="F4293"/>
  <c r="F4292"/>
  <c r="F4291"/>
  <c r="F4290"/>
  <c r="F4289"/>
  <c r="F4288"/>
  <c r="F4287"/>
  <c r="F4286"/>
  <c r="F4285"/>
  <c r="F4284"/>
  <c r="F4283"/>
  <c r="F4282"/>
  <c r="F4281"/>
  <c r="F4280"/>
  <c r="F4279"/>
  <c r="F4278"/>
  <c r="F4277"/>
  <c r="F4276"/>
  <c r="F4275"/>
  <c r="F4274"/>
  <c r="F4273"/>
  <c r="F4272"/>
  <c r="F4271"/>
  <c r="F4270"/>
  <c r="F4269"/>
  <c r="F4268"/>
  <c r="F4267"/>
  <c r="F4266"/>
  <c r="F4265"/>
  <c r="F4264"/>
  <c r="F4263"/>
  <c r="F4262"/>
  <c r="F4261"/>
  <c r="F4260"/>
  <c r="F4259"/>
  <c r="F4258"/>
  <c r="F4257"/>
  <c r="F4256"/>
  <c r="F4255"/>
  <c r="F4254"/>
  <c r="F4253"/>
  <c r="F4252"/>
  <c r="F4251"/>
  <c r="F4250"/>
  <c r="F4249"/>
  <c r="F4248"/>
  <c r="F4247"/>
  <c r="F4246"/>
  <c r="F4245"/>
  <c r="F4244"/>
  <c r="F4243"/>
  <c r="F4242"/>
  <c r="F4241"/>
  <c r="F4240"/>
  <c r="F4239"/>
  <c r="F4238"/>
  <c r="F4237"/>
  <c r="F4236"/>
  <c r="F4235"/>
  <c r="F4234"/>
  <c r="F4233"/>
  <c r="F4232"/>
  <c r="F4231"/>
  <c r="F4230"/>
  <c r="F4229"/>
  <c r="F4228"/>
  <c r="F4227"/>
  <c r="F4226"/>
  <c r="F4225"/>
  <c r="F4224"/>
  <c r="F4223"/>
  <c r="F4222"/>
  <c r="F4221"/>
  <c r="F4220"/>
  <c r="F4219"/>
  <c r="F4218"/>
  <c r="F4217"/>
  <c r="F4216"/>
  <c r="F4215"/>
  <c r="F4214"/>
  <c r="F4213"/>
  <c r="F4212"/>
  <c r="F4211"/>
  <c r="F4210"/>
  <c r="F4209"/>
  <c r="F4208"/>
  <c r="F4207"/>
  <c r="F4206"/>
  <c r="F4205"/>
  <c r="F4204"/>
  <c r="F4203"/>
  <c r="F4202"/>
  <c r="F4201"/>
  <c r="F4200"/>
  <c r="F4199"/>
  <c r="F4198"/>
  <c r="F4197"/>
  <c r="F4196"/>
  <c r="F4195"/>
  <c r="F4194"/>
  <c r="F4193"/>
  <c r="F4192"/>
  <c r="F4191"/>
  <c r="F4190"/>
  <c r="F4189"/>
  <c r="F4188"/>
  <c r="F4187"/>
  <c r="F4186"/>
  <c r="F4185"/>
  <c r="F4184"/>
  <c r="F4183"/>
  <c r="F4182"/>
  <c r="F4181"/>
  <c r="F4180"/>
  <c r="F4179"/>
  <c r="F4178"/>
  <c r="F4177"/>
  <c r="F4176"/>
  <c r="F4175"/>
  <c r="F4174"/>
  <c r="F4173"/>
  <c r="F4172"/>
  <c r="F4171"/>
  <c r="F4170"/>
  <c r="F4169"/>
  <c r="F4168"/>
  <c r="F4167"/>
  <c r="F4166"/>
  <c r="F4165"/>
  <c r="F4164"/>
  <c r="F4163"/>
  <c r="F4162"/>
  <c r="F4161"/>
  <c r="F4160"/>
  <c r="F4159"/>
  <c r="F4158"/>
  <c r="F4157"/>
  <c r="F4156"/>
  <c r="F4155"/>
  <c r="F4154"/>
  <c r="F4153"/>
  <c r="F4152"/>
  <c r="F4151"/>
  <c r="F4150"/>
  <c r="F4149"/>
  <c r="F4148"/>
  <c r="F4147"/>
  <c r="F4146"/>
  <c r="F4145"/>
  <c r="F4144"/>
  <c r="F4143"/>
  <c r="F4142"/>
  <c r="F4141"/>
  <c r="F4140"/>
  <c r="F4139"/>
  <c r="F4138"/>
  <c r="F4137"/>
  <c r="F4136"/>
  <c r="F4135"/>
  <c r="F4134"/>
  <c r="F4133"/>
  <c r="F4132"/>
  <c r="F4131"/>
  <c r="F4130"/>
  <c r="F4129"/>
  <c r="F4128"/>
  <c r="F4127"/>
  <c r="F4126"/>
  <c r="F4125"/>
  <c r="F4124"/>
  <c r="F4123"/>
  <c r="F4122"/>
  <c r="F4121"/>
  <c r="F4120"/>
  <c r="F4119"/>
  <c r="F4118"/>
  <c r="F4117"/>
  <c r="F4116"/>
  <c r="F4115"/>
  <c r="F4114"/>
  <c r="F4113"/>
  <c r="F4112"/>
  <c r="F4111"/>
  <c r="F4110"/>
  <c r="F4109"/>
  <c r="F4108"/>
  <c r="F4107"/>
  <c r="F4106"/>
  <c r="F4105"/>
  <c r="F4104"/>
  <c r="F4103"/>
  <c r="F4102"/>
  <c r="F4101"/>
  <c r="F4100"/>
  <c r="F4099"/>
  <c r="F4098"/>
  <c r="F4097"/>
  <c r="F4096"/>
  <c r="F4095"/>
  <c r="F4094"/>
  <c r="F4093"/>
  <c r="F4092"/>
  <c r="F4091"/>
  <c r="F4090"/>
  <c r="F4089"/>
  <c r="F4088"/>
  <c r="F4087"/>
  <c r="F4086"/>
  <c r="F4085"/>
  <c r="F4084"/>
  <c r="F4083"/>
  <c r="F4082"/>
  <c r="F4081"/>
  <c r="F4080"/>
  <c r="F4079"/>
  <c r="F4078"/>
  <c r="F4077"/>
  <c r="F4076"/>
  <c r="F4075"/>
  <c r="F4074"/>
  <c r="F4073"/>
  <c r="F4072"/>
  <c r="F4071"/>
  <c r="F4070"/>
  <c r="F4069"/>
  <c r="F4068"/>
  <c r="F4067"/>
  <c r="F4066"/>
  <c r="F4065"/>
  <c r="F4064"/>
  <c r="F4063"/>
  <c r="F4062"/>
  <c r="F4061"/>
  <c r="F4060"/>
  <c r="F4059"/>
  <c r="F4058"/>
  <c r="F4057"/>
  <c r="F4056"/>
  <c r="F4055"/>
  <c r="F4054"/>
  <c r="F4053"/>
  <c r="F4052"/>
  <c r="F4051"/>
  <c r="F4050"/>
  <c r="F4049"/>
  <c r="F4048"/>
  <c r="F4047"/>
  <c r="F4046"/>
  <c r="F4045"/>
  <c r="F4044"/>
  <c r="F4043"/>
  <c r="F4042"/>
  <c r="F4041"/>
  <c r="F4040"/>
  <c r="F4039"/>
  <c r="F4038"/>
  <c r="F4037"/>
  <c r="F4036"/>
  <c r="F4035"/>
  <c r="F4034"/>
  <c r="F4033"/>
  <c r="F4032"/>
  <c r="F4031"/>
  <c r="F4030"/>
  <c r="F4029"/>
  <c r="F4028"/>
  <c r="F4027"/>
  <c r="F4026"/>
  <c r="F4025"/>
  <c r="F4024"/>
  <c r="F4023"/>
  <c r="F4022"/>
  <c r="F4021"/>
  <c r="F4020"/>
  <c r="F4019"/>
  <c r="F4018"/>
  <c r="F4017"/>
  <c r="F4016"/>
  <c r="F4015"/>
  <c r="F4014"/>
  <c r="F4013"/>
  <c r="F4012"/>
  <c r="F4011"/>
  <c r="F4010"/>
  <c r="F4009"/>
  <c r="F4008"/>
  <c r="F4007"/>
  <c r="F4006"/>
  <c r="F4005"/>
  <c r="F4004"/>
  <c r="F4003"/>
  <c r="F4002"/>
  <c r="F4001"/>
  <c r="F4000"/>
  <c r="F3999"/>
  <c r="F3998"/>
  <c r="F3997"/>
  <c r="F3996"/>
  <c r="F3995"/>
  <c r="F3994"/>
  <c r="F3993"/>
  <c r="F3992"/>
  <c r="F3991"/>
  <c r="F3990"/>
  <c r="F3989"/>
  <c r="F3988"/>
  <c r="F3987"/>
  <c r="F3986"/>
  <c r="F3985"/>
  <c r="F3984"/>
  <c r="F3983"/>
  <c r="F3982"/>
  <c r="F3981"/>
  <c r="F3980"/>
  <c r="F3979"/>
  <c r="F3978"/>
  <c r="F3977"/>
  <c r="F3976"/>
  <c r="F3975"/>
  <c r="F3974"/>
  <c r="F3973"/>
  <c r="F3972"/>
  <c r="F3971"/>
  <c r="F3970"/>
  <c r="F3969"/>
  <c r="F3968"/>
  <c r="F3967"/>
  <c r="F3966"/>
  <c r="F3965"/>
  <c r="F3964"/>
  <c r="F3963"/>
  <c r="F3962"/>
  <c r="F3961"/>
  <c r="F3960"/>
  <c r="F3959"/>
  <c r="F3958"/>
  <c r="F3957"/>
  <c r="F3956"/>
  <c r="F3955"/>
  <c r="F3954"/>
  <c r="F3953"/>
  <c r="F3952"/>
  <c r="F3951"/>
  <c r="F3950"/>
  <c r="F3949"/>
  <c r="F3948"/>
  <c r="F3947"/>
  <c r="F3946"/>
  <c r="F3945"/>
  <c r="F3944"/>
  <c r="F3943"/>
  <c r="F3942"/>
  <c r="F3941"/>
  <c r="F3940"/>
  <c r="F3939"/>
  <c r="F3938"/>
  <c r="F3937"/>
  <c r="F3936"/>
  <c r="F3935"/>
  <c r="F3934"/>
  <c r="F3933"/>
  <c r="F3932"/>
  <c r="F3931"/>
  <c r="F3930"/>
  <c r="F3929"/>
  <c r="F3928"/>
  <c r="F3927"/>
  <c r="F3926"/>
  <c r="F3925"/>
  <c r="F3924"/>
  <c r="F3923"/>
  <c r="F3922"/>
  <c r="F3921"/>
  <c r="F3920"/>
  <c r="F3919"/>
  <c r="F3918"/>
  <c r="F3917"/>
  <c r="F3916"/>
  <c r="F3915"/>
  <c r="F3914"/>
  <c r="F3913"/>
  <c r="F3912"/>
  <c r="F3911"/>
  <c r="F3910"/>
  <c r="F3909"/>
  <c r="F3908"/>
  <c r="F3907"/>
  <c r="F3906"/>
  <c r="F3905"/>
  <c r="F3904"/>
  <c r="F3903"/>
  <c r="F3902"/>
  <c r="F3901"/>
  <c r="F3900"/>
  <c r="F3899"/>
  <c r="F3898"/>
  <c r="F3897"/>
  <c r="F3896"/>
  <c r="F3895"/>
  <c r="F3894"/>
  <c r="F3893"/>
  <c r="F3892"/>
  <c r="F3891"/>
  <c r="F3890"/>
  <c r="F3889"/>
  <c r="F3888"/>
  <c r="F3887"/>
  <c r="F3886"/>
  <c r="F3885"/>
  <c r="F3884"/>
  <c r="F3883"/>
  <c r="F3882"/>
  <c r="F3881"/>
  <c r="F3880"/>
  <c r="F3879"/>
  <c r="F3878"/>
  <c r="F3877"/>
  <c r="F3876"/>
  <c r="F3875"/>
  <c r="F3874"/>
  <c r="F3873"/>
  <c r="F3872"/>
  <c r="F3871"/>
  <c r="F3870"/>
  <c r="F3869"/>
  <c r="F3868"/>
  <c r="F3867"/>
  <c r="F3866"/>
  <c r="F3865"/>
  <c r="F3864"/>
  <c r="F3863"/>
  <c r="F3862"/>
  <c r="F3861"/>
  <c r="F3860"/>
  <c r="F3859"/>
  <c r="F3858"/>
  <c r="F3857"/>
  <c r="F3856"/>
  <c r="F3855"/>
  <c r="F3854"/>
  <c r="F3853"/>
  <c r="F3852"/>
  <c r="F3851"/>
  <c r="F3850"/>
  <c r="F3849"/>
  <c r="F3848"/>
  <c r="F3847"/>
  <c r="F3846"/>
  <c r="F3845"/>
  <c r="F3844"/>
  <c r="F3843"/>
  <c r="F3842"/>
  <c r="F3841"/>
  <c r="F3840"/>
  <c r="F3839"/>
  <c r="F3838"/>
  <c r="F3837"/>
  <c r="F3836"/>
  <c r="F3835"/>
  <c r="F3834"/>
  <c r="F3833"/>
  <c r="F3832"/>
  <c r="F3831"/>
  <c r="F3830"/>
  <c r="F3829"/>
  <c r="F3828"/>
  <c r="F3827"/>
  <c r="F3826"/>
  <c r="F3825"/>
  <c r="F3824"/>
  <c r="F3823"/>
  <c r="F3822"/>
  <c r="F3821"/>
  <c r="F3820"/>
  <c r="F3819"/>
  <c r="F3818"/>
  <c r="F3817"/>
  <c r="F3816"/>
  <c r="F3815"/>
  <c r="F3814"/>
  <c r="F3813"/>
  <c r="F3812"/>
  <c r="F3811"/>
  <c r="F3810"/>
  <c r="F3809"/>
  <c r="F3808"/>
  <c r="F3807"/>
  <c r="F3806"/>
  <c r="F3805"/>
  <c r="F3804"/>
  <c r="F3803"/>
  <c r="F3802"/>
  <c r="F3801"/>
  <c r="F3800"/>
  <c r="F3799"/>
  <c r="F3798"/>
  <c r="F3797"/>
  <c r="F3796"/>
  <c r="F3795"/>
  <c r="F3794"/>
  <c r="F3793"/>
  <c r="F3792"/>
  <c r="F3791"/>
  <c r="F3790"/>
  <c r="F3789"/>
  <c r="F3788"/>
  <c r="F3787"/>
  <c r="F3786"/>
  <c r="F3785"/>
  <c r="F3784"/>
  <c r="F3783"/>
  <c r="F3782"/>
  <c r="F3781"/>
  <c r="F3780"/>
  <c r="F3779"/>
  <c r="F3778"/>
  <c r="F3777"/>
  <c r="F3776"/>
  <c r="F3775"/>
  <c r="F3774"/>
  <c r="F3773"/>
  <c r="F3772"/>
  <c r="F3771"/>
  <c r="F3770"/>
  <c r="F3769"/>
  <c r="F3768"/>
  <c r="F3767"/>
  <c r="F3766"/>
  <c r="F3765"/>
  <c r="F3764"/>
  <c r="F3763"/>
  <c r="F3762"/>
  <c r="F3761"/>
  <c r="F3760"/>
  <c r="F3759"/>
  <c r="F3758"/>
  <c r="F3757"/>
  <c r="F3756"/>
  <c r="F3755"/>
  <c r="F3754"/>
  <c r="F3753"/>
  <c r="F3752"/>
  <c r="F3751"/>
  <c r="F3750"/>
  <c r="F3749"/>
  <c r="F3748"/>
  <c r="F3747"/>
  <c r="F3746"/>
  <c r="F3745"/>
  <c r="F3744"/>
  <c r="F3743"/>
  <c r="F3742"/>
  <c r="F3741"/>
  <c r="F3740"/>
  <c r="F3739"/>
  <c r="F3738"/>
  <c r="F3737"/>
  <c r="F3736"/>
  <c r="F3735"/>
  <c r="F3734"/>
  <c r="F3733"/>
  <c r="F3732"/>
  <c r="F3731"/>
  <c r="F3730"/>
  <c r="F3729"/>
  <c r="F3728"/>
  <c r="F3727"/>
  <c r="F3726"/>
  <c r="F3725"/>
  <c r="F3724"/>
  <c r="F3723"/>
  <c r="F3722"/>
  <c r="F3721"/>
  <c r="F3720"/>
  <c r="F3719"/>
  <c r="F3718"/>
  <c r="F3717"/>
  <c r="F3716"/>
  <c r="F3715"/>
  <c r="F3714"/>
  <c r="F3713"/>
  <c r="F3712"/>
  <c r="F3711"/>
  <c r="F3710"/>
  <c r="F3709"/>
  <c r="F3708"/>
  <c r="F3707"/>
  <c r="F3706"/>
  <c r="F3705"/>
  <c r="F3704"/>
  <c r="F3703"/>
  <c r="F3702"/>
  <c r="F3701"/>
  <c r="F3700"/>
  <c r="F3699"/>
  <c r="F3698"/>
  <c r="F3697"/>
  <c r="F3696"/>
  <c r="F3695"/>
  <c r="F3694"/>
  <c r="F3693"/>
  <c r="F3692"/>
  <c r="F3691"/>
  <c r="F3690"/>
  <c r="F3689"/>
  <c r="F3688"/>
  <c r="F3687"/>
  <c r="F3686"/>
  <c r="F3685"/>
  <c r="F3684"/>
  <c r="F3683"/>
  <c r="F3682"/>
  <c r="F3681"/>
  <c r="F3680"/>
  <c r="F3679"/>
  <c r="F3678"/>
  <c r="F3677"/>
  <c r="F3676"/>
  <c r="F3675"/>
  <c r="F3674"/>
  <c r="F3673"/>
  <c r="F3672"/>
  <c r="F3671"/>
  <c r="F3670"/>
  <c r="F3669"/>
  <c r="F3668"/>
  <c r="F3667"/>
  <c r="F3666"/>
  <c r="F3665"/>
  <c r="F3664"/>
  <c r="F3663"/>
  <c r="F3662"/>
  <c r="F3661"/>
  <c r="F3660"/>
  <c r="F3659"/>
  <c r="F3658"/>
  <c r="F3657"/>
  <c r="F3656"/>
  <c r="F3655"/>
  <c r="F3654"/>
  <c r="F3653"/>
  <c r="F3652"/>
  <c r="F3651"/>
  <c r="F3650"/>
  <c r="F3649"/>
  <c r="F3648"/>
  <c r="F3647"/>
  <c r="F3646"/>
  <c r="F3645"/>
  <c r="F3644"/>
  <c r="F3643"/>
  <c r="F3642"/>
  <c r="F3641"/>
  <c r="F3640"/>
  <c r="F3639"/>
  <c r="F3638"/>
  <c r="F3637"/>
  <c r="F3636"/>
  <c r="F3635"/>
  <c r="F3634"/>
  <c r="F3633"/>
  <c r="F3632"/>
  <c r="F3631"/>
  <c r="F3630"/>
  <c r="F3629"/>
  <c r="F3628"/>
  <c r="F3627"/>
  <c r="F3626"/>
  <c r="F3625"/>
  <c r="F3624"/>
  <c r="F3623"/>
  <c r="F3622"/>
  <c r="F3621"/>
  <c r="F3620"/>
  <c r="F3619"/>
  <c r="F3618"/>
  <c r="F3617"/>
  <c r="F3616"/>
  <c r="F3615"/>
  <c r="F3614"/>
  <c r="F3613"/>
  <c r="F3612"/>
  <c r="F3611"/>
  <c r="F3610"/>
  <c r="F3609"/>
  <c r="F3608"/>
  <c r="F3607"/>
  <c r="F3606"/>
  <c r="F3605"/>
  <c r="F3604"/>
  <c r="F3603"/>
  <c r="F3602"/>
  <c r="F3601"/>
  <c r="F3600"/>
  <c r="F3599"/>
  <c r="F3598"/>
  <c r="F3597"/>
  <c r="F3596"/>
  <c r="F3595"/>
  <c r="F3594"/>
  <c r="F3593"/>
  <c r="F3592"/>
  <c r="F3591"/>
  <c r="F3590"/>
  <c r="F3589"/>
  <c r="F3588"/>
  <c r="F3587"/>
  <c r="F3586"/>
  <c r="F3585"/>
  <c r="F3584"/>
  <c r="F3583"/>
  <c r="F3582"/>
  <c r="F3581"/>
  <c r="F3580"/>
  <c r="F3579"/>
  <c r="F3578"/>
  <c r="F3577"/>
  <c r="F3576"/>
  <c r="F3575"/>
  <c r="F3574"/>
  <c r="F3573"/>
  <c r="F3572"/>
  <c r="F3571"/>
  <c r="F3570"/>
  <c r="F3569"/>
  <c r="F3568"/>
  <c r="F3567"/>
  <c r="F3566"/>
  <c r="F3565"/>
  <c r="F3564"/>
  <c r="F3563"/>
  <c r="F3562"/>
  <c r="F3561"/>
  <c r="F3560"/>
  <c r="F3559"/>
  <c r="F3558"/>
  <c r="F3557"/>
  <c r="F3556"/>
  <c r="F3555"/>
  <c r="F3554"/>
  <c r="F3553"/>
  <c r="F3552"/>
  <c r="F3551"/>
  <c r="F3550"/>
  <c r="F3549"/>
  <c r="F3548"/>
  <c r="F3547"/>
  <c r="F3546"/>
  <c r="F3545"/>
  <c r="F3544"/>
  <c r="F3543"/>
  <c r="F3542"/>
  <c r="F3541"/>
  <c r="F3540"/>
  <c r="F3539"/>
  <c r="F3538"/>
  <c r="F3537"/>
  <c r="F3536"/>
  <c r="F3535"/>
  <c r="F3534"/>
  <c r="F3533"/>
  <c r="F3532"/>
  <c r="F3531"/>
  <c r="F3530"/>
  <c r="F3529"/>
  <c r="F3528"/>
  <c r="F3527"/>
  <c r="F3526"/>
  <c r="F3525"/>
  <c r="F3524"/>
  <c r="F3523"/>
  <c r="F3522"/>
  <c r="F3521"/>
  <c r="F3520"/>
  <c r="F3519"/>
  <c r="F3518"/>
  <c r="F3517"/>
  <c r="F3516"/>
  <c r="F3515"/>
  <c r="F3514"/>
  <c r="F3513"/>
  <c r="F3512"/>
  <c r="F3511"/>
  <c r="F3510"/>
  <c r="F3509"/>
  <c r="F3508"/>
  <c r="F3507"/>
  <c r="F3506"/>
  <c r="F3505"/>
  <c r="F3504"/>
  <c r="F3503"/>
  <c r="F3502"/>
  <c r="F3501"/>
  <c r="F3500"/>
  <c r="F3499"/>
  <c r="F3498"/>
  <c r="F3497"/>
  <c r="F3496"/>
  <c r="F3495"/>
  <c r="F3494"/>
  <c r="F3493"/>
  <c r="F3492"/>
  <c r="F3491"/>
  <c r="F3490"/>
  <c r="F3489"/>
  <c r="F3488"/>
  <c r="F3487"/>
  <c r="F3486"/>
  <c r="F3485"/>
  <c r="F3484"/>
  <c r="F3483"/>
  <c r="F3482"/>
  <c r="F3481"/>
  <c r="F3480"/>
  <c r="F3479"/>
  <c r="F3478"/>
  <c r="F3477"/>
  <c r="F3476"/>
  <c r="F3475"/>
  <c r="F3474"/>
  <c r="F3473"/>
  <c r="F3472"/>
  <c r="F3471"/>
  <c r="F3470"/>
  <c r="F3469"/>
  <c r="F3468"/>
  <c r="F3467"/>
  <c r="F3466"/>
  <c r="F3465"/>
  <c r="F3464"/>
  <c r="F3463"/>
  <c r="F3462"/>
  <c r="F3461"/>
  <c r="F3460"/>
  <c r="F3459"/>
  <c r="F3458"/>
  <c r="F3457"/>
  <c r="F3456"/>
  <c r="F3455"/>
  <c r="F3454"/>
  <c r="F3453"/>
  <c r="F3452"/>
  <c r="F3451"/>
  <c r="F3450"/>
  <c r="F3449"/>
  <c r="F3448"/>
  <c r="F3447"/>
  <c r="F3446"/>
  <c r="F3445"/>
  <c r="F3444"/>
  <c r="F3443"/>
  <c r="F3442"/>
  <c r="F3441"/>
  <c r="F3440"/>
  <c r="F3439"/>
  <c r="F3438"/>
  <c r="F3437"/>
  <c r="F3436"/>
  <c r="F3435"/>
  <c r="F3434"/>
  <c r="F3433"/>
  <c r="F3432"/>
  <c r="F3431"/>
  <c r="F3430"/>
  <c r="F3429"/>
  <c r="F3428"/>
  <c r="F3427"/>
  <c r="F3426"/>
  <c r="F3425"/>
  <c r="F3424"/>
  <c r="F3423"/>
  <c r="F3422"/>
  <c r="F3421"/>
  <c r="F3420"/>
  <c r="F3419"/>
  <c r="F3418"/>
  <c r="F3417"/>
  <c r="F3416"/>
  <c r="F3415"/>
  <c r="F3414"/>
  <c r="F3413"/>
  <c r="F3412"/>
  <c r="F3411"/>
  <c r="F3410"/>
  <c r="F3409"/>
  <c r="F3408"/>
  <c r="F3407"/>
  <c r="F3406"/>
  <c r="F3405"/>
  <c r="F3404"/>
  <c r="F3403"/>
  <c r="F3402"/>
  <c r="F3401"/>
  <c r="F3400"/>
  <c r="F3399"/>
  <c r="F3398"/>
  <c r="F3397"/>
  <c r="F3396"/>
  <c r="F3395"/>
  <c r="F3394"/>
  <c r="F3393"/>
  <c r="F3392"/>
  <c r="F3391"/>
  <c r="F3390"/>
  <c r="F3389"/>
  <c r="F3388"/>
  <c r="F3387"/>
  <c r="F3386"/>
  <c r="F3385"/>
  <c r="F3384"/>
  <c r="F3383"/>
  <c r="F3382"/>
  <c r="F3381"/>
  <c r="F3380"/>
  <c r="F3379"/>
  <c r="F3378"/>
  <c r="F3377"/>
  <c r="F3376"/>
  <c r="F3375"/>
  <c r="F3374"/>
  <c r="F3373"/>
  <c r="F3372"/>
  <c r="F3371"/>
  <c r="F3370"/>
  <c r="F3369"/>
  <c r="F3368"/>
  <c r="F3367"/>
  <c r="F3366"/>
  <c r="F3365"/>
  <c r="F3364"/>
  <c r="F3363"/>
  <c r="F3362"/>
  <c r="F3361"/>
  <c r="F3360"/>
  <c r="F3359"/>
  <c r="F3358"/>
  <c r="F3357"/>
  <c r="F3356"/>
  <c r="F3355"/>
  <c r="F3354"/>
  <c r="F3353"/>
  <c r="F3352"/>
  <c r="F3351"/>
  <c r="F3350"/>
  <c r="F3349"/>
  <c r="F3348"/>
  <c r="F3347"/>
  <c r="F3346"/>
  <c r="F3345"/>
  <c r="F3344"/>
  <c r="F3343"/>
  <c r="F3342"/>
  <c r="F3341"/>
  <c r="F3340"/>
  <c r="F3339"/>
  <c r="F3338"/>
  <c r="F3337"/>
  <c r="F3336"/>
  <c r="F3335"/>
  <c r="F3334"/>
  <c r="F3333"/>
  <c r="F3332"/>
  <c r="F3331"/>
  <c r="F3330"/>
  <c r="F3329"/>
  <c r="F3328"/>
  <c r="F3327"/>
  <c r="F3326"/>
  <c r="F3325"/>
  <c r="F3324"/>
  <c r="F3323"/>
  <c r="F3322"/>
  <c r="F3321"/>
  <c r="F3320"/>
  <c r="F3319"/>
  <c r="F3318"/>
  <c r="F3317"/>
  <c r="F3316"/>
  <c r="F3315"/>
  <c r="F3314"/>
  <c r="F3313"/>
  <c r="F3312"/>
  <c r="F3311"/>
  <c r="F3310"/>
  <c r="F3309"/>
  <c r="F3308"/>
  <c r="F3307"/>
  <c r="F3306"/>
  <c r="F3305"/>
  <c r="F3304"/>
  <c r="F3303"/>
  <c r="F3302"/>
  <c r="F3301"/>
  <c r="F3300"/>
  <c r="F3299"/>
  <c r="F3298"/>
  <c r="F3297"/>
  <c r="F3296"/>
  <c r="F3295"/>
  <c r="F3294"/>
  <c r="F3293"/>
  <c r="F3292"/>
  <c r="F3291"/>
  <c r="F3290"/>
  <c r="F3289"/>
  <c r="F3288"/>
  <c r="F3287"/>
  <c r="F3286"/>
  <c r="F3285"/>
  <c r="F3284"/>
  <c r="F3283"/>
  <c r="F3282"/>
  <c r="F3281"/>
  <c r="F3280"/>
  <c r="F3279"/>
  <c r="F3278"/>
  <c r="F3277"/>
  <c r="F3276"/>
  <c r="F3275"/>
  <c r="F3274"/>
  <c r="F3273"/>
  <c r="F3272"/>
  <c r="F3271"/>
  <c r="F3270"/>
  <c r="F3269"/>
  <c r="F3268"/>
  <c r="F3267"/>
  <c r="F3266"/>
  <c r="F3265"/>
  <c r="F3264"/>
  <c r="F3263"/>
  <c r="F3262"/>
  <c r="F3261"/>
  <c r="F3260"/>
  <c r="F3259"/>
  <c r="F3258"/>
  <c r="F3257"/>
  <c r="F3256"/>
  <c r="F3255"/>
  <c r="F3254"/>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c r="F3146"/>
  <c r="F3145"/>
  <c r="F3144"/>
  <c r="F3143"/>
  <c r="F3142"/>
  <c r="F3141"/>
  <c r="F3140"/>
  <c r="F3139"/>
  <c r="F3138"/>
  <c r="F3137"/>
  <c r="F3136"/>
  <c r="F3135"/>
  <c r="F3134"/>
  <c r="F3133"/>
  <c r="F3132"/>
  <c r="F3131"/>
  <c r="F3130"/>
  <c r="F3129"/>
  <c r="F3128"/>
  <c r="F3127"/>
  <c r="F3126"/>
  <c r="F3125"/>
  <c r="F3124"/>
  <c r="F3123"/>
  <c r="F3122"/>
  <c r="F3121"/>
  <c r="F3120"/>
  <c r="F3119"/>
  <c r="F3118"/>
  <c r="F3117"/>
  <c r="F3116"/>
  <c r="F3115"/>
  <c r="F3114"/>
  <c r="F3113"/>
  <c r="F3112"/>
  <c r="F3111"/>
  <c r="F3110"/>
  <c r="F3109"/>
  <c r="F3108"/>
  <c r="F31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F3006"/>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c r="F2491"/>
  <c r="F2490"/>
  <c r="F2489"/>
  <c r="F2488"/>
  <c r="F2487"/>
  <c r="F2486"/>
  <c r="F2485"/>
  <c r="F2484"/>
  <c r="F2483"/>
  <c r="F2482"/>
  <c r="F2481"/>
  <c r="F2480"/>
  <c r="F2479"/>
  <c r="F2478"/>
  <c r="F2477"/>
  <c r="F2476"/>
  <c r="F2475"/>
  <c r="F2474"/>
  <c r="F2473"/>
  <c r="F2472"/>
  <c r="F2471"/>
  <c r="F2470"/>
  <c r="F2469"/>
  <c r="F2468"/>
  <c r="F2467"/>
  <c r="F2466"/>
  <c r="F2465"/>
  <c r="F2464"/>
  <c r="F2463"/>
  <c r="F2462"/>
  <c r="F2461"/>
  <c r="F2460"/>
  <c r="F2459"/>
  <c r="F2458"/>
  <c r="F2457"/>
  <c r="F2456"/>
  <c r="F2455"/>
  <c r="F2454"/>
  <c r="F2453"/>
  <c r="F2452"/>
  <c r="F2451"/>
  <c r="F2450"/>
  <c r="F2449"/>
  <c r="F2448"/>
  <c r="F2447"/>
  <c r="F2446"/>
  <c r="F2445"/>
  <c r="F2444"/>
  <c r="F2443"/>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319"/>
  <c r="F2318"/>
  <c r="F2317"/>
  <c r="F2316"/>
  <c r="F2315"/>
  <c r="F2314"/>
  <c r="F2313"/>
  <c r="F2312"/>
  <c r="F2311"/>
  <c r="F2310"/>
  <c r="F2309"/>
  <c r="F2308"/>
  <c r="F2307"/>
  <c r="F2306"/>
  <c r="F2305"/>
  <c r="F2304"/>
  <c r="F2303"/>
  <c r="F2302"/>
  <c r="F2301"/>
  <c r="F2300"/>
  <c r="F2299"/>
  <c r="F2298"/>
  <c r="F2297"/>
  <c r="F2296"/>
  <c r="F2295"/>
  <c r="F2294"/>
  <c r="F2293"/>
  <c r="F2292"/>
  <c r="F2291"/>
  <c r="F2290"/>
  <c r="F2289"/>
  <c r="F2288"/>
  <c r="F2287"/>
  <c r="F2286"/>
  <c r="F2285"/>
  <c r="F2284"/>
  <c r="F2283"/>
  <c r="F2282"/>
  <c r="F2281"/>
  <c r="F2280"/>
  <c r="F2279"/>
  <c r="F2278"/>
  <c r="F2277"/>
  <c r="F2276"/>
  <c r="F2275"/>
  <c r="F2274"/>
  <c r="F2273"/>
  <c r="F2272"/>
  <c r="F2271"/>
  <c r="F2270"/>
  <c r="F2269"/>
  <c r="F2268"/>
  <c r="F2267"/>
  <c r="F2266"/>
  <c r="F2265"/>
  <c r="F2264"/>
  <c r="F2263"/>
  <c r="F2262"/>
  <c r="F2261"/>
  <c r="F2260"/>
  <c r="F2259"/>
  <c r="F2258"/>
  <c r="F2257"/>
  <c r="F2256"/>
  <c r="F2255"/>
  <c r="F2254"/>
  <c r="F2253"/>
  <c r="F2252"/>
  <c r="F2251"/>
  <c r="F2250"/>
  <c r="F2249"/>
  <c r="F2248"/>
  <c r="F2247"/>
  <c r="F2246"/>
  <c r="F2245"/>
  <c r="F2244"/>
  <c r="F2243"/>
  <c r="F2242"/>
  <c r="F2241"/>
  <c r="F2240"/>
  <c r="F2239"/>
  <c r="F2238"/>
  <c r="F2237"/>
  <c r="F2236"/>
  <c r="F2235"/>
  <c r="F2234"/>
  <c r="F2233"/>
  <c r="F2232"/>
  <c r="F2231"/>
  <c r="F2230"/>
  <c r="F2229"/>
  <c r="F2228"/>
  <c r="F2227"/>
  <c r="F2226"/>
  <c r="F2225"/>
  <c r="F2224"/>
  <c r="F2223"/>
  <c r="F2222"/>
  <c r="F2221"/>
  <c r="F2220"/>
  <c r="F2219"/>
  <c r="F2218"/>
  <c r="F2217"/>
  <c r="F2216"/>
  <c r="F2215"/>
  <c r="F2214"/>
  <c r="F2213"/>
  <c r="F2212"/>
  <c r="F2211"/>
  <c r="F2210"/>
  <c r="F2209"/>
  <c r="F2208"/>
  <c r="F2207"/>
  <c r="F2206"/>
  <c r="F2205"/>
  <c r="F2204"/>
  <c r="F2203"/>
  <c r="F2202"/>
  <c r="F2201"/>
  <c r="F2200"/>
  <c r="F2199"/>
  <c r="F2198"/>
  <c r="F2197"/>
  <c r="F2196"/>
  <c r="F2195"/>
  <c r="F2194"/>
  <c r="F2193"/>
  <c r="F2192"/>
  <c r="F2191"/>
  <c r="F2190"/>
  <c r="F2189"/>
  <c r="F2188"/>
  <c r="F2187"/>
  <c r="F2186"/>
  <c r="F2185"/>
  <c r="F2184"/>
  <c r="F2183"/>
  <c r="F2182"/>
  <c r="F2181"/>
  <c r="F2180"/>
  <c r="F2179"/>
  <c r="F2178"/>
  <c r="F2177"/>
  <c r="F2176"/>
  <c r="F2175"/>
  <c r="F2174"/>
  <c r="F2173"/>
  <c r="F2172"/>
  <c r="F2171"/>
  <c r="F2170"/>
  <c r="F2169"/>
  <c r="F2168"/>
  <c r="F2167"/>
  <c r="F2166"/>
  <c r="F2165"/>
  <c r="F2164"/>
  <c r="F2163"/>
  <c r="F2162"/>
  <c r="F2161"/>
  <c r="F2160"/>
  <c r="F2159"/>
  <c r="F2158"/>
  <c r="F2157"/>
  <c r="F2156"/>
  <c r="F2155"/>
  <c r="F2154"/>
  <c r="F2153"/>
  <c r="F2152"/>
  <c r="F2151"/>
  <c r="F2150"/>
  <c r="F2149"/>
  <c r="F2148"/>
  <c r="F2147"/>
  <c r="F2146"/>
  <c r="F2145"/>
  <c r="F2144"/>
  <c r="F2143"/>
  <c r="F2142"/>
  <c r="F2141"/>
  <c r="F2140"/>
  <c r="F2139"/>
  <c r="F2138"/>
  <c r="F2137"/>
  <c r="F2136"/>
  <c r="F2135"/>
  <c r="F2134"/>
  <c r="F2133"/>
  <c r="F2132"/>
  <c r="F2131"/>
  <c r="F2130"/>
  <c r="F2129"/>
  <c r="F2128"/>
  <c r="F2127"/>
  <c r="F2126"/>
  <c r="F2125"/>
  <c r="F2124"/>
  <c r="F2123"/>
  <c r="F2122"/>
  <c r="F2121"/>
  <c r="F2120"/>
  <c r="F2119"/>
  <c r="F2118"/>
  <c r="F2117"/>
  <c r="F2116"/>
  <c r="F2115"/>
  <c r="F2114"/>
  <c r="F2113"/>
  <c r="F2112"/>
  <c r="F2111"/>
  <c r="F2110"/>
  <c r="F2109"/>
  <c r="F2108"/>
  <c r="F2107"/>
  <c r="F2106"/>
  <c r="F2105"/>
  <c r="F2104"/>
  <c r="F2103"/>
  <c r="F2102"/>
  <c r="F2101"/>
  <c r="F2100"/>
  <c r="F2099"/>
  <c r="F2098"/>
  <c r="F2097"/>
  <c r="F2096"/>
  <c r="F2095"/>
  <c r="F2094"/>
  <c r="F2093"/>
  <c r="F2092"/>
  <c r="F2091"/>
  <c r="F2090"/>
  <c r="F2089"/>
  <c r="F2088"/>
  <c r="F2087"/>
  <c r="F2086"/>
  <c r="F2085"/>
  <c r="F2084"/>
  <c r="F2083"/>
  <c r="F2082"/>
  <c r="F2081"/>
  <c r="F2080"/>
  <c r="F2079"/>
  <c r="F2078"/>
  <c r="F2077"/>
  <c r="F2076"/>
  <c r="F2075"/>
  <c r="F2074"/>
  <c r="F2073"/>
  <c r="F2072"/>
  <c r="F2071"/>
  <c r="F2070"/>
  <c r="F2069"/>
  <c r="F2068"/>
  <c r="F2067"/>
  <c r="F2066"/>
  <c r="F2065"/>
  <c r="F2064"/>
  <c r="F2063"/>
  <c r="F2062"/>
  <c r="F2061"/>
  <c r="F2060"/>
  <c r="F2059"/>
  <c r="F2058"/>
  <c r="F2057"/>
  <c r="F2056"/>
  <c r="F2055"/>
  <c r="F2054"/>
  <c r="F2053"/>
  <c r="F2052"/>
  <c r="F2051"/>
  <c r="F2050"/>
  <c r="F2049"/>
  <c r="F2048"/>
  <c r="F2047"/>
  <c r="F2046"/>
  <c r="F2045"/>
  <c r="F2044"/>
  <c r="F2043"/>
  <c r="F2042"/>
  <c r="F2041"/>
  <c r="F2040"/>
  <c r="F2039"/>
  <c r="F2038"/>
  <c r="F2037"/>
  <c r="F2036"/>
  <c r="F2035"/>
  <c r="F2034"/>
  <c r="F2033"/>
  <c r="F2032"/>
  <c r="F2031"/>
  <c r="F2030"/>
  <c r="F2029"/>
  <c r="F2028"/>
  <c r="F2027"/>
  <c r="F2026"/>
  <c r="F2025"/>
  <c r="F2024"/>
  <c r="F2023"/>
  <c r="F2022"/>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G1768" i="30"/>
  <c r="H1768" s="1"/>
  <c r="F1768"/>
  <c r="E1768"/>
  <c r="G1767"/>
  <c r="H1767" s="1"/>
  <c r="F1767"/>
  <c r="E1767"/>
  <c r="G1766"/>
  <c r="H1766" s="1"/>
  <c r="F1766"/>
  <c r="E1766"/>
  <c r="G1765"/>
  <c r="H1765" s="1"/>
  <c r="F1765"/>
  <c r="E1765"/>
  <c r="G1764"/>
  <c r="H1764" s="1"/>
  <c r="F1764"/>
  <c r="E1764"/>
  <c r="G1763"/>
  <c r="H1763" s="1"/>
  <c r="F1763"/>
  <c r="E1763"/>
  <c r="G1762"/>
  <c r="H1762" s="1"/>
  <c r="F1762"/>
  <c r="E1762"/>
  <c r="G1761"/>
  <c r="H1761" s="1"/>
  <c r="F1761"/>
  <c r="E1761"/>
  <c r="G1760"/>
  <c r="H1760" s="1"/>
  <c r="F1760"/>
  <c r="E1760"/>
  <c r="G1759"/>
  <c r="H1759" s="1"/>
  <c r="F1759"/>
  <c r="E1759"/>
  <c r="G1758"/>
  <c r="H1758" s="1"/>
  <c r="F1758"/>
  <c r="E1758"/>
  <c r="G1757"/>
  <c r="H1757" s="1"/>
  <c r="F1757"/>
  <c r="E1757"/>
  <c r="G1756"/>
  <c r="H1756" s="1"/>
  <c r="F1756"/>
  <c r="E1756"/>
  <c r="G1755"/>
  <c r="H1755" s="1"/>
  <c r="F1755"/>
  <c r="E1755"/>
  <c r="G1754"/>
  <c r="H1754" s="1"/>
  <c r="F1754"/>
  <c r="E1754"/>
  <c r="G1753"/>
  <c r="H1753" s="1"/>
  <c r="F1753"/>
  <c r="E1753"/>
  <c r="G1752"/>
  <c r="H1752" s="1"/>
  <c r="F1752"/>
  <c r="E1752"/>
  <c r="G1751"/>
  <c r="H1751" s="1"/>
  <c r="F1751"/>
  <c r="E1751"/>
  <c r="G1750"/>
  <c r="H1750" s="1"/>
  <c r="F1750"/>
  <c r="E1750"/>
  <c r="G1749"/>
  <c r="H1749" s="1"/>
  <c r="F1749"/>
  <c r="E1749"/>
  <c r="G1748"/>
  <c r="H1748" s="1"/>
  <c r="F1748"/>
  <c r="E1748"/>
  <c r="G1747"/>
  <c r="H1747" s="1"/>
  <c r="F1747"/>
  <c r="E1747"/>
  <c r="G1746"/>
  <c r="H1746" s="1"/>
  <c r="F1746"/>
  <c r="E1746"/>
  <c r="G1745"/>
  <c r="H1745" s="1"/>
  <c r="F1745"/>
  <c r="E1745"/>
  <c r="G1744"/>
  <c r="H1744" s="1"/>
  <c r="F1744"/>
  <c r="E1744"/>
  <c r="G1743"/>
  <c r="H1743" s="1"/>
  <c r="F1743"/>
  <c r="E1743"/>
  <c r="G1742"/>
  <c r="H1742" s="1"/>
  <c r="F1742"/>
  <c r="E1742"/>
  <c r="G1741"/>
  <c r="H1741" s="1"/>
  <c r="F1741"/>
  <c r="E1741"/>
  <c r="G1740"/>
  <c r="H1740" s="1"/>
  <c r="F1740"/>
  <c r="E1740"/>
  <c r="G1739"/>
  <c r="H1739" s="1"/>
  <c r="F1739"/>
  <c r="E1739"/>
  <c r="G1738"/>
  <c r="H1738" s="1"/>
  <c r="F1738"/>
  <c r="E1738"/>
  <c r="G1737"/>
  <c r="H1737" s="1"/>
  <c r="F1737"/>
  <c r="E1737"/>
  <c r="G1736"/>
  <c r="H1736" s="1"/>
  <c r="F1736"/>
  <c r="E1736"/>
  <c r="G1735"/>
  <c r="H1735" s="1"/>
  <c r="F1735"/>
  <c r="E1735"/>
  <c r="G1734"/>
  <c r="H1734" s="1"/>
  <c r="F1734"/>
  <c r="E1734"/>
  <c r="G1733"/>
  <c r="H1733" s="1"/>
  <c r="F1733"/>
  <c r="E1733"/>
  <c r="G1732"/>
  <c r="H1732" s="1"/>
  <c r="F1732"/>
  <c r="E1732"/>
  <c r="G1731"/>
  <c r="H1731" s="1"/>
  <c r="F1731"/>
  <c r="E1731"/>
  <c r="G1730"/>
  <c r="H1730" s="1"/>
  <c r="F1730"/>
  <c r="E1730"/>
  <c r="G1729"/>
  <c r="H1729" s="1"/>
  <c r="F1729"/>
  <c r="E1729"/>
  <c r="G1728"/>
  <c r="H1728" s="1"/>
  <c r="F1728"/>
  <c r="E1728"/>
  <c r="G1727"/>
  <c r="H1727" s="1"/>
  <c r="F1727"/>
  <c r="E1727"/>
  <c r="G1726"/>
  <c r="H1726" s="1"/>
  <c r="F1726"/>
  <c r="E1726"/>
  <c r="G1725"/>
  <c r="H1725" s="1"/>
  <c r="F1725"/>
  <c r="E1725"/>
  <c r="G1724"/>
  <c r="H1724" s="1"/>
  <c r="F1724"/>
  <c r="E1724"/>
  <c r="G1723"/>
  <c r="H1723" s="1"/>
  <c r="F1723"/>
  <c r="E1723"/>
  <c r="G1722"/>
  <c r="H1722" s="1"/>
  <c r="F1722"/>
  <c r="E1722"/>
  <c r="G1721"/>
  <c r="H1721" s="1"/>
  <c r="F1721"/>
  <c r="E1721"/>
  <c r="G1720"/>
  <c r="H1720" s="1"/>
  <c r="F1720"/>
  <c r="E1720"/>
  <c r="G1719"/>
  <c r="H1719" s="1"/>
  <c r="F1719"/>
  <c r="E1719"/>
  <c r="G1718"/>
  <c r="H1718" s="1"/>
  <c r="F1718"/>
  <c r="E1718"/>
  <c r="G1717"/>
  <c r="H1717" s="1"/>
  <c r="F1717"/>
  <c r="E1717"/>
  <c r="G1716"/>
  <c r="H1716" s="1"/>
  <c r="F1716"/>
  <c r="E1716"/>
  <c r="G1715"/>
  <c r="H1715" s="1"/>
  <c r="F1715"/>
  <c r="E1715"/>
  <c r="G1714"/>
  <c r="H1714" s="1"/>
  <c r="F1714"/>
  <c r="E1714"/>
  <c r="G1713"/>
  <c r="H1713" s="1"/>
  <c r="F1713"/>
  <c r="E1713"/>
  <c r="G1712"/>
  <c r="H1712" s="1"/>
  <c r="F1712"/>
  <c r="E1712"/>
  <c r="G1711"/>
  <c r="H1711" s="1"/>
  <c r="F1711"/>
  <c r="E1711"/>
  <c r="G1710"/>
  <c r="H1710" s="1"/>
  <c r="F1710"/>
  <c r="E1710"/>
  <c r="G1709"/>
  <c r="H1709" s="1"/>
  <c r="F1709"/>
  <c r="E1709"/>
  <c r="G1708"/>
  <c r="H1708" s="1"/>
  <c r="F1708"/>
  <c r="E1708"/>
  <c r="G1707"/>
  <c r="H1707" s="1"/>
  <c r="F1707"/>
  <c r="E1707"/>
  <c r="G1706"/>
  <c r="H1706" s="1"/>
  <c r="F1706"/>
  <c r="E1706"/>
  <c r="G1705"/>
  <c r="H1705" s="1"/>
  <c r="F1705"/>
  <c r="E1705"/>
  <c r="G1704"/>
  <c r="H1704" s="1"/>
  <c r="F1704"/>
  <c r="E1704"/>
  <c r="G1703"/>
  <c r="H1703" s="1"/>
  <c r="F1703"/>
  <c r="E1703"/>
  <c r="G1702"/>
  <c r="H1702" s="1"/>
  <c r="F1702"/>
  <c r="E1702"/>
  <c r="G1701"/>
  <c r="H1701" s="1"/>
  <c r="F1701"/>
  <c r="E1701"/>
  <c r="G1700"/>
  <c r="H1700" s="1"/>
  <c r="F1700"/>
  <c r="E1700"/>
  <c r="G1699"/>
  <c r="H1699" s="1"/>
  <c r="F1699"/>
  <c r="E1699"/>
  <c r="G1698"/>
  <c r="H1698" s="1"/>
  <c r="F1698"/>
  <c r="E1698"/>
  <c r="G1697"/>
  <c r="H1697" s="1"/>
  <c r="F1697"/>
  <c r="E1697"/>
  <c r="G1696"/>
  <c r="H1696" s="1"/>
  <c r="F1696"/>
  <c r="E1696"/>
  <c r="G1695"/>
  <c r="H1695" s="1"/>
  <c r="F1695"/>
  <c r="E1695"/>
  <c r="G1694"/>
  <c r="H1694" s="1"/>
  <c r="F1694"/>
  <c r="E1694"/>
  <c r="G1693"/>
  <c r="H1693" s="1"/>
  <c r="F1693"/>
  <c r="E1693"/>
  <c r="G1692"/>
  <c r="H1692" s="1"/>
  <c r="F1692"/>
  <c r="E1692"/>
  <c r="G1691"/>
  <c r="H1691" s="1"/>
  <c r="F1691"/>
  <c r="E1691"/>
  <c r="G1690"/>
  <c r="H1690" s="1"/>
  <c r="F1690"/>
  <c r="E1690"/>
  <c r="G1689"/>
  <c r="H1689" s="1"/>
  <c r="F1689"/>
  <c r="E1689"/>
  <c r="G1688"/>
  <c r="H1688" s="1"/>
  <c r="F1688"/>
  <c r="E1688"/>
  <c r="G1687"/>
  <c r="H1687" s="1"/>
  <c r="F1687"/>
  <c r="E1687"/>
  <c r="G1686"/>
  <c r="H1686" s="1"/>
  <c r="F1686"/>
  <c r="E1686"/>
  <c r="G1685"/>
  <c r="H1685" s="1"/>
  <c r="F1685"/>
  <c r="E1685"/>
  <c r="G1684"/>
  <c r="H1684" s="1"/>
  <c r="F1684"/>
  <c r="E1684"/>
  <c r="G1683"/>
  <c r="H1683" s="1"/>
  <c r="F1683"/>
  <c r="E1683"/>
  <c r="G1682"/>
  <c r="H1682" s="1"/>
  <c r="F1682"/>
  <c r="E1682"/>
  <c r="G1681"/>
  <c r="H1681" s="1"/>
  <c r="F1681"/>
  <c r="E1681"/>
  <c r="G1680"/>
  <c r="H1680" s="1"/>
  <c r="F1680"/>
  <c r="E1680"/>
  <c r="G1679"/>
  <c r="H1679" s="1"/>
  <c r="F1679"/>
  <c r="E1679"/>
  <c r="G1678"/>
  <c r="H1678" s="1"/>
  <c r="F1678"/>
  <c r="E1678"/>
  <c r="G1677"/>
  <c r="H1677" s="1"/>
  <c r="F1677"/>
  <c r="E1677"/>
  <c r="G1676"/>
  <c r="H1676" s="1"/>
  <c r="F1676"/>
  <c r="E1676"/>
  <c r="G1675"/>
  <c r="H1675" s="1"/>
  <c r="F1675"/>
  <c r="E1675"/>
  <c r="G1674"/>
  <c r="H1674" s="1"/>
  <c r="F1674"/>
  <c r="E1674"/>
  <c r="G1673"/>
  <c r="H1673" s="1"/>
  <c r="F1673"/>
  <c r="E1673"/>
  <c r="G1672"/>
  <c r="H1672" s="1"/>
  <c r="F1672"/>
  <c r="E1672"/>
  <c r="G1671"/>
  <c r="H1671" s="1"/>
  <c r="F1671"/>
  <c r="E1671"/>
  <c r="G1670"/>
  <c r="H1670" s="1"/>
  <c r="F1670"/>
  <c r="E1670"/>
  <c r="G1669"/>
  <c r="H1669" s="1"/>
  <c r="F1669"/>
  <c r="E1669"/>
  <c r="G1668"/>
  <c r="H1668" s="1"/>
  <c r="F1668"/>
  <c r="E1668"/>
  <c r="G1667"/>
  <c r="H1667" s="1"/>
  <c r="F1667"/>
  <c r="E1667"/>
  <c r="G1666"/>
  <c r="H1666" s="1"/>
  <c r="F1666"/>
  <c r="E1666"/>
  <c r="G1665"/>
  <c r="H1665" s="1"/>
  <c r="F1665"/>
  <c r="E1665"/>
  <c r="G1664"/>
  <c r="H1664" s="1"/>
  <c r="F1664"/>
  <c r="E1664"/>
  <c r="G1663"/>
  <c r="H1663" s="1"/>
  <c r="F1663"/>
  <c r="E1663"/>
  <c r="G1662"/>
  <c r="H1662" s="1"/>
  <c r="F1662"/>
  <c r="E1662"/>
  <c r="G1661"/>
  <c r="H1661" s="1"/>
  <c r="F1661"/>
  <c r="E1661"/>
  <c r="G1660"/>
  <c r="H1660" s="1"/>
  <c r="F1660"/>
  <c r="E1660"/>
  <c r="G1659"/>
  <c r="H1659" s="1"/>
  <c r="F1659"/>
  <c r="E1659"/>
  <c r="G1658"/>
  <c r="H1658" s="1"/>
  <c r="F1658"/>
  <c r="E1658"/>
  <c r="G1657"/>
  <c r="H1657" s="1"/>
  <c r="F1657"/>
  <c r="E1657"/>
  <c r="G1656"/>
  <c r="H1656" s="1"/>
  <c r="F1656"/>
  <c r="E1656"/>
  <c r="G1655"/>
  <c r="H1655" s="1"/>
  <c r="F1655"/>
  <c r="E1655"/>
  <c r="G1654"/>
  <c r="H1654" s="1"/>
  <c r="F1654"/>
  <c r="E1654"/>
  <c r="G1653"/>
  <c r="H1653" s="1"/>
  <c r="F1653"/>
  <c r="E1653"/>
  <c r="G1652"/>
  <c r="H1652" s="1"/>
  <c r="F1652"/>
  <c r="E1652"/>
  <c r="G1651"/>
  <c r="H1651" s="1"/>
  <c r="F1651"/>
  <c r="E1651"/>
  <c r="G1650"/>
  <c r="H1650" s="1"/>
  <c r="F1650"/>
  <c r="E1650"/>
  <c r="G1649"/>
  <c r="H1649" s="1"/>
  <c r="F1649"/>
  <c r="E1649"/>
  <c r="G1648"/>
  <c r="H1648" s="1"/>
  <c r="F1648"/>
  <c r="E1648"/>
  <c r="G1647"/>
  <c r="H1647" s="1"/>
  <c r="F1647"/>
  <c r="E1647"/>
  <c r="G1646"/>
  <c r="H1646" s="1"/>
  <c r="F1646"/>
  <c r="E1646"/>
  <c r="G1645"/>
  <c r="H1645" s="1"/>
  <c r="F1645"/>
  <c r="E1645"/>
  <c r="G1644"/>
  <c r="H1644" s="1"/>
  <c r="F1644"/>
  <c r="E1644"/>
  <c r="G1643"/>
  <c r="H1643" s="1"/>
  <c r="F1643"/>
  <c r="E1643"/>
  <c r="G1642"/>
  <c r="H1642" s="1"/>
  <c r="F1642"/>
  <c r="E1642"/>
  <c r="G1641"/>
  <c r="H1641" s="1"/>
  <c r="F1641"/>
  <c r="E1641"/>
  <c r="G1640"/>
  <c r="H1640" s="1"/>
  <c r="F1640"/>
  <c r="E1640"/>
  <c r="G1639"/>
  <c r="H1639" s="1"/>
  <c r="F1639"/>
  <c r="E1639"/>
  <c r="G1638"/>
  <c r="H1638" s="1"/>
  <c r="F1638"/>
  <c r="E1638"/>
  <c r="G1637"/>
  <c r="H1637" s="1"/>
  <c r="F1637"/>
  <c r="E1637"/>
  <c r="G1636"/>
  <c r="H1636" s="1"/>
  <c r="F1636"/>
  <c r="E1636"/>
  <c r="G1635"/>
  <c r="H1635" s="1"/>
  <c r="F1635"/>
  <c r="E1635"/>
  <c r="G1634"/>
  <c r="H1634" s="1"/>
  <c r="F1634"/>
  <c r="E1634"/>
  <c r="G1633"/>
  <c r="H1633" s="1"/>
  <c r="F1633"/>
  <c r="E1633"/>
  <c r="G1632"/>
  <c r="H1632" s="1"/>
  <c r="F1632"/>
  <c r="E1632"/>
  <c r="G1631"/>
  <c r="H1631" s="1"/>
  <c r="F1631"/>
  <c r="E1631"/>
  <c r="G1630"/>
  <c r="H1630" s="1"/>
  <c r="F1630"/>
  <c r="E1630"/>
  <c r="G1629"/>
  <c r="H1629" s="1"/>
  <c r="F1629"/>
  <c r="E1629"/>
  <c r="G1628"/>
  <c r="H1628" s="1"/>
  <c r="F1628"/>
  <c r="E1628"/>
  <c r="G1627"/>
  <c r="H1627" s="1"/>
  <c r="F1627"/>
  <c r="E1627"/>
  <c r="G1626"/>
  <c r="H1626" s="1"/>
  <c r="F1626"/>
  <c r="E1626"/>
  <c r="G1625"/>
  <c r="H1625" s="1"/>
  <c r="F1625"/>
  <c r="E1625"/>
  <c r="G1624"/>
  <c r="H1624" s="1"/>
  <c r="F1624"/>
  <c r="E1624"/>
  <c r="G1623"/>
  <c r="H1623" s="1"/>
  <c r="F1623"/>
  <c r="E1623"/>
  <c r="G1622"/>
  <c r="H1622" s="1"/>
  <c r="F1622"/>
  <c r="E1622"/>
  <c r="G1621"/>
  <c r="H1621" s="1"/>
  <c r="F1621"/>
  <c r="E1621"/>
  <c r="G1620"/>
  <c r="H1620" s="1"/>
  <c r="F1620"/>
  <c r="E1620"/>
  <c r="G1619"/>
  <c r="H1619" s="1"/>
  <c r="F1619"/>
  <c r="E1619"/>
  <c r="G1618"/>
  <c r="H1618" s="1"/>
  <c r="F1618"/>
  <c r="E1618"/>
  <c r="G1617"/>
  <c r="H1617" s="1"/>
  <c r="F1617"/>
  <c r="E1617"/>
  <c r="G1616"/>
  <c r="H1616" s="1"/>
  <c r="F1616"/>
  <c r="E1616"/>
  <c r="G1615"/>
  <c r="H1615" s="1"/>
  <c r="F1615"/>
  <c r="E1615"/>
  <c r="G1614"/>
  <c r="H1614" s="1"/>
  <c r="F1614"/>
  <c r="E1614"/>
  <c r="G1613"/>
  <c r="H1613" s="1"/>
  <c r="F1613"/>
  <c r="E1613"/>
  <c r="G1612"/>
  <c r="H1612" s="1"/>
  <c r="F1612"/>
  <c r="E1612"/>
  <c r="G1611"/>
  <c r="H1611" s="1"/>
  <c r="F1611"/>
  <c r="E1611"/>
  <c r="G1610"/>
  <c r="H1610" s="1"/>
  <c r="F1610"/>
  <c r="E1610"/>
  <c r="G1609"/>
  <c r="H1609" s="1"/>
  <c r="F1609"/>
  <c r="E1609"/>
  <c r="G1608"/>
  <c r="H1608" s="1"/>
  <c r="F1608"/>
  <c r="E1608"/>
  <c r="G1607"/>
  <c r="H1607" s="1"/>
  <c r="F1607"/>
  <c r="E1607"/>
  <c r="G1606"/>
  <c r="H1606" s="1"/>
  <c r="F1606"/>
  <c r="E1606"/>
  <c r="G1605"/>
  <c r="H1605" s="1"/>
  <c r="F1605"/>
  <c r="E1605"/>
  <c r="G1604"/>
  <c r="H1604" s="1"/>
  <c r="F1604"/>
  <c r="E1604"/>
  <c r="G1603"/>
  <c r="H1603" s="1"/>
  <c r="F1603"/>
  <c r="E1603"/>
  <c r="G1602"/>
  <c r="H1602" s="1"/>
  <c r="F1602"/>
  <c r="E1602"/>
  <c r="G1601"/>
  <c r="H1601" s="1"/>
  <c r="F1601"/>
  <c r="E1601"/>
  <c r="G1600"/>
  <c r="H1600" s="1"/>
  <c r="F1600"/>
  <c r="E1600"/>
  <c r="G1599"/>
  <c r="H1599" s="1"/>
  <c r="F1599"/>
  <c r="E1599"/>
  <c r="G1598"/>
  <c r="H1598" s="1"/>
  <c r="F1598"/>
  <c r="E1598"/>
  <c r="G1597"/>
  <c r="H1597" s="1"/>
  <c r="F1597"/>
  <c r="E1597"/>
  <c r="G1596"/>
  <c r="H1596" s="1"/>
  <c r="F1596"/>
  <c r="E1596"/>
  <c r="G1595"/>
  <c r="H1595" s="1"/>
  <c r="F1595"/>
  <c r="E1595"/>
  <c r="G1594"/>
  <c r="H1594" s="1"/>
  <c r="F1594"/>
  <c r="E1594"/>
  <c r="G1593"/>
  <c r="H1593" s="1"/>
  <c r="F1593"/>
  <c r="E1593"/>
  <c r="G1592"/>
  <c r="H1592" s="1"/>
  <c r="F1592"/>
  <c r="E1592"/>
  <c r="G1591"/>
  <c r="H1591" s="1"/>
  <c r="F1591"/>
  <c r="E1591"/>
  <c r="G1590"/>
  <c r="H1590" s="1"/>
  <c r="F1590"/>
  <c r="E1590"/>
  <c r="G1589"/>
  <c r="H1589" s="1"/>
  <c r="F1589"/>
  <c r="E1589"/>
  <c r="G1588"/>
  <c r="H1588" s="1"/>
  <c r="F1588"/>
  <c r="E1588"/>
  <c r="G1587"/>
  <c r="H1587" s="1"/>
  <c r="F1587"/>
  <c r="E1587"/>
  <c r="G1586"/>
  <c r="H1586" s="1"/>
  <c r="F1586"/>
  <c r="E1586"/>
  <c r="G1585"/>
  <c r="H1585" s="1"/>
  <c r="F1585"/>
  <c r="E1585"/>
  <c r="G1584"/>
  <c r="H1584" s="1"/>
  <c r="F1584"/>
  <c r="E1584"/>
  <c r="G1583"/>
  <c r="H1583" s="1"/>
  <c r="F1583"/>
  <c r="E1583"/>
  <c r="G1582"/>
  <c r="H1582" s="1"/>
  <c r="F1582"/>
  <c r="E1582"/>
  <c r="G1581"/>
  <c r="H1581" s="1"/>
  <c r="F1581"/>
  <c r="E1581"/>
  <c r="G1580"/>
  <c r="H1580" s="1"/>
  <c r="F1580"/>
  <c r="E1580"/>
  <c r="G1579"/>
  <c r="H1579" s="1"/>
  <c r="F1579"/>
  <c r="E1579"/>
  <c r="G1578"/>
  <c r="H1578" s="1"/>
  <c r="F1578"/>
  <c r="E1578"/>
  <c r="G1577"/>
  <c r="H1577" s="1"/>
  <c r="F1577"/>
  <c r="E1577"/>
  <c r="G1576"/>
  <c r="H1576" s="1"/>
  <c r="F1576"/>
  <c r="E1576"/>
  <c r="G1575"/>
  <c r="H1575" s="1"/>
  <c r="F1575"/>
  <c r="E1575"/>
  <c r="G1574"/>
  <c r="H1574" s="1"/>
  <c r="F1574"/>
  <c r="E1574"/>
  <c r="G1573"/>
  <c r="H1573" s="1"/>
  <c r="F1573"/>
  <c r="E1573"/>
  <c r="G1572"/>
  <c r="H1572" s="1"/>
  <c r="F1572"/>
  <c r="E1572"/>
  <c r="G1571"/>
  <c r="H1571" s="1"/>
  <c r="F1571"/>
  <c r="E1571"/>
  <c r="G1570"/>
  <c r="H1570" s="1"/>
  <c r="F1570"/>
  <c r="E1570"/>
  <c r="G1569"/>
  <c r="H1569" s="1"/>
  <c r="F1569"/>
  <c r="E1569"/>
  <c r="G1568"/>
  <c r="H1568" s="1"/>
  <c r="F1568"/>
  <c r="E1568"/>
  <c r="G1567"/>
  <c r="H1567" s="1"/>
  <c r="F1567"/>
  <c r="E1567"/>
  <c r="G1566"/>
  <c r="H1566" s="1"/>
  <c r="F1566"/>
  <c r="E1566"/>
  <c r="G1565"/>
  <c r="H1565" s="1"/>
  <c r="F1565"/>
  <c r="E1565"/>
  <c r="G1564"/>
  <c r="H1564" s="1"/>
  <c r="F1564"/>
  <c r="E1564"/>
  <c r="G1563"/>
  <c r="H1563" s="1"/>
  <c r="F1563"/>
  <c r="E1563"/>
  <c r="G1562"/>
  <c r="H1562" s="1"/>
  <c r="F1562"/>
  <c r="E1562"/>
  <c r="G1561"/>
  <c r="H1561" s="1"/>
  <c r="F1561"/>
  <c r="E1561"/>
  <c r="G1560"/>
  <c r="H1560" s="1"/>
  <c r="F1560"/>
  <c r="E1560"/>
  <c r="G1559"/>
  <c r="H1559" s="1"/>
  <c r="F1559"/>
  <c r="E1559"/>
  <c r="G1558"/>
  <c r="H1558" s="1"/>
  <c r="F1558"/>
  <c r="E1558"/>
  <c r="G1557"/>
  <c r="H1557" s="1"/>
  <c r="F1557"/>
  <c r="E1557"/>
  <c r="G1556"/>
  <c r="H1556" s="1"/>
  <c r="F1556"/>
  <c r="E1556"/>
  <c r="G1555"/>
  <c r="H1555" s="1"/>
  <c r="F1555"/>
  <c r="E1555"/>
  <c r="G1554"/>
  <c r="H1554" s="1"/>
  <c r="F1554"/>
  <c r="E1554"/>
  <c r="G1553"/>
  <c r="H1553" s="1"/>
  <c r="F1553"/>
  <c r="E1553"/>
  <c r="G1552"/>
  <c r="H1552" s="1"/>
  <c r="F1552"/>
  <c r="E1552"/>
  <c r="G1551"/>
  <c r="H1551" s="1"/>
  <c r="F1551"/>
  <c r="E1551"/>
  <c r="G1550"/>
  <c r="H1550" s="1"/>
  <c r="F1550"/>
  <c r="E1550"/>
  <c r="G1549"/>
  <c r="H1549" s="1"/>
  <c r="F1549"/>
  <c r="E1549"/>
  <c r="G1548"/>
  <c r="H1548" s="1"/>
  <c r="F1548"/>
  <c r="E1548"/>
  <c r="G1547"/>
  <c r="H1547" s="1"/>
  <c r="F1547"/>
  <c r="E1547"/>
  <c r="G1546"/>
  <c r="H1546" s="1"/>
  <c r="F1546"/>
  <c r="E1546"/>
  <c r="G1545"/>
  <c r="H1545" s="1"/>
  <c r="F1545"/>
  <c r="E1545"/>
  <c r="G1544"/>
  <c r="H1544" s="1"/>
  <c r="F1544"/>
  <c r="E1544"/>
  <c r="G1543"/>
  <c r="H1543" s="1"/>
  <c r="F1543"/>
  <c r="E1543"/>
  <c r="G1542"/>
  <c r="H1542" s="1"/>
  <c r="F1542"/>
  <c r="E1542"/>
  <c r="G1541"/>
  <c r="H1541" s="1"/>
  <c r="F1541"/>
  <c r="E1541"/>
  <c r="G1540"/>
  <c r="H1540" s="1"/>
  <c r="F1540"/>
  <c r="E1540"/>
  <c r="G1539"/>
  <c r="H1539" s="1"/>
  <c r="F1539"/>
  <c r="E1539"/>
  <c r="G1538"/>
  <c r="H1538" s="1"/>
  <c r="F1538"/>
  <c r="E1538"/>
  <c r="G1537"/>
  <c r="H1537" s="1"/>
  <c r="F1537"/>
  <c r="E1537"/>
  <c r="G1536"/>
  <c r="H1536" s="1"/>
  <c r="F1536"/>
  <c r="E1536"/>
  <c r="G1535"/>
  <c r="H1535" s="1"/>
  <c r="F1535"/>
  <c r="E1535"/>
  <c r="G1534"/>
  <c r="H1534" s="1"/>
  <c r="F1534"/>
  <c r="E1534"/>
  <c r="G1533"/>
  <c r="H1533" s="1"/>
  <c r="F1533"/>
  <c r="E1533"/>
  <c r="G1532"/>
  <c r="H1532" s="1"/>
  <c r="F1532"/>
  <c r="E1532"/>
  <c r="G1531"/>
  <c r="H1531" s="1"/>
  <c r="F1531"/>
  <c r="E1531"/>
  <c r="G1530"/>
  <c r="H1530" s="1"/>
  <c r="F1530"/>
  <c r="E1530"/>
  <c r="G1529"/>
  <c r="H1529" s="1"/>
  <c r="F1529"/>
  <c r="E1529"/>
  <c r="G1528"/>
  <c r="H1528" s="1"/>
  <c r="F1528"/>
  <c r="E1528"/>
  <c r="G1527"/>
  <c r="H1527" s="1"/>
  <c r="F1527"/>
  <c r="E1527"/>
  <c r="G1526"/>
  <c r="H1526" s="1"/>
  <c r="F1526"/>
  <c r="E1526"/>
  <c r="G1525"/>
  <c r="H1525" s="1"/>
  <c r="F1525"/>
  <c r="E1525"/>
  <c r="G1524"/>
  <c r="H1524" s="1"/>
  <c r="F1524"/>
  <c r="E1524"/>
  <c r="G1523"/>
  <c r="H1523" s="1"/>
  <c r="F1523"/>
  <c r="E1523"/>
  <c r="G1522"/>
  <c r="H1522" s="1"/>
  <c r="F1522"/>
  <c r="E1522"/>
  <c r="G1521"/>
  <c r="H1521" s="1"/>
  <c r="F1521"/>
  <c r="E1521"/>
  <c r="G1520"/>
  <c r="H1520" s="1"/>
  <c r="F1520"/>
  <c r="E1520"/>
  <c r="G1519"/>
  <c r="H1519" s="1"/>
  <c r="F1519"/>
  <c r="E1519"/>
  <c r="G1518"/>
  <c r="H1518" s="1"/>
  <c r="F1518"/>
  <c r="E1518"/>
  <c r="G1517"/>
  <c r="H1517" s="1"/>
  <c r="F1517"/>
  <c r="E1517"/>
  <c r="G1516"/>
  <c r="H1516" s="1"/>
  <c r="F1516"/>
  <c r="E1516"/>
  <c r="G1515"/>
  <c r="H1515" s="1"/>
  <c r="F1515"/>
  <c r="E1515"/>
  <c r="G1514"/>
  <c r="H1514" s="1"/>
  <c r="F1514"/>
  <c r="E1514"/>
  <c r="G1513"/>
  <c r="H1513" s="1"/>
  <c r="F1513"/>
  <c r="E1513"/>
  <c r="G1512"/>
  <c r="H1512" s="1"/>
  <c r="F1512"/>
  <c r="E1512"/>
  <c r="G1511"/>
  <c r="H1511" s="1"/>
  <c r="F1511"/>
  <c r="E1511"/>
  <c r="G1510"/>
  <c r="H1510" s="1"/>
  <c r="F1510"/>
  <c r="E1510"/>
  <c r="G1509"/>
  <c r="H1509" s="1"/>
  <c r="F1509"/>
  <c r="E1509"/>
  <c r="G1508"/>
  <c r="H1508" s="1"/>
  <c r="F1508"/>
  <c r="E1508"/>
  <c r="G1507"/>
  <c r="H1507" s="1"/>
  <c r="F1507"/>
  <c r="E1507"/>
  <c r="G1506"/>
  <c r="H1506" s="1"/>
  <c r="F1506"/>
  <c r="E1506"/>
  <c r="G1505"/>
  <c r="H1505" s="1"/>
  <c r="F1505"/>
  <c r="E1505"/>
  <c r="G1504"/>
  <c r="H1504" s="1"/>
  <c r="F1504"/>
  <c r="E1504"/>
  <c r="G1503"/>
  <c r="H1503" s="1"/>
  <c r="F1503"/>
  <c r="E1503"/>
  <c r="G1502"/>
  <c r="H1502" s="1"/>
  <c r="F1502"/>
  <c r="E1502"/>
  <c r="G1501"/>
  <c r="H1501" s="1"/>
  <c r="F1501"/>
  <c r="E1501"/>
  <c r="G1500"/>
  <c r="H1500" s="1"/>
  <c r="F1500"/>
  <c r="E1500"/>
  <c r="G1499"/>
  <c r="H1499" s="1"/>
  <c r="F1499"/>
  <c r="E1499"/>
  <c r="G1498"/>
  <c r="H1498" s="1"/>
  <c r="F1498"/>
  <c r="E1498"/>
  <c r="G1497"/>
  <c r="H1497" s="1"/>
  <c r="F1497"/>
  <c r="E1497"/>
  <c r="G1496"/>
  <c r="H1496" s="1"/>
  <c r="F1496"/>
  <c r="E1496"/>
  <c r="G1495"/>
  <c r="H1495" s="1"/>
  <c r="F1495"/>
  <c r="E1495"/>
  <c r="G1494"/>
  <c r="H1494" s="1"/>
  <c r="F1494"/>
  <c r="E1494"/>
  <c r="G1493"/>
  <c r="H1493" s="1"/>
  <c r="F1493"/>
  <c r="E1493"/>
  <c r="G1492"/>
  <c r="H1492" s="1"/>
  <c r="F1492"/>
  <c r="E1492"/>
  <c r="G1491"/>
  <c r="H1491" s="1"/>
  <c r="F1491"/>
  <c r="E1491"/>
  <c r="G1490"/>
  <c r="H1490" s="1"/>
  <c r="F1490"/>
  <c r="E1490"/>
  <c r="G1489"/>
  <c r="H1489" s="1"/>
  <c r="F1489"/>
  <c r="E1489"/>
  <c r="G1488"/>
  <c r="H1488" s="1"/>
  <c r="F1488"/>
  <c r="E1488"/>
  <c r="G1487"/>
  <c r="H1487" s="1"/>
  <c r="F1487"/>
  <c r="E1487"/>
  <c r="G1486"/>
  <c r="H1486" s="1"/>
  <c r="F1486"/>
  <c r="E1486"/>
  <c r="G1485"/>
  <c r="H1485" s="1"/>
  <c r="F1485"/>
  <c r="E1485"/>
  <c r="G1484"/>
  <c r="H1484" s="1"/>
  <c r="F1484"/>
  <c r="E1484"/>
  <c r="G1483"/>
  <c r="H1483" s="1"/>
  <c r="F1483"/>
  <c r="E1483"/>
  <c r="G1482"/>
  <c r="H1482" s="1"/>
  <c r="F1482"/>
  <c r="E1482"/>
  <c r="G1481"/>
  <c r="H1481" s="1"/>
  <c r="F1481"/>
  <c r="E1481"/>
  <c r="G1480"/>
  <c r="H1480" s="1"/>
  <c r="F1480"/>
  <c r="E1480"/>
  <c r="G1479"/>
  <c r="H1479" s="1"/>
  <c r="F1479"/>
  <c r="E1479"/>
  <c r="G1478"/>
  <c r="H1478" s="1"/>
  <c r="F1478"/>
  <c r="E1478"/>
  <c r="G1477"/>
  <c r="H1477" s="1"/>
  <c r="F1477"/>
  <c r="E1477"/>
  <c r="G1476"/>
  <c r="H1476" s="1"/>
  <c r="F1476"/>
  <c r="E1476"/>
  <c r="G1475"/>
  <c r="H1475" s="1"/>
  <c r="F1475"/>
  <c r="E1475"/>
  <c r="G1474"/>
  <c r="H1474" s="1"/>
  <c r="F1474"/>
  <c r="E1474"/>
  <c r="G1473"/>
  <c r="H1473" s="1"/>
  <c r="F1473"/>
  <c r="E1473"/>
  <c r="G1472"/>
  <c r="H1472" s="1"/>
  <c r="F1472"/>
  <c r="E1472"/>
  <c r="G1471"/>
  <c r="H1471" s="1"/>
  <c r="F1471"/>
  <c r="E1471"/>
  <c r="G1470"/>
  <c r="H1470" s="1"/>
  <c r="F1470"/>
  <c r="E1470"/>
  <c r="G1469"/>
  <c r="H1469" s="1"/>
  <c r="F1469"/>
  <c r="E1469"/>
  <c r="G1468"/>
  <c r="H1468" s="1"/>
  <c r="F1468"/>
  <c r="E1468"/>
  <c r="G1467"/>
  <c r="H1467" s="1"/>
  <c r="F1467"/>
  <c r="E1467"/>
  <c r="G1466"/>
  <c r="H1466" s="1"/>
  <c r="F1466"/>
  <c r="E1466"/>
  <c r="G1465"/>
  <c r="H1465" s="1"/>
  <c r="F1465"/>
  <c r="E1465"/>
  <c r="G1464"/>
  <c r="H1464" s="1"/>
  <c r="F1464"/>
  <c r="E1464"/>
  <c r="G1463"/>
  <c r="H1463" s="1"/>
  <c r="F1463"/>
  <c r="E1463"/>
  <c r="G1462"/>
  <c r="H1462" s="1"/>
  <c r="F1462"/>
  <c r="E1462"/>
  <c r="G1461"/>
  <c r="H1461" s="1"/>
  <c r="F1461"/>
  <c r="E1461"/>
  <c r="G1460"/>
  <c r="H1460" s="1"/>
  <c r="F1460"/>
  <c r="E1460"/>
  <c r="G1459"/>
  <c r="H1459" s="1"/>
  <c r="F1459"/>
  <c r="E1459"/>
  <c r="G1458"/>
  <c r="H1458" s="1"/>
  <c r="F1458"/>
  <c r="E1458"/>
  <c r="G1457"/>
  <c r="H1457" s="1"/>
  <c r="F1457"/>
  <c r="E1457"/>
  <c r="G1456"/>
  <c r="H1456" s="1"/>
  <c r="F1456"/>
  <c r="E1456"/>
  <c r="G1455"/>
  <c r="H1455" s="1"/>
  <c r="F1455"/>
  <c r="E1455"/>
  <c r="G1454"/>
  <c r="H1454" s="1"/>
  <c r="F1454"/>
  <c r="E1454"/>
  <c r="G1453"/>
  <c r="H1453" s="1"/>
  <c r="F1453"/>
  <c r="E1453"/>
  <c r="G1452"/>
  <c r="H1452" s="1"/>
  <c r="F1452"/>
  <c r="E1452"/>
  <c r="G1451"/>
  <c r="H1451" s="1"/>
  <c r="F1451"/>
  <c r="E1451"/>
  <c r="G1450"/>
  <c r="H1450" s="1"/>
  <c r="F1450"/>
  <c r="E1450"/>
  <c r="G1449"/>
  <c r="H1449" s="1"/>
  <c r="F1449"/>
  <c r="E1449"/>
  <c r="G1448"/>
  <c r="H1448" s="1"/>
  <c r="F1448"/>
  <c r="E1448"/>
  <c r="G1447"/>
  <c r="H1447" s="1"/>
  <c r="F1447"/>
  <c r="E1447"/>
  <c r="G1446"/>
  <c r="H1446" s="1"/>
  <c r="F1446"/>
  <c r="E1446"/>
  <c r="G1445"/>
  <c r="H1445" s="1"/>
  <c r="F1445"/>
  <c r="E1445"/>
  <c r="G1444"/>
  <c r="H1444" s="1"/>
  <c r="F1444"/>
  <c r="E1444"/>
  <c r="G1443"/>
  <c r="H1443" s="1"/>
  <c r="F1443"/>
  <c r="E1443"/>
  <c r="G1442"/>
  <c r="H1442" s="1"/>
  <c r="F1442"/>
  <c r="E1442"/>
  <c r="G1441"/>
  <c r="H1441" s="1"/>
  <c r="F1441"/>
  <c r="E1441"/>
  <c r="G1440"/>
  <c r="H1440" s="1"/>
  <c r="F1440"/>
  <c r="E1440"/>
  <c r="G1439"/>
  <c r="H1439" s="1"/>
  <c r="F1439"/>
  <c r="E1439"/>
  <c r="G1438"/>
  <c r="H1438" s="1"/>
  <c r="F1438"/>
  <c r="E1438"/>
  <c r="G1437"/>
  <c r="H1437" s="1"/>
  <c r="F1437"/>
  <c r="E1437"/>
  <c r="G1436"/>
  <c r="H1436" s="1"/>
  <c r="F1436"/>
  <c r="E1436"/>
  <c r="G1435"/>
  <c r="H1435" s="1"/>
  <c r="F1435"/>
  <c r="E1435"/>
  <c r="G1434"/>
  <c r="H1434" s="1"/>
  <c r="F1434"/>
  <c r="E1434"/>
  <c r="G1433"/>
  <c r="H1433" s="1"/>
  <c r="F1433"/>
  <c r="E1433"/>
  <c r="G1432"/>
  <c r="H1432" s="1"/>
  <c r="F1432"/>
  <c r="E1432"/>
  <c r="G1431"/>
  <c r="H1431" s="1"/>
  <c r="F1431"/>
  <c r="E1431"/>
  <c r="G1430"/>
  <c r="H1430" s="1"/>
  <c r="F1430"/>
  <c r="E1430"/>
  <c r="G1429"/>
  <c r="H1429" s="1"/>
  <c r="F1429"/>
  <c r="E1429"/>
  <c r="G1428"/>
  <c r="H1428" s="1"/>
  <c r="F1428"/>
  <c r="E1428"/>
  <c r="G1427"/>
  <c r="H1427" s="1"/>
  <c r="F1427"/>
  <c r="E1427"/>
  <c r="G1426"/>
  <c r="H1426" s="1"/>
  <c r="F1426"/>
  <c r="E1426"/>
  <c r="G1425"/>
  <c r="H1425" s="1"/>
  <c r="F1425"/>
  <c r="E1425"/>
  <c r="G1424"/>
  <c r="H1424" s="1"/>
  <c r="F1424"/>
  <c r="E1424"/>
  <c r="G1423"/>
  <c r="H1423" s="1"/>
  <c r="F1423"/>
  <c r="E1423"/>
  <c r="G1422"/>
  <c r="H1422" s="1"/>
  <c r="F1422"/>
  <c r="E1422"/>
  <c r="G1421"/>
  <c r="H1421" s="1"/>
  <c r="F1421"/>
  <c r="E1421"/>
  <c r="G1420"/>
  <c r="H1420" s="1"/>
  <c r="F1420"/>
  <c r="E1420"/>
  <c r="G1419"/>
  <c r="H1419" s="1"/>
  <c r="F1419"/>
  <c r="E1419"/>
  <c r="G1418"/>
  <c r="H1418" s="1"/>
  <c r="F1418"/>
  <c r="E1418"/>
  <c r="G1417"/>
  <c r="H1417" s="1"/>
  <c r="F1417"/>
  <c r="E1417"/>
  <c r="G1416"/>
  <c r="H1416" s="1"/>
  <c r="F1416"/>
  <c r="E1416"/>
  <c r="G1415"/>
  <c r="H1415" s="1"/>
  <c r="F1415"/>
  <c r="E1415"/>
  <c r="G1414"/>
  <c r="H1414" s="1"/>
  <c r="F1414"/>
  <c r="E1414"/>
  <c r="G1413"/>
  <c r="H1413" s="1"/>
  <c r="F1413"/>
  <c r="E1413"/>
  <c r="G1412"/>
  <c r="H1412" s="1"/>
  <c r="F1412"/>
  <c r="E1412"/>
  <c r="G1411"/>
  <c r="H1411" s="1"/>
  <c r="F1411"/>
  <c r="E1411"/>
  <c r="G1410"/>
  <c r="H1410" s="1"/>
  <c r="F1410"/>
  <c r="E1410"/>
  <c r="G1409"/>
  <c r="H1409" s="1"/>
  <c r="F1409"/>
  <c r="E1409"/>
  <c r="G1408"/>
  <c r="H1408" s="1"/>
  <c r="F1408"/>
  <c r="E1408"/>
  <c r="G1407"/>
  <c r="H1407" s="1"/>
  <c r="F1407"/>
  <c r="E1407"/>
  <c r="G1406"/>
  <c r="H1406" s="1"/>
  <c r="F1406"/>
  <c r="E1406"/>
  <c r="G1405"/>
  <c r="H1405" s="1"/>
  <c r="F1405"/>
  <c r="E1405"/>
  <c r="G1404"/>
  <c r="H1404" s="1"/>
  <c r="F1404"/>
  <c r="E1404"/>
  <c r="G1403"/>
  <c r="H1403" s="1"/>
  <c r="F1403"/>
  <c r="E1403"/>
  <c r="G1402"/>
  <c r="H1402" s="1"/>
  <c r="F1402"/>
  <c r="E1402"/>
  <c r="G1401"/>
  <c r="H1401" s="1"/>
  <c r="F1401"/>
  <c r="E1401"/>
  <c r="G1400"/>
  <c r="H1400" s="1"/>
  <c r="F1400"/>
  <c r="E1400"/>
  <c r="G1399"/>
  <c r="H1399" s="1"/>
  <c r="F1399"/>
  <c r="E1399"/>
  <c r="G1398"/>
  <c r="H1398" s="1"/>
  <c r="F1398"/>
  <c r="E1398"/>
  <c r="G1397"/>
  <c r="H1397" s="1"/>
  <c r="F1397"/>
  <c r="E1397"/>
  <c r="G1396"/>
  <c r="H1396" s="1"/>
  <c r="F1396"/>
  <c r="E1396"/>
  <c r="G1395"/>
  <c r="H1395" s="1"/>
  <c r="F1395"/>
  <c r="E1395"/>
  <c r="G1394"/>
  <c r="H1394" s="1"/>
  <c r="F1394"/>
  <c r="E1394"/>
  <c r="G1393"/>
  <c r="H1393" s="1"/>
  <c r="F1393"/>
  <c r="E1393"/>
  <c r="G1392"/>
  <c r="H1392" s="1"/>
  <c r="F1392"/>
  <c r="E1392"/>
  <c r="G1391"/>
  <c r="H1391" s="1"/>
  <c r="F1391"/>
  <c r="E1391"/>
  <c r="G1390"/>
  <c r="H1390" s="1"/>
  <c r="F1390"/>
  <c r="E1390"/>
  <c r="G1389"/>
  <c r="H1389" s="1"/>
  <c r="F1389"/>
  <c r="E1389"/>
  <c r="G1388"/>
  <c r="H1388" s="1"/>
  <c r="F1388"/>
  <c r="E1388"/>
  <c r="G1387"/>
  <c r="H1387" s="1"/>
  <c r="F1387"/>
  <c r="E1387"/>
  <c r="G1386"/>
  <c r="H1386" s="1"/>
  <c r="F1386"/>
  <c r="E1386"/>
  <c r="G1385"/>
  <c r="H1385" s="1"/>
  <c r="F1385"/>
  <c r="E1385"/>
  <c r="G1384"/>
  <c r="H1384" s="1"/>
  <c r="F1384"/>
  <c r="E1384"/>
  <c r="G1383"/>
  <c r="H1383" s="1"/>
  <c r="F1383"/>
  <c r="E1383"/>
  <c r="G1382"/>
  <c r="H1382" s="1"/>
  <c r="F1382"/>
  <c r="E1382"/>
  <c r="G1381"/>
  <c r="H1381" s="1"/>
  <c r="F1381"/>
  <c r="E1381"/>
  <c r="G1380"/>
  <c r="H1380" s="1"/>
  <c r="F1380"/>
  <c r="E1380"/>
  <c r="G1379"/>
  <c r="H1379" s="1"/>
  <c r="F1379"/>
  <c r="E1379"/>
  <c r="G1378"/>
  <c r="H1378" s="1"/>
  <c r="F1378"/>
  <c r="E1378"/>
  <c r="G1377"/>
  <c r="H1377" s="1"/>
  <c r="F1377"/>
  <c r="E1377"/>
  <c r="G1376"/>
  <c r="H1376" s="1"/>
  <c r="F1376"/>
  <c r="E1376"/>
  <c r="G1375"/>
  <c r="H1375" s="1"/>
  <c r="F1375"/>
  <c r="E1375"/>
  <c r="G1374"/>
  <c r="H1374" s="1"/>
  <c r="F1374"/>
  <c r="E1374"/>
  <c r="G1373"/>
  <c r="H1373" s="1"/>
  <c r="F1373"/>
  <c r="E1373"/>
  <c r="G1372"/>
  <c r="H1372" s="1"/>
  <c r="F1372"/>
  <c r="E1372"/>
  <c r="G1371"/>
  <c r="H1371" s="1"/>
  <c r="F1371"/>
  <c r="E1371"/>
  <c r="G1370"/>
  <c r="H1370" s="1"/>
  <c r="F1370"/>
  <c r="E1370"/>
  <c r="G1369"/>
  <c r="H1369" s="1"/>
  <c r="F1369"/>
  <c r="E1369"/>
  <c r="G1368"/>
  <c r="H1368" s="1"/>
  <c r="F1368"/>
  <c r="E1368"/>
  <c r="G1367"/>
  <c r="H1367" s="1"/>
  <c r="F1367"/>
  <c r="E1367"/>
  <c r="G1366"/>
  <c r="H1366" s="1"/>
  <c r="F1366"/>
  <c r="E1366"/>
  <c r="G1365"/>
  <c r="H1365" s="1"/>
  <c r="F1365"/>
  <c r="E1365"/>
  <c r="G1364"/>
  <c r="H1364" s="1"/>
  <c r="F1364"/>
  <c r="E1364"/>
  <c r="G1363"/>
  <c r="H1363" s="1"/>
  <c r="F1363"/>
  <c r="E1363"/>
  <c r="G1362"/>
  <c r="H1362" s="1"/>
  <c r="F1362"/>
  <c r="E1362"/>
  <c r="G1361"/>
  <c r="H1361" s="1"/>
  <c r="F1361"/>
  <c r="E1361"/>
  <c r="G1360"/>
  <c r="H1360" s="1"/>
  <c r="F1360"/>
  <c r="E1360"/>
  <c r="G1359"/>
  <c r="H1359" s="1"/>
  <c r="F1359"/>
  <c r="E1359"/>
  <c r="G1358"/>
  <c r="H1358" s="1"/>
  <c r="F1358"/>
  <c r="E1358"/>
  <c r="G1357"/>
  <c r="H1357" s="1"/>
  <c r="F1357"/>
  <c r="E1357"/>
  <c r="G1356"/>
  <c r="H1356" s="1"/>
  <c r="F1356"/>
  <c r="E1356"/>
  <c r="G1355"/>
  <c r="H1355" s="1"/>
  <c r="F1355"/>
  <c r="E1355"/>
  <c r="G1354"/>
  <c r="H1354" s="1"/>
  <c r="F1354"/>
  <c r="E1354"/>
  <c r="G1353"/>
  <c r="H1353" s="1"/>
  <c r="F1353"/>
  <c r="E1353"/>
  <c r="G1352"/>
  <c r="H1352" s="1"/>
  <c r="F1352"/>
  <c r="E1352"/>
  <c r="G1351"/>
  <c r="H1351" s="1"/>
  <c r="F1351"/>
  <c r="E1351"/>
  <c r="G1350"/>
  <c r="H1350" s="1"/>
  <c r="F1350"/>
  <c r="E1350"/>
  <c r="G1349"/>
  <c r="H1349" s="1"/>
  <c r="F1349"/>
  <c r="E1349"/>
  <c r="G1348"/>
  <c r="H1348" s="1"/>
  <c r="F1348"/>
  <c r="E1348"/>
  <c r="G1347"/>
  <c r="H1347" s="1"/>
  <c r="F1347"/>
  <c r="E1347"/>
  <c r="G1346"/>
  <c r="H1346" s="1"/>
  <c r="F1346"/>
  <c r="E1346"/>
  <c r="G1345"/>
  <c r="H1345" s="1"/>
  <c r="F1345"/>
  <c r="E1345"/>
  <c r="G1344"/>
  <c r="H1344" s="1"/>
  <c r="F1344"/>
  <c r="E1344"/>
  <c r="G1343"/>
  <c r="H1343" s="1"/>
  <c r="F1343"/>
  <c r="E1343"/>
  <c r="G1342"/>
  <c r="H1342" s="1"/>
  <c r="F1342"/>
  <c r="E1342"/>
  <c r="G1341"/>
  <c r="H1341" s="1"/>
  <c r="F1341"/>
  <c r="E1341"/>
  <c r="G1340"/>
  <c r="H1340" s="1"/>
  <c r="F1340"/>
  <c r="E1340"/>
  <c r="G1339"/>
  <c r="H1339" s="1"/>
  <c r="F1339"/>
  <c r="E1339"/>
  <c r="G1338"/>
  <c r="H1338" s="1"/>
  <c r="F1338"/>
  <c r="E1338"/>
  <c r="G1337"/>
  <c r="H1337" s="1"/>
  <c r="F1337"/>
  <c r="E1337"/>
  <c r="G1336"/>
  <c r="H1336" s="1"/>
  <c r="F1336"/>
  <c r="E1336"/>
  <c r="G1335"/>
  <c r="H1335" s="1"/>
  <c r="F1335"/>
  <c r="E1335"/>
  <c r="G1334"/>
  <c r="H1334" s="1"/>
  <c r="F1334"/>
  <c r="E1334"/>
  <c r="G1333"/>
  <c r="H1333" s="1"/>
  <c r="F1333"/>
  <c r="E1333"/>
  <c r="G1332"/>
  <c r="H1332" s="1"/>
  <c r="F1332"/>
  <c r="E1332"/>
  <c r="G1331"/>
  <c r="H1331" s="1"/>
  <c r="F1331"/>
  <c r="E1331"/>
  <c r="G1330"/>
  <c r="H1330" s="1"/>
  <c r="F1330"/>
  <c r="E1330"/>
  <c r="G1329"/>
  <c r="H1329" s="1"/>
  <c r="F1329"/>
  <c r="E1329"/>
  <c r="G1328"/>
  <c r="H1328" s="1"/>
  <c r="F1328"/>
  <c r="E1328"/>
  <c r="G1327"/>
  <c r="H1327" s="1"/>
  <c r="F1327"/>
  <c r="E1327"/>
  <c r="G1326"/>
  <c r="H1326" s="1"/>
  <c r="F1326"/>
  <c r="E1326"/>
  <c r="G1325"/>
  <c r="H1325" s="1"/>
  <c r="F1325"/>
  <c r="E1325"/>
  <c r="G1324"/>
  <c r="H1324" s="1"/>
  <c r="F1324"/>
  <c r="E1324"/>
  <c r="G1323"/>
  <c r="H1323" s="1"/>
  <c r="F1323"/>
  <c r="E1323"/>
  <c r="G1322"/>
  <c r="H1322" s="1"/>
  <c r="F1322"/>
  <c r="E1322"/>
  <c r="G1321"/>
  <c r="H1321" s="1"/>
  <c r="F1321"/>
  <c r="E1321"/>
  <c r="G1320"/>
  <c r="H1320" s="1"/>
  <c r="F1320"/>
  <c r="E1320"/>
  <c r="G1319"/>
  <c r="H1319" s="1"/>
  <c r="F1319"/>
  <c r="E1319"/>
  <c r="G1318"/>
  <c r="H1318" s="1"/>
  <c r="F1318"/>
  <c r="E1318"/>
  <c r="G1317"/>
  <c r="H1317" s="1"/>
  <c r="F1317"/>
  <c r="E1317"/>
  <c r="G1316"/>
  <c r="H1316" s="1"/>
  <c r="F1316"/>
  <c r="E1316"/>
  <c r="G1315"/>
  <c r="H1315" s="1"/>
  <c r="F1315"/>
  <c r="E1315"/>
  <c r="G1314"/>
  <c r="H1314" s="1"/>
  <c r="F1314"/>
  <c r="E1314"/>
  <c r="G1313"/>
  <c r="H1313" s="1"/>
  <c r="F1313"/>
  <c r="E1313"/>
  <c r="G1312"/>
  <c r="H1312" s="1"/>
  <c r="F1312"/>
  <c r="E1312"/>
  <c r="G1311"/>
  <c r="H1311" s="1"/>
  <c r="F1311"/>
  <c r="E1311"/>
  <c r="G1310"/>
  <c r="H1310" s="1"/>
  <c r="F1310"/>
  <c r="E1310"/>
  <c r="G1309"/>
  <c r="H1309" s="1"/>
  <c r="F1309"/>
  <c r="E1309"/>
  <c r="G1308"/>
  <c r="H1308" s="1"/>
  <c r="F1308"/>
  <c r="E1308"/>
  <c r="G1307"/>
  <c r="H1307" s="1"/>
  <c r="F1307"/>
  <c r="E1307"/>
  <c r="G1306"/>
  <c r="H1306" s="1"/>
  <c r="F1306"/>
  <c r="E1306"/>
  <c r="G1305"/>
  <c r="H1305" s="1"/>
  <c r="F1305"/>
  <c r="E1305"/>
  <c r="G1304"/>
  <c r="H1304" s="1"/>
  <c r="F1304"/>
  <c r="E1304"/>
  <c r="G1303"/>
  <c r="H1303" s="1"/>
  <c r="F1303"/>
  <c r="E1303"/>
  <c r="G1302"/>
  <c r="H1302" s="1"/>
  <c r="F1302"/>
  <c r="E1302"/>
  <c r="G1301"/>
  <c r="H1301" s="1"/>
  <c r="F1301"/>
  <c r="E1301"/>
  <c r="G1300"/>
  <c r="H1300" s="1"/>
  <c r="F1300"/>
  <c r="E1300"/>
  <c r="G1299"/>
  <c r="H1299" s="1"/>
  <c r="F1299"/>
  <c r="E1299"/>
  <c r="G1298"/>
  <c r="H1298" s="1"/>
  <c r="F1298"/>
  <c r="E1298"/>
  <c r="G1297"/>
  <c r="H1297" s="1"/>
  <c r="F1297"/>
  <c r="E1297"/>
  <c r="G1296"/>
  <c r="H1296" s="1"/>
  <c r="F1296"/>
  <c r="E1296"/>
  <c r="G1295"/>
  <c r="H1295" s="1"/>
  <c r="F1295"/>
  <c r="E1295"/>
  <c r="G1294"/>
  <c r="H1294" s="1"/>
  <c r="F1294"/>
  <c r="E1294"/>
  <c r="G1293"/>
  <c r="H1293" s="1"/>
  <c r="F1293"/>
  <c r="E1293"/>
  <c r="G1292"/>
  <c r="H1292" s="1"/>
  <c r="F1292"/>
  <c r="E1292"/>
  <c r="G1291"/>
  <c r="H1291" s="1"/>
  <c r="F1291"/>
  <c r="E1291"/>
  <c r="G1290"/>
  <c r="H1290" s="1"/>
  <c r="F1290"/>
  <c r="E1290"/>
  <c r="G1289"/>
  <c r="H1289" s="1"/>
  <c r="F1289"/>
  <c r="E1289"/>
  <c r="G1288"/>
  <c r="H1288" s="1"/>
  <c r="F1288"/>
  <c r="E1288"/>
  <c r="G1287"/>
  <c r="H1287" s="1"/>
  <c r="F1287"/>
  <c r="E1287"/>
  <c r="G1286"/>
  <c r="H1286" s="1"/>
  <c r="F1286"/>
  <c r="E1286"/>
  <c r="G1285"/>
  <c r="H1285" s="1"/>
  <c r="F1285"/>
  <c r="E1285"/>
  <c r="G1284"/>
  <c r="H1284" s="1"/>
  <c r="F1284"/>
  <c r="E1284"/>
  <c r="G1283"/>
  <c r="H1283" s="1"/>
  <c r="F1283"/>
  <c r="E1283"/>
  <c r="G1282"/>
  <c r="H1282" s="1"/>
  <c r="F1282"/>
  <c r="E1282"/>
  <c r="G1281"/>
  <c r="H1281" s="1"/>
  <c r="F1281"/>
  <c r="E1281"/>
  <c r="G1280"/>
  <c r="H1280" s="1"/>
  <c r="F1280"/>
  <c r="E1280"/>
  <c r="G1279"/>
  <c r="H1279" s="1"/>
  <c r="F1279"/>
  <c r="E1279"/>
  <c r="G1278"/>
  <c r="H1278" s="1"/>
  <c r="F1278"/>
  <c r="E1278"/>
  <c r="G1277"/>
  <c r="H1277" s="1"/>
  <c r="F1277"/>
  <c r="E1277"/>
  <c r="G1276"/>
  <c r="H1276" s="1"/>
  <c r="F1276"/>
  <c r="E1276"/>
  <c r="G1275"/>
  <c r="H1275" s="1"/>
  <c r="F1275"/>
  <c r="E1275"/>
  <c r="G1274"/>
  <c r="H1274" s="1"/>
  <c r="F1274"/>
  <c r="E1274"/>
  <c r="G1273"/>
  <c r="H1273" s="1"/>
  <c r="F1273"/>
  <c r="E1273"/>
  <c r="G1272"/>
  <c r="H1272" s="1"/>
  <c r="F1272"/>
  <c r="E1272"/>
  <c r="G1271"/>
  <c r="H1271" s="1"/>
  <c r="F1271"/>
  <c r="E1271"/>
  <c r="G1270"/>
  <c r="H1270" s="1"/>
  <c r="F1270"/>
  <c r="E1270"/>
  <c r="G1269"/>
  <c r="H1269" s="1"/>
  <c r="F1269"/>
  <c r="E1269"/>
  <c r="G1268"/>
  <c r="H1268" s="1"/>
  <c r="F1268"/>
  <c r="E1268"/>
  <c r="G1267"/>
  <c r="H1267" s="1"/>
  <c r="F1267"/>
  <c r="E1267"/>
  <c r="G1266"/>
  <c r="H1266" s="1"/>
  <c r="F1266"/>
  <c r="E1266"/>
  <c r="G1265"/>
  <c r="H1265" s="1"/>
  <c r="F1265"/>
  <c r="E1265"/>
  <c r="G1264"/>
  <c r="H1264" s="1"/>
  <c r="F1264"/>
  <c r="E1264"/>
  <c r="G1263"/>
  <c r="H1263" s="1"/>
  <c r="F1263"/>
  <c r="E1263"/>
  <c r="G1262"/>
  <c r="H1262" s="1"/>
  <c r="F1262"/>
  <c r="E1262"/>
  <c r="G1261"/>
  <c r="H1261" s="1"/>
  <c r="F1261"/>
  <c r="E1261"/>
  <c r="G1260"/>
  <c r="H1260" s="1"/>
  <c r="F1260"/>
  <c r="E1260"/>
  <c r="G1259"/>
  <c r="H1259" s="1"/>
  <c r="F1259"/>
  <c r="E1259"/>
  <c r="G1258"/>
  <c r="H1258" s="1"/>
  <c r="F1258"/>
  <c r="E1258"/>
  <c r="G1257"/>
  <c r="H1257" s="1"/>
  <c r="F1257"/>
  <c r="E1257"/>
  <c r="G1256"/>
  <c r="H1256" s="1"/>
  <c r="F1256"/>
  <c r="E1256"/>
  <c r="G1255"/>
  <c r="H1255" s="1"/>
  <c r="F1255"/>
  <c r="E1255"/>
  <c r="G1254"/>
  <c r="H1254" s="1"/>
  <c r="F1254"/>
  <c r="E1254"/>
  <c r="G1253"/>
  <c r="H1253" s="1"/>
  <c r="F1253"/>
  <c r="E1253"/>
  <c r="G1252"/>
  <c r="H1252" s="1"/>
  <c r="F1252"/>
  <c r="E1252"/>
  <c r="G1251"/>
  <c r="H1251" s="1"/>
  <c r="F1251"/>
  <c r="E1251"/>
  <c r="G1250"/>
  <c r="H1250" s="1"/>
  <c r="F1250"/>
  <c r="E1250"/>
  <c r="G1249"/>
  <c r="H1249" s="1"/>
  <c r="F1249"/>
  <c r="E1249"/>
  <c r="G1248"/>
  <c r="H1248" s="1"/>
  <c r="F1248"/>
  <c r="E1248"/>
  <c r="G1247"/>
  <c r="H1247" s="1"/>
  <c r="F1247"/>
  <c r="E1247"/>
  <c r="G1246"/>
  <c r="H1246" s="1"/>
  <c r="F1246"/>
  <c r="E1246"/>
  <c r="G1245"/>
  <c r="H1245" s="1"/>
  <c r="F1245"/>
  <c r="E1245"/>
  <c r="G1244"/>
  <c r="H1244" s="1"/>
  <c r="F1244"/>
  <c r="E1244"/>
  <c r="G1243"/>
  <c r="H1243" s="1"/>
  <c r="F1243"/>
  <c r="E1243"/>
  <c r="G1242"/>
  <c r="H1242" s="1"/>
  <c r="F1242"/>
  <c r="E1242"/>
  <c r="G1241"/>
  <c r="H1241" s="1"/>
  <c r="F1241"/>
  <c r="E1241"/>
  <c r="G1240"/>
  <c r="H1240" s="1"/>
  <c r="F1240"/>
  <c r="E1240"/>
  <c r="G1239"/>
  <c r="H1239" s="1"/>
  <c r="F1239"/>
  <c r="E1239"/>
  <c r="G1238"/>
  <c r="H1238" s="1"/>
  <c r="F1238"/>
  <c r="E1238"/>
  <c r="G1237"/>
  <c r="H1237" s="1"/>
  <c r="F1237"/>
  <c r="E1237"/>
  <c r="G1236"/>
  <c r="H1236" s="1"/>
  <c r="F1236"/>
  <c r="E1236"/>
  <c r="G1235"/>
  <c r="H1235" s="1"/>
  <c r="F1235"/>
  <c r="E1235"/>
  <c r="G1234"/>
  <c r="H1234" s="1"/>
  <c r="F1234"/>
  <c r="E1234"/>
  <c r="G1233"/>
  <c r="H1233" s="1"/>
  <c r="F1233"/>
  <c r="E1233"/>
  <c r="G1232"/>
  <c r="H1232" s="1"/>
  <c r="F1232"/>
  <c r="E1232"/>
  <c r="G1231"/>
  <c r="H1231" s="1"/>
  <c r="F1231"/>
  <c r="E1231"/>
  <c r="G6"/>
  <c r="G5"/>
  <c r="H5" s="1"/>
  <c r="F4"/>
  <c r="E4"/>
  <c r="C45" i="28"/>
  <c r="H41" i="3" l="1"/>
  <c r="I20" s="1"/>
  <c r="D17"/>
  <c r="B36" i="5" s="1"/>
  <c r="E9" i="3"/>
  <c r="D15"/>
  <c r="E15"/>
  <c r="E17"/>
  <c r="C36" i="5" s="1"/>
  <c r="B19"/>
  <c r="D9" i="3"/>
  <c r="C19" i="5"/>
  <c r="C49" i="28"/>
  <c r="C51" s="1"/>
  <c r="C53" s="1"/>
  <c r="H6" i="30"/>
  <c r="B14" i="5" l="1"/>
  <c r="D7" i="2"/>
  <c r="E51" i="28"/>
  <c r="C26" i="5" l="1"/>
  <c r="B26"/>
  <c r="C14" l="1"/>
  <c r="D8" i="2" l="1"/>
  <c r="C10" i="1" s="1"/>
  <c r="C8"/>
  <c r="E10" l="1"/>
  <c r="F10"/>
  <c r="E8"/>
  <c r="I8" l="1"/>
  <c r="I10"/>
  <c r="I27" i="3" l="1"/>
  <c r="I10" l="1"/>
  <c r="I26"/>
  <c r="I31"/>
  <c r="I36"/>
  <c r="I17"/>
  <c r="I16"/>
  <c r="I19"/>
  <c r="I23"/>
  <c r="I8"/>
  <c r="I18"/>
  <c r="I9"/>
  <c r="I22"/>
  <c r="I24"/>
  <c r="I15"/>
  <c r="I25"/>
  <c r="C16" i="1"/>
  <c r="E16" l="1"/>
  <c r="F16"/>
  <c r="I16" l="1"/>
  <c r="D10" i="2" l="1"/>
  <c r="C14" i="1" l="1"/>
  <c r="G14" l="1"/>
  <c r="G19" s="1"/>
  <c r="C18"/>
  <c r="H14"/>
  <c r="H19" s="1"/>
  <c r="I14" l="1"/>
  <c r="D9" i="2" l="1"/>
  <c r="E12" i="1" l="1"/>
  <c r="E19" s="1"/>
  <c r="E21" l="1"/>
  <c r="F12"/>
  <c r="F19" s="1"/>
  <c r="I12" l="1"/>
  <c r="F21"/>
  <c r="H50" i="3"/>
  <c r="H125" i="49"/>
  <c r="D11" i="2"/>
  <c r="H104" i="49" l="1"/>
  <c r="H14"/>
  <c r="H13"/>
  <c r="H127"/>
  <c r="H45"/>
  <c r="H30"/>
  <c r="H21"/>
  <c r="H77"/>
  <c r="H139"/>
  <c r="H116"/>
  <c r="H54"/>
  <c r="H42"/>
  <c r="H120"/>
  <c r="H37"/>
  <c r="H98"/>
  <c r="H157"/>
  <c r="H128"/>
  <c r="H156"/>
  <c r="H172"/>
  <c r="H151"/>
  <c r="E7" i="2"/>
  <c r="E8"/>
  <c r="E10"/>
  <c r="E9"/>
  <c r="H110" i="49"/>
  <c r="H130"/>
  <c r="H96"/>
  <c r="H106"/>
  <c r="H114"/>
  <c r="H121"/>
  <c r="H28"/>
  <c r="H68"/>
  <c r="H62"/>
  <c r="H80"/>
  <c r="H79"/>
  <c r="H105"/>
  <c r="H146"/>
  <c r="H118"/>
  <c r="H11"/>
  <c r="H34"/>
  <c r="H8"/>
  <c r="H136"/>
  <c r="H15"/>
  <c r="H75"/>
  <c r="H142"/>
  <c r="H112"/>
  <c r="H144"/>
  <c r="H31"/>
  <c r="H132"/>
  <c r="H158"/>
  <c r="H47"/>
  <c r="H49"/>
  <c r="H145"/>
  <c r="H73"/>
  <c r="H165"/>
  <c r="H129"/>
  <c r="H102"/>
  <c r="H63"/>
  <c r="H166"/>
  <c r="H126"/>
  <c r="H168"/>
  <c r="H170"/>
  <c r="H78"/>
  <c r="H27"/>
  <c r="H113"/>
  <c r="H109"/>
  <c r="H55"/>
  <c r="H150"/>
  <c r="H23"/>
  <c r="H93"/>
  <c r="H59"/>
  <c r="H16"/>
  <c r="H147"/>
  <c r="H6"/>
  <c r="H24"/>
  <c r="H20"/>
  <c r="H101"/>
  <c r="H103"/>
  <c r="H119"/>
  <c r="H131"/>
  <c r="H91"/>
  <c r="H41"/>
  <c r="H163"/>
  <c r="H35"/>
  <c r="H10"/>
  <c r="H159"/>
  <c r="H50"/>
  <c r="H140"/>
  <c r="H90"/>
  <c r="H84"/>
  <c r="H155"/>
  <c r="H48"/>
  <c r="H86"/>
  <c r="H69"/>
  <c r="H95"/>
  <c r="H76"/>
  <c r="H138"/>
  <c r="H66"/>
  <c r="H32"/>
  <c r="H29"/>
  <c r="H39"/>
  <c r="H100"/>
  <c r="H26"/>
  <c r="H18"/>
  <c r="H149"/>
  <c r="H67"/>
  <c r="H97"/>
  <c r="H22"/>
  <c r="H124"/>
  <c r="H9"/>
  <c r="H71"/>
  <c r="H70"/>
  <c r="H133"/>
  <c r="H87"/>
  <c r="H46"/>
  <c r="H153"/>
  <c r="H137"/>
  <c r="H51"/>
  <c r="H134"/>
  <c r="H61"/>
  <c r="H52"/>
  <c r="H53"/>
  <c r="H111"/>
  <c r="H92"/>
  <c r="H43"/>
  <c r="H143"/>
  <c r="H115"/>
  <c r="H17"/>
  <c r="H135"/>
  <c r="H162"/>
  <c r="H152"/>
  <c r="H148"/>
  <c r="H108"/>
  <c r="H160"/>
  <c r="H122"/>
  <c r="H60"/>
  <c r="H36"/>
  <c r="H89"/>
  <c r="H85"/>
  <c r="H88"/>
  <c r="H171"/>
  <c r="H64"/>
  <c r="H83"/>
  <c r="H7"/>
  <c r="H154"/>
  <c r="H141"/>
  <c r="H74"/>
  <c r="H169"/>
  <c r="H117"/>
  <c r="H107"/>
  <c r="H82"/>
  <c r="H123"/>
  <c r="H167"/>
  <c r="H57"/>
  <c r="H19"/>
  <c r="H161"/>
  <c r="H65"/>
  <c r="H25"/>
  <c r="H33"/>
  <c r="H81"/>
  <c r="H12"/>
  <c r="H44"/>
  <c r="H56"/>
  <c r="H99"/>
  <c r="H94"/>
  <c r="H72"/>
  <c r="H164"/>
  <c r="H40"/>
  <c r="H58"/>
  <c r="H38"/>
  <c r="E11" i="2" l="1"/>
  <c r="E20" i="1" l="1"/>
  <c r="E22" s="1"/>
  <c r="D8"/>
  <c r="D12"/>
  <c r="F20"/>
  <c r="D10"/>
  <c r="D14"/>
  <c r="D16"/>
  <c r="H20"/>
  <c r="D18" l="1"/>
  <c r="F22"/>
  <c r="G20"/>
  <c r="G21"/>
  <c r="H21" s="1"/>
  <c r="G22" l="1"/>
  <c r="H22" s="1"/>
</calcChain>
</file>

<file path=xl/sharedStrings.xml><?xml version="1.0" encoding="utf-8"?>
<sst xmlns="http://schemas.openxmlformats.org/spreadsheetml/2006/main" count="59517" uniqueCount="31987">
  <si>
    <t>CRONOGRAMA FÍSICO E FINANCEIRO</t>
  </si>
  <si>
    <t>ITEM</t>
  </si>
  <si>
    <t>SERVIÇO</t>
  </si>
  <si>
    <t>VALORES DO ITEM</t>
  </si>
  <si>
    <t>R$</t>
  </si>
  <si>
    <t>%</t>
  </si>
  <si>
    <t>01</t>
  </si>
  <si>
    <t>02</t>
  </si>
  <si>
    <t>03</t>
  </si>
  <si>
    <t>04</t>
  </si>
  <si>
    <t>05</t>
  </si>
  <si>
    <t>TOTAL PLANILHA</t>
  </si>
  <si>
    <t>VALOR DO SERVIÇO EXECUTADO NO MÊS</t>
  </si>
  <si>
    <t>PORCENTAGEM</t>
  </si>
  <si>
    <t xml:space="preserve">VALOR ACUMULADO DOS SERVIÇOS EXECUTADOS </t>
  </si>
  <si>
    <t>PORCENTAGEM ACUMULADO</t>
  </si>
  <si>
    <t>RESUMO DO ORÇAMENTO</t>
  </si>
  <si>
    <t>TOTAL</t>
  </si>
  <si>
    <t>DESCRIÇÃO DOS SERVIÇOS</t>
  </si>
  <si>
    <t>UNID.</t>
  </si>
  <si>
    <t>QUANT.</t>
  </si>
  <si>
    <t>PREÇO 
TOTAL (R$)</t>
  </si>
  <si>
    <t>FONTE DE REFERÊNCIA</t>
  </si>
  <si>
    <t>CÓDIGO</t>
  </si>
  <si>
    <t>SERVIÇOS PRELIMINARES</t>
  </si>
  <si>
    <t>01.01</t>
  </si>
  <si>
    <t>01.01.01</t>
  </si>
  <si>
    <t>SINAPI</t>
  </si>
  <si>
    <t>01.01.02</t>
  </si>
  <si>
    <t>COMPOSIÇÃO</t>
  </si>
  <si>
    <t>01.01.03</t>
  </si>
  <si>
    <t>01.01.04</t>
  </si>
  <si>
    <t>01.01.05</t>
  </si>
  <si>
    <t>SUBTOTAL 01</t>
  </si>
  <si>
    <t>MOVIMENTO DE TERRA</t>
  </si>
  <si>
    <t>02.01.01</t>
  </si>
  <si>
    <t>SUBTOTAL 02</t>
  </si>
  <si>
    <t>03.01</t>
  </si>
  <si>
    <t>03.01.01</t>
  </si>
  <si>
    <t>SUBTOTAL 03</t>
  </si>
  <si>
    <t>04.01</t>
  </si>
  <si>
    <t>04.01.01</t>
  </si>
  <si>
    <t>04.01.02</t>
  </si>
  <si>
    <t>ALVENARIA DE VEDAÇÃO</t>
  </si>
  <si>
    <t>06.01.01</t>
  </si>
  <si>
    <t>GRADES E PORTÕES</t>
  </si>
  <si>
    <t>COBERTURA</t>
  </si>
  <si>
    <t>TELHADO</t>
  </si>
  <si>
    <t>RUFOS E CALHAS</t>
  </si>
  <si>
    <t>PAVIMENTAÇÃO</t>
  </si>
  <si>
    <t>ACABAMENTOS</t>
  </si>
  <si>
    <t>PINTURA</t>
  </si>
  <si>
    <t>TOMADAS</t>
  </si>
  <si>
    <t>HID-006</t>
  </si>
  <si>
    <t>BANCADAS</t>
  </si>
  <si>
    <t>MUROS E FECHAMENTOS</t>
  </si>
  <si>
    <t>PAVIMENTAÇÃO EXTERNA</t>
  </si>
  <si>
    <t>PAISAGISMO</t>
  </si>
  <si>
    <t>DIVERSOS EXTERNOS</t>
  </si>
  <si>
    <t>SERVIÇOS DIVERSOS</t>
  </si>
  <si>
    <t>ESQUADRIAS METÁLICAS</t>
  </si>
  <si>
    <t>MEMÓRIA DE CÁLCULO</t>
  </si>
  <si>
    <t>DESCRIÇÃO SERVIÇO</t>
  </si>
  <si>
    <t>UNIDADE</t>
  </si>
  <si>
    <t>QUANT.  DO SERVIÇO</t>
  </si>
  <si>
    <t>C (m)</t>
  </si>
  <si>
    <t>H (m)</t>
  </si>
  <si>
    <t>Qnt</t>
  </si>
  <si>
    <t>L</t>
  </si>
  <si>
    <t>L (m)</t>
  </si>
  <si>
    <t>KG</t>
  </si>
  <si>
    <t>IMPERMEABILIZAÇÃO</t>
  </si>
  <si>
    <t>M2</t>
  </si>
  <si>
    <t>UND</t>
  </si>
  <si>
    <t>M</t>
  </si>
  <si>
    <t>CJ</t>
  </si>
  <si>
    <t>TIPO COMPOSIÇÃO</t>
  </si>
  <si>
    <t>LS:</t>
  </si>
  <si>
    <t>BDI:</t>
  </si>
  <si>
    <t>DATA-BASE</t>
  </si>
  <si>
    <t>COMPOSIÇÃO DE REFERÊNCIA</t>
  </si>
  <si>
    <t>CUSTO UNIT.  DO SERVIÇO (R$)</t>
  </si>
  <si>
    <t>M3</t>
  </si>
  <si>
    <t>TIPO</t>
  </si>
  <si>
    <t>FONTE</t>
  </si>
  <si>
    <t>REF.</t>
  </si>
  <si>
    <t>DESCRIÇÃO DO ITEM</t>
  </si>
  <si>
    <t>COEF.</t>
  </si>
  <si>
    <t>V. UNIT.</t>
  </si>
  <si>
    <t>V. TOTAL</t>
  </si>
  <si>
    <t>I</t>
  </si>
  <si>
    <t>MO</t>
  </si>
  <si>
    <t>MA</t>
  </si>
  <si>
    <t>RESUMO - DISCRIMINAÇÃO</t>
  </si>
  <si>
    <t>TAXA</t>
  </si>
  <si>
    <t xml:space="preserve"> TOTAL S/ BDI </t>
  </si>
  <si>
    <t xml:space="preserve"> BDI </t>
  </si>
  <si>
    <t>MÃO DE OBRA -   (TOTAL MO)</t>
  </si>
  <si>
    <t>ENCARGOS SOCIAIS</t>
  </si>
  <si>
    <t>TOTAL MÃO OBRA</t>
  </si>
  <si>
    <t>MATERIAIS E EQUIPAMENTOS -   (TOTAL MA)</t>
  </si>
  <si>
    <t>TOTAL MATERIAIS E EQUIPAMENTOS</t>
  </si>
  <si>
    <t>TOTAL (MÃO DE OBRA + MATERIAIS + EQUIPAMENTOS)</t>
  </si>
  <si>
    <t xml:space="preserve">BDI </t>
  </si>
  <si>
    <t>TOTAL DO SERVIÇO</t>
  </si>
  <si>
    <t>C</t>
  </si>
  <si>
    <t>-</t>
  </si>
  <si>
    <t>H</t>
  </si>
  <si>
    <t>m2</t>
  </si>
  <si>
    <t>mês</t>
  </si>
  <si>
    <t>m</t>
  </si>
  <si>
    <t>Interruptor de uma tecla paralelo 10A/250V, com placa 4x2"</t>
  </si>
  <si>
    <t>UN</t>
  </si>
  <si>
    <t>und</t>
  </si>
  <si>
    <t>PAR</t>
  </si>
  <si>
    <t>BDI</t>
  </si>
  <si>
    <t>COMPOSIÇÃO LEI SOCIAL</t>
  </si>
  <si>
    <t>GRUPO A - Encargos Sociais Básicos</t>
  </si>
  <si>
    <t>A.1</t>
  </si>
  <si>
    <t>INSS (Art. 22 da Lei 8.212/91)</t>
  </si>
  <si>
    <t>A.2</t>
  </si>
  <si>
    <t xml:space="preserve">FGTS (Art. 27 do Decreto 99.684/90) </t>
  </si>
  <si>
    <t>A.3</t>
  </si>
  <si>
    <t>SESI/SESC (Lei 8.029/90 e Lei 8.036/90)</t>
  </si>
  <si>
    <t>A.4</t>
  </si>
  <si>
    <t>SENAI/SENAC (Lei 8.029/90 e Decreto-Lei 6246/44)</t>
  </si>
  <si>
    <t>A.5</t>
  </si>
  <si>
    <t xml:space="preserve">SEBRAE (já considerado no item A.3 e A.4) </t>
  </si>
  <si>
    <t>A.6</t>
  </si>
  <si>
    <t xml:space="preserve">INCRA (Lei 2.613/55 e Decreto 1.146/70) </t>
  </si>
  <si>
    <t>A.7</t>
  </si>
  <si>
    <t>SALÁRIO-EDUCAÇÃO (Decreto 87.043/82)</t>
  </si>
  <si>
    <t>A.8</t>
  </si>
  <si>
    <t xml:space="preserve">SEGURO ACIDENTE DO TRABALHO (Lei 8.212/91 e Decreto 3.048/99) </t>
  </si>
  <si>
    <t>A.9</t>
  </si>
  <si>
    <t xml:space="preserve">SECONCI/Medicina do Trabalho </t>
  </si>
  <si>
    <t>TOTAL GRUPO A</t>
  </si>
  <si>
    <t xml:space="preserve">GRUPO B - Encargos Sociais que recebem a incidência do grupo A </t>
  </si>
  <si>
    <t>B.1</t>
  </si>
  <si>
    <t>Descanso Semanal Remunerado (Art. 66 da CLT e Art. 7º da CF/88)</t>
  </si>
  <si>
    <t>B.2</t>
  </si>
  <si>
    <t>Feriados (Art. 70 da CLT e Lei 605/49)</t>
  </si>
  <si>
    <t>B.3</t>
  </si>
  <si>
    <t>Auxílio doença e acidente do trabalho (Lei 3.607/60 e Art. 131 da CLT)</t>
  </si>
  <si>
    <t>B.4</t>
  </si>
  <si>
    <t xml:space="preserve">Licença Paternidade (Art. 7º da CF/88) </t>
  </si>
  <si>
    <t>B.5</t>
  </si>
  <si>
    <t xml:space="preserve">Faltas Legais (Art. 473 da CLT) </t>
  </si>
  <si>
    <t>B.6</t>
  </si>
  <si>
    <t xml:space="preserve">13º Salário (Lei nº 4090/62) </t>
  </si>
  <si>
    <t>B.7</t>
  </si>
  <si>
    <t xml:space="preserve">Aviso Prévio Trabalhado (Art. 7º, inciso XXI da CF/88) </t>
  </si>
  <si>
    <t>B.8</t>
  </si>
  <si>
    <t>Dias de Chuvas</t>
  </si>
  <si>
    <t>B.9</t>
  </si>
  <si>
    <t>Férias Gozadas</t>
  </si>
  <si>
    <t>B.10</t>
  </si>
  <si>
    <t>Salário Maternidade</t>
  </si>
  <si>
    <t>B.11</t>
  </si>
  <si>
    <t>Auxílio - Enfermidade</t>
  </si>
  <si>
    <t>TOTAL GRUPO B</t>
  </si>
  <si>
    <t>GRUPO C - Encargos Sociais que não recebem a incidência do grupo A</t>
  </si>
  <si>
    <t>C.1</t>
  </si>
  <si>
    <t>Dispensa sem justa causa (LC 110/01)</t>
  </si>
  <si>
    <t>C.2</t>
  </si>
  <si>
    <t xml:space="preserve">Férias indenizadas (Art. 129 a 148 da CLT) </t>
  </si>
  <si>
    <t>C.3</t>
  </si>
  <si>
    <t xml:space="preserve">Aviso prévio indenizado (Art. 7º, inciso XXI da CF/88) </t>
  </si>
  <si>
    <t>C.4</t>
  </si>
  <si>
    <t xml:space="preserve">FGTS sobre aviso prévio indenizado (Súmula 305 TST) </t>
  </si>
  <si>
    <t>C.5</t>
  </si>
  <si>
    <t>INSS sobre aviso prévio indenizado (Decreto 6.727/09)</t>
  </si>
  <si>
    <t>C.6</t>
  </si>
  <si>
    <t>Aviso prévio trabalhado</t>
  </si>
  <si>
    <t>C.7</t>
  </si>
  <si>
    <t>Indenização Adicional</t>
  </si>
  <si>
    <t>TOTAL GRUPO C</t>
  </si>
  <si>
    <t xml:space="preserve">GRUPO D - Reincidência dos encargos sociais básicos </t>
  </si>
  <si>
    <t>D.1</t>
  </si>
  <si>
    <t>Incidência do grupo A sobre o grupo B</t>
  </si>
  <si>
    <t>D.2</t>
  </si>
  <si>
    <t>Reincidência de Grupo A sobre Aviso Prévio Trabalho e Reincidência
 do FGTS sobre Aviso Prévio Indenizado</t>
  </si>
  <si>
    <t>TOTAL GRUPO D</t>
  </si>
  <si>
    <t>Código</t>
  </si>
  <si>
    <t>Descrição</t>
  </si>
  <si>
    <t>Und.</t>
  </si>
  <si>
    <t>Preço</t>
  </si>
  <si>
    <t>INSUMOS DE MAO DE OBRA</t>
  </si>
  <si>
    <t>MAO DE OBRA (SALARIOS)</t>
  </si>
  <si>
    <t>AJUDANTE</t>
  </si>
  <si>
    <t>AZULEJISTA</t>
  </si>
  <si>
    <t>CALCETEIRO/PINTOR</t>
  </si>
  <si>
    <t>CARPINTEIRO</t>
  </si>
  <si>
    <t>ELETRICISTA</t>
  </si>
  <si>
    <t>ELETROTECNICO MONTADOR</t>
  </si>
  <si>
    <t>ENCANADOR</t>
  </si>
  <si>
    <t>ARMADOR</t>
  </si>
  <si>
    <t>GRANITEIRO/MARMORISTA</t>
  </si>
  <si>
    <t>LADRILHISTA</t>
  </si>
  <si>
    <t>MONTADOR</t>
  </si>
  <si>
    <t>PASTILHEIRO</t>
  </si>
  <si>
    <t>PEDREIRO</t>
  </si>
  <si>
    <t>PINTOR</t>
  </si>
  <si>
    <t>SERVENTE</t>
  </si>
  <si>
    <t>TELHADISTA</t>
  </si>
  <si>
    <t>MAO DE OBRA (SALARIOS) - CONTINUACAO</t>
  </si>
  <si>
    <t>TOPOGRAFO - (TECNICO 2O GRAU NIVEL C)</t>
  </si>
  <si>
    <t>NIVELADOR</t>
  </si>
  <si>
    <t>AUXILIAR DE CAMPO</t>
  </si>
  <si>
    <t>Categoria: Material</t>
  </si>
  <si>
    <t>INSUMOS BASICOS - CIVIL</t>
  </si>
  <si>
    <t>ELEMENTOS ESTRUTURAIS PRE-MOLDADOS</t>
  </si>
  <si>
    <t>MOURAO RETO DE CONCRETO BASE 10X10CM H=2.50M</t>
  </si>
  <si>
    <t>AGREGADOS, AGLOMERANTES, MISTURADOS</t>
  </si>
  <si>
    <t>CONCRETO USINADO FCK 30 MPA</t>
  </si>
  <si>
    <t>REJUNTE JUNTAPLUS FINA COR CINZA</t>
  </si>
  <si>
    <t>REJUNTE PORCELANATO QUARTZOLIT</t>
  </si>
  <si>
    <t>AGREGADOS, AGLOMERANTES E MISTURAS</t>
  </si>
  <si>
    <t>AREIA LAVADA MEDIA</t>
  </si>
  <si>
    <t>CIMENTO BRANCO NAO ESTRUTURAL</t>
  </si>
  <si>
    <t>CIMENTO COLANTE INDUSTRIALIZADO AC I</t>
  </si>
  <si>
    <t>CONCRETO USINADO FCK 20 MPA</t>
  </si>
  <si>
    <t>BRITA 1</t>
  </si>
  <si>
    <t>BRITA 2</t>
  </si>
  <si>
    <t>BRITA 3</t>
  </si>
  <si>
    <t>BRITA 4</t>
  </si>
  <si>
    <t>PEDRA DE MAO (RACHAO)</t>
  </si>
  <si>
    <t>PEDRISCO</t>
  </si>
  <si>
    <t>PO DE PEDRA</t>
  </si>
  <si>
    <t>BRITA N.3 E 4</t>
  </si>
  <si>
    <t>BARRO PARA ATERRO</t>
  </si>
  <si>
    <t>CONCRETO USINADO FCK 25 MPA</t>
  </si>
  <si>
    <t>BRITA 1 E 2 (MEDIA)</t>
  </si>
  <si>
    <t>AREIA FINA</t>
  </si>
  <si>
    <t>AREIA PARA ATERRO</t>
  </si>
  <si>
    <t>ARGAMASSA PARA GRAUTEAMENTO TIPO SIKAGROUT</t>
  </si>
  <si>
    <t>REJUNTE PRE-FABRICADA</t>
  </si>
  <si>
    <t>ARGAMASSA TIXOTROPICA SIKA MONOTOP 622 BR</t>
  </si>
  <si>
    <t>MADEIRAS</t>
  </si>
  <si>
    <t>MADEIRA (PEROBA)</t>
  </si>
  <si>
    <t>TACO P/ FIXACAO DE BATENTE/RODAPE 10X10X2,5 CM</t>
  </si>
  <si>
    <t>FL</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</si>
  <si>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</si>
  <si>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</si>
  <si>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</si>
  <si>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</si>
  <si>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</si>
  <si>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</si>
  <si>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</si>
  <si>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FORMICA TIPO LOUSA ESCOLAR</t>
  </si>
  <si>
    <t>FORMICA LISA BRILHANTE</t>
  </si>
  <si>
    <t>MADEIRAS - CONTINUACAO</t>
  </si>
  <si>
    <t>TABUA EM MADEIRA DE LEI DE 20 CM DE LARGURA</t>
  </si>
  <si>
    <t>ESCORA DE EUCALIPTO (COMP.=3.50M)</t>
  </si>
  <si>
    <t>DZ</t>
  </si>
  <si>
    <t>PECA EM MADEIRA DE LEI 8.5 X 2 CM (BRUTA)</t>
  </si>
  <si>
    <t>FORMAS E ESCORAMENTOS</t>
  </si>
  <si>
    <t>ANDAIME MET TUBULAR FACHADA - LOCACAO (M/MÊS)</t>
  </si>
  <si>
    <t>ANDAIME PARA FACHADA (LOCAÇÃO MENSAL)</t>
  </si>
  <si>
    <t>ARMADURAS PARA CONCRETO</t>
  </si>
  <si>
    <t>ACO CA-50 DE 6.3MM</t>
  </si>
  <si>
    <t>ACO CA-50 DE 8.0MM</t>
  </si>
  <si>
    <t>ACO CA-50 DE 20.0MM</t>
  </si>
  <si>
    <t>ACO CA-60 DE 5.0MM</t>
  </si>
  <si>
    <t>TELA SOLDADA EM AÇO TIPO TELCON Q-138 P/ ARMADURA</t>
  </si>
  <si>
    <t>LAJES E PAINEIS PRE-FABRICADOS</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</si>
  <si>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</si>
  <si>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</si>
  <si>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</si>
  <si>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</si>
  <si>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</si>
  <si>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</si>
  <si>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</si>
  <si>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VEDACAO (ELEMENTOS VAZADOS)</t>
  </si>
  <si>
    <t>VEDACAO (DIVISORIAS)</t>
  </si>
  <si>
    <t>DIVISORIA ESP.35MM MIOLO COLMEIA MOD PAINEL/PAINEL</t>
  </si>
  <si>
    <t>PORTA P/ DIVISORIA 80X210 CM, INC DOBR/FECH INTERN</t>
  </si>
  <si>
    <t>GRANITO CINZA ANDORINHA E = 3 CM POLIDO NOS DOIS LADOS</t>
  </si>
  <si>
    <t>MATERIAIS PARA IMPERMEABILIZACAO</t>
  </si>
  <si>
    <t>SIKA TOP 107</t>
  </si>
  <si>
    <t>MANTA GEOTEXTIL DE POLIESTER BIDIM RT-16</t>
  </si>
  <si>
    <t>SIKA 1</t>
  </si>
  <si>
    <t>SIKAFLEX 1A</t>
  </si>
  <si>
    <t>ML</t>
  </si>
  <si>
    <t>SIKA TOP 108 ARMATEC (INIBIDOR DE CORROSAO)</t>
  </si>
  <si>
    <t>MATERIAIS PARA IMPERMEABILIZACAO (CONT.)</t>
  </si>
  <si>
    <t>LONA PLASTICA PRETA 80 MICRAS</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</si>
  <si>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</si>
  <si>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</si>
  <si>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</si>
  <si>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</si>
  <si>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</si>
  <si>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</si>
  <si>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</si>
  <si>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</si>
  <si>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</si>
  <si>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</si>
  <si>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</si>
  <si>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GALV 0.43MM TRAP 40 TERM PU 30MM PINT 2 FAC</t>
  </si>
  <si>
    <t>TELHA GALV 0.43MM TRAP40 POLIU 30MM FILME PVC PINT</t>
  </si>
  <si>
    <t>TELHA METALICA TRAPEZOIDAL 40 ESP. 0.50MM</t>
  </si>
  <si>
    <t>TELHAS (ELEMENTOS DE ARREMATE)</t>
  </si>
  <si>
    <t>RUFO EM ALUMINIO ESP. 0.5 MM LARGURA 30 CM</t>
  </si>
  <si>
    <t>CUMEEIRA FIBROCIMENTO NORMAL (ONDULADA)</t>
  </si>
  <si>
    <t>FITAS ANTI-CORROSIVAS PARA ASSENT TELHAS</t>
  </si>
  <si>
    <t>ELEMENTOS DE FIXACAO (PARAFUSOS/FERRAGENS)</t>
  </si>
  <si>
    <t>CONJUNTO VEDACAO ELASTICA</t>
  </si>
  <si>
    <t>ARO EM METAL PARA BASQUETE</t>
  </si>
  <si>
    <t>PARAFUSO PARA MADEIRA DE 80MM</t>
  </si>
  <si>
    <t>PARAFUSO COM ROSCA SOBERBA 8X110MM</t>
  </si>
  <si>
    <t>PARAFUSO S-8</t>
  </si>
  <si>
    <t>BUCHA PLASTICA COM PARAFUSO - 8MM</t>
  </si>
  <si>
    <t>BUCHA PLASTICA 8MM</t>
  </si>
  <si>
    <t>PARAFUSO CROMADO P/FIXACAO SANITARIOS</t>
  </si>
  <si>
    <t>PARAFUSO CROMADO D = 4 MM</t>
  </si>
  <si>
    <t>BUCHA PLASTICA NR.7</t>
  </si>
  <si>
    <t>PORCA SEXTAVADA 1/4"</t>
  </si>
  <si>
    <t>PREGO - PRECO MEDIO DAS BITOLAS</t>
  </si>
  <si>
    <t>PREGO 12X12</t>
  </si>
  <si>
    <t>PREGO 15X15</t>
  </si>
  <si>
    <t>PREGO 18X27</t>
  </si>
  <si>
    <t>PREGO 18X30</t>
  </si>
  <si>
    <t>PREGO 18X27 GALVANIZADO</t>
  </si>
  <si>
    <t>PARAFUSO PARA BUCHA S-5</t>
  </si>
  <si>
    <t>PARAFUSO PARA BUCHA PLASTICA N.7</t>
  </si>
  <si>
    <t>BUCHA S-5</t>
  </si>
  <si>
    <t>BUCHA S8</t>
  </si>
  <si>
    <t>ELEMENTOS DE FIXACAO - CONTINUACAO</t>
  </si>
  <si>
    <t>CONJUNTO FIXACAO P/ TELHA DE ALUMINIO TRAPEZOIDAL</t>
  </si>
  <si>
    <t>PARAFUSO GALV. C/PORCA E ARRUELA 16MM X 200MM</t>
  </si>
  <si>
    <t>BUCHA DE NYLON N.º8 REF.: TEL-5308</t>
  </si>
  <si>
    <t>BUCHA PLÁSTICA COM PARAFUSO - 6MM</t>
  </si>
  <si>
    <t>PARAFUSO COM BUCHA S8</t>
  </si>
  <si>
    <t>CONJUNTO P/ FIXAÇÃO TELHA ALUMINIO ONDULADA</t>
  </si>
  <si>
    <t>PARAFUSO DE MAQ FERRO GALVANIZADO D= 16 X 100MM</t>
  </si>
  <si>
    <t>PARAFUSO AUTOATARRACHANTE DIM 4.2X32MM REF TEL5333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</si>
  <si>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</si>
  <si>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</si>
  <si>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</si>
  <si>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</si>
  <si>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</si>
  <si>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</si>
  <si>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</si>
  <si>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</si>
  <si>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</si>
  <si>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</si>
  <si>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</si>
  <si>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</si>
  <si>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</si>
  <si>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</si>
  <si>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DE ARAME GALVANIZADO DE 1" FIO N.10 BWG</t>
  </si>
  <si>
    <t>FECHAMENTOS EXTERNOS (CONT.)</t>
  </si>
  <si>
    <t>TELA MOSQUITEIRO EM NYLON MALHA 14 ABERTURA 1,5MM</t>
  </si>
  <si>
    <t>DIVERSOS</t>
  </si>
  <si>
    <t>BOMBEAMENTO DE CONCRETO</t>
  </si>
  <si>
    <t>TABULEIRO MARMORE BRANCO E GRANITO PRETO 40X40CM</t>
  </si>
  <si>
    <t>DESMOLDANTE PARA FORMAS</t>
  </si>
  <si>
    <t>MOLDURA CANTONEIRA ALUMINIO PERFIL L 3/4"X3/4X1/8"</t>
  </si>
  <si>
    <t>JUNTA PLASTICA DE 17 X 3 MM</t>
  </si>
  <si>
    <t>CABO ACO GALV. SM 6X7-AF 6,4MM (1/4")</t>
  </si>
  <si>
    <t>COLA PARA FORMICA</t>
  </si>
  <si>
    <t>DIVERSOS (CONTINUACAO)</t>
  </si>
  <si>
    <t>FILETE EM ISOPOR 2X1CM</t>
  </si>
  <si>
    <t>CILINDRO DE GAS DE COZINHA 45 KG</t>
  </si>
  <si>
    <t>DUREPOX (250G)</t>
  </si>
  <si>
    <t>PARAF. INOX SEXT. M6X45MM, BUCHA N.8, ARRUELA 1/4"</t>
  </si>
  <si>
    <t>FIXADOR UNIV SPDA ESTANH TEL-5024 P/CABO 16 A 70MM</t>
  </si>
  <si>
    <t>INSUMOS DE ACABAMENTOS - CIVIL</t>
  </si>
  <si>
    <t>ESQUADRIAS DE MADEIRA - ANGELIM PEDRA</t>
  </si>
  <si>
    <t>ALIZAR / GUARNICAO EM MAD DE LEI 5.0 X 1.5 CM</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</si>
  <si>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</si>
  <si>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</si>
  <si>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</si>
  <si>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</si>
  <si>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</si>
  <si>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</si>
  <si>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ALIZAR / GUARNICAO EM MAD DE LEI 7X1.5CM</t>
  </si>
  <si>
    <t>ALIZAR / GUARNICAO EM MAD DE LEI 5X2.5CM</t>
  </si>
  <si>
    <t>CAIXILHO MAD LEI 9X3CM P/ JANELA - ANGELIM PEDRA</t>
  </si>
  <si>
    <t>ESQUADRIAS METÁLICAS (CONT.)</t>
  </si>
  <si>
    <t>FERRAGENS PARA ESQUADRIAS</t>
  </si>
  <si>
    <t>FECHADURA COMPLETA PARA PORTA INTERNA</t>
  </si>
  <si>
    <t>TARGETA FIO REDONDO 3"</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</si>
  <si>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</si>
  <si>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</si>
  <si>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</si>
  <si>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</si>
  <si>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</si>
  <si>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</si>
  <si>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</si>
  <si>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</si>
  <si>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</si>
  <si>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</si>
  <si>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</si>
  <si>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</si>
  <si>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</si>
  <si>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</si>
  <si>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</si>
  <si>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</si>
  <si>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</si>
  <si>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</si>
  <si>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</si>
  <si>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</si>
  <si>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</si>
  <si>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</si>
  <si>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</si>
  <si>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</si>
  <si>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(MADEIRA, PLÁSTICOS, ETC)</t>
  </si>
  <si>
    <t>CHAPA LISA DE FIBROCIMENTO ESP.10MM</t>
  </si>
  <si>
    <t>REVESTIMENTOS (ELEMENTOS DE ARREMATE)</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</si>
  <si>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</si>
  <si>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</si>
  <si>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</si>
  <si>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</si>
  <si>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</si>
  <si>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</si>
  <si>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FORROS</t>
  </si>
  <si>
    <t>FORRO DE GESSO COLOCADO, ACABAMENTO TIPO LISO</t>
  </si>
  <si>
    <t>FORROS (CONTINUAÇÃO)</t>
  </si>
  <si>
    <t>FORRO PVC FRISADO L= 20CM ESP.10MM, COLOCADO</t>
  </si>
  <si>
    <t>PISOS (CERÂMICA E SIMILARES)</t>
  </si>
  <si>
    <t>XADREZ (PO CORANTE TIPO XADREZ MARCA DE REF.)</t>
  </si>
  <si>
    <t>PISOS (CERÂMICA E SIMILARES) - CONT.</t>
  </si>
  <si>
    <t>PISO CERAMICO 45X45CM PEI5 CARGO PLUS GRAY ELIANE</t>
  </si>
  <si>
    <t>PISOS CERAMICOS E GRANITO</t>
  </si>
  <si>
    <t>JUNTA DE DILATACAO PLASTICA</t>
  </si>
  <si>
    <t>PORCELANATO POLIDO PANNA PLUS PO 50X50CM</t>
  </si>
  <si>
    <t>PORCELANATO POL ACET 60X60CM CIMENTO CINZA BOLD</t>
  </si>
  <si>
    <t>PISOS (MADEIRA, PLÁSTICOS, ETC)</t>
  </si>
  <si>
    <t>AGREGADO DE ALTA RESISTENCIA PARA PISOS</t>
  </si>
  <si>
    <t>PISO VIN PAVIFLEX CHROMA CONCEPT 30X30CM - ESP.2MM</t>
  </si>
  <si>
    <t>TABUA DE MADEIRA DE LEI P/ PISO LARG. 15 CM ESP 2CM</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</si>
  <si>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</si>
  <si>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</si>
  <si>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</si>
  <si>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</si>
  <si>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</si>
  <si>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</si>
  <si>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</si>
  <si>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</si>
  <si>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</si>
  <si>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PISOS (ELEMENTOS DE ARREMATE) - CONT.</t>
  </si>
  <si>
    <t>RODAPE MARMORE BRANCO H=7CM</t>
  </si>
  <si>
    <t>BLOCO CONCRETO TIPO PAVI-S ESP.8CM,35MPA(48UND/M2)</t>
  </si>
  <si>
    <t>BLOCO CONCRETO TIPO PAVI-S ESP.10CM - 35MPA</t>
  </si>
  <si>
    <t>BLOCO CONCRETO PAVI-S ESP. 6CM 35 MPA (48UN/M2)</t>
  </si>
  <si>
    <t>TINTAS (CONTINUACAO)</t>
  </si>
  <si>
    <t>VIDROS E ACESSORIOS</t>
  </si>
  <si>
    <t>VIDRO TRANSPARENTE LISO ESP.4MM,COLOCADO</t>
  </si>
  <si>
    <t>VIDRO MINI-BOREAL ESP.4MM, COLOCADO</t>
  </si>
  <si>
    <t>MASSA PARA VIDRO</t>
  </si>
  <si>
    <t>ESPELHO PRATA ESPESSURA 4 MM</t>
  </si>
  <si>
    <t>BOTAO FRANCES P/FIXACAO DE ESPELHOS, CROMADO</t>
  </si>
  <si>
    <t>VIDROS E ACESSORIOS (CONTINUAÇÃO)</t>
  </si>
  <si>
    <t>VIDRO ARAMADO ESP. 6MM, COLOCADO</t>
  </si>
  <si>
    <t>TINTAS (CONT.)</t>
  </si>
  <si>
    <t>ESMALTE SINTETICO</t>
  </si>
  <si>
    <t>TINTA EPOXI PARA ACABAMENTO</t>
  </si>
  <si>
    <t>TINTA LATEX PVA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</si>
  <si>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</si>
  <si>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</si>
  <si>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</si>
  <si>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</si>
  <si>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</si>
  <si>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</si>
  <si>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</si>
  <si>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</si>
  <si>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</si>
  <si>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</si>
  <si>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MASSA ACRILICA</t>
  </si>
  <si>
    <t>MASSA A OLEO</t>
  </si>
  <si>
    <t>MASSA A BASE DE PVA</t>
  </si>
  <si>
    <t>OLEO DE LINHACA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</si>
  <si>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</si>
  <si>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</si>
  <si>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</si>
  <si>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</si>
  <si>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</si>
  <si>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</si>
  <si>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</si>
  <si>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</si>
  <si>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</si>
  <si>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GRAMA EM PLACAS TIPO ESMERALDA</t>
  </si>
  <si>
    <t>TERRA VEGETAL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</si>
  <si>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</si>
  <si>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</si>
  <si>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</si>
  <si>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</si>
  <si>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</si>
  <si>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</si>
  <si>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</si>
  <si>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</si>
  <si>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</si>
  <si>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</si>
  <si>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</si>
  <si>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CAIXA DE PRE-MOLDADO P/ AR CONDICIONADO 18.000 BTU</t>
  </si>
  <si>
    <t>QUADRO QUADRICULABRANCO P/ PINCEL DIM 3.00 X 1.50M</t>
  </si>
  <si>
    <t>INSUMOS DE ELETRICA</t>
  </si>
  <si>
    <t>POSTES</t>
  </si>
  <si>
    <t>POSTE CIRC.CONCRETO ALT.MONT.11M/300KG,PAD ESCELSA</t>
  </si>
  <si>
    <t>POSTE CIRCULAR DE CONCRETO 11M/600KG</t>
  </si>
  <si>
    <t>POSTE (CONT)</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</si>
  <si>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</si>
  <si>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</si>
  <si>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</si>
  <si>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</si>
  <si>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</si>
  <si>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</si>
  <si>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</si>
  <si>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CONECTOR PORCELANA 3P P/FIO 10MM2</t>
  </si>
  <si>
    <t>CONECTOR PORCELANA 3P P/FIO 6MM2</t>
  </si>
  <si>
    <t>CONECTOR PORCELANA 3P P/ FIO 4MM2</t>
  </si>
  <si>
    <t>LUMINARIAS - CONT</t>
  </si>
  <si>
    <t>TRANSFORMADORES</t>
  </si>
  <si>
    <t>TRANSF A OLEO MINERAL 150KVA 13.8-10.4 KV 220127V</t>
  </si>
  <si>
    <t>PARA-RAIOS - ACESSORIOS</t>
  </si>
  <si>
    <t>QUADROS E CAIXAS ENTRADA/MEDIÇÃO</t>
  </si>
  <si>
    <t>CX PASS MET Nº6 "TELEBRAS" 120X120X15CM CH GALV</t>
  </si>
  <si>
    <t>CHAVE BLINDADA 600V-200A C/ FUSIVEL NH160A</t>
  </si>
  <si>
    <t>CONJ CX MEDIDOR POLIFASICO P-980-005+CX DISJ P-940-003</t>
  </si>
  <si>
    <t>CAIXA PVC 4" X 4" TIGREFLEX</t>
  </si>
  <si>
    <t>QUADROS E CAIXAS (CONTINUAÇÃO)</t>
  </si>
  <si>
    <t>CAIXA PVC 3" X 3" TIGREFLEX - SEXTAVADA</t>
  </si>
  <si>
    <t>QUADRO DIST EMB MET 3F 56/40 CIRC DIN/UL - 225A</t>
  </si>
  <si>
    <t>CAIXA PASSAG. CH 18 C/TAMPA PARAF. 400X400X120MM</t>
  </si>
  <si>
    <t>ELETRODUTOS (AÇO ESMALTADO E CONEXÕES)</t>
  </si>
  <si>
    <t>ELETRODUTO DE FERRO GALVANIZADO 6"</t>
  </si>
  <si>
    <t>ELETRODUTO DE FERRO GALVANIZADO 4"</t>
  </si>
  <si>
    <t>ELETRODUTO DE FERRO GALVANIZADO 3"</t>
  </si>
  <si>
    <t>REDUÇÃO DE FERRO GALVANIZADO Ø 50X32MM (2X1 1/4")</t>
  </si>
  <si>
    <t>CAIXAS DE PASSAGEM E ECONDULETES (CONTINUAÇÃO)</t>
  </si>
  <si>
    <t>ELETRODUTOS (PVC RIGIDO E CONEXÕES)</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</si>
  <si>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</si>
  <si>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</si>
  <si>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</si>
  <si>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</si>
  <si>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</si>
  <si>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</si>
  <si>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</si>
  <si>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</si>
  <si>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SISTEMA X PIAL 20X10X2100MM REF. 308 01</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</si>
  <si>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</si>
  <si>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</si>
  <si>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</si>
  <si>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</si>
  <si>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</si>
  <si>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</si>
  <si>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</si>
  <si>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</si>
  <si>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</si>
  <si>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</si>
  <si>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</si>
  <si>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</si>
  <si>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</si>
  <si>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</si>
  <si>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</si>
  <si>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</si>
  <si>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</si>
  <si>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</si>
  <si>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</si>
  <si>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</si>
  <si>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</si>
  <si>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</si>
  <si>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</si>
  <si>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</si>
  <si>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</si>
  <si>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</si>
  <si>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</si>
  <si>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</si>
  <si>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</si>
  <si>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</si>
  <si>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</si>
  <si>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</si>
  <si>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</si>
  <si>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</si>
  <si>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</si>
  <si>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</si>
  <si>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</si>
  <si>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</si>
  <si>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</si>
  <si>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</si>
  <si>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</si>
  <si>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</si>
  <si>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</si>
  <si>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</si>
  <si>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</si>
  <si>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</si>
  <si>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FIOS E CABOS (CONTINUACAO)</t>
  </si>
  <si>
    <t>FIOS E CABOS (CONT)</t>
  </si>
  <si>
    <t>CABO COAXIAL P/ TV 67 OHMS</t>
  </si>
  <si>
    <t>CHAVES</t>
  </si>
  <si>
    <t>CHAVE BLINDADA 600V 160A C/ TERMINAIS P/CABO 70MM2</t>
  </si>
  <si>
    <t>CHAVE BLINDADA TRIPOLAR 600V/200A</t>
  </si>
  <si>
    <t>CHAVE BLINDADA TRIPOLAR 600V/400A</t>
  </si>
  <si>
    <t>CHAVE TRIPOLAR BLINDADA 600V/400A-FUSIVEL NH 350A</t>
  </si>
  <si>
    <t>CHAVE BLINDADA TRIPOLAR 600V-300A C/3 FU-NH 250A</t>
  </si>
  <si>
    <t>CHAVES (CONTINUAÇÃO)</t>
  </si>
  <si>
    <t>CHAVE MAGNETICA TRIPOLAR 25A</t>
  </si>
  <si>
    <t>CHAVE BLINDADA TRIPOLAR 600V/125A</t>
  </si>
  <si>
    <t>CHAVE BLINDADA TRIPOLAR 800A C/FUSIVEL NH 2X300 A</t>
  </si>
  <si>
    <t>CHAVE BLINDADA TRIPOLAR 600V/800A</t>
  </si>
  <si>
    <t>PRENSA CABOS PARA ELETRODUTO 3/4"</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</si>
  <si>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</si>
  <si>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</si>
  <si>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</si>
  <si>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</si>
  <si>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</si>
  <si>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</si>
  <si>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</si>
  <si>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</si>
  <si>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</si>
  <si>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</si>
  <si>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</si>
  <si>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</si>
  <si>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</si>
  <si>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</si>
  <si>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</si>
  <si>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NORMA NEMA MONOPOLAR 10A</t>
  </si>
  <si>
    <t>DISJUNTOR NORMA NEMA MONOPOLAR 25A</t>
  </si>
  <si>
    <t>DISJUNTOR NORMA NEMA TRIPOLAR 25A</t>
  </si>
  <si>
    <t>DISJUNTOR NORMA NEMA MONOPOLAR 15A</t>
  </si>
  <si>
    <t>MINI DISJUNTOR TRIPOLAR 90A CURVA C 5KA 220/127V</t>
  </si>
  <si>
    <t>DISJUNTOR NORMA NEMA TRIPOLAR 30A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</si>
  <si>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</si>
  <si>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</si>
  <si>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</si>
  <si>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</si>
  <si>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</si>
  <si>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</si>
  <si>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</si>
  <si>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</si>
  <si>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</si>
  <si>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</si>
  <si>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</si>
  <si>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</si>
  <si>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</si>
  <si>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</si>
  <si>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</si>
  <si>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</si>
  <si>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</si>
  <si>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</si>
  <si>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</si>
  <si>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</si>
  <si>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</si>
  <si>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</si>
  <si>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</si>
  <si>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</si>
  <si>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</si>
  <si>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</si>
  <si>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</si>
  <si>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</si>
  <si>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</si>
  <si>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</si>
  <si>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</si>
  <si>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</si>
  <si>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</si>
  <si>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CAIXAS DE PASSAGEM E CONDULETES</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</si>
  <si>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</si>
  <si>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</si>
  <si>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</si>
  <si>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</si>
  <si>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</si>
  <si>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</si>
  <si>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METALICA DA GOMES DIM. 20 X 20 X 15 CM</t>
  </si>
  <si>
    <t>CAIXA 4X4" EM ALUMINIO</t>
  </si>
  <si>
    <t>CAIXAS DE PASSAGEM E CONDULETES (CONTINUAÇÃO)</t>
  </si>
  <si>
    <t>CAIXA PVC 4 X 2" TIGREFLEX</t>
  </si>
  <si>
    <t>CONDULETE ALUMINIO TIPO T DIAM 3/4" C/ TAMPA</t>
  </si>
  <si>
    <t>LUMINARIAS (CONTINUACAO)</t>
  </si>
  <si>
    <t>LUMIN. FLUOR.4X16W,EMB,CAA01-E416 LUMICENTER COMPL</t>
  </si>
  <si>
    <t>LUMIN. FLUOR.4X16W,SOBR,CAA01-S416 LUMICENTER COMP</t>
  </si>
  <si>
    <t>LUM EMB FLUO REFL E ALETAS 2X32W CAA01-E232 - COMP</t>
  </si>
  <si>
    <t>APARELHOS ELÉTRICOS</t>
  </si>
  <si>
    <t>BEBEDOURO P/ DEFIC. REF. BDF 300 - IBBL</t>
  </si>
  <si>
    <t>INTERRUPTORES, TOMADAS E ESPELHOS</t>
  </si>
  <si>
    <t>TOMADA DE 3 POLOS 20A 250V S/ ESPELHO</t>
  </si>
  <si>
    <t>ESPELHO 4X2", LINHA BRANCA</t>
  </si>
  <si>
    <t>ESPELHO 4X4", LINHA BRANCA</t>
  </si>
  <si>
    <t>LUMINÁRIAS (CALHAS, PROJETORES, CONJUNTOS)</t>
  </si>
  <si>
    <t>RELE FOTOELETRICO MAG. MOD. RM10A / 220V</t>
  </si>
  <si>
    <t>ARANDELA COM DIFUSOR EM VIDRO 25CM</t>
  </si>
  <si>
    <t>PROJ. RETANGULAR PL 400 MA TECNOWATT</t>
  </si>
  <si>
    <t>LÂMPADAS</t>
  </si>
  <si>
    <t>LAMPADA VAPOR DE MERCURIO 400W/220V PHILIPS/SIM.</t>
  </si>
  <si>
    <t>LAMPADA INCANDESCENTE 60W</t>
  </si>
  <si>
    <t>LAMPADA MISTA DE 160 W</t>
  </si>
  <si>
    <t>LAMPADA INCANDESCENTE 100 W</t>
  </si>
  <si>
    <t>LAMPADA FLUORESCENTE TUBULAR 20W</t>
  </si>
  <si>
    <t>LAMPADA FLUORESCENTE TUBULAR 40W</t>
  </si>
  <si>
    <t>LUMINÁRIAS (CONT.)</t>
  </si>
  <si>
    <t>PLAFONIER COM GLOBO PLÁSTICO 9X4"</t>
  </si>
  <si>
    <t>SUPORTE PARA UMA LUMINARIA TIPO PETALA - SL1</t>
  </si>
  <si>
    <t>LUMINARIAS (CONT)</t>
  </si>
  <si>
    <t>LUM.FLUOR.2X16W,SOBREP,CAA01-S216 LUMICENTER COMPL</t>
  </si>
  <si>
    <t>LUMINARIAS (CONT )</t>
  </si>
  <si>
    <t>LUM SOBR FLUO REFL E ALETAS 2X32W CAA01-S232 COMPL</t>
  </si>
  <si>
    <t>LUM.FLUOR.2X16W,EMB,CAA01-E216 LUMICENTER COMPL</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</si>
  <si>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</si>
  <si>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</si>
  <si>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</si>
  <si>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</si>
  <si>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</si>
  <si>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</si>
  <si>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</si>
  <si>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</si>
  <si>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</si>
  <si>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</si>
  <si>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</si>
  <si>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</si>
  <si>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</si>
  <si>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</si>
  <si>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CAIXA INSPECAO DO TERRA,PVC,DIÂM.30CM,TAMPA FERRO</t>
  </si>
  <si>
    <t>CONECTOR DE UMA DESCIDA PARA CABO 35MM2</t>
  </si>
  <si>
    <t>HASTE TIPO COPPERWELD - 5/8"X2.4M</t>
  </si>
  <si>
    <t>CAPTOR C/ ROSCA ACO INOX Ø 3/4" X 350MM, TEL-036</t>
  </si>
  <si>
    <t>ABRACADEIRA TIPO CHUMBADOR P/ ELETRODUTO 2"</t>
  </si>
  <si>
    <t>CONECTOR DE PRESSAO P/CABO DE COBRE DE 35 MM2</t>
  </si>
  <si>
    <t>SUPORTE ISOLADOR P/APLICACAO EM QUINAS DE 90 GRAUS</t>
  </si>
  <si>
    <t>SUPORTE ISOLADOR C/ROLDANA P/APARAFUSAR C/CHAPA</t>
  </si>
  <si>
    <t>SUPORTE ISOLADOR REFORCADO P/APARAFUSAR C/CHAPA</t>
  </si>
  <si>
    <t>FIXADOR TIPO ÕMEGA LATAO FURO 5.5MM P/ CABO 35MM2</t>
  </si>
  <si>
    <t>PRESILHA PARA CABO DE COBRE DE 35MM2 - REF TEL 744</t>
  </si>
  <si>
    <t>ELETROFERRAGENS</t>
  </si>
  <si>
    <t>TERMINAL COMPRESSÃO COBRE ESTANHADO 50MM2 TEL 5150</t>
  </si>
  <si>
    <t>TAMPA DE ENCAIXE P/ ELETROCALHA CH18, 400MM</t>
  </si>
  <si>
    <t>TAMPA DE ENCAIXE P/ ELETROCALHA CH18, 300MM</t>
  </si>
  <si>
    <t>TAMPA DE ENCAIXE P/ ELETROCALHA CH18, 150MM</t>
  </si>
  <si>
    <t>BATERIA SELADA 12V 60AH</t>
  </si>
  <si>
    <t>TAMPA REFORCADA EM FºFº C/ ESCOTILHA - TEL-536</t>
  </si>
  <si>
    <t>ELETROFERRAGENS (BUCHAS.ARRUELAS. BRACADEIRAS)</t>
  </si>
  <si>
    <t>PARAFUSO CAB QUADRADA ACO GALV 1020 16X300MM</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</si>
  <si>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</si>
  <si>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</si>
  <si>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</si>
  <si>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</si>
  <si>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</si>
  <si>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</si>
  <si>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</si>
  <si>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</si>
  <si>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</si>
  <si>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</si>
  <si>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</si>
  <si>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</si>
  <si>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</si>
  <si>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</si>
  <si>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</si>
  <si>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</si>
  <si>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CABECOTE DE ENTRADA 1" EM ALUMINIO FUNDIDO</t>
  </si>
  <si>
    <t>CONJ PARAFUSO, PORCA E ARRUELA LATAO 3/16 X 1"</t>
  </si>
  <si>
    <t>CONJ PARAFUSO, PORCA E ARRUELA LATAO 1/4 X 1"</t>
  </si>
  <si>
    <t>CONJ PARAFUSO, PORCA E ARRUELA LATAO 5/16 X 11/4"</t>
  </si>
  <si>
    <t>CONJ PARAFUSO, PORCA E ARRUELA LATAO 3/8 X 11/2"</t>
  </si>
  <si>
    <t>TAMPA DE ENCAIXE P/ ELETROCALHA CH18, 200MM</t>
  </si>
  <si>
    <t>PARA-RAIOS E ACESSORIOS (CONT.)</t>
  </si>
  <si>
    <t>BARRA CHATA EM ALUMINIO 7/8" X 1/8" X 3M (70MM2) TEL-711</t>
  </si>
  <si>
    <t>CAPTOR C/ ROSCA LATAO CROM Ø 3/4" X 250MM, TEL-010</t>
  </si>
  <si>
    <t>PARAFUSO M6X45MM, TEL-5346</t>
  </si>
  <si>
    <t>CORDOALHA CHATA FLEX. 100X25MM 2 FUROS TEL 5701</t>
  </si>
  <si>
    <t>ALICATE Z-201</t>
  </si>
  <si>
    <t>TERMINAL AEREO H=25CM, DIM 5/16" - REF. TEL 024</t>
  </si>
  <si>
    <t>CAIXA ACO EQUIP POT 380X320X175MM - TEL-903</t>
  </si>
  <si>
    <t>BARRA CHATA AÇO GALV. FOGO 7/8"X1/8"(3M) TEL-761</t>
  </si>
  <si>
    <t>TERMINAL CABO-BARRA EM LATÃO # 150 MM2</t>
  </si>
  <si>
    <t>VERGALHAO DE ACO C/ ROSCA 1/4" P/ ELETROCALHA</t>
  </si>
  <si>
    <t>DIVERSOS - CONTINUAÇÃO</t>
  </si>
  <si>
    <t>PARAFUSO CAB QUADRADA ACO GALV 1020 16 X 200 MM</t>
  </si>
  <si>
    <t>SAIDA HORIZONTAL P/ ELETRODUTO 3/4"</t>
  </si>
  <si>
    <t>TERMINAL CABO-BARRA EM LATÃO # 240 MM2</t>
  </si>
  <si>
    <t>PORCA QUADRADA DIAM. 16MM</t>
  </si>
  <si>
    <t>TERMINAL CABO-BARRA EM LATÃO # 300 MM2</t>
  </si>
  <si>
    <t>REATOR AFP INT. LÂMPADA VAPOR SÓDIO 400W/220V</t>
  </si>
  <si>
    <t>CENTRAL DE ALARME ENDERECAVEL 4 LACOS ATE 256 ENDERECOS</t>
  </si>
  <si>
    <t>INSUMOS ELETRICA CONTINUACAO</t>
  </si>
  <si>
    <t>TERMINAL CABO-BARRA EM LATÃO # 10 MM2</t>
  </si>
  <si>
    <t>TERMINAL CABO-BARRA EM LATÃO # 25 MM2</t>
  </si>
  <si>
    <t>TERMINAL CABO-BARRA EM LATÃO # 35 MM2</t>
  </si>
  <si>
    <t>CONECTOR SPLIT-BOLT (KS) P/CABO 4MM2</t>
  </si>
  <si>
    <t>SUSPENSAO VERTICAL PARA ELETROCALHA 200X100 MM</t>
  </si>
  <si>
    <t>SUPORTE ANGULAR P/ELETROCALHA DE 30X10CM</t>
  </si>
  <si>
    <t>ELETROFERRAGENS (DIVERSOS)</t>
  </si>
  <si>
    <t>CONECTOR SPLIT BOLT 35MM2 - ACAB. NATURAL TEL 5015</t>
  </si>
  <si>
    <t>SAIDA HORIZONTAL P/ELETRODUTO Ø 1"</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</si>
  <si>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</si>
  <si>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</si>
  <si>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</si>
  <si>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</si>
  <si>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</si>
  <si>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</si>
  <si>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SELA PARA CRUZETA DE MADEIRA</t>
  </si>
  <si>
    <t>CONECTOR SPLIT-BOLT (KS) P/CABO 35MM2</t>
  </si>
  <si>
    <t>PARAFUSO ABAULADO M16X150MM</t>
  </si>
  <si>
    <t>CABECOTE DE ALUMINIO FUNDIDO 3/4"</t>
  </si>
  <si>
    <t>CINTA CIRCULAR ACO GALVANIZADO 300MM</t>
  </si>
  <si>
    <t>CABECOTE DE ALUMINIO FUNDIDO 1 1/2"</t>
  </si>
  <si>
    <t>CABECOTE DE ALUMINIO FUNDIDO 1 1/4"</t>
  </si>
  <si>
    <t>REATOR EXT. P/LAMPADA VAPOR MERCURIO TECNOWATT</t>
  </si>
  <si>
    <t>SOQUETE ANTI-VIBRATORIO P/LAMP.FLUOR.PANAM/SIMILAR</t>
  </si>
  <si>
    <t>ARRUELA QUADRADA 36MM DE FURO 18MM</t>
  </si>
  <si>
    <t>OLHAL DE FERRO GALVANIZADO C/ PARAFUSO 16X200MM</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</si>
  <si>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</si>
  <si>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</si>
  <si>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</si>
  <si>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</si>
  <si>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</si>
  <si>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</si>
  <si>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</si>
  <si>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</si>
  <si>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</si>
  <si>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</si>
  <si>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</si>
  <si>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</si>
  <si>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</si>
  <si>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</si>
  <si>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</si>
  <si>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</si>
  <si>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</si>
  <si>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</si>
  <si>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</si>
  <si>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TERMINAL CABO-BARRA EM LATAO 2X # 300MM2</t>
  </si>
  <si>
    <t>INSUMOS DE REDE LOGICA / TELEFONIA/ CFTV/ SOM</t>
  </si>
  <si>
    <t>CABOS E CONEXOES</t>
  </si>
  <si>
    <t>CONECTOR RJ45 MACHO - PARA REDE DE DADOS</t>
  </si>
  <si>
    <t>PRENSA CABOS PARA ELETRODUTO 1/2"</t>
  </si>
  <si>
    <t>PRENSA CABOS PARA ELETRODUTO 1"</t>
  </si>
  <si>
    <t>TOMADA TELEFONE COM CONECTOR RJ11</t>
  </si>
  <si>
    <t>TOMADA COAXIAL 75 OHMS PARA TV C/ ESPELHO 4X2"</t>
  </si>
  <si>
    <t>TERMINAL COMPRESSÃO COBRE ESTANHADO 35MM TEL 5135</t>
  </si>
  <si>
    <t>INSUMOS DE HIDRAULICA</t>
  </si>
  <si>
    <t>TUBOS (CONCRETO)</t>
  </si>
  <si>
    <t>TUBO DE CONCRETO SIMPLES DIAM. 30CM - PS1</t>
  </si>
  <si>
    <t>TUBO DE CONCRETO SIMPLES DIAM. 20CM - PS1</t>
  </si>
  <si>
    <t>TUBOS (CONCRETO-CONT.)</t>
  </si>
  <si>
    <t>BUJAO DE ACO GALVANIZADO 3"</t>
  </si>
  <si>
    <t>BUJAO DE ACO GALVANIZADO 4"</t>
  </si>
  <si>
    <t>TUBOS (AÇO GALVANIZADO E CONEXÕES)</t>
  </si>
  <si>
    <t>LUVA DE REDUCAO ACO GALV 4X2 1/2"</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</si>
  <si>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</si>
  <si>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</si>
  <si>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</si>
  <si>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</si>
  <si>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</si>
  <si>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</si>
  <si>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</si>
  <si>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</si>
  <si>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</si>
  <si>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</si>
  <si>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</si>
  <si>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</si>
  <si>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</si>
  <si>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</si>
  <si>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</si>
  <si>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</si>
  <si>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</si>
  <si>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</si>
  <si>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PVC RIG. CINZA P/ESGOTO DE 150MM (6")</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</si>
  <si>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</si>
  <si>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</si>
  <si>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</si>
  <si>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</si>
  <si>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</si>
  <si>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</si>
  <si>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</si>
  <si>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</si>
  <si>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</si>
  <si>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</si>
  <si>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</si>
  <si>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</si>
  <si>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</si>
  <si>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</si>
  <si>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</si>
  <si>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</si>
  <si>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</si>
  <si>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</si>
  <si>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</si>
  <si>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</si>
  <si>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</si>
  <si>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</si>
  <si>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</si>
  <si>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</si>
  <si>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</si>
  <si>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</si>
  <si>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</si>
  <si>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</si>
  <si>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</si>
  <si>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</si>
  <si>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</si>
  <si>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</si>
  <si>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</si>
  <si>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</si>
  <si>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</si>
  <si>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</si>
  <si>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</si>
  <si>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</si>
  <si>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</si>
  <si>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</si>
  <si>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</si>
  <si>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</si>
  <si>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</si>
  <si>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</si>
  <si>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</si>
  <si>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</si>
  <si>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</si>
  <si>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</si>
  <si>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</si>
  <si>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PRESSAO CROMADO 1/2"</t>
  </si>
  <si>
    <t>REGISTRO DE PRESSAO CROMADO 3/4"</t>
  </si>
  <si>
    <t>REGISTRO DE PRESSAO BRUTO 3/4"</t>
  </si>
  <si>
    <t>REGISTRO DE ESFERA C/ BORBOLETA 3/4" BR 33 TIGRE</t>
  </si>
  <si>
    <t>REGISTRO PRESSAO BRUTO 1/2"</t>
  </si>
  <si>
    <t>VÁLVULAS</t>
  </si>
  <si>
    <t>VALVULA DE SAIDA PARA LAVATORIO CROMADA 1"</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</si>
  <si>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</si>
  <si>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</si>
  <si>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</si>
  <si>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</si>
  <si>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</si>
  <si>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</si>
  <si>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</si>
  <si>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</si>
  <si>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</si>
  <si>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</si>
  <si>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</si>
  <si>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</si>
  <si>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</si>
  <si>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</si>
  <si>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</si>
  <si>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</si>
  <si>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PARA MICTÓRIO</t>
  </si>
  <si>
    <t>VÁLVULAS (CONTINUAÇÃO)</t>
  </si>
  <si>
    <t>VÁLVULA ESFERA NPT CLASSE 300 Ø 3/4"</t>
  </si>
  <si>
    <t>SIFÕES / ENGATES</t>
  </si>
  <si>
    <t>SIFAO METALICO TIPO COPO 1X1 1/2"</t>
  </si>
  <si>
    <t>SIFAO CROMADO 2"</t>
  </si>
  <si>
    <t>SIFAO DE PVC RIGIDO TIPO COPO 1" X 1 1/2"</t>
  </si>
  <si>
    <t>SIFAO DE PVC DIAMETRO 2"</t>
  </si>
  <si>
    <t>SIFAO PVC PADRAO POPULAR P/ LAVATÓRIO 1"X1 1/2"</t>
  </si>
  <si>
    <t>ENGATE FLEXIVEL METAL CROMADO ESTEVES</t>
  </si>
  <si>
    <t>ANEL DE CERA PARA BACIA SANITARIA</t>
  </si>
  <si>
    <t>CAIXAS DE DESCARGA E RESERVATORIOS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</si>
  <si>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</si>
  <si>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</si>
  <si>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</si>
  <si>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</si>
  <si>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</si>
  <si>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</si>
  <si>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</si>
  <si>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</si>
  <si>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</si>
  <si>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CAIXA ACOPLADA PARA BACIA LOUCA DECA REF. CD.00F</t>
  </si>
  <si>
    <t>BACIA SIF. LOUCA DECA LINHA RAVENA REF. P.909</t>
  </si>
  <si>
    <t>BACIA SIFONADA DE LOUCA BRANCA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</si>
  <si>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</si>
  <si>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</si>
  <si>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</si>
  <si>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</si>
  <si>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</si>
  <si>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</si>
  <si>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</si>
  <si>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</si>
  <si>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</si>
  <si>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</si>
  <si>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</si>
  <si>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</si>
  <si>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</si>
  <si>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</si>
  <si>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</si>
  <si>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</si>
  <si>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</si>
  <si>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</si>
  <si>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</si>
  <si>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</si>
  <si>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</si>
  <si>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</si>
  <si>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</si>
  <si>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</si>
  <si>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</si>
  <si>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</si>
  <si>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</si>
  <si>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</si>
  <si>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</si>
  <si>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</si>
  <si>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</si>
  <si>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</si>
  <si>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</si>
  <si>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</si>
  <si>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</si>
  <si>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</si>
  <si>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BACIA SIF. LOUCA BRANCA VOGUE PLUS CONFORT - P51</t>
  </si>
  <si>
    <t>METAIS SANITÁRIOS</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</si>
  <si>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</si>
  <si>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</si>
  <si>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</si>
  <si>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</si>
  <si>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</si>
  <si>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</si>
  <si>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</si>
  <si>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EM PVC PARA LAVATORIO</t>
  </si>
  <si>
    <t>TORNEIRA DE PRESSAO CROMADA PARA TANQUE DE 1/2"</t>
  </si>
  <si>
    <t>TORNEIRA PRESSÃO CROMADA USO GERAL 3/4"</t>
  </si>
  <si>
    <t>TORNEIRA PAREDE C/BICA ARTICULÁVEL, DOCOL 55300006</t>
  </si>
  <si>
    <t>VALVULA DESC ANTI-VANDALISMO P/ MICTORIO DOCOL/EQU</t>
  </si>
  <si>
    <t>LAVATÓRIO COM COLUNA BRANCA CONFORT L51+CS1V</t>
  </si>
  <si>
    <t>TORNEIRA PAREDE ANTI-VANDAL 1182-AV BIOPRESS 140MM</t>
  </si>
  <si>
    <t>TORNEIRA JARDIM REF. 1153 C37, IZY, DECA</t>
  </si>
  <si>
    <t>TUBO LIGACAO MICTORIO ANTIVAND 00132606 DOCOL/EQU</t>
  </si>
  <si>
    <t>APARELHOS E EQUIPAMENTOS</t>
  </si>
  <si>
    <t>CHUVEIRO CROMADO COM DESVIADOR FLEXIVEL 1975C</t>
  </si>
  <si>
    <t>MICTORIO LOUCA BRANCA C/ SIFÃO INTEGRADO M712</t>
  </si>
  <si>
    <t>EQUIPAMENTOS DE PROTEÇÃO CONTRA INCÊNDIO</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</si>
  <si>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</si>
  <si>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</si>
  <si>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</si>
  <si>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</si>
  <si>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</si>
  <si>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</si>
  <si>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</si>
  <si>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</si>
  <si>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</si>
  <si>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</si>
  <si>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</si>
  <si>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CHAVE P/ CONEXOES TIPO STORZ DN 1 1/2X 2 1/2"</t>
  </si>
  <si>
    <t>MANGUEIRA DE INCENDIO 63MM X 15 M C/ ENGATE STORZ</t>
  </si>
  <si>
    <t>SINALIZ DE EMERGENCIA (SAIDA) ACRILICA AUTONOMA</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</si>
  <si>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</si>
  <si>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</si>
  <si>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</si>
  <si>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</si>
  <si>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</si>
  <si>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</si>
  <si>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</si>
  <si>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</si>
  <si>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</si>
  <si>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</si>
  <si>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</si>
  <si>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PVC PARA RALO 100X100MM</t>
  </si>
  <si>
    <t>CAIXA DE INSPECAO EM PVC DIAM 150MM C/ TAMPA CEGA</t>
  </si>
  <si>
    <t>CAPTAÇÃO ÁGUAS PLUVIAIS</t>
  </si>
  <si>
    <t>CHAPA GALVANIZADA Nº 26 DESENV 30 CM</t>
  </si>
  <si>
    <t>SUPORTE PARA CALHA</t>
  </si>
  <si>
    <t>CALHA EM CHAPA DE ACO GALVANIZADO N. 20 40X25X25CM</t>
  </si>
  <si>
    <t>CAPTACAO AGUAS PLUVIAIS (CONTINUACAO)</t>
  </si>
  <si>
    <t>TAMPA FERRO FUNDIDO ARTICULADA (60X40) CM</t>
  </si>
  <si>
    <t>FITA PERFURADA WALSYWA 19MM X 30M</t>
  </si>
  <si>
    <t>CAIXA TERMOPLASTICA P/ HIDROMETRO DN 3/4" P/PAREDE</t>
  </si>
  <si>
    <t>FILTRO ANAER.ANEL CONCR.DIAM 1M,H=2.0M,C/ VISITA</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</si>
  <si>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</si>
  <si>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</si>
  <si>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</si>
  <si>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</si>
  <si>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</si>
  <si>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</si>
  <si>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</si>
  <si>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</si>
  <si>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</si>
  <si>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</si>
  <si>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</si>
  <si>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</si>
  <si>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</si>
  <si>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</si>
  <si>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</si>
  <si>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</si>
  <si>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FOSSA ANÉIS CONCR. D=1.20M, H=2.0M C/VISITA 60 CM</t>
  </si>
  <si>
    <t>AUTOMATICO DE BOIA 2 FUNCOES 25A</t>
  </si>
  <si>
    <t>TAMPA PLASTICA PARA BACIA SIFONADA INFANTIL</t>
  </si>
  <si>
    <t>TAMPA PRE-MOLDADA DIAMETRO 1.5M</t>
  </si>
  <si>
    <t>TUBOS E CONEXÕES FºFº TK P/ INST. BOMBAS (EE)</t>
  </si>
  <si>
    <t>REPARO DE VÁLVULA DE DESCARGA</t>
  </si>
  <si>
    <t>REFEIÇÃO INDUSTRIAL (MARMITEX)</t>
  </si>
  <si>
    <t>CORRIMAO EM TUBO FG,DIAM 3",COM CHUMB.A CADA 1.5 M</t>
  </si>
  <si>
    <t>ALCAPAO DE MADEIRA DE LEI 60X60CM</t>
  </si>
  <si>
    <t>MOLDE P/ SOLDA EXOTERMICA TIPO HCL 5/8" 50-5</t>
  </si>
  <si>
    <t>PÇ</t>
  </si>
  <si>
    <t>ADESIVO 60X60CM COM IMPRESSAO DIGITAL "LOGO IOPES"</t>
  </si>
  <si>
    <t>FITA PERF NIQUELADA P/ EQUALIZ ROLO 3M 20X0.8MM 7F</t>
  </si>
  <si>
    <t>PO EXOTERMICO IGNICAO C/ PALITO CARTUCHO 115</t>
  </si>
  <si>
    <t>PLACA P/ INAUGURACAO OBRA EM ALUM POLIDO 40X50CM</t>
  </si>
  <si>
    <t>SUPORTE "Y" WALSYWA P/ FIXACAO DE ELETRODUTOS TETO</t>
  </si>
  <si>
    <t>DETECTOR OPTICO ENDERECAVEL 24V</t>
  </si>
  <si>
    <t>DIVERSOS CONTINUACAO</t>
  </si>
  <si>
    <t>TIJOLO ESMERIL 76,2X76,2X50,8 MM</t>
  </si>
  <si>
    <t>SIRENE ELETRONICA MEDIA TP CORNETA</t>
  </si>
  <si>
    <t>INSUMOS DE ELETRICA (CONT.)</t>
  </si>
  <si>
    <t>PARA RAIOS E ACESSORIOS (CONT)</t>
  </si>
  <si>
    <t>MASTRO SIMPLES FG DE 1 1/2"X3M</t>
  </si>
  <si>
    <t>INSUMOS ACABAMENTOS - CIVIL</t>
  </si>
  <si>
    <t>REVESTIMENTOS CERAMICOS (PAREDES)</t>
  </si>
  <si>
    <t>ESQUADRIAS METALICAS</t>
  </si>
  <si>
    <t>PORTA CORTA FOGO COM BARRA ANTIPANICO 1.00 X 2.10</t>
  </si>
  <si>
    <t>ROD. FEDERAL - CONSTRUCAO</t>
  </si>
  <si>
    <t>CONTINUACAO - CONSTRUCAO DE ESTRADAS</t>
  </si>
  <si>
    <t>OFICINA</t>
  </si>
  <si>
    <t>COMBUSTIVEL</t>
  </si>
  <si>
    <t>GASOLINA COMUM</t>
  </si>
  <si>
    <t>CINTO DE SEGURANCA</t>
  </si>
  <si>
    <t>UNIFORME DE BRIM (CALCA / CAMISA)</t>
  </si>
  <si>
    <t>CAPA DE CHUVA</t>
  </si>
  <si>
    <t>VESTE DE SEGURANCA (COLETE REFLETIVO)</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</si>
  <si>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</si>
  <si>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</si>
  <si>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</si>
  <si>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</si>
  <si>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</si>
  <si>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</si>
  <si>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</si>
  <si>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</si>
  <si>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</si>
  <si>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</si>
  <si>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</si>
  <si>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</si>
  <si>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</si>
  <si>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</si>
  <si>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</si>
  <si>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</si>
  <si>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</si>
  <si>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</si>
  <si>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</si>
  <si>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</si>
  <si>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</si>
  <si>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</si>
  <si>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</si>
  <si>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MS</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</si>
  <si>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</si>
  <si>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</si>
  <si>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</si>
  <si>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</si>
  <si>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</si>
  <si>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</si>
  <si>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</si>
  <si>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</si>
  <si>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INSUMOS PRECO SINAPI</t>
  </si>
  <si>
    <t>Categoria: Equipamento</t>
  </si>
  <si>
    <t>Preço Improd.</t>
  </si>
  <si>
    <t>INSUMOS - EQUIPAMENTOS (EQUIPAMENTOS NOVOS)</t>
  </si>
  <si>
    <t>EQUIPAMENTOS - CUSTO HORARIO</t>
  </si>
  <si>
    <t>RETROESCAVADEIRA MASSEY FERGUSON MF-86HF (E011)</t>
  </si>
  <si>
    <t>BETONEIRA 320 L (E301)</t>
  </si>
  <si>
    <t>VIBRADOR DE IMERSAO ELETRICO 2HP (E306)</t>
  </si>
  <si>
    <t>CAMINHAO CARR MBENZ L1620/51 C/GUIND. 6T X M(E434)</t>
  </si>
  <si>
    <t>CAMINHAO TANQUE MB L1620/51 6.000 L (1.0) E406</t>
  </si>
  <si>
    <t>EQUIPAMENTOS (CUSTO HORARIO - CONT)</t>
  </si>
  <si>
    <t>TEODOLITO C/ PRECISAO +/- 6 SEGUNDOS (SINAPI 7247)</t>
  </si>
  <si>
    <t>NIVEL OTICO C/ PRECISAO +/- 0,7MM (SINAPI 7252)</t>
  </si>
  <si>
    <t>KOMBI STANDER A GASOLINA (PREÇO DE AQUISICAO)</t>
  </si>
  <si>
    <t>EQUIPAMENTOS - CUSTO HORARIO (CONT)</t>
  </si>
  <si>
    <t>GOL 1.0 TOTAL FLEX 4 PORTAS BASICO GASOLINA (PRECO AQUIS)</t>
  </si>
  <si>
    <t>EQUIPAMENTOS ROD. FEDERAL CONSERVACAO</t>
  </si>
  <si>
    <t>CARREG. DE PNEUS CASE W-20 1,33M3 (1.0) (E016)</t>
  </si>
  <si>
    <t>CAMINHAO BASC M BENZ LK1620 6 M3 (10,5T) - (E403)</t>
  </si>
  <si>
    <t>COMPACTADOR MANUAL MOTOR DIESEL POT.5HP (E906)</t>
  </si>
  <si>
    <t>DEMOLIÇÕES E RETIRADAS</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</si>
  <si>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</si>
  <si>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</si>
  <si>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</si>
  <si>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</si>
  <si>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</si>
  <si>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</si>
  <si>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</si>
  <si>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</si>
  <si>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</si>
  <si>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</si>
  <si>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</si>
  <si>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</si>
  <si>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</si>
  <si>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</si>
  <si>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</si>
  <si>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</si>
  <si>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</si>
  <si>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</si>
  <si>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</si>
  <si>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</si>
  <si>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</si>
  <si>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</si>
  <si>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</si>
  <si>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</si>
  <si>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</si>
  <si>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</si>
  <si>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</si>
  <si>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</si>
  <si>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</si>
  <si>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</si>
  <si>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</si>
  <si>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</si>
  <si>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</si>
  <si>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</si>
  <si>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</si>
  <si>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</si>
  <si>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</si>
  <si>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</si>
  <si>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</si>
  <si>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</si>
  <si>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</si>
  <si>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</si>
  <si>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</si>
  <si>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</si>
  <si>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</si>
  <si>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</si>
  <si>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</si>
  <si>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</si>
  <si>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</si>
  <si>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</si>
  <si>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</si>
  <si>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</si>
  <si>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</si>
  <si>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</si>
  <si>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</si>
  <si>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</si>
  <si>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</si>
  <si>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</si>
  <si>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</si>
  <si>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</si>
  <si>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</si>
  <si>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</si>
  <si>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</si>
  <si>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</si>
  <si>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</si>
  <si>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</si>
  <si>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</si>
  <si>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</si>
  <si>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</si>
  <si>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</si>
  <si>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</si>
  <si>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</si>
  <si>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</si>
  <si>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</si>
  <si>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</si>
  <si>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</si>
  <si>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</si>
  <si>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</si>
  <si>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</si>
  <si>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</si>
  <si>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</si>
  <si>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</si>
  <si>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</si>
  <si>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</si>
  <si>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</si>
  <si>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</si>
  <si>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</si>
  <si>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</si>
  <si>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</si>
  <si>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</si>
  <si>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</si>
  <si>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</si>
  <si>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</si>
  <si>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</si>
  <si>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</si>
  <si>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</si>
  <si>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</si>
  <si>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</si>
  <si>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</si>
  <si>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</si>
  <si>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</si>
  <si>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</si>
  <si>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</si>
  <si>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</si>
  <si>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</si>
  <si>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</si>
  <si>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</si>
  <si>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</si>
  <si>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</si>
  <si>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</si>
  <si>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</si>
  <si>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</si>
  <si>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</si>
  <si>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</si>
  <si>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</si>
  <si>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</si>
  <si>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</si>
  <si>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</si>
  <si>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</si>
  <si>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</si>
  <si>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</si>
  <si>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</si>
  <si>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</si>
  <si>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</si>
  <si>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</si>
  <si>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</si>
  <si>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</si>
  <si>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</si>
  <si>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</si>
  <si>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</si>
  <si>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</si>
  <si>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</si>
  <si>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</si>
  <si>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</si>
  <si>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</si>
  <si>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</si>
  <si>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</si>
  <si>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</si>
  <si>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</si>
  <si>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</si>
  <si>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</si>
  <si>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</si>
  <si>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</si>
  <si>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</si>
  <si>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</si>
  <si>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</si>
  <si>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</si>
  <si>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</si>
  <si>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</si>
  <si>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</si>
  <si>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</si>
  <si>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</si>
  <si>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</si>
  <si>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</si>
  <si>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</si>
  <si>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</si>
  <si>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PAREDES E PAINÉIS</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</si>
  <si>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</si>
  <si>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</si>
  <si>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</si>
  <si>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</si>
  <si>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</si>
  <si>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</si>
  <si>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</si>
  <si>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</si>
  <si>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</si>
  <si>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</si>
  <si>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</si>
  <si>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</si>
  <si>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</si>
  <si>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</si>
  <si>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</si>
  <si>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</si>
  <si>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</si>
  <si>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</si>
  <si>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</si>
  <si>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</si>
  <si>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</si>
  <si>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</si>
  <si>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</si>
  <si>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</si>
  <si>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</si>
  <si>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</si>
  <si>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</si>
  <si>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</si>
  <si>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</si>
  <si>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</si>
  <si>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</si>
  <si>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</si>
  <si>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</si>
  <si>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</si>
  <si>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</si>
  <si>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</si>
  <si>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</si>
  <si>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</si>
  <si>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</si>
  <si>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</si>
  <si>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</si>
  <si>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</si>
  <si>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</si>
  <si>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</si>
  <si>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</si>
  <si>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</si>
  <si>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</si>
  <si>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</si>
  <si>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</si>
  <si>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</si>
  <si>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</si>
  <si>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</si>
  <si>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</si>
  <si>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</si>
  <si>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</si>
  <si>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</si>
  <si>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</si>
  <si>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</si>
  <si>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</si>
  <si>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</si>
  <si>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</si>
  <si>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</si>
  <si>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</si>
  <si>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</si>
  <si>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</si>
  <si>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</si>
  <si>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</si>
  <si>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</si>
  <si>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</si>
  <si>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</si>
  <si>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</si>
  <si>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</si>
  <si>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</si>
  <si>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</si>
  <si>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</si>
  <si>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</si>
  <si>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</si>
  <si>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PARA TELHADO</t>
  </si>
  <si>
    <t>Estrutura de madeira de lei tipo Paraju ou equivalente para cobertura de telha de fibrocimento canalete 49/90, inclusive tratamento com cupinicida,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</si>
  <si>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</si>
  <si>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</si>
  <si>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</si>
  <si>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</si>
  <si>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</si>
  <si>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</si>
  <si>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</si>
  <si>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</si>
  <si>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</si>
  <si>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</si>
  <si>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</si>
  <si>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</si>
  <si>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</si>
  <si>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</si>
  <si>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</si>
  <si>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</si>
  <si>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</si>
  <si>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</si>
  <si>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</si>
  <si>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</si>
  <si>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</si>
  <si>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</si>
  <si>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</si>
  <si>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</si>
  <si>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</si>
  <si>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</si>
  <si>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</si>
  <si>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</si>
  <si>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</si>
  <si>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</si>
  <si>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</si>
  <si>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</si>
  <si>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</si>
  <si>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</si>
  <si>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</si>
  <si>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</si>
  <si>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</si>
  <si>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</si>
  <si>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</si>
  <si>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</si>
  <si>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</si>
  <si>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</si>
  <si>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</si>
  <si>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</si>
  <si>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</si>
  <si>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</si>
  <si>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</si>
  <si>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</si>
  <si>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</si>
  <si>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</si>
  <si>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</si>
  <si>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</si>
  <si>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</si>
  <si>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</si>
  <si>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</si>
  <si>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</si>
  <si>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</si>
  <si>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</si>
  <si>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</si>
  <si>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</si>
  <si>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</si>
  <si>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</si>
  <si>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</si>
  <si>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</si>
  <si>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</si>
  <si>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</si>
  <si>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</si>
  <si>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</si>
  <si>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</si>
  <si>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</si>
  <si>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</si>
  <si>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</si>
  <si>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</si>
  <si>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</si>
  <si>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</si>
  <si>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</si>
  <si>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</si>
  <si>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</si>
  <si>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</si>
  <si>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</si>
  <si>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</si>
  <si>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</si>
  <si>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</si>
  <si>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</si>
  <si>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</si>
  <si>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</si>
  <si>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</si>
  <si>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</si>
  <si>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</si>
  <si>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</si>
  <si>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</si>
  <si>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</si>
  <si>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</si>
  <si>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</si>
  <si>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</si>
  <si>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</si>
  <si>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</si>
  <si>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</si>
  <si>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</si>
  <si>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</si>
  <si>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</si>
  <si>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</si>
  <si>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</si>
  <si>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</si>
  <si>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</si>
  <si>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</si>
  <si>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</si>
  <si>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</si>
  <si>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</si>
  <si>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</si>
  <si>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</si>
  <si>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</si>
  <si>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</si>
  <si>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</si>
  <si>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</si>
  <si>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</si>
  <si>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</si>
  <si>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</si>
  <si>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</si>
  <si>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</si>
  <si>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</si>
  <si>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</si>
  <si>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</si>
  <si>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</si>
  <si>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</si>
  <si>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</si>
  <si>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</si>
  <si>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</si>
  <si>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</si>
  <si>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</si>
  <si>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</si>
  <si>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</si>
  <si>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</si>
  <si>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</si>
  <si>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</si>
  <si>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</si>
  <si>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</si>
  <si>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</si>
  <si>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</si>
  <si>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</si>
  <si>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</si>
  <si>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</si>
  <si>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</si>
  <si>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</si>
  <si>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</si>
  <si>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</si>
  <si>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</si>
  <si>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</si>
  <si>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</si>
  <si>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</si>
  <si>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</si>
  <si>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</si>
  <si>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</si>
  <si>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</si>
  <si>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</si>
  <si>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</si>
  <si>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</si>
  <si>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</si>
  <si>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</si>
  <si>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</si>
  <si>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75mm (21/2"), inclusive conexões</t>
  </si>
  <si>
    <t>Tubo de PVC rígido soldável marrom, diâm. 85mm (3"), inclusive conexões</t>
  </si>
  <si>
    <t>REDE DE ÁGUA FRIA - CONEXÕES SOLDÁVEIS DE PVC</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</si>
  <si>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</si>
  <si>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</si>
  <si>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</si>
  <si>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</si>
  <si>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</si>
  <si>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</si>
  <si>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</si>
  <si>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</si>
  <si>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</si>
  <si>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</si>
  <si>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</si>
  <si>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</si>
  <si>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</si>
  <si>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</si>
  <si>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</si>
  <si>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</si>
  <si>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</si>
  <si>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</si>
  <si>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</si>
  <si>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</si>
  <si>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</si>
  <si>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</si>
  <si>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</si>
  <si>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</si>
  <si>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</si>
  <si>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</si>
  <si>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</si>
  <si>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</si>
  <si>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</si>
  <si>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</si>
  <si>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</si>
  <si>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</si>
  <si>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</si>
  <si>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</si>
  <si>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</si>
  <si>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</si>
  <si>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</si>
  <si>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</si>
  <si>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</si>
  <si>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</si>
  <si>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</si>
  <si>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</si>
  <si>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</si>
  <si>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</si>
  <si>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</si>
  <si>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</si>
  <si>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</si>
  <si>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</si>
  <si>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</si>
  <si>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</si>
  <si>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</si>
  <si>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</si>
  <si>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</si>
  <si>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</si>
  <si>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</si>
  <si>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</si>
  <si>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</si>
  <si>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</si>
  <si>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</si>
  <si>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</si>
  <si>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</si>
  <si>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</si>
  <si>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</si>
  <si>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</si>
  <si>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</si>
  <si>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</si>
  <si>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</si>
  <si>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</si>
  <si>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</si>
  <si>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</si>
  <si>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</si>
  <si>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</si>
  <si>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</si>
  <si>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</si>
  <si>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</si>
  <si>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</si>
  <si>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</si>
  <si>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</si>
  <si>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</si>
  <si>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</si>
  <si>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</si>
  <si>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</si>
  <si>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</si>
  <si>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</si>
  <si>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</si>
  <si>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</si>
  <si>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</si>
  <si>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</si>
  <si>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</si>
  <si>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</si>
  <si>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</si>
  <si>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</si>
  <si>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</si>
  <si>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</si>
  <si>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</si>
  <si>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</si>
  <si>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</si>
  <si>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</si>
  <si>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</si>
  <si>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</si>
  <si>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</si>
  <si>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</si>
  <si>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</si>
  <si>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</si>
  <si>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</si>
  <si>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</si>
  <si>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</si>
  <si>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</si>
  <si>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</si>
  <si>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</si>
  <si>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</si>
  <si>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</si>
  <si>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</si>
  <si>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</si>
  <si>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</si>
  <si>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</si>
  <si>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</si>
  <si>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</si>
  <si>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</si>
  <si>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</si>
  <si>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</si>
  <si>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</si>
  <si>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</si>
  <si>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</si>
  <si>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</si>
  <si>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</si>
  <si>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</si>
  <si>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</si>
  <si>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</si>
  <si>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</si>
  <si>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</si>
  <si>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</si>
  <si>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</si>
  <si>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</si>
  <si>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</si>
  <si>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 blindada 600V / 160A, com terminais para cabo 70 mm2</t>
  </si>
  <si>
    <t>Disjuntor caixa moldada termomagnético tripolar 125 A</t>
  </si>
  <si>
    <t>Dispositivo de proteção contra surto (DPS) bipolar, tensão nominal máxima 275VCA, corente de surto máxima 40KA.</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</si>
  <si>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</si>
  <si>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</si>
  <si>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</si>
  <si>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</si>
  <si>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</si>
  <si>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</si>
  <si>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</si>
  <si>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</si>
  <si>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</si>
  <si>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</si>
  <si>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</si>
  <si>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</si>
  <si>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</si>
  <si>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</si>
  <si>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</si>
  <si>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</si>
  <si>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</si>
  <si>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</si>
  <si>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</si>
  <si>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</si>
  <si>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</si>
  <si>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</si>
  <si>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</si>
  <si>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</si>
  <si>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</si>
  <si>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</si>
  <si>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</si>
  <si>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</si>
  <si>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</si>
  <si>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</si>
  <si>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</si>
  <si>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</si>
  <si>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</si>
  <si>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</si>
  <si>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</si>
  <si>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</si>
  <si>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</si>
  <si>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</si>
  <si>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</si>
  <si>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</si>
  <si>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</si>
  <si>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</si>
  <si>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</si>
  <si>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</si>
  <si>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</si>
  <si>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</si>
  <si>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</si>
  <si>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</si>
  <si>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</si>
  <si>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</si>
  <si>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</si>
  <si>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</si>
  <si>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</si>
  <si>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</si>
  <si>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</si>
  <si>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</si>
  <si>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</si>
  <si>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</si>
  <si>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</si>
  <si>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</si>
  <si>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</si>
  <si>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</si>
  <si>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</si>
  <si>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</si>
  <si>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</si>
  <si>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</si>
  <si>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</si>
  <si>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</si>
  <si>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</si>
  <si>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</si>
  <si>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</si>
  <si>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</si>
  <si>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</si>
  <si>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</si>
  <si>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</si>
  <si>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</si>
  <si>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</si>
  <si>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</si>
  <si>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</si>
  <si>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</si>
  <si>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</si>
  <si>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</si>
  <si>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</si>
  <si>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</si>
  <si>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</si>
  <si>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</si>
  <si>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</si>
  <si>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</si>
  <si>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</si>
  <si>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</si>
  <si>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</si>
  <si>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</si>
  <si>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</si>
  <si>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</si>
  <si>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</si>
  <si>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</si>
  <si>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</si>
  <si>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</si>
  <si>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</si>
  <si>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</si>
  <si>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</si>
  <si>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</si>
  <si>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</si>
  <si>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</si>
  <si>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</si>
  <si>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</si>
  <si>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</si>
  <si>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</si>
  <si>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</si>
  <si>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</si>
  <si>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</si>
  <si>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</si>
  <si>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</si>
  <si>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</si>
  <si>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</si>
  <si>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</si>
  <si>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</si>
  <si>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</si>
  <si>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</si>
  <si>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</si>
  <si>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</si>
  <si>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</si>
  <si>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</si>
  <si>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</si>
  <si>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</si>
  <si>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</si>
  <si>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</si>
  <si>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</si>
  <si>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</si>
  <si>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</si>
  <si>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</si>
  <si>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</si>
  <si>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</si>
  <si>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</si>
  <si>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</si>
  <si>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</si>
  <si>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</si>
  <si>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</si>
  <si>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</si>
  <si>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</si>
  <si>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</si>
  <si>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</si>
  <si>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</si>
  <si>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</si>
  <si>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</si>
  <si>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</si>
  <si>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</si>
  <si>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portátil de pó químico ABC com capacidade 2A-20B:C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</si>
  <si>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</si>
  <si>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</si>
  <si>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</si>
  <si>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</si>
  <si>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</si>
  <si>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</si>
  <si>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</si>
  <si>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</si>
  <si>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</si>
  <si>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</si>
  <si>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</si>
  <si>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</si>
  <si>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</si>
  <si>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</si>
  <si>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</si>
  <si>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</si>
  <si>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</si>
  <si>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</si>
  <si>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</si>
  <si>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</si>
  <si>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</si>
  <si>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INSTALAÇÃO DE REDE LÓGICA</t>
  </si>
  <si>
    <t>Conector RJ 45 macho</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</si>
  <si>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</si>
  <si>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</si>
  <si>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</si>
  <si>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</si>
  <si>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</si>
  <si>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</si>
  <si>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</si>
  <si>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</si>
  <si>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</si>
  <si>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</si>
  <si>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</si>
  <si>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</si>
  <si>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</si>
  <si>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</si>
  <si>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</si>
  <si>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</si>
  <si>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</si>
  <si>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</si>
  <si>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</si>
  <si>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</si>
  <si>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</si>
  <si>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</si>
  <si>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</si>
  <si>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</si>
  <si>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</si>
  <si>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</si>
  <si>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</si>
  <si>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</si>
  <si>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</si>
  <si>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</si>
  <si>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</si>
  <si>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</si>
  <si>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</si>
  <si>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</si>
  <si>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</si>
  <si>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</si>
  <si>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</si>
  <si>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</si>
  <si>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</si>
  <si>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</si>
  <si>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</si>
  <si>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</si>
  <si>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</si>
  <si>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</si>
  <si>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</si>
  <si>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</si>
  <si>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</si>
  <si>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</si>
  <si>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</si>
  <si>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</si>
  <si>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</si>
  <si>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</si>
  <si>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</si>
  <si>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</si>
  <si>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</si>
  <si>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</si>
  <si>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</si>
  <si>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</si>
  <si>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</si>
  <si>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</si>
  <si>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</si>
  <si>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</si>
  <si>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</si>
  <si>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</si>
  <si>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</si>
  <si>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</si>
  <si>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</si>
  <si>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</si>
  <si>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</si>
  <si>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</si>
  <si>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</si>
  <si>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</si>
  <si>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</si>
  <si>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</si>
  <si>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</si>
  <si>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</si>
  <si>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OUTROS APARELHOS</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</si>
  <si>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</si>
  <si>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</si>
  <si>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</si>
  <si>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</si>
  <si>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</si>
  <si>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</si>
  <si>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</si>
  <si>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</si>
  <si>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</si>
  <si>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</si>
  <si>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</si>
  <si>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</si>
  <si>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</si>
  <si>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</si>
  <si>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</si>
  <si>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</si>
  <si>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</si>
  <si>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</si>
  <si>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</si>
  <si>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</si>
  <si>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</si>
  <si>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</si>
  <si>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Bebebedouro elétrico de pressão para portadores de necessidades especiais IBBL BDF300 ou equivalente</t>
  </si>
  <si>
    <t>LUMINÁRIAS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</si>
  <si>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</si>
  <si>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</si>
  <si>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</si>
  <si>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</si>
  <si>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</si>
  <si>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</si>
  <si>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</si>
  <si>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</si>
  <si>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</si>
  <si>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</si>
  <si>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</si>
  <si>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</si>
  <si>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</si>
  <si>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</si>
  <si>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</si>
  <si>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</si>
  <si>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</si>
  <si>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INTERRUPTORES E TOMADAS</t>
  </si>
  <si>
    <t>Interruptor de uma tecla simples 10A/250V, com placa 4x2"</t>
  </si>
  <si>
    <t>Interruptor de duas teclas simples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</si>
  <si>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</si>
  <si>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</si>
  <si>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</si>
  <si>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</si>
  <si>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</si>
  <si>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</si>
  <si>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</si>
  <si>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</si>
  <si>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</si>
  <si>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</si>
  <si>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</si>
  <si>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</si>
  <si>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</si>
  <si>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</si>
  <si>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</si>
  <si>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</si>
  <si>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</si>
  <si>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</si>
  <si>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</si>
  <si>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</si>
  <si>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</si>
  <si>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</si>
  <si>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</si>
  <si>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</si>
  <si>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</si>
  <si>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</si>
  <si>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</si>
  <si>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</si>
  <si>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</si>
  <si>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</si>
  <si>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</si>
  <si>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</si>
  <si>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</si>
  <si>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</si>
  <si>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</si>
  <si>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</si>
  <si>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</si>
  <si>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</si>
  <si>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</si>
  <si>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</si>
  <si>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</si>
  <si>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</si>
  <si>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</si>
  <si>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</si>
  <si>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</si>
  <si>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</si>
  <si>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</si>
  <si>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</si>
  <si>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</si>
  <si>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</si>
  <si>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</si>
  <si>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</si>
  <si>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</si>
  <si>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</si>
  <si>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</si>
  <si>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SERVIÇOS COMPLEMENTARES EXTERNOS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</si>
  <si>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</si>
  <si>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</si>
  <si>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</si>
  <si>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</si>
  <si>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</si>
  <si>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</si>
  <si>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</si>
  <si>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</si>
  <si>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</si>
  <si>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</si>
  <si>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</si>
  <si>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</si>
  <si>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</si>
  <si>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</si>
  <si>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</si>
  <si>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</si>
  <si>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</si>
  <si>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</si>
  <si>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</si>
  <si>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</si>
  <si>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</si>
  <si>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</si>
  <si>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</si>
  <si>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</si>
  <si>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</si>
  <si>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</si>
  <si>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</si>
  <si>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</si>
  <si>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</si>
  <si>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</si>
  <si>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</si>
  <si>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</si>
  <si>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</si>
  <si>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</si>
  <si>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</si>
  <si>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</si>
  <si>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</si>
  <si>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</si>
  <si>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</si>
  <si>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</si>
  <si>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</si>
  <si>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</si>
  <si>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</si>
  <si>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</si>
  <si>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</si>
  <si>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</si>
  <si>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</si>
  <si>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</si>
  <si>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</si>
  <si>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</si>
  <si>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</si>
  <si>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</si>
  <si>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</si>
  <si>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</si>
  <si>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</si>
  <si>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</si>
  <si>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</si>
  <si>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</si>
  <si>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</si>
  <si>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</si>
  <si>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</si>
  <si>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</si>
  <si>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</si>
  <si>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Prateleiras em granito cinza andorinha, esp. 2cm</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</si>
  <si>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</si>
  <si>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</si>
  <si>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</si>
  <si>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</si>
  <si>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</si>
  <si>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</si>
  <si>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</si>
  <si>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</si>
  <si>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</si>
  <si>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</si>
  <si>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</si>
  <si>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</si>
  <si>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</si>
  <si>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</si>
  <si>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</si>
  <si>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</si>
  <si>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</si>
  <si>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</si>
  <si>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</si>
  <si>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</si>
  <si>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</si>
  <si>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</si>
  <si>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</si>
  <si>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</si>
  <si>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</si>
  <si>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</si>
  <si>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</si>
  <si>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</si>
  <si>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</si>
  <si>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</si>
  <si>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</si>
  <si>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</si>
  <si>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</si>
  <si>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</si>
  <si>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</si>
  <si>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</si>
  <si>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</si>
  <si>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</si>
  <si>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ENCARGOS COMPLEMENTARES - ALIMENTAÇÃO</t>
  </si>
  <si>
    <t>Fornecimento refeição industrial (marmitex)</t>
  </si>
  <si>
    <t>ms</t>
  </si>
  <si>
    <t>LEIS SOCIAIS</t>
  </si>
  <si>
    <t>TABELA DE INSUMOS</t>
  </si>
  <si>
    <t>Unidade</t>
  </si>
  <si>
    <t>Preço 1Q (R$)</t>
  </si>
  <si>
    <t>Preço Med (R$)</t>
  </si>
  <si>
    <t>Preço 3Q (R$)</t>
  </si>
  <si>
    <t>MES</t>
  </si>
  <si>
    <t>DM3</t>
  </si>
  <si>
    <t>T</t>
  </si>
  <si>
    <t>SC25KG</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</si>
  <si>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</si>
  <si>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</si>
  <si>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</si>
  <si>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</si>
  <si>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</si>
  <si>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</si>
  <si>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Preço (R$)</t>
  </si>
  <si>
    <t>VALOR COM BDI (R$)</t>
  </si>
  <si>
    <t>JUNTA ARGAMASSADA ENTRE TUBO DN 200 MM E O POÇO/ CAIXA DE CONCRETO OU ALVENARIA EM REDES DE ESGOTO. AF_06/2015</t>
  </si>
  <si>
    <t>CHP</t>
  </si>
  <si>
    <t>GRADE DE DISCO CONTROLE REMOTO REBOCÁVEL, COM 24 DISCOS 24 X 6 MM COM PNEUS PARA TRANSPORTE - CHP DIURNO. AF_06/2014</t>
  </si>
  <si>
    <t>MOTONIVELADORA POTÊNCIA BÁSICA LÍQUIDA (PRIMEIRA MARCHA) 125 HP, PESO BRUTO 13032 KG, LARGURA DA LÂMINA DE 3,7 M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</si>
  <si>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</si>
  <si>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</si>
  <si>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</si>
  <si>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</si>
  <si>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PERFURATRIZ MANUAL, TORQUE MÁXIMO 83 N.M, POTÊNCIA 5 CV, COM DIÂMETRO MÁXIMO 4" - CHP DIURNO. AF_06/2015</t>
  </si>
  <si>
    <t>PERFURATRIZ SOBRE ESTEIRA, TORQUE MÁXIMO 600 KGF, PESO MÉDIO 1000 KG, POTÊNCIA 20 HP, DIÂMETRO MÁXIMO 10" - CHP DIURNO. AF_06/2015</t>
  </si>
  <si>
    <t>COMPRESSOR DE AR REBOCÁVEL, VAZÃO 89 PCM, PRESSÃO EFETIVA DE TRABALHO 102 PSI, MOTOR DIESEL, POTÊNCIA 20 CV - CHP DIURNO. AF_06/2015</t>
  </si>
  <si>
    <t>CHI</t>
  </si>
  <si>
    <t>MOTONIVELADORA POTÊNCIA BÁSICA LÍQUIDA (PRIMEIRA MARCHA) 125 HP, PESO BRUTO 13032 KG, LARGURA DA LÂMINA DE 3,7 M - CHI DIURNO. AF_06/2014</t>
  </si>
  <si>
    <t>PROJETOR DE ARGAMASSA, CAPACIDADE DE PROJEÇÃO 1,5 M3/H, ALCANCE DE 30 ATÉ 60 M, MOTOR ELÉTRICO POTÊNCIA 7,5 HP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</si>
  <si>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</si>
  <si>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</si>
  <si>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</si>
  <si>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PERFURATRIZ MANUAL, TORQUE MÁXIMO 83 N.M, POTÊNCIA 5 CV, COM DIÂMETRO MÁXIMO 4" - CHI DIURNO. AF_06/2015</t>
  </si>
  <si>
    <t>PERFURATRIZ SOBRE ESTEIRA, TORQUE MÁXIMO 600 KGF, PESO MÉDIO 1000 KG, POTÊNCIA 20 HP, DIÂMETRO MÁXIMO 10" - CHI DIURNO. AF_06/2015</t>
  </si>
  <si>
    <t>COMPRESSOR DE AR REBOCÁVEL, VAZÃO 89 PCM, PRESSÃO EFETIVA DE TRABALHO 102 PSI, MOTOR DIESEL, POTÊNCIA 20 CV - CHI DIURNO. AF_06/2015</t>
  </si>
  <si>
    <t>TRATOR DE PNEUS, POTÊNCIA 85 CV, TRAÇÃO 4X4, PESO COM LASTRO DE 4.675 KG - MANUTENÇÃO. AF_06/2014</t>
  </si>
  <si>
    <t>TRATOR DE PNEUS, POTÊNCIA 85 CV, TRAÇÃO 4X4, PESO COM LASTRO DE 4.675 KG - MATERIAIS NA OPERAÇÃO. AF_06/2014</t>
  </si>
  <si>
    <t>MOTONIVELADORA POTÊNCIA BÁSICA LÍQUIDA (PRIMEIRA MARCHA) 125 HP, PESO BRUTO 13032 KG, LARGURA DA LÂMINA DE 3,7 M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</si>
  <si>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</si>
  <si>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</si>
  <si>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</si>
  <si>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</si>
  <si>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</si>
  <si>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</si>
  <si>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</si>
  <si>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</si>
  <si>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</si>
  <si>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</si>
  <si>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</si>
  <si>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</si>
  <si>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</si>
  <si>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</si>
  <si>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</si>
  <si>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</si>
  <si>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</si>
  <si>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</si>
  <si>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</si>
  <si>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</si>
  <si>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</si>
  <si>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</si>
  <si>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</si>
  <si>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</si>
  <si>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</si>
  <si>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TUBO PVC D=3" COM MATERIAL DRENANTE PARA DRENO/BARBACA - FORNECIMENTO E INSTALACAO</t>
  </si>
  <si>
    <t>TUBO PVC D=4" COM MATERIAL DRENANTE PARA DRENO/BARBACA - FORNECIMENTO E INSTALACAO</t>
  </si>
  <si>
    <t>JANELA DE MADEIRA TIPO GUILHOTINA, DE ABRIR , INCLUSAS GUARNICOES SEM FERRAGENS</t>
  </si>
  <si>
    <t>JANELA DE MADEIRA TIPO VENEZIANA/VIDRO, DE ABRIR, INCLUSAS GUARNICOES SEM FERRAGENS</t>
  </si>
  <si>
    <t>IMPERMEABILIZACAO DE SUPERFICIE COM CIMENTO IMPERMEABILIZANTE DE PEGA ULTRA RAPIDA, TRACO 1:1, E=0,5 CM</t>
  </si>
  <si>
    <t>FORNECIMENTO/INSTALACAO LONA PLASTICA PRETA, PARA IMPERMEABILIZACAO, ESPESSURA 150 MICRAS.</t>
  </si>
  <si>
    <t>IMPERMEABILIZACAO DE ESTRUTURAS ENTERRADAS, COM TINTA ASFALTICA, DUAS DEMAOS.</t>
  </si>
  <si>
    <t>DUTO ESPIRAL FLEXIVEL SINGELO PEAD D=50MM(2") REVESTIDO COM PVC COM FIO GUIA DE ACO GALVANIZADO, LANCADO DIRETO NO SOLO, INCL CONEXOES</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</si>
  <si>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</si>
  <si>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</si>
  <si>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</si>
  <si>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</si>
  <si>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TRIPOLAR EM CAIXA MOLDADA 175 A 225A 240V, FORNECIMENTO E INSTALACAO</t>
  </si>
  <si>
    <t>GRAMPO PARALELO EM ALUMINIO FUNDIDO OU ESTRUDADO DE 2 PARAFUSOS, PARA CABO DE 6 A 50 MM2, PASTA ANTIOXIDANTE. FORNEC E INSTALAÇÃO.</t>
  </si>
  <si>
    <t>RELE FOTOELETRICO P/ COMANDO DE ILUMINACAO EXTERNA 220V/1000W - FORNECIMENTO E INSTALACAO</t>
  </si>
  <si>
    <t>ABRACADEIRA DE FIXACAO DE BRACOS DE LUMINARIAS DE 4" - FORNECIMENTO E INSTALACAO</t>
  </si>
  <si>
    <t>CHAVE DE BOIA AUTOMÁTICA SUPERIOR 10A/250V - FORNECIMENTO E INSTALACAO</t>
  </si>
  <si>
    <t>LUVA DE CORRER, PVC, SERIE R, ÁGUA PLUVIAL, DN 75 MM, JUNTA ELÁSTICA, FORNECIDO E INSTALADO EM RAMAL DE ENCAMINHAMENTO. AF_12/2014</t>
  </si>
  <si>
    <t>TÊ DE INSPEÇÃO,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</si>
  <si>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</si>
  <si>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</si>
  <si>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</si>
  <si>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TORNEIRA CROMADA LONGA, DE PAREDE, 1/2" OU 3/4", PARA PIA DE COZINHA, PADRÃO POPULAR - FORNECIMENTO E INSTALAÇÃO. AF_12/2013</t>
  </si>
  <si>
    <t>FURO EM ALVENARIA PARA DIÂMETROS MENORES OU IGUAIS A 40 MM. AF_05/2015</t>
  </si>
  <si>
    <t>FURO EM CONCRETO PARA DIÂMETROS MAIORES QUE 40 MM E MENORES OU IGUAIS A 75 MM. AF_05/2015</t>
  </si>
  <si>
    <t>RASGO EM ALVENARIA PARA RAMAIS/ DISTRIBUIÇÃO COM DIAMETROS MENORES OU IGUAIS A 40 MM. AF_05/2015</t>
  </si>
  <si>
    <t>RASGO EM ALVENARIA PARA ELETRODUTOS COM DIAMETROS MENORES OU IGUAIS A 40 MM. AF_05/2015</t>
  </si>
  <si>
    <t>CHUMBAMENTO PONTUAL EM PASSAGEM DE TUBO COM DIÂMETRO MENOR OU IGUAL A 40 MM. AF_05/2015</t>
  </si>
  <si>
    <t>CHUMBAMENTO PONTUAL EM PASSAGEM DE TUBO COM DIÂMETRO MAIOR QUE 75 MM. AF_05/2015</t>
  </si>
  <si>
    <t>RAMAL PREDIAL EM TUBO PEAD 20MM - FORNECIMENTO, INSTALAÇÃO, ESCAVAÇÃO E REATERRO</t>
  </si>
  <si>
    <t>ESCAVACAO MECANICA DE VALA EM MATERIAL 2A. CATEGORIA DE 2,01 ATE 4,00 M DE PROFUNDIDADE COM UTILIZACAO DE ESCAVADEIRA HIDRAULICA</t>
  </si>
  <si>
    <t>ESCAVACAO MECANICA DE VALA EM MATERIAL 2A. CATEGORIA DE 4,01 ATE 6,00 M DE PROFUNDIDADE COM UTILIZACAO DE ESCAVADEIRA HIDRAULICA</t>
  </si>
  <si>
    <t>TXKM</t>
  </si>
  <si>
    <t>CARGA, MANOBRAS E DESCARGA DE MISTURA BETUMINOSA A FRIO, COM CAMINHAO BASCULANTE 6 M3</t>
  </si>
  <si>
    <t>M3XKM</t>
  </si>
  <si>
    <t>ALVENARIA EM TIJOLO CERAMICO MACICO 5X10X20CM 1 VEZ (ESPESSURA 20CM), ASSENTADO COM ARGAMASSA TRACO 1:2:8 (CIMENTO, CAL E AREIA)</t>
  </si>
  <si>
    <t>COBOGO CERAMICO (ELEMENTO VAZADO), 9X20X20CM, ASSENTADO COM ARGAMASSA TRACO 1:4 DE CIMENTO E AREIA</t>
  </si>
  <si>
    <t>RECOMPOSICAO DE PAVIMENTACAO TIPO BLOKRET SOBRE COLCHAO DE AREIA COM REAPROVEITAMENTO DE MATERIAL</t>
  </si>
  <si>
    <t>REJUNTAMENTO PAVIMENTACAO PARALELEPIPEDO BETUME CASCALH INCL MATERIAIS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</si>
  <si>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</si>
  <si>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</si>
  <si>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DUAS CORES. AF_06/2014</t>
  </si>
  <si>
    <t>APLICAÇÃO DE FUNDO SELADOR LÁTEX PVA EM PAREDES, UMA DEMÃO. AF_06/2014</t>
  </si>
  <si>
    <t>APLICAÇÃO MANUAL DE PINTURA COM TINTA LÁTEX PVA EM TETO, DUAS DEMÃOS. AF_06/2014</t>
  </si>
  <si>
    <t>APLICAÇÃO E LIXAMENTO DE MASSA LÁTEX EM PAREDES, UMA DEMÃO. AF_06/2014</t>
  </si>
  <si>
    <t>FUNDO PREPARADOR PRIMER A BASE DE EPOXI, PARA ESTRUTURA METALICA, UMA DEMAO, ESPESSURA DE 25 MICRA.</t>
  </si>
  <si>
    <t>PINTURA A OLEO BRILHANTE SOBRE SUPERFICIE METALICA, UMA DEMAO INCLUSO UMA DEMAO DE FUNDO ANTICORROSIVO</t>
  </si>
  <si>
    <t>PINTURA ACRILICA EM PISO CIMENTADO DUAS DEMAOS</t>
  </si>
  <si>
    <t>PISO EM PEDRA ARDOSIA ASSENTADO SOBRE ARGAMASSA COLANTE REJUNTADO COM CIMENTO COMUM</t>
  </si>
  <si>
    <t>PISO EM PEDRA PORTUGUESA ASSENTADO SOBRE BASE DE AREIA, REJUNTADO COM CIMENTO COMUM</t>
  </si>
  <si>
    <t>RODAPE EM ARDOSIA ASSENTADO COM ARGAMASSA TRACO 1:4 (CIMENTO E AREIA) ALTURA 10CM</t>
  </si>
  <si>
    <t>ARGAMASSA PARA REVESTIMENTO DECORATIVO MONOCAMADA (MONOCAPA), MISTURA E PROJEÇÃO DE 2 M3/H DE ARGAMASSA. AF_06/2014</t>
  </si>
  <si>
    <t>ARGAMASSA INDUSTRIALIZADA PARA REVESTIMENTOS, MISTURA E PROJEÇÃO DE 2 M³/H DE ARGAMASSA. AF_06/2014</t>
  </si>
  <si>
    <t>MÃO FRANCESA EM BARRA DE FERRO CHATO RETANGULAR 2" X 1/4", REFORÇADA, 40 X 30 CM</t>
  </si>
  <si>
    <t>MÃO FRANCESA EM BARRA DE FERRO CHATO RETANGULAR 2" X 1/4", REFORÇADA, 30 X 25 CM</t>
  </si>
  <si>
    <t>TOTAL GERAL</t>
  </si>
  <si>
    <t>Item</t>
  </si>
  <si>
    <t>Especificação do Serviço</t>
  </si>
  <si>
    <t>Tapume madeira compensada resinada e= 12mm h=2,20m, estr. c/ mad reflorest., incl mont, pintura esmalte sint, adesivo "IOPES" 60x60cm a cada 10m e faixas c/ pintura esmalte sintético nas cores azul c/ h=30cm e rosa c/ h=10cm</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</si>
  <si>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</si>
  <si>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</si>
  <si>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</si>
  <si>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</si>
  <si>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</si>
  <si>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</si>
  <si>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</si>
  <si>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</si>
  <si>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</si>
  <si>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</si>
  <si>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</si>
  <si>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</si>
  <si>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</si>
  <si>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</si>
  <si>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</si>
  <si>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</si>
  <si>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</si>
  <si>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</si>
  <si>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</si>
  <si>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</si>
  <si>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</si>
  <si>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</si>
  <si>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</si>
  <si>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</si>
  <si>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</si>
  <si>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</si>
  <si>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</si>
  <si>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</si>
  <si>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</si>
  <si>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</si>
  <si>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</si>
  <si>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</si>
  <si>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</si>
  <si>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</si>
  <si>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</si>
  <si>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</si>
  <si>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</si>
  <si>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</si>
  <si>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</si>
  <si>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</si>
  <si>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</si>
  <si>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63 A, curva C - 5KA 220/127VCA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</si>
  <si>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</si>
  <si>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</si>
  <si>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</si>
  <si>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Mini-Disjuntor monopolar 10 A, curva C - 5KA 220/127VCA (NBR IEC 60947-2), Ref. Siemens, GE, Schneider ou equivalente</t>
  </si>
  <si>
    <t>Mini-Disjuntor tripolar 125 A, curva C - 15KA 240VCA (NBR IEC 60947-2), Ref. Siemens, GE, Schneider ou equivalente</t>
  </si>
  <si>
    <t>Extintor de incêndio de água pressurizada capacidade 2A (10L), inclusive suporte para fixação e EXCLUSIVE placa sinalizadora em PVC Fotoluminescente</t>
  </si>
  <si>
    <t>Extintor de incêndio de gás carbônico CO2 5 B:C (6 Kg), inclusive suporte para fixação, EXCLUSIVE placa sinalizadora em PVC fotoluminescente</t>
  </si>
  <si>
    <t>Fornecimento e instalação de Bateria selada 12V - 60 AH, para centrais de alarme / iluminação de emergência</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</si>
  <si>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</si>
  <si>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</si>
  <si>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</si>
  <si>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</si>
  <si>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</si>
  <si>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</si>
  <si>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DOBRADICA EM LATAO CROMADO 3 X 2.1/2" C/ PARAFUSO</t>
  </si>
  <si>
    <t>CUBA ACO INOX RETANG. SIMPLES REF.302 MARCA STRAKE</t>
  </si>
  <si>
    <t>TAMPA ACO INOX ROTATIVA P/ CAIXA SIFONADA 150X150MM</t>
  </si>
  <si>
    <t>TAMPA ACO INOX ROTATIVA PARA RALO 100X100MM</t>
  </si>
  <si>
    <t>CX SIF MONTADA C/ GRELHA E PORTA GRELHA QUADRADO INOX 150X150X50MM</t>
  </si>
  <si>
    <t>% SINAPI</t>
  </si>
  <si>
    <t>TOTAL DOS GRUPO (A+B+C+D)</t>
  </si>
  <si>
    <t>MEMÓRIA</t>
  </si>
  <si>
    <t>MÃO DE OBRA - (TOTAL MO)</t>
  </si>
  <si>
    <t>PARAFUSO SEXTAVADO COM PORCA E ARRUELA 3/8" X 11/2" - ZINCADO</t>
  </si>
  <si>
    <t>TUBO ACO GALV NBR5590 CL PESADA 20 MM (3/4) - GAS</t>
  </si>
  <si>
    <t>BACIA LOUÇA BRANCA DECA VOGUE PLUS REF. P 510</t>
  </si>
  <si>
    <t>DIVERSOS (CONT)</t>
  </si>
  <si>
    <t>ASSENTO PARA BACIA, LINHA VOGUE PLUS AP51 DECA</t>
  </si>
  <si>
    <t>TORNEIRA BOIA HASTE METALICA BALAO PLASTICO - 3/4"</t>
  </si>
  <si>
    <t>Reservatório de poliestileno de 500L, incl. suporte em madeira de 7x12cm e 5x7cm, elevado de 4m, conf. projeto (1 utilização)</t>
  </si>
  <si>
    <t>Reservatório de poliestileno de 1000 L, incl. suporte em madeira de 7x12cm e 8x7cm, elevado de 4m, conf. projeto (1 utilização)</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</si>
  <si>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</si>
  <si>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</si>
  <si>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Bacia sifonada de louça branca sem abertura frontal para portadores de necessidades especiais, Vogue Plus Conforto - Linha Conforto, mod P510, incl. assento poliester, ref.AP51,marca de ref. Deca ou equivalente, sem abertura frontal</t>
  </si>
  <si>
    <t>CONTRAPISO AUTONIVELANTE, APLICADO SOBRE LAJE, NÃO ADERIDO, ESPESSURA 3CM. AF_06/2014</t>
  </si>
  <si>
    <t>CONTRAPISO AUTONIVELANTE, APLICADO SOBRE LAJE, NÃO ADERIDO, ESPESSURA 4CM. AF_06/2014</t>
  </si>
  <si>
    <t>CONTRAPISO AUTONIVELANTE, APLICADO SOBRE LAJE, NÃO ADERIDO, ESPESSURA 5CM. AF_06/2014</t>
  </si>
  <si>
    <t xml:space="preserve">PLANILHA ORÇAMENTÁRIA </t>
  </si>
  <si>
    <t>PECA DE MAD.DE LEI 5X7CM-APARELHADA</t>
  </si>
  <si>
    <t>TINTA LATEX ACRILICA FOSCA</t>
  </si>
  <si>
    <t>BASE EM ACO GALV P/ MASTROS 2" - 4 FUROS Ø8MM TEL-074</t>
  </si>
  <si>
    <t>BASE EM ACO GALV P/ MASTROS 1.1/2" - 4 FUROS Ø8MM TEL-064</t>
  </si>
  <si>
    <t>TAMPAO PARA ELETRODUTO 1", REF. TEL-5533</t>
  </si>
  <si>
    <t>CAIXA DE INSPECAO DE PVC Ø300X300MM - TEL-552</t>
  </si>
  <si>
    <t>MAO FRANCESA REFORCADA P/ ELETROCALHA 300MM</t>
  </si>
  <si>
    <t>CONECTOR DE MEDICAO EM LATAO C/ 2 PARAFUSOS TEL-562</t>
  </si>
  <si>
    <t>ADAPTADOR PVC SOLD.FLANGES LIVRES P/CX.AGUA 60MM</t>
  </si>
  <si>
    <t>ADAPTADOR PVC SOLD.FLANGES LIVRES P/CX.AGUA 75MM</t>
  </si>
  <si>
    <t>ALUGUEL MENSAL CONTAINER P/ ALMOX 6.00X2.40X2.40M</t>
  </si>
  <si>
    <t>MOBILIZAÇÃO E DESMOB. CONTEINER P/BARRACÃO DE OBRA</t>
  </si>
  <si>
    <t>TAMPA DE FERRO FUNDIDO 40X40CM C/ INSCR - TRAFEGO LEVE</t>
  </si>
  <si>
    <t>ALUGUEL MENSAL CONTAINER VESTIARIO 6.0X2.40X2.40M</t>
  </si>
  <si>
    <t>ALUGUEL CONTAINER REFEITORIO 6X2.40X2.40M</t>
  </si>
  <si>
    <t>ALUGUEL CONTAINER SANITARIO COLET 6X2.40X2.40M</t>
  </si>
  <si>
    <t>ALUGUEL CONTAINER ESCR+BANH 6X2.40X2.40M P+2J+1PT AR</t>
  </si>
  <si>
    <t>ALUGUEL CONTAINER ESCRITORIO SEM WC (6X2.40X2.40)M</t>
  </si>
  <si>
    <t>CAPACETE DE OBRA COM CARNEIRA</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</si>
  <si>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</si>
  <si>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</si>
  <si>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</si>
  <si>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</si>
  <si>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</si>
  <si>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</si>
  <si>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</si>
  <si>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Preparação do substrato para reparo em estrutura de concreto por apicoamento manual da superfície</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</si>
  <si>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</si>
  <si>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</si>
  <si>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</si>
  <si>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</si>
  <si>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</si>
  <si>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</si>
  <si>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</si>
  <si>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</si>
  <si>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Ponto de válvula de descarga, inclusive válvula e acabamento anti-vandalismo cromado referência Docol, Fabrimar e Deca</t>
  </si>
  <si>
    <t>Tubo de PVC rígido soldável marrom, diâm. 60mm (2"), inclusive conexões</t>
  </si>
  <si>
    <t>Mini-Disjuntor tripolar 32 A, curva C - 5KA 220/127VCA (NBR IEC 60947-2), Ref. Siemens, GE, Schneider ou equivalente</t>
  </si>
  <si>
    <t>Reservatório de polietileno de 500 L, inclusive adaptadores com flanges de PVC e torneira de bóia de 3/4"</t>
  </si>
  <si>
    <t>Reservatório de polietileno de 5.000 L, inclusive peça de madeira 6 x 16 cm para apoio, exclusive flanges e torneira de bóia</t>
  </si>
  <si>
    <t>Reservatório de polietileno de 500l, inclusive peça de madeira 6x16cm para apoio, exclusive flanges e torneira de bóia</t>
  </si>
  <si>
    <t>Reservatório de polietileno de 1000l, inclusive peça de madeira 6x16cm para apoio, exclusive flanges e torneira de bóia</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</si>
  <si>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</si>
  <si>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</si>
  <si>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</si>
  <si>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</si>
  <si>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Reservatório de polietileno de 15.000l, inclusive peça de madeira 5 x 16cm para apoio, exclusive flanges e torneiras de boia</t>
  </si>
  <si>
    <t>LANÇAMENTO COM USO DE BALDES, ADENSAMENTO E ACABAMENTO DE CONCRETO EM ESTRUTURAS.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</si>
  <si>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</si>
  <si>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</si>
  <si>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</si>
  <si>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</si>
  <si>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SUPORTE PARAFUSADO COM PLACA DE ENCAIXE 4" X 2" ALTO (2,00 M DO PISO) PARA PONTO ELÉTRICO - FORNECIMENTO E INSTALAÇÃO. AF_12/2015</t>
  </si>
  <si>
    <t>SUPORTE PARAFUSADO COM PLACA DE ENCAIXE 4" X 4" ALTO (2,00 M DO PISO) PARA PONTO ELÉTRICO - FORNECIMENTO E INSTALAÇÃO. AF_12/2015</t>
  </si>
  <si>
    <t>INTERRUPTOR PARALELO (2 MÓDULOS), 10A/250V, INCLUINDO SUPORTE E PLACA - FORNECIMENTO E INSTALAÇÃO. AF_12/2015</t>
  </si>
  <si>
    <t>INTERRUPTOR PARALELO (3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</si>
  <si>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</si>
  <si>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</si>
  <si>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LÂMPADA FLUORESCENTE COMPACTA 3U BRANCA 20 W, BASE E27 - FORNECIMENTO E INSTALAÇÃO</t>
  </si>
  <si>
    <t>TUBO DE AÇO PRETO SEM COSTURA, CONEXÃO SOLDADA, DN 50 (2"), INSTALADO EM PRUMADAS - FORNECIMENTO E INSTALAÇÃO. AF_12/2015</t>
  </si>
  <si>
    <t>TE MISTURADOR DE TRANSIÇÃO, CPVC, SOLDÁVEL, DN 22MM X 3/4", INSTALADO EM RAMAL OU SUB-RAMAL DE ÁGUA - FORNECIMENTO E INSTALAÇÃO. AF_12/2014</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</si>
  <si>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</si>
  <si>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</si>
  <si>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</si>
  <si>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</si>
  <si>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</si>
  <si>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</si>
  <si>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</si>
  <si>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80 (3"), CONEXÃO ROSQUEADA, INSTALADO EM PRUMADAS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</si>
  <si>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</si>
  <si>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</si>
  <si>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</si>
  <si>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</si>
  <si>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</si>
  <si>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TORNEIRA CROMADA LONGA, DE PAREDE, 1/2" OU 3/4", PARA PIA DE COZINHA, PADRÃO MÉDIO - FORNECIMENTO E INSTALAÇÃO. AF_12/2013</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</si>
  <si>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</si>
  <si>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</si>
  <si>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</si>
  <si>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</si>
  <si>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</si>
  <si>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</si>
  <si>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ADM</t>
  </si>
  <si>
    <t>LS (Mês):</t>
  </si>
  <si>
    <t>Funcionário</t>
  </si>
  <si>
    <t>Qnt Meses</t>
  </si>
  <si>
    <t>Memória de Cálculo Administração da Obra</t>
  </si>
  <si>
    <t>PECA EM MADEIRA DE LEI 7X12CM (BRUTA)</t>
  </si>
  <si>
    <t>PECA EM MADEIRA DE LEI 2X1 CM (BRUTA)</t>
  </si>
  <si>
    <t>RODA PAREDE GRAN CINZA AND 7X2CM ACAB 2 LADOS</t>
  </si>
  <si>
    <t>LADRILHO HIDRAULICO RANHURADO 20X20CM COLORIDO</t>
  </si>
  <si>
    <t>LADRILHO HIDRÁULICO PASTILHADO 20X20CM COLORIDO</t>
  </si>
  <si>
    <t>ABRACADEIRA GUIA P/ MASTRO SIMPLES P/ 1 DESCIDA 1.1/2" - TEL-320</t>
  </si>
  <si>
    <t>ISOLADOR DE PINO POLIMERICO 15KV - ROSCA 25MM</t>
  </si>
  <si>
    <t>QUADRO DISTR TRIFASICO QDETG UX 34 MOD (2X17) 150A CEMAR</t>
  </si>
  <si>
    <t>CONJ ESTAIAMENTO TIPO RIGIDO 1,5M CADA ESTAIS X 1.1/2" - TEL 440</t>
  </si>
  <si>
    <t>ABRACADEIRA GUIA MASTRO REFORCADA P/ 1 DESCIDA 1.1/2" - TEL-340</t>
  </si>
  <si>
    <t>ABRACADEIRA GUIA P/ MASTRO REFORCADA P/ 1 DESCIDA 2"</t>
  </si>
  <si>
    <t>ABRACADEIRA GUIA P/ MASTRO SIMPLES P/1 DESCIDA 2"</t>
  </si>
  <si>
    <t>CONECTOR MEDICAO EM BRONZE C/ 4 PARAFUSOS TEL-560</t>
  </si>
  <si>
    <t>ABRACADEIRA GUIA P/ MASTRO REFORCADA P/ 1 DESCIDA 2" - TEL-350</t>
  </si>
  <si>
    <t>ABRACADEIRA GUIA P/ MASTRO SIMPLES P/ 1 DESCIDA 2" - TEL-330</t>
  </si>
  <si>
    <t>ISOLADOR PORCELANA TIPO ROLDANA 80X80 MM P/ 2 CABOS - MARROM</t>
  </si>
  <si>
    <t>ABRACADEIRA TIPO D COM CUNHA P/ ELETRODUTO Ø 1" - TEL-095</t>
  </si>
  <si>
    <t>ABRACADEIRA TIPO COPO 1" C/ PARAFUSO/BUCHA</t>
  </si>
  <si>
    <t>NIPLE DUPLO ACO GALVANIZADO BSP Ø 4" (100MM)</t>
  </si>
  <si>
    <t>CONJ ESTAIAMENTO TIPO RIGIDO 2M CADA ESTAIS X 2" - TEL-453</t>
  </si>
  <si>
    <t>MASTRO TELESCOPICO C/ REDUCAO P/ 3/4" 5M - TEL-480</t>
  </si>
  <si>
    <t>NIPLE DUPLO ACO GALVANIZADO BSP Ø 2.1/2" (65MM)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</si>
  <si>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</si>
  <si>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</si>
  <si>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</si>
  <si>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</si>
  <si>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</si>
  <si>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</si>
  <si>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</si>
  <si>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TORNEIRA DE PRESSAO CROMADA DE USO GERAL 1/2</t>
  </si>
  <si>
    <t>TORN. CROMADA 1/2" LINHA PRATIKA REF.1157-P FABRIMAR</t>
  </si>
  <si>
    <t>TORN.DE BOIA EM LATAO (BOIA PLAST) DN 25MM (1)</t>
  </si>
  <si>
    <t>TORN.DE BOIA EM LATAO (BOIA PLAST)DN 32MM (1 1/4)</t>
  </si>
  <si>
    <t>EPI S</t>
  </si>
  <si>
    <t>EPI  S DE SEGURANCA</t>
  </si>
  <si>
    <t>Porta em madeira de lei tipo angelim pedra ou equiv.,esp. 35 mm, maciça c/ friso p/ verniz, padrão SEDU, com visor, inclusive alizares, dobradiças e fechadura de bola ext. em latão cromado LaFonte ou equiv., excl. marco, dimensões: 0.80 x 2.10 m</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</si>
  <si>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</si>
  <si>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</si>
  <si>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</si>
  <si>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</si>
  <si>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Cabo de cobre nú, seção de 10.0 mm2</t>
  </si>
  <si>
    <t>CR</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</si>
  <si>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</si>
  <si>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</si>
  <si>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</si>
  <si>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</si>
  <si>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</si>
  <si>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</si>
  <si>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</si>
  <si>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</si>
  <si>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</si>
  <si>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</si>
  <si>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</si>
  <si>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</si>
  <si>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</si>
  <si>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</si>
  <si>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</si>
  <si>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</si>
  <si>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</si>
  <si>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</si>
  <si>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</si>
  <si>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</si>
  <si>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</si>
  <si>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</si>
  <si>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</si>
  <si>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</si>
  <si>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</si>
  <si>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</si>
  <si>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</si>
  <si>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</si>
  <si>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</si>
  <si>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</si>
  <si>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</si>
  <si>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</si>
  <si>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</si>
  <si>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</si>
  <si>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</si>
  <si>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</si>
  <si>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</si>
  <si>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</si>
  <si>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</si>
  <si>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</si>
  <si>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</si>
  <si>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</si>
  <si>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</si>
  <si>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</si>
  <si>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</si>
  <si>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</si>
  <si>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</si>
  <si>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</si>
  <si>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</si>
  <si>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</si>
  <si>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</si>
  <si>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</si>
  <si>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</si>
  <si>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</si>
  <si>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GRELHA DE FERRO FUNDIDO PARA CANALETA LARG = 30CM, FORNECIMENTO E ASSENTAMENTO</t>
  </si>
  <si>
    <t>GRELHA DE FERRO FUNDIDO PARA CANALETA LARG = 20CM, FORNECIMENTO E ASSENTAMENTO</t>
  </si>
  <si>
    <t>GRELHA DE FERRO FUNDIDO PARA CANALETA LARG = 15CM, FORNECIMENTO E ASSENTAMENTO</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</si>
  <si>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</si>
  <si>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</si>
  <si>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</si>
  <si>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RESERVATÓRIO ELEVADO DE ÁGUA (1000 LITROS) EM CANTEIRO DE OBRA, APOIADO EM ESTRUTURA DE MADEIRA. AF_02/2016</t>
  </si>
  <si>
    <t>ESCAVADEIRA HIDRÁULICA SOBRE ESTEIRAS, CAÇAMBA 0,80 M3, PESO OPERACIONAL 17 T, POTENCIA BRUTA 111 HP - CHP DIURNO. AF_06/2014</t>
  </si>
  <si>
    <t>CAMINHÃO BASCULANTE 6 M3, PESO BRUTO TOTAL 16.000 KG, CARGA ÚTIL MÁXIMA 13.071 KG, DISTÂNCIA ENTRE EIXOS 4,80 M, POTÊNCIA 230 CV INCLUSIVE CAÇAMBA METÁLICA - CHP DIURNO. AF_06/2014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</si>
  <si>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</si>
  <si>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</si>
  <si>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</si>
  <si>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</si>
  <si>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</si>
  <si>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</si>
  <si>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</si>
  <si>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</si>
  <si>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</si>
  <si>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</si>
  <si>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</si>
  <si>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</si>
  <si>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</si>
  <si>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</si>
  <si>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</si>
  <si>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</si>
  <si>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</si>
  <si>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</si>
  <si>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</si>
  <si>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</si>
  <si>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</si>
  <si>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</si>
  <si>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</si>
  <si>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</si>
  <si>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</si>
  <si>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</si>
  <si>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</si>
  <si>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PERFURATRIZ COM TORRE METÁLICA PARA EXECUÇÃO DE ESTACA HÉLICE CONTÍNUA, PROFUNDIDADE MÁXIMA DE 30 M, DIÂMETRO MÁXIMO DE 800 MM, POTÊNCIA INSTALADA DE 268 HP, MESA ROTATIVA COM TORQUE MÁXIMO DE 170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</si>
  <si>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</si>
  <si>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</si>
  <si>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</si>
  <si>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</si>
  <si>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</si>
  <si>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</si>
  <si>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</si>
  <si>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</si>
  <si>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</si>
  <si>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</si>
  <si>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</si>
  <si>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</si>
  <si>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</si>
  <si>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</si>
  <si>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</si>
  <si>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</si>
  <si>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</si>
  <si>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</si>
  <si>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ESCAVADEIRA HIDRÁULICA SOBRE ESTEIRAS, CAÇAMBA 0,80 M3, PESO OPERACIONAL 17 T, POTENCIA BRUTA 111 HP - CHI DIURNO. AF_06/2014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</si>
  <si>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</si>
  <si>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</si>
  <si>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</si>
  <si>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</si>
  <si>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</si>
  <si>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CHI DIURNO. AF_02/2016</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</si>
  <si>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</si>
  <si>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</si>
  <si>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</si>
  <si>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</si>
  <si>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</si>
  <si>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</si>
  <si>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</si>
  <si>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</si>
  <si>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</si>
  <si>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</si>
  <si>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</si>
  <si>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</si>
  <si>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</si>
  <si>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</si>
  <si>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</si>
  <si>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</si>
  <si>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</si>
  <si>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</si>
  <si>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</si>
  <si>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</si>
  <si>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</si>
  <si>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</si>
  <si>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</si>
  <si>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</si>
  <si>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PERFURATRIZ COM TORRE METÁLICA PARA EXECUÇÃO DE ESTACA HÉLICE CONTÍNUA, PROFUNDIDADE MÁXIMA DE 30 M, DIÂMETRO MÁXIMO DE 800 MM, POTÊNCIA INSTALADA DE 268 HP, MESA ROTATIVA COM TORQUE MÁXIMO DE 170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</si>
  <si>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</si>
  <si>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</si>
  <si>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</si>
  <si>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</si>
  <si>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</si>
  <si>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</si>
  <si>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</si>
  <si>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</si>
  <si>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</si>
  <si>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</si>
  <si>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</si>
  <si>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</si>
  <si>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</si>
  <si>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</si>
  <si>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</si>
  <si>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</si>
  <si>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</si>
  <si>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</si>
  <si>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</si>
  <si>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</si>
  <si>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</si>
  <si>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CAMINHÃO BASCULANTE 6 M3, PESO BRUTO TOTAL 16.000 KG, CARGA ÚTIL MÁXIMA 13.071 KG, DISTÂNCIA ENTRE EIXOS 4,80 M, POTÊNCIA 230 CV INCLUSIVE CAÇAMBA METÁLICA - MANUTENÇÃO. AF_06/2014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</si>
  <si>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</si>
  <si>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</si>
  <si>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</si>
  <si>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</si>
  <si>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</si>
  <si>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</si>
  <si>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</si>
  <si>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</si>
  <si>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PÁ CARREGADEIRA SOBRE RODAS, POTÊNCIA 197 HP, CAPACIDADE DA CAÇAMBA 2,5 A 3,5 M3, PESO OPERACIONAL 18338 KG - MATERIAIS NA OPERAÇÃO.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</si>
  <si>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</si>
  <si>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</si>
  <si>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</si>
  <si>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</si>
  <si>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</si>
  <si>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</si>
  <si>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</si>
  <si>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</si>
  <si>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</si>
  <si>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</si>
  <si>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</si>
  <si>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</si>
  <si>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</si>
  <si>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</si>
  <si>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</si>
  <si>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</si>
  <si>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</si>
  <si>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</si>
  <si>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</si>
  <si>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</si>
  <si>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</si>
  <si>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</si>
  <si>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</si>
  <si>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</si>
  <si>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</si>
  <si>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</si>
  <si>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197 HP, CAPACIDADE DA CAÇAMBA 2,5 A 3,5 M3, PESO OPERACIONAL 18338 KG - MANUTENÇÃO. AF_06/2014</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</si>
  <si>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</si>
  <si>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</si>
  <si>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</si>
  <si>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</si>
  <si>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</si>
  <si>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</si>
  <si>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</si>
  <si>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</si>
  <si>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</si>
  <si>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</si>
  <si>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</si>
  <si>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</si>
  <si>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</si>
  <si>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</si>
  <si>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</si>
  <si>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</si>
  <si>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</si>
  <si>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</si>
  <si>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</si>
  <si>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</si>
  <si>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</si>
  <si>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</si>
  <si>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</si>
  <si>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</si>
  <si>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</si>
  <si>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</si>
  <si>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</si>
  <si>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</si>
  <si>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</si>
  <si>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</si>
  <si>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</si>
  <si>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</si>
  <si>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</si>
  <si>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</si>
  <si>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</si>
  <si>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</si>
  <si>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</si>
  <si>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</si>
  <si>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</si>
  <si>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</si>
  <si>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</si>
  <si>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</si>
  <si>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</si>
  <si>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</si>
  <si>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</si>
  <si>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</si>
  <si>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</si>
  <si>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</si>
  <si>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</si>
  <si>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</si>
  <si>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</si>
  <si>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</si>
  <si>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</si>
  <si>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BETONEIRA CAPACIDADE NOMINAL DE 600 L, CAPACIDADE DE MISTURA 360 L, MOTOR ELÉTRICO TRIFÁSICO POTÊNCIA DE 4 CV, SEM CARREGADOR - JUROS.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</si>
  <si>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</si>
  <si>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</si>
  <si>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</si>
  <si>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</si>
  <si>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</si>
  <si>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</si>
  <si>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</si>
  <si>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</si>
  <si>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</si>
  <si>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</si>
  <si>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</si>
  <si>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</si>
  <si>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</si>
  <si>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</si>
  <si>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</si>
  <si>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</si>
  <si>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</si>
  <si>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</si>
  <si>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</si>
  <si>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</si>
  <si>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</si>
  <si>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</si>
  <si>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</si>
  <si>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</si>
  <si>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</si>
  <si>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</si>
  <si>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</si>
  <si>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</si>
  <si>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</si>
  <si>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</si>
  <si>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</si>
  <si>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</si>
  <si>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</si>
  <si>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</si>
  <si>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</si>
  <si>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</si>
  <si>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</si>
  <si>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</si>
  <si>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</si>
  <si>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</si>
  <si>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</si>
  <si>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</si>
  <si>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</si>
  <si>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</si>
  <si>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</si>
  <si>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</si>
  <si>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</si>
  <si>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</si>
  <si>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</si>
  <si>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</si>
  <si>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</si>
  <si>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</si>
  <si>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</si>
  <si>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</si>
  <si>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</si>
  <si>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</si>
  <si>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</si>
  <si>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</si>
  <si>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</si>
  <si>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</si>
  <si>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</si>
  <si>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</si>
  <si>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</si>
  <si>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</si>
  <si>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</si>
  <si>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</si>
  <si>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</si>
  <si>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</si>
  <si>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</si>
  <si>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</si>
  <si>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</si>
  <si>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</si>
  <si>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</si>
  <si>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</si>
  <si>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</si>
  <si>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</si>
  <si>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</si>
  <si>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</si>
  <si>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</si>
  <si>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</si>
  <si>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</si>
  <si>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</si>
  <si>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</si>
  <si>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</si>
  <si>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</si>
  <si>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</si>
  <si>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</si>
  <si>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</si>
  <si>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</si>
  <si>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</si>
  <si>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</si>
  <si>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</si>
  <si>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</si>
  <si>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</si>
  <si>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</si>
  <si>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</si>
  <si>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</si>
  <si>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</si>
  <si>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</si>
  <si>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</si>
  <si>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</si>
  <si>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</si>
  <si>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</si>
  <si>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</si>
  <si>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</si>
  <si>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</si>
  <si>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</si>
  <si>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</si>
  <si>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</si>
  <si>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</si>
  <si>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</si>
  <si>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</si>
  <si>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</si>
  <si>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</si>
  <si>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</si>
  <si>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IMUNIZACAO DE MADEIRAMENTO PARA COBERTURA UTILIZANDO CUPINICIDA INCOLOR</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</si>
  <si>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</si>
  <si>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</si>
  <si>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</si>
  <si>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</si>
  <si>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</si>
  <si>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EXECUCAO DE DRENO DE TUBO DE CONRETO SIMPLES POROSO D=0,20 M (0,5MX0,5M) PARA GALERIAS DE AGUAS PLUVIAIS</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</si>
  <si>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</si>
  <si>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</si>
  <si>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</si>
  <si>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</si>
  <si>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</si>
  <si>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</si>
  <si>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</si>
  <si>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</si>
  <si>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</si>
  <si>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</si>
  <si>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</si>
  <si>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</si>
  <si>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</si>
  <si>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</si>
  <si>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</si>
  <si>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</si>
  <si>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</si>
  <si>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</si>
  <si>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</si>
  <si>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</si>
  <si>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</si>
  <si>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</si>
  <si>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</si>
  <si>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</si>
  <si>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</si>
  <si>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</si>
  <si>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</si>
  <si>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</si>
  <si>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</si>
  <si>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</si>
  <si>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</si>
  <si>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</si>
  <si>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</si>
  <si>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</si>
  <si>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</si>
  <si>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</si>
  <si>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</si>
  <si>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</si>
  <si>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</si>
  <si>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</si>
  <si>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</si>
  <si>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</si>
  <si>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</si>
  <si>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</si>
  <si>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</si>
  <si>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</si>
  <si>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</si>
  <si>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</si>
  <si>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</si>
  <si>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</si>
  <si>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</si>
  <si>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</si>
  <si>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</si>
  <si>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</si>
  <si>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</si>
  <si>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</si>
  <si>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</si>
  <si>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</si>
  <si>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</si>
  <si>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</si>
  <si>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</si>
  <si>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</si>
  <si>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</si>
  <si>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</si>
  <si>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</si>
  <si>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</si>
  <si>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</si>
  <si>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</si>
  <si>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</si>
  <si>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</si>
  <si>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</si>
  <si>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</si>
  <si>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</si>
  <si>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</si>
  <si>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</si>
  <si>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JANELA DE MADEIRA ALMOFADADA 1A, 1,5X1,5M, DE ABRIR, INCLUSO GUARNICOES E DOBRADICAS</t>
  </si>
  <si>
    <t>JANELA DE MADEIRA ALMOFADADA, DE ABRIR, INCLUSAS GUARNICOES SEM FERRAGENS</t>
  </si>
  <si>
    <t>JANELA DE MADEIRA TIPO VENEZIANA/GUILHOTINA, DE ABRIR, INCLUSAS GUARNICOES SEM FERRAGENS</t>
  </si>
  <si>
    <t>PORTA DE FERRO, DE ABRIR, TIPO GRADE COM CHAPA, 87X210CM, COM GUARNICOES</t>
  </si>
  <si>
    <t>PORTA DE FERRO DE ABRIR TIPO BARRA CHATA, COM REQUADRO E GUARNICAO COMPLETA</t>
  </si>
  <si>
    <t>PORTA DE ACO CHAPA 24, DE ENROLAR, RAIADA, LARGA COM ACABAMENTO GALVANIZADO NATURAL</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</si>
  <si>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</si>
  <si>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</si>
  <si>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</si>
  <si>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</si>
  <si>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</si>
  <si>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</si>
  <si>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</si>
  <si>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</si>
  <si>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</si>
  <si>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</si>
  <si>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</si>
  <si>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</si>
  <si>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</si>
  <si>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</si>
  <si>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</si>
  <si>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</si>
  <si>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</si>
  <si>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</si>
  <si>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</si>
  <si>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</si>
  <si>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</si>
  <si>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</si>
  <si>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</si>
  <si>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</si>
  <si>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</si>
  <si>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</si>
  <si>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</si>
  <si>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</si>
  <si>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</si>
  <si>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</si>
  <si>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</si>
  <si>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</si>
  <si>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</si>
  <si>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</si>
  <si>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</si>
  <si>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</si>
  <si>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</si>
  <si>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</si>
  <si>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</si>
  <si>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</si>
  <si>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</si>
  <si>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</si>
  <si>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</si>
  <si>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</si>
  <si>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</si>
  <si>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</si>
  <si>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</si>
  <si>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</si>
  <si>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</si>
  <si>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</si>
  <si>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</si>
  <si>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</si>
  <si>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</si>
  <si>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</si>
  <si>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</si>
  <si>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</si>
  <si>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</si>
  <si>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</si>
  <si>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</si>
  <si>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</si>
  <si>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</si>
  <si>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</si>
  <si>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</si>
  <si>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</si>
  <si>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</si>
  <si>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</si>
  <si>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</si>
  <si>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</si>
  <si>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</si>
  <si>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</si>
  <si>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</si>
  <si>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</si>
  <si>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</si>
  <si>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</si>
  <si>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</si>
  <si>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</si>
  <si>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</si>
  <si>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</si>
  <si>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</si>
  <si>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</si>
  <si>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</si>
  <si>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</si>
  <si>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</si>
  <si>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</si>
  <si>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</si>
  <si>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</si>
  <si>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</si>
  <si>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</si>
  <si>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</si>
  <si>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</si>
  <si>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</si>
  <si>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</si>
  <si>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</si>
  <si>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</si>
  <si>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</si>
  <si>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</si>
  <si>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</si>
  <si>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</si>
  <si>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</si>
  <si>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</si>
  <si>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</si>
  <si>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</si>
  <si>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</si>
  <si>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</si>
  <si>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</si>
  <si>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</si>
  <si>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</si>
  <si>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</si>
  <si>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MAIOR QUE 20 M², PÉ-DIREITO DUPLO,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</si>
  <si>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</si>
  <si>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MAIOR QUE 20 M², PÉ-DIREITO DUPLO,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</si>
  <si>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</si>
  <si>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MAIOR QUE 20 M², PÉ-DIREITO DUPLO,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</si>
  <si>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</si>
  <si>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MAIOR QUE 20 M², PÉ-DIREITO DUPLO, EM CHAPA DE MADEIRA COMPENSADA PLASTIFICADA, 18 UTILIZAÇÕES. AF_12/2015</t>
  </si>
  <si>
    <t>MONTAGEM E DESMONTAGEM DE FÔRMA DE LAJE MACIÇA COM ÁREA MÉDIA MAIOR QUE 20 M², PÉ-DIREITO SIMPLES, EM CHAPA DE MADEIRA COMPENSADA PLASTIFICADA, 18 UTILIZAÇÕES. AF_12/2015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</si>
  <si>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</si>
  <si>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</si>
  <si>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</si>
  <si>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</si>
  <si>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</si>
  <si>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</si>
  <si>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</si>
  <si>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</si>
  <si>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</si>
  <si>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</si>
  <si>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</si>
  <si>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</si>
  <si>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</si>
  <si>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</si>
  <si>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</si>
  <si>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</si>
  <si>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</si>
  <si>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</si>
  <si>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</si>
  <si>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</si>
  <si>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</si>
  <si>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</si>
  <si>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</si>
  <si>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</si>
  <si>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</si>
  <si>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</si>
  <si>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</si>
  <si>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</si>
  <si>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</si>
  <si>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</si>
  <si>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</si>
  <si>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</si>
  <si>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</si>
  <si>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</si>
  <si>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</si>
  <si>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</si>
  <si>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</si>
  <si>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</si>
  <si>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</si>
  <si>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</si>
  <si>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</si>
  <si>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</si>
  <si>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</si>
  <si>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</si>
  <si>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</si>
  <si>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</si>
  <si>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</si>
  <si>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</si>
  <si>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</si>
  <si>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</si>
  <si>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</si>
  <si>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</si>
  <si>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</si>
  <si>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</si>
  <si>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</si>
  <si>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</si>
  <si>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</si>
  <si>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</si>
  <si>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</si>
  <si>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</si>
  <si>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</si>
  <si>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75 MM (2 1/2") - FORNECIMENTO E INSTALAÇÃO. AF_12/2015</t>
  </si>
  <si>
    <t>ELETRODUTO RÍGIDO ROSCÁVEL, PVC, DN 85 MM (3") - FORNECIMENTO E INSTALAÇÃO. AF_12/2015</t>
  </si>
  <si>
    <t>TERMINAL OU CONECTOR DE PRESSAO - PARA CABO 50MM2 -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</si>
  <si>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</si>
  <si>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</si>
  <si>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</si>
  <si>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</si>
  <si>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</si>
  <si>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</si>
  <si>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</si>
  <si>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</si>
  <si>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</si>
  <si>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</si>
  <si>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</si>
  <si>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</si>
  <si>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</si>
  <si>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</si>
  <si>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</si>
  <si>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</si>
  <si>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</si>
  <si>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</si>
  <si>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</si>
  <si>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</si>
  <si>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</si>
  <si>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</si>
  <si>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</si>
  <si>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</si>
  <si>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</si>
  <si>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</si>
  <si>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</si>
  <si>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</si>
  <si>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</si>
  <si>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</si>
  <si>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</si>
  <si>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</si>
  <si>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</si>
  <si>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</si>
  <si>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</si>
  <si>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</si>
  <si>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</si>
  <si>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</si>
  <si>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</si>
  <si>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</si>
  <si>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</si>
  <si>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</si>
  <si>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</si>
  <si>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</si>
  <si>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</si>
  <si>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</si>
  <si>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</si>
  <si>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</si>
  <si>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</si>
  <si>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</si>
  <si>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</si>
  <si>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</si>
  <si>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</si>
  <si>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</si>
  <si>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</si>
  <si>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</si>
  <si>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</si>
  <si>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</si>
  <si>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</si>
  <si>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</si>
  <si>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</si>
  <si>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</si>
  <si>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</si>
  <si>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</si>
  <si>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</si>
  <si>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</si>
  <si>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</si>
  <si>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</si>
  <si>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</si>
  <si>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</si>
  <si>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</si>
  <si>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</si>
  <si>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</si>
  <si>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</si>
  <si>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</si>
  <si>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</si>
  <si>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</si>
  <si>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</si>
  <si>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</si>
  <si>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</si>
  <si>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</si>
  <si>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</si>
  <si>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</si>
  <si>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</si>
  <si>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</si>
  <si>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</si>
  <si>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</si>
  <si>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</si>
  <si>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</si>
  <si>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</si>
  <si>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</si>
  <si>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</si>
  <si>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</si>
  <si>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</si>
  <si>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</si>
  <si>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</si>
  <si>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</si>
  <si>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</si>
  <si>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</si>
  <si>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</si>
  <si>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</si>
  <si>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</si>
  <si>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</si>
  <si>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</si>
  <si>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</si>
  <si>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</si>
  <si>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</si>
  <si>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</si>
  <si>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</si>
  <si>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</si>
  <si>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</si>
  <si>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</si>
  <si>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</si>
  <si>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</si>
  <si>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</si>
  <si>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</si>
  <si>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</si>
  <si>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</si>
  <si>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</si>
  <si>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</si>
  <si>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</si>
  <si>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</si>
  <si>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</si>
  <si>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</si>
  <si>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</si>
  <si>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</si>
  <si>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</si>
  <si>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</si>
  <si>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</si>
  <si>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</si>
  <si>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</si>
  <si>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</si>
  <si>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</si>
  <si>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</si>
  <si>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</si>
  <si>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</si>
  <si>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</si>
  <si>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</si>
  <si>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LUMINARIA FECHADA PARA ILUMINACAO PUBLICA - LAMPADAS DE 250/500W - FORNECIMENTO E INSTALACAO (EXCLUINDO LAMPADAS)</t>
  </si>
  <si>
    <t>LUMINARIA ESTANQUE - PROTECAO CONTRA AGUA, POEIRA OU IMPACTOS - TIPO AQUATIC PIAL OU EQUIVALENTE</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</si>
  <si>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</si>
  <si>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</si>
  <si>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</si>
  <si>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</si>
  <si>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</si>
  <si>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</si>
  <si>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</si>
  <si>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</si>
  <si>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ABRIGO PARA HIDRANTE, 75X45X17CM, COM REGISTRO GLOBO ANGULAR 45º 2.1/2", ADAPTADOR STORZ 2.1/2", MANGUEIRA DE INCÊNDIO 15M, REDUÇÃO 2.1/2X1.1/2" E ESGUICHO EM LATÃO 1.1/2" - FORNECIMENTO E INSTALAÇÃO</t>
  </si>
  <si>
    <t>EXTINTOR INCENDIO TP GAS CARBONICO 4KG COMPLETO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</si>
  <si>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</si>
  <si>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</si>
  <si>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</si>
  <si>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</si>
  <si>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</si>
  <si>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MANOMETRO 0 A 200 PSI (0 A 14 KGF/CM2), D = 50MM - FORNECIMENTO E COLOCACAO</t>
  </si>
  <si>
    <t>TUBO, CPVC, SOLDÁVEL, DN 22MM, INSTALADO EM RAMAL DE DISTRIBUIÇÃO DE ÁGUA - FORNECIMENTO E INSTALAÇÃO. AF_12/2014</t>
  </si>
  <si>
    <t>TUBO, CPVC, SOLDÁVEL, DN 28MM, INSTALADO EM RAMAL DE DISTRIBUIÇÃO DE ÁGUA - FORNECIMENTO E INSTALAÇÃO. AF_12/2014</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</si>
  <si>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</si>
  <si>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</si>
  <si>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</si>
  <si>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</si>
  <si>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65 (2 1/2"), CONEXÃO ROSQUEADA, INSTALADO EM PRUMADAS - FORNECIMENTO E INSTALAÇÃO. AF_12/2015</t>
  </si>
  <si>
    <t>TUBO DE AÇO PRETO SEM COSTURA, CONEXÃO SOLDADA, DN 50 (2"),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</si>
  <si>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</si>
  <si>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</si>
  <si>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</si>
  <si>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PRETO SEM COSTURA, CONEXÃO SOLDADA, DN 50 (2"),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</si>
  <si>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</si>
  <si>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</si>
  <si>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</si>
  <si>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</si>
  <si>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</si>
  <si>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</si>
  <si>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</si>
  <si>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</si>
  <si>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</si>
  <si>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</si>
  <si>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</si>
  <si>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</si>
  <si>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SIMPLES, PVC, SERIE R, ÁGUA PLUVIAL, DN 100 MM, JUNTA ELÁSTICA, FORNECIDO E INSTALADO EM RAMAL DE ENCAMINHAMENTO.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</si>
  <si>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</si>
  <si>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</si>
  <si>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</si>
  <si>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</si>
  <si>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</si>
  <si>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</si>
  <si>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</si>
  <si>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</si>
  <si>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</si>
  <si>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</si>
  <si>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</si>
  <si>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JOELHO 90 GRAUS, CPVC, SOLDÁVEL, DN 15MM, INSTALADO EM RAMAL OU SUB-RAMAL DE ÁGUA - FORNECIMENTO E INSTALAÇÃO. AF_12/2014</t>
  </si>
  <si>
    <t>JOELHO 90 GRAUS, CPVC, SOLDÁVEL, DN 22MM, INSTALADO EM RAMAL OU SUB-RAMAL DE ÁGUA - FORNECIMENTO E INSTALAÇÃO. AF_12/2014</t>
  </si>
  <si>
    <t>JOELHO DE TRANSIÇÃO, 90 GRAUS, CPVC, SOLDÁVEL, DN 22MM X 3/4", INSTALADO EM RAMAL OU SUB-RAMAL DE ÁGUA -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</si>
  <si>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</si>
  <si>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</si>
  <si>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</si>
  <si>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</si>
  <si>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</si>
  <si>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</si>
  <si>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</si>
  <si>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LUVA SIMPLES, PVC, SERIE R, ÁGUA PLUVIAL, DN 150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</si>
  <si>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</si>
  <si>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</si>
  <si>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</si>
  <si>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</si>
  <si>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</si>
  <si>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</si>
  <si>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</si>
  <si>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</si>
  <si>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</si>
  <si>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</si>
  <si>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</si>
  <si>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</si>
  <si>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</si>
  <si>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</si>
  <si>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</si>
  <si>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</si>
  <si>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</si>
  <si>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</si>
  <si>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</si>
  <si>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</si>
  <si>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</si>
  <si>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</si>
  <si>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</si>
  <si>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</si>
  <si>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</si>
  <si>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</si>
  <si>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</si>
  <si>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</si>
  <si>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</si>
  <si>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</si>
  <si>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</si>
  <si>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</si>
  <si>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</si>
  <si>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</si>
  <si>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</si>
  <si>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</si>
  <si>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</si>
  <si>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</si>
  <si>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</si>
  <si>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</si>
  <si>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</si>
  <si>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</si>
  <si>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</si>
  <si>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</si>
  <si>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</si>
  <si>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</si>
  <si>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</si>
  <si>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</si>
  <si>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</si>
  <si>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</si>
  <si>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</si>
  <si>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</si>
  <si>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</si>
  <si>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</si>
  <si>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</si>
  <si>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</si>
  <si>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</si>
  <si>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</si>
  <si>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</si>
  <si>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</si>
  <si>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</si>
  <si>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</si>
  <si>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</si>
  <si>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</si>
  <si>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LUVA, EM FERRO GALVANIZADO, DN 32 (1 1/4"),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</si>
  <si>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</si>
  <si>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</si>
  <si>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</si>
  <si>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</si>
  <si>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</si>
  <si>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</si>
  <si>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</si>
  <si>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</si>
  <si>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</si>
  <si>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</si>
  <si>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</si>
  <si>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</si>
  <si>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</si>
  <si>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</si>
  <si>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</si>
  <si>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</si>
  <si>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</si>
  <si>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</si>
  <si>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</si>
  <si>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</si>
  <si>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</si>
  <si>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</si>
  <si>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</si>
  <si>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</si>
  <si>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</si>
  <si>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</si>
  <si>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</si>
  <si>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</si>
  <si>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</si>
  <si>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</si>
  <si>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</si>
  <si>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</si>
  <si>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</si>
  <si>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</si>
  <si>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</si>
  <si>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</si>
  <si>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</si>
  <si>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</si>
  <si>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</si>
  <si>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</si>
  <si>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</si>
  <si>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</si>
  <si>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</si>
  <si>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</si>
  <si>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</si>
  <si>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</si>
  <si>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</si>
  <si>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</si>
  <si>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</si>
  <si>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</si>
  <si>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</si>
  <si>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</si>
  <si>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</si>
  <si>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</si>
  <si>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</si>
  <si>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</si>
  <si>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</si>
  <si>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</si>
  <si>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</si>
  <si>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</si>
  <si>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</si>
  <si>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</si>
  <si>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</si>
  <si>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</si>
  <si>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</si>
  <si>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</si>
  <si>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</si>
  <si>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</si>
  <si>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3" X 2", CONEXÃO ROSQUEADA, INSTALADO EM REDE DE ALIMENTAÇÃO PARA SPRINKLER - FORNECIMENTO E INSTALAÇÃO. AF_12/2015</t>
  </si>
  <si>
    <t>VASO SANITARIO INFANTIL SIFONADO, PARA VALVULA DE DESCARGA, EM LOUCA BRANCA, COM ACESSORIOS, INCLUSIVE ASSENTO PLASTICO, BOLSA DE BORRACHA PARA LIGACAO, TUBO PVC LIGACAO - FORNECIMENTO E INSTALACAO</t>
  </si>
  <si>
    <t>TANQUE DE LOUÇA BRANCA SUSPENSO, 18L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</si>
  <si>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</si>
  <si>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</si>
  <si>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</si>
  <si>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</si>
  <si>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</si>
  <si>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ENGATE FLEXÍVEL EM PLÁSTICO BRANCO, 1/2" X 30CM - FORNECIMENTO E INSTALAÇÃO. AF_12/2013</t>
  </si>
  <si>
    <t>ENGATE FLEXÍVEL EM PLÁSTICO BRANCO,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</si>
  <si>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</si>
  <si>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</si>
  <si>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</si>
  <si>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</si>
  <si>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</si>
  <si>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</si>
  <si>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</si>
  <si>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</si>
  <si>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</si>
  <si>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</si>
  <si>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</si>
  <si>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</si>
  <si>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</si>
  <si>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</si>
  <si>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</si>
  <si>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</si>
  <si>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</si>
  <si>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</si>
  <si>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</si>
  <si>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</si>
  <si>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</si>
  <si>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</si>
  <si>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</si>
  <si>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PLÁSTICO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</si>
  <si>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</si>
  <si>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</si>
  <si>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</si>
  <si>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</si>
  <si>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</si>
  <si>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SABONETEIRA DE SOBREPOR (FIXADA NA PAREDE), TIPO CONCHA, EM ACO INOXIDAVEL - FORNECIMENTO E INSTALACAO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</si>
  <si>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</si>
  <si>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</si>
  <si>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</si>
  <si>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</si>
  <si>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</si>
  <si>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</si>
  <si>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</si>
  <si>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</si>
  <si>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</si>
  <si>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</si>
  <si>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</si>
  <si>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</si>
  <si>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RASGO EM CONTRAPISO PARA RAMAIS/ DISTRIBUIÇÃO COM DIÂMETROS MAIORES QUE 40 MM E MENORES OU IGUAIS A 75 MM. AF_05/2015</t>
  </si>
  <si>
    <t>RASGO EM CONTRAPISO PARA RAMAIS/ DISTRIBUIÇÃO COM DIÂMETROS MAIORES QUE 75 MM.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</si>
  <si>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</si>
  <si>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</si>
  <si>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</si>
  <si>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</si>
  <si>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</si>
  <si>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</si>
  <si>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</si>
  <si>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</si>
  <si>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</si>
  <si>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</si>
  <si>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</si>
  <si>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</si>
  <si>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</si>
  <si>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</si>
  <si>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</si>
  <si>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</si>
  <si>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</si>
  <si>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</si>
  <si>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75 MM COM ABRAÇADEIRA METÁLICA FLEXÍVEL 18 MM, FIXADA DIRETAMENTE NA LAJE. AF_05/2015</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</si>
  <si>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</si>
  <si>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</si>
  <si>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</si>
  <si>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 EM MATERIAL DE 2A. CATEGORIA ATE 2 M DE PROFUNDIDADE COM UTILIZACAO DE ESCAVADEIRA HIDRAULICA</t>
  </si>
  <si>
    <t>ESCAVACAO MANUAL DE VALA EM LODO, DE 1,5 ATE 3M, EXCLUINDO ESGOTAMENTO/ESCORAMENTO.</t>
  </si>
  <si>
    <t>ESCAVACAO MECANICA DE VALAS (SOLO COM AGUA), PROFUNDIDADE MAIOR QUE 4,00 M ATE 6,00 M.</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</si>
  <si>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</si>
  <si>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</si>
  <si>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</si>
  <si>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</si>
  <si>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</si>
  <si>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</si>
  <si>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</si>
  <si>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</si>
  <si>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</si>
  <si>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</si>
  <si>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</si>
  <si>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</si>
  <si>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</si>
  <si>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CAMINHÃO BASCULANTE 6 M3, RODOVIA PAVIMENTADA, DMT ATE 0,5 KM</t>
  </si>
  <si>
    <t>TRANSPORTE DE ENTULHO COM CAMINHAO BASCULANTE 6 M3, RODOVIA PAVIMENTADA, DMT 0,5 A 1,0 KM</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</si>
  <si>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</si>
  <si>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</si>
  <si>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</si>
  <si>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</si>
  <si>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</si>
  <si>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</si>
  <si>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</si>
  <si>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</si>
  <si>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</si>
  <si>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</si>
  <si>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</si>
  <si>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</si>
  <si>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</si>
  <si>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</si>
  <si>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</si>
  <si>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</si>
  <si>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</si>
  <si>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</si>
  <si>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</si>
  <si>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</si>
  <si>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</si>
  <si>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</si>
  <si>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</si>
  <si>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</si>
  <si>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</si>
  <si>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</si>
  <si>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</si>
  <si>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</si>
  <si>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</si>
  <si>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</si>
  <si>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</si>
  <si>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</si>
  <si>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</si>
  <si>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</si>
  <si>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</si>
  <si>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</si>
  <si>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</si>
  <si>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</si>
  <si>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</si>
  <si>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</si>
  <si>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</si>
  <si>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</si>
  <si>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</si>
  <si>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</si>
  <si>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</si>
  <si>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</si>
  <si>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</si>
  <si>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</si>
  <si>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</si>
  <si>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</si>
  <si>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</si>
  <si>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</si>
  <si>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</si>
  <si>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</si>
  <si>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</si>
  <si>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</si>
  <si>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</si>
  <si>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</si>
  <si>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</si>
  <si>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</si>
  <si>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</si>
  <si>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</si>
  <si>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</si>
  <si>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</si>
  <si>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</si>
  <si>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</si>
  <si>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</si>
  <si>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</si>
  <si>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</si>
  <si>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</si>
  <si>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</si>
  <si>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</si>
  <si>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</si>
  <si>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</si>
  <si>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</si>
  <si>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</si>
  <si>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</si>
  <si>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</si>
  <si>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</si>
  <si>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</si>
  <si>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</si>
  <si>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</si>
  <si>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</si>
  <si>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</si>
  <si>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</si>
  <si>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</si>
  <si>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</si>
  <si>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</si>
  <si>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</si>
  <si>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</si>
  <si>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</si>
  <si>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</si>
  <si>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</si>
  <si>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</si>
  <si>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</si>
  <si>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</si>
  <si>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</si>
  <si>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</si>
  <si>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</si>
  <si>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</si>
  <si>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</si>
  <si>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</si>
  <si>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</si>
  <si>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</si>
  <si>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SERVIÇOS DE ALVENARIA DE BLOCOS DE CONCRETO ESTRUTURAL 14X19X29 CM, (ESPESSURA 14 CM), FBK = 4,5 MPA, UTILIZANDO PALHETA, PARA EDIFICAÇÃO HABITACIONAL. AF_10/2015</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</si>
  <si>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</si>
  <si>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</si>
  <si>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</si>
  <si>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</si>
  <si>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</si>
  <si>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</si>
  <si>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</si>
  <si>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</si>
  <si>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</si>
  <si>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</si>
  <si>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</si>
  <si>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</si>
  <si>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</si>
  <si>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</si>
  <si>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</si>
  <si>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</si>
  <si>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</si>
  <si>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</si>
  <si>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</si>
  <si>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</si>
  <si>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</si>
  <si>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</si>
  <si>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</si>
  <si>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</si>
  <si>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SINALIZACAO HORIZONTAL COM TINTA RETRORREFLETIVA A BASE DE RESINA ACRILICA COM MICROESFERAS DE VIDRO</t>
  </si>
  <si>
    <t>PINTURA GUARDA-CORPO GUARDA-RODA E MURETA PROTECAO COM CAL EM PONTES EVIADUTOS MEDIDA PELO DOBRO DA AREA TOTAL (LARGURAXALTURA).</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</si>
  <si>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</si>
  <si>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</si>
  <si>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</si>
  <si>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</si>
  <si>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</si>
  <si>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</si>
  <si>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</si>
  <si>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</si>
  <si>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</si>
  <si>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</si>
  <si>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</si>
  <si>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E LIXAMENTO DE MASSA LÁTEX EM PAREDES, DUAS DEMÃOS. AF_06/2014</t>
  </si>
  <si>
    <t>PINTURA ESMALTE ACETINADO PARA MADEIRA, DUAS DEMAOS, SOBRE FUNDO NIVELADOR BRANCO</t>
  </si>
  <si>
    <t>PINTURA ESMALTE BRILHANTE PARA MADEIRA, DUAS DEMAOS, SOBRE FUNDO NIVELADOR BRANCO</t>
  </si>
  <si>
    <t>PINTURA ESMALTE BRILHANTE (2 DEMAOS) SOBRE SUPERFICIE METALICA, INCLUSIVE PROTECAO COM ZARCAO (1 DEMAO)</t>
  </si>
  <si>
    <t>PINTURA COM TINTA PROTETORA ACABAMENTO GRAFITE ESMALTE SOBRE SUPERFICIE METALICA, 2 DEMAOS</t>
  </si>
  <si>
    <t>PINTURA COM TINTA PROTETORA ACABAMENTO ALUMINIO, UMA DEMAO SOBRE SUPERFCIE METALICA</t>
  </si>
  <si>
    <t>PINTURA COM TINTA PROTETORA ACABAMENTO ALUMINIO, DUAS DEMAOS SOBRE SUPERFICIE METALICA</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</si>
  <si>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</si>
  <si>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</si>
  <si>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</si>
  <si>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</si>
  <si>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</si>
  <si>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</si>
  <si>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</si>
  <si>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</si>
  <si>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</si>
  <si>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</si>
  <si>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</si>
  <si>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</si>
  <si>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</si>
  <si>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</si>
  <si>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</si>
  <si>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</si>
  <si>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</si>
  <si>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</si>
  <si>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</si>
  <si>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</si>
  <si>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</si>
  <si>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</si>
  <si>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</si>
  <si>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</si>
  <si>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</si>
  <si>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</si>
  <si>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</si>
  <si>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</si>
  <si>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</si>
  <si>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</si>
  <si>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</si>
  <si>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</si>
  <si>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</si>
  <si>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</si>
  <si>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</si>
  <si>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</si>
  <si>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</si>
  <si>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</si>
  <si>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</si>
  <si>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</si>
  <si>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</si>
  <si>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</si>
  <si>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</si>
  <si>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</si>
  <si>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</si>
  <si>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</si>
  <si>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</si>
  <si>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</si>
  <si>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</si>
  <si>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</si>
  <si>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</si>
  <si>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</si>
  <si>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</si>
  <si>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</si>
  <si>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</si>
  <si>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</si>
  <si>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</si>
  <si>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</si>
  <si>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</si>
  <si>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</si>
  <si>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</si>
  <si>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</si>
  <si>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</si>
  <si>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</si>
  <si>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</si>
  <si>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</si>
  <si>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</si>
  <si>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</si>
  <si>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</si>
  <si>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</si>
  <si>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</si>
  <si>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</si>
  <si>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</si>
  <si>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CHAPISCO APLICADO SOMENTE EM ESTRUTURAS DE CONCRETO EM ALVENARIAS INTERNAS, COM DESEMPENADEIRA DENTADA. ARGAMASSA INDUSTRIALIZADA COM PREPARO MANUAL. AF_06/2014</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</si>
  <si>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</si>
  <si>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</si>
  <si>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</si>
  <si>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</si>
  <si>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</si>
  <si>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</si>
  <si>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</si>
  <si>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</si>
  <si>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</si>
  <si>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</si>
  <si>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</si>
  <si>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</si>
  <si>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</si>
  <si>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</si>
  <si>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</si>
  <si>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</si>
  <si>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</si>
  <si>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</si>
  <si>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</si>
  <si>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</si>
  <si>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</si>
  <si>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</si>
  <si>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</si>
  <si>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</si>
  <si>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</si>
  <si>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</si>
  <si>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</si>
  <si>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</si>
  <si>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</si>
  <si>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</si>
  <si>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</si>
  <si>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</si>
  <si>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</si>
  <si>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</si>
  <si>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</si>
  <si>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</si>
  <si>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</si>
  <si>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</si>
  <si>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</si>
  <si>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</si>
  <si>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</si>
  <si>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</si>
  <si>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</si>
  <si>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</si>
  <si>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</si>
  <si>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</si>
  <si>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</si>
  <si>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</si>
  <si>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</si>
  <si>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</si>
  <si>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</si>
  <si>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</si>
  <si>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</si>
  <si>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</si>
  <si>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</si>
  <si>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</si>
  <si>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</si>
  <si>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</si>
  <si>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</si>
  <si>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</si>
  <si>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</si>
  <si>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</si>
  <si>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</si>
  <si>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</si>
  <si>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</si>
  <si>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</si>
  <si>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</si>
  <si>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</si>
  <si>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</si>
  <si>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</si>
  <si>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</si>
  <si>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</si>
  <si>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</si>
  <si>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</si>
  <si>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</si>
  <si>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</si>
  <si>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</si>
  <si>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</si>
  <si>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</si>
  <si>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</si>
  <si>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</si>
  <si>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1:4 (CIMENTO E AREIA MÉDIA), PREPARO MECÂNICO COM BETONEIRA 400 L. AF_08/2014</t>
  </si>
  <si>
    <t>CONJUNTO DE MANGUEIRA PARA COMBATE A INCENDIO EM FIBRA DE POLIESTER PURA, COM 1.1/2", REVESTIDA INTERNAMENTE, COM 2 LANCES DE 15M CADA</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</si>
  <si>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</si>
  <si>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</si>
  <si>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</si>
  <si>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</si>
  <si>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</si>
  <si>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</si>
  <si>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SERVICOS TOPOGRAFICOS PARA PAVIMENTACAO, INCLUSIVE NOTA DE SERVICOS, ACOMPANHAMENTO E GREIDE</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</si>
  <si>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</si>
  <si>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</si>
  <si>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</si>
  <si>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</si>
  <si>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</si>
  <si>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</si>
  <si>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</si>
  <si>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PARA QUADRA POLIESPORTIVA, ESTRUTURADO POR TUBOS DE ACO GALVANIZADO, COM COSTURA, DIN 2440, DIAMETRO 2", COM TELA DE ARAME GALVANIZADO, FIO 14 BWG E MALHA QUADRADA 5X5CM</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</si>
  <si>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</si>
  <si>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</si>
  <si>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</si>
  <si>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</si>
  <si>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</si>
  <si>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Preço Unitário
BDI = 30,90%</t>
  </si>
  <si>
    <t>Preço Unitário
BDI = 0,00%</t>
  </si>
  <si>
    <r>
      <t>LS:</t>
    </r>
    <r>
      <rPr>
        <sz val="10"/>
        <rFont val="Arial"/>
        <family val="2"/>
      </rPr>
      <t xml:space="preserve"> 89,54%</t>
    </r>
  </si>
  <si>
    <r>
      <t xml:space="preserve">LS: </t>
    </r>
    <r>
      <rPr>
        <sz val="10"/>
        <rFont val="Arial"/>
        <family val="2"/>
      </rPr>
      <t>89,54%</t>
    </r>
  </si>
  <si>
    <t xml:space="preserve">PREÇO 
UNIT (R$) - 
C/ BDI </t>
  </si>
  <si>
    <t>AJUDANTE MONTADOR ELETROMECÂNICO</t>
  </si>
  <si>
    <t>MONTADOR DE ESTRUTURA</t>
  </si>
  <si>
    <t>CAL HIDRATADO P/ ARGAMASSA CH III</t>
  </si>
  <si>
    <t>CIMENTO PORTLAND CP III - 40</t>
  </si>
  <si>
    <t>ARGAM COLANTE FLEXIVEL AC III P/ ASSENT. PORCELANATO E PEDRAS (GRANITO E MÁRMORE)</t>
  </si>
  <si>
    <t>FORMICA BRANCA ACABAMENTO FROST 0,80MM</t>
  </si>
  <si>
    <t>CHAPA COMPENSADO NAVAL ESP. 15 MM, DIM. 2.20 X 1.60 M</t>
  </si>
  <si>
    <t>CHAPA COMPENSADA RESINADA ESP. 6MM</t>
  </si>
  <si>
    <t>CHAPA COMPENSADA RESINADA ESP. 10MM</t>
  </si>
  <si>
    <t>CHAPA COMPENSADA RESINADA ESP. 12MM</t>
  </si>
  <si>
    <t>CHAPA COMPENSADA PLASTIFICADA ESP. 12MM</t>
  </si>
  <si>
    <t>RIPA EM MADEIRA (MATERIAL DE 3ª) 5X2CM PINUS OU EQUIVALENTE</t>
  </si>
  <si>
    <t>BLOCO CERÂMICO 10 FUROS 09X19X19CM - PRAÇA VITÓRIA</t>
  </si>
  <si>
    <t>BLOCO CERÂMICO 10 FUROS 09X19X19CM - DA FABRICA</t>
  </si>
  <si>
    <t>COBOGO DE CONCRETO TIPO RETO 20 X 20 X 10 CM - 4 FUROS</t>
  </si>
  <si>
    <t>COBOGO DE CONCRETO TIPO RETO 10 X 40 X 40CM - 9 FUROS</t>
  </si>
  <si>
    <t>IMPERMEABILIZANTE PRETO FLEXIVEL IGOLFLEX OU EQUIVALENTE</t>
  </si>
  <si>
    <t>IMPERMEABILIZANTE ASFALTICO DISPERSO EM AGUA IGOL 2 - SIKA OU EQUIVALENTE</t>
  </si>
  <si>
    <t>TELHA METALICA ONDULADA ESP 0.5MM PRE PINTADA 1F</t>
  </si>
  <si>
    <t>PARAFUSO COM BUCHA S-10</t>
  </si>
  <si>
    <t>BARRA CHATA DE FERRO ASTM A-36 1/4" X 2"</t>
  </si>
  <si>
    <t>ARRUELA LISA ACO INOX 1/4" - TEL-5303</t>
  </si>
  <si>
    <t>TELA ARAME GALV. MALHA # 2" LOSANGULAR - FIO N.16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</si>
  <si>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</si>
  <si>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</si>
  <si>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</si>
  <si>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</si>
  <si>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ARAME GALV. MALHA # 18 FIO 32 QUADRADA</t>
  </si>
  <si>
    <t>TELA ARAME GALV. MALHA # 1/2" QUADRADA - FIO N.12 BWG</t>
  </si>
  <si>
    <t>TELA ARAME GALV. MALHA # 3/4" QUADRADA - FIO N.12 BWG</t>
  </si>
  <si>
    <t>BARRA CHATA DE FERRO ASTM A-36 3/16" X 1"</t>
  </si>
  <si>
    <t>BARRA CHATA DE FERRO ASTM A-36 1/4" X 1"</t>
  </si>
  <si>
    <t>SELANTE A BASE DE POLIURETANO SIKAFLEX UNIVERSAL OU EQUIVALENTE (CARTUCHO COM 300ML)</t>
  </si>
  <si>
    <t>FECHADURA PARA PORTAO</t>
  </si>
  <si>
    <t>FERRAGENS P/ ESQUADRIAS (CONT)</t>
  </si>
  <si>
    <t>PORTA CADEADO E CADEADO 40MM</t>
  </si>
  <si>
    <t>PISO CERAMICO 45X45 CM CARGO PLUS WHITE ELIANE - PEI 5</t>
  </si>
  <si>
    <t>FERRAGENS PARA ESQUADRIAS (CONTINUAÇÃO)</t>
  </si>
  <si>
    <t>GONZO DIAM 1" (MACHO/FEMEA) PARA PORTÃO (DE SOBREPOR)</t>
  </si>
  <si>
    <t>RODAPE GRANITO CINZA ANDORINHA ESP. 2CM H=7CM ACAB. RETO</t>
  </si>
  <si>
    <t>LIXA P/ FERRO Nº 100 K-246 225X275MM - NORTON OU EQUIVALENTE</t>
  </si>
  <si>
    <t>LIXA PARA MADEIRA/MASSA Nº 150</t>
  </si>
  <si>
    <t>PLACA DE OBRA - ADESIVADA COM IMPRESSÃO DIGITAL</t>
  </si>
  <si>
    <t>TRANSF. TRIFASICO A OLEO 225KVA 15KV - 220/127V</t>
  </si>
  <si>
    <t>TRANSF. TRIF A OLEO 75KVA 15KV - 220/127V</t>
  </si>
  <si>
    <t>TRANSF TRIFASICO 112.5KVA 15KV/220-127V A OLEO</t>
  </si>
  <si>
    <t>CAIXA PARA TRANSFORMADOR DE CORRENTE (TC) ATE 112,5KVA - 200:5A</t>
  </si>
  <si>
    <t>CAIXA PARA TRANSFORMADOR DE CORRENTE (TC) 112,5 ATE 225KVA - 400:5A</t>
  </si>
  <si>
    <t>CURVA 90º DE FERRO GALVANIZADO 3"</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</si>
  <si>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</si>
  <si>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</si>
  <si>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</si>
  <si>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</si>
  <si>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</si>
  <si>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</si>
  <si>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</si>
  <si>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</si>
  <si>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JUNCAO SIMPLES LONGA P/ ELETROCALHA 300X100 MM</t>
  </si>
  <si>
    <t>JUNCAO SIMPLES CURTA P/ ELETROCALHA 200X100 MM</t>
  </si>
  <si>
    <t>CAIXA PASSAG. CH 18 C/TAMPA PARAF. 100X100X80MM</t>
  </si>
  <si>
    <t>CAIXA C/TAMPA DO TIPO CIE-2 20X20X12 CM (TELEFONE) (DE EMBUTIR)</t>
  </si>
  <si>
    <t>CAIXA C/TAMPA DO TIPO CIE-4 60X60X12 CM (TELEFONE) (DE EMBUTIR)</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</si>
  <si>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</si>
  <si>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</si>
  <si>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</si>
  <si>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</si>
  <si>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</si>
  <si>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LUMINARIA FLUOR. COMERCIAL CHANFRADA 1X40W COMPLETA C/LAMPADA E REATOR - EMBRUTIR/SOBREPOR</t>
  </si>
  <si>
    <t>LUMINARIA FLUOR. COMERCIAL CHANFRADA 2X40W COMPLETA C/LAMPADA E REATOR - EMBRUTIR/SOBREPOR - COM DIFUSOR</t>
  </si>
  <si>
    <t>LUMINARIA FLUOR. COMERCIAL CHANFRADA 3X40W COMPLETA C/LAMPADA E REATOR - EMBRUTIR/SOBREPOR</t>
  </si>
  <si>
    <t>LAMPADA VS 400W/220V MOD. SON PHILLIPS/SIMILAR - OVOIDE</t>
  </si>
  <si>
    <t>BLOCO AUT. ILUM. EMERG. P/ ACLARAMENTO E/OU BALIZAMENTO 2X9W - AUT. 2 HORAS</t>
  </si>
  <si>
    <t>ARANDELA PROVA DE TEMPO 45º EM ALUM SILICIO, ACAB EPOXI CINZA (E-27) - VISOR POLICARB. C/ GRADE</t>
  </si>
  <si>
    <t>PARA-RAIOS POLIMERICO 12KV - 10KA COM SUPORTE</t>
  </si>
  <si>
    <t>MAO FRANCESA REFORCADA P/ ELETROCALHA 400MM</t>
  </si>
  <si>
    <t>ELETROCALHA STANDARD PERFURADA S/ TAMPA 150X50MM - CH16</t>
  </si>
  <si>
    <t>ABRACADEIRA ACO GALV TIPO U DIAM. 1.1/2"</t>
  </si>
  <si>
    <t>ELETROCALHA STANDARD PERFURADA S/ TAMPA 200X100MM - CH16</t>
  </si>
  <si>
    <t>ELETROCALHA STANDARD PERFURADA S/ TAMPA 400X100MM - CH16</t>
  </si>
  <si>
    <t>VENTILADOR DE TETO COMERCIAL C/ ALETAS DE MADEIRA S/ LUMIN., INCL. COMANDO</t>
  </si>
  <si>
    <t>TE HORIZONTAL 90º PERFURADA C/ TAMPA 200X100MM - CH16</t>
  </si>
  <si>
    <t>TE HORIZONTAL 90º PERFURADA C/ TAMPA 300X100MM - CH16</t>
  </si>
  <si>
    <t>CURVA HORIZONTAL 90º PERFURADA 200X100MM - CH16</t>
  </si>
  <si>
    <t>CURVA HORIZONTAL 90º PERFURADA 300X100MM - CH16</t>
  </si>
  <si>
    <t>SAPATILHA PARA CABO DE AÇO</t>
  </si>
  <si>
    <t>MAO FRANCESA 38X38MM SIMPLES P/ ELETROCALHA 200MM</t>
  </si>
  <si>
    <t>TUBO DE PVC PARA ESGOTO DE 100MM (4")</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</si>
  <si>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</si>
  <si>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</si>
  <si>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</si>
  <si>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</si>
  <si>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</si>
  <si>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</si>
  <si>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</si>
  <si>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</si>
  <si>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</si>
  <si>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</si>
  <si>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</si>
  <si>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</si>
  <si>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</si>
  <si>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SIFAO METAL CROMADO P/ LAVATORIO 1" X 1 1/2"</t>
  </si>
  <si>
    <t>SIFAO ACO INOX CROMADO P/ LAVATORIO 1 1/4"</t>
  </si>
  <si>
    <t>CAP 3/4 NPT - GALVANIZADO 300 LBS</t>
  </si>
  <si>
    <t>VALVULA DE RETENCAO MEIA LUVA 7/16" NS X 1/2" NPT</t>
  </si>
  <si>
    <t>PIGTAIL POL MX7/16 NS(24) - P45 - 0,50M</t>
  </si>
  <si>
    <t>TE NPT 3/4"- GALVANIZADO 300 LBS</t>
  </si>
  <si>
    <t>CAIXA DESCARGA PLASTICA SOBREPOR BRANCA 6/9 LITROS</t>
  </si>
  <si>
    <t>ACAB. ANTIVAND. REF. 01505006 P/ VALVULA DESCARGA</t>
  </si>
  <si>
    <t>FILTRO AQUALAR CURTO AP200 AQUALAR/EQUIV C/ REFIL(VELA)</t>
  </si>
  <si>
    <t>ACAB. VALV. DESC. PRESSMATIC BENEFIT 00184906 DOCOL</t>
  </si>
  <si>
    <t>CHAPA DE ACO GALVANIZADO Nº 16 (ESP. 1,55MM)</t>
  </si>
  <si>
    <t>CHAPA DE ACO GALVANIZADA Nº 14 (ESP. 1,95MM)</t>
  </si>
  <si>
    <t>LUBRIFICANTE PARA TUBO DE PVC E FERRO FUNDIDO</t>
  </si>
  <si>
    <t>ANEL PRE-MOLDADO DE CONCRETO Ø 1.50 M - H= 0,50M</t>
  </si>
  <si>
    <t>BARRA CHATA DE FERRO ASTM A-36 1/4" X 1.1/4"</t>
  </si>
  <si>
    <t>JATEAMENTO PADRÃO SA 2 1/2</t>
  </si>
  <si>
    <t>REDE EM CORDA DE NYLON P/PROTECAO QUADRA ESPORTES MALHA 10X10CM</t>
  </si>
  <si>
    <t>TRINCO REDONDO VERTICAL FERRO GALVANIZADO 15CM</t>
  </si>
  <si>
    <t>GALVANIZAÇÃO ELETROLITICA</t>
  </si>
  <si>
    <t>INSUMOS DE MANUTENCAO - SERRALHERIA</t>
  </si>
  <si>
    <t>BARRA CHATA DE FERRO ASTM A-36 1/8" X 3/4"</t>
  </si>
  <si>
    <t>BARRA CHATA DE FERRO ASTM A-36 1/4" X 1.1/2"</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</si>
  <si>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</si>
  <si>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</si>
  <si>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</si>
  <si>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</si>
  <si>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</si>
  <si>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</si>
  <si>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</si>
  <si>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</si>
  <si>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PERFIL "U" ENRIJECIDO 200 X 75 X 25 X 2,65MM (7,92KG/M)</t>
  </si>
  <si>
    <t>SOLO BRITA</t>
  </si>
  <si>
    <t>MÃO DE OBRA (SALARIO MENSAL)</t>
  </si>
  <si>
    <t>MAQUINA ELETRICA P/ POLIMENTO PISO - REF TAB SINAPI</t>
  </si>
  <si>
    <t>MAQ. CORTAR ASFALTO/CONCRETO - REF TABELA SINAPI</t>
  </si>
  <si>
    <t>Preço Prod.</t>
  </si>
  <si>
    <t>Placa de obra nas dimensões de 2.0 x 4.0 m, padrão IOPES</t>
  </si>
  <si>
    <t>Tapume Telha Metálica Ondulada 0,50mm Branca h=2,20m, incl. montagem estr. mad. 8"x8", c/adesivo "IOPES" 60x60cm a cada 10m, incl. faixas pint. esmalte sint. cores azul c/ h=30cm e rosa c/ h=10cm (Reaproveitamento 2x)</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</si>
  <si>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</si>
  <si>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</si>
  <si>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</si>
  <si>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</si>
  <si>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</si>
  <si>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</si>
  <si>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</si>
  <si>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Grade de tela tipo mosquiteiro de arame galvanizado #18, fio 32, inclusive, requadro em cantoneira de ferro 1/8"x1/2"x1/2"</t>
  </si>
  <si>
    <t>Automático de bóia, duas funções 25A</t>
  </si>
  <si>
    <t>Automático de bóia, 2 funções 25A</t>
  </si>
  <si>
    <t>Caixa de descarga plástica de sobrepor 6/9 litros, ref. ASTRA, AKROS ou equivalente</t>
  </si>
  <si>
    <t>Filtro curto AP200, marca de referência Aqualar, inclusive refil(vela)</t>
  </si>
  <si>
    <t>Rede de proteção em nylon malha 10x10 cm para proteção de quadra de esportes</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</si>
  <si>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</si>
  <si>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</si>
  <si>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 xml:space="preserve">H     </t>
  </si>
  <si>
    <t xml:space="preserve">C </t>
  </si>
  <si>
    <t xml:space="preserve">UN    </t>
  </si>
  <si>
    <t xml:space="preserve">M2    </t>
  </si>
  <si>
    <t>AS</t>
  </si>
  <si>
    <t xml:space="preserve">M3    </t>
  </si>
  <si>
    <t xml:space="preserve">M     </t>
  </si>
  <si>
    <t xml:space="preserve">KG    </t>
  </si>
  <si>
    <t xml:space="preserve">L     </t>
  </si>
  <si>
    <t xml:space="preserve">18L   </t>
  </si>
  <si>
    <t xml:space="preserve">200KG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</si>
  <si>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</si>
  <si>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</si>
  <si>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</si>
  <si>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</si>
  <si>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</si>
  <si>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</si>
  <si>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</si>
  <si>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</si>
  <si>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</si>
  <si>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</si>
  <si>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</si>
  <si>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</si>
  <si>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</si>
  <si>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VIDRO TEMPERADO INCOLOR PARA PORTA DE ABRIR, E = 10 MM (SEM FERRAGENS E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</si>
  <si>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</si>
  <si>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</si>
  <si>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</si>
  <si>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</si>
  <si>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</si>
  <si>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</si>
  <si>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</si>
  <si>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</si>
  <si>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</si>
  <si>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</si>
  <si>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</si>
  <si>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</si>
  <si>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</si>
  <si>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</si>
  <si>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</si>
  <si>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</si>
  <si>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</si>
  <si>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</si>
  <si>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</si>
  <si>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</si>
  <si>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</si>
  <si>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</si>
  <si>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</si>
  <si>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</si>
  <si>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</si>
  <si>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</si>
  <si>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</si>
  <si>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</si>
  <si>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</si>
  <si>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</si>
  <si>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</si>
  <si>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</si>
  <si>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</si>
  <si>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</si>
  <si>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</si>
  <si>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</si>
  <si>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</si>
  <si>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</si>
  <si>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</si>
  <si>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</si>
  <si>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</si>
  <si>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</si>
  <si>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</si>
  <si>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</si>
  <si>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</si>
  <si>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</si>
  <si>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</si>
  <si>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</si>
  <si>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</si>
  <si>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</si>
  <si>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</si>
  <si>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</si>
  <si>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</si>
  <si>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</si>
  <si>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</si>
  <si>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</si>
  <si>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</si>
  <si>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</si>
  <si>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</si>
  <si>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</si>
  <si>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</si>
  <si>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</si>
  <si>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</si>
  <si>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</si>
  <si>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</si>
  <si>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</si>
  <si>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</si>
  <si>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</si>
  <si>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</si>
  <si>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</si>
  <si>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</si>
  <si>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</si>
  <si>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</si>
  <si>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</si>
  <si>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</si>
  <si>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</si>
  <si>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</si>
  <si>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</si>
  <si>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</si>
  <si>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</si>
  <si>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</si>
  <si>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</si>
  <si>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</si>
  <si>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</si>
  <si>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</si>
  <si>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</si>
  <si>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</si>
  <si>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</si>
  <si>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</si>
  <si>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</si>
  <si>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</si>
  <si>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</si>
  <si>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</si>
  <si>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</si>
  <si>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</si>
  <si>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</si>
  <si>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</si>
  <si>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</si>
  <si>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</si>
  <si>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</si>
  <si>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</si>
  <si>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</si>
  <si>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</si>
  <si>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</si>
  <si>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</si>
  <si>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</si>
  <si>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</si>
  <si>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</si>
  <si>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</si>
  <si>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</si>
  <si>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</si>
  <si>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</si>
  <si>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</si>
  <si>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</si>
  <si>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</si>
  <si>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</si>
  <si>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</si>
  <si>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</si>
  <si>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</si>
  <si>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</si>
  <si>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</si>
  <si>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</si>
  <si>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</si>
  <si>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</si>
  <si>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</si>
  <si>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</si>
  <si>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</si>
  <si>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</si>
  <si>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</si>
  <si>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</si>
  <si>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</si>
  <si>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</si>
  <si>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</si>
  <si>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</si>
  <si>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</si>
  <si>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</si>
  <si>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</si>
  <si>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</si>
  <si>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</si>
  <si>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</si>
  <si>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</si>
  <si>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</si>
  <si>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PLACA DE OBRA EM CHAPA DE ACO GALVANIZADO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</si>
  <si>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</si>
  <si>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</si>
  <si>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</si>
  <si>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</si>
  <si>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</si>
  <si>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</si>
  <si>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</si>
  <si>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TRATOR DE PNEUS, POTÊNCIA 122 CV, TRAÇÃO 4X4, PESO COM LASTRO DE 4.510 KG - CHP DIURNO. AF_06/2014</t>
  </si>
  <si>
    <t>TRATOR DE ESTEIRAS, POTÊNCIA 150 HP, PESO OPERACIONAL 16,7 T, COM RODA MOTRIZ ELEVADA E LÂMINA 3,18 M3 -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</si>
  <si>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</si>
  <si>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</si>
  <si>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</si>
  <si>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</si>
  <si>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</si>
  <si>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</si>
  <si>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</si>
  <si>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</si>
  <si>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</si>
  <si>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</si>
  <si>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</si>
  <si>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</si>
  <si>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</si>
  <si>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</si>
  <si>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BETONEIRA CAPACIDADE NOMINAL 400 L, CAPACIDADE DE MISTURA 310 L, MOTOR A DIESEL POTÊNCIA 5,0 HP, SEM CARREGADOR - CHP DIURNO. AF_06/2014</t>
  </si>
  <si>
    <t>BETONEIRA CAPACIDADE NOMINAL DE 400 L, CAPACIDADE DE MISTURA 280 L, MOTOR ELÉTRICO TRIFÁSICO POTÊNCIA DE 2 CV, SEM CARREGADOR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</si>
  <si>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</si>
  <si>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</si>
  <si>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</si>
  <si>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</si>
  <si>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</si>
  <si>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</si>
  <si>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</si>
  <si>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MISTURADOR DUPLO HORIZONTAL DE ALTA TURBULÊNCIA, CAPACIDADE / VOLUME 2 X 500 LITROS, MOTORES ELÉTRICOS MÍNIMO 5 CV CADA, PARA NATA CIMENTO, ARGAMASSA E OUTROS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</si>
  <si>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</si>
  <si>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</si>
  <si>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</si>
  <si>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</si>
  <si>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HIDRÁULICA SOBRE CAMINHÃO COM TRADO CURTO ACOPLADO, PROFUNDIDADE MÁXIMA DE 20 M, DIÂMETRO MÁXIMO DE 1500 MM, POTÊNCIA INSTALADA DE 137 HP, MESA ROTATIVA COM TORQUE MÁXIMO DE 30 KNM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</si>
  <si>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</si>
  <si>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</si>
  <si>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</si>
  <si>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</si>
  <si>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</si>
  <si>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</si>
  <si>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</si>
  <si>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</si>
  <si>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</si>
  <si>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</si>
  <si>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</si>
  <si>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</si>
  <si>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</si>
  <si>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</si>
  <si>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</si>
  <si>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</si>
  <si>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</si>
  <si>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</si>
  <si>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</si>
  <si>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</si>
  <si>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</si>
  <si>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</si>
  <si>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</si>
  <si>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</si>
  <si>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</si>
  <si>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</si>
  <si>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</si>
  <si>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</si>
  <si>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</si>
  <si>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</si>
  <si>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</si>
  <si>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</si>
  <si>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</si>
  <si>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</si>
  <si>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</si>
  <si>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</si>
  <si>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</si>
  <si>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</si>
  <si>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</si>
  <si>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</si>
  <si>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</si>
  <si>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</si>
  <si>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</si>
  <si>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</si>
  <si>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</si>
  <si>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</si>
  <si>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</si>
  <si>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</si>
  <si>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</si>
  <si>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</si>
  <si>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</si>
  <si>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</si>
  <si>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</si>
  <si>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</si>
  <si>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TRATOR DE PNEUS, POTÊNCIA 122 CV, TRAÇÃO 4X4, PESO COM LASTRO DE 4.510 KG - CHI DIURNO. AF_06/2014</t>
  </si>
  <si>
    <t>TRATOR DE ESTEIRAS, POTÊNCIA 150 HP, PESO OPERACIONAL 16,7 T, COM RODA MOTRIZ ELEVADA E LÂMINA 3,18 M3 -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</si>
  <si>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</si>
  <si>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</si>
  <si>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</si>
  <si>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</si>
  <si>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</si>
  <si>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</si>
  <si>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</si>
  <si>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</si>
  <si>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</si>
  <si>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</si>
  <si>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BETONEIRA CAPACIDADE NOMINAL 400 L, CAPACIDADE DE MISTURA 310 L, MOTOR A DIESEL POTÊNCIA 5,0 HP, SEM CARREGADOR - CHI DIURNO. AF_06/2014</t>
  </si>
  <si>
    <t>BETONEIRA CAPACIDADE NOMINAL DE 400 L, CAPACIDADE DE MISTURA 280 L, MOTOR ELÉTRICO TRIFÁSICO POTÊNCIA DE 2 CV, SEM CARREGADOR - CHI DIURNO. AF_10/2014</t>
  </si>
  <si>
    <t>BOMBA SUBMERSÍVEL ELÉTRICA TRIFÁSICA, POTÊNCIA 2,96 HP, Ø ROTOR 144 MM SEMI-ABERTO, BOCAL DE SAÍDA Ø 2, HM/Q = 2 MCA / 38,8 M3/H A 28 MCA / 5 M3/H - CHI DIURNO. AF_06/2014</t>
  </si>
  <si>
    <t>TANQUE DE ASFALTO ESTACIONÁRIO COM MAÇARICO, CAPACIDADE 20.000 L - CHI DIURNO. AF_06/2014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</si>
  <si>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</si>
  <si>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</si>
  <si>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</si>
  <si>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</si>
  <si>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</si>
  <si>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MISTURADOR DUPLO HORIZONTAL DE ALTA TURBULÊNCIA, CAPACIDADE / VOLUME 2 X 500 LITROS, MOTORES ELÉTRICOS MÍNIMO 5 CV CADA, PARA NATA CIMENTO, ARGAMASSA E OUTROS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</si>
  <si>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</si>
  <si>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</si>
  <si>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</si>
  <si>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</si>
  <si>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HIDRÁULICA SOBRE CAMINHÃO COM TRADO CURTO ACOPLADO, PROFUNDIDADE MÁXIMA DE 20 M, DIÂMETRO MÁXIMO DE 1500 MM, POTÊNCIA INSTALADA DE 137 HP, MESA ROTATIVA COM TORQUE MÁXIMO DE 30 KNM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</si>
  <si>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</si>
  <si>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</si>
  <si>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</si>
  <si>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</si>
  <si>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</si>
  <si>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</si>
  <si>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</si>
  <si>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</si>
  <si>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</si>
  <si>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</si>
  <si>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</si>
  <si>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</si>
  <si>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</si>
  <si>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</si>
  <si>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</si>
  <si>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</si>
  <si>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</si>
  <si>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</si>
  <si>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</si>
  <si>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</si>
  <si>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</si>
  <si>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</si>
  <si>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</si>
  <si>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</si>
  <si>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</si>
  <si>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</si>
  <si>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</si>
  <si>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</si>
  <si>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</si>
  <si>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</si>
  <si>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</si>
  <si>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</si>
  <si>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</si>
  <si>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</si>
  <si>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</si>
  <si>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</si>
  <si>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</si>
  <si>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</si>
  <si>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</si>
  <si>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</si>
  <si>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</si>
  <si>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</si>
  <si>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</si>
  <si>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</si>
  <si>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</si>
  <si>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</si>
  <si>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</si>
  <si>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</si>
  <si>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</si>
  <si>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</si>
  <si>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</si>
  <si>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</si>
  <si>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</si>
  <si>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</si>
  <si>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</si>
  <si>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</si>
  <si>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</si>
  <si>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</si>
  <si>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</si>
  <si>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</si>
  <si>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</si>
  <si>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</si>
  <si>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150 HP, PESO OPERACIONAL 16,7 T, COM RODA MOTRIZ ELEVADA E LÂMINA 3,18 M3 -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</si>
  <si>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</si>
  <si>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</si>
  <si>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</si>
  <si>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</si>
  <si>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</si>
  <si>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</si>
  <si>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</si>
  <si>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</si>
  <si>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</si>
  <si>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</si>
  <si>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</si>
  <si>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</si>
  <si>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</si>
  <si>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</si>
  <si>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</si>
  <si>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</si>
  <si>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</si>
  <si>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</si>
  <si>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</si>
  <si>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</si>
  <si>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</si>
  <si>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</si>
  <si>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</si>
  <si>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</si>
  <si>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</si>
  <si>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</si>
  <si>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</si>
  <si>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PÁ CARREGADEIRA SOBRE RODAS, POTÊNCIA LÍQUIDA 128 HP, CAPACIDADE DA CAÇAMBA 1,7 A 2,8 M3, PESO OPERACIONAL 11632 KG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</si>
  <si>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</si>
  <si>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</si>
  <si>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</si>
  <si>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</si>
  <si>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</si>
  <si>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</si>
  <si>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</si>
  <si>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</si>
  <si>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</si>
  <si>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</si>
  <si>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</si>
  <si>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</si>
  <si>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</si>
  <si>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</si>
  <si>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</si>
  <si>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</si>
  <si>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</si>
  <si>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</si>
  <si>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</si>
  <si>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</si>
  <si>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</si>
  <si>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</si>
  <si>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</si>
  <si>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</si>
  <si>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</si>
  <si>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</si>
  <si>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</si>
  <si>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</si>
  <si>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</si>
  <si>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</si>
  <si>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</si>
  <si>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</si>
  <si>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</si>
  <si>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</si>
  <si>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</si>
  <si>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</si>
  <si>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</si>
  <si>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</si>
  <si>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</si>
  <si>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</si>
  <si>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</si>
  <si>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</si>
  <si>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</si>
  <si>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</si>
  <si>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</si>
  <si>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</si>
  <si>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</si>
  <si>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</si>
  <si>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</si>
  <si>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</si>
  <si>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</si>
  <si>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</si>
  <si>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</si>
  <si>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</si>
  <si>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</si>
  <si>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</si>
  <si>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</si>
  <si>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</si>
  <si>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</si>
  <si>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</si>
  <si>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</si>
  <si>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</si>
  <si>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</si>
  <si>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</si>
  <si>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</si>
  <si>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</si>
  <si>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</si>
  <si>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</si>
  <si>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</si>
  <si>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</si>
  <si>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</si>
  <si>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</si>
  <si>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</si>
  <si>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</si>
  <si>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</si>
  <si>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</si>
  <si>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</si>
  <si>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</si>
  <si>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JUROS.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</si>
  <si>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</si>
  <si>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</si>
  <si>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</si>
  <si>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</si>
  <si>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</si>
  <si>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</si>
  <si>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</si>
  <si>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</si>
  <si>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</si>
  <si>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</si>
  <si>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</si>
  <si>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</si>
  <si>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</si>
  <si>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</si>
  <si>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</si>
  <si>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</si>
  <si>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</si>
  <si>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</si>
  <si>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</si>
  <si>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</si>
  <si>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</si>
  <si>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</si>
  <si>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</si>
  <si>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</si>
  <si>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</si>
  <si>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</si>
  <si>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</si>
  <si>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</si>
  <si>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</si>
  <si>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</si>
  <si>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</si>
  <si>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</si>
  <si>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</si>
  <si>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</si>
  <si>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</si>
  <si>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</si>
  <si>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</si>
  <si>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</si>
  <si>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</si>
  <si>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</si>
  <si>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</si>
  <si>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</si>
  <si>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</si>
  <si>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</si>
  <si>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</si>
  <si>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</si>
  <si>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</si>
  <si>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</si>
  <si>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</si>
  <si>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</si>
  <si>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</si>
  <si>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</si>
  <si>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</si>
  <si>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</si>
  <si>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</si>
  <si>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IMPOSTOS E SEGUROS. AF_12/2015</t>
  </si>
  <si>
    <t>MARTELO PERFURADOR PNEUMÁTICO MANUAL, HASTE 25 X 75 MM, 21 KG - JUROS. AF_12/2015</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</si>
  <si>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</si>
  <si>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</si>
  <si>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</si>
  <si>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</si>
  <si>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</si>
  <si>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</si>
  <si>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</si>
  <si>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</si>
  <si>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</si>
  <si>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</si>
  <si>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</si>
  <si>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</si>
  <si>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</si>
  <si>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</si>
  <si>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</si>
  <si>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</si>
  <si>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</si>
  <si>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</si>
  <si>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</si>
  <si>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</si>
  <si>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</si>
  <si>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</si>
  <si>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</si>
  <si>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</si>
  <si>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</si>
  <si>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</si>
  <si>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</si>
  <si>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</si>
  <si>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</si>
  <si>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</si>
  <si>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</si>
  <si>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</si>
  <si>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</si>
  <si>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</si>
  <si>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</si>
  <si>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</si>
  <si>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</si>
  <si>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</si>
  <si>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</si>
  <si>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</si>
  <si>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</si>
  <si>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</si>
  <si>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</si>
  <si>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</si>
  <si>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</si>
  <si>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</si>
  <si>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</si>
  <si>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</si>
  <si>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</si>
  <si>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</si>
  <si>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</si>
  <si>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</si>
  <si>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</si>
  <si>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</si>
  <si>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</si>
  <si>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</si>
  <si>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</si>
  <si>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</si>
  <si>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</si>
  <si>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</si>
  <si>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</si>
  <si>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</si>
  <si>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</si>
  <si>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</si>
  <si>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</si>
  <si>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</si>
  <si>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</si>
  <si>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</si>
  <si>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</si>
  <si>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</si>
  <si>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</si>
  <si>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</si>
  <si>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</si>
  <si>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</si>
  <si>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</si>
  <si>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</si>
  <si>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</si>
  <si>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</si>
  <si>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</si>
  <si>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</si>
  <si>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</si>
  <si>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</si>
  <si>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</si>
  <si>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</si>
  <si>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</si>
  <si>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</si>
  <si>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</si>
  <si>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</si>
  <si>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</si>
  <si>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</si>
  <si>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</si>
  <si>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</si>
  <si>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</si>
  <si>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</si>
  <si>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</si>
  <si>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</si>
  <si>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</si>
  <si>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</si>
  <si>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</si>
  <si>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</si>
  <si>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</si>
  <si>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</si>
  <si>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</si>
  <si>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</si>
  <si>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</si>
  <si>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</si>
  <si>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</si>
  <si>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</si>
  <si>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</si>
  <si>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</si>
  <si>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</si>
  <si>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</si>
  <si>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</si>
  <si>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</si>
  <si>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</si>
  <si>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</si>
  <si>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</si>
  <si>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</si>
  <si>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</si>
  <si>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</si>
  <si>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</si>
  <si>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</si>
  <si>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</si>
  <si>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</si>
  <si>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</si>
  <si>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</si>
  <si>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</si>
  <si>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</si>
  <si>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</si>
  <si>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</si>
  <si>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</si>
  <si>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</si>
  <si>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</si>
  <si>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</si>
  <si>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</si>
  <si>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</si>
  <si>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</si>
  <si>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</si>
  <si>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</si>
  <si>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</si>
  <si>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</si>
  <si>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</si>
  <si>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</si>
  <si>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</si>
  <si>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</si>
  <si>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</si>
  <si>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</si>
  <si>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</si>
  <si>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</si>
  <si>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</si>
  <si>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</si>
  <si>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</si>
  <si>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</si>
  <si>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</si>
  <si>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</si>
  <si>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</si>
  <si>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</si>
  <si>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</si>
  <si>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</si>
  <si>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</si>
  <si>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</si>
  <si>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</si>
  <si>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</si>
  <si>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</si>
  <si>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</si>
  <si>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</si>
  <si>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</si>
  <si>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</si>
  <si>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</si>
  <si>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</si>
  <si>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</si>
  <si>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</si>
  <si>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</si>
  <si>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</si>
  <si>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</si>
  <si>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</si>
  <si>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</si>
  <si>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</si>
  <si>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</si>
  <si>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</si>
  <si>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</si>
  <si>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</si>
  <si>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</si>
  <si>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</si>
  <si>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</si>
  <si>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</si>
  <si>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</si>
  <si>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</si>
  <si>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</si>
  <si>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</si>
  <si>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</si>
  <si>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</si>
  <si>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</si>
  <si>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</si>
  <si>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</si>
  <si>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</si>
  <si>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</si>
  <si>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</si>
  <si>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</si>
  <si>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</si>
  <si>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</si>
  <si>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</si>
  <si>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</si>
  <si>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</si>
  <si>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</si>
  <si>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</si>
  <si>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</si>
  <si>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74017/1</t>
  </si>
  <si>
    <t>74017/2</t>
  </si>
  <si>
    <t>75029/1</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</si>
  <si>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</si>
  <si>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</si>
  <si>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</si>
  <si>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</si>
  <si>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</si>
  <si>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</si>
  <si>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</si>
  <si>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</si>
  <si>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</si>
  <si>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</si>
  <si>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</si>
  <si>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</si>
  <si>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</si>
  <si>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</si>
  <si>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</si>
  <si>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</si>
  <si>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</si>
  <si>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</si>
  <si>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</si>
  <si>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</si>
  <si>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SACO, DIÂMETRO DE 65 CENTÍMETROS, ENCHIMENTO MANUAL COM PEDRA DE MÃO TIPO RACHÃO - FORNECIMENTO E EXECUÇÃO. AF_12/2015</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</si>
  <si>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</si>
  <si>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</si>
  <si>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</si>
  <si>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</si>
  <si>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</si>
  <si>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</si>
  <si>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</si>
  <si>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</si>
  <si>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</si>
  <si>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</si>
  <si>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</si>
  <si>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</si>
  <si>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</si>
  <si>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</si>
  <si>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</si>
  <si>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</si>
  <si>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</si>
  <si>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</si>
  <si>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</si>
  <si>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</si>
  <si>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</si>
  <si>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</si>
  <si>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</si>
  <si>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</si>
  <si>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</si>
  <si>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</si>
  <si>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</si>
  <si>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</si>
  <si>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</si>
  <si>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</si>
  <si>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</si>
  <si>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</si>
  <si>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</si>
  <si>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</si>
  <si>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</si>
  <si>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</si>
  <si>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</si>
  <si>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</si>
  <si>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</si>
  <si>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</si>
  <si>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</si>
  <si>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</si>
  <si>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</si>
  <si>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</si>
  <si>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</si>
  <si>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</si>
  <si>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</si>
  <si>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</si>
  <si>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</si>
  <si>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</si>
  <si>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</si>
  <si>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BOCA PARA BUEIRO DUPLOTUBULAR, DIAMETRO =1,20M, EM CONCRETO CICLOPICO, INCLUINDO FORMAS, ESCAVACAO, REATERRO E MATERIAIS, EXCLUINDO MATERIAL REATERRO JAZIDA E TRANSPORTE.</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</si>
  <si>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</si>
  <si>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</si>
  <si>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</si>
  <si>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</si>
  <si>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</si>
  <si>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</si>
  <si>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</si>
  <si>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</si>
  <si>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</si>
  <si>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</si>
  <si>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</si>
  <si>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</si>
  <si>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</si>
  <si>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</si>
  <si>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</si>
  <si>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</si>
  <si>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</si>
  <si>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</si>
  <si>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</si>
  <si>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</si>
  <si>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</si>
  <si>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</si>
  <si>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</si>
  <si>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</si>
  <si>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</si>
  <si>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</si>
  <si>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</si>
  <si>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</si>
  <si>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</si>
  <si>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</si>
  <si>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</si>
  <si>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</si>
  <si>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</si>
  <si>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</si>
  <si>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</si>
  <si>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</si>
  <si>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</si>
  <si>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</si>
  <si>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</si>
  <si>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</si>
  <si>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</si>
  <si>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</si>
  <si>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</si>
  <si>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</si>
  <si>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</si>
  <si>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</si>
  <si>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</si>
  <si>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</si>
  <si>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</si>
  <si>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73910/8</t>
  </si>
  <si>
    <t>PORTA MADEIRA 1A CORRER P/VIDRO 30MM/ GUARNICAO 15CM/ALIZAR</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</si>
  <si>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</si>
  <si>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</si>
  <si>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</si>
  <si>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</si>
  <si>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</si>
  <si>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</si>
  <si>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</si>
  <si>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</si>
  <si>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</si>
  <si>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</si>
  <si>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</si>
  <si>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</si>
  <si>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</si>
  <si>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</si>
  <si>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</si>
  <si>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</si>
  <si>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</si>
  <si>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</si>
  <si>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</si>
  <si>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</si>
  <si>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</si>
  <si>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</si>
  <si>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</si>
  <si>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</si>
  <si>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</si>
  <si>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</si>
  <si>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</si>
  <si>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</si>
  <si>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</si>
  <si>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</si>
  <si>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</si>
  <si>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</si>
  <si>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</si>
  <si>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</si>
  <si>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</si>
  <si>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</si>
  <si>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</si>
  <si>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</si>
  <si>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</si>
  <si>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</si>
  <si>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</si>
  <si>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</si>
  <si>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</si>
  <si>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</si>
  <si>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</si>
  <si>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</si>
  <si>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TIPO VENEZIANA. DE ABRIR, INCLUSAS GUARNICOES E FERRAGENS</t>
  </si>
  <si>
    <t>73933/1</t>
  </si>
  <si>
    <t>73933/4</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</si>
  <si>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</si>
  <si>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</si>
  <si>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</si>
  <si>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</si>
  <si>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</si>
  <si>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</si>
  <si>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</si>
  <si>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</si>
  <si>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</si>
  <si>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</si>
  <si>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</si>
  <si>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</si>
  <si>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</si>
  <si>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</si>
  <si>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</si>
  <si>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</si>
  <si>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</si>
  <si>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</si>
  <si>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</si>
  <si>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</si>
  <si>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</si>
  <si>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</si>
  <si>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</si>
  <si>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</si>
  <si>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</si>
  <si>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</si>
  <si>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</si>
  <si>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</si>
  <si>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</si>
  <si>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</si>
  <si>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</si>
  <si>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</si>
  <si>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</si>
  <si>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</si>
  <si>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</si>
  <si>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</si>
  <si>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</si>
  <si>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</si>
  <si>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</si>
  <si>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</si>
  <si>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FANTASIA TIPO CANELADO, ESPESSURA 4MM</t>
  </si>
  <si>
    <t>VIDRO ARAMADO, ESPESSURA 7MM</t>
  </si>
  <si>
    <t>73838/1</t>
  </si>
  <si>
    <t>74125/1</t>
  </si>
  <si>
    <t>ESPELHO CRISTAL ESPESSURA 4MM, COM MOLDURA DE MADEIRA</t>
  </si>
  <si>
    <t>74125/2</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</si>
  <si>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</si>
  <si>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</si>
  <si>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</si>
  <si>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</si>
  <si>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</si>
  <si>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</si>
  <si>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</si>
  <si>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</si>
  <si>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</si>
  <si>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</si>
  <si>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</si>
  <si>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</si>
  <si>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</si>
  <si>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</si>
  <si>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</si>
  <si>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</si>
  <si>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</si>
  <si>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</si>
  <si>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</si>
  <si>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</si>
  <si>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</si>
  <si>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</si>
  <si>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</si>
  <si>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</si>
  <si>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</si>
  <si>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</si>
  <si>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</si>
  <si>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</si>
  <si>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</si>
  <si>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</si>
  <si>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</si>
  <si>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</si>
  <si>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</si>
  <si>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</si>
  <si>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</si>
  <si>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</si>
  <si>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</si>
  <si>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</si>
  <si>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</si>
  <si>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</si>
  <si>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</si>
  <si>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</si>
  <si>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</si>
  <si>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</si>
  <si>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</si>
  <si>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</si>
  <si>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</si>
  <si>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</si>
  <si>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</si>
  <si>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</si>
  <si>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</si>
  <si>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</si>
  <si>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</si>
  <si>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</si>
  <si>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</si>
  <si>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</si>
  <si>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</si>
  <si>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</si>
  <si>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</si>
  <si>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</si>
  <si>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</si>
  <si>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</si>
  <si>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</si>
  <si>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</si>
  <si>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</si>
  <si>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</si>
  <si>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</si>
  <si>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</si>
  <si>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</si>
  <si>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</si>
  <si>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</si>
  <si>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</si>
  <si>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</si>
  <si>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</si>
  <si>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</si>
  <si>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</si>
  <si>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</si>
  <si>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</si>
  <si>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</si>
  <si>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</si>
  <si>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</si>
  <si>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</si>
  <si>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</si>
  <si>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</si>
  <si>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</si>
  <si>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</si>
  <si>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</si>
  <si>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</si>
  <si>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</si>
  <si>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</si>
  <si>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</si>
  <si>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</si>
  <si>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</si>
  <si>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</si>
  <si>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</si>
  <si>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</si>
  <si>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</si>
  <si>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</si>
  <si>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</si>
  <si>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</si>
  <si>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</si>
  <si>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</si>
  <si>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</si>
  <si>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</si>
  <si>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</si>
  <si>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</si>
  <si>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</si>
  <si>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</si>
  <si>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VIGA, ESCORAMENTO COM GARFO DE MADEIRA, PÉ-DIREITO SIMPLES, EM CHAPA DE MADEIRA RESINADA, 2 UTILIZAÇÕES. AF_12/2015</t>
  </si>
  <si>
    <t>MONTAGEM E DESMONTAGEM DE FÔRMA DE VIGA, ESCORAMENTO COM GARFO DE MADEIRA, PÉ-DIREITO SIMPLES, EM CHAPA DE MADEIRA RESINADA, 4 UTILIZAÇÕES. AF_12/2015</t>
  </si>
  <si>
    <t>MONTAGEM E DESMONTAGEM DE FÔRMA DE VIGA, ESCORAMENTO COM GARFO DE MADEIRA, PÉ-DIREITO SIMPLES, EM CHAPA DE MADEIRA RESINADA, 6 UTILIZAÇÕES. AF_12/2015</t>
  </si>
  <si>
    <t>MONTAGEM E DESMONTAGEM DE FÔRMA DE VIGA, ESCORAMENTO COM GARFO DE MADEIRA, PÉ-DIREITO SIMPLES, EM CHAPA DE MADEIRA RESINADA, 8 UTILIZAÇÕES.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</si>
  <si>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</si>
  <si>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</si>
  <si>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</si>
  <si>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</si>
  <si>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</si>
  <si>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</si>
  <si>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</si>
  <si>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</si>
  <si>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</si>
  <si>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</si>
  <si>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</si>
  <si>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</si>
  <si>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</si>
  <si>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</si>
  <si>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</si>
  <si>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</si>
  <si>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</si>
  <si>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</si>
  <si>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</si>
  <si>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</si>
  <si>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</si>
  <si>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</si>
  <si>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</si>
  <si>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</si>
  <si>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</si>
  <si>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</si>
  <si>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</si>
  <si>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</si>
  <si>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</si>
  <si>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</si>
  <si>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</si>
  <si>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</si>
  <si>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</si>
  <si>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</si>
  <si>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</si>
  <si>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</si>
  <si>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</si>
  <si>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</si>
  <si>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</si>
  <si>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</si>
  <si>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</si>
  <si>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</si>
  <si>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</si>
  <si>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</si>
  <si>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</si>
  <si>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</si>
  <si>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</si>
  <si>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</si>
  <si>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</si>
  <si>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</si>
  <si>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</si>
  <si>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</si>
  <si>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</si>
  <si>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</si>
  <si>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</si>
  <si>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</si>
  <si>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</si>
  <si>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</si>
  <si>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</si>
  <si>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</si>
  <si>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</si>
  <si>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</si>
  <si>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</si>
  <si>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</si>
  <si>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</si>
  <si>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</si>
  <si>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</si>
  <si>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</si>
  <si>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</si>
  <si>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</si>
  <si>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</si>
  <si>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</si>
  <si>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</si>
  <si>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</si>
  <si>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</si>
  <si>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</si>
  <si>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</si>
  <si>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</si>
  <si>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</si>
  <si>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</si>
  <si>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</si>
  <si>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</si>
  <si>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</si>
  <si>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</si>
  <si>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</si>
  <si>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</si>
  <si>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</si>
  <si>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</si>
  <si>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</si>
  <si>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</si>
  <si>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</si>
  <si>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</si>
  <si>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</si>
  <si>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</si>
  <si>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</si>
  <si>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</si>
  <si>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</si>
  <si>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</si>
  <si>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</si>
  <si>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</si>
  <si>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</si>
  <si>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</si>
  <si>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</si>
  <si>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</si>
  <si>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</si>
  <si>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</si>
  <si>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</si>
  <si>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</si>
  <si>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</si>
  <si>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</si>
  <si>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</si>
  <si>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</si>
  <si>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</si>
  <si>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</si>
  <si>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</si>
  <si>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</si>
  <si>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</si>
  <si>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</si>
  <si>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</si>
  <si>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</si>
  <si>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</si>
  <si>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</si>
  <si>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</si>
  <si>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</si>
  <si>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</si>
  <si>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</si>
  <si>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</si>
  <si>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</si>
  <si>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</si>
  <si>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</si>
  <si>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</si>
  <si>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</si>
  <si>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</si>
  <si>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</si>
  <si>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</si>
  <si>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</si>
  <si>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</si>
  <si>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</si>
  <si>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</si>
  <si>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</si>
  <si>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</si>
  <si>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</si>
  <si>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</si>
  <si>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</si>
  <si>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</si>
  <si>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</si>
  <si>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</si>
  <si>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</si>
  <si>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</si>
  <si>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</si>
  <si>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</si>
  <si>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</si>
  <si>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</si>
  <si>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</si>
  <si>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</si>
  <si>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</si>
  <si>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</si>
  <si>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</si>
  <si>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</si>
  <si>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</si>
  <si>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</si>
  <si>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</si>
  <si>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</si>
  <si>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</si>
  <si>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</si>
  <si>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</si>
  <si>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</si>
  <si>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</si>
  <si>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</si>
  <si>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</si>
  <si>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</si>
  <si>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</si>
  <si>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</si>
  <si>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</si>
  <si>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</si>
  <si>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</si>
  <si>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</si>
  <si>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</si>
  <si>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</si>
  <si>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</si>
  <si>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</si>
  <si>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</si>
  <si>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</si>
  <si>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</si>
  <si>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</si>
  <si>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</si>
  <si>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</si>
  <si>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</si>
  <si>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</si>
  <si>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</si>
  <si>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</si>
  <si>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</si>
  <si>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</si>
  <si>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</si>
  <si>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</si>
  <si>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</si>
  <si>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</si>
  <si>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</si>
  <si>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</si>
  <si>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</si>
  <si>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</si>
  <si>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</si>
  <si>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</si>
  <si>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</si>
  <si>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</si>
  <si>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</si>
  <si>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</si>
  <si>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</si>
  <si>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</si>
  <si>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</si>
  <si>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</si>
  <si>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</si>
  <si>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</si>
  <si>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</si>
  <si>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</si>
  <si>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</si>
  <si>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</si>
  <si>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</si>
  <si>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</si>
  <si>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</si>
  <si>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</si>
  <si>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</si>
  <si>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</si>
  <si>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</si>
  <si>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</si>
  <si>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</si>
  <si>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</si>
  <si>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</si>
  <si>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</si>
  <si>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</si>
  <si>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</si>
  <si>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</si>
  <si>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</si>
  <si>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</si>
  <si>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</si>
  <si>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</si>
  <si>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</si>
  <si>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</si>
  <si>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</si>
  <si>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</si>
  <si>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</si>
  <si>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</si>
  <si>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</si>
  <si>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</si>
  <si>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</si>
  <si>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</si>
  <si>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</si>
  <si>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</si>
  <si>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</si>
  <si>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</si>
  <si>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</si>
  <si>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</si>
  <si>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</si>
  <si>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</si>
  <si>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</si>
  <si>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</si>
  <si>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</si>
  <si>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</si>
  <si>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74033/1</t>
  </si>
  <si>
    <t>73762/4</t>
  </si>
  <si>
    <t>74066/2</t>
  </si>
  <si>
    <t>IMPERMEABILIZACAO DE SUPERFICIE, COM IMPERMEABILIZANTE FLEXIVEL A BASE ACRILICA.</t>
  </si>
  <si>
    <t>74106/1</t>
  </si>
  <si>
    <t>73872/1</t>
  </si>
  <si>
    <t>73872/2</t>
  </si>
  <si>
    <t>74025/1</t>
  </si>
  <si>
    <t>74190/1</t>
  </si>
  <si>
    <t>73798/1</t>
  </si>
  <si>
    <t>73798/3</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</si>
  <si>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</si>
  <si>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</si>
  <si>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</si>
  <si>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</si>
  <si>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</si>
  <si>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</si>
  <si>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</si>
  <si>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</si>
  <si>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</si>
  <si>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</si>
  <si>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</si>
  <si>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</si>
  <si>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</si>
  <si>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</si>
  <si>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</si>
  <si>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</si>
  <si>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</si>
  <si>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</si>
  <si>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</si>
  <si>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</si>
  <si>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</si>
  <si>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</si>
  <si>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</si>
  <si>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180 GRAUS PARA ELETRODUTO, PVC, ROSCÁVEL, DN 20 MM (1/2"),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</si>
  <si>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</si>
  <si>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</si>
  <si>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</si>
  <si>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</si>
  <si>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</si>
  <si>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</si>
  <si>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</si>
  <si>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</si>
  <si>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</si>
  <si>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</si>
  <si>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</si>
  <si>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</si>
  <si>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</si>
  <si>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</si>
  <si>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</si>
  <si>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</si>
  <si>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</si>
  <si>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</si>
  <si>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</si>
  <si>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RÍGIDO ISOLADO, 300 MM², ANTI-CHAMA 450/750 V, PARA DISTRIBUIÇÃO - FORNECIMENTO E INSTALAÇÃO. AF_12/2015</t>
  </si>
  <si>
    <t>CAIXA DE PASSAGEM 30X30X40 COM TAMPA E DRENO BRITA</t>
  </si>
  <si>
    <t>CAIXA RETANGULAR 4" X 2" ALTA (2,00 M DO PISO), METÁLICA, INSTALADA EM PAREDE - FORNECIMENTO E INSTALAÇÃO. AF_12/2015</t>
  </si>
  <si>
    <t>CAIXA RETANGULAR 4" X 4" ALTA (2,00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</si>
  <si>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</si>
  <si>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</si>
  <si>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</si>
  <si>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</si>
  <si>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</si>
  <si>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</si>
  <si>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</si>
  <si>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</si>
  <si>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</si>
  <si>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</si>
  <si>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</si>
  <si>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</si>
  <si>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</si>
  <si>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</si>
  <si>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</si>
  <si>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</si>
  <si>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</si>
  <si>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</si>
  <si>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</si>
  <si>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</si>
  <si>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</si>
  <si>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</si>
  <si>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</si>
  <si>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</si>
  <si>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</si>
  <si>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</si>
  <si>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</si>
  <si>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</si>
  <si>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</si>
  <si>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</si>
  <si>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</si>
  <si>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</si>
  <si>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</si>
  <si>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</si>
  <si>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</si>
  <si>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</si>
  <si>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</si>
  <si>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</si>
  <si>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</si>
  <si>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</si>
  <si>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</si>
  <si>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</si>
  <si>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</si>
  <si>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</si>
  <si>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</si>
  <si>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</si>
  <si>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</si>
  <si>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</si>
  <si>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</si>
  <si>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</si>
  <si>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</si>
  <si>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</si>
  <si>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</si>
  <si>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</si>
  <si>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</si>
  <si>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</si>
  <si>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</si>
  <si>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</si>
  <si>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</si>
  <si>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</si>
  <si>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</si>
  <si>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</si>
  <si>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</si>
  <si>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</si>
  <si>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</si>
  <si>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</si>
  <si>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</si>
  <si>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</si>
  <si>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</si>
  <si>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</si>
  <si>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</si>
  <si>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</si>
  <si>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</si>
  <si>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</si>
  <si>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</si>
  <si>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</si>
  <si>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</si>
  <si>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TOMADA 3P+T 30A/440V SEM PLACA - FORNECIMENTO E INSTALACAO</t>
  </si>
  <si>
    <t>INTERRUPTOR INTERMEDIARIO (FOUR-WAY) - FORNECIMENTO E INSTALACAO</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</si>
  <si>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</si>
  <si>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</si>
  <si>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</si>
  <si>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</si>
  <si>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</si>
  <si>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</si>
  <si>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</si>
  <si>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</si>
  <si>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</si>
  <si>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SIMPLES (4 MÓDULOS), 10A/250V, INCLUINDO SUPORTE E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</si>
  <si>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</si>
  <si>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</si>
  <si>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</si>
  <si>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</si>
  <si>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</si>
  <si>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</si>
  <si>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</si>
  <si>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</si>
  <si>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</si>
  <si>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</si>
  <si>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</si>
  <si>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</si>
  <si>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</si>
  <si>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</si>
  <si>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</si>
  <si>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</si>
  <si>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</si>
  <si>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</si>
  <si>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</si>
  <si>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</si>
  <si>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</si>
  <si>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</si>
  <si>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</si>
  <si>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</si>
  <si>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</si>
  <si>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</si>
  <si>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</si>
  <si>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</si>
  <si>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</si>
  <si>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</si>
  <si>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</si>
  <si>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</si>
  <si>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</si>
  <si>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</si>
  <si>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</si>
  <si>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</si>
  <si>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</si>
  <si>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</si>
  <si>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LAMPADA FLUORESCENTE TP HO 85W - FORNECIMENTO E INSTALACAO</t>
  </si>
  <si>
    <t>SUPORTE PARA TRANSFORMADOR EM POSTE DE CONCRETO CIRCULAR</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</si>
  <si>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</si>
  <si>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</si>
  <si>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</si>
  <si>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</si>
  <si>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</si>
  <si>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</si>
  <si>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</si>
  <si>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73781/2</t>
  </si>
  <si>
    <t>73781/3</t>
  </si>
  <si>
    <t>REATOR PARA LAMPADA VAPOR DE MERCURIO USO EXTERNO 220V/400W</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</si>
  <si>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</si>
  <si>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</si>
  <si>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</si>
  <si>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</si>
  <si>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</si>
  <si>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</si>
  <si>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</si>
  <si>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</si>
  <si>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</si>
  <si>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</si>
  <si>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</si>
  <si>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</si>
  <si>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</si>
  <si>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</si>
  <si>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</si>
  <si>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</si>
  <si>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</si>
  <si>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74246/1</t>
  </si>
  <si>
    <t>REFLETOR RETANGULAR FECHADO COM LAMPADA VAPOR METALICO 400 W</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</si>
  <si>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</si>
  <si>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</si>
  <si>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</si>
  <si>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</si>
  <si>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</si>
  <si>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</si>
  <si>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</si>
  <si>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</si>
  <si>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</si>
  <si>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</si>
  <si>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</si>
  <si>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</si>
  <si>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</si>
  <si>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</si>
  <si>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</si>
  <si>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</si>
  <si>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</si>
  <si>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</si>
  <si>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</si>
  <si>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</si>
  <si>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</si>
  <si>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</si>
  <si>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</si>
  <si>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</si>
  <si>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</si>
  <si>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</si>
  <si>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</si>
  <si>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</si>
  <si>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</si>
  <si>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INSTALACAO PARA-RAIOS P/RESERVATORIO</t>
  </si>
  <si>
    <t>TERMINAL AEREO EM ACO GALVANIZADO COM BASE DE FIXACAO H = 30CM</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</si>
  <si>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</si>
  <si>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</si>
  <si>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</si>
  <si>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</si>
  <si>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</si>
  <si>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</si>
  <si>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</si>
  <si>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</si>
  <si>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</si>
  <si>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PO QUIMICO 6KG - FORNECIMENTO E INSTALACAO</t>
  </si>
  <si>
    <t>73749/1</t>
  </si>
  <si>
    <t>73749/2</t>
  </si>
  <si>
    <t>73749/3</t>
  </si>
  <si>
    <t>74003/1</t>
  </si>
  <si>
    <t>INSTALACOES GAS CENTRAL P/ EDIFICIO RESIDENCIAL C/ 4 PAVTOS 16 UNID.  UMA CENTRAL POR BLOCO COM 16 PONTOS</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</si>
  <si>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</si>
  <si>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</si>
  <si>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</si>
  <si>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</si>
  <si>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</si>
  <si>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</si>
  <si>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</si>
  <si>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</si>
  <si>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</si>
  <si>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</si>
  <si>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</si>
  <si>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</si>
  <si>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</si>
  <si>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</si>
  <si>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</si>
  <si>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</si>
  <si>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</si>
  <si>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</si>
  <si>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</si>
  <si>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</si>
  <si>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</si>
  <si>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</si>
  <si>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</si>
  <si>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</si>
  <si>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</si>
  <si>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</si>
  <si>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</si>
  <si>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</si>
  <si>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</si>
  <si>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</si>
  <si>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</si>
  <si>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</si>
  <si>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</si>
  <si>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</si>
  <si>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</si>
  <si>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</si>
  <si>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</si>
  <si>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</si>
  <si>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</si>
  <si>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</si>
  <si>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</si>
  <si>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</si>
  <si>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</si>
  <si>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</si>
  <si>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</si>
  <si>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</si>
  <si>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</si>
  <si>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</si>
  <si>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</si>
  <si>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</si>
  <si>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</si>
  <si>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</si>
  <si>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</si>
  <si>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</si>
  <si>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</si>
  <si>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</si>
  <si>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</si>
  <si>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</si>
  <si>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</si>
  <si>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</si>
  <si>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</si>
  <si>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65 (2 1/2"),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</si>
  <si>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</si>
  <si>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</si>
  <si>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</si>
  <si>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</si>
  <si>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</si>
  <si>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</si>
  <si>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</si>
  <si>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</si>
  <si>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</si>
  <si>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</si>
  <si>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</si>
  <si>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</si>
  <si>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</si>
  <si>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</si>
  <si>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</si>
  <si>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</si>
  <si>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</si>
  <si>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</si>
  <si>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</si>
  <si>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</si>
  <si>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</si>
  <si>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</si>
  <si>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</si>
  <si>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</si>
  <si>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</si>
  <si>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</si>
  <si>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</si>
  <si>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</si>
  <si>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</si>
  <si>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</si>
  <si>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</si>
  <si>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</si>
  <si>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</si>
  <si>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</si>
  <si>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</si>
  <si>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</si>
  <si>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</si>
  <si>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</si>
  <si>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</si>
  <si>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</si>
  <si>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</si>
  <si>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</si>
  <si>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</si>
  <si>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</si>
  <si>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</si>
  <si>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</si>
  <si>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</si>
  <si>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</si>
  <si>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</si>
  <si>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</si>
  <si>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</si>
  <si>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</si>
  <si>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</si>
  <si>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</si>
  <si>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</si>
  <si>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</si>
  <si>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</si>
  <si>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</si>
  <si>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</si>
  <si>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</si>
  <si>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</si>
  <si>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</si>
  <si>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</si>
  <si>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</si>
  <si>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</si>
  <si>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</si>
  <si>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</si>
  <si>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</si>
  <si>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</si>
  <si>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</si>
  <si>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</si>
  <si>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</si>
  <si>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</si>
  <si>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</si>
  <si>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</si>
  <si>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</si>
  <si>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</si>
  <si>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</si>
  <si>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</si>
  <si>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</si>
  <si>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</si>
  <si>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</si>
  <si>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</si>
  <si>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</si>
  <si>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</si>
  <si>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</si>
  <si>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</si>
  <si>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</si>
  <si>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</si>
  <si>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</si>
  <si>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</si>
  <si>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</si>
  <si>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</si>
  <si>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</si>
  <si>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</si>
  <si>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</si>
  <si>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</si>
  <si>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</si>
  <si>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</si>
  <si>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</si>
  <si>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</si>
  <si>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</si>
  <si>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</si>
  <si>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</si>
  <si>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</si>
  <si>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</si>
  <si>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</si>
  <si>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</si>
  <si>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</si>
  <si>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</si>
  <si>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</si>
  <si>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</si>
  <si>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</si>
  <si>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</si>
  <si>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</si>
  <si>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</si>
  <si>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</si>
  <si>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</si>
  <si>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</si>
  <si>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</si>
  <si>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</si>
  <si>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</si>
  <si>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</si>
  <si>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</si>
  <si>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</si>
  <si>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</si>
  <si>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</si>
  <si>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</si>
  <si>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</si>
  <si>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</si>
  <si>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</si>
  <si>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</si>
  <si>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</si>
  <si>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</si>
  <si>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</si>
  <si>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</si>
  <si>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</si>
  <si>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</si>
  <si>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</si>
  <si>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</si>
  <si>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</si>
  <si>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</si>
  <si>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</si>
  <si>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</si>
  <si>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</si>
  <si>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</si>
  <si>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</si>
  <si>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</si>
  <si>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</si>
  <si>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</si>
  <si>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</si>
  <si>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</si>
  <si>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</si>
  <si>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</si>
  <si>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</si>
  <si>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</si>
  <si>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</si>
  <si>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</si>
  <si>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</si>
  <si>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</si>
  <si>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</si>
  <si>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</si>
  <si>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</si>
  <si>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</si>
  <si>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</si>
  <si>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</si>
  <si>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</si>
  <si>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</si>
  <si>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</si>
  <si>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</si>
  <si>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</si>
  <si>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</si>
  <si>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</si>
  <si>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</si>
  <si>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</si>
  <si>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</si>
  <si>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</si>
  <si>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</si>
  <si>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</si>
  <si>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</si>
  <si>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</si>
  <si>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</si>
  <si>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</si>
  <si>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</si>
  <si>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</si>
  <si>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</si>
  <si>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</si>
  <si>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</si>
  <si>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</si>
  <si>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</si>
  <si>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</si>
  <si>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</si>
  <si>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</si>
  <si>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</si>
  <si>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</si>
  <si>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</si>
  <si>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</si>
  <si>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</si>
  <si>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</si>
  <si>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</si>
  <si>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</si>
  <si>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</si>
  <si>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</si>
  <si>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</si>
  <si>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</si>
  <si>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</si>
  <si>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</si>
  <si>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</si>
  <si>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</si>
  <si>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</si>
  <si>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</si>
  <si>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</si>
  <si>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</si>
  <si>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</si>
  <si>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</si>
  <si>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</si>
  <si>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</si>
  <si>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</si>
  <si>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</si>
  <si>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</si>
  <si>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</si>
  <si>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BUCHA DE REDUÇÃO LONGA, PVC, SERIE R, ÁGUA PLUVIAL, DN 50 X 40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</si>
  <si>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</si>
  <si>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</si>
  <si>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</si>
  <si>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CURVA DE TRANSPOSIÇÃO, PVC, SOLDÁVEL, DN 32MM, INSTALADO EM PRUMADA DE ÁGUA   FORNECIMENTO E INSTALAÇÃO. AF_12/2014</t>
  </si>
  <si>
    <t>LUVA DE CORRER, PVC, SERIE R, ÁGUA PLUVIAL, DN 100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</si>
  <si>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</si>
  <si>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</si>
  <si>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</si>
  <si>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</si>
  <si>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LUVA COM ROSCA, PVC, SOLDÁVEL, DN 40MM X 1.1/4, INSTALADO EM PRUMADA DE ÁGUA - FORNECIMENTO E INSTALAÇÃO. AF_12/2014</t>
  </si>
  <si>
    <t>UNIÃO, PVC, SOLDÁVEL, DN 40MM,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</si>
  <si>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</si>
  <si>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</si>
  <si>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</si>
  <si>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</si>
  <si>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</si>
  <si>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</si>
  <si>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</si>
  <si>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</si>
  <si>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</si>
  <si>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</si>
  <si>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</si>
  <si>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</si>
  <si>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</si>
  <si>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</si>
  <si>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</si>
  <si>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</si>
  <si>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</si>
  <si>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</si>
  <si>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</si>
  <si>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</si>
  <si>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</si>
  <si>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</si>
  <si>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</si>
  <si>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</si>
  <si>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</si>
  <si>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</si>
  <si>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</si>
  <si>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</si>
  <si>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</si>
  <si>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</si>
  <si>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</si>
  <si>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</si>
  <si>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</si>
  <si>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</si>
  <si>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</si>
  <si>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</si>
  <si>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</si>
  <si>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</si>
  <si>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</si>
  <si>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</si>
  <si>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</si>
  <si>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</si>
  <si>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</si>
  <si>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</si>
  <si>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</si>
  <si>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</si>
  <si>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</si>
  <si>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</si>
  <si>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</si>
  <si>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</si>
  <si>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</si>
  <si>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</si>
  <si>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</si>
  <si>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</si>
  <si>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</si>
  <si>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</si>
  <si>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</si>
  <si>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</si>
  <si>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</si>
  <si>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</si>
  <si>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</si>
  <si>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</si>
  <si>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</si>
  <si>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</si>
  <si>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</si>
  <si>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</si>
  <si>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</si>
  <si>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</si>
  <si>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</si>
  <si>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</si>
  <si>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</si>
  <si>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</si>
  <si>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</si>
  <si>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</si>
  <si>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</si>
  <si>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</si>
  <si>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</si>
  <si>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</si>
  <si>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</si>
  <si>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</si>
  <si>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</si>
  <si>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</si>
  <si>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</si>
  <si>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</si>
  <si>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TE, CPVC, SOLDÁVEL, DN 22MM,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</si>
  <si>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</si>
  <si>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</si>
  <si>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</si>
  <si>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</si>
  <si>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</si>
  <si>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</si>
  <si>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</si>
  <si>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</si>
  <si>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</si>
  <si>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</si>
  <si>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</si>
  <si>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</si>
  <si>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</si>
  <si>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</si>
  <si>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</si>
  <si>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</si>
  <si>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</si>
  <si>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</si>
  <si>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</si>
  <si>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</si>
  <si>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</si>
  <si>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</si>
  <si>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</si>
  <si>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</si>
  <si>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</si>
  <si>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</si>
  <si>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</si>
  <si>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</si>
  <si>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</si>
  <si>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</si>
  <si>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</si>
  <si>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</si>
  <si>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</si>
  <si>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</si>
  <si>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</si>
  <si>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</si>
  <si>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</si>
  <si>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</si>
  <si>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</si>
  <si>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</si>
  <si>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</si>
  <si>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</si>
  <si>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</si>
  <si>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</si>
  <si>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</si>
  <si>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</si>
  <si>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</si>
  <si>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</si>
  <si>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</si>
  <si>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</si>
  <si>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</si>
  <si>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</si>
  <si>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</si>
  <si>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</si>
  <si>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</si>
  <si>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</si>
  <si>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</si>
  <si>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</si>
  <si>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</si>
  <si>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</si>
  <si>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</si>
  <si>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</si>
  <si>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</si>
  <si>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</si>
  <si>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</si>
  <si>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</si>
  <si>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</si>
  <si>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</si>
  <si>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</si>
  <si>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</si>
  <si>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</si>
  <si>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UNIÃO, CPVC, SOLDÁVEL, DN42MM, INSTALADO EM PRUMADA DE ÁGUA  FORNECIMENTO E INSTALAÇÃO.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</si>
  <si>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</si>
  <si>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</si>
  <si>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</si>
  <si>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</si>
  <si>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</si>
  <si>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</si>
  <si>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</si>
  <si>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</si>
  <si>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</si>
  <si>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</si>
  <si>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</si>
  <si>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</si>
  <si>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</si>
  <si>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</si>
  <si>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</si>
  <si>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</si>
  <si>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</si>
  <si>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</si>
  <si>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</si>
  <si>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</si>
  <si>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</si>
  <si>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</si>
  <si>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</si>
  <si>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</si>
  <si>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</si>
  <si>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</si>
  <si>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</si>
  <si>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</si>
  <si>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TÊ, EM FERRO GALVANIZADO, DN 65 (2 1/2"), CONEXÃO ROSQUEADA, INSTALADO EM PRUMADAS - FORNECIMENTO E INSTALAÇÃO. AF_12/2015</t>
  </si>
  <si>
    <t>NIPLE,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</si>
  <si>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</si>
  <si>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NIPLE, EM FERRO GALVANIZADO, DN 65 (2 1/2"), CONEXÃO ROSQUEADA,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</si>
  <si>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</si>
  <si>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</si>
  <si>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65 (2 1/2"), INSTALADO EM REDE DE ALIMENTAÇÃO PARA HIDRANTE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</si>
  <si>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</si>
  <si>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</si>
  <si>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</si>
  <si>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</si>
  <si>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</si>
  <si>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</si>
  <si>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</si>
  <si>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</si>
  <si>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65 (2 1/2"), INSTALADO EM REDE DE ALIMENTAÇÃO PARA SPRINKLER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</si>
  <si>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</si>
  <si>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</si>
  <si>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</si>
  <si>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</si>
  <si>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</si>
  <si>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</si>
  <si>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</si>
  <si>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</si>
  <si>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</si>
  <si>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</si>
  <si>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</si>
  <si>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65 (2 1/2"), INSTALADO EM REDE DE ALIMENTAÇÃO PARA SPRINKLER - FORNECIMENTO E INSTALAÇÃO. AF_12/2015</t>
  </si>
  <si>
    <t>LUVA DE REDUÇÃO, EM FERRO GALVANIZADO, 1 1/4" X 1", CONEXÃO ROSQUEADA, INSTALADO EM REDE DE ALIMENTAÇÃO PARA HIDRANTE - FORNECIMENTO E INSTALAÇÃO. AF_12/2015</t>
  </si>
  <si>
    <t>LUVA DE REDUÇÃO, EM FERRO GALVANIZADO, 2 1/2"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</si>
  <si>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</si>
  <si>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</si>
  <si>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</si>
  <si>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</si>
  <si>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</si>
  <si>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</si>
  <si>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</si>
  <si>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</si>
  <si>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</si>
  <si>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</si>
  <si>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</si>
  <si>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</si>
  <si>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</si>
  <si>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</si>
  <si>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</si>
  <si>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</si>
  <si>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</si>
  <si>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</si>
  <si>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</si>
  <si>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</si>
  <si>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</si>
  <si>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</si>
  <si>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</si>
  <si>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</si>
  <si>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</si>
  <si>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</si>
  <si>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</si>
  <si>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</si>
  <si>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</si>
  <si>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</si>
  <si>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</si>
  <si>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</si>
  <si>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</si>
  <si>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</si>
  <si>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</si>
  <si>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</si>
  <si>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</si>
  <si>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</si>
  <si>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</si>
  <si>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</si>
  <si>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</si>
  <si>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</si>
  <si>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</si>
  <si>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</si>
  <si>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</si>
  <si>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</si>
  <si>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</si>
  <si>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</si>
  <si>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</si>
  <si>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</si>
  <si>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</si>
  <si>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</si>
  <si>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</si>
  <si>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</si>
  <si>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</si>
  <si>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</si>
  <si>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</si>
  <si>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</si>
  <si>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</si>
  <si>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</si>
  <si>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</si>
  <si>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</si>
  <si>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</si>
  <si>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</si>
  <si>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</si>
  <si>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</si>
  <si>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</si>
  <si>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</si>
  <si>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</si>
  <si>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</si>
  <si>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</si>
  <si>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</si>
  <si>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</si>
  <si>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</si>
  <si>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</si>
  <si>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</si>
  <si>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</si>
  <si>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</si>
  <si>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</si>
  <si>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</si>
  <si>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</si>
  <si>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</si>
  <si>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</si>
  <si>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</si>
  <si>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</si>
  <si>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</si>
  <si>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</si>
  <si>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</si>
  <si>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</si>
  <si>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</si>
  <si>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</si>
  <si>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</si>
  <si>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</si>
  <si>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</si>
  <si>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</si>
  <si>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</si>
  <si>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</si>
  <si>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</si>
  <si>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</si>
  <si>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</si>
  <si>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</si>
  <si>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</si>
  <si>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</si>
  <si>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</si>
  <si>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</si>
  <si>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</si>
  <si>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</si>
  <si>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</si>
  <si>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</si>
  <si>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</si>
  <si>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</si>
  <si>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</si>
  <si>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</si>
  <si>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</si>
  <si>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</si>
  <si>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</si>
  <si>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</si>
  <si>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</si>
  <si>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</si>
  <si>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</si>
  <si>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</si>
  <si>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</si>
  <si>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</si>
  <si>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</si>
  <si>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</si>
  <si>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</si>
  <si>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</si>
  <si>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</si>
  <si>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</si>
  <si>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</si>
  <si>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</si>
  <si>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</si>
  <si>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</si>
  <si>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</si>
  <si>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</si>
  <si>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</si>
  <si>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</si>
  <si>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</si>
  <si>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</si>
  <si>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</si>
  <si>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</si>
  <si>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</si>
  <si>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</si>
  <si>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</si>
  <si>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</si>
  <si>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</si>
  <si>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</si>
  <si>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</si>
  <si>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</si>
  <si>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</si>
  <si>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</si>
  <si>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</si>
  <si>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</si>
  <si>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</si>
  <si>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</si>
  <si>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</si>
  <si>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</si>
  <si>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</si>
  <si>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</si>
  <si>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</si>
  <si>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</si>
  <si>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</si>
  <si>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</si>
  <si>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</si>
  <si>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</si>
  <si>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</si>
  <si>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</si>
  <si>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</si>
  <si>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</si>
  <si>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</si>
  <si>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</si>
  <si>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</si>
  <si>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</si>
  <si>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</si>
  <si>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</si>
  <si>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</si>
  <si>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</si>
  <si>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</si>
  <si>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</si>
  <si>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</si>
  <si>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</si>
  <si>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</si>
  <si>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</si>
  <si>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</si>
  <si>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</si>
  <si>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</si>
  <si>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</si>
  <si>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</si>
  <si>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</si>
  <si>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</si>
  <si>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</si>
  <si>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</si>
  <si>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</si>
  <si>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</si>
  <si>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</si>
  <si>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</si>
  <si>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</si>
  <si>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</si>
  <si>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</si>
  <si>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</si>
  <si>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</si>
  <si>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</si>
  <si>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</si>
  <si>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</si>
  <si>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</si>
  <si>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</si>
  <si>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</si>
  <si>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</si>
  <si>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</si>
  <si>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</si>
  <si>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</si>
  <si>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</si>
  <si>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</si>
  <si>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</si>
  <si>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</si>
  <si>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</si>
  <si>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</si>
  <si>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</si>
  <si>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</si>
  <si>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</si>
  <si>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</si>
  <si>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</si>
  <si>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</si>
  <si>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</si>
  <si>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</si>
  <si>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</si>
  <si>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</si>
  <si>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</si>
  <si>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</si>
  <si>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</si>
  <si>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</si>
  <si>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</si>
  <si>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</si>
  <si>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</si>
  <si>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</si>
  <si>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</si>
  <si>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</si>
  <si>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</si>
  <si>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</si>
  <si>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</si>
  <si>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</si>
  <si>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</si>
  <si>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</si>
  <si>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</si>
  <si>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</si>
  <si>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</si>
  <si>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</si>
  <si>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</si>
  <si>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</si>
  <si>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</si>
  <si>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</si>
  <si>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</si>
  <si>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</si>
  <si>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</si>
  <si>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</si>
  <si>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</si>
  <si>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</si>
  <si>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</si>
  <si>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</si>
  <si>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</si>
  <si>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</si>
  <si>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</si>
  <si>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</si>
  <si>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</si>
  <si>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</si>
  <si>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</si>
  <si>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</si>
  <si>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</si>
  <si>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</si>
  <si>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</si>
  <si>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</si>
  <si>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</si>
  <si>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</si>
  <si>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</si>
  <si>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</si>
  <si>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</si>
  <si>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</si>
  <si>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</si>
  <si>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</si>
  <si>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</si>
  <si>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</si>
  <si>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</si>
  <si>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</si>
  <si>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</si>
  <si>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</si>
  <si>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</si>
  <si>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</si>
  <si>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</si>
  <si>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</si>
  <si>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</si>
  <si>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</si>
  <si>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</si>
  <si>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</si>
  <si>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</si>
  <si>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</si>
  <si>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</si>
  <si>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</si>
  <si>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</si>
  <si>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</si>
  <si>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</si>
  <si>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</si>
  <si>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MÁRMORE SINTÉTICO COM COLUNA, 22L OU EQUIVALENTE  FORNECIMENTO E INSTALAÇÃO. AF_12/2013</t>
  </si>
  <si>
    <t>VÁLVULA EM METAL CROMADO 1.1/2" X 1.1/2" PARA TANQUE OU LAVATÓRIO, COM OU SEM LADRÃO - FORNECIMENTO E INSTALAÇÃO. AF_12/2013</t>
  </si>
  <si>
    <t>SIFÃO DO TIPO GARRAFA/COPO EM PVC 1.1/4 X 1.1/2" - FORNECIMENTO E INSTALAÇÃO. AF_12/2013</t>
  </si>
  <si>
    <t>SIFÃO DO TIPO FLEXÍVEL EM PVC 1 X 1.1/2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</si>
  <si>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</si>
  <si>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</si>
  <si>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</si>
  <si>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</si>
  <si>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1/2" OU 3/4" PARA TANQUE, PADRÃO MÉDIO - FORNECIMENTO E INSTALAÇÃO. AF_12/2013</t>
  </si>
  <si>
    <t>TORNEIRA CROMADA DE MESA, 1/2" OU 3/4", PARA LAVATÓRIO,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</si>
  <si>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</si>
  <si>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PVC, VÁLVULA PLÁSTICA E TORNEIRA DE METAL CROMADO PADRÃO POPULAR - FORNECIMENTO E INSTALAÇÃO. AF_12/2013</t>
  </si>
  <si>
    <t>TANQUE DE MÁRMORE SINTÉTICO SUSPENSO, 22L OU EQUIVALENTE, INCLUSO SIFÃO FLEXÍVEL EM PVC, VÁLVULA PLÁSTICA E TORNEIRA DE METAL CROMADO PADRÃO POPULAR - FORNECIMENTO E INSTALAÇÃO. AF_12/2013</t>
  </si>
  <si>
    <t>VASO SANITÁRIO SIFONADO COM CAIXA ACOPLADA LOUÇA BRANCA, INCLUSO ENGATE FLEXÍVEL EM PLÁSTICO BRANCO,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</si>
  <si>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</si>
  <si>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</si>
  <si>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</si>
  <si>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</si>
  <si>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</si>
  <si>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</si>
  <si>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</si>
  <si>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</si>
  <si>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</si>
  <si>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</si>
  <si>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</si>
  <si>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</si>
  <si>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</si>
  <si>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</si>
  <si>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</si>
  <si>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</si>
  <si>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</si>
  <si>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</si>
  <si>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</si>
  <si>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</si>
  <si>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</si>
  <si>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GAVETA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</si>
  <si>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</si>
  <si>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</si>
  <si>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TÊ MISTURADOR EM CPVC ¾" COM DUPLO COMANDO PARA CHUVEIRO, INCLUSIVE CONEXÕES, INSTALADO EM RAMAL DE ÁGUA - FORNECIMENTO E INSTALAÇÃO. AF_12/2014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</si>
  <si>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</si>
  <si>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</si>
  <si>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</si>
  <si>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</si>
  <si>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</si>
  <si>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</si>
  <si>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</si>
  <si>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</si>
  <si>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</si>
  <si>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</si>
  <si>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</si>
  <si>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</si>
  <si>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</si>
  <si>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</si>
  <si>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</si>
  <si>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</si>
  <si>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</si>
  <si>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</si>
  <si>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</si>
  <si>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</si>
  <si>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</si>
  <si>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</si>
  <si>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</si>
  <si>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</si>
  <si>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</si>
  <si>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</si>
  <si>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</si>
  <si>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</si>
  <si>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</si>
  <si>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</si>
  <si>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</si>
  <si>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</si>
  <si>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</si>
  <si>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</si>
  <si>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</si>
  <si>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</si>
  <si>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</si>
  <si>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</si>
  <si>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</si>
  <si>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</si>
  <si>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75 MM. AF_05/2015</t>
  </si>
  <si>
    <t>RASGO EM CONTRAPISO PARA RAMAIS/ DISTRIBUIÇÃO COM DIÂMETROS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</si>
  <si>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</si>
  <si>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</si>
  <si>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</si>
  <si>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</si>
  <si>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</si>
  <si>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</si>
  <si>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</si>
  <si>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</si>
  <si>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</si>
  <si>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</si>
  <si>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FIXAÇÃO DE TUBOS HORIZONTAIS DE PPR DIÂMETROS MENORES OU IGUAIS A 40 MM COM ABRAÇADEIRA METÁLICA RÍGIDA TIPO D 1/2",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</si>
  <si>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</si>
  <si>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</si>
  <si>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</si>
  <si>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</si>
  <si>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</si>
  <si>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</si>
  <si>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</si>
  <si>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</si>
  <si>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</si>
  <si>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</si>
  <si>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</si>
  <si>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</si>
  <si>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</si>
  <si>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</si>
  <si>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</si>
  <si>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</si>
  <si>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</si>
  <si>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</si>
  <si>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</si>
  <si>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</si>
  <si>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</si>
  <si>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</si>
  <si>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</si>
  <si>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</si>
  <si>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</si>
  <si>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</si>
  <si>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</si>
  <si>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</si>
  <si>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</si>
  <si>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</si>
  <si>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</si>
  <si>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</si>
  <si>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</si>
  <si>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</si>
  <si>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</si>
  <si>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</si>
  <si>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</si>
  <si>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</si>
  <si>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</si>
  <si>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</si>
  <si>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</si>
  <si>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</si>
  <si>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</si>
  <si>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</si>
  <si>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</si>
  <si>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</si>
  <si>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</si>
  <si>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</si>
  <si>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</si>
  <si>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</si>
  <si>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</si>
  <si>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</si>
  <si>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</si>
  <si>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</si>
  <si>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</si>
  <si>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</si>
  <si>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</si>
  <si>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</si>
  <si>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</si>
  <si>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</si>
  <si>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</si>
  <si>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</si>
  <si>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</si>
  <si>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</si>
  <si>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</si>
  <si>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</si>
  <si>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</si>
  <si>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</si>
  <si>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</si>
  <si>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</si>
  <si>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</si>
  <si>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</si>
  <si>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</si>
  <si>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</si>
  <si>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</si>
  <si>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</si>
  <si>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</si>
  <si>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</si>
  <si>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</si>
  <si>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</si>
  <si>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</si>
  <si>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</si>
  <si>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</si>
  <si>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</si>
  <si>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</si>
  <si>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</si>
  <si>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</si>
  <si>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</si>
  <si>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</si>
  <si>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</si>
  <si>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</si>
  <si>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</si>
  <si>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</si>
  <si>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</si>
  <si>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</si>
  <si>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</si>
  <si>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</si>
  <si>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</si>
  <si>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</si>
  <si>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</si>
  <si>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</si>
  <si>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</si>
  <si>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</si>
  <si>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</si>
  <si>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</si>
  <si>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</si>
  <si>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</si>
  <si>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</si>
  <si>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</si>
  <si>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</si>
  <si>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</si>
  <si>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</si>
  <si>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</si>
  <si>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</si>
  <si>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</si>
  <si>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</si>
  <si>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</si>
  <si>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</si>
  <si>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</si>
  <si>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</si>
  <si>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</si>
  <si>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</si>
  <si>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</si>
  <si>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</si>
  <si>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</si>
  <si>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</si>
  <si>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</si>
  <si>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</si>
  <si>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</si>
  <si>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</si>
  <si>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</si>
  <si>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</si>
  <si>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</si>
  <si>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</si>
  <si>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</si>
  <si>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</si>
  <si>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</si>
  <si>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</si>
  <si>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</si>
  <si>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</si>
  <si>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</si>
  <si>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</si>
  <si>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</si>
  <si>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</si>
  <si>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</si>
  <si>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</si>
  <si>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</si>
  <si>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</si>
  <si>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</si>
  <si>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</si>
  <si>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</si>
  <si>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</si>
  <si>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</si>
  <si>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</si>
  <si>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</si>
  <si>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</si>
  <si>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</si>
  <si>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</si>
  <si>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</si>
  <si>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</si>
  <si>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</si>
  <si>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</si>
  <si>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</si>
  <si>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</si>
  <si>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</si>
  <si>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</si>
  <si>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</si>
  <si>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</si>
  <si>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</si>
  <si>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</si>
  <si>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</si>
  <si>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</si>
  <si>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</si>
  <si>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</si>
  <si>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</si>
  <si>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</si>
  <si>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</si>
  <si>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</si>
  <si>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</si>
  <si>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</si>
  <si>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</si>
  <si>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</si>
  <si>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</si>
  <si>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</si>
  <si>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</si>
  <si>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</si>
  <si>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</si>
  <si>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</si>
  <si>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</si>
  <si>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</si>
  <si>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</si>
  <si>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</si>
  <si>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</si>
  <si>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</si>
  <si>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</si>
  <si>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</si>
  <si>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</si>
  <si>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</si>
  <si>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</si>
  <si>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</si>
  <si>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</si>
  <si>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</si>
  <si>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</si>
  <si>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</si>
  <si>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</si>
  <si>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</si>
  <si>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PAVIMENTADA</t>
  </si>
  <si>
    <t>CARGA, MANOBRAS E DESCARGA DE BRITA PARA TRATAMENTOS SUPERFICIAIS, COM CAMINHAO BASCULANTE 6 M3</t>
  </si>
  <si>
    <t>CARGA, MANOBRAS E DESCARGA DE BRITA PARA TRATAMENTOS SUPERFICIAIS,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</si>
  <si>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</si>
  <si>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</si>
  <si>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</si>
  <si>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</si>
  <si>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</si>
  <si>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</si>
  <si>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</si>
  <si>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</si>
  <si>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</si>
  <si>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</si>
  <si>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</si>
  <si>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</si>
  <si>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</si>
  <si>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</si>
  <si>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</si>
  <si>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</si>
  <si>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</si>
  <si>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</si>
  <si>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</si>
  <si>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</si>
  <si>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</si>
  <si>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</si>
  <si>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</si>
  <si>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</si>
  <si>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</si>
  <si>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</si>
  <si>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</si>
  <si>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</si>
  <si>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</si>
  <si>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</si>
  <si>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74005/1</t>
  </si>
  <si>
    <t>COMPACTACAO MECANICA, SEM CONTROLE DO GC (C/COMPACTADOR PLACA 400 KG)</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</si>
  <si>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</si>
  <si>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</si>
  <si>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</si>
  <si>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</si>
  <si>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</si>
  <si>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</si>
  <si>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</si>
  <si>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</si>
  <si>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</si>
  <si>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</si>
  <si>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</si>
  <si>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</si>
  <si>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</si>
  <si>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</si>
  <si>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</si>
  <si>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</si>
  <si>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</si>
  <si>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</si>
  <si>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</si>
  <si>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</si>
  <si>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</si>
  <si>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</si>
  <si>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</si>
  <si>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</si>
  <si>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</si>
  <si>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</si>
  <si>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</si>
  <si>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</si>
  <si>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</si>
  <si>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</si>
  <si>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</si>
  <si>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</si>
  <si>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</si>
  <si>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</si>
  <si>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</si>
  <si>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</si>
  <si>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</si>
  <si>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14X9X19CM (ESPESSURA 14CM, BLOCO DEITADO), PARA EDIFICAÇÃO HABITACIONAL UNIFAMILIAR (CASA) E EDIFICAÇÃO PÚBLICA PADRÃO. AF_12/2014</t>
  </si>
  <si>
    <t>ALVENARIA DE EMBASAMENTO EM TIJOLOS CERAMICOS MACICOS 5X10X20CM, ASSENTADO  COM ARGAMASSA TRACO 1:2:8 (CIMENTO, CAL E AREIA)</t>
  </si>
  <si>
    <t>ALVENARIA ESTRUTURAL DE BLOCOS CERÂMICOS 14X19X39, (ESPESSURA DE 14 CM), PARA PAREDES COM ÁREA LÍQUIDA MAIOR OU IGUAL QUE 6M², SEM VÃOS, UTILIZANDO PALHETA E ARGAMASSA DE ASSENTAMENTO COM PREPARO EM BETONEIRA. AF_12/2014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</si>
  <si>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</si>
  <si>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</si>
  <si>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</si>
  <si>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</si>
  <si>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</si>
  <si>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</si>
  <si>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</si>
  <si>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</si>
  <si>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</si>
  <si>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</si>
  <si>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</si>
  <si>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</si>
  <si>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</si>
  <si>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</si>
  <si>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</si>
  <si>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</si>
  <si>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(COMPOSIÇÃO REPRESENTATIVA) DE ALVENARIA DE BLOCOS DE CONCRETO ESTRUTURAL 14X19X39 CM, (ESPESSURA 14 CM), FBK = 4,5 MPA, UTILIZANDO PALHETA, PARA EDIFICAÇÃO HABITACIONAL. AF_10/2015</t>
  </si>
  <si>
    <t>BLOCOS DE VIDRO TIPO CANELADO 19X19X8CM, ASSENTADO COM ARGAMASSA TRACO 1:3 (CIMENTO E AREIA GROSSA) PREPARO MECANICO, COM REJUNTAMENTO EM CIMENTO BRANCO E BARRAS DE ACO</t>
  </si>
  <si>
    <t>RETIRADA DE DIVISORIAS EM CHAPAS DE MADEIRA, COM MONTANTES METALICOS</t>
  </si>
  <si>
    <t>73774/1</t>
  </si>
  <si>
    <t>73909/1</t>
  </si>
  <si>
    <t>DIVISORIA EM MADEIRA COMPENSADA RESINADA ESPESSURA 6MM, ESTRUTURADA EM MADEIRA DE LEI 3"X3"</t>
  </si>
  <si>
    <t>74229/1</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</si>
  <si>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</si>
  <si>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</si>
  <si>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</si>
  <si>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</si>
  <si>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</si>
  <si>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</si>
  <si>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</si>
  <si>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</si>
  <si>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</si>
  <si>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</si>
  <si>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</si>
  <si>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</si>
  <si>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</si>
  <si>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</si>
  <si>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</si>
  <si>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</si>
  <si>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</si>
  <si>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</si>
  <si>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</si>
  <si>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73863/2</t>
  </si>
  <si>
    <t>73790/2</t>
  </si>
  <si>
    <t>73790/4</t>
  </si>
  <si>
    <t>83695/1</t>
  </si>
  <si>
    <t>RECOMPOSICAO DE REVESTIMENTO PRIMARIO MEDIDO P/ VOLUME COMPACTADO</t>
  </si>
  <si>
    <t>EXECUÇÃO E COMPACTAÇÃO DE BASE E OU SUB BASE COM SOLO ESTABILIZADO GRANULOMETRICAMENTE - EXCLUSIVE ESCAVAÇÃO, CARGA E TRANSPORTE E SOLO. AF_09/2017</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</si>
  <si>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</si>
  <si>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</si>
  <si>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</si>
  <si>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</si>
  <si>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</si>
  <si>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</si>
  <si>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</si>
  <si>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</si>
  <si>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</si>
  <si>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</si>
  <si>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</si>
  <si>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</si>
  <si>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</si>
  <si>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</si>
  <si>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</si>
  <si>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</si>
  <si>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</si>
  <si>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</si>
  <si>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</si>
  <si>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</si>
  <si>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</si>
  <si>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</si>
  <si>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</si>
  <si>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</si>
  <si>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</si>
  <si>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</si>
  <si>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</si>
  <si>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</si>
  <si>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</si>
  <si>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</si>
  <si>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</si>
  <si>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</si>
  <si>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</si>
  <si>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</si>
  <si>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</si>
  <si>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</si>
  <si>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</si>
  <si>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COM TINTA IMPERMEAVEL MINERAL EM PO, DUAS DEMAOS</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</si>
  <si>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</si>
  <si>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</si>
  <si>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MOLDURAS DE EPS, PRÉ-FABRICADOS, OU OUTROS. AF_06/2014</t>
  </si>
  <si>
    <t>APLICAÇÃO DE FUNDO SELADOR LÁTEX PVA EM TETO, UMA DEMÃO. AF_06/2014</t>
  </si>
  <si>
    <t>APLICAÇÃO DE FUNDO SELADOR ACRÍLICO EM TETO, UMA DEMÃO. AF_06/2014</t>
  </si>
  <si>
    <t>APLICAÇÃO DE FUNDO SELADOR ACRÍLICO EM PAREDES, UMA DEMÃO.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</si>
  <si>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</si>
  <si>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</si>
  <si>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</si>
  <si>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</si>
  <si>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</si>
  <si>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TETO,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</si>
  <si>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</si>
  <si>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</si>
  <si>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</si>
  <si>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</si>
  <si>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</si>
  <si>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</si>
  <si>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</si>
  <si>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</si>
  <si>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</si>
  <si>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</si>
  <si>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</si>
  <si>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</si>
  <si>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</si>
  <si>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</si>
  <si>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</si>
  <si>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</si>
  <si>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</si>
  <si>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</si>
  <si>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</si>
  <si>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</si>
  <si>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</si>
  <si>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</si>
  <si>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</si>
  <si>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</si>
  <si>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</si>
  <si>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</si>
  <si>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</si>
  <si>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</si>
  <si>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</si>
  <si>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</si>
  <si>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</si>
  <si>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</si>
  <si>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</si>
  <si>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</si>
  <si>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</si>
  <si>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</si>
  <si>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</si>
  <si>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</si>
  <si>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</si>
  <si>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</si>
  <si>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</si>
  <si>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</si>
  <si>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73865/1</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</si>
  <si>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</si>
  <si>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</si>
  <si>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</si>
  <si>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</si>
  <si>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</si>
  <si>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</si>
  <si>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</si>
  <si>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</si>
  <si>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</si>
  <si>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</si>
  <si>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</si>
  <si>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</si>
  <si>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</si>
  <si>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79515/1</t>
  </si>
  <si>
    <t>PINTURA COM TINTA PROTETORA ACABAMENTO ALUMINIO, TRES DEMAOS</t>
  </si>
  <si>
    <t>FUNDO PREPARADOR PRIMER SINTETICO, PARA ESTRUTURA METALICA, UMA DEMÃO, ESPESSURA DE 25 MICRA</t>
  </si>
  <si>
    <t>PINTURA ACRILICA DE FAIXAS DE DEMARCACAO EM QUADRA POLIESPORTIVA, 5 CM DE LARGURA</t>
  </si>
  <si>
    <t>73978/1</t>
  </si>
  <si>
    <t>PINTURA HIDROFUGANTE COM SILICONE SOBRE PISO CIMENTADO, UMA DEMAO</t>
  </si>
  <si>
    <t>74245/1</t>
  </si>
  <si>
    <t>79500/2</t>
  </si>
  <si>
    <t>PINTURA ACRILICA EM PISO CIMENTADO, TRES DEMAOS</t>
  </si>
  <si>
    <t>PINTURA ACRILICA PARA SINALIZAÇÃO HORIZONTAL EM PISO CIMENTADO</t>
  </si>
  <si>
    <t>POLIMENTO E ENCERAMENTO DE PISO EM MADEIRA</t>
  </si>
  <si>
    <t>PINTURA PARA TELHAS DE ALUMINIO COM TINTA ESMALTE AUTOMOTIVA</t>
  </si>
  <si>
    <t>73734/1</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</si>
  <si>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</si>
  <si>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</si>
  <si>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</si>
  <si>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</si>
  <si>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</si>
  <si>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</si>
  <si>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</si>
  <si>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</si>
  <si>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</si>
  <si>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</si>
  <si>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</si>
  <si>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</si>
  <si>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</si>
  <si>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</si>
  <si>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</si>
  <si>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</si>
  <si>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DE BORRACHA FRISADO,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</si>
  <si>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</si>
  <si>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</si>
  <si>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</si>
  <si>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</si>
  <si>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</si>
  <si>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</si>
  <si>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</si>
  <si>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</si>
  <si>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</si>
  <si>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</si>
  <si>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</si>
  <si>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</si>
  <si>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</si>
  <si>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</si>
  <si>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RODAPE EM MARMORITE, ALTURA 10CM</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</si>
  <si>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</si>
  <si>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</si>
  <si>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</si>
  <si>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</si>
  <si>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</si>
  <si>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</si>
  <si>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</si>
  <si>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</si>
  <si>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</si>
  <si>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</si>
  <si>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</si>
  <si>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</si>
  <si>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</si>
  <si>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</si>
  <si>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</si>
  <si>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</si>
  <si>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</si>
  <si>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</si>
  <si>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</si>
  <si>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</si>
  <si>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</si>
  <si>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</si>
  <si>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</si>
  <si>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</si>
  <si>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</si>
  <si>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</si>
  <si>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</si>
  <si>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</si>
  <si>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</si>
  <si>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</si>
  <si>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</si>
  <si>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</si>
  <si>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</si>
  <si>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</si>
  <si>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</si>
  <si>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</si>
  <si>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</si>
  <si>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</si>
  <si>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</si>
  <si>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</si>
  <si>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</si>
  <si>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</si>
  <si>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</si>
  <si>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</si>
  <si>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</si>
  <si>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</si>
  <si>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</si>
  <si>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</si>
  <si>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</si>
  <si>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</si>
  <si>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</si>
  <si>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</si>
  <si>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</si>
  <si>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</si>
  <si>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</si>
  <si>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</si>
  <si>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</si>
  <si>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</si>
  <si>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</si>
  <si>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</si>
  <si>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</si>
  <si>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</si>
  <si>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</si>
  <si>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</si>
  <si>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</si>
  <si>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</si>
  <si>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</si>
  <si>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</si>
  <si>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</si>
  <si>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</si>
  <si>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</si>
  <si>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</si>
  <si>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</si>
  <si>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</si>
  <si>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</si>
  <si>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</si>
  <si>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</si>
  <si>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</si>
  <si>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</si>
  <si>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</si>
  <si>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</si>
  <si>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</si>
  <si>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</si>
  <si>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</si>
  <si>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</si>
  <si>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</si>
  <si>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</si>
  <si>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</si>
  <si>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</si>
  <si>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</si>
  <si>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</si>
  <si>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</si>
  <si>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</si>
  <si>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</si>
  <si>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</si>
  <si>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</si>
  <si>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</si>
  <si>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</si>
  <si>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</si>
  <si>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</si>
  <si>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</si>
  <si>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</si>
  <si>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</si>
  <si>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</si>
  <si>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</si>
  <si>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</si>
  <si>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</si>
  <si>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</si>
  <si>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</si>
  <si>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</si>
  <si>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</si>
  <si>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</si>
  <si>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</si>
  <si>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</si>
  <si>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</si>
  <si>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</si>
  <si>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</si>
  <si>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</si>
  <si>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</si>
  <si>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</si>
  <si>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</si>
  <si>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</si>
  <si>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</si>
  <si>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</si>
  <si>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</si>
  <si>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</si>
  <si>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</si>
  <si>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</si>
  <si>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</si>
  <si>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</si>
  <si>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</si>
  <si>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</si>
  <si>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</si>
  <si>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</si>
  <si>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</si>
  <si>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</si>
  <si>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</si>
  <si>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</si>
  <si>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</si>
  <si>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</si>
  <si>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</si>
  <si>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</si>
  <si>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</si>
  <si>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</si>
  <si>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</si>
  <si>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</si>
  <si>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</si>
  <si>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</si>
  <si>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</si>
  <si>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</si>
  <si>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</si>
  <si>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</si>
  <si>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</si>
  <si>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</si>
  <si>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</si>
  <si>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</si>
  <si>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</si>
  <si>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</si>
  <si>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</si>
  <si>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</si>
  <si>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</si>
  <si>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</si>
  <si>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</si>
  <si>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</si>
  <si>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</si>
  <si>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</si>
  <si>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</si>
  <si>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</si>
  <si>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</si>
  <si>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</si>
  <si>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</si>
  <si>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</si>
  <si>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</si>
  <si>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</si>
  <si>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</si>
  <si>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</si>
  <si>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</si>
  <si>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</si>
  <si>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</si>
  <si>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</si>
  <si>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</si>
  <si>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</si>
  <si>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</si>
  <si>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</si>
  <si>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</si>
  <si>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</si>
  <si>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73916/2</t>
  </si>
  <si>
    <t>PLACA ESMALTADA PARA IDENTIFICAÇÃO NR DE RUA, DIMENSÕES 45X25CM</t>
  </si>
  <si>
    <t>73822/2</t>
  </si>
  <si>
    <t>73859/1</t>
  </si>
  <si>
    <t>73859/2</t>
  </si>
  <si>
    <t>CAPINA E LIMPEZA MANUAL DE TERRENO</t>
  </si>
  <si>
    <t>CORTE DE CAPOEIRA FINA A FOICE</t>
  </si>
  <si>
    <t>PREPARO MANUAL DE TERRENO S/ RASPAGEM SUPERFICIAL</t>
  </si>
  <si>
    <t>74220/1</t>
  </si>
  <si>
    <t>74221/1</t>
  </si>
  <si>
    <t>SINALIZACAO DE TRANSITO - NOTURNA</t>
  </si>
  <si>
    <t>74219/1</t>
  </si>
  <si>
    <t>PASSADICOS COM TABUAS DE MADEIRA PARA PEDESTRES</t>
  </si>
  <si>
    <t>74219/2</t>
  </si>
  <si>
    <t>PASSADICOS COM TABUAS DE MADEIRA PARA VEICULOS</t>
  </si>
  <si>
    <t>REMOCAO DE VIDRO COMUM</t>
  </si>
  <si>
    <t>ISOLAMENTO DE OBRA COM TELA PLASTICA COM MALHA DE 5MM</t>
  </si>
  <si>
    <t>SERVIÇOS TÉCNICOS ESPECIALIZADOS PARA ACOMPANHAMENTO DE EXECUÇÃO DE FUNDAÇÕES PROFUNDAS E ESTRUTURAS DE CONTENÇÃO</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</si>
  <si>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</si>
  <si>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</si>
  <si>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</si>
  <si>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</si>
  <si>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</si>
  <si>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</si>
  <si>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</si>
  <si>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</si>
  <si>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</si>
  <si>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</si>
  <si>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</si>
  <si>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</si>
  <si>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</si>
  <si>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</si>
  <si>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</si>
  <si>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</si>
  <si>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</si>
  <si>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</si>
  <si>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</si>
  <si>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</si>
  <si>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</si>
  <si>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74142/3</t>
  </si>
  <si>
    <t>74142/4</t>
  </si>
  <si>
    <t>74143/1</t>
  </si>
  <si>
    <t>74143/2</t>
  </si>
  <si>
    <t>73787/1</t>
  </si>
  <si>
    <t>ALAMBRADO EM TUBOS DE ACO GALVANIZADO, COM COSTURA, DIN 2440, DIAMETRO 2", ALTURA 3M, FIXADOS A CADA 2M EM BLOCOS DE CONCRETO, COM TELA DE ARAME GALVANIZADO REVESTIDO COM PVC, FIO 12 BWG E MALHA 7,5X7,5CM</t>
  </si>
  <si>
    <t>74244/1</t>
  </si>
  <si>
    <t>73788/2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</si>
  <si>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</si>
  <si>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</si>
  <si>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</si>
  <si>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</si>
  <si>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</si>
  <si>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</si>
  <si>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</si>
  <si>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</si>
  <si>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</si>
  <si>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</si>
  <si>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</si>
  <si>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</si>
  <si>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</si>
  <si>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</si>
  <si>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</si>
  <si>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</si>
  <si>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</si>
  <si>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</si>
  <si>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</si>
  <si>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</si>
  <si>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</si>
  <si>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</si>
  <si>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</si>
  <si>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</si>
  <si>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</si>
  <si>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</si>
  <si>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</si>
  <si>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</si>
  <si>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</si>
  <si>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</si>
  <si>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</si>
  <si>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</si>
  <si>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</si>
  <si>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</si>
  <si>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</si>
  <si>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</si>
  <si>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</si>
  <si>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</si>
  <si>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</si>
  <si>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</si>
  <si>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</si>
  <si>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</si>
  <si>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</si>
  <si>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</si>
  <si>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</si>
  <si>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</si>
  <si>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</si>
  <si>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</si>
  <si>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</si>
  <si>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</si>
  <si>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</si>
  <si>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</si>
  <si>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</si>
  <si>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</si>
  <si>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</si>
  <si>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</si>
  <si>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</si>
  <si>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</si>
  <si>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</si>
  <si>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</si>
  <si>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</si>
  <si>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</si>
  <si>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</si>
  <si>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</si>
  <si>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</si>
  <si>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</si>
  <si>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</si>
  <si>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</si>
  <si>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</si>
  <si>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</si>
  <si>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</si>
  <si>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</si>
  <si>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</si>
  <si>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</si>
  <si>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</si>
  <si>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</si>
  <si>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</si>
  <si>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</si>
  <si>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</si>
  <si>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</si>
  <si>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</si>
  <si>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</si>
  <si>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</si>
  <si>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</si>
  <si>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</si>
  <si>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</si>
  <si>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</si>
  <si>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</si>
  <si>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</si>
  <si>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</si>
  <si>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</si>
  <si>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</si>
  <si>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</si>
  <si>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</si>
  <si>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</si>
  <si>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</si>
  <si>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</si>
  <si>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</si>
  <si>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</si>
  <si>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</si>
  <si>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</si>
  <si>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</si>
  <si>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</si>
  <si>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</si>
  <si>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</si>
  <si>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</si>
  <si>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</si>
  <si>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</si>
  <si>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</si>
  <si>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</si>
  <si>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</si>
  <si>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</si>
  <si>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</si>
  <si>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</si>
  <si>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</si>
  <si>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</si>
  <si>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</si>
  <si>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</si>
  <si>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</si>
  <si>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</si>
  <si>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</si>
  <si>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</si>
  <si>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</si>
  <si>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</si>
  <si>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</si>
  <si>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</si>
  <si>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</si>
  <si>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</si>
  <si>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</si>
  <si>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</si>
  <si>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</si>
  <si>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</si>
  <si>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</si>
  <si>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</si>
  <si>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</si>
  <si>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</si>
  <si>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</si>
  <si>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</si>
  <si>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</si>
  <si>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</si>
  <si>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</si>
  <si>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</si>
  <si>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</si>
  <si>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</si>
  <si>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</si>
  <si>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</si>
  <si>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</si>
  <si>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</si>
  <si>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</si>
  <si>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</si>
  <si>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</si>
  <si>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</si>
  <si>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</si>
  <si>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</si>
  <si>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</si>
  <si>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</si>
  <si>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</si>
  <si>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</si>
  <si>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</si>
  <si>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</si>
  <si>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</si>
  <si>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</si>
  <si>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</si>
  <si>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</si>
  <si>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</si>
  <si>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</si>
  <si>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</si>
  <si>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</si>
  <si>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</si>
  <si>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</si>
  <si>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</si>
  <si>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</si>
  <si>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</si>
  <si>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</si>
  <si>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</si>
  <si>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</si>
  <si>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</si>
  <si>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</si>
  <si>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</si>
  <si>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</si>
  <si>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</si>
  <si>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</si>
  <si>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</si>
  <si>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</si>
  <si>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</si>
  <si>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</si>
  <si>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</si>
  <si>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</si>
  <si>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</si>
  <si>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</si>
  <si>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</si>
  <si>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</si>
  <si>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</si>
  <si>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</si>
  <si>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</si>
  <si>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</si>
  <si>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</si>
  <si>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</si>
  <si>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</si>
  <si>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</si>
  <si>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</si>
  <si>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</si>
  <si>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</si>
  <si>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</si>
  <si>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</si>
  <si>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</si>
  <si>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</si>
  <si>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</si>
  <si>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</si>
  <si>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</si>
  <si>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</si>
  <si>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</si>
  <si>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</si>
  <si>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</si>
  <si>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</si>
  <si>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</si>
  <si>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</si>
  <si>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</si>
  <si>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</si>
  <si>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_______________________________________</t>
  </si>
  <si>
    <t>HID- 025</t>
  </si>
  <si>
    <t>HID- 026</t>
  </si>
  <si>
    <t>HID- 027</t>
  </si>
  <si>
    <t>HID- 028</t>
  </si>
  <si>
    <t>HID-001</t>
  </si>
  <si>
    <t>HID-002</t>
  </si>
  <si>
    <t>HID-003</t>
  </si>
  <si>
    <t>HID-004</t>
  </si>
  <si>
    <t>HID-005</t>
  </si>
  <si>
    <t>HID-007</t>
  </si>
  <si>
    <t>HID-008</t>
  </si>
  <si>
    <t>HID-009</t>
  </si>
  <si>
    <t>HID-010</t>
  </si>
  <si>
    <t>HID-011</t>
  </si>
  <si>
    <t>07.01.01</t>
  </si>
  <si>
    <t>Local</t>
  </si>
  <si>
    <t>KM</t>
  </si>
  <si>
    <t>05.01.01</t>
  </si>
  <si>
    <t xml:space="preserve"> % Mensal</t>
  </si>
  <si>
    <t xml:space="preserve">         QUADRO DE COMPOSIÇÃO DO BDI - PADRÃO</t>
  </si>
  <si>
    <t>Grau de Sigilo</t>
  </si>
  <si>
    <t>#PUBLICO</t>
  </si>
  <si>
    <t>ITENS</t>
  </si>
  <si>
    <t>SIGLAS</t>
  </si>
  <si>
    <t>AC</t>
  </si>
  <si>
    <t>S+G</t>
  </si>
  <si>
    <t>R</t>
  </si>
  <si>
    <t>DF</t>
  </si>
  <si>
    <t xml:space="preserve">Observações: </t>
  </si>
  <si>
    <t>Data:</t>
  </si>
  <si>
    <t>LIMITES?</t>
  </si>
  <si>
    <t>INFERIOR</t>
  </si>
  <si>
    <t>SUPERIOR</t>
  </si>
  <si>
    <t>Variável</t>
  </si>
  <si>
    <t>SITUAÇÃO</t>
  </si>
  <si>
    <t>1º QUARTIL</t>
  </si>
  <si>
    <t>Médio</t>
  </si>
  <si>
    <t>3° Quartil</t>
  </si>
  <si>
    <t>Intervalo de admissibilidade</t>
  </si>
  <si>
    <t>% Adotado</t>
  </si>
  <si>
    <t>OK</t>
  </si>
  <si>
    <t>C+P</t>
  </si>
  <si>
    <t>LUCRO</t>
  </si>
  <si>
    <t>ADMINISTRAÇÃO CENTRAL</t>
  </si>
  <si>
    <t>SEGURO E GARANTIA DO EMPREENDIMENTO</t>
  </si>
  <si>
    <t>RISCO</t>
  </si>
  <si>
    <t>DESPESAS FINANCEIRAS</t>
  </si>
  <si>
    <t>TRIBUTOS (impostos COFINS 3%, e PIS 0,65%)</t>
  </si>
  <si>
    <t>TRIBUTOS (ISS, variável de acordo com o município)</t>
  </si>
  <si>
    <t>TRIBUTOS (Contribuição Previdenciária - 0% ou 4,5%, conforme Lei 12.844/2013 - Desoneração)</t>
  </si>
  <si>
    <t>ISS</t>
  </si>
  <si>
    <t>CPRB</t>
  </si>
  <si>
    <t>BDI PAD</t>
  </si>
  <si>
    <t>BDI SEM desoneração (Fórmula Acordão TCU)</t>
  </si>
  <si>
    <t>BDI COM desoneração</t>
  </si>
  <si>
    <t>BDI DES</t>
  </si>
  <si>
    <t>Os valores de BDI foram calculados com o emprego da fórmula:</t>
  </si>
  <si>
    <t>Declaro para os devidos fins que, conforme legislação tributária municipal, a base de cálculo para Construção de Praças Urbanas, Rodovias, Ferrovias e recapeamento e pavimentação de vias urbanas, é de 100%, com a respectiva alíquota de 5%.</t>
  </si>
  <si>
    <t>Local:</t>
  </si>
  <si>
    <t>Responsável Tomador</t>
  </si>
  <si>
    <t>Responsável Técnico</t>
  </si>
  <si>
    <t>Nº TC/CR</t>
  </si>
  <si>
    <t>PROPONENTE / TOMADOR</t>
  </si>
  <si>
    <t>OBJETO</t>
  </si>
  <si>
    <t>Conforme legislação tributária municipal, definir estimativa de percentual da base de cálculo para o ISS:</t>
  </si>
  <si>
    <t>Sobre a base de cálculo, definir a respectiva alíquota do ISS (entre 2% e 5%)</t>
  </si>
  <si>
    <t>DESONERAÇÃO</t>
  </si>
  <si>
    <t>Sim</t>
  </si>
  <si>
    <t>Cargo:</t>
  </si>
  <si>
    <t xml:space="preserve">Nome: </t>
  </si>
  <si>
    <t>TOTAL GERAL COM BDI DE 27,64%</t>
  </si>
  <si>
    <t>IOPES</t>
  </si>
  <si>
    <t>EQUIPE DE OBRA, INCLUINDO ENGENHEIRO PLENO E ENCARREGADO DE OBRAS</t>
  </si>
  <si>
    <t>ADM-001</t>
  </si>
  <si>
    <t>Coef. Real Total</t>
  </si>
  <si>
    <t>Coef de medição</t>
  </si>
  <si>
    <t>97141</t>
  </si>
  <si>
    <t>ASSENTAMENTO DE TUBO DE FERRO FUNDIDO PARA REDE DE ÁGUA, DN 80 MM, JUNTA ELÁSTICA, INSTALADO EM LOCAL COM NÍVEL ALTO DE INTERFERÊNCIAS (NÃO INCLUI FORNECIMENTO). AF_11/2017</t>
  </si>
  <si>
    <t>6,14</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</si>
  <si>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</si>
  <si>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</si>
  <si>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</si>
  <si>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</si>
  <si>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</si>
  <si>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</si>
  <si>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</si>
  <si>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</si>
  <si>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</si>
  <si>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</si>
  <si>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14,08</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</si>
  <si>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</si>
  <si>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</si>
  <si>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</si>
  <si>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</si>
  <si>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</si>
  <si>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</si>
  <si>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</si>
  <si>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</si>
  <si>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</si>
  <si>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</si>
  <si>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</si>
  <si>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</si>
  <si>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</si>
  <si>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</si>
  <si>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</si>
  <si>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</si>
  <si>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</si>
  <si>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</si>
  <si>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</si>
  <si>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</si>
  <si>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</si>
  <si>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</si>
  <si>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3,74</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</si>
  <si>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</si>
  <si>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</si>
  <si>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</si>
  <si>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</si>
  <si>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</si>
  <si>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</si>
  <si>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6,38</t>
  </si>
  <si>
    <t>97161</t>
  </si>
  <si>
    <t>ASSENTAMENTO DE TUBO DE FERRO FUNDIDO PARA REDE DE ÁGUA, DN 250 MM, JUNTA ELÁSTICA, INSTALADO EM LOCAL COM NÍVEL BAIXO DE INTERFERÊNCIAS (NÃO INCLUI FORNECIMENTO). AF_11/2017</t>
  </si>
  <si>
    <t>7,50</t>
  </si>
  <si>
    <t>97162</t>
  </si>
  <si>
    <t>ASSENTAMENTO DE TUBO DE FERRO FUNDIDO PARA REDE DE ÁGUA, DN 300 MM, JUNTA ELÁSTICA, INSTALADO EM LOCAL COM NÍVEL BAIXO DE INTERFERÊNCIAS (NÃO INCLUI FORNECIMENTO). AF_11/2017</t>
  </si>
  <si>
    <t>8,60</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</si>
  <si>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</si>
  <si>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</si>
  <si>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</si>
  <si>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</si>
  <si>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10,84</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</si>
  <si>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</si>
  <si>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</si>
  <si>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</si>
  <si>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</si>
  <si>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</si>
  <si>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</si>
  <si>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17,02</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</si>
  <si>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</si>
  <si>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</si>
  <si>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</si>
  <si>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</si>
  <si>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</si>
  <si>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</si>
  <si>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</si>
  <si>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</si>
  <si>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</si>
  <si>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</si>
  <si>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</si>
  <si>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</si>
  <si>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</si>
  <si>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</si>
  <si>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</si>
  <si>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</si>
  <si>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</si>
  <si>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</si>
  <si>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</si>
  <si>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</si>
  <si>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</si>
  <si>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</si>
  <si>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</si>
  <si>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</si>
  <si>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</si>
  <si>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</si>
  <si>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</si>
  <si>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</si>
  <si>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</si>
  <si>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</si>
  <si>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</si>
  <si>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</si>
  <si>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</si>
  <si>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</si>
  <si>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</si>
  <si>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</si>
  <si>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</si>
  <si>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</si>
  <si>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</si>
  <si>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</si>
  <si>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</si>
  <si>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</si>
  <si>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</si>
  <si>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</si>
  <si>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</si>
  <si>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</si>
  <si>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</si>
  <si>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</si>
  <si>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</si>
  <si>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</si>
  <si>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</si>
  <si>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</si>
  <si>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</si>
  <si>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</si>
  <si>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</si>
  <si>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</si>
  <si>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</si>
  <si>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</si>
  <si>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</si>
  <si>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</si>
  <si>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</si>
  <si>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</si>
  <si>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</si>
  <si>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90709</t>
  </si>
  <si>
    <t>90710</t>
  </si>
  <si>
    <t>90711</t>
  </si>
  <si>
    <t>90712</t>
  </si>
  <si>
    <t>90713</t>
  </si>
  <si>
    <t>90714</t>
  </si>
  <si>
    <t>90715</t>
  </si>
  <si>
    <t>90716</t>
  </si>
  <si>
    <t>90717</t>
  </si>
  <si>
    <t>90718</t>
  </si>
  <si>
    <t>90719</t>
  </si>
  <si>
    <t>90720</t>
  </si>
  <si>
    <t>90721</t>
  </si>
  <si>
    <t>90723</t>
  </si>
  <si>
    <t>90724</t>
  </si>
  <si>
    <t>90725</t>
  </si>
  <si>
    <t>90726</t>
  </si>
  <si>
    <t>90727</t>
  </si>
  <si>
    <t>90728</t>
  </si>
  <si>
    <t>90729</t>
  </si>
  <si>
    <t>90730</t>
  </si>
  <si>
    <t>90731</t>
  </si>
  <si>
    <t>90732</t>
  </si>
  <si>
    <t>90733</t>
  </si>
  <si>
    <t>2,18</t>
  </si>
  <si>
    <t>90734</t>
  </si>
  <si>
    <t>2,65</t>
  </si>
  <si>
    <t>90735</t>
  </si>
  <si>
    <t>3,15</t>
  </si>
  <si>
    <t>90736</t>
  </si>
  <si>
    <t>90737</t>
  </si>
  <si>
    <t>4,12</t>
  </si>
  <si>
    <t>90738</t>
  </si>
  <si>
    <t>90739</t>
  </si>
  <si>
    <t>90740</t>
  </si>
  <si>
    <t>4,85</t>
  </si>
  <si>
    <t>90741</t>
  </si>
  <si>
    <t>5,34</t>
  </si>
  <si>
    <t>90742</t>
  </si>
  <si>
    <t>90743</t>
  </si>
  <si>
    <t>90744</t>
  </si>
  <si>
    <t>90745</t>
  </si>
  <si>
    <t>90746</t>
  </si>
  <si>
    <t>90747</t>
  </si>
  <si>
    <t>11,60</t>
  </si>
  <si>
    <t>90748</t>
  </si>
  <si>
    <t>90749</t>
  </si>
  <si>
    <t>4,39</t>
  </si>
  <si>
    <t>90750</t>
  </si>
  <si>
    <t>4,87</t>
  </si>
  <si>
    <t>90751</t>
  </si>
  <si>
    <t>5,36</t>
  </si>
  <si>
    <t>90752</t>
  </si>
  <si>
    <t>90753</t>
  </si>
  <si>
    <t>90754</t>
  </si>
  <si>
    <t>90755</t>
  </si>
  <si>
    <t>90756</t>
  </si>
  <si>
    <t>7,06</t>
  </si>
  <si>
    <t>90757</t>
  </si>
  <si>
    <t>7,55</t>
  </si>
  <si>
    <t>90758</t>
  </si>
  <si>
    <t>8,04</t>
  </si>
  <si>
    <t>90759</t>
  </si>
  <si>
    <t>8,52</t>
  </si>
  <si>
    <t>90760</t>
  </si>
  <si>
    <t>90761</t>
  </si>
  <si>
    <t>3,62</t>
  </si>
  <si>
    <t>90762</t>
  </si>
  <si>
    <t>94869</t>
  </si>
  <si>
    <t>94870</t>
  </si>
  <si>
    <t>0,72</t>
  </si>
  <si>
    <t>94871</t>
  </si>
  <si>
    <t>94872</t>
  </si>
  <si>
    <t>1,26</t>
  </si>
  <si>
    <t>94875</t>
  </si>
  <si>
    <t>94876</t>
  </si>
  <si>
    <t>94878</t>
  </si>
  <si>
    <t>94879</t>
  </si>
  <si>
    <t>94880</t>
  </si>
  <si>
    <t>94881</t>
  </si>
  <si>
    <t>94882</t>
  </si>
  <si>
    <t>94884</t>
  </si>
  <si>
    <t>94885</t>
  </si>
  <si>
    <t>94886</t>
  </si>
  <si>
    <t>94887</t>
  </si>
  <si>
    <t>94888</t>
  </si>
  <si>
    <t>1,60</t>
  </si>
  <si>
    <t>94891</t>
  </si>
  <si>
    <t>94892</t>
  </si>
  <si>
    <t>94894</t>
  </si>
  <si>
    <t>94895</t>
  </si>
  <si>
    <t>94896</t>
  </si>
  <si>
    <t>94897</t>
  </si>
  <si>
    <t>94898</t>
  </si>
  <si>
    <t>94900</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</si>
  <si>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</si>
  <si>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</si>
  <si>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</si>
  <si>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</si>
  <si>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2,24</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</si>
  <si>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</si>
  <si>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</si>
  <si>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</si>
  <si>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</si>
  <si>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0,70</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</si>
  <si>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</si>
  <si>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</si>
  <si>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</si>
  <si>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</si>
  <si>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1,27</t>
  </si>
  <si>
    <t>92833</t>
  </si>
  <si>
    <t>92834</t>
  </si>
  <si>
    <t>92835</t>
  </si>
  <si>
    <t>92836</t>
  </si>
  <si>
    <t>92837</t>
  </si>
  <si>
    <t>92838</t>
  </si>
  <si>
    <t>9,50</t>
  </si>
  <si>
    <t>92839</t>
  </si>
  <si>
    <t>92840</t>
  </si>
  <si>
    <t>92841</t>
  </si>
  <si>
    <t>92842</t>
  </si>
  <si>
    <t>92844</t>
  </si>
  <si>
    <t>14,59</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</si>
  <si>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</si>
  <si>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</si>
  <si>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</si>
  <si>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</si>
  <si>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</si>
  <si>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</si>
  <si>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</si>
  <si>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</si>
  <si>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</si>
  <si>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</si>
  <si>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</si>
  <si>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</si>
  <si>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</si>
  <si>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</si>
  <si>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</si>
  <si>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</si>
  <si>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</si>
  <si>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</si>
  <si>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</si>
  <si>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</si>
  <si>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</si>
  <si>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</si>
  <si>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</si>
  <si>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</si>
  <si>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</si>
  <si>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</si>
  <si>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</si>
  <si>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</si>
  <si>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</si>
  <si>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</si>
  <si>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</si>
  <si>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</si>
  <si>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</si>
  <si>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</si>
  <si>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</si>
  <si>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</si>
  <si>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</si>
  <si>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</si>
  <si>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</si>
  <si>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</si>
  <si>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</si>
  <si>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</si>
  <si>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</si>
  <si>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</si>
  <si>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</si>
  <si>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</si>
  <si>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</si>
  <si>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</si>
  <si>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</si>
  <si>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</si>
  <si>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</si>
  <si>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</si>
  <si>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</si>
  <si>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</si>
  <si>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</si>
  <si>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</si>
  <si>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</si>
  <si>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</si>
  <si>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</si>
  <si>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</si>
  <si>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</si>
  <si>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</si>
  <si>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</si>
  <si>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73606</t>
  </si>
  <si>
    <t>73607</t>
  </si>
  <si>
    <t>83623</t>
  </si>
  <si>
    <t>83624</t>
  </si>
  <si>
    <t>83626</t>
  </si>
  <si>
    <t>83627</t>
  </si>
  <si>
    <t>83724</t>
  </si>
  <si>
    <t>83725</t>
  </si>
  <si>
    <t>83726</t>
  </si>
  <si>
    <t>0,69</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</si>
  <si>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</si>
  <si>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</si>
  <si>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</si>
  <si>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</si>
  <si>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</si>
  <si>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</si>
  <si>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9,45</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</si>
  <si>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</si>
  <si>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</si>
  <si>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</si>
  <si>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</si>
  <si>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</si>
  <si>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</si>
  <si>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14,77</t>
  </si>
  <si>
    <t>97133</t>
  </si>
  <si>
    <t>ASSENTAMENTO DE TUBO DE PVC DEFOFO OU PRFV OU RPVC PARA REDE DE ÁGUA, DN 500 MM, JUNTA ELÁSTICA INTEGRADA, INSTALADO EM LOCAL COM NÍVEL ALTO DE INTERFERÊNCIAS (NÃO INCLUI FORNECIMENTO). AF_11/2017</t>
  </si>
  <si>
    <t>18,30</t>
  </si>
  <si>
    <t>97134</t>
  </si>
  <si>
    <t>ASSENTAMENTO DE TUBO DE PVC DEFOFO OU PRFV OU RPVC PARA REDE DE ÁGUA, DN 150 MM, JUNTA ELÁSTICA INTEGRADA, INSTALADO EM LOCAL COM NÍVEL BAIXO DE INTERFERÊNCIAS (NÃO INCLUI FORNECIMENTO). AF_11/2017</t>
  </si>
  <si>
    <t>1,83</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</si>
  <si>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</si>
  <si>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</si>
  <si>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</si>
  <si>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</si>
  <si>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4,72</t>
  </si>
  <si>
    <t>97137</t>
  </si>
  <si>
    <t>ASSENTAMENTO DE TUBO DE PVC DEFOFO OU PRFV OU RPVC PARA REDE DE ÁGUA, DN 300 MM, JUNTA ELÁSTICA INTEGRADA, INSTALADO EM LOCAL COM NÍVEL BAIXO DE INTERFERÊNCIAS (NÃO INCLUI FORNECIMENTO). AF_11/2017</t>
  </si>
  <si>
    <t>5,59</t>
  </si>
  <si>
    <t>97138</t>
  </si>
  <si>
    <t>ASSENTAMENTO DE TUBO DE PVC DEFOFO OU PRFV OU RPVC PARA REDE DE ÁGUA, DN 350 MM, JUNTA ELÁSTICA INTEGRADA, INSTALADO EM LOCAL COM NÍVEL BAIXO DE INTERFERÊNCIAS (NÃO INCLUI FORNECIMENTO). AF_11/2017</t>
  </si>
  <si>
    <t>6,48</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</si>
  <si>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</si>
  <si>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</si>
  <si>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</si>
  <si>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</si>
  <si>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83520</t>
  </si>
  <si>
    <t>83531</t>
  </si>
  <si>
    <t>83535</t>
  </si>
  <si>
    <t>92235</t>
  </si>
  <si>
    <t>93206</t>
  </si>
  <si>
    <t>93207</t>
  </si>
  <si>
    <t>93208</t>
  </si>
  <si>
    <t>93209</t>
  </si>
  <si>
    <t>93210</t>
  </si>
  <si>
    <t>93211</t>
  </si>
  <si>
    <t>93212</t>
  </si>
  <si>
    <t>93213</t>
  </si>
  <si>
    <t>93214</t>
  </si>
  <si>
    <t>93243</t>
  </si>
  <si>
    <t>EXECUÇÃO DE RESERVATÓRIO ELEVADO DE ÁGUA (2000 LITROS) EM CANTEIRO DE OBRA, APOIADO EM ESTRUTURA DE MADEIRA. AF_02/2016</t>
  </si>
  <si>
    <t>93582</t>
  </si>
  <si>
    <t>93583</t>
  </si>
  <si>
    <t>93584</t>
  </si>
  <si>
    <t>93585</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</si>
  <si>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</si>
  <si>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</si>
  <si>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</si>
  <si>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</si>
  <si>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</si>
  <si>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</si>
  <si>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</si>
  <si>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</si>
  <si>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</si>
  <si>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</si>
  <si>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</si>
  <si>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</si>
  <si>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</si>
  <si>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</si>
  <si>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</si>
  <si>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</si>
  <si>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</si>
  <si>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</si>
  <si>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</si>
  <si>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</si>
  <si>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</si>
  <si>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</si>
  <si>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</si>
  <si>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</si>
  <si>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</si>
  <si>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2,29</t>
  </si>
  <si>
    <t>5928</t>
  </si>
  <si>
    <t>5932</t>
  </si>
  <si>
    <t>5940</t>
  </si>
  <si>
    <t>5944</t>
  </si>
  <si>
    <t>5953</t>
  </si>
  <si>
    <t>6259</t>
  </si>
  <si>
    <t>6879</t>
  </si>
  <si>
    <t>7030</t>
  </si>
  <si>
    <t>7042</t>
  </si>
  <si>
    <t>7049</t>
  </si>
  <si>
    <t>67826</t>
  </si>
  <si>
    <t>73417</t>
  </si>
  <si>
    <t>73436</t>
  </si>
  <si>
    <t>73467</t>
  </si>
  <si>
    <t>73536</t>
  </si>
  <si>
    <t>83362</t>
  </si>
  <si>
    <t>83765</t>
  </si>
  <si>
    <t>87445</t>
  </si>
  <si>
    <t>2,74</t>
  </si>
  <si>
    <t>88386</t>
  </si>
  <si>
    <t>2,59</t>
  </si>
  <si>
    <t>88393</t>
  </si>
  <si>
    <t>88399</t>
  </si>
  <si>
    <t>88418</t>
  </si>
  <si>
    <t>8,92</t>
  </si>
  <si>
    <t>88433</t>
  </si>
  <si>
    <t>11,11</t>
  </si>
  <si>
    <t>88830</t>
  </si>
  <si>
    <t>0,94</t>
  </si>
  <si>
    <t>88843</t>
  </si>
  <si>
    <t>88907</t>
  </si>
  <si>
    <t>89021</t>
  </si>
  <si>
    <t>1,29</t>
  </si>
  <si>
    <t>89028</t>
  </si>
  <si>
    <t>89032</t>
  </si>
  <si>
    <t>89035</t>
  </si>
  <si>
    <t>89225</t>
  </si>
  <si>
    <t>2,71</t>
  </si>
  <si>
    <t>89234</t>
  </si>
  <si>
    <t>89242</t>
  </si>
  <si>
    <t>89250</t>
  </si>
  <si>
    <t>89257</t>
  </si>
  <si>
    <t>89272</t>
  </si>
  <si>
    <t>89278</t>
  </si>
  <si>
    <t>89843</t>
  </si>
  <si>
    <t>89876</t>
  </si>
  <si>
    <t>89883</t>
  </si>
  <si>
    <t>90586</t>
  </si>
  <si>
    <t>1,03</t>
  </si>
  <si>
    <t>90625</t>
  </si>
  <si>
    <t>90631</t>
  </si>
  <si>
    <t>90637</t>
  </si>
  <si>
    <t>90643</t>
  </si>
  <si>
    <t>90650</t>
  </si>
  <si>
    <t>90656</t>
  </si>
  <si>
    <t>90662</t>
  </si>
  <si>
    <t>8,34</t>
  </si>
  <si>
    <t>90668</t>
  </si>
  <si>
    <t>90674</t>
  </si>
  <si>
    <t>90680</t>
  </si>
  <si>
    <t>90686</t>
  </si>
  <si>
    <t>90692</t>
  </si>
  <si>
    <t>90964</t>
  </si>
  <si>
    <t>90972</t>
  </si>
  <si>
    <t>90979</t>
  </si>
  <si>
    <t>90991</t>
  </si>
  <si>
    <t>90999</t>
  </si>
  <si>
    <t>91031</t>
  </si>
  <si>
    <t>91277</t>
  </si>
  <si>
    <t>91283</t>
  </si>
  <si>
    <t>8,98</t>
  </si>
  <si>
    <t>91386</t>
  </si>
  <si>
    <t>91533</t>
  </si>
  <si>
    <t>91634</t>
  </si>
  <si>
    <t>91645</t>
  </si>
  <si>
    <t>91692</t>
  </si>
  <si>
    <t>92043</t>
  </si>
  <si>
    <t>7,37</t>
  </si>
  <si>
    <t>92106</t>
  </si>
  <si>
    <t>92112</t>
  </si>
  <si>
    <t>92118</t>
  </si>
  <si>
    <t>0,13</t>
  </si>
  <si>
    <t>92138</t>
  </si>
  <si>
    <t>92145</t>
  </si>
  <si>
    <t>92242</t>
  </si>
  <si>
    <t>92716</t>
  </si>
  <si>
    <t>14,38</t>
  </si>
  <si>
    <t>92960</t>
  </si>
  <si>
    <t>92966</t>
  </si>
  <si>
    <t>16,82</t>
  </si>
  <si>
    <t>93224</t>
  </si>
  <si>
    <t>93233</t>
  </si>
  <si>
    <t>93272</t>
  </si>
  <si>
    <t>93281</t>
  </si>
  <si>
    <t>93287</t>
  </si>
  <si>
    <t>93402</t>
  </si>
  <si>
    <t>93408</t>
  </si>
  <si>
    <t>93415</t>
  </si>
  <si>
    <t>93421</t>
  </si>
  <si>
    <t>93427</t>
  </si>
  <si>
    <t>93433</t>
  </si>
  <si>
    <t>93439</t>
  </si>
  <si>
    <t>95121</t>
  </si>
  <si>
    <t>95127</t>
  </si>
  <si>
    <t>95133</t>
  </si>
  <si>
    <t>95139</t>
  </si>
  <si>
    <t>0,03</t>
  </si>
  <si>
    <t>95212</t>
  </si>
  <si>
    <t>95218</t>
  </si>
  <si>
    <t>95258</t>
  </si>
  <si>
    <t>95264</t>
  </si>
  <si>
    <t>95270</t>
  </si>
  <si>
    <t>4,20</t>
  </si>
  <si>
    <t>95276</t>
  </si>
  <si>
    <t>1,96</t>
  </si>
  <si>
    <t>95282</t>
  </si>
  <si>
    <t>95620</t>
  </si>
  <si>
    <t>95631</t>
  </si>
  <si>
    <t>95702</t>
  </si>
  <si>
    <t>95708</t>
  </si>
  <si>
    <t>95714</t>
  </si>
  <si>
    <t>95720</t>
  </si>
  <si>
    <t>95872</t>
  </si>
  <si>
    <t>96013</t>
  </si>
  <si>
    <t>96020</t>
  </si>
  <si>
    <t>96028</t>
  </si>
  <si>
    <t>96035</t>
  </si>
  <si>
    <t>96157</t>
  </si>
  <si>
    <t>96158</t>
  </si>
  <si>
    <t>96245</t>
  </si>
  <si>
    <t>96303</t>
  </si>
  <si>
    <t>96309</t>
  </si>
  <si>
    <t>0,80</t>
  </si>
  <si>
    <t>96463</t>
  </si>
  <si>
    <t>5632</t>
  </si>
  <si>
    <t>5679</t>
  </si>
  <si>
    <t>5681</t>
  </si>
  <si>
    <t>5685</t>
  </si>
  <si>
    <t>5690</t>
  </si>
  <si>
    <t>1,89</t>
  </si>
  <si>
    <t>5806</t>
  </si>
  <si>
    <t>0,17</t>
  </si>
  <si>
    <t>5826</t>
  </si>
  <si>
    <t>5829</t>
  </si>
  <si>
    <t>5837</t>
  </si>
  <si>
    <t>5841</t>
  </si>
  <si>
    <t>2,17</t>
  </si>
  <si>
    <t>5845</t>
  </si>
  <si>
    <t>5849</t>
  </si>
  <si>
    <t>5853</t>
  </si>
  <si>
    <t>5857</t>
  </si>
  <si>
    <t>5865</t>
  </si>
  <si>
    <t>5869</t>
  </si>
  <si>
    <t>5877</t>
  </si>
  <si>
    <t>5881</t>
  </si>
  <si>
    <t>5884</t>
  </si>
  <si>
    <t>5892</t>
  </si>
  <si>
    <t>5896</t>
  </si>
  <si>
    <t>5903</t>
  </si>
  <si>
    <t>5911</t>
  </si>
  <si>
    <t>5923</t>
  </si>
  <si>
    <t>1,48</t>
  </si>
  <si>
    <t>5930</t>
  </si>
  <si>
    <t>5934</t>
  </si>
  <si>
    <t>5942</t>
  </si>
  <si>
    <t>5946</t>
  </si>
  <si>
    <t>5952</t>
  </si>
  <si>
    <t>5954</t>
  </si>
  <si>
    <t>2,42</t>
  </si>
  <si>
    <t>5961</t>
  </si>
  <si>
    <t>6260</t>
  </si>
  <si>
    <t>6880</t>
  </si>
  <si>
    <t>7031</t>
  </si>
  <si>
    <t>3,19</t>
  </si>
  <si>
    <t>7043</t>
  </si>
  <si>
    <t>0,22</t>
  </si>
  <si>
    <t>7050</t>
  </si>
  <si>
    <t>67827</t>
  </si>
  <si>
    <t>73395</t>
  </si>
  <si>
    <t>4,19</t>
  </si>
  <si>
    <t>83766</t>
  </si>
  <si>
    <t>84013</t>
  </si>
  <si>
    <t>87446</t>
  </si>
  <si>
    <t>0,29</t>
  </si>
  <si>
    <t>88392</t>
  </si>
  <si>
    <t>0,57</t>
  </si>
  <si>
    <t>88398</t>
  </si>
  <si>
    <t>0,68</t>
  </si>
  <si>
    <t>88404</t>
  </si>
  <si>
    <t>88430</t>
  </si>
  <si>
    <t>3,56</t>
  </si>
  <si>
    <t>88438</t>
  </si>
  <si>
    <t>4,71</t>
  </si>
  <si>
    <t>88831</t>
  </si>
  <si>
    <t>0,21</t>
  </si>
  <si>
    <t>88844</t>
  </si>
  <si>
    <t>88908</t>
  </si>
  <si>
    <t>89022</t>
  </si>
  <si>
    <t>89027</t>
  </si>
  <si>
    <t>2,60</t>
  </si>
  <si>
    <t>89031</t>
  </si>
  <si>
    <t>89036</t>
  </si>
  <si>
    <t>89218</t>
  </si>
  <si>
    <t>89226</t>
  </si>
  <si>
    <t>0,88</t>
  </si>
  <si>
    <t>89235</t>
  </si>
  <si>
    <t>89243</t>
  </si>
  <si>
    <t>89251</t>
  </si>
  <si>
    <t>89258</t>
  </si>
  <si>
    <t>89273</t>
  </si>
  <si>
    <t>89279</t>
  </si>
  <si>
    <t>89877</t>
  </si>
  <si>
    <t>89884</t>
  </si>
  <si>
    <t>90587</t>
  </si>
  <si>
    <t>0,28</t>
  </si>
  <si>
    <t>90626</t>
  </si>
  <si>
    <t>1,77</t>
  </si>
  <si>
    <t>90632</t>
  </si>
  <si>
    <t>90638</t>
  </si>
  <si>
    <t>2,73</t>
  </si>
  <si>
    <t>90644</t>
  </si>
  <si>
    <t>4,09</t>
  </si>
  <si>
    <t>90651</t>
  </si>
  <si>
    <t>0,62</t>
  </si>
  <si>
    <t>90657</t>
  </si>
  <si>
    <t>90663</t>
  </si>
  <si>
    <t>90669</t>
  </si>
  <si>
    <t>90675</t>
  </si>
  <si>
    <t>90681</t>
  </si>
  <si>
    <t>90687</t>
  </si>
  <si>
    <t>90693</t>
  </si>
  <si>
    <t>90965</t>
  </si>
  <si>
    <t>3,23</t>
  </si>
  <si>
    <t>90973</t>
  </si>
  <si>
    <t>3,24</t>
  </si>
  <si>
    <t>90982</t>
  </si>
  <si>
    <t>8,25</t>
  </si>
  <si>
    <t>91001</t>
  </si>
  <si>
    <t>91032</t>
  </si>
  <si>
    <t>91278</t>
  </si>
  <si>
    <t>91285</t>
  </si>
  <si>
    <t>91387</t>
  </si>
  <si>
    <t>91395</t>
  </si>
  <si>
    <t>91486</t>
  </si>
  <si>
    <t>91534</t>
  </si>
  <si>
    <t>91635</t>
  </si>
  <si>
    <t>91646</t>
  </si>
  <si>
    <t>91693</t>
  </si>
  <si>
    <t>92044</t>
  </si>
  <si>
    <t>92107</t>
  </si>
  <si>
    <t>92113</t>
  </si>
  <si>
    <t>0,63</t>
  </si>
  <si>
    <t>92119</t>
  </si>
  <si>
    <t>0,06</t>
  </si>
  <si>
    <t>92139</t>
  </si>
  <si>
    <t>92146</t>
  </si>
  <si>
    <t>92243</t>
  </si>
  <si>
    <t>92717</t>
  </si>
  <si>
    <t>92961</t>
  </si>
  <si>
    <t>92967</t>
  </si>
  <si>
    <t>93225</t>
  </si>
  <si>
    <t>93234</t>
  </si>
  <si>
    <t>0,27</t>
  </si>
  <si>
    <t>93244</t>
  </si>
  <si>
    <t>93274</t>
  </si>
  <si>
    <t>93282</t>
  </si>
  <si>
    <t>93288</t>
  </si>
  <si>
    <t>93403</t>
  </si>
  <si>
    <t>93409</t>
  </si>
  <si>
    <t>93416</t>
  </si>
  <si>
    <t>0,20</t>
  </si>
  <si>
    <t>93422</t>
  </si>
  <si>
    <t>2,63</t>
  </si>
  <si>
    <t>93428</t>
  </si>
  <si>
    <t>93434</t>
  </si>
  <si>
    <t>93440</t>
  </si>
  <si>
    <t>95122</t>
  </si>
  <si>
    <t>95128</t>
  </si>
  <si>
    <t>95140</t>
  </si>
  <si>
    <t>0,02</t>
  </si>
  <si>
    <t>95213</t>
  </si>
  <si>
    <t>95219</t>
  </si>
  <si>
    <t>95259</t>
  </si>
  <si>
    <t>15,23</t>
  </si>
  <si>
    <t>95265</t>
  </si>
  <si>
    <t>95271</t>
  </si>
  <si>
    <t>0,49</t>
  </si>
  <si>
    <t>95277</t>
  </si>
  <si>
    <t>95283</t>
  </si>
  <si>
    <t>0,53</t>
  </si>
  <si>
    <t>95621</t>
  </si>
  <si>
    <t>95632</t>
  </si>
  <si>
    <t>95703</t>
  </si>
  <si>
    <t>95709</t>
  </si>
  <si>
    <t>95715</t>
  </si>
  <si>
    <t>95721</t>
  </si>
  <si>
    <t>95873</t>
  </si>
  <si>
    <t>5,97</t>
  </si>
  <si>
    <t>96014</t>
  </si>
  <si>
    <t>96021</t>
  </si>
  <si>
    <t>96029</t>
  </si>
  <si>
    <t>96036</t>
  </si>
  <si>
    <t>96155</t>
  </si>
  <si>
    <t>96156</t>
  </si>
  <si>
    <t>96159</t>
  </si>
  <si>
    <t>96246</t>
  </si>
  <si>
    <t>96302</t>
  </si>
  <si>
    <t>96308</t>
  </si>
  <si>
    <t>0,11</t>
  </si>
  <si>
    <t>96464</t>
  </si>
  <si>
    <t>5089</t>
  </si>
  <si>
    <t>18,14</t>
  </si>
  <si>
    <t>5627</t>
  </si>
  <si>
    <t>5628</t>
  </si>
  <si>
    <t>6,01</t>
  </si>
  <si>
    <t>5629</t>
  </si>
  <si>
    <t>5630</t>
  </si>
  <si>
    <t>5658</t>
  </si>
  <si>
    <t>5664</t>
  </si>
  <si>
    <t>5667</t>
  </si>
  <si>
    <t>14,35</t>
  </si>
  <si>
    <t>5668</t>
  </si>
  <si>
    <t>5674</t>
  </si>
  <si>
    <t>17,45</t>
  </si>
  <si>
    <t>5692</t>
  </si>
  <si>
    <t>0,16</t>
  </si>
  <si>
    <t>5693</t>
  </si>
  <si>
    <t>3,27</t>
  </si>
  <si>
    <t>5695</t>
  </si>
  <si>
    <t>5703</t>
  </si>
  <si>
    <t>10,94</t>
  </si>
  <si>
    <t>5705</t>
  </si>
  <si>
    <t>5707</t>
  </si>
  <si>
    <t>5710</t>
  </si>
  <si>
    <t>5711</t>
  </si>
  <si>
    <t>5714</t>
  </si>
  <si>
    <t>6,79</t>
  </si>
  <si>
    <t>5715</t>
  </si>
  <si>
    <t>5718</t>
  </si>
  <si>
    <t>5721</t>
  </si>
  <si>
    <t>5722</t>
  </si>
  <si>
    <t>5724</t>
  </si>
  <si>
    <t>5727</t>
  </si>
  <si>
    <t>5,26</t>
  </si>
  <si>
    <t>5729</t>
  </si>
  <si>
    <t>5730</t>
  </si>
  <si>
    <t>5735</t>
  </si>
  <si>
    <t>5736</t>
  </si>
  <si>
    <t>5738</t>
  </si>
  <si>
    <t>5739</t>
  </si>
  <si>
    <t>5741</t>
  </si>
  <si>
    <t>5742</t>
  </si>
  <si>
    <t>5747</t>
  </si>
  <si>
    <t>5751</t>
  </si>
  <si>
    <t>5754</t>
  </si>
  <si>
    <t>11,61</t>
  </si>
  <si>
    <t>5763</t>
  </si>
  <si>
    <t>5765</t>
  </si>
  <si>
    <t>1,69</t>
  </si>
  <si>
    <t>5766</t>
  </si>
  <si>
    <t>5779</t>
  </si>
  <si>
    <t>5787</t>
  </si>
  <si>
    <t>5797</t>
  </si>
  <si>
    <t>2,40</t>
  </si>
  <si>
    <t>5800</t>
  </si>
  <si>
    <t>0,19</t>
  </si>
  <si>
    <t>7032</t>
  </si>
  <si>
    <t>2,28</t>
  </si>
  <si>
    <t>7033</t>
  </si>
  <si>
    <t>7034</t>
  </si>
  <si>
    <t>7035</t>
  </si>
  <si>
    <t>7038</t>
  </si>
  <si>
    <t>21,79</t>
  </si>
  <si>
    <t>7039</t>
  </si>
  <si>
    <t>5,72</t>
  </si>
  <si>
    <t>7040</t>
  </si>
  <si>
    <t>7044</t>
  </si>
  <si>
    <t>0,18</t>
  </si>
  <si>
    <t>7045</t>
  </si>
  <si>
    <t>0,04</t>
  </si>
  <si>
    <t>7046</t>
  </si>
  <si>
    <t>7047</t>
  </si>
  <si>
    <t>3,87</t>
  </si>
  <si>
    <t>7051</t>
  </si>
  <si>
    <t>7052</t>
  </si>
  <si>
    <t>5,07</t>
  </si>
  <si>
    <t>7053</t>
  </si>
  <si>
    <t>7054</t>
  </si>
  <si>
    <t>7058</t>
  </si>
  <si>
    <t>9,91</t>
  </si>
  <si>
    <t>7059</t>
  </si>
  <si>
    <t>3,46</t>
  </si>
  <si>
    <t>7060</t>
  </si>
  <si>
    <t>18,58</t>
  </si>
  <si>
    <t>7061</t>
  </si>
  <si>
    <t>7063</t>
  </si>
  <si>
    <t>8,47</t>
  </si>
  <si>
    <t>7064</t>
  </si>
  <si>
    <t>2,22</t>
  </si>
  <si>
    <t>7065</t>
  </si>
  <si>
    <t>9,26</t>
  </si>
  <si>
    <t>7066</t>
  </si>
  <si>
    <t>53,81</t>
  </si>
  <si>
    <t>53786</t>
  </si>
  <si>
    <t>53788</t>
  </si>
  <si>
    <t>53792</t>
  </si>
  <si>
    <t>53794</t>
  </si>
  <si>
    <t>35,00</t>
  </si>
  <si>
    <t>53797</t>
  </si>
  <si>
    <t>53804</t>
  </si>
  <si>
    <t>2,16</t>
  </si>
  <si>
    <t>53806</t>
  </si>
  <si>
    <t>53810</t>
  </si>
  <si>
    <t>53814</t>
  </si>
  <si>
    <t>53817</t>
  </si>
  <si>
    <t>53818</t>
  </si>
  <si>
    <t>4,21</t>
  </si>
  <si>
    <t>53827</t>
  </si>
  <si>
    <t>53829</t>
  </si>
  <si>
    <t>53831</t>
  </si>
  <si>
    <t>53840</t>
  </si>
  <si>
    <t>1,17</t>
  </si>
  <si>
    <t>53841</t>
  </si>
  <si>
    <t>0,81</t>
  </si>
  <si>
    <t>53849</t>
  </si>
  <si>
    <t>53857</t>
  </si>
  <si>
    <t>53858</t>
  </si>
  <si>
    <t>53861</t>
  </si>
  <si>
    <t>53863</t>
  </si>
  <si>
    <t>1,36</t>
  </si>
  <si>
    <t>53865</t>
  </si>
  <si>
    <t>53866</t>
  </si>
  <si>
    <t>53882</t>
  </si>
  <si>
    <t>55263</t>
  </si>
  <si>
    <t>73303</t>
  </si>
  <si>
    <t>3,12</t>
  </si>
  <si>
    <t>73307</t>
  </si>
  <si>
    <t>2,79</t>
  </si>
  <si>
    <t>73309</t>
  </si>
  <si>
    <t>73311</t>
  </si>
  <si>
    <t>73313</t>
  </si>
  <si>
    <t>3,80</t>
  </si>
  <si>
    <t>73315</t>
  </si>
  <si>
    <t>73335</t>
  </si>
  <si>
    <t>73340</t>
  </si>
  <si>
    <t>83361</t>
  </si>
  <si>
    <t>83761</t>
  </si>
  <si>
    <t>6,66</t>
  </si>
  <si>
    <t>83762</t>
  </si>
  <si>
    <t>83763</t>
  </si>
  <si>
    <t>83764</t>
  </si>
  <si>
    <t>1,50</t>
  </si>
  <si>
    <t>87026</t>
  </si>
  <si>
    <t>0,31</t>
  </si>
  <si>
    <t>87441</t>
  </si>
  <si>
    <t>0,24</t>
  </si>
  <si>
    <t>87442</t>
  </si>
  <si>
    <t>0,05</t>
  </si>
  <si>
    <t>87443</t>
  </si>
  <si>
    <t>87444</t>
  </si>
  <si>
    <t>2,23</t>
  </si>
  <si>
    <t>88387</t>
  </si>
  <si>
    <t>0,47</t>
  </si>
  <si>
    <t>88389</t>
  </si>
  <si>
    <t>0,10</t>
  </si>
  <si>
    <t>88390</t>
  </si>
  <si>
    <t>0,59</t>
  </si>
  <si>
    <t>88391</t>
  </si>
  <si>
    <t>1,43</t>
  </si>
  <si>
    <t>88394</t>
  </si>
  <si>
    <t>0,56</t>
  </si>
  <si>
    <t>88395</t>
  </si>
  <si>
    <t>0,12</t>
  </si>
  <si>
    <t>88396</t>
  </si>
  <si>
    <t>88397</t>
  </si>
  <si>
    <t>2,15</t>
  </si>
  <si>
    <t>88400</t>
  </si>
  <si>
    <t>0,44</t>
  </si>
  <si>
    <t>88401</t>
  </si>
  <si>
    <t>88402</t>
  </si>
  <si>
    <t>0,55</t>
  </si>
  <si>
    <t>88403</t>
  </si>
  <si>
    <t>0,86</t>
  </si>
  <si>
    <t>88419</t>
  </si>
  <si>
    <t>2,91</t>
  </si>
  <si>
    <t>88422</t>
  </si>
  <si>
    <t>0,65</t>
  </si>
  <si>
    <t>88425</t>
  </si>
  <si>
    <t>88427</t>
  </si>
  <si>
    <t>88434</t>
  </si>
  <si>
    <t>88435</t>
  </si>
  <si>
    <t>88436</t>
  </si>
  <si>
    <t>88437</t>
  </si>
  <si>
    <t>88569</t>
  </si>
  <si>
    <t>88570</t>
  </si>
  <si>
    <t>88826</t>
  </si>
  <si>
    <t>88827</t>
  </si>
  <si>
    <t>88828</t>
  </si>
  <si>
    <t>88829</t>
  </si>
  <si>
    <t>88832</t>
  </si>
  <si>
    <t>88834</t>
  </si>
  <si>
    <t>5,74</t>
  </si>
  <si>
    <t>88835</t>
  </si>
  <si>
    <t>88836</t>
  </si>
  <si>
    <t>88839</t>
  </si>
  <si>
    <t>88840</t>
  </si>
  <si>
    <t>7,27</t>
  </si>
  <si>
    <t>88841</t>
  </si>
  <si>
    <t>88842</t>
  </si>
  <si>
    <t>88847</t>
  </si>
  <si>
    <t>88848</t>
  </si>
  <si>
    <t>5,10</t>
  </si>
  <si>
    <t>88853</t>
  </si>
  <si>
    <t>0,14</t>
  </si>
  <si>
    <t>88854</t>
  </si>
  <si>
    <t>88855</t>
  </si>
  <si>
    <t>88856</t>
  </si>
  <si>
    <t>0,39</t>
  </si>
  <si>
    <t>88857</t>
  </si>
  <si>
    <t>88858</t>
  </si>
  <si>
    <t>3,32</t>
  </si>
  <si>
    <t>88859</t>
  </si>
  <si>
    <t>11,48</t>
  </si>
  <si>
    <t>88860</t>
  </si>
  <si>
    <t>2,95</t>
  </si>
  <si>
    <t>88900</t>
  </si>
  <si>
    <t>88902</t>
  </si>
  <si>
    <t>88903</t>
  </si>
  <si>
    <t>88904</t>
  </si>
  <si>
    <t>89009</t>
  </si>
  <si>
    <t>21,07</t>
  </si>
  <si>
    <t>89010</t>
  </si>
  <si>
    <t>9,01</t>
  </si>
  <si>
    <t>89011</t>
  </si>
  <si>
    <t>89012</t>
  </si>
  <si>
    <t>3,20</t>
  </si>
  <si>
    <t>89013</t>
  </si>
  <si>
    <t>89014</t>
  </si>
  <si>
    <t>89015</t>
  </si>
  <si>
    <t>1,73</t>
  </si>
  <si>
    <t>89016</t>
  </si>
  <si>
    <t>89017</t>
  </si>
  <si>
    <t>89018</t>
  </si>
  <si>
    <t>8,95</t>
  </si>
  <si>
    <t>89019</t>
  </si>
  <si>
    <t>89020</t>
  </si>
  <si>
    <t>89023</t>
  </si>
  <si>
    <t>89024</t>
  </si>
  <si>
    <t>0,74</t>
  </si>
  <si>
    <t>89025</t>
  </si>
  <si>
    <t>3,48</t>
  </si>
  <si>
    <t>89026</t>
  </si>
  <si>
    <t>89029</t>
  </si>
  <si>
    <t>89030</t>
  </si>
  <si>
    <t>6,95</t>
  </si>
  <si>
    <t>89033</t>
  </si>
  <si>
    <t>6,20</t>
  </si>
  <si>
    <t>89034</t>
  </si>
  <si>
    <t>1,63</t>
  </si>
  <si>
    <t>89128</t>
  </si>
  <si>
    <t>89129</t>
  </si>
  <si>
    <t>4,89</t>
  </si>
  <si>
    <t>89130</t>
  </si>
  <si>
    <t>89131</t>
  </si>
  <si>
    <t>89210</t>
  </si>
  <si>
    <t>13,94</t>
  </si>
  <si>
    <t>89211</t>
  </si>
  <si>
    <t>3,66</t>
  </si>
  <si>
    <t>89212</t>
  </si>
  <si>
    <t>89213</t>
  </si>
  <si>
    <t>3,97</t>
  </si>
  <si>
    <t>89214</t>
  </si>
  <si>
    <t>89215</t>
  </si>
  <si>
    <t>89221</t>
  </si>
  <si>
    <t>89222</t>
  </si>
  <si>
    <t>89223</t>
  </si>
  <si>
    <t>89224</t>
  </si>
  <si>
    <t>1,15</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</si>
  <si>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</si>
  <si>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</si>
  <si>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</si>
  <si>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</si>
  <si>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</si>
  <si>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</si>
  <si>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</si>
  <si>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</si>
  <si>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</si>
  <si>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</si>
  <si>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</si>
  <si>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</si>
  <si>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</si>
  <si>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</si>
  <si>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</si>
  <si>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</si>
  <si>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</si>
  <si>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</si>
  <si>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</si>
  <si>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</si>
  <si>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</si>
  <si>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</si>
  <si>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3,34</t>
  </si>
  <si>
    <t>89262</t>
  </si>
  <si>
    <t>89264</t>
  </si>
  <si>
    <t>89265</t>
  </si>
  <si>
    <t>89266</t>
  </si>
  <si>
    <t>0,52</t>
  </si>
  <si>
    <t>89267</t>
  </si>
  <si>
    <t>89268</t>
  </si>
  <si>
    <t>7,90</t>
  </si>
  <si>
    <t>89269</t>
  </si>
  <si>
    <t>89270</t>
  </si>
  <si>
    <t>89271</t>
  </si>
  <si>
    <t>89274</t>
  </si>
  <si>
    <t>89275</t>
  </si>
  <si>
    <t>89276</t>
  </si>
  <si>
    <t>0,82</t>
  </si>
  <si>
    <t>89277</t>
  </si>
  <si>
    <t>4,46</t>
  </si>
  <si>
    <t>89280</t>
  </si>
  <si>
    <t>89281</t>
  </si>
  <si>
    <t>89870</t>
  </si>
  <si>
    <t>16,96</t>
  </si>
  <si>
    <t>89871</t>
  </si>
  <si>
    <t>5,93</t>
  </si>
  <si>
    <t>89872</t>
  </si>
  <si>
    <t>1,22</t>
  </si>
  <si>
    <t>89873</t>
  </si>
  <si>
    <t>89874</t>
  </si>
  <si>
    <t>89878</t>
  </si>
  <si>
    <t>89879</t>
  </si>
  <si>
    <t>89880</t>
  </si>
  <si>
    <t>89881</t>
  </si>
  <si>
    <t>89882</t>
  </si>
  <si>
    <t>90582</t>
  </si>
  <si>
    <t>0,23</t>
  </si>
  <si>
    <t>90583</t>
  </si>
  <si>
    <t>90584</t>
  </si>
  <si>
    <t>90585</t>
  </si>
  <si>
    <t>90621</t>
  </si>
  <si>
    <t>1,45</t>
  </si>
  <si>
    <t>90622</t>
  </si>
  <si>
    <t>0,32</t>
  </si>
  <si>
    <t>90623</t>
  </si>
  <si>
    <t>1,81</t>
  </si>
  <si>
    <t>90624</t>
  </si>
  <si>
    <t>90627</t>
  </si>
  <si>
    <t>90628</t>
  </si>
  <si>
    <t>6,25</t>
  </si>
  <si>
    <t>90629</t>
  </si>
  <si>
    <t>90630</t>
  </si>
  <si>
    <t>90633</t>
  </si>
  <si>
    <t>90634</t>
  </si>
  <si>
    <t>0,50</t>
  </si>
  <si>
    <t>90635</t>
  </si>
  <si>
    <t>90636</t>
  </si>
  <si>
    <t>2,87</t>
  </si>
  <si>
    <t>90639</t>
  </si>
  <si>
    <t>90640</t>
  </si>
  <si>
    <t>0,75</t>
  </si>
  <si>
    <t>90641</t>
  </si>
  <si>
    <t>3,65</t>
  </si>
  <si>
    <t>90642</t>
  </si>
  <si>
    <t>90646</t>
  </si>
  <si>
    <t>0,51</t>
  </si>
  <si>
    <t>90647</t>
  </si>
  <si>
    <t>90648</t>
  </si>
  <si>
    <t>90649</t>
  </si>
  <si>
    <t>90652</t>
  </si>
  <si>
    <t>90653</t>
  </si>
  <si>
    <t>0,48</t>
  </si>
  <si>
    <t>90654</t>
  </si>
  <si>
    <t>2,38</t>
  </si>
  <si>
    <t>90655</t>
  </si>
  <si>
    <t>2,94</t>
  </si>
  <si>
    <t>90658</t>
  </si>
  <si>
    <t>2,33</t>
  </si>
  <si>
    <t>90659</t>
  </si>
  <si>
    <t>90660</t>
  </si>
  <si>
    <t>2,55</t>
  </si>
  <si>
    <t>90661</t>
  </si>
  <si>
    <t>90664</t>
  </si>
  <si>
    <t>3,10</t>
  </si>
  <si>
    <t>90665</t>
  </si>
  <si>
    <t>90666</t>
  </si>
  <si>
    <t>3,39</t>
  </si>
  <si>
    <t>90667</t>
  </si>
  <si>
    <t>8,82</t>
  </si>
  <si>
    <t>90670</t>
  </si>
  <si>
    <t>90671</t>
  </si>
  <si>
    <t>90672</t>
  </si>
  <si>
    <t>90673</t>
  </si>
  <si>
    <t>90676</t>
  </si>
  <si>
    <t>90677</t>
  </si>
  <si>
    <t>90678</t>
  </si>
  <si>
    <t>90679</t>
  </si>
  <si>
    <t>90682</t>
  </si>
  <si>
    <t>90683</t>
  </si>
  <si>
    <t>90684</t>
  </si>
  <si>
    <t>90685</t>
  </si>
  <si>
    <t>90688</t>
  </si>
  <si>
    <t>90689</t>
  </si>
  <si>
    <t>2,00</t>
  </si>
  <si>
    <t>90690</t>
  </si>
  <si>
    <t>13,00</t>
  </si>
  <si>
    <t>90691</t>
  </si>
  <si>
    <t>90957</t>
  </si>
  <si>
    <t>1,92</t>
  </si>
  <si>
    <t>90958</t>
  </si>
  <si>
    <t>90960</t>
  </si>
  <si>
    <t>2,56</t>
  </si>
  <si>
    <t>90961</t>
  </si>
  <si>
    <t>0,67</t>
  </si>
  <si>
    <t>90962</t>
  </si>
  <si>
    <t>3,21</t>
  </si>
  <si>
    <t>90963</t>
  </si>
  <si>
    <t>90968</t>
  </si>
  <si>
    <t>2,57</t>
  </si>
  <si>
    <t>90969</t>
  </si>
  <si>
    <t>90970</t>
  </si>
  <si>
    <t>3,22</t>
  </si>
  <si>
    <t>90971</t>
  </si>
  <si>
    <t>90975</t>
  </si>
  <si>
    <t>6,54</t>
  </si>
  <si>
    <t>90976</t>
  </si>
  <si>
    <t>90977</t>
  </si>
  <si>
    <t>8,18</t>
  </si>
  <si>
    <t>90978</t>
  </si>
  <si>
    <t>90992</t>
  </si>
  <si>
    <t>3,05</t>
  </si>
  <si>
    <t>90993</t>
  </si>
  <si>
    <t>90994</t>
  </si>
  <si>
    <t>3,82</t>
  </si>
  <si>
    <t>90995</t>
  </si>
  <si>
    <t>91021</t>
  </si>
  <si>
    <t>3,02</t>
  </si>
  <si>
    <t>91026</t>
  </si>
  <si>
    <t>9,31</t>
  </si>
  <si>
    <t>91027</t>
  </si>
  <si>
    <t>3,71</t>
  </si>
  <si>
    <t>91028</t>
  </si>
  <si>
    <t>91029</t>
  </si>
  <si>
    <t>91030</t>
  </si>
  <si>
    <t>91273</t>
  </si>
  <si>
    <t>0,43</t>
  </si>
  <si>
    <t>91274</t>
  </si>
  <si>
    <t>91275</t>
  </si>
  <si>
    <t>91276</t>
  </si>
  <si>
    <t>91279</t>
  </si>
  <si>
    <t>91280</t>
  </si>
  <si>
    <t>91281</t>
  </si>
  <si>
    <t>0,58</t>
  </si>
  <si>
    <t>91282</t>
  </si>
  <si>
    <t>7,83</t>
  </si>
  <si>
    <t>91354</t>
  </si>
  <si>
    <t>91355</t>
  </si>
  <si>
    <t>91356</t>
  </si>
  <si>
    <t>0,60</t>
  </si>
  <si>
    <t>91359</t>
  </si>
  <si>
    <t>91360</t>
  </si>
  <si>
    <t>3,25</t>
  </si>
  <si>
    <t>91361</t>
  </si>
  <si>
    <t>0,66</t>
  </si>
  <si>
    <t>91367</t>
  </si>
  <si>
    <t>91368</t>
  </si>
  <si>
    <t>3,63</t>
  </si>
  <si>
    <t>91369</t>
  </si>
  <si>
    <t>91375</t>
  </si>
  <si>
    <t>91376</t>
  </si>
  <si>
    <t>2,47</t>
  </si>
  <si>
    <t>91377</t>
  </si>
  <si>
    <t>91380</t>
  </si>
  <si>
    <t>91381</t>
  </si>
  <si>
    <t>4,08</t>
  </si>
  <si>
    <t>91382</t>
  </si>
  <si>
    <t>0,84</t>
  </si>
  <si>
    <t>91383</t>
  </si>
  <si>
    <t>91384</t>
  </si>
  <si>
    <t>91390</t>
  </si>
  <si>
    <t>7,80</t>
  </si>
  <si>
    <t>91391</t>
  </si>
  <si>
    <t>3,11</t>
  </si>
  <si>
    <t>91392</t>
  </si>
  <si>
    <t>91396</t>
  </si>
  <si>
    <t>91397</t>
  </si>
  <si>
    <t>91398</t>
  </si>
  <si>
    <t>91402</t>
  </si>
  <si>
    <t>0,71</t>
  </si>
  <si>
    <t>91466</t>
  </si>
  <si>
    <t>91467</t>
  </si>
  <si>
    <t>91468</t>
  </si>
  <si>
    <t>11,73</t>
  </si>
  <si>
    <t>91469</t>
  </si>
  <si>
    <t>91484</t>
  </si>
  <si>
    <t>91485</t>
  </si>
  <si>
    <t>91529</t>
  </si>
  <si>
    <t>91530</t>
  </si>
  <si>
    <t>91531</t>
  </si>
  <si>
    <t>0,79</t>
  </si>
  <si>
    <t>91532</t>
  </si>
  <si>
    <t>91629</t>
  </si>
  <si>
    <t>91630</t>
  </si>
  <si>
    <t>3,09</t>
  </si>
  <si>
    <t>91631</t>
  </si>
  <si>
    <t>91632</t>
  </si>
  <si>
    <t>91633</t>
  </si>
  <si>
    <t>91640</t>
  </si>
  <si>
    <t>91641</t>
  </si>
  <si>
    <t>91642</t>
  </si>
  <si>
    <t>1,56</t>
  </si>
  <si>
    <t>91643</t>
  </si>
  <si>
    <t>91644</t>
  </si>
  <si>
    <t>91688</t>
  </si>
  <si>
    <t>91689</t>
  </si>
  <si>
    <t>0,01</t>
  </si>
  <si>
    <t>91690</t>
  </si>
  <si>
    <t>91691</t>
  </si>
  <si>
    <t>92040</t>
  </si>
  <si>
    <t>92041</t>
  </si>
  <si>
    <t>92042</t>
  </si>
  <si>
    <t>92101</t>
  </si>
  <si>
    <t>92102</t>
  </si>
  <si>
    <t>4,60</t>
  </si>
  <si>
    <t>92103</t>
  </si>
  <si>
    <t>92104</t>
  </si>
  <si>
    <t>92105</t>
  </si>
  <si>
    <t>92108</t>
  </si>
  <si>
    <t>92109</t>
  </si>
  <si>
    <t>92110</t>
  </si>
  <si>
    <t>0,40</t>
  </si>
  <si>
    <t>92111</t>
  </si>
  <si>
    <t>92114</t>
  </si>
  <si>
    <t>92115</t>
  </si>
  <si>
    <t>92116</t>
  </si>
  <si>
    <t>0,07</t>
  </si>
  <si>
    <t>92133</t>
  </si>
  <si>
    <t>7,22</t>
  </si>
  <si>
    <t>92134</t>
  </si>
  <si>
    <t>92135</t>
  </si>
  <si>
    <t>0,45</t>
  </si>
  <si>
    <t>92136</t>
  </si>
  <si>
    <t>92137</t>
  </si>
  <si>
    <t>92140</t>
  </si>
  <si>
    <t>92141</t>
  </si>
  <si>
    <t>92142</t>
  </si>
  <si>
    <t>92143</t>
  </si>
  <si>
    <t>2,75</t>
  </si>
  <si>
    <t>92144</t>
  </si>
  <si>
    <t>92237</t>
  </si>
  <si>
    <t>14,04</t>
  </si>
  <si>
    <t>92238</t>
  </si>
  <si>
    <t>5,60</t>
  </si>
  <si>
    <t>92239</t>
  </si>
  <si>
    <t>1,14</t>
  </si>
  <si>
    <t>92240</t>
  </si>
  <si>
    <t>92241</t>
  </si>
  <si>
    <t>92712</t>
  </si>
  <si>
    <t>92713</t>
  </si>
  <si>
    <t>92714</t>
  </si>
  <si>
    <t>92715</t>
  </si>
  <si>
    <t>92956</t>
  </si>
  <si>
    <t>92957</t>
  </si>
  <si>
    <t>92958</t>
  </si>
  <si>
    <t>3,93</t>
  </si>
  <si>
    <t>92959</t>
  </si>
  <si>
    <t>92963</t>
  </si>
  <si>
    <t>1,12</t>
  </si>
  <si>
    <t>92964</t>
  </si>
  <si>
    <t>0,25</t>
  </si>
  <si>
    <t>92965</t>
  </si>
  <si>
    <t>93220</t>
  </si>
  <si>
    <t>93221</t>
  </si>
  <si>
    <t>93222</t>
  </si>
  <si>
    <t>93223</t>
  </si>
  <si>
    <t>93229</t>
  </si>
  <si>
    <t>93230</t>
  </si>
  <si>
    <t>93231</t>
  </si>
  <si>
    <t>93232</t>
  </si>
  <si>
    <t>3,31</t>
  </si>
  <si>
    <t>93235</t>
  </si>
  <si>
    <t>93238</t>
  </si>
  <si>
    <t>1,10</t>
  </si>
  <si>
    <t>93239</t>
  </si>
  <si>
    <t>5,00</t>
  </si>
  <si>
    <t>93240</t>
  </si>
  <si>
    <t>93267</t>
  </si>
  <si>
    <t>93269</t>
  </si>
  <si>
    <t>4,74</t>
  </si>
  <si>
    <t>93270</t>
  </si>
  <si>
    <t>93271</t>
  </si>
  <si>
    <t>4,30</t>
  </si>
  <si>
    <t>93277</t>
  </si>
  <si>
    <t>93278</t>
  </si>
  <si>
    <t>93279</t>
  </si>
  <si>
    <t>93280</t>
  </si>
  <si>
    <t>0,35</t>
  </si>
  <si>
    <t>93283</t>
  </si>
  <si>
    <t>93284</t>
  </si>
  <si>
    <t>93285</t>
  </si>
  <si>
    <t>93286</t>
  </si>
  <si>
    <t>93296</t>
  </si>
  <si>
    <t>93397</t>
  </si>
  <si>
    <t>93398</t>
  </si>
  <si>
    <t>93399</t>
  </si>
  <si>
    <t>93400</t>
  </si>
  <si>
    <t>93401</t>
  </si>
  <si>
    <t>93404</t>
  </si>
  <si>
    <t>93405</t>
  </si>
  <si>
    <t>93406</t>
  </si>
  <si>
    <t>93407</t>
  </si>
  <si>
    <t>93411</t>
  </si>
  <si>
    <t>0,15</t>
  </si>
  <si>
    <t>93412</t>
  </si>
  <si>
    <t>93413</t>
  </si>
  <si>
    <t>93414</t>
  </si>
  <si>
    <t>7,71</t>
  </si>
  <si>
    <t>93417</t>
  </si>
  <si>
    <t>93418</t>
  </si>
  <si>
    <t>93419</t>
  </si>
  <si>
    <t>1,75</t>
  </si>
  <si>
    <t>93420</t>
  </si>
  <si>
    <t>93423</t>
  </si>
  <si>
    <t>2,78</t>
  </si>
  <si>
    <t>93424</t>
  </si>
  <si>
    <t>0,95</t>
  </si>
  <si>
    <t>93425</t>
  </si>
  <si>
    <t>93426</t>
  </si>
  <si>
    <t>93429</t>
  </si>
  <si>
    <t>93430</t>
  </si>
  <si>
    <t>21,92</t>
  </si>
  <si>
    <t>93431</t>
  </si>
  <si>
    <t>93432</t>
  </si>
  <si>
    <t>93435</t>
  </si>
  <si>
    <t>93436</t>
  </si>
  <si>
    <t>1,38</t>
  </si>
  <si>
    <t>93437</t>
  </si>
  <si>
    <t>93438</t>
  </si>
  <si>
    <t>95114</t>
  </si>
  <si>
    <t>1,09</t>
  </si>
  <si>
    <t>95115</t>
  </si>
  <si>
    <t>95116</t>
  </si>
  <si>
    <t>31,99</t>
  </si>
  <si>
    <t>95117</t>
  </si>
  <si>
    <t>9,59</t>
  </si>
  <si>
    <t>95118</t>
  </si>
  <si>
    <t>95119</t>
  </si>
  <si>
    <t>95120</t>
  </si>
  <si>
    <t>95123</t>
  </si>
  <si>
    <t>10,01</t>
  </si>
  <si>
    <t>95124</t>
  </si>
  <si>
    <t>95125</t>
  </si>
  <si>
    <t>10,96</t>
  </si>
  <si>
    <t>95126</t>
  </si>
  <si>
    <t>95129</t>
  </si>
  <si>
    <t>95130</t>
  </si>
  <si>
    <t>6,22</t>
  </si>
  <si>
    <t>95131</t>
  </si>
  <si>
    <t>95132</t>
  </si>
  <si>
    <t>16,98</t>
  </si>
  <si>
    <t>95136</t>
  </si>
  <si>
    <t>95137</t>
  </si>
  <si>
    <t>95138</t>
  </si>
  <si>
    <t>95208</t>
  </si>
  <si>
    <t>95209</t>
  </si>
  <si>
    <t>5,38</t>
  </si>
  <si>
    <t>95210</t>
  </si>
  <si>
    <t>95211</t>
  </si>
  <si>
    <t>95214</t>
  </si>
  <si>
    <t>95215</t>
  </si>
  <si>
    <t>95216</t>
  </si>
  <si>
    <t>95217</t>
  </si>
  <si>
    <t>95255</t>
  </si>
  <si>
    <t>0,97</t>
  </si>
  <si>
    <t>95256</t>
  </si>
  <si>
    <t>95257</t>
  </si>
  <si>
    <t>1,21</t>
  </si>
  <si>
    <t>95260</t>
  </si>
  <si>
    <t>95261</t>
  </si>
  <si>
    <t>95262</t>
  </si>
  <si>
    <t>1,01</t>
  </si>
  <si>
    <t>95263</t>
  </si>
  <si>
    <t>95266</t>
  </si>
  <si>
    <t>0,41</t>
  </si>
  <si>
    <t>95267</t>
  </si>
  <si>
    <t>0,08</t>
  </si>
  <si>
    <t>95268</t>
  </si>
  <si>
    <t>95269</t>
  </si>
  <si>
    <t>95272</t>
  </si>
  <si>
    <t>95273</t>
  </si>
  <si>
    <t>0,09</t>
  </si>
  <si>
    <t>95274</t>
  </si>
  <si>
    <t>95275</t>
  </si>
  <si>
    <t>95278</t>
  </si>
  <si>
    <t>95279</t>
  </si>
  <si>
    <t>95280</t>
  </si>
  <si>
    <t>0,34</t>
  </si>
  <si>
    <t>95281</t>
  </si>
  <si>
    <t>95617</t>
  </si>
  <si>
    <t>95618</t>
  </si>
  <si>
    <t>95619</t>
  </si>
  <si>
    <t>95627</t>
  </si>
  <si>
    <t>95628</t>
  </si>
  <si>
    <t>5,48</t>
  </si>
  <si>
    <t>95629</t>
  </si>
  <si>
    <t>95630</t>
  </si>
  <si>
    <t>95698</t>
  </si>
  <si>
    <t>95699</t>
  </si>
  <si>
    <t>95700</t>
  </si>
  <si>
    <t>95701</t>
  </si>
  <si>
    <t>95704</t>
  </si>
  <si>
    <t>22,83</t>
  </si>
  <si>
    <t>95705</t>
  </si>
  <si>
    <t>5,99</t>
  </si>
  <si>
    <t>95706</t>
  </si>
  <si>
    <t>95707</t>
  </si>
  <si>
    <t>95710</t>
  </si>
  <si>
    <t>95711</t>
  </si>
  <si>
    <t>7,05</t>
  </si>
  <si>
    <t>95712</t>
  </si>
  <si>
    <t>95713</t>
  </si>
  <si>
    <t>95716</t>
  </si>
  <si>
    <t>95717</t>
  </si>
  <si>
    <t>95718</t>
  </si>
  <si>
    <t>95719</t>
  </si>
  <si>
    <t>95869</t>
  </si>
  <si>
    <t>1,52</t>
  </si>
  <si>
    <t>95870</t>
  </si>
  <si>
    <t>95871</t>
  </si>
  <si>
    <t>95874</t>
  </si>
  <si>
    <t>96008</t>
  </si>
  <si>
    <t>96009</t>
  </si>
  <si>
    <t>96011</t>
  </si>
  <si>
    <t>96012</t>
  </si>
  <si>
    <t>96015</t>
  </si>
  <si>
    <t>96016</t>
  </si>
  <si>
    <t>2,62</t>
  </si>
  <si>
    <t>96018</t>
  </si>
  <si>
    <t>96019</t>
  </si>
  <si>
    <t>96023</t>
  </si>
  <si>
    <t>96024</t>
  </si>
  <si>
    <t>96026</t>
  </si>
  <si>
    <t>96027</t>
  </si>
  <si>
    <t>96030</t>
  </si>
  <si>
    <t>96031</t>
  </si>
  <si>
    <t>4,78</t>
  </si>
  <si>
    <t>96032</t>
  </si>
  <si>
    <t>0,98</t>
  </si>
  <si>
    <t>96033</t>
  </si>
  <si>
    <t>96034</t>
  </si>
  <si>
    <t>96053</t>
  </si>
  <si>
    <t>96054</t>
  </si>
  <si>
    <t>96055</t>
  </si>
  <si>
    <t>96056</t>
  </si>
  <si>
    <t>96057</t>
  </si>
  <si>
    <t>96060</t>
  </si>
  <si>
    <t>96061</t>
  </si>
  <si>
    <t>96062</t>
  </si>
  <si>
    <t>96241</t>
  </si>
  <si>
    <t>11,05</t>
  </si>
  <si>
    <t>96242</t>
  </si>
  <si>
    <t>96243</t>
  </si>
  <si>
    <t>13,81</t>
  </si>
  <si>
    <t>96244</t>
  </si>
  <si>
    <t>96298</t>
  </si>
  <si>
    <t>96299</t>
  </si>
  <si>
    <t>96300</t>
  </si>
  <si>
    <t>96301</t>
  </si>
  <si>
    <t>96304</t>
  </si>
  <si>
    <t>96305</t>
  </si>
  <si>
    <t>96306</t>
  </si>
  <si>
    <t>96307</t>
  </si>
  <si>
    <t>96457</t>
  </si>
  <si>
    <t>96458</t>
  </si>
  <si>
    <t>96459</t>
  </si>
  <si>
    <t>6,07</t>
  </si>
  <si>
    <t>96460</t>
  </si>
  <si>
    <t>55960</t>
  </si>
  <si>
    <t>1,70</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</si>
  <si>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</si>
  <si>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</si>
  <si>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</si>
  <si>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</si>
  <si>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</si>
  <si>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</si>
  <si>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</si>
  <si>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</si>
  <si>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</si>
  <si>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</si>
  <si>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</si>
  <si>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</si>
  <si>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</si>
  <si>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</si>
  <si>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</si>
  <si>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</si>
  <si>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</si>
  <si>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</si>
  <si>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</si>
  <si>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</si>
  <si>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</si>
  <si>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</si>
  <si>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</si>
  <si>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</si>
  <si>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</si>
  <si>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</si>
  <si>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</si>
  <si>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</si>
  <si>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</si>
  <si>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</si>
  <si>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</si>
  <si>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</si>
  <si>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</si>
  <si>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</si>
  <si>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</si>
  <si>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</si>
  <si>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</si>
  <si>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</si>
  <si>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</si>
  <si>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</si>
  <si>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</si>
  <si>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</si>
  <si>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6,04</t>
  </si>
  <si>
    <t>94232</t>
  </si>
  <si>
    <t>1,78</t>
  </si>
  <si>
    <t>94440</t>
  </si>
  <si>
    <t>94441</t>
  </si>
  <si>
    <t>94442</t>
  </si>
  <si>
    <t>94443</t>
  </si>
  <si>
    <t>94445</t>
  </si>
  <si>
    <t>94446</t>
  </si>
  <si>
    <t>94447</t>
  </si>
  <si>
    <t>94448</t>
  </si>
  <si>
    <t>94207</t>
  </si>
  <si>
    <t>94210</t>
  </si>
  <si>
    <t>94218</t>
  </si>
  <si>
    <t>94213</t>
  </si>
  <si>
    <t>94216</t>
  </si>
  <si>
    <t>94219</t>
  </si>
  <si>
    <t>94220</t>
  </si>
  <si>
    <t>94221</t>
  </si>
  <si>
    <t>16,28</t>
  </si>
  <si>
    <t>94222</t>
  </si>
  <si>
    <t>94223</t>
  </si>
  <si>
    <t>94451</t>
  </si>
  <si>
    <t>94227</t>
  </si>
  <si>
    <t>94228</t>
  </si>
  <si>
    <t>94229</t>
  </si>
  <si>
    <t>94231</t>
  </si>
  <si>
    <t>94449</t>
  </si>
  <si>
    <t>9,16</t>
  </si>
  <si>
    <t>92255</t>
  </si>
  <si>
    <t>92256</t>
  </si>
  <si>
    <t>92257</t>
  </si>
  <si>
    <t>92258</t>
  </si>
  <si>
    <t>92568</t>
  </si>
  <si>
    <t>92569</t>
  </si>
  <si>
    <t>92570</t>
  </si>
  <si>
    <t>92571</t>
  </si>
  <si>
    <t>92572</t>
  </si>
  <si>
    <t>92573</t>
  </si>
  <si>
    <t>92574</t>
  </si>
  <si>
    <t>92575</t>
  </si>
  <si>
    <t>92576</t>
  </si>
  <si>
    <t>9,37</t>
  </si>
  <si>
    <t>92577</t>
  </si>
  <si>
    <t>92578</t>
  </si>
  <si>
    <t>92579</t>
  </si>
  <si>
    <t>11,10</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</si>
  <si>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</si>
  <si>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</si>
  <si>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</si>
  <si>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</si>
  <si>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</si>
  <si>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</si>
  <si>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</si>
  <si>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</si>
  <si>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</si>
  <si>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</si>
  <si>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</si>
  <si>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</si>
  <si>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</si>
  <si>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</si>
  <si>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</si>
  <si>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</si>
  <si>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</si>
  <si>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</si>
  <si>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</si>
  <si>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</si>
  <si>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</si>
  <si>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</si>
  <si>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</si>
  <si>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</si>
  <si>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4,95</t>
  </si>
  <si>
    <t>5,77</t>
  </si>
  <si>
    <t>11,31</t>
  </si>
  <si>
    <t>83651</t>
  </si>
  <si>
    <t>83658</t>
  </si>
  <si>
    <t>83661</t>
  </si>
  <si>
    <t>83662</t>
  </si>
  <si>
    <t>83664</t>
  </si>
  <si>
    <t>83665</t>
  </si>
  <si>
    <t>7,46</t>
  </si>
  <si>
    <t>83669</t>
  </si>
  <si>
    <t>83670</t>
  </si>
  <si>
    <t>83671</t>
  </si>
  <si>
    <t>83679</t>
  </si>
  <si>
    <t>83680</t>
  </si>
  <si>
    <t>83681</t>
  </si>
  <si>
    <t>83682</t>
  </si>
  <si>
    <t>83729</t>
  </si>
  <si>
    <t>83739</t>
  </si>
  <si>
    <t>6,05</t>
  </si>
  <si>
    <t>6454</t>
  </si>
  <si>
    <t>73611</t>
  </si>
  <si>
    <t>73697</t>
  </si>
  <si>
    <t>73698</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</si>
  <si>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</si>
  <si>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</si>
  <si>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</si>
  <si>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</si>
  <si>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</si>
  <si>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</si>
  <si>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</si>
  <si>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</si>
  <si>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</si>
  <si>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</si>
  <si>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</si>
  <si>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</si>
  <si>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</si>
  <si>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</si>
  <si>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</si>
  <si>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</si>
  <si>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</si>
  <si>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</si>
  <si>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</si>
  <si>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</si>
  <si>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</si>
  <si>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</si>
  <si>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</si>
  <si>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</si>
  <si>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</si>
  <si>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</si>
  <si>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</si>
  <si>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</si>
  <si>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</si>
  <si>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</si>
  <si>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</si>
  <si>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</si>
  <si>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</si>
  <si>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</si>
  <si>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</si>
  <si>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</si>
  <si>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</si>
  <si>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</si>
  <si>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</si>
  <si>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</si>
  <si>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</si>
  <si>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</si>
  <si>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</si>
  <si>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</si>
  <si>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</si>
  <si>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</si>
  <si>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</si>
  <si>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</si>
  <si>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</si>
  <si>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</si>
  <si>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</si>
  <si>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</si>
  <si>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</si>
  <si>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</si>
  <si>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</si>
  <si>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</si>
  <si>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</si>
  <si>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</si>
  <si>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</si>
  <si>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</si>
  <si>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</si>
  <si>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</si>
  <si>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</si>
  <si>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</si>
  <si>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</si>
  <si>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</si>
  <si>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</si>
  <si>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</si>
  <si>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</si>
  <si>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83659</t>
  </si>
  <si>
    <t>83716</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</si>
  <si>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</si>
  <si>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</si>
  <si>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</si>
  <si>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</si>
  <si>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</si>
  <si>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</si>
  <si>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</si>
  <si>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</si>
  <si>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</si>
  <si>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</si>
  <si>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</si>
  <si>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</si>
  <si>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</si>
  <si>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</si>
  <si>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</si>
  <si>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</si>
  <si>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</si>
  <si>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</si>
  <si>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</si>
  <si>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</si>
  <si>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</si>
  <si>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</si>
  <si>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</si>
  <si>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</si>
  <si>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</si>
  <si>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</si>
  <si>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</si>
  <si>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</si>
  <si>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4,80</t>
  </si>
  <si>
    <t>94037</t>
  </si>
  <si>
    <t>94038</t>
  </si>
  <si>
    <t>22,40</t>
  </si>
  <si>
    <t>94039</t>
  </si>
  <si>
    <t>94040</t>
  </si>
  <si>
    <t>94041</t>
  </si>
  <si>
    <t>94042</t>
  </si>
  <si>
    <t>94043</t>
  </si>
  <si>
    <t>15,45</t>
  </si>
  <si>
    <t>94044</t>
  </si>
  <si>
    <t>94045</t>
  </si>
  <si>
    <t>94046</t>
  </si>
  <si>
    <t>94047</t>
  </si>
  <si>
    <t>94048</t>
  </si>
  <si>
    <t>94049</t>
  </si>
  <si>
    <t>94050</t>
  </si>
  <si>
    <t>94051</t>
  </si>
  <si>
    <t>94052</t>
  </si>
  <si>
    <t>94053</t>
  </si>
  <si>
    <t>94054</t>
  </si>
  <si>
    <t>94055</t>
  </si>
  <si>
    <t>94056</t>
  </si>
  <si>
    <t>94057</t>
  </si>
  <si>
    <t>94058</t>
  </si>
  <si>
    <t>94059</t>
  </si>
  <si>
    <t>94060</t>
  </si>
  <si>
    <t>83770</t>
  </si>
  <si>
    <t>73301</t>
  </si>
  <si>
    <t>83515</t>
  </si>
  <si>
    <t>83516</t>
  </si>
  <si>
    <t>72144</t>
  </si>
  <si>
    <t>84876</t>
  </si>
  <si>
    <t>90800</t>
  </si>
  <si>
    <t>90801</t>
  </si>
  <si>
    <t>90802</t>
  </si>
  <si>
    <t>90803</t>
  </si>
  <si>
    <t>90804</t>
  </si>
  <si>
    <t>90805</t>
  </si>
  <si>
    <t>90806</t>
  </si>
  <si>
    <t>90807</t>
  </si>
  <si>
    <t>90816</t>
  </si>
  <si>
    <t>90817</t>
  </si>
  <si>
    <t>90818</t>
  </si>
  <si>
    <t>90819</t>
  </si>
  <si>
    <t>90820</t>
  </si>
  <si>
    <t>90821</t>
  </si>
  <si>
    <t>90822</t>
  </si>
  <si>
    <t>90823</t>
  </si>
  <si>
    <t>90826</t>
  </si>
  <si>
    <t>90827</t>
  </si>
  <si>
    <t>22,55</t>
  </si>
  <si>
    <t>90828</t>
  </si>
  <si>
    <t>90829</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</si>
  <si>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</si>
  <si>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</si>
  <si>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</si>
  <si>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</si>
  <si>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</si>
  <si>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</si>
  <si>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</si>
  <si>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</si>
  <si>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</si>
  <si>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</si>
  <si>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</si>
  <si>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</si>
  <si>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</si>
  <si>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</si>
  <si>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</si>
  <si>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</si>
  <si>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</si>
  <si>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</si>
  <si>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</si>
  <si>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</si>
  <si>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</si>
  <si>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</si>
  <si>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</si>
  <si>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</si>
  <si>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</si>
  <si>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</si>
  <si>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</si>
  <si>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</si>
  <si>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</si>
  <si>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</si>
  <si>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</si>
  <si>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</si>
  <si>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91301</t>
  </si>
  <si>
    <t>91302</t>
  </si>
  <si>
    <t>91303</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</si>
  <si>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</si>
  <si>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</si>
  <si>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</si>
  <si>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</si>
  <si>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</si>
  <si>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</si>
  <si>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</si>
  <si>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</si>
  <si>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</si>
  <si>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</si>
  <si>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</si>
  <si>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</si>
  <si>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</si>
  <si>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</si>
  <si>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</si>
  <si>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</si>
  <si>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</si>
  <si>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</si>
  <si>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</si>
  <si>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</si>
  <si>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</si>
  <si>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</si>
  <si>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</si>
  <si>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</si>
  <si>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</si>
  <si>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</si>
  <si>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84844</t>
  </si>
  <si>
    <t>84845</t>
  </si>
  <si>
    <t>84846</t>
  </si>
  <si>
    <t>84847</t>
  </si>
  <si>
    <t>84848</t>
  </si>
  <si>
    <t>84854</t>
  </si>
  <si>
    <t>94559</t>
  </si>
  <si>
    <t>94560</t>
  </si>
  <si>
    <t>94562</t>
  </si>
  <si>
    <t>94563</t>
  </si>
  <si>
    <t>94564</t>
  </si>
  <si>
    <t>94565</t>
  </si>
  <si>
    <t>94567</t>
  </si>
  <si>
    <t>94568</t>
  </si>
  <si>
    <t>73665</t>
  </si>
  <si>
    <t>68050</t>
  </si>
  <si>
    <t>90838</t>
  </si>
  <si>
    <t>91338</t>
  </si>
  <si>
    <t>91341</t>
  </si>
  <si>
    <t>94805</t>
  </si>
  <si>
    <t>94806</t>
  </si>
  <si>
    <t>94807</t>
  </si>
  <si>
    <t>84885</t>
  </si>
  <si>
    <t>84886</t>
  </si>
  <si>
    <t>84889</t>
  </si>
  <si>
    <t>84891</t>
  </si>
  <si>
    <t>84950</t>
  </si>
  <si>
    <t>84952</t>
  </si>
  <si>
    <t>72116</t>
  </si>
  <si>
    <t>72117</t>
  </si>
  <si>
    <t>72118</t>
  </si>
  <si>
    <t>72119</t>
  </si>
  <si>
    <t>72120</t>
  </si>
  <si>
    <t>72122</t>
  </si>
  <si>
    <t>72123</t>
  </si>
  <si>
    <t>84957</t>
  </si>
  <si>
    <t>84959</t>
  </si>
  <si>
    <t>85001</t>
  </si>
  <si>
    <t>85002</t>
  </si>
  <si>
    <t>85004</t>
  </si>
  <si>
    <t>85005</t>
  </si>
  <si>
    <t>68054</t>
  </si>
  <si>
    <t>85188</t>
  </si>
  <si>
    <t>85189</t>
  </si>
  <si>
    <t>85010</t>
  </si>
  <si>
    <t>94569</t>
  </si>
  <si>
    <t>94570</t>
  </si>
  <si>
    <t>94572</t>
  </si>
  <si>
    <t>94573</t>
  </si>
  <si>
    <t>94574</t>
  </si>
  <si>
    <t>94575</t>
  </si>
  <si>
    <t>94576</t>
  </si>
  <si>
    <t>94578</t>
  </si>
  <si>
    <t>94579</t>
  </si>
  <si>
    <t>94580</t>
  </si>
  <si>
    <t>94581</t>
  </si>
  <si>
    <t>94582</t>
  </si>
  <si>
    <t>94584</t>
  </si>
  <si>
    <t>94585</t>
  </si>
  <si>
    <t>94586</t>
  </si>
  <si>
    <t>85015</t>
  </si>
  <si>
    <t>85016</t>
  </si>
  <si>
    <t>97751</t>
  </si>
  <si>
    <t>TUBULÃO A CÉU ABERTO, DIÂMETRO DO FUSTE DE 70 CM, PROFUNDIDADE MENOR OU IGUAL A 5 M, ESCAVAÇÃO MANUAL, SEM ALARGAMENTO DE BASE, CONCRETO FEITO EM OBRA E LANÇADO COM JERICA. AF_01/2018</t>
  </si>
  <si>
    <t>97752</t>
  </si>
  <si>
    <t>TUBULÃO A CÉU ABERTO, DIÂMETRO DO FUSTE DE 80 CM, PROFUNDIDADE MENOR OU IGUAL A 5 M, ESCAVAÇÃO MANUAL, SEM ALARGAMENTO DE BASE, CONCRETO FEITO EM OBRA E LANÇADO COM JERICA. AF_01/2018</t>
  </si>
  <si>
    <t>97753</t>
  </si>
  <si>
    <t>TUBULÃO A CÉU ABERTO, DIÂMETRO DO FUSTE DE 100 CM, PROFUNDIDADE MENOR OU IGUAL A 5 M, ESCAVAÇÃO MANUAL, SEM ALARGAMENTO DE BASE, CONCRETO FEITO EM OBRA E LANÇADO COM JERICA. AF_01/2018</t>
  </si>
  <si>
    <t>97754</t>
  </si>
  <si>
    <t>TUBULÃO A CÉU ABERTO, DIÂMETRO DO FUSTE DE 120 CM, PROFUNDIDADE MENOR OU IGUAL A 5 M, ESCAVAÇÃO MANUAL, SEM ALARGAMENTO DE BASE, CONCRETO FEITO EM OBRA E LANÇADO COM JERICA. AF_01/2018</t>
  </si>
  <si>
    <t>97755</t>
  </si>
  <si>
    <t>TUBULÃO A CÉU ABERTO, DIÂMETRO DO FUSTE DE 70 CM, PROFUNDIDADE MAIOR QUE 5 M E MENOR OU IGUAL A 10 M, ESCAVAÇÃO MANUAL, SEM ALARGAMENTO DE BASE, CONCRETO FEITO EM OBRA E LANÇADO COM JERICA. AF_01/2018</t>
  </si>
  <si>
    <t>97756</t>
  </si>
  <si>
    <t>TUBULÃO A CÉU ABERTO, DIÂMETRO DO FUSTE DE 80 CM, PROFUNDIDADE MAIOR QUE 5 M E MENOR OU IGUAL A 10 M, ESCAVAÇÃO MANUAL, SEM ALARGAMENTO DE BASE, CONCRETO FEITO EM OBRA E LANÇADO COM JERICA. AF_01/2018</t>
  </si>
  <si>
    <t>97757</t>
  </si>
  <si>
    <t>TUBULÃO A CÉU ABERTO, DIÂMETRO DO FUSTE DE 100 CM, PROFUNDIDADE MAIOR QUE 5 M E MENOR OU IGUAL A 10 M, ESCAVAÇÃO MANUAL, SEM ALARGAMENTO DE BASE, CONCRETO FEITO EM OBRA E LANÇADO COM JERICA. AF_01/2018</t>
  </si>
  <si>
    <t>97758</t>
  </si>
  <si>
    <t>TUBULÃO A CÉU ABERTO, DIÂMETRO DO FUSTE DE 120 CM, PROFUNDIDADE MAIOR QUE 5 M E MENOR OU IGUAL A 10 M, ESCAVAÇÃO MANUAL, SEM ALARGAMENTO DE BASE, CONCRETO FEITO EM OBRA E LANÇADO COM JERICA. AF_01/2018</t>
  </si>
  <si>
    <t>97759</t>
  </si>
  <si>
    <t>TUBULÃO A CÉU ABERTO, DIÂMETRO DO FUSTE DE 70 CM, PROFUNDIDADE MAIOR QUE 10 M, ESCAVAÇÃO MANUAL, SEM ALARGAMENTO DE BASE, CONCRETO FEITO EM OBRA E LANÇADO COM JERICA. AF_01/2018</t>
  </si>
  <si>
    <t>97760</t>
  </si>
  <si>
    <t>TUBULÃO A CÉU ABERTO, DIÂMETRO DO FUSTE DE 80 CM, PROFUNDIDADE MAIOR QUE 10 M, ESCAVAÇÃO MANUAL, SEM ALARGAMENTO DE BASE, CONCRETO FEITO EM OBRA E LANÇADO COM JERICA. AF_01/2018</t>
  </si>
  <si>
    <t>97761</t>
  </si>
  <si>
    <t>TUBULÃO A CÉU ABERTO, DIÂMETRO DO FUSTE DE 100 CM, PROFUNDIDADE MAIOR QUE 10 M, ESCAVAÇÃO MANUAL, SEM ALARGAMENTO DE BASE, CONCRETO FEITO EM OBRA E LANÇADO COM JERICA. AF_01/2018</t>
  </si>
  <si>
    <t>97762</t>
  </si>
  <si>
    <t>TUBULÃO A CÉU ABERTO, DIÂMETRO DO FUSTE DE 120 CM, PROFUNDIDADE MAIOR QUE 10 M, ESCAVAÇÃO MANUAL, SEM ALARGAMENTO DE BASE, CONCRETO FEITO EM OBRA E LANÇADO COM JERICA. AF_01/2018</t>
  </si>
  <si>
    <t>97763</t>
  </si>
  <si>
    <t>TUBULÃO A CÉU ABERTO, DIÂMETRO DO FUSTE DE 70 CM, PROFUNDIDADE MENOR OU IGUAL A 5 M, ESCAVAÇÃO MECÂNICA, SEM ALARGAMENTO DE BASE, CONCRETO FEITO EM OBRA E LANÇADO COM JERICA. AF_01/2018</t>
  </si>
  <si>
    <t>97764</t>
  </si>
  <si>
    <t>TUBULÃO A CÉU ABERTO, DIÂMETRO DO FUSTE DE 80 CM, PROFUNDIDADE MENOR OU IGUAL A 5 M, ESCAVAÇÃO MECÂNICA, SEM ALARGAMENTO DE BASE, CONCRETO FEITO EM OBRA E LANÇADO COM JERICA. AF_01/2018</t>
  </si>
  <si>
    <t>97765</t>
  </si>
  <si>
    <t>TUBULÃO A CÉU ABERTO, DIÂMETRO DO FUSTE DE 100 CM, PROFUNDIDADE MENOR OU IGUAL A 5 M, ESCAVAÇÃO MECÂNICA, SEM ALARGAMENTO DE BASE, CONCRETO FEITO EM OBRA E LANÇADO COM JERICA. AF_01/2018</t>
  </si>
  <si>
    <t>97766</t>
  </si>
  <si>
    <t>TUBULÃO A CÉU ABERTO, DIÂMETRO DO FUSTE DE 120 CM, PROFUNDIDADE MENOR OU IGUAL A 5 M, ESCAVAÇÃO MECÂNICA, SEM ALARGAMENTO DE BASE, CONCRETO FEITO EM OBRA E LANÇADO COM JERICA. AF_01/2018</t>
  </si>
  <si>
    <t>97767</t>
  </si>
  <si>
    <t>TUBULÃO A CÉU ABERTO, DIÂMETRO DO FUSTE DE 70 CM, PROFUNDIDADE MAIOR QUE 5 M E MENOR OU IGUAL A 10 M, ESCAVAÇÃO MECÂNICA, SEM ALARGAMENTO DE BASE, CONCRETO FEITO EM OBRA E LANÇADO COM JERICA. AF_01/2018</t>
  </si>
  <si>
    <t>97768</t>
  </si>
  <si>
    <t>TUBULÃO A CÉU ABERTO, DIÂMETRO DO FUSTE DE 80 CM, PROFUNDIDADE MAIOR QUE 5 M E MENOR OU IGUAL A 10 M, ESCAVAÇÃO MECÂNICA, SEM ALARGAMENTO DE BASE, CONCRETO FEITO EM OBRA E LANÇADO COM JERICA. AF_01/2018</t>
  </si>
  <si>
    <t>97769</t>
  </si>
  <si>
    <t>TUBULÃO A CÉU ABERTO, DIÂMETRO DO FUSTE DE 100 CM, PROFUNDIDADE MAIOR QUE 5 M E MENOR OU IGUAL A 10 M, ESCAVAÇÃO MECÂNICA, SEM ALARGAMENTO DE BASE, CONCRETO FEITO EM OBRA E LANÇADO COM JERICA. AF_01/2018</t>
  </si>
  <si>
    <t>97770</t>
  </si>
  <si>
    <t>TUBULÃO A CÉU ABERTO, DIÂMETRO DO FUSTE DE 120 CM, PROFUNDIDADE MAIOR QUE 5 M E MENOR OU IGUAL A 10 M, ESCAVAÇÃO MECÂNICA, SEM ALARGAMENTO DE BASE, CONCRETO FEITO EM OBRA E LANÇADO COM JERICA. AF_01/2018</t>
  </si>
  <si>
    <t>97771</t>
  </si>
  <si>
    <t>TUBULÃO A CÉU ABERTO, DIÂMETRO DO FUSTE DE 70 CM, PROFUNDIDADE MAIOR QUE 10 M, ESCAVAÇÃO MECÂNICA, SEM ALARGAMENTO DE BASE, CONCRETO FEITO EM OBRA E LANÇADO COM JERICA. AF_01/2018</t>
  </si>
  <si>
    <t>97772</t>
  </si>
  <si>
    <t>TUBULÃO A CÉU ABERTO, DIÂMETRO DO FUSTE DE 80 CM, PROFUNDIDADE MAIOR QUE 10 M, ESCAVAÇÃO MECÂNICA, SEM ALARGAMENTO DE BASE, CONCRETO FEITO EM OBRA E LANÇADO COM JERICA. AF_01/2018</t>
  </si>
  <si>
    <t>97773</t>
  </si>
  <si>
    <t>TUBULÃO A CÉU ABERTO, DIÂMETRO DO FUSTE DE 100 CM, PROFUNDIDADE MAIOR QUE 10 M, ESCAVAÇÃO MECÂNICA, SEM ALARGAMENTO DE BASE, CONCRETO FEITO EM OBRA E LANÇADO COM JERICA. AF_01/2018</t>
  </si>
  <si>
    <t>97774</t>
  </si>
  <si>
    <t>TUBULÃO A CÉU ABERTO, DIÂMETRO DO FUSTE DE 120 CM, PROFUNDIDADE MAIOR QUE 10 M, ESCAVAÇÃO MECÂNICA, SEM ALARGAMENTO DE BASE, CONCRETO FEITO EM OBRA E LANÇADO COM JERICA. AF_01/2018</t>
  </si>
  <si>
    <t>97775</t>
  </si>
  <si>
    <t>TUBULÃO A CÉU ABERTO, DIÂMETRO DO FUSTE DE 70 CM, PROFUNDIDADE MENOR OU IGUAL A 5 M, ESCAVAÇÃO MANUAL, SEM ALARGAMENTO DE BASE, CONCRETO USINADO E LANÇADO COM BOMBA OU DIRETAMENTE DO CAMINHÃO. AF_01/2018</t>
  </si>
  <si>
    <t>97776</t>
  </si>
  <si>
    <t>TUBULÃO A CÉU ABERTO, DIÂMETRO DO FUSTE DE 80 CM, PROFUNDIDADE MENOR OU IGUAL A 5 M, ESCAVAÇÃO MANUAL, SEM ALARGAMENTO DE BASE, CONCRETO USINADO E LANÇADO COM BOMBA OU DIRETAMENTE DO CAMINHÃO. AF_01/2018</t>
  </si>
  <si>
    <t>97777</t>
  </si>
  <si>
    <t>TUBULÃO A CÉU ABERTO, DIÂMETRO DO FUSTE DE 100 CM, PROFUNDIDADE MENOR OU IGUAL A 5 M, ESCAVAÇÃO MANUAL, SEM ALARGAMENTO DE BASE, CONCRETO USINADO E LANÇADO COM BOMBA OU DIRETAMENTE DO CAMINHÃO. AF_01/2018</t>
  </si>
  <si>
    <t>97778</t>
  </si>
  <si>
    <t>TUBULÃO A CÉU ABERTO, DIÂMETRO DO FUSTE DE 120 CM, PROFUNDIDADE MENOR OU IGUAL A 5 M, ESCAVAÇÃO MANUAL, SEM ALARGAMENTO DE BASE, CONCRETO USINADO E LANÇADO COM BOMBA OU DIRETAMENTE DO CAMINHÃO. AF_01/2018</t>
  </si>
  <si>
    <t>97779</t>
  </si>
  <si>
    <t>TUBULÃO A CÉU ABERTO, DIÂMETRO DO FUSTE DE 70 CM, PROFUNDIDADE MAIOR QUE 5 M E MENOR OU IGUAL A 10 M, ESCAVAÇÃO MANUAL, SEM ALARGAMENTO DE BASE, CONCRETO USINADO E LANÇADO COM BOMBA OU DIRETAMENTE DO CAMINHÃO. AF_01/2018</t>
  </si>
  <si>
    <t>97780</t>
  </si>
  <si>
    <t>TUBULÃO A CÉU ABERTO, DIÂMETRO DO FUSTE DE 80 CM, PROFUNDIDADE MAIOR QUE 5 M E MENOR OU IGUAL A 10 M, ESCAVAÇÃO MANUAL, SEM ALARGAMENTO DE BASE, CONCRETO USINADO E LANÇADO COM BOMBA OU DIRETAMENTE DO CAMINHÃO. AF_01/2018</t>
  </si>
  <si>
    <t>97781</t>
  </si>
  <si>
    <t>TUBULÃO A CÉU ABERTO, DIÂMETRO DO FUSTE DE 100 CM, PROFUNDIDADE MAIOR QUE 5 M E MENOR OU IGUAL A 10 M, ESCAVAÇÃO MANUAL, SEM ALARGAMENTO DE BASE, CONCRETO USINADO E LANÇADO COM BOMBA OU DIRETAMENTE DO CAMINHÃO. AF_01/2018</t>
  </si>
  <si>
    <t>97782</t>
  </si>
  <si>
    <t>TUBULÃO A CÉU ABERTO, DIÂMETRO DO FUSTE DE 120 CM, PROFUNDIDADE MAIOR QUE 5 M E MENOR OU IGUAL A 10 M, ESCAVAÇÃO MANUAL, SEM ALARGAMENTO DE BASE, CONCRETO USINADO E LANÇADO COM BOMBA OU DIRETAMENTE DO CAMINHÃO. AF_01/2018</t>
  </si>
  <si>
    <t>97783</t>
  </si>
  <si>
    <t>TUBULÃO A CÉU ABERTO, DIÂMETRO DO FUSTE DE 70 CM, PROFUNDIDADE MAIOR QUE 10 M, ESCAVAÇÃO MANUAL, SEM ALARGAMENTO DE BASE, CONCRETO USINADO E LANÇADO COM BOMBA OU DIRETAMENTE DO CAMINHÃO. AF_01/2018</t>
  </si>
  <si>
    <t>97784</t>
  </si>
  <si>
    <t>TUBULÃO A CÉU ABERTO, DIÂMETRO DO FUSTE DE 80 CM, PROFUNDIDADE MAIOR QUE 10 M, ESCAVAÇÃO MANUAL, SEM ALARGAMENTO DE BASE, CONCRETO USINADO E LANÇADO COM BOMBA OU DIRETAMENTE DO CAMINHÃO. AF_01/2018</t>
  </si>
  <si>
    <t>97785</t>
  </si>
  <si>
    <t>TUBULÃO A CÉU ABERTO, DIÂMETRO DO FUSTE DE 100 CM, PROFUNDIDADE MAIOR QUE 10 M, ESCAVAÇÃO MANUAL, SEM ALARGAMENTO DE BASE, CONCRETO USINADO E LANÇADO COM BOMBA OU DIRETAMENTE DO CAMINHÃO. AF_01/2018</t>
  </si>
  <si>
    <t>97786</t>
  </si>
  <si>
    <t>TUBULÃO A CÉU ABERTO, DIÂMETRO DO FUSTE DE 120 CM, PROFUNDIDADE MAIOR QUE 10 M, ESCAVAÇÃO MANUAL, SEM ALARGAMENTO DE BASE, CONCRETO USINADO E LANÇADO COM BOMBA OU DIRETAMENTE DO CAMINHÃO. AF_01/2018</t>
  </si>
  <si>
    <t>97787</t>
  </si>
  <si>
    <t>TUBULÃO A CÉU ABERTO, DIÂMETRO DO FUSTE DE 70 CM, PROFUNDIDADE MENOR OU IGUAL A 5 M, ESCAVAÇÃO MECÂNICA, SEM ALARGAMENTO DE BASE, CONCRETO USINADO E LANÇADO COM BOMBA OU DIRETAMENTE DO CAMINHÃO. AF_01/2018</t>
  </si>
  <si>
    <t>97788</t>
  </si>
  <si>
    <t>TUBULÃO A CÉU ABERTO, DIÂMETRO DO FUSTE DE 80 CM, PROFUNDIDADE MENOR OU IGUAL A 5 M, ESCAVAÇÃO MECÂNICA, SEM ALARGAMENTO DE BASE, CONCRETO USINADO E LANÇADO COM BOMBA OU DIRETAMENTE DO CAMINHÃO. AF_01/2018</t>
  </si>
  <si>
    <t>97789</t>
  </si>
  <si>
    <t>TUBULÃO A CÉU ABERTO, DIÂMETRO DO FUSTE DE 100 CM, PROFUNDIDADE MENOR OU IGUAL A 5 M, ESCAVAÇÃO MECÂNICA, SEM ALARGAMENTO DE BASE, CONCRETO USINADO E LANÇADO COM BOMBA OU DIRETAMENTE DO CAMINHÃO. AF_01/2018</t>
  </si>
  <si>
    <t>97790</t>
  </si>
  <si>
    <t>TUBULÃO A CÉU ABERTO, DIÂMETRO DO FUSTE DE 120 CM, PROFUNDIDADE MENOR OU IGUAL A 5 M, ESCAVAÇÃO MECÂNICA, SEM ALARGAMENTO DE BASE, CONCRETO USINADO E LANÇADO COM BOMBA OU DIRETAMENTE DO CAMINHÃO. AF_01/2018</t>
  </si>
  <si>
    <t>97791</t>
  </si>
  <si>
    <t>TUBULÃO A CÉU ABERTO, DIÂMETRO DO FUSTE DE 70 CM, PROFUNDIDADE MAIOR QUE 5 M E MENOR OU IGUAL A 10M, ESCAVAÇÃO MECÂNICA, SEM ALARGAMENTO DE BASE, CONCRETO USINADO E LANÇADO COM BOMBA OU DIRETAMENTE DO CAMINHÃO. AF_01/2018</t>
  </si>
  <si>
    <t>97792</t>
  </si>
  <si>
    <t>TUBULÃO A CÉU ABERTO, DIÂMETRO DO FUSTE DE 80 CM, PROFUNDIDADE MAIOR QUE 5 M E MENOR OU IGUAL A 10M, ESCAVAÇÃO MECÂNICA, SEM ALARGAMENTO DE BASE, CONCRETO USINADO E LANÇADO COM BOMBA OU DIRETAMENTE DO CAMINHÃO. AF_01/2018</t>
  </si>
  <si>
    <t>97793</t>
  </si>
  <si>
    <t>TUBULÃO A CÉU ABERTO, DIÂMETRO DO FUSTE DE 100 CM, PROFUNDIDADE MAIOR QUE 5 M E MENOR OU IGUAL A 10M, ESCAVAÇÃO MECÂNICA, SEM ALARGAMENTO DE BASE, CONCRETO USINADO E LANÇADO COM BOMBA OU DIRETAMENTE DO CAMINHÃO. AF_01/2018</t>
  </si>
  <si>
    <t>97794</t>
  </si>
  <si>
    <t>TUBULÃO A CÉU ABERTO, DIÂMETRO DO FUSTE DE 120 CM, PROFUNDIDADE MAIOR QUE 5 M E MENOR OU IGUAL A 10M, ESCAVAÇÃO MECÂNICA, SEM ALARGAMENTO DE BASE, CONCRETO USINADO E LANÇADO COM BOMBA OU DIRETAMENTE DO CAMINHÃO. AF_01/2018</t>
  </si>
  <si>
    <t>97795</t>
  </si>
  <si>
    <t>TUBULÃO A CÉU ABERTO, DIÂMETRO DO FUSTE DE 70 CM, PROFUNDIDADE MAIOR QUE 10M, ESCAVAÇÃO MECÂNICA, SEM ALARGAMENTO DE BASE, CONCRETO USINADO E LANÇADO COM BOMBA OU DIRETAMENTE DO CAMINHÃO. AF_01/2018</t>
  </si>
  <si>
    <t>97796</t>
  </si>
  <si>
    <t>TUBULÃO A CÉU ABERTO, DIÂMETRO DO FUSTE DE 80 CM, PROFUNDIDADE MAIOR QUE 10M, ESCAVAÇÃO MECÂNICA, SEM ALARGAMENTO DE BASE, CONCRETO USINADO E LANÇADO COM BOMBA OU DIRETAMENTE DO CAMINHÃO. AF_01/2018</t>
  </si>
  <si>
    <t>97797</t>
  </si>
  <si>
    <t>TUBULÃO A CÉU ABERTO, DIÂMETRO DO FUSTE DE 100 CM, PROFUNDIDADE MAIOR QUE 10M, ESCAVAÇÃO MECÂNICA, SEM ALARGAMENTO DE BASE, CONCRETO USINADO E LANÇADO COM BOMBA OU DIRETAMENTE DO CAMINHÃO. AF_01/2018</t>
  </si>
  <si>
    <t>97798</t>
  </si>
  <si>
    <t>TUBULÃO A CÉU ABERTO, DIÂMETRO DO FUSTE DE 120 CM, PROFUNDIDADE MAIOR QUE 10M, ESCAVAÇÃO MECÂNICA, SEM ALARGAMENTO DE BASE, CONCRETO USINADO E LANÇADO COM BOMBA OU DIRETAMENTE DO CAMINHÃO. AF_01/2018</t>
  </si>
  <si>
    <t>97799</t>
  </si>
  <si>
    <t>ALARGAMENTO DE BASE DE TUBULÃO A CÉU ABERTO, ESCAVAÇÃO MANUAL, CONCRETO FEITO EM OBRA E LANÇADO COM JERICA. AF_01/2018</t>
  </si>
  <si>
    <t>97800</t>
  </si>
  <si>
    <t>ALARGAMENTO DE BASE DE TUBULÃO A CÉU ABERTO, ESCAVAÇÃO MANUAL, CONCRETO USINADO E LANÇADO COM BOMBA OU DIRETAMENTE DO CAMINHÃO. AF_01/2018</t>
  </si>
  <si>
    <t>89198</t>
  </si>
  <si>
    <t>89199</t>
  </si>
  <si>
    <t>89200</t>
  </si>
  <si>
    <t>89201</t>
  </si>
  <si>
    <t>89202</t>
  </si>
  <si>
    <t>89203</t>
  </si>
  <si>
    <t>89204</t>
  </si>
  <si>
    <t>89205</t>
  </si>
  <si>
    <t>89206</t>
  </si>
  <si>
    <t>90808</t>
  </si>
  <si>
    <t>90809</t>
  </si>
  <si>
    <t>90810</t>
  </si>
  <si>
    <t>90811</t>
  </si>
  <si>
    <t>90812</t>
  </si>
  <si>
    <t>90813</t>
  </si>
  <si>
    <t>90814</t>
  </si>
  <si>
    <t>90815</t>
  </si>
  <si>
    <t>90877</t>
  </si>
  <si>
    <t>90878</t>
  </si>
  <si>
    <t>90880</t>
  </si>
  <si>
    <t>90881</t>
  </si>
  <si>
    <t>90883</t>
  </si>
  <si>
    <t>90884</t>
  </si>
  <si>
    <t>90885</t>
  </si>
  <si>
    <t>90886</t>
  </si>
  <si>
    <t>90887</t>
  </si>
  <si>
    <t>90888</t>
  </si>
  <si>
    <t>90889</t>
  </si>
  <si>
    <t>90890</t>
  </si>
  <si>
    <t>90891</t>
  </si>
  <si>
    <t>95601</t>
  </si>
  <si>
    <t>95602</t>
  </si>
  <si>
    <t>95603</t>
  </si>
  <si>
    <t>95604</t>
  </si>
  <si>
    <t>95605</t>
  </si>
  <si>
    <t>95607</t>
  </si>
  <si>
    <t>95608</t>
  </si>
  <si>
    <t>95609</t>
  </si>
  <si>
    <t>5,53</t>
  </si>
  <si>
    <t>96160</t>
  </si>
  <si>
    <t>96161</t>
  </si>
  <si>
    <t>96162</t>
  </si>
  <si>
    <t>96163</t>
  </si>
  <si>
    <t>96164</t>
  </si>
  <si>
    <t>96165</t>
  </si>
  <si>
    <t>96166</t>
  </si>
  <si>
    <t>96167</t>
  </si>
  <si>
    <t>96168</t>
  </si>
  <si>
    <t>96169</t>
  </si>
  <si>
    <t>96170</t>
  </si>
  <si>
    <t>96171</t>
  </si>
  <si>
    <t>96172</t>
  </si>
  <si>
    <t>96173</t>
  </si>
  <si>
    <t>96174</t>
  </si>
  <si>
    <t>96175</t>
  </si>
  <si>
    <t>96176</t>
  </si>
  <si>
    <t>96177</t>
  </si>
  <si>
    <t>96178</t>
  </si>
  <si>
    <t>96179</t>
  </si>
  <si>
    <t>96180</t>
  </si>
  <si>
    <t>96181</t>
  </si>
  <si>
    <t>96182</t>
  </si>
  <si>
    <t>96183</t>
  </si>
  <si>
    <t>98228</t>
  </si>
  <si>
    <t>ESTACA BROCA DE CONCRETO, DIÃMETRO DE 20 CM, PROFUNDIDADE DE ATÉ 3 M, ESCAVAÇÃO MANUAL COM TRADO CONCHA, NÃO ARMADA. AF_03/2018</t>
  </si>
  <si>
    <t>98229</t>
  </si>
  <si>
    <t>ESTACA BROCA DE CONCRETO, DIÃMETRO DE 25 CM, PROFUNDIDADE DE ATÉ 3 M, ESCAVAÇÃO MANUAL COM TRADO CONCHA, NÃO ARMADA. AF_03/2018</t>
  </si>
  <si>
    <t>98230</t>
  </si>
  <si>
    <t>ESTACA BROCA DE CONCRETO, DIÂMETRO DE 30 CM, PROFUNDIDADE DE ATÉ 3 M, ESCAVAÇÃO MANUAL COM TRADO CONCHA, NÃO ARMADA. AF_03/2018</t>
  </si>
  <si>
    <t>83534</t>
  </si>
  <si>
    <t>95240</t>
  </si>
  <si>
    <t>9,96</t>
  </si>
  <si>
    <t>95241</t>
  </si>
  <si>
    <t>96616</t>
  </si>
  <si>
    <t>96617</t>
  </si>
  <si>
    <t>96619</t>
  </si>
  <si>
    <t>96620</t>
  </si>
  <si>
    <t>96621</t>
  </si>
  <si>
    <t>96622</t>
  </si>
  <si>
    <t>96623</t>
  </si>
  <si>
    <t>96624</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</si>
  <si>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</si>
  <si>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</si>
  <si>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</si>
  <si>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</si>
  <si>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</si>
  <si>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</si>
  <si>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</si>
  <si>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</si>
  <si>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</si>
  <si>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</si>
  <si>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</si>
  <si>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</si>
  <si>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</si>
  <si>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</si>
  <si>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90996</t>
  </si>
  <si>
    <t>11,04</t>
  </si>
  <si>
    <t>90997</t>
  </si>
  <si>
    <t>90998</t>
  </si>
  <si>
    <t>91000</t>
  </si>
  <si>
    <t>91002</t>
  </si>
  <si>
    <t>91003</t>
  </si>
  <si>
    <t>91004</t>
  </si>
  <si>
    <t>91005</t>
  </si>
  <si>
    <t>91006</t>
  </si>
  <si>
    <t>91007</t>
  </si>
  <si>
    <t>91008</t>
  </si>
  <si>
    <t>92263</t>
  </si>
  <si>
    <t>92264</t>
  </si>
  <si>
    <t>92265</t>
  </si>
  <si>
    <t>92266</t>
  </si>
  <si>
    <t>92267</t>
  </si>
  <si>
    <t>92268</t>
  </si>
  <si>
    <t>92269</t>
  </si>
  <si>
    <t>92270</t>
  </si>
  <si>
    <t>92271</t>
  </si>
  <si>
    <t>92272</t>
  </si>
  <si>
    <t>92273</t>
  </si>
  <si>
    <t>92408</t>
  </si>
  <si>
    <t>92409</t>
  </si>
  <si>
    <t>92410</t>
  </si>
  <si>
    <t>92411</t>
  </si>
  <si>
    <t>92412</t>
  </si>
  <si>
    <t>92413</t>
  </si>
  <si>
    <t>92414</t>
  </si>
  <si>
    <t>92415</t>
  </si>
  <si>
    <t>92416</t>
  </si>
  <si>
    <t>92417</t>
  </si>
  <si>
    <t>92418</t>
  </si>
  <si>
    <t>92419</t>
  </si>
  <si>
    <t>92420</t>
  </si>
  <si>
    <t>92421</t>
  </si>
  <si>
    <t>92422</t>
  </si>
  <si>
    <t>92423</t>
  </si>
  <si>
    <t>92424</t>
  </si>
  <si>
    <t>92425</t>
  </si>
  <si>
    <t>92426</t>
  </si>
  <si>
    <t>92427</t>
  </si>
  <si>
    <t>92428</t>
  </si>
  <si>
    <t>92429</t>
  </si>
  <si>
    <t>92430</t>
  </si>
  <si>
    <t>92431</t>
  </si>
  <si>
    <t>92432</t>
  </si>
  <si>
    <t>92433</t>
  </si>
  <si>
    <t>92434</t>
  </si>
  <si>
    <t>92435</t>
  </si>
  <si>
    <t>92436</t>
  </si>
  <si>
    <t>92437</t>
  </si>
  <si>
    <t>92438</t>
  </si>
  <si>
    <t>92439</t>
  </si>
  <si>
    <t>92440</t>
  </si>
  <si>
    <t>92441</t>
  </si>
  <si>
    <t>92442</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</si>
  <si>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</si>
  <si>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</si>
  <si>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</si>
  <si>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</si>
  <si>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</si>
  <si>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</si>
  <si>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</si>
  <si>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</si>
  <si>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</si>
  <si>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</si>
  <si>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</si>
  <si>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</si>
  <si>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</si>
  <si>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</si>
  <si>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</si>
  <si>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</si>
  <si>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</si>
  <si>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</si>
  <si>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</si>
  <si>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</si>
  <si>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</si>
  <si>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</si>
  <si>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</si>
  <si>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</si>
  <si>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</si>
  <si>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</si>
  <si>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</si>
  <si>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</si>
  <si>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</si>
  <si>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</si>
  <si>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</si>
  <si>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</si>
  <si>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</si>
  <si>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</si>
  <si>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</si>
  <si>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</si>
  <si>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</si>
  <si>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</si>
  <si>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</si>
  <si>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</si>
  <si>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</si>
  <si>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</si>
  <si>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</si>
  <si>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</si>
  <si>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</si>
  <si>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</si>
  <si>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</si>
  <si>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</si>
  <si>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</si>
  <si>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</si>
  <si>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</si>
  <si>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</si>
  <si>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</si>
  <si>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</si>
  <si>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</si>
  <si>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</si>
  <si>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</si>
  <si>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</si>
  <si>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</si>
  <si>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</si>
  <si>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</si>
  <si>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</si>
  <si>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</si>
  <si>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</si>
  <si>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</si>
  <si>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</si>
  <si>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</si>
  <si>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</si>
  <si>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</si>
  <si>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</si>
  <si>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</si>
  <si>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</si>
  <si>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</si>
  <si>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</si>
  <si>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</si>
  <si>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</si>
  <si>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</si>
  <si>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</si>
  <si>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</si>
  <si>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</si>
  <si>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</si>
  <si>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</si>
  <si>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</si>
  <si>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</si>
  <si>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92527</t>
  </si>
  <si>
    <t>92528</t>
  </si>
  <si>
    <t>92529</t>
  </si>
  <si>
    <t>92530</t>
  </si>
  <si>
    <t>92531</t>
  </si>
  <si>
    <t>92532</t>
  </si>
  <si>
    <t>92533</t>
  </si>
  <si>
    <t>92534</t>
  </si>
  <si>
    <t>92535</t>
  </si>
  <si>
    <t>92536</t>
  </si>
  <si>
    <t>92537</t>
  </si>
  <si>
    <t>92538</t>
  </si>
  <si>
    <t>95934</t>
  </si>
  <si>
    <t>95935</t>
  </si>
  <si>
    <t>95936</t>
  </si>
  <si>
    <t>95937</t>
  </si>
  <si>
    <t>95938</t>
  </si>
  <si>
    <t>95939</t>
  </si>
  <si>
    <t>95940</t>
  </si>
  <si>
    <t>95941</t>
  </si>
  <si>
    <t>95942</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</si>
  <si>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</si>
  <si>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</si>
  <si>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</si>
  <si>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</si>
  <si>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</si>
  <si>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</si>
  <si>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</si>
  <si>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</si>
  <si>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</si>
  <si>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</si>
  <si>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</si>
  <si>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</si>
  <si>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</si>
  <si>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</si>
  <si>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</si>
  <si>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</si>
  <si>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</si>
  <si>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</si>
  <si>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</si>
  <si>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</si>
  <si>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MONTAGEM E DESMONTAGEM DE FÔRMA DE PILARES CIRCULARES, COM ÁREA MÉDIA DAS SEÇÕES MAIOR QUE 0,28 M², PÉ-DIREITO DUPLO, EM MADEIRA, 2 UTILIZAÇÕES.  AF_06/2017</t>
  </si>
  <si>
    <t>85662</t>
  </si>
  <si>
    <t>9,23</t>
  </si>
  <si>
    <t>89996</t>
  </si>
  <si>
    <t>89997</t>
  </si>
  <si>
    <t>5,15</t>
  </si>
  <si>
    <t>89998</t>
  </si>
  <si>
    <t>89999</t>
  </si>
  <si>
    <t>9,27</t>
  </si>
  <si>
    <t>90000</t>
  </si>
  <si>
    <t>91593</t>
  </si>
  <si>
    <t>91594</t>
  </si>
  <si>
    <t>91595</t>
  </si>
  <si>
    <t>91596</t>
  </si>
  <si>
    <t>6,37</t>
  </si>
  <si>
    <t>91597</t>
  </si>
  <si>
    <t>4,51</t>
  </si>
  <si>
    <t>91598</t>
  </si>
  <si>
    <t>91599</t>
  </si>
  <si>
    <t>91600</t>
  </si>
  <si>
    <t>7,28</t>
  </si>
  <si>
    <t>91601</t>
  </si>
  <si>
    <t>7,92</t>
  </si>
  <si>
    <t>91602</t>
  </si>
  <si>
    <t>91603</t>
  </si>
  <si>
    <t>5,89</t>
  </si>
  <si>
    <t>92759</t>
  </si>
  <si>
    <t>92760</t>
  </si>
  <si>
    <t>7,96</t>
  </si>
  <si>
    <t>92761</t>
  </si>
  <si>
    <t>7,79</t>
  </si>
  <si>
    <t>92762</t>
  </si>
  <si>
    <t>92763</t>
  </si>
  <si>
    <t>5,70</t>
  </si>
  <si>
    <t>92764</t>
  </si>
  <si>
    <t>92765</t>
  </si>
  <si>
    <t>92766</t>
  </si>
  <si>
    <t>5,42</t>
  </si>
  <si>
    <t>92767</t>
  </si>
  <si>
    <t>92768</t>
  </si>
  <si>
    <t>92769</t>
  </si>
  <si>
    <t>92770</t>
  </si>
  <si>
    <t>92771</t>
  </si>
  <si>
    <t>92772</t>
  </si>
  <si>
    <t>92773</t>
  </si>
  <si>
    <t>92774</t>
  </si>
  <si>
    <t>92775</t>
  </si>
  <si>
    <t>92776</t>
  </si>
  <si>
    <t>92777</t>
  </si>
  <si>
    <t>92778</t>
  </si>
  <si>
    <t>7,26</t>
  </si>
  <si>
    <t>92779</t>
  </si>
  <si>
    <t>92780</t>
  </si>
  <si>
    <t>92781</t>
  </si>
  <si>
    <t>5,22</t>
  </si>
  <si>
    <t>92782</t>
  </si>
  <si>
    <t>92783</t>
  </si>
  <si>
    <t>92784</t>
  </si>
  <si>
    <t>92785</t>
  </si>
  <si>
    <t>8,23</t>
  </si>
  <si>
    <t>92786</t>
  </si>
  <si>
    <t>92787</t>
  </si>
  <si>
    <t>6,46</t>
  </si>
  <si>
    <t>92788</t>
  </si>
  <si>
    <t>92789</t>
  </si>
  <si>
    <t>5,35</t>
  </si>
  <si>
    <t>92790</t>
  </si>
  <si>
    <t>92791</t>
  </si>
  <si>
    <t>92792</t>
  </si>
  <si>
    <t>92793</t>
  </si>
  <si>
    <t>5,95</t>
  </si>
  <si>
    <t>92794</t>
  </si>
  <si>
    <t>4,92</t>
  </si>
  <si>
    <t>92795</t>
  </si>
  <si>
    <t>4,59</t>
  </si>
  <si>
    <t>92796</t>
  </si>
  <si>
    <t>92797</t>
  </si>
  <si>
    <t>92798</t>
  </si>
  <si>
    <t>92799</t>
  </si>
  <si>
    <t>6,42</t>
  </si>
  <si>
    <t>92800</t>
  </si>
  <si>
    <t>5,68</t>
  </si>
  <si>
    <t>92801</t>
  </si>
  <si>
    <t>92802</t>
  </si>
  <si>
    <t>5,82</t>
  </si>
  <si>
    <t>92803</t>
  </si>
  <si>
    <t>4,84</t>
  </si>
  <si>
    <t>92804</t>
  </si>
  <si>
    <t>92805</t>
  </si>
  <si>
    <t>92806</t>
  </si>
  <si>
    <t>4,29</t>
  </si>
  <si>
    <t>92875</t>
  </si>
  <si>
    <t>92876</t>
  </si>
  <si>
    <t>5,17</t>
  </si>
  <si>
    <t>92877</t>
  </si>
  <si>
    <t>4,66</t>
  </si>
  <si>
    <t>92878</t>
  </si>
  <si>
    <t>92879</t>
  </si>
  <si>
    <t>92880</t>
  </si>
  <si>
    <t>92881</t>
  </si>
  <si>
    <t>92882</t>
  </si>
  <si>
    <t>92883</t>
  </si>
  <si>
    <t>92884</t>
  </si>
  <si>
    <t>6,09</t>
  </si>
  <si>
    <t>92885</t>
  </si>
  <si>
    <t>92886</t>
  </si>
  <si>
    <t>92887</t>
  </si>
  <si>
    <t>5,23</t>
  </si>
  <si>
    <t>92888</t>
  </si>
  <si>
    <t>92915</t>
  </si>
  <si>
    <t>92916</t>
  </si>
  <si>
    <t>92917</t>
  </si>
  <si>
    <t>8,39</t>
  </si>
  <si>
    <t>92919</t>
  </si>
  <si>
    <t>92921</t>
  </si>
  <si>
    <t>92922</t>
  </si>
  <si>
    <t>5,57</t>
  </si>
  <si>
    <t>92923</t>
  </si>
  <si>
    <t>5,08</t>
  </si>
  <si>
    <t>92924</t>
  </si>
  <si>
    <t>95445</t>
  </si>
  <si>
    <t>95446</t>
  </si>
  <si>
    <t>95576</t>
  </si>
  <si>
    <t>MONTAGEM DE ARMADURA LONGITUDINAL/TRANSVERSAL DE ESTACAS DE SEÇÃO CIRCULAR, DIÂMETRO = 8,0 MM. AF_11/2016</t>
  </si>
  <si>
    <t>95577</t>
  </si>
  <si>
    <t>6,55</t>
  </si>
  <si>
    <t>95578</t>
  </si>
  <si>
    <t>MONTAGEM DE ARMADURA LONGITUDINAL/TRANSVERSAL DE ESTACAS DE SEÇÃO CIRCULAR, DIÂMETRO = 12,5 MM. AF_11/2016</t>
  </si>
  <si>
    <t>95579</t>
  </si>
  <si>
    <t>95580</t>
  </si>
  <si>
    <t>95581</t>
  </si>
  <si>
    <t>95583</t>
  </si>
  <si>
    <t>95584</t>
  </si>
  <si>
    <t>95585</t>
  </si>
  <si>
    <t>MONTAGEM DE ARMADURA LONGITUDINAL/TRANSVERSAL DE ESTACAS DE SEÇÃO RETANGULAR (BARRETE), DIÂMETRO = 8,0 MM. AF_11/2016</t>
  </si>
  <si>
    <t>8,30</t>
  </si>
  <si>
    <t>95586</t>
  </si>
  <si>
    <t>95587</t>
  </si>
  <si>
    <t>MONTAGEM DE ARMADURA LONGITUDINAL/TRANSVERSAL DE ESTACAS DE SEÇÃO RETANGULAR (BARRETE), DIÂMETRO = 12,5 MM. AF_11/2016</t>
  </si>
  <si>
    <t>95588</t>
  </si>
  <si>
    <t>95589</t>
  </si>
  <si>
    <t>5,37</t>
  </si>
  <si>
    <t>95590</t>
  </si>
  <si>
    <t>95592</t>
  </si>
  <si>
    <t>95593</t>
  </si>
  <si>
    <t>95943</t>
  </si>
  <si>
    <t>95944</t>
  </si>
  <si>
    <t>95945</t>
  </si>
  <si>
    <t>9,85</t>
  </si>
  <si>
    <t>95946</t>
  </si>
  <si>
    <t>95947</t>
  </si>
  <si>
    <t>95948</t>
  </si>
  <si>
    <t>4,90</t>
  </si>
  <si>
    <t>96544</t>
  </si>
  <si>
    <t>96545</t>
  </si>
  <si>
    <t>9,02</t>
  </si>
  <si>
    <t>96546</t>
  </si>
  <si>
    <t>7,34</t>
  </si>
  <si>
    <t>96547</t>
  </si>
  <si>
    <t>96548</t>
  </si>
  <si>
    <t>96549</t>
  </si>
  <si>
    <t>5,43</t>
  </si>
  <si>
    <t>96550</t>
  </si>
  <si>
    <t>40780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</si>
  <si>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</si>
  <si>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</si>
  <si>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</si>
  <si>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</si>
  <si>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</si>
  <si>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</si>
  <si>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</si>
  <si>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</si>
  <si>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</si>
  <si>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</si>
  <si>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</si>
  <si>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</si>
  <si>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</si>
  <si>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</si>
  <si>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</si>
  <si>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</si>
  <si>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</si>
  <si>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</si>
  <si>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</si>
  <si>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</si>
  <si>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</si>
  <si>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</si>
  <si>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</si>
  <si>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</si>
  <si>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</si>
  <si>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</si>
  <si>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</si>
  <si>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</si>
  <si>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</si>
  <si>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</si>
  <si>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</si>
  <si>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</si>
  <si>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</si>
  <si>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</si>
  <si>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</si>
  <si>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</si>
  <si>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</si>
  <si>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</si>
  <si>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</si>
  <si>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</si>
  <si>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</si>
  <si>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</si>
  <si>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</si>
  <si>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</si>
  <si>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</si>
  <si>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</si>
  <si>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</si>
  <si>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</si>
  <si>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</si>
  <si>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</si>
  <si>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</si>
  <si>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</si>
  <si>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</si>
  <si>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</si>
  <si>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</si>
  <si>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</si>
  <si>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</si>
  <si>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</si>
  <si>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</si>
  <si>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</si>
  <si>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</si>
  <si>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</si>
  <si>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</si>
  <si>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</si>
  <si>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83518</t>
  </si>
  <si>
    <t>95467</t>
  </si>
  <si>
    <t>68328</t>
  </si>
  <si>
    <t>79471</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</si>
  <si>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</si>
  <si>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</si>
  <si>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</si>
  <si>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</si>
  <si>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</si>
  <si>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</si>
  <si>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</si>
  <si>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</si>
  <si>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</si>
  <si>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</si>
  <si>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</si>
  <si>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</si>
  <si>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</si>
  <si>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</si>
  <si>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</si>
  <si>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</si>
  <si>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</si>
  <si>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</si>
  <si>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</si>
  <si>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</si>
  <si>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</si>
  <si>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</si>
  <si>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FIXAÇÃO (ENCUNHAMENTO) DE ALVENARIA DE VEDAÇÃO COM ESPUMA DE POLIURETANO EXPANSIVA. AF_03/2016</t>
  </si>
  <si>
    <t>93204</t>
  </si>
  <si>
    <t>93205</t>
  </si>
  <si>
    <t>71623</t>
  </si>
  <si>
    <t>83513</t>
  </si>
  <si>
    <t>5,91</t>
  </si>
  <si>
    <t>83514</t>
  </si>
  <si>
    <t>84153</t>
  </si>
  <si>
    <t>84154</t>
  </si>
  <si>
    <t>85233</t>
  </si>
  <si>
    <t>95952</t>
  </si>
  <si>
    <t>95953</t>
  </si>
  <si>
    <t>95954</t>
  </si>
  <si>
    <t>95955</t>
  </si>
  <si>
    <t>95956</t>
  </si>
  <si>
    <t>95957</t>
  </si>
  <si>
    <t>95969</t>
  </si>
  <si>
    <t>83735</t>
  </si>
  <si>
    <t>68053</t>
  </si>
  <si>
    <t>11,52</t>
  </si>
  <si>
    <t>7,62</t>
  </si>
  <si>
    <t>72124</t>
  </si>
  <si>
    <t>91831</t>
  </si>
  <si>
    <t>91834</t>
  </si>
  <si>
    <t>5,81</t>
  </si>
  <si>
    <t>91836</t>
  </si>
  <si>
    <t>7,57</t>
  </si>
  <si>
    <t>91842</t>
  </si>
  <si>
    <t>3,94</t>
  </si>
  <si>
    <t>91844</t>
  </si>
  <si>
    <t>91846</t>
  </si>
  <si>
    <t>6,36</t>
  </si>
  <si>
    <t>91852</t>
  </si>
  <si>
    <t>5,88</t>
  </si>
  <si>
    <t>91854</t>
  </si>
  <si>
    <t>6,51</t>
  </si>
  <si>
    <t>91856</t>
  </si>
  <si>
    <t>91862</t>
  </si>
  <si>
    <t>91863</t>
  </si>
  <si>
    <t>91864</t>
  </si>
  <si>
    <t>91865</t>
  </si>
  <si>
    <t>91866</t>
  </si>
  <si>
    <t>5,13</t>
  </si>
  <si>
    <t>91867</t>
  </si>
  <si>
    <t>91868</t>
  </si>
  <si>
    <t>91869</t>
  </si>
  <si>
    <t>91870</t>
  </si>
  <si>
    <t>7,52</t>
  </si>
  <si>
    <t>91871</t>
  </si>
  <si>
    <t>8,68</t>
  </si>
  <si>
    <t>91872</t>
  </si>
  <si>
    <t>91873</t>
  </si>
  <si>
    <t>93008</t>
  </si>
  <si>
    <t>93009</t>
  </si>
  <si>
    <t>93010</t>
  </si>
  <si>
    <t>93011</t>
  </si>
  <si>
    <t>93012</t>
  </si>
  <si>
    <t>95726</t>
  </si>
  <si>
    <t>95727</t>
  </si>
  <si>
    <t>4,79</t>
  </si>
  <si>
    <t>95728</t>
  </si>
  <si>
    <t>95729</t>
  </si>
  <si>
    <t>95730</t>
  </si>
  <si>
    <t>95731</t>
  </si>
  <si>
    <t>7,58</t>
  </si>
  <si>
    <t>95732</t>
  </si>
  <si>
    <t>95745</t>
  </si>
  <si>
    <t>95746</t>
  </si>
  <si>
    <t>95747</t>
  </si>
  <si>
    <t>95748</t>
  </si>
  <si>
    <t>95749</t>
  </si>
  <si>
    <t>95750</t>
  </si>
  <si>
    <t>23,52</t>
  </si>
  <si>
    <t>95751</t>
  </si>
  <si>
    <t>95752</t>
  </si>
  <si>
    <t>72263</t>
  </si>
  <si>
    <t>18,76</t>
  </si>
  <si>
    <t>72271</t>
  </si>
  <si>
    <t>72272</t>
  </si>
  <si>
    <t>11,74</t>
  </si>
  <si>
    <t>8,75</t>
  </si>
  <si>
    <t>91874</t>
  </si>
  <si>
    <t>3,54</t>
  </si>
  <si>
    <t>91875</t>
  </si>
  <si>
    <t>4,67</t>
  </si>
  <si>
    <t>91876</t>
  </si>
  <si>
    <t>91877</t>
  </si>
  <si>
    <t>91878</t>
  </si>
  <si>
    <t>4,58</t>
  </si>
  <si>
    <t>91879</t>
  </si>
  <si>
    <t>91880</t>
  </si>
  <si>
    <t>91881</t>
  </si>
  <si>
    <t>91882</t>
  </si>
  <si>
    <t>91884</t>
  </si>
  <si>
    <t>91885</t>
  </si>
  <si>
    <t>91886</t>
  </si>
  <si>
    <t>91887</t>
  </si>
  <si>
    <t>6,39</t>
  </si>
  <si>
    <t>91889</t>
  </si>
  <si>
    <t>91890</t>
  </si>
  <si>
    <t>7,66</t>
  </si>
  <si>
    <t>91892</t>
  </si>
  <si>
    <t>9,05</t>
  </si>
  <si>
    <t>91893</t>
  </si>
  <si>
    <t>91896</t>
  </si>
  <si>
    <t>91898</t>
  </si>
  <si>
    <t>14,28</t>
  </si>
  <si>
    <t>91899</t>
  </si>
  <si>
    <t>7,89</t>
  </si>
  <si>
    <t>91901</t>
  </si>
  <si>
    <t>7,68</t>
  </si>
  <si>
    <t>91902</t>
  </si>
  <si>
    <t>9,17</t>
  </si>
  <si>
    <t>91904</t>
  </si>
  <si>
    <t>91905</t>
  </si>
  <si>
    <t>91908</t>
  </si>
  <si>
    <t>91910</t>
  </si>
  <si>
    <t>91911</t>
  </si>
  <si>
    <t>91913</t>
  </si>
  <si>
    <t>9,40</t>
  </si>
  <si>
    <t>91914</t>
  </si>
  <si>
    <t>10,50</t>
  </si>
  <si>
    <t>91916</t>
  </si>
  <si>
    <t>91917</t>
  </si>
  <si>
    <t>91920</t>
  </si>
  <si>
    <t>91922</t>
  </si>
  <si>
    <t>93013</t>
  </si>
  <si>
    <t>10,53</t>
  </si>
  <si>
    <t>93014</t>
  </si>
  <si>
    <t>93015</t>
  </si>
  <si>
    <t>93016</t>
  </si>
  <si>
    <t>93017</t>
  </si>
  <si>
    <t>93018</t>
  </si>
  <si>
    <t>93020</t>
  </si>
  <si>
    <t>93022</t>
  </si>
  <si>
    <t>93024</t>
  </si>
  <si>
    <t>93026</t>
  </si>
  <si>
    <t>95733</t>
  </si>
  <si>
    <t>95734</t>
  </si>
  <si>
    <t>5,52</t>
  </si>
  <si>
    <t>95735</t>
  </si>
  <si>
    <t>4,77</t>
  </si>
  <si>
    <t>95736</t>
  </si>
  <si>
    <t>5,55</t>
  </si>
  <si>
    <t>95738</t>
  </si>
  <si>
    <t>95753</t>
  </si>
  <si>
    <t>95754</t>
  </si>
  <si>
    <t>7,25</t>
  </si>
  <si>
    <t>95755</t>
  </si>
  <si>
    <t>95756</t>
  </si>
  <si>
    <t>14,22</t>
  </si>
  <si>
    <t>95757</t>
  </si>
  <si>
    <t>8,61</t>
  </si>
  <si>
    <t>95758</t>
  </si>
  <si>
    <t>95759</t>
  </si>
  <si>
    <t>95760</t>
  </si>
  <si>
    <t>7,99</t>
  </si>
  <si>
    <t>91924</t>
  </si>
  <si>
    <t>91925</t>
  </si>
  <si>
    <t>91926</t>
  </si>
  <si>
    <t>2,30</t>
  </si>
  <si>
    <t>91927</t>
  </si>
  <si>
    <t>91928</t>
  </si>
  <si>
    <t>91929</t>
  </si>
  <si>
    <t>91930</t>
  </si>
  <si>
    <t>91931</t>
  </si>
  <si>
    <t>91932</t>
  </si>
  <si>
    <t>91933</t>
  </si>
  <si>
    <t>91934</t>
  </si>
  <si>
    <t>91935</t>
  </si>
  <si>
    <t>12,76</t>
  </si>
  <si>
    <t>92979</t>
  </si>
  <si>
    <t>92980</t>
  </si>
  <si>
    <t>5,19</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</si>
  <si>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</si>
  <si>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</si>
  <si>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</si>
  <si>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</si>
  <si>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</si>
  <si>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</si>
  <si>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</si>
  <si>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</si>
  <si>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</si>
  <si>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</si>
  <si>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</si>
  <si>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</si>
  <si>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</si>
  <si>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</si>
  <si>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</si>
  <si>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</si>
  <si>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</si>
  <si>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</si>
  <si>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</si>
  <si>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</si>
  <si>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</si>
  <si>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</si>
  <si>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83446</t>
  </si>
  <si>
    <t>91936</t>
  </si>
  <si>
    <t>91937</t>
  </si>
  <si>
    <t>8,10</t>
  </si>
  <si>
    <t>91939</t>
  </si>
  <si>
    <t>91940</t>
  </si>
  <si>
    <t>10,80</t>
  </si>
  <si>
    <t>91941</t>
  </si>
  <si>
    <t>91942</t>
  </si>
  <si>
    <t>91943</t>
  </si>
  <si>
    <t>91944</t>
  </si>
  <si>
    <t>9,63</t>
  </si>
  <si>
    <t>92865</t>
  </si>
  <si>
    <t>92866</t>
  </si>
  <si>
    <t>92867</t>
  </si>
  <si>
    <t>92868</t>
  </si>
  <si>
    <t>92869</t>
  </si>
  <si>
    <t>92870</t>
  </si>
  <si>
    <t>92871</t>
  </si>
  <si>
    <t>92872</t>
  </si>
  <si>
    <t>95777</t>
  </si>
  <si>
    <t>95778</t>
  </si>
  <si>
    <t>95779</t>
  </si>
  <si>
    <t>95780</t>
  </si>
  <si>
    <t>95781</t>
  </si>
  <si>
    <t>95782</t>
  </si>
  <si>
    <t>95785</t>
  </si>
  <si>
    <t>95787</t>
  </si>
  <si>
    <t>95789</t>
  </si>
  <si>
    <t>95791</t>
  </si>
  <si>
    <t>95795</t>
  </si>
  <si>
    <t>24,31</t>
  </si>
  <si>
    <t>95796</t>
  </si>
  <si>
    <t>95797</t>
  </si>
  <si>
    <t>95801</t>
  </si>
  <si>
    <t>95802</t>
  </si>
  <si>
    <t>95803</t>
  </si>
  <si>
    <t>95804</t>
  </si>
  <si>
    <t>95805</t>
  </si>
  <si>
    <t>95806</t>
  </si>
  <si>
    <t>95807</t>
  </si>
  <si>
    <t>95808</t>
  </si>
  <si>
    <t>95809</t>
  </si>
  <si>
    <t>95810</t>
  </si>
  <si>
    <t>95811</t>
  </si>
  <si>
    <t>95812</t>
  </si>
  <si>
    <t>13,12</t>
  </si>
  <si>
    <t>95813</t>
  </si>
  <si>
    <t>95814</t>
  </si>
  <si>
    <t>95815</t>
  </si>
  <si>
    <t>95816</t>
  </si>
  <si>
    <t>95817</t>
  </si>
  <si>
    <t>95818</t>
  </si>
  <si>
    <t>68066</t>
  </si>
  <si>
    <t>72319</t>
  </si>
  <si>
    <t>72341</t>
  </si>
  <si>
    <t>72343</t>
  </si>
  <si>
    <t>72344</t>
  </si>
  <si>
    <t>72345</t>
  </si>
  <si>
    <t>83463</t>
  </si>
  <si>
    <t>84402</t>
  </si>
  <si>
    <t>93653</t>
  </si>
  <si>
    <t>93654</t>
  </si>
  <si>
    <t>93655</t>
  </si>
  <si>
    <t>11,63</t>
  </si>
  <si>
    <t>93656</t>
  </si>
  <si>
    <t>93657</t>
  </si>
  <si>
    <t>93658</t>
  </si>
  <si>
    <t>93659</t>
  </si>
  <si>
    <t>93660</t>
  </si>
  <si>
    <t>93661</t>
  </si>
  <si>
    <t>93662</t>
  </si>
  <si>
    <t>93663</t>
  </si>
  <si>
    <t>93664</t>
  </si>
  <si>
    <t>93665</t>
  </si>
  <si>
    <t>93666</t>
  </si>
  <si>
    <t>93667</t>
  </si>
  <si>
    <t>93668</t>
  </si>
  <si>
    <t>93669</t>
  </si>
  <si>
    <t>93670</t>
  </si>
  <si>
    <t>93671</t>
  </si>
  <si>
    <t>93672</t>
  </si>
  <si>
    <t>93673</t>
  </si>
  <si>
    <t>72339</t>
  </si>
  <si>
    <t>83403</t>
  </si>
  <si>
    <t>14,62</t>
  </si>
  <si>
    <t>83465</t>
  </si>
  <si>
    <t>91945</t>
  </si>
  <si>
    <t>91946</t>
  </si>
  <si>
    <t>91947</t>
  </si>
  <si>
    <t>4,76</t>
  </si>
  <si>
    <t>91949</t>
  </si>
  <si>
    <t>91950</t>
  </si>
  <si>
    <t>91951</t>
  </si>
  <si>
    <t>91952</t>
  </si>
  <si>
    <t>91953</t>
  </si>
  <si>
    <t>91954</t>
  </si>
  <si>
    <t>91955</t>
  </si>
  <si>
    <t>22,66</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</si>
  <si>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</si>
  <si>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</si>
  <si>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</si>
  <si>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</si>
  <si>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</si>
  <si>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</si>
  <si>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</si>
  <si>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</si>
  <si>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</si>
  <si>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</si>
  <si>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</si>
  <si>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</si>
  <si>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</si>
  <si>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</si>
  <si>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</si>
  <si>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</si>
  <si>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</si>
  <si>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</si>
  <si>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</si>
  <si>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</si>
  <si>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</si>
  <si>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</si>
  <si>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</si>
  <si>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</si>
  <si>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</si>
  <si>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</si>
  <si>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</si>
  <si>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</si>
  <si>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</si>
  <si>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</si>
  <si>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</si>
  <si>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</si>
  <si>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</si>
  <si>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</si>
  <si>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</si>
  <si>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</si>
  <si>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</si>
  <si>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</si>
  <si>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</si>
  <si>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</si>
  <si>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</si>
  <si>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</si>
  <si>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</si>
  <si>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</si>
  <si>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15,28</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</si>
  <si>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</si>
  <si>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</si>
  <si>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</si>
  <si>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</si>
  <si>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</si>
  <si>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</si>
  <si>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</si>
  <si>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</si>
  <si>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</si>
  <si>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</si>
  <si>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</si>
  <si>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</si>
  <si>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</si>
  <si>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</si>
  <si>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</si>
  <si>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</si>
  <si>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</si>
  <si>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</si>
  <si>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</si>
  <si>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</si>
  <si>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</si>
  <si>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</si>
  <si>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</si>
  <si>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</si>
  <si>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</si>
  <si>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</si>
  <si>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</si>
  <si>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</si>
  <si>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</si>
  <si>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</si>
  <si>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</si>
  <si>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</si>
  <si>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</si>
  <si>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</si>
  <si>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</si>
  <si>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</si>
  <si>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72278</t>
  </si>
  <si>
    <t>72280</t>
  </si>
  <si>
    <t>83391</t>
  </si>
  <si>
    <t>83392</t>
  </si>
  <si>
    <t>83393</t>
  </si>
  <si>
    <t>83470</t>
  </si>
  <si>
    <t>93040</t>
  </si>
  <si>
    <t>93041</t>
  </si>
  <si>
    <t>93044</t>
  </si>
  <si>
    <t>13,33</t>
  </si>
  <si>
    <t>93045</t>
  </si>
  <si>
    <t>97583</t>
  </si>
  <si>
    <t>LUMINÁRIA TIPO CALHA, DE SOBREPOR, COM 1 LÂMPADA TUBULAR DE 18 W - FORNECIMENTO E INSTALAÇÃO. AF_11/2017</t>
  </si>
  <si>
    <t>97584</t>
  </si>
  <si>
    <t>LUMINÁRIA TIPO CALHA, DE SOBREPOR, COM 1 LÂMPADA TUBULAR DE 36 W - FORNECIMENTO E INSTALAÇÃO. AF_11/2017</t>
  </si>
  <si>
    <t>97585</t>
  </si>
  <si>
    <t>LUMINÁRIA TIPO CALHA, DE SOBREPOR, COM 2 LÂMPADAS TUBULARES DE 18 W - FORNECIMENTO E INSTALAÇÃO. AF_11/2017</t>
  </si>
  <si>
    <t>97586</t>
  </si>
  <si>
    <t>LUMINÁRIA TIPO CALHA, DE SOBREPOR, COM 2 LÂMPADAS TUBULARES DE 36 W - FORNECIMENTO E INSTALAÇÃO. AF_11/2017</t>
  </si>
  <si>
    <t>97587</t>
  </si>
  <si>
    <t>LUMINÁRIA TIPO CALHA, DE EMBUTIR, COM 2 LÂMPADAS DE 14 W COM REFLETOR - FORNECIMENTO E INSTALAÇÃO. AF_11/2017</t>
  </si>
  <si>
    <t>97589</t>
  </si>
  <si>
    <t>LUMINÁRIA TIPO PLAFON EM PLÁSTICO, DE SOBREPOR, COM 1 LÂMPADA DE 15 W, - FORNECIMENTO E INSTALAÇÃO. AF_11/2017</t>
  </si>
  <si>
    <t>97590</t>
  </si>
  <si>
    <t>LUMINÁRIA TIPO PLAFON REDONDO COM VIDRO FOSCO, DE SOBREPOR, COM 1 LÂMPADA DE 15 W - FORNECIMENTO E INSTALAÇÃO. AF_11/2017</t>
  </si>
  <si>
    <t>97591</t>
  </si>
  <si>
    <t>LUMINÁRIA TIPO PLAFON REDONDO COM VIDRO FOSCO, DE SOBREPOR, COM 2 LÂMPADAS DE 15 W - FORNECIMENTO E INSTALAÇÃO. AF_11/2017</t>
  </si>
  <si>
    <t>97592</t>
  </si>
  <si>
    <t>LUMINÁRIA TIPO PLAFON, DE SOBREPOR, COM 1 LÂMPADA LED - FORNECIMENTO E INSTALAÇÃO. AF_11/2017</t>
  </si>
  <si>
    <t>97593</t>
  </si>
  <si>
    <t>LUMINÁRIA TIPO SPOT, DE SOBREPOR, COM 1 LÂMPADA DE 15 W - FORNECIMENTO E INSTALAÇÃO. AF_11/2017</t>
  </si>
  <si>
    <t>97594</t>
  </si>
  <si>
    <t>LUMINÁRIA TIPO SPOT, DE SOBREPOR, COM 2 LÂMPADAS DE 15 W - FORNECIMENTO E INSTALAÇÃO. AF_11/2017</t>
  </si>
  <si>
    <t>97595</t>
  </si>
  <si>
    <t>SENSOR DE PRESENÇA COM FOTOCÉLULA, FIXAÇÃO EM PAREDE - FORNECIMENTO E INSTALAÇÃO. AF_11/2017</t>
  </si>
  <si>
    <t>97596</t>
  </si>
  <si>
    <t>SENSOR DE PRESENÇA SEM FOTOCÉLULA, FIXAÇÃO EM PAREDE - FORNECIMENTO E INSTALAÇÃO. AF_11/2017</t>
  </si>
  <si>
    <t>97597</t>
  </si>
  <si>
    <t>SENSOR DE PRESENÇA COM FOTOCÉLULA, FIXAÇÃO EM TETO - FORNECIMENTO E INSTALAÇÃO. AF_11/2017</t>
  </si>
  <si>
    <t>97598</t>
  </si>
  <si>
    <t>SENSOR DE PRESENÇA SEM FOTOCÉLULA, FIXAÇÃO EM TETO - FORNECIMENTO E INSTALAÇÃO. AF_11/2017</t>
  </si>
  <si>
    <t>97599</t>
  </si>
  <si>
    <t>LUMINÁRIA DE EMERGÊNCIA - FORNECIMENTO E INSTALAÇÃO. AF_11/2017</t>
  </si>
  <si>
    <t>97609</t>
  </si>
  <si>
    <t>LÂMPADA COMPACTA DE LED 6 W, BASE E27 - FORNECIMENTO E INSTALAÇÃO. AF_11/2017</t>
  </si>
  <si>
    <t>97610</t>
  </si>
  <si>
    <t>LÂMPADA COMPACTA DE LED 10 W, BASE E27 - FORNECIMENTO E INSTALAÇÃO. AF_11/2017</t>
  </si>
  <si>
    <t>97611</t>
  </si>
  <si>
    <t>LÂMPADA COMPACTA FLUORESCENTE DE 15 W, BASE E27 - FORNECIMENTO E INSTALAÇÃO. AF_11/2017</t>
  </si>
  <si>
    <t>97612</t>
  </si>
  <si>
    <t>LÂMPADA COMPACTA FLUORESCENTE DE 20 W, BASE E27 - FORNECIMENTO E INSTALAÇÃO. AF_11/2017</t>
  </si>
  <si>
    <t>97613</t>
  </si>
  <si>
    <t>LÂMPADA COMPACTA DE VAPOR MERCURIO 125 W, BASE E27 - FORNECIMENTO E INSTALAÇÃO. AF_11/2017</t>
  </si>
  <si>
    <t>97614</t>
  </si>
  <si>
    <t>LÂMPADA COMPACTA DE VAPOR METÁLICO OVOIDE 150 W, BASE E27 - FORNECIMENTO E INSTALAÇÃO. AF_11/2017</t>
  </si>
  <si>
    <t>97615</t>
  </si>
  <si>
    <t>LÂMPADA TUBULAR FLUORESCENTE T8 DE 16/18 W, BASE G13 - FORNECIMENTO E INSTALAÇÃO. AF_11/2017_P</t>
  </si>
  <si>
    <t>97616</t>
  </si>
  <si>
    <t>LÂMPADA TUBULAR FLUORESCENTE T8 DE 32/36 W, BASE G13 - FORNECIMENTO E INSTALAÇÃO. AF_11/2017_P</t>
  </si>
  <si>
    <t>97617</t>
  </si>
  <si>
    <t>LÂMPADA TUBULAR FLUORESCENTE T10 DE 20/40 W, BASE G13 - FORNECIMENTO E INSTALAÇÃO. AF_11/2017_P</t>
  </si>
  <si>
    <t>97618</t>
  </si>
  <si>
    <t>LÂMPADA TUBULAR FLUORESCENTE T5 DE 14 W, BASE G13 - FORNECIMENTO E INSTALAÇÃO. AF_11/2017_P</t>
  </si>
  <si>
    <t>41598</t>
  </si>
  <si>
    <t>72941</t>
  </si>
  <si>
    <t>73624</t>
  </si>
  <si>
    <t>88543</t>
  </si>
  <si>
    <t>88544</t>
  </si>
  <si>
    <t>88545</t>
  </si>
  <si>
    <t>72281</t>
  </si>
  <si>
    <t>72282</t>
  </si>
  <si>
    <t>83399</t>
  </si>
  <si>
    <t>83400</t>
  </si>
  <si>
    <t>83401</t>
  </si>
  <si>
    <t>83402</t>
  </si>
  <si>
    <t>83475</t>
  </si>
  <si>
    <t>83478</t>
  </si>
  <si>
    <t>83479</t>
  </si>
  <si>
    <t>83480</t>
  </si>
  <si>
    <t>83481</t>
  </si>
  <si>
    <t>97600</t>
  </si>
  <si>
    <t>REFLETOR EM ALUMÍNIO COM SUPORTE E ALÇA, LÂMPADA 125 W - FORNECIMENTO E INSTALAÇÃO. AF_11/2017</t>
  </si>
  <si>
    <t>97601</t>
  </si>
  <si>
    <t>REFLETOR EM ALUMÍNIO COM SUPORTE E ALÇA, LÂMPADA 250 W - FORNECIMENTO E INSTALAÇÃO. AF_11/2017</t>
  </si>
  <si>
    <t>97605</t>
  </si>
  <si>
    <t>LUMINÁRIA ARANDELA TIPO MEIA-LUA, PARA 1 LÂMPADA LED - FORNECIMENTO E INSTALAÇÃO. AF_11/2017</t>
  </si>
  <si>
    <t>97606</t>
  </si>
  <si>
    <t>LUMINÁRIA ARANDELA TIPO MEIA-LUA, PARA 1 LÂMPADA DE 15 W - FORNECIMENTO E INSTALAÇÃO. AF_11/2017</t>
  </si>
  <si>
    <t>97607</t>
  </si>
  <si>
    <t>LUMINÁRIA ARANDELA TIPO TARTARUGA PARA 1 LÂMPADA LED - FORNECIMENTO E INSTALAÇÃO. AF_11/2017</t>
  </si>
  <si>
    <t>97608</t>
  </si>
  <si>
    <t>LUMINÁRIA ARANDELA TIPO TARTARUGA, COM GRADE, PARA 1 LÂMPADA DE 15 W - FORNECIMENTO E INSTALAÇÃO. AF_11/2017</t>
  </si>
  <si>
    <t>93128</t>
  </si>
  <si>
    <t>93137</t>
  </si>
  <si>
    <t>93138</t>
  </si>
  <si>
    <t>93139</t>
  </si>
  <si>
    <t>93140</t>
  </si>
  <si>
    <t>93141</t>
  </si>
  <si>
    <t>93142</t>
  </si>
  <si>
    <t>93143</t>
  </si>
  <si>
    <t>93144</t>
  </si>
  <si>
    <t>93145</t>
  </si>
  <si>
    <t>93146</t>
  </si>
  <si>
    <t>93147</t>
  </si>
  <si>
    <t>8260</t>
  </si>
  <si>
    <t>72315</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</si>
  <si>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</si>
  <si>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</si>
  <si>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</si>
  <si>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</si>
  <si>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</si>
  <si>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</si>
  <si>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</si>
  <si>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</si>
  <si>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</si>
  <si>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</si>
  <si>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</si>
  <si>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</si>
  <si>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</si>
  <si>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</si>
  <si>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</si>
  <si>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</si>
  <si>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</si>
  <si>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</si>
  <si>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SUPORTE ISOLADOR PARA CORDOALHA DE COBRE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</si>
  <si>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</si>
  <si>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</si>
  <si>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</si>
  <si>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</si>
  <si>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</si>
  <si>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</si>
  <si>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</si>
  <si>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</si>
  <si>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</si>
  <si>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</si>
  <si>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</si>
  <si>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</si>
  <si>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9535</t>
  </si>
  <si>
    <t>88547</t>
  </si>
  <si>
    <t>72283</t>
  </si>
  <si>
    <t>72287</t>
  </si>
  <si>
    <t>72288</t>
  </si>
  <si>
    <t>72553</t>
  </si>
  <si>
    <t>72554</t>
  </si>
  <si>
    <t>83633</t>
  </si>
  <si>
    <t>83634</t>
  </si>
  <si>
    <t>83635</t>
  </si>
  <si>
    <t>96765</t>
  </si>
  <si>
    <t>7,20</t>
  </si>
  <si>
    <t>1,53</t>
  </si>
  <si>
    <t>2,70</t>
  </si>
  <si>
    <t>83366</t>
  </si>
  <si>
    <t>CAIXA DE PASSAGEM PARA TELEFONE 15X15X10CM (SOBREPOR), FORNECIMENTO E INSTALACAO.</t>
  </si>
  <si>
    <t>84796</t>
  </si>
  <si>
    <t>84798</t>
  </si>
  <si>
    <t>85120</t>
  </si>
  <si>
    <t>83486</t>
  </si>
  <si>
    <t>83643</t>
  </si>
  <si>
    <t>83644</t>
  </si>
  <si>
    <t>83645</t>
  </si>
  <si>
    <t>83646</t>
  </si>
  <si>
    <t>83647</t>
  </si>
  <si>
    <t>83648</t>
  </si>
  <si>
    <t>83649</t>
  </si>
  <si>
    <t>83650</t>
  </si>
  <si>
    <t>89355</t>
  </si>
  <si>
    <t>89356</t>
  </si>
  <si>
    <t>89357</t>
  </si>
  <si>
    <t>89401</t>
  </si>
  <si>
    <t>89402</t>
  </si>
  <si>
    <t>89403</t>
  </si>
  <si>
    <t>10,68</t>
  </si>
  <si>
    <t>89446</t>
  </si>
  <si>
    <t>89447</t>
  </si>
  <si>
    <t>89448</t>
  </si>
  <si>
    <t>9,78</t>
  </si>
  <si>
    <t>89449</t>
  </si>
  <si>
    <t>12,12</t>
  </si>
  <si>
    <t>89450</t>
  </si>
  <si>
    <t>18,50</t>
  </si>
  <si>
    <t>89451</t>
  </si>
  <si>
    <t>89452</t>
  </si>
  <si>
    <t>89508</t>
  </si>
  <si>
    <t>13,30</t>
  </si>
  <si>
    <t>89509</t>
  </si>
  <si>
    <t>89511</t>
  </si>
  <si>
    <t>89512</t>
  </si>
  <si>
    <t>89576</t>
  </si>
  <si>
    <t>89578</t>
  </si>
  <si>
    <t>89580</t>
  </si>
  <si>
    <t>89633</t>
  </si>
  <si>
    <t>15,76</t>
  </si>
  <si>
    <t>89634</t>
  </si>
  <si>
    <t>89635</t>
  </si>
  <si>
    <t>89636</t>
  </si>
  <si>
    <t>89711</t>
  </si>
  <si>
    <t>89712</t>
  </si>
  <si>
    <t>89713</t>
  </si>
  <si>
    <t>89714</t>
  </si>
  <si>
    <t>89716</t>
  </si>
  <si>
    <t>89717</t>
  </si>
  <si>
    <t>89770</t>
  </si>
  <si>
    <t>89771</t>
  </si>
  <si>
    <t>89773</t>
  </si>
  <si>
    <t>89775</t>
  </si>
  <si>
    <t>89798</t>
  </si>
  <si>
    <t>8,99</t>
  </si>
  <si>
    <t>89799</t>
  </si>
  <si>
    <t>89800</t>
  </si>
  <si>
    <t>89848</t>
  </si>
  <si>
    <t>89849</t>
  </si>
  <si>
    <t>89865</t>
  </si>
  <si>
    <t>9,24</t>
  </si>
  <si>
    <t>91784</t>
  </si>
  <si>
    <t>91785</t>
  </si>
  <si>
    <t>91786</t>
  </si>
  <si>
    <t>91787</t>
  </si>
  <si>
    <t>20,87</t>
  </si>
  <si>
    <t>91788</t>
  </si>
  <si>
    <t>91789</t>
  </si>
  <si>
    <t>91790</t>
  </si>
  <si>
    <t>91791</t>
  </si>
  <si>
    <t>91792</t>
  </si>
  <si>
    <t>91793</t>
  </si>
  <si>
    <t>91794</t>
  </si>
  <si>
    <t>91795</t>
  </si>
  <si>
    <t>91796</t>
  </si>
  <si>
    <t>92275</t>
  </si>
  <si>
    <t>23,07</t>
  </si>
  <si>
    <t>92276</t>
  </si>
  <si>
    <t>92277</t>
  </si>
  <si>
    <t>92278</t>
  </si>
  <si>
    <t>92279</t>
  </si>
  <si>
    <t>92280</t>
  </si>
  <si>
    <t>92305</t>
  </si>
  <si>
    <t>92306</t>
  </si>
  <si>
    <t>92307</t>
  </si>
  <si>
    <t>92320</t>
  </si>
  <si>
    <t>92321</t>
  </si>
  <si>
    <t>92322</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</si>
  <si>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</si>
  <si>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</si>
  <si>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</si>
  <si>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</si>
  <si>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</si>
  <si>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</si>
  <si>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</si>
  <si>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</si>
  <si>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</si>
  <si>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</si>
  <si>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</si>
  <si>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</si>
  <si>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</si>
  <si>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</si>
  <si>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</si>
  <si>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</si>
  <si>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</si>
  <si>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</si>
  <si>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</si>
  <si>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</si>
  <si>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</si>
  <si>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</si>
  <si>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</si>
  <si>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</si>
  <si>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</si>
  <si>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</si>
  <si>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</si>
  <si>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</si>
  <si>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</si>
  <si>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</si>
  <si>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</si>
  <si>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</si>
  <si>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</si>
  <si>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</si>
  <si>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</si>
  <si>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</si>
  <si>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</si>
  <si>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</si>
  <si>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</si>
  <si>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</si>
  <si>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</si>
  <si>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</si>
  <si>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</si>
  <si>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</si>
  <si>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</si>
  <si>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</si>
  <si>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</si>
  <si>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</si>
  <si>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</si>
  <si>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</si>
  <si>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</si>
  <si>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19,90</t>
  </si>
  <si>
    <t>96636</t>
  </si>
  <si>
    <t>96644</t>
  </si>
  <si>
    <t>96645</t>
  </si>
  <si>
    <t>96646</t>
  </si>
  <si>
    <t>96647</t>
  </si>
  <si>
    <t>96648</t>
  </si>
  <si>
    <t>96649</t>
  </si>
  <si>
    <t>96668</t>
  </si>
  <si>
    <t>7,40</t>
  </si>
  <si>
    <t>96669</t>
  </si>
  <si>
    <t>9,18</t>
  </si>
  <si>
    <t>96670</t>
  </si>
  <si>
    <t>96671</t>
  </si>
  <si>
    <t>96672</t>
  </si>
  <si>
    <t>27,50</t>
  </si>
  <si>
    <t>96673</t>
  </si>
  <si>
    <t>96674</t>
  </si>
  <si>
    <t>96675</t>
  </si>
  <si>
    <t>96676</t>
  </si>
  <si>
    <t>96677</t>
  </si>
  <si>
    <t>96678</t>
  </si>
  <si>
    <t>96679</t>
  </si>
  <si>
    <t>96680</t>
  </si>
  <si>
    <t>96681</t>
  </si>
  <si>
    <t>96682</t>
  </si>
  <si>
    <t>96683</t>
  </si>
  <si>
    <t>96718</t>
  </si>
  <si>
    <t>96719</t>
  </si>
  <si>
    <t>96720</t>
  </si>
  <si>
    <t>12,73</t>
  </si>
  <si>
    <t>96721</t>
  </si>
  <si>
    <t>96722</t>
  </si>
  <si>
    <t>96723</t>
  </si>
  <si>
    <t>96724</t>
  </si>
  <si>
    <t>96725</t>
  </si>
  <si>
    <t>96726</t>
  </si>
  <si>
    <t>96727</t>
  </si>
  <si>
    <t>9,30</t>
  </si>
  <si>
    <t>96728</t>
  </si>
  <si>
    <t>10,91</t>
  </si>
  <si>
    <t>96729</t>
  </si>
  <si>
    <t>96730</t>
  </si>
  <si>
    <t>96731</t>
  </si>
  <si>
    <t>96732</t>
  </si>
  <si>
    <t>96733</t>
  </si>
  <si>
    <t>96734</t>
  </si>
  <si>
    <t>96735</t>
  </si>
  <si>
    <t>96794</t>
  </si>
  <si>
    <t>6,03</t>
  </si>
  <si>
    <t>96795</t>
  </si>
  <si>
    <t>96796</t>
  </si>
  <si>
    <t>96797</t>
  </si>
  <si>
    <t>16,01</t>
  </si>
  <si>
    <t>96798</t>
  </si>
  <si>
    <t>96799</t>
  </si>
  <si>
    <t>96800</t>
  </si>
  <si>
    <t>96801</t>
  </si>
  <si>
    <t>72293</t>
  </si>
  <si>
    <t>72306</t>
  </si>
  <si>
    <t>72307</t>
  </si>
  <si>
    <t>72313</t>
  </si>
  <si>
    <t>72482</t>
  </si>
  <si>
    <t>72619</t>
  </si>
  <si>
    <t>72620</t>
  </si>
  <si>
    <t>72621</t>
  </si>
  <si>
    <t>72667</t>
  </si>
  <si>
    <t>72668</t>
  </si>
  <si>
    <t>72669</t>
  </si>
  <si>
    <t>72681</t>
  </si>
  <si>
    <t>72682</t>
  </si>
  <si>
    <t>72683</t>
  </si>
  <si>
    <t>72719</t>
  </si>
  <si>
    <t>72720</t>
  </si>
  <si>
    <t>72721</t>
  </si>
  <si>
    <t>89358</t>
  </si>
  <si>
    <t>89359</t>
  </si>
  <si>
    <t>89360</t>
  </si>
  <si>
    <t>89361</t>
  </si>
  <si>
    <t>6,24</t>
  </si>
  <si>
    <t>89362</t>
  </si>
  <si>
    <t>89363</t>
  </si>
  <si>
    <t>89364</t>
  </si>
  <si>
    <t>89365</t>
  </si>
  <si>
    <t>89366</t>
  </si>
  <si>
    <t>10,92</t>
  </si>
  <si>
    <t>89367</t>
  </si>
  <si>
    <t>89368</t>
  </si>
  <si>
    <t>9,64</t>
  </si>
  <si>
    <t>89369</t>
  </si>
  <si>
    <t>89370</t>
  </si>
  <si>
    <t>89371</t>
  </si>
  <si>
    <t>89372</t>
  </si>
  <si>
    <t>9,97</t>
  </si>
  <si>
    <t>89373</t>
  </si>
  <si>
    <t>89374</t>
  </si>
  <si>
    <t>89375</t>
  </si>
  <si>
    <t>89376</t>
  </si>
  <si>
    <t>89377</t>
  </si>
  <si>
    <t>6,00</t>
  </si>
  <si>
    <t>89378</t>
  </si>
  <si>
    <t>89379</t>
  </si>
  <si>
    <t>89380</t>
  </si>
  <si>
    <t>89381</t>
  </si>
  <si>
    <t>9,38</t>
  </si>
  <si>
    <t>89382</t>
  </si>
  <si>
    <t>89383</t>
  </si>
  <si>
    <t>89384</t>
  </si>
  <si>
    <t>89385</t>
  </si>
  <si>
    <t>5,18</t>
  </si>
  <si>
    <t>89386</t>
  </si>
  <si>
    <t>89387</t>
  </si>
  <si>
    <t>89388</t>
  </si>
  <si>
    <t>89389</t>
  </si>
  <si>
    <t>89390</t>
  </si>
  <si>
    <t>89391</t>
  </si>
  <si>
    <t>89392</t>
  </si>
  <si>
    <t>89393</t>
  </si>
  <si>
    <t>89394</t>
  </si>
  <si>
    <t>89395</t>
  </si>
  <si>
    <t>89396</t>
  </si>
  <si>
    <t>89397</t>
  </si>
  <si>
    <t>89398</t>
  </si>
  <si>
    <t>89399</t>
  </si>
  <si>
    <t>89400</t>
  </si>
  <si>
    <t>89404</t>
  </si>
  <si>
    <t>89405</t>
  </si>
  <si>
    <t>89406</t>
  </si>
  <si>
    <t>4,56</t>
  </si>
  <si>
    <t>89407</t>
  </si>
  <si>
    <t>89408</t>
  </si>
  <si>
    <t>4,27</t>
  </si>
  <si>
    <t>89409</t>
  </si>
  <si>
    <t>89410</t>
  </si>
  <si>
    <t>89411</t>
  </si>
  <si>
    <t>89412</t>
  </si>
  <si>
    <t>5,90</t>
  </si>
  <si>
    <t>89413</t>
  </si>
  <si>
    <t>89414</t>
  </si>
  <si>
    <t>89415</t>
  </si>
  <si>
    <t>89416</t>
  </si>
  <si>
    <t>89417</t>
  </si>
  <si>
    <t>89418</t>
  </si>
  <si>
    <t>8,81</t>
  </si>
  <si>
    <t>89419</t>
  </si>
  <si>
    <t>89420</t>
  </si>
  <si>
    <t>6,27</t>
  </si>
  <si>
    <t>89421</t>
  </si>
  <si>
    <t>7,17</t>
  </si>
  <si>
    <t>89422</t>
  </si>
  <si>
    <t>89423</t>
  </si>
  <si>
    <t>89424</t>
  </si>
  <si>
    <t>89425</t>
  </si>
  <si>
    <t>89426</t>
  </si>
  <si>
    <t>5,04</t>
  </si>
  <si>
    <t>89427</t>
  </si>
  <si>
    <t>89428</t>
  </si>
  <si>
    <t>89429</t>
  </si>
  <si>
    <t>3,42</t>
  </si>
  <si>
    <t>89430</t>
  </si>
  <si>
    <t>6,87</t>
  </si>
  <si>
    <t>89431</t>
  </si>
  <si>
    <t>89432</t>
  </si>
  <si>
    <t>89433</t>
  </si>
  <si>
    <t>89434</t>
  </si>
  <si>
    <t>89435</t>
  </si>
  <si>
    <t>89436</t>
  </si>
  <si>
    <t>89437</t>
  </si>
  <si>
    <t>89438</t>
  </si>
  <si>
    <t>4,96</t>
  </si>
  <si>
    <t>89439</t>
  </si>
  <si>
    <t>89440</t>
  </si>
  <si>
    <t>89441</t>
  </si>
  <si>
    <t>12,25</t>
  </si>
  <si>
    <t>89442</t>
  </si>
  <si>
    <t>89443</t>
  </si>
  <si>
    <t>89444</t>
  </si>
  <si>
    <t>89445</t>
  </si>
  <si>
    <t>89481</t>
  </si>
  <si>
    <t>89485</t>
  </si>
  <si>
    <t>89489</t>
  </si>
  <si>
    <t>4,73</t>
  </si>
  <si>
    <t>89490</t>
  </si>
  <si>
    <t>89492</t>
  </si>
  <si>
    <t>89493</t>
  </si>
  <si>
    <t>89494</t>
  </si>
  <si>
    <t>7,51</t>
  </si>
  <si>
    <t>89496</t>
  </si>
  <si>
    <t>89497</t>
  </si>
  <si>
    <t>89498</t>
  </si>
  <si>
    <t>8,08</t>
  </si>
  <si>
    <t>89499</t>
  </si>
  <si>
    <t>89500</t>
  </si>
  <si>
    <t>89501</t>
  </si>
  <si>
    <t>9,41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</si>
  <si>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</si>
  <si>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</si>
  <si>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</si>
  <si>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</si>
  <si>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</si>
  <si>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</si>
  <si>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</si>
  <si>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</si>
  <si>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</si>
  <si>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</si>
  <si>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</si>
  <si>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</si>
  <si>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</si>
  <si>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</si>
  <si>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</si>
  <si>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</si>
  <si>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</si>
  <si>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</si>
  <si>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</si>
  <si>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</si>
  <si>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</si>
  <si>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</si>
  <si>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</si>
  <si>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2,61</t>
  </si>
  <si>
    <t>89529</t>
  </si>
  <si>
    <t>89530</t>
  </si>
  <si>
    <t>11,20</t>
  </si>
  <si>
    <t>89531</t>
  </si>
  <si>
    <t>89532</t>
  </si>
  <si>
    <t>89533</t>
  </si>
  <si>
    <t>89534</t>
  </si>
  <si>
    <t>89535</t>
  </si>
  <si>
    <t>89536</t>
  </si>
  <si>
    <t>7,76</t>
  </si>
  <si>
    <t>89538</t>
  </si>
  <si>
    <t>2,72</t>
  </si>
  <si>
    <t>89540</t>
  </si>
  <si>
    <t>89541</t>
  </si>
  <si>
    <t>89542</t>
  </si>
  <si>
    <t>89544</t>
  </si>
  <si>
    <t>5,40</t>
  </si>
  <si>
    <t>89545</t>
  </si>
  <si>
    <t>7,45</t>
  </si>
  <si>
    <t>89546</t>
  </si>
  <si>
    <t>89547</t>
  </si>
  <si>
    <t>11,14</t>
  </si>
  <si>
    <t>89548</t>
  </si>
  <si>
    <t>12,31</t>
  </si>
  <si>
    <t>89549</t>
  </si>
  <si>
    <t>89550</t>
  </si>
  <si>
    <t>89551</t>
  </si>
  <si>
    <t>6,10</t>
  </si>
  <si>
    <t>89552</t>
  </si>
  <si>
    <t>12,26</t>
  </si>
  <si>
    <t>89553</t>
  </si>
  <si>
    <t>3,96</t>
  </si>
  <si>
    <t>89554</t>
  </si>
  <si>
    <t>89555</t>
  </si>
  <si>
    <t>89556</t>
  </si>
  <si>
    <t>19,51</t>
  </si>
  <si>
    <t>89557</t>
  </si>
  <si>
    <t>89558</t>
  </si>
  <si>
    <t>89559</t>
  </si>
  <si>
    <t>89561</t>
  </si>
  <si>
    <t>89562</t>
  </si>
  <si>
    <t>89563</t>
  </si>
  <si>
    <t>13,95</t>
  </si>
  <si>
    <t>89564</t>
  </si>
  <si>
    <t>10,81</t>
  </si>
  <si>
    <t>89565</t>
  </si>
  <si>
    <t>89566</t>
  </si>
  <si>
    <t>89567</t>
  </si>
  <si>
    <t>89568</t>
  </si>
  <si>
    <t>89569</t>
  </si>
  <si>
    <t>89570</t>
  </si>
  <si>
    <t>89571</t>
  </si>
  <si>
    <t>89572</t>
  </si>
  <si>
    <t>89573</t>
  </si>
  <si>
    <t>89574</t>
  </si>
  <si>
    <t>89575</t>
  </si>
  <si>
    <t>7,60</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</si>
  <si>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</si>
  <si>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</si>
  <si>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</si>
  <si>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</si>
  <si>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</si>
  <si>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</si>
  <si>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</si>
  <si>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</si>
  <si>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</si>
  <si>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</si>
  <si>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</si>
  <si>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</si>
  <si>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</si>
  <si>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</si>
  <si>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</si>
  <si>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</si>
  <si>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</si>
  <si>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</si>
  <si>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</si>
  <si>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</si>
  <si>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</si>
  <si>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</si>
  <si>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</si>
  <si>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</si>
  <si>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</si>
  <si>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</si>
  <si>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</si>
  <si>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</si>
  <si>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</si>
  <si>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</si>
  <si>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</si>
  <si>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</si>
  <si>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</si>
  <si>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</si>
  <si>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</si>
  <si>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</si>
  <si>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</si>
  <si>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</si>
  <si>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14,39</t>
  </si>
  <si>
    <t>89626</t>
  </si>
  <si>
    <t>17,89</t>
  </si>
  <si>
    <t>89627</t>
  </si>
  <si>
    <t>14,16</t>
  </si>
  <si>
    <t>89628</t>
  </si>
  <si>
    <t>89629</t>
  </si>
  <si>
    <t>89630</t>
  </si>
  <si>
    <t>89631</t>
  </si>
  <si>
    <t>89632</t>
  </si>
  <si>
    <t>89637</t>
  </si>
  <si>
    <t>6,57</t>
  </si>
  <si>
    <t>89638</t>
  </si>
  <si>
    <t>89639</t>
  </si>
  <si>
    <t>89641</t>
  </si>
  <si>
    <t>89642</t>
  </si>
  <si>
    <t>89643</t>
  </si>
  <si>
    <t>89645</t>
  </si>
  <si>
    <t>89646</t>
  </si>
  <si>
    <t>89647</t>
  </si>
  <si>
    <t>13,98</t>
  </si>
  <si>
    <t>89648</t>
  </si>
  <si>
    <t>15,46</t>
  </si>
  <si>
    <t>89649</t>
  </si>
  <si>
    <t>89650</t>
  </si>
  <si>
    <t>89651</t>
  </si>
  <si>
    <t>89652</t>
  </si>
  <si>
    <t>89653</t>
  </si>
  <si>
    <t>89654</t>
  </si>
  <si>
    <t>89655</t>
  </si>
  <si>
    <t>89656</t>
  </si>
  <si>
    <t>89657</t>
  </si>
  <si>
    <t>89658</t>
  </si>
  <si>
    <t>6,11</t>
  </si>
  <si>
    <t>89659</t>
  </si>
  <si>
    <t>89660</t>
  </si>
  <si>
    <t>89661</t>
  </si>
  <si>
    <t>89662</t>
  </si>
  <si>
    <t>89663</t>
  </si>
  <si>
    <t>89664</t>
  </si>
  <si>
    <t>89665</t>
  </si>
  <si>
    <t>89666</t>
  </si>
  <si>
    <t>4,97</t>
  </si>
  <si>
    <t>89667</t>
  </si>
  <si>
    <t>89668</t>
  </si>
  <si>
    <t>89669</t>
  </si>
  <si>
    <t>12,97</t>
  </si>
  <si>
    <t>89670</t>
  </si>
  <si>
    <t>89671</t>
  </si>
  <si>
    <t>89672</t>
  </si>
  <si>
    <t>89673</t>
  </si>
  <si>
    <t>89674</t>
  </si>
  <si>
    <t>89675</t>
  </si>
  <si>
    <t>89676</t>
  </si>
  <si>
    <t>89677</t>
  </si>
  <si>
    <t>89678</t>
  </si>
  <si>
    <t>6,56</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</si>
  <si>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</si>
  <si>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</si>
  <si>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</si>
  <si>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</si>
  <si>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</si>
  <si>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</si>
  <si>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</si>
  <si>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</si>
  <si>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</si>
  <si>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</si>
  <si>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</si>
  <si>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</si>
  <si>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</si>
  <si>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</si>
  <si>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</si>
  <si>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</si>
  <si>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</si>
  <si>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</si>
  <si>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</si>
  <si>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</si>
  <si>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</si>
  <si>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</si>
  <si>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</si>
  <si>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</si>
  <si>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</si>
  <si>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</si>
  <si>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</si>
  <si>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</si>
  <si>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</si>
  <si>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8,73</t>
  </si>
  <si>
    <t>89721</t>
  </si>
  <si>
    <t>89723</t>
  </si>
  <si>
    <t>89724</t>
  </si>
  <si>
    <t>89725</t>
  </si>
  <si>
    <t>89726</t>
  </si>
  <si>
    <t>89727</t>
  </si>
  <si>
    <t>89728</t>
  </si>
  <si>
    <t>89729</t>
  </si>
  <si>
    <t>89730</t>
  </si>
  <si>
    <t>89731</t>
  </si>
  <si>
    <t>89732</t>
  </si>
  <si>
    <t>8,06</t>
  </si>
  <si>
    <t>89733</t>
  </si>
  <si>
    <t>89734</t>
  </si>
  <si>
    <t>89735</t>
  </si>
  <si>
    <t>89736</t>
  </si>
  <si>
    <t>4,88</t>
  </si>
  <si>
    <t>89737</t>
  </si>
  <si>
    <t>89738</t>
  </si>
  <si>
    <t>89739</t>
  </si>
  <si>
    <t>13,64</t>
  </si>
  <si>
    <t>89740</t>
  </si>
  <si>
    <t>89741</t>
  </si>
  <si>
    <t>89742</t>
  </si>
  <si>
    <t>89743</t>
  </si>
  <si>
    <t>89744</t>
  </si>
  <si>
    <t>89745</t>
  </si>
  <si>
    <t>89746</t>
  </si>
  <si>
    <t>89747</t>
  </si>
  <si>
    <t>89748</t>
  </si>
  <si>
    <t>89749</t>
  </si>
  <si>
    <t>89750</t>
  </si>
  <si>
    <t>89751</t>
  </si>
  <si>
    <t>89752</t>
  </si>
  <si>
    <t>4,43</t>
  </si>
  <si>
    <t>89753</t>
  </si>
  <si>
    <t>89754</t>
  </si>
  <si>
    <t>89755</t>
  </si>
  <si>
    <t>89756</t>
  </si>
  <si>
    <t>89757</t>
  </si>
  <si>
    <t>89758</t>
  </si>
  <si>
    <t>89759</t>
  </si>
  <si>
    <t>89760</t>
  </si>
  <si>
    <t>89761</t>
  </si>
  <si>
    <t>20,84</t>
  </si>
  <si>
    <t>89762</t>
  </si>
  <si>
    <t>89763</t>
  </si>
  <si>
    <t>89764</t>
  </si>
  <si>
    <t>89765</t>
  </si>
  <si>
    <t>9,42</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</si>
  <si>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</si>
  <si>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</si>
  <si>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</si>
  <si>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</si>
  <si>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</si>
  <si>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</si>
  <si>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</si>
  <si>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</si>
  <si>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</si>
  <si>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</si>
  <si>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</si>
  <si>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</si>
  <si>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</si>
  <si>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</si>
  <si>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</si>
  <si>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</si>
  <si>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</si>
  <si>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</si>
  <si>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</si>
  <si>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</si>
  <si>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</si>
  <si>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</si>
  <si>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</si>
  <si>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</si>
  <si>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</si>
  <si>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11,76</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</si>
  <si>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</si>
  <si>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</si>
  <si>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</si>
  <si>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</si>
  <si>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</si>
  <si>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</si>
  <si>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</si>
  <si>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</si>
  <si>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</si>
  <si>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</si>
  <si>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</si>
  <si>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</si>
  <si>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</si>
  <si>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</si>
  <si>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</si>
  <si>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</si>
  <si>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</si>
  <si>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</si>
  <si>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</si>
  <si>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</si>
  <si>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</si>
  <si>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</si>
  <si>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</si>
  <si>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</si>
  <si>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10,33</t>
  </si>
  <si>
    <t>89822</t>
  </si>
  <si>
    <t>89823</t>
  </si>
  <si>
    <t>89824</t>
  </si>
  <si>
    <t>89825</t>
  </si>
  <si>
    <t>89826</t>
  </si>
  <si>
    <t>89827</t>
  </si>
  <si>
    <t>89828</t>
  </si>
  <si>
    <t>89829</t>
  </si>
  <si>
    <t>17,60</t>
  </si>
  <si>
    <t>89830</t>
  </si>
  <si>
    <t>89831</t>
  </si>
  <si>
    <t>89832</t>
  </si>
  <si>
    <t>28,70</t>
  </si>
  <si>
    <t>89833</t>
  </si>
  <si>
    <t>22,00</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</si>
  <si>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</si>
  <si>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</si>
  <si>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</si>
  <si>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</si>
  <si>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</si>
  <si>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</si>
  <si>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</si>
  <si>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</si>
  <si>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</si>
  <si>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</si>
  <si>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</si>
  <si>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</si>
  <si>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</si>
  <si>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</si>
  <si>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</si>
  <si>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</si>
  <si>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</si>
  <si>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</si>
  <si>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</si>
  <si>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</si>
  <si>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</si>
  <si>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</si>
  <si>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</si>
  <si>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</si>
  <si>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</si>
  <si>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</si>
  <si>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</si>
  <si>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</si>
  <si>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</si>
  <si>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</si>
  <si>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</si>
  <si>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</si>
  <si>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</si>
  <si>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</si>
  <si>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</si>
  <si>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</si>
  <si>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6,23</t>
  </si>
  <si>
    <t>92287</t>
  </si>
  <si>
    <t>92288</t>
  </si>
  <si>
    <t>92289</t>
  </si>
  <si>
    <t>92290</t>
  </si>
  <si>
    <t>92291</t>
  </si>
  <si>
    <t>92292</t>
  </si>
  <si>
    <t>92293</t>
  </si>
  <si>
    <t>92294</t>
  </si>
  <si>
    <t>8,24</t>
  </si>
  <si>
    <t>92295</t>
  </si>
  <si>
    <t>92296</t>
  </si>
  <si>
    <t>92297</t>
  </si>
  <si>
    <t>92298</t>
  </si>
  <si>
    <t>92299</t>
  </si>
  <si>
    <t>92300</t>
  </si>
  <si>
    <t>92301</t>
  </si>
  <si>
    <t>92302</t>
  </si>
  <si>
    <t>92303</t>
  </si>
  <si>
    <t>92304</t>
  </si>
  <si>
    <t>92311</t>
  </si>
  <si>
    <t>92312</t>
  </si>
  <si>
    <t>92313</t>
  </si>
  <si>
    <t>92314</t>
  </si>
  <si>
    <t>92315</t>
  </si>
  <si>
    <t>6,99</t>
  </si>
  <si>
    <t>92316</t>
  </si>
  <si>
    <t>92317</t>
  </si>
  <si>
    <t>10,46</t>
  </si>
  <si>
    <t>92318</t>
  </si>
  <si>
    <t>92319</t>
  </si>
  <si>
    <t>20,25</t>
  </si>
  <si>
    <t>92326</t>
  </si>
  <si>
    <t>92327</t>
  </si>
  <si>
    <t>92328</t>
  </si>
  <si>
    <t>92329</t>
  </si>
  <si>
    <t>5,20</t>
  </si>
  <si>
    <t>92330</t>
  </si>
  <si>
    <t>8,42</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</si>
  <si>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</si>
  <si>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</si>
  <si>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</si>
  <si>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</si>
  <si>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</si>
  <si>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</si>
  <si>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</si>
  <si>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</si>
  <si>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</si>
  <si>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</si>
  <si>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</si>
  <si>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</si>
  <si>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</si>
  <si>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</si>
  <si>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</si>
  <si>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</si>
  <si>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</si>
  <si>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</si>
  <si>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</si>
  <si>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</si>
  <si>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</si>
  <si>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</si>
  <si>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</si>
  <si>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</si>
  <si>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</si>
  <si>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</si>
  <si>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</si>
  <si>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</si>
  <si>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</si>
  <si>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</si>
  <si>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</si>
  <si>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</si>
  <si>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</si>
  <si>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</si>
  <si>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</si>
  <si>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</si>
  <si>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</si>
  <si>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</si>
  <si>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</si>
  <si>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</si>
  <si>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</si>
  <si>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</si>
  <si>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</si>
  <si>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</si>
  <si>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</si>
  <si>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</si>
  <si>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</si>
  <si>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</si>
  <si>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</si>
  <si>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</si>
  <si>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</si>
  <si>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</si>
  <si>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</si>
  <si>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</si>
  <si>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</si>
  <si>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</si>
  <si>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</si>
  <si>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</si>
  <si>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</si>
  <si>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</si>
  <si>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</si>
  <si>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</si>
  <si>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</si>
  <si>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</si>
  <si>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</si>
  <si>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</si>
  <si>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</si>
  <si>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</si>
  <si>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</si>
  <si>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</si>
  <si>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</si>
  <si>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</si>
  <si>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</si>
  <si>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</si>
  <si>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</si>
  <si>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</si>
  <si>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</si>
  <si>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</si>
  <si>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</si>
  <si>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</si>
  <si>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</si>
  <si>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</si>
  <si>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</si>
  <si>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</si>
  <si>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</si>
  <si>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</si>
  <si>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13,61</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</si>
  <si>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</si>
  <si>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</si>
  <si>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</si>
  <si>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</si>
  <si>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</si>
  <si>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</si>
  <si>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</si>
  <si>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</si>
  <si>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</si>
  <si>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</si>
  <si>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</si>
  <si>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</si>
  <si>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</si>
  <si>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</si>
  <si>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</si>
  <si>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</si>
  <si>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</si>
  <si>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</si>
  <si>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</si>
  <si>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</si>
  <si>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</si>
  <si>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</si>
  <si>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</si>
  <si>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</si>
  <si>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</si>
  <si>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</si>
  <si>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</si>
  <si>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</si>
  <si>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</si>
  <si>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</si>
  <si>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</si>
  <si>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</si>
  <si>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</si>
  <si>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</si>
  <si>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</si>
  <si>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</si>
  <si>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</si>
  <si>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</si>
  <si>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</si>
  <si>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</si>
  <si>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</si>
  <si>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</si>
  <si>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</si>
  <si>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</si>
  <si>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</si>
  <si>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</si>
  <si>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</si>
  <si>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</si>
  <si>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</si>
  <si>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</si>
  <si>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</si>
  <si>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</si>
  <si>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</si>
  <si>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</si>
  <si>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</si>
  <si>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</si>
  <si>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</si>
  <si>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</si>
  <si>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</si>
  <si>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</si>
  <si>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</si>
  <si>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</si>
  <si>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</si>
  <si>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</si>
  <si>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</si>
  <si>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</si>
  <si>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</si>
  <si>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</si>
  <si>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</si>
  <si>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</si>
  <si>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</si>
  <si>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</si>
  <si>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</si>
  <si>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</si>
  <si>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</si>
  <si>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</si>
  <si>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</si>
  <si>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</si>
  <si>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</si>
  <si>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</si>
  <si>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</si>
  <si>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</si>
  <si>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</si>
  <si>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</si>
  <si>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</si>
  <si>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</si>
  <si>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</si>
  <si>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</si>
  <si>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</si>
  <si>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</si>
  <si>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</si>
  <si>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</si>
  <si>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</si>
  <si>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</si>
  <si>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14,94</t>
  </si>
  <si>
    <t>93080</t>
  </si>
  <si>
    <t>93081</t>
  </si>
  <si>
    <t>93082</t>
  </si>
  <si>
    <t>93083</t>
  </si>
  <si>
    <t>93084</t>
  </si>
  <si>
    <t>93085</t>
  </si>
  <si>
    <t>7,15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</si>
  <si>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</si>
  <si>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</si>
  <si>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</si>
  <si>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</si>
  <si>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</si>
  <si>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</si>
  <si>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</si>
  <si>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</si>
  <si>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</si>
  <si>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</si>
  <si>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</si>
  <si>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</si>
  <si>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</si>
  <si>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</si>
  <si>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</si>
  <si>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</si>
  <si>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</si>
  <si>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</si>
  <si>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</si>
  <si>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</si>
  <si>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</si>
  <si>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</si>
  <si>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</si>
  <si>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8,58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</si>
  <si>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</si>
  <si>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</si>
  <si>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</si>
  <si>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</si>
  <si>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</si>
  <si>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</si>
  <si>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</si>
  <si>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</si>
  <si>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</si>
  <si>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</si>
  <si>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</si>
  <si>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</si>
  <si>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</si>
  <si>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</si>
  <si>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</si>
  <si>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</si>
  <si>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</si>
  <si>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</si>
  <si>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</si>
  <si>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</si>
  <si>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</si>
  <si>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</si>
  <si>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</si>
  <si>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</si>
  <si>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</si>
  <si>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</si>
  <si>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</si>
  <si>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</si>
  <si>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</si>
  <si>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</si>
  <si>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</si>
  <si>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</si>
  <si>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</si>
  <si>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</si>
  <si>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</si>
  <si>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</si>
  <si>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</si>
  <si>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</si>
  <si>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</si>
  <si>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</si>
  <si>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</si>
  <si>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</si>
  <si>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</si>
  <si>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</si>
  <si>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</si>
  <si>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</si>
  <si>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</si>
  <si>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</si>
  <si>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</si>
  <si>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</si>
  <si>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4,31</t>
  </si>
  <si>
    <t>94658</t>
  </si>
  <si>
    <t>94659</t>
  </si>
  <si>
    <t>94660</t>
  </si>
  <si>
    <t>8,21</t>
  </si>
  <si>
    <t>94661</t>
  </si>
  <si>
    <t>8,53</t>
  </si>
  <si>
    <t>94662</t>
  </si>
  <si>
    <t>94663</t>
  </si>
  <si>
    <t>94664</t>
  </si>
  <si>
    <t>18,28</t>
  </si>
  <si>
    <t>94665</t>
  </si>
  <si>
    <t>19,53</t>
  </si>
  <si>
    <t>94666</t>
  </si>
  <si>
    <t>94667</t>
  </si>
  <si>
    <t>94668</t>
  </si>
  <si>
    <t>94669</t>
  </si>
  <si>
    <t>94670</t>
  </si>
  <si>
    <t>94671</t>
  </si>
  <si>
    <t>94672</t>
  </si>
  <si>
    <t>7,23</t>
  </si>
  <si>
    <t>94673</t>
  </si>
  <si>
    <t>7,09</t>
  </si>
  <si>
    <t>94674</t>
  </si>
  <si>
    <t>6,50</t>
  </si>
  <si>
    <t>94675</t>
  </si>
  <si>
    <t>94676</t>
  </si>
  <si>
    <t>94677</t>
  </si>
  <si>
    <t>94678</t>
  </si>
  <si>
    <t>94679</t>
  </si>
  <si>
    <t>94680</t>
  </si>
  <si>
    <t>94681</t>
  </si>
  <si>
    <t>94682</t>
  </si>
  <si>
    <t>94683</t>
  </si>
  <si>
    <t>94684</t>
  </si>
  <si>
    <t>94685</t>
  </si>
  <si>
    <t>94686</t>
  </si>
  <si>
    <t>94687</t>
  </si>
  <si>
    <t>94688</t>
  </si>
  <si>
    <t>94689</t>
  </si>
  <si>
    <t>9,54</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</si>
  <si>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</si>
  <si>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</si>
  <si>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</si>
  <si>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</si>
  <si>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</si>
  <si>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</si>
  <si>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</si>
  <si>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</si>
  <si>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</si>
  <si>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</si>
  <si>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</si>
  <si>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</si>
  <si>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</si>
  <si>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</si>
  <si>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</si>
  <si>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</si>
  <si>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</si>
  <si>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</si>
  <si>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</si>
  <si>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</si>
  <si>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</si>
  <si>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</si>
  <si>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</si>
  <si>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</si>
  <si>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</si>
  <si>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</si>
  <si>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</si>
  <si>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</si>
  <si>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</si>
  <si>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</si>
  <si>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</si>
  <si>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</si>
  <si>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</si>
  <si>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</si>
  <si>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</si>
  <si>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</si>
  <si>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</si>
  <si>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</si>
  <si>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9,49</t>
  </si>
  <si>
    <t>94742</t>
  </si>
  <si>
    <t>94743</t>
  </si>
  <si>
    <t>94744</t>
  </si>
  <si>
    <t>94746</t>
  </si>
  <si>
    <t>94748</t>
  </si>
  <si>
    <t>94750</t>
  </si>
  <si>
    <t>94752</t>
  </si>
  <si>
    <t>94756</t>
  </si>
  <si>
    <t>9,67</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</si>
  <si>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</si>
  <si>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</si>
  <si>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</si>
  <si>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</si>
  <si>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</si>
  <si>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</si>
  <si>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</si>
  <si>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</si>
  <si>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</si>
  <si>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</si>
  <si>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</si>
  <si>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</si>
  <si>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</si>
  <si>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</si>
  <si>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</si>
  <si>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</si>
  <si>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</si>
  <si>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</si>
  <si>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</si>
  <si>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</si>
  <si>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</si>
  <si>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</si>
  <si>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</si>
  <si>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</si>
  <si>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</si>
  <si>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</si>
  <si>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12,02</t>
  </si>
  <si>
    <t>96642</t>
  </si>
  <si>
    <t>96643</t>
  </si>
  <si>
    <t>96650</t>
  </si>
  <si>
    <t>96651</t>
  </si>
  <si>
    <t>96652</t>
  </si>
  <si>
    <t>13,45</t>
  </si>
  <si>
    <t>96653</t>
  </si>
  <si>
    <t>13,42</t>
  </si>
  <si>
    <t>96654</t>
  </si>
  <si>
    <t>96655</t>
  </si>
  <si>
    <t>96656</t>
  </si>
  <si>
    <t>96657</t>
  </si>
  <si>
    <t>96658</t>
  </si>
  <si>
    <t>10,35</t>
  </si>
  <si>
    <t>96659</t>
  </si>
  <si>
    <t>96660</t>
  </si>
  <si>
    <t>96661</t>
  </si>
  <si>
    <t>96662</t>
  </si>
  <si>
    <t>96663</t>
  </si>
  <si>
    <t>96664</t>
  </si>
  <si>
    <t>96665</t>
  </si>
  <si>
    <t>96666</t>
  </si>
  <si>
    <t>96667</t>
  </si>
  <si>
    <t>96684</t>
  </si>
  <si>
    <t>3,17</t>
  </si>
  <si>
    <t>96685</t>
  </si>
  <si>
    <t>96686</t>
  </si>
  <si>
    <t>96687</t>
  </si>
  <si>
    <t>96688</t>
  </si>
  <si>
    <t>8,05</t>
  </si>
  <si>
    <t>96689</t>
  </si>
  <si>
    <t>96690</t>
  </si>
  <si>
    <t>14,73</t>
  </si>
  <si>
    <t>96691</t>
  </si>
  <si>
    <t>96692</t>
  </si>
  <si>
    <t>96693</t>
  </si>
  <si>
    <t>21,21</t>
  </si>
  <si>
    <t>96694</t>
  </si>
  <si>
    <t>96695</t>
  </si>
  <si>
    <t>96696</t>
  </si>
  <si>
    <t>96697</t>
  </si>
  <si>
    <t>96698</t>
  </si>
  <si>
    <t>2,39</t>
  </si>
  <si>
    <t>96699</t>
  </si>
  <si>
    <t>96700</t>
  </si>
  <si>
    <t>96701</t>
  </si>
  <si>
    <t>96702</t>
  </si>
  <si>
    <t>3,43</t>
  </si>
  <si>
    <t>96703</t>
  </si>
  <si>
    <t>96704</t>
  </si>
  <si>
    <t>96705</t>
  </si>
  <si>
    <t>96706</t>
  </si>
  <si>
    <t>96707</t>
  </si>
  <si>
    <t>96708</t>
  </si>
  <si>
    <t>96709</t>
  </si>
  <si>
    <t>96710</t>
  </si>
  <si>
    <t>96711</t>
  </si>
  <si>
    <t>96712</t>
  </si>
  <si>
    <t>12,09</t>
  </si>
  <si>
    <t>96713</t>
  </si>
  <si>
    <t>96714</t>
  </si>
  <si>
    <t>96715</t>
  </si>
  <si>
    <t>96716</t>
  </si>
  <si>
    <t>96717</t>
  </si>
  <si>
    <t>96736</t>
  </si>
  <si>
    <t>3,75</t>
  </si>
  <si>
    <t>96737</t>
  </si>
  <si>
    <t>96738</t>
  </si>
  <si>
    <t>96739</t>
  </si>
  <si>
    <t>5,44</t>
  </si>
  <si>
    <t>96740</t>
  </si>
  <si>
    <t>96741</t>
  </si>
  <si>
    <t>96742</t>
  </si>
  <si>
    <t>96743</t>
  </si>
  <si>
    <t>96744</t>
  </si>
  <si>
    <t>96745</t>
  </si>
  <si>
    <t>96746</t>
  </si>
  <si>
    <t>96747</t>
  </si>
  <si>
    <t>96748</t>
  </si>
  <si>
    <t>5,94</t>
  </si>
  <si>
    <t>96749</t>
  </si>
  <si>
    <t>8,01</t>
  </si>
  <si>
    <t>96750</t>
  </si>
  <si>
    <t>96751</t>
  </si>
  <si>
    <t>96752</t>
  </si>
  <si>
    <t>96753</t>
  </si>
  <si>
    <t>96754</t>
  </si>
  <si>
    <t>96755</t>
  </si>
  <si>
    <t>96756</t>
  </si>
  <si>
    <t>9,34</t>
  </si>
  <si>
    <t>96757</t>
  </si>
  <si>
    <t>96758</t>
  </si>
  <si>
    <t>96759</t>
  </si>
  <si>
    <t>96760</t>
  </si>
  <si>
    <t>96761</t>
  </si>
  <si>
    <t>96762</t>
  </si>
  <si>
    <t>96763</t>
  </si>
  <si>
    <t>96764</t>
  </si>
  <si>
    <t>96802</t>
  </si>
  <si>
    <t>96803</t>
  </si>
  <si>
    <t>96804</t>
  </si>
  <si>
    <t>96805</t>
  </si>
  <si>
    <t>96806</t>
  </si>
  <si>
    <t>96807</t>
  </si>
  <si>
    <t>96808</t>
  </si>
  <si>
    <t>96809</t>
  </si>
  <si>
    <t>96810</t>
  </si>
  <si>
    <t>96811</t>
  </si>
  <si>
    <t>11,70</t>
  </si>
  <si>
    <t>96812</t>
  </si>
  <si>
    <t>96813</t>
  </si>
  <si>
    <t>96814</t>
  </si>
  <si>
    <t>96815</t>
  </si>
  <si>
    <t>96816</t>
  </si>
  <si>
    <t>96817</t>
  </si>
  <si>
    <t>96818</t>
  </si>
  <si>
    <t>16,02</t>
  </si>
  <si>
    <t>96819</t>
  </si>
  <si>
    <t>96820</t>
  </si>
  <si>
    <t>96821</t>
  </si>
  <si>
    <t>96822</t>
  </si>
  <si>
    <t>96823</t>
  </si>
  <si>
    <t>10,29</t>
  </si>
  <si>
    <t>96824</t>
  </si>
  <si>
    <t>96825</t>
  </si>
  <si>
    <t>96826</t>
  </si>
  <si>
    <t>96827</t>
  </si>
  <si>
    <t>96828</t>
  </si>
  <si>
    <t>96829</t>
  </si>
  <si>
    <t>96830</t>
  </si>
  <si>
    <t>96831</t>
  </si>
  <si>
    <t>16,83</t>
  </si>
  <si>
    <t>96832</t>
  </si>
  <si>
    <t>96833</t>
  </si>
  <si>
    <t>96834</t>
  </si>
  <si>
    <t>96835</t>
  </si>
  <si>
    <t>96836</t>
  </si>
  <si>
    <t>96837</t>
  </si>
  <si>
    <t>96838</t>
  </si>
  <si>
    <t>96839</t>
  </si>
  <si>
    <t>96840</t>
  </si>
  <si>
    <t>96841</t>
  </si>
  <si>
    <t>96842</t>
  </si>
  <si>
    <t>96843</t>
  </si>
  <si>
    <t>96844</t>
  </si>
  <si>
    <t>96845</t>
  </si>
  <si>
    <t>96846</t>
  </si>
  <si>
    <t>96847</t>
  </si>
  <si>
    <t>24,02</t>
  </si>
  <si>
    <t>96848</t>
  </si>
  <si>
    <t>96849</t>
  </si>
  <si>
    <t>96850</t>
  </si>
  <si>
    <t>96851</t>
  </si>
  <si>
    <t>96852</t>
  </si>
  <si>
    <t>96853</t>
  </si>
  <si>
    <t>96854</t>
  </si>
  <si>
    <t>96855</t>
  </si>
  <si>
    <t>96856</t>
  </si>
  <si>
    <t>96857</t>
  </si>
  <si>
    <t>96858</t>
  </si>
  <si>
    <t>96859</t>
  </si>
  <si>
    <t>96860</t>
  </si>
  <si>
    <t>96861</t>
  </si>
  <si>
    <t>96862</t>
  </si>
  <si>
    <t>96863</t>
  </si>
  <si>
    <t>96864</t>
  </si>
  <si>
    <t>96865</t>
  </si>
  <si>
    <t>32,56</t>
  </si>
  <si>
    <t>96866</t>
  </si>
  <si>
    <t>96867</t>
  </si>
  <si>
    <t>96868</t>
  </si>
  <si>
    <t>96869</t>
  </si>
  <si>
    <t>96870</t>
  </si>
  <si>
    <t>96871</t>
  </si>
  <si>
    <t>96872</t>
  </si>
  <si>
    <t>96873</t>
  </si>
  <si>
    <t>96874</t>
  </si>
  <si>
    <t>96875</t>
  </si>
  <si>
    <t>96876</t>
  </si>
  <si>
    <t>96877</t>
  </si>
  <si>
    <t>96878</t>
  </si>
  <si>
    <t>96879</t>
  </si>
  <si>
    <t>96880</t>
  </si>
  <si>
    <t>96881</t>
  </si>
  <si>
    <t>6171</t>
  </si>
  <si>
    <t>88503</t>
  </si>
  <si>
    <t>88504</t>
  </si>
  <si>
    <t>89482</t>
  </si>
  <si>
    <t>89491</t>
  </si>
  <si>
    <t>89495</t>
  </si>
  <si>
    <t>6,91</t>
  </si>
  <si>
    <t>89707</t>
  </si>
  <si>
    <t>89708</t>
  </si>
  <si>
    <t>89709</t>
  </si>
  <si>
    <t>89710</t>
  </si>
  <si>
    <t>72739</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</si>
  <si>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</si>
  <si>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</si>
  <si>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</si>
  <si>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</si>
  <si>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</si>
  <si>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</si>
  <si>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</si>
  <si>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</si>
  <si>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</si>
  <si>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</si>
  <si>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</si>
  <si>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</si>
  <si>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</si>
  <si>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</si>
  <si>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</si>
  <si>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</si>
  <si>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</si>
  <si>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</si>
  <si>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</si>
  <si>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</si>
  <si>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</si>
  <si>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</si>
  <si>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</si>
  <si>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</si>
  <si>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</si>
  <si>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</si>
  <si>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</si>
  <si>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</si>
  <si>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</si>
  <si>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</si>
  <si>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</si>
  <si>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</si>
  <si>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86912</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</si>
  <si>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</si>
  <si>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</si>
  <si>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</si>
  <si>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</si>
  <si>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</si>
  <si>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</si>
  <si>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</si>
  <si>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</si>
  <si>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</si>
  <si>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</si>
  <si>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</si>
  <si>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</si>
  <si>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</si>
  <si>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</si>
  <si>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</si>
  <si>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</si>
  <si>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</si>
  <si>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</si>
  <si>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</si>
  <si>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</si>
  <si>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</si>
  <si>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</si>
  <si>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</si>
  <si>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</si>
  <si>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</si>
  <si>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</si>
  <si>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</si>
  <si>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</si>
  <si>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</si>
  <si>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</si>
  <si>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88571</t>
  </si>
  <si>
    <t>93396</t>
  </si>
  <si>
    <t>93441</t>
  </si>
  <si>
    <t>93442</t>
  </si>
  <si>
    <t>95469</t>
  </si>
  <si>
    <t>95470</t>
  </si>
  <si>
    <t>95471</t>
  </si>
  <si>
    <t>95472</t>
  </si>
  <si>
    <t>95542</t>
  </si>
  <si>
    <t>95543</t>
  </si>
  <si>
    <t>95544</t>
  </si>
  <si>
    <t>95545</t>
  </si>
  <si>
    <t>95546</t>
  </si>
  <si>
    <t>95547</t>
  </si>
  <si>
    <t>6087</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</si>
  <si>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</si>
  <si>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</si>
  <si>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</si>
  <si>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</si>
  <si>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</si>
  <si>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</si>
  <si>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</si>
  <si>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</si>
  <si>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</si>
  <si>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</si>
  <si>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</si>
  <si>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</si>
  <si>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</si>
  <si>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</si>
  <si>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</si>
  <si>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</si>
  <si>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</si>
  <si>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</si>
  <si>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</si>
  <si>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</si>
  <si>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</si>
  <si>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</si>
  <si>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</si>
  <si>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</si>
  <si>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</si>
  <si>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</si>
  <si>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</si>
  <si>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</si>
  <si>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</si>
  <si>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</si>
  <si>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</si>
  <si>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</si>
  <si>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</si>
  <si>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</si>
  <si>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</si>
  <si>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</si>
  <si>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</si>
  <si>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</si>
  <si>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</si>
  <si>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</si>
  <si>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</si>
  <si>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</si>
  <si>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</si>
  <si>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</si>
  <si>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</si>
  <si>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</si>
  <si>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</si>
  <si>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</si>
  <si>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</si>
  <si>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</si>
  <si>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</si>
  <si>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</si>
  <si>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</si>
  <si>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</si>
  <si>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</si>
  <si>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</si>
  <si>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</si>
  <si>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</si>
  <si>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</si>
  <si>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</si>
  <si>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</si>
  <si>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</si>
  <si>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</si>
  <si>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KIT CAVALETE PARA MEDIÇÃO DE ÁGUA - ENTRADA INDIVIDUALIZADA, EM PVC DN 25 (¾), PARA 1 MEDIDOR  FORNECIMENTO E INSTALAÇÃO (EXCLUSIVE HIDRÔMETRO). AF_11/2016</t>
  </si>
  <si>
    <t>72285</t>
  </si>
  <si>
    <t>90436</t>
  </si>
  <si>
    <t>90437</t>
  </si>
  <si>
    <t>90438</t>
  </si>
  <si>
    <t>90439</t>
  </si>
  <si>
    <t>90440</t>
  </si>
  <si>
    <t>90441</t>
  </si>
  <si>
    <t>90443</t>
  </si>
  <si>
    <t>90444</t>
  </si>
  <si>
    <t>90445</t>
  </si>
  <si>
    <t>90446</t>
  </si>
  <si>
    <t>21,29</t>
  </si>
  <si>
    <t>90447</t>
  </si>
  <si>
    <t>4,82</t>
  </si>
  <si>
    <t>90451</t>
  </si>
  <si>
    <t>90452</t>
  </si>
  <si>
    <t>90453</t>
  </si>
  <si>
    <t>90454</t>
  </si>
  <si>
    <t>3,47</t>
  </si>
  <si>
    <t>90455</t>
  </si>
  <si>
    <t>90456</t>
  </si>
  <si>
    <t>90457</t>
  </si>
  <si>
    <t>90458</t>
  </si>
  <si>
    <t>90459</t>
  </si>
  <si>
    <t>90460</t>
  </si>
  <si>
    <t>90461</t>
  </si>
  <si>
    <t>90462</t>
  </si>
  <si>
    <t>3,06</t>
  </si>
  <si>
    <t>90463</t>
  </si>
  <si>
    <t>90466</t>
  </si>
  <si>
    <t>90467</t>
  </si>
  <si>
    <t>90468</t>
  </si>
  <si>
    <t>90469</t>
  </si>
  <si>
    <t>90470</t>
  </si>
  <si>
    <t>91166</t>
  </si>
  <si>
    <t>91167</t>
  </si>
  <si>
    <t>91168</t>
  </si>
  <si>
    <t>91169</t>
  </si>
  <si>
    <t>91170</t>
  </si>
  <si>
    <t>1,84</t>
  </si>
  <si>
    <t>91171</t>
  </si>
  <si>
    <t>91172</t>
  </si>
  <si>
    <t>91173</t>
  </si>
  <si>
    <t>91174</t>
  </si>
  <si>
    <t>1,82</t>
  </si>
  <si>
    <t>91175</t>
  </si>
  <si>
    <t>2,97</t>
  </si>
  <si>
    <t>91176</t>
  </si>
  <si>
    <t>91177</t>
  </si>
  <si>
    <t>91178</t>
  </si>
  <si>
    <t>91179</t>
  </si>
  <si>
    <t>91180</t>
  </si>
  <si>
    <t>91181</t>
  </si>
  <si>
    <t>91182</t>
  </si>
  <si>
    <t>91183</t>
  </si>
  <si>
    <t>91184</t>
  </si>
  <si>
    <t>91185</t>
  </si>
  <si>
    <t>91186</t>
  </si>
  <si>
    <t>91187</t>
  </si>
  <si>
    <t>91188</t>
  </si>
  <si>
    <t>91189</t>
  </si>
  <si>
    <t>91190</t>
  </si>
  <si>
    <t>91191</t>
  </si>
  <si>
    <t>3,69</t>
  </si>
  <si>
    <t>91192</t>
  </si>
  <si>
    <t>91222</t>
  </si>
  <si>
    <t>94480</t>
  </si>
  <si>
    <t>94481</t>
  </si>
  <si>
    <t>94482</t>
  </si>
  <si>
    <t>94483</t>
  </si>
  <si>
    <t>95541</t>
  </si>
  <si>
    <t>95573</t>
  </si>
  <si>
    <t>95574</t>
  </si>
  <si>
    <t>96559</t>
  </si>
  <si>
    <t>96560</t>
  </si>
  <si>
    <t>96561</t>
  </si>
  <si>
    <t>96562</t>
  </si>
  <si>
    <t>96563</t>
  </si>
  <si>
    <t>73612</t>
  </si>
  <si>
    <t>73660</t>
  </si>
  <si>
    <t>73693</t>
  </si>
  <si>
    <t>18,97</t>
  </si>
  <si>
    <t>73694</t>
  </si>
  <si>
    <t>73695</t>
  </si>
  <si>
    <t>83878</t>
  </si>
  <si>
    <t>83879</t>
  </si>
  <si>
    <t>73658</t>
  </si>
  <si>
    <t>93350</t>
  </si>
  <si>
    <t>93351</t>
  </si>
  <si>
    <t>93352</t>
  </si>
  <si>
    <t>93353</t>
  </si>
  <si>
    <t>93354</t>
  </si>
  <si>
    <t>93355</t>
  </si>
  <si>
    <t>93356</t>
  </si>
  <si>
    <t>93357</t>
  </si>
  <si>
    <t>83335</t>
  </si>
  <si>
    <t>88548</t>
  </si>
  <si>
    <t>1,41</t>
  </si>
  <si>
    <t>1,39</t>
  </si>
  <si>
    <t>79473</t>
  </si>
  <si>
    <t>4,98</t>
  </si>
  <si>
    <t>79480</t>
  </si>
  <si>
    <t>83336</t>
  </si>
  <si>
    <t>83338</t>
  </si>
  <si>
    <t>89885</t>
  </si>
  <si>
    <t>7,31</t>
  </si>
  <si>
    <t>89886</t>
  </si>
  <si>
    <t>89887</t>
  </si>
  <si>
    <t>7,59</t>
  </si>
  <si>
    <t>89888</t>
  </si>
  <si>
    <t>89889</t>
  </si>
  <si>
    <t>89890</t>
  </si>
  <si>
    <t>89893</t>
  </si>
  <si>
    <t>13,29</t>
  </si>
  <si>
    <t>89894</t>
  </si>
  <si>
    <t>89895</t>
  </si>
  <si>
    <t>89903</t>
  </si>
  <si>
    <t>89904</t>
  </si>
  <si>
    <t>6,44</t>
  </si>
  <si>
    <t>89905</t>
  </si>
  <si>
    <t>89906</t>
  </si>
  <si>
    <t>89907</t>
  </si>
  <si>
    <t>89908</t>
  </si>
  <si>
    <t>10,13</t>
  </si>
  <si>
    <t>89911</t>
  </si>
  <si>
    <t>89912</t>
  </si>
  <si>
    <t>89913</t>
  </si>
  <si>
    <t>89921</t>
  </si>
  <si>
    <t>89922</t>
  </si>
  <si>
    <t>89923</t>
  </si>
  <si>
    <t>89924</t>
  </si>
  <si>
    <t>89925</t>
  </si>
  <si>
    <t>89926</t>
  </si>
  <si>
    <t>89929</t>
  </si>
  <si>
    <t>89930</t>
  </si>
  <si>
    <t>89931</t>
  </si>
  <si>
    <t>89939</t>
  </si>
  <si>
    <t>89940</t>
  </si>
  <si>
    <t>89941</t>
  </si>
  <si>
    <t>89942</t>
  </si>
  <si>
    <t>89943</t>
  </si>
  <si>
    <t>89944</t>
  </si>
  <si>
    <t>8,91</t>
  </si>
  <si>
    <t>89947</t>
  </si>
  <si>
    <t>89948</t>
  </si>
  <si>
    <t>89949</t>
  </si>
  <si>
    <t>96520</t>
  </si>
  <si>
    <t>96521</t>
  </si>
  <si>
    <t>96522</t>
  </si>
  <si>
    <t>96523</t>
  </si>
  <si>
    <t>96524</t>
  </si>
  <si>
    <t>96525</t>
  </si>
  <si>
    <t>96526</t>
  </si>
  <si>
    <t>96527</t>
  </si>
  <si>
    <t>96528</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</si>
  <si>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</si>
  <si>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</si>
  <si>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</si>
  <si>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</si>
  <si>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</si>
  <si>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</si>
  <si>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</si>
  <si>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</si>
  <si>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72915</t>
  </si>
  <si>
    <t>72917</t>
  </si>
  <si>
    <t>72918</t>
  </si>
  <si>
    <t>83343</t>
  </si>
  <si>
    <t>90082</t>
  </si>
  <si>
    <t>90084</t>
  </si>
  <si>
    <t>90085</t>
  </si>
  <si>
    <t>90086</t>
  </si>
  <si>
    <t>90087</t>
  </si>
  <si>
    <t>6,12</t>
  </si>
  <si>
    <t>90088</t>
  </si>
  <si>
    <t>90090</t>
  </si>
  <si>
    <t>90091</t>
  </si>
  <si>
    <t>90092</t>
  </si>
  <si>
    <t>90093</t>
  </si>
  <si>
    <t>4,16</t>
  </si>
  <si>
    <t>90094</t>
  </si>
  <si>
    <t>90095</t>
  </si>
  <si>
    <t>90096</t>
  </si>
  <si>
    <t>90098</t>
  </si>
  <si>
    <t>90099</t>
  </si>
  <si>
    <t>90100</t>
  </si>
  <si>
    <t>90101</t>
  </si>
  <si>
    <t>90102</t>
  </si>
  <si>
    <t>90105</t>
  </si>
  <si>
    <t>90106</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</si>
  <si>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</si>
  <si>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</si>
  <si>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</si>
  <si>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</si>
  <si>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</si>
  <si>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</si>
  <si>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</si>
  <si>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</si>
  <si>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</si>
  <si>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</si>
  <si>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</si>
  <si>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</si>
  <si>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</si>
  <si>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</si>
  <si>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</si>
  <si>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</si>
  <si>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</si>
  <si>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</si>
  <si>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</si>
  <si>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</si>
  <si>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</si>
  <si>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</si>
  <si>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</si>
  <si>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</si>
  <si>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</si>
  <si>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</si>
  <si>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</si>
  <si>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</si>
  <si>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</si>
  <si>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</si>
  <si>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83346</t>
  </si>
  <si>
    <t>93360</t>
  </si>
  <si>
    <t>14,24</t>
  </si>
  <si>
    <t>93361</t>
  </si>
  <si>
    <t>93362</t>
  </si>
  <si>
    <t>93363</t>
  </si>
  <si>
    <t>93364</t>
  </si>
  <si>
    <t>7,07</t>
  </si>
  <si>
    <t>93365</t>
  </si>
  <si>
    <t>93366</t>
  </si>
  <si>
    <t>93367</t>
  </si>
  <si>
    <t>93368</t>
  </si>
  <si>
    <t>93369</t>
  </si>
  <si>
    <t>93370</t>
  </si>
  <si>
    <t>93371</t>
  </si>
  <si>
    <t>93372</t>
  </si>
  <si>
    <t>93373</t>
  </si>
  <si>
    <t>5,56</t>
  </si>
  <si>
    <t>93374</t>
  </si>
  <si>
    <t>93375</t>
  </si>
  <si>
    <t>93376</t>
  </si>
  <si>
    <t>93377</t>
  </si>
  <si>
    <t>93378</t>
  </si>
  <si>
    <t>93379</t>
  </si>
  <si>
    <t>93380</t>
  </si>
  <si>
    <t>93381</t>
  </si>
  <si>
    <t>93382</t>
  </si>
  <si>
    <t>96995</t>
  </si>
  <si>
    <t>REATERRO MANUAL APILOADO COM SOQUETE. AF_10/2017</t>
  </si>
  <si>
    <t>72838</t>
  </si>
  <si>
    <t>72839</t>
  </si>
  <si>
    <t>72840</t>
  </si>
  <si>
    <t>0,83</t>
  </si>
  <si>
    <t>72844</t>
  </si>
  <si>
    <t>72845</t>
  </si>
  <si>
    <t>72846</t>
  </si>
  <si>
    <t>72847</t>
  </si>
  <si>
    <t>72848</t>
  </si>
  <si>
    <t>72849</t>
  </si>
  <si>
    <t>2,46</t>
  </si>
  <si>
    <t>72850</t>
  </si>
  <si>
    <t>72882</t>
  </si>
  <si>
    <t>72883</t>
  </si>
  <si>
    <t>72884</t>
  </si>
  <si>
    <t>1,54</t>
  </si>
  <si>
    <t>72888</t>
  </si>
  <si>
    <t>72890</t>
  </si>
  <si>
    <t>72891</t>
  </si>
  <si>
    <t>72892</t>
  </si>
  <si>
    <t>72893</t>
  </si>
  <si>
    <t>72894</t>
  </si>
  <si>
    <t>3,70</t>
  </si>
  <si>
    <t>72895</t>
  </si>
  <si>
    <t>72897</t>
  </si>
  <si>
    <t>72898</t>
  </si>
  <si>
    <t>72899</t>
  </si>
  <si>
    <t>72900</t>
  </si>
  <si>
    <t>83356</t>
  </si>
  <si>
    <t>83358</t>
  </si>
  <si>
    <t>1,51</t>
  </si>
  <si>
    <t>1,37</t>
  </si>
  <si>
    <t>95303</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</si>
  <si>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</si>
  <si>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</si>
  <si>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</si>
  <si>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</si>
  <si>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</si>
  <si>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</si>
  <si>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1,46</t>
  </si>
  <si>
    <t>97915</t>
  </si>
  <si>
    <t>TRANSPORTE COM CAMINHÃO BASCULANTE DE 6 M3, EM VIA URBANA PAVIMENTADA, DMT ACIMA DE 30 KM (UNIDADE: M3XKM). AF_01/2018</t>
  </si>
  <si>
    <t>97916</t>
  </si>
  <si>
    <t>TRANSPORTE COM CAMINHÃO BASCULANTE DE 6 M3, EM VIA URBANA EM LEITO NATURAL (UNIDADE: TXKM). AF_01/2018</t>
  </si>
  <si>
    <t>1,35</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</si>
  <si>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</si>
  <si>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</si>
  <si>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</si>
  <si>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</si>
  <si>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</si>
  <si>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</si>
  <si>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94097</t>
  </si>
  <si>
    <t>94098</t>
  </si>
  <si>
    <t>94099</t>
  </si>
  <si>
    <t>94100</t>
  </si>
  <si>
    <t>94102</t>
  </si>
  <si>
    <t>94103</t>
  </si>
  <si>
    <t>94104</t>
  </si>
  <si>
    <t>94105</t>
  </si>
  <si>
    <t>94106</t>
  </si>
  <si>
    <t>94107</t>
  </si>
  <si>
    <t>94108</t>
  </si>
  <si>
    <t>94110</t>
  </si>
  <si>
    <t>94111</t>
  </si>
  <si>
    <t>94112</t>
  </si>
  <si>
    <t>94113</t>
  </si>
  <si>
    <t>94114</t>
  </si>
  <si>
    <t>94115</t>
  </si>
  <si>
    <t>94116</t>
  </si>
  <si>
    <t>94117</t>
  </si>
  <si>
    <t>94118</t>
  </si>
  <si>
    <t>6514</t>
  </si>
  <si>
    <t>88549</t>
  </si>
  <si>
    <t>95606</t>
  </si>
  <si>
    <t>72131</t>
  </si>
  <si>
    <t>72132</t>
  </si>
  <si>
    <t>72133</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</si>
  <si>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</si>
  <si>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</si>
  <si>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</si>
  <si>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</si>
  <si>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</si>
  <si>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</si>
  <si>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</si>
  <si>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</si>
  <si>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</si>
  <si>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</si>
  <si>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</si>
  <si>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</si>
  <si>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</si>
  <si>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</si>
  <si>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</si>
  <si>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</si>
  <si>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</si>
  <si>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</si>
  <si>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</si>
  <si>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</si>
  <si>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</si>
  <si>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</si>
  <si>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</si>
  <si>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</si>
  <si>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</si>
  <si>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</si>
  <si>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</si>
  <si>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</si>
  <si>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</si>
  <si>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</si>
  <si>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</si>
  <si>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</si>
  <si>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</si>
  <si>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</si>
  <si>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</si>
  <si>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</si>
  <si>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</si>
  <si>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</si>
  <si>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</si>
  <si>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</si>
  <si>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</si>
  <si>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</si>
  <si>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</si>
  <si>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</si>
  <si>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</si>
  <si>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</si>
  <si>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</si>
  <si>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</si>
  <si>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</si>
  <si>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</si>
  <si>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</si>
  <si>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</si>
  <si>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</si>
  <si>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</si>
  <si>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</si>
  <si>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</si>
  <si>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</si>
  <si>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</si>
  <si>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</si>
  <si>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95474</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</si>
  <si>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</si>
  <si>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</si>
  <si>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</si>
  <si>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</si>
  <si>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</si>
  <si>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</si>
  <si>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</si>
  <si>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</si>
  <si>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</si>
  <si>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</si>
  <si>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</si>
  <si>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</si>
  <si>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</si>
  <si>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</si>
  <si>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</si>
  <si>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</si>
  <si>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</si>
  <si>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</si>
  <si>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</si>
  <si>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</si>
  <si>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</si>
  <si>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</si>
  <si>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</si>
  <si>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</si>
  <si>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</si>
  <si>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</si>
  <si>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</si>
  <si>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</si>
  <si>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</si>
  <si>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</si>
  <si>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</si>
  <si>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</si>
  <si>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95465</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</si>
  <si>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</si>
  <si>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</si>
  <si>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</si>
  <si>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</si>
  <si>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</si>
  <si>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</si>
  <si>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</si>
  <si>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</si>
  <si>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</si>
  <si>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</si>
  <si>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</si>
  <si>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</si>
  <si>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</si>
  <si>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</si>
  <si>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</si>
  <si>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</si>
  <si>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</si>
  <si>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</si>
  <si>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</si>
  <si>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</si>
  <si>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</si>
  <si>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49,78</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</si>
  <si>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</si>
  <si>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</si>
  <si>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</si>
  <si>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</si>
  <si>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</si>
  <si>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</si>
  <si>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</si>
  <si>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</si>
  <si>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</si>
  <si>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</si>
  <si>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</si>
  <si>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</si>
  <si>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</si>
  <si>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</si>
  <si>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</si>
  <si>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</si>
  <si>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</si>
  <si>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</si>
  <si>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</si>
  <si>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</si>
  <si>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</si>
  <si>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</si>
  <si>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</si>
  <si>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</si>
  <si>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</si>
  <si>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</si>
  <si>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</si>
  <si>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</si>
  <si>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</si>
  <si>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</si>
  <si>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</si>
  <si>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</si>
  <si>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</si>
  <si>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</si>
  <si>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</si>
  <si>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</si>
  <si>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</si>
  <si>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</si>
  <si>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</si>
  <si>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</si>
  <si>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72139</t>
  </si>
  <si>
    <t>72175</t>
  </si>
  <si>
    <t>72176</t>
  </si>
  <si>
    <t>72178</t>
  </si>
  <si>
    <t>72179</t>
  </si>
  <si>
    <t>72180</t>
  </si>
  <si>
    <t>72181</t>
  </si>
  <si>
    <t>79627</t>
  </si>
  <si>
    <t>96358</t>
  </si>
  <si>
    <t>96359</t>
  </si>
  <si>
    <t>96360</t>
  </si>
  <si>
    <t>96361</t>
  </si>
  <si>
    <t>96362</t>
  </si>
  <si>
    <t>96363</t>
  </si>
  <si>
    <t>96364</t>
  </si>
  <si>
    <t>96365</t>
  </si>
  <si>
    <t>96366</t>
  </si>
  <si>
    <t>96367</t>
  </si>
  <si>
    <t>96368</t>
  </si>
  <si>
    <t>96369</t>
  </si>
  <si>
    <t>96370</t>
  </si>
  <si>
    <t>96371</t>
  </si>
  <si>
    <t>96372</t>
  </si>
  <si>
    <t>96373</t>
  </si>
  <si>
    <t>96374</t>
  </si>
  <si>
    <t>83694</t>
  </si>
  <si>
    <t>83771</t>
  </si>
  <si>
    <t>92970</t>
  </si>
  <si>
    <t>1,20</t>
  </si>
  <si>
    <t>96387</t>
  </si>
  <si>
    <t>96388</t>
  </si>
  <si>
    <t>96389</t>
  </si>
  <si>
    <t>96390</t>
  </si>
  <si>
    <t>96391</t>
  </si>
  <si>
    <t>96392</t>
  </si>
  <si>
    <t>96396</t>
  </si>
  <si>
    <t>96397</t>
  </si>
  <si>
    <t>96398</t>
  </si>
  <si>
    <t>96399</t>
  </si>
  <si>
    <t>96400</t>
  </si>
  <si>
    <t>96401</t>
  </si>
  <si>
    <t>96402</t>
  </si>
  <si>
    <t>2,50</t>
  </si>
  <si>
    <t>72799</t>
  </si>
  <si>
    <t>72942</t>
  </si>
  <si>
    <t>1,19</t>
  </si>
  <si>
    <t>72943</t>
  </si>
  <si>
    <t>72972</t>
  </si>
  <si>
    <t>72973</t>
  </si>
  <si>
    <t>72974</t>
  </si>
  <si>
    <t>4,50</t>
  </si>
  <si>
    <t>72975</t>
  </si>
  <si>
    <t>72978</t>
  </si>
  <si>
    <t>72979</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</si>
  <si>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</si>
  <si>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</si>
  <si>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</si>
  <si>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</si>
  <si>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</si>
  <si>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</si>
  <si>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</si>
  <si>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</si>
  <si>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</si>
  <si>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</si>
  <si>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</si>
  <si>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</si>
  <si>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</si>
  <si>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</si>
  <si>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</si>
  <si>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</si>
  <si>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</si>
  <si>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</si>
  <si>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</si>
  <si>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</si>
  <si>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</si>
  <si>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</si>
  <si>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</si>
  <si>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</si>
  <si>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</si>
  <si>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</si>
  <si>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</si>
  <si>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</si>
  <si>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CONSTRUÇÃO DE PAVIMENTO COM TRATAMENTO SUPERFICIAL SIMPLES, COM EMULSÃO ASFÁLTICA RR-2C. AF_01/2018</t>
  </si>
  <si>
    <t>2,81</t>
  </si>
  <si>
    <t>97803</t>
  </si>
  <si>
    <t>CONSTRUÇÃO DE PAVIMENTO COM TRATAMENTO SUPERFICIAL SIMPLES, COM EMULSÃO ASFÁLTICA RR-2C, COM BANHO DILUÍDO. AF_01/2018</t>
  </si>
  <si>
    <t>97805</t>
  </si>
  <si>
    <t>CONSTRUÇÃO DE PAVIMENTO COM TRATAMENTO SUPERFICIAL DUPLO, COM EMULSÃO ASFÁLTICA RR-2C. AF_01/2018</t>
  </si>
  <si>
    <t>6,21</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</si>
  <si>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</si>
  <si>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</si>
  <si>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</si>
  <si>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</si>
  <si>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</si>
  <si>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</si>
  <si>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</si>
  <si>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</si>
  <si>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</si>
  <si>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</si>
  <si>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</si>
  <si>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</si>
  <si>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</si>
  <si>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</si>
  <si>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</si>
  <si>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</si>
  <si>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</si>
  <si>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</si>
  <si>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</si>
  <si>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</si>
  <si>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</si>
  <si>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</si>
  <si>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</si>
  <si>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</si>
  <si>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</si>
  <si>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</si>
  <si>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72947</t>
  </si>
  <si>
    <t>83693</t>
  </si>
  <si>
    <t>3,14</t>
  </si>
  <si>
    <t>72962</t>
  </si>
  <si>
    <t>72963</t>
  </si>
  <si>
    <t>95995</t>
  </si>
  <si>
    <t>95996</t>
  </si>
  <si>
    <t>96001</t>
  </si>
  <si>
    <t>96393</t>
  </si>
  <si>
    <t>96394</t>
  </si>
  <si>
    <t>96395</t>
  </si>
  <si>
    <t>73445</t>
  </si>
  <si>
    <t>7,70</t>
  </si>
  <si>
    <t>73446</t>
  </si>
  <si>
    <t>79462</t>
  </si>
  <si>
    <t>84651</t>
  </si>
  <si>
    <t>88411</t>
  </si>
  <si>
    <t>2,12</t>
  </si>
  <si>
    <t>88412</t>
  </si>
  <si>
    <t>88413</t>
  </si>
  <si>
    <t>88414</t>
  </si>
  <si>
    <t>88415</t>
  </si>
  <si>
    <t>2,27</t>
  </si>
  <si>
    <t>88416</t>
  </si>
  <si>
    <t>88417</t>
  </si>
  <si>
    <t>11,78</t>
  </si>
  <si>
    <t>88420</t>
  </si>
  <si>
    <t>88421</t>
  </si>
  <si>
    <t>88423</t>
  </si>
  <si>
    <t>88424</t>
  </si>
  <si>
    <t>88426</t>
  </si>
  <si>
    <t>88428</t>
  </si>
  <si>
    <t>88429</t>
  </si>
  <si>
    <t>88431</t>
  </si>
  <si>
    <t>88432</t>
  </si>
  <si>
    <t>88482</t>
  </si>
  <si>
    <t>2,90</t>
  </si>
  <si>
    <t>88483</t>
  </si>
  <si>
    <t>2,69</t>
  </si>
  <si>
    <t>88484</t>
  </si>
  <si>
    <t>88485</t>
  </si>
  <si>
    <t>1,99</t>
  </si>
  <si>
    <t>88486</t>
  </si>
  <si>
    <t>8,90</t>
  </si>
  <si>
    <t>88487</t>
  </si>
  <si>
    <t>88488</t>
  </si>
  <si>
    <t>88489</t>
  </si>
  <si>
    <t>88490</t>
  </si>
  <si>
    <t>88491</t>
  </si>
  <si>
    <t>88492</t>
  </si>
  <si>
    <t>88493</t>
  </si>
  <si>
    <t>88494</t>
  </si>
  <si>
    <t>14,66</t>
  </si>
  <si>
    <t>88495</t>
  </si>
  <si>
    <t>88496</t>
  </si>
  <si>
    <t>88497</t>
  </si>
  <si>
    <t>95305</t>
  </si>
  <si>
    <t>95306</t>
  </si>
  <si>
    <t>12,16</t>
  </si>
  <si>
    <t>95622</t>
  </si>
  <si>
    <t>10,27</t>
  </si>
  <si>
    <t>95623</t>
  </si>
  <si>
    <t>95624</t>
  </si>
  <si>
    <t>95625</t>
  </si>
  <si>
    <t>16,70</t>
  </si>
  <si>
    <t>95626</t>
  </si>
  <si>
    <t>96126</t>
  </si>
  <si>
    <t>96127</t>
  </si>
  <si>
    <t>96128</t>
  </si>
  <si>
    <t>96129</t>
  </si>
  <si>
    <t>96130</t>
  </si>
  <si>
    <t>96131</t>
  </si>
  <si>
    <t>96132</t>
  </si>
  <si>
    <t>96133</t>
  </si>
  <si>
    <t>96134</t>
  </si>
  <si>
    <t>96135</t>
  </si>
  <si>
    <t>79460</t>
  </si>
  <si>
    <t>79465</t>
  </si>
  <si>
    <t>84647</t>
  </si>
  <si>
    <t>84656</t>
  </si>
  <si>
    <t>6082</t>
  </si>
  <si>
    <t>40905</t>
  </si>
  <si>
    <t>79463</t>
  </si>
  <si>
    <t>79464</t>
  </si>
  <si>
    <t>79466</t>
  </si>
  <si>
    <t>84645</t>
  </si>
  <si>
    <t>84657</t>
  </si>
  <si>
    <t>84659</t>
  </si>
  <si>
    <t>84679</t>
  </si>
  <si>
    <t>95464</t>
  </si>
  <si>
    <t>7,63</t>
  </si>
  <si>
    <t>84660</t>
  </si>
  <si>
    <t>5,49</t>
  </si>
  <si>
    <t>84661</t>
  </si>
  <si>
    <t>84662</t>
  </si>
  <si>
    <t>95468</t>
  </si>
  <si>
    <t>41595</t>
  </si>
  <si>
    <t>79467</t>
  </si>
  <si>
    <t>84663</t>
  </si>
  <si>
    <t>84665</t>
  </si>
  <si>
    <t>84666</t>
  </si>
  <si>
    <t>75889</t>
  </si>
  <si>
    <t>72191</t>
  </si>
  <si>
    <t>84181</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</si>
  <si>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</si>
  <si>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</si>
  <si>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</si>
  <si>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</si>
  <si>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</si>
  <si>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</si>
  <si>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</si>
  <si>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</si>
  <si>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</si>
  <si>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</si>
  <si>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</si>
  <si>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</si>
  <si>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</si>
  <si>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</si>
  <si>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</si>
  <si>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</si>
  <si>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</si>
  <si>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</si>
  <si>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</si>
  <si>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</si>
  <si>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84183</t>
  </si>
  <si>
    <t>72187</t>
  </si>
  <si>
    <t>72188</t>
  </si>
  <si>
    <t>84186</t>
  </si>
  <si>
    <t>84187</t>
  </si>
  <si>
    <t>14,25</t>
  </si>
  <si>
    <t>72137</t>
  </si>
  <si>
    <t>72815</t>
  </si>
  <si>
    <t>84191</t>
  </si>
  <si>
    <t>11,67</t>
  </si>
  <si>
    <t>84162</t>
  </si>
  <si>
    <t>88648</t>
  </si>
  <si>
    <t>88649</t>
  </si>
  <si>
    <t>88650</t>
  </si>
  <si>
    <t>96467</t>
  </si>
  <si>
    <t>3,72</t>
  </si>
  <si>
    <t>84168</t>
  </si>
  <si>
    <t>68325</t>
  </si>
  <si>
    <t>68333</t>
  </si>
  <si>
    <t>72183</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</si>
  <si>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</si>
  <si>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</si>
  <si>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</si>
  <si>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</si>
  <si>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</si>
  <si>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</si>
  <si>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</si>
  <si>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</si>
  <si>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</si>
  <si>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</si>
  <si>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</si>
  <si>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</si>
  <si>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</si>
  <si>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</si>
  <si>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</si>
  <si>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</si>
  <si>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</si>
  <si>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</si>
  <si>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</si>
  <si>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</si>
  <si>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</si>
  <si>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</si>
  <si>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</si>
  <si>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</si>
  <si>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</si>
  <si>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</si>
  <si>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</si>
  <si>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</si>
  <si>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</si>
  <si>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</si>
  <si>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</si>
  <si>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</si>
  <si>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</si>
  <si>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</si>
  <si>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</si>
  <si>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</si>
  <si>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</si>
  <si>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</si>
  <si>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</si>
  <si>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</si>
  <si>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</si>
  <si>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</si>
  <si>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</si>
  <si>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</si>
  <si>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</si>
  <si>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</si>
  <si>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</si>
  <si>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</si>
  <si>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</si>
  <si>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</si>
  <si>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</si>
  <si>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</si>
  <si>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21,82</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</si>
  <si>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</si>
  <si>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</si>
  <si>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</si>
  <si>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</si>
  <si>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</si>
  <si>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</si>
  <si>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</si>
  <si>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</si>
  <si>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</si>
  <si>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</si>
  <si>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</si>
  <si>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</si>
  <si>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</si>
  <si>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</si>
  <si>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</si>
  <si>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</si>
  <si>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</si>
  <si>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</si>
  <si>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</si>
  <si>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</si>
  <si>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</si>
  <si>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</si>
  <si>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</si>
  <si>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</si>
  <si>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</si>
  <si>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</si>
  <si>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</si>
  <si>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</si>
  <si>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</si>
  <si>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</si>
  <si>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</si>
  <si>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</si>
  <si>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72190</t>
  </si>
  <si>
    <t>87871</t>
  </si>
  <si>
    <t>87872</t>
  </si>
  <si>
    <t>87873</t>
  </si>
  <si>
    <t>87874</t>
  </si>
  <si>
    <t>87876</t>
  </si>
  <si>
    <t>87877</t>
  </si>
  <si>
    <t>87878</t>
  </si>
  <si>
    <t>87879</t>
  </si>
  <si>
    <t>87881</t>
  </si>
  <si>
    <t>87882</t>
  </si>
  <si>
    <t>87884</t>
  </si>
  <si>
    <t>87885</t>
  </si>
  <si>
    <t>87886</t>
  </si>
  <si>
    <t>87887</t>
  </si>
  <si>
    <t>87888</t>
  </si>
  <si>
    <t>4,25</t>
  </si>
  <si>
    <t>87889</t>
  </si>
  <si>
    <t>4,15</t>
  </si>
  <si>
    <t>87891</t>
  </si>
  <si>
    <t>87892</t>
  </si>
  <si>
    <t>87893</t>
  </si>
  <si>
    <t>4,64</t>
  </si>
  <si>
    <t>87894</t>
  </si>
  <si>
    <t>87896</t>
  </si>
  <si>
    <t>87897</t>
  </si>
  <si>
    <t>87899</t>
  </si>
  <si>
    <t>87900</t>
  </si>
  <si>
    <t>87902</t>
  </si>
  <si>
    <t>87903</t>
  </si>
  <si>
    <t>87904</t>
  </si>
  <si>
    <t>87905</t>
  </si>
  <si>
    <t>87907</t>
  </si>
  <si>
    <t>87908</t>
  </si>
  <si>
    <t>87910</t>
  </si>
  <si>
    <t>87911</t>
  </si>
  <si>
    <t>5991</t>
  </si>
  <si>
    <t>84023</t>
  </si>
  <si>
    <t>84024</t>
  </si>
  <si>
    <t>84026</t>
  </si>
  <si>
    <t>84027</t>
  </si>
  <si>
    <t>84028</t>
  </si>
  <si>
    <t>84072</t>
  </si>
  <si>
    <t>87411</t>
  </si>
  <si>
    <t>87412</t>
  </si>
  <si>
    <t>87413</t>
  </si>
  <si>
    <t>17,83</t>
  </si>
  <si>
    <t>87414</t>
  </si>
  <si>
    <t>87415</t>
  </si>
  <si>
    <t>87416</t>
  </si>
  <si>
    <t>87417</t>
  </si>
  <si>
    <t>11,22</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</si>
  <si>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</si>
  <si>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</si>
  <si>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</si>
  <si>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</si>
  <si>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</si>
  <si>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</si>
  <si>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</si>
  <si>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</si>
  <si>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</si>
  <si>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</si>
  <si>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</si>
  <si>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</si>
  <si>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</si>
  <si>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</si>
  <si>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</si>
  <si>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</si>
  <si>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</si>
  <si>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</si>
  <si>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</si>
  <si>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</si>
  <si>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</si>
  <si>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</si>
  <si>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</si>
  <si>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</si>
  <si>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</si>
  <si>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</si>
  <si>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</si>
  <si>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</si>
  <si>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</si>
  <si>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</si>
  <si>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19,02</t>
  </si>
  <si>
    <t>87536</t>
  </si>
  <si>
    <t>87537</t>
  </si>
  <si>
    <t>87538</t>
  </si>
  <si>
    <t>87539</t>
  </si>
  <si>
    <t>87541</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</si>
  <si>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</si>
  <si>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</si>
  <si>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</si>
  <si>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17,40</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</si>
  <si>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</si>
  <si>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</si>
  <si>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</si>
  <si>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</si>
  <si>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</si>
  <si>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</si>
  <si>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</si>
  <si>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</si>
  <si>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</si>
  <si>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</si>
  <si>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</si>
  <si>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</si>
  <si>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</si>
  <si>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</si>
  <si>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</si>
  <si>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</si>
  <si>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</si>
  <si>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</si>
  <si>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</si>
  <si>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</si>
  <si>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</si>
  <si>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</si>
  <si>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</si>
  <si>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</si>
  <si>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</si>
  <si>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</si>
  <si>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</si>
  <si>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</si>
  <si>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</si>
  <si>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</si>
  <si>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</si>
  <si>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</si>
  <si>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</si>
  <si>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</si>
  <si>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</si>
  <si>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</si>
  <si>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</si>
  <si>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</si>
  <si>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</si>
  <si>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</si>
  <si>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</si>
  <si>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</si>
  <si>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</si>
  <si>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</si>
  <si>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</si>
  <si>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</si>
  <si>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</si>
  <si>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</si>
  <si>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</si>
  <si>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</si>
  <si>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</si>
  <si>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</si>
  <si>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</si>
  <si>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</si>
  <si>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</si>
  <si>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</si>
  <si>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</si>
  <si>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</si>
  <si>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</si>
  <si>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</si>
  <si>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</si>
  <si>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</si>
  <si>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</si>
  <si>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</si>
  <si>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</si>
  <si>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</si>
  <si>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</si>
  <si>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</si>
  <si>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</si>
  <si>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</si>
  <si>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</si>
  <si>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</si>
  <si>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</si>
  <si>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</si>
  <si>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</si>
  <si>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</si>
  <si>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</si>
  <si>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</si>
  <si>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</si>
  <si>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</si>
  <si>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</si>
  <si>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</si>
  <si>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</si>
  <si>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</si>
  <si>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</si>
  <si>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</si>
  <si>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</si>
  <si>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84084</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</si>
  <si>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</si>
  <si>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</si>
  <si>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</si>
  <si>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</si>
  <si>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</si>
  <si>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</si>
  <si>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</si>
  <si>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</si>
  <si>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</si>
  <si>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</si>
  <si>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</si>
  <si>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</si>
  <si>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</si>
  <si>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</si>
  <si>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</si>
  <si>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</si>
  <si>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</si>
  <si>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</si>
  <si>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</si>
  <si>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</si>
  <si>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</si>
  <si>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</si>
  <si>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</si>
  <si>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</si>
  <si>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</si>
  <si>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</si>
  <si>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84088</t>
  </si>
  <si>
    <t>84089</t>
  </si>
  <si>
    <t>40675</t>
  </si>
  <si>
    <t>84093</t>
  </si>
  <si>
    <t>96112</t>
  </si>
  <si>
    <t>96117</t>
  </si>
  <si>
    <t>96122</t>
  </si>
  <si>
    <t>96109</t>
  </si>
  <si>
    <t>96110</t>
  </si>
  <si>
    <t>96113</t>
  </si>
  <si>
    <t>96114</t>
  </si>
  <si>
    <t>96120</t>
  </si>
  <si>
    <t>96123</t>
  </si>
  <si>
    <t>19,03</t>
  </si>
  <si>
    <t>72200</t>
  </si>
  <si>
    <t>72201</t>
  </si>
  <si>
    <t>96111</t>
  </si>
  <si>
    <t>96116</t>
  </si>
  <si>
    <t>96121</t>
  </si>
  <si>
    <t>96485</t>
  </si>
  <si>
    <t>96486</t>
  </si>
  <si>
    <t>72198</t>
  </si>
  <si>
    <t>83730</t>
  </si>
  <si>
    <t>83736</t>
  </si>
  <si>
    <t>91514</t>
  </si>
  <si>
    <t>91515</t>
  </si>
  <si>
    <t>6,47</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</si>
  <si>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</si>
  <si>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</si>
  <si>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</si>
  <si>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</si>
  <si>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</si>
  <si>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</si>
  <si>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</si>
  <si>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</si>
  <si>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</si>
  <si>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</si>
  <si>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</si>
  <si>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</si>
  <si>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</si>
  <si>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</si>
  <si>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</si>
  <si>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</si>
  <si>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</si>
  <si>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</si>
  <si>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</si>
  <si>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</si>
  <si>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</si>
  <si>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</si>
  <si>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</si>
  <si>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</si>
  <si>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</si>
  <si>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</si>
  <si>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</si>
  <si>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</si>
  <si>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</si>
  <si>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</si>
  <si>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</si>
  <si>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</si>
  <si>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</si>
  <si>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</si>
  <si>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</si>
  <si>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</si>
  <si>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</si>
  <si>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</si>
  <si>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</si>
  <si>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</si>
  <si>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</si>
  <si>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</si>
  <si>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</si>
  <si>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</si>
  <si>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</si>
  <si>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</si>
  <si>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</si>
  <si>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</si>
  <si>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</si>
  <si>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</si>
  <si>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</si>
  <si>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</si>
  <si>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</si>
  <si>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</si>
  <si>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</si>
  <si>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</si>
  <si>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</si>
  <si>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</si>
  <si>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</si>
  <si>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</si>
  <si>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</si>
  <si>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</si>
  <si>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</si>
  <si>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</si>
  <si>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</si>
  <si>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</si>
  <si>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</si>
  <si>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</si>
  <si>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</si>
  <si>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</si>
  <si>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</si>
  <si>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</si>
  <si>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</si>
  <si>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</si>
  <si>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</si>
  <si>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</si>
  <si>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</si>
  <si>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</si>
  <si>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</si>
  <si>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</si>
  <si>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</si>
  <si>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</si>
  <si>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</si>
  <si>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</si>
  <si>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</si>
  <si>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</si>
  <si>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</si>
  <si>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</si>
  <si>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</si>
  <si>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</si>
  <si>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</si>
  <si>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</si>
  <si>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</si>
  <si>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</si>
  <si>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</si>
  <si>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</si>
  <si>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</si>
  <si>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</si>
  <si>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</si>
  <si>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</si>
  <si>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</si>
  <si>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</si>
  <si>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</si>
  <si>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</si>
  <si>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</si>
  <si>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</si>
  <si>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</si>
  <si>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</si>
  <si>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</si>
  <si>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</si>
  <si>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</si>
  <si>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</si>
  <si>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</si>
  <si>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</si>
  <si>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</si>
  <si>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</si>
  <si>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</si>
  <si>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</si>
  <si>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</si>
  <si>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</si>
  <si>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</si>
  <si>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</si>
  <si>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</si>
  <si>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</si>
  <si>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</si>
  <si>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18,88</t>
  </si>
  <si>
    <t>0,36</t>
  </si>
  <si>
    <t>0,30</t>
  </si>
  <si>
    <t>6,76</t>
  </si>
  <si>
    <t>9,47</t>
  </si>
  <si>
    <t>23,00</t>
  </si>
  <si>
    <t>8,11</t>
  </si>
  <si>
    <t>0,37</t>
  </si>
  <si>
    <t>0,87</t>
  </si>
  <si>
    <t>4,11</t>
  </si>
  <si>
    <t>92121</t>
  </si>
  <si>
    <t>92122</t>
  </si>
  <si>
    <t>92123</t>
  </si>
  <si>
    <t>0,61</t>
  </si>
  <si>
    <t>0,33</t>
  </si>
  <si>
    <t>0,85</t>
  </si>
  <si>
    <t>0,64</t>
  </si>
  <si>
    <t>0,46</t>
  </si>
  <si>
    <t>1,34</t>
  </si>
  <si>
    <t>1,74</t>
  </si>
  <si>
    <t>1,08</t>
  </si>
  <si>
    <t>2,04</t>
  </si>
  <si>
    <t>3,38</t>
  </si>
  <si>
    <t>84117</t>
  </si>
  <si>
    <t>84120</t>
  </si>
  <si>
    <t>84127</t>
  </si>
  <si>
    <t>40841</t>
  </si>
  <si>
    <t>71516</t>
  </si>
  <si>
    <t>73361</t>
  </si>
  <si>
    <t>73714</t>
  </si>
  <si>
    <t>86957</t>
  </si>
  <si>
    <t>86958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</si>
  <si>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</si>
  <si>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</si>
  <si>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</si>
  <si>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</si>
  <si>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</si>
  <si>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</si>
  <si>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</si>
  <si>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</si>
  <si>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</si>
  <si>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</si>
  <si>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</si>
  <si>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</si>
  <si>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</si>
  <si>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</si>
  <si>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</si>
  <si>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</si>
  <si>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</si>
  <si>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</si>
  <si>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</si>
  <si>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</si>
  <si>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</si>
  <si>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33,58</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</si>
  <si>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</si>
  <si>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</si>
  <si>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</si>
  <si>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</si>
  <si>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</si>
  <si>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</si>
  <si>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</si>
  <si>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</si>
  <si>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</si>
  <si>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</si>
  <si>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</si>
  <si>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</si>
  <si>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</si>
  <si>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</si>
  <si>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</si>
  <si>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</si>
  <si>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</si>
  <si>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</si>
  <si>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5,14</t>
  </si>
  <si>
    <t>97066</t>
  </si>
  <si>
    <t>97067</t>
  </si>
  <si>
    <t>PLATAFORMA DE PROTEÇÃO PRINCIPAL PARA ALVENARIA ESTRUTURAL PARA SER APOIADA EM ANDAIME, INCLUSIVE MONTAGEM E DESMONTAGEM. AF_11/2017</t>
  </si>
  <si>
    <t>73672</t>
  </si>
  <si>
    <t>85331</t>
  </si>
  <si>
    <t>85422</t>
  </si>
  <si>
    <t>84126</t>
  </si>
  <si>
    <t>85421</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</si>
  <si>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</si>
  <si>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</si>
  <si>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</si>
  <si>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</si>
  <si>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</si>
  <si>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</si>
  <si>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</si>
  <si>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</si>
  <si>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</si>
  <si>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</si>
  <si>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</si>
  <si>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</si>
  <si>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</si>
  <si>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</si>
  <si>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</si>
  <si>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</si>
  <si>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</si>
  <si>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</si>
  <si>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</si>
  <si>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</si>
  <si>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</si>
  <si>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</si>
  <si>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</si>
  <si>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14,21</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</si>
  <si>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</si>
  <si>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</si>
  <si>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</si>
  <si>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</si>
  <si>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</si>
  <si>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</si>
  <si>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</si>
  <si>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</si>
  <si>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</si>
  <si>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</si>
  <si>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</si>
  <si>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</si>
  <si>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12,93</t>
  </si>
  <si>
    <t>97640</t>
  </si>
  <si>
    <t>REMOÇÃO DE FORROS DE DRYWALL, PVC E FIBROMINERAL, DE FORMA MANUAL, SEM REAPROVEITAMENTO. AF_12/2017</t>
  </si>
  <si>
    <t>1,06</t>
  </si>
  <si>
    <t>97641</t>
  </si>
  <si>
    <t>REMOÇÃO DE FORRO DE GESSO, DE FORMA MANUAL, SEM REAPROVEITAMENTO. AF_12/2017</t>
  </si>
  <si>
    <t>97642</t>
  </si>
  <si>
    <t>REMOÇÃO DE TRAMA METÁLICA OU DE MADEIRA PARA FORRO, DE FORMA MANUAL, SEM REAPROVEITAMENTO. AF_12/2017</t>
  </si>
  <si>
    <t>1,91</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</si>
  <si>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</si>
  <si>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</si>
  <si>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</si>
  <si>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</si>
  <si>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</si>
  <si>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</si>
  <si>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</si>
  <si>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</si>
  <si>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2,14</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</si>
  <si>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</si>
  <si>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</si>
  <si>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</si>
  <si>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</si>
  <si>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</si>
  <si>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</si>
  <si>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</si>
  <si>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</si>
  <si>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</si>
  <si>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</si>
  <si>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</si>
  <si>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</si>
  <si>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</si>
  <si>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</si>
  <si>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</si>
  <si>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</si>
  <si>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13,11</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</si>
  <si>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</si>
  <si>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</si>
  <si>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</si>
  <si>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</si>
  <si>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</si>
  <si>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</si>
  <si>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</si>
  <si>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</si>
  <si>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</si>
  <si>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</si>
  <si>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</si>
  <si>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</si>
  <si>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</si>
  <si>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</si>
  <si>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</si>
  <si>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</si>
  <si>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</si>
  <si>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</si>
  <si>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</si>
  <si>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</si>
  <si>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</si>
  <si>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</si>
  <si>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85423</t>
  </si>
  <si>
    <t>5,45</t>
  </si>
  <si>
    <t>85424</t>
  </si>
  <si>
    <t>1,24</t>
  </si>
  <si>
    <t>95967</t>
  </si>
  <si>
    <t>78472</t>
  </si>
  <si>
    <t>93588</t>
  </si>
  <si>
    <t>1,44</t>
  </si>
  <si>
    <t>93589</t>
  </si>
  <si>
    <t>93590</t>
  </si>
  <si>
    <t>93591</t>
  </si>
  <si>
    <t>1,30</t>
  </si>
  <si>
    <t>93592</t>
  </si>
  <si>
    <t>93593</t>
  </si>
  <si>
    <t>93594</t>
  </si>
  <si>
    <t>TRANSPORTE COM CAMINHÃO BASCULANTE DE 10 M3, EM VIA URBANA EM LEITO NATURAL (UNIDADE: TXKM). AF_04/2016</t>
  </si>
  <si>
    <t>0,96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</si>
  <si>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</si>
  <si>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</si>
  <si>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</si>
  <si>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</si>
  <si>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</si>
  <si>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</si>
  <si>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</si>
  <si>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</si>
  <si>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</si>
  <si>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</si>
  <si>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</si>
  <si>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95426</t>
  </si>
  <si>
    <t>95427</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</si>
  <si>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</si>
  <si>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</si>
  <si>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</si>
  <si>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</si>
  <si>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</si>
  <si>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</si>
  <si>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</si>
  <si>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95876</t>
  </si>
  <si>
    <t>95877</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</si>
  <si>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</si>
  <si>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</si>
  <si>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</si>
  <si>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</si>
  <si>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</si>
  <si>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</si>
  <si>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93176</t>
  </si>
  <si>
    <t>93177</t>
  </si>
  <si>
    <t>93178</t>
  </si>
  <si>
    <t>93179</t>
  </si>
  <si>
    <t>1,68</t>
  </si>
  <si>
    <t>85171</t>
  </si>
  <si>
    <t>3,16</t>
  </si>
  <si>
    <t>85179</t>
  </si>
  <si>
    <t>85180</t>
  </si>
  <si>
    <t>2,02</t>
  </si>
  <si>
    <t>85184</t>
  </si>
  <si>
    <t>85185</t>
  </si>
  <si>
    <t>0,89</t>
  </si>
  <si>
    <t>88238</t>
  </si>
  <si>
    <t>88239</t>
  </si>
  <si>
    <t>88240</t>
  </si>
  <si>
    <t>88241</t>
  </si>
  <si>
    <t>88242</t>
  </si>
  <si>
    <t>88243</t>
  </si>
  <si>
    <t>88245</t>
  </si>
  <si>
    <t>88246</t>
  </si>
  <si>
    <t>88247</t>
  </si>
  <si>
    <t>88248</t>
  </si>
  <si>
    <t>88249</t>
  </si>
  <si>
    <t>88250</t>
  </si>
  <si>
    <t>88251</t>
  </si>
  <si>
    <t>88252</t>
  </si>
  <si>
    <t>13,72</t>
  </si>
  <si>
    <t>88253</t>
  </si>
  <si>
    <t>88255</t>
  </si>
  <si>
    <t>88256</t>
  </si>
  <si>
    <t>88257</t>
  </si>
  <si>
    <t>88258</t>
  </si>
  <si>
    <t>88259</t>
  </si>
  <si>
    <t>88260</t>
  </si>
  <si>
    <t>88261</t>
  </si>
  <si>
    <t>88262</t>
  </si>
  <si>
    <t>88263</t>
  </si>
  <si>
    <t>88264</t>
  </si>
  <si>
    <t>88265</t>
  </si>
  <si>
    <t>88266</t>
  </si>
  <si>
    <t>88267</t>
  </si>
  <si>
    <t>88268</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</si>
  <si>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</si>
  <si>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</si>
  <si>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</si>
  <si>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</si>
  <si>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</si>
  <si>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</si>
  <si>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</si>
  <si>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</si>
  <si>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</si>
  <si>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</si>
  <si>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</si>
  <si>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</si>
  <si>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</si>
  <si>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</si>
  <si>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</si>
  <si>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</si>
  <si>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</si>
  <si>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</si>
  <si>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</si>
  <si>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</si>
  <si>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</si>
  <si>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</si>
  <si>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</si>
  <si>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</si>
  <si>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</si>
  <si>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</si>
  <si>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</si>
  <si>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</si>
  <si>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</si>
  <si>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</si>
  <si>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</si>
  <si>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14,75</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</si>
  <si>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</si>
  <si>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</si>
  <si>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</si>
  <si>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</si>
  <si>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</si>
  <si>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</si>
  <si>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</si>
  <si>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</si>
  <si>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</si>
  <si>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</si>
  <si>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</si>
  <si>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</si>
  <si>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</si>
  <si>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</si>
  <si>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</si>
  <si>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</si>
  <si>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</si>
  <si>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</si>
  <si>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</si>
  <si>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</si>
  <si>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</si>
  <si>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15,31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</si>
  <si>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</si>
  <si>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</si>
  <si>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</si>
  <si>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</si>
  <si>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</si>
  <si>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</si>
  <si>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</si>
  <si>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</si>
  <si>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</si>
  <si>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</si>
  <si>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</si>
  <si>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</si>
  <si>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</si>
  <si>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</si>
  <si>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</si>
  <si>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</si>
  <si>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</si>
  <si>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</si>
  <si>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</si>
  <si>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</si>
  <si>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</si>
  <si>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</si>
  <si>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</si>
  <si>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</si>
  <si>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</si>
  <si>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</si>
  <si>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</si>
  <si>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</si>
  <si>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</si>
  <si>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</si>
  <si>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</si>
  <si>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</si>
  <si>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</si>
  <si>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</si>
  <si>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</si>
  <si>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</si>
  <si>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</si>
  <si>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</si>
  <si>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</si>
  <si>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</si>
  <si>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</si>
  <si>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</si>
  <si>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</si>
  <si>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</si>
  <si>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</si>
  <si>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</si>
  <si>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</si>
  <si>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</si>
  <si>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</si>
  <si>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</si>
  <si>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</si>
  <si>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</si>
  <si>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</si>
  <si>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</si>
  <si>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</si>
  <si>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</si>
  <si>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</si>
  <si>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</si>
  <si>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</si>
  <si>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</si>
  <si>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</si>
  <si>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</si>
  <si>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</si>
  <si>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</si>
  <si>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</si>
  <si>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</si>
  <si>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</si>
  <si>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</si>
  <si>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</si>
  <si>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</si>
  <si>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</si>
  <si>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</si>
  <si>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</si>
  <si>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</si>
  <si>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</si>
  <si>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</si>
  <si>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</si>
  <si>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</si>
  <si>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</si>
  <si>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</si>
  <si>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</si>
  <si>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</si>
  <si>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</si>
  <si>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</si>
  <si>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</si>
  <si>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</si>
  <si>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</si>
  <si>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</si>
  <si>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</si>
  <si>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</si>
  <si>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</si>
  <si>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</si>
  <si>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</si>
  <si>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</si>
  <si>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</si>
  <si>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</si>
  <si>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</si>
  <si>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</si>
  <si>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</si>
  <si>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</si>
  <si>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</si>
  <si>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</si>
  <si>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</si>
  <si>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</si>
  <si>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</si>
  <si>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</si>
  <si>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</si>
  <si>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</si>
  <si>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</si>
  <si>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</si>
  <si>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</si>
  <si>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</si>
  <si>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</si>
  <si>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</si>
  <si>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</si>
  <si>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</si>
  <si>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</si>
  <si>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</si>
  <si>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</si>
  <si>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</si>
  <si>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</si>
  <si>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</si>
  <si>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</si>
  <si>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</si>
  <si>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</si>
  <si>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</si>
  <si>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</si>
  <si>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</si>
  <si>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</si>
  <si>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</si>
  <si>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</si>
  <si>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</si>
  <si>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</si>
  <si>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2,21</t>
  </si>
  <si>
    <t>95408</t>
  </si>
  <si>
    <t>95409</t>
  </si>
  <si>
    <t>10,06</t>
  </si>
  <si>
    <t>95410</t>
  </si>
  <si>
    <t>95411</t>
  </si>
  <si>
    <t>95412</t>
  </si>
  <si>
    <t>8,17</t>
  </si>
  <si>
    <t>95413</t>
  </si>
  <si>
    <t>8,22</t>
  </si>
  <si>
    <t>95414</t>
  </si>
  <si>
    <t>95415</t>
  </si>
  <si>
    <t>95416</t>
  </si>
  <si>
    <t>95417</t>
  </si>
  <si>
    <t>95418</t>
  </si>
  <si>
    <t>95419</t>
  </si>
  <si>
    <t>95420</t>
  </si>
  <si>
    <t>95421</t>
  </si>
  <si>
    <t>95422</t>
  </si>
  <si>
    <t>95423</t>
  </si>
  <si>
    <t>95424</t>
  </si>
  <si>
    <t>15,25</t>
  </si>
  <si>
    <t>1,25</t>
  </si>
  <si>
    <t>0,77</t>
  </si>
  <si>
    <t>1,80</t>
  </si>
  <si>
    <t>1,55</t>
  </si>
  <si>
    <t>2,41</t>
  </si>
  <si>
    <t>0,42</t>
  </si>
  <si>
    <t>2,45</t>
  </si>
  <si>
    <t>3,98</t>
  </si>
  <si>
    <t>3,77</t>
  </si>
  <si>
    <t>4,83</t>
  </si>
  <si>
    <t>2,26</t>
  </si>
  <si>
    <t>13,51</t>
  </si>
  <si>
    <t>1,42</t>
  </si>
  <si>
    <t>3,36</t>
  </si>
  <si>
    <t>11,41</t>
  </si>
  <si>
    <t>9,77</t>
  </si>
  <si>
    <t>7,04</t>
  </si>
  <si>
    <t>20,00</t>
  </si>
  <si>
    <t>6,82</t>
  </si>
  <si>
    <t>1,65</t>
  </si>
  <si>
    <t>1,79</t>
  </si>
  <si>
    <t>2,67</t>
  </si>
  <si>
    <t>1,98</t>
  </si>
  <si>
    <t>5,32</t>
  </si>
  <si>
    <t>3,89</t>
  </si>
  <si>
    <t>6,08</t>
  </si>
  <si>
    <t>17,17</t>
  </si>
  <si>
    <t>9,28</t>
  </si>
  <si>
    <t>0,26</t>
  </si>
  <si>
    <t>10,64</t>
  </si>
  <si>
    <t>8,45</t>
  </si>
  <si>
    <t>1,58</t>
  </si>
  <si>
    <t>2,36</t>
  </si>
  <si>
    <t>2,25</t>
  </si>
  <si>
    <t>4,13</t>
  </si>
  <si>
    <t>9,25</t>
  </si>
  <si>
    <t>0,38</t>
  </si>
  <si>
    <t>9,06</t>
  </si>
  <si>
    <t>12,39</t>
  </si>
  <si>
    <t>9,66</t>
  </si>
  <si>
    <t>10,31</t>
  </si>
  <si>
    <t>1,33</t>
  </si>
  <si>
    <t>2,64</t>
  </si>
  <si>
    <t>2,09</t>
  </si>
  <si>
    <t>1,47</t>
  </si>
  <si>
    <t>2,10</t>
  </si>
  <si>
    <t>1,88</t>
  </si>
  <si>
    <t>3,55</t>
  </si>
  <si>
    <t>8,12</t>
  </si>
  <si>
    <t>1,31</t>
  </si>
  <si>
    <t>12,43</t>
  </si>
  <si>
    <t>2,58</t>
  </si>
  <si>
    <t>1,94</t>
  </si>
  <si>
    <t>19,22</t>
  </si>
  <si>
    <t>6,89</t>
  </si>
  <si>
    <t>2,53</t>
  </si>
  <si>
    <t>39,81</t>
  </si>
  <si>
    <t>10,77</t>
  </si>
  <si>
    <t>2,76</t>
  </si>
  <si>
    <t>8,88</t>
  </si>
  <si>
    <t>13,73</t>
  </si>
  <si>
    <t>7,54</t>
  </si>
  <si>
    <t>6,94</t>
  </si>
  <si>
    <t>1,67</t>
  </si>
  <si>
    <t>2,35</t>
  </si>
  <si>
    <t>3,86</t>
  </si>
  <si>
    <t>0,92</t>
  </si>
  <si>
    <t>0,90</t>
  </si>
  <si>
    <t>11,00</t>
  </si>
  <si>
    <t>0,76</t>
  </si>
  <si>
    <t>7,11</t>
  </si>
  <si>
    <t>5,54</t>
  </si>
  <si>
    <t>35,92</t>
  </si>
  <si>
    <t>6,73</t>
  </si>
  <si>
    <t>25,18</t>
  </si>
  <si>
    <t>23,90</t>
  </si>
  <si>
    <t>21,32</t>
  </si>
  <si>
    <t>18,79</t>
  </si>
  <si>
    <t>12,61</t>
  </si>
  <si>
    <t>16,91</t>
  </si>
  <si>
    <t>9,68</t>
  </si>
  <si>
    <t>6,15</t>
  </si>
  <si>
    <t>10,83</t>
  </si>
  <si>
    <t>7,00</t>
  </si>
  <si>
    <t>8,26</t>
  </si>
  <si>
    <t>19,70</t>
  </si>
  <si>
    <t>1,64</t>
  </si>
  <si>
    <t>9,89</t>
  </si>
  <si>
    <t>19,27</t>
  </si>
  <si>
    <t>4,57</t>
  </si>
  <si>
    <t>14,46</t>
  </si>
  <si>
    <t>13,84</t>
  </si>
  <si>
    <t>13,05</t>
  </si>
  <si>
    <t>8,77</t>
  </si>
  <si>
    <t>5,24</t>
  </si>
  <si>
    <t>10,52</t>
  </si>
  <si>
    <t>11,87</t>
  </si>
  <si>
    <t>2,66</t>
  </si>
  <si>
    <t>24,60</t>
  </si>
  <si>
    <t>2,68</t>
  </si>
  <si>
    <t>19,59</t>
  </si>
  <si>
    <t>4,54</t>
  </si>
  <si>
    <t>2,49</t>
  </si>
  <si>
    <t>15,47</t>
  </si>
  <si>
    <t>12,67</t>
  </si>
  <si>
    <t>7,10</t>
  </si>
  <si>
    <t>9,73</t>
  </si>
  <si>
    <t>13,48</t>
  </si>
  <si>
    <t>8,69</t>
  </si>
  <si>
    <t>6,13</t>
  </si>
  <si>
    <t>13,91</t>
  </si>
  <si>
    <t>5,65</t>
  </si>
  <si>
    <t>2,92</t>
  </si>
  <si>
    <t>1,66</t>
  </si>
  <si>
    <t>1,57</t>
  </si>
  <si>
    <t>3,08</t>
  </si>
  <si>
    <t>1,59</t>
  </si>
  <si>
    <t>4,36</t>
  </si>
  <si>
    <t>11,72</t>
  </si>
  <si>
    <t>17,05</t>
  </si>
  <si>
    <t>11,40</t>
  </si>
  <si>
    <t>4,69</t>
  </si>
  <si>
    <t>6,90</t>
  </si>
  <si>
    <t>8,86</t>
  </si>
  <si>
    <t>14,85</t>
  </si>
  <si>
    <t>11,29</t>
  </si>
  <si>
    <t>16,64</t>
  </si>
  <si>
    <t>11,46</t>
  </si>
  <si>
    <t>3,04</t>
  </si>
  <si>
    <t>2,52</t>
  </si>
  <si>
    <t>2,83</t>
  </si>
  <si>
    <t>8,97</t>
  </si>
  <si>
    <t>26,63</t>
  </si>
  <si>
    <t>8,84</t>
  </si>
  <si>
    <t>14,51</t>
  </si>
  <si>
    <t>15,43</t>
  </si>
  <si>
    <t>20,52</t>
  </si>
  <si>
    <t>10,90</t>
  </si>
  <si>
    <t>21,00</t>
  </si>
  <si>
    <t>42,00</t>
  </si>
  <si>
    <t>3,33</t>
  </si>
  <si>
    <t>10,00</t>
  </si>
  <si>
    <t>6,60</t>
  </si>
  <si>
    <t>9,04</t>
  </si>
  <si>
    <t>348,84</t>
  </si>
  <si>
    <t>1,32</t>
  </si>
  <si>
    <t>16,51</t>
  </si>
  <si>
    <t>9,90</t>
  </si>
  <si>
    <t>12,29</t>
  </si>
  <si>
    <t>12,70</t>
  </si>
  <si>
    <t>1,18</t>
  </si>
  <si>
    <t>17,90</t>
  </si>
  <si>
    <t>5,30</t>
  </si>
  <si>
    <t>1,02</t>
  </si>
  <si>
    <t>1,28</t>
  </si>
  <si>
    <t>24,05</t>
  </si>
  <si>
    <t>9,76</t>
  </si>
  <si>
    <t>7,86</t>
  </si>
  <si>
    <t>14,01</t>
  </si>
  <si>
    <t>12,23</t>
  </si>
  <si>
    <t>45,98</t>
  </si>
  <si>
    <t>3,88</t>
  </si>
  <si>
    <t>2,43</t>
  </si>
  <si>
    <t>10,44</t>
  </si>
  <si>
    <t>48,75</t>
  </si>
  <si>
    <t>10,55</t>
  </si>
  <si>
    <t>9,88</t>
  </si>
  <si>
    <t>10,30</t>
  </si>
  <si>
    <t>6,71</t>
  </si>
  <si>
    <t>12,94</t>
  </si>
  <si>
    <t>9,94</t>
  </si>
  <si>
    <t>5,27</t>
  </si>
  <si>
    <t>6,28</t>
  </si>
  <si>
    <t>8,14</t>
  </si>
  <si>
    <t>95,00</t>
  </si>
  <si>
    <t>11,59</t>
  </si>
  <si>
    <t>27,57</t>
  </si>
  <si>
    <t>19,92</t>
  </si>
  <si>
    <t>6,68</t>
  </si>
  <si>
    <t>10,41</t>
  </si>
  <si>
    <t>13,19</t>
  </si>
  <si>
    <t>38,90</t>
  </si>
  <si>
    <t>2,11</t>
  </si>
  <si>
    <t>3,44</t>
  </si>
  <si>
    <t>18,35</t>
  </si>
  <si>
    <t>4,94</t>
  </si>
  <si>
    <t>2,37</t>
  </si>
  <si>
    <t>19,82</t>
  </si>
  <si>
    <t>15,07</t>
  </si>
  <si>
    <t>3,01</t>
  </si>
  <si>
    <t>11,51</t>
  </si>
  <si>
    <t>1,05</t>
  </si>
  <si>
    <t>16,21</t>
  </si>
  <si>
    <t>6,61</t>
  </si>
  <si>
    <t>5,02</t>
  </si>
  <si>
    <t>20,83</t>
  </si>
  <si>
    <t>392.649,25</t>
  </si>
  <si>
    <t>527.982,35</t>
  </si>
  <si>
    <t>647.029,46</t>
  </si>
  <si>
    <t>700.000,00</t>
  </si>
  <si>
    <t>36,49</t>
  </si>
  <si>
    <t>26,54</t>
  </si>
  <si>
    <t>Subtotal 01</t>
  </si>
  <si>
    <t>Subtotal 02</t>
  </si>
  <si>
    <t>Subtotal 03</t>
  </si>
  <si>
    <t>Subtotal 04</t>
  </si>
  <si>
    <t>Equipe de obra, incluindo engenheiro pleno e encarregado de obras</t>
  </si>
  <si>
    <t>Laje pré-fabricada treliçada para forro simples revestido, vão até 3.5m, capeamento 2cm, esp. 10cm, Fck = 150Kg/cm2</t>
  </si>
  <si>
    <t>Laje pré-fabricada treliçada, sobrecarga 300 Kg/m2, vão de 3.5m a 4.3m, capeamento 4cm, esp. 12cm, Fck = 150 Kg/cm2</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</si>
  <si>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</si>
  <si>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</si>
  <si>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</si>
  <si>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</si>
  <si>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Cuba louça de embutir redonda, 30cm, L-41, completa, marcas de referência Deca, Celite ou Ideal Standard, incl. válvula e sifão, exclusive torneira</t>
  </si>
  <si>
    <t>Tomada padrão brasileiro linha branca, NBR 14136 2 polos + terra 10A/250V, com placa 4x2"</t>
  </si>
  <si>
    <t>Tomada padrão brasileiro linha branca, NBR 14136 2 polos + terra 20A/250V, com placa 4x2"</t>
  </si>
  <si>
    <t>06.01.02</t>
  </si>
  <si>
    <t>PREFEITURA MUNICIPAL DE VIANA</t>
  </si>
  <si>
    <t>01.01.06</t>
  </si>
  <si>
    <t>03.02.01</t>
  </si>
  <si>
    <t>10,59</t>
  </si>
  <si>
    <t>55,97</t>
  </si>
  <si>
    <t>21,02</t>
  </si>
  <si>
    <t>3,95</t>
  </si>
  <si>
    <t>8,16</t>
  </si>
  <si>
    <t>14,54</t>
  </si>
  <si>
    <t>18,82</t>
  </si>
  <si>
    <t>2,31</t>
  </si>
  <si>
    <t>4,24</t>
  </si>
  <si>
    <t>8,85</t>
  </si>
  <si>
    <t>5,25</t>
  </si>
  <si>
    <t>11,38</t>
  </si>
  <si>
    <t>13,97</t>
  </si>
  <si>
    <t>4,44</t>
  </si>
  <si>
    <t>37,18</t>
  </si>
  <si>
    <t>11,96</t>
  </si>
  <si>
    <t>10,71</t>
  </si>
  <si>
    <t>52,71</t>
  </si>
  <si>
    <t>18,36</t>
  </si>
  <si>
    <t>5,92</t>
  </si>
  <si>
    <t>5,11</t>
  </si>
  <si>
    <t>7,30</t>
  </si>
  <si>
    <t>4,99</t>
  </si>
  <si>
    <t>12,40</t>
  </si>
  <si>
    <t>10,75</t>
  </si>
  <si>
    <t>39,37</t>
  </si>
  <si>
    <t>13,66</t>
  </si>
  <si>
    <t>6,29</t>
  </si>
  <si>
    <t>9,32</t>
  </si>
  <si>
    <t>28,43</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</si>
  <si>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</si>
  <si>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</si>
  <si>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</si>
  <si>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</si>
  <si>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</si>
  <si>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</si>
  <si>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</si>
  <si>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</si>
  <si>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</si>
  <si>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</si>
  <si>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</si>
  <si>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</si>
  <si>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</si>
  <si>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</si>
  <si>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</si>
  <si>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</si>
  <si>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</si>
  <si>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</si>
  <si>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</si>
  <si>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</si>
  <si>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</si>
  <si>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</si>
  <si>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</si>
  <si>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6,92</t>
  </si>
  <si>
    <t>98284</t>
  </si>
  <si>
    <t>98285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</si>
  <si>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</si>
  <si>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</si>
  <si>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</si>
  <si>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</si>
  <si>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</si>
  <si>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</si>
  <si>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</si>
  <si>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</si>
  <si>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</si>
  <si>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</si>
  <si>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</si>
  <si>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</si>
  <si>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</si>
  <si>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</si>
  <si>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</si>
  <si>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</si>
  <si>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</si>
  <si>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</si>
  <si>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</si>
  <si>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</si>
  <si>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</si>
  <si>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</si>
  <si>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39,55</t>
  </si>
  <si>
    <t>22,70</t>
  </si>
  <si>
    <t>6,45</t>
  </si>
  <si>
    <t>18,95</t>
  </si>
  <si>
    <t>22,19</t>
  </si>
  <si>
    <t>7,41</t>
  </si>
  <si>
    <t>24,37</t>
  </si>
  <si>
    <t>11,95</t>
  </si>
  <si>
    <t>9,92</t>
  </si>
  <si>
    <t>16,52</t>
  </si>
  <si>
    <t>9,10</t>
  </si>
  <si>
    <t>81,57</t>
  </si>
  <si>
    <t>20,03</t>
  </si>
  <si>
    <t>11,17</t>
  </si>
  <si>
    <t>13,35</t>
  </si>
  <si>
    <t>19,19</t>
  </si>
  <si>
    <t>29,80</t>
  </si>
  <si>
    <t>14,19</t>
  </si>
  <si>
    <t>15,21</t>
  </si>
  <si>
    <t>10,19</t>
  </si>
  <si>
    <t>ESCAVAÇÃO MANUAL DE VALA COM PROFUNDIDADE MENOR OU IGUAL A 1,30 M. AF_03/2016</t>
  </si>
  <si>
    <t>13,06</t>
  </si>
  <si>
    <t>1,13</t>
  </si>
  <si>
    <t>22,75</t>
  </si>
  <si>
    <t>17,63</t>
  </si>
  <si>
    <t>6,77</t>
  </si>
  <si>
    <t>1,90</t>
  </si>
  <si>
    <t>12,95</t>
  </si>
  <si>
    <t>0,78</t>
  </si>
  <si>
    <t>28,00</t>
  </si>
  <si>
    <t>26,53</t>
  </si>
  <si>
    <t>15,40</t>
  </si>
  <si>
    <t>20,23</t>
  </si>
  <si>
    <t>51,19</t>
  </si>
  <si>
    <t>19,86</t>
  </si>
  <si>
    <t>8,57</t>
  </si>
  <si>
    <t>15,35</t>
  </si>
  <si>
    <t>2,01</t>
  </si>
  <si>
    <t>16,54</t>
  </si>
  <si>
    <t>59,17</t>
  </si>
  <si>
    <t>5,78</t>
  </si>
  <si>
    <t>7,94</t>
  </si>
  <si>
    <t>18,87</t>
  </si>
  <si>
    <t>29,20</t>
  </si>
  <si>
    <t>1,72</t>
  </si>
  <si>
    <t>9,70</t>
  </si>
  <si>
    <t>24,09</t>
  </si>
  <si>
    <t>3,41</t>
  </si>
  <si>
    <t>14,00</t>
  </si>
  <si>
    <t>11,09</t>
  </si>
  <si>
    <t>12,30</t>
  </si>
  <si>
    <t>18,67</t>
  </si>
  <si>
    <t>30,21</t>
  </si>
  <si>
    <t>Eletroduto aparente de PVC rígido roscável diâmetro 3/4", inclusive abraçadeira de fixação</t>
  </si>
  <si>
    <t>Eletroduto aparente de PVC rígido roscável diâmetro 1", inclusive abraçadeira de fixação</t>
  </si>
  <si>
    <t>Interruptor de uma tecla simples 10A/250V e uma tomada 3 polos 10A/250V, padrão brasileiro, NBR 14136, linha branca, com placa 4x2"</t>
  </si>
  <si>
    <t>Interruptor de duas teclas simples 10A/250V e uma tomada 3 polos universal 10A/250V, com placa 4x2"</t>
  </si>
  <si>
    <t>ARGAMASSA FINA PRE FABRICADA P/ ASSENT E REJUNTE DE PASTILHAS</t>
  </si>
  <si>
    <t>LAJE PRE-FABRICADA TRELIÇADA H=8CM - SOBRECARGA 200KG/M2 PARA FORRO - EXCLUSIVE CAPEAMENTO</t>
  </si>
  <si>
    <t>LAJE PRE-FABRICADA TRELIÇADA H= 8CM - SOBRECARGA 300 KG/M2 - PARA PISO - EXCLUSIVE CAPEAMENTO</t>
  </si>
  <si>
    <t>POSTE DT PADRAO TRIFASICO 16MM AEREO 63A H=7M/100DAN</t>
  </si>
  <si>
    <t>CONDULETE ALUMINIO SEM ROSCA, TIPO B DIAMETRO 3/4" C/ TAMPA C/ VEDACAO</t>
  </si>
  <si>
    <t>CONDULETE ALUMINIO SEM ROSCA TIPO LR DIAM 3/4" C/ TAMPA C/ VEDACAO</t>
  </si>
  <si>
    <t>CONDULETE ALUMINIO SEM ROSCA TIPO X DIAM 3/4" C/ TAMPA COM VEDACAO</t>
  </si>
  <si>
    <t>DISPOSITIVO INTERRUPTOR DR BIPOLAR 16 A 25A - 30 MA</t>
  </si>
  <si>
    <t>MINI DISJUNTOR MONOPOLAR 6A CURVA C 5KA 220/127V</t>
  </si>
  <si>
    <t>MINI DISJUNTOR MONOPOLAR 4A CURVA C 5KA 220/127V</t>
  </si>
  <si>
    <t>MINI DISJUNTOR MONOPOLAR 2A CURVA C 5KA 220/127V</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</si>
  <si>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</si>
  <si>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</si>
  <si>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</si>
  <si>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</si>
  <si>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</si>
  <si>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BACIA LOUCA BRANCA COM CAIXA ACOPLADA</t>
  </si>
  <si>
    <t>CUBA LOUCA BRANCA DE EMBUTIR DIAM.36CM DECA L-41</t>
  </si>
  <si>
    <t>PLACA DE SINALIZAÇÃO DE EMERGÊNCIA DE ORIENTAÇÃO E SALVAMENTO , CONFORME ABNT NBR 13434/2004 E NT14/2010-ES</t>
  </si>
  <si>
    <t>Fernanda Rodrigues da Silva</t>
  </si>
  <si>
    <r>
      <rPr>
        <b/>
        <sz val="10"/>
        <color indexed="8"/>
        <rFont val="Arial"/>
        <family val="2"/>
      </rPr>
      <t>Nome:</t>
    </r>
    <r>
      <rPr>
        <sz val="10"/>
        <color indexed="8"/>
        <rFont val="Arial"/>
        <family val="2"/>
      </rPr>
      <t xml:space="preserve"> FERNANDA RODRIGUES DA SILVA</t>
    </r>
  </si>
  <si>
    <r>
      <rPr>
        <b/>
        <sz val="10"/>
        <color indexed="8"/>
        <rFont val="Arial"/>
        <family val="2"/>
      </rPr>
      <t>CREA/CAU:</t>
    </r>
    <r>
      <rPr>
        <sz val="10"/>
        <color indexed="8"/>
        <rFont val="Arial"/>
        <family val="2"/>
      </rPr>
      <t xml:space="preserve"> ENGENHEIRA CIVIL</t>
    </r>
  </si>
  <si>
    <r>
      <rPr>
        <b/>
        <sz val="10"/>
        <color indexed="8"/>
        <rFont val="Arial"/>
        <family val="2"/>
      </rPr>
      <t>ART/RRT:</t>
    </r>
    <r>
      <rPr>
        <sz val="10"/>
        <color indexed="8"/>
        <rFont val="Arial"/>
        <family val="2"/>
      </rPr>
      <t xml:space="preserve"> CREA nº 038888/D</t>
    </r>
  </si>
  <si>
    <t>02.01.02</t>
  </si>
  <si>
    <t>_________________________________</t>
  </si>
  <si>
    <t>ORSE</t>
  </si>
  <si>
    <t>Kg</t>
  </si>
  <si>
    <t>MÊS</t>
  </si>
  <si>
    <t>31,33</t>
  </si>
  <si>
    <t>7,44</t>
  </si>
  <si>
    <t>24,88</t>
  </si>
  <si>
    <t>20,67</t>
  </si>
  <si>
    <t>20,46</t>
  </si>
  <si>
    <t>39,19</t>
  </si>
  <si>
    <t>7,88</t>
  </si>
  <si>
    <t>14,55</t>
  </si>
  <si>
    <t>18,15</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</si>
  <si>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</si>
  <si>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</si>
  <si>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</si>
  <si>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</si>
  <si>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</si>
  <si>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</si>
  <si>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</si>
  <si>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</si>
  <si>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</si>
  <si>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</si>
  <si>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</si>
  <si>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</si>
  <si>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</si>
  <si>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</si>
  <si>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</si>
  <si>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</si>
  <si>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</si>
  <si>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</si>
  <si>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</si>
  <si>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</si>
  <si>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</si>
  <si>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</si>
  <si>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</si>
  <si>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</si>
  <si>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</si>
  <si>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</si>
  <si>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</si>
  <si>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</si>
  <si>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</si>
  <si>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</si>
  <si>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</si>
  <si>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</si>
  <si>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</si>
  <si>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</si>
  <si>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</si>
  <si>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</si>
  <si>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</si>
  <si>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</si>
  <si>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</si>
  <si>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DÁGUA ELEVADA DE 1000 LITROS. AF_05/2018</t>
  </si>
  <si>
    <t>98462</t>
  </si>
  <si>
    <t>ESTRUTURA DE MADEIRA PROVISÓRIA PARA SUPORTE DE CAIXA DÁGUA ELEVADA DE 3000 LITROS. AF_05/2018</t>
  </si>
  <si>
    <t>8,72</t>
  </si>
  <si>
    <t>6,96</t>
  </si>
  <si>
    <t>0,91</t>
  </si>
  <si>
    <t>40,87</t>
  </si>
  <si>
    <t>29,40</t>
  </si>
  <si>
    <t>16,19</t>
  </si>
  <si>
    <t>22,48</t>
  </si>
  <si>
    <t>8,74</t>
  </si>
  <si>
    <t>7,49</t>
  </si>
  <si>
    <t>2,99</t>
  </si>
  <si>
    <t>6,78</t>
  </si>
  <si>
    <t>11,28</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</si>
  <si>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</si>
  <si>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</si>
  <si>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</si>
  <si>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</si>
  <si>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</si>
  <si>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</si>
  <si>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</si>
  <si>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</si>
  <si>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24,42</t>
  </si>
  <si>
    <t>9,53</t>
  </si>
  <si>
    <t>8,96</t>
  </si>
  <si>
    <t>16,42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</si>
  <si>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</si>
  <si>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</si>
  <si>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</si>
  <si>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</si>
  <si>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19,96</t>
  </si>
  <si>
    <t>97976</t>
  </si>
  <si>
    <t>POÇO DE INSPEÇÃO CIRCULAR PARA ESGOTO, EM ALVENARIA COM TIJOLOS CERÂMICOS MACIÇOS, DIÂMETRO INTERNO = 0,6 M, PROFUNDIDADE = 1 M, EXCLUINDO TAMPÃO. AF_05/2018</t>
  </si>
  <si>
    <t>97977</t>
  </si>
  <si>
    <t>POÇO DE INSPEÇÃO CIRCULAR PARA ESGOTO, EM ALVENARIA COM TIJOLOS CERÂMICOS MACIÇOS, DIÂMETRO INTERNO = 0,6 M, PROFUNDIDADE = 1,5 M, EXCLUINDO TAMPÃO. AF_05/2018</t>
  </si>
  <si>
    <t>97980</t>
  </si>
  <si>
    <t>BASE PARA POÇO DE VISITA CIRCULAR PARA  ESGOTO, EM ALVENARIA COM TIJOLOS CERÂMICOS MACIÇOS, DIÂMETRO INTERNO = 0,8 M, PROFUNDIDADE = 1,45 M, EXCLUINDO TAMPÃO. AF_05/2018</t>
  </si>
  <si>
    <t>97981</t>
  </si>
  <si>
    <t>ACRÉSCIMO PARA POÇO DE VISITA CIRCULAR PARA ESGOTO, EM ALVENARIA COM TIJOLOS CERÂMICOS MACIÇOS, DIÂMETRO INTERNO = 0,8 M. AF_05/2018</t>
  </si>
  <si>
    <t>97983</t>
  </si>
  <si>
    <t>ACRÉSCIMO PARA POÇO DE VISITA CIRCULAR PARA ESGOTO, EM CONCRETO PRÉ-MOLDADO, DIÂMETRO INTERNO = 1 M. AF_05/2018</t>
  </si>
  <si>
    <t>97985</t>
  </si>
  <si>
    <t>ACRÉSCIMO PARA POÇO DE VISITA CIRCULAR PARA  ESGOTO, EM ALVENARIA COM TIJOLOS CERÂMICOS MACIÇOS, DIÂMETRO INTERNO = 1 M. AF_05/2018</t>
  </si>
  <si>
    <t>97987</t>
  </si>
  <si>
    <t>ACRÉSCIMO PARA POÇO DE VISITA CIRCULAR PARA ESGOTO, EM CONCRETO PRÉ-MOLDADO, DIÂMETRO INTERNO = 1,2 M. AF_05/2018</t>
  </si>
  <si>
    <t>97988</t>
  </si>
  <si>
    <t>BASE PARA POÇO DE VISITA CIRCULAR PARA  ESGOTO, EM ALVENARIA COM TIJOLOS CERÂMICOS MACIÇOS, DIÂMETRO INTERNO = 1,2 M, PROFUNDIDADE = 1,45 M, EXCLUINDO TAMPÃO. AF_05/2018</t>
  </si>
  <si>
    <t>97989</t>
  </si>
  <si>
    <t>ACRÉSCIMO PARA POÇO DE VISITA CIRCULAR PARA ESGOTO, EM ALVENARIA COM TIJOLOS CERÂMICOS MACIÇOS, DIÂMETRO INTERNO = 1,2 M. AF_05/2018</t>
  </si>
  <si>
    <t>97991</t>
  </si>
  <si>
    <t>ACRÉSCIMO PARA POÇO DE VISITA CIRCULAR PARA  ESGOTO, EM CONCRETO PRÉ-MOLDADO, DIÂMETRO INTERNO = 1,5 M. AF_05/2018</t>
  </si>
  <si>
    <t>97992</t>
  </si>
  <si>
    <t>BASE PARA POÇO DE VISITA CIRCULAR PARA  ESGOTO, EM ALVENARIA COM TIJOLOS CERÂMICOS MACIÇOS, DIÂMETRO INTERNO = 1,5 M, PROFUNDIDADE = 1,45 M, EXCLUINDO TAMPÃO. AF_05/2018</t>
  </si>
  <si>
    <t>97993</t>
  </si>
  <si>
    <t>ACRÉSCIMO PARA POÇO DE VISITA CIRCULAR PARA  ESGOTO, EM ALVENARIA COM TIJOLOS CERÂMICOS MACIÇOS, DIÂMETRO INTERNO = 1,5 M. AF_05/2018</t>
  </si>
  <si>
    <t>97994</t>
  </si>
  <si>
    <t>BASE PARA POÇO DE VISITA RETANGULAR PARA  ESGOTO, EM ALVENARIA COM BLOCOS DE CONCRETO, DIMENSÕES INTERNAS = 1X1 M, PROFUNDIDADE = 1,45 M, EXCLUINDO TAMPÃO. AF_05/2018</t>
  </si>
  <si>
    <t>97995</t>
  </si>
  <si>
    <t>ACRÉSCIMO PARA POÇO DE VISITA RETANGULAR PARA ESGOTO, EM ALVENARIA COM BLOCOS DE CONCRETO, DIMENSÕES INTERNAS = 1X1 M. AF_05/2018</t>
  </si>
  <si>
    <t>97996</t>
  </si>
  <si>
    <t>BASE PARA POÇO DE VISITA RETANGULAR PARA ESGOTO, EM ALVENARIA COM BLOCOS DE CONCRETO, DIMENSÕES INTERNAS = 1X1,5 M, PROFUNDIDADE = 1,45 M, EXCLUINDO TAMPÃO. AF_05/2018</t>
  </si>
  <si>
    <t>97997</t>
  </si>
  <si>
    <t>ACRÉSCIMO PARA POÇO DE VISITA RETANGULAR PARA ESGOTO, EM ALVENARIA COM BLOCOS DE CONCRETO, DIMENSÕES INTERNAS = 1X1,5 M. AF_05/2018</t>
  </si>
  <si>
    <t>97999</t>
  </si>
  <si>
    <t>ACRÉSCIMO PARA POÇO DE VISITA RETANGULAR PARA ESGOTO, EM ALVENARIA COM BLOCOS DE CONCRETO, DIMENSÕES INTERNAS = 1X2 M. AF_05/2018</t>
  </si>
  <si>
    <t>98001</t>
  </si>
  <si>
    <t>ACRÉSCIMO PARA POÇO DE VISITA RETANGULAR PARA ESGOTO, EM ALVENARIA COM BLOCOS DE CONCRETO, DIMENSÕES INTERNAS = 1X2,5 M. AF_05/2018</t>
  </si>
  <si>
    <t>98002</t>
  </si>
  <si>
    <t>BASE PARA POÇO DE VISITA RETANGULAR PARA ESGOTO, EM ALVENARIA COM BLOCOS DE CONCRETO, DIMENSÕES INTERNAS = 1X3 M, PROFUNDIDADE = 1,45 M, EXCLUINDO TAMPÃO. AF_05/2018</t>
  </si>
  <si>
    <t>98003</t>
  </si>
  <si>
    <t>ACRÉSCIMO PARA POÇO DE VISITA RETANGULAR PARA ESGOTO, EM ALVENARIA COM BLOCOS DE CONCRETO, DIMENSÕES INTERNAS = 1X3 M. AF_05/2018</t>
  </si>
  <si>
    <t>98005</t>
  </si>
  <si>
    <t>ACRÉSCIMO PARA POÇO DE VISITA RETANGULAR PARA ESGOTO, EM ALVENARIA COM BLOCOS DE CONCRETO, DIMENSÕES INTERNAS = 1X3,5 M. AF_05/2018</t>
  </si>
  <si>
    <t>98006</t>
  </si>
  <si>
    <t>BASE PARA POÇO DE VISITA RETANGULAR PARA ESGOTO, EM ALVENARIA COM BLOCOS DE CONCRETO, DIMENSÕES INTERNAS = 1X4 M, PROFUNDIDADE = 1,45 M, EXCLUINDO TAMPÃO. AF_05/2018</t>
  </si>
  <si>
    <t>98007</t>
  </si>
  <si>
    <t>ACRÉSCIMO PARA POÇO DE VISITA RETANGULAR PARA ESGOTO, EM ALVENARIA COM BLOCOS DE CONCRETO, DIMENSÕES INTERNAS = 1X4 M. AF_05/2018</t>
  </si>
  <si>
    <t>98008</t>
  </si>
  <si>
    <t>BASE PARA POÇO DE VISITA RETANGULAR PARA ESGOTO, EM ALVENARIA COM BLOCOS DE CONCRETO, DIMENSÕES INTERNAS = 1,5X1,5 M, PROFUNDIDADE = 1,45 M, EXCLUINDO TAMPÃO . AF_05/2018</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</si>
  <si>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</si>
  <si>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</si>
  <si>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</si>
  <si>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</si>
  <si>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</si>
  <si>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</si>
  <si>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</si>
  <si>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</si>
  <si>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</si>
  <si>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</si>
  <si>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</si>
  <si>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</si>
  <si>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</si>
  <si>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</si>
  <si>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</si>
  <si>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</si>
  <si>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</si>
  <si>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</si>
  <si>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</si>
  <si>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</si>
  <si>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98019</t>
  </si>
  <si>
    <t>ACRÉSCIMO PARA POÇO DE VISITA RETANGULAR PARA ESGOTO, EM ALVENARIA COM BLOCOS DE CONCRETO, DIMENSÕES INTERNAS = 1,5X4 M. AF_05/2018</t>
  </si>
  <si>
    <t>98020</t>
  </si>
  <si>
    <t>BASE PARA POÇO DE VISITA RETANGULAR PARA ESGOTO, EM ALVENARIA COM BLOCOS DE CONCRETO, DIMENSÕES INTERNAS = 2X2 M, PROFUNDIDADE = 1,45 M, EXCLUINDO TAMPÃO. AF_05/2018</t>
  </si>
  <si>
    <t>98021</t>
  </si>
  <si>
    <t>ACRÉSCIMO PARA POÇO DE VISITA RETANGULAR PARA ESGOTO, EM ALVENARIA COM BLOCOS DE CONCRETO, DIMENSÕES INTERNAS = 2X2 M. AF_05/2018</t>
  </si>
  <si>
    <t>98022</t>
  </si>
  <si>
    <t>BASE PARA POÇO DE VISITA RETANGULAR PARA ESGOTO, EM ALVENARIA COM BLOCOS DE CONCRETO, DIMENSÕES INTERNAS = 2X2,5 M, PROFUNDIDADE = 1,45 M, EXCLUINDO TAMPÃO. AF_05/2018</t>
  </si>
  <si>
    <t>98023</t>
  </si>
  <si>
    <t>ACRÉSCIMO PARA POÇO DE VISITA RETANGULAR PARA ESGOTO, EM ALVENARIA COM BLOCOS DE CONCRETO, DIMENSÕES INTERNAS = 2X2,5 M. AF_05/2018</t>
  </si>
  <si>
    <t>98024</t>
  </si>
  <si>
    <t>BASE PARA POÇO DE VISITA RETANGULAR PARA ESGOTO, EM ALVENARIA COM BLOCOS DE CONCRETO, DIMENSÕES INTERNAS = 2X3 M, PROFUNDIDADE = 1,45 M, EXCLUINDO TAMPÃO. AF_05/2018</t>
  </si>
  <si>
    <t>98025</t>
  </si>
  <si>
    <t>ACRÉSCIMO PARA POÇO DE VISITA RETANGULAR PARA ESGOTO, EM ALVENARIA COM BLOCOS DE CONCRETO, DIMENSÕES INTERNAS = 2X3 M. AF_05/2018</t>
  </si>
  <si>
    <t>98026</t>
  </si>
  <si>
    <t>BASE PARA POÇO DE VISITA RETANGULAR PARA ESGOTO, EM ALVENARIA COM BLOCOS DE CONCRETO, DIMENSÕES INTERNAS = 2X3,5 M, PROFUNDIDADE = 1,45 M, EXCLUINDO TAMPÃO. AF_05/2018</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</si>
  <si>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</si>
  <si>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</si>
  <si>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</si>
  <si>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</si>
  <si>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98029</t>
  </si>
  <si>
    <t>ACRÉSCIMO PARA POÇO DE VISITA RETANGULAR PARA ESGOTO, EM ALVENARIA COM BLOCOS DE CONCRETO, DIMENSÕES INTERNAS = 2X4 M. AF_05/2018</t>
  </si>
  <si>
    <t>98030</t>
  </si>
  <si>
    <t>BASE PARA POÇO DE VISITA RETANGULAR PARA ESGOTO, EM ALVENARIA COM BLOCOS DE CONCRETO, DIMENSÕES INTERNAS = 2,5X2,5 M, PROFUNDIDADE = 1,45 M, EXCLUINDO TAMPÃO. AF_05/2018</t>
  </si>
  <si>
    <t>98031</t>
  </si>
  <si>
    <t>ACRÉSCIMO PARA POÇO DE VISITA RETANGULAR PARA ESGOTO, EM ALVENARIA COM BLOCOS DE CONCRETO, DIMENSÕES INTERNAS = 2,5X2,5 M. AF_05/2018</t>
  </si>
  <si>
    <t>98032</t>
  </si>
  <si>
    <t>BASE PARA POÇO DE VISITA RETANGULAR PARA ESGOTO, EM ALVENARIA COM BLOCOS DE CONCRETO, DIMENSÕES INTERNAS = 2,5X3 M, PROFUNDIDADE = 1,45 M, EXCLUINDO TAMPÃO. AF_05/2018</t>
  </si>
  <si>
    <t>98033</t>
  </si>
  <si>
    <t>ACRÉSCIMO PARA POÇO DE VISITA RETANGULAR PARA ESGOTO, EM ALVENARIA COM BLOCOS DE CONCRETO, DIMENSÕES INTERNAS = 2,5X3 M. AF_05/2018</t>
  </si>
  <si>
    <t>98034</t>
  </si>
  <si>
    <t>BASE PARA POÇO DE VISITA RETANGULAR PARA ESGOTO, EM ALVENARIA COM BLOCOS DE CONCRETO, DIMENSÕES INTERNAS = 2,5X3,5 M, PROFUNDIDADE = 1,45 M, EXCLUINDO TAMPÃO. AF_05/2018</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</si>
  <si>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</si>
  <si>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</si>
  <si>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</si>
  <si>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</si>
  <si>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98037</t>
  </si>
  <si>
    <t>ACRÉSCIMO PARA POÇO DE VISITA RETANGULAR PARA ESGOTO, EM ALVENARIA COM BLOCOS DE CONCRETO, DIMENSÕES INTERNAS = 2,5X4 M. AF_05/2018</t>
  </si>
  <si>
    <t>98038</t>
  </si>
  <si>
    <t>BASE PARA POÇO DE VISITA RETANGULAR PARA ESGOTO, EM ALVENARIA COM BLOCOS DE CONCRETO, DIMENSÕES INTERNAS = 3X3 M, PROFUNDIDADE = 1,45 M, EXCLUINDO TAMPÃO. AF_05/2018</t>
  </si>
  <si>
    <t>98039</t>
  </si>
  <si>
    <t>ACRÉSCIMO PARA POÇO DE VISITA RETANGULAR PARA ESGOTO, EM ALVENARIA COM BLOCOS DE CONCRETO, DIMENSÕES INTERNAS = 3X3 M. AF_05/2018</t>
  </si>
  <si>
    <t>98040</t>
  </si>
  <si>
    <t>BASE PARA POÇO DE VISITA RETANGULAR PARA ESGOTO, EM ALVENARIA COM BLOCOS DE CONCRETO, DIMENSÕES INTERNAS = 3X3,5 M, PROFUNDIDADE = 1,45 M, EXCLUINDO TAMPÃO. AF_05/2018</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</si>
  <si>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</si>
  <si>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</si>
  <si>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</si>
  <si>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</si>
  <si>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98043</t>
  </si>
  <si>
    <t>ACRÉSCIMO PARA POÇO DE VISITA RETANGULAR PARA ESGOTO, EM ALVENARIA COM BLOCOS DE CONCRETO, DIMENSÕES INTERNAS = 3X4 M. AF_05/2018</t>
  </si>
  <si>
    <t>98044</t>
  </si>
  <si>
    <t>BASE PARA POÇO DE VISITA RETANGULAR PARA ESGOTO, EM ALVENARIA COM BLOCOS DE CONCRETO, DIMENSÕES INTERNAS = 3,5X3,5 M, PROFUNDIDADE = 1,45 M, EXCLUINDO TAMPÃO. AF_05/2018</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</si>
  <si>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</si>
  <si>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</si>
  <si>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</si>
  <si>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</si>
  <si>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98047</t>
  </si>
  <si>
    <t>ACRÉSCIMO PARA POÇO DE VISITA RETANGULAR PARA ESGOTO, EM ALVENARIA COM BLOCOS DE CONCRETO, DIMENSÕES INTERNAS = 3,5X4 M. AF_05/2018</t>
  </si>
  <si>
    <t>98048</t>
  </si>
  <si>
    <t>BASE PARA POÇO DE VISITA RETANGULAR PARA ESGOTO, EM ALVENARIA COM BLOCOS DE CONCRETO, DIMENSÕES INTERNAS = 4X4 M, PROFUNDIDADE = 1,45 M, EXCLUINDO TAMPÃO. AF_05/2018</t>
  </si>
  <si>
    <t>98049</t>
  </si>
  <si>
    <t>ACRÉSCIMO PARA POÇO DE VISITA RETANGULAR PARA ESGOTO, EM ALVENARIA COM BLOCOS DE CONCRETO, DIMENSÕES INTERNAS = 4X4 M. AF_05/2018</t>
  </si>
  <si>
    <t>98050</t>
  </si>
  <si>
    <t>CHAMINÉ CIRCULAR PARA POÇO DE VISITA PARA ESGOTO, EM CONCRETO PRÉ-MOLDADO, DIÂMETRO INTERNO = 0,6 M. AF_05/2018</t>
  </si>
  <si>
    <t>98051</t>
  </si>
  <si>
    <t>CHAMINÉ CIRCULAR PARA POÇO DE VISITA PARA ESGOTO, EM ALVENARIA COM TIJOLOS CERÂMICOS MACIÇOS, DIÂMETRO INTERNO = 0,6 M. AF_05/2018</t>
  </si>
  <si>
    <t>98405</t>
  </si>
  <si>
    <t>98406</t>
  </si>
  <si>
    <t>BASE PARA POÇO DE VISITA RETANGULAR PARA ESGOTO, EM ALVENARIA COM BLOCOS DE CONCRETO, DIMENSÕES INTERNAS = 1X3,5 M, PROFUNDIDADE = 1,45 M, EXCLUINDO TAMPÃO. AF_05/2018</t>
  </si>
  <si>
    <t>98407</t>
  </si>
  <si>
    <t>BASE PARA POÇO DE VISITA RETANGULAR PARA ESGOTO, EM ALVENARIA COM BLOCOS DE CONCRETO, DIMENSÕES INTERNAS = 1X2 M, PROFUNDIDADE = 1,45 M, EXCLUINDO TAMPÃO. AF_05/2018</t>
  </si>
  <si>
    <t>98408</t>
  </si>
  <si>
    <t>BASE PARA POÇO DE VISITA RETANGULAR PARA ESGOTO, EM ALVENARIA COM BLOCOS DE CONCRETO, DIMENSÕES INTERNAS = 1X2,5 M, PROFUNDIDADE = 1,45 M, EXCLUINDO TAMPÃO. AF_05/2018</t>
  </si>
  <si>
    <t>98409</t>
  </si>
  <si>
    <t>ACRÉSCIMO PARA POÇO DE VISITA CIRCULAR PARA ESGOTO, EM CONCRETO PRÉ-MOLDADO, DIÂMETRO INTERNO = 0,8 M. AF_05/2018</t>
  </si>
  <si>
    <t>98414</t>
  </si>
  <si>
    <t>BASE PARA POÇO DE VISITA CIRCULAR PARA  ESGOTO, EM CONCRETO PRÉ-MOLDADO, DIÂMETRO INTERNO = 1 M, PROFUNDIDADE = 1,45 M, EXCLUINDO TAMPÃO. AF_05/2018_P</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</si>
  <si>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</si>
  <si>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</si>
  <si>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</si>
  <si>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</si>
  <si>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</si>
  <si>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</si>
  <si>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</si>
  <si>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</si>
  <si>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</si>
  <si>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</si>
  <si>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</si>
  <si>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</si>
  <si>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</si>
  <si>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</si>
  <si>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</si>
  <si>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</si>
  <si>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</si>
  <si>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</si>
  <si>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</si>
  <si>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</si>
  <si>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</si>
  <si>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</si>
  <si>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</si>
  <si>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</si>
  <si>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</si>
  <si>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</si>
  <si>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</si>
  <si>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</si>
  <si>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</si>
  <si>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</si>
  <si>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</si>
  <si>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</si>
  <si>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</si>
  <si>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</si>
  <si>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</si>
  <si>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</si>
  <si>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</si>
  <si>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</si>
  <si>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</si>
  <si>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</si>
  <si>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19,28</t>
  </si>
  <si>
    <t>18,45</t>
  </si>
  <si>
    <t>23,98</t>
  </si>
  <si>
    <t>17,47</t>
  </si>
  <si>
    <t>34,71</t>
  </si>
  <si>
    <t>21,04</t>
  </si>
  <si>
    <t>LASTRO DE CONCRETO MAGRO, APLICADO EM PISOS OU RADIERS, ESPESSURA DE 3 CM. AF_07/2016</t>
  </si>
  <si>
    <t>LASTRO DE CONCRETO MAGRO, APLICADO EM PISOS OU RADIERS, ESPESSURA DE 5 CM. AF_07/2016</t>
  </si>
  <si>
    <t>14,11</t>
  </si>
  <si>
    <t>34,37</t>
  </si>
  <si>
    <t>11,39</t>
  </si>
  <si>
    <t>6,64</t>
  </si>
  <si>
    <t>9,33</t>
  </si>
  <si>
    <t>6,02</t>
  </si>
  <si>
    <t>5,21</t>
  </si>
  <si>
    <t>4,55</t>
  </si>
  <si>
    <t>4,75</t>
  </si>
  <si>
    <t>5,33</t>
  </si>
  <si>
    <t>98576</t>
  </si>
  <si>
    <t>TRATAMENTO DE JUNTA DE DILATAÇÃO COM MANTA ASFÁLTICA ADERIDA COM MAÇARICO. AF_06/2018</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</si>
  <si>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</si>
  <si>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</si>
  <si>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</si>
  <si>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</si>
  <si>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</si>
  <si>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</si>
  <si>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</si>
  <si>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</si>
  <si>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</si>
  <si>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</si>
  <si>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</si>
  <si>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</si>
  <si>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</si>
  <si>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</si>
  <si>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</si>
  <si>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</si>
  <si>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</si>
  <si>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</si>
  <si>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</si>
  <si>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</si>
  <si>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</si>
  <si>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</si>
  <si>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</si>
  <si>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</si>
  <si>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</si>
  <si>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</si>
  <si>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</si>
  <si>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</si>
  <si>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</si>
  <si>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</si>
  <si>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</si>
  <si>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</si>
  <si>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</si>
  <si>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</si>
  <si>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</si>
  <si>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</si>
  <si>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</si>
  <si>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</si>
  <si>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</si>
  <si>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</si>
  <si>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</si>
  <si>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</si>
  <si>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</si>
  <si>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</si>
  <si>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</si>
  <si>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</si>
  <si>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</si>
  <si>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</si>
  <si>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</si>
  <si>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</si>
  <si>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</si>
  <si>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</si>
  <si>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</si>
  <si>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</si>
  <si>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</si>
  <si>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</si>
  <si>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</si>
  <si>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</si>
  <si>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</si>
  <si>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TRATAMENTO DE RALO OU PONTO EMERGENTE COM IMPERMEABILIZANTE SEMI-FLEXÍVEL REFORÇADO COM VEU DE POLIÉSTER (MAV). AF_06/2018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</si>
  <si>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</si>
  <si>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</si>
  <si>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</si>
  <si>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</si>
  <si>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</si>
  <si>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</si>
  <si>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</si>
  <si>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</si>
  <si>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</si>
  <si>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</si>
  <si>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</si>
  <si>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</si>
  <si>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</si>
  <si>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</si>
  <si>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</si>
  <si>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</si>
  <si>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</si>
  <si>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</si>
  <si>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</si>
  <si>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</si>
  <si>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</si>
  <si>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</si>
  <si>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</si>
  <si>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</si>
  <si>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</si>
  <si>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</si>
  <si>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25,50</t>
  </si>
  <si>
    <t>98572</t>
  </si>
  <si>
    <t>PROTEÇÃO MECÂNICA DE SUPERFICIE HORIZONTAL COM CONCRETO 15 MPA, E=5CM. AF_06/2018</t>
  </si>
  <si>
    <t>98573</t>
  </si>
  <si>
    <t>PROTEÇÃO MECÂNICA DE SUPERFÍCIE VERTICAL COM CONCRETO 15 MPA, E=5CM. AF_06/2018</t>
  </si>
  <si>
    <t>6,19</t>
  </si>
  <si>
    <t>19,16</t>
  </si>
  <si>
    <t>7,18</t>
  </si>
  <si>
    <t>5,63</t>
  </si>
  <si>
    <t>16,10</t>
  </si>
  <si>
    <t>9,65</t>
  </si>
  <si>
    <t>14,61</t>
  </si>
  <si>
    <t>6,32</t>
  </si>
  <si>
    <t>19,13</t>
  </si>
  <si>
    <t>97886</t>
  </si>
  <si>
    <t>CAIXA ENTERRADA ELÉTRICA RETANGULAR, EM ALVENARIA COM TIJOLOS CERÂMICOS MACIÇOS, FUNDO COM BRITA, DIMENSÕES INTERNAS: 0,3X0,3X0,3 M. AF_05/2018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</si>
  <si>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</si>
  <si>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</si>
  <si>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</si>
  <si>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</si>
  <si>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97889</t>
  </si>
  <si>
    <t>CAIXA ENTERRADA ELÉTRICA RETANGULAR, EM ALVENARIA COM TIJOLOS CERÂMICOS MACIÇOS, FUNDO COM BRITA, DIMENSÕES INTERNAS: 0,8X0,8X0,6 M. AF_05/2018</t>
  </si>
  <si>
    <t>97890</t>
  </si>
  <si>
    <t>CAIXA ENTERRADA ELÉTRICA RETANGULAR, EM ALVENARIA COM TIJOLOS CERÂMICOS MACIÇOS, FUNDO COM BRITA, DIMENSÕES INTERNAS: 1X1X0,6 M. AF_05/2018</t>
  </si>
  <si>
    <t>97891</t>
  </si>
  <si>
    <t>CAIXA ENTERRADA ELÉTRICA RETANGULAR, EM ALVENARIA COM BLOCOS DE CONCRETO, FUNDO COM BRITA, DIMENSÕES INTERNAS: 0,4X0,4X0,4 M. AF_05/2018</t>
  </si>
  <si>
    <t>97892</t>
  </si>
  <si>
    <t>CAIXA ENTERRADA ELÉTRICA RETANGULAR, EM ALVENARIA COM BLOCOS DE CONCRETO, FUNDO COM BRITA, DIMENSÕES INTERNAS: 0,6X0,6X0,6 M. AF_05/2018</t>
  </si>
  <si>
    <t>97893</t>
  </si>
  <si>
    <t>CAIXA ENTERRADA ELÉTRICA RETANGULAR, EM ALVENARIA COM BLOCOS DE CONCRETO, FUNDO COM BRITA, DIMENSÕES INTERNAS: 0,8X0,8X0,6 M. AF_05/2018</t>
  </si>
  <si>
    <t>97894</t>
  </si>
  <si>
    <t>CAIXA ENTERRADA ELÉTRICA RETANGULAR, EM ALVENARIA COM BLOCOS DE CONCRETO, FUNDO COM BRITA, DIMENSÕES INTERNAS: 1X1X0,6 M. AF_05/2018</t>
  </si>
  <si>
    <t>18,21</t>
  </si>
  <si>
    <t>31,17</t>
  </si>
  <si>
    <t>23,89</t>
  </si>
  <si>
    <t>98463</t>
  </si>
  <si>
    <t>ABRIGO PARA HIDRANTE, 90X60X17CM, COM REGISTRO GLOBO ANGULAR 45 GRAUS 2 1/2", ADAPTADOR STORZ 2 1/2", MANGUEIRA DE INCÊNDIO 20M, REDUÇÃO 2 1/2 X 1 1/2" E ESGUICHO EM LATÃO 1 1/2" - FORNECIMENTO E INSTALAÇÃO. AF_08/2017</t>
  </si>
  <si>
    <t>98593</t>
  </si>
  <si>
    <t>12,77</t>
  </si>
  <si>
    <t>TUBO DE AÇO PRETO SEM COSTURA, CONEXÃO SOLDADA, DN 40 (1 1/2"), INSTALADO EM REDE DE ALIMENTAÇÃO PARA HIDRANTE - FORNECIMENTO E INSTALAÇÃO. AF_12/2015</t>
  </si>
  <si>
    <t>39,01</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</si>
  <si>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</si>
  <si>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</si>
  <si>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</si>
  <si>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</si>
  <si>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97536</t>
  </si>
  <si>
    <t>TUBO DE AÇO GALVANIZADO COM COSTURA, CLASSE MÉDIA, CONEXÃO ROSQUEADA, DN 25 (1"), INSTALADO EM RAMAIS  E SUB-RAMAIS DE GÁS - FORNECIMENTO E INSTALAÇÃO. AF_12/2015</t>
  </si>
  <si>
    <t>11,08</t>
  </si>
  <si>
    <t>13,85</t>
  </si>
  <si>
    <t>4,70</t>
  </si>
  <si>
    <t>63,32</t>
  </si>
  <si>
    <t>11,66</t>
  </si>
  <si>
    <t>24,45</t>
  </si>
  <si>
    <t>11,81</t>
  </si>
  <si>
    <t>88,85</t>
  </si>
  <si>
    <t>18,75</t>
  </si>
  <si>
    <t>10,89</t>
  </si>
  <si>
    <t>15,94</t>
  </si>
  <si>
    <t>36,16</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</si>
  <si>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</si>
  <si>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</si>
  <si>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</si>
  <si>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</si>
  <si>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</si>
  <si>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</si>
  <si>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</si>
  <si>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</si>
  <si>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</si>
  <si>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</si>
  <si>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</si>
  <si>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</si>
  <si>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</si>
  <si>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</si>
  <si>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</si>
  <si>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</si>
  <si>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</si>
  <si>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</si>
  <si>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</si>
  <si>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</si>
  <si>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</si>
  <si>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</si>
  <si>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</si>
  <si>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</si>
  <si>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14,97</t>
  </si>
  <si>
    <t>14,10</t>
  </si>
  <si>
    <t>9,52</t>
  </si>
  <si>
    <t>9,19</t>
  </si>
  <si>
    <t>11,30</t>
  </si>
  <si>
    <t>SPRINKLER TIPO PENDENTE, 68 °C, UNIÃO POR ROSCA DN 15 (1/2") - FORNECIMENTO E INSTALAÇÃO. AF_12/2015</t>
  </si>
  <si>
    <t>6,72</t>
  </si>
  <si>
    <t>22,54</t>
  </si>
  <si>
    <t>17,84</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</si>
  <si>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</si>
  <si>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</si>
  <si>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</si>
  <si>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</si>
  <si>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</si>
  <si>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</si>
  <si>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</si>
  <si>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</si>
  <si>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</si>
  <si>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</si>
  <si>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</si>
  <si>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</si>
  <si>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</si>
  <si>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</si>
  <si>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</si>
  <si>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</si>
  <si>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</si>
  <si>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97434</t>
  </si>
  <si>
    <t>CURVA 90 GRAUS, EM AÇO, CONEXÃO RANHURADA, DN 50 (2"), INSTALADO EM PRUMADAS - FORNECIMENTO E INSTALAÇÃO. AF_12/2015</t>
  </si>
  <si>
    <t>66,95</t>
  </si>
  <si>
    <t>97435</t>
  </si>
  <si>
    <t>CURVA 45 GRAUS, EM AÇO, CONEXÃO RANHURADA, DN 65 (2 1/2"), INSTALADO EM PRUMADAS - FORNECIMENTO E INSTALAÇÃO. AF_12/2015</t>
  </si>
  <si>
    <t>97436</t>
  </si>
  <si>
    <t>97437</t>
  </si>
  <si>
    <t>CURVA 45 GRAUS, EM AÇO, CONEXÃO RANHURADA, DN 80 (3"), INSTALADO EM PRUMADAS - FORNECIMENTO E INSTALAÇÃO. AF_12/2015</t>
  </si>
  <si>
    <t>97438</t>
  </si>
  <si>
    <t>CURVA 90 GRAUS, EM AÇO, CONEXÃO RANHURADA, DN 80 (3"), INSTALADO EM PRUMADAS - FORNECIMENTO E INSTALAÇÃO. AF_12/2015</t>
  </si>
  <si>
    <t>97439</t>
  </si>
  <si>
    <t>TÊ, EM AÇO, CONEXÃO RANHURADA, DN 50 (2"), INSTALADO EM PRUMADAS - FORNECIMENTO E INSTALAÇÃO. AF_12/2015</t>
  </si>
  <si>
    <t>97440</t>
  </si>
  <si>
    <t>TÊ, EM AÇO, CONEXÃO RANHURADA, DN 65 (2 1/2"), INSTALADO EM PRUMADAS - FORNECIMENTO E INSTALAÇÃO. AF_12/2015</t>
  </si>
  <si>
    <t>97442</t>
  </si>
  <si>
    <t>TÊ, EM AÇO, CONEXÃO RANHURADA, DN 80 (3"), INSTALADO EM PRUMADAS - FORNECIMENTO E INSTALAÇÃO. AF_12/2015</t>
  </si>
  <si>
    <t>97443</t>
  </si>
  <si>
    <t>LUVA, EM AÇO, CONEXÃO SOLDADA, DN 50 (2"), INSTALADO EM PRUMADAS - FORNECIMENTO E INSTALAÇÃO. AF_12/2015</t>
  </si>
  <si>
    <t>97444</t>
  </si>
  <si>
    <t>97446</t>
  </si>
  <si>
    <t>LUVA, EM AÇO, CONEXÃO SOLDADA, DN 65 (2 1/2"), INSTALADO EM PRUMADAS - FORNECIMENTO E INSTALAÇÃO. AF_12/2015</t>
  </si>
  <si>
    <t>97447</t>
  </si>
  <si>
    <t>LUVA COM REDUÇÃO, EM AÇO, CONEXÃO SOLDADA, DN 65 X 50 MM (2 1/2" X 2"), INSTALADO EM PRUMADAS - FORNECIMENTO E INSTALAÇÃO. AF_12/2015</t>
  </si>
  <si>
    <t>97449</t>
  </si>
  <si>
    <t>97450</t>
  </si>
  <si>
    <t>LUVA COM REDUÇÃO, EM AÇO, CONEXÃO SOLDADA, DN 80 X 65 MM (3" X 2 1/2"), INSTALADO EM PRUMADAS - FORNECIMENTO E INSTALAÇÃO. AF_12/2015</t>
  </si>
  <si>
    <t>97452</t>
  </si>
  <si>
    <t>97453</t>
  </si>
  <si>
    <t>97454</t>
  </si>
  <si>
    <t>97455</t>
  </si>
  <si>
    <t>97456</t>
  </si>
  <si>
    <t>97457</t>
  </si>
  <si>
    <t>97458</t>
  </si>
  <si>
    <t>TÊ, EM AÇO, CONEXÃO SOLDADA, DN 50 (2"), INSTALADO EM PRUMADAS - FORNECIMENTO E INSTALAÇÃO. AF_12/2015</t>
  </si>
  <si>
    <t>97459</t>
  </si>
  <si>
    <t>TÊ, EM AÇO, CONEXÃO SOLDADA, DN 65 (2 1/2"), INSTALADO EM PRUMADAS - FORNECIMENTO E INSTALAÇÃO. AF_12/2015</t>
  </si>
  <si>
    <t>97460</t>
  </si>
  <si>
    <t>TÊ, EM AÇO, CONEXÃO SOLDADA, DN 80 (3"), INSTALADO EM PRUMADAS - FORNECIMENTO E INSTALAÇÃO. AF_12/2015</t>
  </si>
  <si>
    <t>97461</t>
  </si>
  <si>
    <t>97462</t>
  </si>
  <si>
    <t>97464</t>
  </si>
  <si>
    <t>97465</t>
  </si>
  <si>
    <t>97467</t>
  </si>
  <si>
    <t>97468</t>
  </si>
  <si>
    <t>97470</t>
  </si>
  <si>
    <t>97471</t>
  </si>
  <si>
    <t>97474</t>
  </si>
  <si>
    <t>97475</t>
  </si>
  <si>
    <t>97477</t>
  </si>
  <si>
    <t>97478</t>
  </si>
  <si>
    <t>97479</t>
  </si>
  <si>
    <t>97480</t>
  </si>
  <si>
    <t>97481</t>
  </si>
  <si>
    <t>97482</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</si>
  <si>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</si>
  <si>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</si>
  <si>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</si>
  <si>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</si>
  <si>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</si>
  <si>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</si>
  <si>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97486</t>
  </si>
  <si>
    <t>CURVA 90 GRAUS, EM AÇO, CONEXÃO SOLDADA, DN 50 (2"), INSTALADO EM REDE DE ALIMENTAÇÃO PARA HIDRANTE - FORNECIMENTO E INSTALAÇÃO. AF_12/2015</t>
  </si>
  <si>
    <t>97487</t>
  </si>
  <si>
    <t>CURVA 45 GRAUS, EM AÇO, CONEXÃO SOLDADA, DN 65 (2 1/2"), INSTALADO EM REDE DE ALIMENTAÇÃO PARA HIDRANTE - FORNECIMENTO E INSTALAÇÃO. AF_12/2015</t>
  </si>
  <si>
    <t>97488</t>
  </si>
  <si>
    <t>CURVA 90 GRAUS, EM AÇO, CONEXÃO SOLDADA, DN 65 (2 1/2"), INSTALADO EM REDE DE ALIMENTAÇÃO PARA HIDRANTE - FORNECIMENTO E INSTALAÇÃO. AF_12/2015</t>
  </si>
  <si>
    <t>97489</t>
  </si>
  <si>
    <t>CURVA 45 GRAUS, EM AÇO, CONEXÃO SOLDADA, DN 80 (3"), INSTALADO EM REDE DE ALIMENTAÇÃO PARA HIDRANTE - FORNECIMENTO E INSTALAÇÃO. AF_12/2015</t>
  </si>
  <si>
    <t>97490</t>
  </si>
  <si>
    <t>CURVA 90 GRAUS, EM AÇO, CONEXÃO SOLDADA, DN 80 (3"), INSTALADO EM REDE DE ALIMENTAÇÃO PARA HIDRANTE - FORNECIMENTO E INSTALAÇÃO. AF_12/2015</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</si>
  <si>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</si>
  <si>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</si>
  <si>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</si>
  <si>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</si>
  <si>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</si>
  <si>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</si>
  <si>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97494</t>
  </si>
  <si>
    <t>TÊ, EM AÇO, CONEXÃO SOLDADA, DN 50 (2"), INSTALADO EM REDE DE ALIMENTAÇÃO PARA HIDRANTE - FORNECIMENTO E INSTALAÇÃO. AF_12/2015</t>
  </si>
  <si>
    <t>97495</t>
  </si>
  <si>
    <t>TÊ, EM AÇO, CONEXÃO SOLDADA, DN 65 (2 1/2"), INSTALADO EM REDE DE ALIMENTAÇÃO PARA HIDRANTE - FORNECIMENTO E INSTALAÇÃO. AF_12/2015</t>
  </si>
  <si>
    <t>97496</t>
  </si>
  <si>
    <t>TÊ, EM AÇO, CONEXÃO SOLDADA, DN 80 (3"), INSTALADO EM REDE DE ALIMENTAÇÃO PARA HIDRANTE - FORNECIMENTO E INSTALAÇÃO. AF_12/2015</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</si>
  <si>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</si>
  <si>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</si>
  <si>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</si>
  <si>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</si>
  <si>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</si>
  <si>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</si>
  <si>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</si>
  <si>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</si>
  <si>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</si>
  <si>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</si>
  <si>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</si>
  <si>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</si>
  <si>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</si>
  <si>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</si>
  <si>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97509</t>
  </si>
  <si>
    <t>LUVA COM REDUÇÃO, EM AÇO, CONEXÃO SOLDADA, DN 50 X 40 MM (2" X 1 1/2"), INSTALADO EM REDE DE ALIMENTAÇÃO PARA SPRINKLER - FORNECIMENTO E INSTALAÇÃO. AF_12/2015</t>
  </si>
  <si>
    <t>97511</t>
  </si>
  <si>
    <t>LUVA, EM AÇO, CONEXÃO SOLDADA, DN 65 (2 1/2"), INSTALADO EM REDE DE ALIMENTAÇÃO PARA SPRINKLER - FORNECIMENTO E INSTALAÇÃO. AF_12/2015</t>
  </si>
  <si>
    <t>97512</t>
  </si>
  <si>
    <t>LUVA COM REDUÇÃO, EM AÇO, CONEXÃO SOLDADA, DN 65 X 50 MM (2 1/2" X 2"), INSTALADO EM REDE DE ALIMENTAÇÃO PARA SPRINKLER - FORNECIMENTO E INSTALAÇÃO. AF_12/2015</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</si>
  <si>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</si>
  <si>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</si>
  <si>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</si>
  <si>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</si>
  <si>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</si>
  <si>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</si>
  <si>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</si>
  <si>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</si>
  <si>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</si>
  <si>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</si>
  <si>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</si>
  <si>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</si>
  <si>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</si>
  <si>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</si>
  <si>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</si>
  <si>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</si>
  <si>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</si>
  <si>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</si>
  <si>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97524</t>
  </si>
  <si>
    <t>CURVA 90 GRAUS, EM AÇO, CONEXÃO SOLDADA, DN 50 (2"), INSTALADO EM REDE DE ALIMENTAÇÃO PARA SPRINKLER - FORNECIMENTO E INSTALAÇÃO. AF_12/2015</t>
  </si>
  <si>
    <t>97525</t>
  </si>
  <si>
    <t>CURVA 45 GRAUS, EM AÇO, CONEXÃO SOLDADA, DN 65 (2 1/2"), INSTALADO EM REDE DE ALIMENTAÇÃO PARA SPRINKLER - FORNECIMENTO E INSTALAÇÃO. AF_12/2015</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</si>
  <si>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</si>
  <si>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</si>
  <si>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</si>
  <si>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</si>
  <si>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</si>
  <si>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</si>
  <si>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</si>
  <si>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</si>
  <si>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</si>
  <si>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</si>
  <si>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</si>
  <si>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</si>
  <si>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97532</t>
  </si>
  <si>
    <t>TÊ, EM AÇO, CONEXÃO SOLDADA, DN 50 (2"), INSTALADO EM REDE DE ALIMENTAÇÃO PARA SPRINKLER - FORNECIMENTO E INSTALAÇÃO. AF_12/2015</t>
  </si>
  <si>
    <t>97533</t>
  </si>
  <si>
    <t>TÊ, EM AÇO, CONEXÃO SOLDADA, DN 65 (2 1/2"), INSTALADO EM REDE DE ALIMENTAÇÃO PARA SPRINKLER - FORNECIMENTO E INSTALAÇÃO. AF_12/2015</t>
  </si>
  <si>
    <t>97534</t>
  </si>
  <si>
    <t>TÊ, EM AÇO, CONEXÃO SOLDADA, DN 80 (3"), INSTALADO EM REDE DE ALIMENTAÇÃO PARA SPRINKLER - FORNECIMENTO E INSTALAÇÃO. AF_12/2015</t>
  </si>
  <si>
    <t>97537</t>
  </si>
  <si>
    <t>LUVA, EM AÇO, CONEXÃO SOLDADA, DN 15 (1/2"), INSTALADO EM RAMAIS E SUB-RAMAIS DE GÁS - FORNECIMENTO E INSTALAÇÃO. AF_12/2015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</si>
  <si>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</si>
  <si>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</si>
  <si>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</si>
  <si>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</si>
  <si>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</si>
  <si>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</si>
  <si>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</si>
  <si>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</si>
  <si>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</si>
  <si>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</si>
  <si>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</si>
  <si>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</si>
  <si>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</si>
  <si>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</si>
  <si>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</si>
  <si>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</si>
  <si>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</si>
  <si>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</si>
  <si>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</si>
  <si>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</si>
  <si>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</si>
  <si>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</si>
  <si>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</si>
  <si>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</si>
  <si>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</si>
  <si>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</si>
  <si>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98602</t>
  </si>
  <si>
    <t>97900</t>
  </si>
  <si>
    <t>CAIXA ENTERRADA HIDRÁULICA RETANGULAR EM ALVENARIA COM TIJOLOS CERÂMICOS MACIÇOS, DIMENSÕES INTERNAS: 0,3X0,3X0,3 M PARA REDE DE ESGOTO. AF_05/2018</t>
  </si>
  <si>
    <t>97901</t>
  </si>
  <si>
    <t>CAIXA ENTERRADA HIDRÁULICA RETANGULAR EM ALVENARIA COM TIJOLOS CERÂMICOS MACIÇOS, DIMENSÕES INTERNAS: 0,4X0,4X0,4 M PARA REDE DE ESGOTO. AF_05/2018</t>
  </si>
  <si>
    <t>97902</t>
  </si>
  <si>
    <t>CAIXA ENTERRADA HIDRÁULICA RETANGULAR EM ALVENARIA COM TIJOLOS CERÂMICOS MACIÇOS, DIMENSÕES INTERNAS: 0,6X0,6X0,6 M PARA REDE DE ESGOTO. AF_05/2018</t>
  </si>
  <si>
    <t>97903</t>
  </si>
  <si>
    <t>CAIXA ENTERRADA HIDRÁULICA RETANGULAR EM ALVENARIA COM TIJOLOS CERÂMICOS MACIÇOS, DIMENSÕES INTERNAS: 0,8X0,8X0,6 M PARA REDE DE ESGOTO. AF_05/2018</t>
  </si>
  <si>
    <t>97904</t>
  </si>
  <si>
    <t>CAIXA ENTERRADA HIDRÁULICA RETANGULAR EM ALVENARIA COM TIJOLOS CERÂMICOS MACIÇOS, DIMENSÕES INTERNAS: 1X1X0,6 M PARA REDE DE ESGOTO. AF_05/2018</t>
  </si>
  <si>
    <t>97905</t>
  </si>
  <si>
    <t>CAIXA ENTERRADA HIDRÁULICA RETANGULAR, EM ALVENARIA COM BLOCOS DE CONCRETO, DIMENSÕES INTERNAS: 0,4X0,4X0,4 M PARA REDE DE ESGOTO. AF_05/2018</t>
  </si>
  <si>
    <t>97906</t>
  </si>
  <si>
    <t>CAIXA ENTERRADA HIDRÁULICA RETANGULAR, EM ALVENARIA COM BLOCOS DE CONCRETO, DIMENSÕES INTERNAS: 0,6X0,6X0,6 M PARA REDE DE ESGOTO. AF_05/2018</t>
  </si>
  <si>
    <t>97907</t>
  </si>
  <si>
    <t>CAIXA ENTERRADA HIDRÁULICA RETANGULAR, EM ALVENARIA COM BLOCOS DE CONCRETO, DIMENSÕES INTERNAS: 0,8X0,8X0,6 M PARA REDE DE ESGOTO. AF_05/2018</t>
  </si>
  <si>
    <t>97908</t>
  </si>
  <si>
    <t>CAIXA ENTERRADA HIDRÁULICA RETANGULAR, EM ALVENARIA COM BLOCOS DE CONCRETO, DIMENSÕES INTERNAS: 1X1X0,6 M PARA REDE DE ESGOTO. AF_05/2018</t>
  </si>
  <si>
    <t>98102</t>
  </si>
  <si>
    <t>CAIXA DE GORDURA SIMPLES, CIRCULAR, EM CONCRETO PRÉ-MOLDADO, DIÂMETRO INTERNO = 0,4 M, ALTURA INTERNA = 0,4 M. AF_05/2018</t>
  </si>
  <si>
    <t>98103</t>
  </si>
  <si>
    <t>CAIXA DE GORDURA DUPLA, CIRCULAR, EM CONCRETO PRÉ-MOLDADO, DIÂMETRO INTERNO = 0,6 M, ALTURA INTERNA = 0,6 M. AF_05/2018</t>
  </si>
  <si>
    <t>98104</t>
  </si>
  <si>
    <t>CAIXA DE GORDURA SIMPLES (CAPACIDADE: 36L), RETANGULAR, EM ALVENARIA COM TIJOLOS CERÂMICOS MACIÇOS, DIMENSÕES INTERNAS = 0,2X0,4 M, ALTURA INTERNA = 0,8 M. AF_05/2018</t>
  </si>
  <si>
    <t>98105</t>
  </si>
  <si>
    <t>CAIXA DE GORDURA DUPLA (CAPACIDADE: 126 L), RETANGULAR, EM ALVENARIA COM TIJOLOS CERÂMICOS MACIÇOS, DIMENSÕES INTERNAS = 0,4X0,7 M, ALTURA INTERNA = 0,8 M. AF_05/2018</t>
  </si>
  <si>
    <t>98106</t>
  </si>
  <si>
    <t>CAIXA DE GORDURA ESPECIAL (CAPACIDADE: 312 L - PARA ATÉ 146 PESSOAS SERVIDAS NO PICO), RETANGULAR, EM ALVENARIA COM TIJOLOS CERÂMICOS MACIÇOS, DIMENSÕES INTERNAS = 0,4X1,2 M, ALTURA INTERNA = 1 M. AF_05/2018</t>
  </si>
  <si>
    <t>98107</t>
  </si>
  <si>
    <t>CAIXA DE GORDURA SIMPLES (CAPACIDADE: 36 L), RETANGULAR, EM ALVENARIA COM BLOCOS DE CONCRETO, DIMENSÕES INTERNAS = 0,2X0,4 M, ALTURA INTERNA = 0,8 M. AF_05/2018</t>
  </si>
  <si>
    <t>98108</t>
  </si>
  <si>
    <t>CAIXA DE GORDURA DUPLA (CAPACIDADE: 126 L), RETANGULAR, EM ALVENARIA COM BLOCOS DE CONCRETO, DIMENSÕES INTERNAS = 0,4X0,7 M, ALTURA INTERNA = 0,8 M. AF_05/2018</t>
  </si>
  <si>
    <t>98052</t>
  </si>
  <si>
    <t>TANQUE SÉPTICO CIRCULAR, EM CONCRETO PRÉ-MOLDADO, DIÂMETRO INTERNO = 1,10 M, ALTURA INTERNA = 2,50 M, VOLUME ÚTIL: 2138,2 L (PARA 5 CONTRIBUINTES). AF_05/2018</t>
  </si>
  <si>
    <t>98053</t>
  </si>
  <si>
    <t>TANQUE SÉPTICO CIRCULAR, EM CONCRETO PRÉ-MOLDADO, DIÂMETRO INTERNO = 1,40 M, ALTURA INTERNA = 2,50 M, VOLUME ÚTIL: 3463,6 L (PARA 13 CONTRIBUINTES). AF_05/2018</t>
  </si>
  <si>
    <t>98054</t>
  </si>
  <si>
    <t>TANQUE SÉPTICO CIRCULAR, EM CONCRETO PRÉ-MOLDADO, DIÂMETRO INTERNO = 1,88 M, ALTURA INTERNA = 2,50 M, VOLUME ÚTIL: 6245,8 L (PARA 32 CONTRIBUINTES). AF_05/2018</t>
  </si>
  <si>
    <t>98055</t>
  </si>
  <si>
    <t>TANQUE SÉPTICO CIRCULAR, EM CONCRETO PRÉ-MOLDADO, DIÂMETRO INTERNO = 2,38 M, ALTURA INTERNA = 2,50 M, VOLUME ÚTIL: 10009,8 L (PARA 69 CONTRIBUINTES). AF_05/2018</t>
  </si>
  <si>
    <t>98056</t>
  </si>
  <si>
    <t>TANQUE SÉPTICO CIRCULAR, EM CONCRETO PRÉ-MOLDADO, DIÂMETRO INTERNO = 2,38 M, ALTURA INTERNA = 3,0 M, VOLUME ÚTIL: 12234,2 L (PARA 86 CONTRIBUINTES). AF_05/2018</t>
  </si>
  <si>
    <t>98057</t>
  </si>
  <si>
    <t>TANQUE SÉPTICO CIRCULAR, EM CONCRETO PRÉ-MOLDADO, DIÂMETRO INTERNO = 2,88 M, ALTURA INTERNA = 2,50 M, VOLUME ÚTIL: 14657,4 L (PARA 105 CONTRIBUINTES). AF_05/2018</t>
  </si>
  <si>
    <t>98066</t>
  </si>
  <si>
    <t>TANQUE SÉPTICO RETANGULAR, EM ALVENARIA COM TIJOLOS CERÂMICOS MACIÇOS, DIMENSÕES INTERNAS: 1,0 X 2,0 X 1,4 M, VOLUME ÚTIL: 2000 L (PARA 5 CONTRIBUINTES). AF_05/2018</t>
  </si>
  <si>
    <t>98067</t>
  </si>
  <si>
    <t>TANQUE SÉPTICO RETANGULAR, EM ALVENARIA COM TIJOLOS CERÂMICOS MACIÇOS, DIMENSÕES INTERNAS: 1,2 X 2,4 X 1,6 M, VOLUME ÚTIL: 3456 L (PARA 13 CONTRIBUINTES). AF_05/2018</t>
  </si>
  <si>
    <t>98068</t>
  </si>
  <si>
    <t>TANQUE SÉPTICO RETANGULAR, EM ALVENARIA COM TIJOLOS CERÂMICOS MACIÇOS, DIMENSÕES INTERNAS: 1,4 X 3,2 X 1,8 M, VOLUME ÚTIL: 6272 L (PARA 32 CONTRIBUINTES). AF_05/2018</t>
  </si>
  <si>
    <t>98069</t>
  </si>
  <si>
    <t>TANQUE SÉPTICO RETANGULAR, EM ALVENARIA COM TIJOLOS CERÂMICOS MACIÇOS, DIMENSÕES INTERNAS: 1,6 X 4,4 X 1,8 M, VOLUME ÚTIL: 9856 L (PARA 68 CONTRIBUINTES). AF_05/2018</t>
  </si>
  <si>
    <t>98070</t>
  </si>
  <si>
    <t>TANQUE SÉPTICO RETANGULAR, EM ALVENARIA COM TIJOLOS CERÂMICOS MACIÇOS, DIMENSÕES INTERNAS: 1,6 X 4,8 X 2,0 M, VOLUME ÚTIL: 12288 L (PARA 86 CONTRIBUINTES). AF_05/2018</t>
  </si>
  <si>
    <t>98071</t>
  </si>
  <si>
    <t>TANQUE SÉPTICO RETANGULAR, EM ALVENARIA COM TIJOLOS CERÂMICOS MACIÇOS, DIMENSÕES INTERNAS: 1,6 X 4,6 X 2,4 M, VOLUME ÚTIL: 14720 L (PARA 105 CONTRIBUINTES). AF_05/2018</t>
  </si>
  <si>
    <t>98072</t>
  </si>
  <si>
    <t>FILTRO ANAERÓBIO RETANGULAR, EM ALVENARIA COM TIJOLOS CERÂMICOS MACIÇOS, DIMENSÕES INTERNAS: 0,8 X 1,2 X 1,67 M, VOLUME ÚTIL: 1152 L (PARA 5 CONTRIBUINTES). AF_05/2018</t>
  </si>
  <si>
    <t>98073</t>
  </si>
  <si>
    <t>FILTRO ANAERÓBIO RETANGULAR, EM ALVENARIA COM TIJOLOS CERÂMICOS MACIÇOS, DIMENSÕES INTERNAS: 1,2 X 1,8 X 1,67 M, VOLUME ÚTIL: 2592 L (PARA 13 CONTRIBUINTES). AF_05/2018</t>
  </si>
  <si>
    <t>98074</t>
  </si>
  <si>
    <t>FILTRO ANAERÓBIO RETANGULAR, EM ALVENARIA COM TIJOLOS CERÂMICOS MACIÇOS, DIMENSÕES INTERNAS: 1,4 X 3,0 X 1,67 M, VOLUME ÚTIL: 5040 L (PARA 32 CONTRIBUINTES). AF_05/2018</t>
  </si>
  <si>
    <t>98075</t>
  </si>
  <si>
    <t>FILTRO ANAERÓBIO RETANGULAR, EM ALVENARIA COM TIJOLOS CERÂMICOS MACIÇOS, DIMENSÕES INTERNAS: 1,4 X 4,2 X 1,67 M, VOLUME ÚTIL: 7056 L (PARA 67 CONTRIBUINTES). AF_05/2018</t>
  </si>
  <si>
    <t>98076</t>
  </si>
  <si>
    <t>FILTRO ANAERÓBIO RETANGULAR, EM ALVENARIA COM TIJOLOS CERÂMICOS MACIÇOS, DIMENSÕES INTERNAS: 1,6 X 4,6 X 1,67 M, VOLUME ÚTIL: 8832 L (PARA 84 CONTRIBUINTES). AF_05/2018</t>
  </si>
  <si>
    <t>98077</t>
  </si>
  <si>
    <t>FILTRO ANAERÓBIO RETANGULAR, EM ALVENARIA COM TIJOLOS CERÂMICOS MACIÇOS, DIMENSÕES INTERNAS: 1,6 X 5,6 X 1,67 M, VOLUME ÚTIL: 10752 L (PARA 103 CONTRIBUINTES). AF_05/2018</t>
  </si>
  <si>
    <t>98078</t>
  </si>
  <si>
    <t>SUMIDOURO RETANGULAR, EM ALVENARIA COM TIJOLOS CERÂMICOS MACIÇOS, DIMENSÕES INTERNAS: 0,8 X 1,4 X 3,0 M, ÁREA DE INFILTRAÇÃO: 13,2 M² (PARA 5 CONTRIBUINTES). AF_05/2018</t>
  </si>
  <si>
    <t>98079</t>
  </si>
  <si>
    <t>SUMIDOURO RETANGULAR, EM ALVENARIA COM TIJOLOS CERÂMICOS MACIÇOS, DIMENSÕES INTERNAS: 1,0 X 3,0 X 3,0 M, ÁREA DE INFILTRAÇÃO: 25 M² (PARA 10 CONTRIBUINTES). AF_05/2018</t>
  </si>
  <si>
    <t>98080</t>
  </si>
  <si>
    <t>SUMIDOURO RETANGULAR, EM ALVENARIA COM TIJOLOS CERÂMICOS MACIÇOS, DIMENSÕES INTERNAS: 1,6 X 3,4 X 3,0 M, ÁREA DE INFILTRAÇÃO: 32,9 M² (PARA 13 CONTRIBUINTES). AF_05/2018</t>
  </si>
  <si>
    <t>98081</t>
  </si>
  <si>
    <t>SUMIDOURO RETANGULAR, EM ALVENARIA COM TIJOLOS CERÂMICOS MACIÇOS, DIMENSÕES INTERNAS: 1,6 X 5,8 X 3,0 M, ÁREA DE INFILTRAÇÃO: 50 M² (PARA 20 CONTRIBUINTES). AF_05/2018</t>
  </si>
  <si>
    <t>98082</t>
  </si>
  <si>
    <t>TANQUE SÉPTICO RETANGULAR, EM ALVENARIA COM BLOCOS DE CONCRETO, DIMENSÕES INTERNAS: 1,0 X 2,0 X 1,4 M, VOLUME ÚTIL: 2000 L (PARA 5 CONTRIBUINTES). AF_05/2018</t>
  </si>
  <si>
    <t>98083</t>
  </si>
  <si>
    <t>TANQUE SÉPTICO RETANGULAR, EM ALVENARIA COM BLOCOS DE CONCRETO, DIMENSÕES INTERNAS: 1,2 X 2,4 X 1,6 M, VOLUME ÚTIL: 3456 L (PARA 13 CONTRIBUINTES). AF_05/2018</t>
  </si>
  <si>
    <t>98084</t>
  </si>
  <si>
    <t>TANQUE SÉPTICO RETANGULAR, EM ALVENARIA COM BLOCOS DE CONCRETO, DIMENSÕES INTERNAS: 1,4 X 3,2 X 1,8 M, VOLUME ÚTIL: 6272 L (PARA 32 CONTRIBUINTES). AF_05/2018</t>
  </si>
  <si>
    <t>98085</t>
  </si>
  <si>
    <t>TANQUE SÉPTICO RETANGULAR, EM ALVENARIA COM BLOCOS DE CONCRETO, DIMENSÕES INTERNAS: 1,6 X 4,4 X 1,8 M, VOLUME ÚTIL: 9856 L (PARA 68 CONTRIBUINTES). AF_05/2018</t>
  </si>
  <si>
    <t>98086</t>
  </si>
  <si>
    <t>TANQUE SÉPTICO RETANGULAR, EM ALVENARIA COM BLOCOS DE CONCRETO, DIMENSÕES INTERNAS: 1,6 X 4,8 X 2,0 M, VOLUME ÚTIL: 12288 L (PARA 86 CONTRIBUINTES). AF_05/2018</t>
  </si>
  <si>
    <t>98087</t>
  </si>
  <si>
    <t>TANQUE SÉPTICO RETANGULAR, EM ALVENARIA COM BLOCOS DE CONCRETO, DIMENSÕES INTERNAS: 1,6 X 4,6 X 2,4 M, VOLUME ÚTIL: 14720 L (PARA 105 CONTRIBUINTES). AF_05/2018</t>
  </si>
  <si>
    <t>98088</t>
  </si>
  <si>
    <t>FILTRO ANAERÓBIO RETANGULAR, EM ALVENARIA COM BLOCOS DE CONCRETO, DIMENSÕES INTERNAS: 0,8 X 1,2 X 1,67 M, VOLUME ÚTIL: 1152 L (PARA 5 CONTRIBUINTES). AF_05/2018</t>
  </si>
  <si>
    <t>98089</t>
  </si>
  <si>
    <t>FILTRO ANAERÓBIO RETANGULAR, EM ALVENARIA COM BLOCOS DE CONCRETO, DIMENSÕES INTERNAS: 1,2 X 1,8 X 1,67 M, VOLUME ÚTIL: 2592 L (PARA 13 CONTRIBUINTES). AF_05/2018</t>
  </si>
  <si>
    <t>98090</t>
  </si>
  <si>
    <t>FILTRO ANAERÓBIO RETANGULAR, EM ALVENARIA COM BLOCOS DE CONCRETO, DIMENSÕES INTERNAS: 1,4 X 3,0 X 1,67 M, VOLUME ÚTIL: 5040 L (PARA 32 CONTRIBUINTES). AF_05/2018</t>
  </si>
  <si>
    <t>98091</t>
  </si>
  <si>
    <t>FILTRO ANAERÓBIO RETANGULAR, EM ALVENARIA COM BLOCOS DE CONCRETO, DIMENSÕES INTERNAS: 1,4 X 4,2 X 1,67 M, VOLUME ÚTIL: 7056 L (PARA 67 CONTRIBUINTES). AF_05/2018</t>
  </si>
  <si>
    <t>98092</t>
  </si>
  <si>
    <t>FILTRO ANAERÓBIO RETANGULAR, EM ALVENARIA COM BLOCOS DE CONCRETO, DIMENSÕES INTERNAS: 1,6 X 4,6 X 1,67 M, VOLUME ÚTIL: 8832 L (PARA 84 CONTRIBUINTES). AF_05/2018</t>
  </si>
  <si>
    <t>98093</t>
  </si>
  <si>
    <t>FILTRO ANAERÓBIO RETANGULAR, EM ALVENARIA COM BLOCOS DE CONCRETO, DIMENSÕES INTERNAS: 1,6 X 5,6 X 1,67 M, VOLUME ÚTIL: 10752 L (PARA 103 CONTRIBUINTES). AF_05/2018</t>
  </si>
  <si>
    <t>98094</t>
  </si>
  <si>
    <t>SUMIDOURO RETANGULAR, EM ALVENARIA COM BLOCOS DE CONCRETO, DIMENSÕES INTERNAS: 0,8 X 1,4 X 3,0 M, ÁREA DE INFILTRAÇÃO: 13,2 M² (PARA 5 CONTRIBUINTES). AF_05/2018</t>
  </si>
  <si>
    <t>98099</t>
  </si>
  <si>
    <t>SUMIDOURO RETANGULAR, EM ALVENARIA COM BLOCOS DE CONCRETO, DIMENSÕES INTERNAS: 1,0 X 3,0 X 3,0 M, ÁREA DE INFILTRAÇÃO: 25 M² (PARA 10 CONTRIBUINTES). AF_05/2018</t>
  </si>
  <si>
    <t>98100</t>
  </si>
  <si>
    <t>SUMIDOURO RETANGULAR, EM ALVENARIA COM BLOCOS DE CONCRETO, DIMENSÕES INTERNAS: 1,6 X 3,4 X 3,0 M, ÁREA DE INFILTRAÇÃO: 32,9 M² (PARA 13 CONTRIBUINTES). AF_05/2018</t>
  </si>
  <si>
    <t>98101</t>
  </si>
  <si>
    <t>SUMIDOURO RETANGULAR, EM ALVENARIA COM BLOCOS DE CONCRETO, DIMENSÕES INTERNAS: 1,6 X 5,8 X 3,0 M, ÁREA DE INFILTRAÇÃO: 50 M² (PARA 20 CONTRIBUINTES). AF_05/2018</t>
  </si>
  <si>
    <t>98109</t>
  </si>
  <si>
    <t>CAIXA DE GORDURA ESPECIAL (CAPACIDADE: 312 L - PARA ATÉ 146 PESSOAS SERVIDAS NO PICO), RETANGULAR, EM ALVENARIA COM BLOCOS DE CONCRETO, DIMENSÕES INTERNAS = 0,4X1,2 M, ALTURA INTERNA = 1 M. AF_05/2018</t>
  </si>
  <si>
    <t>98110</t>
  </si>
  <si>
    <t>CAIXA DE GORDURA PEQUENA (CAPACIDADE: 19 L), CIRCULAR, EM PVC, DIÂMETRO INTERNO= 0,3 M. AF_05/2018</t>
  </si>
  <si>
    <t>98111</t>
  </si>
  <si>
    <t>CAIXA DE INSPEÇÃO PARA ATERRAMENTO, CIRCULAR, EM POLIETILENO, DIÂMETRO INTERNO = 0,3 M. AF_05/2018</t>
  </si>
  <si>
    <t>19,52</t>
  </si>
  <si>
    <t>98114</t>
  </si>
  <si>
    <t>TAMPA CIRCULAR PARA ESGOTO E DRENAGEM, EM FERRO FUNDIDO, DIÂMETRO INTERNO = 0,6 M. AF_05/2018</t>
  </si>
  <si>
    <t>98115</t>
  </si>
  <si>
    <t>TAMPA CIRCULAR PARA ESGOTO E DRENAGEM, EM CONCRETO PRÉ-MOLDADO, DIÂMETRO INTERNO = 0,6 M. AF_05/2018</t>
  </si>
  <si>
    <t>66,00</t>
  </si>
  <si>
    <t>20,14</t>
  </si>
  <si>
    <t>7,67</t>
  </si>
  <si>
    <t>19,14</t>
  </si>
  <si>
    <t>51,49</t>
  </si>
  <si>
    <t>14,30</t>
  </si>
  <si>
    <t>7,87</t>
  </si>
  <si>
    <t>15,37</t>
  </si>
  <si>
    <t>36,82</t>
  </si>
  <si>
    <t>12,17</t>
  </si>
  <si>
    <t>15,39</t>
  </si>
  <si>
    <t>14,27</t>
  </si>
  <si>
    <t>11,50</t>
  </si>
  <si>
    <t>16,85</t>
  </si>
  <si>
    <t>98670</t>
  </si>
  <si>
    <t>PISO EM LADRILHO HIDRÁULICO APLICADO EM AMBIENTES INTERNOS, INCLUSO APLICAÇÃO DE RESINA. AF_06/2018</t>
  </si>
  <si>
    <t>98671</t>
  </si>
  <si>
    <t>PISO EM GRANITO APLICADO EM AMBIENTES INTERNOS. AF_06/2018</t>
  </si>
  <si>
    <t>98672</t>
  </si>
  <si>
    <t>PISO EM MÁRMORE APLICADO EM AMBIENTES INTERNOS. AF_06/2018</t>
  </si>
  <si>
    <t>98673</t>
  </si>
  <si>
    <t>PISO VINÍLICO SEMI-FLEXÍVEL EM PLACAS, PADRÃO LISO, ESPESSURA 3,2 MM, FIXADO COM COLA. AF_06/2018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</si>
  <si>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</si>
  <si>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</si>
  <si>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</si>
  <si>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</si>
  <si>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</si>
  <si>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</si>
  <si>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</si>
  <si>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</si>
  <si>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98685</t>
  </si>
  <si>
    <t>RODAPÉ EM GRANITO, ALTURA 10 CM. AF_06/2018</t>
  </si>
  <si>
    <t>45,43</t>
  </si>
  <si>
    <t>98686</t>
  </si>
  <si>
    <t>RODAPÉ EM LADRILHO HIDRÁULICO, ALTURA 7 CM. AF_06/2018</t>
  </si>
  <si>
    <t>98688</t>
  </si>
  <si>
    <t>RODAPÉ EM POLIESTIRENO, ALTURA 5 CM. AF_06/2018</t>
  </si>
  <si>
    <t>98689</t>
  </si>
  <si>
    <t>SOLEIRA EM GRANITO, LARGURA 15 CM, ESPESSURA 2,0 CM. AF_06/2018</t>
  </si>
  <si>
    <t>98695</t>
  </si>
  <si>
    <t>SOLEIRA EM MÁRMORE, LARGURA 15 CM, ESPESSURA 2,0 CM. AF_06/2018</t>
  </si>
  <si>
    <t>98697</t>
  </si>
  <si>
    <t>RODAPÉ EM MÁRMORE, ALTURA 7 CM. AF_06/2018</t>
  </si>
  <si>
    <t>24,56</t>
  </si>
  <si>
    <t>54,88</t>
  </si>
  <si>
    <t>11,83</t>
  </si>
  <si>
    <t>13,20</t>
  </si>
  <si>
    <t>31,32</t>
  </si>
  <si>
    <t>13,65</t>
  </si>
  <si>
    <t>22,23</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</si>
  <si>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</si>
  <si>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</si>
  <si>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</si>
  <si>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</si>
  <si>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</si>
  <si>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</si>
  <si>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</si>
  <si>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</si>
  <si>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</si>
  <si>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</si>
  <si>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1,86</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</si>
  <si>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</si>
  <si>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</si>
  <si>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</si>
  <si>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</si>
  <si>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</si>
  <si>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</si>
  <si>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</si>
  <si>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</si>
  <si>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</si>
  <si>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</si>
  <si>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</si>
  <si>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</si>
  <si>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</si>
  <si>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</si>
  <si>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</si>
  <si>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</si>
  <si>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</si>
  <si>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</si>
  <si>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</si>
  <si>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</si>
  <si>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</si>
  <si>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</si>
  <si>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</si>
  <si>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</si>
  <si>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</si>
  <si>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</si>
  <si>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</si>
  <si>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</si>
  <si>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</si>
  <si>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</si>
  <si>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</si>
  <si>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</si>
  <si>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</si>
  <si>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</si>
  <si>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</si>
  <si>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</si>
  <si>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</si>
  <si>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</si>
  <si>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</si>
  <si>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</si>
  <si>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</si>
  <si>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</si>
  <si>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</si>
  <si>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</si>
  <si>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</si>
  <si>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</si>
  <si>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15,88</t>
  </si>
  <si>
    <t>20,20</t>
  </si>
  <si>
    <t>21,91</t>
  </si>
  <si>
    <t>17,52</t>
  </si>
  <si>
    <t>18,29</t>
  </si>
  <si>
    <t>8,54</t>
  </si>
  <si>
    <t>9,56</t>
  </si>
  <si>
    <t>15,63</t>
  </si>
  <si>
    <t>3,51</t>
  </si>
  <si>
    <t>13,78</t>
  </si>
  <si>
    <t>16,93</t>
  </si>
  <si>
    <t>9,00</t>
  </si>
  <si>
    <t>17,58</t>
  </si>
  <si>
    <t>10,56</t>
  </si>
  <si>
    <t>29,95</t>
  </si>
  <si>
    <t>37,38</t>
  </si>
  <si>
    <t>14,96</t>
  </si>
  <si>
    <t>20,37</t>
  </si>
  <si>
    <t>8,46</t>
  </si>
  <si>
    <t>11,98</t>
  </si>
  <si>
    <t>17,57</t>
  </si>
  <si>
    <t>33,04</t>
  </si>
  <si>
    <t>3,81</t>
  </si>
  <si>
    <t>6,59</t>
  </si>
  <si>
    <t>23,13</t>
  </si>
  <si>
    <t>27,18</t>
  </si>
  <si>
    <t>9,39</t>
  </si>
  <si>
    <t>8,41</t>
  </si>
  <si>
    <t>68,07</t>
  </si>
  <si>
    <t>Disjuntor DR bipolar 16A a 25A, corrente nominal 30 mA</t>
  </si>
  <si>
    <t>Interruptor Diferencial DR 16A a 25A, 30mA, 2 módulos</t>
  </si>
  <si>
    <t>Interruptor Diferencial DR 30A a 40A, 30mA, 2 módulos</t>
  </si>
  <si>
    <t>Terminal para ligação de cabo a barra até 4.0mm2</t>
  </si>
  <si>
    <t>Preço Unitário
BDI = 27,64%</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</si>
  <si>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</si>
  <si>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</si>
  <si>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</si>
  <si>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</si>
  <si>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ROLDANA CROMADA C/ PINO DIAM. Ø 3" CANAL TIPO "V" 2"</t>
  </si>
  <si>
    <t>MEIO FIO CONCRETO PRE-MOLD. 12X15X30CM</t>
  </si>
  <si>
    <t>MAO FRANCESA PLANA GALVANIZADA 32 X 726 MM</t>
  </si>
  <si>
    <t>LUMINARIA BETA E40 250/400 IP66/44 CT SR TECNOWATT OU EQUIVALENTE</t>
  </si>
  <si>
    <t>CRUZETA DE MADEIRA P/ POSTE 90 X 135 X 2400MM</t>
  </si>
  <si>
    <t>TERMINAL CABO-BARRA EM LATÃO # ATÉ 4 MM2</t>
  </si>
  <si>
    <t>MAO FRANCESA PLANA GALVANIZADA 32 X 710MM</t>
  </si>
  <si>
    <t>CRUZETA DE MADEIRA P/ POSTE 90 X 112,5 X 2400 MM</t>
  </si>
  <si>
    <t>SUPORTE P/ TRANSFORMADOR EM LIGA DE ALUMINIO P/ POSTE CONCRETO CIRCULAR - 225MM</t>
  </si>
  <si>
    <t>SUBTOTAL 04</t>
  </si>
  <si>
    <t xml:space="preserve">COTAÇÃO </t>
  </si>
  <si>
    <t xml:space="preserve">UND </t>
  </si>
  <si>
    <t>05.02.01</t>
  </si>
  <si>
    <t>06.01.03</t>
  </si>
  <si>
    <t>06.01.04</t>
  </si>
  <si>
    <t>06.01.05</t>
  </si>
  <si>
    <t>02.01.03</t>
  </si>
  <si>
    <r>
      <rPr>
        <sz val="7.5"/>
        <rFont val="Arial"/>
        <family val="2"/>
      </rPr>
      <t xml:space="preserve">Tabela de preços   : 216 - Referencial de Preços Janeiro 2018 com desoneração                                                                                  Data base: Janeiro/2018
</t>
    </r>
    <r>
      <rPr>
        <sz val="7.5"/>
        <rFont val="Arial"/>
        <family val="2"/>
      </rPr>
      <t>BDI                         : 29,63%</t>
    </r>
  </si>
  <si>
    <r>
      <rPr>
        <sz val="7"/>
        <rFont val="Arial"/>
        <family val="2"/>
      </rPr>
      <t>Grupo de serviço: TERRAPLENAGEM</t>
    </r>
  </si>
  <si>
    <r>
      <rPr>
        <b/>
        <sz val="7"/>
        <rFont val="Arial"/>
        <family val="2"/>
      </rPr>
      <t>Cód. Padrão</t>
    </r>
  </si>
  <si>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</si>
  <si>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</si>
  <si>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</si>
  <si>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</si>
  <si>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</si>
  <si>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</si>
  <si>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</si>
  <si>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M3</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</si>
  <si>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</si>
  <si>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</si>
  <si>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</si>
  <si>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</si>
  <si>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</si>
  <si>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</si>
  <si>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</si>
  <si>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</si>
  <si>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</si>
  <si>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</si>
  <si>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</si>
  <si>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Desmonte de rocha</t>
    </r>
  </si>
  <si>
    <r>
      <rPr>
        <sz val="7"/>
        <rFont val="Arial"/>
        <family val="2"/>
      </rPr>
      <t>Destocamento de árvores com diâmetro  &gt; 30 cm, com trator de esteira</t>
    </r>
  </si>
  <si>
    <r>
      <rPr>
        <sz val="7"/>
        <rFont val="Arial"/>
        <family val="2"/>
      </rPr>
      <t>Ud</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</si>
  <si>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</si>
  <si>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</si>
  <si>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</si>
  <si>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 xml:space="preserve">Escavação, carga e transporte de material de 1ª cat. até 200 m com moto-escavo-
</t>
    </r>
    <r>
      <rPr>
        <sz val="7"/>
        <rFont val="Arial"/>
        <family val="2"/>
      </rPr>
      <t>transportador</t>
    </r>
  </si>
  <si>
    <r>
      <rPr>
        <sz val="7"/>
        <rFont val="Arial"/>
        <family val="2"/>
      </rPr>
      <t xml:space="preserve">Escavação, carga e transporte de material de 1ª cat. 1000 a 1200 m com moto-escavo-
</t>
    </r>
    <r>
      <rPr>
        <sz val="7"/>
        <rFont val="Arial"/>
        <family val="2"/>
      </rPr>
      <t>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</si>
  <si>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</si>
  <si>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</si>
  <si>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</si>
  <si>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</si>
  <si>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</si>
  <si>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 xml:space="preserve">Escavação, carga e transporte de material de 2ª cat. 1000 a 1200 m com moto-escavo-
</t>
    </r>
    <r>
      <rPr>
        <sz val="7"/>
        <rFont val="Arial"/>
        <family val="2"/>
      </rPr>
      <t>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</si>
  <si>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</si>
  <si>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</si>
  <si>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</si>
  <si>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800 a 1000 m com moto-escavo-
</t>
    </r>
    <r>
      <rPr>
        <sz val="7"/>
        <rFont val="Arial"/>
        <family val="2"/>
      </rPr>
      <t>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</si>
  <si>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</si>
  <si>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</si>
  <si>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</si>
  <si>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</si>
  <si>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</si>
  <si>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</si>
  <si>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</si>
  <si>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</si>
  <si>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</si>
  <si>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</si>
  <si>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</si>
  <si>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Fragmentação de rocha (fogacheamento)</t>
    </r>
  </si>
  <si>
    <r>
      <rPr>
        <sz val="7"/>
        <rFont val="Arial"/>
        <family val="2"/>
      </rPr>
      <t>Limpeza de acostamento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</si>
  <si>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</si>
  <si>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desmatamento e destocamento de jazida com remoçao 15 cm solo orgânico</t>
    </r>
  </si>
  <si>
    <r>
      <rPr>
        <sz val="7"/>
        <rFont val="Arial"/>
        <family val="2"/>
      </rPr>
      <t xml:space="preserve">Limpeza e desmatamento em área alagada (pântano) com ferramentas manuais, inclusive
</t>
    </r>
    <r>
      <rPr>
        <sz val="7"/>
        <rFont val="Arial"/>
        <family val="2"/>
      </rPr>
      <t>moto serra</t>
    </r>
  </si>
  <si>
    <r>
      <rPr>
        <sz val="7"/>
        <rFont val="Arial"/>
        <family val="2"/>
      </rPr>
      <t>Pré-fissuramento de taludes de rocha</t>
    </r>
  </si>
  <si>
    <r>
      <rPr>
        <sz val="7"/>
        <rFont val="Arial"/>
        <family val="2"/>
      </rPr>
      <t>Remoção de solos moles, incluindo carregamento mecânico com escavadeira hidráulica</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</si>
  <si>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</si>
  <si>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</si>
  <si>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</si>
  <si>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</si>
  <si>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Grupo de serviço: PAVIMENTAÇÃO</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</si>
  <si>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</si>
  <si>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A incluir</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</si>
  <si>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</si>
  <si>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</si>
  <si>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</si>
  <si>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</si>
  <si>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</si>
  <si>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</si>
  <si>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</si>
  <si>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</si>
  <si>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</si>
  <si>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</si>
  <si>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</si>
  <si>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</si>
  <si>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</si>
  <si>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</si>
  <si>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</si>
  <si>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</si>
  <si>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</si>
  <si>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</si>
  <si>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</si>
  <si>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</si>
  <si>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</si>
  <si>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</si>
  <si>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</si>
  <si>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Capa selante (emulsão e areia) inclusive fornecimento e transporte comercial da emulsão</t>
    </r>
  </si>
  <si>
    <r>
      <rPr>
        <sz val="7"/>
        <rFont val="Arial"/>
        <family val="2"/>
      </rPr>
      <t xml:space="preserve">CBUQ (camada pronta - binder) exclusive fornecimento e transportes do CAP e massa,
</t>
    </r>
    <r>
      <rPr>
        <sz val="7"/>
        <rFont val="Arial"/>
        <family val="2"/>
      </rPr>
      <t>inclusive fornecimento e transporte da brita e pó de pedra</t>
    </r>
  </si>
  <si>
    <r>
      <rPr>
        <sz val="7"/>
        <rFont val="Arial"/>
        <family val="2"/>
      </rPr>
      <t>t</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</si>
  <si>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</si>
  <si>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CBUQ (camada pronta - capa) exclusive fornecimento e transportes do CAP e massa</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</si>
  <si>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</si>
  <si>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</si>
  <si>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</si>
  <si>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 xml:space="preserve">CBUQ (camada pronta-faixa"C") exclusive fornecimento do CAP e transporte de todos os
</t>
    </r>
    <r>
      <rPr>
        <sz val="7"/>
        <rFont val="Arial"/>
        <family val="2"/>
      </rPr>
      <t>materiais</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</si>
  <si>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</si>
  <si>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</si>
  <si>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 xml:space="preserve">CBUQ (massa asfáltica-faixa"C") exclusive fornecimento CAP e transporte de todos os
</t>
    </r>
    <r>
      <rPr>
        <sz val="7"/>
        <rFont val="Arial"/>
        <family val="2"/>
      </rPr>
      <t>materiais</t>
    </r>
  </si>
  <si>
    <r>
      <rPr>
        <sz val="7"/>
        <rFont val="Arial"/>
        <family val="2"/>
      </rPr>
      <t>CBUQ (massa fina - faixa"D") exclusive fornecimento do CAP e transp.de todos os materiais</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</si>
  <si>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</si>
  <si>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Demolição e remoção de pavimento asfáltico</t>
    </r>
  </si>
  <si>
    <r>
      <rPr>
        <sz val="7"/>
        <rFont val="Arial"/>
        <family val="2"/>
      </rPr>
      <t>Emulsão Asfáltica para Imprimação (EAI), fornecimento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</si>
  <si>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</si>
  <si>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</si>
  <si>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</si>
  <si>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</si>
  <si>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</si>
  <si>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Estabilização granulométrica de solos c/ mistura na pista 100 % P.I.</t>
    </r>
  </si>
  <si>
    <r>
      <rPr>
        <sz val="7"/>
        <rFont val="Arial"/>
        <family val="2"/>
      </rPr>
      <t>Estabilização granulométrica de solos c/ mistura na pista 100%  P.M.</t>
    </r>
  </si>
  <si>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</si>
  <si>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</si>
  <si>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</si>
  <si>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</si>
  <si>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</si>
  <si>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</si>
  <si>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</si>
  <si>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</si>
  <si>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</si>
  <si>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</si>
  <si>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</si>
  <si>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</si>
  <si>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</si>
  <si>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Meio fio (assentamento), inclusive caiação</t>
    </r>
  </si>
  <si>
    <r>
      <rPr>
        <sz val="7"/>
        <rFont val="Arial"/>
        <family val="2"/>
      </rPr>
      <t>M</t>
    </r>
  </si>
  <si>
    <r>
      <rPr>
        <sz val="7"/>
        <rFont val="Arial"/>
        <family val="2"/>
      </rPr>
      <t>Meio fio (remoção e reassentamento),  inclusive caiação</t>
    </r>
  </si>
  <si>
    <r>
      <rPr>
        <sz val="7"/>
        <rFont val="Arial"/>
        <family val="2"/>
      </rPr>
      <t xml:space="preserve">Micro revestimento asfáltico à frio exclusive fornecimento e transporte comercial do material
</t>
    </r>
    <r>
      <rPr>
        <sz val="7"/>
        <rFont val="Arial"/>
        <family val="2"/>
      </rPr>
      <t>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</si>
  <si>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</si>
  <si>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</si>
  <si>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</si>
  <si>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</si>
  <si>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</si>
  <si>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Obturação de buracos c/ CBUQ inclusive fornecimento e transporte dos materiais betuminosos</t>
    </r>
  </si>
  <si>
    <r>
      <rPr>
        <sz val="7"/>
        <rFont val="Arial"/>
        <family val="2"/>
      </rPr>
      <t xml:space="preserve">Obturação de buracos c/ CBUQ-faixa "C", exclusive forn.do CAP e transporte de todos os
</t>
    </r>
    <r>
      <rPr>
        <sz val="7"/>
        <rFont val="Arial"/>
        <family val="2"/>
      </rPr>
      <t>materiais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</si>
  <si>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</si>
  <si>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</si>
  <si>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</si>
  <si>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</si>
  <si>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</si>
  <si>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</si>
  <si>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</si>
  <si>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 xml:space="preserve">Pavimentação com blocos de concreto (35 MPa), esp.= 08 cm, colchão areia esp.= 5cm,
</t>
    </r>
    <r>
      <rPr>
        <sz val="7"/>
        <rFont val="Arial"/>
        <family val="2"/>
      </rPr>
      <t>inclusive fornecimento e transporte dos blocos e areia</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</si>
  <si>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</si>
  <si>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</si>
  <si>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</si>
  <si>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</si>
  <si>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</si>
  <si>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 xml:space="preserve">Pavimentação com pedra portuguesa, inclusive fornecimento e transporte da pedra
</t>
    </r>
    <r>
      <rPr>
        <sz val="7"/>
        <rFont val="Arial"/>
        <family val="2"/>
      </rPr>
      <t>portuguesa, cimento e areia</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</si>
  <si>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</si>
  <si>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</si>
  <si>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</si>
  <si>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</si>
  <si>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</si>
  <si>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</si>
  <si>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</si>
  <si>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</si>
  <si>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</si>
  <si>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</si>
  <si>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</si>
  <si>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Reciclagem de pavimento (Base existente + CBUQ) sem adição de materiais</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</si>
  <si>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</si>
  <si>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</si>
  <si>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</si>
  <si>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 xml:space="preserve">Reciclagem de pavimento (Base existente + T.S.D.) com adição de 3% de cimento, inclusive
</t>
    </r>
    <r>
      <rPr>
        <sz val="7"/>
        <rFont val="Arial"/>
        <family val="2"/>
      </rPr>
      <t>fornecimento e tarnsporte do cimento</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</si>
  <si>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</si>
  <si>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Reciclagem de pavimento (Base existente + T.S.D.) sem adição de materiais</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</si>
  <si>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</si>
  <si>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</si>
  <si>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</si>
  <si>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</si>
  <si>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</si>
  <si>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 xml:space="preserve">Reestabilização da base com adição de 50% de brita, inclusive fonecimento, exclusive
</t>
    </r>
    <r>
      <rPr>
        <sz val="7"/>
        <rFont val="Arial"/>
        <family val="2"/>
      </rPr>
      <t>transporte da brita</t>
    </r>
  </si>
  <si>
    <r>
      <rPr>
        <sz val="7"/>
        <rFont val="Arial"/>
        <family val="2"/>
      </rPr>
      <t xml:space="preserve">Reestabilização de base com adição de 50% de brita, inclusive fornecimento e transporte da
</t>
    </r>
    <r>
      <rPr>
        <sz val="7"/>
        <rFont val="Arial"/>
        <family val="2"/>
      </rPr>
      <t>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</si>
  <si>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</si>
  <si>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</si>
  <si>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</si>
  <si>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</si>
  <si>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</si>
  <si>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</si>
  <si>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</si>
  <si>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Revestimento em estradas vicinais (saibro)</t>
    </r>
  </si>
  <si>
    <r>
      <rPr>
        <sz val="7"/>
        <rFont val="Arial"/>
        <family val="2"/>
      </rPr>
      <t>Revestimento primário, espalhamento e compactação (espessura até 0,15m)</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</si>
  <si>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</si>
  <si>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</si>
  <si>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</si>
  <si>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</si>
  <si>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</si>
  <si>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</si>
  <si>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</si>
  <si>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</si>
  <si>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</si>
  <si>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</si>
  <si>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</si>
  <si>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</si>
  <si>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</si>
  <si>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</si>
  <si>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</si>
  <si>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</si>
  <si>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</si>
  <si>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 xml:space="preserve">T.S.B.D. com capa selante inclusive fornecimento e transporte comercial dos materiais e
</t>
    </r>
    <r>
      <rPr>
        <sz val="7"/>
        <rFont val="Arial"/>
        <family val="2"/>
      </rPr>
      <t>lavagem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</si>
  <si>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</si>
  <si>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</si>
  <si>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</si>
  <si>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</si>
  <si>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</si>
  <si>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</si>
  <si>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</si>
  <si>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</si>
  <si>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T.S.B.S. inclusive fornecimento e transporte comercial dos materiais e lavagem da brita</t>
    </r>
  </si>
  <si>
    <r>
      <rPr>
        <sz val="7"/>
        <rFont val="Arial"/>
        <family val="2"/>
      </rPr>
      <t xml:space="preserve">Usinagem de concreto betuminoso usinado a quente (CBUQ), inclusive transporte comercial
</t>
    </r>
    <r>
      <rPr>
        <sz val="7"/>
        <rFont val="Arial"/>
        <family val="2"/>
      </rPr>
      <t>do oleo combustível</t>
    </r>
  </si>
  <si>
    <r>
      <rPr>
        <sz val="7"/>
        <rFont val="Arial"/>
        <family val="2"/>
      </rPr>
      <t>Usinagem de mistura de solo brita</t>
    </r>
  </si>
  <si>
    <r>
      <rPr>
        <sz val="7"/>
        <rFont val="Arial"/>
        <family val="2"/>
      </rPr>
      <t>Grupo de serviço: OBRAS DE ARTE CORRENTES E DRENAGEM</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</si>
  <si>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</si>
  <si>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</si>
  <si>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</si>
  <si>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 xml:space="preserve">Aço CA-50 grossa, diâmetro de 12.5 a 25 mm, fornecimento, dobragem e colocação nas
</t>
    </r>
    <r>
      <rPr>
        <sz val="7"/>
        <rFont val="Arial"/>
        <family val="2"/>
      </rPr>
      <t>formas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</si>
  <si>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</si>
  <si>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</si>
  <si>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</si>
  <si>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 xml:space="preserve">Alvenaria de bloco (39 x 19 x 09) cm espessura 09 cm, inclusive transporte da areia, cimento e
</t>
    </r>
    <r>
      <rPr>
        <sz val="7"/>
        <rFont val="Arial"/>
        <family val="2"/>
      </rPr>
      <t>bloco</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</si>
  <si>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</si>
  <si>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</si>
  <si>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pedra de mão argamassada (argamassa cimento areia 1:4), inclusive transporte
</t>
    </r>
    <r>
      <rPr>
        <sz val="7"/>
        <rFont val="Arial"/>
        <family val="2"/>
      </rPr>
      <t>da pedra</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</si>
  <si>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</si>
  <si>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</si>
  <si>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</si>
  <si>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</si>
  <si>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</si>
  <si>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</si>
  <si>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</si>
  <si>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</si>
  <si>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</si>
  <si>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</si>
  <si>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</si>
  <si>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</si>
  <si>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</si>
  <si>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</si>
  <si>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</si>
  <si>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</si>
  <si>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</si>
  <si>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</si>
  <si>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</si>
  <si>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</si>
  <si>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</si>
  <si>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</si>
  <si>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</si>
  <si>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</si>
  <si>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</si>
  <si>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</si>
  <si>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</si>
  <si>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</si>
  <si>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</si>
  <si>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</si>
  <si>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</si>
  <si>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</si>
  <si>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</si>
  <si>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</si>
  <si>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</si>
  <si>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</si>
  <si>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</si>
  <si>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</si>
  <si>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</si>
  <si>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</si>
  <si>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</si>
  <si>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</si>
  <si>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</si>
  <si>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</si>
  <si>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</si>
  <si>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</si>
  <si>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</si>
  <si>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</si>
  <si>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</si>
  <si>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</si>
  <si>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</si>
  <si>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</si>
  <si>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</si>
  <si>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</si>
  <si>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</si>
  <si>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</si>
  <si>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</si>
  <si>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</si>
  <si>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</si>
  <si>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</si>
  <si>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</si>
  <si>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</si>
  <si>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</si>
  <si>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 xml:space="preserve">BSCC (pré-moldado) 1,50 x 1,50 x 1,00m CL 45t, inclusive transporte do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</si>
  <si>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</si>
  <si>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</si>
  <si>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 xml:space="preserve">BSCC (pré-moldado) 3,00 x 3,00 x 1,00m CL 45t, inclusive transporte de Anel de Bueiro
</t>
    </r>
    <r>
      <rPr>
        <sz val="7"/>
        <rFont val="Arial"/>
        <family val="2"/>
      </rPr>
      <t>Celular Pré-moldado</t>
    </r>
  </si>
  <si>
    <r>
      <rPr>
        <sz val="7"/>
        <rFont val="Arial"/>
        <family val="2"/>
      </rPr>
      <t xml:space="preserve">Bueiro Metálico BSTM - D = 3,00 m - T.L. com tratamento epóxi e = 2,7 mm - método não
</t>
    </r>
    <r>
      <rPr>
        <sz val="7"/>
        <rFont val="Arial"/>
        <family val="2"/>
      </rPr>
      <t>destrutivo</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</si>
  <si>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</si>
  <si>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</si>
  <si>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</si>
  <si>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</si>
  <si>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</si>
  <si>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</si>
  <si>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</si>
  <si>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</si>
  <si>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</si>
  <si>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</si>
  <si>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</si>
  <si>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</si>
  <si>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</si>
  <si>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</si>
  <si>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</si>
  <si>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</si>
  <si>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</si>
  <si>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</si>
  <si>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</si>
  <si>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</si>
  <si>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</si>
  <si>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 xml:space="preserve">Cerca em tela revestida em PVC com mourões de concreto, 10 x 10 x 2,40 m,  fornecimento e
</t>
    </r>
    <r>
      <rPr>
        <sz val="7"/>
        <rFont val="Arial"/>
        <family val="2"/>
      </rPr>
      <t>execução</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</si>
  <si>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</si>
  <si>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</si>
  <si>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</si>
  <si>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 xml:space="preserve">Colchão drenante de areia para fundação de aterros, inclusive fornecimento e transporte da
</t>
    </r>
    <r>
      <rPr>
        <sz val="7"/>
        <rFont val="Arial"/>
        <family val="2"/>
      </rPr>
      <t>areia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</si>
  <si>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</si>
  <si>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</si>
  <si>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</si>
  <si>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Coleta drenante (1,00x1,00) m c/ geotêxtil não tecido RT 16kn/m,  inclusive transporte da brita</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</si>
  <si>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</si>
  <si>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</si>
  <si>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</si>
  <si>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</si>
  <si>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</si>
  <si>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</si>
  <si>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</si>
  <si>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</si>
  <si>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</si>
  <si>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</si>
  <si>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</si>
  <si>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</si>
  <si>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</si>
  <si>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</si>
  <si>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</si>
  <si>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</si>
  <si>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</si>
  <si>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</si>
  <si>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</si>
  <si>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</si>
  <si>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 xml:space="preserve">Corpo BDTC (grota) diâmetro 0,80 m CA-1 PB exclusive escavação e reaterro, inclusive
</t>
    </r>
    <r>
      <rPr>
        <sz val="7"/>
        <rFont val="Arial"/>
        <family val="2"/>
      </rPr>
      <t>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</si>
  <si>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</si>
  <si>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</si>
  <si>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</si>
  <si>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</si>
  <si>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</si>
  <si>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 xml:space="preserve">Corpo BDTC (grota) diâmetro 1,00 m CA-2 PB exclusive escavação e reaterro, inclusive
</t>
    </r>
    <r>
      <rPr>
        <sz val="7"/>
        <rFont val="Arial"/>
        <family val="2"/>
      </rPr>
      <t>transporte do tubo</t>
    </r>
  </si>
  <si>
    <r>
      <rPr>
        <sz val="7"/>
        <rFont val="Arial"/>
        <family val="2"/>
      </rPr>
      <t xml:space="preserve">Corpo BDTC (grota) diâmetro 1,00 m CA-3 MF exclusive escavação e reaterro, inclusive
</t>
    </r>
    <r>
      <rPr>
        <sz val="7"/>
        <rFont val="Arial"/>
        <family val="2"/>
      </rPr>
      <t>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</si>
  <si>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</si>
  <si>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</si>
  <si>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</si>
  <si>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</si>
  <si>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</si>
  <si>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 xml:space="preserve">Corpo BDTC (grota) diâmetro 1,50 m CA-1 MF exclusive escavação e reaterro, inclusive
</t>
    </r>
    <r>
      <rPr>
        <sz val="7"/>
        <rFont val="Arial"/>
        <family val="2"/>
      </rPr>
      <t>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</si>
  <si>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</si>
  <si>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</si>
  <si>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</si>
  <si>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</si>
  <si>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Corpo BSTC diâmetro 0,20 m C.S. MF inclusive escavação, reaterro e transporte do tubo</t>
    </r>
  </si>
  <si>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</si>
  <si>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</si>
  <si>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</si>
  <si>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</si>
  <si>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</si>
  <si>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</si>
  <si>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</si>
  <si>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 xml:space="preserve">Corpo BSTC (greide) diâmetro 0,30 m CA-1 MF inclusive escavação, reaterro e transporte do
</t>
    </r>
    <r>
      <rPr>
        <sz val="7"/>
        <rFont val="Arial"/>
        <family val="2"/>
      </rPr>
      <t>tubo</t>
    </r>
  </si>
  <si>
    <r>
      <rPr>
        <sz val="7"/>
        <rFont val="Arial"/>
        <family val="2"/>
      </rPr>
      <t xml:space="preserve">Corpo BSTC (greide) diâmetro 0,40 m CA-1 MF inclusive escavação, reaterro e transporte do
</t>
    </r>
    <r>
      <rPr>
        <sz val="7"/>
        <rFont val="Arial"/>
        <family val="2"/>
      </rPr>
      <t>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</si>
  <si>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</si>
  <si>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0,60 m CA-1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</si>
  <si>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</si>
  <si>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</si>
  <si>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</si>
  <si>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 xml:space="preserve">Corpo BSTC (greide) diâmetro 0,80 m CA-1 MF inclusive escavação, reaterro e transporte do
</t>
    </r>
    <r>
      <rPr>
        <sz val="7"/>
        <rFont val="Arial"/>
        <family val="2"/>
      </rPr>
      <t>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</si>
  <si>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</si>
  <si>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</si>
  <si>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</si>
  <si>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</si>
  <si>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</si>
  <si>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 xml:space="preserve">Corpo BSTC (greide) diâmetro 1,00 m CA-2 MF inclusive escavação, reaterro e transporte do
</t>
    </r>
    <r>
      <rPr>
        <sz val="7"/>
        <rFont val="Arial"/>
        <family val="2"/>
      </rPr>
      <t>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</si>
  <si>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</si>
  <si>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</si>
  <si>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</si>
  <si>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</si>
  <si>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CA-2 PB inclusive escavação, reaterro e transporte do
</t>
    </r>
    <r>
      <rPr>
        <sz val="7"/>
        <rFont val="Arial"/>
        <family val="2"/>
      </rPr>
      <t>tubo</t>
    </r>
  </si>
  <si>
    <r>
      <rPr>
        <sz val="7"/>
        <rFont val="Arial"/>
        <family val="2"/>
      </rPr>
      <t xml:space="preserve">Corpo BSTC (grota) diâmetro 0,60 m CA-1 MF exclusive escavação e reaterro, inclusive
</t>
    </r>
    <r>
      <rPr>
        <sz val="7"/>
        <rFont val="Arial"/>
        <family val="2"/>
      </rPr>
      <t>transporte do tubo</t>
    </r>
  </si>
  <si>
    <r>
      <rPr>
        <sz val="7"/>
        <rFont val="Arial"/>
        <family val="2"/>
      </rPr>
      <t xml:space="preserve">Corpo BSTC (grota) diâmetro 0,60 m CA-1 PB exclusive escavação e reaterro, inclusive
</t>
    </r>
    <r>
      <rPr>
        <sz val="7"/>
        <rFont val="Arial"/>
        <family val="2"/>
      </rPr>
      <t>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</si>
  <si>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</si>
  <si>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</si>
  <si>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</si>
  <si>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</si>
  <si>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</si>
  <si>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 xml:space="preserve">Corpo BSTC (grota) diâmetro 0,80 m CA-2 PB exclusive escavação e reaterro, inclusive
</t>
    </r>
    <r>
      <rPr>
        <sz val="7"/>
        <rFont val="Arial"/>
        <family val="2"/>
      </rPr>
      <t>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</si>
  <si>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</si>
  <si>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</si>
  <si>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</si>
  <si>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</si>
  <si>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</si>
  <si>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</si>
  <si>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</si>
  <si>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</si>
  <si>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</si>
  <si>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 xml:space="preserve">Corpo BSTC (grota) diâmetro 1,20 m CA-3 MF exclusive escavação e reaterro, inclusive
</t>
    </r>
    <r>
      <rPr>
        <sz val="7"/>
        <rFont val="Arial"/>
        <family val="2"/>
      </rPr>
      <t>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</si>
  <si>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</si>
  <si>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</si>
  <si>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</si>
  <si>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</si>
  <si>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</si>
  <si>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 xml:space="preserve">Corpo BTTC (grota) diâmetro 0,60 m CA-1 MF exclusive escavação e reaterro, inclusive
</t>
    </r>
    <r>
      <rPr>
        <sz val="7"/>
        <rFont val="Arial"/>
        <family val="2"/>
      </rPr>
      <t>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</si>
  <si>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</si>
  <si>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</si>
  <si>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</si>
  <si>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</si>
  <si>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</si>
  <si>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 xml:space="preserve">Corpo BTTC (grota) diâmetro 0,80 m CA-2 MF exclusive escavação e reaterro, inclusive
</t>
    </r>
    <r>
      <rPr>
        <sz val="7"/>
        <rFont val="Arial"/>
        <family val="2"/>
      </rPr>
      <t>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</si>
  <si>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</si>
  <si>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</si>
  <si>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</si>
  <si>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</si>
  <si>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</si>
  <si>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 xml:space="preserve">Corpo BTTC (grota) diâmetro 1,00 m CA-3 MF exclusive escavação e reaterro, inclusive
</t>
    </r>
    <r>
      <rPr>
        <sz val="7"/>
        <rFont val="Arial"/>
        <family val="2"/>
      </rPr>
      <t>transporte do tubo</t>
    </r>
  </si>
  <si>
    <r>
      <rPr>
        <sz val="7"/>
        <rFont val="Arial"/>
        <family val="2"/>
      </rPr>
      <t xml:space="preserve">Corpo BTTC (grota) diâmetro 1,20 m CA-1 MF exclusive escavação e reaterro, inclusive
</t>
    </r>
    <r>
      <rPr>
        <sz val="7"/>
        <rFont val="Arial"/>
        <family val="2"/>
      </rPr>
      <t>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</si>
  <si>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</si>
  <si>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</si>
  <si>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</si>
  <si>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</si>
  <si>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</si>
  <si>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 xml:space="preserve">Corpo BTTC (grota) diâmetro 1,50 m CA-1 PB exclusive escavação e reaterro, inclusive
</t>
    </r>
    <r>
      <rPr>
        <sz val="7"/>
        <rFont val="Arial"/>
        <family val="2"/>
      </rPr>
      <t>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</si>
  <si>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</si>
  <si>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</si>
  <si>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</si>
  <si>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</si>
  <si>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</si>
  <si>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</si>
  <si>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</si>
  <si>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</si>
  <si>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</si>
  <si>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</si>
  <si>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</si>
  <si>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</si>
  <si>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</si>
  <si>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</si>
  <si>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</si>
  <si>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</si>
  <si>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</si>
  <si>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</si>
  <si>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</si>
  <si>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</si>
  <si>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</si>
  <si>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</si>
  <si>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</si>
  <si>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</si>
  <si>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</si>
  <si>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</si>
  <si>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</si>
  <si>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</si>
  <si>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</si>
  <si>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</si>
  <si>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</si>
  <si>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</si>
  <si>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</si>
  <si>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</si>
  <si>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</si>
  <si>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</si>
  <si>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</si>
  <si>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</si>
  <si>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</si>
  <si>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</si>
  <si>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</si>
  <si>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</si>
  <si>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</si>
  <si>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</si>
  <si>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Corta-rio (escavação mecânica em material de 3º cat.) H = 0,00 a 1,50 m</t>
    </r>
  </si>
  <si>
    <r>
      <rPr>
        <sz val="7"/>
        <rFont val="Arial"/>
        <family val="2"/>
      </rPr>
      <t>Corte e esmerilhamento de pontas de tubo de ferro fundido DN 500 a 200mm</t>
    </r>
  </si>
  <si>
    <r>
      <rPr>
        <sz val="7"/>
        <rFont val="Arial"/>
        <family val="2"/>
      </rPr>
      <t>Demolição manual de concreto simples ou ciclópico</t>
    </r>
  </si>
  <si>
    <r>
      <rPr>
        <sz val="7"/>
        <rFont val="Arial"/>
        <family val="2"/>
      </rPr>
      <t>Demolição mecânica de concreto</t>
    </r>
  </si>
  <si>
    <r>
      <rPr>
        <sz val="7"/>
        <rFont val="Arial"/>
        <family val="2"/>
      </rPr>
      <t>Descida d'água concreto armado (calha) c/ caiação (DSA-01A) canal</t>
    </r>
  </si>
  <si>
    <r>
      <rPr>
        <sz val="7"/>
        <rFont val="Arial"/>
        <family val="2"/>
      </rPr>
      <t>Descida d'água concreto armado (calha) c/ caiação (DSA-01A) dispersor</t>
    </r>
  </si>
  <si>
    <r>
      <rPr>
        <sz val="7"/>
        <rFont val="Arial"/>
        <family val="2"/>
      </rPr>
      <t>Descida d'água concreto armado (degraus) c/ caiação (DSA-03A) apoio</t>
    </r>
  </si>
  <si>
    <r>
      <rPr>
        <sz val="7"/>
        <rFont val="Arial"/>
        <family val="2"/>
      </rPr>
      <t>Descida d'água concreto armado (degraus) c/ caiação (DSA-03A) degrau</t>
    </r>
  </si>
  <si>
    <r>
      <rPr>
        <sz val="7"/>
        <rFont val="Arial"/>
        <family val="2"/>
      </rPr>
      <t>Descida d'água concreto armado (degraus) c/ caiação (DSA-03A) dispersor</t>
    </r>
  </si>
  <si>
    <r>
      <rPr>
        <sz val="7"/>
        <rFont val="Arial"/>
        <family val="2"/>
      </rPr>
      <t>Descida d'água concreto armado DP-1 (calha) c/ caiação</t>
    </r>
  </si>
  <si>
    <r>
      <rPr>
        <sz val="7"/>
        <rFont val="Arial"/>
        <family val="2"/>
      </rPr>
      <t>Descida d'água concreto armado DP-1 (degraus) c/ caiação</t>
    </r>
  </si>
  <si>
    <r>
      <rPr>
        <sz val="7"/>
        <rFont val="Arial"/>
        <family val="2"/>
      </rPr>
      <t>Descida d'água concreto simples (calha) c/ caiação (DSA-01) canal</t>
    </r>
  </si>
  <si>
    <r>
      <rPr>
        <sz val="7"/>
        <rFont val="Arial"/>
        <family val="2"/>
      </rPr>
      <t>Descida d'água concreto simples (calha) c/ caiação (DSA-01) dispersor</t>
    </r>
  </si>
  <si>
    <r>
      <rPr>
        <sz val="7"/>
        <rFont val="Arial"/>
        <family val="2"/>
      </rPr>
      <t>Descida d'água concreto simples (degraus) c/ caiação (DSA-03) apoio</t>
    </r>
  </si>
  <si>
    <r>
      <rPr>
        <sz val="7"/>
        <rFont val="Arial"/>
        <family val="2"/>
      </rPr>
      <t>Descida d'água concreto simples (degraus) c/ caiação (DSA-03) degrau</t>
    </r>
  </si>
  <si>
    <r>
      <rPr>
        <sz val="7"/>
        <rFont val="Arial"/>
        <family val="2"/>
      </rPr>
      <t>Descida d'água concreto simples (degraus) c/ caiação (DSA-03) dispersor</t>
    </r>
  </si>
  <si>
    <r>
      <rPr>
        <sz val="7"/>
        <rFont val="Arial"/>
        <family val="2"/>
      </rPr>
      <t>Deslocamento de cerca de tela galvanizada fio 12 malha 3" x 3"</t>
    </r>
  </si>
  <si>
    <r>
      <rPr>
        <sz val="7"/>
        <rFont val="Arial"/>
        <family val="2"/>
      </rPr>
      <t>Dissipador de energia aplicado a saída d'água tipo DP-1</t>
    </r>
  </si>
  <si>
    <r>
      <rPr>
        <sz val="7"/>
        <rFont val="Arial"/>
        <family val="2"/>
      </rPr>
      <t>Dissipador de energia aplicado a saída de bueiro/descida d'agua de aterro (DEB-01)</t>
    </r>
  </si>
  <si>
    <r>
      <rPr>
        <sz val="7"/>
        <rFont val="Arial"/>
        <family val="2"/>
      </rPr>
      <t>Dissipador de energia aplicado a saída de bueiro/descida d'água de aterro (DEB-02)</t>
    </r>
  </si>
  <si>
    <r>
      <rPr>
        <sz val="7"/>
        <rFont val="Arial"/>
        <family val="2"/>
      </rPr>
      <t>Dissipador de energia aplicado a saída de bueiro/descida d'água de aterro (DEB-03)</t>
    </r>
  </si>
  <si>
    <r>
      <rPr>
        <sz val="7"/>
        <rFont val="Arial"/>
        <family val="2"/>
      </rPr>
      <t>Dissipador de energia aplicado a saída de bueiro/descida d'água de aterro (DEB-04)</t>
    </r>
  </si>
  <si>
    <r>
      <rPr>
        <sz val="7"/>
        <rFont val="Arial"/>
        <family val="2"/>
      </rPr>
      <t>Dissipador de energia aplicado a saída de bueiro/descida d'água de aterro (DEB-05)</t>
    </r>
  </si>
  <si>
    <r>
      <rPr>
        <sz val="7"/>
        <rFont val="Arial"/>
        <family val="2"/>
      </rPr>
      <t>Dissipador de energia aplicado a saída de bueiro/descida d'água de aterro (DEB-06)</t>
    </r>
  </si>
  <si>
    <r>
      <rPr>
        <sz val="7"/>
        <rFont val="Arial"/>
        <family val="2"/>
      </rPr>
      <t>Dissipador de energia aplicado a saída de bueiro/descida d'água de aterro (DEB-07)</t>
    </r>
  </si>
  <si>
    <r>
      <rPr>
        <sz val="7"/>
        <rFont val="Arial"/>
        <family val="2"/>
      </rPr>
      <t>Dissipador de energia aplicado a saída de bueiro/descida d'água de aterro (DEB-08)</t>
    </r>
  </si>
  <si>
    <r>
      <rPr>
        <sz val="7"/>
        <rFont val="Arial"/>
        <family val="2"/>
      </rPr>
      <t>Dissipador de energia aplicado a saída de bueiro/descida d'água de aterro (DEB-09)</t>
    </r>
  </si>
  <si>
    <r>
      <rPr>
        <sz val="7"/>
        <rFont val="Arial"/>
        <family val="2"/>
      </rPr>
      <t>Dissipador de energia aplicado a saída de bueiro/descida d'água de aterro (DEB-10)</t>
    </r>
  </si>
  <si>
    <r>
      <rPr>
        <sz val="7"/>
        <rFont val="Arial"/>
        <family val="2"/>
      </rPr>
      <t>Dissipador de energia aplicado a saída de bueiro/descida d'água de aterro (DEB-12)</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</si>
  <si>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</si>
  <si>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</si>
  <si>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</si>
  <si>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</si>
  <si>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Dreno de PVC  D = 100 mm</t>
    </r>
  </si>
  <si>
    <r>
      <rPr>
        <sz val="7"/>
        <rFont val="Arial"/>
        <family val="2"/>
      </rPr>
      <t>Dreno de PVC  D = 50 mm</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</si>
  <si>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</si>
  <si>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</si>
  <si>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 xml:space="preserve">Dreno Longitudinal tipo Trincheira Drenante, H=0,40m c/ tubo poroso tipo PEAD d=65mm,
</t>
    </r>
    <r>
      <rPr>
        <sz val="7"/>
        <rFont val="Arial"/>
        <family val="2"/>
      </rPr>
      <t>inclus. esc. em mat. 1ª cat.e geotêxtil não tecido RT 07 kN/m</t>
    </r>
  </si>
  <si>
    <r>
      <rPr>
        <sz val="7"/>
        <rFont val="Arial"/>
        <family val="2"/>
      </rPr>
      <t>Dreno ou Barbacã em tubo PVC, diâmetro de 2"</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</si>
  <si>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</si>
  <si>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</si>
  <si>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</si>
  <si>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</si>
  <si>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 xml:space="preserve">Dreno profundo com tubo poroso, D = 0,20 m com enchimento de brita e areia, escavação em
</t>
    </r>
    <r>
      <rPr>
        <sz val="7"/>
        <rFont val="Arial"/>
        <family val="2"/>
      </rPr>
      <t>material 2ª categoria, inclusive transp.da areia, brita, tubo</t>
    </r>
  </si>
  <si>
    <r>
      <rPr>
        <sz val="7"/>
        <rFont val="Arial"/>
        <family val="2"/>
      </rPr>
      <t xml:space="preserve">Dreno profundo com tubo poroso, D = 0,20 m com enchimento de brita, escavação em
</t>
    </r>
    <r>
      <rPr>
        <sz val="7"/>
        <rFont val="Arial"/>
        <family val="2"/>
      </rPr>
      <t>material 3ª categoria (DPR-01),  inclusive transporte da brita, tubo</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</si>
  <si>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</si>
  <si>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</si>
  <si>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</si>
  <si>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</si>
  <si>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</si>
  <si>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 xml:space="preserve">Dreno profundo para corte em solo, com enchimento em brita revestido com geotextil não
</t>
    </r>
    <r>
      <rPr>
        <sz val="7"/>
        <rFont val="Arial"/>
        <family val="2"/>
      </rPr>
      <t>tecido RT 16 kn/m, inclusive transporte da brita</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</si>
  <si>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</si>
  <si>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</si>
  <si>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</si>
  <si>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</si>
  <si>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Dreno vertical D = 75 mm em PVC, com geotêxtil não tecido resistência longitudinal 16 kn/m</t>
    </r>
  </si>
  <si>
    <r>
      <rPr>
        <sz val="7"/>
        <rFont val="Arial"/>
        <family val="2"/>
      </rPr>
      <t xml:space="preserve">Eletroduto de ferro galvanizado DN 4", inclusive conexões, exclusive escavação e reaterro,
</t>
    </r>
    <r>
      <rPr>
        <sz val="7"/>
        <rFont val="Arial"/>
        <family val="2"/>
      </rPr>
      <t>fornecimento e assentamento</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</si>
  <si>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</si>
  <si>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</si>
  <si>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</si>
  <si>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</si>
  <si>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</si>
  <si>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</si>
  <si>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</si>
  <si>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</si>
  <si>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Enrocamento de pedra de mão arrumada exclusive transporte</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</si>
  <si>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</si>
  <si>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</si>
  <si>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</si>
  <si>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</si>
  <si>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</si>
  <si>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 xml:space="preserve">Ensecadeira simples de madeira esp.= 5 cm com 1 reaproveitamento, inclusive transporte das
</t>
    </r>
    <r>
      <rPr>
        <sz val="7"/>
        <rFont val="Arial"/>
        <family val="2"/>
      </rPr>
      <t>madeiras</t>
    </r>
  </si>
  <si>
    <r>
      <rPr>
        <sz val="7"/>
        <rFont val="Arial"/>
        <family val="2"/>
      </rPr>
      <t xml:space="preserve">Ensecadeira simples de madeira esp.= 5 cm sem reaproveitamento, inclusive transporte das
</t>
    </r>
    <r>
      <rPr>
        <sz val="7"/>
        <rFont val="Arial"/>
        <family val="2"/>
      </rPr>
      <t>madeiras</t>
    </r>
  </si>
  <si>
    <r>
      <rPr>
        <sz val="7"/>
        <rFont val="Arial"/>
        <family val="2"/>
      </rPr>
      <t>Entrada para descida d'agua DP-1 (calha/degraus) inclusive caiação</t>
    </r>
  </si>
  <si>
    <r>
      <rPr>
        <sz val="7"/>
        <rFont val="Arial"/>
        <family val="2"/>
      </rPr>
      <t>Entrada para descida d'água EDA-01</t>
    </r>
  </si>
  <si>
    <r>
      <rPr>
        <sz val="7"/>
        <rFont val="Arial"/>
        <family val="2"/>
      </rPr>
      <t>Entrada para descida d'água EDA-02</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</si>
  <si>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</si>
  <si>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</si>
  <si>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</si>
  <si>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</si>
  <si>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</si>
  <si>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</si>
  <si>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</si>
  <si>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</si>
  <si>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</si>
  <si>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</si>
  <si>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</si>
  <si>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</si>
  <si>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</si>
  <si>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</si>
  <si>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</si>
  <si>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</si>
  <si>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 xml:space="preserve">Escavação mecânica de valas em material de 1ª categoria, 3,00 a 4,50m, com esgotamento,
</t>
    </r>
    <r>
      <rPr>
        <sz val="7"/>
        <rFont val="Arial"/>
        <family val="2"/>
      </rPr>
      <t>carga do material, transporte do material para bota-fora</t>
    </r>
  </si>
  <si>
    <r>
      <rPr>
        <sz val="7"/>
        <rFont val="Arial"/>
        <family val="2"/>
      </rPr>
      <t xml:space="preserve">Escavação mecânica de valas em 1ª categoria, profundidade de 4,50 a 6,00m com
</t>
    </r>
    <r>
      <rPr>
        <sz val="7"/>
        <rFont val="Arial"/>
        <family val="2"/>
      </rPr>
      <t>esgotamento, transp. DMT=20km, descarga e espalhamento</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</si>
  <si>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</si>
  <si>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</si>
  <si>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</si>
  <si>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</si>
  <si>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</si>
  <si>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</si>
  <si>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</si>
  <si>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</si>
  <si>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</si>
  <si>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</si>
  <si>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</si>
  <si>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</si>
  <si>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</si>
  <si>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</si>
  <si>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</si>
  <si>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</si>
  <si>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 xml:space="preserve">Escoramento e cimbramento (bueiro celular), inclusive fornecimento e transportes das
</t>
    </r>
    <r>
      <rPr>
        <sz val="7"/>
        <rFont val="Arial"/>
        <family val="2"/>
      </rPr>
      <t>madeiras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</si>
  <si>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</si>
  <si>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Mes</t>
    </r>
  </si>
  <si>
    <r>
      <rPr>
        <sz val="7"/>
        <rFont val="Arial"/>
        <family val="2"/>
      </rPr>
      <t>Forma especial de madeira para meio fio, inclusive fornecimento e transporte das madeiras</t>
    </r>
  </si>
  <si>
    <r>
      <rPr>
        <sz val="7"/>
        <rFont val="Arial"/>
        <family val="2"/>
      </rPr>
      <t xml:space="preserve">Forma especial de madeira para sarjeta (gabarito), inclusive fornecimento e transporte da
</t>
    </r>
    <r>
      <rPr>
        <sz val="7"/>
        <rFont val="Arial"/>
        <family val="2"/>
      </rPr>
      <t>madeira</t>
    </r>
  </si>
  <si>
    <r>
      <rPr>
        <sz val="7"/>
        <rFont val="Arial"/>
        <family val="2"/>
      </rPr>
      <t>Forma metálica para meio fio</t>
    </r>
  </si>
  <si>
    <r>
      <rPr>
        <sz val="7"/>
        <rFont val="Arial"/>
        <family val="2"/>
      </rPr>
      <t xml:space="preserve">Formas planas de madeira com 01 (um) reaproveitamento, inclusive fornecimento e transporte
</t>
    </r>
    <r>
      <rPr>
        <sz val="7"/>
        <rFont val="Arial"/>
        <family val="2"/>
      </rPr>
      <t>das madeiras</t>
    </r>
  </si>
  <si>
    <r>
      <rPr>
        <sz val="7"/>
        <rFont val="Arial"/>
        <family val="2"/>
      </rPr>
      <t xml:space="preserve">Formas planas de madeira com 02 (dois) reaproveitamentos, inclusive fornecimento e
</t>
    </r>
    <r>
      <rPr>
        <sz val="7"/>
        <rFont val="Arial"/>
        <family val="2"/>
      </rPr>
      <t>transporte das madeiras</t>
    </r>
  </si>
  <si>
    <r>
      <rPr>
        <sz val="7"/>
        <rFont val="Arial"/>
        <family val="2"/>
      </rPr>
      <t xml:space="preserve">Formas planas de madeira com 04 (quatro) reaproveitamentos, inclusive fornecimento e
</t>
    </r>
    <r>
      <rPr>
        <sz val="7"/>
        <rFont val="Arial"/>
        <family val="2"/>
      </rPr>
      <t>transporte das madeiras</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</si>
  <si>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</si>
  <si>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</si>
  <si>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</si>
  <si>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Gabiões com caixas galvanizadas, sem manta</t>
    </r>
  </si>
  <si>
    <r>
      <rPr>
        <sz val="7"/>
        <rFont val="Arial"/>
        <family val="2"/>
      </rPr>
      <t xml:space="preserve">Geogrelha com resistência londitudinal a tração 35 a 40 kN, resist. transversal a tração 30 kN,
</t>
    </r>
    <r>
      <rPr>
        <sz val="7"/>
        <rFont val="Arial"/>
        <family val="2"/>
      </rPr>
      <t>fornecimento e aplicação</t>
    </r>
  </si>
  <si>
    <r>
      <rPr>
        <sz val="7"/>
        <rFont val="Arial"/>
        <family val="2"/>
      </rPr>
      <t xml:space="preserve">Geogrelha com resistência londitudinal a tração 55 a 60 kN, resist. transversal a tração 30 kN,
</t>
    </r>
    <r>
      <rPr>
        <sz val="7"/>
        <rFont val="Arial"/>
        <family val="2"/>
      </rPr>
      <t>fornecimento e aplicação</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</si>
  <si>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</si>
  <si>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 xml:space="preserve">Geogrelha com resistência longitudinal a tração 80 a 90 kN, resist. transversal a tração 30 kN,
</t>
    </r>
    <r>
      <rPr>
        <sz val="7"/>
        <rFont val="Arial"/>
        <family val="2"/>
      </rPr>
      <t>fornecimento e aplicação</t>
    </r>
  </si>
  <si>
    <r>
      <rPr>
        <sz val="7"/>
        <rFont val="Arial"/>
        <family val="2"/>
      </rPr>
      <t>Geogrelha monodirecional 200KN, fornecimento e assentamento</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</si>
  <si>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</si>
  <si>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</si>
  <si>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</si>
  <si>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</si>
  <si>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</si>
  <si>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</si>
  <si>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</si>
  <si>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</si>
  <si>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</si>
  <si>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</si>
  <si>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</si>
  <si>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</si>
  <si>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</si>
  <si>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</si>
  <si>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</si>
  <si>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</si>
  <si>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</si>
  <si>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Mureta de corte em rocha</t>
    </r>
  </si>
  <si>
    <r>
      <rPr>
        <sz val="7"/>
        <rFont val="Arial"/>
        <family val="2"/>
      </rPr>
      <t>Muro com Terramesh System ou similar, altura H&lt;= 4,00 metros (4 cx 1x1x4m), tudo incluído</t>
    </r>
  </si>
  <si>
    <r>
      <rPr>
        <sz val="7"/>
        <rFont val="Arial"/>
        <family val="2"/>
      </rPr>
      <t xml:space="preserve">Muro com Terramesh System ou similar, altura 4,00 &lt; H &lt;= 5,00 metros (3 cx 1x1x4m e 4 cx 0,
</t>
    </r>
    <r>
      <rPr>
        <sz val="7"/>
        <rFont val="Arial"/>
        <family val="2"/>
      </rPr>
      <t>5x1x4m) , execução,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</si>
  <si>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</si>
  <si>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</si>
  <si>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</si>
  <si>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de testa em concreto para saída de dreno profundo em rocha, inclusive transporte do
</t>
    </r>
    <r>
      <rPr>
        <sz val="7"/>
        <rFont val="Arial"/>
        <family val="2"/>
      </rPr>
      <t>tubo</t>
    </r>
  </si>
  <si>
    <r>
      <rPr>
        <sz val="7"/>
        <rFont val="Arial"/>
        <family val="2"/>
      </rPr>
      <t>Muro de testa em concreto para saída de dreno profundo em solo, inclusive transporte do tubo</t>
    </r>
  </si>
  <si>
    <r>
      <rPr>
        <sz val="7"/>
        <rFont val="Arial"/>
        <family val="2"/>
      </rPr>
      <t>Passagem d'água 1,10 x 1,00 - Canteiro</t>
    </r>
  </si>
  <si>
    <r>
      <rPr>
        <sz val="7"/>
        <rFont val="Arial"/>
        <family val="2"/>
      </rPr>
      <t>Pedra de mão para (concreto ciclópico ou alvenaria) rocha paga em medição</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</si>
  <si>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</si>
  <si>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 xml:space="preserve">Pescoço de poço de visita H=0,30 m, diâm. = 0,60 m, fornecimento, assentamento e
</t>
    </r>
    <r>
      <rPr>
        <sz val="7"/>
        <rFont val="Arial"/>
        <family val="2"/>
      </rPr>
      <t>transporte</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</si>
  <si>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</si>
  <si>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</si>
  <si>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</si>
  <si>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</si>
  <si>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</si>
  <si>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</si>
  <si>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</si>
  <si>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</si>
  <si>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</si>
  <si>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</si>
  <si>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</si>
  <si>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 xml:space="preserve">Poço de visita (tubo D=0,40 m) H=1,50 m com tampão F.F.A.P., inclusive escavação e
</t>
    </r>
    <r>
      <rPr>
        <sz val="7"/>
        <rFont val="Arial"/>
        <family val="2"/>
      </rPr>
      <t>transporte do tampão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</si>
  <si>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</si>
  <si>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</si>
  <si>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D=1,00 m) H=2,10 m com tampão F.F.A.P., inclusive escavação e
</t>
    </r>
    <r>
      <rPr>
        <sz val="7"/>
        <rFont val="Arial"/>
        <family val="2"/>
      </rPr>
      <t>transporte do tampão</t>
    </r>
  </si>
  <si>
    <r>
      <rPr>
        <sz val="7"/>
        <rFont val="Arial"/>
        <family val="2"/>
      </rPr>
      <t xml:space="preserve">Preparo manual de talude, compreendendo acerto, raspagem eventual de até 0,30m de prof. e
</t>
    </r>
    <r>
      <rPr>
        <sz val="7"/>
        <rFont val="Arial"/>
        <family val="2"/>
      </rPr>
      <t>afastamento lateral</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</si>
  <si>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</si>
  <si>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</si>
  <si>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</si>
  <si>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</si>
  <si>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</si>
  <si>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</si>
  <si>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</si>
  <si>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</si>
  <si>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</si>
  <si>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</si>
  <si>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</si>
  <si>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</si>
  <si>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</si>
  <si>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</si>
  <si>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</si>
  <si>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</si>
  <si>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Saída d'água concreto armado DP-1 c/ caiação</t>
    </r>
  </si>
  <si>
    <r>
      <rPr>
        <sz val="7"/>
        <rFont val="Arial"/>
        <family val="2"/>
      </rPr>
      <t>Saída d'água concreto p/ aterro c/ caiação (SDA-01)</t>
    </r>
  </si>
  <si>
    <r>
      <rPr>
        <sz val="7"/>
        <rFont val="Arial"/>
        <family val="2"/>
      </rPr>
      <t>Saída d'água concreto p/ aterro c/ caiação (SDA-02)</t>
    </r>
  </si>
  <si>
    <r>
      <rPr>
        <sz val="7"/>
        <rFont val="Arial"/>
        <family val="2"/>
      </rPr>
      <t>Saída d'água concreto p/ corte c/ caiação (SDC-01)</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</si>
  <si>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</si>
  <si>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</si>
  <si>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</si>
  <si>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</si>
  <si>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</si>
  <si>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</si>
  <si>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</si>
  <si>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</si>
  <si>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</si>
  <si>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</si>
  <si>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 xml:space="preserve">Tapume de vedação e proteção, executado com chapas de compensado resinado com 6mm
</t>
    </r>
    <r>
      <rPr>
        <sz val="7"/>
        <rFont val="Arial"/>
        <family val="2"/>
      </rPr>
      <t>de espessura, exclusive pintura</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</si>
  <si>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</si>
  <si>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</si>
  <si>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</si>
  <si>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</si>
  <si>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</si>
  <si>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</si>
  <si>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</si>
  <si>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</si>
  <si>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</si>
  <si>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</si>
  <si>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</si>
  <si>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</si>
  <si>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</si>
  <si>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</si>
  <si>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</si>
  <si>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</si>
  <si>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</si>
  <si>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</si>
  <si>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</si>
  <si>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</si>
  <si>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</si>
  <si>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</si>
  <si>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</si>
  <si>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Grupo de serviço: MATERIAL BETUMINOSO</t>
    </r>
  </si>
  <si>
    <r>
      <rPr>
        <sz val="7"/>
        <rFont val="Arial"/>
        <family val="2"/>
      </rPr>
      <t>Bonificação de 15,28%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</si>
  <si>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</si>
  <si>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</si>
  <si>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</si>
  <si>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</si>
  <si>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</si>
  <si>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</si>
  <si>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</si>
  <si>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</si>
  <si>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</si>
  <si>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</si>
  <si>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</si>
  <si>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Grupo de serviço: OBRAS COMPLEMENTARES</t>
    </r>
  </si>
  <si>
    <r>
      <rPr>
        <sz val="7"/>
        <rFont val="Arial"/>
        <family val="2"/>
      </rPr>
      <t>Abrigo de Ônibus - Rodovia Rural - 3,40 m x 6,00 m</t>
    </r>
  </si>
  <si>
    <r>
      <rPr>
        <sz val="7"/>
        <rFont val="Arial"/>
        <family val="2"/>
      </rPr>
      <t>Abrigo de Ônibus Urbano - Padrão reduzido - 2,40 x 6,00 m</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</si>
  <si>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</si>
  <si>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</si>
  <si>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</si>
  <si>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</si>
  <si>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</si>
  <si>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</si>
  <si>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</si>
  <si>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</si>
  <si>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</si>
  <si>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</si>
  <si>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</si>
  <si>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</si>
  <si>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</si>
  <si>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</si>
  <si>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 xml:space="preserve">Cerca de arame farpado 4 fios com mourões a cada 3,0 metros e sem esticadores, inclusive
</t>
    </r>
    <r>
      <rPr>
        <sz val="7"/>
        <rFont val="Arial"/>
        <family val="2"/>
      </rPr>
      <t>transporte de arame e mourão</t>
    </r>
  </si>
  <si>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</si>
  <si>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</si>
  <si>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</si>
  <si>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</si>
  <si>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</si>
  <si>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</si>
  <si>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</si>
  <si>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</si>
  <si>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</si>
  <si>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</si>
  <si>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</si>
  <si>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</si>
  <si>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</si>
  <si>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</si>
  <si>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</si>
  <si>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</si>
  <si>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</si>
  <si>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</si>
  <si>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</si>
  <si>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 xml:space="preserve">Passeio pavimentado em blocos de concreto esp.=6cm, colorido, resistência 35 MPa, colchão
</t>
    </r>
    <r>
      <rPr>
        <sz val="7"/>
        <rFont val="Arial"/>
        <family val="2"/>
      </rPr>
      <t>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</si>
  <si>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</si>
  <si>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</si>
  <si>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</si>
  <si>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</si>
  <si>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</si>
  <si>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 xml:space="preserve">Porteira, confecção e colocação, inclusive fornecimento e transporte da madeira e chapa de
</t>
    </r>
    <r>
      <rPr>
        <sz val="7"/>
        <rFont val="Arial"/>
        <family val="2"/>
      </rPr>
      <t>aço</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</si>
  <si>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</si>
  <si>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</si>
  <si>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</si>
  <si>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</si>
  <si>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</si>
  <si>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</si>
  <si>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</si>
  <si>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</si>
  <si>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</si>
  <si>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</si>
  <si>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</si>
  <si>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</si>
  <si>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Grupo de serviço: SERVIÇOS AMBIENTAIS</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</si>
  <si>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</si>
  <si>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</si>
  <si>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</si>
  <si>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</si>
  <si>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</si>
  <si>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</si>
  <si>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</si>
  <si>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</si>
  <si>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</si>
  <si>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 em taludes</t>
    </r>
  </si>
  <si>
    <r>
      <rPr>
        <sz val="7"/>
        <rFont val="Arial"/>
        <family val="2"/>
      </rPr>
      <t>Hidrossemeadura simples em terrenos planos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</si>
  <si>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</si>
  <si>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</si>
  <si>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</si>
  <si>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</si>
  <si>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</si>
  <si>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Roçada para manutenção de mudas</t>
    </r>
  </si>
  <si>
    <r>
      <rPr>
        <sz val="7"/>
        <rFont val="Arial"/>
        <family val="2"/>
      </rPr>
      <t>Grupo de serviço: SINALIZAÇÃO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</si>
  <si>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</si>
  <si>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</si>
  <si>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</si>
  <si>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</si>
  <si>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</si>
  <si>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</si>
  <si>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</si>
  <si>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</si>
  <si>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 xml:space="preserve">Defensa metálica (2 lâminas com espessuras = 3mm) inclusive acessórios, fornecimento e
</t>
    </r>
    <r>
      <rPr>
        <sz val="7"/>
        <rFont val="Arial"/>
        <family val="2"/>
      </rPr>
      <t>colocação</t>
    </r>
  </si>
  <si>
    <r>
      <rPr>
        <sz val="7"/>
        <rFont val="Arial"/>
        <family val="2"/>
      </rPr>
      <t>Elementos de madeira para sinalização - cavaletes</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</si>
  <si>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</si>
  <si>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</si>
  <si>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</si>
  <si>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</si>
  <si>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</si>
  <si>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</si>
  <si>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</si>
  <si>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</si>
  <si>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</si>
  <si>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</si>
  <si>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</si>
  <si>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</si>
  <si>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</si>
  <si>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</si>
  <si>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</si>
  <si>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 xml:space="preserve">Sinalização vertical com chapa em poliéster (e=2,3mm) reforçada com fibra de vidro, inclusive
</t>
    </r>
    <r>
      <rPr>
        <sz val="7"/>
        <rFont val="Arial"/>
        <family val="2"/>
      </rPr>
      <t>suporte de madeira</t>
    </r>
  </si>
  <si>
    <r>
      <rPr>
        <sz val="7"/>
        <rFont val="Arial"/>
        <family val="2"/>
      </rPr>
      <t>Sinalização vertical com chapa revestida em película, inclusive suporte em madeira</t>
    </r>
  </si>
  <si>
    <r>
      <rPr>
        <sz val="7"/>
        <rFont val="Arial"/>
        <family val="2"/>
      </rPr>
      <t>Sonorizador</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</si>
  <si>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</si>
  <si>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</si>
  <si>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</si>
  <si>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</si>
  <si>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</si>
  <si>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</si>
  <si>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Grupo de serviço: SERVIÇOS DIVERSOS</t>
    </r>
  </si>
  <si>
    <r>
      <rPr>
        <sz val="7"/>
        <rFont val="Arial"/>
        <family val="2"/>
      </rPr>
      <t>Aluguel de automóvel VW/ Gol (flex) 1,6 ou equivalente, exclusive motorista e combustível</t>
    </r>
  </si>
  <si>
    <r>
      <rPr>
        <sz val="7"/>
        <rFont val="Arial"/>
        <family val="2"/>
      </rPr>
      <t>Aluguel mensal de automóvel utilitário inclusive combustível, exclusive motorista</t>
    </r>
  </si>
  <si>
    <r>
      <rPr>
        <sz val="7"/>
        <rFont val="Arial"/>
        <family val="2"/>
      </rPr>
      <t>Grupo de serviço: CONSERVAÇÃO CORRETIVA ROTINEIRA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</si>
  <si>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</si>
  <si>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</si>
  <si>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</si>
  <si>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</si>
  <si>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</si>
  <si>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Capina manual inclusive, limpeza</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</si>
  <si>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</si>
  <si>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</si>
  <si>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</si>
  <si>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</si>
  <si>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</si>
  <si>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</si>
  <si>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</si>
  <si>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</si>
  <si>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</si>
  <si>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</si>
  <si>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</si>
  <si>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</si>
  <si>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</si>
  <si>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</si>
  <si>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</si>
  <si>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</si>
  <si>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</si>
  <si>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</si>
  <si>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</si>
  <si>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</si>
  <si>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</si>
  <si>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</si>
  <si>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</si>
  <si>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</si>
  <si>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</si>
  <si>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</si>
  <si>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</si>
  <si>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</si>
  <si>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</si>
  <si>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</si>
  <si>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</si>
  <si>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</si>
  <si>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</si>
  <si>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</si>
  <si>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</si>
  <si>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</si>
  <si>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</si>
  <si>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</si>
  <si>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</si>
  <si>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</si>
  <si>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</si>
  <si>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</si>
  <si>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</si>
  <si>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 xml:space="preserve">Reparo de cerca ( substituição de mourões, grampo e arame farpado), inclusive transportes de
</t>
    </r>
    <r>
      <rPr>
        <sz val="7"/>
        <rFont val="Arial"/>
        <family val="2"/>
      </rPr>
      <t>todos os materiais</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</si>
  <si>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</si>
  <si>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</si>
  <si>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</si>
  <si>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</si>
  <si>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</si>
  <si>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</si>
  <si>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</si>
  <si>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</si>
  <si>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</si>
  <si>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</si>
  <si>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</si>
  <si>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</si>
  <si>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</si>
  <si>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</si>
  <si>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</si>
  <si>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Aluguel mensal de barco de alumínio 4,20 m com motor 15 HP (equipamentos)</t>
    </r>
  </si>
  <si>
    <r>
      <rPr>
        <sz val="7"/>
        <rFont val="Arial"/>
        <family val="2"/>
      </rPr>
      <t>Grupo de serviço: INFRA E MESO-ESTRUTURA</t>
    </r>
  </si>
  <si>
    <r>
      <rPr>
        <sz val="7"/>
        <rFont val="Arial"/>
        <family val="2"/>
      </rPr>
      <t>Arrasamento estaca concreto D = 0,80 m com martelete pneumático</t>
    </r>
  </si>
  <si>
    <r>
      <rPr>
        <sz val="7"/>
        <rFont val="Arial"/>
        <family val="2"/>
      </rPr>
      <t xml:space="preserve">Encamisamento metálico de estacas, diâmetro 380mm em chapa de 6.3mm, preenchido c/
</t>
    </r>
    <r>
      <rPr>
        <sz val="7"/>
        <rFont val="Arial"/>
        <family val="2"/>
      </rPr>
      <t>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</si>
  <si>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</si>
  <si>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</si>
  <si>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</si>
  <si>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</si>
  <si>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r>
      <rPr>
        <sz val="7"/>
        <rFont val="Arial"/>
        <family val="2"/>
      </rPr>
      <t xml:space="preserve">Estaca metálica, fornecimento, transporte, perdas, solda, emenda, corte e cravação de trilho
</t>
    </r>
    <r>
      <rPr>
        <sz val="7"/>
        <rFont val="Arial"/>
        <family val="2"/>
      </rPr>
      <t>TR- 57</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</si>
  <si>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</si>
  <si>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2 TR-
</t>
    </r>
    <r>
      <rPr>
        <sz val="7"/>
        <rFont val="Arial"/>
        <family val="2"/>
      </rPr>
      <t>68</t>
    </r>
  </si>
  <si>
    <r>
      <rPr>
        <sz val="7"/>
        <rFont val="Arial"/>
        <family val="2"/>
      </rPr>
      <t>Estaca metálica simples exclusive fornecimento de trilhos</t>
    </r>
  </si>
  <si>
    <r>
      <rPr>
        <sz val="7"/>
        <rFont val="Arial"/>
        <family val="2"/>
      </rPr>
      <t xml:space="preserve">Estaca raiz perfurada em rocha, diâm. 310mm com injeção de arg. incl. fornecimento de todos
</t>
    </r>
    <r>
      <rPr>
        <sz val="7"/>
        <rFont val="Arial"/>
        <family val="2"/>
      </rPr>
      <t>materiais</t>
    </r>
  </si>
  <si>
    <r>
      <rPr>
        <sz val="7"/>
        <rFont val="Arial"/>
        <family val="2"/>
      </rPr>
      <t xml:space="preserve">Estaca raiz perfurada em solo, diâm. 410mm com injeção de arg. incl. fornecimento de todos
</t>
    </r>
    <r>
      <rPr>
        <sz val="7"/>
        <rFont val="Arial"/>
        <family val="2"/>
      </rPr>
      <t>materiais</t>
    </r>
  </si>
  <si>
    <r>
      <rPr>
        <sz val="7"/>
        <rFont val="Arial"/>
        <family val="2"/>
      </rPr>
      <t>Estaca tipo Franki D = 520 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</si>
  <si>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</si>
  <si>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</si>
  <si>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</si>
  <si>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</si>
  <si>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 xml:space="preserve">Perfuração rotativa vertical, em solo, com coroa de Widia ou similar, diâmetro N(75mm),
</t>
    </r>
    <r>
      <rPr>
        <sz val="7"/>
        <rFont val="Arial"/>
        <family val="2"/>
      </rPr>
      <t>inclusive deslocamento e posicionamento em cada furo</t>
    </r>
  </si>
  <si>
    <r>
      <rPr>
        <sz val="7"/>
        <rFont val="Arial"/>
        <family val="2"/>
      </rPr>
      <t>Grupo de serviço: SUPER-ESTRUTURA</t>
    </r>
  </si>
  <si>
    <r>
      <rPr>
        <sz val="7"/>
        <rFont val="Arial"/>
        <family val="2"/>
      </rPr>
      <t xml:space="preserve">Passarela metálica p/ pontes rodoviárias com 1,0m de largura, piso em chapa xadez esp 1/4",
</t>
    </r>
    <r>
      <rPr>
        <sz val="7"/>
        <rFont val="Arial"/>
        <family val="2"/>
      </rPr>
      <t>em perfis laminados, inclusive pintura</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</si>
  <si>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</si>
  <si>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</si>
  <si>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</si>
  <si>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 xml:space="preserve">Tabuleiro em vigas pré-moldadas CL.45, com ou sem laje entre vigas, vão de 10,00 m,
</t>
    </r>
    <r>
      <rPr>
        <sz val="7"/>
        <rFont val="Arial"/>
        <family val="2"/>
      </rPr>
      <t>inclusive descarga e assentamento das vigas</t>
    </r>
  </si>
  <si>
    <r>
      <rPr>
        <sz val="7"/>
        <rFont val="Arial"/>
        <family val="2"/>
      </rPr>
      <t xml:space="preserve">Tabuleiro em vigas pré-moldadas CL.45, com ou sem laje entre vigas, vão de 11,00 m,
</t>
    </r>
    <r>
      <rPr>
        <sz val="7"/>
        <rFont val="Arial"/>
        <family val="2"/>
      </rPr>
      <t>inclusive descarga e assentamento das vigas</t>
    </r>
  </si>
  <si>
    <r>
      <rPr>
        <sz val="7"/>
        <rFont val="Arial"/>
        <family val="2"/>
      </rPr>
      <t xml:space="preserve">Tabuleiro em vigas pré-moldadas CL.45, com ou sem laje entre vigas, vão de 12,00 m,
</t>
    </r>
    <r>
      <rPr>
        <sz val="7"/>
        <rFont val="Arial"/>
        <family val="2"/>
      </rPr>
      <t>inclusive descarga e assentamento das vigas</t>
    </r>
  </si>
  <si>
    <r>
      <rPr>
        <sz val="7"/>
        <rFont val="Arial"/>
        <family val="2"/>
      </rPr>
      <t xml:space="preserve">Tabuleiro em vigas pré-moldadas CL.45, com ou sem laje entre vigas, vão de 13,00 m,
</t>
    </r>
    <r>
      <rPr>
        <sz val="7"/>
        <rFont val="Arial"/>
        <family val="2"/>
      </rPr>
      <t>inclusive descarga e assentamento das vigas</t>
    </r>
  </si>
  <si>
    <r>
      <rPr>
        <sz val="7"/>
        <rFont val="Arial"/>
        <family val="2"/>
      </rPr>
      <t xml:space="preserve">Tabuleiro em vigas pré-moldadas CL.45, com ou sem laje entre vigas, vão de 15,00 m,
</t>
    </r>
    <r>
      <rPr>
        <sz val="7"/>
        <rFont val="Arial"/>
        <family val="2"/>
      </rPr>
      <t>inclusive descarga e assentamento das vigas</t>
    </r>
  </si>
  <si>
    <r>
      <rPr>
        <sz val="7"/>
        <rFont val="Arial"/>
        <family val="2"/>
      </rPr>
      <t xml:space="preserve">Tabuleiro em vigas pré-moldadas CL.45, com ou sem laje entre vigas, vão de 4,00 m, inclusive
</t>
    </r>
    <r>
      <rPr>
        <sz val="7"/>
        <rFont val="Arial"/>
        <family val="2"/>
      </rPr>
      <t>descarga e assentamento das vigas</t>
    </r>
  </si>
  <si>
    <r>
      <rPr>
        <sz val="7"/>
        <rFont val="Arial"/>
        <family val="2"/>
      </rPr>
      <t xml:space="preserve">Tabuleiro em vigas pré-moldadas CL.45, com ou sem laje entre vigas, vão de 5,00 m, inclusive
</t>
    </r>
    <r>
      <rPr>
        <sz val="7"/>
        <rFont val="Arial"/>
        <family val="2"/>
      </rPr>
      <t>descarga e assentamento das vigas</t>
    </r>
  </si>
  <si>
    <r>
      <rPr>
        <sz val="7"/>
        <rFont val="Arial"/>
        <family val="2"/>
      </rPr>
      <t xml:space="preserve">Tabuleiro em vigas pré-moldadas CL.45, com ou sem laje entre vigas, vão de 6,00 m, inclusive
</t>
    </r>
    <r>
      <rPr>
        <sz val="7"/>
        <rFont val="Arial"/>
        <family val="2"/>
      </rPr>
      <t>descarga e assentamento das vigas</t>
    </r>
  </si>
  <si>
    <r>
      <rPr>
        <sz val="7"/>
        <rFont val="Arial"/>
        <family val="2"/>
      </rPr>
      <t xml:space="preserve">Tabuleiro em vigas pré-moldadas CL.45, com ou sem laje entre vigas, vão de 7,00 m, inclusive
</t>
    </r>
    <r>
      <rPr>
        <sz val="7"/>
        <rFont val="Arial"/>
        <family val="2"/>
      </rPr>
      <t>descarga e assentamento das vigas</t>
    </r>
  </si>
  <si>
    <r>
      <rPr>
        <sz val="7"/>
        <rFont val="Arial"/>
        <family val="2"/>
      </rPr>
      <t xml:space="preserve">Tabuleiro em vigas pré-moldadas CL.45, com ou sem laje entre vigas, vão de 8,00 m, inclusive
</t>
    </r>
    <r>
      <rPr>
        <sz val="7"/>
        <rFont val="Arial"/>
        <family val="2"/>
      </rPr>
      <t>descarga e assentamento das vigas</t>
    </r>
  </si>
  <si>
    <r>
      <rPr>
        <sz val="7"/>
        <rFont val="Arial"/>
        <family val="2"/>
      </rPr>
      <t xml:space="preserve">Tabuleiro em vigas pré-moldadas CL.45, com ou sem laje entre vigas, vão de 9,00 m, inclusive
</t>
    </r>
    <r>
      <rPr>
        <sz val="7"/>
        <rFont val="Arial"/>
        <family val="2"/>
      </rPr>
      <t>descarga e assentamento das vigas</t>
    </r>
  </si>
  <si>
    <r>
      <rPr>
        <sz val="7"/>
        <rFont val="Arial"/>
        <family val="2"/>
      </rPr>
      <t xml:space="preserve">Tabuleiro em vigas pré-moldadas CL.45, com ou sem laje entre vigas, vão 14,00 m, inclusive
</t>
    </r>
    <r>
      <rPr>
        <sz val="7"/>
        <rFont val="Arial"/>
        <family val="2"/>
      </rPr>
      <t>descarga e assentamento das vigas</t>
    </r>
  </si>
  <si>
    <r>
      <rPr>
        <sz val="7"/>
        <rFont val="Arial"/>
        <family val="2"/>
      </rPr>
      <t>Grupo de serviço: OBRAS DE ARTE ESPECIAIS</t>
    </r>
  </si>
  <si>
    <r>
      <rPr>
        <sz val="7"/>
        <rFont val="Arial"/>
        <family val="2"/>
      </rPr>
      <t xml:space="preserve">Acabamento em concreto fresco (15,0 MPA), para pavimento, inclusive endurecedor químico
</t>
    </r>
    <r>
      <rPr>
        <sz val="7"/>
        <rFont val="Arial"/>
        <family val="2"/>
      </rPr>
      <t>de superfície</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</si>
  <si>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</si>
  <si>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</si>
  <si>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 xml:space="preserve">Aparelho de apoio de neoprene fretado, fornecimento e assentamento, inclusive grauteamento
</t>
    </r>
    <r>
      <rPr>
        <sz val="7"/>
        <rFont val="Arial"/>
        <family val="2"/>
      </rPr>
      <t>e transporte do neoprene</t>
    </r>
  </si>
  <si>
    <r>
      <rPr>
        <sz val="7"/>
        <rFont val="Arial"/>
        <family val="2"/>
      </rPr>
      <t>dm3</t>
    </r>
  </si>
  <si>
    <r>
      <rPr>
        <sz val="7"/>
        <rFont val="Arial"/>
        <family val="2"/>
      </rPr>
      <t xml:space="preserve">Cantoneiras (2 1/2" x 2 1/2" x 5/16") para extremidade de laje, fornecimento, montagem e
</t>
    </r>
    <r>
      <rPr>
        <sz val="7"/>
        <rFont val="Arial"/>
        <family val="2"/>
      </rPr>
      <t>pintura</t>
    </r>
  </si>
  <si>
    <r>
      <rPr>
        <sz val="7"/>
        <rFont val="Arial"/>
        <family val="2"/>
      </rPr>
      <t>Chapas de aço SAC 41 de 1/4" para passarelas, fornecimento, soldagem e montagem</t>
    </r>
  </si>
  <si>
    <r>
      <rPr>
        <sz val="7"/>
        <rFont val="Arial"/>
        <family val="2"/>
      </rPr>
      <t xml:space="preserve">Chumbador de aço de 25 mm, inclusive proteção anticorrosiva, exclusive a injeção e a
</t>
    </r>
    <r>
      <rPr>
        <sz val="7"/>
        <rFont val="Arial"/>
        <family val="2"/>
      </rPr>
      <t>perfuração</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</si>
  <si>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</si>
  <si>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</si>
  <si>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</si>
  <si>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 xml:space="preserve">Cone de ancoragem de cabo de aço com 12 cordoalhas de 1/2", inclusive protensão dos
</t>
    </r>
    <r>
      <rPr>
        <sz val="7"/>
        <rFont val="Arial"/>
        <family val="2"/>
      </rPr>
      <t>cabos</t>
    </r>
  </si>
  <si>
    <r>
      <rPr>
        <sz val="7"/>
        <rFont val="Arial"/>
        <family val="2"/>
      </rPr>
      <t>Conectores diâmetro 16mm (h=10cm), fornecimento e soldagem</t>
    </r>
  </si>
  <si>
    <r>
      <rPr>
        <sz val="7"/>
        <rFont val="Arial"/>
        <family val="2"/>
      </rPr>
      <t>Escoramento contínuo de cavas em estaca prancha de largura até 4000 mm</t>
    </r>
  </si>
  <si>
    <r>
      <rPr>
        <sz val="7"/>
        <rFont val="Arial"/>
        <family val="2"/>
      </rPr>
      <t xml:space="preserve">Escoramento de O.A.E. diretamente sobre o solo, inclusive fornecimento e transporte das
</t>
    </r>
    <r>
      <rPr>
        <sz val="7"/>
        <rFont val="Arial"/>
        <family val="2"/>
      </rPr>
      <t>madeiras</t>
    </r>
  </si>
  <si>
    <r>
      <rPr>
        <sz val="7"/>
        <rFont val="Arial"/>
        <family val="2"/>
      </rPr>
      <t xml:space="preserve">Escoramento e cimbramento (pontes e pontilhões), inclusive fornecimento e transporte das
</t>
    </r>
    <r>
      <rPr>
        <sz val="7"/>
        <rFont val="Arial"/>
        <family val="2"/>
      </rPr>
      <t>madeiras</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</si>
  <si>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</si>
  <si>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</si>
  <si>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</si>
  <si>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</si>
  <si>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</si>
  <si>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</si>
  <si>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</si>
  <si>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 xml:space="preserve">Formas planas de madeirit meso e superestrutura sem reaproveitamento esp. = 10 mm,
</t>
    </r>
    <r>
      <rPr>
        <sz val="7"/>
        <rFont val="Arial"/>
        <family val="2"/>
      </rPr>
      <t>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</si>
  <si>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</si>
  <si>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</si>
  <si>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</si>
  <si>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</si>
  <si>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 xml:space="preserve">Furação, fornecimento e fixação de grampos 12,5 mm com resina epoxi em vigas pré-
</t>
    </r>
    <r>
      <rPr>
        <sz val="7"/>
        <rFont val="Arial"/>
        <family val="2"/>
      </rPr>
      <t>moldadas</t>
    </r>
  </si>
  <si>
    <r>
      <rPr>
        <sz val="7"/>
        <rFont val="Arial"/>
        <family val="2"/>
      </rPr>
      <t>Guarda corpo em toras de eucalipto conf. projeto</t>
    </r>
  </si>
  <si>
    <r>
      <rPr>
        <sz val="7"/>
        <rFont val="Arial"/>
        <family val="2"/>
      </rPr>
      <t>Guarda corpo metálico</t>
    </r>
  </si>
  <si>
    <r>
      <rPr>
        <sz val="7"/>
        <rFont val="Arial"/>
        <family val="2"/>
      </rPr>
      <t>Guarda corpo padrão (tipo DNIT)</t>
    </r>
  </si>
  <si>
    <r>
      <rPr>
        <sz val="7"/>
        <rFont val="Arial"/>
        <family val="2"/>
      </rPr>
      <t>Hidrojateamento de superfícies de concreto</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</si>
  <si>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</si>
  <si>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</si>
  <si>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</si>
  <si>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</si>
  <si>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</si>
  <si>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 xml:space="preserve">Junta de dilatação elástica pré-moldada p/ concreto, tipo fungenband em perfil O-12 de PVC
</t>
    </r>
    <r>
      <rPr>
        <sz val="7"/>
        <rFont val="Arial"/>
        <family val="2"/>
      </rPr>
      <t>alta densidade, Uniontech ou equival. fornecim./colocação</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</si>
  <si>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</si>
  <si>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</si>
  <si>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</si>
  <si>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</si>
  <si>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</si>
  <si>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</si>
  <si>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 xml:space="preserve">Ponte provisoria para movimentação de equipamentos de execução de fundação composta de
</t>
    </r>
    <r>
      <rPr>
        <sz val="7"/>
        <rFont val="Arial"/>
        <family val="2"/>
      </rPr>
      <t>passadiço de madeira sobre estacas de madeira</t>
    </r>
  </si>
  <si>
    <r>
      <rPr>
        <sz val="7"/>
        <rFont val="Arial"/>
        <family val="2"/>
      </rPr>
      <t xml:space="preserve">Preparo e colocação de 12 cordoalhas de 1/2" (Aço CP-190 RB) nas formas, inclusive injeção
</t>
    </r>
    <r>
      <rPr>
        <sz val="7"/>
        <rFont val="Arial"/>
        <family val="2"/>
      </rPr>
      <t>de nata de cimento</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</si>
  <si>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</si>
  <si>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</si>
  <si>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</si>
  <si>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</si>
  <si>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</si>
  <si>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Tirante protendido em Aço GEWI 50/55 ou similar, diâmetro de 32mm</t>
    </r>
  </si>
  <si>
    <r>
      <rPr>
        <sz val="7"/>
        <rFont val="Arial"/>
        <family val="2"/>
      </rPr>
      <t>Grupo de serviço: MATERIAIS</t>
    </r>
  </si>
  <si>
    <r>
      <rPr>
        <sz val="7"/>
        <rFont val="Arial"/>
        <family val="2"/>
      </rPr>
      <t>Aquisição de solo de jazida comercial (saibreira)</t>
    </r>
  </si>
  <si>
    <r>
      <rPr>
        <sz val="7"/>
        <rFont val="Arial"/>
        <family val="2"/>
      </rPr>
      <t>Bonificação de 15,28% sobre aquisição de materiais</t>
    </r>
  </si>
  <si>
    <r>
      <rPr>
        <sz val="7"/>
        <rFont val="Arial"/>
        <family val="2"/>
      </rPr>
      <t>Grupo de serviço: TERRAPLENAGEM - VIAS URBANAS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</si>
  <si>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</si>
  <si>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</si>
  <si>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</si>
  <si>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</si>
  <si>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</si>
  <si>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</si>
  <si>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 xml:space="preserve">Escavação a fogo em material de 3ª categoria, rocha viva, a céu aberto, perfuração a ar
</t>
    </r>
    <r>
      <rPr>
        <sz val="7"/>
        <rFont val="Arial"/>
        <family val="2"/>
      </rPr>
      <t>comprimido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</si>
  <si>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</si>
  <si>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</si>
  <si>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</si>
  <si>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</si>
  <si>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</si>
  <si>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</si>
  <si>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</si>
  <si>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</si>
  <si>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</si>
  <si>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</si>
  <si>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</si>
  <si>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</si>
  <si>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Grupo de serviço: PAVIMENTAÇÃO - VIAS 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</si>
  <si>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</si>
  <si>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</si>
  <si>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</si>
  <si>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Demolição e remoção de pavimento asfáltico em Vias 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</si>
  <si>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</si>
  <si>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</si>
  <si>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 xml:space="preserve">Imprimação exclusive fornecimento e transporte comercial do material betuminoso em Vias
</t>
    </r>
    <r>
      <rPr>
        <sz val="7"/>
        <rFont val="Arial"/>
        <family val="2"/>
      </rPr>
      <t>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</si>
  <si>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</si>
  <si>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</si>
  <si>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</si>
  <si>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</si>
  <si>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</si>
  <si>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 xml:space="preserve">Pavimentação com blocos de concreto (35 MPa), esp.=08cm, sobre colchão de areia 5cm,
</t>
    </r>
    <r>
      <rPr>
        <sz val="7"/>
        <rFont val="Arial"/>
        <family val="2"/>
      </rPr>
      <t>inclusive fornecim. e transporte blocos e areia, em Vias Urbanas</t>
    </r>
  </si>
  <si>
    <r>
      <rPr>
        <sz val="7"/>
        <rFont val="Arial"/>
        <family val="2"/>
      </rPr>
      <t xml:space="preserve">Pavimentação com blocos de concreto (35 MPa), esp.=10cm, sobre colchão de areia esp.=
</t>
    </r>
    <r>
      <rPr>
        <sz val="7"/>
        <rFont val="Arial"/>
        <family val="2"/>
      </rPr>
      <t>5cm, inclusive fornecim.e transporte  blocos e areia,Vias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</si>
  <si>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</si>
  <si>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</si>
  <si>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</si>
  <si>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</si>
  <si>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</si>
  <si>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</si>
  <si>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</si>
  <si>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</si>
  <si>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</si>
  <si>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</si>
  <si>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</si>
  <si>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</si>
  <si>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</si>
  <si>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</si>
  <si>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 xml:space="preserve">T.S.B.D. com capa selante inclusive fornec. areia/brita/emulsão, transporte comerc. emulsão e
</t>
    </r>
    <r>
      <rPr>
        <sz val="7"/>
        <rFont val="Arial"/>
        <family val="2"/>
      </rPr>
      <t>lavagem brita, exclus. transp. areia e brita - V.Urbana</t>
    </r>
  </si>
  <si>
    <r>
      <rPr>
        <sz val="7"/>
        <rFont val="Arial"/>
        <family val="2"/>
      </rPr>
      <t xml:space="preserve">T.S.B.D. com capa selante inclusive fornec.areia/brita/emulsão, transp.comercial emulsão e
</t>
    </r>
    <r>
      <rPr>
        <sz val="7"/>
        <rFont val="Arial"/>
        <family val="2"/>
      </rPr>
      <t>lavagem brita, exclus. transp. areia e brita- Vias Urbanas</t>
    </r>
  </si>
  <si>
    <r>
      <rPr>
        <sz val="7"/>
        <rFont val="Arial"/>
        <family val="2"/>
      </rPr>
      <t xml:space="preserve">T.S.B.D. sem capa selante,  inclusive fornecimento e transporte comercial do material
</t>
    </r>
    <r>
      <rPr>
        <sz val="7"/>
        <rFont val="Arial"/>
        <family val="2"/>
      </rPr>
      <t>betuminoso e lavagem da brita em Vias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</si>
  <si>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</si>
  <si>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Grupo de serviço: OBRAS DE ARTE CORRENTES E DRENAGEM - VIAS URBANAS</t>
    </r>
  </si>
  <si>
    <r>
      <rPr>
        <sz val="7"/>
        <rFont val="Arial"/>
        <family val="2"/>
      </rPr>
      <t xml:space="preserve">Alvenaria de bloco (39 x 19 x 09) cm espessura 09 cm em Vias Urbanas, inclusive transporte,
</t>
    </r>
    <r>
      <rPr>
        <sz val="7"/>
        <rFont val="Arial"/>
        <family val="2"/>
      </rPr>
      <t>areia, cimento e bloco</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</si>
  <si>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</si>
  <si>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</si>
  <si>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</si>
  <si>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Alvenaria de pedra  de mão (junta seca), inclusive transporte da pedra em Vias Urbanas</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</si>
  <si>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</si>
  <si>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</si>
  <si>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</si>
  <si>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</si>
  <si>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</si>
  <si>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</si>
  <si>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</si>
  <si>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</si>
  <si>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</si>
  <si>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</si>
  <si>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</si>
  <si>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</si>
  <si>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</si>
  <si>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</si>
  <si>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</si>
  <si>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</si>
  <si>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</si>
  <si>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</si>
  <si>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</si>
  <si>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Caiação de meio fios, sarjetas, etc. em Vias Urbanas</t>
    </r>
  </si>
  <si>
    <r>
      <rPr>
        <sz val="7"/>
        <rFont val="Arial"/>
        <family val="2"/>
      </rPr>
      <t xml:space="preserve">Caixa Boca de Lobo em bloco pré-moldado de concreto para diâm.=1,00m (1,30 x 1,30m) em
</t>
    </r>
    <r>
      <rPr>
        <sz val="7"/>
        <rFont val="Arial"/>
        <family val="2"/>
      </rPr>
      <t>Vias Urbanas</t>
    </r>
  </si>
  <si>
    <r>
      <rPr>
        <sz val="7"/>
        <rFont val="Arial"/>
        <family val="2"/>
      </rPr>
      <t xml:space="preserve">Caixa Boca de Lobo em bloco pré-moldado para diâm. = 0,60m (1,00 x 1,00m) CBL2 (Vias
</t>
    </r>
    <r>
      <rPr>
        <sz val="7"/>
        <rFont val="Arial"/>
        <family val="2"/>
      </rPr>
      <t>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</si>
  <si>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</si>
  <si>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</si>
  <si>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</si>
  <si>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</si>
  <si>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</si>
  <si>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</si>
  <si>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</si>
  <si>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</si>
  <si>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</si>
  <si>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</si>
  <si>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</si>
  <si>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</si>
  <si>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</si>
  <si>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</si>
  <si>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</si>
  <si>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</si>
  <si>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</si>
  <si>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</si>
  <si>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</si>
  <si>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</si>
  <si>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</si>
  <si>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</si>
  <si>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</si>
  <si>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</si>
  <si>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</si>
  <si>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</si>
  <si>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</si>
  <si>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</si>
  <si>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</si>
  <si>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</si>
  <si>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</si>
  <si>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</si>
  <si>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</si>
  <si>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</si>
  <si>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</si>
  <si>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</si>
  <si>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</si>
  <si>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</si>
  <si>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</si>
  <si>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</si>
  <si>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</si>
  <si>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</si>
  <si>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</si>
  <si>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</si>
  <si>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</si>
  <si>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</si>
  <si>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</si>
  <si>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 xml:space="preserve">Concreto estrutural fck = 30,0 MPa com micro-silica e Sikacrete BR ou equivalente em Vias
</t>
    </r>
    <r>
      <rPr>
        <sz val="7"/>
        <rFont val="Arial"/>
        <family val="2"/>
      </rPr>
      <t>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</si>
  <si>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</si>
  <si>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</si>
  <si>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</si>
  <si>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submerso fck = 20,0 MPa em Vias Urbanas</t>
    </r>
  </si>
  <si>
    <r>
      <rPr>
        <sz val="7"/>
        <rFont val="Arial"/>
        <family val="2"/>
      </rPr>
      <t xml:space="preserve">Corpo BDTC (grota) diâmetro 0,60 m CA-2 MF exclusive escavação e reaterro, inclusive
</t>
    </r>
    <r>
      <rPr>
        <sz val="7"/>
        <rFont val="Arial"/>
        <family val="2"/>
      </rPr>
      <t>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</si>
  <si>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</si>
  <si>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</si>
  <si>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</si>
  <si>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</si>
  <si>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</si>
  <si>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 xml:space="preserve">Corpo BDTC (grota) diâmetro 1,00 m CA-1 MF exclusive escavação e reaterro, inclusive
</t>
    </r>
    <r>
      <rPr>
        <sz val="7"/>
        <rFont val="Arial"/>
        <family val="2"/>
      </rPr>
      <t>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</si>
  <si>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</si>
  <si>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</si>
  <si>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</si>
  <si>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</si>
  <si>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</si>
  <si>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 xml:space="preserve">Corpo BDTC (grota) diâmetro 1,20 m CA-2 MF exclusive escavação e reaterro, inclusive
</t>
    </r>
    <r>
      <rPr>
        <sz val="7"/>
        <rFont val="Arial"/>
        <family val="2"/>
      </rPr>
      <t>transporte do tubo em Vias Urbanas</t>
    </r>
  </si>
  <si>
    <r>
      <rPr>
        <sz val="7"/>
        <rFont val="Arial"/>
        <family val="2"/>
      </rPr>
      <t xml:space="preserve">Corpo BDTC (grota) diâmetro 1,20 m CA-2 PB exclusive escavação e reaterro, inclusive
</t>
    </r>
    <r>
      <rPr>
        <sz val="7"/>
        <rFont val="Arial"/>
        <family val="2"/>
      </rPr>
      <t>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</si>
  <si>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</si>
  <si>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</si>
  <si>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</si>
  <si>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</si>
  <si>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</si>
  <si>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 xml:space="preserve">Corpo BDTC (grota) diâmetro 1,50 m CA-3 MF exclusive escavação e reaterro, inclusive
</t>
    </r>
    <r>
      <rPr>
        <sz val="7"/>
        <rFont val="Arial"/>
        <family val="2"/>
      </rPr>
      <t>transporte do tubo em 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</si>
  <si>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</si>
  <si>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</si>
  <si>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</si>
  <si>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0,30 m C.S. PB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</si>
  <si>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</si>
  <si>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</si>
  <si>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</si>
  <si>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</si>
  <si>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</si>
  <si>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 xml:space="preserve">Corpo BSTC (greide) diâmetro 0,40 m CA-1 MF inclusive escavação, reaterro e transporte do
</t>
    </r>
    <r>
      <rPr>
        <sz val="7"/>
        <rFont val="Arial"/>
        <family val="2"/>
      </rPr>
      <t>tubo em Vias Urbanas</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</si>
  <si>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</si>
  <si>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</si>
  <si>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</si>
  <si>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</si>
  <si>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</si>
  <si>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 xml:space="preserve">Corpo BSTC (greide) diâmetro 0,80 m CA-1 MF inclusive escavação, reaterro e transporte do
</t>
    </r>
    <r>
      <rPr>
        <sz val="7"/>
        <rFont val="Arial"/>
        <family val="2"/>
      </rPr>
      <t>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</si>
  <si>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</si>
  <si>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</si>
  <si>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</si>
  <si>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</si>
  <si>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</si>
  <si>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 xml:space="preserve">Corpo BSTC (greide) diâmetro 1,00 m CA-2 MF inclusive escavação, reaterro e transporte do
</t>
    </r>
    <r>
      <rPr>
        <sz val="7"/>
        <rFont val="Arial"/>
        <family val="2"/>
      </rPr>
      <t>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</si>
  <si>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</si>
  <si>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</si>
  <si>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</si>
  <si>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</si>
  <si>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</si>
  <si>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 xml:space="preserve">Corpo BSTC (grota) diâmetro 0,60 m CA-1 MF exclusive escavação e reaterro, inclusive
</t>
    </r>
    <r>
      <rPr>
        <sz val="7"/>
        <rFont val="Arial"/>
        <family val="2"/>
      </rPr>
      <t>transporte do tubo em Vias Urbanas</t>
    </r>
  </si>
  <si>
    <r>
      <rPr>
        <sz val="7"/>
        <rFont val="Arial"/>
        <family val="2"/>
      </rPr>
      <t xml:space="preserve">Corpo BSTC (grota) diâmetro 0,60 m CA-1 PB exclusive escavação e reaterro, inclusive
</t>
    </r>
    <r>
      <rPr>
        <sz val="7"/>
        <rFont val="Arial"/>
        <family val="2"/>
      </rPr>
      <t>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</si>
  <si>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</si>
  <si>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</si>
  <si>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</si>
  <si>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</si>
  <si>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</si>
  <si>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 xml:space="preserve">Corpo BSTC (grota) diâmetro 0,80 m CA-2 PB exclusive escavação e reaterro, inclusive
</t>
    </r>
    <r>
      <rPr>
        <sz val="7"/>
        <rFont val="Arial"/>
        <family val="2"/>
      </rPr>
      <t>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</si>
  <si>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</si>
  <si>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</si>
  <si>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</si>
  <si>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</si>
  <si>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</si>
  <si>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</si>
  <si>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</si>
  <si>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</si>
  <si>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</si>
  <si>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 xml:space="preserve">Corpo BSTC (grota) diâmetro 1,20 m CA-3 MF exclusive escavação e reaterro, inclusive
</t>
    </r>
    <r>
      <rPr>
        <sz val="7"/>
        <rFont val="Arial"/>
        <family val="2"/>
      </rPr>
      <t>transporte do tubo em Vias Urbanas</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</si>
  <si>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</si>
  <si>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</si>
  <si>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</si>
  <si>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</si>
  <si>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</si>
  <si>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 xml:space="preserve">Corpo BTTC (grota) diâmetro 0,60 m CA-1 MF exclusive escavação e reaterro, inclusive
</t>
    </r>
    <r>
      <rPr>
        <sz val="7"/>
        <rFont val="Arial"/>
        <family val="2"/>
      </rPr>
      <t>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</si>
  <si>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</si>
  <si>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</si>
  <si>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</si>
  <si>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</si>
  <si>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</si>
  <si>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 xml:space="preserve">Corpo BTTC (grota) diâmetro 0,80 m CA-2 MF exclusive escavação e reaterro, inclusive
</t>
    </r>
    <r>
      <rPr>
        <sz val="7"/>
        <rFont val="Arial"/>
        <family val="2"/>
      </rPr>
      <t>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</si>
  <si>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</si>
  <si>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</si>
  <si>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</si>
  <si>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</si>
  <si>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</si>
  <si>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 xml:space="preserve">Corpo BTTC (grota) diâmetro 1,00 m CA-3 MF exclusive escavação e reaterro, inclusive
</t>
    </r>
    <r>
      <rPr>
        <sz val="7"/>
        <rFont val="Arial"/>
        <family val="2"/>
      </rPr>
      <t>transporte do tubo em Vias Urbanas</t>
    </r>
  </si>
  <si>
    <r>
      <rPr>
        <sz val="7"/>
        <rFont val="Arial"/>
        <family val="2"/>
      </rPr>
      <t xml:space="preserve">Corpo BTTC (grota) diâmetro 1,20 m CA-1 MF exclusive escavação e reaterro, inclusive
</t>
    </r>
    <r>
      <rPr>
        <sz val="7"/>
        <rFont val="Arial"/>
        <family val="2"/>
      </rPr>
      <t>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</si>
  <si>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</si>
  <si>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</si>
  <si>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</si>
  <si>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</si>
  <si>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</si>
  <si>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 xml:space="preserve">Corpo BTTC (grota) diâmetro 1,50 m CA-1 PB exclusive escavação e reaterro, inclusive
</t>
    </r>
    <r>
      <rPr>
        <sz val="7"/>
        <rFont val="Arial"/>
        <family val="2"/>
      </rPr>
      <t>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</si>
  <si>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</si>
  <si>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</si>
  <si>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</si>
  <si>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Corpo de BDCC 1,00 x 1,00 m em Vias Urbanas</t>
    </r>
  </si>
  <si>
    <r>
      <rPr>
        <sz val="7"/>
        <rFont val="Arial"/>
        <family val="2"/>
      </rPr>
      <t>Corpo de BDCC 1,50 x 1,50 m projeto DNIT para H &lt; = 2,50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</si>
  <si>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</si>
  <si>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</si>
  <si>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</si>
  <si>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</si>
  <si>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</si>
  <si>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</si>
  <si>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</si>
  <si>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</si>
  <si>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</si>
  <si>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</si>
  <si>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</si>
  <si>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</si>
  <si>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</si>
  <si>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</si>
  <si>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</si>
  <si>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</si>
  <si>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</si>
  <si>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</si>
  <si>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</si>
  <si>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</si>
  <si>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</si>
  <si>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</si>
  <si>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</si>
  <si>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</si>
  <si>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</si>
  <si>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</si>
  <si>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</si>
  <si>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</si>
  <si>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</si>
  <si>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</si>
  <si>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</si>
  <si>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</si>
  <si>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</si>
  <si>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</si>
  <si>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</si>
  <si>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</si>
  <si>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</si>
  <si>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</si>
  <si>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</si>
  <si>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</si>
  <si>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</si>
  <si>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</si>
  <si>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</si>
  <si>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</si>
  <si>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 xml:space="preserve">Corte e esmerilhamento de pontas de tubo de ferro fundido DN 500 a 200mm em Vias
</t>
    </r>
    <r>
      <rPr>
        <sz val="7"/>
        <rFont val="Arial"/>
        <family val="2"/>
      </rPr>
      <t>Urbanas</t>
    </r>
  </si>
  <si>
    <r>
      <rPr>
        <sz val="7"/>
        <rFont val="Arial"/>
        <family val="2"/>
      </rPr>
      <t xml:space="preserve">Curva 90° de PVC, junta elástica PBA, D=75mm, fornecimento e assentamento em Vias
</t>
    </r>
    <r>
      <rPr>
        <sz val="7"/>
        <rFont val="Arial"/>
        <family val="2"/>
      </rPr>
      <t>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</si>
  <si>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</si>
  <si>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</si>
  <si>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</si>
  <si>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</si>
  <si>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</si>
  <si>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</si>
  <si>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</si>
  <si>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</si>
  <si>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</si>
  <si>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</si>
  <si>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</si>
  <si>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 xml:space="preserve">Dreno Longitudinal tipo Trincheira Drenante, H = 0,90 m com tubo poroso tipo PEAD d=100
</t>
    </r>
    <r>
      <rPr>
        <sz val="7"/>
        <rFont val="Arial"/>
        <family val="2"/>
      </rPr>
      <t>mm, inclusive esc. em mat. 1ª cat. e transporte do tubo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</si>
  <si>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</si>
  <si>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Dreno ou Barbacã em tubo PVC, diâmetro de 2"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</si>
  <si>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</si>
  <si>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</si>
  <si>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</si>
  <si>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</si>
  <si>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</si>
  <si>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</si>
  <si>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</si>
  <si>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</si>
  <si>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</si>
  <si>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</si>
  <si>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</si>
  <si>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 xml:space="preserve">Dreno sub-horizontal D=50 mm inclusive geotêxtil não tecido RT 16 kn/m, em PVC, exclusive
</t>
    </r>
    <r>
      <rPr>
        <sz val="7"/>
        <rFont val="Arial"/>
        <family val="2"/>
      </rPr>
      <t>transportes 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</si>
  <si>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</si>
  <si>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</si>
  <si>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</si>
  <si>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</si>
  <si>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</si>
  <si>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</si>
  <si>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</si>
  <si>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</si>
  <si>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</si>
  <si>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</si>
  <si>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</si>
  <si>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</si>
  <si>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</si>
  <si>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</si>
  <si>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</si>
  <si>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</si>
  <si>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</si>
  <si>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</si>
  <si>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</si>
  <si>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</si>
  <si>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</si>
  <si>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</si>
  <si>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</si>
  <si>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</si>
  <si>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</si>
  <si>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</si>
  <si>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</si>
  <si>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</si>
  <si>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 xml:space="preserve">Escavação mecânica em material de 1ª cat. H= 0,00 a 1,50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</si>
  <si>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</si>
  <si>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</si>
  <si>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</si>
  <si>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</si>
  <si>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Escavação mecânica em material de 1ª cat. H= 3,00 a 4,50 m, em Vias 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</si>
  <si>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</si>
  <si>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</si>
  <si>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</si>
  <si>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</si>
  <si>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</si>
  <si>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</si>
  <si>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</si>
  <si>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 xml:space="preserve">Escoramento de cavas e valas, inclusive fornecimento e transporte das madeiras, em Vias
</t>
    </r>
    <r>
      <rPr>
        <sz val="7"/>
        <rFont val="Arial"/>
        <family val="2"/>
      </rPr>
      <t>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</si>
  <si>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</si>
  <si>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</si>
  <si>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</si>
  <si>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Forma metálica para meio fio,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</si>
  <si>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</si>
  <si>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 xml:space="preserve">Formas planas de madeira com 02 (dois) reaproveitamentos, inclusive fornecimento e
</t>
    </r>
    <r>
      <rPr>
        <sz val="7"/>
        <rFont val="Arial"/>
        <family val="2"/>
      </rPr>
      <t>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</si>
  <si>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</si>
  <si>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</si>
  <si>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</si>
  <si>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</si>
  <si>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</si>
  <si>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</si>
  <si>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</si>
  <si>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</si>
  <si>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</si>
  <si>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</si>
  <si>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</si>
  <si>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</si>
  <si>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</si>
  <si>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</si>
  <si>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</si>
  <si>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</si>
  <si>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Pedra de mão p/ (concreto ciclópico ou alvenaria) rocha paga em medição em Vias Urbanas</t>
    </r>
  </si>
  <si>
    <r>
      <rPr>
        <sz val="7"/>
        <rFont val="Arial"/>
        <family val="2"/>
      </rPr>
      <t xml:space="preserve">Pescoço de poço de visita H=0,30m, diâm. = 0,60 m, fornecimento, assentamento e transporte
</t>
    </r>
    <r>
      <rPr>
        <sz val="7"/>
        <rFont val="Arial"/>
        <family val="2"/>
      </rPr>
      <t>em Vias Urbanas</t>
    </r>
  </si>
  <si>
    <r>
      <rPr>
        <sz val="7"/>
        <rFont val="Arial"/>
        <family val="2"/>
      </rPr>
      <t>Pintura com nata de cimento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</si>
  <si>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</si>
  <si>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</si>
  <si>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</si>
  <si>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</si>
  <si>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</si>
  <si>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</si>
  <si>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</si>
  <si>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</si>
  <si>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</si>
  <si>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</si>
  <si>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</si>
  <si>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</si>
  <si>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</si>
  <si>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</si>
  <si>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</si>
  <si>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</si>
  <si>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</si>
  <si>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</si>
  <si>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</si>
  <si>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</si>
  <si>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</si>
  <si>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</si>
  <si>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</si>
  <si>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</si>
  <si>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</si>
  <si>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</si>
  <si>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</si>
  <si>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</si>
  <si>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</si>
  <si>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</si>
  <si>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</si>
  <si>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</si>
  <si>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</si>
  <si>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</si>
  <si>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 xml:space="preserve">Sarjeta de concreto (STC - 02) calha triangular em corte/aterro, inclusive caiação, em Vias
</t>
    </r>
    <r>
      <rPr>
        <sz val="7"/>
        <rFont val="Arial"/>
        <family val="2"/>
      </rPr>
      <t>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</si>
  <si>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</si>
  <si>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</si>
  <si>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</si>
  <si>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</si>
  <si>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Tela de aço soldada Telcon Q-138 ou similar, fornecimento e assentamento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</si>
  <si>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</si>
  <si>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Terminal de dreno de alívio de pavimento (DP - TDA - 01) em Vias 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</si>
  <si>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</si>
  <si>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</si>
  <si>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</si>
  <si>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</si>
  <si>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</si>
  <si>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</si>
  <si>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</si>
  <si>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</si>
  <si>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</si>
  <si>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</si>
  <si>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</si>
  <si>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</si>
  <si>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</si>
  <si>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</si>
  <si>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</si>
  <si>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Grupo de serviço: INSTALAÇÃO DE CANTEIRO, MOBILIZAÇÃO E DESMOBILIZAÇ</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</si>
  <si>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</si>
  <si>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</si>
  <si>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Aluguel de container para almoxarifado</t>
    </r>
  </si>
  <si>
    <r>
      <rPr>
        <sz val="7"/>
        <rFont val="Arial"/>
        <family val="2"/>
      </rPr>
      <t xml:space="preserve">Aluguel de container tipo cozinha com isolamento térmico e acústico, 2 luminárias, piso
</t>
    </r>
    <r>
      <rPr>
        <sz val="7"/>
        <rFont val="Arial"/>
        <family val="2"/>
      </rPr>
      <t>especial e janela</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</si>
  <si>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</si>
  <si>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 xml:space="preserve">Aluguel de container tipo refeitório (2 unidades acopladas), c/ 2 aparelhos de ar condicionado,
</t>
    </r>
    <r>
      <rPr>
        <sz val="7"/>
        <rFont val="Arial"/>
        <family val="2"/>
      </rPr>
      <t>4 lumináriase 4 janelas de vidro</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</si>
  <si>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</si>
  <si>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</si>
  <si>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Aluguel de container tipo vestiário, 2 luminárias, piso especial e janela</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</si>
  <si>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</si>
  <si>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</si>
  <si>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Canaleta de concreto retangular com grelha em barra de aço</t>
    </r>
  </si>
  <si>
    <r>
      <rPr>
        <sz val="7"/>
        <rFont val="Arial"/>
        <family val="2"/>
      </rPr>
      <t xml:space="preserve">Cobertura nova de telhas onduladas de fibrocimento 6,0mm, inclusive cumeeiras e acessórios
</t>
    </r>
    <r>
      <rPr>
        <sz val="7"/>
        <rFont val="Arial"/>
        <family val="2"/>
      </rPr>
      <t>de fixação</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</si>
  <si>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</si>
  <si>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</si>
  <si>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</si>
  <si>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</si>
  <si>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</si>
  <si>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</si>
  <si>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</si>
  <si>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</si>
  <si>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</si>
  <si>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</si>
  <si>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</si>
  <si>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</si>
  <si>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</si>
  <si>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</si>
  <si>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</si>
  <si>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Reservatório de fibra de vidro de 1000 L, incl. suporte em madeira de 7x12cm, elevado de 4m</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</si>
  <si>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</si>
  <si>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Sistema separador de água e óleo</t>
    </r>
  </si>
  <si>
    <r>
      <rPr>
        <sz val="7"/>
        <rFont val="Arial"/>
        <family val="2"/>
      </rPr>
      <t xml:space="preserve">Tapume madeira compensada resinada e= 12mm h=2,20m, estr. c/ mad reflorest., incl
</t>
    </r>
    <r>
      <rPr>
        <sz val="7"/>
        <rFont val="Arial"/>
        <family val="2"/>
      </rPr>
      <t>montagem e pintura esmalte sintético</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</si>
  <si>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</si>
  <si>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Grupo de serviço: ADMINISTRAÇÃO LOCAL</t>
    </r>
  </si>
  <si>
    <r>
      <rPr>
        <sz val="7"/>
        <rFont val="Arial"/>
        <family val="2"/>
      </rPr>
      <t>Administração Local  (valor mensal a calcular de acordo com a obra)</t>
    </r>
  </si>
  <si>
    <r>
      <rPr>
        <sz val="7"/>
        <rFont val="Arial"/>
        <family val="2"/>
      </rPr>
      <t>vb</t>
    </r>
  </si>
  <si>
    <t>02.01.04</t>
  </si>
  <si>
    <t>02.01.05</t>
  </si>
  <si>
    <t>02.01.06</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</si>
  <si>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</si>
  <si>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</si>
  <si>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</si>
  <si>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</si>
  <si>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</si>
  <si>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33,70</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</si>
  <si>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</si>
  <si>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</si>
  <si>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</si>
  <si>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</si>
  <si>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</si>
  <si>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</si>
  <si>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</si>
  <si>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</si>
  <si>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</si>
  <si>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</si>
  <si>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</si>
  <si>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</si>
  <si>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</si>
  <si>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</si>
  <si>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</si>
  <si>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</si>
  <si>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</si>
  <si>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</si>
  <si>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</si>
  <si>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</si>
  <si>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</si>
  <si>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</si>
  <si>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</si>
  <si>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</si>
  <si>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</si>
  <si>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</si>
  <si>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</si>
  <si>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</si>
  <si>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</si>
  <si>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</si>
  <si>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</si>
  <si>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</si>
  <si>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2,44</t>
  </si>
  <si>
    <t>ABRACADEIRA EM ACO PARA AMARRACAO DE ELETRODUTOS, TIPO D, COM 3" E PARAFUSO DE FIXACAO</t>
  </si>
  <si>
    <t>ABRACADEIRA EM ACO PARA AMARRACAO DE ELETRODUTOS, TIPO D, COM 4" E CUNHA DE FIXACAO</t>
  </si>
  <si>
    <t>3,29</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</si>
  <si>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</si>
  <si>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</si>
  <si>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</si>
  <si>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</si>
  <si>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</si>
  <si>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</si>
  <si>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</si>
  <si>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</si>
  <si>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</si>
  <si>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</si>
  <si>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</si>
  <si>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</si>
  <si>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</si>
  <si>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</si>
  <si>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</si>
  <si>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</si>
  <si>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</si>
  <si>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</si>
  <si>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</si>
  <si>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</si>
  <si>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</si>
  <si>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</si>
  <si>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</si>
  <si>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</si>
  <si>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</si>
  <si>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</si>
  <si>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</si>
  <si>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</si>
  <si>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</si>
  <si>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</si>
  <si>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</si>
  <si>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</si>
  <si>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</si>
  <si>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</si>
  <si>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4,65</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</si>
  <si>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</si>
  <si>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</si>
  <si>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</si>
  <si>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</si>
  <si>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</si>
  <si>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</si>
  <si>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</si>
  <si>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</si>
  <si>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</si>
  <si>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</si>
  <si>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</si>
  <si>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</si>
  <si>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</si>
  <si>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</si>
  <si>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</si>
  <si>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</si>
  <si>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</si>
  <si>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5,03</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</si>
  <si>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</si>
  <si>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</si>
  <si>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</si>
  <si>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</si>
  <si>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</si>
  <si>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</si>
  <si>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</si>
  <si>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</si>
  <si>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</si>
  <si>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</si>
  <si>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</si>
  <si>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</si>
  <si>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</si>
  <si>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</si>
  <si>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</si>
  <si>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</si>
  <si>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</si>
  <si>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</si>
  <si>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</si>
  <si>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</si>
  <si>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</si>
  <si>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</si>
  <si>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</si>
  <si>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</si>
  <si>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</si>
  <si>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12,53</t>
  </si>
  <si>
    <t>ADAPTADOR PVC SOLDAVEL CURTO COM BOLSA E ROSCA, 85 MM X 3", PARA AGUA FRIA</t>
  </si>
  <si>
    <t>18,83</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</si>
  <si>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</si>
  <si>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</si>
  <si>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</si>
  <si>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</si>
  <si>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</si>
  <si>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</si>
  <si>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</si>
  <si>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</si>
  <si>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</si>
  <si>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</si>
  <si>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</si>
  <si>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</si>
  <si>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</si>
  <si>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</si>
  <si>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</si>
  <si>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</si>
  <si>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</si>
  <si>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</si>
  <si>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</si>
  <si>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</si>
  <si>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</si>
  <si>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</si>
  <si>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</si>
  <si>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</si>
  <si>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</si>
  <si>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</si>
  <si>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</si>
  <si>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</si>
  <si>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</si>
  <si>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</si>
  <si>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</si>
  <si>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</si>
  <si>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</si>
  <si>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</si>
  <si>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</si>
  <si>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</si>
  <si>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</si>
  <si>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</si>
  <si>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</si>
  <si>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</si>
  <si>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</si>
  <si>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</si>
  <si>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</si>
  <si>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</si>
  <si>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</si>
  <si>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</si>
  <si>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</si>
  <si>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</si>
  <si>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</si>
  <si>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</si>
  <si>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</si>
  <si>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</si>
  <si>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</si>
  <si>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</si>
  <si>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</si>
  <si>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</si>
  <si>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</si>
  <si>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</si>
  <si>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</si>
  <si>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</si>
  <si>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</si>
  <si>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</si>
  <si>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</si>
  <si>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</si>
  <si>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</si>
  <si>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</si>
  <si>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</si>
  <si>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</si>
  <si>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</si>
  <si>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</si>
  <si>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</si>
  <si>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</si>
  <si>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</si>
  <si>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</si>
  <si>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10,72</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</si>
  <si>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</si>
  <si>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</si>
  <si>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</si>
  <si>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</si>
  <si>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</si>
  <si>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</si>
  <si>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</si>
  <si>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</si>
  <si>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</si>
  <si>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</si>
  <si>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</si>
  <si>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</si>
  <si>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</si>
  <si>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</si>
  <si>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</si>
  <si>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</si>
  <si>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</si>
  <si>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</si>
  <si>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</si>
  <si>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</si>
  <si>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</si>
  <si>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</si>
  <si>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</si>
  <si>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</si>
  <si>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</si>
  <si>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</si>
  <si>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</si>
  <si>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</si>
  <si>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</si>
  <si>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</si>
  <si>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</si>
  <si>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</si>
  <si>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</si>
  <si>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</si>
  <si>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67,70</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</si>
  <si>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</si>
  <si>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</si>
  <si>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</si>
  <si>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</si>
  <si>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</si>
  <si>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</si>
  <si>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16,69</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</si>
  <si>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</si>
  <si>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</si>
  <si>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</si>
  <si>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</si>
  <si>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</si>
  <si>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</si>
  <si>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</si>
  <si>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</si>
  <si>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</si>
  <si>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</si>
  <si>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</si>
  <si>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</si>
  <si>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</si>
  <si>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</si>
  <si>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</si>
  <si>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</si>
  <si>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</si>
  <si>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</si>
  <si>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</si>
  <si>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</si>
  <si>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</si>
  <si>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</si>
  <si>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</si>
  <si>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</si>
  <si>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</si>
  <si>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</si>
  <si>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</si>
  <si>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</si>
  <si>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</si>
  <si>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</si>
  <si>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</si>
  <si>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52,43</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</si>
  <si>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</si>
  <si>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</si>
  <si>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</si>
  <si>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</si>
  <si>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</si>
  <si>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</si>
  <si>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</si>
  <si>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</si>
  <si>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</si>
  <si>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</si>
  <si>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</si>
  <si>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</si>
  <si>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</si>
  <si>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</si>
  <si>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</si>
  <si>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</si>
  <si>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</si>
  <si>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</si>
  <si>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</si>
  <si>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</si>
  <si>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</si>
  <si>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</si>
  <si>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</si>
  <si>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</si>
  <si>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</si>
  <si>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</si>
  <si>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</si>
  <si>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</si>
  <si>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</si>
  <si>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</si>
  <si>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</si>
  <si>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</si>
  <si>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</si>
  <si>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</si>
  <si>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</si>
  <si>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</si>
  <si>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</si>
  <si>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</si>
  <si>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</si>
  <si>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</si>
  <si>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</si>
  <si>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</si>
  <si>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</si>
  <si>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</si>
  <si>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</si>
  <si>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</si>
  <si>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</si>
  <si>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</si>
  <si>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</si>
  <si>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</si>
  <si>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</si>
  <si>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</si>
  <si>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</si>
  <si>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</si>
  <si>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</si>
  <si>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</si>
  <si>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</si>
  <si>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</si>
  <si>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</si>
  <si>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</si>
  <si>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</si>
  <si>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</si>
  <si>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</si>
  <si>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</si>
  <si>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</si>
  <si>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</si>
  <si>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</si>
  <si>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</si>
  <si>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</si>
  <si>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</si>
  <si>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</si>
  <si>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</si>
  <si>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</si>
  <si>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</si>
  <si>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</si>
  <si>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</si>
  <si>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</si>
  <si>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</si>
  <si>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</si>
  <si>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</si>
  <si>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</si>
  <si>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</si>
  <si>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</si>
  <si>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</si>
  <si>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</si>
  <si>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</si>
  <si>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</si>
  <si>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</si>
  <si>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</si>
  <si>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</si>
  <si>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</si>
  <si>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</si>
  <si>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</si>
  <si>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</si>
  <si>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</si>
  <si>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</si>
  <si>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</si>
  <si>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</si>
  <si>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</si>
  <si>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</si>
  <si>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</si>
  <si>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</si>
  <si>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</si>
  <si>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</si>
  <si>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</si>
  <si>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</si>
  <si>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4,06</t>
  </si>
  <si>
    <t>ASFALTO MODIFICADO TIPO I - NBR 9910 (ASFALTO OXIDADO PARA IMPERMEABILIZACAO, COEFICIENTE DE PENETRACAO 25-40)</t>
  </si>
  <si>
    <t>ASFALTO MODIFICADO TIPO II - NBR 9910 (ASFALTO OXIDADO PARA IMPERMEABILIZACAO, COEFICIENTE DE PENETRACAO 20-35)</t>
  </si>
  <si>
    <t>6,70</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</si>
  <si>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</si>
  <si>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</si>
  <si>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</si>
  <si>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</si>
  <si>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</si>
  <si>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</si>
  <si>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</si>
  <si>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</si>
  <si>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</si>
  <si>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</si>
  <si>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</si>
  <si>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</si>
  <si>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</si>
  <si>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</si>
  <si>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</si>
  <si>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</si>
  <si>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</si>
  <si>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</si>
  <si>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</si>
  <si>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</si>
  <si>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</si>
  <si>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</si>
  <si>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</si>
  <si>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</si>
  <si>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</si>
  <si>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</si>
  <si>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</si>
  <si>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</si>
  <si>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</si>
  <si>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15,06</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</si>
  <si>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</si>
  <si>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</si>
  <si>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</si>
  <si>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</si>
  <si>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</si>
  <si>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</si>
  <si>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</si>
  <si>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</si>
  <si>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</si>
  <si>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</si>
  <si>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</si>
  <si>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</si>
  <si>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</si>
  <si>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</si>
  <si>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</si>
  <si>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</si>
  <si>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</si>
  <si>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</si>
  <si>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</si>
  <si>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</si>
  <si>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</si>
  <si>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</si>
  <si>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</si>
  <si>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</si>
  <si>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</si>
  <si>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</si>
  <si>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</si>
  <si>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</si>
  <si>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</si>
  <si>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</si>
  <si>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</si>
  <si>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</si>
  <si>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</si>
  <si>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</si>
  <si>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</si>
  <si>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</si>
  <si>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</si>
  <si>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</si>
  <si>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</si>
  <si>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</si>
  <si>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</si>
  <si>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</si>
  <si>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</si>
  <si>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</si>
  <si>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</si>
  <si>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</si>
  <si>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</si>
  <si>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</si>
  <si>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</si>
  <si>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</si>
  <si>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</si>
  <si>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</si>
  <si>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</si>
  <si>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</si>
  <si>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</si>
  <si>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</si>
  <si>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</si>
  <si>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</si>
  <si>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</si>
  <si>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</si>
  <si>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</si>
  <si>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</si>
  <si>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</si>
  <si>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</si>
  <si>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</si>
  <si>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</si>
  <si>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</si>
  <si>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</si>
  <si>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</si>
  <si>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</si>
  <si>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</si>
  <si>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</si>
  <si>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</si>
  <si>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</si>
  <si>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</si>
  <si>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</si>
  <si>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</si>
  <si>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</si>
  <si>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</si>
  <si>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</si>
  <si>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</si>
  <si>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</si>
  <si>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</si>
  <si>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</si>
  <si>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</si>
  <si>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</si>
  <si>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</si>
  <si>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</si>
  <si>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</si>
  <si>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</si>
  <si>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</si>
  <si>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</si>
  <si>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</si>
  <si>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</si>
  <si>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</si>
  <si>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</si>
  <si>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</si>
  <si>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</si>
  <si>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</si>
  <si>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</si>
  <si>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</si>
  <si>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</si>
  <si>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</si>
  <si>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</si>
  <si>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</si>
  <si>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</si>
  <si>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</si>
  <si>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</si>
  <si>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</si>
  <si>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</si>
  <si>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</si>
  <si>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</si>
  <si>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</si>
  <si>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</si>
  <si>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</si>
  <si>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</si>
  <si>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</si>
  <si>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</si>
  <si>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</si>
  <si>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1,93</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</si>
  <si>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</si>
  <si>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</si>
  <si>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</si>
  <si>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</si>
  <si>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</si>
  <si>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</si>
  <si>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</si>
  <si>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</si>
  <si>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</si>
  <si>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</si>
  <si>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</si>
  <si>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</si>
  <si>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</si>
  <si>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</si>
  <si>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</si>
  <si>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</si>
  <si>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</si>
  <si>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</si>
  <si>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</si>
  <si>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36,60</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</si>
  <si>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</si>
  <si>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</si>
  <si>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</si>
  <si>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</si>
  <si>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</si>
  <si>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</si>
  <si>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</si>
  <si>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</si>
  <si>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</si>
  <si>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</si>
  <si>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</si>
  <si>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</si>
  <si>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</si>
  <si>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</si>
  <si>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</si>
  <si>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</si>
  <si>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</si>
  <si>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</si>
  <si>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</si>
  <si>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</si>
  <si>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</si>
  <si>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</si>
  <si>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</si>
  <si>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</si>
  <si>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</si>
  <si>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</si>
  <si>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</si>
  <si>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</si>
  <si>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</si>
  <si>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</si>
  <si>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</si>
  <si>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</si>
  <si>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</si>
  <si>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</si>
  <si>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</si>
  <si>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15,78</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</si>
  <si>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</si>
  <si>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</si>
  <si>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</si>
  <si>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</si>
  <si>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</si>
  <si>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</si>
  <si>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</si>
  <si>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</si>
  <si>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</si>
  <si>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</si>
  <si>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</si>
  <si>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</si>
  <si>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</si>
  <si>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</si>
  <si>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</si>
  <si>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</si>
  <si>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</si>
  <si>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</si>
  <si>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</si>
  <si>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</si>
  <si>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</si>
  <si>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</si>
  <si>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</si>
  <si>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</si>
  <si>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</si>
  <si>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</si>
  <si>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</si>
  <si>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</si>
  <si>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</si>
  <si>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</si>
  <si>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</si>
  <si>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</si>
  <si>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</si>
  <si>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</si>
  <si>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</si>
  <si>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</si>
  <si>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</si>
  <si>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</si>
  <si>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</si>
  <si>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</si>
  <si>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</si>
  <si>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</si>
  <si>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</si>
  <si>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</si>
  <si>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</si>
  <si>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</si>
  <si>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</si>
  <si>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</si>
  <si>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</si>
  <si>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</si>
  <si>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</si>
  <si>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</si>
  <si>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</si>
  <si>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</si>
  <si>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</si>
  <si>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</si>
  <si>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</si>
  <si>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5,01</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</si>
  <si>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</si>
  <si>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</si>
  <si>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</si>
  <si>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</si>
  <si>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</si>
  <si>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</si>
  <si>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</si>
  <si>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</si>
  <si>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</si>
  <si>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</si>
  <si>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</si>
  <si>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6,34</t>
  </si>
  <si>
    <t>BUCHA DE REDUCAO DE PVC, SOLDAVEL, LONGA, COM 60 X 32 MM, PARA AGUA FRIA PREDIAL</t>
  </si>
  <si>
    <t>7,91</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</si>
  <si>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</si>
  <si>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</si>
  <si>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</si>
  <si>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</si>
  <si>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</si>
  <si>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</si>
  <si>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</si>
  <si>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12,92</t>
  </si>
  <si>
    <t>BUCHA DE REDUCAO EM ALUMINIO, COM ROSCA, DE 1 1/2" X 3/4", PARA ELETRODUTO</t>
  </si>
  <si>
    <t>13,67</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</si>
  <si>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</si>
  <si>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</si>
  <si>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</si>
  <si>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</si>
  <si>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</si>
  <si>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</si>
  <si>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</si>
  <si>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</si>
  <si>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</si>
  <si>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</si>
  <si>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</si>
  <si>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</si>
  <si>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26,43</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</si>
  <si>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</si>
  <si>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</si>
  <si>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</si>
  <si>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</si>
  <si>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</si>
  <si>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</si>
  <si>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</si>
  <si>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</si>
  <si>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</si>
  <si>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</si>
  <si>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</si>
  <si>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</si>
  <si>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</si>
  <si>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</si>
  <si>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</si>
  <si>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</si>
  <si>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</si>
  <si>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</si>
  <si>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</si>
  <si>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</si>
  <si>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</si>
  <si>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</si>
  <si>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</si>
  <si>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</si>
  <si>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</si>
  <si>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</si>
  <si>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</si>
  <si>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</si>
  <si>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</si>
  <si>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</si>
  <si>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</si>
  <si>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</si>
  <si>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</si>
  <si>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</si>
  <si>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</si>
  <si>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</si>
  <si>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</si>
  <si>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</si>
  <si>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</si>
  <si>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</si>
  <si>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</si>
  <si>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4,38</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</si>
  <si>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</si>
  <si>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</si>
  <si>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</si>
  <si>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</si>
  <si>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</si>
  <si>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</si>
  <si>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</si>
  <si>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</si>
  <si>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</si>
  <si>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</si>
  <si>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</si>
  <si>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</si>
  <si>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</si>
  <si>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</si>
  <si>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</si>
  <si>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</si>
  <si>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</si>
  <si>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</si>
  <si>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</si>
  <si>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</si>
  <si>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</si>
  <si>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</si>
  <si>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</si>
  <si>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</si>
  <si>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</si>
  <si>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</si>
  <si>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</si>
  <si>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</si>
  <si>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</si>
  <si>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</si>
  <si>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</si>
  <si>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</si>
  <si>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</si>
  <si>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27,64</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</si>
  <si>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</si>
  <si>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</si>
  <si>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</si>
  <si>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</si>
  <si>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</si>
  <si>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</si>
  <si>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</si>
  <si>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</si>
  <si>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</si>
  <si>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</si>
  <si>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</si>
  <si>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</si>
  <si>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</si>
  <si>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</si>
  <si>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</si>
  <si>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</si>
  <si>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</si>
  <si>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</si>
  <si>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</si>
  <si>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</si>
  <si>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7,02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</si>
  <si>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</si>
  <si>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</si>
  <si>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</si>
  <si>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</si>
  <si>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</si>
  <si>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</si>
  <si>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</si>
  <si>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</si>
  <si>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</si>
  <si>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</si>
  <si>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</si>
  <si>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</si>
  <si>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</si>
  <si>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</si>
  <si>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</si>
  <si>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</si>
  <si>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</si>
  <si>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</si>
  <si>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</si>
  <si>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</si>
  <si>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</si>
  <si>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</si>
  <si>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</si>
  <si>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</si>
  <si>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</si>
  <si>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</si>
  <si>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</si>
  <si>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</si>
  <si>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</si>
  <si>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</si>
  <si>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</si>
  <si>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</si>
  <si>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</si>
  <si>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</si>
  <si>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</si>
  <si>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</si>
  <si>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</si>
  <si>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</si>
  <si>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</si>
  <si>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</si>
  <si>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</si>
  <si>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</si>
  <si>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</si>
  <si>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</si>
  <si>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</si>
  <si>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</si>
  <si>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</si>
  <si>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</si>
  <si>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</si>
  <si>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</si>
  <si>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</si>
  <si>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</si>
  <si>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</si>
  <si>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</si>
  <si>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</si>
  <si>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</si>
  <si>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</si>
  <si>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</si>
  <si>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</si>
  <si>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</si>
  <si>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</si>
  <si>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</si>
  <si>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</si>
  <si>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</si>
  <si>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</si>
  <si>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</si>
  <si>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</si>
  <si>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</si>
  <si>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</si>
  <si>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</si>
  <si>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</si>
  <si>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</si>
  <si>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</si>
  <si>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</si>
  <si>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</si>
  <si>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</si>
  <si>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</si>
  <si>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</si>
  <si>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</si>
  <si>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</si>
  <si>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</si>
  <si>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</si>
  <si>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</si>
  <si>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</si>
  <si>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</si>
  <si>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</si>
  <si>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</si>
  <si>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</si>
  <si>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</si>
  <si>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</si>
  <si>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</si>
  <si>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</si>
  <si>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</si>
  <si>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</si>
  <si>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</si>
  <si>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</si>
  <si>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</si>
  <si>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</si>
  <si>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</si>
  <si>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</si>
  <si>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</si>
  <si>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28.830,20</t>
  </si>
  <si>
    <t>CACAMBA METALICA BASCULANTE COM CAPACIDADE DE 12 M3 (INCLUI MONTAGEM, NAO INCLUI CAMINHAO)</t>
  </si>
  <si>
    <t>32.738,46</t>
  </si>
  <si>
    <t>CACAMBA METALICA BASCULANTE COM CAPACIDADE DE 6 M3 (INCLUI MONTAGEM, NAO INCLUI CAMINHAO)</t>
  </si>
  <si>
    <t>21.616,78</t>
  </si>
  <si>
    <t>CACAMBA METALICA BASCULANTE COM CAPACIDADE DE 8 M3 (INCLUI MONTAGEM, NAO INCLUI CAMINHAO)</t>
  </si>
  <si>
    <t>26.048,22</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</si>
  <si>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</si>
  <si>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</si>
  <si>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</si>
  <si>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</si>
  <si>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</si>
  <si>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</si>
  <si>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</si>
  <si>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</si>
  <si>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</si>
  <si>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</si>
  <si>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</si>
  <si>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</si>
  <si>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</si>
  <si>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</si>
  <si>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</si>
  <si>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</si>
  <si>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</si>
  <si>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</si>
  <si>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</si>
  <si>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</si>
  <si>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</si>
  <si>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</si>
  <si>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</si>
  <si>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</si>
  <si>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</si>
  <si>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</si>
  <si>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</si>
  <si>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</si>
  <si>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</si>
  <si>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</si>
  <si>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</si>
  <si>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</si>
  <si>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</si>
  <si>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</si>
  <si>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</si>
  <si>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</si>
  <si>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13,52</t>
  </si>
  <si>
    <t>CAIXA DE PASSAGEM METALICA DE SOBREPOR COM TAMPA PARAFUSADA, DIMENSOES 25 X 25 X 10 CM</t>
  </si>
  <si>
    <t>22,35</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</si>
  <si>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</si>
  <si>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</si>
  <si>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</si>
  <si>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</si>
  <si>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</si>
  <si>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</si>
  <si>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</si>
  <si>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</si>
  <si>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</si>
  <si>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</si>
  <si>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</si>
  <si>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</si>
  <si>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</si>
  <si>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</si>
  <si>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</si>
  <si>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</si>
  <si>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</si>
  <si>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</si>
  <si>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</si>
  <si>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</si>
  <si>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</si>
  <si>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</si>
  <si>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</si>
  <si>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</si>
  <si>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</si>
  <si>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</si>
  <si>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</si>
  <si>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</si>
  <si>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</si>
  <si>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</si>
  <si>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</si>
  <si>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</si>
  <si>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</si>
  <si>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</si>
  <si>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</si>
  <si>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</si>
  <si>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</si>
  <si>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</si>
  <si>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76,43</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</si>
  <si>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</si>
  <si>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</si>
  <si>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</si>
  <si>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</si>
  <si>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</si>
  <si>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</si>
  <si>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</si>
  <si>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</si>
  <si>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</si>
  <si>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</si>
  <si>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</si>
  <si>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</si>
  <si>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</si>
  <si>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</si>
  <si>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</si>
  <si>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</si>
  <si>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</si>
  <si>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28,58</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</si>
  <si>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</si>
  <si>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</si>
  <si>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</si>
  <si>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</si>
  <si>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</si>
  <si>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</si>
  <si>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</si>
  <si>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</si>
  <si>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</si>
  <si>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</si>
  <si>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</si>
  <si>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</si>
  <si>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</si>
  <si>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</si>
  <si>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</si>
  <si>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</si>
  <si>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</si>
  <si>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</si>
  <si>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</si>
  <si>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</si>
  <si>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22,72</t>
  </si>
  <si>
    <t>CALHA QUADRADA DE CHAPA DE ACO GALVANIZADA NUM 28, CORTE 25 CM</t>
  </si>
  <si>
    <t>17,04</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</si>
  <si>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</si>
  <si>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</si>
  <si>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</si>
  <si>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</si>
  <si>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</si>
  <si>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</si>
  <si>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</si>
  <si>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</si>
  <si>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</si>
  <si>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</si>
  <si>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</si>
  <si>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</si>
  <si>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</si>
  <si>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</si>
  <si>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</si>
  <si>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</si>
  <si>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</si>
  <si>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</si>
  <si>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</si>
  <si>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</si>
  <si>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</si>
  <si>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</si>
  <si>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</si>
  <si>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</si>
  <si>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</si>
  <si>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</si>
  <si>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</si>
  <si>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</si>
  <si>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</si>
  <si>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</si>
  <si>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18,22</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</si>
  <si>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</si>
  <si>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</si>
  <si>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</si>
  <si>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</si>
  <si>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</si>
  <si>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</si>
  <si>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</si>
  <si>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</si>
  <si>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</si>
  <si>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</si>
  <si>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</si>
  <si>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</si>
  <si>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</si>
  <si>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</si>
  <si>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</si>
  <si>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</si>
  <si>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</si>
  <si>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</si>
  <si>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</si>
  <si>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</si>
  <si>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</si>
  <si>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</si>
  <si>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</si>
  <si>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</si>
  <si>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</si>
  <si>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</si>
  <si>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</si>
  <si>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</si>
  <si>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</si>
  <si>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</si>
  <si>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</si>
  <si>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</si>
  <si>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</si>
  <si>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</si>
  <si>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</si>
  <si>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</si>
  <si>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</si>
  <si>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</si>
  <si>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</si>
  <si>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</si>
  <si>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</si>
  <si>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</si>
  <si>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</si>
  <si>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</si>
  <si>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</si>
  <si>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</si>
  <si>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</si>
  <si>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</si>
  <si>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</si>
  <si>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</si>
  <si>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</si>
  <si>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</si>
  <si>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</si>
  <si>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</si>
  <si>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</si>
  <si>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</si>
  <si>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</si>
  <si>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</si>
  <si>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</si>
  <si>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</si>
  <si>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</si>
  <si>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</si>
  <si>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</si>
  <si>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</si>
  <si>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</si>
  <si>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</si>
  <si>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</si>
  <si>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</si>
  <si>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</si>
  <si>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</si>
  <si>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</si>
  <si>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</si>
  <si>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</si>
  <si>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</si>
  <si>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</si>
  <si>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</si>
  <si>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</si>
  <si>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</si>
  <si>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</si>
  <si>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</si>
  <si>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</si>
  <si>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</si>
  <si>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</si>
  <si>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</si>
  <si>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</si>
  <si>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</si>
  <si>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</si>
  <si>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</si>
  <si>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</si>
  <si>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6.720,00</t>
  </si>
  <si>
    <t>CARROCERIA FIXA ABERTA DE MADEIRA PARA TRANSPORTE GERAL DE CARGA SECA DIMENSOES APROXIMADAS 2,5 X 5,5 X 0,50 M (INCLUI MONTAGEM, NAO INCLUI CAMINHAO)</t>
  </si>
  <si>
    <t>9.116,64</t>
  </si>
  <si>
    <t>CARROCERIA FIXA ABERTA DE MADEIRA PARA TRANSPORTE GERAL DE CARGA SECA DIMENSOES APROXIMADAS 2,5 X 6,00 X 0,50 M (INCLUI MONTAGEM, NAO INCLUI CAMINHAO)</t>
  </si>
  <si>
    <t>9.868,53</t>
  </si>
  <si>
    <t>CARROCERIA FIXA ABERTA DE MADEIRA PARA TRANSPORTE GERAL DE CARGA SECA DIMENSOES APROXIMADAS 2,5 X 6,5 X 0,50 M (INCLUI MONTAGEM, NAO INCLUI CAMINHAO)</t>
  </si>
  <si>
    <t>10.620,41</t>
  </si>
  <si>
    <t>CARROCERIA FIXA ABERTA DE MADEIRA PARA TRANSPORTE GERAL DE CARGA SECA DIMENSOES APROXIMADAS 2,5 X 7,00 X 0,50 M (INCLUI MONTAGEM, NAO INCLUI CAMINHAO)</t>
  </si>
  <si>
    <t>11.372,30</t>
  </si>
  <si>
    <t>CARROCERIA FIXA ABERTA DE MADEIRA PARA TRANSPORTE GERAL DE CARGA SECA DIMENSOES APROXIMADAS 2,5 X 7,5 X 0,50 M (INCLUI MONTAGEM, NAO INCLUI CAMINHAO)</t>
  </si>
  <si>
    <t>12.970,06</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</si>
  <si>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</si>
  <si>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</si>
  <si>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</si>
  <si>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</si>
  <si>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</si>
  <si>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</si>
  <si>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</si>
  <si>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</si>
  <si>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</si>
  <si>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</si>
  <si>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</si>
  <si>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</si>
  <si>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</si>
  <si>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</si>
  <si>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</si>
  <si>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</si>
  <si>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</si>
  <si>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</si>
  <si>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</si>
  <si>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</si>
  <si>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</si>
  <si>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</si>
  <si>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</si>
  <si>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</si>
  <si>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</si>
  <si>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</si>
  <si>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</si>
  <si>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</si>
  <si>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</si>
  <si>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</si>
  <si>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</si>
  <si>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</si>
  <si>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</si>
  <si>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</si>
  <si>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</si>
  <si>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</si>
  <si>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</si>
  <si>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</si>
  <si>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</si>
  <si>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</si>
  <si>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</si>
  <si>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</si>
  <si>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</si>
  <si>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5,51</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</si>
  <si>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</si>
  <si>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</si>
  <si>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</si>
  <si>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</si>
  <si>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</si>
  <si>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</si>
  <si>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</si>
  <si>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</si>
  <si>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</si>
  <si>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</si>
  <si>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</si>
  <si>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</si>
  <si>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</si>
  <si>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</si>
  <si>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</si>
  <si>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</si>
  <si>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</si>
  <si>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</si>
  <si>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</si>
  <si>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</si>
  <si>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</si>
  <si>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</si>
  <si>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</si>
  <si>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</si>
  <si>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</si>
  <si>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45,58</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</si>
  <si>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</si>
  <si>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</si>
  <si>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</si>
  <si>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</si>
  <si>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</si>
  <si>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</si>
  <si>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</si>
  <si>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</si>
  <si>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</si>
  <si>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</si>
  <si>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</si>
  <si>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</si>
  <si>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</si>
  <si>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</si>
  <si>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</si>
  <si>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</si>
  <si>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</si>
  <si>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</si>
  <si>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</si>
  <si>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</si>
  <si>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</si>
  <si>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</si>
  <si>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</si>
  <si>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22,44</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</si>
  <si>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</si>
  <si>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</si>
  <si>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</si>
  <si>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</si>
  <si>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</si>
  <si>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</si>
  <si>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</si>
  <si>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</si>
  <si>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</si>
  <si>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</si>
  <si>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</si>
  <si>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</si>
  <si>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</si>
  <si>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</si>
  <si>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</si>
  <si>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</si>
  <si>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</si>
  <si>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</si>
  <si>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</si>
  <si>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</si>
  <si>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</si>
  <si>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</si>
  <si>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</si>
  <si>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</si>
  <si>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</si>
  <si>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</si>
  <si>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</si>
  <si>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</si>
  <si>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</si>
  <si>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</si>
  <si>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</si>
  <si>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</si>
  <si>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</si>
  <si>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</si>
  <si>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</si>
  <si>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</si>
  <si>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</si>
  <si>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</si>
  <si>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</si>
  <si>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</si>
  <si>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</si>
  <si>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</si>
  <si>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</si>
  <si>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</si>
  <si>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</si>
  <si>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</si>
  <si>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</si>
  <si>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</si>
  <si>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</si>
  <si>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</si>
  <si>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</si>
  <si>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</si>
  <si>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</si>
  <si>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</si>
  <si>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</si>
  <si>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</si>
  <si>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</si>
  <si>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</si>
  <si>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</si>
  <si>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</si>
  <si>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</si>
  <si>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</si>
  <si>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</si>
  <si>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</si>
  <si>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</si>
  <si>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</si>
  <si>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</si>
  <si>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</si>
  <si>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</si>
  <si>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</si>
  <si>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</si>
  <si>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</si>
  <si>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</si>
  <si>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</si>
  <si>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</si>
  <si>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</si>
  <si>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</si>
  <si>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</si>
  <si>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</si>
  <si>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</si>
  <si>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</si>
  <si>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</si>
  <si>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</si>
  <si>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</si>
  <si>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</si>
  <si>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</si>
  <si>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</si>
  <si>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</si>
  <si>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</si>
  <si>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</si>
  <si>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</si>
  <si>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</si>
  <si>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</si>
  <si>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</si>
  <si>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</si>
  <si>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</si>
  <si>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</si>
  <si>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</si>
  <si>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</si>
  <si>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</si>
  <si>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</si>
  <si>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</si>
  <si>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</si>
  <si>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</si>
  <si>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</si>
  <si>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</si>
  <si>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</si>
  <si>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</si>
  <si>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</si>
  <si>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</si>
  <si>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</si>
  <si>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</si>
  <si>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</si>
  <si>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</si>
  <si>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</si>
  <si>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</si>
  <si>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</si>
  <si>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</si>
  <si>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</si>
  <si>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</si>
  <si>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</si>
  <si>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</si>
  <si>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</si>
  <si>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</si>
  <si>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</si>
  <si>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</si>
  <si>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</si>
  <si>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</si>
  <si>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</si>
  <si>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</si>
  <si>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7,13</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</si>
  <si>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</si>
  <si>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</si>
  <si>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</si>
  <si>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</si>
  <si>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</si>
  <si>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</si>
  <si>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</si>
  <si>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</si>
  <si>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</si>
  <si>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</si>
  <si>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</si>
  <si>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</si>
  <si>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</si>
  <si>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</si>
  <si>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</si>
  <si>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</si>
  <si>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</si>
  <si>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</si>
  <si>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</si>
  <si>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</si>
  <si>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</si>
  <si>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</si>
  <si>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</si>
  <si>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9,80</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</si>
  <si>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</si>
  <si>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</si>
  <si>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</si>
  <si>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</si>
  <si>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</si>
  <si>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</si>
  <si>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</si>
  <si>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</si>
  <si>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</si>
  <si>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</si>
  <si>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</si>
  <si>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</si>
  <si>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</si>
  <si>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</si>
  <si>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</si>
  <si>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</si>
  <si>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</si>
  <si>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</si>
  <si>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</si>
  <si>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</si>
  <si>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</si>
  <si>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</si>
  <si>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</si>
  <si>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</si>
  <si>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10,16</t>
  </si>
  <si>
    <t>CONECTOR / ADAPTADOR MACHO, COM INSERTO METALICO, PPR, DN 32 MM X 3/4", PARA AGUA QUENTE E FRIA PREDIAL</t>
  </si>
  <si>
    <t>CONECTOR BRONZE/LATAO (REF 603) SEM ANEL DE SOLDA, BOLSA X ROSCA F, 15 MM X 1/2"</t>
  </si>
  <si>
    <t>6,69</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</si>
  <si>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</si>
  <si>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</si>
  <si>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</si>
  <si>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</si>
  <si>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</si>
  <si>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</si>
  <si>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</si>
  <si>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</si>
  <si>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</si>
  <si>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</si>
  <si>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</si>
  <si>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</si>
  <si>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</si>
  <si>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</si>
  <si>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</si>
  <si>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</si>
  <si>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</si>
  <si>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</si>
  <si>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</si>
  <si>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</si>
  <si>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</si>
  <si>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16,41</t>
  </si>
  <si>
    <t>CONECTOR MACHO RJ - 45, CATEGORIA 5 E</t>
  </si>
  <si>
    <t>CONECTOR MACHO RJ - 45, CATEGORIA 6</t>
  </si>
  <si>
    <t>1,85</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</si>
  <si>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</si>
  <si>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</si>
  <si>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</si>
  <si>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</si>
  <si>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</si>
  <si>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</si>
  <si>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19,79</t>
  </si>
  <si>
    <t>CONECTOR METALICO TIPO PARAFUSO FENDIDO (SPLIT BOLT), PARA CABOS ATE 16 MM2</t>
  </si>
  <si>
    <t>CONECTOR METALICO TIPO PARAFUSO FENDIDO (SPLIT BOLT), PARA CABOS ATE 185 MM2</t>
  </si>
  <si>
    <t>26,92</t>
  </si>
  <si>
    <t>CONECTOR METALICO TIPO PARAFUSO FENDIDO (SPLIT BOLT), PARA CABOS ATE 25 MM2</t>
  </si>
  <si>
    <t>CONECTOR METALICO TIPO PARAFUSO FENDIDO (SPLIT BOLT), PARA CABOS ATE 35 MM2</t>
  </si>
  <si>
    <t>CONECTOR METALICO TIPO PARAFUSO FENDIDO (SPLIT BOLT), PARA CABOS ATE 50 MM2</t>
  </si>
  <si>
    <t>6,58</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</si>
  <si>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</si>
  <si>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</si>
  <si>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</si>
  <si>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</si>
  <si>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</si>
  <si>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</si>
  <si>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</si>
  <si>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</si>
  <si>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13,62</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</si>
  <si>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</si>
  <si>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</si>
  <si>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</si>
  <si>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</si>
  <si>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</si>
  <si>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</si>
  <si>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</si>
  <si>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</si>
  <si>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16,45</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</si>
  <si>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</si>
  <si>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</si>
  <si>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</si>
  <si>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</si>
  <si>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</si>
  <si>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</si>
  <si>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</si>
  <si>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</si>
  <si>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</si>
  <si>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</si>
  <si>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</si>
  <si>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</si>
  <si>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</si>
  <si>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</si>
  <si>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</si>
  <si>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</si>
  <si>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</si>
  <si>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</si>
  <si>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</si>
  <si>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</si>
  <si>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</si>
  <si>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</si>
  <si>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</si>
  <si>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</si>
  <si>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</si>
  <si>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</si>
  <si>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</si>
  <si>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</si>
  <si>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</si>
  <si>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</si>
  <si>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</si>
  <si>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</si>
  <si>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</si>
  <si>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</si>
  <si>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</si>
  <si>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</si>
  <si>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</si>
  <si>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</si>
  <si>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</si>
  <si>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</si>
  <si>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</si>
  <si>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</si>
  <si>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</si>
  <si>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</si>
  <si>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</si>
  <si>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</si>
  <si>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</si>
  <si>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</si>
  <si>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</si>
  <si>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</si>
  <si>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</si>
  <si>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</si>
  <si>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</si>
  <si>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</si>
  <si>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</si>
  <si>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</si>
  <si>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</si>
  <si>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</si>
  <si>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</si>
  <si>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</si>
  <si>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</si>
  <si>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</si>
  <si>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</si>
  <si>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</si>
  <si>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</si>
  <si>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</si>
  <si>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</si>
  <si>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</si>
  <si>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</si>
  <si>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</si>
  <si>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</si>
  <si>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</si>
  <si>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</si>
  <si>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</si>
  <si>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</si>
  <si>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</si>
  <si>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</si>
  <si>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</si>
  <si>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</si>
  <si>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</si>
  <si>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</si>
  <si>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</si>
  <si>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</si>
  <si>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</si>
  <si>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</si>
  <si>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</si>
  <si>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</si>
  <si>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</si>
  <si>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</si>
  <si>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</si>
  <si>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</si>
  <si>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</si>
  <si>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</si>
  <si>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</si>
  <si>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</si>
  <si>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</si>
  <si>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</si>
  <si>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</si>
  <si>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</si>
  <si>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</si>
  <si>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</si>
  <si>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</si>
  <si>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</si>
  <si>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</si>
  <si>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</si>
  <si>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</si>
  <si>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</si>
  <si>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</si>
  <si>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</si>
  <si>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</si>
  <si>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</si>
  <si>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</si>
  <si>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</si>
  <si>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</si>
  <si>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</si>
  <si>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</si>
  <si>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</si>
  <si>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</si>
  <si>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</si>
  <si>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</si>
  <si>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</si>
  <si>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</si>
  <si>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</si>
  <si>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</si>
  <si>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</si>
  <si>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</si>
  <si>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</si>
  <si>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</si>
  <si>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</si>
  <si>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</si>
  <si>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</si>
  <si>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</si>
  <si>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</si>
  <si>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</si>
  <si>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</si>
  <si>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</si>
  <si>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</si>
  <si>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</si>
  <si>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</si>
  <si>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</si>
  <si>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</si>
  <si>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</si>
  <si>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</si>
  <si>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</si>
  <si>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</si>
  <si>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</si>
  <si>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</si>
  <si>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</si>
  <si>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</si>
  <si>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</si>
  <si>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</si>
  <si>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</si>
  <si>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</si>
  <si>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</si>
  <si>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</si>
  <si>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</si>
  <si>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</si>
  <si>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</si>
  <si>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</si>
  <si>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</si>
  <si>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</si>
  <si>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</si>
  <si>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</si>
  <si>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</si>
  <si>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</si>
  <si>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3,13</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</si>
  <si>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</si>
  <si>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</si>
  <si>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</si>
  <si>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</si>
  <si>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</si>
  <si>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</si>
  <si>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</si>
  <si>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</si>
  <si>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</si>
  <si>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</si>
  <si>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7,77</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</si>
  <si>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</si>
  <si>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</si>
  <si>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</si>
  <si>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</si>
  <si>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</si>
  <si>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</si>
  <si>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</si>
  <si>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</si>
  <si>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</si>
  <si>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</si>
  <si>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</si>
  <si>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</si>
  <si>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</si>
  <si>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</si>
  <si>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</si>
  <si>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</si>
  <si>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</si>
  <si>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</si>
  <si>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</si>
  <si>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</si>
  <si>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</si>
  <si>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</si>
  <si>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</si>
  <si>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</si>
  <si>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</si>
  <si>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</si>
  <si>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</si>
  <si>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</si>
  <si>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</si>
  <si>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</si>
  <si>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</si>
  <si>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</si>
  <si>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</si>
  <si>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</si>
  <si>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</si>
  <si>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</si>
  <si>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</si>
  <si>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</si>
  <si>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</si>
  <si>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</si>
  <si>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</si>
  <si>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</si>
  <si>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</si>
  <si>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</si>
  <si>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</si>
  <si>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</si>
  <si>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</si>
  <si>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</si>
  <si>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</si>
  <si>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</si>
  <si>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</si>
  <si>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</si>
  <si>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</si>
  <si>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</si>
  <si>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</si>
  <si>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</si>
  <si>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</si>
  <si>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</si>
  <si>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</si>
  <si>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</si>
  <si>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</si>
  <si>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</si>
  <si>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</si>
  <si>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</si>
  <si>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</si>
  <si>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</si>
  <si>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</si>
  <si>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</si>
  <si>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</si>
  <si>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</si>
  <si>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20,48</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</si>
  <si>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</si>
  <si>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</si>
  <si>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</si>
  <si>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</si>
  <si>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</si>
  <si>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</si>
  <si>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5,47</t>
  </si>
  <si>
    <t>CURVA 180 GRAUS, DE PVC RIGIDO ROSCAVEL, DE 1/2", PARA ELETRODUTO</t>
  </si>
  <si>
    <t>CURVA 180 GRAUS, DE PVC RIGIDO ROSCAVEL, DE 1", PARA ELETRODUTO</t>
  </si>
  <si>
    <t>4,93</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</si>
  <si>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</si>
  <si>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</si>
  <si>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</si>
  <si>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</si>
  <si>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</si>
  <si>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</si>
  <si>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</si>
  <si>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</si>
  <si>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</si>
  <si>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</si>
  <si>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</si>
  <si>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</si>
  <si>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</si>
  <si>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</si>
  <si>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</si>
  <si>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</si>
  <si>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</si>
  <si>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</si>
  <si>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</si>
  <si>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</si>
  <si>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</si>
  <si>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</si>
  <si>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</si>
  <si>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</si>
  <si>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</si>
  <si>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</si>
  <si>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</si>
  <si>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</si>
  <si>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</si>
  <si>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</si>
  <si>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</si>
  <si>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</si>
  <si>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</si>
  <si>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20,57</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</si>
  <si>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</si>
  <si>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</si>
  <si>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</si>
  <si>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</si>
  <si>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</si>
  <si>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</si>
  <si>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</si>
  <si>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</si>
  <si>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</si>
  <si>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</si>
  <si>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</si>
  <si>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</si>
  <si>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</si>
  <si>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</si>
  <si>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</si>
  <si>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</si>
  <si>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</si>
  <si>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</si>
  <si>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</si>
  <si>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</si>
  <si>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</si>
  <si>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</si>
  <si>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</si>
  <si>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</si>
  <si>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</si>
  <si>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</si>
  <si>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</si>
  <si>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</si>
  <si>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</si>
  <si>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</si>
  <si>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</si>
  <si>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</si>
  <si>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</si>
  <si>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</si>
  <si>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</si>
  <si>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</si>
  <si>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</si>
  <si>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</si>
  <si>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</si>
  <si>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</si>
  <si>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</si>
  <si>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</si>
  <si>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</si>
  <si>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</si>
  <si>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</si>
  <si>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</si>
  <si>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</si>
  <si>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</si>
  <si>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</si>
  <si>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</si>
  <si>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</si>
  <si>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</si>
  <si>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</si>
  <si>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</si>
  <si>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</si>
  <si>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</si>
  <si>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</si>
  <si>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</si>
  <si>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</si>
  <si>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</si>
  <si>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</si>
  <si>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</si>
  <si>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</si>
  <si>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</si>
  <si>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</si>
  <si>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</si>
  <si>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</si>
  <si>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</si>
  <si>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</si>
  <si>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</si>
  <si>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</si>
  <si>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</si>
  <si>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</si>
  <si>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</si>
  <si>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</si>
  <si>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</si>
  <si>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</si>
  <si>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</si>
  <si>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</si>
  <si>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</si>
  <si>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</si>
  <si>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</si>
  <si>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24,28</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</si>
  <si>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</si>
  <si>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</si>
  <si>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</si>
  <si>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</si>
  <si>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</si>
  <si>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</si>
  <si>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</si>
  <si>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</si>
  <si>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</si>
  <si>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</si>
  <si>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</si>
  <si>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</si>
  <si>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</si>
  <si>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</si>
  <si>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</si>
  <si>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</si>
  <si>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</si>
  <si>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</si>
  <si>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</si>
  <si>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</si>
  <si>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</si>
  <si>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</si>
  <si>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</si>
  <si>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</si>
  <si>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</si>
  <si>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</si>
  <si>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</si>
  <si>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</si>
  <si>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</si>
  <si>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</si>
  <si>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</si>
  <si>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</si>
  <si>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</si>
  <si>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</si>
  <si>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</si>
  <si>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</si>
  <si>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</si>
  <si>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</si>
  <si>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</si>
  <si>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</si>
  <si>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</si>
  <si>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</si>
  <si>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</si>
  <si>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</si>
  <si>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</si>
  <si>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</si>
  <si>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</si>
  <si>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</si>
  <si>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</si>
  <si>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</si>
  <si>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</si>
  <si>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</si>
  <si>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</si>
  <si>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</si>
  <si>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</si>
  <si>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</si>
  <si>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</si>
  <si>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</si>
  <si>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</si>
  <si>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</si>
  <si>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</si>
  <si>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</si>
  <si>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</si>
  <si>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</si>
  <si>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</si>
  <si>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</si>
  <si>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</si>
  <si>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</si>
  <si>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</si>
  <si>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</si>
  <si>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</si>
  <si>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</si>
  <si>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</si>
  <si>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</si>
  <si>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</si>
  <si>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</si>
  <si>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</si>
  <si>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</si>
  <si>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</si>
  <si>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</si>
  <si>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</si>
  <si>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</si>
  <si>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</si>
  <si>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</si>
  <si>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</si>
  <si>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</si>
  <si>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</si>
  <si>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</si>
  <si>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</si>
  <si>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</si>
  <si>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</si>
  <si>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</si>
  <si>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</si>
  <si>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</si>
  <si>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</si>
  <si>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</si>
  <si>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</si>
  <si>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</si>
  <si>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</si>
  <si>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</si>
  <si>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</si>
  <si>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</si>
  <si>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</si>
  <si>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</si>
  <si>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</si>
  <si>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</si>
  <si>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</si>
  <si>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</si>
  <si>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</si>
  <si>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</si>
  <si>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</si>
  <si>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</si>
  <si>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</si>
  <si>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</si>
  <si>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</si>
  <si>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</si>
  <si>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</si>
  <si>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</si>
  <si>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</si>
  <si>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</si>
  <si>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</si>
  <si>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</si>
  <si>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</si>
  <si>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</si>
  <si>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</si>
  <si>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</si>
  <si>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</si>
  <si>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</si>
  <si>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</si>
  <si>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</si>
  <si>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</si>
  <si>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</si>
  <si>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</si>
  <si>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</si>
  <si>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</si>
  <si>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</si>
  <si>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</si>
  <si>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</si>
  <si>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</si>
  <si>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</si>
  <si>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</si>
  <si>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</si>
  <si>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</si>
  <si>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</si>
  <si>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</si>
  <si>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</si>
  <si>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</si>
  <si>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</si>
  <si>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</si>
  <si>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</si>
  <si>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</si>
  <si>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</si>
  <si>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</si>
  <si>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</si>
  <si>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</si>
  <si>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</si>
  <si>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</si>
  <si>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</si>
  <si>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</si>
  <si>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</si>
  <si>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</si>
  <si>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</si>
  <si>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</si>
  <si>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</si>
  <si>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</si>
  <si>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</si>
  <si>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</si>
  <si>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</si>
  <si>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</si>
  <si>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</si>
  <si>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</si>
  <si>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</si>
  <si>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23,42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</si>
  <si>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</si>
  <si>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</si>
  <si>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</si>
  <si>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</si>
  <si>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</si>
  <si>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</si>
  <si>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</si>
  <si>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</si>
  <si>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</si>
  <si>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</si>
  <si>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</si>
  <si>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</si>
  <si>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</si>
  <si>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</si>
  <si>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</si>
  <si>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</si>
  <si>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</si>
  <si>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</si>
  <si>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</si>
  <si>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</si>
  <si>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</si>
  <si>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</si>
  <si>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</si>
  <si>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</si>
  <si>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</si>
  <si>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</si>
  <si>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</si>
  <si>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</si>
  <si>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</si>
  <si>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</si>
  <si>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</si>
  <si>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</si>
  <si>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</si>
  <si>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</si>
  <si>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</si>
  <si>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</si>
  <si>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</si>
  <si>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</si>
  <si>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</si>
  <si>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</si>
  <si>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</si>
  <si>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</si>
  <si>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</si>
  <si>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</si>
  <si>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</si>
  <si>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</si>
  <si>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</si>
  <si>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</si>
  <si>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</si>
  <si>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</si>
  <si>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</si>
  <si>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</si>
  <si>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</si>
  <si>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</si>
  <si>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</si>
  <si>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</si>
  <si>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</si>
  <si>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</si>
  <si>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</si>
  <si>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</si>
  <si>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</si>
  <si>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</si>
  <si>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</si>
  <si>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</si>
  <si>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</si>
  <si>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</si>
  <si>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</si>
  <si>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</si>
  <si>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</si>
  <si>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</si>
  <si>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</si>
  <si>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687.750,00</t>
  </si>
  <si>
    <t>EQUIPAMENTO PARA DEMARCACAO DE FAIXAS DE TRAFEGO A QUENTE, A SER MONTADO SOBRE CAMINHAO DE PBT MINIMO DE 17 T E DISTANCIA MINIMA ENTRE EIXOS DE 5,2 M, CAPACIDADE PARA 1.000 KG DE MATERIAL TERMOPLASTICO (INCLUI MONTAGEM, NAO INCLUI CAMINHAO E NEM COMPRESSOR DE AR)</t>
  </si>
  <si>
    <t>1.023.750,00</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</si>
  <si>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</si>
  <si>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</si>
  <si>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</si>
  <si>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</si>
  <si>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</si>
  <si>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</si>
  <si>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</si>
  <si>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</si>
  <si>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</si>
  <si>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</si>
  <si>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</si>
  <si>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</si>
  <si>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</si>
  <si>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</si>
  <si>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</si>
  <si>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</si>
  <si>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</si>
  <si>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</si>
  <si>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</si>
  <si>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</si>
  <si>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</si>
  <si>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</si>
  <si>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</si>
  <si>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</si>
  <si>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</si>
  <si>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</si>
  <si>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</si>
  <si>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</si>
  <si>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</si>
  <si>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</si>
  <si>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</si>
  <si>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</si>
  <si>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</si>
  <si>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</si>
  <si>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</si>
  <si>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</si>
  <si>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</si>
  <si>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</si>
  <si>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</si>
  <si>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</si>
  <si>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</si>
  <si>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</si>
  <si>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</si>
  <si>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</si>
  <si>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</si>
  <si>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</si>
  <si>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</si>
  <si>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</si>
  <si>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</si>
  <si>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40,00</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</si>
  <si>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</si>
  <si>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</si>
  <si>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</si>
  <si>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</si>
  <si>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</si>
  <si>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</si>
  <si>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</si>
  <si>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</si>
  <si>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</si>
  <si>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</si>
  <si>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</si>
  <si>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</si>
  <si>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28,05</t>
  </si>
  <si>
    <t>EXTENSAO DE SOLDA 201 GLP, E = *2,5 A 4,0* MM</t>
  </si>
  <si>
    <t>34,68</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</si>
  <si>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</si>
  <si>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</si>
  <si>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</si>
  <si>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</si>
  <si>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</si>
  <si>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</si>
  <si>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</si>
  <si>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</si>
  <si>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</si>
  <si>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</si>
  <si>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</si>
  <si>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</si>
  <si>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</si>
  <si>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</si>
  <si>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</si>
  <si>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</si>
  <si>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</si>
  <si>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</si>
  <si>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</si>
  <si>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</si>
  <si>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</si>
  <si>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</si>
  <si>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</si>
  <si>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</si>
  <si>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</si>
  <si>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</si>
  <si>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41,50</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</si>
  <si>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</si>
  <si>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</si>
  <si>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</si>
  <si>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</si>
  <si>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</si>
  <si>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</si>
  <si>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</si>
  <si>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</si>
  <si>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</si>
  <si>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</si>
  <si>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</si>
  <si>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</si>
  <si>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</si>
  <si>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</si>
  <si>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</si>
  <si>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</si>
  <si>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</si>
  <si>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</si>
  <si>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</si>
  <si>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</si>
  <si>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</si>
  <si>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</si>
  <si>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</si>
  <si>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</si>
  <si>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</si>
  <si>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</si>
  <si>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</si>
  <si>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</si>
  <si>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</si>
  <si>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</si>
  <si>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</si>
  <si>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</si>
  <si>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</si>
  <si>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</si>
  <si>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</si>
  <si>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</si>
  <si>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</si>
  <si>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</si>
  <si>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</si>
  <si>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</si>
  <si>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</si>
  <si>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</si>
  <si>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</si>
  <si>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</si>
  <si>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</si>
  <si>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</si>
  <si>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</si>
  <si>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</si>
  <si>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</si>
  <si>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</si>
  <si>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</si>
  <si>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</si>
  <si>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</si>
  <si>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</si>
  <si>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</si>
  <si>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</si>
  <si>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</si>
  <si>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</si>
  <si>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</si>
  <si>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</si>
  <si>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</si>
  <si>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</si>
  <si>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</si>
  <si>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</si>
  <si>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</si>
  <si>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</si>
  <si>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</si>
  <si>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</si>
  <si>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</si>
  <si>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</si>
  <si>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</si>
  <si>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</si>
  <si>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</si>
  <si>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</si>
  <si>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</si>
  <si>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</si>
  <si>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</si>
  <si>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</si>
  <si>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</si>
  <si>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</si>
  <si>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</si>
  <si>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</si>
  <si>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</si>
  <si>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</si>
  <si>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</si>
  <si>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</si>
  <si>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</si>
  <si>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</si>
  <si>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</si>
  <si>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</si>
  <si>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</si>
  <si>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</si>
  <si>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</si>
  <si>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</si>
  <si>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</si>
  <si>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</si>
  <si>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</si>
  <si>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</si>
  <si>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</si>
  <si>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</si>
  <si>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</si>
  <si>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</si>
  <si>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</si>
  <si>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</si>
  <si>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</si>
  <si>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</si>
  <si>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</si>
  <si>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</si>
  <si>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</si>
  <si>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</si>
  <si>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</si>
  <si>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</si>
  <si>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</si>
  <si>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</si>
  <si>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</si>
  <si>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</si>
  <si>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</si>
  <si>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</si>
  <si>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</si>
  <si>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</si>
  <si>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</si>
  <si>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</si>
  <si>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</si>
  <si>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</si>
  <si>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</si>
  <si>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</si>
  <si>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</si>
  <si>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</si>
  <si>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11,23</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</si>
  <si>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</si>
  <si>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</si>
  <si>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</si>
  <si>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</si>
  <si>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</si>
  <si>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</si>
  <si>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</si>
  <si>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</si>
  <si>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</si>
  <si>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</si>
  <si>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31,73</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</si>
  <si>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</si>
  <si>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</si>
  <si>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</si>
  <si>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</si>
  <si>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</si>
  <si>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</si>
  <si>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</si>
  <si>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</si>
  <si>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</si>
  <si>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</si>
  <si>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</si>
  <si>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</si>
  <si>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</si>
  <si>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</si>
  <si>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</si>
  <si>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</si>
  <si>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</si>
  <si>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</si>
  <si>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</si>
  <si>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</si>
  <si>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</si>
  <si>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</si>
  <si>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</si>
  <si>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</si>
  <si>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</si>
  <si>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</si>
  <si>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</si>
  <si>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</si>
  <si>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</si>
  <si>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</si>
  <si>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</si>
  <si>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</si>
  <si>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</si>
  <si>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</si>
  <si>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</si>
  <si>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</si>
  <si>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</si>
  <si>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</si>
  <si>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</si>
  <si>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</si>
  <si>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</si>
  <si>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</si>
  <si>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</si>
  <si>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</si>
  <si>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</si>
  <si>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</si>
  <si>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</si>
  <si>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</si>
  <si>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</si>
  <si>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</si>
  <si>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</si>
  <si>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</si>
  <si>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</si>
  <si>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</si>
  <si>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</si>
  <si>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</si>
  <si>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</si>
  <si>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</si>
  <si>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</si>
  <si>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</si>
  <si>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</si>
  <si>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</si>
  <si>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</si>
  <si>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</si>
  <si>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</si>
  <si>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</si>
  <si>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</si>
  <si>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</si>
  <si>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</si>
  <si>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</si>
  <si>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</si>
  <si>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</si>
  <si>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</si>
  <si>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</si>
  <si>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</si>
  <si>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</si>
  <si>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</si>
  <si>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</si>
  <si>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</si>
  <si>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</si>
  <si>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</si>
  <si>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</si>
  <si>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</si>
  <si>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</si>
  <si>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</si>
  <si>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</si>
  <si>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</si>
  <si>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</si>
  <si>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</si>
  <si>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</si>
  <si>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</si>
  <si>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</si>
  <si>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</si>
  <si>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</si>
  <si>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</si>
  <si>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</si>
  <si>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</si>
  <si>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</si>
  <si>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</si>
  <si>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</si>
  <si>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</si>
  <si>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</si>
  <si>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</si>
  <si>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</si>
  <si>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</si>
  <si>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</si>
  <si>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</si>
  <si>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</si>
  <si>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</si>
  <si>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</si>
  <si>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</si>
  <si>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</si>
  <si>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</si>
  <si>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</si>
  <si>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</si>
  <si>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</si>
  <si>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</si>
  <si>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</si>
  <si>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</si>
  <si>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</si>
  <si>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</si>
  <si>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</si>
  <si>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</si>
  <si>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</si>
  <si>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</si>
  <si>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</si>
  <si>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</si>
  <si>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</si>
  <si>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</si>
  <si>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</si>
  <si>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</si>
  <si>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</si>
  <si>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</si>
  <si>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</si>
  <si>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</si>
  <si>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</si>
  <si>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</si>
  <si>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</si>
  <si>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</si>
  <si>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</si>
  <si>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5,76</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</si>
  <si>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</si>
  <si>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</si>
  <si>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</si>
  <si>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</si>
  <si>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</si>
  <si>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</si>
  <si>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</si>
  <si>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</si>
  <si>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</si>
  <si>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</si>
  <si>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</si>
  <si>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</si>
  <si>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</si>
  <si>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</si>
  <si>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</si>
  <si>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</si>
  <si>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</si>
  <si>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</si>
  <si>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</si>
  <si>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</si>
  <si>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</si>
  <si>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</si>
  <si>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</si>
  <si>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</si>
  <si>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</si>
  <si>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</si>
  <si>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</si>
  <si>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</si>
  <si>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</si>
  <si>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</si>
  <si>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</si>
  <si>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</si>
  <si>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</si>
  <si>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</si>
  <si>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</si>
  <si>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</si>
  <si>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</si>
  <si>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</si>
  <si>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</si>
  <si>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</si>
  <si>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</si>
  <si>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</si>
  <si>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</si>
  <si>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</si>
  <si>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</si>
  <si>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</si>
  <si>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</si>
  <si>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</si>
  <si>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</si>
  <si>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</si>
  <si>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</si>
  <si>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</si>
  <si>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</si>
  <si>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</si>
  <si>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</si>
  <si>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</si>
  <si>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</si>
  <si>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</si>
  <si>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</si>
  <si>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</si>
  <si>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</si>
  <si>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</si>
  <si>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</si>
  <si>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</si>
  <si>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</si>
  <si>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</si>
  <si>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</si>
  <si>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</si>
  <si>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</si>
  <si>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</si>
  <si>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</si>
  <si>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</si>
  <si>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</si>
  <si>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</si>
  <si>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</si>
  <si>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</si>
  <si>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</si>
  <si>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</si>
  <si>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</si>
  <si>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</si>
  <si>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</si>
  <si>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</si>
  <si>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</si>
  <si>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</si>
  <si>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</si>
  <si>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</si>
  <si>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</si>
  <si>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</si>
  <si>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</si>
  <si>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</si>
  <si>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</si>
  <si>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</si>
  <si>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</si>
  <si>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</si>
  <si>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</si>
  <si>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</si>
  <si>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</si>
  <si>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</si>
  <si>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</si>
  <si>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</si>
  <si>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</si>
  <si>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</si>
  <si>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</si>
  <si>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</si>
  <si>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</si>
  <si>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</si>
  <si>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</si>
  <si>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</si>
  <si>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</si>
  <si>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</si>
  <si>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</si>
  <si>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</si>
  <si>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</si>
  <si>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</si>
  <si>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</si>
  <si>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</si>
  <si>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</si>
  <si>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</si>
  <si>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</si>
  <si>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</si>
  <si>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</si>
  <si>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</si>
  <si>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</si>
  <si>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</si>
  <si>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9,84</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</si>
  <si>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</si>
  <si>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</si>
  <si>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</si>
  <si>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</si>
  <si>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</si>
  <si>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</si>
  <si>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</si>
  <si>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</si>
  <si>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</si>
  <si>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</si>
  <si>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</si>
  <si>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</si>
  <si>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</si>
  <si>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</si>
  <si>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</si>
  <si>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</si>
  <si>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</si>
  <si>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</si>
  <si>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</si>
  <si>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</si>
  <si>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</si>
  <si>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</si>
  <si>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</si>
  <si>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</si>
  <si>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</si>
  <si>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</si>
  <si>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</si>
  <si>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</si>
  <si>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</si>
  <si>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</si>
  <si>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</si>
  <si>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</si>
  <si>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</si>
  <si>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</si>
  <si>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</si>
  <si>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</si>
  <si>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</si>
  <si>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</si>
  <si>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</si>
  <si>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</si>
  <si>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</si>
  <si>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</si>
  <si>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</si>
  <si>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</si>
  <si>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</si>
  <si>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</si>
  <si>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</si>
  <si>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</si>
  <si>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</si>
  <si>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</si>
  <si>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</si>
  <si>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</si>
  <si>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</si>
  <si>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</si>
  <si>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</si>
  <si>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</si>
  <si>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</si>
  <si>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</si>
  <si>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</si>
  <si>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</si>
  <si>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</si>
  <si>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</si>
  <si>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</si>
  <si>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</si>
  <si>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</si>
  <si>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</si>
  <si>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</si>
  <si>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</si>
  <si>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</si>
  <si>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</si>
  <si>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</si>
  <si>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</si>
  <si>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</si>
  <si>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</si>
  <si>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</si>
  <si>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</si>
  <si>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</si>
  <si>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</si>
  <si>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</si>
  <si>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</si>
  <si>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</si>
  <si>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</si>
  <si>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</si>
  <si>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</si>
  <si>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</si>
  <si>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</si>
  <si>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</si>
  <si>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</si>
  <si>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</si>
  <si>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</si>
  <si>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</si>
  <si>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</si>
  <si>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</si>
  <si>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</si>
  <si>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</si>
  <si>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</si>
  <si>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</si>
  <si>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</si>
  <si>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</si>
  <si>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</si>
  <si>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</si>
  <si>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</si>
  <si>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</si>
  <si>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</si>
  <si>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</si>
  <si>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</si>
  <si>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</si>
  <si>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</si>
  <si>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</si>
  <si>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</si>
  <si>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</si>
  <si>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</si>
  <si>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</si>
  <si>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11,33</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</si>
  <si>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</si>
  <si>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</si>
  <si>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</si>
  <si>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</si>
  <si>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</si>
  <si>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</si>
  <si>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</si>
  <si>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</si>
  <si>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</si>
  <si>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</si>
  <si>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</si>
  <si>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</si>
  <si>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</si>
  <si>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</si>
  <si>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</si>
  <si>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</si>
  <si>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</si>
  <si>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</si>
  <si>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</si>
  <si>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</si>
  <si>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</si>
  <si>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</si>
  <si>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</si>
  <si>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</si>
  <si>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</si>
  <si>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</si>
  <si>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</si>
  <si>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</si>
  <si>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</si>
  <si>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</si>
  <si>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</si>
  <si>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</si>
  <si>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</si>
  <si>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</si>
  <si>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</si>
  <si>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</si>
  <si>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</si>
  <si>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</si>
  <si>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</si>
  <si>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</si>
  <si>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</si>
  <si>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</si>
  <si>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</si>
  <si>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312,53</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</si>
  <si>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</si>
  <si>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</si>
  <si>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</si>
  <si>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</si>
  <si>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</si>
  <si>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</si>
  <si>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</si>
  <si>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</si>
  <si>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</si>
  <si>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</si>
  <si>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</si>
  <si>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</si>
  <si>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</si>
  <si>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</si>
  <si>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</si>
  <si>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</si>
  <si>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</si>
  <si>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</si>
  <si>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</si>
  <si>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</si>
  <si>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</si>
  <si>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</si>
  <si>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</si>
  <si>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</si>
  <si>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</si>
  <si>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</si>
  <si>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</si>
  <si>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</si>
  <si>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</si>
  <si>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19,39</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</si>
  <si>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</si>
  <si>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</si>
  <si>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</si>
  <si>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</si>
  <si>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</si>
  <si>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</si>
  <si>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</si>
  <si>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</si>
  <si>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37,40</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</si>
  <si>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</si>
  <si>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</si>
  <si>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</si>
  <si>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</si>
  <si>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</si>
  <si>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</si>
  <si>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</si>
  <si>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</si>
  <si>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</si>
  <si>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</si>
  <si>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</si>
  <si>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</si>
  <si>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</si>
  <si>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</si>
  <si>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</si>
  <si>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</si>
  <si>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</si>
  <si>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</si>
  <si>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</si>
  <si>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</si>
  <si>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</si>
  <si>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</si>
  <si>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</si>
  <si>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</si>
  <si>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</si>
  <si>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</si>
  <si>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</si>
  <si>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</si>
  <si>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</si>
  <si>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</si>
  <si>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</si>
  <si>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</si>
  <si>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</si>
  <si>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</si>
  <si>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</si>
  <si>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</si>
  <si>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</si>
  <si>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</si>
  <si>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</si>
  <si>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</si>
  <si>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</si>
  <si>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</si>
  <si>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</si>
  <si>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</si>
  <si>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</si>
  <si>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</si>
  <si>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</si>
  <si>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</si>
  <si>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</si>
  <si>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</si>
  <si>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</si>
  <si>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</si>
  <si>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</si>
  <si>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</si>
  <si>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</si>
  <si>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</si>
  <si>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</si>
  <si>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</si>
  <si>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</si>
  <si>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</si>
  <si>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</si>
  <si>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</si>
  <si>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</si>
  <si>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</si>
  <si>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</si>
  <si>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</si>
  <si>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</si>
  <si>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12,48</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</si>
  <si>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</si>
  <si>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</si>
  <si>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</si>
  <si>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</si>
  <si>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</si>
  <si>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</si>
  <si>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</si>
  <si>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</si>
  <si>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</si>
  <si>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</si>
  <si>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</si>
  <si>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</si>
  <si>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</si>
  <si>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</si>
  <si>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</si>
  <si>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</si>
  <si>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</si>
  <si>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</si>
  <si>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</si>
  <si>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</si>
  <si>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</si>
  <si>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</si>
  <si>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</si>
  <si>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</si>
  <si>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</si>
  <si>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</si>
  <si>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</si>
  <si>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</si>
  <si>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</si>
  <si>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</si>
  <si>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</si>
  <si>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</si>
  <si>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</si>
  <si>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</si>
  <si>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</si>
  <si>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</si>
  <si>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</si>
  <si>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</si>
  <si>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</si>
  <si>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</si>
  <si>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</si>
  <si>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</si>
  <si>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</si>
  <si>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</si>
  <si>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</si>
  <si>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</si>
  <si>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</si>
  <si>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</si>
  <si>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</si>
  <si>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</si>
  <si>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</si>
  <si>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</si>
  <si>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</si>
  <si>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11,79</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</si>
  <si>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</si>
  <si>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</si>
  <si>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</si>
  <si>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</si>
  <si>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</si>
  <si>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21,81</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</si>
  <si>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</si>
  <si>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</si>
  <si>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</si>
  <si>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</si>
  <si>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</si>
  <si>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</si>
  <si>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</si>
  <si>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</si>
  <si>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</si>
  <si>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</si>
  <si>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</si>
  <si>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</si>
  <si>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</si>
  <si>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</si>
  <si>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</si>
  <si>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</si>
  <si>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</si>
  <si>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</si>
  <si>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</si>
  <si>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</si>
  <si>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</si>
  <si>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</si>
  <si>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</si>
  <si>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</si>
  <si>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</si>
  <si>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</si>
  <si>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</si>
  <si>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</si>
  <si>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</si>
  <si>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</si>
  <si>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</si>
  <si>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</si>
  <si>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</si>
  <si>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</si>
  <si>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</si>
  <si>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</si>
  <si>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</si>
  <si>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</si>
  <si>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</si>
  <si>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</si>
  <si>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</si>
  <si>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</si>
  <si>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</si>
  <si>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</si>
  <si>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</si>
  <si>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</si>
  <si>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</si>
  <si>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</si>
  <si>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</si>
  <si>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</si>
  <si>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</si>
  <si>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</si>
  <si>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</si>
  <si>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</si>
  <si>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</si>
  <si>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</si>
  <si>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</si>
  <si>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</si>
  <si>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</si>
  <si>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</si>
  <si>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</si>
  <si>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</si>
  <si>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</si>
  <si>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</si>
  <si>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</si>
  <si>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</si>
  <si>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</si>
  <si>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</si>
  <si>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</si>
  <si>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</si>
  <si>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</si>
  <si>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</si>
  <si>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</si>
  <si>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</si>
  <si>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</si>
  <si>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</si>
  <si>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</si>
  <si>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</si>
  <si>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</si>
  <si>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</si>
  <si>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</si>
  <si>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</si>
  <si>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</si>
  <si>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</si>
  <si>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</si>
  <si>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</si>
  <si>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</si>
  <si>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</si>
  <si>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</si>
  <si>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</si>
  <si>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</si>
  <si>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</si>
  <si>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</si>
  <si>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</si>
  <si>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</si>
  <si>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</si>
  <si>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</si>
  <si>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</si>
  <si>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</si>
  <si>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</si>
  <si>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</si>
  <si>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</si>
  <si>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</si>
  <si>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</si>
  <si>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</si>
  <si>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</si>
  <si>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</si>
  <si>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</si>
  <si>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</si>
  <si>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</si>
  <si>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</si>
  <si>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</si>
  <si>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9,14</t>
  </si>
  <si>
    <t>LUVA EM PVC RIGIDO ROSCAVEL, DE 2", PARA ELETRODUTO</t>
  </si>
  <si>
    <t>LUVA EM PVC RIGIDO ROSCAVEL, DE 3/4", PARA ELETRODUTO</t>
  </si>
  <si>
    <t>LUVA EM PVC RIGIDO ROSCAVEL, DE 3", PARA ELETRODUTO</t>
  </si>
  <si>
    <t>LUVA EM PVC RIGIDO ROSCAVEL, DE 4", PARA ELETRODUTO</t>
  </si>
  <si>
    <t>21,57</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</si>
  <si>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</si>
  <si>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</si>
  <si>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</si>
  <si>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</si>
  <si>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</si>
  <si>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</si>
  <si>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</si>
  <si>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</si>
  <si>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</si>
  <si>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</si>
  <si>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</si>
  <si>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</si>
  <si>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</si>
  <si>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</si>
  <si>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</si>
  <si>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</si>
  <si>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</si>
  <si>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</si>
  <si>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</si>
  <si>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</si>
  <si>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</si>
  <si>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11,85</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</si>
  <si>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</si>
  <si>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</si>
  <si>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</si>
  <si>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</si>
  <si>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</si>
  <si>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</si>
  <si>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</si>
  <si>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</si>
  <si>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</si>
  <si>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</si>
  <si>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</si>
  <si>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</si>
  <si>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</si>
  <si>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</si>
  <si>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</si>
  <si>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</si>
  <si>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</si>
  <si>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</si>
  <si>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</si>
  <si>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</si>
  <si>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</si>
  <si>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</si>
  <si>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18,33</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</si>
  <si>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</si>
  <si>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</si>
  <si>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</si>
  <si>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</si>
  <si>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</si>
  <si>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</si>
  <si>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</si>
  <si>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</si>
  <si>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</si>
  <si>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</si>
  <si>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</si>
  <si>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</si>
  <si>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</si>
  <si>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</si>
  <si>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</si>
  <si>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</si>
  <si>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8,02</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</si>
  <si>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</si>
  <si>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</si>
  <si>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</si>
  <si>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</si>
  <si>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</si>
  <si>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</si>
  <si>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</si>
  <si>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</si>
  <si>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</si>
  <si>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</si>
  <si>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</si>
  <si>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</si>
  <si>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</si>
  <si>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</si>
  <si>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</si>
  <si>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</si>
  <si>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</si>
  <si>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</si>
  <si>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</si>
  <si>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</si>
  <si>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</si>
  <si>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8,79</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</si>
  <si>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</si>
  <si>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</si>
  <si>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</si>
  <si>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</si>
  <si>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</si>
  <si>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</si>
  <si>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</si>
  <si>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</si>
  <si>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</si>
  <si>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</si>
  <si>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</si>
  <si>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</si>
  <si>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</si>
  <si>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</si>
  <si>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</si>
  <si>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</si>
  <si>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</si>
  <si>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</si>
  <si>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</si>
  <si>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</si>
  <si>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</si>
  <si>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</si>
  <si>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</si>
  <si>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</si>
  <si>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</si>
  <si>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</si>
  <si>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</si>
  <si>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</si>
  <si>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</si>
  <si>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</si>
  <si>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</si>
  <si>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</si>
  <si>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</si>
  <si>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</si>
  <si>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</si>
  <si>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</si>
  <si>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</si>
  <si>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</si>
  <si>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</si>
  <si>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</si>
  <si>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</si>
  <si>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</si>
  <si>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</si>
  <si>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</si>
  <si>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</si>
  <si>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</si>
  <si>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</si>
  <si>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</si>
  <si>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</si>
  <si>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</si>
  <si>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</si>
  <si>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</si>
  <si>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</si>
  <si>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</si>
  <si>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</si>
  <si>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</si>
  <si>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</si>
  <si>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</si>
  <si>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</si>
  <si>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</si>
  <si>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</si>
  <si>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</si>
  <si>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</si>
  <si>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</si>
  <si>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</si>
  <si>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</si>
  <si>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</si>
  <si>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</si>
  <si>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</si>
  <si>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</si>
  <si>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</si>
  <si>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</si>
  <si>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</si>
  <si>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</si>
  <si>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</si>
  <si>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</si>
  <si>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</si>
  <si>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</si>
  <si>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</si>
  <si>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</si>
  <si>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</si>
  <si>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</si>
  <si>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325.295,92</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</si>
  <si>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</si>
  <si>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</si>
  <si>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</si>
  <si>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</si>
  <si>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</si>
  <si>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</si>
  <si>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</si>
  <si>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</si>
  <si>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</si>
  <si>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</si>
  <si>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</si>
  <si>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</si>
  <si>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</si>
  <si>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</si>
  <si>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</si>
  <si>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</si>
  <si>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</si>
  <si>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</si>
  <si>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</si>
  <si>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</si>
  <si>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</si>
  <si>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</si>
  <si>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</si>
  <si>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</si>
  <si>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</si>
  <si>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</si>
  <si>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</si>
  <si>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</si>
  <si>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</si>
  <si>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</si>
  <si>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</si>
  <si>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</si>
  <si>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</si>
  <si>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</si>
  <si>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</si>
  <si>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</si>
  <si>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</si>
  <si>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</si>
  <si>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</si>
  <si>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</si>
  <si>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</si>
  <si>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</si>
  <si>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</si>
  <si>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</si>
  <si>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</si>
  <si>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</si>
  <si>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</si>
  <si>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</si>
  <si>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</si>
  <si>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</si>
  <si>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</si>
  <si>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</si>
  <si>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</si>
  <si>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</si>
  <si>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</si>
  <si>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12,47</t>
  </si>
  <si>
    <t>MESA VIBRATORIA COM DIMENSOES DE 2,0 X 1,0 M, COM MOTOR ELETRICO DE 2 POLOS E POTENCIA DE 3 CV</t>
  </si>
  <si>
    <t>11.200,00</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</si>
  <si>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</si>
  <si>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</si>
  <si>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</si>
  <si>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</si>
  <si>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</si>
  <si>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</si>
  <si>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</si>
  <si>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</si>
  <si>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</si>
  <si>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</si>
  <si>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</si>
  <si>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</si>
  <si>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</si>
  <si>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</si>
  <si>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</si>
  <si>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</si>
  <si>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</si>
  <si>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</si>
  <si>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</si>
  <si>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</si>
  <si>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</si>
  <si>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</si>
  <si>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</si>
  <si>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</si>
  <si>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</si>
  <si>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</si>
  <si>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</si>
  <si>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</si>
  <si>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</si>
  <si>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</si>
  <si>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</si>
  <si>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</si>
  <si>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</si>
  <si>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</si>
  <si>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</si>
  <si>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</si>
  <si>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</si>
  <si>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</si>
  <si>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</si>
  <si>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</si>
  <si>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</si>
  <si>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</si>
  <si>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</si>
  <si>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</si>
  <si>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</si>
  <si>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</si>
  <si>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</si>
  <si>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</si>
  <si>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</si>
  <si>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</si>
  <si>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</si>
  <si>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15,27</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</si>
  <si>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</si>
  <si>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</si>
  <si>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</si>
  <si>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</si>
  <si>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</si>
  <si>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</si>
  <si>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</si>
  <si>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</si>
  <si>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</si>
  <si>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</si>
  <si>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</si>
  <si>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</si>
  <si>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</si>
  <si>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</si>
  <si>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</si>
  <si>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</si>
  <si>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</si>
  <si>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</si>
  <si>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</si>
  <si>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</si>
  <si>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</si>
  <si>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120,68</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</si>
  <si>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</si>
  <si>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</si>
  <si>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</si>
  <si>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</si>
  <si>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</si>
  <si>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</si>
  <si>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</si>
  <si>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257,57</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</si>
  <si>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</si>
  <si>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</si>
  <si>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</si>
  <si>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</si>
  <si>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</si>
  <si>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</si>
  <si>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</si>
  <si>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</si>
  <si>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</si>
  <si>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</si>
  <si>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</si>
  <si>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</si>
  <si>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</si>
  <si>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</si>
  <si>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</si>
  <si>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</si>
  <si>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</si>
  <si>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</si>
  <si>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</si>
  <si>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</si>
  <si>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</si>
  <si>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</si>
  <si>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</si>
  <si>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</si>
  <si>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</si>
  <si>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</si>
  <si>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</si>
  <si>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</si>
  <si>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</si>
  <si>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</si>
  <si>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</si>
  <si>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</si>
  <si>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</si>
  <si>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</si>
  <si>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</si>
  <si>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</si>
  <si>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</si>
  <si>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</si>
  <si>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</si>
  <si>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</si>
  <si>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</si>
  <si>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</si>
  <si>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</si>
  <si>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</si>
  <si>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</si>
  <si>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</si>
  <si>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</si>
  <si>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</si>
  <si>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</si>
  <si>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</si>
  <si>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</si>
  <si>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18,70</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</si>
  <si>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</si>
  <si>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</si>
  <si>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</si>
  <si>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</si>
  <si>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</si>
  <si>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</si>
  <si>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</si>
  <si>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</si>
  <si>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</si>
  <si>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</si>
  <si>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</si>
  <si>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</si>
  <si>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</si>
  <si>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</si>
  <si>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</si>
  <si>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</si>
  <si>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</si>
  <si>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</si>
  <si>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</si>
  <si>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</si>
  <si>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</si>
  <si>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</si>
  <si>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17,24</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</si>
  <si>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</si>
  <si>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</si>
  <si>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</si>
  <si>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</si>
  <si>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</si>
  <si>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</si>
  <si>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</si>
  <si>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</si>
  <si>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</si>
  <si>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</si>
  <si>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19,40</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</si>
  <si>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</si>
  <si>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</si>
  <si>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</si>
  <si>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</si>
  <si>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</si>
  <si>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</si>
  <si>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</si>
  <si>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</si>
  <si>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</si>
  <si>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</si>
  <si>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</si>
  <si>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</si>
  <si>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</si>
  <si>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</si>
  <si>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</si>
  <si>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</si>
  <si>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</si>
  <si>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</si>
  <si>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</si>
  <si>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</si>
  <si>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</si>
  <si>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</si>
  <si>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</si>
  <si>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</si>
  <si>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</si>
  <si>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</si>
  <si>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</si>
  <si>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</si>
  <si>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</si>
  <si>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</si>
  <si>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</si>
  <si>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</si>
  <si>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</si>
  <si>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</si>
  <si>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</si>
  <si>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</si>
  <si>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</si>
  <si>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</si>
  <si>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</si>
  <si>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</si>
  <si>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</si>
  <si>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</si>
  <si>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</si>
  <si>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</si>
  <si>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</si>
  <si>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</si>
  <si>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</si>
  <si>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</si>
  <si>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</si>
  <si>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</si>
  <si>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</si>
  <si>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</si>
  <si>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</si>
  <si>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</si>
  <si>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</si>
  <si>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</si>
  <si>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</si>
  <si>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</si>
  <si>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</si>
  <si>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</si>
  <si>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</si>
  <si>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</si>
  <si>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</si>
  <si>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</si>
  <si>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</si>
  <si>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</si>
  <si>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</si>
  <si>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</si>
  <si>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</si>
  <si>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</si>
  <si>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</si>
  <si>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</si>
  <si>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</si>
  <si>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</si>
  <si>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</si>
  <si>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</si>
  <si>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</si>
  <si>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</si>
  <si>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</si>
  <si>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</si>
  <si>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</si>
  <si>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</si>
  <si>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</si>
  <si>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</si>
  <si>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</si>
  <si>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</si>
  <si>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</si>
  <si>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</si>
  <si>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</si>
  <si>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</si>
  <si>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</si>
  <si>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</si>
  <si>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</si>
  <si>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</si>
  <si>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</si>
  <si>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</si>
  <si>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</si>
  <si>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</si>
  <si>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</si>
  <si>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</si>
  <si>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</si>
  <si>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</si>
  <si>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</si>
  <si>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</si>
  <si>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</si>
  <si>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</si>
  <si>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</si>
  <si>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</si>
  <si>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</si>
  <si>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</si>
  <si>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</si>
  <si>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</si>
  <si>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</si>
  <si>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16,43</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</si>
  <si>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</si>
  <si>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</si>
  <si>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</si>
  <si>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</si>
  <si>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</si>
  <si>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</si>
  <si>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</si>
  <si>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</si>
  <si>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</si>
  <si>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</si>
  <si>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</si>
  <si>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</si>
  <si>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</si>
  <si>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</si>
  <si>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</si>
  <si>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</si>
  <si>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</si>
  <si>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</si>
  <si>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</si>
  <si>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</si>
  <si>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</si>
  <si>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</si>
  <si>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</si>
  <si>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</si>
  <si>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</si>
  <si>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</si>
  <si>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</si>
  <si>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</si>
  <si>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</si>
  <si>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</si>
  <si>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30,43</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</si>
  <si>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</si>
  <si>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</si>
  <si>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</si>
  <si>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</si>
  <si>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</si>
  <si>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</si>
  <si>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</si>
  <si>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</si>
  <si>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</si>
  <si>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</si>
  <si>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</si>
  <si>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</si>
  <si>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</si>
  <si>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</si>
  <si>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</si>
  <si>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</si>
  <si>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</si>
  <si>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</si>
  <si>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</si>
  <si>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</si>
  <si>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</si>
  <si>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</si>
  <si>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</si>
  <si>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</si>
  <si>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</si>
  <si>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</si>
  <si>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</si>
  <si>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</si>
  <si>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</si>
  <si>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</si>
  <si>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</si>
  <si>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</si>
  <si>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</si>
  <si>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</si>
  <si>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</si>
  <si>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</si>
  <si>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</si>
  <si>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</si>
  <si>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</si>
  <si>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</si>
  <si>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</si>
  <si>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</si>
  <si>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</si>
  <si>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</si>
  <si>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</si>
  <si>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</si>
  <si>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</si>
  <si>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</si>
  <si>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</si>
  <si>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</si>
  <si>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</si>
  <si>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</si>
  <si>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</si>
  <si>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</si>
  <si>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</si>
  <si>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</si>
  <si>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</si>
  <si>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</si>
  <si>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</si>
  <si>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</si>
  <si>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</si>
  <si>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</si>
  <si>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</si>
  <si>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</si>
  <si>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</si>
  <si>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</si>
  <si>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</si>
  <si>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</si>
  <si>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</si>
  <si>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</si>
  <si>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21,62</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</si>
  <si>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</si>
  <si>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</si>
  <si>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</si>
  <si>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</si>
  <si>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</si>
  <si>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</si>
  <si>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</si>
  <si>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</si>
  <si>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</si>
  <si>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</si>
  <si>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</si>
  <si>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</si>
  <si>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</si>
  <si>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</si>
  <si>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</si>
  <si>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</si>
  <si>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</si>
  <si>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</si>
  <si>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</si>
  <si>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</si>
  <si>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</si>
  <si>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</si>
  <si>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</si>
  <si>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</si>
  <si>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</si>
  <si>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</si>
  <si>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</si>
  <si>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</si>
  <si>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</si>
  <si>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</si>
  <si>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</si>
  <si>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</si>
  <si>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</si>
  <si>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</si>
  <si>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</si>
  <si>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</si>
  <si>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</si>
  <si>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</si>
  <si>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</si>
  <si>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43,43</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</si>
  <si>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</si>
  <si>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</si>
  <si>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</si>
  <si>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</si>
  <si>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</si>
  <si>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</si>
  <si>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</si>
  <si>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</si>
  <si>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</si>
  <si>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</si>
  <si>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</si>
  <si>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</si>
  <si>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</si>
  <si>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</si>
  <si>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</si>
  <si>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</si>
  <si>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</si>
  <si>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</si>
  <si>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</si>
  <si>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</si>
  <si>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</si>
  <si>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</si>
  <si>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</si>
  <si>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</si>
  <si>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</si>
  <si>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</si>
  <si>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</si>
  <si>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</si>
  <si>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</si>
  <si>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</si>
  <si>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</si>
  <si>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</si>
  <si>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</si>
  <si>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</si>
  <si>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</si>
  <si>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</si>
  <si>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</si>
  <si>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</si>
  <si>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</si>
  <si>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</si>
  <si>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</si>
  <si>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</si>
  <si>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36,22</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</si>
  <si>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</si>
  <si>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</si>
  <si>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</si>
  <si>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</si>
  <si>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</si>
  <si>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</si>
  <si>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</si>
  <si>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</si>
  <si>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</si>
  <si>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</si>
  <si>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</si>
  <si>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</si>
  <si>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</si>
  <si>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</si>
  <si>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</si>
  <si>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</si>
  <si>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</si>
  <si>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</si>
  <si>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</si>
  <si>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</si>
  <si>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</si>
  <si>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</si>
  <si>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</si>
  <si>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</si>
  <si>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</si>
  <si>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</si>
  <si>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</si>
  <si>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</si>
  <si>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</si>
  <si>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</si>
  <si>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</si>
  <si>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</si>
  <si>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</si>
  <si>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</si>
  <si>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</si>
  <si>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</si>
  <si>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</si>
  <si>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</si>
  <si>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</si>
  <si>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</si>
  <si>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</si>
  <si>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</si>
  <si>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</si>
  <si>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</si>
  <si>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</si>
  <si>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</si>
  <si>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</si>
  <si>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</si>
  <si>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</si>
  <si>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</si>
  <si>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</si>
  <si>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</si>
  <si>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</si>
  <si>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</si>
  <si>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</si>
  <si>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</si>
  <si>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</si>
  <si>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</si>
  <si>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</si>
  <si>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</si>
  <si>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</si>
  <si>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</si>
  <si>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</si>
  <si>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</si>
  <si>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</si>
  <si>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</si>
  <si>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</si>
  <si>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</si>
  <si>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</si>
  <si>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</si>
  <si>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</si>
  <si>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</si>
  <si>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</si>
  <si>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</si>
  <si>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</si>
  <si>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</si>
  <si>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</si>
  <si>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</si>
  <si>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</si>
  <si>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</si>
  <si>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</si>
  <si>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</si>
  <si>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</si>
  <si>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</si>
  <si>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</si>
  <si>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</si>
  <si>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</si>
  <si>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</si>
  <si>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</si>
  <si>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</si>
  <si>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</si>
  <si>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</si>
  <si>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</si>
  <si>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</si>
  <si>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</si>
  <si>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</si>
  <si>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</si>
  <si>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</si>
  <si>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</si>
  <si>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</si>
  <si>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</si>
  <si>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</si>
  <si>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</si>
  <si>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</si>
  <si>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</si>
  <si>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</si>
  <si>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</si>
  <si>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</si>
  <si>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</si>
  <si>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</si>
  <si>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</si>
  <si>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</si>
  <si>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</si>
  <si>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</si>
  <si>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</si>
  <si>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</si>
  <si>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</si>
  <si>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</si>
  <si>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</si>
  <si>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</si>
  <si>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</si>
  <si>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</si>
  <si>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</si>
  <si>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</si>
  <si>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</si>
  <si>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</si>
  <si>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</si>
  <si>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</si>
  <si>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</si>
  <si>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</si>
  <si>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</si>
  <si>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</si>
  <si>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</si>
  <si>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</si>
  <si>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</si>
  <si>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</si>
  <si>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</si>
  <si>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</si>
  <si>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</si>
  <si>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</si>
  <si>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</si>
  <si>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</si>
  <si>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</si>
  <si>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</si>
  <si>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</si>
  <si>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</si>
  <si>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</si>
  <si>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</si>
  <si>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</si>
  <si>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</si>
  <si>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</si>
  <si>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</si>
  <si>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</si>
  <si>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</si>
  <si>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</si>
  <si>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</si>
  <si>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</si>
  <si>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</si>
  <si>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</si>
  <si>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</si>
  <si>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</si>
  <si>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</si>
  <si>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</si>
  <si>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</si>
  <si>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</si>
  <si>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</si>
  <si>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</si>
  <si>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</si>
  <si>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</si>
  <si>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24,69</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</si>
  <si>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</si>
  <si>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</si>
  <si>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</si>
  <si>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</si>
  <si>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</si>
  <si>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</si>
  <si>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</si>
  <si>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</si>
  <si>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</si>
  <si>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</si>
  <si>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</si>
  <si>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</si>
  <si>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</si>
  <si>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</si>
  <si>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</si>
  <si>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</si>
  <si>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</si>
  <si>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</si>
  <si>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</si>
  <si>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</si>
  <si>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</si>
  <si>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</si>
  <si>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</si>
  <si>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</si>
  <si>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</si>
  <si>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</si>
  <si>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</si>
  <si>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</si>
  <si>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</si>
  <si>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</si>
  <si>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</si>
  <si>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</si>
  <si>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</si>
  <si>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</si>
  <si>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</si>
  <si>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</si>
  <si>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</si>
  <si>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</si>
  <si>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</si>
  <si>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</si>
  <si>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</si>
  <si>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</si>
  <si>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</si>
  <si>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</si>
  <si>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</si>
  <si>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</si>
  <si>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</si>
  <si>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</si>
  <si>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</si>
  <si>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</si>
  <si>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</si>
  <si>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</si>
  <si>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</si>
  <si>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</si>
  <si>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</si>
  <si>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</si>
  <si>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</si>
  <si>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</si>
  <si>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</si>
  <si>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</si>
  <si>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</si>
  <si>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</si>
  <si>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</si>
  <si>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</si>
  <si>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</si>
  <si>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</si>
  <si>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</si>
  <si>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</si>
  <si>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</si>
  <si>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</si>
  <si>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</si>
  <si>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</si>
  <si>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</si>
  <si>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</si>
  <si>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</si>
  <si>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</si>
  <si>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</si>
  <si>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</si>
  <si>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</si>
  <si>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</si>
  <si>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16,80</t>
  </si>
  <si>
    <t>REDUCAO PVC PBA, JE, PB, DN 100 X 75 / DE 110 X 85 MM, PARA REDE DE AGUA</t>
  </si>
  <si>
    <t>REDUCAO PVC PBA, JE, PB, DN 75 X 50 / DE 85 X 60 MM, PARA REDE DE AGUA</t>
  </si>
  <si>
    <t>REDUTOR TIPO THINNER PARA ACABAMENTO</t>
  </si>
  <si>
    <t>14,23</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</si>
  <si>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</si>
  <si>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</si>
  <si>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</si>
  <si>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</si>
  <si>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</si>
  <si>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</si>
  <si>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</si>
  <si>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</si>
  <si>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</si>
  <si>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</si>
  <si>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</si>
  <si>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</si>
  <si>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</si>
  <si>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</si>
  <si>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</si>
  <si>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</si>
  <si>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</si>
  <si>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</si>
  <si>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</si>
  <si>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</si>
  <si>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</si>
  <si>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</si>
  <si>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</si>
  <si>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</si>
  <si>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</si>
  <si>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</si>
  <si>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22,11</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</si>
  <si>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</si>
  <si>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</si>
  <si>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</si>
  <si>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</si>
  <si>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</si>
  <si>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</si>
  <si>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</si>
  <si>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</si>
  <si>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</si>
  <si>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50,45</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</si>
  <si>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</si>
  <si>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</si>
  <si>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</si>
  <si>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</si>
  <si>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</si>
  <si>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</si>
  <si>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</si>
  <si>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</si>
  <si>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32,14</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</si>
  <si>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</si>
  <si>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</si>
  <si>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</si>
  <si>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</si>
  <si>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</si>
  <si>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</si>
  <si>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</si>
  <si>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</si>
  <si>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</si>
  <si>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</si>
  <si>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</si>
  <si>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</si>
  <si>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</si>
  <si>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</si>
  <si>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</si>
  <si>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</si>
  <si>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</si>
  <si>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</si>
  <si>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</si>
  <si>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</si>
  <si>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</si>
  <si>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</si>
  <si>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</si>
  <si>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</si>
  <si>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</si>
  <si>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</si>
  <si>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</si>
  <si>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</si>
  <si>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</si>
  <si>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</si>
  <si>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</si>
  <si>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</si>
  <si>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</si>
  <si>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</si>
  <si>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</si>
  <si>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</si>
  <si>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</si>
  <si>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</si>
  <si>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</si>
  <si>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</si>
  <si>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</si>
  <si>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</si>
  <si>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</si>
  <si>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</si>
  <si>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</si>
  <si>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</si>
  <si>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</si>
  <si>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</si>
  <si>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</si>
  <si>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</si>
  <si>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</si>
  <si>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</si>
  <si>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</si>
  <si>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</si>
  <si>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</si>
  <si>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</si>
  <si>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</si>
  <si>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</si>
  <si>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</si>
  <si>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</si>
  <si>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</si>
  <si>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</si>
  <si>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</si>
  <si>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</si>
  <si>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</si>
  <si>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</si>
  <si>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</si>
  <si>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</si>
  <si>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</si>
  <si>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</si>
  <si>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</si>
  <si>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</si>
  <si>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</si>
  <si>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</si>
  <si>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</si>
  <si>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</si>
  <si>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</si>
  <si>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</si>
  <si>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</si>
  <si>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</si>
  <si>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</si>
  <si>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</si>
  <si>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</si>
  <si>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</si>
  <si>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</si>
  <si>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</si>
  <si>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</si>
  <si>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</si>
  <si>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</si>
  <si>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21,49</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</si>
  <si>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</si>
  <si>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</si>
  <si>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</si>
  <si>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</si>
  <si>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</si>
  <si>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83.929,51</t>
  </si>
  <si>
    <t>SEMIRREBOQUE COM TRES EIXOS EM TANDEM TIPO BASCULANTE COM CACAMBA METALICA 18 M3 (INCLUI MONTAGEM, NAO INCLUI CAVALO MECANICO)</t>
  </si>
  <si>
    <t>98.685,31</t>
  </si>
  <si>
    <t>SEMIRREBOQUE COM TRES EIXOS, PARA TRANSPORTE DE CARGA SECA, DIMENSOES APROXIMADAS 2,60 X 12,50 X 0,50 M (NAO INCLUI CAVALO MECANICO)</t>
  </si>
  <si>
    <t>76.316,64</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</si>
  <si>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</si>
  <si>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</si>
  <si>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</si>
  <si>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21,10</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</si>
  <si>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</si>
  <si>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</si>
  <si>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</si>
  <si>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</si>
  <si>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</si>
  <si>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</si>
  <si>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</si>
  <si>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</si>
  <si>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</si>
  <si>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</si>
  <si>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</si>
  <si>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</si>
  <si>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</si>
  <si>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</si>
  <si>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</si>
  <si>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</si>
  <si>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</si>
  <si>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</si>
  <si>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</si>
  <si>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</si>
  <si>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</si>
  <si>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</si>
  <si>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</si>
  <si>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</si>
  <si>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</si>
  <si>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</si>
  <si>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</si>
  <si>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</si>
  <si>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</si>
  <si>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</si>
  <si>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</si>
  <si>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</si>
  <si>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</si>
  <si>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</si>
  <si>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</si>
  <si>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</si>
  <si>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</si>
  <si>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</si>
  <si>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</si>
  <si>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</si>
  <si>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26,16</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</si>
  <si>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</si>
  <si>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</si>
  <si>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</si>
  <si>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</si>
  <si>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</si>
  <si>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</si>
  <si>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</si>
  <si>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</si>
  <si>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</si>
  <si>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</si>
  <si>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</si>
  <si>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</si>
  <si>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</si>
  <si>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</si>
  <si>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</si>
  <si>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</si>
  <si>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</si>
  <si>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</si>
  <si>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</si>
  <si>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</si>
  <si>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</si>
  <si>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</si>
  <si>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</si>
  <si>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</si>
  <si>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</si>
  <si>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</si>
  <si>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4,49</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</si>
  <si>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</si>
  <si>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</si>
  <si>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</si>
  <si>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</si>
  <si>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</si>
  <si>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</si>
  <si>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</si>
  <si>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</si>
  <si>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</si>
  <si>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</si>
  <si>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</si>
  <si>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</si>
  <si>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</si>
  <si>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</si>
  <si>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</si>
  <si>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</si>
  <si>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</si>
  <si>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</si>
  <si>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</si>
  <si>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</si>
  <si>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</si>
  <si>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</si>
  <si>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</si>
  <si>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</si>
  <si>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</si>
  <si>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</si>
  <si>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</si>
  <si>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</si>
  <si>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</si>
  <si>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</si>
  <si>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3,28</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</si>
  <si>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</si>
  <si>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</si>
  <si>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</si>
  <si>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</si>
  <si>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</si>
  <si>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</si>
  <si>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</si>
  <si>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</si>
  <si>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</si>
  <si>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</si>
  <si>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</si>
  <si>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72,19</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</si>
  <si>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</si>
  <si>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</si>
  <si>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</si>
  <si>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</si>
  <si>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</si>
  <si>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</si>
  <si>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</si>
  <si>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</si>
  <si>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</si>
  <si>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</si>
  <si>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</si>
  <si>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</si>
  <si>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</si>
  <si>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</si>
  <si>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</si>
  <si>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</si>
  <si>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</si>
  <si>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</si>
  <si>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</si>
  <si>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</si>
  <si>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</si>
  <si>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</si>
  <si>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</si>
  <si>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</si>
  <si>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</si>
  <si>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</si>
  <si>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</si>
  <si>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</si>
  <si>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</si>
  <si>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</si>
  <si>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</si>
  <si>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</si>
  <si>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</si>
  <si>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</si>
  <si>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</si>
  <si>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</si>
  <si>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</si>
  <si>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</si>
  <si>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</si>
  <si>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</si>
  <si>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</si>
  <si>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</si>
  <si>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</si>
  <si>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</si>
  <si>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</si>
  <si>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</si>
  <si>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</si>
  <si>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</si>
  <si>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</si>
  <si>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</si>
  <si>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</si>
  <si>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</si>
  <si>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</si>
  <si>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</si>
  <si>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</si>
  <si>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</si>
  <si>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</si>
  <si>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</si>
  <si>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</si>
  <si>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</si>
  <si>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</si>
  <si>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</si>
  <si>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</si>
  <si>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</si>
  <si>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</si>
  <si>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</si>
  <si>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</si>
  <si>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</si>
  <si>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</si>
  <si>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</si>
  <si>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</si>
  <si>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</si>
  <si>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</si>
  <si>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</si>
  <si>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</si>
  <si>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</si>
  <si>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</si>
  <si>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</si>
  <si>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</si>
  <si>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</si>
  <si>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</si>
  <si>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</si>
  <si>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</si>
  <si>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</si>
  <si>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</si>
  <si>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</si>
  <si>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</si>
  <si>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</si>
  <si>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</si>
  <si>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</si>
  <si>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</si>
  <si>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</si>
  <si>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</si>
  <si>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</si>
  <si>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</si>
  <si>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</si>
  <si>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</si>
  <si>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</si>
  <si>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</si>
  <si>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</si>
  <si>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</si>
  <si>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</si>
  <si>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</si>
  <si>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</si>
  <si>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</si>
  <si>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</si>
  <si>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</si>
  <si>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</si>
  <si>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</si>
  <si>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</si>
  <si>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</si>
  <si>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</si>
  <si>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</si>
  <si>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</si>
  <si>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</si>
  <si>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</si>
  <si>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</si>
  <si>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</si>
  <si>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</si>
  <si>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</si>
  <si>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</si>
  <si>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</si>
  <si>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</si>
  <si>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</si>
  <si>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</si>
  <si>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</si>
  <si>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</si>
  <si>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</si>
  <si>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</si>
  <si>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</si>
  <si>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</si>
  <si>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</si>
  <si>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</si>
  <si>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</si>
  <si>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</si>
  <si>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</si>
  <si>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</si>
  <si>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</si>
  <si>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</si>
  <si>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</si>
  <si>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</si>
  <si>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</si>
  <si>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</si>
  <si>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</si>
  <si>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</si>
  <si>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</si>
  <si>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</si>
  <si>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</si>
  <si>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</si>
  <si>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</si>
  <si>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</si>
  <si>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</si>
  <si>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</si>
  <si>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</si>
  <si>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</si>
  <si>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</si>
  <si>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</si>
  <si>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</si>
  <si>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</si>
  <si>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</si>
  <si>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</si>
  <si>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</si>
  <si>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</si>
  <si>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</si>
  <si>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</si>
  <si>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</si>
  <si>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26,22</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</si>
  <si>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</si>
  <si>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</si>
  <si>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</si>
  <si>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</si>
  <si>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</si>
  <si>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</si>
  <si>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</si>
  <si>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</si>
  <si>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</si>
  <si>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</si>
  <si>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</si>
  <si>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</si>
  <si>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</si>
  <si>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</si>
  <si>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</si>
  <si>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</si>
  <si>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</si>
  <si>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</si>
  <si>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</si>
  <si>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</si>
  <si>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</si>
  <si>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</si>
  <si>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</si>
  <si>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</si>
  <si>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</si>
  <si>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</si>
  <si>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</si>
  <si>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</si>
  <si>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</si>
  <si>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</si>
  <si>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</si>
  <si>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</si>
  <si>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</si>
  <si>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</si>
  <si>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</si>
  <si>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</si>
  <si>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</si>
  <si>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</si>
  <si>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</si>
  <si>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</si>
  <si>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</si>
  <si>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</si>
  <si>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</si>
  <si>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</si>
  <si>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</si>
  <si>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</si>
  <si>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</si>
  <si>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</si>
  <si>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</si>
  <si>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</si>
  <si>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</si>
  <si>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</si>
  <si>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</si>
  <si>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</si>
  <si>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</si>
  <si>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</si>
  <si>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30,56</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</si>
  <si>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</si>
  <si>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</si>
  <si>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</si>
  <si>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</si>
  <si>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</si>
  <si>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</si>
  <si>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</si>
  <si>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</si>
  <si>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</si>
  <si>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</si>
  <si>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</si>
  <si>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</si>
  <si>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</si>
  <si>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</si>
  <si>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</si>
  <si>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</si>
  <si>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</si>
  <si>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</si>
  <si>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</si>
  <si>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</si>
  <si>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</si>
  <si>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</si>
  <si>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</si>
  <si>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</si>
  <si>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</si>
  <si>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</si>
  <si>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</si>
  <si>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</si>
  <si>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</si>
  <si>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11,84</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</si>
  <si>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</si>
  <si>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</si>
  <si>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</si>
  <si>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</si>
  <si>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</si>
  <si>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</si>
  <si>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</si>
  <si>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</si>
  <si>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</si>
  <si>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</si>
  <si>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</si>
  <si>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</si>
  <si>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</si>
  <si>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8,59</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</si>
  <si>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</si>
  <si>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</si>
  <si>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</si>
  <si>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</si>
  <si>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</si>
  <si>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</si>
  <si>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</si>
  <si>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</si>
  <si>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</si>
  <si>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</si>
  <si>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</si>
  <si>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</si>
  <si>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</si>
  <si>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</si>
  <si>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</si>
  <si>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</si>
  <si>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</si>
  <si>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</si>
  <si>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</si>
  <si>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</si>
  <si>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</si>
  <si>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</si>
  <si>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</si>
  <si>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</si>
  <si>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</si>
  <si>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</si>
  <si>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</si>
  <si>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</si>
  <si>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</si>
  <si>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</si>
  <si>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</si>
  <si>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</si>
  <si>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</si>
  <si>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</si>
  <si>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</si>
  <si>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</si>
  <si>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</si>
  <si>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</si>
  <si>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</si>
  <si>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</si>
  <si>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</si>
  <si>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</si>
  <si>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</si>
  <si>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</si>
  <si>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</si>
  <si>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</si>
  <si>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</si>
  <si>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</si>
  <si>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</si>
  <si>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</si>
  <si>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</si>
  <si>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</si>
  <si>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</si>
  <si>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</si>
  <si>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</si>
  <si>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</si>
  <si>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</si>
  <si>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</si>
  <si>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</si>
  <si>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</si>
  <si>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</si>
  <si>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</si>
  <si>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</si>
  <si>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</si>
  <si>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</si>
  <si>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</si>
  <si>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</si>
  <si>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</si>
  <si>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</si>
  <si>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</si>
  <si>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</si>
  <si>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</si>
  <si>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29,38</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</si>
  <si>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</si>
  <si>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</si>
  <si>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</si>
  <si>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</si>
  <si>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</si>
  <si>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</si>
  <si>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</si>
  <si>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</si>
  <si>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</si>
  <si>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</si>
  <si>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</si>
  <si>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</si>
  <si>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</si>
  <si>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</si>
  <si>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</si>
  <si>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</si>
  <si>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</si>
  <si>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</si>
  <si>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</si>
  <si>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</si>
  <si>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</si>
  <si>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</si>
  <si>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</si>
  <si>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</si>
  <si>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</si>
  <si>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</si>
  <si>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</si>
  <si>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</si>
  <si>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</si>
  <si>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</si>
  <si>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</si>
  <si>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</si>
  <si>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</si>
  <si>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</si>
  <si>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</si>
  <si>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</si>
  <si>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</si>
  <si>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</si>
  <si>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</si>
  <si>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</si>
  <si>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</si>
  <si>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</si>
  <si>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</si>
  <si>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</si>
  <si>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</si>
  <si>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</si>
  <si>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</si>
  <si>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22,21</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</si>
  <si>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</si>
  <si>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</si>
  <si>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</si>
  <si>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12,24</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</si>
  <si>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</si>
  <si>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</si>
  <si>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</si>
  <si>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</si>
  <si>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</si>
  <si>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</si>
  <si>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</si>
  <si>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</si>
  <si>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</si>
  <si>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</si>
  <si>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</si>
  <si>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</si>
  <si>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</si>
  <si>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</si>
  <si>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</si>
  <si>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</si>
  <si>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</si>
  <si>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</si>
  <si>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</si>
  <si>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</si>
  <si>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</si>
  <si>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</si>
  <si>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</si>
  <si>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</si>
  <si>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</si>
  <si>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</si>
  <si>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</si>
  <si>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</si>
  <si>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</si>
  <si>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</si>
  <si>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13,03</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</si>
  <si>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</si>
  <si>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</si>
  <si>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</si>
  <si>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</si>
  <si>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</si>
  <si>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</si>
  <si>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</si>
  <si>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</si>
  <si>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</si>
  <si>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</si>
  <si>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</si>
  <si>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</si>
  <si>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</si>
  <si>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</si>
  <si>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</si>
  <si>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</si>
  <si>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</si>
  <si>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</si>
  <si>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</si>
  <si>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</si>
  <si>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</si>
  <si>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</si>
  <si>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</si>
  <si>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</si>
  <si>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</si>
  <si>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</si>
  <si>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</si>
  <si>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13,40</t>
  </si>
  <si>
    <t>TORNEIRA ELETRICA DE PAREDE, BICA ALTA, PARA COZINHA, 5500 W (110/220 V)</t>
  </si>
  <si>
    <t>TORNEIRA METAL AMARELO COM BICO PARA JARDIM, PADRAO POPULAR, 1/2 " OU 3/4 " (REF 1128)</t>
  </si>
  <si>
    <t>TORNEIRA METAL AMARELO CURTA SEM BICO PARA TANQUE, PADRAO POPULAR, 1/2 " OU 3/4 " (REF 1120)</t>
  </si>
  <si>
    <t>25,61</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</si>
  <si>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</si>
  <si>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</si>
  <si>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</si>
  <si>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</si>
  <si>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</si>
  <si>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</si>
  <si>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</si>
  <si>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</si>
  <si>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</si>
  <si>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</si>
  <si>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</si>
  <si>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</si>
  <si>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</si>
  <si>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</si>
  <si>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</si>
  <si>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</si>
  <si>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</si>
  <si>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</si>
  <si>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</si>
  <si>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</si>
  <si>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</si>
  <si>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</si>
  <si>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</si>
  <si>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</si>
  <si>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</si>
  <si>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</si>
  <si>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</si>
  <si>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</si>
  <si>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</si>
  <si>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</si>
  <si>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</si>
  <si>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</si>
  <si>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</si>
  <si>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</si>
  <si>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</si>
  <si>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</si>
  <si>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</si>
  <si>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</si>
  <si>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</si>
  <si>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</si>
  <si>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</si>
  <si>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</si>
  <si>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</si>
  <si>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</si>
  <si>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</si>
  <si>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</si>
  <si>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</si>
  <si>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</si>
  <si>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</si>
  <si>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</si>
  <si>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</si>
  <si>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</si>
  <si>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</si>
  <si>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</si>
  <si>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</si>
  <si>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</si>
  <si>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</si>
  <si>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</si>
  <si>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</si>
  <si>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</si>
  <si>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</si>
  <si>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</si>
  <si>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</si>
  <si>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</si>
  <si>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</si>
  <si>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</si>
  <si>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</si>
  <si>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</si>
  <si>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</si>
  <si>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</si>
  <si>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</si>
  <si>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</si>
  <si>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</si>
  <si>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</si>
  <si>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</si>
  <si>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</si>
  <si>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</si>
  <si>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</si>
  <si>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</si>
  <si>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</si>
  <si>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</si>
  <si>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</si>
  <si>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</si>
  <si>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</si>
  <si>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</si>
  <si>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</si>
  <si>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</si>
  <si>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</si>
  <si>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</si>
  <si>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</si>
  <si>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</si>
  <si>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</si>
  <si>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</si>
  <si>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</si>
  <si>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</si>
  <si>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</si>
  <si>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</si>
  <si>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</si>
  <si>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</si>
  <si>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</si>
  <si>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</si>
  <si>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</si>
  <si>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</si>
  <si>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</si>
  <si>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</si>
  <si>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</si>
  <si>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</si>
  <si>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</si>
  <si>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</si>
  <si>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</si>
  <si>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</si>
  <si>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</si>
  <si>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</si>
  <si>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</si>
  <si>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</si>
  <si>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</si>
  <si>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</si>
  <si>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</si>
  <si>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</si>
  <si>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</si>
  <si>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</si>
  <si>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</si>
  <si>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</si>
  <si>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</si>
  <si>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</si>
  <si>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</si>
  <si>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</si>
  <si>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133,17</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</si>
  <si>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</si>
  <si>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</si>
  <si>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</si>
  <si>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</si>
  <si>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</si>
  <si>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</si>
  <si>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</si>
  <si>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</si>
  <si>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</si>
  <si>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</si>
  <si>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</si>
  <si>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</si>
  <si>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</si>
  <si>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</si>
  <si>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</si>
  <si>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</si>
  <si>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</si>
  <si>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</si>
  <si>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</si>
  <si>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</si>
  <si>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</si>
  <si>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</si>
  <si>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</si>
  <si>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</si>
  <si>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</si>
  <si>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</si>
  <si>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</si>
  <si>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</si>
  <si>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</si>
  <si>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</si>
  <si>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</si>
  <si>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</si>
  <si>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</si>
  <si>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</si>
  <si>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</si>
  <si>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</si>
  <si>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</si>
  <si>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</si>
  <si>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</si>
  <si>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</si>
  <si>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</si>
  <si>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</si>
  <si>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</si>
  <si>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</si>
  <si>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</si>
  <si>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</si>
  <si>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</si>
  <si>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</si>
  <si>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</si>
  <si>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14,83</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</si>
  <si>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</si>
  <si>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</si>
  <si>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</si>
  <si>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</si>
  <si>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</si>
  <si>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</si>
  <si>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</si>
  <si>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</si>
  <si>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</si>
  <si>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</si>
  <si>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</si>
  <si>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</si>
  <si>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</si>
  <si>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</si>
  <si>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</si>
  <si>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</si>
  <si>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</si>
  <si>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</si>
  <si>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9,36</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</si>
  <si>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</si>
  <si>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</si>
  <si>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</si>
  <si>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</si>
  <si>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</si>
  <si>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</si>
  <si>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</si>
  <si>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</si>
  <si>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</si>
  <si>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</si>
  <si>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</si>
  <si>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</si>
  <si>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24,73</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</si>
  <si>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</si>
  <si>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</si>
  <si>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</si>
  <si>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61,25</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</si>
  <si>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</si>
  <si>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</si>
  <si>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</si>
  <si>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</si>
  <si>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</si>
  <si>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</si>
  <si>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</si>
  <si>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</si>
  <si>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</si>
  <si>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</si>
  <si>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</si>
  <si>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</si>
  <si>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</si>
  <si>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</si>
  <si>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</si>
  <si>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</si>
  <si>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</si>
  <si>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</si>
  <si>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</si>
  <si>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</si>
  <si>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</si>
  <si>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</si>
  <si>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</si>
  <si>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</si>
  <si>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</si>
  <si>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</si>
  <si>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</si>
  <si>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</si>
  <si>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</si>
  <si>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</si>
  <si>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</si>
  <si>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</si>
  <si>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</si>
  <si>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</si>
  <si>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</si>
  <si>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</si>
  <si>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</si>
  <si>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</si>
  <si>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</si>
  <si>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</si>
  <si>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</si>
  <si>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</si>
  <si>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</si>
  <si>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</si>
  <si>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</si>
  <si>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</si>
  <si>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</si>
  <si>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</si>
  <si>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</si>
  <si>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</si>
  <si>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</si>
  <si>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</si>
  <si>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</si>
  <si>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</si>
  <si>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</si>
  <si>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</si>
  <si>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</si>
  <si>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</si>
  <si>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</si>
  <si>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</si>
  <si>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</si>
  <si>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</si>
  <si>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</si>
  <si>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</si>
  <si>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</si>
  <si>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</si>
  <si>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</si>
  <si>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</si>
  <si>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</si>
  <si>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</si>
  <si>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</si>
  <si>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</si>
  <si>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</si>
  <si>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</si>
  <si>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</si>
  <si>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</si>
  <si>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</si>
  <si>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</si>
  <si>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</si>
  <si>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</si>
  <si>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</si>
  <si>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</si>
  <si>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</si>
  <si>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</si>
  <si>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</si>
  <si>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</si>
  <si>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</si>
  <si>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</si>
  <si>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</si>
  <si>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</si>
  <si>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</si>
  <si>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</si>
  <si>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</si>
  <si>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</si>
  <si>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</si>
  <si>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35,99</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</si>
  <si>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</si>
  <si>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</si>
  <si>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</si>
  <si>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</si>
  <si>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</si>
  <si>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</si>
  <si>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</si>
  <si>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</si>
  <si>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</si>
  <si>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</si>
  <si>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</si>
  <si>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</si>
  <si>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</si>
  <si>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</si>
  <si>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</si>
  <si>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</si>
  <si>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</si>
  <si>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</si>
  <si>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</si>
  <si>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</si>
  <si>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</si>
  <si>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</si>
  <si>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</si>
  <si>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</si>
  <si>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</si>
  <si>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16,31</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</si>
  <si>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</si>
  <si>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</si>
  <si>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</si>
  <si>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</si>
  <si>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</si>
  <si>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</si>
  <si>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</si>
  <si>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</si>
  <si>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</si>
  <si>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</si>
  <si>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</si>
  <si>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</si>
  <si>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</si>
  <si>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</si>
  <si>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</si>
  <si>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</si>
  <si>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</si>
  <si>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</si>
  <si>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</si>
  <si>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</si>
  <si>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</si>
  <si>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</si>
  <si>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</si>
  <si>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</si>
  <si>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</si>
  <si>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</si>
  <si>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</si>
  <si>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</si>
  <si>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</si>
  <si>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</si>
  <si>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</si>
  <si>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</si>
  <si>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</si>
  <si>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</si>
  <si>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</si>
  <si>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</si>
  <si>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</si>
  <si>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</si>
  <si>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</si>
  <si>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</si>
  <si>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</si>
  <si>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</si>
  <si>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</si>
  <si>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</si>
  <si>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</si>
  <si>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</si>
  <si>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</si>
  <si>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</si>
  <si>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</si>
  <si>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</si>
  <si>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</si>
  <si>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</si>
  <si>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</si>
  <si>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</si>
  <si>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</si>
  <si>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</si>
  <si>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</si>
  <si>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</si>
  <si>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</si>
  <si>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</si>
  <si>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</si>
  <si>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</si>
  <si>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</si>
  <si>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</si>
  <si>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</si>
  <si>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</si>
  <si>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</si>
  <si>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</si>
  <si>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</si>
  <si>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</si>
  <si>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</si>
  <si>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</si>
  <si>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</si>
  <si>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</si>
  <si>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</si>
  <si>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</si>
  <si>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</si>
  <si>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</si>
  <si>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</si>
  <si>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</si>
  <si>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</si>
  <si>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</si>
  <si>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</si>
  <si>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</si>
  <si>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</si>
  <si>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</si>
  <si>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</si>
  <si>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</si>
  <si>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</si>
  <si>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</si>
  <si>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</si>
  <si>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</si>
  <si>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</si>
  <si>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</si>
  <si>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</si>
  <si>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</si>
  <si>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</si>
  <si>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</si>
  <si>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</si>
  <si>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</si>
  <si>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</si>
  <si>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</si>
  <si>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</si>
  <si>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</si>
  <si>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</si>
  <si>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</si>
  <si>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</si>
  <si>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</si>
  <si>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</si>
  <si>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</si>
  <si>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</si>
  <si>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</si>
  <si>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</si>
  <si>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</si>
  <si>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</si>
  <si>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</si>
  <si>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</si>
  <si>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</si>
  <si>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</si>
  <si>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</si>
  <si>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</si>
  <si>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</si>
  <si>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</si>
  <si>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</si>
  <si>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</si>
  <si>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</si>
  <si>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</si>
  <si>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</si>
  <si>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</si>
  <si>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</si>
  <si>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</si>
  <si>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</si>
  <si>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</si>
  <si>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</si>
  <si>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</si>
  <si>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</si>
  <si>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</si>
  <si>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</si>
  <si>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</si>
  <si>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</si>
  <si>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</si>
  <si>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</si>
  <si>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</si>
  <si>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</si>
  <si>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</si>
  <si>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</si>
  <si>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</si>
  <si>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</si>
  <si>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64,09</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</si>
  <si>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</si>
  <si>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</si>
  <si>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</si>
  <si>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42,96</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</si>
  <si>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</si>
  <si>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</si>
  <si>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</si>
  <si>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</si>
  <si>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</si>
  <si>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</si>
  <si>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</si>
  <si>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</si>
  <si>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</si>
  <si>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</si>
  <si>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</si>
  <si>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20,01</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</si>
  <si>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</si>
  <si>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</si>
  <si>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</si>
  <si>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</si>
  <si>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</si>
  <si>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</si>
  <si>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</si>
  <si>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</si>
  <si>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</si>
  <si>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</si>
  <si>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</si>
  <si>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</si>
  <si>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</si>
  <si>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</si>
  <si>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</si>
  <si>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</si>
  <si>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</si>
  <si>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</si>
  <si>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</si>
  <si>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</si>
  <si>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</si>
  <si>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</si>
  <si>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</si>
  <si>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</si>
  <si>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</si>
  <si>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</si>
  <si>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</si>
  <si>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</si>
  <si>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</si>
  <si>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</si>
  <si>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</si>
  <si>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</si>
  <si>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</si>
  <si>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</si>
  <si>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</si>
  <si>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</si>
  <si>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17,07</t>
  </si>
  <si>
    <t>VIGA DE MADEIRA NAO APARELHADA *7,5 X 15 CM (3 X 6 ") PINUS, MISTA OU EQUIVALENTE DA REGIAO</t>
  </si>
  <si>
    <t>ASSENTAMENTO DE TUBO DE AÇO CARBONO PARA REDE DE ÁGUA, DN 1000 MM (40  ) OU DN 1100 MM (44  ), JUNTA SOLDADA, INSTALADO EM LOCAL COM NÍVEL BAIXO DE INTERFERÊNCIAS (NÃO INCLUI FORNECIMENTO). AF_11/2017</t>
  </si>
  <si>
    <t>112,60</t>
  </si>
  <si>
    <t>23,10</t>
  </si>
  <si>
    <t>19,45</t>
  </si>
  <si>
    <t>23,71</t>
  </si>
  <si>
    <t>6,40</t>
  </si>
  <si>
    <t>98764</t>
  </si>
  <si>
    <t>INVERSOR DE SOLDA MONOFÁSICO DE 160 A, POTÊNCIA DE 5400 W, TENSÃO DE 220 V, PARA SOLDA COM ELETRODOS DE 2,0 A 4,0 MM E PROCESSO TIG - CHP DIURNO. AF_06/2018</t>
  </si>
  <si>
    <t>38,88</t>
  </si>
  <si>
    <t>98765</t>
  </si>
  <si>
    <t>INVERSOR DE SOLDA MONOFÁSICO DE 160 A, POTÊNCIA DE 5400 W, TENSÃO DE 220 V, PARA SOLDA COM ELETRODOS DE 2,0 A 4,0 MM E PROCESSO TIG - CHI DIURNO. AF_06/2018</t>
  </si>
  <si>
    <t>14,68</t>
  </si>
  <si>
    <t>16,36</t>
  </si>
  <si>
    <t>9,07</t>
  </si>
  <si>
    <t>CAMINHÃO PARA EQUIPAMENTO DE LIMPEZA A SUCÇÃO COM CAMINHÃO TRUCADO DE PESO BRUTO TOTAL 23000 KG, CARGA ÚTIL MÁX. 15935 KG, DISTÂNCIA ENTRE EIXOS 4,80 M, POTÊNCIA 230 CV, INCLUSIVE LIMPADORA A SUCÇÃO, TANQUE 12000 L - MATERIAIS NA OPERAÇÃO. AF_11/2015</t>
  </si>
  <si>
    <t>33,01</t>
  </si>
  <si>
    <t>11,36</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</si>
  <si>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</si>
  <si>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</si>
  <si>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</si>
  <si>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</si>
  <si>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</si>
  <si>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</si>
  <si>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</si>
  <si>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</si>
  <si>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</si>
  <si>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26,24</t>
  </si>
  <si>
    <t>26,90</t>
  </si>
  <si>
    <t>19,64</t>
  </si>
  <si>
    <t>15,26</t>
  </si>
  <si>
    <t>CONCRETAGEM DE VIGAS E LAJES, FCK=20 MPA, PARA LAJES MACIÇAS OU NERVURADAS COM JERICAS EM ELEVADOR DE CABO EM EDIFICAÇÃO DE ATÉ 16 ANDARES, COM ÁREA MÉDIA DE LAJES MENOR OU IGUAL A 20 M² - LANÇAMENTO, ADENSAMENTO E ACABAMENTO. AF_12/2015</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</si>
  <si>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</si>
  <si>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</si>
  <si>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</si>
  <si>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</si>
  <si>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</si>
  <si>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</si>
  <si>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61,59</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</si>
  <si>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</si>
  <si>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</si>
  <si>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</si>
  <si>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</si>
  <si>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</si>
  <si>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</si>
  <si>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12,11</t>
  </si>
  <si>
    <t>16,22</t>
  </si>
  <si>
    <t>16,39</t>
  </si>
  <si>
    <t>13,14</t>
  </si>
  <si>
    <t>35,06</t>
  </si>
  <si>
    <t>3,91</t>
  </si>
  <si>
    <t>7,12</t>
  </si>
  <si>
    <t>138,70</t>
  </si>
  <si>
    <t>19,20</t>
  </si>
  <si>
    <t>19,24</t>
  </si>
  <si>
    <t>20,93</t>
  </si>
  <si>
    <t>45,57</t>
  </si>
  <si>
    <t>55,80</t>
  </si>
  <si>
    <t>17,36</t>
  </si>
  <si>
    <t>121,83</t>
  </si>
  <si>
    <t>120,22</t>
  </si>
  <si>
    <t>27,29</t>
  </si>
  <si>
    <t>8,67</t>
  </si>
  <si>
    <t>28,92</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</si>
  <si>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</si>
  <si>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</si>
  <si>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</si>
  <si>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</si>
  <si>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</si>
  <si>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</si>
  <si>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</si>
  <si>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</si>
  <si>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</si>
  <si>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</si>
  <si>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</si>
  <si>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</si>
  <si>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</si>
  <si>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</si>
  <si>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</si>
  <si>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</si>
  <si>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</si>
  <si>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</si>
  <si>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</si>
  <si>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</si>
  <si>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</si>
  <si>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</si>
  <si>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</si>
  <si>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</si>
  <si>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</si>
  <si>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</si>
  <si>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</si>
  <si>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</si>
  <si>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26,06</t>
  </si>
  <si>
    <t>TUBO EM COBRE RÍGIDO, DN 22 MM, CLASSE E, SEM ISOLAMENTO, INSTALADO EM RAMAL E SUB-RAMAL  FORNECIMENTO E INSTALAÇÃO. AF_12/2015</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</si>
  <si>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</si>
  <si>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</si>
  <si>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</si>
  <si>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</si>
  <si>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</si>
  <si>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</si>
  <si>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</si>
  <si>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25,68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</si>
  <si>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</si>
  <si>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</si>
  <si>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</si>
  <si>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</si>
  <si>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</si>
  <si>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</si>
  <si>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</si>
  <si>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</si>
  <si>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</si>
  <si>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</si>
  <si>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</si>
  <si>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</si>
  <si>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</si>
  <si>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</si>
  <si>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</si>
  <si>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</si>
  <si>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</si>
  <si>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</si>
  <si>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</si>
  <si>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</si>
  <si>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</si>
  <si>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</si>
  <si>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</si>
  <si>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</si>
  <si>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</si>
  <si>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</si>
  <si>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75,00</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</si>
  <si>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</si>
  <si>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</si>
  <si>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</si>
  <si>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</si>
  <si>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</si>
  <si>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</si>
  <si>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</si>
  <si>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</si>
  <si>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</si>
  <si>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</si>
  <si>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</si>
  <si>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</si>
  <si>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</si>
  <si>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</si>
  <si>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</si>
  <si>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</si>
  <si>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</si>
  <si>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</si>
  <si>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</si>
  <si>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</si>
  <si>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</si>
  <si>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</si>
  <si>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</si>
  <si>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</si>
  <si>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</si>
  <si>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</si>
  <si>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</si>
  <si>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</si>
  <si>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</si>
  <si>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</si>
  <si>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</si>
  <si>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</si>
  <si>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</si>
  <si>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</si>
  <si>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</si>
  <si>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</si>
  <si>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</si>
  <si>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</si>
  <si>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</si>
  <si>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</si>
  <si>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</si>
  <si>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</si>
  <si>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3,78</t>
  </si>
  <si>
    <t>50,73</t>
  </si>
  <si>
    <t>17,29</t>
  </si>
  <si>
    <t>27,25</t>
  </si>
  <si>
    <t>33,18</t>
  </si>
  <si>
    <t>22,22</t>
  </si>
  <si>
    <t>19,94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</si>
  <si>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</si>
  <si>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</si>
  <si>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</si>
  <si>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</si>
  <si>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</si>
  <si>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</si>
  <si>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</si>
  <si>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</si>
  <si>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</si>
  <si>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</si>
  <si>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</si>
  <si>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</si>
  <si>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</si>
  <si>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</si>
  <si>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</si>
  <si>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</si>
  <si>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</si>
  <si>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</si>
  <si>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</si>
  <si>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</si>
  <si>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</si>
  <si>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</si>
  <si>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4,86</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</si>
  <si>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</si>
  <si>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</si>
  <si>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</si>
  <si>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</si>
  <si>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</si>
  <si>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</si>
  <si>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</si>
  <si>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</si>
  <si>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</si>
  <si>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</si>
  <si>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</si>
  <si>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</si>
  <si>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</si>
  <si>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</si>
  <si>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35,82</t>
  </si>
  <si>
    <t>LUVA DE REDUÇÃO, EM FERRO GALVANIZADO, 1 1/4" X 3/4", CONEXÃO ROSQUEADA, INSTALADO EM REDE DE ALIMENTAÇÃO PARA HIDRANTE - FORNECIMENTO E INSTALAÇÃO. AF_12/2015</t>
  </si>
  <si>
    <t>33,60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</si>
  <si>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</si>
  <si>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</si>
  <si>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</si>
  <si>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</si>
  <si>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</si>
  <si>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</si>
  <si>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</si>
  <si>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</si>
  <si>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</si>
  <si>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</si>
  <si>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</si>
  <si>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</si>
  <si>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</si>
  <si>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</si>
  <si>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</si>
  <si>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</si>
  <si>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</si>
  <si>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</si>
  <si>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</si>
  <si>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</si>
  <si>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</si>
  <si>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</si>
  <si>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</si>
  <si>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</si>
  <si>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</si>
  <si>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</si>
  <si>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</si>
  <si>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16,17</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</si>
  <si>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</si>
  <si>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</si>
  <si>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</si>
  <si>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</si>
  <si>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</si>
  <si>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</si>
  <si>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</si>
  <si>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</si>
  <si>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</si>
  <si>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</si>
  <si>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</si>
  <si>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</si>
  <si>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</si>
  <si>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</si>
  <si>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</si>
  <si>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</si>
  <si>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</si>
  <si>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</si>
  <si>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</si>
  <si>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</si>
  <si>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</si>
  <si>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</si>
  <si>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</si>
  <si>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</si>
  <si>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</si>
  <si>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</si>
  <si>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</si>
  <si>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</si>
  <si>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</si>
  <si>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</si>
  <si>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</si>
  <si>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</si>
  <si>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</si>
  <si>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</si>
  <si>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</si>
  <si>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</si>
  <si>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</si>
  <si>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</si>
  <si>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</si>
  <si>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</si>
  <si>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</si>
  <si>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</si>
  <si>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</si>
  <si>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</si>
  <si>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</si>
  <si>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</si>
  <si>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</si>
  <si>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</si>
  <si>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</si>
  <si>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</si>
  <si>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</si>
  <si>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</si>
  <si>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</si>
  <si>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</si>
  <si>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</si>
  <si>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</si>
  <si>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</si>
  <si>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</si>
  <si>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</si>
  <si>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</si>
  <si>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</si>
  <si>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</si>
  <si>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</si>
  <si>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</si>
  <si>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78,13</t>
  </si>
  <si>
    <t>9,81</t>
  </si>
  <si>
    <t>36,29</t>
  </si>
  <si>
    <t>12,52</t>
  </si>
  <si>
    <t>21,58</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</si>
  <si>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</si>
  <si>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</si>
  <si>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</si>
  <si>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</si>
  <si>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</si>
  <si>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</si>
  <si>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</si>
  <si>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</si>
  <si>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</si>
  <si>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</si>
  <si>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</si>
  <si>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</si>
  <si>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</si>
  <si>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</si>
  <si>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</si>
  <si>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</si>
  <si>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</si>
  <si>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</si>
  <si>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</si>
  <si>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</si>
  <si>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</si>
  <si>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</si>
  <si>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</si>
  <si>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</si>
  <si>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</si>
  <si>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</si>
  <si>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</si>
  <si>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33,23</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</si>
  <si>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</si>
  <si>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</si>
  <si>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72,56</t>
  </si>
  <si>
    <t>15,19</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</si>
  <si>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</si>
  <si>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</si>
  <si>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</si>
  <si>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14,88</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</si>
  <si>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</si>
  <si>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</si>
  <si>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</si>
  <si>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</si>
  <si>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</si>
  <si>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</si>
  <si>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</si>
  <si>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</si>
  <si>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</si>
  <si>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</si>
  <si>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</si>
  <si>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</si>
  <si>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</si>
  <si>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</si>
  <si>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1,62</t>
  </si>
  <si>
    <t>103,32</t>
  </si>
  <si>
    <t>71,36</t>
  </si>
  <si>
    <t>13,22</t>
  </si>
  <si>
    <t>17,25</t>
  </si>
  <si>
    <t>33,24</t>
  </si>
  <si>
    <t>26,50</t>
  </si>
  <si>
    <t>32,05</t>
  </si>
  <si>
    <t>3,92</t>
  </si>
  <si>
    <t>14,65</t>
  </si>
  <si>
    <t>99054</t>
  </si>
  <si>
    <t>ACABAMENTOS PARA FORRO (SANCA DE GESSO MONTADA NA OBRA). AF_05/2017_P</t>
  </si>
  <si>
    <t>44,90</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</si>
  <si>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</si>
  <si>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</si>
  <si>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11,90</t>
  </si>
  <si>
    <t>9,74</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</si>
  <si>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</si>
  <si>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</si>
  <si>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Porcelanato natural, acabamento acetinado, dim. 60x60cm, ref. PLATINA NA Eliane/equiv, utilizando dupla colagem de argamassa colante para porcelanato tipo ACIII e rejunte 1mm para porcelanato</t>
  </si>
  <si>
    <t>Mini-Disjuntor bipolar 80 A, curva C - 5KA 240VCA (NBR IEC 60947-2), Ref. Siemens, GE, Schneider ou equivalente</t>
  </si>
  <si>
    <t>Mini-Disjuntor tripolar 80 A, curva C - 5KA 240VCA (NBR IEC 60947-2), Ref. Siemens, GE, Schneider ou equivalente</t>
  </si>
  <si>
    <t>CHAPA COMPENSADO NAVAL ESP. 10MM</t>
  </si>
  <si>
    <t>PONTALETE DE MADEIRA BRUTA DE 3ª 8.0 X 8.0 CM</t>
  </si>
  <si>
    <t>PECA EM MADEIRA 7X5CM (BRUTA)</t>
  </si>
  <si>
    <t>MANTA ASFALTICA 3MM TIPO III - APP (AREIA/POLIESTER/POLIESTER) NBR 9952, INCL. ARG. REGULAR. E PROTECAO</t>
  </si>
  <si>
    <t>MANTA ASFALTICA 4MM TIPO III - APP (AREIA/POLIESTER/POLIESTER) NBR 9952, INCL. ARG. REGULAR. E PROTECAO</t>
  </si>
  <si>
    <t>CANTONEIRA ABAS IGUAIS DE FERRO ASTM A-36 - 1/8" X 1/2" X 1/2"</t>
  </si>
  <si>
    <t>CANTONEIRA ABAS IGUAIS DE FERRO ASTM A-36 - 1/8" X 3/4" X 3/4"</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</si>
  <si>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</si>
  <si>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</si>
  <si>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</si>
  <si>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</si>
  <si>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</si>
  <si>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MADEIRA DE LEI LISA MEDIA SARRAFEADA ESP 30MM P/ PINTURA 0.80 X 1.60 M</t>
  </si>
  <si>
    <t>PORTA MADEIRA DE LEI LISA MEDIA SARRAFEADA ESP 30MM P/ PINTURA 0.60 X 1.60M</t>
  </si>
  <si>
    <t>PORTA ABRIR VENEZIANA ALUM ANOD NATURAL LINHA 25/SUPREMA</t>
  </si>
  <si>
    <t>JANELA MAXIM-AR ALUMINIO ANOD. NATURAL LINHA 25/SUPREMA</t>
  </si>
  <si>
    <t>JANELA DE CORRER ALUMINIO ANOD. NATURAL LINHA 25/SUPREMA</t>
  </si>
  <si>
    <t>PORCELANTO NATURAL ACETINADO 60X60CM PLATINA NA</t>
  </si>
  <si>
    <t>CANTONEIRA ABAS IGUAIS DE FERRO ASTM A-36 - 1/8" X 1" X 1"</t>
  </si>
  <si>
    <t>CANTONEIRA ABAS IGUAIS DE FERRO ASTM A-36 - 3/16" X 1.1/2" X 1.1/2" GALV.</t>
  </si>
  <si>
    <t>TELA BELINOX, L=245MM/E=1,5MM INOX-TEL-752</t>
  </si>
  <si>
    <t>BOMBA CENTR TRIFASICA 220/380V 5CV REF CAM 620 TJM</t>
  </si>
  <si>
    <t>CANTONEIRA ABAS IGUAIS DE FERRO ASTM A-36 - 3/16" X 1.1/2" X 1.1/2"</t>
  </si>
  <si>
    <t>CANTONEIRA ABAS IGUAIS DE FERRO ASTM A-36 - 3/16" X 1" X 1"</t>
  </si>
  <si>
    <t>CANTONEIRA ABAS IGUAIS DE FERRO ASTM A-36 - 3/16" X 1.1/4" X 1.1/4"</t>
  </si>
  <si>
    <t>REGULADOR PRESSAO PRIM EST SAIDA 150KPA INC VALVULA P/ 02 CILIDROS</t>
  </si>
  <si>
    <t>TORNEIRA JATO ESGUICHO EM ACO INOX DIAM. 3/8" - TAMANHO 15 CM P/ BEBEDOURO INDUSTRIAL</t>
  </si>
  <si>
    <t>CAIXA DE INCENDIO/ABRIGO PARA MANGUEIRA 60X90X17CM C/ TAMPA E SUPORTE</t>
  </si>
  <si>
    <t>CAIXA DE INCENDIO/ABRIGO PARA MANGUEIRA 80X90X17CM C/ TAMPA E SUPORTE</t>
  </si>
  <si>
    <t>CANTONEIRA ABAS IGUAIS DE FERRO ASTM A-36 - 1/4" X 1.1/4" X 1.1/4"</t>
  </si>
  <si>
    <t>MATERIAL DE CONSUMO I</t>
  </si>
  <si>
    <t>03.03.01</t>
  </si>
  <si>
    <r>
      <t xml:space="preserve">BDI: </t>
    </r>
    <r>
      <rPr>
        <sz val="10"/>
        <rFont val="Arial"/>
        <family val="2"/>
      </rPr>
      <t>27,64% - Serviços</t>
    </r>
    <r>
      <rPr>
        <b/>
        <sz val="10"/>
        <rFont val="Arial"/>
        <family val="2"/>
      </rPr>
      <t xml:space="preserve">
DATA BASE: </t>
    </r>
    <r>
      <rPr>
        <sz val="10"/>
        <rFont val="Arial"/>
        <family val="2"/>
      </rPr>
      <t>Setembro/2018</t>
    </r>
  </si>
  <si>
    <t>05.03.01</t>
  </si>
  <si>
    <t>05.03.02</t>
  </si>
  <si>
    <t>05.03.03</t>
  </si>
  <si>
    <t>PORTA TOALHA INOX PARA PAPEL TOALHA EM ROLO</t>
  </si>
  <si>
    <t xml:space="preserve">BARRA DE APOIO, RETA, FIXA, EM AÇO INOX, L=80CM, D=1 1/2", JACKWAL OU SIMILAR </t>
  </si>
  <si>
    <t>01.01.07</t>
  </si>
  <si>
    <t>1 mês</t>
  </si>
  <si>
    <t>2 mês</t>
  </si>
  <si>
    <t>3 mês</t>
  </si>
  <si>
    <t>4 mês</t>
  </si>
  <si>
    <t>EMPRESA</t>
  </si>
  <si>
    <t xml:space="preserve">VALOR </t>
  </si>
  <si>
    <t>Madeira Madeira</t>
  </si>
  <si>
    <t>Mercado Livre</t>
  </si>
  <si>
    <t>Guaporé</t>
  </si>
  <si>
    <t>MÉDIA</t>
  </si>
  <si>
    <t xml:space="preserve">QUADRO RESUMO </t>
  </si>
  <si>
    <t>01.01.08</t>
  </si>
  <si>
    <t>01.01.09</t>
  </si>
  <si>
    <t>03.04.01</t>
  </si>
  <si>
    <t>03.04.02</t>
  </si>
  <si>
    <t>03.05.01</t>
  </si>
  <si>
    <t>03.05.02</t>
  </si>
  <si>
    <t>03.04.03</t>
  </si>
  <si>
    <t>03.04.04</t>
  </si>
  <si>
    <t>03.05.03</t>
  </si>
  <si>
    <t>03.05.04</t>
  </si>
  <si>
    <t>03.06.01</t>
  </si>
  <si>
    <t>04.02.01</t>
  </si>
  <si>
    <t>04.02.02</t>
  </si>
  <si>
    <t>09.01.01</t>
  </si>
  <si>
    <t>09.01.02</t>
  </si>
  <si>
    <t>09.01.03</t>
  </si>
  <si>
    <t>09.01.05</t>
  </si>
  <si>
    <t>09.02.01</t>
  </si>
  <si>
    <t>16.01.01</t>
  </si>
  <si>
    <t>19,46</t>
  </si>
  <si>
    <t>26,95</t>
  </si>
  <si>
    <t>73,36</t>
  </si>
  <si>
    <t>38,89</t>
  </si>
  <si>
    <t>8,51</t>
  </si>
  <si>
    <t>25,48</t>
  </si>
  <si>
    <t>0,93</t>
  </si>
  <si>
    <t>34,40</t>
  </si>
  <si>
    <t>21,08</t>
  </si>
  <si>
    <t>4,63</t>
  </si>
  <si>
    <t>13,10</t>
  </si>
  <si>
    <t>26,59</t>
  </si>
  <si>
    <t>2,13</t>
  </si>
  <si>
    <t>20,47</t>
  </si>
  <si>
    <t>4,47</t>
  </si>
  <si>
    <t>54,38</t>
  </si>
  <si>
    <t>42,22</t>
  </si>
  <si>
    <t>23,15</t>
  </si>
  <si>
    <t>14,03</t>
  </si>
  <si>
    <t>34,26</t>
  </si>
  <si>
    <t>11,56</t>
  </si>
  <si>
    <t>32,70</t>
  </si>
  <si>
    <t>19,76</t>
  </si>
  <si>
    <t>3,50</t>
  </si>
  <si>
    <t>16,47</t>
  </si>
  <si>
    <t>24,41</t>
  </si>
  <si>
    <t>17,26</t>
  </si>
  <si>
    <t>23,94</t>
  </si>
  <si>
    <t>109,86</t>
  </si>
  <si>
    <t>28,85</t>
  </si>
  <si>
    <t>137,48</t>
  </si>
  <si>
    <t>12,68</t>
  </si>
  <si>
    <t>16,72</t>
  </si>
  <si>
    <t>170,84</t>
  </si>
  <si>
    <t>44,87</t>
  </si>
  <si>
    <t>213,79</t>
  </si>
  <si>
    <t>16,07</t>
  </si>
  <si>
    <t>52,91</t>
  </si>
  <si>
    <t>7,08</t>
  </si>
  <si>
    <t>37,94</t>
  </si>
  <si>
    <t>27,67</t>
  </si>
  <si>
    <t>22,94</t>
  </si>
  <si>
    <t>28,71</t>
  </si>
  <si>
    <t>34,47</t>
  </si>
  <si>
    <t>14,56</t>
  </si>
  <si>
    <t>5,09</t>
  </si>
  <si>
    <t>1,04</t>
  </si>
  <si>
    <t>9,08</t>
  </si>
  <si>
    <t>13,70</t>
  </si>
  <si>
    <t>44,82</t>
  </si>
  <si>
    <t>63,07</t>
  </si>
  <si>
    <t>16,58</t>
  </si>
  <si>
    <t>99240</t>
  </si>
  <si>
    <t>ACRÉSCIMO PARA POÇO DE VISITA CIRCULAR PARA DRENAGEM, EM CONCRETO PRÉ-MOLDADO, DIÂMETRO INTERNO = 1,2 M. AF_05/2018</t>
  </si>
  <si>
    <t>99241</t>
  </si>
  <si>
    <t>ACRÉSCIMO PARA POÇO DE VISITA RETANGULAR PARA DRENAGEM, EM ALVENARIA COM BLOCOS DE CONCRETO, DIMENSÕES INTERNAS = 1,5X1,5 M. AF_05/2018</t>
  </si>
  <si>
    <t>99242</t>
  </si>
  <si>
    <t>BASE PARA POÇO DE VISITA CIRCULAR PARA DRENAGEM, EM ALVENARIA COM TIJOLOS CERÂMICOS MACIÇOS, DIÂMETRO INTERNO = 1,2 M, PROFUNDIDADE = 1,45 M, EXCLUINDO TAMPÃO. AF_05/2018</t>
  </si>
  <si>
    <t>99243</t>
  </si>
  <si>
    <t>ACRÉSCIMO PARA POÇO DE VISITA CIRCULAR PARA DRENAGEM, EM ALVENARIA COM TIJOLOS CERÂMICOS MACIÇOS, DIÂMETRO INTERNO = 1,2 M. AF_05/2018</t>
  </si>
  <si>
    <t>99244</t>
  </si>
  <si>
    <t>BASE PARA POÇO DE VISITA RETANGULAR PARA DRENAGEM, EM ALVENARIA COM BLOCOS DE CONCRETO, DIMENSÕES INTERNAS = 1,5X2 M, PROFUNDIDADE = 1,45 M, EXCLUINDO TAMPÃO. AF_05/2018</t>
  </si>
  <si>
    <t>99246</t>
  </si>
  <si>
    <t>ACRÉSCIMO PARA POÇO DE VISITA CIRCULAR PARA DRENAGEM, EM CONCRETO PRÉ-MOLDADO, DIÂMETRO INTERNO = 1,5 M. AF_05/2018</t>
  </si>
  <si>
    <t>99247</t>
  </si>
  <si>
    <t>ACRÉSCIMO PARA POÇO DE VISITA RETANGULAR PARA DRENAGEM, EM ALVENARIA COM BLOCOS DE CONCRETO, DIMENSÕES INTERNAS = 1,5X2 M. AF_05/2018</t>
  </si>
  <si>
    <t>99248</t>
  </si>
  <si>
    <t>BASE PARA POÇO DE VISITA CIRCULAR PARA DRENAGEM, EM ALVENARIA COM TIJOLOS CERÂMICOS MACIÇOS, DIÂMETRO INTERNO = 1,5 M, PROFUNDIDADE = 1,45 M, EXCLUINDO TAMPÃO. AF_05/2018</t>
  </si>
  <si>
    <t>99249</t>
  </si>
  <si>
    <t>ACRÉSCIMO PARA POÇO DE VISITA CIRCULAR PARA DRENAGEM, EM ALVENARIA COM TIJOLOS CERÂMICOS MACIÇOS, DIÂMETRO INTERNO = 1,5 M. AF_05/2018</t>
  </si>
  <si>
    <t>99252</t>
  </si>
  <si>
    <t>BASE PARA POÇO DE VISITA RETANGULAR PARA DRENAGEM, EM ALVENARIA COM BLOCOS DE CONCRETO, DIMENSÕES INTERNAS = 1X1 M, PROFUNDIDADE = 1,45 M, EXCLUINDO TAMPÃO. AF_05/2018</t>
  </si>
  <si>
    <t>99254</t>
  </si>
  <si>
    <t>ACRÉSCIMO PARA POÇO DE VISITA RETANGULAR PARA DRENAGEM, EM ALVENARIA COM BLOCOS DE CONCRETO, DIMENSÕES INTERNAS = 1X1 M. AF_05/2018</t>
  </si>
  <si>
    <t>99256</t>
  </si>
  <si>
    <t>BASE PARA POÇO DE VISITA RETANGULAR PARA DRENAGEM, EM ALVENARIA COM BLOCOS DE CONCRETO, DIMENSÕES INTERNAS = 1,5X2,5 M, PROFUNDIDADE = 1,45 M, EXCLUINDO TAMPÃO. AF_05/2018</t>
  </si>
  <si>
    <t>99259</t>
  </si>
  <si>
    <t>BASE PARA POÇO DE VISITA RETANGULAR PARA DRENAGEM, EM ALVENARIA COM BLOCOS DE CONCRETO, DIMENSÕES INTERNAS = 1X1,5 M, PROFUNDIDADE = 1,45 M, EXCLUINDO TAMPÃO. AF_05/2018</t>
  </si>
  <si>
    <t>99261</t>
  </si>
  <si>
    <t>ACRÉSCIMO PARA POÇO DE VISITA RETANGULAR PARA DRENAGEM, EM ALVENARIA COM BLOCOS DE CONCRETO, DIMENSÕES INTERNAS = 1X1,5 M. AF_05/2018</t>
  </si>
  <si>
    <t>99263</t>
  </si>
  <si>
    <t>ACRÉSCIMO PARA POÇO DE VISITA RETANGULAR PARA DRENAGEM, EM ALVENARIA COM BLOCOS DE CONCRETO, DIMENSÕES INTERNAS = 1,5X2,5 M. AF_05/2018</t>
  </si>
  <si>
    <t>99265</t>
  </si>
  <si>
    <t>BASE PARA POÇO DE VISITA RETANGULAR PARA DRENAGEM, EM ALVENARIA COM BLOCOS DE CONCRETO, DIMENSÕES INTERNAS = 1X2 M, PROFUNDIDADE = 1,45 M, EXCLUINDO TAMPÃO. AF_05/2018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</si>
  <si>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</si>
  <si>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</si>
  <si>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</si>
  <si>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</si>
  <si>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</si>
  <si>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</si>
  <si>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</si>
  <si>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</si>
  <si>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99272</t>
  </si>
  <si>
    <t>POÇO DE INSPEÇÃO CIRCULAR PARA DRENAGEM, EM ALVENARIA COM TIJOLOS CERÂMICOS MACIÇOS, DIÂMETRO INTERNO = 0,6 M, PROFUNDIDADE = 1 M, EXCLUINDO TAMPÃO. AF_05/2018</t>
  </si>
  <si>
    <t>99273</t>
  </si>
  <si>
    <t>POÇO DE INSPEÇÃO CIRCULAR PARA DRENAGEM, EM ALVENARIA COM TIJOLOS CERÂMICOS MACIÇOS, DIÂMETRO INTERNO = 0,6 M, PROFUNDIDADE = 1,5 M, EXCLUINDO TAMPÃO. AF_05/2018</t>
  </si>
  <si>
    <t>99274</t>
  </si>
  <si>
    <t>BASE PARA POÇO DE VISITA RETANGULAR PARA DRENAGEM, EM ALVENARIA COM BLOCOS DE CONCRETO, DIMENSÕES INTERNAS = 1X3 M, PROFUNDIDADE = 1,45 M, EXCLUINDO TAMPÃO. AF_05/2018</t>
  </si>
  <si>
    <t>99276</t>
  </si>
  <si>
    <t>ACRÉSCIMO PARA POÇO DE VISITA RETANGULAR PARA DRENAGEM, EM ALVENARIA COM BLOCOS DE CONCRETO, DIMENSÕES INTERNAS = 1,5X3 M. AF_05/2018</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</si>
  <si>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</si>
  <si>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</si>
  <si>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</si>
  <si>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</si>
  <si>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99279</t>
  </si>
  <si>
    <t>BASE PARA POÇO DE VISITA RETANGULAR PARA DRENAGEM, EM ALVENARIA COM BLOCOS DE CONCRETO, DIMENSÕES INTERNAS = 1X3,5 M, PROFUNDIDADE = 1,45 M, EXCLUINDO TAMPÃO. AF_05/2018</t>
  </si>
  <si>
    <t>99280</t>
  </si>
  <si>
    <t>BASE PARA POÇO DE VISITA CIRCULAR PARA DRENAGEM, EM ALVENARIA COM TIJOLOS CERÂMICOS MACIÇOS, DIÂMETRO INTERNO = 0,8 M, PROFUNDIDADE = 1,45 M, EXCLUINDO TAMPÃO. AF_05/2018</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</si>
  <si>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</si>
  <si>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</si>
  <si>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</si>
  <si>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</si>
  <si>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99283</t>
  </si>
  <si>
    <t>ACRÉSCIMO PARA POÇO DE VISITA CIRCULAR PARA DRENAGEM, EM ALVENARIA COM TIJOLOS CERÂMICOS MACIÇOS, DIÂMETRO INTERNO = 0,8 M. AF_05/2018</t>
  </si>
  <si>
    <t>99284</t>
  </si>
  <si>
    <t>BASE PARA POÇO DE VISITA RETANGULAR PARA DRENAGEM, EM ALVENARIA COM BLOCOS DE CONCRETO, DIMENSÕES INTERNAS = 1,5X3,5 M, PROFUNDIDADE = 1,45 M, EXCLUINDO TAMPÃO. AF_05/2018</t>
  </si>
  <si>
    <t>99286</t>
  </si>
  <si>
    <t>BASE PARA POÇO DE VISITA RETANGULAR PARA DRENAGEM, EM ALVENARIA COM BLOCOS DE CONCRETO, DIMENSÕES INTERNAS = 1X4 M, PROFUNDIDADE = 1,45 M, EXCLUINDO TAMPÃO. AF_05/2018</t>
  </si>
  <si>
    <t>99287</t>
  </si>
  <si>
    <t>BASE PARA POÇO DE VISITA RETANGULAR PARA DRENAGEM, EM ALVENARIA COM BLOCOS DE CONCRETO, DIMENSÕES INTERNAS = 2,5X3 M, PROFUNDIDADE = 1,45 M, EXCLUINDO TAMPÃO. AF_05/2018</t>
  </si>
  <si>
    <t>99288</t>
  </si>
  <si>
    <t>ACRÉSCIMO PARA POÇO DE VISITA CIRCULAR PARA DRENAGEM, EM CONCRETO PRÉ-MOLDADO, DIÂMETRO INTERNO = 1 M. AF_05/2018</t>
  </si>
  <si>
    <t>99289</t>
  </si>
  <si>
    <t>ACRÉSCIMO PARA POÇO DE VISITA RETANGULAR PARA DRENAGEM, EM ALVENARIA COM BLOCOS DE CONCRETO, DIMENSÕES INTERNAS = 1X4 M. AF_05/2018</t>
  </si>
  <si>
    <t>99290</t>
  </si>
  <si>
    <t>BASE PARA POÇO DE VISITA RETANGULAR PARA DRENAGEM, EM ALVENARIA COM BLOCOS DE CONCRETO, DIMENSÕES INTERNAS = 1,5X1,5 M, PROFUNDIDADE = 1,45 M, EXCLUINDO TAMPÃO. AF_05/2018</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</si>
  <si>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</si>
  <si>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</si>
  <si>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</si>
  <si>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</si>
  <si>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99293</t>
  </si>
  <si>
    <t>ACRÉSCIMO PARA POÇO DE VISITA CIRCULAR PARA DRENAGEM, EM ALVENARIA COM TIJOLOS CERÂMICOS MACIÇOS, DIÂMETRO INTERNO = 1 M. AF_05/2018</t>
  </si>
  <si>
    <t>99294</t>
  </si>
  <si>
    <t>BASE PARA POÇO DE VISITA RETANGULAR PARA DRENAGEM, EM ALVENARIA COM BLOCOS DE CONCRETO, DIMENSÕES INTERNAS = 1,5X4 M, PROFUNDIDADE = 1,45 M, EXCLUINDO TAMPÃO. AF_05/2018</t>
  </si>
  <si>
    <t>99296</t>
  </si>
  <si>
    <t>ACRÉSCIMO PARA POÇO DE VISITA RETANGULAR PARA DRENAGEM, EM ALVENARIA COM BLOCOS DE CONCRETO, DIMENSÕES INTERNAS = 2,5X3 M. AF_05/2018</t>
  </si>
  <si>
    <t>99297</t>
  </si>
  <si>
    <t>ACRÉSCIMO PARA POÇO DE VISITA RETANGULAR PARA DRENAGEM, EM ALVENARIA COM BLOCOS DE CONCRETO, DIMENSÕES INTERNAS = 1,5X4 M. AF_05/2018</t>
  </si>
  <si>
    <t>99298</t>
  </si>
  <si>
    <t>BASE PARA POÇO DE VISITA RETANGULAR PARA DRENAGEM, EM ALVENARIA COM BLOCOS DE CONCRETO, DIMENSÕES INTERNAS = 2,5X3,5 M, PROFUNDIDADE = 1,45 M, EXCLUINDO TAMPÃO. AF_05/2018</t>
  </si>
  <si>
    <t>99299</t>
  </si>
  <si>
    <t>ACRÉSCIMO PARA POÇO DE VISITA RETANGULAR PARA DRENAGEM, EM ALVENARIA COM BLOCOS DE CONCRETO, DIMENSÕES INTERNAS = 2,5X3,5 M. AF_05/2018</t>
  </si>
  <si>
    <t>99300</t>
  </si>
  <si>
    <t>BASE PARA POÇO DE VISITA RETANGULAR PARA DRENAGEM, EM ALVENARIA COM BLOCOS DE CONCRETO, DIMENSÕES INTERNAS = 2,5X4 M, PROFUNDIDADE = 1,45 M, EXCLUINDO TAMPÃO. AF_05/2018</t>
  </si>
  <si>
    <t>99301</t>
  </si>
  <si>
    <t>BASE PARA POÇO DE VISITA RETANGULAR PARA DRENAGEM, EM ALVENARIA COM BLOCOS DE CONCRETO, DIMENSÕES INTERNAS = 2X2 M, PROFUNDIDADE = 1,45 M, EXCLUINDO TAMPÃO. AF_05/2018</t>
  </si>
  <si>
    <t>99302</t>
  </si>
  <si>
    <t>ACRÉSCIMO PARA POÇO DE VISITA RETANGULAR PARA DRENAGEM, EM ALVENARIA COM BLOCOS DE CONCRETO, DIMENSÕES INTERNAS = 2,5X4 M. AF_05/2018</t>
  </si>
  <si>
    <t>99303</t>
  </si>
  <si>
    <t>BASE PARA POÇO DE VISITA RETANGULAR PARA DRENAGEM, EM ALVENARIA COM BLOCOS DE CONCRETO, DIMENSÕES INTERNAS = 3X3 M, PROFUNDIDADE = 1,45 M, EXCLUINDO TAMPÃO. AF_05/2018</t>
  </si>
  <si>
    <t>99304</t>
  </si>
  <si>
    <t>ACRÉSCIMO PARA POÇO DE VISITA RETANGULAR PARA DRENAGEM, EM ALVENARIA COM BLOCOS DE CONCRETO, DIMENSÕES INTERNAS = 3X3 M. AF_05/2018</t>
  </si>
  <si>
    <t>99305</t>
  </si>
  <si>
    <t>BASE PARA POÇO DE VISITA RETANGULAR PARA DRENAGEM, EM ALVENARIA COM BLOCOS DE CONCRETO, DIMENSÕES INTERNAS = 3X3,5 M, PROFUNDIDADE = 1,45 M, EXCLUINDO TAMPÃO. AF_05/2018</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</si>
  <si>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</si>
  <si>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</si>
  <si>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</si>
  <si>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</si>
  <si>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99308</t>
  </si>
  <si>
    <t>BASE PARA POÇO DE VISITA RETANGULAR PARA DRENAGEM, EM ALVENARIA COM BLOCOS DE CONCRETO, DIMENSÕES INTERNAS = 3X4 M, PROFUNDIDADE = 1,45 M, EXCLUINDO TAMPÃO. AF_05/2018</t>
  </si>
  <si>
    <t>99309</t>
  </si>
  <si>
    <t>ACRÉSCIMO PARA POÇO DE VISITA RETANGULAR PARA DRENAGEM, EM ALVENARIA COM BLOCOS DE CONCRETO, DIMENSÕES INTERNAS = 3X4 M. AF_05/2018</t>
  </si>
  <si>
    <t>99310</t>
  </si>
  <si>
    <t>BASE PARA POÇO DE VISITA RETANGULAR PARA DRENAGEM, EM ALVENARIA COM BLOCOS DE CONCRETO, DIMENSÕES INTERNAS = 3,5X3,5 M, PROFUNDIDADE = 1,45 M, EXCLUINDO TAMPÃO. AF_05/2018</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</si>
  <si>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</si>
  <si>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</si>
  <si>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</si>
  <si>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</si>
  <si>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99313</t>
  </si>
  <si>
    <t>BASE PARA POÇO DE VISITA RETANGULAR PARA DRENAGEM, EM ALVENARIA COM BLOCOS DE CONCRETO, DIMENSÕES INTERNAS = 3,5X4 M, PROFUNDIDADE = 1,45 M, EXCLUINDO TAMPÃO. AF_05/2018</t>
  </si>
  <si>
    <t>99314</t>
  </si>
  <si>
    <t>ACRÉSCIMO PARA POÇO DE VISITA RETANGULAR PARA DRENAGEM, EM ALVENARIA COM BLOCOS DE CONCRETO, DIMENSÕES INTERNAS = 3,5X4 M. AF_05/2018</t>
  </si>
  <si>
    <t>99315</t>
  </si>
  <si>
    <t>BASE PARA POÇO DE VISITA RETANGULAR PARA DRENAGEM, EM ALVENARIA COM BLOCOS DE CONCRETO, DIMENSÕES INTERNAS = 4X4 M, PROFUNDIDADE = 1,45 M, EXCLUINDO TAMPÃO. AF_05/2018</t>
  </si>
  <si>
    <t>99317</t>
  </si>
  <si>
    <t>ACRÉSCIMO PARA POÇO DE VISITA RETANGULAR PARA DRENAGEM, EM ALVENARIA COM BLOCOS DE CONCRETO, DIMENSÕES INTERNAS = 2X2,5 M. AF_05/2018</t>
  </si>
  <si>
    <t>99318</t>
  </si>
  <si>
    <t>CHAMINÉ CIRCULAR PARA POÇO DE VISITA PARA DRENAGEM, EM CONCRETO PRÉ-MOLDADO, DIÂMETRO INTERNO = 0,6 M. AF_05/2018</t>
  </si>
  <si>
    <t>99319</t>
  </si>
  <si>
    <t>CHAMINÉ CIRCULAR PARA POÇO DE VISITA PARA DRENAGEM, EM ALVENARIA COM TIJOLOS CERÂMICOS MACIÇOS, DIÂMETRO INTERNO = 0,6 M. AF_05/2018</t>
  </si>
  <si>
    <t>99320</t>
  </si>
  <si>
    <t>BASE PARA POÇO DE VISITA RETANGULAR PARA DRENAGEM, EM ALVENARIA COM BLOCOS DE CONCRETO, DIMENSÕES INTERNAS = 2X3 M, PROFUNDIDADE = 1,45 M, EXCLUINDO TAMPÃO. AF_05/2018</t>
  </si>
  <si>
    <t>99321</t>
  </si>
  <si>
    <t>ACRÉSCIMO PARA POÇO DE VISITA RETANGULAR PARA DRENAGEM, EM ALVENARIA COM BLOCOS DE CONCRETO, DIMENSÕES INTERNAS = 2X3 M. AF_05/2018</t>
  </si>
  <si>
    <t>99322</t>
  </si>
  <si>
    <t>BASE PARA POÇO DE VISITA RETANGULAR PARA DRENAGEM, EM ALVENARIA COM BLOCOS DE CONCRETO, DIMENSÕES INTERNAS = 2X3,5 M, PROFUNDIDADE = 1,45 M, EXCLUINDO TAMPÃO. AF_05/2018</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</si>
  <si>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</si>
  <si>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</si>
  <si>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</si>
  <si>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</si>
  <si>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</si>
  <si>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</si>
  <si>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</si>
  <si>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</si>
  <si>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99327</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</si>
  <si>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</si>
  <si>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</si>
  <si>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</si>
  <si>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</si>
  <si>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</si>
  <si>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</si>
  <si>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30,55</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</si>
  <si>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</si>
  <si>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</si>
  <si>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</si>
  <si>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</si>
  <si>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</si>
  <si>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28,41</t>
  </si>
  <si>
    <t>513,70</t>
  </si>
  <si>
    <t>139,98</t>
  </si>
  <si>
    <t>98,24</t>
  </si>
  <si>
    <t>15,50</t>
  </si>
  <si>
    <t>13,15</t>
  </si>
  <si>
    <t>57,30</t>
  </si>
  <si>
    <t>40,78</t>
  </si>
  <si>
    <t>97,83</t>
  </si>
  <si>
    <t>86,53</t>
  </si>
  <si>
    <t>51,71</t>
  </si>
  <si>
    <t>56,89</t>
  </si>
  <si>
    <t>41,25</t>
  </si>
  <si>
    <t>17,66</t>
  </si>
  <si>
    <t>17,71</t>
  </si>
  <si>
    <t>50,04</t>
  </si>
  <si>
    <t>9,87</t>
  </si>
  <si>
    <t>7,48</t>
  </si>
  <si>
    <t>7,85</t>
  </si>
  <si>
    <t>9,79</t>
  </si>
  <si>
    <t>5,06</t>
  </si>
  <si>
    <t>7,95</t>
  </si>
  <si>
    <t>6,62</t>
  </si>
  <si>
    <t>12,63</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</si>
  <si>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</si>
  <si>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</si>
  <si>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</si>
  <si>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</si>
  <si>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</si>
  <si>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</si>
  <si>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</si>
  <si>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</si>
  <si>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</si>
  <si>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</si>
  <si>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</si>
  <si>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</si>
  <si>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</si>
  <si>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</si>
  <si>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</si>
  <si>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</si>
  <si>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</si>
  <si>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</si>
  <si>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</si>
  <si>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</si>
  <si>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</si>
  <si>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</si>
  <si>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</si>
  <si>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</si>
  <si>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</si>
  <si>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</si>
  <si>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</si>
  <si>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</si>
  <si>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</si>
  <si>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</si>
  <si>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23,08</t>
  </si>
  <si>
    <t>34,34</t>
  </si>
  <si>
    <t>23,05</t>
  </si>
  <si>
    <t>4,42</t>
  </si>
  <si>
    <t>8,20</t>
  </si>
  <si>
    <t>12,75</t>
  </si>
  <si>
    <t>23,86</t>
  </si>
  <si>
    <t>11,69</t>
  </si>
  <si>
    <t>8,87</t>
  </si>
  <si>
    <t>13,82</t>
  </si>
  <si>
    <t>15,22</t>
  </si>
  <si>
    <t>32,61</t>
  </si>
  <si>
    <t>15,49</t>
  </si>
  <si>
    <t>13,69</t>
  </si>
  <si>
    <t>CABO DE COBRE FLEXÍVEL ISOLADO, 4 MM², ANTI-CHAMA 0,6/1,0 KV, PARA CIRCUITOS TERMINAIS - FORNECIMENTO E INSTALAÇÃO. AF_12/2015</t>
  </si>
  <si>
    <t>CABO DE COBRE FLEXÍVEL ISOLADO, 6 MM², ANTI-CHAMA 450/750 V, PARA CIRCUITOS TERMINAIS - FORNECIMENTO E INSTALAÇÃO. AF_12/2015</t>
  </si>
  <si>
    <t>11,92</t>
  </si>
  <si>
    <t>20,07</t>
  </si>
  <si>
    <t>25,05</t>
  </si>
  <si>
    <t>32,01</t>
  </si>
  <si>
    <t>19,32</t>
  </si>
  <si>
    <t>24,50</t>
  </si>
  <si>
    <t>23,68</t>
  </si>
  <si>
    <t>29,70</t>
  </si>
  <si>
    <t>17,10</t>
  </si>
  <si>
    <t>41,49</t>
  </si>
  <si>
    <t>10,32</t>
  </si>
  <si>
    <t>7,32</t>
  </si>
  <si>
    <t>PONTO DE ILUMINAÇÃO RESIDENCIAL INCLUINDO INTERRUPTOR SIMPLES, CAIXA ELÉTRICA, ELETRODUTO, CABO, RASGO, QUEBRA E CHUMBAMENTO (EXCLUINDO LUMINÁRIA E LÂMPADA). AF_01/2016</t>
  </si>
  <si>
    <t>65,41</t>
  </si>
  <si>
    <t>52,75</t>
  </si>
  <si>
    <t>16,34</t>
  </si>
  <si>
    <t>3,73</t>
  </si>
  <si>
    <t>15,00</t>
  </si>
  <si>
    <t>31,63</t>
  </si>
  <si>
    <t>TUBO PVC, SERIE NORMAL, ESGOTO PREDIAL, DN 100 MM, FORNECIDO E INSTALADO EM RAMAL DE DESCARGA OU RAMAL DE ESGOTO SANITÁRIO. AF_12/2014</t>
  </si>
  <si>
    <t>42,28</t>
  </si>
  <si>
    <t>40,62</t>
  </si>
  <si>
    <t>26,21</t>
  </si>
  <si>
    <t>17,56</t>
  </si>
  <si>
    <t>15,08</t>
  </si>
  <si>
    <t>60,59</t>
  </si>
  <si>
    <t>TE, PVC, SOLDÁVEL, DN 20MM, INSTALADO EM RAMAL OU SUB-RAMAL DE ÁGUA - FORNECIMENTO E INSTALAÇÃO. AF_12/2014</t>
  </si>
  <si>
    <t>TE, PVC, SOLDÁVEL, DN 25MM, INSTALADO EM RAMAL OU SUB-RAMAL DE ÁGUA - FORNECIMENTO E INSTALAÇÃO. AF_12/2014</t>
  </si>
  <si>
    <t>13,50</t>
  </si>
  <si>
    <t>9,15</t>
  </si>
  <si>
    <t>5,39</t>
  </si>
  <si>
    <t>8,65</t>
  </si>
  <si>
    <t>19,60</t>
  </si>
  <si>
    <t>19,91</t>
  </si>
  <si>
    <t>50,75</t>
  </si>
  <si>
    <t>24,79</t>
  </si>
  <si>
    <t>28,36</t>
  </si>
  <si>
    <t>13,32</t>
  </si>
  <si>
    <t>34,24</t>
  </si>
  <si>
    <t>13,01</t>
  </si>
  <si>
    <t>57,13</t>
  </si>
  <si>
    <t>19,35</t>
  </si>
  <si>
    <t>16,00</t>
  </si>
  <si>
    <t>12,46</t>
  </si>
  <si>
    <t>53,53</t>
  </si>
  <si>
    <t>11,54</t>
  </si>
  <si>
    <t>44,60</t>
  </si>
  <si>
    <t>22,12</t>
  </si>
  <si>
    <t>9,57</t>
  </si>
  <si>
    <t>17,12</t>
  </si>
  <si>
    <t>48,64</t>
  </si>
  <si>
    <t>4,02</t>
  </si>
  <si>
    <t>18,19</t>
  </si>
  <si>
    <t>21,12</t>
  </si>
  <si>
    <t>33,86</t>
  </si>
  <si>
    <t>36,78</t>
  </si>
  <si>
    <t>9,51</t>
  </si>
  <si>
    <t>21,19</t>
  </si>
  <si>
    <t>53,65</t>
  </si>
  <si>
    <t>45,46</t>
  </si>
  <si>
    <t>30,11</t>
  </si>
  <si>
    <t>23,01</t>
  </si>
  <si>
    <t>12,42</t>
  </si>
  <si>
    <t>37,60</t>
  </si>
  <si>
    <t>21,96</t>
  </si>
  <si>
    <t>68,62</t>
  </si>
  <si>
    <t>36,87</t>
  </si>
  <si>
    <t>15,44</t>
  </si>
  <si>
    <t>15,89</t>
  </si>
  <si>
    <t>14,17</t>
  </si>
  <si>
    <t>26,38</t>
  </si>
  <si>
    <t>23,21</t>
  </si>
  <si>
    <t>14,64</t>
  </si>
  <si>
    <t>18,66</t>
  </si>
  <si>
    <t>27,22</t>
  </si>
  <si>
    <t>31,50</t>
  </si>
  <si>
    <t>33,69</t>
  </si>
  <si>
    <t>54,58</t>
  </si>
  <si>
    <t>99250</t>
  </si>
  <si>
    <t>CAIXA ENTERRADA HIDRÁULICA RETANGULAR EM ALVENARIA COM TIJOLOS CERÂMICOS MACIÇOS, DIMENSÕES INTERNAS: 0,3X0,3X0,3 M PARA REDE DE DRENAGEM. AF_05/2018</t>
  </si>
  <si>
    <t>99251</t>
  </si>
  <si>
    <t>CAIXA ENTERRADA HIDRÁULICA RETANGULAR EM ALVENARIA COM TIJOLOS CERÂMICOS MACIÇOS, DIMENSÕES INTERNAS: 0,4X0,4X0,4 M PARA REDE DE DRENAGEM. AF_05/2018</t>
  </si>
  <si>
    <t>99253</t>
  </si>
  <si>
    <t>CAIXA ENTERRADA HIDRÁULICA RETANGULAR EM ALVENARIA COM TIJOLOS CERÂMICOS MACIÇOS, DIMENSÕES INTERNAS: 0,6X0,6X0,6 M PARA REDE DE DRENAGEM. AF_05/2018</t>
  </si>
  <si>
    <t>99255</t>
  </si>
  <si>
    <t>CAIXA ENTERRADA HIDRÁULICA RETANGULAR EM ALVENARIA COM TIJOLOS CERÂMICOS MACIÇOS, DIMENSÕES INTERNAS: 0,8X0,8X0,6 M PARA REDE DE DRENAGEM. AF_05/2018</t>
  </si>
  <si>
    <t>99257</t>
  </si>
  <si>
    <t>CAIXA ENTERRADA HIDRÁULICA RETANGULAR EM ALVENARIA COM TIJOLOS CERÂMICOS MACIÇOS, DIMENSÕES INTERNAS: 1X1X0,6 M PARA REDE DE DRENAGEM. AF_05/2018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</si>
  <si>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</si>
  <si>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</si>
  <si>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</si>
  <si>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</si>
  <si>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99262</t>
  </si>
  <si>
    <t>CAIXA ENTERRADA HIDRÁULICA RETANGULAR, EM ALVENARIA COM BLOCOS DE CONCRETO, DIMENSÕES INTERNAS: 0,8X0,8X0,6 M PARA REDE DE DRENAGEM. AF_05/2018</t>
  </si>
  <si>
    <t>99264</t>
  </si>
  <si>
    <t>CAIXA ENTERRADA HIDRÁULICA RETANGULAR, EM ALVENARIA COM BLOCOS DE CONCRETO, DIMENSÕES INTERNAS: 1X1X0,6 M PARA REDE DE DRENAGEM. AF_05/2018</t>
  </si>
  <si>
    <t>VASO SANITÁRIO SIFONADO COM CAIXA ACOPLADA LOUÇA BRANCA - PADRÃO MÉDIO, INCLUSO ENGATE FLEXÍVEL EM METAL CROMADO, 1/2 X 40CM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</si>
  <si>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</si>
  <si>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156,30</t>
  </si>
  <si>
    <t>VASO SANITARIO SIFONADO CONVENCIONAL PARA PCD SEM FURO FRONTAL COM  LOUÇA BRANCA SEM ASSENTO -  FORNECIMENTO E INSTALAÇÃO. AF_10/2016</t>
  </si>
  <si>
    <t>PAPELEIRA DE PAREDE EM METAL CROMADO SEM TAMPA, INCLUSO FIXAÇÃO. AF_10/2016</t>
  </si>
  <si>
    <t>20,89</t>
  </si>
  <si>
    <t>19,87</t>
  </si>
  <si>
    <t>REGISTRO DE PRESSÃO BRUTO, LATÃO,  ROSCÁVEL, 3/4, FORNECIDO E INSTALADO EM RAMAL DE ÁGUA. AF_12/2014</t>
  </si>
  <si>
    <t>REGISTRO DE GAVETA BRUTO, LATÃO, ROSCÁVEL, 3/4", FORNECIDO E INSTALADO EM RAMAL DE ÁGUA. AF_12/2014</t>
  </si>
  <si>
    <t>TORNEIRA DE BOIA, ROSCÁVEL, 1/2 , FORNECIDA E INSTALADA EM RESERVAÇÃO DE ÁGUA. AF_06/2016</t>
  </si>
  <si>
    <t>17,48</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</si>
  <si>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</si>
  <si>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</si>
  <si>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</si>
  <si>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</si>
  <si>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</si>
  <si>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</si>
  <si>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</si>
  <si>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</si>
  <si>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</si>
  <si>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</si>
  <si>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</si>
  <si>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</si>
  <si>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</si>
  <si>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</si>
  <si>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</si>
  <si>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</si>
  <si>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</si>
  <si>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</si>
  <si>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</si>
  <si>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</si>
  <si>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</si>
  <si>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</si>
  <si>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</si>
  <si>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</si>
  <si>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</si>
  <si>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</si>
  <si>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</si>
  <si>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</si>
  <si>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</si>
  <si>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</si>
  <si>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</si>
  <si>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</si>
  <si>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</si>
  <si>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</si>
  <si>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</si>
  <si>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</si>
  <si>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</si>
  <si>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</si>
  <si>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</si>
  <si>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</si>
  <si>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</si>
  <si>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35,80</t>
  </si>
  <si>
    <t>43,57</t>
  </si>
  <si>
    <t>8,13</t>
  </si>
  <si>
    <t>13,92</t>
  </si>
  <si>
    <t>10,15</t>
  </si>
  <si>
    <t>5,29</t>
  </si>
  <si>
    <t>5,16</t>
  </si>
  <si>
    <t>11,26</t>
  </si>
  <si>
    <t>19,95</t>
  </si>
  <si>
    <t>1,49</t>
  </si>
  <si>
    <t>3,99</t>
  </si>
  <si>
    <t>58,82</t>
  </si>
  <si>
    <t>61,49</t>
  </si>
  <si>
    <t>39,58</t>
  </si>
  <si>
    <t>51,04</t>
  </si>
  <si>
    <t>10,24</t>
  </si>
  <si>
    <t>41,80</t>
  </si>
  <si>
    <t>73759/2</t>
  </si>
  <si>
    <t>PRE-MISTURADO A FRIO COM EMULSAO RL-1C, INCLUSO USINAGEM E APLICACAO, EXCLUSIVE TRANSPORTE</t>
  </si>
  <si>
    <t>54,20</t>
  </si>
  <si>
    <t>18,08</t>
  </si>
  <si>
    <t>20,11</t>
  </si>
  <si>
    <t>15,57</t>
  </si>
  <si>
    <t>14,90</t>
  </si>
  <si>
    <t>20,68</t>
  </si>
  <si>
    <t>22,77</t>
  </si>
  <si>
    <t>16,40</t>
  </si>
  <si>
    <t>14,74</t>
  </si>
  <si>
    <t>11,49</t>
  </si>
  <si>
    <t>31,36</t>
  </si>
  <si>
    <t>12,65</t>
  </si>
  <si>
    <t>18,64</t>
  </si>
  <si>
    <t>19,07</t>
  </si>
  <si>
    <t>46,75</t>
  </si>
  <si>
    <t>135,75</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</si>
  <si>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</si>
  <si>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</si>
  <si>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</si>
  <si>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</si>
  <si>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</si>
  <si>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</si>
  <si>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</si>
  <si>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</si>
  <si>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</si>
  <si>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</si>
  <si>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</si>
  <si>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</si>
  <si>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8,09</t>
  </si>
  <si>
    <t>18,90</t>
  </si>
  <si>
    <t>10,05</t>
  </si>
  <si>
    <t>99058</t>
  </si>
  <si>
    <t>LOCAÇÃO DE PONTO PARA REFERÊNCIA TOPOGRÁFICA. AF_10/2018</t>
  </si>
  <si>
    <t>99059</t>
  </si>
  <si>
    <t>LOCACAO CONVENCIONAL DE OBRA, UTILIZANDO GABARITO DE TÁBUAS CORRIDAS PONTALETADAS A CADA 2,00M -  2 UTILIZAÇÕES. AF_10/2018</t>
  </si>
  <si>
    <t>99060</t>
  </si>
  <si>
    <t>CAVALETE DE OBRA COM ALTURA DE 1,00 M - 2 UTILIZAÇÕES. AF_10/2018</t>
  </si>
  <si>
    <t>99061</t>
  </si>
  <si>
    <t>CAVALETE DE OBRA COM ALTURA DE 0,50 M - 2 UTILIZAÇÕES. AF_10/2018</t>
  </si>
  <si>
    <t>99062</t>
  </si>
  <si>
    <t>MARCAÇÃO DE PONTOS EM GABARITO OU CAVALETE. AF_10/2018</t>
  </si>
  <si>
    <t>99063</t>
  </si>
  <si>
    <t>LOCAÇÃO DE REDE DE ÁGUA OU ESGOTO. AF_10/2018</t>
  </si>
  <si>
    <t>99064</t>
  </si>
  <si>
    <t>LOCAÇÃO DE PAVIMENTAÇÃO. AF_10/2018</t>
  </si>
  <si>
    <t>13,58</t>
  </si>
  <si>
    <t>25,63</t>
  </si>
  <si>
    <t>22,68</t>
  </si>
  <si>
    <t>22,61</t>
  </si>
  <si>
    <t>26,60</t>
  </si>
  <si>
    <t>21,59</t>
  </si>
  <si>
    <t>17,28</t>
  </si>
  <si>
    <t>18,42</t>
  </si>
  <si>
    <t>28,79</t>
  </si>
  <si>
    <t>115,57</t>
  </si>
  <si>
    <t>36,00</t>
  </si>
  <si>
    <t>ACO CA-25, 32,0 MM, BARRA DE TRANSFERENCIA (COLETADO CAIXA)</t>
  </si>
  <si>
    <t>3,37</t>
  </si>
  <si>
    <t>11,75</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</si>
  <si>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</si>
  <si>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</si>
  <si>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</si>
  <si>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202.992,51</t>
  </si>
  <si>
    <t>37,50</t>
  </si>
  <si>
    <t>55,53</t>
  </si>
  <si>
    <t>BANCO COM ENCOSTO, 1,60M* DE COMPRIMENTO, EM TUBO DE ACO CARBONO E PINTURA NO PROCESSO ELETROSTATICO - PARA ACADEMIA AO AR LIVRE / ACADEMIA DA TERCEIRA IDADE - ATI</t>
  </si>
  <si>
    <t>38,77</t>
  </si>
  <si>
    <t>40,27</t>
  </si>
  <si>
    <t>490,00</t>
  </si>
  <si>
    <t>19,23</t>
  </si>
  <si>
    <t>36,44</t>
  </si>
  <si>
    <t>10,51</t>
  </si>
  <si>
    <t>50,93</t>
  </si>
  <si>
    <t>CAP, PVC, JE, OCRE, DN 150 MM (CONEXAO PARA TUBO COLETOR DE ESGOTO)</t>
  </si>
  <si>
    <t>CAP, PVC, JE, OCRE, DN 200 MM (CONEXAO PARA TUBO COLETOR DE ESGOTO)</t>
  </si>
  <si>
    <t>26,85</t>
  </si>
  <si>
    <t>22,02</t>
  </si>
  <si>
    <t>25,74</t>
  </si>
  <si>
    <t>13,74</t>
  </si>
  <si>
    <t>26,80</t>
  </si>
  <si>
    <t>10,99</t>
  </si>
  <si>
    <t>4,22</t>
  </si>
  <si>
    <t>18,00</t>
  </si>
  <si>
    <t>51,01</t>
  </si>
  <si>
    <t>41,03</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</si>
  <si>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</si>
  <si>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</si>
  <si>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</si>
  <si>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</si>
  <si>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14,32</t>
  </si>
  <si>
    <t>28,29</t>
  </si>
  <si>
    <t>40,09</t>
  </si>
  <si>
    <t>49,88</t>
  </si>
  <si>
    <t>249.588,52</t>
  </si>
  <si>
    <t>57.408,12</t>
  </si>
  <si>
    <t>11,68</t>
  </si>
  <si>
    <t>82,62</t>
  </si>
  <si>
    <t>113,24</t>
  </si>
  <si>
    <t>492.462,60</t>
  </si>
  <si>
    <t>446.250,00</t>
  </si>
  <si>
    <t>467.250,00</t>
  </si>
  <si>
    <t>400.731,95</t>
  </si>
  <si>
    <t>478.800,00</t>
  </si>
  <si>
    <t>367.500,00</t>
  </si>
  <si>
    <t>438.375,00</t>
  </si>
  <si>
    <t>420.000,00</t>
  </si>
  <si>
    <t>474.087,60</t>
  </si>
  <si>
    <t>74.000,00</t>
  </si>
  <si>
    <t>157.088,52</t>
  </si>
  <si>
    <t>26,04</t>
  </si>
  <si>
    <t>4,41</t>
  </si>
  <si>
    <t>ESQUI TRIPLO, EM TUBO DE ACO CARBONO, PINTURA NO PROCESSO ELETROSTATICO - EQUIPAMENTO DE GINASTICA PARA ACADEMIA AO AR LIVRE / ACADEMIA DA TERCEIRA IDADE - ATI</t>
  </si>
  <si>
    <t>450,00</t>
  </si>
  <si>
    <t>150,00</t>
  </si>
  <si>
    <t>42,97</t>
  </si>
  <si>
    <t>61,90</t>
  </si>
  <si>
    <t>29,47</t>
  </si>
  <si>
    <t>21,83</t>
  </si>
  <si>
    <t>427,37</t>
  </si>
  <si>
    <t>1.173,69</t>
  </si>
  <si>
    <t>1.266,23</t>
  </si>
  <si>
    <t>1.392,94</t>
  </si>
  <si>
    <t>133,63</t>
  </si>
  <si>
    <t>403,58</t>
  </si>
  <si>
    <t>536,72</t>
  </si>
  <si>
    <t>752,44</t>
  </si>
  <si>
    <t>538,15</t>
  </si>
  <si>
    <t>625,80</t>
  </si>
  <si>
    <t>774,01</t>
  </si>
  <si>
    <t>995,34</t>
  </si>
  <si>
    <t>1.097,13</t>
  </si>
  <si>
    <t>560,54</t>
  </si>
  <si>
    <t>357,87</t>
  </si>
  <si>
    <t>300,85</t>
  </si>
  <si>
    <t>376,22</t>
  </si>
  <si>
    <t>250,64</t>
  </si>
  <si>
    <t>14,53</t>
  </si>
  <si>
    <t>135,00</t>
  </si>
  <si>
    <t>29,00</t>
  </si>
  <si>
    <t>23,14</t>
  </si>
  <si>
    <t>61,63</t>
  </si>
  <si>
    <t>15,15</t>
  </si>
  <si>
    <t>27,12</t>
  </si>
  <si>
    <t>12,21</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</si>
  <si>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</si>
  <si>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</si>
  <si>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</si>
  <si>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</si>
  <si>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44,04</t>
  </si>
  <si>
    <t>29,91</t>
  </si>
  <si>
    <t>28,44</t>
  </si>
  <si>
    <t>62,72</t>
  </si>
  <si>
    <t>1.971,00</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</si>
  <si>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</si>
  <si>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</si>
  <si>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</si>
  <si>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</si>
  <si>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</si>
  <si>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31,98</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</si>
  <si>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</si>
  <si>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18,51</t>
  </si>
  <si>
    <t>23,83</t>
  </si>
  <si>
    <t>59,03</t>
  </si>
  <si>
    <t>41,71</t>
  </si>
  <si>
    <t>16,67</t>
  </si>
  <si>
    <t>13,59</t>
  </si>
  <si>
    <t>12,03</t>
  </si>
  <si>
    <t>25,93</t>
  </si>
  <si>
    <t>505.925,24</t>
  </si>
  <si>
    <t>99,94</t>
  </si>
  <si>
    <t>15,60</t>
  </si>
  <si>
    <t>MULTIEXERCITADOR COM SEIS FUNCOES, EM TUBO DE ACO CARBONO, PINTURA NO PROCESSO ELETROSTATICO - EQUIPAMENTO DE GINASTICA PARA ACADEMIA AO AR LIVRE / ACADEMIA DA TERCEIRA IDADE - ATI</t>
  </si>
  <si>
    <t>27,45</t>
  </si>
  <si>
    <t>18,12</t>
  </si>
  <si>
    <t>150,57</t>
  </si>
  <si>
    <t>250,12</t>
  </si>
  <si>
    <t>58,00</t>
  </si>
  <si>
    <t>10,73</t>
  </si>
  <si>
    <t>29,46</t>
  </si>
  <si>
    <t>71,81</t>
  </si>
  <si>
    <t>18,60</t>
  </si>
  <si>
    <t>5,87</t>
  </si>
  <si>
    <t>62,26</t>
  </si>
  <si>
    <t>2.061.315,77</t>
  </si>
  <si>
    <t>3.205.263,13</t>
  </si>
  <si>
    <t>784.736,86</t>
  </si>
  <si>
    <t>672.107,77</t>
  </si>
  <si>
    <t>430.500,00</t>
  </si>
  <si>
    <t>449.167,23</t>
  </si>
  <si>
    <t>54,63</t>
  </si>
  <si>
    <t>16,95</t>
  </si>
  <si>
    <t>30,06</t>
  </si>
  <si>
    <t>960,00</t>
  </si>
  <si>
    <t>603,00</t>
  </si>
  <si>
    <t>200,00</t>
  </si>
  <si>
    <t>462,00</t>
  </si>
  <si>
    <t>576,00</t>
  </si>
  <si>
    <t>30,00</t>
  </si>
  <si>
    <t>PLACA ORIENTATIVA SOBRE EXERCÍCIOS, 2,00M X 1,00M, EM TUBO DE ACO CARBONO, PINTURA NO PROCESSO ELETROSTATICO - PARA ACADEMIA AO AR LIVRE / ACADEMIA DA TERCEIRA IDADE - ATI</t>
  </si>
  <si>
    <t>14,20</t>
  </si>
  <si>
    <t>PRESSAO DE PERNAS TRIPLO, EM TUBO DE ACO CARBONO, PINTURA NO PROCESSO ELETROSTATICO - EQUIPAMENTO DE GINASTICA PARA ACADEMIA AO AR LIVRE / ACADEMIA DA TERCEIRA IDADE - ATI</t>
  </si>
  <si>
    <t>8,64</t>
  </si>
  <si>
    <t>39,28</t>
  </si>
  <si>
    <t>28,99</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</si>
  <si>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</si>
  <si>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</si>
  <si>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40,24</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</si>
  <si>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</si>
  <si>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</si>
  <si>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</si>
  <si>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</si>
  <si>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23,25</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</si>
  <si>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</si>
  <si>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</si>
  <si>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</si>
  <si>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1.325,85</t>
  </si>
  <si>
    <t>1.126,16</t>
  </si>
  <si>
    <t>SURF DUPLO, EM TUBO DE ACO CARBONO, PINTURA NO PROCESSO ELETROSTATICO - EQUIPAMENTO DE GINASTICA PARA ACADEMIA AO AR LIVRE / ACADEMIA DA TERCEIRA IDADE - ATI</t>
  </si>
  <si>
    <t>27,80</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</si>
  <si>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</si>
  <si>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</si>
  <si>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</si>
  <si>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</si>
  <si>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12,38</t>
  </si>
  <si>
    <t>26,49</t>
  </si>
  <si>
    <t>TE DE REDUCAO, PVC, BBB, JE, 90 GRAUS, DN 200 X 150 MM, PARA TUBO CORRUGADO E/OU LISO, REDE COLETORA ESGOTO (NBR 10569)</t>
  </si>
  <si>
    <t>TE DE REDUCAO, PVC, BBB, JE, 90 GRAUS, DN 250 X 150 MM, PARA TUBO CORRUGADO E/OU LISO, REDE COLETORA ESGOTO (NBR 10569)</t>
  </si>
  <si>
    <t>41,09</t>
  </si>
  <si>
    <t>84,23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</si>
  <si>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</si>
  <si>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</si>
  <si>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</si>
  <si>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</si>
  <si>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</si>
  <si>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5,58</t>
  </si>
  <si>
    <t>999,44</t>
  </si>
  <si>
    <t>69,37</t>
  </si>
  <si>
    <t>TELHA DE BARRO / CERAMICA, NAO ESMALTADA, TIPO COLONIAL, CANAL, PLAN, PAULISTA, COMPRIMENTO DE *44 A 50* CM, RENDIMENTO DE COBERTURA DE *26* TELHAS/M2</t>
  </si>
  <si>
    <t>TELHA DE BARRO / CERAMICA, TIPO ROMANA, AMERICANA, PORTUGUESA, FRANCESA, COMPRIMENTO DE *41* CM,  RENDIMENTO DE *16* TELHAS/M2</t>
  </si>
  <si>
    <t>86,00</t>
  </si>
  <si>
    <t>18,63</t>
  </si>
  <si>
    <t>57,99</t>
  </si>
  <si>
    <t>32,21</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</si>
  <si>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</si>
  <si>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</si>
  <si>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</si>
  <si>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</si>
  <si>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</si>
  <si>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</si>
  <si>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</si>
  <si>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</si>
  <si>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</si>
  <si>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</si>
  <si>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</si>
  <si>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</si>
  <si>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</si>
  <si>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29,07</t>
  </si>
  <si>
    <t>TRELICA NERVURADA (ESPACADOR), ALTURA = 120,0 MM, DIAMETRO DOS BANZOS INFERIORES E SUPERIOR = 6,0 MM, DIAMETRO DA DIAGONAL = 4,2 MM (COLETADO CAIXA)</t>
  </si>
  <si>
    <t>25,09</t>
  </si>
  <si>
    <t>10,58</t>
  </si>
  <si>
    <t>30,19</t>
  </si>
  <si>
    <t>3,52</t>
  </si>
  <si>
    <t>18,06</t>
  </si>
  <si>
    <t>21,70</t>
  </si>
  <si>
    <t>48,25</t>
  </si>
  <si>
    <t>24,29</t>
  </si>
  <si>
    <t>424.438,89</t>
  </si>
  <si>
    <t>40,82</t>
  </si>
  <si>
    <t>61,45</t>
  </si>
  <si>
    <t>SCO-RIO</t>
  </si>
  <si>
    <t>AD 04.20.0050</t>
  </si>
  <si>
    <t>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DESMOBILIZACAO.(DESONERADO)</t>
  </si>
  <si>
    <t>04.04.01</t>
  </si>
  <si>
    <t>04.05.01</t>
  </si>
  <si>
    <t>03.04.05</t>
  </si>
  <si>
    <t>03.04.06</t>
  </si>
  <si>
    <t>03.04.07</t>
  </si>
  <si>
    <t>07.01.02</t>
  </si>
  <si>
    <t>08.01.01</t>
  </si>
  <si>
    <t>08.02.01</t>
  </si>
  <si>
    <t>BANCO DE RESERVA (BÚRICA) PARA CAMPO DE FUTEBOL COM COBERTURA - 2,41X1,5X4M - 8 LUGARES - PHYSICUS OU SIMILAR</t>
  </si>
  <si>
    <t>REDE OFICIAL P/FUTEBOL CAMPO, NYLON, FIO 3MM, MALHA 16, DIM:7,5X2,5M</t>
  </si>
  <si>
    <t>DUCHA EM AÇO CROMADA, ORIENTE, REF 1901 C-53 OU SIMILAR</t>
  </si>
  <si>
    <t>BANHEIRO M + F</t>
  </si>
  <si>
    <t>SECRETARIA MUNICIPAL DE OBRAS</t>
  </si>
  <si>
    <t>MEMORIAL DE CÁLCULO</t>
  </si>
  <si>
    <t>Af=</t>
  </si>
  <si>
    <t>Area de forma</t>
  </si>
  <si>
    <t>Vtotal=</t>
  </si>
  <si>
    <t>Volume de concreto</t>
  </si>
  <si>
    <t>Vc.m.=</t>
  </si>
  <si>
    <t>Volume de concreto magro</t>
  </si>
  <si>
    <r>
      <rPr>
        <b/>
        <sz val="10"/>
        <rFont val="Arial"/>
        <family val="2"/>
      </rPr>
      <t>Obs.:</t>
    </r>
    <r>
      <rPr>
        <sz val="11"/>
        <color indexed="8"/>
        <rFont val="Calibri"/>
        <family val="2"/>
      </rPr>
      <t xml:space="preserve"> Nos casos em que a altura do pilarete não estiver especificada no projeto, considera-se</t>
    </r>
  </si>
  <si>
    <t>Vol esc. =</t>
  </si>
  <si>
    <t>Volume de escavação + (20cm de trabalhab.)</t>
  </si>
  <si>
    <t>SAPATAS</t>
  </si>
  <si>
    <t>QUANT</t>
  </si>
  <si>
    <t>a</t>
  </si>
  <si>
    <t>b</t>
  </si>
  <si>
    <t>c</t>
  </si>
  <si>
    <t>d</t>
  </si>
  <si>
    <t>h</t>
  </si>
  <si>
    <t>ho</t>
  </si>
  <si>
    <t>A</t>
  </si>
  <si>
    <t>Vp</t>
  </si>
  <si>
    <t>Vtp</t>
  </si>
  <si>
    <t>Vconc.total</t>
  </si>
  <si>
    <t>Af</t>
  </si>
  <si>
    <t>Vol esc.</t>
  </si>
  <si>
    <t>Vc.magro</t>
  </si>
  <si>
    <t>Reaterro</t>
  </si>
  <si>
    <t>Aço</t>
  </si>
  <si>
    <t>(m)</t>
  </si>
  <si>
    <t>(m²)</t>
  </si>
  <si>
    <t>(m³)</t>
  </si>
  <si>
    <t>(kg)</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</si>
  <si>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</si>
  <si>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</si>
  <si>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</si>
  <si>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</si>
  <si>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</si>
  <si>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</si>
  <si>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</si>
  <si>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</si>
  <si>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</si>
  <si>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</si>
  <si>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</si>
  <si>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</si>
  <si>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</si>
  <si>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</si>
  <si>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</si>
  <si>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</si>
  <si>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</si>
  <si>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</si>
  <si>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</si>
  <si>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</si>
  <si>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</si>
  <si>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</si>
  <si>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</si>
  <si>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</si>
  <si>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</si>
  <si>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</si>
  <si>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</si>
  <si>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</si>
  <si>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</si>
  <si>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</si>
  <si>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</si>
  <si>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</si>
  <si>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</si>
  <si>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</si>
  <si>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</si>
  <si>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</si>
  <si>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</si>
  <si>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</si>
  <si>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</si>
  <si>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</si>
  <si>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</si>
  <si>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</si>
  <si>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</si>
  <si>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</si>
  <si>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</si>
  <si>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</si>
  <si>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</si>
  <si>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</si>
  <si>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</si>
  <si>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</si>
  <si>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</si>
  <si>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</si>
  <si>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</si>
  <si>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</si>
  <si>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</si>
  <si>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</si>
  <si>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CASTELO D'AGUÁ</t>
  </si>
  <si>
    <t>__________________________________________</t>
  </si>
  <si>
    <t>GLEICIANE DO CARMO BAGA</t>
  </si>
  <si>
    <t>DEPARTAMENTO DE ORÇAMENTO</t>
  </si>
  <si>
    <t>L=</t>
  </si>
  <si>
    <t>Larg. Das vigas</t>
  </si>
  <si>
    <t>H=</t>
  </si>
  <si>
    <t>Alt. Das vigas externas</t>
  </si>
  <si>
    <t>h=</t>
  </si>
  <si>
    <t>Alt. Das vigas internas</t>
  </si>
  <si>
    <t>C=</t>
  </si>
  <si>
    <t>Comp. Das vigas</t>
  </si>
  <si>
    <t>Vc=</t>
  </si>
  <si>
    <t>Vol Esc.=</t>
  </si>
  <si>
    <t>Volume de escavação + 10cm</t>
  </si>
  <si>
    <t>C = Considerar os comprimentos das partes compreendidas entre pilares.</t>
  </si>
  <si>
    <t>Afint=</t>
  </si>
  <si>
    <t>Area de forma viga interna</t>
  </si>
  <si>
    <t>Afext=</t>
  </si>
  <si>
    <t>Area de forma viga externa</t>
  </si>
  <si>
    <t>CINTAS</t>
  </si>
  <si>
    <t>Vc</t>
  </si>
  <si>
    <t>Af1</t>
  </si>
  <si>
    <t>Af2</t>
  </si>
  <si>
    <t>Vol. Esc.</t>
  </si>
  <si>
    <t>VIGAS</t>
  </si>
  <si>
    <t>Afint</t>
  </si>
  <si>
    <t>Afext</t>
  </si>
  <si>
    <t>C1</t>
  </si>
  <si>
    <t>V1</t>
  </si>
  <si>
    <t>C2</t>
  </si>
  <si>
    <t>V2</t>
  </si>
  <si>
    <t>C3</t>
  </si>
  <si>
    <t>V3</t>
  </si>
  <si>
    <t>C4</t>
  </si>
  <si>
    <t>V4</t>
  </si>
  <si>
    <t>C5</t>
  </si>
  <si>
    <t>V5</t>
  </si>
  <si>
    <t>C6</t>
  </si>
  <si>
    <t>V6</t>
  </si>
  <si>
    <t>C7</t>
  </si>
  <si>
    <t>V7</t>
  </si>
  <si>
    <t>C8</t>
  </si>
  <si>
    <t>V8</t>
  </si>
  <si>
    <t>C9</t>
  </si>
  <si>
    <t>V9</t>
  </si>
  <si>
    <t>C10</t>
  </si>
  <si>
    <t>V10</t>
  </si>
  <si>
    <t>C11</t>
  </si>
  <si>
    <t>V11</t>
  </si>
  <si>
    <t>C12</t>
  </si>
  <si>
    <t>V12</t>
  </si>
  <si>
    <t>C13</t>
  </si>
  <si>
    <t>V13</t>
  </si>
  <si>
    <t>C14</t>
  </si>
  <si>
    <t>V14</t>
  </si>
  <si>
    <t>C15</t>
  </si>
  <si>
    <t>V15</t>
  </si>
  <si>
    <t>C16</t>
  </si>
  <si>
    <t>V16</t>
  </si>
  <si>
    <t>C17</t>
  </si>
  <si>
    <t>V17</t>
  </si>
  <si>
    <t>C18</t>
  </si>
  <si>
    <t>V18</t>
  </si>
  <si>
    <t>C19</t>
  </si>
  <si>
    <t>V19</t>
  </si>
  <si>
    <t>C20</t>
  </si>
  <si>
    <t>V20</t>
  </si>
  <si>
    <t>C21</t>
  </si>
  <si>
    <t>V21</t>
  </si>
  <si>
    <t>C22</t>
  </si>
  <si>
    <t>V22</t>
  </si>
  <si>
    <t>C23</t>
  </si>
  <si>
    <t>V23</t>
  </si>
  <si>
    <t>C24</t>
  </si>
  <si>
    <t>V24</t>
  </si>
  <si>
    <t>C25</t>
  </si>
  <si>
    <t>V25</t>
  </si>
  <si>
    <t>C26</t>
  </si>
  <si>
    <t>V26</t>
  </si>
  <si>
    <t>C27</t>
  </si>
  <si>
    <t>V27</t>
  </si>
  <si>
    <t>C28</t>
  </si>
  <si>
    <t>V28</t>
  </si>
  <si>
    <t>C29</t>
  </si>
  <si>
    <t>V29</t>
  </si>
  <si>
    <t>C30</t>
  </si>
  <si>
    <t>V30</t>
  </si>
  <si>
    <t>C31</t>
  </si>
  <si>
    <t>V31</t>
  </si>
  <si>
    <t>C32</t>
  </si>
  <si>
    <t>V32</t>
  </si>
  <si>
    <t>C33</t>
  </si>
  <si>
    <t>V33</t>
  </si>
  <si>
    <t>C34</t>
  </si>
  <si>
    <t>V34</t>
  </si>
  <si>
    <t>C35</t>
  </si>
  <si>
    <t>V35</t>
  </si>
  <si>
    <t>C36</t>
  </si>
  <si>
    <t>V36</t>
  </si>
  <si>
    <t>C37</t>
  </si>
  <si>
    <t>V37</t>
  </si>
  <si>
    <t>C38</t>
  </si>
  <si>
    <t>V38</t>
  </si>
  <si>
    <t>C39</t>
  </si>
  <si>
    <t>V39</t>
  </si>
  <si>
    <t>C40</t>
  </si>
  <si>
    <t>V40</t>
  </si>
  <si>
    <t>C41</t>
  </si>
  <si>
    <t>V41</t>
  </si>
  <si>
    <t>C42</t>
  </si>
  <si>
    <t>V42</t>
  </si>
  <si>
    <t>C43</t>
  </si>
  <si>
    <t>V43</t>
  </si>
  <si>
    <t>C44</t>
  </si>
  <si>
    <t>V44</t>
  </si>
  <si>
    <t>PILARETES</t>
  </si>
  <si>
    <t>B</t>
  </si>
  <si>
    <t>PILAR</t>
  </si>
  <si>
    <t>(kg²)</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</si>
  <si>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</si>
  <si>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</si>
  <si>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</si>
  <si>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</si>
  <si>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</si>
  <si>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</si>
  <si>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</si>
  <si>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</si>
  <si>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</si>
  <si>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</si>
  <si>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</si>
  <si>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</si>
  <si>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</si>
  <si>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</si>
  <si>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</si>
  <si>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</si>
  <si>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</si>
  <si>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</si>
  <si>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</si>
  <si>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</si>
  <si>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</si>
  <si>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</si>
  <si>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</si>
  <si>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</si>
  <si>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</si>
  <si>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</si>
  <si>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</si>
  <si>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</si>
  <si>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</si>
  <si>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</si>
  <si>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</si>
  <si>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</si>
  <si>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</si>
  <si>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</si>
  <si>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</si>
  <si>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</si>
  <si>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</si>
  <si>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</si>
  <si>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</si>
  <si>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</si>
  <si>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</si>
  <si>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</si>
  <si>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</si>
  <si>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</si>
  <si>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</si>
  <si>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</si>
  <si>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</si>
  <si>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</si>
  <si>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</si>
  <si>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</si>
  <si>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</si>
  <si>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</si>
  <si>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</si>
  <si>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</si>
  <si>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</si>
  <si>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</si>
  <si>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
  </si>
  <si>
    <t>VESTIARIO ARBITRO</t>
  </si>
  <si>
    <t>ARQUIBANCADA LATERAL</t>
  </si>
  <si>
    <t>ARQUIBANCADA BILHETERIA</t>
  </si>
  <si>
    <t>01.02.01</t>
  </si>
  <si>
    <t>PROJETO ARQUITETÔNICO</t>
  </si>
  <si>
    <t>01.02.02</t>
  </si>
  <si>
    <t>01.02.03</t>
  </si>
  <si>
    <t>01.02.04</t>
  </si>
  <si>
    <t>01.02.05</t>
  </si>
  <si>
    <t>LEVANTAMENTO ARQUITETÔNICO</t>
  </si>
  <si>
    <t>PROJETO ESTRUTURAL, INCLUSIVE FUNDAÇÃO</t>
  </si>
  <si>
    <t>PROJETO DE ESTRUTURA METALICA</t>
  </si>
  <si>
    <t>PROJETO HIDROSANITARIO</t>
  </si>
  <si>
    <t>LEVANTAMENTO DE CARGAS E REDES ELÉTRICAS</t>
  </si>
  <si>
    <t>PROJETO SIST. CABEAMENTO ESTRUTURADO (VOZ, DADOS E SONORIZAÇÃO)</t>
  </si>
  <si>
    <t>PROJETO DE PREVENÇÃO E COMBATE A INCÊNCIO</t>
  </si>
  <si>
    <t>PROJETO SPDA (PARARRAIO)</t>
  </si>
  <si>
    <t>01.02.06</t>
  </si>
  <si>
    <t>01.02.07</t>
  </si>
  <si>
    <t>01.02.08</t>
  </si>
  <si>
    <t>01.02.09</t>
  </si>
  <si>
    <t>PAULO JOSÉ RODRIGUES</t>
  </si>
  <si>
    <t>BANHEIROS</t>
  </si>
  <si>
    <t>ARQUIBANCADAS LATERAL</t>
  </si>
  <si>
    <t>ARQUIBANCADAS BILHETERIA</t>
  </si>
  <si>
    <t>MURO ARRIMO</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</si>
  <si>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</si>
  <si>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</si>
  <si>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</si>
  <si>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</si>
  <si>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</si>
  <si>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</si>
  <si>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</si>
  <si>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</si>
  <si>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</si>
  <si>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</si>
  <si>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</si>
  <si>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</si>
  <si>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</si>
  <si>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</si>
  <si>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</si>
  <si>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</si>
  <si>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</si>
  <si>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</si>
  <si>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</si>
  <si>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</si>
  <si>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</si>
  <si>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</si>
  <si>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</si>
  <si>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</si>
  <si>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</si>
  <si>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</si>
  <si>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</si>
  <si>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MURO DE ARRIMO</t>
  </si>
  <si>
    <t>04.03.01</t>
  </si>
  <si>
    <t>06.01.06</t>
  </si>
  <si>
    <t>06.01.07</t>
  </si>
  <si>
    <t>ESTRUTURA METALICA PARA COBERTURA DE QUADRA OU GALPAO, COMPREENDENDO VIGAS TRELICADAS COMPOSTAS DE MEMBROS SOLDADOS EM PERFIL U DE CHAPA DOBRADA NOS BANZOS SUPERIOR, INFERIOR, MONTANTES E DIAGONAIS, COM PERFIL I 10" NAS COLUNAS E TRECAS EM PERFIL U ENRIGECIDOS, ACO USI SAC 41, PARAFUSOS COM CABECA SEXTAVADA, PORCAS EM ACO CARBONO E TIRANTE DE 1/2" INCLUINDO LUVA PARA FIXACAO. PARA COBERTURAS COM VAO MAXIMO DE 16M. FORNECIMENTO DE TODOS OS MATERIAIS INCLUINDO TRANSPORTE E MONTAGEM.</t>
  </si>
  <si>
    <t>ET 25.05.0150 (A)</t>
  </si>
  <si>
    <t>08.01.02</t>
  </si>
  <si>
    <t>06.01.08</t>
  </si>
  <si>
    <t>03.06.02</t>
  </si>
  <si>
    <t>ES 14.10.0100 (A)</t>
  </si>
  <si>
    <t>JANELA DE ALUMINIO ANODIZADO, FOSCO, TIPO MAXIM-AIR OU SIMILAR, SERIE 25, COM 50CM DE ALTURA, EM 4 MODULOS DE 1M CADA, COM PARTE INFERIOR FIXA. FORNECIMENTO E INSTALACAO.(DESONERADO)</t>
  </si>
  <si>
    <t>BANCO DE ALUMINIO COM ASSENTO DE MADEIRA DE LEI</t>
  </si>
  <si>
    <t>04.04.02</t>
  </si>
  <si>
    <t>04.04.03</t>
  </si>
  <si>
    <t>SCO- RIO</t>
  </si>
  <si>
    <t>ES04.25.0650</t>
  </si>
  <si>
    <t xml:space="preserve">GRADIL NYLOFOR 3D, DA BELGO MINEIRA OU SIMILAR, EXECUTADO EM PAINEL DE ACO GALVANIZADO, SOLDADO (GRAMATURA MINIMA 40G/M2), MALHA RETANGULAR DE (200X50)MM EM FIO DE ACO COM BITOLA DE 5MM, FIXADO POR FIXADORES DE POLIAMIDA E PARAFUSOS EM ACO INOX M6 TIPO ALLEN, EM POSTE DE ACO GALVANIZADO DE (60X40)MM (GRAMATURA MINIMA DE 275G/M2), CHUMBADOS EM BASE DE CONCRETO (EXCLUSIVE ESTA), REVESTIDOS EM POLIESTER POR PROCESSO DE PINTURA ELETROESTATICA, ESPESSURA MINIMA DE 100 MICRONS (GRADIL E POSTE), NAS CORES VERDE OU BRANCA. FORNECIEMNTO E INSTALACAO.(DESONERADO) </t>
  </si>
  <si>
    <t>ARQ-007</t>
  </si>
  <si>
    <t>POSTE DE CONCRETO CIRCULAR (300KG) COM 11 M DE ALTURA, COM 7 (SETE) PROJETORES, ACABAMENTO EM ALUMÍNIO REFORÇADO EM PINTURA ELETROSTÁTICA EM PÓ NA COR PRETA, COM REFLETOR  LED 500W 6 CHIPS EGG YOLK 6500K COM MÃOS FRANCESAS METÁLICAS, COM DUAS CRUZETAS POR POSTES.</t>
  </si>
  <si>
    <t>ORÇAMENTO</t>
  </si>
  <si>
    <t>IP 14.35.0506 (/)</t>
  </si>
  <si>
    <t>SCO/RIO</t>
  </si>
  <si>
    <t>CABO DE COBRE RIGIDO, SECAO DE 35MM2, FORMADO POR CONDUTORES EM FIOS DE COBRE NU, ENCORDOAMENTO CLASSE 2, ISOLAMENTO PARA 1KV, EM POLIETILENO RETICULADO (XLPE) OU ETILENO PROPILENO (EPR), COM CAPA DE COBERTURA EM PVC NA COR PRETA, NBR 7286, NBR 7287 E ESPECIFICACAO RIOLUZ EM-RIOLUZ-74. FORNECIMENTO.(DESONERADO)</t>
  </si>
  <si>
    <t>OBRA: CONSTRUÇÃO DO ESTÁDIO MUNICIPAL</t>
  </si>
  <si>
    <t>PISO CIMENTADO DESENPOLADO TRAÇO 1:5, ESPESSURA 7CM, COM JUNTA PLASTICA 3X27MM</t>
  </si>
  <si>
    <t>05.01.02</t>
  </si>
  <si>
    <t>LUMINÁRIA DE EMBUTIR COM ALETAS, PARA LÂMPADA FLUORESCENTE, 2 X 32W, REF. C-2359, DA LUSTRES PROJETO OU SIMILAR, COMPLETA</t>
  </si>
  <si>
    <t>09.03.01</t>
  </si>
  <si>
    <t>09.03.02</t>
  </si>
  <si>
    <t>09.03.03</t>
  </si>
  <si>
    <t>09.03.04</t>
  </si>
  <si>
    <t>09.03.05</t>
  </si>
  <si>
    <t>09.04.01</t>
  </si>
  <si>
    <t>09.04.02</t>
  </si>
  <si>
    <t>09.04.03</t>
  </si>
  <si>
    <t>09.05.01</t>
  </si>
  <si>
    <t>09.05.02</t>
  </si>
  <si>
    <t>11.01.01</t>
  </si>
  <si>
    <t>10.01.01</t>
  </si>
  <si>
    <t>10.02.02</t>
  </si>
  <si>
    <t>10.02.01</t>
  </si>
  <si>
    <t>10.02.03</t>
  </si>
  <si>
    <t>10.02.04</t>
  </si>
  <si>
    <t>10.02.05</t>
  </si>
  <si>
    <t>10.02.06</t>
  </si>
  <si>
    <t>10.03.03</t>
  </si>
  <si>
    <t>10.04.01</t>
  </si>
  <si>
    <t>10.05.01</t>
  </si>
  <si>
    <t>10.05.02</t>
  </si>
  <si>
    <t>10.05.03</t>
  </si>
  <si>
    <t>10.06.01</t>
  </si>
  <si>
    <t>10.07.01</t>
  </si>
  <si>
    <t>10.07.02</t>
  </si>
  <si>
    <t>10.07.03</t>
  </si>
  <si>
    <t>10.07.04</t>
  </si>
  <si>
    <t>10.07.05</t>
  </si>
  <si>
    <t>10.08.01</t>
  </si>
  <si>
    <t>10.08.02</t>
  </si>
  <si>
    <t>10.08.03</t>
  </si>
  <si>
    <t>10.09.01</t>
  </si>
  <si>
    <t>10.09.02</t>
  </si>
  <si>
    <t>10.09.03</t>
  </si>
  <si>
    <t>10.09.04</t>
  </si>
  <si>
    <t>10.09.05</t>
  </si>
  <si>
    <t>10.09.06</t>
  </si>
  <si>
    <t>11.01.02</t>
  </si>
  <si>
    <t>11.01.03</t>
  </si>
  <si>
    <t>11.01.04</t>
  </si>
  <si>
    <t>11.02.01</t>
  </si>
  <si>
    <t>11.02.02</t>
  </si>
  <si>
    <t>11.03.01</t>
  </si>
  <si>
    <t>11.03.02</t>
  </si>
  <si>
    <t>11.03.03</t>
  </si>
  <si>
    <t>11.04.01</t>
  </si>
  <si>
    <t>11.04.02</t>
  </si>
  <si>
    <t>11.04.03</t>
  </si>
  <si>
    <t>11.04.04</t>
  </si>
  <si>
    <t>11.04.05</t>
  </si>
  <si>
    <t>11.04.06</t>
  </si>
  <si>
    <t>11.04.07</t>
  </si>
  <si>
    <t>11.04.08</t>
  </si>
  <si>
    <t>11.04.09</t>
  </si>
  <si>
    <t>11.04.10</t>
  </si>
  <si>
    <t>12.01.01</t>
  </si>
  <si>
    <t>12.01.02</t>
  </si>
  <si>
    <t>12.02.01</t>
  </si>
  <si>
    <t>12.02.02</t>
  </si>
  <si>
    <t>12.02.03</t>
  </si>
  <si>
    <t>12.02.04</t>
  </si>
  <si>
    <t>12.03.01</t>
  </si>
  <si>
    <t>13.01.01</t>
  </si>
  <si>
    <t>13.01.02</t>
  </si>
  <si>
    <t>13.02.01</t>
  </si>
  <si>
    <t>14.02.01</t>
  </si>
  <si>
    <t>14.02.02</t>
  </si>
  <si>
    <t>14.03.01</t>
  </si>
  <si>
    <t>14.04.01</t>
  </si>
  <si>
    <t>14.05.01</t>
  </si>
  <si>
    <t>14.05.02</t>
  </si>
  <si>
    <t>14.05.03</t>
  </si>
  <si>
    <t>14.01.01</t>
  </si>
  <si>
    <t>14.01.02</t>
  </si>
  <si>
    <t>14.01.03</t>
  </si>
  <si>
    <t>15.01.01</t>
  </si>
  <si>
    <t>15.01.02</t>
  </si>
  <si>
    <t>03.06.03</t>
  </si>
  <si>
    <t>03.07.01</t>
  </si>
  <si>
    <t>03.07.02</t>
  </si>
  <si>
    <t>02.01</t>
  </si>
  <si>
    <t>14.01.04</t>
  </si>
  <si>
    <t>PERFIL U DOBRADO DE CHAPA UDC SIMPLES - 100 X 50 X 3 MM (4,50 KG/M) COM CORDÃO DE SOLDA</t>
  </si>
  <si>
    <t xml:space="preserve">Local </t>
  </si>
  <si>
    <t>05.02.02</t>
  </si>
  <si>
    <t>11.04.11</t>
  </si>
  <si>
    <t xml:space="preserve">ORSE </t>
  </si>
  <si>
    <t xml:space="preserve">BEBEDOURO CONJUGADO, ELÉTRICO, REFRIGERAÇÃO POR COMPRESSÃO, 110 V, INOX - FORNECIMENTO E INSTALAÇÃO </t>
  </si>
  <si>
    <t>01.01.10</t>
  </si>
  <si>
    <t>01.01.11</t>
  </si>
  <si>
    <t>03.05.05</t>
  </si>
  <si>
    <t>03.05.06</t>
  </si>
  <si>
    <t>15.01.03</t>
  </si>
  <si>
    <t>SubSecretaria de Obras</t>
  </si>
  <si>
    <t>ALAMBRADO COM TELA LOSANGULAR DE ARAME FIO 12, MALHA 2" REVESTIDO EM PVC COM TUBO DE FERRO GALVANIZADO VERTICAL DE 21/2" E HORIZONTAL DE 1", INCLUSIVE PORTÃO, PINTADOS COM ESMALTE SOBRE FUNDO ANTI CORROSIVO</t>
  </si>
  <si>
    <t>MURO DE ARRIMO DE CONCRETO CICLÓPICO COM ATERRO NA PARTE POSTERIOR, INCLUSIVE FORMA DE MADEIRA E DRENO DE BRITA</t>
  </si>
  <si>
    <r>
      <t xml:space="preserve">BDI: </t>
    </r>
    <r>
      <rPr>
        <sz val="10"/>
        <rFont val="Arial"/>
        <family val="2"/>
      </rPr>
      <t>27,64% - Serviços</t>
    </r>
    <r>
      <rPr>
        <b/>
        <sz val="10"/>
        <rFont val="Arial"/>
        <family val="2"/>
      </rPr>
      <t xml:space="preserve">
DATA BASE: SINAPI - Abril/2019                                                  IOPES Março/2019</t>
    </r>
  </si>
  <si>
    <t>8,89</t>
  </si>
  <si>
    <t>32,12</t>
  </si>
  <si>
    <t>24,57</t>
  </si>
  <si>
    <t>45,61</t>
  </si>
  <si>
    <t>61,60</t>
  </si>
  <si>
    <t>19,85</t>
  </si>
  <si>
    <t>24,47</t>
  </si>
  <si>
    <t>52,17</t>
  </si>
  <si>
    <t>2,19</t>
  </si>
  <si>
    <t>6,35</t>
  </si>
  <si>
    <t>14,52</t>
  </si>
  <si>
    <t>0,73</t>
  </si>
  <si>
    <t>25,81</t>
  </si>
  <si>
    <t>461,92</t>
  </si>
  <si>
    <t>18,32</t>
  </si>
  <si>
    <t>15,09</t>
  </si>
  <si>
    <t>24,80</t>
  </si>
  <si>
    <t>31,42</t>
  </si>
  <si>
    <t>106,66</t>
  </si>
  <si>
    <t>59,56</t>
  </si>
  <si>
    <t>15,10</t>
  </si>
  <si>
    <t>50,51</t>
  </si>
  <si>
    <t>6,81</t>
  </si>
  <si>
    <t>13,60</t>
  </si>
  <si>
    <t>16,62</t>
  </si>
  <si>
    <t>10,17</t>
  </si>
  <si>
    <t>4,17</t>
  </si>
  <si>
    <t>99833</t>
  </si>
  <si>
    <t>LAVADORA DE ALTA PRESSAO (LAVA-JATO) PARA AGUA FRIA, PRESSAO DE OPERACAO ENTRE 1400 E 1900 LIB/POL2, VAZAO MAXIMA ENTRE 400 E 700 L/H - CHP DIURNO. AF_04/2019</t>
  </si>
  <si>
    <t>38,63</t>
  </si>
  <si>
    <t>56,04</t>
  </si>
  <si>
    <t>48,59</t>
  </si>
  <si>
    <t>37,96</t>
  </si>
  <si>
    <t>23,43</t>
  </si>
  <si>
    <t>25,88</t>
  </si>
  <si>
    <t>39,11</t>
  </si>
  <si>
    <t>35,94</t>
  </si>
  <si>
    <t>49,17</t>
  </si>
  <si>
    <t>99834</t>
  </si>
  <si>
    <t>LAVADORA DE ALTA PRESSAO (LAVA-JATO) PARA AGUA FRIA, PRESSAO DE OPERACAO ENTRE 1400 E 1900 LIB/POL2, VAZAO MAXIMA ENTRE 400 E 700 L/H - CHI DIURNO. AF_04/2019</t>
  </si>
  <si>
    <t>30,23</t>
  </si>
  <si>
    <t>25,29</t>
  </si>
  <si>
    <t>151,72</t>
  </si>
  <si>
    <t>23,11</t>
  </si>
  <si>
    <t>20,80</t>
  </si>
  <si>
    <t>38,95</t>
  </si>
  <si>
    <t>128,39</t>
  </si>
  <si>
    <t>17,31</t>
  </si>
  <si>
    <t>17,70</t>
  </si>
  <si>
    <t>31,64</t>
  </si>
  <si>
    <t>30,71</t>
  </si>
  <si>
    <t>14,79</t>
  </si>
  <si>
    <t>22,58</t>
  </si>
  <si>
    <t>18,49</t>
  </si>
  <si>
    <t>38,21</t>
  </si>
  <si>
    <t>21,17</t>
  </si>
  <si>
    <t>39,71</t>
  </si>
  <si>
    <t>0,54</t>
  </si>
  <si>
    <t>57,45</t>
  </si>
  <si>
    <t>71,90</t>
  </si>
  <si>
    <t>65,13</t>
  </si>
  <si>
    <t>12,71</t>
  </si>
  <si>
    <t>3,68</t>
  </si>
  <si>
    <t>4,07</t>
  </si>
  <si>
    <t>24,49</t>
  </si>
  <si>
    <t>43,88</t>
  </si>
  <si>
    <t>16,88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</si>
  <si>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</si>
  <si>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</si>
  <si>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</si>
  <si>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</si>
  <si>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</si>
  <si>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</si>
  <si>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</si>
  <si>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</si>
  <si>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15,72</t>
  </si>
  <si>
    <t>72,25</t>
  </si>
  <si>
    <t>32,90</t>
  </si>
  <si>
    <t>44,11</t>
  </si>
  <si>
    <t>103,89</t>
  </si>
  <si>
    <t>111,57</t>
  </si>
  <si>
    <t>80,43</t>
  </si>
  <si>
    <t>121,43</t>
  </si>
  <si>
    <t>120,33</t>
  </si>
  <si>
    <t>25,54</t>
  </si>
  <si>
    <t>17,96</t>
  </si>
  <si>
    <t>90788</t>
  </si>
  <si>
    <t>PORTA-PRONTA DE MADEIRA, FOLHA LEVE OU MÉDIA, 60X210CM, FIXAÇÃO COM PREENCHIMENTO PARCIAL DE ESPUMA EXPANSIVA - FORNECIMENTO E INSTALAÇÃO. AF_08/2015</t>
  </si>
  <si>
    <t>90789</t>
  </si>
  <si>
    <t>PORTA-PRONTA DE MADEIRA, FOLHA LEVE OU MÉDIA, 70X210CM, FIXAÇÃO COM PREENCHIMENTO PARCIAL DE ESPUMA EXPANSIVA - FORNECIMENTO E INSTALAÇÃO. AF_08/2015</t>
  </si>
  <si>
    <t>90790</t>
  </si>
  <si>
    <t>PORTA-PRONTA DE MADEIRA, FOLHA LEVE OU MÉDIA, 80X210CM, FIXAÇÃO COM PREENCHIMENTO PARCIAL DE ESPUMA EXPANSIVA - FORNECIMENTO E INSTALAÇÃO. AF_08/2015</t>
  </si>
  <si>
    <t>90791</t>
  </si>
  <si>
    <t>PORTA-PRONTA DE MADEIRA, FOLHA PESADA OU SUPERPESADA, 80X210CM, FIXAÇÃO COM PREENCHIMENTO PARCIAL DE ESPUMA EXPANSIVA - FORNECIMENTO E INSTALAÇÃO. AF_08/2015</t>
  </si>
  <si>
    <t>90792</t>
  </si>
  <si>
    <t>PORTA-PRONTA DE MADEIRA, FOLHA PESADA OU SUPERPESADA, 80X210CM, FIXAÇÃO COM PREENCHIMENTO TOTAL DE ESPUMA EXPANSIVA - FORNECIMENTO E INSTALAÇÃO. AF_08/2015</t>
  </si>
  <si>
    <t>90793</t>
  </si>
  <si>
    <t>PORTA-PRONTA DE MADEIRA, FOLHA PESADA OU SUPERPESADA, 90X210CM, FIXAÇÃO COM PREENCHIMENTO TOTAL DE ESPUMA EXPANSIVA - FORNECIMENTO E INSTALAÇÃO. AF_08/2015</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</si>
  <si>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</si>
  <si>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</si>
  <si>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</si>
  <si>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</si>
  <si>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</si>
  <si>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</si>
  <si>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</si>
  <si>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</si>
  <si>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</si>
  <si>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</si>
  <si>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</si>
  <si>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</si>
  <si>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</si>
  <si>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</si>
  <si>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DE ALUMÍNIO DE ABRIR COM LAMBRI, COM GUARNIÇÃO, FIXAÇÃO COM PARAFUSOS - FORNECIMENTO E INSTALAÇÃO. AF_08/2015</t>
  </si>
  <si>
    <t>PORTA EM ALUMÍNIO DE ABRIR TIPO VENEZIANA COM GUARNIÇÃO, FIXAÇÃO COM PARAFUSOS - FORNECIMENTO E INSTALAÇÃO. AF_08/2015</t>
  </si>
  <si>
    <t>15,95</t>
  </si>
  <si>
    <t>43,20</t>
  </si>
  <si>
    <t>28,30</t>
  </si>
  <si>
    <t>117,64</t>
  </si>
  <si>
    <t>13,46</t>
  </si>
  <si>
    <t>17,18</t>
  </si>
  <si>
    <t>29,69</t>
  </si>
  <si>
    <t>14,41</t>
  </si>
  <si>
    <t>12,05</t>
  </si>
  <si>
    <t>43,58</t>
  </si>
  <si>
    <t>41,46</t>
  </si>
  <si>
    <t>57,62</t>
  </si>
  <si>
    <t>39,87</t>
  </si>
  <si>
    <t>34,93</t>
  </si>
  <si>
    <t>28,47</t>
  </si>
  <si>
    <t>7,98</t>
  </si>
  <si>
    <t>11,77</t>
  </si>
  <si>
    <t>6,18</t>
  </si>
  <si>
    <t>11,55</t>
  </si>
  <si>
    <t>5,86</t>
  </si>
  <si>
    <t>6,17</t>
  </si>
  <si>
    <t>6,43</t>
  </si>
  <si>
    <t>9,09</t>
  </si>
  <si>
    <t>65,10</t>
  </si>
  <si>
    <t>32,15</t>
  </si>
  <si>
    <t>29,65</t>
  </si>
  <si>
    <t>21,54</t>
  </si>
  <si>
    <t>60,44</t>
  </si>
  <si>
    <t>78,47</t>
  </si>
  <si>
    <t>27,47</t>
  </si>
  <si>
    <t>26,79</t>
  </si>
  <si>
    <t>42,36</t>
  </si>
  <si>
    <t>41,96</t>
  </si>
  <si>
    <t>40,26</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</si>
  <si>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</si>
  <si>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</si>
  <si>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</si>
  <si>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</si>
  <si>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</si>
  <si>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</si>
  <si>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</si>
  <si>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</si>
  <si>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</si>
  <si>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</si>
  <si>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</si>
  <si>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</si>
  <si>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</si>
  <si>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</si>
  <si>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</si>
  <si>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</si>
  <si>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</si>
  <si>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</si>
  <si>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</si>
  <si>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</si>
  <si>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</si>
  <si>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</si>
  <si>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</si>
  <si>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</si>
  <si>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</si>
  <si>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</si>
  <si>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</si>
  <si>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</si>
  <si>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</si>
  <si>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</si>
  <si>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</si>
  <si>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</si>
  <si>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</si>
  <si>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</si>
  <si>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</si>
  <si>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</si>
  <si>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9,35</t>
  </si>
  <si>
    <t>10,67</t>
  </si>
  <si>
    <t>7,35</t>
  </si>
  <si>
    <t>ELETRODUTO RÍGIDO ROSCÁVEL, PVC, DN 60 MM (2") - FORNECIMENTO E INSTALAÇÃO. AF_12/2015</t>
  </si>
  <si>
    <t>ELETRODUTO RÍGIDO ROSCÁVEL, PVC, DN 110 MM (4") - FORNECIMENTO E INSTALAÇÃO. AF_12/2015</t>
  </si>
  <si>
    <t>24,64</t>
  </si>
  <si>
    <t>37,88</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</si>
  <si>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</si>
  <si>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</si>
  <si>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</si>
  <si>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</si>
  <si>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</si>
  <si>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</si>
  <si>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15,04</t>
  </si>
  <si>
    <t>97670</t>
  </si>
  <si>
    <t>ELETRODUTO FLEXÍVEL CORRUGADO, PEAD, DN 100 (4) - FORNECIMENTO E INSTALAÇÃO. AF_04/2016</t>
  </si>
  <si>
    <t>19,48</t>
  </si>
  <si>
    <t>91895</t>
  </si>
  <si>
    <t>CURVA 180 GRAUS PARA ELETRODUTO, PVC, ROSCÁVEL, DN 32 MM (1"), PARA CIRCUITOS TERMINAIS, INSTALADA EM FORRO - FORNECIMENTO E INSTALAÇÃO. AF_12/2015</t>
  </si>
  <si>
    <t>11,25</t>
  </si>
  <si>
    <t>11,44</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</si>
  <si>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</si>
  <si>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</si>
  <si>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</si>
  <si>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</si>
  <si>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31,31</t>
  </si>
  <si>
    <t>33,08</t>
  </si>
  <si>
    <t>52,77</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</si>
  <si>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</si>
  <si>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</si>
  <si>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</si>
  <si>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</si>
  <si>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</si>
  <si>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</si>
  <si>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</si>
  <si>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</si>
  <si>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12,55</t>
  </si>
  <si>
    <t>13,28</t>
  </si>
  <si>
    <t>36,32</t>
  </si>
  <si>
    <t>CAIXA RETANGULAR 4" X 2" MÉDIA (1,30 M DO PISO), PVC, INSTALADA EM PAREDE - FORNECIMENTO E INSTALAÇÃO. AF_12/2015</t>
  </si>
  <si>
    <t>CAIXA RETANGULAR 4" X 2" BAIXA (0,30 M DO PISO), PVC, INSTALADA EM PAREDE - FORNECIMENTO E INSTALAÇÃO. AF_12/2015</t>
  </si>
  <si>
    <t>CAIXA RETANGULAR 4" X 2" BAIXA (0,30 M DO PISO), METÁLICA, INSTALADA EM PAREDE - FORNECIMENTO E INSTALAÇÃO. AF_12/2015</t>
  </si>
  <si>
    <t>12,22</t>
  </si>
  <si>
    <t>17,20</t>
  </si>
  <si>
    <t>55,16</t>
  </si>
  <si>
    <t>DISJUNTOR TRIPOLAR TIPO DIN, CORRENTE NOMINAL DE 50A - FORNECIMENTO E INSTALAÇÃO. AF_04/2016</t>
  </si>
  <si>
    <t>INTERRUPTOR SIMPLES (2 MÓDULOS), 10A/250V, INCLUINDO SUPORTE E PLACA - FORNECIMENTO E INSTALAÇÃO. AF_12/2015</t>
  </si>
  <si>
    <t>58,32</t>
  </si>
  <si>
    <t>42,30</t>
  </si>
  <si>
    <t>27,39</t>
  </si>
  <si>
    <t>33,53</t>
  </si>
  <si>
    <t>46,16</t>
  </si>
  <si>
    <t>28,80</t>
  </si>
  <si>
    <t>55,73</t>
  </si>
  <si>
    <t>133,10</t>
  </si>
  <si>
    <t>27,63</t>
  </si>
  <si>
    <t>52,57</t>
  </si>
  <si>
    <t>2,86</t>
  </si>
  <si>
    <t>16,87</t>
  </si>
  <si>
    <t>5,62</t>
  </si>
  <si>
    <t>16,65</t>
  </si>
  <si>
    <t>36,46</t>
  </si>
  <si>
    <t>23,47</t>
  </si>
  <si>
    <t>10,11</t>
  </si>
  <si>
    <t>20,82</t>
  </si>
  <si>
    <t>66,64</t>
  </si>
  <si>
    <t>24,20</t>
  </si>
  <si>
    <t>11,27</t>
  </si>
  <si>
    <t>16,97</t>
  </si>
  <si>
    <t>16,44</t>
  </si>
  <si>
    <t>16,49</t>
  </si>
  <si>
    <t>16,99</t>
  </si>
  <si>
    <t>9,46</t>
  </si>
  <si>
    <t>8,56</t>
  </si>
  <si>
    <t>8,44</t>
  </si>
  <si>
    <t>9,13</t>
  </si>
  <si>
    <t>8,40</t>
  </si>
  <si>
    <t>5,61</t>
  </si>
  <si>
    <t>5,05</t>
  </si>
  <si>
    <t>22,78</t>
  </si>
  <si>
    <t>21,95</t>
  </si>
  <si>
    <t>28,19</t>
  </si>
  <si>
    <t>51,28</t>
  </si>
  <si>
    <t>25,78</t>
  </si>
  <si>
    <t>26,02</t>
  </si>
  <si>
    <t>24,34</t>
  </si>
  <si>
    <t>4,68</t>
  </si>
  <si>
    <t>21,71</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</si>
  <si>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</si>
  <si>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</si>
  <si>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</si>
  <si>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</si>
  <si>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13,21</t>
  </si>
  <si>
    <t>15,87</t>
  </si>
  <si>
    <t>10,25</t>
  </si>
  <si>
    <t>15,13</t>
  </si>
  <si>
    <t>11,24</t>
  </si>
  <si>
    <t>17,68</t>
  </si>
  <si>
    <t>89722</t>
  </si>
  <si>
    <t>JOELHO DE TRANSIÇÃO, 90 GRAUS, CPVC, SOLDÁVEL, DN 22MM X 1/2", INSTALADO EM RAMAL DE ALIMENTAÇAÕ DE ÁGUA - FORNECIMENTO E INSTALAÇÃO. AF_12/2014</t>
  </si>
  <si>
    <t>35,68</t>
  </si>
  <si>
    <t>18,20</t>
  </si>
  <si>
    <t>29,98</t>
  </si>
  <si>
    <t>48,63</t>
  </si>
  <si>
    <t>14,71</t>
  </si>
  <si>
    <t>14,14</t>
  </si>
  <si>
    <t>12,66</t>
  </si>
  <si>
    <t>22,90</t>
  </si>
  <si>
    <t>30,02</t>
  </si>
  <si>
    <t>28,08</t>
  </si>
  <si>
    <t>37,34</t>
  </si>
  <si>
    <t>12,64</t>
  </si>
  <si>
    <t>16,73</t>
  </si>
  <si>
    <t>56,19</t>
  </si>
  <si>
    <t>81,02</t>
  </si>
  <si>
    <t>62,25</t>
  </si>
  <si>
    <t>33,68</t>
  </si>
  <si>
    <t>9,44</t>
  </si>
  <si>
    <t>33,21</t>
  </si>
  <si>
    <t>45,20</t>
  </si>
  <si>
    <t>65,14</t>
  </si>
  <si>
    <t>29,86</t>
  </si>
  <si>
    <t>15,69</t>
  </si>
  <si>
    <t>17,91</t>
  </si>
  <si>
    <t>19,34</t>
  </si>
  <si>
    <t>35,19</t>
  </si>
  <si>
    <t>17,32</t>
  </si>
  <si>
    <t>47,85</t>
  </si>
  <si>
    <t>49,24</t>
  </si>
  <si>
    <t>46,96</t>
  </si>
  <si>
    <t>5,12</t>
  </si>
  <si>
    <t>55,55</t>
  </si>
  <si>
    <t>18,71</t>
  </si>
  <si>
    <t>11,03</t>
  </si>
  <si>
    <t>23,92</t>
  </si>
  <si>
    <t>24,35</t>
  </si>
  <si>
    <t>30,67</t>
  </si>
  <si>
    <t>77,97</t>
  </si>
  <si>
    <t>12,51</t>
  </si>
  <si>
    <t>9,29</t>
  </si>
  <si>
    <t>25,36</t>
  </si>
  <si>
    <t>35,29</t>
  </si>
  <si>
    <t>62,58</t>
  </si>
  <si>
    <t>82,22</t>
  </si>
  <si>
    <t>32,93</t>
  </si>
  <si>
    <t>7,33</t>
  </si>
  <si>
    <t>14,36</t>
  </si>
  <si>
    <t>26,83</t>
  </si>
  <si>
    <t>61,00</t>
  </si>
  <si>
    <t>23,35</t>
  </si>
  <si>
    <t>24,07</t>
  </si>
  <si>
    <t>24,48</t>
  </si>
  <si>
    <t>41,14</t>
  </si>
  <si>
    <t>26,15</t>
  </si>
  <si>
    <t>9,86</t>
  </si>
  <si>
    <t>39,67</t>
  </si>
  <si>
    <t>69,07</t>
  </si>
  <si>
    <t>13,43</t>
  </si>
  <si>
    <t>30,90</t>
  </si>
  <si>
    <t>11,37</t>
  </si>
  <si>
    <t>4,33</t>
  </si>
  <si>
    <t>32,66</t>
  </si>
  <si>
    <t>41,55</t>
  </si>
  <si>
    <t>42,17</t>
  </si>
  <si>
    <t>58,28</t>
  </si>
  <si>
    <t>62,11</t>
  </si>
  <si>
    <t>56,93</t>
  </si>
  <si>
    <t>42,93</t>
  </si>
  <si>
    <t>73,57</t>
  </si>
  <si>
    <t>56,22</t>
  </si>
  <si>
    <t>13,57</t>
  </si>
  <si>
    <t>10,47</t>
  </si>
  <si>
    <t>6,63</t>
  </si>
  <si>
    <t>27,35</t>
  </si>
  <si>
    <t>43,90</t>
  </si>
  <si>
    <t>10,08</t>
  </si>
  <si>
    <t>12,32</t>
  </si>
  <si>
    <t>16,30</t>
  </si>
  <si>
    <t>20,13</t>
  </si>
  <si>
    <t>APLICAÇÃO MANUAL DE PINTURA COM TINTA TEXTURIZADA ACRÍLICA EM PAREDES EXTERNAS DE CASAS, UMA COR. AF_06/2014</t>
  </si>
  <si>
    <t>APLICAÇÃO MANUAL DE PINTURA COM TINTA LÁTEX ACRÍLICA EM TETO, DUAS DEMÃOS. AF_06/2014</t>
  </si>
  <si>
    <t>APLICAÇÃO MANUAL DE PINTURA COM TINTA LÁTEX ACRÍLICA EM PAREDES, DUAS DEMÃOS. AF_06/2014</t>
  </si>
  <si>
    <t>18,80</t>
  </si>
  <si>
    <t>14,93</t>
  </si>
  <si>
    <t>22,57</t>
  </si>
  <si>
    <t>36,43</t>
  </si>
  <si>
    <t>20,51</t>
  </si>
  <si>
    <t>25,85</t>
  </si>
  <si>
    <t>65,50</t>
  </si>
  <si>
    <t>RODAPÉ CERÂMICO DE 7CM DE ALTURA COM PLACAS TIPO ESMALTADA COMERCIAL DE DIMENSÕES 35X35CM (PADRAO POPULAR). AF_06/2017</t>
  </si>
  <si>
    <t>71,03</t>
  </si>
  <si>
    <t>72,94</t>
  </si>
  <si>
    <t>31,22</t>
  </si>
  <si>
    <t>21,85</t>
  </si>
  <si>
    <t>20,19</t>
  </si>
  <si>
    <t>34,77</t>
  </si>
  <si>
    <t>16,55</t>
  </si>
  <si>
    <t>26,09</t>
  </si>
  <si>
    <t>38,20</t>
  </si>
  <si>
    <t>54,27</t>
  </si>
  <si>
    <t>48,03</t>
  </si>
  <si>
    <t>50,78</t>
  </si>
  <si>
    <t>33,76</t>
  </si>
  <si>
    <t>12,18</t>
  </si>
  <si>
    <t>57,88</t>
  </si>
  <si>
    <t>4,91</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</si>
  <si>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</si>
  <si>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</si>
  <si>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</si>
  <si>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</si>
  <si>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</si>
  <si>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</si>
  <si>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</si>
  <si>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</si>
  <si>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</si>
  <si>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</si>
  <si>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</si>
  <si>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</si>
  <si>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</si>
  <si>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</si>
  <si>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</si>
  <si>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</si>
  <si>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</si>
  <si>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</si>
  <si>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</si>
  <si>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</si>
  <si>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</si>
  <si>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</si>
  <si>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50,61</t>
  </si>
  <si>
    <t>44,00</t>
  </si>
  <si>
    <t>DEMOLIÇÃO DE ALVENARIA PARA QUALQUER TIPO DE BLOCO, DE FORMA MECANIZADA, SEM REAPROVEITAMENTO. AF_12/2017</t>
  </si>
  <si>
    <t>TRANSPORTE COM CAMINHÃO BASCULANTE DE 10 M3, EM VIA URBANA EM LEITO NATURAL (UNIDADE: M3XKM). AF_04/2016</t>
  </si>
  <si>
    <t>7,64</t>
  </si>
  <si>
    <t>26,20</t>
  </si>
  <si>
    <t>22,10</t>
  </si>
  <si>
    <t>21,37</t>
  </si>
  <si>
    <t>18,57</t>
  </si>
  <si>
    <t>22,59</t>
  </si>
  <si>
    <t>22,80</t>
  </si>
  <si>
    <t>22,08</t>
  </si>
  <si>
    <t>24,94</t>
  </si>
  <si>
    <t>22,45</t>
  </si>
  <si>
    <t>1,16</t>
  </si>
  <si>
    <t>4,81</t>
  </si>
  <si>
    <t>3,59</t>
  </si>
  <si>
    <t>273,30</t>
  </si>
  <si>
    <t>28,31</t>
  </si>
  <si>
    <t>193,64</t>
  </si>
  <si>
    <t>294,17</t>
  </si>
  <si>
    <t>45,21</t>
  </si>
  <si>
    <t>175,52</t>
  </si>
  <si>
    <t>205,49</t>
  </si>
  <si>
    <t>33,54</t>
  </si>
  <si>
    <t>3,30</t>
  </si>
  <si>
    <t>60,68</t>
  </si>
  <si>
    <t>94,00</t>
  </si>
  <si>
    <t>40,28</t>
  </si>
  <si>
    <t>116,42</t>
  </si>
  <si>
    <t>1.834,04</t>
  </si>
  <si>
    <t>1.466,83</t>
  </si>
  <si>
    <t>2.075,18</t>
  </si>
  <si>
    <t>2.539,28</t>
  </si>
  <si>
    <t>3.175,09</t>
  </si>
  <si>
    <t>1.290,00</t>
  </si>
  <si>
    <t>72,77</t>
  </si>
  <si>
    <t>88,89</t>
  </si>
  <si>
    <t>92,02</t>
  </si>
  <si>
    <t>107,01</t>
  </si>
  <si>
    <t>116,52</t>
  </si>
  <si>
    <t>183,02</t>
  </si>
  <si>
    <t>288,01</t>
  </si>
  <si>
    <t>374,77</t>
  </si>
  <si>
    <t>618,80</t>
  </si>
  <si>
    <t>72,63</t>
  </si>
  <si>
    <t>ARAME PROTEGIDO COM POLIMERO PARA GABIAO, DIAMETRO 2,2 MM</t>
  </si>
  <si>
    <t>5,64</t>
  </si>
  <si>
    <t>7,39</t>
  </si>
  <si>
    <t>53,73</t>
  </si>
  <si>
    <t>686,09</t>
  </si>
  <si>
    <t>52,18</t>
  </si>
  <si>
    <t>86,46</t>
  </si>
  <si>
    <t>55,12</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</si>
  <si>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</si>
  <si>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</si>
  <si>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</si>
  <si>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</si>
  <si>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</si>
  <si>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</si>
  <si>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36,84</t>
  </si>
  <si>
    <t>2.009,70</t>
  </si>
  <si>
    <t>2.889,55</t>
  </si>
  <si>
    <t>4.898,02</t>
  </si>
  <si>
    <t>4.650,28</t>
  </si>
  <si>
    <t>19.082,52</t>
  </si>
  <si>
    <t>7.018,20</t>
  </si>
  <si>
    <t>20.812,05</t>
  </si>
  <si>
    <t>9.450,00</t>
  </si>
  <si>
    <t>2.086,32</t>
  </si>
  <si>
    <t>2.520,00</t>
  </si>
  <si>
    <t>3.385,46</t>
  </si>
  <si>
    <t>18.900,00</t>
  </si>
  <si>
    <t>2.976,75</t>
  </si>
  <si>
    <t>4.725,00</t>
  </si>
  <si>
    <t>25,92</t>
  </si>
  <si>
    <t>85,42</t>
  </si>
  <si>
    <t>59,28</t>
  </si>
  <si>
    <t>28,09</t>
  </si>
  <si>
    <t>15,81</t>
  </si>
  <si>
    <t>14,05</t>
  </si>
  <si>
    <t>53,96</t>
  </si>
  <si>
    <t>34,48</t>
  </si>
  <si>
    <t>2,03</t>
  </si>
  <si>
    <t>2,96</t>
  </si>
  <si>
    <t>301,84</t>
  </si>
  <si>
    <t>24,27</t>
  </si>
  <si>
    <t>116,35</t>
  </si>
  <si>
    <t>54,03</t>
  </si>
  <si>
    <t>100,66</t>
  </si>
  <si>
    <t>16,20</t>
  </si>
  <si>
    <t>30,57</t>
  </si>
  <si>
    <t>18,86</t>
  </si>
  <si>
    <t>40,31</t>
  </si>
  <si>
    <t>47,91</t>
  </si>
  <si>
    <t>38,48</t>
  </si>
  <si>
    <t>19,55</t>
  </si>
  <si>
    <t>20,33</t>
  </si>
  <si>
    <t>6,41</t>
  </si>
  <si>
    <t>16,86</t>
  </si>
  <si>
    <t>107,36</t>
  </si>
  <si>
    <t>2,32</t>
  </si>
  <si>
    <t>23,03</t>
  </si>
  <si>
    <t>53,57</t>
  </si>
  <si>
    <t>186,54</t>
  </si>
  <si>
    <t>17,92</t>
  </si>
  <si>
    <t>20,31</t>
  </si>
  <si>
    <t>24,22</t>
  </si>
  <si>
    <t>69,68</t>
  </si>
  <si>
    <t>108,06</t>
  </si>
  <si>
    <t>43,78</t>
  </si>
  <si>
    <t>143,24</t>
  </si>
  <si>
    <t>12,01</t>
  </si>
  <si>
    <t>73,48</t>
  </si>
  <si>
    <t>29,94</t>
  </si>
  <si>
    <t>14,82</t>
  </si>
  <si>
    <t>76,29</t>
  </si>
  <si>
    <t>78,20</t>
  </si>
  <si>
    <t>13,37</t>
  </si>
  <si>
    <t>26,98</t>
  </si>
  <si>
    <t>35,49</t>
  </si>
  <si>
    <t>1.123,34</t>
  </si>
  <si>
    <t>883,68</t>
  </si>
  <si>
    <t>1.368,22</t>
  </si>
  <si>
    <t>3.196,58</t>
  </si>
  <si>
    <t>259,98</t>
  </si>
  <si>
    <t>294,95</t>
  </si>
  <si>
    <t>413,93</t>
  </si>
  <si>
    <t>693,18</t>
  </si>
  <si>
    <t>606,28</t>
  </si>
  <si>
    <t>1.123,45</t>
  </si>
  <si>
    <t>952,17</t>
  </si>
  <si>
    <t>1.568,22</t>
  </si>
  <si>
    <t>3.352,57</t>
  </si>
  <si>
    <t>38,30</t>
  </si>
  <si>
    <t>54,87</t>
  </si>
  <si>
    <t>47,66</t>
  </si>
  <si>
    <t>47,30</t>
  </si>
  <si>
    <t>59,00</t>
  </si>
  <si>
    <t>83,13</t>
  </si>
  <si>
    <t>73,08</t>
  </si>
  <si>
    <t>129,90</t>
  </si>
  <si>
    <t>65,01</t>
  </si>
  <si>
    <t>87,69</t>
  </si>
  <si>
    <t>93,49</t>
  </si>
  <si>
    <t>106,07</t>
  </si>
  <si>
    <t>199,67</t>
  </si>
  <si>
    <t>100,86</t>
  </si>
  <si>
    <t>118,84</t>
  </si>
  <si>
    <t>245,22</t>
  </si>
  <si>
    <t>208,13</t>
  </si>
  <si>
    <t>104,50</t>
  </si>
  <si>
    <t>106,36</t>
  </si>
  <si>
    <t>113,74</t>
  </si>
  <si>
    <t>193,95</t>
  </si>
  <si>
    <t>118,33</t>
  </si>
  <si>
    <t>129,06</t>
  </si>
  <si>
    <t>129,83</t>
  </si>
  <si>
    <t>217,27</t>
  </si>
  <si>
    <t>240,62</t>
  </si>
  <si>
    <t>119,06</t>
  </si>
  <si>
    <t>119,15</t>
  </si>
  <si>
    <t>129,89</t>
  </si>
  <si>
    <t>242,39</t>
  </si>
  <si>
    <t>389,78</t>
  </si>
  <si>
    <t>147,83</t>
  </si>
  <si>
    <t>173,23</t>
  </si>
  <si>
    <t>166,95</t>
  </si>
  <si>
    <t>386,76</t>
  </si>
  <si>
    <t>113,55</t>
  </si>
  <si>
    <t>35,55</t>
  </si>
  <si>
    <t>17,11</t>
  </si>
  <si>
    <t>12,00</t>
  </si>
  <si>
    <t>21,35</t>
  </si>
  <si>
    <t>3.422,44</t>
  </si>
  <si>
    <t>48,26</t>
  </si>
  <si>
    <t>37,71</t>
  </si>
  <si>
    <t>11,89</t>
  </si>
  <si>
    <t>527,29</t>
  </si>
  <si>
    <t>62,79</t>
  </si>
  <si>
    <t>98,09</t>
  </si>
  <si>
    <t>86,75</t>
  </si>
  <si>
    <t>32,34</t>
  </si>
  <si>
    <t>25,69</t>
  </si>
  <si>
    <t>2.483,94</t>
  </si>
  <si>
    <t>3.651,83</t>
  </si>
  <si>
    <t>3.918,09</t>
  </si>
  <si>
    <t>4.370,00</t>
  </si>
  <si>
    <t>1.408,44</t>
  </si>
  <si>
    <t>3.307,56</t>
  </si>
  <si>
    <t>557,79</t>
  </si>
  <si>
    <t>3,76</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</si>
  <si>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</si>
  <si>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</si>
  <si>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</si>
  <si>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</si>
  <si>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</si>
  <si>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</si>
  <si>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</si>
  <si>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</si>
  <si>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</si>
  <si>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</si>
  <si>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</si>
  <si>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</si>
  <si>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</si>
  <si>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</si>
  <si>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</si>
  <si>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</si>
  <si>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</si>
  <si>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</si>
  <si>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</si>
  <si>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41,51</t>
  </si>
  <si>
    <t>16,06</t>
  </si>
  <si>
    <t>12,13</t>
  </si>
  <si>
    <t>349,22</t>
  </si>
  <si>
    <t>10,23</t>
  </si>
  <si>
    <t>181,39</t>
  </si>
  <si>
    <t>85,98</t>
  </si>
  <si>
    <t>22,63</t>
  </si>
  <si>
    <t>15,91</t>
  </si>
  <si>
    <t>35,45</t>
  </si>
  <si>
    <t>165,88</t>
  </si>
  <si>
    <t>31,11</t>
  </si>
  <si>
    <t>34,46</t>
  </si>
  <si>
    <t>30,73</t>
  </si>
  <si>
    <t>36,06</t>
  </si>
  <si>
    <t>702,04</t>
  </si>
  <si>
    <t>22,86</t>
  </si>
  <si>
    <t>34,50</t>
  </si>
  <si>
    <t>43,81</t>
  </si>
  <si>
    <t>14,72</t>
  </si>
  <si>
    <t>25,99</t>
  </si>
  <si>
    <t>26,37</t>
  </si>
  <si>
    <t>54,47</t>
  </si>
  <si>
    <t>14,60</t>
  </si>
  <si>
    <t>MANGUEIRA PARA GAS - GLP, PVC, TRANCADA, DIAMETRO DE 3/8", COMPRIMENTO DE 1M (NORMATIZADA)</t>
  </si>
  <si>
    <t>33,85</t>
  </si>
  <si>
    <t>MAQUINA TRANSFORMADORA MONOFASICA PARA SOLDA ELETRICA, TENSAO DE 220 V, FREQUENCIA DE 60 HZ, FAIXA DE CORRENTE ENTRE 80 A (+/- 10 A) E 250 A, POTENCIA ENTRE 14,00 KVA E 15,0 KVA, CICLO DE TRABALHO ENTRE 10% E 20% A 250 A</t>
  </si>
  <si>
    <t>127,34</t>
  </si>
  <si>
    <t>3.654,84</t>
  </si>
  <si>
    <t>27,54</t>
  </si>
  <si>
    <t>17,76</t>
  </si>
  <si>
    <t>7,73</t>
  </si>
  <si>
    <t>36,33</t>
  </si>
  <si>
    <t>48,32</t>
  </si>
  <si>
    <t>24,62</t>
  </si>
  <si>
    <t>21,93</t>
  </si>
  <si>
    <t>1.187,61</t>
  </si>
  <si>
    <t>8,62</t>
  </si>
  <si>
    <t>255,12</t>
  </si>
  <si>
    <t>2.248,18</t>
  </si>
  <si>
    <t>52,00</t>
  </si>
  <si>
    <t>3.217,13</t>
  </si>
  <si>
    <t>31,02</t>
  </si>
  <si>
    <t>71,93</t>
  </si>
  <si>
    <t>113,30</t>
  </si>
  <si>
    <t>32,26</t>
  </si>
  <si>
    <t>1.377,27</t>
  </si>
  <si>
    <t>1.047,09</t>
  </si>
  <si>
    <t>34,90</t>
  </si>
  <si>
    <t>2.720,40</t>
  </si>
  <si>
    <t>2.939,79</t>
  </si>
  <si>
    <t>1.465,96</t>
  </si>
  <si>
    <t>44,71</t>
  </si>
  <si>
    <t>30,83</t>
  </si>
  <si>
    <t>34,99</t>
  </si>
  <si>
    <t>758,25</t>
  </si>
  <si>
    <t>3.974,31</t>
  </si>
  <si>
    <t>5.185,77</t>
  </si>
  <si>
    <t>5.447,24</t>
  </si>
  <si>
    <t>551,26</t>
  </si>
  <si>
    <t>2.688,76</t>
  </si>
  <si>
    <t>3.686,69</t>
  </si>
  <si>
    <t>1.534,45</t>
  </si>
  <si>
    <t>120,37</t>
  </si>
  <si>
    <t>50,35</t>
  </si>
  <si>
    <t>48.000,00</t>
  </si>
  <si>
    <t>59.076,92</t>
  </si>
  <si>
    <t>33.712,37</t>
  </si>
  <si>
    <t>40.053,51</t>
  </si>
  <si>
    <t>31.866,22</t>
  </si>
  <si>
    <t>66.742,47</t>
  </si>
  <si>
    <t>69.953,17</t>
  </si>
  <si>
    <t>82.113,71</t>
  </si>
  <si>
    <t>65,00</t>
  </si>
  <si>
    <t>124,27</t>
  </si>
  <si>
    <t>11,58</t>
  </si>
  <si>
    <t>39,43</t>
  </si>
  <si>
    <t>22,42</t>
  </si>
  <si>
    <t>133,08</t>
  </si>
  <si>
    <t>14,63</t>
  </si>
  <si>
    <t>26,07</t>
  </si>
  <si>
    <t>42,42</t>
  </si>
  <si>
    <t>37,54</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</si>
  <si>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</si>
  <si>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</si>
  <si>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</si>
  <si>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750,00</t>
  </si>
  <si>
    <t>32,58</t>
  </si>
  <si>
    <t>51,94</t>
  </si>
  <si>
    <t>26,34</t>
  </si>
  <si>
    <t>560.550,43</t>
  </si>
  <si>
    <t>2.309.270,57</t>
  </si>
  <si>
    <t>543.815,85</t>
  </si>
  <si>
    <t>705.000,00</t>
  </si>
  <si>
    <t>700.688,00</t>
  </si>
  <si>
    <t>1.038.570,60</t>
  </si>
  <si>
    <t>569.174,27</t>
  </si>
  <si>
    <t>11,91</t>
  </si>
  <si>
    <t>354,72</t>
  </si>
  <si>
    <t>98,57</t>
  </si>
  <si>
    <t>124,40</t>
  </si>
  <si>
    <t>167,47</t>
  </si>
  <si>
    <t>193,05</t>
  </si>
  <si>
    <t>240,41</t>
  </si>
  <si>
    <t>326,71</t>
  </si>
  <si>
    <t>447,79</t>
  </si>
  <si>
    <t>120,09</t>
  </si>
  <si>
    <t>206,40</t>
  </si>
  <si>
    <t>230,16</t>
  </si>
  <si>
    <t>283,16</t>
  </si>
  <si>
    <t>409,37</t>
  </si>
  <si>
    <t>207,56</t>
  </si>
  <si>
    <t>242,29</t>
  </si>
  <si>
    <t>294,15</t>
  </si>
  <si>
    <t>437,52</t>
  </si>
  <si>
    <t>953,20</t>
  </si>
  <si>
    <t>51,46</t>
  </si>
  <si>
    <t>133,34</t>
  </si>
  <si>
    <t>151,21</t>
  </si>
  <si>
    <t>186,68</t>
  </si>
  <si>
    <t>229,22</t>
  </si>
  <si>
    <t>246,65</t>
  </si>
  <si>
    <t>333,37</t>
  </si>
  <si>
    <t>1.115,59</t>
  </si>
  <si>
    <t>54,12</t>
  </si>
  <si>
    <t>57,52</t>
  </si>
  <si>
    <t>91,16</t>
  </si>
  <si>
    <t>140,57</t>
  </si>
  <si>
    <t>156,66</t>
  </si>
  <si>
    <t>235,32</t>
  </si>
  <si>
    <t>308,53</t>
  </si>
  <si>
    <t>324,22</t>
  </si>
  <si>
    <t>421,29</t>
  </si>
  <si>
    <t>618,37</t>
  </si>
  <si>
    <t>65,36</t>
  </si>
  <si>
    <t>84,54</t>
  </si>
  <si>
    <t>113,38</t>
  </si>
  <si>
    <t>166,03</t>
  </si>
  <si>
    <t>214,33</t>
  </si>
  <si>
    <t>293,27</t>
  </si>
  <si>
    <t>85,52</t>
  </si>
  <si>
    <t>23,64</t>
  </si>
  <si>
    <t>26,77</t>
  </si>
  <si>
    <t>30,85</t>
  </si>
  <si>
    <t>28,75</t>
  </si>
  <si>
    <t>63,79</t>
  </si>
  <si>
    <t>10,34</t>
  </si>
  <si>
    <t>57,39</t>
  </si>
  <si>
    <t>26,00</t>
  </si>
  <si>
    <t>74,23</t>
  </si>
  <si>
    <t>89,61</t>
  </si>
  <si>
    <t>128,87</t>
  </si>
  <si>
    <t>135,11</t>
  </si>
  <si>
    <t>45,78</t>
  </si>
  <si>
    <t>34,04</t>
  </si>
  <si>
    <t>224,16</t>
  </si>
  <si>
    <t>177,26</t>
  </si>
  <si>
    <t>353,43</t>
  </si>
  <si>
    <t>124,37</t>
  </si>
  <si>
    <t>191,24</t>
  </si>
  <si>
    <t>24,03</t>
  </si>
  <si>
    <t>30,82</t>
  </si>
  <si>
    <t>24,44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</si>
  <si>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</si>
  <si>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</si>
  <si>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</si>
  <si>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</si>
  <si>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</si>
  <si>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</si>
  <si>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</si>
  <si>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</si>
  <si>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</si>
  <si>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</si>
  <si>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</si>
  <si>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Abrigo de gás para 2 cilindros 45 Kg, exec. em alv. bloco conc cheio,dim 1,50x0.85x2.10m, inclusive cilindros e rede interna do abrigo compreendendo tubos e válvulas de esfera que interligam os cilindros</t>
  </si>
  <si>
    <t>Chapa perfurada(tela casa da moeda) BELINOX, largura 245 mm, espessura 1.5mm, ref. TEL-752, marca de referência Termotécnica ou equivalente</t>
  </si>
  <si>
    <t>Bomba centrífuga trifásica 5CV, modelo 620 Dancor, ou equivalente</t>
  </si>
  <si>
    <t>Limpeza geral da obra (edificação)</t>
  </si>
  <si>
    <t>PECA EM MADEIRA 7 X 2 CM (BRUTA)</t>
  </si>
  <si>
    <t>RIPA MADEIRA DE LEI DE 7 X 2 CM</t>
  </si>
  <si>
    <t>PECA EM MADEIRA E LEI 6X16CM (BRUTA)</t>
  </si>
  <si>
    <t>PECA EM MADEIRA DE LEI 7X5CM (BRUTA)</t>
  </si>
  <si>
    <t>GRAMPO P/ CERCA GALVANIZADO</t>
  </si>
  <si>
    <t>COLA BRANCA "PVA" CASCOLA/FORMICA/MUNDIAL/EQUIVALENTE</t>
  </si>
  <si>
    <t>REVESTIMENTOS (PEDRAS NATURAIS) - CONTINUAÇÃO</t>
  </si>
  <si>
    <t>GRANITO CINZA ANDORINHA ESP 2CM POLIDO NAS DUAS FACES</t>
  </si>
  <si>
    <t>ARMACAO SECUNDARIA 2 ESTRIBOS COM HASTE 16X150MM</t>
  </si>
  <si>
    <t>ELETRODUTO FERRO GALV LEVE - 2.1/2"</t>
  </si>
  <si>
    <t>TERMINAL A COMPRESSAO TIPO OLHAL #70MM2</t>
  </si>
  <si>
    <t>CABECOTE DE ACO GALVANIZADO DE 2.1/2"</t>
  </si>
  <si>
    <t>CABECOTE EM ACO GALVANIZADO DE 4"</t>
  </si>
  <si>
    <t>TERMINAL MECANICO P/CABO 16MM2</t>
  </si>
  <si>
    <t>CABECOTE EM ACO GALVANIZADO DE 3"</t>
  </si>
  <si>
    <t>BUJAO DE ACO GALVANIZADO 2 1/2"</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</si>
  <si>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</si>
  <si>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</si>
  <si>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</si>
  <si>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</si>
  <si>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</si>
  <si>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</si>
  <si>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</si>
  <si>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</si>
  <si>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</si>
  <si>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ACO GALV 60,30 X 3,75MM (2") DIN 2440 - MEDIO</t>
  </si>
  <si>
    <t>TUBO ACO GALV. 33,70 X 3,35MM (1") DIN 2440 - MEDIO</t>
  </si>
  <si>
    <t>TUBO ACO GALV 26,90 X 2,65MM (3/4") DIN 2440 - MEDIO</t>
  </si>
  <si>
    <t>TUBO ACO GALV 76,10 X 3,75MM (2.1/2") DIN 2440 - MEDIO</t>
  </si>
  <si>
    <t>TUBO ACO GALV 48,30 X 3,35MM (1.1/2") DIN 2440 - MEDIO</t>
  </si>
  <si>
    <t>TUBO ACO GALV 101,60 X 4,25MM (3.1/2") DIN 2440 - MEDIO</t>
  </si>
  <si>
    <t>TUBO ACO GALV 88,90 X 4,00MM (3") DIN 2440 - MEDIO</t>
  </si>
  <si>
    <t>CERAMICA LISA BRANCA REF POLAR 33X61 A - INCESA OU EQUIVALENE</t>
  </si>
  <si>
    <t>ESTOPA BRANCA - KG</t>
  </si>
  <si>
    <t>ENGENHEIRO JUNIOR (INCL.L SOCIAIS DE 49,72%)</t>
  </si>
  <si>
    <t>TECNICO SEGUNDO GRAU-A-(INCL.L SOCIAIS DE 49,72%)</t>
  </si>
  <si>
    <t>ENGENHEIRO SENIOR (INCL.L SOCIAIS DE 49,72%)</t>
  </si>
  <si>
    <t>PROGRAMADOR (INCL.L SOCIAIS DE 49,72%)</t>
  </si>
  <si>
    <t>DIGITADOR - 6 HORAS(INCL.L SOCIAIS DE 49,72%)</t>
  </si>
  <si>
    <t>TECNICO SEGUNDO GRAU -B - (INCL.L SOCIAIS DE 49,72%)</t>
  </si>
  <si>
    <t>TECNICO SEGUNDO GRAU-C- (INCL.L SOCIAIS DE 49,72%)</t>
  </si>
  <si>
    <t>GERENTE DE PROJETO (INCL.L SOCIAIS DE 49,72%)</t>
  </si>
  <si>
    <t>ANALISTA DE SISTEMAS (INCL.L SOCIAIS DE 49,72%)</t>
  </si>
  <si>
    <t>ANALISTA DESENVOLVIMENTO (INCL.L SOCIAIS DE 49,72%)</t>
  </si>
  <si>
    <t>GERENTE BD/SERVIDORES/REDES (INCL.L SOCIAIS DE 49,72%)</t>
  </si>
  <si>
    <t>DESIGNER GRÁFICO (INCL.L SOCIAIS DE 49,72%)</t>
  </si>
  <si>
    <t>ANALISTA SISTEMAS/SUPORTE(INCL.L SOCIAIS DE 49,72%)</t>
  </si>
  <si>
    <t>COORDENADOR TECNICO ESPECIALISTA(INCL.L SOCIAIS DE 49,72%)</t>
  </si>
  <si>
    <t>COTADOR(INCL.L SOCIAIS DE 49,72%)</t>
  </si>
  <si>
    <t>TECNICO NIVEL SUPERIOR(INCL.L SOCIAIS DE 49,72%)</t>
  </si>
  <si>
    <t>ENGENHEIRO PLENO (INCL.L SOCIAIS DE 49,72%)</t>
  </si>
  <si>
    <t>ALMOXARIFE (INCL.L SOCIAIS DE 49,72%)</t>
  </si>
  <si>
    <t>MESTRE OBRAS SENIOR (INCL.L SOCIAIS DE 49,72%)</t>
  </si>
  <si>
    <t>VIGIA (INCL.L SOCIAIS DE 49,72%)</t>
  </si>
  <si>
    <t>AUX ALMOXARIFE (INCL.L SOCIAIS DE 49,72%)</t>
  </si>
  <si>
    <t>ENCARREGADO DE TURMA(INCL.L SOCIAIS DE 49,72%)</t>
  </si>
  <si>
    <t>BARRA DE APOIO, PARA VASO SANITÁRIO, DUPLA, FIXA, DIREITAOU ESQUERDA, EM AÇO INOX, L-80CM, D=1 1/2", JACKWAL OU SIMILAR</t>
  </si>
  <si>
    <t>ARQ</t>
  </si>
  <si>
    <t>ARQ-001</t>
  </si>
  <si>
    <t>ARQ-002</t>
  </si>
  <si>
    <t>FORNECIMENTO E INSTALAÇÃO DE CATRACA TIPO TORNIQUETE SEMI ELETRÔNICA CATMEC HENRY OU SIMILAR</t>
  </si>
  <si>
    <t>002</t>
  </si>
  <si>
    <t>SCO RIO</t>
  </si>
  <si>
    <t>MOBILIZAÇÃO E DESOBILIZAÇÃO DE EQUIPAMENTOS PARA A CRAVAÇÃO DE ESTACAS PRÉ-MOLDADAS</t>
  </si>
  <si>
    <t>FORNECIMENTO E CRAVAÇÃO DE ESTACA PRÉ-MOLDADA DE CONCRETO ARMADO DE DIÂMETRO DE 180MM COM CAPACIDADE ESTRUTURAL DE CARGA DE 35TF</t>
  </si>
  <si>
    <t xml:space="preserve">M </t>
  </si>
  <si>
    <t>EMENDA PARA ESTACA PRÉ-MOLDADA DIÂMETRO 180 MM</t>
  </si>
  <si>
    <t>ARRASAMENTO DE ESTACA PRÉ-MOLDADA DE CONCRETO DIÂMETRO DE 180MM</t>
  </si>
  <si>
    <t xml:space="preserve">FORNECIMENTO E CRAVAÇÃO DE ESTACA PRÉ-MOLDADA DE CONCRETO ARMADO DE DIÂMETRO DE 230 MM COM CAPACIDADE ESTRUTURAL DE CARGA DE 55TF </t>
  </si>
  <si>
    <t>EMENDA PARA ESTACA PRÉ-MOLDADA DE CONCRETO DIÂMETRO 230 MM</t>
  </si>
  <si>
    <t xml:space="preserve">ARRASAMENTO DE ESTACA PRÉ-MOLDADA DE CONCRETO DIÂMETRO 230 MM </t>
  </si>
  <si>
    <t>ARQ-003</t>
  </si>
  <si>
    <t>ARQ-004</t>
  </si>
  <si>
    <t>ARQ-005</t>
  </si>
  <si>
    <t>ARQ-006</t>
  </si>
  <si>
    <t>03.04.08</t>
  </si>
  <si>
    <t>ARQ-008</t>
  </si>
  <si>
    <t>ARQ-009</t>
  </si>
  <si>
    <t>03.06.04</t>
  </si>
  <si>
    <t>15.01.04</t>
  </si>
  <si>
    <t xml:space="preserve">ESTRUTURA METÁLICA GALVANIZADA, REVSTIDA POR PLACAS POR PLACAS DE ACM (ALUMÍNIO COMPOSTO) RECORTADO, E=0,3 MM, NA COR VERMELHA, 1,00X1,00M. FORNECIMENTO E MONTAGEM </t>
  </si>
  <si>
    <t>14.01.05</t>
  </si>
  <si>
    <t>ALUGUEL MENSAL CONTAINER PARA ESCRITÓRIO, SEM BANHEIRO, DIM. 6.00X2.40M, INCL. PORTA, 2 JANELAS, ABERT P/ AR COND., 2 PT ILUMINAÇÃO, 2 TOMADAS ELÉT. E 1 TOMADA TELEF. ISOLAMENTO TÉRMICO (TETO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</si>
  <si>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</si>
  <si>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</si>
  <si>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MOBILIZAÇÃO E DESMOBILIZAÇÃO DE CONTEINER LOCADO PARA BARRACÃO DE OBRA</t>
  </si>
  <si>
    <t>REDE DE LUZ, INCL. PADRÃO ENTRADA DE ENERGIA TRIFÁS., CABO DE LIGAÇÃO ATÉ BARRACÕES, QUADRO DE DISTRIB., DISJ. E CHAVE DE FORÇA (QUANDO NECESSÁRIO), CONS. 20M ENTRE PADRÃO ENTRADA E QDG, CONF. PROJETO (1 UTILIZAÇÃO)</t>
  </si>
  <si>
    <t>PADRÃO DE ENTRADA DÁGUA COM CAIXA TERMOPLÁSTICA PARA HIDRÔMETRO DE 3/4" - PADRÃO 1B DA CESAN. INSTALADO EMBUTIDO NA ALVENARIA. INCLUSIVE TUBULAÇÃO, CONEXÕES, REGISTRO, TUBO CAMISA E CAIXA COM TAMPA TRANSPARENTE. CONFERIR DETALHE.</t>
  </si>
  <si>
    <t>REDE DE ESGOTO, CONTENDO FOSSA E FILTRO, INCLUSIVE TUBOS E CONEXÕES DE LIGAÇÃO ENTRE CAIXAS, CONSIDERANDO DISTÂNCIA DE 25M, CONFORME PROJETO (1 UTILIZAÇÃO)</t>
  </si>
  <si>
    <t>RETIRADA DE GRADES, GRADIS, ALAMBRADOS, CERCAS E PORTÕES</t>
  </si>
  <si>
    <t>LOCAÇÃO DE ANDAIME METÁLICO PARA TRABALHO EM FACHADA DE EDIFÍCO (ALUGUEL DE 1 M² POR 1 MÊS) INCLUSIVE FRETE, MONTAGEM E DESMONTAGEM</t>
  </si>
  <si>
    <t>EQUIPE TOPOGRÁFICA PARA SERVIÇOS SIMPLES DE LOCAÇÃO E NIVELAMENTO (INCLUINDO EQUIPAMENTO, TRANSPORTE E PROFISSIONAIS NIVEL MÉDIO)</t>
  </si>
  <si>
    <t>FORNECIMENTO E INSTALAÇÃO DE PROTEÇÃO PARA ANDAIME FACHADEIRO CONSIDERANDO PLATAFORMA, RODAPÉ E GUARDA-CORPO EM MADEIRA, INCLUSIVE ENTELAMENTO, CONFORME NR-18 (MEDIDO POR M2 DE FACHADA)</t>
  </si>
  <si>
    <t>TAPUME TELHA METÁLICA ONDULADA 0,50MM BRANCA H=2,20M, INCL. MONTAGEM ESTR. MAD. 8"X8", C/ADESIVO "IOPES" 60X60CM A CADA 10M, INCL. FAIXAS PINT. ESMALTE SINT. CORES AZUL C/ H=30CM E ROSA C/ H=10CM (REAPROVEITAMENTO 2X)</t>
  </si>
  <si>
    <t>LOCAÇÃO DE OBRA COM GABARITO DE MADEIRA</t>
  </si>
  <si>
    <t>ESCAVAÇÃO MANUAL EM MATERIAL DE 1A. CATEGORIA, ATÉ 1.50 M DE PROFUNDIDADE</t>
  </si>
  <si>
    <t>REATERRO APILOADO DE CAVAS DE FUNDAÇÃO, EM CAMADAS DE 20 CM</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</si>
  <si>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</si>
  <si>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</si>
  <si>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E APLICAÇÃO DE CONCRETO USINADO FCK=20 MPA - CONSIDERANDO LANÇAMENTO MANUAL PARA INFRA-ESTRUTURA (5% DE PERDAS JÁ INCLUÍDO NO CUSTO)</t>
  </si>
  <si>
    <t>FORNECIMENTO, DOBRAGEM E COLOCAÇÃO EM FÔRMA, DE ARMADURA CA-50 A GROSSA DIÂMETRO DE 12.5 A 25.0 MM (1/2 A 1")</t>
  </si>
  <si>
    <t>CAIXA DE PASSAGEM DE ALVENARIA DE BLOCOS DE CONCRETO 9X19X39CM, DIMENSÕES DE 80X80X80M, COM REVESTIMENTO INTERNO EM CHAPISCO E REBOCO TAMPA DE CONCRETO ESP. 5CM E LASTRO DE BRITA 5CM</t>
  </si>
  <si>
    <t>FORNECIMENTO, PREPARO E APLICAÇÃO DE CONCRETO FCK = 30 MPA (COM BRITA 1 E 2) - (5% DE PERDAS JÁ INCLUÍDO NO CUSTO)</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</si>
  <si>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</si>
  <si>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</si>
  <si>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LAJE PRÉ-FABRICADA TRELIÇADA PARA FORRO SIMPLES REVESTIDO, VÃO ATÉ 3.5M, CAPEAMENTO 2CM, ESP. 10CM, FCK = 150KG/CM2</t>
  </si>
  <si>
    <t>LAJE PRÉ-FABRICADA TRELIÇADA, SOBRECARGA 300 KG/M2, VÃO DE 3.5M A 4.3M, CAPEAMENTO 4CM, ESP. 12CM, FCK = 150 KG/CM2</t>
  </si>
  <si>
    <t>FORNECIMENTO E INSTALAÇÃO DE DIVISÓRIAS NOVAS COM ACABAMENTO DE CHAPA DE FIBRA DE MADEIRA, SISTEMA DE MONTAGEM SIMPLIFICADO, ESPESSURA DE 35MM E MIOLO EM COLMÉIA NO PADRÃO PAINEL/PAINEL</t>
  </si>
  <si>
    <t>VERGA/CONTRAVERGA RETA DE CONCRETO ARMADO 10 X 5 CM, FCK = 15 MPA, INCLUSIVE FORMA, ARMAÇÃO E DESFORMA</t>
  </si>
  <si>
    <t>CHAPISCO DE ARGAMASSA DE CIMENTO E AREIA MÉDIA OU GROSSA LAVADA, NO TRAÇO 1:3, ESPESSURA 5 MM</t>
  </si>
  <si>
    <t>EMBOÇO DE ARGAMASSA DE CIMENTO, CAL HIDRATADA CH1 E AREIA MÉDIA OU GROSSA LAVADA NO TRAÇO 1:0.5:6, ESPESSURA 20 MM</t>
  </si>
  <si>
    <t>REBOCO TIPO PAULISTA DE ARGAMASSA DE CIMENTO, CAL HIDRATADA CH1 E AREIA MÉDIA OU GROSSA LAVADA NO TRAÇO 1:0.5:6, ESPESSURA 25 MM</t>
  </si>
  <si>
    <t>CERÂMICA 10 X 10 CM, MARCAS DE REFERÊNCIA ELIANE, CECRISA OU PORTOBELLO, NAS CORES BRANCO OU AREIA, COM REJUNTE ESP. 0.5 CM, EMPREGANDO ARGAMASSA COLANTE</t>
  </si>
  <si>
    <t>SOLEIRA DE GRANITO ESP. 2 CM E LARGURA DE 15 CM</t>
  </si>
  <si>
    <t>PEITORIL DE GRANITO CINZA POLIDO, 15 CM, ESP. 3CM</t>
  </si>
  <si>
    <t>RODAPÉ DE ARGAMASSA DE ALTA RESISTÊNCIA TIPO GRANILITE OU EQUIVALENTE DE QUALIDADE COMPROVADA, ALTURA DE 10 CM E ESPESSURA DE 10 MM, COM CANTOS BOLEADOS, EXECUTADO COM CIMENTO E GRANITINA GRANA N.1, INCLUSIVE POLIMENTO</t>
  </si>
  <si>
    <t>GRADE DE FERRO EM BARRA CHATA, INCLUSIVE CHUMBAMENTO</t>
  </si>
  <si>
    <t>ACABAMENTO DE PERFIL "U" EM ALUMÍNIO ANODIZADO FOSCO 1/2"</t>
  </si>
  <si>
    <t>COBERTURA NOVA DE TELHAS DE ALUMÍNIO TRAPEZOIDAL, H = 8 CM, ESP. 0.5MM, INCLUSIVE ACESSÓRIOS DE FIXAÇÃO</t>
  </si>
  <si>
    <t>PINTURA IMPERMEABILIZANTE COM IGOLFLEX OU EQUIVALENTE A 3 DEMÃOS</t>
  </si>
  <si>
    <t>IMPERMEABILIZAÇÃO COM ARGAMASSA DE IGOL 2 - MARCA DE REFERÊNCIA SIKA</t>
  </si>
  <si>
    <t>FORRO DE GESSO ACABAMENTO TIPO LISO</t>
  </si>
  <si>
    <t>PADRÃO DE ENTRADA D ÁGUA COM CAVALETE DE PVC PARA HIDRÔMETRO COM DIÂMETRO DE 3/4" - PADRÃO 1C DA CESAN. INSTALADO EM VÃO DE MURO PROTEGIDO COM GRADEAMENTO. INCLUSIVE BASE DE CONCRETO MAGRO, TUBULAÇÃO, CONEXÕES E REGISTRO. CONFERIR DETALHE.</t>
  </si>
  <si>
    <t>PONTO DE ÁGUA FRIA (LAVATÓRIO, TANQUE, PIA DE COZINHA, ETC...)</t>
  </si>
  <si>
    <t>PT</t>
  </si>
  <si>
    <t>PONTO PARA ESGOTO PRIMÁRIO (VASO SANITÁRIO)</t>
  </si>
  <si>
    <t>PONTO PARA ESGOTO SECUNDÁRIO (PIA, LAVATÓRIO, MICTÓRIO, TANQUE, BIDÊ, ETC...)</t>
  </si>
  <si>
    <t>PONTO PARA CAIXA SIFONADA, INCLUSIVE CAIXA SIFONADA PVC 150X150X50MM COM GRELHA EM AÇO INOX</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</si>
  <si>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</si>
  <si>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</si>
  <si>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</si>
  <si>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</si>
  <si>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</si>
  <si>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</si>
  <si>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MURETA DE MEDIÇÃO UTILIZANDO ARG. CIMENTO, CAL E AREIA, DIMENSÕES 1100X2000X200MM, COM PILARES E CINTAS, REVESTIDO COM CHAPISCO E REBOCO, INCLUSIVE PINTURA EMASSAMENTO E PINTURA ACRÍLICA A TRÊS DEMÃOS, EXCLUSIVE COBERTURA</t>
  </si>
  <si>
    <t>CAIXA DE DISTRIBUIÇÃO 20X20X15 CM</t>
  </si>
  <si>
    <t>CAIXA PARA MEDIDOR POLIFÁSICO CARGA ATÉ 41000W INCLUSIVE CAIXA PARA DISJUNTOR POLIFÁSICO ATÉ 100A</t>
  </si>
  <si>
    <t>ENVELOPAMENTO DE CONCRETO SIMPLES COM CONSUMO MÍNIMO DE CIMENTO DE 250KG/M3, INCLUSIVE ESCAVAÇÃO PARA PROFUNDIDADE MÍNIMA DO ELETRODUTO DE 50 CM, DE 25 X 30 CM, PARA 2 ELETRODUTOS</t>
  </si>
  <si>
    <t>CONDUTOR DE COBRE NÚ, SEÇÃO DE 35MM2, INCLUSIVE SUPORTES ISOLADORES E ACESSÓRIOS DE FIXAÇÃO, CONFORME PROJETO</t>
  </si>
  <si>
    <t>CAIXA DE PASSAGEM DE ALVENARIA DE BLOCOS CERÂMICOS 10 FUROS 10X20X20CM, DIMENSÃO DE 50X50X50CM, COM REVESTIMENTO INTERNO EM CHAPISCO E REBOCO, TAMPA DE CONCRETO ESP. 5CM E LASTRO DE BRITA 5CM</t>
  </si>
  <si>
    <t>ELETRODUTO DE PVC RÍGIDO ROSCÁVEL, DIÂM. 3/4" (25MM), INCLUSIVE CONEXÕES</t>
  </si>
  <si>
    <t>MINI-DISJUNTOR TRIPOLAR 63 A, CURVA C - 5KA 220/127VCA (NBR IEC 60947-2), REF. SIEMENS, GE, SCHNEIDER OU EQUIVALENTE</t>
  </si>
  <si>
    <t>DISJUNTOR CAIXA MOLDADA TERMOMAGNÉTICO TRIPOLAR 125 A</t>
  </si>
  <si>
    <t>MINI-DISJUNTOR BIPOLAR 16 A, CURVA C - 5KA 220/127VCA (NBR IEC 60947-2), REF. SIEMENS, GE, SCHNEIDER OU EQUIVALENTE</t>
  </si>
  <si>
    <t>DISJUNTOR DR BIPOLAR 16A A 25A, CORRENTE NOMINAL 30 MA</t>
  </si>
  <si>
    <t>DISPOSITIVO DE PROTEÇÃO CONTRA SURTO (DPS) BIPOLAR, TENSÃO NOMINAL MÁXIMA 275VCA, CORENTE DE SURTO MÁXIMA 40KA.</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</si>
  <si>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</si>
  <si>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</si>
  <si>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ABRAÇADEIRA TIPO "D" COM CUNHA, DIÂMETRO 1", REF. TEL-095,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</si>
  <si>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</si>
  <si>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</si>
  <si>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MICTÓRIO DE LOUÇA BRANCA, MARCAS DE REFERÊNCIA DECA, CELITE OU IDEAL STANDARD, INCLUSIVE ENGATES CROMADOS</t>
  </si>
  <si>
    <t>BANCADA DE GRANITO COM ESPESSURA DE 2 CM</t>
  </si>
  <si>
    <t>TORNEIRA PARA LAVATÓRIO LINHA ANTI-VANDALISMO, MARCAS DE REFERÊNCIA FABRIMAR, DECA OU DOCOL</t>
  </si>
  <si>
    <t>REGISTRO DE GAVETA BRUTO DIAM. 15MM (1/2")</t>
  </si>
  <si>
    <t>REGISTRO DE PRESSÃO COM CANOPLA CROMADA DIAM. 20MM (3/4"), MARCAS DE REFERÊNCIA FABRIMAR, DECA OU DOCOL</t>
  </si>
  <si>
    <t>RESERVATÓRIO DE POLIETILENO DE 500 L, INCLUSIVE ADAPTADORES COM FLANGES DE PVC E TORNEIRA DE BÓIA DE 3/4"</t>
  </si>
  <si>
    <t>DUCHA MANUAL ACQUA JET , LINHA AQUARIUS, COM REGISTRO REF.C 2195, MARCAS DE REFERÊNCIA FABRIMAR, DECA OU DOCOL</t>
  </si>
  <si>
    <t>RESERVATÓRIO DE POLIETILENO DE 5.000 L, INCLUSIVE PEÇA DE MADEIRA 6 X 16 CM PARA APOIO, EXCLUSIVE FLANGES E TORNEIRA DE BÓIA</t>
  </si>
  <si>
    <t>BEBEBEDOURO ELÉTRICO DE PRESSÃO PARA PORTADORES DE NECESSIDADES ESPECIAIS IBBL BDF300 OU EQUIVALENTE</t>
  </si>
  <si>
    <t>LUMINÁRIA P/ DUAS LÂMPADAS FLUORESCENTES 40W, COMPLETA, C/ REATOR DUPLO-127V PARTIDA RÁPIDA E ALTO FATOR DE POTÊNCIA, SOQUETE ANTIVIBRATÓRIO E LÂMPADA FLUORESCENTE 40W-127V</t>
  </si>
  <si>
    <t>ESPELHO PARA CAIXA ESTAMPADA 4 X 2"</t>
  </si>
  <si>
    <t>PINTURA COM TINTA À BASE DE RESINAS ACRÍLICAS, MARCAS DE REFERÊNCIA SUVINIL, CORAL OU METALATEX, SOBRE PISO DE CONCRETO, A DUAS DEMÃOS</t>
  </si>
  <si>
    <t>MURO DE ALVENARIA DE BLOCOS CERÂMICOS 10X20X20CM, C/ PILARES A CADA 2 M, ESP. 10CM E H=2.5M, REVESTIDO COM CHAPISCO, REBOCO E PINTURA ACRÍLICA A 2 DEMÃOS, INCL. PILARES, CINTAS E SAPATAS, EMPREGANDO ARG. CIMENTO CAL E AREIA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</si>
  <si>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</si>
  <si>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</si>
  <si>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FORNECIMENTO E PLANTIO DE GRAMA EM PLACAS TIPO ESMERALDA, INCLUSIVE FORNECIMENTO DE TERRA VEGETAL</t>
  </si>
  <si>
    <t>LIMPEZA GERAL DA OBRA (EDIFICAÇÃO)</t>
  </si>
  <si>
    <t>PLACA PARA INAUGURAÇÃO DE OBRA EM ALUMÍNIO POLIDO E=4MM, DIMENSÕES 40 X 50 CM, GRAVAÇÃO EM BAIXO RELEVO, INCLUSIVE PINTURA E FIXAÇÃO</t>
  </si>
  <si>
    <t>GUARDA CORPO DE TUBO DE FERRO GALVANIZADO, DIÂM. 3" E 2", H=0.8 M INCLUSIVE PINTURA A ÓLEO OU ESMALTE</t>
  </si>
  <si>
    <t>CURVA ABC</t>
  </si>
  <si>
    <t>32,18</t>
  </si>
  <si>
    <t>36,18</t>
  </si>
  <si>
    <t>4,28</t>
  </si>
  <si>
    <t>11,07</t>
  </si>
  <si>
    <t>30,10</t>
  </si>
  <si>
    <t>34,17</t>
  </si>
  <si>
    <t>38,24</t>
  </si>
  <si>
    <t>70,76</t>
  </si>
  <si>
    <t>38,12</t>
  </si>
  <si>
    <t>58,37</t>
  </si>
  <si>
    <t>67,41</t>
  </si>
  <si>
    <t>48,89</t>
  </si>
  <si>
    <t>65,51</t>
  </si>
  <si>
    <t>25,43</t>
  </si>
  <si>
    <t>204,83</t>
  </si>
  <si>
    <t>33,72</t>
  </si>
  <si>
    <t>3,67</t>
  </si>
  <si>
    <t>19,17</t>
  </si>
  <si>
    <t>25,91</t>
  </si>
  <si>
    <t>20,92</t>
  </si>
  <si>
    <t>34,44</t>
  </si>
  <si>
    <t>108,84</t>
  </si>
  <si>
    <t>114,41</t>
  </si>
  <si>
    <t>34,98</t>
  </si>
  <si>
    <t>92,59</t>
  </si>
  <si>
    <t>53,23</t>
  </si>
  <si>
    <t>94,82</t>
  </si>
  <si>
    <t>133,15</t>
  </si>
  <si>
    <t>84,77</t>
  </si>
  <si>
    <t>139,40</t>
  </si>
  <si>
    <t>13,27</t>
  </si>
  <si>
    <t>18,69</t>
  </si>
  <si>
    <t>52,47</t>
  </si>
  <si>
    <t>91,27</t>
  </si>
  <si>
    <t>76,83</t>
  </si>
  <si>
    <t>78,56</t>
  </si>
  <si>
    <t>15,29</t>
  </si>
  <si>
    <t>77,03</t>
  </si>
  <si>
    <t>129,17</t>
  </si>
  <si>
    <t>130,04</t>
  </si>
  <si>
    <t>13,80</t>
  </si>
  <si>
    <t>2,06</t>
  </si>
  <si>
    <t>151,66</t>
  </si>
  <si>
    <t>127,27</t>
  </si>
  <si>
    <t>81,43</t>
  </si>
  <si>
    <t>18,27</t>
  </si>
  <si>
    <t>25,33</t>
  </si>
  <si>
    <t>67,04</t>
  </si>
  <si>
    <t>98,44</t>
  </si>
  <si>
    <t>31,48</t>
  </si>
  <si>
    <t>53,13</t>
  </si>
  <si>
    <t>30,84</t>
  </si>
  <si>
    <t>43,62</t>
  </si>
  <si>
    <t>32,19</t>
  </si>
  <si>
    <t>17,50</t>
  </si>
  <si>
    <t>36,50</t>
  </si>
  <si>
    <t>48,10</t>
  </si>
  <si>
    <t>52,73</t>
  </si>
  <si>
    <t>36,64</t>
  </si>
  <si>
    <t>37,70</t>
  </si>
  <si>
    <t>38,61</t>
  </si>
  <si>
    <t>35,48</t>
  </si>
  <si>
    <t>100,82</t>
  </si>
  <si>
    <t>37,32</t>
  </si>
  <si>
    <t>21,36</t>
  </si>
  <si>
    <t>14,09</t>
  </si>
  <si>
    <t>38,76</t>
  </si>
  <si>
    <t>38,62</t>
  </si>
  <si>
    <t>35,41</t>
  </si>
  <si>
    <t>39,99</t>
  </si>
  <si>
    <t>53,82</t>
  </si>
  <si>
    <t>39,72</t>
  </si>
  <si>
    <t>72,70</t>
  </si>
  <si>
    <t>28,12</t>
  </si>
  <si>
    <t>37,79</t>
  </si>
  <si>
    <t>10,38</t>
  </si>
  <si>
    <t>44,58</t>
  </si>
  <si>
    <t>28,69</t>
  </si>
  <si>
    <t>4,04</t>
  </si>
  <si>
    <t>53,31</t>
  </si>
  <si>
    <t>3,35</t>
  </si>
  <si>
    <t>14,34</t>
  </si>
  <si>
    <t>77,57</t>
  </si>
  <si>
    <t>7,53</t>
  </si>
  <si>
    <t>83,36</t>
  </si>
  <si>
    <t>16,77</t>
  </si>
  <si>
    <t>24,96</t>
  </si>
  <si>
    <t>157,82</t>
  </si>
  <si>
    <t>8,27</t>
  </si>
  <si>
    <t>7,93</t>
  </si>
  <si>
    <t>2,08</t>
  </si>
  <si>
    <t>23,41</t>
  </si>
  <si>
    <t>17,00</t>
  </si>
  <si>
    <t>18,41</t>
  </si>
  <si>
    <t>1,97</t>
  </si>
  <si>
    <t>1,07</t>
  </si>
  <si>
    <t>54,82</t>
  </si>
  <si>
    <t>14,50</t>
  </si>
  <si>
    <t>854,44</t>
  </si>
  <si>
    <t>15,30</t>
  </si>
  <si>
    <t>34,39</t>
  </si>
  <si>
    <t>14,13</t>
  </si>
  <si>
    <t>27,82</t>
  </si>
  <si>
    <t>45,54</t>
  </si>
  <si>
    <t>33,77</t>
  </si>
  <si>
    <t>36,05</t>
  </si>
  <si>
    <t>8,15</t>
  </si>
  <si>
    <t>26,71</t>
  </si>
  <si>
    <t>5,80</t>
  </si>
  <si>
    <t>11,35</t>
  </si>
  <si>
    <t>142,75</t>
  </si>
  <si>
    <t>92,86</t>
  </si>
  <si>
    <t>46,69</t>
  </si>
  <si>
    <t>101,71</t>
  </si>
  <si>
    <t>164,28</t>
  </si>
  <si>
    <t>76,90</t>
  </si>
  <si>
    <t>108,20</t>
  </si>
  <si>
    <t>128,57</t>
  </si>
  <si>
    <t>133,85</t>
  </si>
  <si>
    <t>166,84</t>
  </si>
  <si>
    <t>20,88</t>
  </si>
  <si>
    <t>43,84</t>
  </si>
  <si>
    <t>41,20</t>
  </si>
  <si>
    <t>49,31</t>
  </si>
  <si>
    <t>33,93</t>
  </si>
  <si>
    <t>33,49</t>
  </si>
  <si>
    <t>197,57</t>
  </si>
  <si>
    <t>69,60</t>
  </si>
  <si>
    <t>88,14</t>
  </si>
  <si>
    <t>19,26</t>
  </si>
  <si>
    <t>21,53</t>
  </si>
  <si>
    <t>30,81</t>
  </si>
  <si>
    <t>33,07</t>
  </si>
  <si>
    <t>329,03</t>
  </si>
  <si>
    <t>231,65</t>
  </si>
  <si>
    <t>59,51</t>
  </si>
  <si>
    <t>36,55</t>
  </si>
  <si>
    <t>50,14</t>
  </si>
  <si>
    <t>119,67</t>
  </si>
  <si>
    <t>29,92</t>
  </si>
  <si>
    <t>46,92</t>
  </si>
  <si>
    <t>343,82</t>
  </si>
  <si>
    <t>58,86</t>
  </si>
  <si>
    <t>97,44</t>
  </si>
  <si>
    <t>374,01</t>
  </si>
  <si>
    <t>13,53</t>
  </si>
  <si>
    <t>15,68</t>
  </si>
  <si>
    <t>96,57</t>
  </si>
  <si>
    <t>26,45</t>
  </si>
  <si>
    <t>47,21</t>
  </si>
  <si>
    <t>67,08</t>
  </si>
  <si>
    <t>69,97</t>
  </si>
  <si>
    <t>42,40</t>
  </si>
  <si>
    <t>37,41</t>
  </si>
  <si>
    <t>35,16</t>
  </si>
  <si>
    <t>42,74</t>
  </si>
  <si>
    <t>31,97</t>
  </si>
  <si>
    <t>41,18</t>
  </si>
  <si>
    <t>33,50</t>
  </si>
  <si>
    <t>84,99</t>
  </si>
  <si>
    <t>68,64</t>
  </si>
  <si>
    <t>59,84</t>
  </si>
  <si>
    <t>52,49</t>
  </si>
  <si>
    <t>60,46</t>
  </si>
  <si>
    <t>57,97</t>
  </si>
  <si>
    <t>55,65</t>
  </si>
  <si>
    <t>33,13</t>
  </si>
  <si>
    <t>56,39</t>
  </si>
  <si>
    <t>32,54</t>
  </si>
  <si>
    <t>29,22</t>
  </si>
  <si>
    <t>57,58</t>
  </si>
  <si>
    <t>50,23</t>
  </si>
  <si>
    <t>48,70</t>
  </si>
  <si>
    <t>15,59</t>
  </si>
  <si>
    <t>113,99</t>
  </si>
  <si>
    <t>130,45</t>
  </si>
  <si>
    <t>57,02</t>
  </si>
  <si>
    <t>100,00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</si>
  <si>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</si>
  <si>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</si>
  <si>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</si>
  <si>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9,71</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</si>
  <si>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</si>
  <si>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</si>
  <si>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</si>
  <si>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</si>
  <si>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</si>
  <si>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</si>
  <si>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</si>
  <si>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</si>
  <si>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8,28</t>
  </si>
  <si>
    <t>5,84</t>
  </si>
  <si>
    <t>9,11</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</si>
  <si>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</si>
  <si>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</si>
  <si>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</si>
  <si>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</si>
  <si>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</si>
  <si>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</si>
  <si>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372,44</t>
  </si>
  <si>
    <t>62,07</t>
  </si>
  <si>
    <t>88,91</t>
  </si>
  <si>
    <t>28,02</t>
  </si>
  <si>
    <t>29,28</t>
  </si>
  <si>
    <t>17,67</t>
  </si>
  <si>
    <t>26,94</t>
  </si>
  <si>
    <t>41,32</t>
  </si>
  <si>
    <t>21,34</t>
  </si>
  <si>
    <t>26,36</t>
  </si>
  <si>
    <t>80,77</t>
  </si>
  <si>
    <t>92,12</t>
  </si>
  <si>
    <t>379,55</t>
  </si>
  <si>
    <t>60,70</t>
  </si>
  <si>
    <t>31,81</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</si>
  <si>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</si>
  <si>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</si>
  <si>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</si>
  <si>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100,79</t>
  </si>
  <si>
    <t>42,57</t>
  </si>
  <si>
    <t>21,24</t>
  </si>
  <si>
    <t>39,84</t>
  </si>
  <si>
    <t>48,51</t>
  </si>
  <si>
    <t>26,47</t>
  </si>
  <si>
    <t>10,79</t>
  </si>
  <si>
    <t>36,54</t>
  </si>
  <si>
    <t>25,10</t>
  </si>
  <si>
    <t>6,30</t>
  </si>
  <si>
    <t>9,62</t>
  </si>
  <si>
    <t>19,68</t>
  </si>
  <si>
    <t>20,64</t>
  </si>
  <si>
    <t>33,55</t>
  </si>
  <si>
    <t>53,35</t>
  </si>
  <si>
    <t>4,10</t>
  </si>
  <si>
    <t>13,08</t>
  </si>
  <si>
    <t>101,59</t>
  </si>
  <si>
    <t>23,57</t>
  </si>
  <si>
    <t>12,33</t>
  </si>
  <si>
    <t>284,74</t>
  </si>
  <si>
    <t>58,51</t>
  </si>
  <si>
    <t>15,73</t>
  </si>
  <si>
    <t>53,85</t>
  </si>
  <si>
    <t>52,92</t>
  </si>
  <si>
    <t>54,29</t>
  </si>
  <si>
    <t>56,75</t>
  </si>
  <si>
    <t>30,24</t>
  </si>
  <si>
    <t>51,36</t>
  </si>
  <si>
    <t>58,62</t>
  </si>
  <si>
    <t>82,64</t>
  </si>
  <si>
    <t>72,40</t>
  </si>
  <si>
    <t>19,12</t>
  </si>
  <si>
    <t>30,59</t>
  </si>
  <si>
    <t>21,22</t>
  </si>
  <si>
    <t>27,83</t>
  </si>
  <si>
    <t>31,49</t>
  </si>
  <si>
    <t>40,66</t>
  </si>
  <si>
    <t>35,51</t>
  </si>
  <si>
    <t>34,02</t>
  </si>
  <si>
    <t>49,46</t>
  </si>
  <si>
    <t>55,68</t>
  </si>
  <si>
    <t>27,92</t>
  </si>
  <si>
    <t>26,42</t>
  </si>
  <si>
    <t>69,72</t>
  </si>
  <si>
    <t>22,60</t>
  </si>
  <si>
    <t>43,48</t>
  </si>
  <si>
    <t>59,52</t>
  </si>
  <si>
    <t>59,33</t>
  </si>
  <si>
    <t>27,76</t>
  </si>
  <si>
    <t>17,80</t>
  </si>
  <si>
    <t>32,80</t>
  </si>
  <si>
    <t>31,90</t>
  </si>
  <si>
    <t>49,62</t>
  </si>
  <si>
    <t>124,60</t>
  </si>
  <si>
    <t>161,47</t>
  </si>
  <si>
    <t>67,33</t>
  </si>
  <si>
    <t>105,55</t>
  </si>
  <si>
    <t>156,65</t>
  </si>
  <si>
    <t>0,99</t>
  </si>
  <si>
    <t>15,18</t>
  </si>
  <si>
    <t>6,80</t>
  </si>
  <si>
    <t>52,22</t>
  </si>
  <si>
    <t>14,58</t>
  </si>
  <si>
    <t>23,76</t>
  </si>
  <si>
    <t>23,33</t>
  </si>
  <si>
    <t>36,71</t>
  </si>
  <si>
    <t>41,83</t>
  </si>
  <si>
    <t>51,90</t>
  </si>
  <si>
    <t>162,09</t>
  </si>
  <si>
    <t>65,72</t>
  </si>
  <si>
    <t>41,15</t>
  </si>
  <si>
    <t>57,25</t>
  </si>
  <si>
    <t>126,88</t>
  </si>
  <si>
    <t>53,95</t>
  </si>
  <si>
    <t>70,09</t>
  </si>
  <si>
    <t>45,77</t>
  </si>
  <si>
    <t>50,02</t>
  </si>
  <si>
    <t>62,90</t>
  </si>
  <si>
    <t>38,93</t>
  </si>
  <si>
    <t>61,82</t>
  </si>
  <si>
    <t>136,22</t>
  </si>
  <si>
    <t>29,06</t>
  </si>
  <si>
    <t>24,25</t>
  </si>
  <si>
    <t>14,12</t>
  </si>
  <si>
    <t>3,49</t>
  </si>
  <si>
    <t>11,01</t>
  </si>
  <si>
    <t>36,39</t>
  </si>
  <si>
    <t>23,56</t>
  </si>
  <si>
    <t>82,07</t>
  </si>
  <si>
    <t>61,61</t>
  </si>
  <si>
    <t>96,74</t>
  </si>
  <si>
    <t>30,41</t>
  </si>
  <si>
    <t>4,05</t>
  </si>
  <si>
    <t>18,55</t>
  </si>
  <si>
    <t>28,28</t>
  </si>
  <si>
    <t>6,26</t>
  </si>
  <si>
    <t>31,61</t>
  </si>
  <si>
    <t>18,10</t>
  </si>
  <si>
    <t>21,66</t>
  </si>
  <si>
    <t>9,12</t>
  </si>
  <si>
    <t>17,74</t>
  </si>
  <si>
    <t>50,65</t>
  </si>
  <si>
    <t>23,22</t>
  </si>
  <si>
    <t>5,98</t>
  </si>
  <si>
    <t>33,75</t>
  </si>
  <si>
    <t>17,79</t>
  </si>
  <si>
    <t>57,22</t>
  </si>
  <si>
    <t>23,96</t>
  </si>
  <si>
    <t>7,24</t>
  </si>
  <si>
    <t>14,76</t>
  </si>
  <si>
    <t>24,87</t>
  </si>
  <si>
    <t>14,80</t>
  </si>
  <si>
    <t>16,15</t>
  </si>
  <si>
    <t>49,41</t>
  </si>
  <si>
    <t>32,23</t>
  </si>
  <si>
    <t>13,96</t>
  </si>
  <si>
    <t>11,02</t>
  </si>
  <si>
    <t>19,21</t>
  </si>
  <si>
    <t>78,79</t>
  </si>
  <si>
    <t>29,78</t>
  </si>
  <si>
    <t>29,27</t>
  </si>
  <si>
    <t>17,88</t>
  </si>
  <si>
    <t>60,81</t>
  </si>
  <si>
    <t>43,60</t>
  </si>
  <si>
    <t>7,65</t>
  </si>
  <si>
    <t>17,03</t>
  </si>
  <si>
    <t>21,94</t>
  </si>
  <si>
    <t>63,42</t>
  </si>
  <si>
    <t>32,88</t>
  </si>
  <si>
    <t>42,62</t>
  </si>
  <si>
    <t>42,60</t>
  </si>
  <si>
    <t>50,31</t>
  </si>
  <si>
    <t>61,96</t>
  </si>
  <si>
    <t>118,75</t>
  </si>
  <si>
    <t>157,21</t>
  </si>
  <si>
    <t>33,51</t>
  </si>
  <si>
    <t>52,42</t>
  </si>
  <si>
    <t>49,75</t>
  </si>
  <si>
    <t>41,07</t>
  </si>
  <si>
    <t>64,44</t>
  </si>
  <si>
    <t>22,09</t>
  </si>
  <si>
    <t>27,58</t>
  </si>
  <si>
    <t>83,32</t>
  </si>
  <si>
    <t>186,48</t>
  </si>
  <si>
    <t>30,20</t>
  </si>
  <si>
    <t>44,47</t>
  </si>
  <si>
    <t>36,03</t>
  </si>
  <si>
    <t>64,87</t>
  </si>
  <si>
    <t>86,71</t>
  </si>
  <si>
    <t>88,62</t>
  </si>
  <si>
    <t>33,95</t>
  </si>
  <si>
    <t>90,87</t>
  </si>
  <si>
    <t>78,21</t>
  </si>
  <si>
    <t>18,04</t>
  </si>
  <si>
    <t>48,58</t>
  </si>
  <si>
    <t>11,57</t>
  </si>
  <si>
    <t>19,41</t>
  </si>
  <si>
    <t>47,42</t>
  </si>
  <si>
    <t>29,13</t>
  </si>
  <si>
    <t>47,65</t>
  </si>
  <si>
    <t>8,37</t>
  </si>
  <si>
    <t>19,47</t>
  </si>
  <si>
    <t>21,03</t>
  </si>
  <si>
    <t>93,54</t>
  </si>
  <si>
    <t>7,47</t>
  </si>
  <si>
    <t>38,00</t>
  </si>
  <si>
    <t>24,10</t>
  </si>
  <si>
    <t>128,78</t>
  </si>
  <si>
    <t>31,75</t>
  </si>
  <si>
    <t>69,82</t>
  </si>
  <si>
    <t>13,39</t>
  </si>
  <si>
    <t>25,11</t>
  </si>
  <si>
    <t>51,23</t>
  </si>
  <si>
    <t>118,69</t>
  </si>
  <si>
    <t>16,38</t>
  </si>
  <si>
    <t>30,40</t>
  </si>
  <si>
    <t>56,09</t>
  </si>
  <si>
    <t>134,25</t>
  </si>
  <si>
    <t>195,86</t>
  </si>
  <si>
    <t>29,66</t>
  </si>
  <si>
    <t>16,09</t>
  </si>
  <si>
    <t>26,44</t>
  </si>
  <si>
    <t>13,38</t>
  </si>
  <si>
    <t>20,58</t>
  </si>
  <si>
    <t>22,04</t>
  </si>
  <si>
    <t>22,36</t>
  </si>
  <si>
    <t>35,84</t>
  </si>
  <si>
    <t>19,56</t>
  </si>
  <si>
    <t>33,36</t>
  </si>
  <si>
    <t>24,70</t>
  </si>
  <si>
    <t>56,16</t>
  </si>
  <si>
    <t>64,64</t>
  </si>
  <si>
    <t>23,95</t>
  </si>
  <si>
    <t>27,05</t>
  </si>
  <si>
    <t>66,16</t>
  </si>
  <si>
    <t>68,13</t>
  </si>
  <si>
    <t>172,07</t>
  </si>
  <si>
    <t>205,64</t>
  </si>
  <si>
    <t>20,61</t>
  </si>
  <si>
    <t>58,19</t>
  </si>
  <si>
    <t>62,04</t>
  </si>
  <si>
    <t>60,45</t>
  </si>
  <si>
    <t>37,33</t>
  </si>
  <si>
    <t>74,41</t>
  </si>
  <si>
    <t>417,94</t>
  </si>
  <si>
    <t>33,06</t>
  </si>
  <si>
    <t>58,78</t>
  </si>
  <si>
    <t>50,38</t>
  </si>
  <si>
    <t>129,44</t>
  </si>
  <si>
    <t>107,99</t>
  </si>
  <si>
    <t>15,65</t>
  </si>
  <si>
    <t>59,67</t>
  </si>
  <si>
    <t>81,19</t>
  </si>
  <si>
    <t>31,47</t>
  </si>
  <si>
    <t>64,22</t>
  </si>
  <si>
    <t>23,46</t>
  </si>
  <si>
    <t>93,24</t>
  </si>
  <si>
    <t>133,73</t>
  </si>
  <si>
    <t>107,28</t>
  </si>
  <si>
    <t>155,86</t>
  </si>
  <si>
    <t>286,41</t>
  </si>
  <si>
    <t>131,01</t>
  </si>
  <si>
    <t>17,51</t>
  </si>
  <si>
    <t>2,80</t>
  </si>
  <si>
    <t>26,67</t>
  </si>
  <si>
    <t>19,11</t>
  </si>
  <si>
    <t>4,01</t>
  </si>
  <si>
    <t>29,83</t>
  </si>
  <si>
    <t>27,36</t>
  </si>
  <si>
    <t>144,65</t>
  </si>
  <si>
    <t>157,34</t>
  </si>
  <si>
    <t>104,53</t>
  </si>
  <si>
    <t>130,06</t>
  </si>
  <si>
    <t>12,44</t>
  </si>
  <si>
    <t>25,31</t>
  </si>
  <si>
    <t>34,67</t>
  </si>
  <si>
    <t>59,04</t>
  </si>
  <si>
    <t>62,86</t>
  </si>
  <si>
    <t>13,86</t>
  </si>
  <si>
    <t>23,75</t>
  </si>
  <si>
    <t>34,08</t>
  </si>
  <si>
    <t>12,56</t>
  </si>
  <si>
    <t>101,94</t>
  </si>
  <si>
    <t>33,15</t>
  </si>
  <si>
    <t>56,72</t>
  </si>
  <si>
    <t>42,39</t>
  </si>
  <si>
    <t>43,09</t>
  </si>
  <si>
    <t>50,97</t>
  </si>
  <si>
    <t>59,18</t>
  </si>
  <si>
    <t>70,34</t>
  </si>
  <si>
    <t>54,25</t>
  </si>
  <si>
    <t>54,91</t>
  </si>
  <si>
    <t>58,16</t>
  </si>
  <si>
    <t>57,71</t>
  </si>
  <si>
    <t>62,17</t>
  </si>
  <si>
    <t>105,52</t>
  </si>
  <si>
    <t>44,20</t>
  </si>
  <si>
    <t>56,82</t>
  </si>
  <si>
    <t>62,36</t>
  </si>
  <si>
    <t>67,23</t>
  </si>
  <si>
    <t>44,15</t>
  </si>
  <si>
    <t>49,92</t>
  </si>
  <si>
    <t>43,56</t>
  </si>
  <si>
    <t>55,38</t>
  </si>
  <si>
    <t>57,08</t>
  </si>
  <si>
    <t>74,81</t>
  </si>
  <si>
    <t>79,17</t>
  </si>
  <si>
    <t>74,33</t>
  </si>
  <si>
    <t>70,93</t>
  </si>
  <si>
    <t>48,30</t>
  </si>
  <si>
    <t>111,90</t>
  </si>
  <si>
    <t>119,75</t>
  </si>
  <si>
    <t>51,31</t>
  </si>
  <si>
    <t>65,94</t>
  </si>
  <si>
    <t>60,49</t>
  </si>
  <si>
    <t>49,10</t>
  </si>
  <si>
    <t>43,49</t>
  </si>
  <si>
    <t>50,25</t>
  </si>
  <si>
    <t>61,79</t>
  </si>
  <si>
    <t>54,59</t>
  </si>
  <si>
    <t>58,06</t>
  </si>
  <si>
    <t>48,12</t>
  </si>
  <si>
    <t>58,46</t>
  </si>
  <si>
    <t>59,60</t>
  </si>
  <si>
    <t>6,06</t>
  </si>
  <si>
    <t>285,96</t>
  </si>
  <si>
    <t>16,78</t>
  </si>
  <si>
    <t>1,87</t>
  </si>
  <si>
    <t>3,53</t>
  </si>
  <si>
    <t>21,56</t>
  </si>
  <si>
    <t>29,54</t>
  </si>
  <si>
    <t>22,26</t>
  </si>
  <si>
    <t>16,71</t>
  </si>
  <si>
    <t>19,77</t>
  </si>
  <si>
    <t>24,12</t>
  </si>
  <si>
    <t>18,74</t>
  </si>
  <si>
    <t>20,04</t>
  </si>
  <si>
    <t>15,66</t>
  </si>
  <si>
    <t>89,51</t>
  </si>
  <si>
    <t>56,12</t>
  </si>
  <si>
    <t>81,66</t>
  </si>
  <si>
    <t>27,48</t>
  </si>
  <si>
    <t>71,06</t>
  </si>
  <si>
    <t>10,18</t>
  </si>
  <si>
    <t>22,07</t>
  </si>
  <si>
    <t>37,82</t>
  </si>
  <si>
    <t>20,09</t>
  </si>
  <si>
    <t>77,53</t>
  </si>
  <si>
    <t>78,61</t>
  </si>
  <si>
    <t>27,87</t>
  </si>
  <si>
    <t>82,24</t>
  </si>
  <si>
    <t>89,82</t>
  </si>
  <si>
    <t>28,35</t>
  </si>
  <si>
    <t>32,39</t>
  </si>
  <si>
    <t>112,23</t>
  </si>
  <si>
    <t>34,00</t>
  </si>
  <si>
    <t>93,00</t>
  </si>
  <si>
    <t>100,58</t>
  </si>
  <si>
    <t>24,93</t>
  </si>
  <si>
    <t>52,30</t>
  </si>
  <si>
    <t>65,74</t>
  </si>
  <si>
    <t>131,86</t>
  </si>
  <si>
    <t>3,61</t>
  </si>
  <si>
    <t>4,32</t>
  </si>
  <si>
    <t>20,40</t>
  </si>
  <si>
    <t>28,83</t>
  </si>
  <si>
    <t>29,25</t>
  </si>
  <si>
    <t>16,81</t>
  </si>
  <si>
    <t>25,08</t>
  </si>
  <si>
    <t>12,79</t>
  </si>
  <si>
    <t>19,25</t>
  </si>
  <si>
    <t>26,33</t>
  </si>
  <si>
    <t>28,10</t>
  </si>
  <si>
    <t>32,41</t>
  </si>
  <si>
    <t>38,66</t>
  </si>
  <si>
    <t>44,49</t>
  </si>
  <si>
    <t>72,36</t>
  </si>
  <si>
    <t>74,66</t>
  </si>
  <si>
    <t>68,35</t>
  </si>
  <si>
    <t>89,42</t>
  </si>
  <si>
    <t>144,06</t>
  </si>
  <si>
    <t>143,13</t>
  </si>
  <si>
    <t>117,89</t>
  </si>
  <si>
    <t>45,23</t>
  </si>
  <si>
    <t>48,39</t>
  </si>
  <si>
    <t>56,88</t>
  </si>
  <si>
    <t>59,82</t>
  </si>
  <si>
    <t>42,25</t>
  </si>
  <si>
    <t>39,57</t>
  </si>
  <si>
    <t>115,43</t>
  </si>
  <si>
    <t>100,59</t>
  </si>
  <si>
    <t>342,32</t>
  </si>
  <si>
    <t>262,37</t>
  </si>
  <si>
    <t>34,53</t>
  </si>
  <si>
    <t>20,77</t>
  </si>
  <si>
    <t>12,78</t>
  </si>
  <si>
    <t>25,01</t>
  </si>
  <si>
    <t>35,33</t>
  </si>
  <si>
    <t>3,03</t>
  </si>
  <si>
    <t>2,34</t>
  </si>
  <si>
    <t>44,39</t>
  </si>
  <si>
    <t>20,16</t>
  </si>
  <si>
    <t>16,63</t>
  </si>
  <si>
    <t>35,62</t>
  </si>
  <si>
    <t>30,76</t>
  </si>
  <si>
    <t>61,03</t>
  </si>
  <si>
    <t>37,37</t>
  </si>
  <si>
    <t>20,21</t>
  </si>
  <si>
    <t>29,30</t>
  </si>
  <si>
    <t>153,98</t>
  </si>
  <si>
    <t>76,98</t>
  </si>
  <si>
    <t>27,41</t>
  </si>
  <si>
    <t>54,28</t>
  </si>
  <si>
    <t>181,61</t>
  </si>
  <si>
    <t>22,37</t>
  </si>
  <si>
    <t>17,44</t>
  </si>
  <si>
    <t>23,17</t>
  </si>
  <si>
    <t>26,11</t>
  </si>
  <si>
    <t>22,76</t>
  </si>
  <si>
    <t>33,02</t>
  </si>
  <si>
    <t>22,13</t>
  </si>
  <si>
    <t>23,63</t>
  </si>
  <si>
    <t>23,12</t>
  </si>
  <si>
    <t>73,99</t>
  </si>
  <si>
    <t>42,11</t>
  </si>
  <si>
    <t>79,76</t>
  </si>
  <si>
    <t>51,81</t>
  </si>
  <si>
    <t>8,70</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</si>
  <si>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</si>
  <si>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</si>
  <si>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</si>
  <si>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</si>
  <si>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</si>
  <si>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</si>
  <si>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</si>
  <si>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</si>
  <si>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85,00</t>
  </si>
  <si>
    <t>127,93</t>
  </si>
  <si>
    <t>51,99</t>
  </si>
  <si>
    <t>25,60</t>
  </si>
  <si>
    <t>10,42</t>
  </si>
  <si>
    <t>38,56</t>
  </si>
  <si>
    <t>70,05</t>
  </si>
  <si>
    <t>22,91</t>
  </si>
  <si>
    <t>17,82</t>
  </si>
  <si>
    <t>66,79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</si>
  <si>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</si>
  <si>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</si>
  <si>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</si>
  <si>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</si>
  <si>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</si>
  <si>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</si>
  <si>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</si>
  <si>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</si>
  <si>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</si>
  <si>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</si>
  <si>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</si>
  <si>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</si>
  <si>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</si>
  <si>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</si>
  <si>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</si>
  <si>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</si>
  <si>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</si>
  <si>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</si>
  <si>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</si>
  <si>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</si>
  <si>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51,37</t>
  </si>
  <si>
    <t>66,20</t>
  </si>
  <si>
    <t>34,61</t>
  </si>
  <si>
    <t>826,19</t>
  </si>
  <si>
    <t>1.035,17</t>
  </si>
  <si>
    <t>172,62</t>
  </si>
  <si>
    <t>90,00</t>
  </si>
  <si>
    <t>35,96</t>
  </si>
  <si>
    <t>13,04</t>
  </si>
  <si>
    <t>88,25</t>
  </si>
  <si>
    <t>14,43</t>
  </si>
  <si>
    <t>45,33</t>
  </si>
  <si>
    <t>47,35</t>
  </si>
  <si>
    <t>48,84</t>
  </si>
  <si>
    <t>29,53</t>
  </si>
  <si>
    <t>30,72</t>
  </si>
  <si>
    <t>51,82</t>
  </si>
  <si>
    <t>88,55</t>
  </si>
  <si>
    <t>84,01</t>
  </si>
  <si>
    <t>5,79</t>
  </si>
  <si>
    <t>21,13</t>
  </si>
  <si>
    <t>45,79</t>
  </si>
  <si>
    <t>73,67</t>
  </si>
  <si>
    <t>44,22</t>
  </si>
  <si>
    <t>33,66</t>
  </si>
  <si>
    <t>18,03</t>
  </si>
  <si>
    <t>81,94</t>
  </si>
  <si>
    <t>120,97</t>
  </si>
  <si>
    <t>47,00</t>
  </si>
  <si>
    <t>2,84</t>
  </si>
  <si>
    <t>12,34</t>
  </si>
  <si>
    <t>57,28</t>
  </si>
  <si>
    <t>10,54</t>
  </si>
  <si>
    <t>44,17</t>
  </si>
  <si>
    <t>304,20</t>
  </si>
  <si>
    <t>21,77</t>
  </si>
  <si>
    <t>62,00</t>
  </si>
  <si>
    <t>298,63</t>
  </si>
  <si>
    <t>30,77</t>
  </si>
  <si>
    <t>CAMINHONETE COM MOTOR A DIESEL, POTENCIA *160* CV, CABINE DUPLA, 4X4</t>
  </si>
  <si>
    <t>20,95</t>
  </si>
  <si>
    <t>22,30</t>
  </si>
  <si>
    <t>16,89</t>
  </si>
  <si>
    <t>43,44</t>
  </si>
  <si>
    <t>22,01</t>
  </si>
  <si>
    <t>19,08</t>
  </si>
  <si>
    <t>3,60</t>
  </si>
  <si>
    <t>26,26</t>
  </si>
  <si>
    <t>101,98</t>
  </si>
  <si>
    <t>51,51</t>
  </si>
  <si>
    <t>56,37</t>
  </si>
  <si>
    <t>36,10</t>
  </si>
  <si>
    <t>16,35</t>
  </si>
  <si>
    <t>16,53</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</si>
  <si>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</si>
  <si>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</si>
  <si>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86.280,46</t>
  </si>
  <si>
    <t>69.528,30</t>
  </si>
  <si>
    <t>148.850,72</t>
  </si>
  <si>
    <t>161.682,54</t>
  </si>
  <si>
    <t>58.463,00</t>
  </si>
  <si>
    <t>37.643,84</t>
  </si>
  <si>
    <t>43.779,34</t>
  </si>
  <si>
    <t>58.630,76</t>
  </si>
  <si>
    <t>2.166,49</t>
  </si>
  <si>
    <t>325,00</t>
  </si>
  <si>
    <t>21,11</t>
  </si>
  <si>
    <t>30,96</t>
  </si>
  <si>
    <t>109,96</t>
  </si>
  <si>
    <t>171,56</t>
  </si>
  <si>
    <t>29,24</t>
  </si>
  <si>
    <t>21,98</t>
  </si>
  <si>
    <t>39,63</t>
  </si>
  <si>
    <t>123,72</t>
  </si>
  <si>
    <t>169,78</t>
  </si>
  <si>
    <t>91,09</t>
  </si>
  <si>
    <t>41,89</t>
  </si>
  <si>
    <t>101,88</t>
  </si>
  <si>
    <t>169,60</t>
  </si>
  <si>
    <t>16,90</t>
  </si>
  <si>
    <t>96,99</t>
  </si>
  <si>
    <t>178,51</t>
  </si>
  <si>
    <t>11,13</t>
  </si>
  <si>
    <t>34,65</t>
  </si>
  <si>
    <t>73,40</t>
  </si>
  <si>
    <t>594,12</t>
  </si>
  <si>
    <t>27,93</t>
  </si>
  <si>
    <t>18,44</t>
  </si>
  <si>
    <t>65,70</t>
  </si>
  <si>
    <t>29,56</t>
  </si>
  <si>
    <t>20,39</t>
  </si>
  <si>
    <t>71,82</t>
  </si>
  <si>
    <t>116,81</t>
  </si>
  <si>
    <t>167,65</t>
  </si>
  <si>
    <t>20,72</t>
  </si>
  <si>
    <t>18,99</t>
  </si>
  <si>
    <t>31,89</t>
  </si>
  <si>
    <t>21,38</t>
  </si>
  <si>
    <t>37,76</t>
  </si>
  <si>
    <t>197,89</t>
  </si>
  <si>
    <t>42,31</t>
  </si>
  <si>
    <t>74,54</t>
  </si>
  <si>
    <t>10,97</t>
  </si>
  <si>
    <t>15,84</t>
  </si>
  <si>
    <t>109,22</t>
  </si>
  <si>
    <t>131,45</t>
  </si>
  <si>
    <t>23,77</t>
  </si>
  <si>
    <t>57,38</t>
  </si>
  <si>
    <t>79,79</t>
  </si>
  <si>
    <t>48,38</t>
  </si>
  <si>
    <t>38,78</t>
  </si>
  <si>
    <t>80,57</t>
  </si>
  <si>
    <t>42,14</t>
  </si>
  <si>
    <t>95,90</t>
  </si>
  <si>
    <t>139,82</t>
  </si>
  <si>
    <t>82,44</t>
  </si>
  <si>
    <t>38,09</t>
  </si>
  <si>
    <t>15,67</t>
  </si>
  <si>
    <t>43,59</t>
  </si>
  <si>
    <t>117,45</t>
  </si>
  <si>
    <t>95,92</t>
  </si>
  <si>
    <t>97,14</t>
  </si>
  <si>
    <t>12,08</t>
  </si>
  <si>
    <t>41,02</t>
  </si>
  <si>
    <t>17,78</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</si>
  <si>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</si>
  <si>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</si>
  <si>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</si>
  <si>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</si>
  <si>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</si>
  <si>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</si>
  <si>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</si>
  <si>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158,03</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</si>
  <si>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</si>
  <si>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</si>
  <si>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</si>
  <si>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</si>
  <si>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</si>
  <si>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</si>
  <si>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</si>
  <si>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</si>
  <si>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</si>
  <si>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</si>
  <si>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</si>
  <si>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</si>
  <si>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</si>
  <si>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</si>
  <si>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</si>
  <si>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188.694,18</t>
  </si>
  <si>
    <t>54,39</t>
  </si>
  <si>
    <t>479,64</t>
  </si>
  <si>
    <t>144,07</t>
  </si>
  <si>
    <t>74,85</t>
  </si>
  <si>
    <t>28,82</t>
  </si>
  <si>
    <t>57,59</t>
  </si>
  <si>
    <t>33,96</t>
  </si>
  <si>
    <t>56,43</t>
  </si>
  <si>
    <t>25,84</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</si>
  <si>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</si>
  <si>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</si>
  <si>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</si>
  <si>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</si>
  <si>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</si>
  <si>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</si>
  <si>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</si>
  <si>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</si>
  <si>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</si>
  <si>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</si>
  <si>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</si>
  <si>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</si>
  <si>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</si>
  <si>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</si>
  <si>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</si>
  <si>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</si>
  <si>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</si>
  <si>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</si>
  <si>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</si>
  <si>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</si>
  <si>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</si>
  <si>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</si>
  <si>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</si>
  <si>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49,71</t>
  </si>
  <si>
    <t>48,08</t>
  </si>
  <si>
    <t>36,56</t>
  </si>
  <si>
    <t>28,06</t>
  </si>
  <si>
    <t>60,14</t>
  </si>
  <si>
    <t>81,32</t>
  </si>
  <si>
    <t>201,98</t>
  </si>
  <si>
    <t>74,74</t>
  </si>
  <si>
    <t>66,17</t>
  </si>
  <si>
    <t>33,63</t>
  </si>
  <si>
    <t>15,82</t>
  </si>
  <si>
    <t>4,26</t>
  </si>
  <si>
    <t>203,77</t>
  </si>
  <si>
    <t>12,74</t>
  </si>
  <si>
    <t>114.526,71</t>
  </si>
  <si>
    <t>121.838,18</t>
  </si>
  <si>
    <t>53,49</t>
  </si>
  <si>
    <t>16,74</t>
  </si>
  <si>
    <t>14,07</t>
  </si>
  <si>
    <t>21,39</t>
  </si>
  <si>
    <t>17,64</t>
  </si>
  <si>
    <t>247,27</t>
  </si>
  <si>
    <t>143,87</t>
  </si>
  <si>
    <t>47,14</t>
  </si>
  <si>
    <t>29,33</t>
  </si>
  <si>
    <t>42,73</t>
  </si>
  <si>
    <t>50,77</t>
  </si>
  <si>
    <t>27,86</t>
  </si>
  <si>
    <t>37,48</t>
  </si>
  <si>
    <t>14,29</t>
  </si>
  <si>
    <t>26,86</t>
  </si>
  <si>
    <t>21,46</t>
  </si>
  <si>
    <t>47,26</t>
  </si>
  <si>
    <t>10,57</t>
  </si>
  <si>
    <t>114,86</t>
  </si>
  <si>
    <t>366,66</t>
  </si>
  <si>
    <t>33,43</t>
  </si>
  <si>
    <t>39,15</t>
  </si>
  <si>
    <t>45,65</t>
  </si>
  <si>
    <t>38,02</t>
  </si>
  <si>
    <t>74,98</t>
  </si>
  <si>
    <t>98.500,00</t>
  </si>
  <si>
    <t>83.643,10</t>
  </si>
  <si>
    <t>140.029,09</t>
  </si>
  <si>
    <t>237.651,71</t>
  </si>
  <si>
    <t>21,44</t>
  </si>
  <si>
    <t>31,57</t>
  </si>
  <si>
    <t>32,00</t>
  </si>
  <si>
    <t>920,84</t>
  </si>
  <si>
    <t>66,13</t>
  </si>
  <si>
    <t>63,86</t>
  </si>
  <si>
    <t>63,36</t>
  </si>
  <si>
    <t>29,23</t>
  </si>
  <si>
    <t>109,73</t>
  </si>
  <si>
    <t>101,27</t>
  </si>
  <si>
    <t>27,23</t>
  </si>
  <si>
    <t>32,62</t>
  </si>
  <si>
    <t>120,96</t>
  </si>
  <si>
    <t>45,73</t>
  </si>
  <si>
    <t>26,28</t>
  </si>
  <si>
    <t>17,09</t>
  </si>
  <si>
    <t>MAQUINA TIPO VASO/TANQUE/JATO DE PRESSAO PORTATIL PARA JATEAMENTO, CONTROLE AUTOMATICO E REMOTO, CAMARA DE 1 SAIDA, 280 L, DIAM. *670* MM, BICO JATO CURTO VENTURI DE 5/16", MANGUEIRA DE 1" DE 10 M, COMPLETA (VALVULAS POP UP E DOSADORA, FUNDO CONICO ETC)</t>
  </si>
  <si>
    <t>17.291,87</t>
  </si>
  <si>
    <t>26,01</t>
  </si>
  <si>
    <t>72,13</t>
  </si>
  <si>
    <t>66,67</t>
  </si>
  <si>
    <t>10,37</t>
  </si>
  <si>
    <t>85,90</t>
  </si>
  <si>
    <t>39,18</t>
  </si>
  <si>
    <t>2,77</t>
  </si>
  <si>
    <t>70,61</t>
  </si>
  <si>
    <t>430,94</t>
  </si>
  <si>
    <t>70,02</t>
  </si>
  <si>
    <t>26,19</t>
  </si>
  <si>
    <t>PICAPE CABINE SIMPLES COM MOTOR 1.6 FLEX, CAMBIO MANUAL, POTENCIA 101/104 CV, 2 PORTAS</t>
  </si>
  <si>
    <t>28,88</t>
  </si>
  <si>
    <t>68,66</t>
  </si>
  <si>
    <t>52,51</t>
  </si>
  <si>
    <t>PLACA DE OBRA (PARA CONSTRUCAO CIVIL) EM CHAPA GALVANIZADA *N. 22*, ADESIVADA, DE *2,0 X 1,125* M</t>
  </si>
  <si>
    <t>37,30</t>
  </si>
  <si>
    <t>26,88</t>
  </si>
  <si>
    <t>67,50</t>
  </si>
  <si>
    <t>2,51</t>
  </si>
  <si>
    <t>25,41</t>
  </si>
  <si>
    <t>19,71</t>
  </si>
  <si>
    <t>110,00</t>
  </si>
  <si>
    <t>540,11</t>
  </si>
  <si>
    <t>752,13</t>
  </si>
  <si>
    <t>530,64</t>
  </si>
  <si>
    <t>754,43</t>
  </si>
  <si>
    <t>587,19</t>
  </si>
  <si>
    <t>960,05</t>
  </si>
  <si>
    <t>1.602,64</t>
  </si>
  <si>
    <t>750,85</t>
  </si>
  <si>
    <t>1.036,10</t>
  </si>
  <si>
    <t>805,07</t>
  </si>
  <si>
    <t>645,66</t>
  </si>
  <si>
    <t>536,00</t>
  </si>
  <si>
    <t>436,84</t>
  </si>
  <si>
    <t>575,66</t>
  </si>
  <si>
    <t>855,78</t>
  </si>
  <si>
    <t>896,19</t>
  </si>
  <si>
    <t>151,29</t>
  </si>
  <si>
    <t>616,40</t>
  </si>
  <si>
    <t>1.479,36</t>
  </si>
  <si>
    <t>46,22</t>
  </si>
  <si>
    <t>61,64</t>
  </si>
  <si>
    <t>13,49</t>
  </si>
  <si>
    <t>22,62</t>
  </si>
  <si>
    <t>13,88</t>
  </si>
  <si>
    <t>92,00</t>
  </si>
  <si>
    <t>42,69</t>
  </si>
  <si>
    <t>64,45</t>
  </si>
  <si>
    <t>24,38</t>
  </si>
  <si>
    <t>80,93</t>
  </si>
  <si>
    <t>122,49</t>
  </si>
  <si>
    <t>17,53</t>
  </si>
  <si>
    <t>11,82</t>
  </si>
  <si>
    <t>82,11</t>
  </si>
  <si>
    <t>52,19</t>
  </si>
  <si>
    <t>9,75</t>
  </si>
  <si>
    <t>SISTEMA DE FORMAS MANUSEAVEIS DE ALUMINIO, PARA EDIF. RESID. UNIFAMILIAR COM PAREDES DE CONCRETO MOLDADAS IN LOCO, UNIDADE HABITACIONAL TERREA COM 38 M2, COM SALA, CIRCULACAO, 2 QUARTOS, BANHEIRO, COZINHA E TANQUE EXTERNO (SEM COBERTURA) (COLETADO CAIXA)</t>
  </si>
  <si>
    <t>103,62</t>
  </si>
  <si>
    <t>29,96</t>
  </si>
  <si>
    <t>89,93</t>
  </si>
  <si>
    <t>380,92</t>
  </si>
  <si>
    <t>35,57</t>
  </si>
  <si>
    <t>21,86</t>
  </si>
  <si>
    <t>37,00</t>
  </si>
  <si>
    <t>121,47</t>
  </si>
  <si>
    <t>40,69</t>
  </si>
  <si>
    <t>32,85</t>
  </si>
  <si>
    <t>13,56</t>
  </si>
  <si>
    <t>14,40</t>
  </si>
  <si>
    <t>84,45</t>
  </si>
  <si>
    <t>34,45</t>
  </si>
  <si>
    <t>14,70</t>
  </si>
  <si>
    <t>51,97</t>
  </si>
  <si>
    <t>56,42</t>
  </si>
  <si>
    <t>72,45</t>
  </si>
  <si>
    <t>TELHA GALVALUME COM ISOLAMENTO TERMOACUSTICO EM ESPUMA RIGIDA DE POLIURETANO (PU) INJETADO, ESPESSURA DE 30 MM, DENSIDADE DE 35 KG/M3, COM DUAS FACES TRAPEZOIDAIS, ACABAMENTO NATURAL (NAO INCLUI ACESSORIOS DE FIXACAO) (COLETADO CAIXA)</t>
  </si>
  <si>
    <t>15,17</t>
  </si>
  <si>
    <t>14,45</t>
  </si>
  <si>
    <t>56,20</t>
  </si>
  <si>
    <t>35,86</t>
  </si>
  <si>
    <t>27,08</t>
  </si>
  <si>
    <t>30,07</t>
  </si>
  <si>
    <t>77,10</t>
  </si>
  <si>
    <t>52.005,85</t>
  </si>
  <si>
    <t>8.038,99</t>
  </si>
  <si>
    <t>3.687,61</t>
  </si>
  <si>
    <t>10.139,08</t>
  </si>
  <si>
    <t>65.759,59</t>
  </si>
  <si>
    <t>14.223,64</t>
  </si>
  <si>
    <t>4.504,15</t>
  </si>
  <si>
    <t>16.594,25</t>
  </si>
  <si>
    <t>5.030,95</t>
  </si>
  <si>
    <t>27.079,18</t>
  </si>
  <si>
    <t>6.506,00</t>
  </si>
  <si>
    <t>37.143,72</t>
  </si>
  <si>
    <t>52,02</t>
  </si>
  <si>
    <t>25,79</t>
  </si>
  <si>
    <t>61,28</t>
  </si>
  <si>
    <t>60,12</t>
  </si>
  <si>
    <t>48,45</t>
  </si>
  <si>
    <t>80,91</t>
  </si>
  <si>
    <t>65,71</t>
  </si>
  <si>
    <t>43,77</t>
  </si>
  <si>
    <t>17,75</t>
  </si>
  <si>
    <t>38,75</t>
  </si>
  <si>
    <t>35,18</t>
  </si>
  <si>
    <t>117,97</t>
  </si>
  <si>
    <t>154,27</t>
  </si>
  <si>
    <t>60,80</t>
  </si>
  <si>
    <t>101,34</t>
  </si>
  <si>
    <t>45,63</t>
  </si>
  <si>
    <t>58,57</t>
  </si>
  <si>
    <t>20,28</t>
  </si>
  <si>
    <t>31,53</t>
  </si>
  <si>
    <t>21,47</t>
  </si>
  <si>
    <t>196,80</t>
  </si>
  <si>
    <t>Pintura sobre pisos, marcas de referência Novacor, Coral ou Suvinil, a duas demãos, Linha Premium</t>
  </si>
  <si>
    <t>CABO DE COBRE PP FLEX ISOL. PVC 450/750V ANTI-CHAMA 70º - 2 X 2.5 MM2</t>
  </si>
  <si>
    <t>CABO DE COBRE PP FLEX ISOL. PVC 450/750V ANTI-CHAMA 70º - 3 X 2,5MM2</t>
  </si>
  <si>
    <t>CABO DE COBRE PP FLEX ISOL. PVC 450/750V ANTI-CHAMA 70º - 3 X 4.0 MM2</t>
  </si>
  <si>
    <t>CANTONEIRA "ZZ" ALTA P/PERFILADO 38/38 - REF. 114-11-Z, MOPA</t>
  </si>
  <si>
    <r>
      <t xml:space="preserve">BDI: </t>
    </r>
    <r>
      <rPr>
        <sz val="10"/>
        <rFont val="Arial"/>
        <family val="2"/>
      </rPr>
      <t>27,64% - Serviços</t>
    </r>
    <r>
      <rPr>
        <b/>
        <sz val="10"/>
        <rFont val="Arial"/>
        <family val="2"/>
      </rPr>
      <t xml:space="preserve">
DATA BASE: SINAPI - Junho/2019                                                         IOPES Maio/2019</t>
    </r>
  </si>
  <si>
    <t>OBRA: CONSTRUÇÃO DE UM GALPÃO EM ESTRUTURA PRÉ-MOLDADA DE CONCRETO</t>
  </si>
  <si>
    <t>03.01.02</t>
  </si>
  <si>
    <t>03.02.02</t>
  </si>
  <si>
    <t>03.02.03</t>
  </si>
  <si>
    <t>M²</t>
  </si>
  <si>
    <t>CONCRETIZE</t>
  </si>
  <si>
    <t xml:space="preserve">PREMOBRAS </t>
  </si>
  <si>
    <t>NASCIMENTO</t>
  </si>
  <si>
    <r>
      <t>LS:</t>
    </r>
    <r>
      <rPr>
        <sz val="10"/>
        <rFont val="Arial"/>
        <family val="2"/>
      </rPr>
      <t xml:space="preserve"> 87,24%</t>
    </r>
  </si>
  <si>
    <r>
      <t xml:space="preserve">LS: </t>
    </r>
    <r>
      <rPr>
        <sz val="10"/>
        <rFont val="Arial"/>
        <family val="2"/>
      </rPr>
      <t>87,24%</t>
    </r>
  </si>
  <si>
    <t>8,94</t>
  </si>
  <si>
    <t>24,26</t>
  </si>
  <si>
    <t>36,26</t>
  </si>
  <si>
    <t>44,34</t>
  </si>
  <si>
    <t>9,95</t>
  </si>
  <si>
    <t>19,58</t>
  </si>
  <si>
    <t>26,93</t>
  </si>
  <si>
    <t>26,27</t>
  </si>
  <si>
    <t>30,38</t>
  </si>
  <si>
    <t>38,57</t>
  </si>
  <si>
    <t>54,95</t>
  </si>
  <si>
    <t>63,16</t>
  </si>
  <si>
    <t>82,08</t>
  </si>
  <si>
    <t>90,54</t>
  </si>
  <si>
    <t>31,60</t>
  </si>
  <si>
    <t>38,38</t>
  </si>
  <si>
    <t>45,18</t>
  </si>
  <si>
    <t>67,47</t>
  </si>
  <si>
    <t>74,47</t>
  </si>
  <si>
    <t>23,02</t>
  </si>
  <si>
    <t>47,39</t>
  </si>
  <si>
    <t>70,21</t>
  </si>
  <si>
    <t>117,80</t>
  </si>
  <si>
    <t>188,30</t>
  </si>
  <si>
    <t>232,66</t>
  </si>
  <si>
    <t>305,68</t>
  </si>
  <si>
    <t>63,74</t>
  </si>
  <si>
    <t>102,69</t>
  </si>
  <si>
    <t>140,97</t>
  </si>
  <si>
    <t>197,15</t>
  </si>
  <si>
    <t>236,23</t>
  </si>
  <si>
    <t>638,64</t>
  </si>
  <si>
    <t>49,18</t>
  </si>
  <si>
    <t>71,98</t>
  </si>
  <si>
    <t>119,58</t>
  </si>
  <si>
    <t>190,07</t>
  </si>
  <si>
    <t>234,43</t>
  </si>
  <si>
    <t>309,26</t>
  </si>
  <si>
    <t>42,80</t>
  </si>
  <si>
    <t>65,52</t>
  </si>
  <si>
    <t>104,47</t>
  </si>
  <si>
    <t>198,92</t>
  </si>
  <si>
    <t>239,81</t>
  </si>
  <si>
    <t>640,81</t>
  </si>
  <si>
    <t>25,07</t>
  </si>
  <si>
    <t>39,25</t>
  </si>
  <si>
    <t>43,98</t>
  </si>
  <si>
    <t>53,47</t>
  </si>
  <si>
    <t>67,66</t>
  </si>
  <si>
    <t>6,49</t>
  </si>
  <si>
    <t>11,43</t>
  </si>
  <si>
    <t>8,76</t>
  </si>
  <si>
    <t>153,91</t>
  </si>
  <si>
    <t>902,55</t>
  </si>
  <si>
    <t>1.202,88</t>
  </si>
  <si>
    <t>1.876,06</t>
  </si>
  <si>
    <t>29,51</t>
  </si>
  <si>
    <t>38,91</t>
  </si>
  <si>
    <t>905,33</t>
  </si>
  <si>
    <t>1.206,21</t>
  </si>
  <si>
    <t>28,21</t>
  </si>
  <si>
    <t>1.879,63</t>
  </si>
  <si>
    <t>42,81</t>
  </si>
  <si>
    <t>2,93</t>
  </si>
  <si>
    <t>110,32</t>
  </si>
  <si>
    <t>144,61</t>
  </si>
  <si>
    <t>182,22</t>
  </si>
  <si>
    <t>9,58</t>
  </si>
  <si>
    <t>238,45</t>
  </si>
  <si>
    <t>11,34</t>
  </si>
  <si>
    <t>269,54</t>
  </si>
  <si>
    <t>12,98</t>
  </si>
  <si>
    <t>467,35</t>
  </si>
  <si>
    <t>115,77</t>
  </si>
  <si>
    <t>151,41</t>
  </si>
  <si>
    <t>14,95</t>
  </si>
  <si>
    <t>190,66</t>
  </si>
  <si>
    <t>248,34</t>
  </si>
  <si>
    <t>280,88</t>
  </si>
  <si>
    <t>27,89</t>
  </si>
  <si>
    <t>483,23</t>
  </si>
  <si>
    <t>117,74</t>
  </si>
  <si>
    <t>149,85</t>
  </si>
  <si>
    <t>197,48</t>
  </si>
  <si>
    <t>225,15</t>
  </si>
  <si>
    <t>271,36</t>
  </si>
  <si>
    <t>303,73</t>
  </si>
  <si>
    <t>98,97</t>
  </si>
  <si>
    <t>126,35</t>
  </si>
  <si>
    <t>159,96</t>
  </si>
  <si>
    <t>209,20</t>
  </si>
  <si>
    <t>238,30</t>
  </si>
  <si>
    <t>320,04</t>
  </si>
  <si>
    <t>69,41</t>
  </si>
  <si>
    <t>79,08</t>
  </si>
  <si>
    <t>89,95</t>
  </si>
  <si>
    <t>415,54</t>
  </si>
  <si>
    <t>112,57</t>
  </si>
  <si>
    <t>602,14</t>
  </si>
  <si>
    <t>151,50</t>
  </si>
  <si>
    <t>33,57</t>
  </si>
  <si>
    <t>52,39</t>
  </si>
  <si>
    <t>71,86</t>
  </si>
  <si>
    <t>82,56</t>
  </si>
  <si>
    <t>93,68</t>
  </si>
  <si>
    <t>106,26</t>
  </si>
  <si>
    <t>434,77</t>
  </si>
  <si>
    <t>131,80</t>
  </si>
  <si>
    <t>625,86</t>
  </si>
  <si>
    <t>175,22</t>
  </si>
  <si>
    <t>80,52</t>
  </si>
  <si>
    <t>85,85</t>
  </si>
  <si>
    <t>81,03</t>
  </si>
  <si>
    <t>87,85</t>
  </si>
  <si>
    <t>113,40</t>
  </si>
  <si>
    <t>75,60</t>
  </si>
  <si>
    <t>195,62</t>
  </si>
  <si>
    <t>137,84</t>
  </si>
  <si>
    <t>108,95</t>
  </si>
  <si>
    <t>385,55</t>
  </si>
  <si>
    <t>13,44</t>
  </si>
  <si>
    <t>18,92</t>
  </si>
  <si>
    <t>78,48</t>
  </si>
  <si>
    <t>366,52</t>
  </si>
  <si>
    <t>301,71</t>
  </si>
  <si>
    <t>769,56</t>
  </si>
  <si>
    <t>718,37</t>
  </si>
  <si>
    <t>549,15</t>
  </si>
  <si>
    <t>607,15</t>
  </si>
  <si>
    <t>361,04</t>
  </si>
  <si>
    <t>369,48</t>
  </si>
  <si>
    <t>637,74</t>
  </si>
  <si>
    <t>659,46</t>
  </si>
  <si>
    <t>4.090,75</t>
  </si>
  <si>
    <t>6.158,12</t>
  </si>
  <si>
    <t>178,21</t>
  </si>
  <si>
    <t>295,07</t>
  </si>
  <si>
    <t>562,81</t>
  </si>
  <si>
    <t>791,25</t>
  </si>
  <si>
    <t>89,47</t>
  </si>
  <si>
    <t>91,93</t>
  </si>
  <si>
    <t>77,42</t>
  </si>
  <si>
    <t>107,51</t>
  </si>
  <si>
    <t>138,91</t>
  </si>
  <si>
    <t>115,02</t>
  </si>
  <si>
    <t>109,57</t>
  </si>
  <si>
    <t>113,15</t>
  </si>
  <si>
    <t>95,40</t>
  </si>
  <si>
    <t>97,56</t>
  </si>
  <si>
    <t>173,59</t>
  </si>
  <si>
    <t>113,09</t>
  </si>
  <si>
    <t>146,87</t>
  </si>
  <si>
    <t>85,25</t>
  </si>
  <si>
    <t>67,43</t>
  </si>
  <si>
    <t>80,72</t>
  </si>
  <si>
    <t>3.530,23</t>
  </si>
  <si>
    <t>5.186,59</t>
  </si>
  <si>
    <t>269,70</t>
  </si>
  <si>
    <t>91,32</t>
  </si>
  <si>
    <t>85,02</t>
  </si>
  <si>
    <t>93,25</t>
  </si>
  <si>
    <t>119,82</t>
  </si>
  <si>
    <t>172,12</t>
  </si>
  <si>
    <t>116,18</t>
  </si>
  <si>
    <t>267,47</t>
  </si>
  <si>
    <t>153,07</t>
  </si>
  <si>
    <t>159,97</t>
  </si>
  <si>
    <t>152,77</t>
  </si>
  <si>
    <t>388,28</t>
  </si>
  <si>
    <t>11,99</t>
  </si>
  <si>
    <t>92,72</t>
  </si>
  <si>
    <t>85,15</t>
  </si>
  <si>
    <t>80,27</t>
  </si>
  <si>
    <t>117,73</t>
  </si>
  <si>
    <t>114,88</t>
  </si>
  <si>
    <t>177,76</t>
  </si>
  <si>
    <t>150,89</t>
  </si>
  <si>
    <t>135,08</t>
  </si>
  <si>
    <t>34,62</t>
  </si>
  <si>
    <t>148,04</t>
  </si>
  <si>
    <t>120,10</t>
  </si>
  <si>
    <t>139,56</t>
  </si>
  <si>
    <t>128,22</t>
  </si>
  <si>
    <t>105,95</t>
  </si>
  <si>
    <t>116,56</t>
  </si>
  <si>
    <t>132,09</t>
  </si>
  <si>
    <t>99,58</t>
  </si>
  <si>
    <t>180,41</t>
  </si>
  <si>
    <t>74,90</t>
  </si>
  <si>
    <t>129,67</t>
  </si>
  <si>
    <t>128,95</t>
  </si>
  <si>
    <t>117,57</t>
  </si>
  <si>
    <t>115,12</t>
  </si>
  <si>
    <t>402,04</t>
  </si>
  <si>
    <t>939,47</t>
  </si>
  <si>
    <t>814,95</t>
  </si>
  <si>
    <t>230,61</t>
  </si>
  <si>
    <t>125,93</t>
  </si>
  <si>
    <t>136,88</t>
  </si>
  <si>
    <t>194,41</t>
  </si>
  <si>
    <t>213,59</t>
  </si>
  <si>
    <t>92,68</t>
  </si>
  <si>
    <t>10,43</t>
  </si>
  <si>
    <t>372,32</t>
  </si>
  <si>
    <t>226,63</t>
  </si>
  <si>
    <t>109,41</t>
  </si>
  <si>
    <t>82,36</t>
  </si>
  <si>
    <t>115,85</t>
  </si>
  <si>
    <t>119,42</t>
  </si>
  <si>
    <t>142,41</t>
  </si>
  <si>
    <t>149,23</t>
  </si>
  <si>
    <t>29,43</t>
  </si>
  <si>
    <t>133,80</t>
  </si>
  <si>
    <t>288,34</t>
  </si>
  <si>
    <t>183,57</t>
  </si>
  <si>
    <t>64,37</t>
  </si>
  <si>
    <t>251,74</t>
  </si>
  <si>
    <t>17,55</t>
  </si>
  <si>
    <t>547,96</t>
  </si>
  <si>
    <t>93,02</t>
  </si>
  <si>
    <t>340,41</t>
  </si>
  <si>
    <t>148,61</t>
  </si>
  <si>
    <t>66,37</t>
  </si>
  <si>
    <t>46,77</t>
  </si>
  <si>
    <t>106,09</t>
  </si>
  <si>
    <t>2.015,77</t>
  </si>
  <si>
    <t>107,20</t>
  </si>
  <si>
    <t>209,34</t>
  </si>
  <si>
    <t>140,23</t>
  </si>
  <si>
    <t>99,96</t>
  </si>
  <si>
    <t>132,58</t>
  </si>
  <si>
    <t>31,71</t>
  </si>
  <si>
    <t>106,61</t>
  </si>
  <si>
    <t>148,20</t>
  </si>
  <si>
    <t>145,61</t>
  </si>
  <si>
    <t>179,85</t>
  </si>
  <si>
    <t>157,50</t>
  </si>
  <si>
    <t>157,25</t>
  </si>
  <si>
    <t>119,30</t>
  </si>
  <si>
    <t>156,78</t>
  </si>
  <si>
    <t>119,55</t>
  </si>
  <si>
    <t>89,27</t>
  </si>
  <si>
    <t>123,56</t>
  </si>
  <si>
    <t>53,78</t>
  </si>
  <si>
    <t>41,54</t>
  </si>
  <si>
    <t>38,60</t>
  </si>
  <si>
    <t>119,51</t>
  </si>
  <si>
    <t>109,72</t>
  </si>
  <si>
    <t>127,62</t>
  </si>
  <si>
    <t>43,16</t>
  </si>
  <si>
    <t>40,94</t>
  </si>
  <si>
    <t>45,92</t>
  </si>
  <si>
    <t>32,77</t>
  </si>
  <si>
    <t>38,15</t>
  </si>
  <si>
    <t>17,61</t>
  </si>
  <si>
    <t>37,07</t>
  </si>
  <si>
    <t>57,01</t>
  </si>
  <si>
    <t>47,43</t>
  </si>
  <si>
    <t>34,27</t>
  </si>
  <si>
    <t>49,85</t>
  </si>
  <si>
    <t>46,32</t>
  </si>
  <si>
    <t>35,44</t>
  </si>
  <si>
    <t>50,37</t>
  </si>
  <si>
    <t>57,10</t>
  </si>
  <si>
    <t>34,18</t>
  </si>
  <si>
    <t>66,96</t>
  </si>
  <si>
    <t>139,99</t>
  </si>
  <si>
    <t>295,87</t>
  </si>
  <si>
    <t>260,15</t>
  </si>
  <si>
    <t>94,12</t>
  </si>
  <si>
    <t>68,65</t>
  </si>
  <si>
    <t>161,84</t>
  </si>
  <si>
    <t>98,78</t>
  </si>
  <si>
    <t>35,91</t>
  </si>
  <si>
    <t>36,01</t>
  </si>
  <si>
    <t>60,72</t>
  </si>
  <si>
    <t>40,71</t>
  </si>
  <si>
    <t>30,54</t>
  </si>
  <si>
    <t>23,20</t>
  </si>
  <si>
    <t>238,84</t>
  </si>
  <si>
    <t>39,40</t>
  </si>
  <si>
    <t>61,47</t>
  </si>
  <si>
    <t>100,75</t>
  </si>
  <si>
    <t>162,50</t>
  </si>
  <si>
    <t>82,70</t>
  </si>
  <si>
    <t>121,55</t>
  </si>
  <si>
    <t>14,49</t>
  </si>
  <si>
    <t>26,23</t>
  </si>
  <si>
    <t>52,09</t>
  </si>
  <si>
    <t>58,88</t>
  </si>
  <si>
    <t>7,97</t>
  </si>
  <si>
    <t>39,85</t>
  </si>
  <si>
    <t>36,42</t>
  </si>
  <si>
    <t>39,69</t>
  </si>
  <si>
    <t>51,77</t>
  </si>
  <si>
    <t>39,31</t>
  </si>
  <si>
    <t>17,23</t>
  </si>
  <si>
    <t>15,32</t>
  </si>
  <si>
    <t>19,80</t>
  </si>
  <si>
    <t>103,44</t>
  </si>
  <si>
    <t>54,31</t>
  </si>
  <si>
    <t>73,07</t>
  </si>
  <si>
    <t>64,82</t>
  </si>
  <si>
    <t>57,19</t>
  </si>
  <si>
    <t>132,27</t>
  </si>
  <si>
    <t>25,25</t>
  </si>
  <si>
    <t>27,59</t>
  </si>
  <si>
    <t>96,46</t>
  </si>
  <si>
    <t>42,92</t>
  </si>
  <si>
    <t>130,36</t>
  </si>
  <si>
    <t>30,94</t>
  </si>
  <si>
    <t>54,45</t>
  </si>
  <si>
    <t>104,86</t>
  </si>
  <si>
    <t>32,55</t>
  </si>
  <si>
    <t>34,85</t>
  </si>
  <si>
    <t>38,10</t>
  </si>
  <si>
    <t>69,56</t>
  </si>
  <si>
    <t>117,38</t>
  </si>
  <si>
    <t>51,06</t>
  </si>
  <si>
    <t>25,20</t>
  </si>
  <si>
    <t>48,80</t>
  </si>
  <si>
    <t>34,94</t>
  </si>
  <si>
    <t>28,76</t>
  </si>
  <si>
    <t>108,66</t>
  </si>
  <si>
    <t>30,62</t>
  </si>
  <si>
    <t>3,26</t>
  </si>
  <si>
    <t>38,94</t>
  </si>
  <si>
    <t>1,71</t>
  </si>
  <si>
    <t>54,85</t>
  </si>
  <si>
    <t>7,19</t>
  </si>
  <si>
    <t>27,95</t>
  </si>
  <si>
    <t>56,64</t>
  </si>
  <si>
    <t>89,76</t>
  </si>
  <si>
    <t>160,11</t>
  </si>
  <si>
    <t>209,68</t>
  </si>
  <si>
    <t>374,02</t>
  </si>
  <si>
    <t>269,58</t>
  </si>
  <si>
    <t>64,35</t>
  </si>
  <si>
    <t>182,20</t>
  </si>
  <si>
    <t>54,62</t>
  </si>
  <si>
    <t>229,80</t>
  </si>
  <si>
    <t>51,72</t>
  </si>
  <si>
    <t>8,43</t>
  </si>
  <si>
    <t>19,43</t>
  </si>
  <si>
    <t>107,56</t>
  </si>
  <si>
    <t>124,10</t>
  </si>
  <si>
    <t>2,85</t>
  </si>
  <si>
    <t>73,00</t>
  </si>
  <si>
    <t>55,95</t>
  </si>
  <si>
    <t>22,69</t>
  </si>
  <si>
    <t>24,82</t>
  </si>
  <si>
    <t>14,48</t>
  </si>
  <si>
    <t>36,97</t>
  </si>
  <si>
    <t>50,22</t>
  </si>
  <si>
    <t>86,87</t>
  </si>
  <si>
    <t>86,50</t>
  </si>
  <si>
    <t>130,92</t>
  </si>
  <si>
    <t>81,65</t>
  </si>
  <si>
    <t>183,74</t>
  </si>
  <si>
    <t>24,16</t>
  </si>
  <si>
    <t>29,90</t>
  </si>
  <si>
    <t>168,44</t>
  </si>
  <si>
    <t>95,33</t>
  </si>
  <si>
    <t>5,67</t>
  </si>
  <si>
    <t>22,53</t>
  </si>
  <si>
    <t>76,12</t>
  </si>
  <si>
    <t>163,54</t>
  </si>
  <si>
    <t>40,91</t>
  </si>
  <si>
    <t>97,78</t>
  </si>
  <si>
    <t>63,00</t>
  </si>
  <si>
    <t>1.752,00</t>
  </si>
  <si>
    <t>18,11</t>
  </si>
  <si>
    <t>32,49</t>
  </si>
  <si>
    <t>47,17</t>
  </si>
  <si>
    <t>19,67</t>
  </si>
  <si>
    <t>25,52</t>
  </si>
  <si>
    <t>27,91</t>
  </si>
  <si>
    <t>23,67</t>
  </si>
  <si>
    <t>29,62</t>
  </si>
  <si>
    <t>166,58</t>
  </si>
  <si>
    <t>14,42</t>
  </si>
  <si>
    <t>9,93</t>
  </si>
  <si>
    <t>18,02</t>
  </si>
  <si>
    <t>10,62</t>
  </si>
  <si>
    <t>26,25</t>
  </si>
  <si>
    <t>4,34</t>
  </si>
  <si>
    <t>INSTALAÇÃO DE TESOURA (INTEIRA OU MEIA), BIAPOIADA, EM MADEIRA NÃO APARELHADA, PARA VÃOS MAIORES OU IGUAIS A 3,0 M E MENORES QUE 6,0 M, INCLUSO IÇAMENTO. AF_07/2019</t>
  </si>
  <si>
    <t>313,30</t>
  </si>
  <si>
    <t>INSTALAÇÃO DE TESOURA (INTEIRA OU MEIA), BIAPOIADA, EM MADEIRA NÃO APARELHADA, PARA VÃOS MAIORES OU IGUAIS A 6,0 M E MENORES QUE 8,0 M, INCLUSO IÇAMENTO. AF_07/2019</t>
  </si>
  <si>
    <t>360,70</t>
  </si>
  <si>
    <t>INSTALAÇÃO DE TESOURA (INTEIRA OU MEIA), BIAPOIADA, EM MADEIRA NÃO APARELHADA, PARA VÃOS MAIORES OU IGUAIS A 8,0 M E MENORES QUE 10,0 M, INCLUSO IÇAMENTO. AF_07/2019</t>
  </si>
  <si>
    <t>406,66</t>
  </si>
  <si>
    <t>INSTALAÇÃO DE TESOURA (INTEIRA OU MEIA), BIAPOIADA, EM MADEIRA NÃO APARELHADA, PARA VÃOS MAIORES OU IGUAIS A 10,0 M E MENORES QUE 12,0 M, INCLUSO IÇAMENTO. AF_07/2019</t>
  </si>
  <si>
    <t>480,65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</si>
  <si>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</si>
  <si>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</si>
  <si>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</si>
  <si>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</si>
  <si>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68,28</t>
  </si>
  <si>
    <t>TRAMA DE MADEIRA COMPOSTA POR TERÇAS PARA TELHADOS DE ATÉ 2 ÁGUAS PARA TELHA ONDULADA DE FIBROCIMENTO, METÁLICA, PLÁSTICA OU TERMOACÚSTICA, INCLUSO TRANSPORTE VERTICAL. AF_07/2019</t>
  </si>
  <si>
    <t>14,67</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</si>
  <si>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</si>
  <si>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</si>
  <si>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675,49</t>
  </si>
  <si>
    <t>FABRICAÇÃO E INSTALAÇÃO DE TESOURA INTEIRA EM MADEIRA NÃO APARELHADA, VÃO DE 4 M, PARA TELHA CERÂMICA OU DE CONCRETO, INCLUSO IÇAMENTO. AF_07/2019</t>
  </si>
  <si>
    <t>828,72</t>
  </si>
  <si>
    <t>FABRICAÇÃO E INSTALAÇÃO DE TESOURA INTEIRA EM MADEIRA NÃO APARELHADA, VÃO DE 5 M, PARA TELHA CERÂMICA OU DE CONCRETO, INCLUSO IÇAMENTO. AF_07/2019</t>
  </si>
  <si>
    <t>871,17</t>
  </si>
  <si>
    <t>FABRICAÇÃO E INSTALAÇÃO DE TESOURA INTEIRA EM MADEIRA NÃO APARELHADA, VÃO DE 6 M, PARA TELHA CERÂMICA OU DE CONCRETO, INCLUSO IÇAMENTO. AF_07/2019</t>
  </si>
  <si>
    <t>969,43</t>
  </si>
  <si>
    <t>FABRICAÇÃO E INSTALAÇÃO DE TESOURA INTEIRA EM MADEIRA NÃO APARELHADA, VÃO DE 7 M, PARA TELHA CERÂMICA OU DE CONCRETO, INCLUSO IÇAMENTO. AF_07/2019</t>
  </si>
  <si>
    <t>1.224,98</t>
  </si>
  <si>
    <t>FABRICAÇÃO E INSTALAÇÃO DE TESOURA INTEIRA EM MADEIRA NÃO APARELHADA, VÃO DE 8 M, PARA TELHA CERÂMICA OU DE CONCRETO, INCLUSO IÇAMENTO. AF_07/2019</t>
  </si>
  <si>
    <t>1.461,68</t>
  </si>
  <si>
    <t>FABRICAÇÃO E INSTALAÇÃO DE TESOURA INTEIRA EM MADEIRA NÃO APARELHADA, VÃO DE 9 M, PARA TELHA CERÂMICA OU DE CONCRETO, INCLUSO IÇAMENTO. AF_07/2019</t>
  </si>
  <si>
    <t>1.517,91</t>
  </si>
  <si>
    <t>FABRICAÇÃO E INSTALAÇÃO DE TESOURA INTEIRA EM MADEIRA NÃO APARELHADA, VÃO DE 10 M, PARA TELHA CERÂMICA OU DE CONCRETO, INCLUSO IÇAMENTO. AF_07/2019</t>
  </si>
  <si>
    <t>1.656,54</t>
  </si>
  <si>
    <t>FABRICAÇÃO E INSTALAÇÃO DE TESOURA INTEIRA EM MADEIRA NÃO APARELHADA, VÃO DE 11 M, PARA TELHA CERÂMICA OU DE CONCRETO, INCLUSO IÇAMENTO. AF_07/2019</t>
  </si>
  <si>
    <t>1.922,05</t>
  </si>
  <si>
    <t>FABRICAÇÃO E INSTALAÇÃO DE TESOURA INTEIRA EM MADEIRA NÃO APARELHADA, VÃO DE 12 M, PARA TELHA CERÂMICA OU DE CONCRETO, INCLUSO IÇAMENTO. AF_07/2019</t>
  </si>
  <si>
    <t>1.985,98</t>
  </si>
  <si>
    <t>FABRICAÇÃO E INSTALAÇÃO DE TESOURA INTEIRA EM MADEIRA NÃO APARELHADA, VÃO DE 3 M, PARA TELHA ONDULADA DE FIBROCIMENTO, METÁLICA, PLÁSTICA OU TERMOACÚSTICA, INCLUSO IÇAMENTO. AF_07/2019</t>
  </si>
  <si>
    <t>667,08</t>
  </si>
  <si>
    <t>FABRICAÇÃO E INSTALAÇÃO DE TESOURA INTEIRA EM MADEIRA NÃO APARELHADA, VÃO DE 4 M, PARA TELHA ONDULADA DE FIBROCIMENTO, METÁLICA, PLÁSTICA OU TERMOACÚSTICA, INCLUSO IÇAMENTO. AF_07/2019</t>
  </si>
  <si>
    <t>814,83</t>
  </si>
  <si>
    <t>FABRICAÇÃO E INSTALAÇÃO DE TESOURA INTEIRA EM MADEIRA NÃO APARELHADA, VÃO DE 5 M, PARA TELHA ONDULADA DE FIBROCIMENTO, METÁLICA, PLÁSTICA OU TERMOACÚSTICA, INCLUSO IÇAMENTO. AF_07/2019</t>
  </si>
  <si>
    <t>857,27</t>
  </si>
  <si>
    <t>FABRICAÇÃO E INSTALAÇÃO DE TESOURA INTEIRA EM MADEIRA NÃO APARELHADA, VÃO DE 6 M, PARA TELHA ONDULADA DE FIBROCIMENTO, METÁLICA, PLÁSTICA OU TERMOACÚSTICA, INCLUSO IÇAMENTO. AF_07/2019</t>
  </si>
  <si>
    <t>961,01</t>
  </si>
  <si>
    <t>FABRICAÇÃO E INSTALAÇÃO DE TESOURA INTEIRA EM MADEIRA NÃO APARELHADA, VÃO DE 7 M, PARA TELHA ONDULADA DE FIBROCIMENTO, METÁLICA, PLÁSTICA OU TERMOACÚSTICA, INCLUSO IÇAMENTO. AF_07/2019</t>
  </si>
  <si>
    <t>1.210,17</t>
  </si>
  <si>
    <t>FABRICAÇÃO E INSTALAÇÃO DE TESOURA INTEIRA EM MADEIRA NÃO APARELHADA, VÃO DE 8 M, PARA TELHA ONDULADA DE FIBROCIMENTO, METÁLICA, PLÁSTICA OU TERMOACÚSTICA, INCLUSO IÇAMENTO. AF_07/2019</t>
  </si>
  <si>
    <t>1.439,09</t>
  </si>
  <si>
    <t>FABRICAÇÃO E INSTALAÇÃO DE TESOURA INTEIRA EM MADEIRA NÃO APARELHADA, VÃO DE 9 M, PARA TELHA ONDULADA DE FIBROCIMENTO, METÁLICA, PLÁSTICA OU TERMOACÚSTICA, INCLUSO IÇAMENTO. AF_07/2019</t>
  </si>
  <si>
    <t>1.496,32</t>
  </si>
  <si>
    <t>FABRICAÇÃO E INSTALAÇÃO DE TESOURA INTEIRA EM MADEIRA NÃO APARELHADA, VÃO DE 10 M, PARA TELHA ONDULADA DE FIBROCIMENTO, METÁLICA, PLÁSTICA OU TERMOACÚSTICA, INCLUSO IÇAMENTO. AF_07/2019</t>
  </si>
  <si>
    <t>1.621,06</t>
  </si>
  <si>
    <t>FABRICAÇÃO E INSTALAÇÃO DE TESOURA INTEIRA EM MADEIRA NÃO APARELHADA, VÃO DE 11 M, PARA TELHA ONDULADA DE FIBROCIMENTO, METÁLICA, PLÁSTICA OU TERMOACÚSTICA, INCLUSO IÇAMENTO. AF_07/2019</t>
  </si>
  <si>
    <t>1.878,89</t>
  </si>
  <si>
    <t>FABRICAÇÃO E INSTALAÇÃO DE TESOURA INTEIRA EM MADEIRA NÃO APARELHADA, VÃO DE 12 M, PARA TELHA ONDULADA DE FIBROCIMENTO, METÁLICA, PLÁSTICA OU TERMOACÚSTICA, INCLUSO IÇAMENTO. AF_07/2019</t>
  </si>
  <si>
    <t>1.933,50</t>
  </si>
  <si>
    <t>25,72</t>
  </si>
  <si>
    <t>15,51</t>
  </si>
  <si>
    <t>22,92</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</si>
  <si>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</si>
  <si>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</si>
  <si>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</si>
  <si>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</si>
  <si>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</si>
  <si>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</si>
  <si>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</si>
  <si>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</si>
  <si>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16,94</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</si>
  <si>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</si>
  <si>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</si>
  <si>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</si>
  <si>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</si>
  <si>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</si>
  <si>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</si>
  <si>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</si>
  <si>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</si>
  <si>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</si>
  <si>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</si>
  <si>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</si>
  <si>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</si>
  <si>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</si>
  <si>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</si>
  <si>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</si>
  <si>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</si>
  <si>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</si>
  <si>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</si>
  <si>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</si>
  <si>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</si>
  <si>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</si>
  <si>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</si>
  <si>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</si>
  <si>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</si>
  <si>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</si>
  <si>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</si>
  <si>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</si>
  <si>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</si>
  <si>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23,50</t>
  </si>
  <si>
    <t>TELHAMENTO COM TELHA CERÂMICA CAPA-CANAL, TIPO COLONIAL, COM ATÉ 2 ÁGUAS, INCLUSO TRANSPORTE VERTICAL. AF_07/2019</t>
  </si>
  <si>
    <t>TELHAMENTO COM TELHA CERÂMICA CAPA-CANAL, TIPO COLONIAL, COM MAIS DE 2 ÁGUAS, INCLUSO TRANSPORTE VERTICAL. AF_07/2019</t>
  </si>
  <si>
    <t>34,51</t>
  </si>
  <si>
    <t>EMBOÇAMENTO COM ARGAMASSA TRAÇO 1:2:9 (CIMENTO, CAL E AREIA). AF_07/2019</t>
  </si>
  <si>
    <t>ISOLAMENTO TERMOACÚSTICO COM LÃ MINERAL NA SUBCOBERTURA, INCLUSO TRANSPORTE VERTICAL. AF_07/2019</t>
  </si>
  <si>
    <t>16,59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</si>
  <si>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</si>
  <si>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</si>
  <si>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</si>
  <si>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</si>
  <si>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</si>
  <si>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</si>
  <si>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</si>
  <si>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</si>
  <si>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</si>
  <si>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</si>
  <si>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</si>
  <si>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</si>
  <si>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</si>
  <si>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74,58</t>
  </si>
  <si>
    <t>TELHAMENTO COM TELHA DE AÇO/ALUMÍNIO E = 0,5 MM, COM ATÉ 2 ÁGUAS, INCLUSO IÇAMENTO. AF_07/2019</t>
  </si>
  <si>
    <t>TELHAMENTO COM TELHA METÁLICA TERMOACÚSTICA E = 30 MM, COM ATÉ 2 ÁGUAS, INCLUSO IÇAMENTO. AF_07/2019</t>
  </si>
  <si>
    <t>287,19</t>
  </si>
  <si>
    <t>CUMEEIRA E ESPIGÃO PARA TELHA CERÂMICA EMBOÇADA COM ARGAMASSA TRAÇO 1:2:9 (CIMENTO, CAL E AREIA), PARA TELHADOS COM MAIS DE 2 ÁGUAS, INCLUSO TRANSPORTE VERTICAL. AF_07/2019</t>
  </si>
  <si>
    <t>20,53</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</si>
  <si>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</si>
  <si>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</si>
  <si>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</si>
  <si>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28,49</t>
  </si>
  <si>
    <t>CUMEEIRA PARA TELHA DE FIBROCIMENTO ONDULADA E = 6 MM, INCLUSO ACESSÓRIOS DE FIXAÇÃO E IÇAMENTO. AF_07/2019</t>
  </si>
  <si>
    <t>43,53</t>
  </si>
  <si>
    <t>CUMEEIRA PARA TELHA DE FIBROCIMENTO ESTRUTURAL E = 6 MM, INCLUSO ACESSÓRIOS DE FIXAÇÃO E IÇAMENTO. AF_07/2019</t>
  </si>
  <si>
    <t>97,89</t>
  </si>
  <si>
    <t>100325</t>
  </si>
  <si>
    <t>CUMEEIRA SHED PARA TELHA ONDULADA DE FIBROCIMENTO, E = 6 MM, INCLUSO ACESSÓRIOS DE FIXAÇÃO E IÇAMENTO. AF_07/2019</t>
  </si>
  <si>
    <t>41,92</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</si>
  <si>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</si>
  <si>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</si>
  <si>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</si>
  <si>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</si>
  <si>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</si>
  <si>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</si>
  <si>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</si>
  <si>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</si>
  <si>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</si>
  <si>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</si>
  <si>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</si>
  <si>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</si>
  <si>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51,11</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</si>
  <si>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</si>
  <si>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</si>
  <si>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</si>
  <si>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</si>
  <si>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56,33</t>
  </si>
  <si>
    <t>CALHA EM CHAPA DE AÇO GALVANIZADO NÚMERO 24, DESENVOLVIMENTO DE 100 CM, INCLUSO TRANSPORTE VERTICAL. AF_07/2019</t>
  </si>
  <si>
    <t>109,93</t>
  </si>
  <si>
    <t>RUFO EM CHAPA DE AÇO GALVANIZADO NÚMERO 24, CORTE DE 25 CM, INCLUSO TRANSPORTE VERTICAL. AF_07/2019</t>
  </si>
  <si>
    <t>32,96</t>
  </si>
  <si>
    <t>TELHAMENTO COM TELHA ONDULADA DE FIBRA DE VIDRO E = 0,6 MM, PARA TELHADO COM INCLINAÇÃO MAIOR QUE 10°, COM ATÉ 2 ÁGUAS, INCLUSO IÇAMENTO. AF_07/2019</t>
  </si>
  <si>
    <t>10,20</t>
  </si>
  <si>
    <t>INSTALAÇÃO DE TESOURA (INTEIRA OU MEIA), EM AÇO, PARA VÃOS MAIORES OU IGUAIS A 3,0 M E MENORES QUE 6,0 M, INCLUSO IÇAMENTO. AF_07/2019</t>
  </si>
  <si>
    <t>146,67</t>
  </si>
  <si>
    <t>INSTALAÇÃO DE TESOURA (INTEIRA OU MEIA), EM AÇO, PARA VÃOS MAIORES OU IGUAIS A 6,0 M E MENORES QUE 8,0 M, INCLUSO IÇAMENTO. AF_07/2019</t>
  </si>
  <si>
    <t>183,86</t>
  </si>
  <si>
    <t>INSTALAÇÃO DE TESOURA (INTEIRA OU MEIA), EM AÇO, PARA VÃOS MAIORES OU IGUAIS A 8,0 M E MENORES QUE 10,0 M, INCLUSO IÇAMENTO. AF_07/2019</t>
  </si>
  <si>
    <t>220,51</t>
  </si>
  <si>
    <t>INSTALAÇÃO DE TESOURA (INTEIRA OU MEIA), EM AÇO, PARA VÃOS MAIORES OU IGUAIS A 10,0 M E MENORES QUE 12,0 M, INCLUSO IÇAMENTO. AF_07/2019</t>
  </si>
  <si>
    <t>279,44</t>
  </si>
  <si>
    <t>TRAMA DE AÇO COMPOSTA POR RIPAS, CAIBROS E TERÇAS PARA TELHADOS DE ATÉ 2 ÁGUAS PARA TELHA DE ENCAIXE DE CERÂMICA OU DE CONCRETO, INCLUSO TRANSPORTE VERTICAL. AF_07/2019</t>
  </si>
  <si>
    <t>71,32</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</si>
  <si>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</si>
  <si>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</si>
  <si>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</si>
  <si>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</si>
  <si>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</si>
  <si>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</si>
  <si>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76,44</t>
  </si>
  <si>
    <t>TRAMA DE AÇO COMPOSTA POR RIPAS E CAIBROS PARA TELHADOS DE ATÉ 2 ÁGUAS PARA TELHA CERÂMICA CAPA-CANAL, INCLUSO TRANSPORTE VERTICAL. AF_07/2019</t>
  </si>
  <si>
    <t>31,84</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</si>
  <si>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</si>
  <si>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</si>
  <si>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83,64</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</si>
  <si>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</si>
  <si>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</si>
  <si>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</si>
  <si>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</si>
  <si>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491,86</t>
  </si>
  <si>
    <t>569,98</t>
  </si>
  <si>
    <t>648,10</t>
  </si>
  <si>
    <t>814,20</t>
  </si>
  <si>
    <t>892,33</t>
  </si>
  <si>
    <t>1.007,09</t>
  </si>
  <si>
    <t>1.151,21</t>
  </si>
  <si>
    <t>1.290,85</t>
  </si>
  <si>
    <t>1.368,96</t>
  </si>
  <si>
    <t>1.462,31</t>
  </si>
  <si>
    <t>554,75</t>
  </si>
  <si>
    <t>632,88</t>
  </si>
  <si>
    <t>783,75</t>
  </si>
  <si>
    <t>861,87</t>
  </si>
  <si>
    <t>976,64</t>
  </si>
  <si>
    <t>1.090,31</t>
  </si>
  <si>
    <t>1.245,17</t>
  </si>
  <si>
    <t>1.323,29</t>
  </si>
  <si>
    <t>1.401,40</t>
  </si>
  <si>
    <t>100357</t>
  </si>
  <si>
    <t>FABRICAÇÃO E INSTALAÇÃO DE MEIA TESOURA DE MADEIRA NÃO APARELHADA, COM VÃO DE 3 M, PARA TELHA CERÂMICA OU DE CONCRETO, INCLUSO IÇAMENTO. AF_07/2019</t>
  </si>
  <si>
    <t>695,63</t>
  </si>
  <si>
    <t>100358</t>
  </si>
  <si>
    <t>FABRICAÇÃO E INSTALAÇÃO DE MEIA TESOURA DE MADEIRA NÃO APARELHADA, COM VÃO DE 4 M, PARA TELHA CERÂMICA OU DE CONCRETO, INCLUSO IÇAMENTO. AF_07/2019</t>
  </si>
  <si>
    <t>955,44</t>
  </si>
  <si>
    <t>100359</t>
  </si>
  <si>
    <t>FABRICAÇÃO E INSTALAÇÃO DE MEIA TESOURA DE MADEIRA NÃO APARELHADA, COM VÃO DE 5 M, PARA TELHA CERÂMICA OU DE CONCRETO, INCLUSO IÇAMENTO. AF_07/2019</t>
  </si>
  <si>
    <t>999,19</t>
  </si>
  <si>
    <t>100360</t>
  </si>
  <si>
    <t>FABRICAÇÃO E INSTALAÇÃO DE MEIA TESOURA DE MADEIRA NÃO APARELHADA, COM VÃO DE 6 M, PARA TELHA CERÂMICA OU DE CONCRETO, INCLUSO IÇAMENTO. AF_07/2019</t>
  </si>
  <si>
    <t>1.106,17</t>
  </si>
  <si>
    <t>100361</t>
  </si>
  <si>
    <t>FABRICAÇÃO E INSTALAÇÃO DE MEIA TESOURA DE MADEIRA NÃO APARELHADA, COM VÃO DE 7 M, PARA TELHA CERÂMICA OU DE CONCRETO, INCLUSO IÇAMENTO. AF_07/2019</t>
  </si>
  <si>
    <t>1.384,63</t>
  </si>
  <si>
    <t>100362</t>
  </si>
  <si>
    <t>FABRICAÇÃO E INSTALAÇÃO DE MEIA TESOURA DE MADEIRA NÃO APARELHADA, COM VÃO DE 8 M, PARA TELHA CERÂMICA OU DE CONCRETO, INCLUSO IÇAMENTO. AF_07/2019</t>
  </si>
  <si>
    <t>1.729,44</t>
  </si>
  <si>
    <t>100363</t>
  </si>
  <si>
    <t>FABRICAÇÃO E INSTALAÇÃO DE MEIA TESOURA DE MADEIRA NÃO APARELHADA, COM VÃO DE 9 M, PARA TELHA CERÂMICA OU DE CONCRETO, INCLUSO IÇAMENTO. AF_07/2019</t>
  </si>
  <si>
    <t>1.793,99</t>
  </si>
  <si>
    <t>100364</t>
  </si>
  <si>
    <t>FABRICAÇÃO E INSTALAÇÃO DE MEIA TESOURA DE MADEIRA NÃO APARELHADA, COM VÃO DE 10 M, PARA TELHA CERÂMICA OU DE CONCRETO, INCLUSO IÇAMENTO. AF_07/2019</t>
  </si>
  <si>
    <t>1.961,13</t>
  </si>
  <si>
    <t>100365</t>
  </si>
  <si>
    <t>FABRICAÇÃO E INSTALAÇÃO DE MEIA TESOURA DE MADEIRA NÃO APARELHADA, COM VÃO DE 11 M, PARA TELHA CERÂMICA OU DE CONCRETO, INCLUSO IÇAMENTO. AF_07/2019</t>
  </si>
  <si>
    <t>2.276,03</t>
  </si>
  <si>
    <t>100366</t>
  </si>
  <si>
    <t>FABRICAÇÃO E INSTALAÇÃO DE MEIA TESOURA DE MADEIRA NÃO APARELHADA, COM VÃO DE 12 M, PARA TELHA CERÂMICA OU DE CONCRETO, INCLUSO IÇAMENTO. AF_07/2019</t>
  </si>
  <si>
    <t>2.429,09</t>
  </si>
  <si>
    <t>100367</t>
  </si>
  <si>
    <t>FABRICAÇÃO E INSTALAÇÃO DE MEIA TESOURA DE MADEIRA NÃO APARELHADA, COM VÃO DE 3 M, PARA TELHA ONDULADA DE FIBROCIMENTO, ALUMÍNIO, PLÁSTICA OU TERMOACÚSTICA, INCLUSO IÇAMENTO. AF_07/2019</t>
  </si>
  <si>
    <t>678,80</t>
  </si>
  <si>
    <t>100368</t>
  </si>
  <si>
    <t>FABRICAÇÃO E INSTALAÇÃO DE MEIA TESOURA DE MADEIRA NÃO APARELHADA, COM VÃO DE 4 M, PARA TELHA ONDULADA DE FIBROCIMENTO, ALUMÍNIO, PLÁSTICA OU TERMOACÚSTICA, INCLUSO IÇAMENTO. AF_07/2019</t>
  </si>
  <si>
    <t>933,85</t>
  </si>
  <si>
    <t>100369</t>
  </si>
  <si>
    <t>FABRICAÇÃO E INSTALAÇÃO DE MEIA TESOURA DE MADEIRA NÃO APARELHADA, COM VÃO DE 5 M, PARA TELHA ONDULADA DE FIBROCIMENTO, ALUMÍNIO, PLÁSTICA OU TERMOACÚSTICA, INCLUSO IÇAMENTO. AF_07/2019</t>
  </si>
  <si>
    <t>977,61</t>
  </si>
  <si>
    <t>100370</t>
  </si>
  <si>
    <t>FABRICAÇÃO E INSTALAÇÃO DE MEIA TESOURA DE MADEIRA NÃO APARELHADA, COM VÃO DE 6 M, PARA TELHA ONDULADA DE FIBROCIMENTO, ALUMÍNIO, PLÁSTICA OU TERMOACÚSTICA, INCLUSO IÇAMENTO. AF_07/2019</t>
  </si>
  <si>
    <t>1.148,08</t>
  </si>
  <si>
    <t>100371</t>
  </si>
  <si>
    <t>FABRICAÇÃO E INSTALAÇÃO DE MEIA TESOURA DE MADEIRA NÃO APARELHADA, COM VÃO DE 7 M, PARA TELHA ONDULADA DE FIBROCIMENTO, ALUMÍNIO, PLÁSTICA OU TERMOACÚSTICA, INCLUSO IÇAMENTO. AF_07/2019</t>
  </si>
  <si>
    <t>1.326,39</t>
  </si>
  <si>
    <t>100372</t>
  </si>
  <si>
    <t>FABRICAÇÃO E INSTALAÇÃO DE MEIA TESOURA DE MADEIRA NÃO APARELHADA, COM VÃO DE 8 M, PARA TELHA ONDULADA DE FIBROCIMENTO, ALUMÍNIO, PLÁSTICA OU TERMOACÚSTICA, INCLUSO IÇAMENTO. AF_07/2019</t>
  </si>
  <si>
    <t>1.636,36</t>
  </si>
  <si>
    <t>100373</t>
  </si>
  <si>
    <t>FABRICAÇÃO E INSTALAÇÃO DE MEIA TESOURA DE MADEIRA NÃO APARELHADA, COM VÃO DE 9 M, PARA TELHA ONDULADA DE FIBROCIMENTO, ALUMÍNIO, PLÁSTICA OU TERMOACÚSTICA, INCLUSO IÇAMENTO. AF_07/2019</t>
  </si>
  <si>
    <t>1.690,06</t>
  </si>
  <si>
    <t>100374</t>
  </si>
  <si>
    <t>FABRICAÇÃO E INSTALAÇÃO DE MEIA TESOURA DE MADEIRA NÃO APARELHADA, COM VÃO DE 10 M, PARA TELHA ONDULADA DE FIBROCIMENTO, ALUMÍNIO, PLÁSTICA OU TERMOACÚSTICA, INCLUSO IÇAMENTO. AF_07/2019</t>
  </si>
  <si>
    <t>1.821,60</t>
  </si>
  <si>
    <t>100375</t>
  </si>
  <si>
    <t>FABRICAÇÃO E INSTALAÇÃO DE MEIA TESOURA DE MADEIRA NÃO APARELHADA, COM VÃO DE 11 M, PARA TELHA ONDULADA DE FIBROCIMENTO, ALUMÍNIO, PLÁSTICA OU TERMOACÚSTICA, INCLUSO IÇAMENTO. AF_07/2019</t>
  </si>
  <si>
    <t>2.073,34</t>
  </si>
  <si>
    <t>100376</t>
  </si>
  <si>
    <t>FABRICAÇÃO E INSTALAÇÃO DE MEIA TESOURA DE MADEIRA NÃO APARELHADA, COM VÃO DE 12 M, PARA TELHA ONDULADA DE FIBROCIMENTO, ALUMÍNIO, PLÁSTICA OU TERMOACÚSTICA, INCLUSO IÇAMENTO. AF_07/2019</t>
  </si>
  <si>
    <t>2.015,91</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</si>
  <si>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</si>
  <si>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</si>
  <si>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</si>
  <si>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</si>
  <si>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</si>
  <si>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</si>
  <si>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</si>
  <si>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558,10</t>
  </si>
  <si>
    <t>79,64</t>
  </si>
  <si>
    <t>27,38</t>
  </si>
  <si>
    <t>22,29</t>
  </si>
  <si>
    <t>12,50</t>
  </si>
  <si>
    <t>63,61</t>
  </si>
  <si>
    <t>106,84</t>
  </si>
  <si>
    <t>71,17</t>
  </si>
  <si>
    <t>47,59</t>
  </si>
  <si>
    <t>64,75</t>
  </si>
  <si>
    <t>41,88</t>
  </si>
  <si>
    <t>30,09</t>
  </si>
  <si>
    <t>140,00</t>
  </si>
  <si>
    <t>96,86</t>
  </si>
  <si>
    <t>98,41</t>
  </si>
  <si>
    <t>61,66</t>
  </si>
  <si>
    <t>47,03</t>
  </si>
  <si>
    <t>110,60</t>
  </si>
  <si>
    <t>164,11</t>
  </si>
  <si>
    <t>345,39</t>
  </si>
  <si>
    <t>165,47</t>
  </si>
  <si>
    <t>216,95</t>
  </si>
  <si>
    <t>127,23</t>
  </si>
  <si>
    <t>321,25</t>
  </si>
  <si>
    <t>497,56</t>
  </si>
  <si>
    <t>484,07</t>
  </si>
  <si>
    <t>618,21</t>
  </si>
  <si>
    <t>572,24</t>
  </si>
  <si>
    <t>686,47</t>
  </si>
  <si>
    <t>622,31</t>
  </si>
  <si>
    <t>718,05</t>
  </si>
  <si>
    <t>1.240,64</t>
  </si>
  <si>
    <t>1.544,18</t>
  </si>
  <si>
    <t>1.846,64</t>
  </si>
  <si>
    <t>469,79</t>
  </si>
  <si>
    <t>429,08</t>
  </si>
  <si>
    <t>182,57</t>
  </si>
  <si>
    <t>206,78</t>
  </si>
  <si>
    <t>236,19</t>
  </si>
  <si>
    <t>574,86</t>
  </si>
  <si>
    <t>75,95</t>
  </si>
  <si>
    <t>83,45</t>
  </si>
  <si>
    <t>117,07</t>
  </si>
  <si>
    <t>88,10</t>
  </si>
  <si>
    <t>123,94</t>
  </si>
  <si>
    <t>132,72</t>
  </si>
  <si>
    <t>102,58</t>
  </si>
  <si>
    <t>120,58</t>
  </si>
  <si>
    <t>125,07</t>
  </si>
  <si>
    <t>116,11</t>
  </si>
  <si>
    <t>135,17</t>
  </si>
  <si>
    <t>124,38</t>
  </si>
  <si>
    <t>84,80</t>
  </si>
  <si>
    <t>119,59</t>
  </si>
  <si>
    <t>127,47</t>
  </si>
  <si>
    <t>95,35</t>
  </si>
  <si>
    <t>131,93</t>
  </si>
  <si>
    <t>141,36</t>
  </si>
  <si>
    <t>108,03</t>
  </si>
  <si>
    <t>126,30</t>
  </si>
  <si>
    <t>110,26</t>
  </si>
  <si>
    <t>128,41</t>
  </si>
  <si>
    <t>121,42</t>
  </si>
  <si>
    <t>140,91</t>
  </si>
  <si>
    <t>127,89</t>
  </si>
  <si>
    <t>147,30</t>
  </si>
  <si>
    <t>156,77</t>
  </si>
  <si>
    <t>145,17</t>
  </si>
  <si>
    <t>138,23</t>
  </si>
  <si>
    <t>133,31</t>
  </si>
  <si>
    <t>162,22</t>
  </si>
  <si>
    <t>149,99</t>
  </si>
  <si>
    <t>142,76</t>
  </si>
  <si>
    <t>137,64</t>
  </si>
  <si>
    <t>133,64</t>
  </si>
  <si>
    <t>148,55</t>
  </si>
  <si>
    <t>136,96</t>
  </si>
  <si>
    <t>122,88</t>
  </si>
  <si>
    <t>121,33</t>
  </si>
  <si>
    <t>141,80</t>
  </si>
  <si>
    <t>134,60</t>
  </si>
  <si>
    <t>129,54</t>
  </si>
  <si>
    <t>121,68</t>
  </si>
  <si>
    <t>20,98</t>
  </si>
  <si>
    <t>100332</t>
  </si>
  <si>
    <t>CONTENÇÃO EM PERFIL PRANCHADO COM PRANCHÃO DE MADEIRA, PERFIS ESPAÇADOS A 1,5 M PARA 1 SUBSOLO. AF_07/2019</t>
  </si>
  <si>
    <t>470,74</t>
  </si>
  <si>
    <t>100333</t>
  </si>
  <si>
    <t>CONTENÇÃO EM PERFIL PRANCHADO COM PRANCHÃO DE MADEIRA, PERFIS ESPAÇADOS A 1,5 M PARA 2 OU MAIS SUBSOLOS. AF_07/2019</t>
  </si>
  <si>
    <t>293,98</t>
  </si>
  <si>
    <t>100334</t>
  </si>
  <si>
    <t>CONTENÇÃO EM PERFIL PRANCHADO COM PRANCHÃO DE MADEIRA, PERFIS ESPAÇADOS A 2 M PARA 1 SUBSOLO. AF_07/2019</t>
  </si>
  <si>
    <t>374,42</t>
  </si>
  <si>
    <t>100335</t>
  </si>
  <si>
    <t>CONTENÇÃO EM PERFIL PRANCHADO COM PRANCHÃO DE MADEIRA, PERFIS ESPAÇADOS A 2 M PARA 2 OU MAIS SUBSOLOS. AF_07/2019</t>
  </si>
  <si>
    <t>241,85</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</si>
  <si>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</si>
  <si>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</si>
  <si>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</si>
  <si>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</si>
  <si>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</si>
  <si>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</si>
  <si>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</si>
  <si>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</si>
  <si>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</si>
  <si>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</si>
  <si>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</si>
  <si>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</si>
  <si>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</si>
  <si>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</si>
  <si>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</si>
  <si>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</si>
  <si>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</si>
  <si>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</si>
  <si>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374,73</t>
  </si>
  <si>
    <t>285,47</t>
  </si>
  <si>
    <t>546,50</t>
  </si>
  <si>
    <t>890,47</t>
  </si>
  <si>
    <t>1.328,33</t>
  </si>
  <si>
    <t>1.865,89</t>
  </si>
  <si>
    <t>2.507,74</t>
  </si>
  <si>
    <t>768,67</t>
  </si>
  <si>
    <t>1.260,32</t>
  </si>
  <si>
    <t>1.884,17</t>
  </si>
  <si>
    <t>2.381,38</t>
  </si>
  <si>
    <t>3.553,81</t>
  </si>
  <si>
    <t>990,48</t>
  </si>
  <si>
    <t>1.629,76</t>
  </si>
  <si>
    <t>2.439,66</t>
  </si>
  <si>
    <t>3.427,40</t>
  </si>
  <si>
    <t>4.599,98</t>
  </si>
  <si>
    <t>1.243,76</t>
  </si>
  <si>
    <t>701,13</t>
  </si>
  <si>
    <t>780,38</t>
  </si>
  <si>
    <t>1.136,28</t>
  </si>
  <si>
    <t>1.449,81</t>
  </si>
  <si>
    <t>873,41</t>
  </si>
  <si>
    <t>311,59</t>
  </si>
  <si>
    <t>1.058,55</t>
  </si>
  <si>
    <t>349,93</t>
  </si>
  <si>
    <t>2.092,04</t>
  </si>
  <si>
    <t>1.243,67</t>
  </si>
  <si>
    <t>541,86</t>
  </si>
  <si>
    <t>2.649,63</t>
  </si>
  <si>
    <t>1.521,36</t>
  </si>
  <si>
    <t>1.808,92</t>
  </si>
  <si>
    <t>931,65</t>
  </si>
  <si>
    <t>2.282,21</t>
  </si>
  <si>
    <t>1.116,04</t>
  </si>
  <si>
    <t>1.300,43</t>
  </si>
  <si>
    <t>1.484,80</t>
  </si>
  <si>
    <t>3.723,38</t>
  </si>
  <si>
    <t>1.669,20</t>
  </si>
  <si>
    <t>1.853,60</t>
  </si>
  <si>
    <t>4.675,28</t>
  </si>
  <si>
    <t>2.037,98</t>
  </si>
  <si>
    <t>2.817,88</t>
  </si>
  <si>
    <t>3.426,91</t>
  </si>
  <si>
    <t>4.019,11</t>
  </si>
  <si>
    <t>4.611,23</t>
  </si>
  <si>
    <t>5.203,45</t>
  </si>
  <si>
    <t>5.795,62</t>
  </si>
  <si>
    <t>2.247,05</t>
  </si>
  <si>
    <t>4.138,02</t>
  </si>
  <si>
    <t>1.693,91</t>
  </si>
  <si>
    <t>4.840,00</t>
  </si>
  <si>
    <t>1.878,30</t>
  </si>
  <si>
    <t>5.580,46</t>
  </si>
  <si>
    <t>2.062,69</t>
  </si>
  <si>
    <t>6.287,18</t>
  </si>
  <si>
    <t>6.993,91</t>
  </si>
  <si>
    <t>2.436,55</t>
  </si>
  <si>
    <t>5.703,26</t>
  </si>
  <si>
    <t>2.067,83</t>
  </si>
  <si>
    <t>6.549,84</t>
  </si>
  <si>
    <t>2.252,21</t>
  </si>
  <si>
    <t>7.396,48</t>
  </si>
  <si>
    <t>8.243,10</t>
  </si>
  <si>
    <t>2.626,09</t>
  </si>
  <si>
    <t>7.560,16</t>
  </si>
  <si>
    <t>2.441,71</t>
  </si>
  <si>
    <t>8.532,84</t>
  </si>
  <si>
    <t>9.505,58</t>
  </si>
  <si>
    <t>2.815,61</t>
  </si>
  <si>
    <t>9.676,01</t>
  </si>
  <si>
    <t>10.775,78</t>
  </si>
  <si>
    <t>3.005,17</t>
  </si>
  <si>
    <t>12.053,88</t>
  </si>
  <si>
    <t>3.144,23</t>
  </si>
  <si>
    <t>167,87</t>
  </si>
  <si>
    <t>687,49</t>
  </si>
  <si>
    <t>1.774,37</t>
  </si>
  <si>
    <t>4.199,25</t>
  </si>
  <si>
    <t>2.755,47</t>
  </si>
  <si>
    <t>3.228,71</t>
  </si>
  <si>
    <t>257,62</t>
  </si>
  <si>
    <t>817,38</t>
  </si>
  <si>
    <t>973,17</t>
  </si>
  <si>
    <t>1.128,97</t>
  </si>
  <si>
    <t>1.212,90</t>
  </si>
  <si>
    <t>1.296,84</t>
  </si>
  <si>
    <t>1.188,19</t>
  </si>
  <si>
    <t>1.343,98</t>
  </si>
  <si>
    <t>1.499,78</t>
  </si>
  <si>
    <t>1.583,71</t>
  </si>
  <si>
    <t>1.667,65</t>
  </si>
  <si>
    <t>2.713,87</t>
  </si>
  <si>
    <t>3.335,71</t>
  </si>
  <si>
    <t>3.679,45</t>
  </si>
  <si>
    <t>4.023,20</t>
  </si>
  <si>
    <t>2.462,85</t>
  </si>
  <si>
    <t>3.084,68</t>
  </si>
  <si>
    <t>3.706,52</t>
  </si>
  <si>
    <t>4.050,26</t>
  </si>
  <si>
    <t>4.394,01</t>
  </si>
  <si>
    <t>341,03</t>
  </si>
  <si>
    <t>1.253,77</t>
  </si>
  <si>
    <t>2.017,06</t>
  </si>
  <si>
    <t>1.183,58</t>
  </si>
  <si>
    <t>3.330,89</t>
  </si>
  <si>
    <t>529,72</t>
  </si>
  <si>
    <t>1.431,29</t>
  </si>
  <si>
    <t>2.556,55</t>
  </si>
  <si>
    <t>1.451,92</t>
  </si>
  <si>
    <t>1.759,69</t>
  </si>
  <si>
    <t>898,71</t>
  </si>
  <si>
    <t>3.905,73</t>
  </si>
  <si>
    <t>2.219,75</t>
  </si>
  <si>
    <t>1.076,25</t>
  </si>
  <si>
    <t>1.608,82</t>
  </si>
  <si>
    <t>2.679,77</t>
  </si>
  <si>
    <t>3.139,78</t>
  </si>
  <si>
    <t>4.480,48</t>
  </si>
  <si>
    <t>748,69</t>
  </si>
  <si>
    <t>1.082,52</t>
  </si>
  <si>
    <t>3.621,21</t>
  </si>
  <si>
    <t>1.786,35</t>
  </si>
  <si>
    <t>252,22</t>
  </si>
  <si>
    <t>4.083,85</t>
  </si>
  <si>
    <t>1.392,81</t>
  </si>
  <si>
    <t>1.988,75</t>
  </si>
  <si>
    <t>825,79</t>
  </si>
  <si>
    <t>5.055,33</t>
  </si>
  <si>
    <t>4.546,65</t>
  </si>
  <si>
    <t>6.351,25</t>
  </si>
  <si>
    <t>304,51</t>
  </si>
  <si>
    <t>1.963,88</t>
  </si>
  <si>
    <t>2.739,22</t>
  </si>
  <si>
    <t>1.708,23</t>
  </si>
  <si>
    <t>1.004,69</t>
  </si>
  <si>
    <t>5.630,15</t>
  </si>
  <si>
    <t>2.166,26</t>
  </si>
  <si>
    <t>2.161,96</t>
  </si>
  <si>
    <t>7.170,42</t>
  </si>
  <si>
    <t>2.343,74</t>
  </si>
  <si>
    <t>7.989,57</t>
  </si>
  <si>
    <t>4.019,32</t>
  </si>
  <si>
    <t>2.525,56</t>
  </si>
  <si>
    <t>7.326,10</t>
  </si>
  <si>
    <t>2.348,04</t>
  </si>
  <si>
    <t>8.266,43</t>
  </si>
  <si>
    <t>1.629,41</t>
  </si>
  <si>
    <t>9.206,82</t>
  </si>
  <si>
    <t>2.707,36</t>
  </si>
  <si>
    <t>9.368,64</t>
  </si>
  <si>
    <t>4.700,11</t>
  </si>
  <si>
    <t>10.431,09</t>
  </si>
  <si>
    <t>2.889,19</t>
  </si>
  <si>
    <t>11.662,55</t>
  </si>
  <si>
    <t>1.806,93</t>
  </si>
  <si>
    <t>165,44</t>
  </si>
  <si>
    <t>647,65</t>
  </si>
  <si>
    <t>5.419,35</t>
  </si>
  <si>
    <t>1.984,46</t>
  </si>
  <si>
    <t>6.104,88</t>
  </si>
  <si>
    <t>6.790,42</t>
  </si>
  <si>
    <t>5.532,13</t>
  </si>
  <si>
    <t>3.028,96</t>
  </si>
  <si>
    <t>21,42</t>
  </si>
  <si>
    <t>30,60</t>
  </si>
  <si>
    <t>55,20</t>
  </si>
  <si>
    <t>32,65</t>
  </si>
  <si>
    <t>35,70</t>
  </si>
  <si>
    <t>31,13</t>
  </si>
  <si>
    <t>42,51</t>
  </si>
  <si>
    <t>50,95</t>
  </si>
  <si>
    <t>60,25</t>
  </si>
  <si>
    <t>34,84</t>
  </si>
  <si>
    <t>33,12</t>
  </si>
  <si>
    <t>39,12</t>
  </si>
  <si>
    <t>47,25</t>
  </si>
  <si>
    <t>98,52</t>
  </si>
  <si>
    <t>27,04</t>
  </si>
  <si>
    <t>34,91</t>
  </si>
  <si>
    <t>27,09</t>
  </si>
  <si>
    <t>25,80</t>
  </si>
  <si>
    <t>28,74</t>
  </si>
  <si>
    <t>25,86</t>
  </si>
  <si>
    <t>136,42</t>
  </si>
  <si>
    <t>8,49</t>
  </si>
  <si>
    <t>15,64</t>
  </si>
  <si>
    <t>591,52</t>
  </si>
  <si>
    <t>663,70</t>
  </si>
  <si>
    <t>348,80</t>
  </si>
  <si>
    <t>360,55</t>
  </si>
  <si>
    <t>363,81</t>
  </si>
  <si>
    <t>389,75</t>
  </si>
  <si>
    <t>405,51</t>
  </si>
  <si>
    <t>417,18</t>
  </si>
  <si>
    <t>151,10</t>
  </si>
  <si>
    <t>163,61</t>
  </si>
  <si>
    <t>169,84</t>
  </si>
  <si>
    <t>208,06</t>
  </si>
  <si>
    <t>56,96</t>
  </si>
  <si>
    <t>219,16</t>
  </si>
  <si>
    <t>230,25</t>
  </si>
  <si>
    <t>241,37</t>
  </si>
  <si>
    <t>71,53</t>
  </si>
  <si>
    <t>267,71</t>
  </si>
  <si>
    <t>288,91</t>
  </si>
  <si>
    <t>286,21</t>
  </si>
  <si>
    <t>299,73</t>
  </si>
  <si>
    <t>22,85</t>
  </si>
  <si>
    <t>24,06</t>
  </si>
  <si>
    <t>25,27</t>
  </si>
  <si>
    <t>26,51</t>
  </si>
  <si>
    <t>87,91</t>
  </si>
  <si>
    <t>68,89</t>
  </si>
  <si>
    <t>590,36</t>
  </si>
  <si>
    <t>631,21</t>
  </si>
  <si>
    <t>654,91</t>
  </si>
  <si>
    <t>682,03</t>
  </si>
  <si>
    <t>521,47</t>
  </si>
  <si>
    <t>556,19</t>
  </si>
  <si>
    <t>567,00</t>
  </si>
  <si>
    <t>273,32</t>
  </si>
  <si>
    <t>227,37</t>
  </si>
  <si>
    <t>307,24</t>
  </si>
  <si>
    <t>295,41</t>
  </si>
  <si>
    <t>527,08</t>
  </si>
  <si>
    <t>494,65</t>
  </si>
  <si>
    <t>588,03</t>
  </si>
  <si>
    <t>589,80</t>
  </si>
  <si>
    <t>126,82</t>
  </si>
  <si>
    <t>133,09</t>
  </si>
  <si>
    <t>139,32</t>
  </si>
  <si>
    <t>177,54</t>
  </si>
  <si>
    <t>188,64</t>
  </si>
  <si>
    <t>199,73</t>
  </si>
  <si>
    <t>210,85</t>
  </si>
  <si>
    <t>258,24</t>
  </si>
  <si>
    <t>272,51</t>
  </si>
  <si>
    <t>308,78</t>
  </si>
  <si>
    <t>611,85</t>
  </si>
  <si>
    <t>840,79</t>
  </si>
  <si>
    <t>66,46</t>
  </si>
  <si>
    <t>50,15</t>
  </si>
  <si>
    <t>75,02</t>
  </si>
  <si>
    <t>52,67</t>
  </si>
  <si>
    <t>534,04</t>
  </si>
  <si>
    <t>571,16</t>
  </si>
  <si>
    <t>595,64</t>
  </si>
  <si>
    <t>622,64</t>
  </si>
  <si>
    <t>483,89</t>
  </si>
  <si>
    <t>518,49</t>
  </si>
  <si>
    <t>529,18</t>
  </si>
  <si>
    <t>556,18</t>
  </si>
  <si>
    <t>489,50</t>
  </si>
  <si>
    <t>456,95</t>
  </si>
  <si>
    <t>550,21</t>
  </si>
  <si>
    <t>551,86</t>
  </si>
  <si>
    <t>512,00</t>
  </si>
  <si>
    <t>474,42</t>
  </si>
  <si>
    <t>539,79</t>
  </si>
  <si>
    <t>502,09</t>
  </si>
  <si>
    <t>589,57</t>
  </si>
  <si>
    <t>551,75</t>
  </si>
  <si>
    <t>892,64</t>
  </si>
  <si>
    <t>854,82</t>
  </si>
  <si>
    <t>1.121,58</t>
  </si>
  <si>
    <t>1.083,76</t>
  </si>
  <si>
    <t>2.111,42</t>
  </si>
  <si>
    <t>575,83</t>
  </si>
  <si>
    <t>915,23</t>
  </si>
  <si>
    <t>924,28</t>
  </si>
  <si>
    <t>720,19</t>
  </si>
  <si>
    <t>434,47</t>
  </si>
  <si>
    <t>404,15</t>
  </si>
  <si>
    <t>102,93</t>
  </si>
  <si>
    <t>114,63</t>
  </si>
  <si>
    <t>420,39</t>
  </si>
  <si>
    <t>360,69</t>
  </si>
  <si>
    <t>263,11</t>
  </si>
  <si>
    <t>31,43</t>
  </si>
  <si>
    <t>570,29</t>
  </si>
  <si>
    <t>518,04</t>
  </si>
  <si>
    <t>544,32</t>
  </si>
  <si>
    <t>684,23</t>
  </si>
  <si>
    <t>519,87</t>
  </si>
  <si>
    <t>501,16</t>
  </si>
  <si>
    <t>522,06</t>
  </si>
  <si>
    <t>658,13</t>
  </si>
  <si>
    <t>419,60</t>
  </si>
  <si>
    <t>330,69</t>
  </si>
  <si>
    <t>951,62</t>
  </si>
  <si>
    <t>62,87</t>
  </si>
  <si>
    <t>394,32</t>
  </si>
  <si>
    <t>411,10</t>
  </si>
  <si>
    <t>58,59</t>
  </si>
  <si>
    <t>268,84</t>
  </si>
  <si>
    <t>337,93</t>
  </si>
  <si>
    <t>821,31</t>
  </si>
  <si>
    <t>542,11</t>
  </si>
  <si>
    <t>402,31</t>
  </si>
  <si>
    <t>632,27</t>
  </si>
  <si>
    <t>397,09</t>
  </si>
  <si>
    <t>474,27</t>
  </si>
  <si>
    <t>95,04</t>
  </si>
  <si>
    <t>596,24</t>
  </si>
  <si>
    <t>1.072,32</t>
  </si>
  <si>
    <t>174,07</t>
  </si>
  <si>
    <t>31,51</t>
  </si>
  <si>
    <t>135,45</t>
  </si>
  <si>
    <t>44,26</t>
  </si>
  <si>
    <t>33,39</t>
  </si>
  <si>
    <t>137,39</t>
  </si>
  <si>
    <t>176,66</t>
  </si>
  <si>
    <t>216,52</t>
  </si>
  <si>
    <t>273,25</t>
  </si>
  <si>
    <t>345,57</t>
  </si>
  <si>
    <t>407,95</t>
  </si>
  <si>
    <t>2.019,18</t>
  </si>
  <si>
    <t>502,66</t>
  </si>
  <si>
    <t>540,36</t>
  </si>
  <si>
    <t>211,85</t>
  </si>
  <si>
    <t>248,51</t>
  </si>
  <si>
    <t>236,29</t>
  </si>
  <si>
    <t>334,07</t>
  </si>
  <si>
    <t>162,96</t>
  </si>
  <si>
    <t>480,36</t>
  </si>
  <si>
    <t>220,48</t>
  </si>
  <si>
    <t>364,80</t>
  </si>
  <si>
    <t>706,79</t>
  </si>
  <si>
    <t>677,97</t>
  </si>
  <si>
    <t>1.435,63</t>
  </si>
  <si>
    <t>279,74</t>
  </si>
  <si>
    <t>383,88</t>
  </si>
  <si>
    <t>238,96</t>
  </si>
  <si>
    <t>359,09</t>
  </si>
  <si>
    <t>278,20</t>
  </si>
  <si>
    <t>407,80</t>
  </si>
  <si>
    <t>423,06</t>
  </si>
  <si>
    <t>249,85</t>
  </si>
  <si>
    <t>370,16</t>
  </si>
  <si>
    <t>290,07</t>
  </si>
  <si>
    <t>419,28</t>
  </si>
  <si>
    <t>421,37</t>
  </si>
  <si>
    <t>249,92</t>
  </si>
  <si>
    <t>376,27</t>
  </si>
  <si>
    <t>289,44</t>
  </si>
  <si>
    <t>426,41</t>
  </si>
  <si>
    <t>40,42</t>
  </si>
  <si>
    <t>26,12</t>
  </si>
  <si>
    <t>575,17</t>
  </si>
  <si>
    <t>541,80</t>
  </si>
  <si>
    <t>495,32</t>
  </si>
  <si>
    <t>464,82</t>
  </si>
  <si>
    <t>561,72</t>
  </si>
  <si>
    <t>530,23</t>
  </si>
  <si>
    <t>480,71</t>
  </si>
  <si>
    <t>444,98</t>
  </si>
  <si>
    <t>563,40</t>
  </si>
  <si>
    <t>524,71</t>
  </si>
  <si>
    <t>470,33</t>
  </si>
  <si>
    <t>462,21</t>
  </si>
  <si>
    <t>442,99</t>
  </si>
  <si>
    <t>417,19</t>
  </si>
  <si>
    <t>401,05</t>
  </si>
  <si>
    <t>417,89</t>
  </si>
  <si>
    <t>406,87</t>
  </si>
  <si>
    <t>385,29</t>
  </si>
  <si>
    <t>367,63</t>
  </si>
  <si>
    <t>400,20</t>
  </si>
  <si>
    <t>386,15</t>
  </si>
  <si>
    <t>364,30</t>
  </si>
  <si>
    <t>345,73</t>
  </si>
  <si>
    <t>611,28</t>
  </si>
  <si>
    <t>576,79</t>
  </si>
  <si>
    <t>529,27</t>
  </si>
  <si>
    <t>498,51</t>
  </si>
  <si>
    <t>589,27</t>
  </si>
  <si>
    <t>557,81</t>
  </si>
  <si>
    <t>507,68</t>
  </si>
  <si>
    <t>471,31</t>
  </si>
  <si>
    <t>590,82</t>
  </si>
  <si>
    <t>551,56</t>
  </si>
  <si>
    <t>496,35</t>
  </si>
  <si>
    <t>455,96</t>
  </si>
  <si>
    <t>498,32</t>
  </si>
  <si>
    <t>477,98</t>
  </si>
  <si>
    <t>451,14</t>
  </si>
  <si>
    <t>434,74</t>
  </si>
  <si>
    <t>445,44</t>
  </si>
  <si>
    <t>434,45</t>
  </si>
  <si>
    <t>412,26</t>
  </si>
  <si>
    <t>393,96</t>
  </si>
  <si>
    <t>427,62</t>
  </si>
  <si>
    <t>413,00</t>
  </si>
  <si>
    <t>390,32</t>
  </si>
  <si>
    <t>370,75</t>
  </si>
  <si>
    <t>482,90</t>
  </si>
  <si>
    <t>520,83</t>
  </si>
  <si>
    <t>73,46</t>
  </si>
  <si>
    <t>96,59</t>
  </si>
  <si>
    <t>226,87</t>
  </si>
  <si>
    <t>76,59</t>
  </si>
  <si>
    <t>178,32</t>
  </si>
  <si>
    <t>70,32</t>
  </si>
  <si>
    <t>166,40</t>
  </si>
  <si>
    <t>59,80</t>
  </si>
  <si>
    <t>57,79</t>
  </si>
  <si>
    <t>121,74</t>
  </si>
  <si>
    <t>219,69</t>
  </si>
  <si>
    <t>211,12</t>
  </si>
  <si>
    <t>266,08</t>
  </si>
  <si>
    <t>322,74</t>
  </si>
  <si>
    <t>36,98</t>
  </si>
  <si>
    <t>46,64</t>
  </si>
  <si>
    <t>63,14</t>
  </si>
  <si>
    <t>62,28</t>
  </si>
  <si>
    <t>125,43</t>
  </si>
  <si>
    <t>123,37</t>
  </si>
  <si>
    <t>122,48</t>
  </si>
  <si>
    <t>147,61</t>
  </si>
  <si>
    <t>144,54</t>
  </si>
  <si>
    <t>143,18</t>
  </si>
  <si>
    <t>47,92</t>
  </si>
  <si>
    <t>156,04</t>
  </si>
  <si>
    <t>229,78</t>
  </si>
  <si>
    <t>339,14</t>
  </si>
  <si>
    <t>141,34</t>
  </si>
  <si>
    <t>209,64</t>
  </si>
  <si>
    <t>267,91</t>
  </si>
  <si>
    <t>295,82</t>
  </si>
  <si>
    <t>200,58</t>
  </si>
  <si>
    <t>256,84</t>
  </si>
  <si>
    <t>280,95</t>
  </si>
  <si>
    <t>166,31</t>
  </si>
  <si>
    <t>242,63</t>
  </si>
  <si>
    <t>315,07</t>
  </si>
  <si>
    <t>358,27</t>
  </si>
  <si>
    <t>148,15</t>
  </si>
  <si>
    <t>217,54</t>
  </si>
  <si>
    <t>277,23</t>
  </si>
  <si>
    <t>305,95</t>
  </si>
  <si>
    <t>139,28</t>
  </si>
  <si>
    <t>206,41</t>
  </si>
  <si>
    <t>262,46</t>
  </si>
  <si>
    <t>287,87</t>
  </si>
  <si>
    <t>100035</t>
  </si>
  <si>
    <t>ESTACA METÁLICA PARA CONTENÇÃO, COMPRIMENTO TOTAL CRAVADO DE ATÉ 10 M (EXCLUSIVE MOBILIZAÇÃO E DESMOBILIZAÇÃO). AF_07/2019</t>
  </si>
  <si>
    <t>100036</t>
  </si>
  <si>
    <t>ESTACA METÁLICA PARA CONTENÇÃO, COMPRIMENTO TOTAL CRAVADO MAIOR DO QUE 10 M E MENOR OU IGUAL A 20 M (EXCLUSIVE MOBILIZAÇÃO E DESMOBILIZAÇÃO). AF_07/2019</t>
  </si>
  <si>
    <t>6,83</t>
  </si>
  <si>
    <t>100037</t>
  </si>
  <si>
    <t>ESTACA METÁLICA PARA CONTENÇÃO, COMPRIMENTO TOTAL CRAVADO MAIOR DO QUE 20 M E MENOR OU IGUAL A 30 M (EXCLUSIVE MOBILIZAÇÃO E DESMOBILIZAÇÃO). AF_07/2019</t>
  </si>
  <si>
    <t>437,78</t>
  </si>
  <si>
    <t>18,46</t>
  </si>
  <si>
    <t>388,01</t>
  </si>
  <si>
    <t>11,62</t>
  </si>
  <si>
    <t>369,49</t>
  </si>
  <si>
    <t>107,06</t>
  </si>
  <si>
    <t>148,80</t>
  </si>
  <si>
    <t>LASTRO COM MATERIAL GRANULAR (PEDRA BRITADA N.2), APLICADO EM PISOS OU RADIERS, ESPESSURA DE *10 CM*. AF_08/2017</t>
  </si>
  <si>
    <t>102,59</t>
  </si>
  <si>
    <t>41,58</t>
  </si>
  <si>
    <t>85,68</t>
  </si>
  <si>
    <t>389,44</t>
  </si>
  <si>
    <t>365,55</t>
  </si>
  <si>
    <t>353,28</t>
  </si>
  <si>
    <t>100322</t>
  </si>
  <si>
    <t>LASTRO COM MATERIAL GRANULAR (PEDRA BRITADA N.3), APLICADO EM PISOS OU RADIERS, ESPESSURA DE *10 CM*. AF_07/2019</t>
  </si>
  <si>
    <t>100323</t>
  </si>
  <si>
    <t>LASTRO COM MATERIAL GRANULAR (AREIA MÉDIA), APLICADO EM PISOS OU RADIERS, ESPESSURA DE *10 CM*. AF_07/2019</t>
  </si>
  <si>
    <t>68,12</t>
  </si>
  <si>
    <t>100324</t>
  </si>
  <si>
    <t>LASTRO COM MATERIAL GRANULAR (PEDRA BRITADA N.1 E PEDRA BRITADA N.2), APLICADO EM PISOS OU RADIERS, ESPESSURA DE *10 CM*. AF_07/2019</t>
  </si>
  <si>
    <t>16,03</t>
  </si>
  <si>
    <t>12,45</t>
  </si>
  <si>
    <t>91,59</t>
  </si>
  <si>
    <t>72,07</t>
  </si>
  <si>
    <t>95,12</t>
  </si>
  <si>
    <t>26,81</t>
  </si>
  <si>
    <t>47,15</t>
  </si>
  <si>
    <t>81,15</t>
  </si>
  <si>
    <t>66,62</t>
  </si>
  <si>
    <t>48,92</t>
  </si>
  <si>
    <t>161,70</t>
  </si>
  <si>
    <t>152,53</t>
  </si>
  <si>
    <t>112,72</t>
  </si>
  <si>
    <t>104,63</t>
  </si>
  <si>
    <t>76,05</t>
  </si>
  <si>
    <t>89,44</t>
  </si>
  <si>
    <t>81,35</t>
  </si>
  <si>
    <t>98,03</t>
  </si>
  <si>
    <t>51,41</t>
  </si>
  <si>
    <t>70,42</t>
  </si>
  <si>
    <t>64,21</t>
  </si>
  <si>
    <t>47,32</t>
  </si>
  <si>
    <t>41,93</t>
  </si>
  <si>
    <t>53,05</t>
  </si>
  <si>
    <t>37,14</t>
  </si>
  <si>
    <t>36,28</t>
  </si>
  <si>
    <t>33,38</t>
  </si>
  <si>
    <t>42,27</t>
  </si>
  <si>
    <t>145,60</t>
  </si>
  <si>
    <t>104,73</t>
  </si>
  <si>
    <t>155,24</t>
  </si>
  <si>
    <t>186,94</t>
  </si>
  <si>
    <t>108,18</t>
  </si>
  <si>
    <t>101,33</t>
  </si>
  <si>
    <t>132,38</t>
  </si>
  <si>
    <t>167,95</t>
  </si>
  <si>
    <t>88,43</t>
  </si>
  <si>
    <t>82,67</t>
  </si>
  <si>
    <t>155,72</t>
  </si>
  <si>
    <t>74,99</t>
  </si>
  <si>
    <t>68,24</t>
  </si>
  <si>
    <t>105,54</t>
  </si>
  <si>
    <t>147,81</t>
  </si>
  <si>
    <t>67,68</t>
  </si>
  <si>
    <t>63,64</t>
  </si>
  <si>
    <t>85,91</t>
  </si>
  <si>
    <t>143,26</t>
  </si>
  <si>
    <t>56,81</t>
  </si>
  <si>
    <t>59,59</t>
  </si>
  <si>
    <t>78,32</t>
  </si>
  <si>
    <t>138,65</t>
  </si>
  <si>
    <t>51,85</t>
  </si>
  <si>
    <t>72,12</t>
  </si>
  <si>
    <t>134,68</t>
  </si>
  <si>
    <t>47,79</t>
  </si>
  <si>
    <t>52,29</t>
  </si>
  <si>
    <t>59,06</t>
  </si>
  <si>
    <t>39,20</t>
  </si>
  <si>
    <t>190,15</t>
  </si>
  <si>
    <t>179,48</t>
  </si>
  <si>
    <t>144,21</t>
  </si>
  <si>
    <t>134,77</t>
  </si>
  <si>
    <t>103,14</t>
  </si>
  <si>
    <t>60,62</t>
  </si>
  <si>
    <t>58,13</t>
  </si>
  <si>
    <t>36,90</t>
  </si>
  <si>
    <t>33,28</t>
  </si>
  <si>
    <t>56,54</t>
  </si>
  <si>
    <t>33,48</t>
  </si>
  <si>
    <t>31,35</t>
  </si>
  <si>
    <t>53,30</t>
  </si>
  <si>
    <t>63,52</t>
  </si>
  <si>
    <t>61,52</t>
  </si>
  <si>
    <t>36,24</t>
  </si>
  <si>
    <t>44,91</t>
  </si>
  <si>
    <t>21,51</t>
  </si>
  <si>
    <t>20,27</t>
  </si>
  <si>
    <t>42,09</t>
  </si>
  <si>
    <t>18,81</t>
  </si>
  <si>
    <t>41,12</t>
  </si>
  <si>
    <t>40,18</t>
  </si>
  <si>
    <t>39,07</t>
  </si>
  <si>
    <t>37,42</t>
  </si>
  <si>
    <t>111,44</t>
  </si>
  <si>
    <t>85,39</t>
  </si>
  <si>
    <t>113,48</t>
  </si>
  <si>
    <t>256,82</t>
  </si>
  <si>
    <t>214,16</t>
  </si>
  <si>
    <t>139,91</t>
  </si>
  <si>
    <t>119,91</t>
  </si>
  <si>
    <t>147,67</t>
  </si>
  <si>
    <t>128,88</t>
  </si>
  <si>
    <t>147,12</t>
  </si>
  <si>
    <t>207,30</t>
  </si>
  <si>
    <t>104,30</t>
  </si>
  <si>
    <t>136,36</t>
  </si>
  <si>
    <t>99,42</t>
  </si>
  <si>
    <t>48,24</t>
  </si>
  <si>
    <t>116,28</t>
  </si>
  <si>
    <t>175,32</t>
  </si>
  <si>
    <t>77,69</t>
  </si>
  <si>
    <t>84,87</t>
  </si>
  <si>
    <t>128,12</t>
  </si>
  <si>
    <t>60,98</t>
  </si>
  <si>
    <t>135,91</t>
  </si>
  <si>
    <t>19,74</t>
  </si>
  <si>
    <t>497,31</t>
  </si>
  <si>
    <t>8,03</t>
  </si>
  <si>
    <t>5,75</t>
  </si>
  <si>
    <t>8,19</t>
  </si>
  <si>
    <t>4,53</t>
  </si>
  <si>
    <t>4,23</t>
  </si>
  <si>
    <t>5,66</t>
  </si>
  <si>
    <t>6,93</t>
  </si>
  <si>
    <t>14,31</t>
  </si>
  <si>
    <t>97,82</t>
  </si>
  <si>
    <t>581,13</t>
  </si>
  <si>
    <t>555,17</t>
  </si>
  <si>
    <t>267,96</t>
  </si>
  <si>
    <t>280,22</t>
  </si>
  <si>
    <t>308,40</t>
  </si>
  <si>
    <t>345,66</t>
  </si>
  <si>
    <t>270,26</t>
  </si>
  <si>
    <t>283,05</t>
  </si>
  <si>
    <t>312,86</t>
  </si>
  <si>
    <t>351,86</t>
  </si>
  <si>
    <t>373,61</t>
  </si>
  <si>
    <t>362,05</t>
  </si>
  <si>
    <t>397,45</t>
  </si>
  <si>
    <t>377,07</t>
  </si>
  <si>
    <t>364,34</t>
  </si>
  <si>
    <t>413,31</t>
  </si>
  <si>
    <t>355,29</t>
  </si>
  <si>
    <t>360,07</t>
  </si>
  <si>
    <t>367,84</t>
  </si>
  <si>
    <t>333,52</t>
  </si>
  <si>
    <t>446,51</t>
  </si>
  <si>
    <t>321,97</t>
  </si>
  <si>
    <t>366,46</t>
  </si>
  <si>
    <t>314,35</t>
  </si>
  <si>
    <t>363,35</t>
  </si>
  <si>
    <t>353,99</t>
  </si>
  <si>
    <t>351,16</t>
  </si>
  <si>
    <t>349,97</t>
  </si>
  <si>
    <t>347,97</t>
  </si>
  <si>
    <t>388,72</t>
  </si>
  <si>
    <t>369,05</t>
  </si>
  <si>
    <t>360,72</t>
  </si>
  <si>
    <t>346,82</t>
  </si>
  <si>
    <t>362,68</t>
  </si>
  <si>
    <t>343,50</t>
  </si>
  <si>
    <t>334,02</t>
  </si>
  <si>
    <t>341,52</t>
  </si>
  <si>
    <t>330,91</t>
  </si>
  <si>
    <t>315,48</t>
  </si>
  <si>
    <t>310,22</t>
  </si>
  <si>
    <t>497,93</t>
  </si>
  <si>
    <t>696,05</t>
  </si>
  <si>
    <t>153,99</t>
  </si>
  <si>
    <t>215,06</t>
  </si>
  <si>
    <t>237,79</t>
  </si>
  <si>
    <t>261,33</t>
  </si>
  <si>
    <t>270,11</t>
  </si>
  <si>
    <t>279,19</t>
  </si>
  <si>
    <t>318,00</t>
  </si>
  <si>
    <t>211,97</t>
  </si>
  <si>
    <t>232,42</t>
  </si>
  <si>
    <t>251,26</t>
  </si>
  <si>
    <t>264,57</t>
  </si>
  <si>
    <t>273,47</t>
  </si>
  <si>
    <t>310,89</t>
  </si>
  <si>
    <t>300,97</t>
  </si>
  <si>
    <t>322,51</t>
  </si>
  <si>
    <t>397,89</t>
  </si>
  <si>
    <t>460,60</t>
  </si>
  <si>
    <t>383,08</t>
  </si>
  <si>
    <t>388,52</t>
  </si>
  <si>
    <t>344,88</t>
  </si>
  <si>
    <t>409,93</t>
  </si>
  <si>
    <t>387,92</t>
  </si>
  <si>
    <t>435,07</t>
  </si>
  <si>
    <t>413,39</t>
  </si>
  <si>
    <t>399,68</t>
  </si>
  <si>
    <t>450,93</t>
  </si>
  <si>
    <t>367,29</t>
  </si>
  <si>
    <t>372,07</t>
  </si>
  <si>
    <t>403,50</t>
  </si>
  <si>
    <t>63,37</t>
  </si>
  <si>
    <t>83,05</t>
  </si>
  <si>
    <t>94,60</t>
  </si>
  <si>
    <t>56,84</t>
  </si>
  <si>
    <t>62,68</t>
  </si>
  <si>
    <t>121,10</t>
  </si>
  <si>
    <t>295,81</t>
  </si>
  <si>
    <t>366,05</t>
  </si>
  <si>
    <t>96,33</t>
  </si>
  <si>
    <t>40,16</t>
  </si>
  <si>
    <t>28,87</t>
  </si>
  <si>
    <t>28,07</t>
  </si>
  <si>
    <t>22,73</t>
  </si>
  <si>
    <t>45,99</t>
  </si>
  <si>
    <t>66,82</t>
  </si>
  <si>
    <t>138,24</t>
  </si>
  <si>
    <t>2.220,33</t>
  </si>
  <si>
    <t>1.317,47</t>
  </si>
  <si>
    <t>2.224,20</t>
  </si>
  <si>
    <t>1.572,05</t>
  </si>
  <si>
    <t>1.965,08</t>
  </si>
  <si>
    <t>1.529,80</t>
  </si>
  <si>
    <t>1.913,45</t>
  </si>
  <si>
    <t>1.851,66</t>
  </si>
  <si>
    <t>2.236,52</t>
  </si>
  <si>
    <t>1.944,38</t>
  </si>
  <si>
    <t>1.588,23</t>
  </si>
  <si>
    <t>928,10</t>
  </si>
  <si>
    <t>2.181,58</t>
  </si>
  <si>
    <t>3.021,30</t>
  </si>
  <si>
    <t>1.810,43</t>
  </si>
  <si>
    <t>1.243,40</t>
  </si>
  <si>
    <t>82,12</t>
  </si>
  <si>
    <t>63,19</t>
  </si>
  <si>
    <t>79,81</t>
  </si>
  <si>
    <t>71,89</t>
  </si>
  <si>
    <t>67,90</t>
  </si>
  <si>
    <t>89,49</t>
  </si>
  <si>
    <t>79,90</t>
  </si>
  <si>
    <t>100,27</t>
  </si>
  <si>
    <t>94,94</t>
  </si>
  <si>
    <t>92,17</t>
  </si>
  <si>
    <t>373,36</t>
  </si>
  <si>
    <t>378,99</t>
  </si>
  <si>
    <t>384,62</t>
  </si>
  <si>
    <t>390,27</t>
  </si>
  <si>
    <t>401,54</t>
  </si>
  <si>
    <t>46,43</t>
  </si>
  <si>
    <t>62,42</t>
  </si>
  <si>
    <t>111,93</t>
  </si>
  <si>
    <t>145,24</t>
  </si>
  <si>
    <t>54,52</t>
  </si>
  <si>
    <t>78,41</t>
  </si>
  <si>
    <t>146,01</t>
  </si>
  <si>
    <t>128,93</t>
  </si>
  <si>
    <t>101,00</t>
  </si>
  <si>
    <t>42,56</t>
  </si>
  <si>
    <t>141,25</t>
  </si>
  <si>
    <t>40,23</t>
  </si>
  <si>
    <t>41,30</t>
  </si>
  <si>
    <t>51,10</t>
  </si>
  <si>
    <t>59,45</t>
  </si>
  <si>
    <t>41,99</t>
  </si>
  <si>
    <t>38,25</t>
  </si>
  <si>
    <t>7,82</t>
  </si>
  <si>
    <t>9,72</t>
  </si>
  <si>
    <t>9,98</t>
  </si>
  <si>
    <t>37,75</t>
  </si>
  <si>
    <t>16,61</t>
  </si>
  <si>
    <t>20,75</t>
  </si>
  <si>
    <t>25,97</t>
  </si>
  <si>
    <t>39,50</t>
  </si>
  <si>
    <t>42,19</t>
  </si>
  <si>
    <t>11,45</t>
  </si>
  <si>
    <t>19,50</t>
  </si>
  <si>
    <t>35,53</t>
  </si>
  <si>
    <t>9,83</t>
  </si>
  <si>
    <t>9,48</t>
  </si>
  <si>
    <t>12,81</t>
  </si>
  <si>
    <t>8,31</t>
  </si>
  <si>
    <t>13,89</t>
  </si>
  <si>
    <t>18,52</t>
  </si>
  <si>
    <t>47,38</t>
  </si>
  <si>
    <t>47,41</t>
  </si>
  <si>
    <t>60,56</t>
  </si>
  <si>
    <t>61,14</t>
  </si>
  <si>
    <t>75,19</t>
  </si>
  <si>
    <t>75,40</t>
  </si>
  <si>
    <t>119,97</t>
  </si>
  <si>
    <t>146,37</t>
  </si>
  <si>
    <t>150,32</t>
  </si>
  <si>
    <t>141,68</t>
  </si>
  <si>
    <t>21,30</t>
  </si>
  <si>
    <t>25,38</t>
  </si>
  <si>
    <t>13,25</t>
  </si>
  <si>
    <t>25,64</t>
  </si>
  <si>
    <t>22,87</t>
  </si>
  <si>
    <t>28,24</t>
  </si>
  <si>
    <t>33,25</t>
  </si>
  <si>
    <t>42,13</t>
  </si>
  <si>
    <t>31,68</t>
  </si>
  <si>
    <t>17,93</t>
  </si>
  <si>
    <t>20,69</t>
  </si>
  <si>
    <t>26,30</t>
  </si>
  <si>
    <t>31,30</t>
  </si>
  <si>
    <t>117,46</t>
  </si>
  <si>
    <t>185,35</t>
  </si>
  <si>
    <t>356,89</t>
  </si>
  <si>
    <t>478,09</t>
  </si>
  <si>
    <t>544,37</t>
  </si>
  <si>
    <t>140,22</t>
  </si>
  <si>
    <t>261,46</t>
  </si>
  <si>
    <t>356,38</t>
  </si>
  <si>
    <t>396,87</t>
  </si>
  <si>
    <t>3.762,89</t>
  </si>
  <si>
    <t>247,17</t>
  </si>
  <si>
    <t>293,32</t>
  </si>
  <si>
    <t>465,57</t>
  </si>
  <si>
    <t>1.350,18</t>
  </si>
  <si>
    <t>50,57</t>
  </si>
  <si>
    <t>74,49</t>
  </si>
  <si>
    <t>98,62</t>
  </si>
  <si>
    <t>275,47</t>
  </si>
  <si>
    <t>708,67</t>
  </si>
  <si>
    <t>967,66</t>
  </si>
  <si>
    <t>429,42</t>
  </si>
  <si>
    <t>55,92</t>
  </si>
  <si>
    <t>315,23</t>
  </si>
  <si>
    <t>367,05</t>
  </si>
  <si>
    <t>684,35</t>
  </si>
  <si>
    <t>582,57</t>
  </si>
  <si>
    <t>865,21</t>
  </si>
  <si>
    <t>233,81</t>
  </si>
  <si>
    <t>16,08</t>
  </si>
  <si>
    <t>45,28</t>
  </si>
  <si>
    <t>54,84</t>
  </si>
  <si>
    <t>53,16</t>
  </si>
  <si>
    <t>65,78</t>
  </si>
  <si>
    <t>72,50</t>
  </si>
  <si>
    <t>54,07</t>
  </si>
  <si>
    <t>17,19</t>
  </si>
  <si>
    <t>44,80</t>
  </si>
  <si>
    <t>10,39</t>
  </si>
  <si>
    <t>19,61</t>
  </si>
  <si>
    <t>31,87</t>
  </si>
  <si>
    <t>43,38</t>
  </si>
  <si>
    <t>44,18</t>
  </si>
  <si>
    <t>50,69</t>
  </si>
  <si>
    <t>39,22</t>
  </si>
  <si>
    <t>54,13</t>
  </si>
  <si>
    <t>60,64</t>
  </si>
  <si>
    <t>67,14</t>
  </si>
  <si>
    <t>61,74</t>
  </si>
  <si>
    <t>51,76</t>
  </si>
  <si>
    <t>62,15</t>
  </si>
  <si>
    <t>86,82</t>
  </si>
  <si>
    <t>31,44</t>
  </si>
  <si>
    <t>37,95</t>
  </si>
  <si>
    <t>36,91</t>
  </si>
  <si>
    <t>74,45</t>
  </si>
  <si>
    <t>80,96</t>
  </si>
  <si>
    <t>29,42</t>
  </si>
  <si>
    <t>35,93</t>
  </si>
  <si>
    <t>17,13</t>
  </si>
  <si>
    <t>27,81</t>
  </si>
  <si>
    <t>32,44</t>
  </si>
  <si>
    <t>34,32</t>
  </si>
  <si>
    <t>25,15</t>
  </si>
  <si>
    <t>27,03</t>
  </si>
  <si>
    <t>17,69</t>
  </si>
  <si>
    <t>22,32</t>
  </si>
  <si>
    <t>38,69</t>
  </si>
  <si>
    <t>41,44</t>
  </si>
  <si>
    <t>35,79</t>
  </si>
  <si>
    <t>51,22</t>
  </si>
  <si>
    <t>56,86</t>
  </si>
  <si>
    <t>57,73</t>
  </si>
  <si>
    <t>49,25</t>
  </si>
  <si>
    <t>54,89</t>
  </si>
  <si>
    <t>56,58</t>
  </si>
  <si>
    <t>66,97</t>
  </si>
  <si>
    <t>83,70</t>
  </si>
  <si>
    <t>94,09</t>
  </si>
  <si>
    <t>47,23</t>
  </si>
  <si>
    <t>53,74</t>
  </si>
  <si>
    <t>43,21</t>
  </si>
  <si>
    <t>49,72</t>
  </si>
  <si>
    <t>35,90</t>
  </si>
  <si>
    <t>42,41</t>
  </si>
  <si>
    <t>58,70</t>
  </si>
  <si>
    <t>48,20</t>
  </si>
  <si>
    <t>54,71</t>
  </si>
  <si>
    <t>137,47</t>
  </si>
  <si>
    <t>181,86</t>
  </si>
  <si>
    <t>28,77</t>
  </si>
  <si>
    <t>27,27</t>
  </si>
  <si>
    <t>69,88</t>
  </si>
  <si>
    <t>69,38</t>
  </si>
  <si>
    <t>39,09</t>
  </si>
  <si>
    <t>44,45</t>
  </si>
  <si>
    <t>60,63</t>
  </si>
  <si>
    <t>80,11</t>
  </si>
  <si>
    <t>137,46</t>
  </si>
  <si>
    <t>55,28</t>
  </si>
  <si>
    <t>74,27</t>
  </si>
  <si>
    <t>98,54</t>
  </si>
  <si>
    <t>74,97</t>
  </si>
  <si>
    <t>48,96</t>
  </si>
  <si>
    <t>34,42</t>
  </si>
  <si>
    <t>42,83</t>
  </si>
  <si>
    <t>40,97</t>
  </si>
  <si>
    <t>27,77</t>
  </si>
  <si>
    <t>35,17</t>
  </si>
  <si>
    <t>17,81</t>
  </si>
  <si>
    <t>34,43</t>
  </si>
  <si>
    <t>32,74</t>
  </si>
  <si>
    <t>1.311,78</t>
  </si>
  <si>
    <t>179,93</t>
  </si>
  <si>
    <t>81,87</t>
  </si>
  <si>
    <t>4,35</t>
  </si>
  <si>
    <t>30,33</t>
  </si>
  <si>
    <t>93,55</t>
  </si>
  <si>
    <t>133,78</t>
  </si>
  <si>
    <t>84,92</t>
  </si>
  <si>
    <t>100578</t>
  </si>
  <si>
    <t>ASSENTAMENTO DE POSTE DE CONCRETO COM COMPRIMENTO NOMINAL DE 9 M, CARGA NOMINAL MENOR OU IGUAL A 1000 DAN, ENGASTAMENTO SIMPLES COM 1,5 M DE SOLO (NÃO INCLUI FORNECIMENTO). AF_11/2019</t>
  </si>
  <si>
    <t>266,37</t>
  </si>
  <si>
    <t>100579</t>
  </si>
  <si>
    <t>ASSENTAMENTO DE POSTE DE CONCRETO COM COMPRIMENTO NOMINAL DE 10 M, CARGA NOMINAL MENOR OU IGUAL A 1000 DAN, ENGASTAMENTO SIMPLES COM 1,6 M DE SOLO (NÃO INCLUI FORNECIMENTO). AF_11/2019</t>
  </si>
  <si>
    <t>291,01</t>
  </si>
  <si>
    <t>100580</t>
  </si>
  <si>
    <t>ASSENTAMENTO DE POSTE DE CONCRETO COM COMPRIMENTO NOMINAL DE 10 M, CARGA NOMINAL MAIOR QUE 1000 DAN, ENGASTAMENTO SIMPLES COM 1,6 M DE SOLO (NÃO INCLUI FORNECIMENTO). AF_11/2019</t>
  </si>
  <si>
    <t>328,21</t>
  </si>
  <si>
    <t>100581</t>
  </si>
  <si>
    <t>ASSENTAMENTO DE POSTE DE CONCRETO COM COMPRIMENTO NOMINAL DE 10,5 M, CARGA NOMINAL MENOR OU IGUAL A 1000 DAN, ENGASTAMENTO SIMPLES COM 1,65 M DE SOLO (NÃO INCLUI FORNECIMENTO). AF_11/2019</t>
  </si>
  <si>
    <t>303,19</t>
  </si>
  <si>
    <t>100582</t>
  </si>
  <si>
    <t>ASSENTAMENTO DE POSTE DE CONCRETO COM COMPRIMENTO NOMINAL DE 10,5 M, CARGA NOMINAL MAIOR QUE 1000 DAN, ENGASTAMENTO SIMPLES COM 1,65 M DE SOLO (NÃO INCLUI FORNECIMENTO). AF_11/2019</t>
  </si>
  <si>
    <t>370,32</t>
  </si>
  <si>
    <t>100583</t>
  </si>
  <si>
    <t>ASSENTAMENTO DE POSTE DE CONCRETO COM COMPRIMENTO NOMINAL DE 11 M, CARGA NOMINAL MENOR OU IGUAL A 1000 DAN, ENGASTAMENTO SIMPLES COM 1,7 M DE SOLO (NÃO INCLUI FORNECIMENTO). AF_11/2019</t>
  </si>
  <si>
    <t>316,57</t>
  </si>
  <si>
    <t>100584</t>
  </si>
  <si>
    <t>ASSENTAMENTO DE POSTE DE CONCRETO COM COMPRIMENTO NOMINAL DE 11 M, CARGA NOMINAL MAIOR QUE 1000 DAN, ENGASTAMENTO SIMPLES COM 1,7 M DE SOLO (NÃO INCLUI FORNECIMENTO). AF_11/2019</t>
  </si>
  <si>
    <t>356,88</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</si>
  <si>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</si>
  <si>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</si>
  <si>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</si>
  <si>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</si>
  <si>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406,47</t>
  </si>
  <si>
    <t>100587</t>
  </si>
  <si>
    <t>ASSENTAMENTO DE POSTE DE CONCRETO COM COMPRIMENTO NOMINAL DE 13 M, CARGA NOMINAL MENOR OU IGUAL A 1000 DAN, ENGASTAMENTO SIMPLES COM 1,9 M DE SOLO (NÃO INCLUI FORNECIMENTO). AF_11/2019</t>
  </si>
  <si>
    <t>369,33</t>
  </si>
  <si>
    <t>100588</t>
  </si>
  <si>
    <t>ASSENTAMENTO DE POSTE DE CONCRETO COM COMPRIMENTO NOMINAL DE 13 M, CARGA NOMINAL MAIOR QUE 1000 DAN, ENGASTAMENTO SIMPLES COM 1,9 M DE SOLO (NÃO INCLUI FORNECIMENTO). AF_11/2019</t>
  </si>
  <si>
    <t>419,20</t>
  </si>
  <si>
    <t>100589</t>
  </si>
  <si>
    <t>ASSENTAMENTO DE POSTE DE CONCRETO COM COMPRIMENTO NOMINAL DE 13,5 M, CARGA NOMINAL MENOR OU IGUAL A 1000 DAN, ENGASTAMENTO SIMPLES COM 1,95 M DE SOLO (NÃO INCLUI FORNECIMENTO). AF_11/2019</t>
  </si>
  <si>
    <t>417,64</t>
  </si>
  <si>
    <t>100590</t>
  </si>
  <si>
    <t>ASSENTAMENTO DE POSTE DE CONCRETO COM COMPRIMENTO NOMINAL DE 13,5 M, CARGA NOMINAL MAIOR QUE 1000 DAN, ENGASTAMENTO SIMPLES COM 1,95 M DE SOLO (NÃO INCLUI FORNECIMENTO). AF_11/2019</t>
  </si>
  <si>
    <t>467,08</t>
  </si>
  <si>
    <t>100591</t>
  </si>
  <si>
    <t>ASSENTAMENTO DE POSTE DE CONCRETO COM COMPRIMENTO NOMINAL DE 14 M, CARGA NOMINAL MENOR OU IGUAL A 1000 DAN, ENGASTAMENTO SIMPLES COM 2 M DE SOLO (NÃO INCLUI FORNECIMENTO). AF_11/2019</t>
  </si>
  <si>
    <t>409,35</t>
  </si>
  <si>
    <t>100592</t>
  </si>
  <si>
    <t>ASSENTAMENTO DE POSTE DE CONCRETO COM COMPRIMENTO NOMINAL DE 14 M, CARGA NOMINAL MAIOR QUE 1000 DAN, ENGASTAMENTO SIMPLES COM 2 M DE SOLO (NÃO INCLUI FORNECIMENTO). AF_11/2019</t>
  </si>
  <si>
    <t>450,29</t>
  </si>
  <si>
    <t>100593</t>
  </si>
  <si>
    <t>ASSENTAMENTO DE POSTE DE CONCRETO COM COMPRIMENTO NOMINAL DE 15 M, CARGA NOMINAL MENOR OU IGUAL A 1000 DAN, ENGASTAMENTO SIMPLES COM 2,1 M DE SOLO (NÃO INCLUI FORNECIMENTO). AF_11/2019</t>
  </si>
  <si>
    <t>438,60</t>
  </si>
  <si>
    <t>100594</t>
  </si>
  <si>
    <t>ASSENTAMENTO DE POSTE DE CONCRETO COM COMPRIMENTO NOMINAL DE 15 M, CARGA NOMINAL MAIOR QUE 1000 DAN, ENGASTAMENTO SIMPLES COM 2,1 M DE SOLO (NÃO INCLUI FORNECIMENTO). AF_11/2019</t>
  </si>
  <si>
    <t>507,87</t>
  </si>
  <si>
    <t>100595</t>
  </si>
  <si>
    <t>ASSENTAMENTO DE POSTE DE CONCRETO COM COMPRIMENTO NOMINAL DE 18 M, CARGA NOMINAL MENOR OU IGUAL A 1000 DAN, ENGASTAMENTO SIMPLES COM 2,4 M DE SOLO (NÃO INCLUI FORNECIMENTO). AF_11/2019</t>
  </si>
  <si>
    <t>526,41</t>
  </si>
  <si>
    <t>100596</t>
  </si>
  <si>
    <t>ASSENTAMENTO DE POSTE DE CONCRETO COM COMPRIMENTO NOMINAL DE 18 M, CARGA NOMINAL MAIOR QUE 1000 DAN, ENGASTAMENTO SIMPLES COM 2,4 M DE SOLO (NÃO INCLUI FORNECIMENTO). AF_11/2019</t>
  </si>
  <si>
    <t>619,76</t>
  </si>
  <si>
    <t>100597</t>
  </si>
  <si>
    <t>ASSENTAMENTO DE POSTE DE CONCRETO COM COMPRIMENTO NOMINAL DE 20 M, CARGA NOMINAL MENOR OU IGUAL A 1000 DAN, ENGASTAMENTO SIMPLES COM 2,6 M DE SOLO (NÃO INCLUI FORNECIMENTO). AF_11/2019</t>
  </si>
  <si>
    <t>616,75</t>
  </si>
  <si>
    <t>100598</t>
  </si>
  <si>
    <t>ASSENTAMENTO DE POSTE DE CONCRETO COM COMPRIMENTO NOMINAL DE 20 M, CARGA NOMINAL MAIOR QUE 1000, ENGASTAMENTO SIMPLES COM 2,6 M DE SOLO (NÃO INCLUI FORNECIMENTO). AF_11/2019</t>
  </si>
  <si>
    <t>693,69</t>
  </si>
  <si>
    <t>100599</t>
  </si>
  <si>
    <t>ASSENTAMENTO DE POSTE DE CONCRETO COM COMPRIMENTO NOMINAL DE 9 M, CARGA NOMINAL DE 150 DAN, ENGASTAMENTO BASE CONCRETADA COM 1 M DE CONCRETO E 0,5 M DE SOLO (NÃO INCLUI FORNECIMENTO). AF_11/2019</t>
  </si>
  <si>
    <t>269,97</t>
  </si>
  <si>
    <t>100600</t>
  </si>
  <si>
    <t>ASSENTAMENTO DE POSTE DE CONCRETO COM COMPRIMENTO NOMINAL DE 9 M, CARGA NOMINAL DE 300 DAN, ENGASTAMENTO BASE CONCRETADA COM 1 M DE CONCRETO E 0,5 M DE SOLO (NÃO INCLUI FORNECIMENTO). AF_11/2019</t>
  </si>
  <si>
    <t>331,74</t>
  </si>
  <si>
    <t>100601</t>
  </si>
  <si>
    <t>ASSENTAMENTO DE POSTE DE CONCRETO COM COMPRIMENTO NOMINAL DE 9 M, CARGA NOMINAL DE 400 DAN, ENGASTAMENTO BASE CONCRETADA COM 1 M DE CONCRETO E 0,5 M DE SOLO (NÃO INCLUI FORNECIMENTO). AF_11/2019</t>
  </si>
  <si>
    <t>433,70</t>
  </si>
  <si>
    <t>100602</t>
  </si>
  <si>
    <t>ASSENTAMENTO DE POSTE DE CONCRETO COM COMPRIMENTO NOMINAL DE 9 M, CARGA NOMINAL DE 600 DAN, ENGASTAMENTO BASE CONCRETADA COM 1 M DE CONCRETO E 0,5 M DE SOLO (NÃO INCLUI FORNECIMENTO). AF_11/2019</t>
  </si>
  <si>
    <t>560,89</t>
  </si>
  <si>
    <t>100603</t>
  </si>
  <si>
    <t>ASSENTAMENTO DE POSTE DE CONCRETO COM COMPRIMENTO NOMINAL DE 9 M, CARGA NOMINAL DE 1000 DAN, ENGASTAMENTO BASE CONCRETADA COM 1 M DE CONCRETO E 0,5 M DE SOLO (NÃO INCLUI FORNECIMENTO). AF_11/2019</t>
  </si>
  <si>
    <t>888,92</t>
  </si>
  <si>
    <t>100604</t>
  </si>
  <si>
    <t>ASSENTAMENTO DE POSTE DE CONCRETO COM COMPRIMENTO NOMINAL DE 10 M, CARGA NOMINAL DE 300 DAN, ENGASTAMENTO BASE CONCRETADA COM 1 M DE CONCRETO E 0,6 M DE SOLO (NÃO INCLUI FORNECIMENTO). AF_11/2019</t>
  </si>
  <si>
    <t>350,19</t>
  </si>
  <si>
    <t>100605</t>
  </si>
  <si>
    <t>ASSENTAMENTO DE POSTE DE CONCRETO COM COMPRIMENTO NOMINAL DE 10 M, CARGA NOMINAL DE 600 DAN, ENGASTAMENTO BASE CONCRETADA COM 1 M DE CONCRETO E 0,6 M DE SOLO (NÃO INCLUI FORNECIMENTO). AF_11/2019</t>
  </si>
  <si>
    <t>586,25</t>
  </si>
  <si>
    <t>100606</t>
  </si>
  <si>
    <t>ASSENTAMENTO DE POSTE DE CONCRETO COM COMPRIMENTO NOMINAL DE 10 M, CARGA NOMINAL DE 1000 DAN, ENGASTAMENTO BASE CONCRETADA COM 1 M DE CONCRETO E 0,6 M DE SOLO (NÃO INCLUI FORNECIMENTO). AF_11/2019</t>
  </si>
  <si>
    <t>923,32</t>
  </si>
  <si>
    <t>100607</t>
  </si>
  <si>
    <t>ASSENTAMENTO DE POSTE DE CONCRETO COM COMPRIMENTO NOMINAL DE 10,5 M, CARGA NOMINAL DE 300 DAN, ENGASTAMENTO BASE CONCRETADA COM 1 M DE CONCRETO E 0,65 M DE SOLO (NÃO INCLUI FORNECIMENTO). AF_11/2019</t>
  </si>
  <si>
    <t>358,89</t>
  </si>
  <si>
    <t>100608</t>
  </si>
  <si>
    <t>ASSENTAMENTO DE POSTE DE CONCRETO COM COMPRIMENTO NOMINAL DE 10,5 M, CARGA NOMINAL DE 600 DAN, ENGASTAMENTO BASE CONCRETADA COM 1 M DE CONCRETO E 0,65 M DE SOLO (NÃO INCLUI FORNECIMENTO). AF_11/2019</t>
  </si>
  <si>
    <t>598,74</t>
  </si>
  <si>
    <t>100609</t>
  </si>
  <si>
    <t>ASSENTAMENTO DE POSTE DE CONCRETO COM COMPRIMENTO NOMINAL DE 10,5 M, CARGA NOMINAL DE 1000 DAN, ENGASTAMENTO BASE CONCRETADA COM 1 M DE CONCRETO E 0,65 M DE SOLO (NÃO INCLUI FORNECIMENTO). AF_11/2019</t>
  </si>
  <si>
    <t>941,97</t>
  </si>
  <si>
    <t>100610</t>
  </si>
  <si>
    <t>ASSENTAMENTO DE POSTE DE CONCRETO COM COMPRIMENTO NOMINAL DE 11 M, CARGA NOMINAL DE 300 DAN, ENGASTAMENTO BASE CONCRETADA COM 1 M DE CONCRETO E 0,7 M DE SOLO (NÃO INCLUI FORNECIMENTO). AF_11/2019</t>
  </si>
  <si>
    <t>367,49</t>
  </si>
  <si>
    <t>100611</t>
  </si>
  <si>
    <t>ASSENTAMENTO DE POSTE DE CONCRETO COM COMPRIMENTO NOMINAL DE 11 M, CARGA NOMINAL DE 400 DAN, ENGASTAMENTO BASE CONCRETADA COM 1 M DE CONCRETO E 0,7 M DE SOLO (NÃO INCLUI FORNECIMENTO). AF_11/2019</t>
  </si>
  <si>
    <t>475,57</t>
  </si>
  <si>
    <t>100612</t>
  </si>
  <si>
    <t>ASSENTAMENTO DE POSTE DE CONCRETO COM COMPRIMENTO NOMINAL DE 11 M, CARGA NOMINAL DE 600 DAN, ENGASTAMENTO BASE CONCRETADA COM 1 M DE CONCRETO E 0,7 M DE SOLO (NÃO INCLUI FORNECIMENTO). AF_11/2019</t>
  </si>
  <si>
    <t>610,95</t>
  </si>
  <si>
    <t>100613</t>
  </si>
  <si>
    <t>ASSENTAMENTO DE POSTE DE CONCRETO COM COMPRIMENTO NOMINAL DE 11 M, CARGA NOMINAL DE 1000 DAN, ENGASTAMENTO BASE CONCRETADA COM 1 M DE CONCRETO E 0,7 M DE SOLO (NÃO INCLUI FORNECIMENTO). AF_11/2019</t>
  </si>
  <si>
    <t>960,19</t>
  </si>
  <si>
    <t>100614</t>
  </si>
  <si>
    <t>ASSENTAMENTO DE POSTE DE CONCRETO COM COMPRIMENTO NOMINAL DE 12 M, CARGA NOMINAL DE 400 DAN, ENGASTAMENTO BASE CONCRETADA COM 1 M DE CONCRETO E 0,8 M DE SOLO (NÃO INCLUI FORNECIMENTO). AF_11/2019</t>
  </si>
  <si>
    <t>496,02</t>
  </si>
  <si>
    <t>100615</t>
  </si>
  <si>
    <t>ASSENTAMENTO DE POSTE DE CONCRETO COM COMPRIMENTO NOMINAL DE 12 M, CARGA NOMINAL DE 600 DAN, ENGASTAMENTO BASE CONCRETADA COM 1 M DE CONCRETO E 0,8 M DE SOLO (NÃO INCLUI FORNECIMENTO). AF_11/2019</t>
  </si>
  <si>
    <t>635,16</t>
  </si>
  <si>
    <t>100616</t>
  </si>
  <si>
    <t>ASSENTAMENTO DE POSTE DE CONCRETO COM COMPRIMENTO NOMINAL DE 12 M, CARGA NOMINAL DE 1000 DAN, ENGASTAMENTO BASE CONCRETADA COM 1 M DE CONCRETO E 0,8 M DE SOLO (NÃO INCLUI FORNECIMENTO). AF_11/2019</t>
  </si>
  <si>
    <t>998,85</t>
  </si>
  <si>
    <t>100617</t>
  </si>
  <si>
    <t>ASSENTAMENTO DE POSTE DE CONCRETO COM COMPRIMENTO NOMINAL DE 13 M, CARGA NOMINAL DE 600 DAN, ENGASTAMENTO BASE CONCRETADA COM 1 M DE CONCRETO E 0,9 M DE SOLO (NÃO INCLUI FORNECIMENTO). AF_11/2019</t>
  </si>
  <si>
    <t>659,29</t>
  </si>
  <si>
    <t>100618</t>
  </si>
  <si>
    <t>ASSENTAMENTO DE POSTE DE CONCRETO COM COMPRIMENTO NOMINAL DE 13 M, CARGA NOMINAL DE 1000 DAN, ENGASTAMENTO BASE CONCRETADA COM 1 M DE CONCRETO E 0,9 M DE SOLO - SOMENTE INSTALAÇÃO, SEM FORNECIMENTO. AF_11/2019</t>
  </si>
  <si>
    <t>1.039,50</t>
  </si>
  <si>
    <t>100619</t>
  </si>
  <si>
    <t>POSTE DECORATIVO PARA JARDIM EM AÇO TUBULAR, H = *2,5* M, SEM LUMINÁRIA - FORNECIMENTO E INSTALAÇÃO. AF_11/2019</t>
  </si>
  <si>
    <t>334,39</t>
  </si>
  <si>
    <t>100620</t>
  </si>
  <si>
    <t>POSTE DE AÇO CONICO CONTÍNUO CURVO SIMPLES, FLANGEADO, H=9M, INCLUSIVE LUMINÁRIA, SEM LÂMPADA - FORNECIMENTO E INSTALACAO. AF_11/2019</t>
  </si>
  <si>
    <t>1.894,42</t>
  </si>
  <si>
    <t>100621</t>
  </si>
  <si>
    <t>POSTE DE AÇO CONICO CONTÍNUO CURVO DUPLO, FLANGEADO, H=9M, INCLUSIVE LUMINÁRIAS, SEM LÂMPADAS - FORNECIMENTO E INSTALACAO. AF_11/2019</t>
  </si>
  <si>
    <t>2.318,92</t>
  </si>
  <si>
    <t>100622</t>
  </si>
  <si>
    <t>POSTE DE AÇO CONICO CONTÍNUO CURVO SIMPLES, ENGASTADO, H=9M, INCLUSIVE LUMINÁRIA, SEM LÂMPADA - FORNECIMENTO E INSTALACAO. AF_11/2019</t>
  </si>
  <si>
    <t>1.309,19</t>
  </si>
  <si>
    <t>100623</t>
  </si>
  <si>
    <t>POSTE DE AÇO CONICO CONTÍNUO CURVO DUPLO, ENGASTADO, H=9M, INCLUSIVE LUMINÁRIAS, SEM LÂMPADAS - FORNECIMENTO E INSTALACAO. AF_11/2019</t>
  </si>
  <si>
    <t>1.410,03</t>
  </si>
  <si>
    <t>105,98</t>
  </si>
  <si>
    <t>142,34</t>
  </si>
  <si>
    <t>20,79</t>
  </si>
  <si>
    <t>47,31</t>
  </si>
  <si>
    <t>38,23</t>
  </si>
  <si>
    <t>43,52</t>
  </si>
  <si>
    <t>131,99</t>
  </si>
  <si>
    <t>267,75</t>
  </si>
  <si>
    <t>94,75</t>
  </si>
  <si>
    <t>50,88</t>
  </si>
  <si>
    <t>362,87</t>
  </si>
  <si>
    <t>267,01</t>
  </si>
  <si>
    <t>108,23</t>
  </si>
  <si>
    <t>85,57</t>
  </si>
  <si>
    <t>96,08</t>
  </si>
  <si>
    <t>188,55</t>
  </si>
  <si>
    <t>200,78</t>
  </si>
  <si>
    <t>66,45</t>
  </si>
  <si>
    <t>64,96</t>
  </si>
  <si>
    <t>6.578,36</t>
  </si>
  <si>
    <t>8.129,44</t>
  </si>
  <si>
    <t>10.247,62</t>
  </si>
  <si>
    <t>14.350,27</t>
  </si>
  <si>
    <t>16.738,97</t>
  </si>
  <si>
    <t>27.241,99</t>
  </si>
  <si>
    <t>4.540,33</t>
  </si>
  <si>
    <t>5.085,22</t>
  </si>
  <si>
    <t>37.324,62</t>
  </si>
  <si>
    <t>52.204,84</t>
  </si>
  <si>
    <t>106,43</t>
  </si>
  <si>
    <t>126,00</t>
  </si>
  <si>
    <t>150,49</t>
  </si>
  <si>
    <t>141,85</t>
  </si>
  <si>
    <t>126,67</t>
  </si>
  <si>
    <t>142,96</t>
  </si>
  <si>
    <t>128,55</t>
  </si>
  <si>
    <t>155,39</t>
  </si>
  <si>
    <t>153,46</t>
  </si>
  <si>
    <t>165,72</t>
  </si>
  <si>
    <t>188,92</t>
  </si>
  <si>
    <t>2.807,49</t>
  </si>
  <si>
    <t>35,65</t>
  </si>
  <si>
    <t>45,13</t>
  </si>
  <si>
    <t>57,48</t>
  </si>
  <si>
    <t>73,54</t>
  </si>
  <si>
    <t>36,65</t>
  </si>
  <si>
    <t>41,77</t>
  </si>
  <si>
    <t>84,22</t>
  </si>
  <si>
    <t>82,65</t>
  </si>
  <si>
    <t>94,97</t>
  </si>
  <si>
    <t>62,89</t>
  </si>
  <si>
    <t>74,17</t>
  </si>
  <si>
    <t>75,18</t>
  </si>
  <si>
    <t>967,15</t>
  </si>
  <si>
    <t>254,92</t>
  </si>
  <si>
    <t>318,22</t>
  </si>
  <si>
    <t>137,06</t>
  </si>
  <si>
    <t>460,14</t>
  </si>
  <si>
    <t>144,08</t>
  </si>
  <si>
    <t>148,41</t>
  </si>
  <si>
    <t>2.118,40</t>
  </si>
  <si>
    <t>432,54</t>
  </si>
  <si>
    <t>167,16</t>
  </si>
  <si>
    <t>1.142,88</t>
  </si>
  <si>
    <t>166,44</t>
  </si>
  <si>
    <t>981,79</t>
  </si>
  <si>
    <t>469,58</t>
  </si>
  <si>
    <t>214,03</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</si>
  <si>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</si>
  <si>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</si>
  <si>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</si>
  <si>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</si>
  <si>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</si>
  <si>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</si>
  <si>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</si>
  <si>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</si>
  <si>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</si>
  <si>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</si>
  <si>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</si>
  <si>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36,31</t>
  </si>
  <si>
    <t>CABO TELEFÔNICO CI-50 200 PARES INSTALADO EM ENTRADA DE EDIFICAÇÃO - FORNECIMENTO E INSTALAÇÃO. AF_11/2019</t>
  </si>
  <si>
    <t>83,58</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</si>
  <si>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</si>
  <si>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</si>
  <si>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</si>
  <si>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</si>
  <si>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</si>
  <si>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</si>
  <si>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</si>
  <si>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</si>
  <si>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</si>
  <si>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</si>
  <si>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</si>
  <si>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6,97</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</si>
  <si>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</si>
  <si>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</si>
  <si>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</si>
  <si>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</si>
  <si>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</si>
  <si>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</si>
  <si>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</si>
  <si>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</si>
  <si>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</si>
  <si>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</si>
  <si>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</si>
  <si>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8,80</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</si>
  <si>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</si>
  <si>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</si>
  <si>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</si>
  <si>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</si>
  <si>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</si>
  <si>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</si>
  <si>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277,09</t>
  </si>
  <si>
    <t>100559</t>
  </si>
  <si>
    <t>CAIXA DE PASSAGEM PARA TELEFONE 150X150X15CM (SOBREPOR) FORNECIMENTO E INSTALACAO. AF_11/2019</t>
  </si>
  <si>
    <t>790,43</t>
  </si>
  <si>
    <t>100560</t>
  </si>
  <si>
    <t>QUADRO DE DISTRIBUIÇÃO PARA TELEFONE N.2, 20X20X12CM EM CHAPA METALICA, DE EMBUTIR, SEM ACESSORIOS, PADRÃO TELEBRAS, FORNECIMENTO E INSTALAÇÃO. AF_11/2019</t>
  </si>
  <si>
    <t>66,55</t>
  </si>
  <si>
    <t>100561</t>
  </si>
  <si>
    <t>QUADRO DE DISTRIBUICAO PARA TELEFONE N.3, 40X40X12CM EM CHAPA METALICA, DE EMBUTIR, SEM ACESSORIOS, PADRAO TELEBRAS, FORNECIMENTO E INSTALAÇÃO. AF_11/2019</t>
  </si>
  <si>
    <t>107,69</t>
  </si>
  <si>
    <t>100562</t>
  </si>
  <si>
    <t>QUADRO DE DISTRIBUICAO PARA TELEFONE N.4, 60X60X12CM EM CHAPA METALICA, DE EMBUTIR, SEM ACESSORIOS, PADRAO TELEBRAS, FORNECIMENTO E INSTALAÇÃO. AF_11/2019</t>
  </si>
  <si>
    <t>179,31</t>
  </si>
  <si>
    <t>100563</t>
  </si>
  <si>
    <t>QUADRO DE DISTRIBUIÇÃO PARA TELEFONE N.5, 80X80X12CM EM CHAPA METALICA, SEM ACESSORIOS, PADRAO TELEBRAS, FORNECIMENTO E INSTALAÇÃO. AF_11/2019</t>
  </si>
  <si>
    <t>270,13</t>
  </si>
  <si>
    <t>5.787,72</t>
  </si>
  <si>
    <t>111,07</t>
  </si>
  <si>
    <t>1.222,95</t>
  </si>
  <si>
    <t>2.799,08</t>
  </si>
  <si>
    <t>5.360,49</t>
  </si>
  <si>
    <t>1.723,04</t>
  </si>
  <si>
    <t>1.995,56</t>
  </si>
  <si>
    <t>1.315,20</t>
  </si>
  <si>
    <t>4.998,85</t>
  </si>
  <si>
    <t>4.183,17</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</si>
  <si>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</si>
  <si>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</si>
  <si>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</si>
  <si>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</si>
  <si>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</si>
  <si>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428,04</t>
  </si>
  <si>
    <t>PATCH PANEL 24 PORTAS, CATEGORIA 6 - FORNECIMENTO E INSTALAÇÃO. AF_11/2019</t>
  </si>
  <si>
    <t>567,60</t>
  </si>
  <si>
    <t>PATCH PANEL 48 PORTAS, CATEGORIA 6 - FORNECIMENTO E INSTALAÇÃO. AF_11/2019</t>
  </si>
  <si>
    <t>918,92</t>
  </si>
  <si>
    <t>TOMADA DE REDE RJ45 - FORNECIMENTO E INSTALAÇÃO. AF_11/2019</t>
  </si>
  <si>
    <t>38,71</t>
  </si>
  <si>
    <t>TOMADA PARA TELEFONE RJ11 - FORNECIMENTO E INSTALAÇÃO. AF_11/2019</t>
  </si>
  <si>
    <t>25,39</t>
  </si>
  <si>
    <t>PATCH PANEL 48 PORTAS, CATEGORIA 5E - FORNECIMENTO E INSTALAÇÃO. AF_11/2019</t>
  </si>
  <si>
    <t>752,23</t>
  </si>
  <si>
    <t>6,84</t>
  </si>
  <si>
    <t>16,75</t>
  </si>
  <si>
    <t>72,74</t>
  </si>
  <si>
    <t>22,49</t>
  </si>
  <si>
    <t>38,13</t>
  </si>
  <si>
    <t>22,03</t>
  </si>
  <si>
    <t>14,81</t>
  </si>
  <si>
    <t>23,48</t>
  </si>
  <si>
    <t>32,04</t>
  </si>
  <si>
    <t>117,55</t>
  </si>
  <si>
    <t>48,42</t>
  </si>
  <si>
    <t>63,99</t>
  </si>
  <si>
    <t>31,66</t>
  </si>
  <si>
    <t>57,95</t>
  </si>
  <si>
    <t>32,25</t>
  </si>
  <si>
    <t>58,79</t>
  </si>
  <si>
    <t>78,96</t>
  </si>
  <si>
    <t>159,89</t>
  </si>
  <si>
    <t>84,16</t>
  </si>
  <si>
    <t>127,02</t>
  </si>
  <si>
    <t>156,79</t>
  </si>
  <si>
    <t>206,94</t>
  </si>
  <si>
    <t>254,15</t>
  </si>
  <si>
    <t>34,56</t>
  </si>
  <si>
    <t>99,84</t>
  </si>
  <si>
    <t>28,86</t>
  </si>
  <si>
    <t>47,33</t>
  </si>
  <si>
    <t>99,17</t>
  </si>
  <si>
    <t>114,39</t>
  </si>
  <si>
    <t>64,99</t>
  </si>
  <si>
    <t>79,92</t>
  </si>
  <si>
    <t>105,41</t>
  </si>
  <si>
    <t>118,65</t>
  </si>
  <si>
    <t>86,89</t>
  </si>
  <si>
    <t>112,44</t>
  </si>
  <si>
    <t>64,53</t>
  </si>
  <si>
    <t>102,81</t>
  </si>
  <si>
    <t>39,44</t>
  </si>
  <si>
    <t>45,40</t>
  </si>
  <si>
    <t>77,93</t>
  </si>
  <si>
    <t>103,13</t>
  </si>
  <si>
    <t>55,23</t>
  </si>
  <si>
    <t>67,27</t>
  </si>
  <si>
    <t>106,38</t>
  </si>
  <si>
    <t>19,84</t>
  </si>
  <si>
    <t>27,70</t>
  </si>
  <si>
    <t>40,01</t>
  </si>
  <si>
    <t>70,86</t>
  </si>
  <si>
    <t>83,39</t>
  </si>
  <si>
    <t>117,75</t>
  </si>
  <si>
    <t>125,64</t>
  </si>
  <si>
    <t>167,93</t>
  </si>
  <si>
    <t>228,71</t>
  </si>
  <si>
    <t>325,77</t>
  </si>
  <si>
    <t>17,49</t>
  </si>
  <si>
    <t>28,48</t>
  </si>
  <si>
    <t>76,50</t>
  </si>
  <si>
    <t>53,33</t>
  </si>
  <si>
    <t>76,96</t>
  </si>
  <si>
    <t>20,26</t>
  </si>
  <si>
    <t>9,99</t>
  </si>
  <si>
    <t>68,43</t>
  </si>
  <si>
    <t>118,74</t>
  </si>
  <si>
    <t>67,26</t>
  </si>
  <si>
    <t>135,86</t>
  </si>
  <si>
    <t>11,06</t>
  </si>
  <si>
    <t>13,41</t>
  </si>
  <si>
    <t>32,17</t>
  </si>
  <si>
    <t>52,56</t>
  </si>
  <si>
    <t>68,69</t>
  </si>
  <si>
    <t>71,23</t>
  </si>
  <si>
    <t>28,63</t>
  </si>
  <si>
    <t>35,87</t>
  </si>
  <si>
    <t>43,73</t>
  </si>
  <si>
    <t>36,19</t>
  </si>
  <si>
    <t>44,10</t>
  </si>
  <si>
    <t>46,28</t>
  </si>
  <si>
    <t>58,76</t>
  </si>
  <si>
    <t>105,93</t>
  </si>
  <si>
    <t>114,54</t>
  </si>
  <si>
    <t>31,72</t>
  </si>
  <si>
    <t>49,44</t>
  </si>
  <si>
    <t>62,14</t>
  </si>
  <si>
    <t>61,36</t>
  </si>
  <si>
    <t>78,39</t>
  </si>
  <si>
    <t>76,87</t>
  </si>
  <si>
    <t>110,68</t>
  </si>
  <si>
    <t>134,35</t>
  </si>
  <si>
    <t>185,70</t>
  </si>
  <si>
    <t>240,58</t>
  </si>
  <si>
    <t>37,28</t>
  </si>
  <si>
    <t>58,84</t>
  </si>
  <si>
    <t>80,25</t>
  </si>
  <si>
    <t>96,50</t>
  </si>
  <si>
    <t>35,14</t>
  </si>
  <si>
    <t>213,53</t>
  </si>
  <si>
    <t>302,24</t>
  </si>
  <si>
    <t>721,65</t>
  </si>
  <si>
    <t>305,10</t>
  </si>
  <si>
    <t>127,28</t>
  </si>
  <si>
    <t>224,45</t>
  </si>
  <si>
    <t>362,88</t>
  </si>
  <si>
    <t>168,99</t>
  </si>
  <si>
    <t>168,30</t>
  </si>
  <si>
    <t>172,32</t>
  </si>
  <si>
    <t>121,90</t>
  </si>
  <si>
    <t>251,04</t>
  </si>
  <si>
    <t>406,91</t>
  </si>
  <si>
    <t>268,98</t>
  </si>
  <si>
    <t>373,76</t>
  </si>
  <si>
    <t>6,88</t>
  </si>
  <si>
    <t>4,45</t>
  </si>
  <si>
    <t>6,98</t>
  </si>
  <si>
    <t>24,33</t>
  </si>
  <si>
    <t>8,48</t>
  </si>
  <si>
    <t>14,26</t>
  </si>
  <si>
    <t>7,56</t>
  </si>
  <si>
    <t>11,12</t>
  </si>
  <si>
    <t>29,55</t>
  </si>
  <si>
    <t>23,72</t>
  </si>
  <si>
    <t>82,31</t>
  </si>
  <si>
    <t>61,85</t>
  </si>
  <si>
    <t>34,73</t>
  </si>
  <si>
    <t>97,02</t>
  </si>
  <si>
    <t>71,72</t>
  </si>
  <si>
    <t>30,66</t>
  </si>
  <si>
    <t>34,63</t>
  </si>
  <si>
    <t>27,66</t>
  </si>
  <si>
    <t>30,91</t>
  </si>
  <si>
    <t>18,78</t>
  </si>
  <si>
    <t>28,54</t>
  </si>
  <si>
    <t>51,79</t>
  </si>
  <si>
    <t>16,56</t>
  </si>
  <si>
    <t>12,59</t>
  </si>
  <si>
    <t>42,10</t>
  </si>
  <si>
    <t>25,82</t>
  </si>
  <si>
    <t>57,64</t>
  </si>
  <si>
    <t>5,96</t>
  </si>
  <si>
    <t>103,85</t>
  </si>
  <si>
    <t>29,35</t>
  </si>
  <si>
    <t>33,33</t>
  </si>
  <si>
    <t>44,27</t>
  </si>
  <si>
    <t>105,85</t>
  </si>
  <si>
    <t>85,82</t>
  </si>
  <si>
    <t>23,80</t>
  </si>
  <si>
    <t>24,51</t>
  </si>
  <si>
    <t>132,33</t>
  </si>
  <si>
    <t>200,36</t>
  </si>
  <si>
    <t>9,61</t>
  </si>
  <si>
    <t>33,45</t>
  </si>
  <si>
    <t>61,51</t>
  </si>
  <si>
    <t>53,09</t>
  </si>
  <si>
    <t>94,15</t>
  </si>
  <si>
    <t>76,93</t>
  </si>
  <si>
    <t>17,97</t>
  </si>
  <si>
    <t>27,73</t>
  </si>
  <si>
    <t>50,98</t>
  </si>
  <si>
    <t>86,52</t>
  </si>
  <si>
    <t>57,87</t>
  </si>
  <si>
    <t>77,98</t>
  </si>
  <si>
    <t>34,13</t>
  </si>
  <si>
    <t>57,72</t>
  </si>
  <si>
    <t>55,85</t>
  </si>
  <si>
    <t>180,83</t>
  </si>
  <si>
    <t>156,46</t>
  </si>
  <si>
    <t>123,95</t>
  </si>
  <si>
    <t>95,55</t>
  </si>
  <si>
    <t>30,32</t>
  </si>
  <si>
    <t>76,31</t>
  </si>
  <si>
    <t>11,32</t>
  </si>
  <si>
    <t>16,26</t>
  </si>
  <si>
    <t>14,15</t>
  </si>
  <si>
    <t>23,30</t>
  </si>
  <si>
    <t>14,99</t>
  </si>
  <si>
    <t>25,14</t>
  </si>
  <si>
    <t>34,95</t>
  </si>
  <si>
    <t>35,47</t>
  </si>
  <si>
    <t>86,07</t>
  </si>
  <si>
    <t>99,30</t>
  </si>
  <si>
    <t>101,87</t>
  </si>
  <si>
    <t>35,74</t>
  </si>
  <si>
    <t>10,63</t>
  </si>
  <si>
    <t>32,47</t>
  </si>
  <si>
    <t>47,13</t>
  </si>
  <si>
    <t>75,56</t>
  </si>
  <si>
    <t>77,36</t>
  </si>
  <si>
    <t>28,26</t>
  </si>
  <si>
    <t>22,67</t>
  </si>
  <si>
    <t>92,23</t>
  </si>
  <si>
    <t>19,93</t>
  </si>
  <si>
    <t>124,50</t>
  </si>
  <si>
    <t>62,84</t>
  </si>
  <si>
    <t>68,93</t>
  </si>
  <si>
    <t>90,93</t>
  </si>
  <si>
    <t>80,09</t>
  </si>
  <si>
    <t>29,01</t>
  </si>
  <si>
    <t>44,35</t>
  </si>
  <si>
    <t>97,30</t>
  </si>
  <si>
    <t>119,86</t>
  </si>
  <si>
    <t>64,42</t>
  </si>
  <si>
    <t>22,97</t>
  </si>
  <si>
    <t>59,74</t>
  </si>
  <si>
    <t>30,52</t>
  </si>
  <si>
    <t>35,42</t>
  </si>
  <si>
    <t>66,71</t>
  </si>
  <si>
    <t>148,60</t>
  </si>
  <si>
    <t>16,48</t>
  </si>
  <si>
    <t>43,11</t>
  </si>
  <si>
    <t>203,51</t>
  </si>
  <si>
    <t>18,59</t>
  </si>
  <si>
    <t>37,98</t>
  </si>
  <si>
    <t>105,53</t>
  </si>
  <si>
    <t>21,01</t>
  </si>
  <si>
    <t>40,56</t>
  </si>
  <si>
    <t>97,37</t>
  </si>
  <si>
    <t>251,28</t>
  </si>
  <si>
    <t>12,82</t>
  </si>
  <si>
    <t>23,74</t>
  </si>
  <si>
    <t>13,75</t>
  </si>
  <si>
    <t>28,18</t>
  </si>
  <si>
    <t>47,83</t>
  </si>
  <si>
    <t>71,49</t>
  </si>
  <si>
    <t>90,98</t>
  </si>
  <si>
    <t>71,09</t>
  </si>
  <si>
    <t>110,47</t>
  </si>
  <si>
    <t>148,26</t>
  </si>
  <si>
    <t>92,47</t>
  </si>
  <si>
    <t>141,03</t>
  </si>
  <si>
    <t>176,92</t>
  </si>
  <si>
    <t>30,44</t>
  </si>
  <si>
    <t>47,81</t>
  </si>
  <si>
    <t>64,90</t>
  </si>
  <si>
    <t>72,60</t>
  </si>
  <si>
    <t>93,27</t>
  </si>
  <si>
    <t>100,12</t>
  </si>
  <si>
    <t>48,31</t>
  </si>
  <si>
    <t>44,65</t>
  </si>
  <si>
    <t>69,32</t>
  </si>
  <si>
    <t>112,16</t>
  </si>
  <si>
    <t>104,62</t>
  </si>
  <si>
    <t>151,69</t>
  </si>
  <si>
    <t>137,16</t>
  </si>
  <si>
    <t>48,52</t>
  </si>
  <si>
    <t>60,00</t>
  </si>
  <si>
    <t>92,38</t>
  </si>
  <si>
    <t>181,49</t>
  </si>
  <si>
    <t>20,10</t>
  </si>
  <si>
    <t>24,72</t>
  </si>
  <si>
    <t>28,55</t>
  </si>
  <si>
    <t>53,90</t>
  </si>
  <si>
    <t>80,47</t>
  </si>
  <si>
    <t>87,32</t>
  </si>
  <si>
    <t>37,83</t>
  </si>
  <si>
    <t>43,70</t>
  </si>
  <si>
    <t>57,29</t>
  </si>
  <si>
    <t>55,58</t>
  </si>
  <si>
    <t>95,68</t>
  </si>
  <si>
    <t>132,50</t>
  </si>
  <si>
    <t>45,97</t>
  </si>
  <si>
    <t>74,04</t>
  </si>
  <si>
    <t>121,29</t>
  </si>
  <si>
    <t>155,89</t>
  </si>
  <si>
    <t>10,02</t>
  </si>
  <si>
    <t>24,61</t>
  </si>
  <si>
    <t>23,99</t>
  </si>
  <si>
    <t>35,50</t>
  </si>
  <si>
    <t>97,84</t>
  </si>
  <si>
    <t>149,77</t>
  </si>
  <si>
    <t>221,07</t>
  </si>
  <si>
    <t>59,40</t>
  </si>
  <si>
    <t>71,27</t>
  </si>
  <si>
    <t>97,80</t>
  </si>
  <si>
    <t>150,88</t>
  </si>
  <si>
    <t>223,36</t>
  </si>
  <si>
    <t>63,28</t>
  </si>
  <si>
    <t>139,88</t>
  </si>
  <si>
    <t>210,56</t>
  </si>
  <si>
    <t>33,99</t>
  </si>
  <si>
    <t>40,88</t>
  </si>
  <si>
    <t>103,51</t>
  </si>
  <si>
    <t>26,14</t>
  </si>
  <si>
    <t>32,76</t>
  </si>
  <si>
    <t>32,75</t>
  </si>
  <si>
    <t>37,61</t>
  </si>
  <si>
    <t>75,85</t>
  </si>
  <si>
    <t>105,80</t>
  </si>
  <si>
    <t>19,98</t>
  </si>
  <si>
    <t>20,17</t>
  </si>
  <si>
    <t>25,75</t>
  </si>
  <si>
    <t>64,85</t>
  </si>
  <si>
    <t>297,10</t>
  </si>
  <si>
    <t>326,74</t>
  </si>
  <si>
    <t>374,26</t>
  </si>
  <si>
    <t>28,61</t>
  </si>
  <si>
    <t>26,84</t>
  </si>
  <si>
    <t>469,77</t>
  </si>
  <si>
    <t>650,93</t>
  </si>
  <si>
    <t>98,07</t>
  </si>
  <si>
    <t>858,74</t>
  </si>
  <si>
    <t>48,02</t>
  </si>
  <si>
    <t>13,99</t>
  </si>
  <si>
    <t>257,05</t>
  </si>
  <si>
    <t>298,49</t>
  </si>
  <si>
    <t>27,60</t>
  </si>
  <si>
    <t>10,28</t>
  </si>
  <si>
    <t>328,12</t>
  </si>
  <si>
    <t>46,84</t>
  </si>
  <si>
    <t>35,76</t>
  </si>
  <si>
    <t>21,52</t>
  </si>
  <si>
    <t>257,17</t>
  </si>
  <si>
    <t>299,72</t>
  </si>
  <si>
    <t>49,08</t>
  </si>
  <si>
    <t>330,36</t>
  </si>
  <si>
    <t>16,16</t>
  </si>
  <si>
    <t>76,08</t>
  </si>
  <si>
    <t>167,68</t>
  </si>
  <si>
    <t>38,14</t>
  </si>
  <si>
    <t>52,12</t>
  </si>
  <si>
    <t>87,22</t>
  </si>
  <si>
    <t>80,37</t>
  </si>
  <si>
    <t>54,86</t>
  </si>
  <si>
    <t>56,57</t>
  </si>
  <si>
    <t>93,06</t>
  </si>
  <si>
    <t>117,84</t>
  </si>
  <si>
    <t>132,37</t>
  </si>
  <si>
    <t>73,02</t>
  </si>
  <si>
    <t>117,71</t>
  </si>
  <si>
    <t>155,63</t>
  </si>
  <si>
    <t>167,26</t>
  </si>
  <si>
    <t>233,54</t>
  </si>
  <si>
    <t>90,41</t>
  </si>
  <si>
    <t>215,55</t>
  </si>
  <si>
    <t>179,72</t>
  </si>
  <si>
    <t>212,11</t>
  </si>
  <si>
    <t>480,14</t>
  </si>
  <si>
    <t>116,68</t>
  </si>
  <si>
    <t>267,34</t>
  </si>
  <si>
    <t>404,57</t>
  </si>
  <si>
    <t>835,68</t>
  </si>
  <si>
    <t>8,50</t>
  </si>
  <si>
    <t>20,02</t>
  </si>
  <si>
    <t>41,69</t>
  </si>
  <si>
    <t>80,39</t>
  </si>
  <si>
    <t>7,69</t>
  </si>
  <si>
    <t>17,46</t>
  </si>
  <si>
    <t>12,07</t>
  </si>
  <si>
    <t>19,62</t>
  </si>
  <si>
    <t>32,86</t>
  </si>
  <si>
    <t>86,14</t>
  </si>
  <si>
    <t>110,23</t>
  </si>
  <si>
    <t>84,93</t>
  </si>
  <si>
    <t>167,49</t>
  </si>
  <si>
    <t>17,65</t>
  </si>
  <si>
    <t>24,67</t>
  </si>
  <si>
    <t>58,25</t>
  </si>
  <si>
    <t>95,01</t>
  </si>
  <si>
    <t>17,21</t>
  </si>
  <si>
    <t>37,80</t>
  </si>
  <si>
    <t>37,13</t>
  </si>
  <si>
    <t>154,44</t>
  </si>
  <si>
    <t>209,38</t>
  </si>
  <si>
    <t>289,04</t>
  </si>
  <si>
    <t>20,70</t>
  </si>
  <si>
    <t>75,77</t>
  </si>
  <si>
    <t>91,73</t>
  </si>
  <si>
    <t>82,33</t>
  </si>
  <si>
    <t>13,63</t>
  </si>
  <si>
    <t>18,56</t>
  </si>
  <si>
    <t>84,15</t>
  </si>
  <si>
    <t>105,17</t>
  </si>
  <si>
    <t>23,87</t>
  </si>
  <si>
    <t>47,47</t>
  </si>
  <si>
    <t>126,92</t>
  </si>
  <si>
    <t>60,95</t>
  </si>
  <si>
    <t>191,26</t>
  </si>
  <si>
    <t>221,23</t>
  </si>
  <si>
    <t>309,91</t>
  </si>
  <si>
    <t>68,61</t>
  </si>
  <si>
    <t>12,58</t>
  </si>
  <si>
    <t>32,16</t>
  </si>
  <si>
    <t>13,47</t>
  </si>
  <si>
    <t>14,33</t>
  </si>
  <si>
    <t>31,15</t>
  </si>
  <si>
    <t>23,69</t>
  </si>
  <si>
    <t>22,46</t>
  </si>
  <si>
    <t>51,63</t>
  </si>
  <si>
    <t>50,19</t>
  </si>
  <si>
    <t>77,67</t>
  </si>
  <si>
    <t>116,19</t>
  </si>
  <si>
    <t>16,12</t>
  </si>
  <si>
    <t>82,51</t>
  </si>
  <si>
    <t>131,65</t>
  </si>
  <si>
    <t>51,74</t>
  </si>
  <si>
    <t>82,47</t>
  </si>
  <si>
    <t>10,65</t>
  </si>
  <si>
    <t>55,05</t>
  </si>
  <si>
    <t>116,15</t>
  </si>
  <si>
    <t>10,95</t>
  </si>
  <si>
    <t>15,71</t>
  </si>
  <si>
    <t>22,39</t>
  </si>
  <si>
    <t>60,32</t>
  </si>
  <si>
    <t>131,58</t>
  </si>
  <si>
    <t>193,70</t>
  </si>
  <si>
    <t>99,46</t>
  </si>
  <si>
    <t>177,99</t>
  </si>
  <si>
    <t>199,99</t>
  </si>
  <si>
    <t>97,03</t>
  </si>
  <si>
    <t>161,77</t>
  </si>
  <si>
    <t>14,91</t>
  </si>
  <si>
    <t>20,63</t>
  </si>
  <si>
    <t>28,89</t>
  </si>
  <si>
    <t>22,82</t>
  </si>
  <si>
    <t>37,44</t>
  </si>
  <si>
    <t>15,90</t>
  </si>
  <si>
    <t>20,32</t>
  </si>
  <si>
    <t>36,07</t>
  </si>
  <si>
    <t>33,97</t>
  </si>
  <si>
    <t>45,52</t>
  </si>
  <si>
    <t>25,17</t>
  </si>
  <si>
    <t>39,59</t>
  </si>
  <si>
    <t>55,02</t>
  </si>
  <si>
    <t>63,01</t>
  </si>
  <si>
    <t>66,65</t>
  </si>
  <si>
    <t>79,51</t>
  </si>
  <si>
    <t>140,90</t>
  </si>
  <si>
    <t>150,24</t>
  </si>
  <si>
    <t>151,99</t>
  </si>
  <si>
    <t>152,80</t>
  </si>
  <si>
    <t>173,71</t>
  </si>
  <si>
    <t>183,19</t>
  </si>
  <si>
    <t>31,39</t>
  </si>
  <si>
    <t>28,42</t>
  </si>
  <si>
    <t>32,08</t>
  </si>
  <si>
    <t>56,99</t>
  </si>
  <si>
    <t>58,02</t>
  </si>
  <si>
    <t>76,24</t>
  </si>
  <si>
    <t>78,36</t>
  </si>
  <si>
    <t>85,87</t>
  </si>
  <si>
    <t>102,83</t>
  </si>
  <si>
    <t>113,62</t>
  </si>
  <si>
    <t>77,29</t>
  </si>
  <si>
    <t>91,04</t>
  </si>
  <si>
    <t>157,60</t>
  </si>
  <si>
    <t>167,76</t>
  </si>
  <si>
    <t>205,19</t>
  </si>
  <si>
    <t>127,30</t>
  </si>
  <si>
    <t>135,15</t>
  </si>
  <si>
    <t>216,74</t>
  </si>
  <si>
    <t>229,29</t>
  </si>
  <si>
    <t>491,38</t>
  </si>
  <si>
    <t>201,23</t>
  </si>
  <si>
    <t>345,32</t>
  </si>
  <si>
    <t>530,89</t>
  </si>
  <si>
    <t>41,85</t>
  </si>
  <si>
    <t>53,19</t>
  </si>
  <si>
    <t>79,49</t>
  </si>
  <si>
    <t>148,01</t>
  </si>
  <si>
    <t>160,14</t>
  </si>
  <si>
    <t>39,30</t>
  </si>
  <si>
    <t>56,95</t>
  </si>
  <si>
    <t>79,75</t>
  </si>
  <si>
    <t>109,98</t>
  </si>
  <si>
    <t>117,83</t>
  </si>
  <si>
    <t>202,38</t>
  </si>
  <si>
    <t>214,93</t>
  </si>
  <si>
    <t>479,93</t>
  </si>
  <si>
    <t>423,62</t>
  </si>
  <si>
    <t>89,04</t>
  </si>
  <si>
    <t>114,83</t>
  </si>
  <si>
    <t>178,11</t>
  </si>
  <si>
    <t>326,12</t>
  </si>
  <si>
    <t>515,65</t>
  </si>
  <si>
    <t>18,43</t>
  </si>
  <si>
    <t>39,60</t>
  </si>
  <si>
    <t>58,81</t>
  </si>
  <si>
    <t>110,29</t>
  </si>
  <si>
    <t>138,08</t>
  </si>
  <si>
    <t>147,10</t>
  </si>
  <si>
    <t>184,53</t>
  </si>
  <si>
    <t>72,41</t>
  </si>
  <si>
    <t>99,62</t>
  </si>
  <si>
    <t>107,47</t>
  </si>
  <si>
    <t>187,42</t>
  </si>
  <si>
    <t>199,97</t>
  </si>
  <si>
    <t>460,40</t>
  </si>
  <si>
    <t>404,09</t>
  </si>
  <si>
    <t>82,46</t>
  </si>
  <si>
    <t>105,02</t>
  </si>
  <si>
    <t>309,14</t>
  </si>
  <si>
    <t>489,62</t>
  </si>
  <si>
    <t>19,38</t>
  </si>
  <si>
    <t>32,97</t>
  </si>
  <si>
    <t>23,65</t>
  </si>
  <si>
    <t>35,09</t>
  </si>
  <si>
    <t>49,70</t>
  </si>
  <si>
    <t>20,35</t>
  </si>
  <si>
    <t>185,56</t>
  </si>
  <si>
    <t>244,37</t>
  </si>
  <si>
    <t>692,63</t>
  </si>
  <si>
    <t>558,48</t>
  </si>
  <si>
    <t>128,29</t>
  </si>
  <si>
    <t>401,58</t>
  </si>
  <si>
    <t>553,58</t>
  </si>
  <si>
    <t>648,42</t>
  </si>
  <si>
    <t>163,08</t>
  </si>
  <si>
    <t>304,02</t>
  </si>
  <si>
    <t>501,10</t>
  </si>
  <si>
    <t>61,86</t>
  </si>
  <si>
    <t>129,51</t>
  </si>
  <si>
    <t>271,79</t>
  </si>
  <si>
    <t>470,35</t>
  </si>
  <si>
    <t>778,42</t>
  </si>
  <si>
    <t>347,95</t>
  </si>
  <si>
    <t>125,35</t>
  </si>
  <si>
    <t>198,72</t>
  </si>
  <si>
    <t>390,26</t>
  </si>
  <si>
    <t>538,05</t>
  </si>
  <si>
    <t>628,34</t>
  </si>
  <si>
    <t>158,92</t>
  </si>
  <si>
    <t>296,89</t>
  </si>
  <si>
    <t>418,91</t>
  </si>
  <si>
    <t>487,35</t>
  </si>
  <si>
    <t>46,71</t>
  </si>
  <si>
    <t>435,06</t>
  </si>
  <si>
    <t>461,82</t>
  </si>
  <si>
    <t>606,26</t>
  </si>
  <si>
    <t>371,92</t>
  </si>
  <si>
    <t>152,38</t>
  </si>
  <si>
    <t>20,41</t>
  </si>
  <si>
    <t>106,75</t>
  </si>
  <si>
    <t>360,34</t>
  </si>
  <si>
    <t>293,42</t>
  </si>
  <si>
    <t>507,31</t>
  </si>
  <si>
    <t>188,18</t>
  </si>
  <si>
    <t>173,99</t>
  </si>
  <si>
    <t>254,22</t>
  </si>
  <si>
    <t>153,59</t>
  </si>
  <si>
    <t>106,56</t>
  </si>
  <si>
    <t>204,61</t>
  </si>
  <si>
    <t>270,88</t>
  </si>
  <si>
    <t>106,42</t>
  </si>
  <si>
    <t>165,78</t>
  </si>
  <si>
    <t>197,70</t>
  </si>
  <si>
    <t>77,30</t>
  </si>
  <si>
    <t>73,98</t>
  </si>
  <si>
    <t>30,15</t>
  </si>
  <si>
    <t>664,80</t>
  </si>
  <si>
    <t>634,37</t>
  </si>
  <si>
    <t>644,93</t>
  </si>
  <si>
    <t>529,23</t>
  </si>
  <si>
    <t>405,97</t>
  </si>
  <si>
    <t>416,53</t>
  </si>
  <si>
    <t>290,48</t>
  </si>
  <si>
    <t>301,04</t>
  </si>
  <si>
    <t>186,43</t>
  </si>
  <si>
    <t>196,99</t>
  </si>
  <si>
    <t>180,49</t>
  </si>
  <si>
    <t>191,05</t>
  </si>
  <si>
    <t>368,84</t>
  </si>
  <si>
    <t>389,04</t>
  </si>
  <si>
    <t>248,53</t>
  </si>
  <si>
    <t>242,59</t>
  </si>
  <si>
    <t>199,80</t>
  </si>
  <si>
    <t>298,57</t>
  </si>
  <si>
    <t>134,95</t>
  </si>
  <si>
    <t>233,72</t>
  </si>
  <si>
    <t>262,56</t>
  </si>
  <si>
    <t>621,22</t>
  </si>
  <si>
    <t>491,70</t>
  </si>
  <si>
    <t>170,31</t>
  </si>
  <si>
    <t>164,37</t>
  </si>
  <si>
    <t>711,12</t>
  </si>
  <si>
    <t>40,73</t>
  </si>
  <si>
    <t>353,86</t>
  </si>
  <si>
    <t>532,40</t>
  </si>
  <si>
    <t>889,35</t>
  </si>
  <si>
    <t>169,70</t>
  </si>
  <si>
    <t>175,27</t>
  </si>
  <si>
    <t>625,29</t>
  </si>
  <si>
    <t>630,86</t>
  </si>
  <si>
    <t>84,13</t>
  </si>
  <si>
    <t>1.053,80</t>
  </si>
  <si>
    <t>1.542,09</t>
  </si>
  <si>
    <t>2.257,87</t>
  </si>
  <si>
    <t>2.993,02</t>
  </si>
  <si>
    <t>3.461,66</t>
  </si>
  <si>
    <t>4.561,69</t>
  </si>
  <si>
    <t>3.397,42</t>
  </si>
  <si>
    <t>4.541,55</t>
  </si>
  <si>
    <t>6.424,20</t>
  </si>
  <si>
    <t>8.608,89</t>
  </si>
  <si>
    <t>9.871,28</t>
  </si>
  <si>
    <t>10.845,32</t>
  </si>
  <si>
    <t>2.843,02</t>
  </si>
  <si>
    <t>4.441,00</t>
  </si>
  <si>
    <t>6.892,34</t>
  </si>
  <si>
    <t>8.960,79</t>
  </si>
  <si>
    <t>10.323,11</t>
  </si>
  <si>
    <t>12.152,39</t>
  </si>
  <si>
    <t>2.875,73</t>
  </si>
  <si>
    <t>5.038,87</t>
  </si>
  <si>
    <t>6.481,31</t>
  </si>
  <si>
    <t>9.603,21</t>
  </si>
  <si>
    <t>2.615,72</t>
  </si>
  <si>
    <t>3.463,38</t>
  </si>
  <si>
    <t>4.871,13</t>
  </si>
  <si>
    <t>6.598,82</t>
  </si>
  <si>
    <t>7.471,98</t>
  </si>
  <si>
    <t>8.018,86</t>
  </si>
  <si>
    <t>2.234,54</t>
  </si>
  <si>
    <t>3.541,85</t>
  </si>
  <si>
    <t>5.574,13</t>
  </si>
  <si>
    <t>7.189,82</t>
  </si>
  <si>
    <t>8.465,30</t>
  </si>
  <si>
    <t>9.996,42</t>
  </si>
  <si>
    <t>1.861,63</t>
  </si>
  <si>
    <t>3.201,43</t>
  </si>
  <si>
    <t>4.186,41</t>
  </si>
  <si>
    <t>6.199,22</t>
  </si>
  <si>
    <t>567,21</t>
  </si>
  <si>
    <t>383,20</t>
  </si>
  <si>
    <t>370,81</t>
  </si>
  <si>
    <t>98,23</t>
  </si>
  <si>
    <t>146,18</t>
  </si>
  <si>
    <t>87,79</t>
  </si>
  <si>
    <t>211,80</t>
  </si>
  <si>
    <t>305,49</t>
  </si>
  <si>
    <t>65,25</t>
  </si>
  <si>
    <t>61,87</t>
  </si>
  <si>
    <t>40,55</t>
  </si>
  <si>
    <t>104,08</t>
  </si>
  <si>
    <t>49,83</t>
  </si>
  <si>
    <t>63,98</t>
  </si>
  <si>
    <t>92,43</t>
  </si>
  <si>
    <t>119,77</t>
  </si>
  <si>
    <t>219,18</t>
  </si>
  <si>
    <t>260,86</t>
  </si>
  <si>
    <t>512,74</t>
  </si>
  <si>
    <t>127,57</t>
  </si>
  <si>
    <t>132,24</t>
  </si>
  <si>
    <t>67,85</t>
  </si>
  <si>
    <t>111,97</t>
  </si>
  <si>
    <t>60,13</t>
  </si>
  <si>
    <t>79,55</t>
  </si>
  <si>
    <t>106,74</t>
  </si>
  <si>
    <t>123,30</t>
  </si>
  <si>
    <t>177,29</t>
  </si>
  <si>
    <t>68,47</t>
  </si>
  <si>
    <t>109,32</t>
  </si>
  <si>
    <t>224,00</t>
  </si>
  <si>
    <t>308,63</t>
  </si>
  <si>
    <t>417,14</t>
  </si>
  <si>
    <t>631,33</t>
  </si>
  <si>
    <t>63,08</t>
  </si>
  <si>
    <t>46,30</t>
  </si>
  <si>
    <t>90,88</t>
  </si>
  <si>
    <t>136,16</t>
  </si>
  <si>
    <t>266,86</t>
  </si>
  <si>
    <t>442,24</t>
  </si>
  <si>
    <t>212,77</t>
  </si>
  <si>
    <t>116,91</t>
  </si>
  <si>
    <t>126,13</t>
  </si>
  <si>
    <t>399,21</t>
  </si>
  <si>
    <t>486,71</t>
  </si>
  <si>
    <t>628,20</t>
  </si>
  <si>
    <t>213,75</t>
  </si>
  <si>
    <t>316,02</t>
  </si>
  <si>
    <t>413,76</t>
  </si>
  <si>
    <t>156,36</t>
  </si>
  <si>
    <t>287,23</t>
  </si>
  <si>
    <t>428,09</t>
  </si>
  <si>
    <t>561,71</t>
  </si>
  <si>
    <t>101,36</t>
  </si>
  <si>
    <t>107,70</t>
  </si>
  <si>
    <t>131,67</t>
  </si>
  <si>
    <t>68,06</t>
  </si>
  <si>
    <t>119,26</t>
  </si>
  <si>
    <t>72,96</t>
  </si>
  <si>
    <t>10,12</t>
  </si>
  <si>
    <t>24,59</t>
  </si>
  <si>
    <t>35,24</t>
  </si>
  <si>
    <t>41,52</t>
  </si>
  <si>
    <t>66,49</t>
  </si>
  <si>
    <t>84,94</t>
  </si>
  <si>
    <t>9,20</t>
  </si>
  <si>
    <t>20,66</t>
  </si>
  <si>
    <t>19,10</t>
  </si>
  <si>
    <t>27,72</t>
  </si>
  <si>
    <t>35,54</t>
  </si>
  <si>
    <t>1.913,08</t>
  </si>
  <si>
    <t>1.340,68</t>
  </si>
  <si>
    <t>1.055,32</t>
  </si>
  <si>
    <t>885,88</t>
  </si>
  <si>
    <t>34,82</t>
  </si>
  <si>
    <t>78,46</t>
  </si>
  <si>
    <t>38,64</t>
  </si>
  <si>
    <t>474,20</t>
  </si>
  <si>
    <t>616,46</t>
  </si>
  <si>
    <t>169,72</t>
  </si>
  <si>
    <t>271,56</t>
  </si>
  <si>
    <t>543,12</t>
  </si>
  <si>
    <t>814,68</t>
  </si>
  <si>
    <t>1.110,12</t>
  </si>
  <si>
    <t>1.509,77</t>
  </si>
  <si>
    <t>1.687,39</t>
  </si>
  <si>
    <t>444,05</t>
  </si>
  <si>
    <t>577,26</t>
  </si>
  <si>
    <t>888,10</t>
  </si>
  <si>
    <t>1.420,96</t>
  </si>
  <si>
    <t>339,45</t>
  </si>
  <si>
    <t>678,90</t>
  </si>
  <si>
    <t>374,60</t>
  </si>
  <si>
    <t>66,83</t>
  </si>
  <si>
    <t>153,26</t>
  </si>
  <si>
    <t>78,81</t>
  </si>
  <si>
    <t>940,32</t>
  </si>
  <si>
    <t>163,68</t>
  </si>
  <si>
    <t>78,93</t>
  </si>
  <si>
    <t>77,89</t>
  </si>
  <si>
    <t>75,89</t>
  </si>
  <si>
    <t>51,14</t>
  </si>
  <si>
    <t>513,86</t>
  </si>
  <si>
    <t>758,89</t>
  </si>
  <si>
    <t>621,96</t>
  </si>
  <si>
    <t>485,95</t>
  </si>
  <si>
    <t>508,53</t>
  </si>
  <si>
    <t>424,63</t>
  </si>
  <si>
    <t>340,17</t>
  </si>
  <si>
    <t>3,85</t>
  </si>
  <si>
    <t>15,54</t>
  </si>
  <si>
    <t>5,41</t>
  </si>
  <si>
    <t>69,55</t>
  </si>
  <si>
    <t>29,32</t>
  </si>
  <si>
    <t>106,60</t>
  </si>
  <si>
    <t>67,49</t>
  </si>
  <si>
    <t>129,94</t>
  </si>
  <si>
    <t>215,84</t>
  </si>
  <si>
    <t>115,92</t>
  </si>
  <si>
    <t>143,20</t>
  </si>
  <si>
    <t>214,80</t>
  </si>
  <si>
    <t>3,45</t>
  </si>
  <si>
    <t>22,88</t>
  </si>
  <si>
    <t>17,87</t>
  </si>
  <si>
    <t>18,96</t>
  </si>
  <si>
    <t>61,09</t>
  </si>
  <si>
    <t>54,50</t>
  </si>
  <si>
    <t>55,33</t>
  </si>
  <si>
    <t>53,18</t>
  </si>
  <si>
    <t>52,52</t>
  </si>
  <si>
    <t>68,91</t>
  </si>
  <si>
    <t>58,43</t>
  </si>
  <si>
    <t>71,62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</si>
  <si>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</si>
  <si>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</si>
  <si>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15,03</t>
  </si>
  <si>
    <t>24,74</t>
  </si>
  <si>
    <t>204,66</t>
  </si>
  <si>
    <t>133,95</t>
  </si>
  <si>
    <t>208,20</t>
  </si>
  <si>
    <t>112,25</t>
  </si>
  <si>
    <t>189,98</t>
  </si>
  <si>
    <t>108,13</t>
  </si>
  <si>
    <t>177,16</t>
  </si>
  <si>
    <t>113,92</t>
  </si>
  <si>
    <t>183,69</t>
  </si>
  <si>
    <t>145,62</t>
  </si>
  <si>
    <t>151,94</t>
  </si>
  <si>
    <t>106,52</t>
  </si>
  <si>
    <t>85,72</t>
  </si>
  <si>
    <t>200,71</t>
  </si>
  <si>
    <t>37,69</t>
  </si>
  <si>
    <t>51,30</t>
  </si>
  <si>
    <t>60,27</t>
  </si>
  <si>
    <t>61,22</t>
  </si>
  <si>
    <t>47,96</t>
  </si>
  <si>
    <t>56,13</t>
  </si>
  <si>
    <t>42,70</t>
  </si>
  <si>
    <t>43,42</t>
  </si>
  <si>
    <t>65,92</t>
  </si>
  <si>
    <t>66,87</t>
  </si>
  <si>
    <t>36,57</t>
  </si>
  <si>
    <t>37,29</t>
  </si>
  <si>
    <t>50,52</t>
  </si>
  <si>
    <t>51,34</t>
  </si>
  <si>
    <t>60,55</t>
  </si>
  <si>
    <t>65,12</t>
  </si>
  <si>
    <t>61,71</t>
  </si>
  <si>
    <t>70,72</t>
  </si>
  <si>
    <t>71,45</t>
  </si>
  <si>
    <t>109,92</t>
  </si>
  <si>
    <t>110,85</t>
  </si>
  <si>
    <t>55,04</t>
  </si>
  <si>
    <t>55,72</t>
  </si>
  <si>
    <t>52,44</t>
  </si>
  <si>
    <t>58,30</t>
  </si>
  <si>
    <t>89,86</t>
  </si>
  <si>
    <t>90,79</t>
  </si>
  <si>
    <t>73,18</t>
  </si>
  <si>
    <t>70,96</t>
  </si>
  <si>
    <t>127,39</t>
  </si>
  <si>
    <t>128,32</t>
  </si>
  <si>
    <t>57,56</t>
  </si>
  <si>
    <t>65,86</t>
  </si>
  <si>
    <t>100,45</t>
  </si>
  <si>
    <t>101,38</t>
  </si>
  <si>
    <t>61,31</t>
  </si>
  <si>
    <t>107,15</t>
  </si>
  <si>
    <t>581,35</t>
  </si>
  <si>
    <t>48,88</t>
  </si>
  <si>
    <t>44,48</t>
  </si>
  <si>
    <t>52,97</t>
  </si>
  <si>
    <t>46,14</t>
  </si>
  <si>
    <t>57,23</t>
  </si>
  <si>
    <t>52,88</t>
  </si>
  <si>
    <t>61,93</t>
  </si>
  <si>
    <t>55,22</t>
  </si>
  <si>
    <t>56,08</t>
  </si>
  <si>
    <t>54,41</t>
  </si>
  <si>
    <t>64,65</t>
  </si>
  <si>
    <t>65,75</t>
  </si>
  <si>
    <t>66,18</t>
  </si>
  <si>
    <t>67,40</t>
  </si>
  <si>
    <t>63,04</t>
  </si>
  <si>
    <t>74,53</t>
  </si>
  <si>
    <t>75,75</t>
  </si>
  <si>
    <t>66,80</t>
  </si>
  <si>
    <t>68,02</t>
  </si>
  <si>
    <t>44,99</t>
  </si>
  <si>
    <t>45,26</t>
  </si>
  <si>
    <t>57,53</t>
  </si>
  <si>
    <t>58,24</t>
  </si>
  <si>
    <t>69,59</t>
  </si>
  <si>
    <t>69,94</t>
  </si>
  <si>
    <t>41,57</t>
  </si>
  <si>
    <t>42,18</t>
  </si>
  <si>
    <t>53,36</t>
  </si>
  <si>
    <t>54,35</t>
  </si>
  <si>
    <t>64,83</t>
  </si>
  <si>
    <t>50,58</t>
  </si>
  <si>
    <t>63,15</t>
  </si>
  <si>
    <t>74,73</t>
  </si>
  <si>
    <t>75,62</t>
  </si>
  <si>
    <t>44,72</t>
  </si>
  <si>
    <t>68,41</t>
  </si>
  <si>
    <t>69,30</t>
  </si>
  <si>
    <t>44,84</t>
  </si>
  <si>
    <t>57,82</t>
  </si>
  <si>
    <t>100,77</t>
  </si>
  <si>
    <t>174,44</t>
  </si>
  <si>
    <t>50,53</t>
  </si>
  <si>
    <t>47,97</t>
  </si>
  <si>
    <t>62,27</t>
  </si>
  <si>
    <t>59,21</t>
  </si>
  <si>
    <t>53,98</t>
  </si>
  <si>
    <t>49,94</t>
  </si>
  <si>
    <t>62,06</t>
  </si>
  <si>
    <t>77,16</t>
  </si>
  <si>
    <t>76,86</t>
  </si>
  <si>
    <t>59,05</t>
  </si>
  <si>
    <t>68,21</t>
  </si>
  <si>
    <t>62,73</t>
  </si>
  <si>
    <t>81,12</t>
  </si>
  <si>
    <t>69,64</t>
  </si>
  <si>
    <t>67,31</t>
  </si>
  <si>
    <t>88,16</t>
  </si>
  <si>
    <t>85,60</t>
  </si>
  <si>
    <t>76,49</t>
  </si>
  <si>
    <t>71,24</t>
  </si>
  <si>
    <t>96,00</t>
  </si>
  <si>
    <t>89,97</t>
  </si>
  <si>
    <t>50,50</t>
  </si>
  <si>
    <t>462,48</t>
  </si>
  <si>
    <t>465,98</t>
  </si>
  <si>
    <t>469,23</t>
  </si>
  <si>
    <t>50,00</t>
  </si>
  <si>
    <t>272,32</t>
  </si>
  <si>
    <t>622,58</t>
  </si>
  <si>
    <t>325,52</t>
  </si>
  <si>
    <t>76,22</t>
  </si>
  <si>
    <t>87,53</t>
  </si>
  <si>
    <t>101,29</t>
  </si>
  <si>
    <t>90,48</t>
  </si>
  <si>
    <t>97,99</t>
  </si>
  <si>
    <t>108,93</t>
  </si>
  <si>
    <t>123,04</t>
  </si>
  <si>
    <t>111,89</t>
  </si>
  <si>
    <t>119,73</t>
  </si>
  <si>
    <t>130,34</t>
  </si>
  <si>
    <t>144,79</t>
  </si>
  <si>
    <t>63,50</t>
  </si>
  <si>
    <t>129,99</t>
  </si>
  <si>
    <t>49,16</t>
  </si>
  <si>
    <t>38,46</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</si>
  <si>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</si>
  <si>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</si>
  <si>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</si>
  <si>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</si>
  <si>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</si>
  <si>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</si>
  <si>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28,98</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</si>
  <si>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</si>
  <si>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</si>
  <si>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62,98</t>
  </si>
  <si>
    <t>EXECUÇÃO E COMPACTAÇÃO DE BASE E OU SUB BASE PARA PAVIMENTAÇÃO DE SOLO (PREDOMINANTEMENTE ARENOSO) COM CIMENTO (TEOR DE 8%) - EXCLUSIVE SOLO, ESCAVAÇÃO, CARGA E TRANSPORTE. AF_11/2019</t>
  </si>
  <si>
    <t>79,78</t>
  </si>
  <si>
    <t>EXECUÇÃO E COMPACTAÇÃO DE BASE E OU SUB BASE PARA PAVIMENTAÇÃO DE BRITA GRADUADA SIMPLES - EXCLUSIVE CARGA E TRANSPORTE. AF_11/2019</t>
  </si>
  <si>
    <t>120,16</t>
  </si>
  <si>
    <t>EXECUÇÃO E COMPACTAÇÃO DE BASE E OU SUB BASE PARA PAVIMENTAÇÃO DE BRITA GRADUADA SIMPLES TRATADA COM CIMENTO - EXCLUSIVE CARGA E TRANSPORTE. AF_11/2019</t>
  </si>
  <si>
    <t>151,19</t>
  </si>
  <si>
    <t>EXECUÇÃO E COMPACTAÇÃO DE BASE E OU SUB BASE PARA PAVIMENTAÇÃO DE CONCRETO COMPACTADO COM ROLO - EXCLUSIVE CARGA E TRANSPORTE. AF_11/2019</t>
  </si>
  <si>
    <t>163,44</t>
  </si>
  <si>
    <t>EXECUÇÃO E COMPACTAÇÃO DE BASE E OU SUB BASE PARA PAVIMENTAÇÃO DE PEDRA RACHÃO - EXCLUSIVE ESCAVAÇÃO, CARGA E TRANSPORTE. AF_11/2019</t>
  </si>
  <si>
    <t>87,17</t>
  </si>
  <si>
    <t>EXECUÇÃO E COMPACTAÇÃO DE BASE E OU SUB BASE PARA PAVIMENTAÇÃO DE MACADAME SECO - EXCLUSIVE CARGA E TRANSPORTE. AF_11/2019</t>
  </si>
  <si>
    <t>110,86</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</si>
  <si>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</si>
  <si>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</si>
  <si>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</si>
  <si>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</si>
  <si>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70,13</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</si>
  <si>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</si>
  <si>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</si>
  <si>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</si>
  <si>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</si>
  <si>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104,15</t>
  </si>
  <si>
    <t>100567</t>
  </si>
  <si>
    <t>EXECUÇÃO E COMPACTAÇÃO DE BASE E OU SUB-BASE PARA PAVIMENTAÇÃO DE SOLO (PREDOMINANTEMENTE ARENOSO) BRITA - 40/60 COM CIMENTO (TEOR DE 6%) - EXCLUSIVE SOLO, ESCAVAÇÃO, CARGA E TRANSPORTE. AF_11/2019</t>
  </si>
  <si>
    <t>120,08</t>
  </si>
  <si>
    <t>100568</t>
  </si>
  <si>
    <t>EXECUÇÃO E COMPACTAÇÃO DE BASE E OU SUB-BASE PARA PAVIMENTAÇÃO DE SOLO (PREDOMINANTEMENTE ARENOSO) BRITA - 40/60 COM CIMENTO (TEOR DE 8%) - EXCLUSIVE SOLO, ESCAVAÇÃO, CARGA E TRANSPORTE. AF_11/2019</t>
  </si>
  <si>
    <t>135,73</t>
  </si>
  <si>
    <t>100569</t>
  </si>
  <si>
    <t>EXECUÇÃO E COMPACTAÇÃO DE BASE E OU SUB-BASE PARA PAVIMENTAÇÃO DE SOLO (PREDOMINANTEMENTE ARENOSO) BRITA - 50/50 COM CIMENTO (TEOR DE 4%)  - EXCLUSIVE SOLO, ESCAVAÇÃO, CARGA E TRANSPORTE. AF_11/2019</t>
  </si>
  <si>
    <t>95,18</t>
  </si>
  <si>
    <t>100570</t>
  </si>
  <si>
    <t>EXECUÇÃO E COMPACTAÇÃO DE BASE E OU SUB-BASE PARA PAVIMENTAÇÃO DE SOLO (PREDOMINANTEMENTE ARENOSO) BRITA - 50/50 COM CIMENTO (TEOR DE 6%) - EXCLUSIVE SOLO, ESCAVAÇÃO, CARGA E TRANSPORTE. AF_11/2019</t>
  </si>
  <si>
    <t>112,59</t>
  </si>
  <si>
    <t>100571</t>
  </si>
  <si>
    <t>EXECUÇÃO E COMPACTAÇÃO DE BASE E OU SUB-BASE PARA PAVIMENTAÇÃO DE SOLO (PREDOMINANTEMENTE ARENOSO) BRITA - 50/50 COM CIMENTO (TEOR DE 8%) - EXCLUSIVE SOLO, ESCAVAÇÃO, CARGA E TRANSPORTE. AF_11/2019</t>
  </si>
  <si>
    <t>127,16</t>
  </si>
  <si>
    <t>100572</t>
  </si>
  <si>
    <t>EXECUÇÃO E COMPACTAÇÃO DE BASE E OU SUB-BASE PARA PAVIMENTAÇÃO DE SOLO (PREDOMINANTEMENTE ARGILOSO) BRITA - 40/60 - EXCLUSIVE SOLO, ESCAVAÇÃO, CARGA E TRANSPORTE. AF_11/2019</t>
  </si>
  <si>
    <t>73,62</t>
  </si>
  <si>
    <t>100573</t>
  </si>
  <si>
    <t>EXECUÇÃO E COMPACTAÇÃO DE BASE E OU SUB-BASE PARA PAVIMENTAÇÃO DE SOLO (PREDOMINANTEMENTE ARGILOSO) BRITA - 50/50 - EXCLUSIVE SOLO, ESCAVAÇÃO, CARGA E TRANSPORTE. AF_11/2019</t>
  </si>
  <si>
    <t>64,30</t>
  </si>
  <si>
    <t>100574</t>
  </si>
  <si>
    <t>ESPALHAMENTO DE MATERIAL COM TRATOR DE ESTEIRAS. AF_11/2019</t>
  </si>
  <si>
    <t>100575</t>
  </si>
  <si>
    <t>REGULARIZAÇÃO DE SUPERFÍCIES COM MOTONIVELADORA. AF_11/2019</t>
  </si>
  <si>
    <t>74,75</t>
  </si>
  <si>
    <t>729,08</t>
  </si>
  <si>
    <t>566,98</t>
  </si>
  <si>
    <t>53,61</t>
  </si>
  <si>
    <t>49,39</t>
  </si>
  <si>
    <t>62,88</t>
  </si>
  <si>
    <t>55,44</t>
  </si>
  <si>
    <t>45,16</t>
  </si>
  <si>
    <t>62,92</t>
  </si>
  <si>
    <t>64,11</t>
  </si>
  <si>
    <t>46,46</t>
  </si>
  <si>
    <t>52,36</t>
  </si>
  <si>
    <t>53,46</t>
  </si>
  <si>
    <t>49,97</t>
  </si>
  <si>
    <t>60,66</t>
  </si>
  <si>
    <t>12,06</t>
  </si>
  <si>
    <t>452,29</t>
  </si>
  <si>
    <t>391,46</t>
  </si>
  <si>
    <t>270,94</t>
  </si>
  <si>
    <t>228,34</t>
  </si>
  <si>
    <t>451,28</t>
  </si>
  <si>
    <t>EXECUÇÃO DE PAVIMENTO COM APLICAÇÃO DE CONCRETO ASFÁLTICO, CAMADA DE ROLAMENTO - EXCLUSIVE CARGA E TRANSPORTE. AF_11/2019</t>
  </si>
  <si>
    <t>987,93</t>
  </si>
  <si>
    <t>EXECUÇÃO DE PAVIMENTO COM APLICAÇÃO DE CONCRETO ASFÁLTICO, CAMADA DE BINDER - EXCLUSIVE CARGA E TRANSPORTE. AF_11/2019</t>
  </si>
  <si>
    <t>937,27</t>
  </si>
  <si>
    <t>FRESAGEM DE PAVIMENTO ASFÁLTICO (PROFUNDIDADE ATÉ 5,0 CM) - EXCLUSIVE TRANSPORTE. AF_11/2019</t>
  </si>
  <si>
    <t>112,46</t>
  </si>
  <si>
    <t>142,43</t>
  </si>
  <si>
    <t>155,74</t>
  </si>
  <si>
    <t>57,49</t>
  </si>
  <si>
    <t>11,80</t>
  </si>
  <si>
    <t>13,23</t>
  </si>
  <si>
    <t>18,94</t>
  </si>
  <si>
    <t>21,90</t>
  </si>
  <si>
    <t>24,00</t>
  </si>
  <si>
    <t>32,83</t>
  </si>
  <si>
    <t>36,48</t>
  </si>
  <si>
    <t>58,15</t>
  </si>
  <si>
    <t>15,79</t>
  </si>
  <si>
    <t>15,58</t>
  </si>
  <si>
    <t>24,54</t>
  </si>
  <si>
    <t>35,81</t>
  </si>
  <si>
    <t>13,13</t>
  </si>
  <si>
    <t>110,03</t>
  </si>
  <si>
    <t>90,72</t>
  </si>
  <si>
    <t>34,69</t>
  </si>
  <si>
    <t>30,04</t>
  </si>
  <si>
    <t>36,72</t>
  </si>
  <si>
    <t>30,92</t>
  </si>
  <si>
    <t>71,43</t>
  </si>
  <si>
    <t>61,02</t>
  </si>
  <si>
    <t>93,96</t>
  </si>
  <si>
    <t>84,12</t>
  </si>
  <si>
    <t>107,68</t>
  </si>
  <si>
    <t>96,40</t>
  </si>
  <si>
    <t>26,66</t>
  </si>
  <si>
    <t>203,02</t>
  </si>
  <si>
    <t>142,11</t>
  </si>
  <si>
    <t>146,08</t>
  </si>
  <si>
    <t>417,49</t>
  </si>
  <si>
    <t>22,27</t>
  </si>
  <si>
    <t>27,53</t>
  </si>
  <si>
    <t>20,56</t>
  </si>
  <si>
    <t>27,56</t>
  </si>
  <si>
    <t>30,74</t>
  </si>
  <si>
    <t>34,35</t>
  </si>
  <si>
    <t>156,22</t>
  </si>
  <si>
    <t>145,06</t>
  </si>
  <si>
    <t>65,32</t>
  </si>
  <si>
    <t>88,22</t>
  </si>
  <si>
    <t>46,00</t>
  </si>
  <si>
    <t>49,05</t>
  </si>
  <si>
    <t>71,60</t>
  </si>
  <si>
    <t>484,38</t>
  </si>
  <si>
    <t>50,92</t>
  </si>
  <si>
    <t>66,34</t>
  </si>
  <si>
    <t>76,13</t>
  </si>
  <si>
    <t>69,48</t>
  </si>
  <si>
    <t>85,55</t>
  </si>
  <si>
    <t>21,50</t>
  </si>
  <si>
    <t>50,67</t>
  </si>
  <si>
    <t>54,75</t>
  </si>
  <si>
    <t>72,72</t>
  </si>
  <si>
    <t>30,50</t>
  </si>
  <si>
    <t>80,36</t>
  </si>
  <si>
    <t>87,34</t>
  </si>
  <si>
    <t>74,82</t>
  </si>
  <si>
    <t>81,80</t>
  </si>
  <si>
    <t>32,91</t>
  </si>
  <si>
    <t>86,18</t>
  </si>
  <si>
    <t>94,17</t>
  </si>
  <si>
    <t>102,24</t>
  </si>
  <si>
    <t>80,87</t>
  </si>
  <si>
    <t>72,55</t>
  </si>
  <si>
    <t>78,23</t>
  </si>
  <si>
    <t>36,02</t>
  </si>
  <si>
    <t>85,88</t>
  </si>
  <si>
    <t>18,98</t>
  </si>
  <si>
    <t>26,99</t>
  </si>
  <si>
    <t>110,76</t>
  </si>
  <si>
    <t>56,67</t>
  </si>
  <si>
    <t>60,85</t>
  </si>
  <si>
    <t>118,86</t>
  </si>
  <si>
    <t>127,56</t>
  </si>
  <si>
    <t>67,06</t>
  </si>
  <si>
    <t>133,76</t>
  </si>
  <si>
    <t>143,76</t>
  </si>
  <si>
    <t>105,56</t>
  </si>
  <si>
    <t>55,67</t>
  </si>
  <si>
    <t>113,68</t>
  </si>
  <si>
    <t>122,38</t>
  </si>
  <si>
    <t>57,05</t>
  </si>
  <si>
    <t>138,55</t>
  </si>
  <si>
    <t>19,54</t>
  </si>
  <si>
    <t>19,04</t>
  </si>
  <si>
    <t>36,53</t>
  </si>
  <si>
    <t>34,78</t>
  </si>
  <si>
    <t>29,59</t>
  </si>
  <si>
    <t>14,69</t>
  </si>
  <si>
    <t>21,73</t>
  </si>
  <si>
    <t>30,17</t>
  </si>
  <si>
    <t>23,81</t>
  </si>
  <si>
    <t>26,41</t>
  </si>
  <si>
    <t>46,23</t>
  </si>
  <si>
    <t>43,83</t>
  </si>
  <si>
    <t>42,98</t>
  </si>
  <si>
    <t>40,58</t>
  </si>
  <si>
    <t>18,93</t>
  </si>
  <si>
    <t>28,67</t>
  </si>
  <si>
    <t>39,33</t>
  </si>
  <si>
    <t>52,85</t>
  </si>
  <si>
    <t>48,67</t>
  </si>
  <si>
    <t>52,20</t>
  </si>
  <si>
    <t>71,42</t>
  </si>
  <si>
    <t>93,13</t>
  </si>
  <si>
    <t>38,19</t>
  </si>
  <si>
    <t>41,59</t>
  </si>
  <si>
    <t>44,03</t>
  </si>
  <si>
    <t>47,78</t>
  </si>
  <si>
    <t>67,57</t>
  </si>
  <si>
    <t>65,31</t>
  </si>
  <si>
    <t>75,26</t>
  </si>
  <si>
    <t>75,33</t>
  </si>
  <si>
    <t>78,73</t>
  </si>
  <si>
    <t>99,10</t>
  </si>
  <si>
    <t>108,97</t>
  </si>
  <si>
    <t>132,16</t>
  </si>
  <si>
    <t>49,77</t>
  </si>
  <si>
    <t>52,25</t>
  </si>
  <si>
    <t>60,04</t>
  </si>
  <si>
    <t>125,91</t>
  </si>
  <si>
    <t>86,19</t>
  </si>
  <si>
    <t>120,66</t>
  </si>
  <si>
    <t>125,60</t>
  </si>
  <si>
    <t>97,47</t>
  </si>
  <si>
    <t>87,93</t>
  </si>
  <si>
    <t>136,62</t>
  </si>
  <si>
    <t>96,90</t>
  </si>
  <si>
    <t>130,42</t>
  </si>
  <si>
    <t>91,19</t>
  </si>
  <si>
    <t>142,89</t>
  </si>
  <si>
    <t>135,34</t>
  </si>
  <si>
    <t>94,19</t>
  </si>
  <si>
    <t>141,72</t>
  </si>
  <si>
    <t>130,72</t>
  </si>
  <si>
    <t>97,67</t>
  </si>
  <si>
    <t>93,61</t>
  </si>
  <si>
    <t>24,01</t>
  </si>
  <si>
    <t>219,92</t>
  </si>
  <si>
    <t>202,48</t>
  </si>
  <si>
    <t>212,29</t>
  </si>
  <si>
    <t>255,73</t>
  </si>
  <si>
    <t>43,68</t>
  </si>
  <si>
    <t>55,70</t>
  </si>
  <si>
    <t>52,45</t>
  </si>
  <si>
    <t>48,93</t>
  </si>
  <si>
    <t>58,63</t>
  </si>
  <si>
    <t>55,77</t>
  </si>
  <si>
    <t>244,57</t>
  </si>
  <si>
    <t>225,93</t>
  </si>
  <si>
    <t>235,74</t>
  </si>
  <si>
    <t>283,29</t>
  </si>
  <si>
    <t>49,81</t>
  </si>
  <si>
    <t>48,23</t>
  </si>
  <si>
    <t>39,32</t>
  </si>
  <si>
    <t>33,14</t>
  </si>
  <si>
    <t>46,41</t>
  </si>
  <si>
    <t>96,18</t>
  </si>
  <si>
    <t>135,39</t>
  </si>
  <si>
    <t>100,36</t>
  </si>
  <si>
    <t>31,28</t>
  </si>
  <si>
    <t>50,80</t>
  </si>
  <si>
    <t>21,45</t>
  </si>
  <si>
    <t>85,37</t>
  </si>
  <si>
    <t>88,51</t>
  </si>
  <si>
    <t>41,42</t>
  </si>
  <si>
    <t>90,23</t>
  </si>
  <si>
    <t>57,46</t>
  </si>
  <si>
    <t>184,42</t>
  </si>
  <si>
    <t>170,18</t>
  </si>
  <si>
    <t>ARGAMASSA TRAÇO 1:7 (EM VOLUME DE CIMENTO E AREIA MÉDIA ÚMIDA) COM ADIÇÃO DE PLASTIFICANTE PARA EMBOÇO/MASSA ÚNICA/ASSENTAMENTO DE ALVENARIA DE VEDAÇÃO, PREPARO MECÂNICO COM BETONEIRA 400 L. AF_08/2019</t>
  </si>
  <si>
    <t>243,13</t>
  </si>
  <si>
    <t>ARGAMASSA TRAÇO 1:7 (EM VOLUME DE CIMENTO E AREIA MÉDIA ÚMIDA) COM ADIÇÃO DE PLASTIFICANTE PARA EMBOÇO/MASSA ÚNICA/ASSENTAMENTO DE ALVENARIA DE VEDAÇÃO, PREPARO MECÂNICO COM BETONEIRA 600 L. AF_08/2019</t>
  </si>
  <si>
    <t>233,20</t>
  </si>
  <si>
    <t>ARGAMASSA TRAÇO 1:6 (EM VOLUME DE CIMENTO E AREIA MÉDIA ÚMIDA) COM ADIÇÃO DE PLASTIFICANTE PARA EMBOÇO/MASSA ÚNICA/ASSENTAMENTO DE ALVENARIA DE VEDAÇÃO, PREPARO MECÂNICO COM BETONEIRA 400 L. AF_08/2019</t>
  </si>
  <si>
    <t>249,59</t>
  </si>
  <si>
    <t>ARGAMASSA TRAÇO 1:6 (EM VOLUME DE CIMENTO E AREIA MÉDIA ÚMIDA) COM ADIÇÃO DE PLASTIFICANTE PARA EMBOÇO/MASSA ÚNICA/ASSENTAMENTO DE ALVENARIA DE VEDAÇÃO, PREPARO MECÂNICO COM BETONEIRA 600 L. AF_08/2019</t>
  </si>
  <si>
    <t>238,74</t>
  </si>
  <si>
    <t>ARGAMASSA TRAÇO 1:1:6 (EM VOLUME DE CIMENTO, CAL E AREIA MÉDIA ÚMIDA) PARA EMBOÇO/MASSA ÚNICA/ASSENTAMENTO DE ALVENARIA DE VEDAÇÃO, PREPARO MECÂNICO COM BETONEIRA 400 L. AF_08/2019</t>
  </si>
  <si>
    <t>338,55</t>
  </si>
  <si>
    <t>ARGAMASSA TRAÇO 1:1:6 (EM VOLUME DE CIMENTO, CAL E AREIA MÉDIA ÚMIDA) PARA EMBOÇO/MASSA ÚNICA/ASSENTAMENTO DE ALVENARIA DE VEDAÇÃO, PREPARO MECÂNICO COM BETONEIRA 600 L. AF_08/2019</t>
  </si>
  <si>
    <t>317,60</t>
  </si>
  <si>
    <t>ARGAMASSA TRAÇO 1:1,5:7,5 (EM VOLUME DE CIMENTO, CAL E AREIA MÉDIA ÚMIDA) PARA EMBOÇO/MASSA ÚNICA/ASSENTAMENTO DE ALVENARIA DE VEDAÇÃO, PREPARO MECÂNICO COM BETONEIRA 400 L. AF_08/2019</t>
  </si>
  <si>
    <t>332,17</t>
  </si>
  <si>
    <t>ARGAMASSA TRAÇO 1:1,5:7,5 (EM VOLUME DE CIMENTO, CAL E AREIA MÉDIA ÚMIDA) PARA EMBOÇO/MASSA ÚNICA/ASSENTAMENTO DE ALVENARIA DE VEDAÇÃO, PREPARO MECÂNICO COM BETONEIRA 600 L. AF_08/2019</t>
  </si>
  <si>
    <t>319,92</t>
  </si>
  <si>
    <t>ARGAMASSA TRAÇO 1:2:8 (EM VOLUME DE CIMENTO, CAL E AREIA MÉDIA ÚMIDA) PARA EMBOÇO/MASSA ÚNICA/ASSENTAMENTO DE ALVENARIA DE VEDAÇÃO, PREPARO MECÂNICO COM BETONEIRA 400 L. AF_08/2019</t>
  </si>
  <si>
    <t>344,68</t>
  </si>
  <si>
    <t>ARGAMASSA TRAÇO 1:2:9 (EM VOLUME DE CIMENTO, CAL E AREIA MÉDIA ÚMIDA) PARA EMBOÇO/MASSA ÚNICA/ASSENTAMENTO DE ALVENARIA DE VEDAÇÃO, PREPARO MECÂNICO COM BETONEIRA 600 L. AF_08/2019</t>
  </si>
  <si>
    <t>324,00</t>
  </si>
  <si>
    <t>ARGAMASSA TRAÇO 1:3:12 (EM VOLUME DE CIMENTO, CAL E AREIA MÉDIA ÚMIDA) PARA EMBOÇO/MASSA ÚNICA/ASSENTAMENTO DE ALVENARIA DE VEDAÇÃO, PREPARO MECÂNICO COM BETONEIRA 400 L. AF_08/2019</t>
  </si>
  <si>
    <t>346,40</t>
  </si>
  <si>
    <t>ARGAMASSA TRAÇO 1:3:12 (EM VOLUME DE CIMENTO, CAL E AREIA MÉDIA ÚMIDA) PARA EMBOÇO/MASSA ÚNICA/ASSENTAMENTO DE ALVENARIA DE VEDAÇÃO, PREPARO MECÂNICO COM BETONEIRA 600 L. AF_08/2019</t>
  </si>
  <si>
    <t>317,95</t>
  </si>
  <si>
    <t>ARGAMASSA TRAÇO 1:3 (EM VOLUME DE CIMENTO E AREIA MÉDIA ÚMIDA) PARA CONTRAPISO, PREPARO MECÂNICO COM BETONEIRA 400 L. AF_08/2019</t>
  </si>
  <si>
    <t>355,30</t>
  </si>
  <si>
    <t>ARGAMASSA TRAÇO 1:3 (EM VOLUME DE CIMENTO E AREIA MÉDIA ÚMIDA) PARA CONTRAPISO, PREPARO MECÂNICO COM BETONEIRA 600 L. AF_08/2019</t>
  </si>
  <si>
    <t>231,95</t>
  </si>
  <si>
    <t>ARGAMASSA TRAÇO 1:4 (EM VOLUME DE CIMENTO E AREIA MÉDIA ÚMIDA) PARA CONTRAPISO, PREPARO MECÂNICO COM BETONEIRA 400 L. AF_08/2019</t>
  </si>
  <si>
    <t>ARGAMASSA TRAÇO 1:4 (EM VOLUME DE CIMENTO E AREIA MÉDIA ÚMIDA) PARA CONTRAPISO, PREPARO MECÂNICO COM BETONEIRA 600 L. AF_08/2019</t>
  </si>
  <si>
    <t>309,71</t>
  </si>
  <si>
    <t>ARGAMASSA TRAÇO 1:5 (EM VOLUME DE CIMENTO E AREIA MÉDIA ÚMIDA) PARA CONTRAPISO, PREPARO MECÂNICO COM BETONEIRA 400 L. AF_08/2019</t>
  </si>
  <si>
    <t>288,23</t>
  </si>
  <si>
    <t>ARGAMASSA TRAÇO 1:5 (EM VOLUME DE CIMENTO E AREIA MÉDIA ÚMIDA) PARA CONTRAPISO, PREPARO MECÂNICO COM BETONEIRA 600 L. AF_08/2019</t>
  </si>
  <si>
    <t>285,89</t>
  </si>
  <si>
    <t>ARGAMASSA TRAÇO 1:6 (EM VOLUME DE CIMENTO E AREIA MÉDIA ÚMIDA) PARA CONTRAPISO, PREPARO MECÂNICO COM BETONEIRA 400 L. AF_08/2019</t>
  </si>
  <si>
    <t>277,30</t>
  </si>
  <si>
    <t>ARGAMASSA TRAÇO 1:6 (EM VOLUME DE CIMENTO E AREIA MÉDIA ÚMIDA) PARA CONTRAPISO, PREPARO MECÂNICO COM BETONEIRA 600 L. AF_08/2019</t>
  </si>
  <si>
    <t>265,41</t>
  </si>
  <si>
    <t>ARGAMASSA TRAÇO 1:5 (EM VOLUME DE CIMENTO E AREIA GROSSA ÚMIDA) PARA CHAPISCO CONVENCIONAL, PREPARO MECÂNICO COM BETONEIRA 400 L. AF_08/2019</t>
  </si>
  <si>
    <t>248,04</t>
  </si>
  <si>
    <t>ARGAMASSA TRAÇO 1:5 (EM VOLUME DE CIMENTO E AREIA GROSSA ÚMIDA) PARA CHAPISCO CONVENCIONAL, PREPARO MECÂNICO COM BETONEIRA 600 L. AF_08/2019</t>
  </si>
  <si>
    <t>236,24</t>
  </si>
  <si>
    <t>ARGAMASSA TRAÇO 1:3 (EM VOLUME DE CIMENTO E AREIA GROSSA ÚMIDA) PARA CHAPISCO CONVENCIONAL, PREPARO MECÂNICO COM BETONEIRA 400 L. AF_08/2019</t>
  </si>
  <si>
    <t>295,93</t>
  </si>
  <si>
    <t>ARGAMASSA TRAÇO 1:3 (EM VOLUME DE CIMENTO E AREIA GROSSA ÚMIDA) PARA CHAPISCO CONVENCIONAL, PREPARO MECÂNICO COM BETONEIRA 600 L. AF_08/2019</t>
  </si>
  <si>
    <t>285,01</t>
  </si>
  <si>
    <t>ARGAMASSA TRAÇO 1:4 (EM VOLUME DE CIMENTO E AREIA GROSSA ÚMIDA) PARA CHAPISCO CONVENCIONAL, PREPARO MECÂNICO COM BETONEIRA 400 L. AF_08/2019</t>
  </si>
  <si>
    <t>273,14</t>
  </si>
  <si>
    <t>ARGAMASSA TRAÇO 1:4 (EM VOLUME DE CIMENTO E AREIA GROSSA ÚMIDA) PARA CHAPISCO CONVENCIONAL, PREPARO MECÂNICO COM BETONEIRA 600 L. AF_08/2019</t>
  </si>
  <si>
    <t>256,23</t>
  </si>
  <si>
    <t>ARGAMASSA TRAÇO 1:5 (EM VOLUME DE CIMENTO E AREIA GROSSA ÚMIDA) COM ADIÇÃO DE EMULSÃO POLIMÉRICA PARA CHAPISCO ROLADO, PREPARO MECÂNICO COM BETONEIRA 400 L. AF_08/2019</t>
  </si>
  <si>
    <t>1.717,65</t>
  </si>
  <si>
    <t>ARGAMASSA TRAÇO 1:5 (EM VOLUME DE CIMENTO E AREIA GROSSA ÚMIDA) COM ADIÇÃO DE EMULSÃO POLIMÉRICA PARA CHAPISCO ROLADO, PREPARO MECÂNICO COM BETONEIRA 600 L. AF_08/2019</t>
  </si>
  <si>
    <t>1.713,58</t>
  </si>
  <si>
    <t>ARGAMASSA TRAÇO 1:3 (EM VOLUME DE CIMENTO E AREIA GROSSA ÚMIDA) COM ADIÇÃO DE EMULSÃO POLIMÉRICA PARA CHAPISCO ROLADO, PREPARO MECÂNICO COM BETONEIRA 400 L. AF_08/2019</t>
  </si>
  <si>
    <t>1.774,71</t>
  </si>
  <si>
    <t>ARGAMASSA TRAÇO 1:3 (EM VOLUME DE CIMENTO E AREIA GROSSA ÚMIDA) COM ADIÇÃO DE EMULSÃO POLIMÉRICA PARA CHAPISCO ROLADO, PREPARO MECÂNICO COM BETONEIRA 600 L. AF_08/2019</t>
  </si>
  <si>
    <t>1.764,46</t>
  </si>
  <si>
    <t>ARGAMASSA TRAÇO 1:4 (EM VOLUME DE CIMENTO E AREIA GROSSA ÚMIDA) COM ADIÇÃO DE EMULSÃO POLIMÉRICA PARA CHAPISCO ROLADO, PREPARO MECÂNICO COM BETONEIRA 400 L. AF_08/2019</t>
  </si>
  <si>
    <t>1.735,06</t>
  </si>
  <si>
    <t>ARGAMASSA TRAÇO 1:4 (EM VOLUME DE CIMENTO E AREIA GROSSA ÚMIDA) COM ADIÇÃO DE EMULSÃO POLIMÉRICA PARA CHAPISCO ROLADO, PREPARO MECÂNICO COM BETONEIRA 600 L. AF_08/2019</t>
  </si>
  <si>
    <t>1.726,99</t>
  </si>
  <si>
    <t>ARGAMASSA TRAÇO 1:7 (EM VOLUME DE CIMENTO E AREIA MÉDIA ÚMIDA) COM ADIÇÃO DE PLASTIFICANTE PARA EMBOÇO/MASSA ÚNICA/ASSENTAMENTO DE ALVENARIA DE VEDAÇÃO, PREPARO MECÂNICO COM MISTURADOR DE EIXO HORIZONTAL DE 300 KG. AF_08/2019</t>
  </si>
  <si>
    <t>264,16</t>
  </si>
  <si>
    <t>ARGAMASSA TRAÇO 1:7 (EM VOLUME DE CIMENTO E AREIA MÉDIA ÚMIDA) COM ADIÇÃO DE PLASTIFICANTE PARA EMBOÇO/MASSA ÚNICA/ASSENTAMENTO DE ALVENARIA DE VEDAÇÃO, PREPARO MECÂNICO COM MISTURADOR DE EIXO HORIZONTAL DE 600 KG. AF_08/2019</t>
  </si>
  <si>
    <t>212,05</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</si>
  <si>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</si>
  <si>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</si>
  <si>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227,78</t>
  </si>
  <si>
    <t>ARGAMASSA TRAÇO 1:1:6 (EM VOLUME DE CIMENTO, CAL E AREIA MÉDIA ÚMIDA) PARA EMBOÇO/MASSA ÚNICA/ASSENTAMENTO DE ALVENARIA DE VEDAÇÃO, PREPARO MECÂNICO COM MISTURADOR DE EIXO HORIZONTAL DE 300 KG. AF_08/2019</t>
  </si>
  <si>
    <t>358,58</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</si>
  <si>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</si>
  <si>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</si>
  <si>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338,93</t>
  </si>
  <si>
    <t>ARGAMASSA TRAÇO 1:1,5:7,5 (EM VOLUME DE CIMENTO, CAL E AREIA MÉDIA ÚMIDA) PARA EMBOÇO/MASSA ÚNICA/ASSENTAMENTO DE ALVENARIA DE VEDAÇÃO, PREPARO MECÂNICO COM MISTURADOR DE EIXO HORIZONTAL DE 600 KG. AF_08/2019</t>
  </si>
  <si>
    <t>304,92</t>
  </si>
  <si>
    <t>ARGAMASSA TRAÇO 1:2:8 (EM VOLUME DE CIMENTO, CAL E AREIA MÉDIA ÚMIDA) PARA EMBOÇO/MASSA ÚNICA/ASSENTAMENTO DE ALVENARIA DE VEDAÇÃO, PREPARO MECÂNICO COM MISTURADOR DE EIXO HORIZONTAL DE 300 KG. AF_08/2019</t>
  </si>
  <si>
    <t>332,16</t>
  </si>
  <si>
    <t>ARGAMASSA TRAÇO 1:2:8 (EM VOLUME DE CIMENTO, CAL E AREIA MÉDIA ÚMIDA) PARA EMBOÇO/MASSA ÚNICA/ASSENTAMENTO DE ALVENARIA DE VEDAÇÃO, PREPARO MECÂNICO COM MISTURADOR DE EIXO HORIZONTAL DE 600 KG. AF_08/2019</t>
  </si>
  <si>
    <t>321,24</t>
  </si>
  <si>
    <t>ARGAMASSA TRAÇO 1:2:9 (EM VOLUME DE CIMENTO, CAL E AREIA MÉDIA ÚMIDA) PARA EMBOÇO/MASSA ÚNICA/ASSENTAMENTO DE ALVENARIA DE VEDAÇÃO, PREPARO MECÂNICO COM MISTURADOR DE EIXO HORIZONTAL DE 300 KG. AF_08/2019</t>
  </si>
  <si>
    <t>331,70</t>
  </si>
  <si>
    <t>ARGAMASSA TRAÇO 1:3:12 (EM VOLUME DE CIMENTO, CAL E AREIA MÉDIA ÚMIDA) PARA EMBOÇO/MASSA ÚNICA/ASSENTAMENTO DE ALVENARIA DE VEDAÇÃO, PREPARO MECÂNICO COM MISTURADOR DE EIXO HORIZONTAL DE 600 KG. AF_08/2019</t>
  </si>
  <si>
    <t>320,38</t>
  </si>
  <si>
    <t>ARGAMASSA TRAÇO 1:3 (EM VOLUME DE CIMENTO E AREIA MÉDIA ÚMIDA) PARA CONTRAPISO, PREPARO MECÂNICO COM MISTURADOR DE EIXO HORIZONTAL DE 160 KG. AF_08/2019</t>
  </si>
  <si>
    <t>463,51</t>
  </si>
  <si>
    <t>ARGAMASSA TRAÇO 1:3 (EM VOLUME DE CIMENTO E AREIA MÉDIA ÚMIDA) PARA CONTRAPISO, PREPARO MECÂNICO COM MISTURADOR DE EIXO HORIZONTAL DE 300 KG. AF_08/2019</t>
  </si>
  <si>
    <t>358,50</t>
  </si>
  <si>
    <t>ARGAMASSA TRAÇO 1:3 (EM VOLUME DE CIMENTO E AREIA MÉDIA ÚMIDA) PARA CONTRAPISO, PREPARO MECÂNICO COM MISTURADOR DE EIXO HORIZONTAL DE 600 KG. AF_08/2019</t>
  </si>
  <si>
    <t>329,75</t>
  </si>
  <si>
    <t>ARGAMASSA TRAÇO 1:4 (EM VOLUME DE CIMENTO E AREIA MÉDIA ÚMIDA) PARA CONTRAPISO, PREPARO MECÂNICO COM MISTURADOR DE EIXO HORIZONTAL DE 160 KG. AF_08/2019</t>
  </si>
  <si>
    <t>386,50</t>
  </si>
  <si>
    <t>ARGAMASSA TRAÇO 1:4 (EM VOLUME DE CIMENTO E AREIA MÉDIA ÚMIDA) PARA CONTRAPISO, PREPARO MECÂNICO COM MISTURADOR DE EIXO HORIZONTAL DE 300 KG. AF_08/2019</t>
  </si>
  <si>
    <t>327,15</t>
  </si>
  <si>
    <t>ARGAMASSA TRAÇO 1:4 (EM VOLUME DE CIMENTO E AREIA MÉDIA ÚMIDA) PARA CONTRAPISO, PREPARO MECÂNICO COM MISTURADOR DE EIXO HORIZONTAL DE 600 KG. AF_08/2019</t>
  </si>
  <si>
    <t>291,23</t>
  </si>
  <si>
    <t>ARGAMASSA TRAÇO 1:5 (EM VOLUME DE CIMENTO E AREIA MÉDIA ÚMIDA) PARA CONTRAPISO, PREPARO MECÂNICO COM MISTURADOR DE EIXO HORIZONTAL DE 160 KG. AF_08/2019</t>
  </si>
  <si>
    <t>343,05</t>
  </si>
  <si>
    <t>ARGAMASSA TRAÇO 1:5 (EM VOLUME DE CIMENTO E AREIA MÉDIA ÚMIDA) PARA CONTRAPISO, PREPARO MECÂNICO COM MISTURADOR DE EIXO HORIZONTAL DE 300 KG. AF_08/2019</t>
  </si>
  <si>
    <t>293,88</t>
  </si>
  <si>
    <t>ARGAMASSA TRAÇO 1:5 (EM VOLUME DE CIMENTO E AREIA MÉDIA ÚMIDA) PARA CONTRAPISO, PREPARO MECÂNICO COM MISTURADOR DE EIXO HORIZONTAL DE 600 KG. AF_08/2019</t>
  </si>
  <si>
    <t>265,11</t>
  </si>
  <si>
    <t>ARGAMASSA TRAÇO 1:6 (EM VOLUME DE CIMENTO E AREIA MÉDIA ÚMIDA) PARA CONTRAPISO, PREPARO MECÂNICO COM MISTURADOR DE EIXO HORIZONTAL DE 160 KG. AF_08/2019</t>
  </si>
  <si>
    <t>310,12</t>
  </si>
  <si>
    <t>ARGAMASSA TRAÇO 1:6 (EM VOLUME DE CIMENTO E AREIA MÉDIA ÚMIDA) PARA CONTRAPISO, PREPARO MECÂNICO COM MISTURADOR DE EIXO HORIZONTAL DE 600 KG. AF_08/2019</t>
  </si>
  <si>
    <t>242,79</t>
  </si>
  <si>
    <t>ARGAMASSA TRAÇO 1:5 (EM VOLUME DE CIMENTO E AREIA GROSSA ÚMIDA) PARA CHAPISCO CONVENCIONAL, PREPARO MECÂNICO COM MISTURADOR DE EIXO HORIZONTAL DE 300 KG. AF_08/2019</t>
  </si>
  <si>
    <t>288,58</t>
  </si>
  <si>
    <t>ARGAMASSA TRAÇO 1:5 (EM VOLUME DE CIMENTO E AREIA GROSSA ÚMIDA) PARA CHAPISCO CONVENCIONAL, PREPARO MECÂNICO COM MISTURADOR DE EIXO HORIZONTAL DE 600 KG. AF_08/2019</t>
  </si>
  <si>
    <t>226,07</t>
  </si>
  <si>
    <t>ARGAMASSA TRAÇO 1:3 (EM VOLUME DE CIMENTO E AREIA GROSSA ÚMIDA) PARA CHAPISCO CONVENCIONAL, PREPARO MECÂNICO COM MISTURADOR DE EIXO HORIZONTAL DE 160 KG. AF_08/2019</t>
  </si>
  <si>
    <t>366,71</t>
  </si>
  <si>
    <t>ARGAMASSA TRAÇO 1:3 (EM VOLUME DE CIMENTO E AREIA GROSSA ÚMIDA) PARA CHAPISCO CONVENCIONAL, PREPARO MECÂNICO COM MISTURADOR DE EIXO HORIZONTAL DE 300 KG. AF_08/2019</t>
  </si>
  <si>
    <t>302,60</t>
  </si>
  <si>
    <t>ARGAMASSA TRAÇO 1:3 (EM VOLUME DE CIMENTO E AREIA GROSSA ÚMIDA) PARA CHAPISCO CONVENCIONAL, PREPARO MECÂNICO COM MISTURADOR DE EIXO HORIZONTAL DE 600 KG. AF_08/2019</t>
  </si>
  <si>
    <t>270,63</t>
  </si>
  <si>
    <t>ARGAMASSA TRAÇO 1:4 (EM VOLUME DE CIMENTO E AREIA GROSSA ÚMIDA) PARA CHAPISCO CONVENCIONAL, PREPARO MECÂNICO COM MISTURADOR DE EIXO HORIZONTAL DE 160 KG. AF_08/2019</t>
  </si>
  <si>
    <t>307,84</t>
  </si>
  <si>
    <t>ARGAMASSA TRAÇO 1:4 (EM VOLUME DE CIMENTO E AREIA GROSSA ÚMIDA) PARA CHAPISCO CONVENCIONAL, PREPARO MECÂNICO COM MISTURADOR DE EIXO HORIZONTAL DE 300 KG. AF_08/2019</t>
  </si>
  <si>
    <t>263,94</t>
  </si>
  <si>
    <t>ARGAMASSA TRAÇO 1:4 (EM VOLUME DE CIMENTO E AREIA GROSSA ÚMIDA) PARA CHAPISCO CONVENCIONAL, PREPARO MECÂNICO COM MISTURADOR DE EIXO HORIZONTAL DE 600 KG. AF_08/2019</t>
  </si>
  <si>
    <t>240,59</t>
  </si>
  <si>
    <t>ARGAMASSA TRAÇO 1:5 (EM VOLUME DE CIMENTO E AREIA GROSSA ÚMIDA) COM ADIÇÃO DE EMULSÃO POLIMÉRICA PARA CHAPISCO ROLADO, PREPARO MECÂNICO COM MISTURADOR DE EIXO HORIZONTAL DE 300 KG. AF_08/2019</t>
  </si>
  <si>
    <t>1.709,06</t>
  </si>
  <si>
    <t>ARGAMASSA TRAÇO 1:5 (EM VOLUME DE CIMENTO E AREIA GROSSA ÚMIDA) COM ADIÇÃO DE EMULSÃO POLIMÉRICA PARA CHAPISCO ROLADO, PREPARO MECÂNICO COM MISTURADOR DE EIXO HORIZONTAL DE 600 KG. AF_08/2019</t>
  </si>
  <si>
    <t>1.678,71</t>
  </si>
  <si>
    <t>ARGAMASSA TRAÇO 1:3 (EM VOLUME DE CIMENTO E AREIA GROSSA ÚMIDA) COM ADIÇÃO DE EMULSÃO POLIMÉRICA PARA CHAPISCO ROLADO, PREPARO MECÂNICO COM MISTURADOR DE EIXO HORIZONTAL DE 160 KG. AF_08/2019</t>
  </si>
  <si>
    <t>1.774,56</t>
  </si>
  <si>
    <t>ARGAMASSA TRAÇO 1:3 (EM VOLUME DE CIMENTO E AREIA GROSSA ÚMIDA) COM ADIÇÃO DE EMULSÃO POLIMÉRICA PARA CHAPISCO ROLADO, PREPARO MECÂNICO COM MISTURADOR DE EIXO HORIZONTAL DE 300 KG. AF_08/2019</t>
  </si>
  <si>
    <t>1.731,21</t>
  </si>
  <si>
    <t>ARGAMASSA TRAÇO 1:3 (EM VOLUME DE CIMENTO E AREIA GROSSA ÚMIDA) COM ADIÇÃO DE EMULSÃO POLIMÉRICA PARA CHAPISCO ROLADO, PREPARO MECÂNICO COM MISTURADOR DE EIXO HORIZONTAL DE 600 KG. AF_08/2019</t>
  </si>
  <si>
    <t>1.719,75</t>
  </si>
  <si>
    <t>ARGAMASSA TRAÇO 1:4 (EM VOLUME DE CIMENTO E AREIA GROSSA ÚMIDA) COM ADIÇÃO DE EMULSÃO POLIMÉRICA PARA CHAPISCO ROLADO, PREPARO MECÂNICO COM MISTURADOR DE EIXO HORIZONTAL DE 300 KG. AF_08/2019</t>
  </si>
  <si>
    <t>1.732,09</t>
  </si>
  <si>
    <t>ARGAMASSA TRAÇO 1:4 (EM VOLUME DE CIMENTO E AREIA GROSSA ÚMIDA) COM ADIÇÃO DE EMULSÃO POLIMÉRICA PARA CHAPISCO ROLADO, PREPARO MECÂNICO COM MISTURADOR DE EIXO HORIZONTAL DE 600 KG. AF_08/2019</t>
  </si>
  <si>
    <t>1.694,49</t>
  </si>
  <si>
    <t>ARGAMASSA TRAÇO 1:7 (EM VOLUME DE CIMENTO E AREIA MÉDIA ÚMIDA) COM ADIÇÃO DE PLASTIFICANTE PARA EMBOÇO/MASSA ÚNICA/ASSENTAMENTO DE ALVENARIA DE VEDAÇÃO, PREPARO MANUAL. AF_08/2019</t>
  </si>
  <si>
    <t>305,18</t>
  </si>
  <si>
    <t>ARGAMASSA TRAÇO 1:6 (EM VOLUME DE CIMENTO E AREIA MÉDIA ÚMIDA) COM ADIÇÃO DE PLASTIFICANTE PARA EMBOÇO/MASSA ÚNICA/ASSENTAMENTO DE ALVENARIA DE VEDAÇÃO, PREPARO MANUAL. AF_08/2019</t>
  </si>
  <si>
    <t>323,14</t>
  </si>
  <si>
    <t>ARGAMASSA TRAÇO 1:1:6 (EM VOLUME DE CIMENTO, CAL E AREIA MÉDIA ÚMIDA) PARA EMBOÇO/MASSA ÚNICA/ASSENTAMENTO DE ALVENARIA DE VEDAÇÃO, PREPARO MANUAL. AF_08/2019</t>
  </si>
  <si>
    <t>399,56</t>
  </si>
  <si>
    <t>ARGAMASSA TRAÇO 1:1,5:7,5 (EM VOLUME DE CIMENTO, CAL E AREIA MÉDIA ÚMIDA) PARA EMBOÇO/MASSA ÚNICA/ASSENTAMENTO DE ALVENARIA DE VEDAÇÃO, PREPARO MANUAL. AF_08/2019</t>
  </si>
  <si>
    <t>397,65</t>
  </si>
  <si>
    <t>ARGAMASSA TRAÇO 1:2:8 (EM VOLUME DE CIMENTO, CAL E AREIA MÉDIA ÚMIDA) PARA EMBOÇO/MASSA ÚNICA/ASSENTAMENTO DE ALVENARIA DE VEDAÇÃO, PREPARO MANUAL. AF_08/2019</t>
  </si>
  <si>
    <t>413,68</t>
  </si>
  <si>
    <t>ARGAMASSA TRAÇO 1:2:9 (EM VOLUME DE CIMENTO, CAL E AREIA MÉDIA ÚMIDA) PARA EMBOÇO/MASSA ÚNICA/ASSENTAMENTO DE ALVENARIA DE VEDAÇÃO, PREPARO MANUAL. AF_08/2019</t>
  </si>
  <si>
    <t>396,88</t>
  </si>
  <si>
    <t>ARGAMASSA TRAÇO 1:3:12 (EM VOLUME DE CIMENTO, CAL E AREIA MÉDIA ÚMIDA) PARA EMBOÇO/MASSA ÚNICA/ASSENTAMENTO DE ALVENARIA DE VEDAÇÃO, PREPARO MANUAL. AF_08/2019</t>
  </si>
  <si>
    <t>394,79</t>
  </si>
  <si>
    <t>ARGAMASSA TRAÇO 1:3 (EM VOLUME DE CIMENTO E AREIA MÉDIA ÚMIDA) PARA CONTRAPISO, PREPARO MANUAL. AF_08/2019</t>
  </si>
  <si>
    <t>433,49</t>
  </si>
  <si>
    <t>ARGAMASSA TRAÇO 1:4 (EM VOLUME DE CIMENTO E AREIA MÉDIA ÚMIDA) PARA CONTRAPISO, PREPARO MANUAL. AF_08/2019</t>
  </si>
  <si>
    <t>385,70</t>
  </si>
  <si>
    <t>ARGAMASSA TRAÇO 1:5 (EM VOLUME DE CIMENTO E AREIA MÉDIA ÚMIDA) PARA CONTRAPISO, PREPARO MANUAL. AF_08/2019</t>
  </si>
  <si>
    <t>360,37</t>
  </si>
  <si>
    <t>ARGAMASSA TRAÇO 1:6 (EM VOLUME DE CIMENTO E AREIA MÉDIA ÚMIDA) PARA CONTRAPISO, PREPARO MANUAL. AF_08/2019</t>
  </si>
  <si>
    <t>344,53</t>
  </si>
  <si>
    <t>ARGAMASSA TRAÇO 1:5 (EM VOLUME DE CIMENTO E AREIA GROSSA ÚMIDA) PARA CHAPISCO CONVENCIONAL, PREPARO MANUAL. AF_08/2019</t>
  </si>
  <si>
    <t>318,78</t>
  </si>
  <si>
    <t>ARGAMASSA TRAÇO 1:3 (EM VOLUME DE CIMENTO E AREIA GROSSA ÚMIDA) PARA CHAPISCO CONVENCIONAL, PREPARO MANUAL. AF_08/2019</t>
  </si>
  <si>
    <t>369,62</t>
  </si>
  <si>
    <t>ARGAMASSA TRAÇO 1:4 (EM VOLUME DE CIMENTO E AREIA GROSSA ÚMIDA) PARA CHAPISCO CONVENCIONAL, PREPARO MANUAL. AF_08/2019</t>
  </si>
  <si>
    <t>335,90</t>
  </si>
  <si>
    <t>ARGAMASSA TRAÇO 1:5 (EM VOLUME DE CIMENTO E AREIA GROSSA ÚMIDA) COM ADIÇÃO DE EMULSÃO POLIMÉRICA PARA CHAPISCO ROLADO, PREPARO MANUAL. AF_08/2019</t>
  </si>
  <si>
    <t>1.777,48</t>
  </si>
  <si>
    <t>ARGAMASSA TRAÇO 1:3 (EM VOLUME DE CIMENTO E AREIA GROSSA ÚMIDA) COM ADIÇÃO DE EMULSÃO POLIMÉRICA PARA CHAPISCO ROLADO, PREPARO MANUAL. AF_08/2019</t>
  </si>
  <si>
    <t>1.826,25</t>
  </si>
  <si>
    <t>ARGAMASSA TRAÇO 1:4 (EM VOLUME DE CIMENTO E AREIA GROSSA ÚMIDA) COM ADIÇÃO DE EMULSÃO POLIMÉRICA PARA CHAPISCO ROLADO, PREPARO MANUAL. AF_08/2019</t>
  </si>
  <si>
    <t>1.793,65</t>
  </si>
  <si>
    <t>ARGAMASSA INDUSTRIALIZADA MULTIUSO PARA REVESTIMENTOS E ASSENTAMENTO DA ALVENARIA, PREPARO COM MISTURADOR DE EIXO HORIZONTAL DE 160 KG. AF_08/2019</t>
  </si>
  <si>
    <t>896,83</t>
  </si>
  <si>
    <t>ARGAMASSA INDUSTRIALIZADA MULTIUSO PARA REVESTIMENTOS E ASSENTAMENTO DA ALVENARIA, PREPARO COM MISTURADOR DE EIXO HORIZONTAL DE 300 KG. AF_08/2019</t>
  </si>
  <si>
    <t>887,14</t>
  </si>
  <si>
    <t>ARGAMASSA INDUSTRIALIZADA MULTIUSO PARA REVESTIMENTOS E ASSENTAMENTO DA ALVENARIA, PREPARO COM MISTURADOR DE EIXO HORIZONTAL DE 600 KG. AF_08/2019</t>
  </si>
  <si>
    <t>874,20</t>
  </si>
  <si>
    <t>ARGAMASSA PRONTA PARA CONTRAPISO, PREPARO COM MISTURADOR DE EIXO HORIZONTAL DE 160 KG. AF_08/2019</t>
  </si>
  <si>
    <t>1.275,90</t>
  </si>
  <si>
    <t>ARGAMASSA PRONTA PARA CONTRAPISO, PREPARO COM MISTURADOR DE EIXO HORIZONTAL DE 300 KG. AF_08/2019</t>
  </si>
  <si>
    <t>1.263,33</t>
  </si>
  <si>
    <t>ARGAMASSA PRONTA PARA CONTRAPISO, PREPARO COM MISTURADOR DE EIXO HORIZONTAL DE 600 KG. AF_08/2019</t>
  </si>
  <si>
    <t>1.252,34</t>
  </si>
  <si>
    <t>ARGAMASSA PARA REVESTIMENTO DECORATIVO MONOCAMADA (MONOCAPA), PREPARO COM MISTURADOR DE EIXO HORIZONTAL DE 160 KG. AF_08/2019</t>
  </si>
  <si>
    <t>2.954,76</t>
  </si>
  <si>
    <t>ARGAMASSA PARA REVESTIMENTO DECORATIVO MONOCAMADA (MONOCAPA), PREPARO COM MISTURADOR DE EIXO HORIZONTAL DE 300 KG. AF_08/2019</t>
  </si>
  <si>
    <t>2.959,87</t>
  </si>
  <si>
    <t>ARGAMASSA PARA REVESTIMENTO DECORATIVO MONOCAMADA (MONOCAPA), PREPARO COM MISTURADOR DE EIXO HORIZONTAL DE 600 KG. AF_08/2019</t>
  </si>
  <si>
    <t>2.967,79</t>
  </si>
  <si>
    <t>ARGAMASSA INDUSTRIALIZADA PARA CHAPISCO ROLADO, PREPARO COM MISTURADOR DE EIXO HORIZONTAL DE 160 KG. AF_08/2019</t>
  </si>
  <si>
    <t>4.258,59</t>
  </si>
  <si>
    <t>ARGAMASSA INDUSTRIALIZADA PARA CHAPISCO ROLADO, PREPARO COM MISTURADOR DE EIXO HORIZONTAL DE 300 KG. AF_08/2019</t>
  </si>
  <si>
    <t>4.293,89</t>
  </si>
  <si>
    <t>ARGAMASSA INDUSTRIALIZADA PARA CHAPISCO ROLADO, PREPARO COM MISTURADOR DE EIXO HORIZONTAL DE 600 KG. AF_08/2019</t>
  </si>
  <si>
    <t>4.326,32</t>
  </si>
  <si>
    <t>ARGAMASSA INDUSTRIALIZADA PARA CHAPISCO COLANTE, PREPARO COM MISTURADOR DE EIXO HORIZONTAL DE 160 KG. AF_08/2019</t>
  </si>
  <si>
    <t>3.359,31</t>
  </si>
  <si>
    <t>ARGAMASSA INDUSTRIALIZADA PARA CHAPISCO COLANTE, PREPARO COM MISTURADOR DE EIXO HORIZONTAL DE 300 KG. AF_08/2019</t>
  </si>
  <si>
    <t>3.382,53</t>
  </si>
  <si>
    <t>ARGAMASSA INDUSTRIALIZADA PARA CHAPISCO COLANTE, PREPARO COM MISTURADOR DE EIXO HORIZONTAL DE 600 KG. AF_08/2019</t>
  </si>
  <si>
    <t>3.403,42</t>
  </si>
  <si>
    <t>ARGAMASSA INDUSTRIALIZADA MULTIUSO PARA REVESTIMENTOS E ASSENTAMENTO DA ALVENARIA, PREPARO MANUAL. AF_08/2019</t>
  </si>
  <si>
    <t>1.011,88</t>
  </si>
  <si>
    <t>ARGAMASSA PRONTA PARA CONTRAPISO, PREPARO MANUAL. AF_08/2019</t>
  </si>
  <si>
    <t>1.394,94</t>
  </si>
  <si>
    <t>ARGAMASSA INDUSTRIALIZADA PARA CHAPISCO ROLADO, PREPARO MANUAL. AF_08/2019</t>
  </si>
  <si>
    <t>4.455,36</t>
  </si>
  <si>
    <t>ARGAMASSA INDUSTRIALIZADA PARA CHAPISCO COLANTE, PREPARO MANUAL. AF_08/2019</t>
  </si>
  <si>
    <t>3.537,66</t>
  </si>
  <si>
    <t>ARGAMASSA PARA REVESTIMENTO DECORATIVO MONOCAMADA (MONOCAPA), MISTURA E PROJEÇÃO DE 1,5 M3/H DE ARGAMASSA. AF_08/2019</t>
  </si>
  <si>
    <t>3.083,02</t>
  </si>
  <si>
    <t>3.080,11</t>
  </si>
  <si>
    <t>ARGAMASSA INDUSTRIALIZADA PARA REVESTIMENTOS, MISTURA E PROJEÇÃO DE 1,5 M³/H DE ARGAMASSA. AF_08/2019</t>
  </si>
  <si>
    <t>917,27</t>
  </si>
  <si>
    <t>902,05</t>
  </si>
  <si>
    <t>ARGAMASSA À BASE DE GESSO, MISTURA E PROJEÇÃO DE 1,5 M³/H DE ARGAMASSA. AF_08/2019</t>
  </si>
  <si>
    <t>663,14</t>
  </si>
  <si>
    <t>ARGAMASSA TRAÇO 1:0,5:4,5 (EM VOLUME DE CIMENTO, CAL E AREIA MÉDIA ÚMIDA), PREPARO MECÂNICO COM BETONEIRA 400 L. AF_08/2019</t>
  </si>
  <si>
    <t>308,90</t>
  </si>
  <si>
    <t>ARGAMASSA TRAÇO 1:0,5:4,5 (EM VOLUME DE CIMENTO, CAL E AREIA MÉDIA ÚMIDA) PARA ASSENTAMENTO DE ALVENARIA, PREPARO MANUAL. AF_08/2019</t>
  </si>
  <si>
    <t>360,91</t>
  </si>
  <si>
    <t>ARGAMASSA TRAÇO 1:3 (EM VOLUME DE CIMENTO E AREIA MÉDIA ÚMIDA), PREPARO MECÂNICO COM BETONEIRA 400 L. AF_08/2019</t>
  </si>
  <si>
    <t>293,75</t>
  </si>
  <si>
    <t>ARGAMASSA TRAÇO 1:3 (EM VOLUME DE CIMENTO E AREIA MÉDIA ÚMIDA), PREPARO MANUAL. AF_08/2019</t>
  </si>
  <si>
    <t>351,19</t>
  </si>
  <si>
    <t>248,42</t>
  </si>
  <si>
    <t>ARGAMASSA TRAÇO 1:4 (EM VOLUME DE CIMENTO E AREIA MÉDIA ÚMIDA), PREPARO MANUAL. AF_08/2019</t>
  </si>
  <si>
    <t>313,75</t>
  </si>
  <si>
    <t>ARGAMASSA TRAÇO 1:2:9 (EM VOLUME DE CIMENTO, CAL E AREIA MÉDIA ÚMIDA) PARA EMBOÇO/MASSA ÚNICA/ASSENTAMENTO DE ALVENARIA DE VEDAÇÃO, PREPARO MECÂNICO COM BETONEIRA 400 L. AF_08/2019</t>
  </si>
  <si>
    <t>322,46</t>
  </si>
  <si>
    <t>454,33</t>
  </si>
  <si>
    <t>100464</t>
  </si>
  <si>
    <t>ARGAMASSA TRAÇO 1:0,5:4,5  (EM VOLUME DE CIMENTO, CAL E AREIA MÉDIA ÚMIDA), PREPARO MECÂNICO COM MISTURADOR DE EIXO HORIZONTAL DE 160 KG. AF_08/2019</t>
  </si>
  <si>
    <t>333,32</t>
  </si>
  <si>
    <t>100465</t>
  </si>
  <si>
    <t>ARGAMASSA TRAÇO 1:0,5:4,5  (EM VOLUME DE CIMENTO, CAL E AREIA MÉDIA ÚMIDA), PREPARO MECÂNICO COM MISTURADOR DE EIXO HORIZONTAL DE 300 KG. AF_08/2019</t>
  </si>
  <si>
    <t>300,47</t>
  </si>
  <si>
    <t>100466</t>
  </si>
  <si>
    <t>ARGAMASSA TRAÇO 1:0,5:4,5  (EM VOLUME DE CIMENTO, CAL E AREIA MÉDIA ÚMIDA), PREPARO MECÂNICO COM MISTURADOR DE EIXO HORIZONTAL DE 600 KG. AF_08/2019</t>
  </si>
  <si>
    <t>281,75</t>
  </si>
  <si>
    <t>100468</t>
  </si>
  <si>
    <t>ARGAMASSA TRAÇO 1:3 (EM VOLUME DE CIMENTO E AREIA MÉDIA ÚMIDA), PREPARO MECÂNICO COM MISTURADOR DE EIXO HORIZONTAL DE 160 KG. AF_08/2019</t>
  </si>
  <si>
    <t>383,72</t>
  </si>
  <si>
    <t>100469</t>
  </si>
  <si>
    <t>ARGAMASSA TRAÇO 1:3 (EM VOLUME DE CIMENTO E AREIA MÉDIA ÚMIDA), PREPARO MECÂNICO COM MISTURADOR DE EIXO HORIZONTAL DE 300 KG. AF_08/2019</t>
  </si>
  <si>
    <t>288,55</t>
  </si>
  <si>
    <t>100470</t>
  </si>
  <si>
    <t>ARGAMASSA TRAÇO 1:3 (EM VOLUME DE CIMENTO E AREIA MÉDIA ÚMIDA), PREPARO MECÂNICO COM MISTURADOR DE EIXO HORIZONTAL DE 600 KG. AF_08/2019</t>
  </si>
  <si>
    <t>256,61</t>
  </si>
  <si>
    <t>100472</t>
  </si>
  <si>
    <t>ARGAMASSA TRAÇO 1:4 (EM VOLUME DE CIMENTO E AREIA MÉDIA ÚMIDA), PREPARO MECÂNICO COM MISTURADOR DE EIXO HORIZONTAL DE 160 KG. AF_08/2019</t>
  </si>
  <si>
    <t>302,28</t>
  </si>
  <si>
    <t>100473</t>
  </si>
  <si>
    <t>ARGAMASSA TRAÇO 1:4 (EM VOLUME DE CIMENTO E AREIA MÉDIA ÚMIDA), PREPARO MECÂNICO COM MISTURADOR DE EIXO HORIZONTAL DE 300 KG. AF_08/2019</t>
  </si>
  <si>
    <t>260,94</t>
  </si>
  <si>
    <t>100474</t>
  </si>
  <si>
    <t>ARGAMASSA TRAÇO 1:4 (EM VOLUME DE CIMENTO E AREIA MÉDIA ÚMIDA), PREPARO MECÂNICO COM MISTURADOR DE EIXO HORIZONTAL DE 600 KG. AF_08/2019</t>
  </si>
  <si>
    <t>239,95</t>
  </si>
  <si>
    <t>100475</t>
  </si>
  <si>
    <t>ARGAMASSA TRAÇO 1:3 (EM VOLUME DE CIMENTO E AREIA MÉDIA ÚMIDA) COM ADIÇÃO DE IMPERMEABILIZANTE, PREPARO MECÂNICO COM BETONEIRA 400 L. AF_08/2019</t>
  </si>
  <si>
    <t>391,69</t>
  </si>
  <si>
    <t>100477</t>
  </si>
  <si>
    <t>ARGAMASSA TRAÇO 1:3 (EM VOLUME DE CIMENTO E AREIA MÉDIA ÚMIDA) COM ADIÇÃO DE IMPERMEABILIZANTE, PREPARO MECÂNICO COM MISTURADOR DE EIXO HORIZONTAL DE 160 KG. AF_08/2019</t>
  </si>
  <si>
    <t>449,14</t>
  </si>
  <si>
    <t>100478</t>
  </si>
  <si>
    <t>ARGAMASSA TRAÇO 1:3 (EM VOLUME DE CIMENTO E AREIA MÉDIA ÚMIDA) COM ADIÇÃO DE IMPERMEABILIZANTE, PREPARO MECÂNICO COM MISTURADOR DE EIXO HORIZONTAL DE 300 KG. AF_08/2019</t>
  </si>
  <si>
    <t>384,29</t>
  </si>
  <si>
    <t>100479</t>
  </si>
  <si>
    <t>ARGAMASSA TRAÇO 1:3 (EM VOLUME DE CIMENTO E AREIA MÉDIA ÚMIDA) COM ADIÇÃO DE IMPERMEABILIZANTE, PREPARO MECÂNICO COM MISTURADOR DE EIXO HORIZONTAL DE 600 KG. AF_08/2019</t>
  </si>
  <si>
    <t>367,80</t>
  </si>
  <si>
    <t>100480</t>
  </si>
  <si>
    <t>ARGAMASSA TRAÇO 1:3 (EM VOLUME DE CIMENTO E AREIA MÉDIA ÚMIDA) COM ADIÇÃO DE IMPERMEABILIZANTE, PREPARO MANUAL. AF_08/2019</t>
  </si>
  <si>
    <t>447,12</t>
  </si>
  <si>
    <t>100481</t>
  </si>
  <si>
    <t>ARGAMASSA TRAÇO 1:4 (EM VOLUME DE CIMENTO E AREIA MÉDIA ÚMIDA) COM ADIÇÃO DE IMPERMEABILIZANTE, PREPARO MECÂNICO COM BETONEIRA 400 L. AF_08/2019</t>
  </si>
  <si>
    <t>335,12</t>
  </si>
  <si>
    <t>100483</t>
  </si>
  <si>
    <t>ARGAMASSA TRAÇO 1:4 (EM VOLUME DE CIMENTO E AREIA MÉDIA ÚMIDA) COM ADIÇÃO DE IMPERMEABILIZANTE, PREPARO MECÂNICO COM MISTURADOR DE EIXO HORIZONTAL DE 160 KG. AF_08/2019</t>
  </si>
  <si>
    <t>378,25</t>
  </si>
  <si>
    <t>100484</t>
  </si>
  <si>
    <t>ARGAMASSA TRAÇO 1:4 (EM VOLUME DE CIMENTO E AREIA MÉDIA ÚMIDA) COM ADIÇÃO DE IMPERMEABILIZANTE, PREPARO MECÂNICO COM MISTURADOR DE EIXO HORIZONTAL DE 300 KG. AF_08/2019</t>
  </si>
  <si>
    <t>337,56</t>
  </si>
  <si>
    <t>100485</t>
  </si>
  <si>
    <t>ARGAMASSA TRAÇO 1:4 (EM VOLUME DE CIMENTO E AREIA MÉDIA ÚMIDA) COM ADIÇÃO DE IMPERMEABILIZANTE, PREPARO MECÂNICO COM MISTURADOR DE EIXO HORIZONTAL DE 600 KG. AF_08/2019</t>
  </si>
  <si>
    <t>317,52</t>
  </si>
  <si>
    <t>100486</t>
  </si>
  <si>
    <t>ARGAMASSA TRAÇO 1:4 (EM VOLUME DE CIMENTO E AREIA MÉDIA ÚMIDA) COM ADIÇÃO DE IMPERMEABILIZANTE, PREPARO MANUAL. AF_08/2019</t>
  </si>
  <si>
    <t>393,67</t>
  </si>
  <si>
    <t>100487</t>
  </si>
  <si>
    <t>ARGAMASSA TRAÇO 1:2:9 (EM VOLUME DE CIMENTO, CAL E AREIA MÉDIA ÚMIDA) PARA EMBOÇO/MASSA ÚNICA/ASSENTAMENTO DE ALVENARIA DE VEDAÇÃO, PREPARO MECÂNICO COM MISTURADOR DE EIXO HORIZONTAL DE 600 KG. AF_08/2019</t>
  </si>
  <si>
    <t>301,33</t>
  </si>
  <si>
    <t>100488</t>
  </si>
  <si>
    <t>ARGAMASSA TRAÇO 1:0,5:4,5 (EM VOLUME DE CIMENTO, CAL E AREIA MÉDIA ÚMIDA), PREPARO MECÂNICO COM BETONEIRA 600 L. AF_08/2019</t>
  </si>
  <si>
    <t>297,21</t>
  </si>
  <si>
    <t>100489</t>
  </si>
  <si>
    <t>ARGAMASSA TRAÇO 1:3 (EM VOLUME DE CIMENTO E AREIA MÉDIA ÚMIDA), PREPARO MECÂNICO COM BETONEIRA 600 L. AF_08/2019</t>
  </si>
  <si>
    <t>288,59</t>
  </si>
  <si>
    <t>100490</t>
  </si>
  <si>
    <t>ARGAMASSA TRAÇO 1:4 (EM VOLUME DE CIMENTO E AREIA MÉDIA ÚMIDA), PREPARO MECÂNICO COM BETONEIRA 600 L. AF_08/2019</t>
  </si>
  <si>
    <t>252,09</t>
  </si>
  <si>
    <t>100491</t>
  </si>
  <si>
    <t>ARGAMASSA TRAÇO 1:3 (EM VOLUME DE CIMENTO E AREIA MÉDIA ÚMIDA) COM ADIÇÃO DE IMPERMEABILIZANTE, PREPARO MECÂNICO COM BETONEIRA 600 L. AF_08/2019</t>
  </si>
  <si>
    <t>386,92</t>
  </si>
  <si>
    <t>100492</t>
  </si>
  <si>
    <t>ARGAMASSA TRAÇO 1:4 (EM VOLUME DE CIMENTO E AREIA MÉDIA ÚMIDA) COM ADIÇÃO DE IMPERMEABILIZANTE, PREPARO MECÂNICO COM BETONEIRA 600 L. AF_08/2019</t>
  </si>
  <si>
    <t>330,75</t>
  </si>
  <si>
    <t>34,33</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</si>
  <si>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</si>
  <si>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</si>
  <si>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</si>
  <si>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</si>
  <si>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</si>
  <si>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</si>
  <si>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</si>
  <si>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</si>
  <si>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</si>
  <si>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</si>
  <si>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</si>
  <si>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</si>
  <si>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</si>
  <si>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</si>
  <si>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</si>
  <si>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</si>
  <si>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</si>
  <si>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</si>
  <si>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</si>
  <si>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</si>
  <si>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</si>
  <si>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</si>
  <si>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</si>
  <si>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978,14</t>
  </si>
  <si>
    <t>100206</t>
  </si>
  <si>
    <t>TRANSPORTE HORIZONTAL COM JERICA DE 90 L, DE MASSA/ GRANEL (UNIDADE: M3XKM). AF_07/2019</t>
  </si>
  <si>
    <t>707,03</t>
  </si>
  <si>
    <t>100207</t>
  </si>
  <si>
    <t>TRANSPORTE HORIZONTAL COM CARREGADEIRA, DE MASSA/ GRANEL (UNIDADE: M3XKM). AF_07/2019</t>
  </si>
  <si>
    <t>307,77</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</si>
  <si>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</si>
  <si>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</si>
  <si>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</si>
  <si>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</si>
  <si>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</si>
  <si>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</si>
  <si>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</si>
  <si>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</si>
  <si>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</si>
  <si>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</si>
  <si>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</si>
  <si>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</si>
  <si>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</si>
  <si>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</si>
  <si>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</si>
  <si>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</si>
  <si>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</si>
  <si>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</si>
  <si>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</si>
  <si>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</si>
  <si>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</si>
  <si>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</si>
  <si>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</si>
  <si>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</si>
  <si>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</si>
  <si>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</si>
  <si>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</si>
  <si>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</si>
  <si>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</si>
  <si>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</si>
  <si>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</si>
  <si>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</si>
  <si>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</si>
  <si>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</si>
  <si>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</si>
  <si>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</si>
  <si>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</si>
  <si>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</si>
  <si>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</si>
  <si>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</si>
  <si>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</si>
  <si>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</si>
  <si>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</si>
  <si>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</si>
  <si>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</si>
  <si>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</si>
  <si>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</si>
  <si>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</si>
  <si>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</si>
  <si>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</si>
  <si>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</si>
  <si>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</si>
  <si>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</si>
  <si>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</si>
  <si>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</si>
  <si>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</si>
  <si>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</si>
  <si>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</si>
  <si>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</si>
  <si>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</si>
  <si>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</si>
  <si>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</si>
  <si>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</si>
  <si>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</si>
  <si>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</si>
  <si>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</si>
  <si>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</si>
  <si>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</si>
  <si>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</si>
  <si>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</si>
  <si>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</si>
  <si>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</si>
  <si>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</si>
  <si>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</si>
  <si>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</si>
  <si>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</si>
  <si>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</si>
  <si>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</si>
  <si>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</si>
  <si>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</si>
  <si>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</si>
  <si>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</si>
  <si>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</si>
  <si>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</si>
  <si>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</si>
  <si>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</si>
  <si>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</si>
  <si>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</si>
  <si>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</si>
  <si>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</si>
  <si>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</si>
  <si>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</si>
  <si>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</si>
  <si>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</si>
  <si>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</si>
  <si>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</si>
  <si>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</si>
  <si>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</si>
  <si>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</si>
  <si>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</si>
  <si>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</si>
  <si>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</si>
  <si>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</si>
  <si>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</si>
  <si>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</si>
  <si>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</si>
  <si>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</si>
  <si>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</si>
  <si>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</si>
  <si>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</si>
  <si>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</si>
  <si>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</si>
  <si>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</si>
  <si>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</si>
  <si>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</si>
  <si>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</si>
  <si>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</si>
  <si>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</si>
  <si>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</si>
  <si>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</si>
  <si>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</si>
  <si>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</si>
  <si>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</si>
  <si>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</si>
  <si>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</si>
  <si>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</si>
  <si>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</si>
  <si>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</si>
  <si>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</si>
  <si>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</si>
  <si>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</si>
  <si>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</si>
  <si>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41,82</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</si>
  <si>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</si>
  <si>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</si>
  <si>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</si>
  <si>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</si>
  <si>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</si>
  <si>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</si>
  <si>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</si>
  <si>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</si>
  <si>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</si>
  <si>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</si>
  <si>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</si>
  <si>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</si>
  <si>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</si>
  <si>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</si>
  <si>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26,68</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</si>
  <si>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</si>
  <si>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</si>
  <si>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</si>
  <si>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</si>
  <si>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</si>
  <si>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</si>
  <si>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</si>
  <si>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</si>
  <si>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104,48</t>
  </si>
  <si>
    <t>100283</t>
  </si>
  <si>
    <t>TRANSPORTE HORIZONTAL COM CARRINHO PLATAFORMA, DE TELHA DE CONCRETO OU CERÂMICA (UNIDADE: M2XKM). AF_07/2019</t>
  </si>
  <si>
    <t>100284</t>
  </si>
  <si>
    <t>TRANSPORTE HORIZONTAL COM MANIPULADOR TELESCÓPICO, DE TELHA DE CONCRETO OU CERÂMICA (UNIDADE: M2XKM). AF_07/2019</t>
  </si>
  <si>
    <t>7,84</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</si>
  <si>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</si>
  <si>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</si>
  <si>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</si>
  <si>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</si>
  <si>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</si>
  <si>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</si>
  <si>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80,28</t>
  </si>
  <si>
    <t>301,13</t>
  </si>
  <si>
    <t>328,48</t>
  </si>
  <si>
    <t>1.258,29</t>
  </si>
  <si>
    <t>44,21</t>
  </si>
  <si>
    <t>42,65</t>
  </si>
  <si>
    <t>35,73</t>
  </si>
  <si>
    <t>61,40</t>
  </si>
  <si>
    <t>38,52</t>
  </si>
  <si>
    <t>65,55</t>
  </si>
  <si>
    <t>28,01</t>
  </si>
  <si>
    <t>532,36</t>
  </si>
  <si>
    <t>48,91</t>
  </si>
  <si>
    <t>115,75</t>
  </si>
  <si>
    <t>71,04</t>
  </si>
  <si>
    <t>35,75</t>
  </si>
  <si>
    <t>392,49</t>
  </si>
  <si>
    <t>174,09</t>
  </si>
  <si>
    <t>186,74</t>
  </si>
  <si>
    <t>123,07</t>
  </si>
  <si>
    <t>92,51</t>
  </si>
  <si>
    <t>111,34</t>
  </si>
  <si>
    <t>143,49</t>
  </si>
  <si>
    <t>284,41</t>
  </si>
  <si>
    <t>116,44</t>
  </si>
  <si>
    <t>36,51</t>
  </si>
  <si>
    <t>64,23</t>
  </si>
  <si>
    <t>33,20</t>
  </si>
  <si>
    <t>59,58</t>
  </si>
  <si>
    <t>55,93</t>
  </si>
  <si>
    <t>190,24</t>
  </si>
  <si>
    <t>131,43</t>
  </si>
  <si>
    <t>95,21</t>
  </si>
  <si>
    <t>28,66</t>
  </si>
  <si>
    <t>45,81</t>
  </si>
  <si>
    <t>232,50</t>
  </si>
  <si>
    <t>3,58</t>
  </si>
  <si>
    <t>56,76</t>
  </si>
  <si>
    <t>122,20</t>
  </si>
  <si>
    <t>178,69</t>
  </si>
  <si>
    <t>202,17</t>
  </si>
  <si>
    <t>199,36</t>
  </si>
  <si>
    <t>508,98</t>
  </si>
  <si>
    <t>808,64</t>
  </si>
  <si>
    <t>17,01</t>
  </si>
  <si>
    <t>28,37</t>
  </si>
  <si>
    <t>23,16</t>
  </si>
  <si>
    <t>17,99</t>
  </si>
  <si>
    <t>23,55</t>
  </si>
  <si>
    <t>23,37</t>
  </si>
  <si>
    <t>33,88</t>
  </si>
  <si>
    <t>22,74</t>
  </si>
  <si>
    <t>20,65</t>
  </si>
  <si>
    <t>17,14</t>
  </si>
  <si>
    <t>22,24</t>
  </si>
  <si>
    <t>37,51</t>
  </si>
  <si>
    <t>76,45</t>
  </si>
  <si>
    <t>24,21</t>
  </si>
  <si>
    <t>31,92</t>
  </si>
  <si>
    <t>73,39</t>
  </si>
  <si>
    <t>83,38</t>
  </si>
  <si>
    <t>28,23</t>
  </si>
  <si>
    <t>78,92</t>
  </si>
  <si>
    <t>74,67</t>
  </si>
  <si>
    <t>4.298,14</t>
  </si>
  <si>
    <t>4.094,64</t>
  </si>
  <si>
    <t>2.428,05</t>
  </si>
  <si>
    <t>3.172,48</t>
  </si>
  <si>
    <t>2.874,41</t>
  </si>
  <si>
    <t>3.765,62</t>
  </si>
  <si>
    <t>3.951,29</t>
  </si>
  <si>
    <t>12.899,89</t>
  </si>
  <si>
    <t>2.820,28</t>
  </si>
  <si>
    <t>14.656,66</t>
  </si>
  <si>
    <t>19.966,00</t>
  </si>
  <si>
    <t>9.526,51</t>
  </si>
  <si>
    <t>13.452,28</t>
  </si>
  <si>
    <t>17.724,34</t>
  </si>
  <si>
    <t>5.819,53</t>
  </si>
  <si>
    <t>8.691,40</t>
  </si>
  <si>
    <t>5.221,64</t>
  </si>
  <si>
    <t>98,37</t>
  </si>
  <si>
    <t>153,06</t>
  </si>
  <si>
    <t>40,90</t>
  </si>
  <si>
    <t>58,10</t>
  </si>
  <si>
    <t>76,81</t>
  </si>
  <si>
    <t>61,43</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</si>
  <si>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</si>
  <si>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</si>
  <si>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</si>
  <si>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</si>
  <si>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</si>
  <si>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</si>
  <si>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</si>
  <si>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</si>
  <si>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</si>
  <si>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</si>
  <si>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</si>
  <si>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</si>
  <si>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</si>
  <si>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</si>
  <si>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</si>
  <si>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</si>
  <si>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</si>
  <si>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</si>
  <si>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</si>
  <si>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</si>
  <si>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</si>
  <si>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</si>
  <si>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</si>
  <si>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</si>
  <si>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</si>
  <si>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</si>
  <si>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</si>
  <si>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</si>
  <si>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</si>
  <si>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</si>
  <si>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106,40</t>
  </si>
  <si>
    <t>100303</t>
  </si>
  <si>
    <t>AUXILIAR DE AZULEJISTA COM ENCARGOS COMPLEMENTARES</t>
  </si>
  <si>
    <t>100304</t>
  </si>
  <si>
    <t>ARQUITETO PAISAGISTA COM ENCARGOS COMPLEMENTARES</t>
  </si>
  <si>
    <t>56,31</t>
  </si>
  <si>
    <t>100305</t>
  </si>
  <si>
    <t>ENGENHEIRO CIVIL JUNIOR COM ENCARGOS COMPLEMENTARES</t>
  </si>
  <si>
    <t>100306</t>
  </si>
  <si>
    <t>ENGENHEIRO CIVIL PLENO COM ENCARGOS COMPLEMENTARES</t>
  </si>
  <si>
    <t>83,66</t>
  </si>
  <si>
    <t>100307</t>
  </si>
  <si>
    <t>MONTADOR DE ELETROELETRÔNICOS COM ENCARGOS COMPLEMENTARES</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</si>
  <si>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</si>
  <si>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</si>
  <si>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</si>
  <si>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</si>
  <si>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</si>
  <si>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</si>
  <si>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</si>
  <si>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</si>
  <si>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</si>
  <si>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</si>
  <si>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</si>
  <si>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</si>
  <si>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78,06</t>
  </si>
  <si>
    <t>100314</t>
  </si>
  <si>
    <t>CURSO DE CAPACITAÇÃO PARA ENGENHEIRO CIVIL PLENO (ENCARGOS COMPLEMENTARES) - MENSALISTA</t>
  </si>
  <si>
    <t>88,06</t>
  </si>
  <si>
    <t>100315</t>
  </si>
  <si>
    <t>CURSO DE CAPACITAÇÃO PARA TÉCNICO EM SEGURANÇA DO TRABALHO (ENCARGOS COMPLEMENTARES) - MENSALISTA</t>
  </si>
  <si>
    <t>100316</t>
  </si>
  <si>
    <t>2.932,27</t>
  </si>
  <si>
    <t>100317</t>
  </si>
  <si>
    <t>COORDENADOR / GERENTE DE OBRA COM ENCARGOS COMPLEMENTARES</t>
  </si>
  <si>
    <t>18.727,87</t>
  </si>
  <si>
    <t>100318</t>
  </si>
  <si>
    <t>9.916,61</t>
  </si>
  <si>
    <t>100319</t>
  </si>
  <si>
    <t>13.063,57</t>
  </si>
  <si>
    <t>100320</t>
  </si>
  <si>
    <t>14.714,09</t>
  </si>
  <si>
    <t>100321</t>
  </si>
  <si>
    <t>TÉCNICO EM SEGURANÇA DO TRABALHO COM ENCARGOS COMPLEMENTARES</t>
  </si>
  <si>
    <t>5.894,02</t>
  </si>
  <si>
    <t>100533</t>
  </si>
  <si>
    <t>TECNICO DE EDIFICACOES COM ENCARGOS COMPLEMENTARES</t>
  </si>
  <si>
    <t>45,15</t>
  </si>
  <si>
    <t>100534</t>
  </si>
  <si>
    <t>4.446,91</t>
  </si>
  <si>
    <t>100535</t>
  </si>
  <si>
    <t>CURSO DE CAPACITAÇÃO PARA TECNICO DE EDIFICACOES (ENCARGOS COMPLEMENTARES) - HORISTA</t>
  </si>
  <si>
    <t>100536</t>
  </si>
  <si>
    <t>CURSO DE CAPACITAÇÃO PARA TECNICO DE EDIFICACOES (ENCARGOS COMPLEMENTARES) - MENSALISTA</t>
  </si>
  <si>
    <t>39,96</t>
  </si>
  <si>
    <t>!EM PROCESSO DE DESATIVACAO! ADITIVO IMPERMEABILIZANTE DE PEGA NORMAL PARA ARGAMASSAS E CONCRETOS SEM ARMACAO</t>
  </si>
  <si>
    <t>1.491,12</t>
  </si>
  <si>
    <t>2.200,60</t>
  </si>
  <si>
    <t>1.344,52</t>
  </si>
  <si>
    <t>3.726,55</t>
  </si>
  <si>
    <t>3.893,41</t>
  </si>
  <si>
    <t>5.275,77</t>
  </si>
  <si>
    <t>6.702,19</t>
  </si>
  <si>
    <t>7.398,47</t>
  </si>
  <si>
    <t>156,67</t>
  </si>
  <si>
    <t>132,75</t>
  </si>
  <si>
    <t>46,57</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</si>
  <si>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</si>
  <si>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</si>
  <si>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</si>
  <si>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</si>
  <si>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</si>
  <si>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</si>
  <si>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189,76</t>
  </si>
  <si>
    <t>201,22</t>
  </si>
  <si>
    <t>45.754,40</t>
  </si>
  <si>
    <t>113,72</t>
  </si>
  <si>
    <t>2,48</t>
  </si>
  <si>
    <t>43,00</t>
  </si>
  <si>
    <t>51,42</t>
  </si>
  <si>
    <t>35,38</t>
  </si>
  <si>
    <t>97,60</t>
  </si>
  <si>
    <t>40,46</t>
  </si>
  <si>
    <t>69,79</t>
  </si>
  <si>
    <t>53,29</t>
  </si>
  <si>
    <t>ADITIVO PLASTIFICANTE E ESTABILIZADOR PARA ARGAMASSAS DE ASSENTAMENTO E REBOCO, LIQUIDO E ISENTO DE CLORETOS</t>
  </si>
  <si>
    <t>ADITIVO SUPERPLASTIFICANTE DE PEGA NORMAL PARA CONCRETO, LIQUIDO E ISENTO DE CLORETOS</t>
  </si>
  <si>
    <t>1.807,13</t>
  </si>
  <si>
    <t>2.024,82</t>
  </si>
  <si>
    <t>2.200,35</t>
  </si>
  <si>
    <t>10,61</t>
  </si>
  <si>
    <t>1.869,94</t>
  </si>
  <si>
    <t>1.938,32</t>
  </si>
  <si>
    <t>2.097,16</t>
  </si>
  <si>
    <t>34,28</t>
  </si>
  <si>
    <t>56,59</t>
  </si>
  <si>
    <t>488,17</t>
  </si>
  <si>
    <t>5.100,00</t>
  </si>
  <si>
    <t>3.555,53</t>
  </si>
  <si>
    <t>2,05</t>
  </si>
  <si>
    <t>76,94</t>
  </si>
  <si>
    <t>118,18</t>
  </si>
  <si>
    <t>25,34</t>
  </si>
  <si>
    <t>70,55</t>
  </si>
  <si>
    <t>116,02</t>
  </si>
  <si>
    <t>144,86</t>
  </si>
  <si>
    <t>136,27</t>
  </si>
  <si>
    <t>168,49</t>
  </si>
  <si>
    <t>2.791,37</t>
  </si>
  <si>
    <t>87,41</t>
  </si>
  <si>
    <t>121,82</t>
  </si>
  <si>
    <t>1.814,54</t>
  </si>
  <si>
    <t>21,05</t>
  </si>
  <si>
    <t>3.709,25</t>
  </si>
  <si>
    <t>2.292,99</t>
  </si>
  <si>
    <t>2.445,00</t>
  </si>
  <si>
    <t>5.322,15</t>
  </si>
  <si>
    <t>6.682,68</t>
  </si>
  <si>
    <t>8.656,67</t>
  </si>
  <si>
    <t>3.309,98</t>
  </si>
  <si>
    <t>4.496,50</t>
  </si>
  <si>
    <t>6.955,53</t>
  </si>
  <si>
    <t>2.140,00</t>
  </si>
  <si>
    <t>3.627,60</t>
  </si>
  <si>
    <t>4.814,53</t>
  </si>
  <si>
    <t>2.018,14</t>
  </si>
  <si>
    <t>2.996,00</t>
  </si>
  <si>
    <t>1.802,38</t>
  </si>
  <si>
    <t>7.769,84</t>
  </si>
  <si>
    <t>8.710,62</t>
  </si>
  <si>
    <t>9.841,16</t>
  </si>
  <si>
    <t>13.525,94</t>
  </si>
  <si>
    <t>16.410,44</t>
  </si>
  <si>
    <t>5.698,98</t>
  </si>
  <si>
    <t>6.136,56</t>
  </si>
  <si>
    <t>6.293,63</t>
  </si>
  <si>
    <t>9.068,65</t>
  </si>
  <si>
    <t>10.491,54</t>
  </si>
  <si>
    <t>10.975,49</t>
  </si>
  <si>
    <t>1.752,09</t>
  </si>
  <si>
    <t>2.598,89</t>
  </si>
  <si>
    <t>3.436,64</t>
  </si>
  <si>
    <t>1.445,21</t>
  </si>
  <si>
    <t>1.527,83</t>
  </si>
  <si>
    <t>65.271,51</t>
  </si>
  <si>
    <t>27.531,72</t>
  </si>
  <si>
    <t>33.288,63</t>
  </si>
  <si>
    <t>38.359,18</t>
  </si>
  <si>
    <t>4.711,20</t>
  </si>
  <si>
    <t>12.129,52</t>
  </si>
  <si>
    <t>43,33</t>
  </si>
  <si>
    <t>818,75</t>
  </si>
  <si>
    <t>62,50</t>
  </si>
  <si>
    <t>351,09</t>
  </si>
  <si>
    <t>198,41</t>
  </si>
  <si>
    <t>2.590,60</t>
  </si>
  <si>
    <t>52,82</t>
  </si>
  <si>
    <t>9.296,91</t>
  </si>
  <si>
    <t>9.701,72</t>
  </si>
  <si>
    <t>75,03</t>
  </si>
  <si>
    <t>13.205,48</t>
  </si>
  <si>
    <t>99,19</t>
  </si>
  <si>
    <t>17.458,83</t>
  </si>
  <si>
    <t>3.290,24</t>
  </si>
  <si>
    <t>51,96</t>
  </si>
  <si>
    <t>2.724,42</t>
  </si>
  <si>
    <t>1.888,42</t>
  </si>
  <si>
    <t>1.676,67</t>
  </si>
  <si>
    <t>2.612,73</t>
  </si>
  <si>
    <t>3.641,20</t>
  </si>
  <si>
    <t>2.258,53</t>
  </si>
  <si>
    <t>1.615,05</t>
  </si>
  <si>
    <t>1.739,61</t>
  </si>
  <si>
    <t>1.801,30</t>
  </si>
  <si>
    <t>4.792,72</t>
  </si>
  <si>
    <t>2.722,97</t>
  </si>
  <si>
    <t>305,05</t>
  </si>
  <si>
    <t>153,12</t>
  </si>
  <si>
    <t>570,00</t>
  </si>
  <si>
    <t>428,10</t>
  </si>
  <si>
    <t>94,05</t>
  </si>
  <si>
    <t>265,67</t>
  </si>
  <si>
    <t>238,99</t>
  </si>
  <si>
    <t>384,90</t>
  </si>
  <si>
    <t>185,95</t>
  </si>
  <si>
    <t>358,25</t>
  </si>
  <si>
    <t>181,76</t>
  </si>
  <si>
    <t>216,14</t>
  </si>
  <si>
    <t>505,09</t>
  </si>
  <si>
    <t>804,77</t>
  </si>
  <si>
    <t>1.008,33</t>
  </si>
  <si>
    <t>104,28</t>
  </si>
  <si>
    <t>372,41</t>
  </si>
  <si>
    <t>1.146,12</t>
  </si>
  <si>
    <t>1.159,81</t>
  </si>
  <si>
    <t>399,85</t>
  </si>
  <si>
    <t>611,26</t>
  </si>
  <si>
    <t>591,91</t>
  </si>
  <si>
    <t>164,95</t>
  </si>
  <si>
    <t>189,31</t>
  </si>
  <si>
    <t>72,62</t>
  </si>
  <si>
    <t>80,65</t>
  </si>
  <si>
    <t>90,10</t>
  </si>
  <si>
    <t>66,30</t>
  </si>
  <si>
    <t>76,03</t>
  </si>
  <si>
    <t>86,11</t>
  </si>
  <si>
    <t>8,38</t>
  </si>
  <si>
    <t>46,86</t>
  </si>
  <si>
    <t>287,83</t>
  </si>
  <si>
    <t>309.559,14</t>
  </si>
  <si>
    <t>59,48</t>
  </si>
  <si>
    <t>73,11</t>
  </si>
  <si>
    <t>39,74</t>
  </si>
  <si>
    <t>72,85</t>
  </si>
  <si>
    <t>179,28</t>
  </si>
  <si>
    <t>3.124,50</t>
  </si>
  <si>
    <t>4.260,97</t>
  </si>
  <si>
    <t>3.908,27</t>
  </si>
  <si>
    <t>16.999,39</t>
  </si>
  <si>
    <t>3.574,63</t>
  </si>
  <si>
    <t>12.709,83</t>
  </si>
  <si>
    <t>15.447,73</t>
  </si>
  <si>
    <t>2.994,63</t>
  </si>
  <si>
    <t>484,33</t>
  </si>
  <si>
    <t>12,84</t>
  </si>
  <si>
    <t>84,79</t>
  </si>
  <si>
    <t>47,34</t>
  </si>
  <si>
    <t>57,15</t>
  </si>
  <si>
    <t>53,15</t>
  </si>
  <si>
    <t>48,41</t>
  </si>
  <si>
    <t>37,17</t>
  </si>
  <si>
    <t>49,38</t>
  </si>
  <si>
    <t>50,03</t>
  </si>
  <si>
    <t>147,97</t>
  </si>
  <si>
    <t>1.712,04</t>
  </si>
  <si>
    <t>1.439,52</t>
  </si>
  <si>
    <t>586,62</t>
  </si>
  <si>
    <t>8.476,60</t>
  </si>
  <si>
    <t>570,92</t>
  </si>
  <si>
    <t>890,97</t>
  </si>
  <si>
    <t>975,50</t>
  </si>
  <si>
    <t>962,39</t>
  </si>
  <si>
    <t>5.396,81</t>
  </si>
  <si>
    <t>2.502,46</t>
  </si>
  <si>
    <t>5.076,97</t>
  </si>
  <si>
    <t>1.031,68</t>
  </si>
  <si>
    <t>38.088,60</t>
  </si>
  <si>
    <t>40.807,22</t>
  </si>
  <si>
    <t>145.833,47</t>
  </si>
  <si>
    <t>58.506,85</t>
  </si>
  <si>
    <t>17,95</t>
  </si>
  <si>
    <t>87,01</t>
  </si>
  <si>
    <t>48,01</t>
  </si>
  <si>
    <t>91,25</t>
  </si>
  <si>
    <t>249,74</t>
  </si>
  <si>
    <t>263,87</t>
  </si>
  <si>
    <t>283,07</t>
  </si>
  <si>
    <t>10,10</t>
  </si>
  <si>
    <t>26,69</t>
  </si>
  <si>
    <t>28,51</t>
  </si>
  <si>
    <t>90,01</t>
  </si>
  <si>
    <t>155,10</t>
  </si>
  <si>
    <t>22,64</t>
  </si>
  <si>
    <t>260,47</t>
  </si>
  <si>
    <t>44,93</t>
  </si>
  <si>
    <t>52,83</t>
  </si>
  <si>
    <t>32,73</t>
  </si>
  <si>
    <t>38,70</t>
  </si>
  <si>
    <t>49,11</t>
  </si>
  <si>
    <t>61,08</t>
  </si>
  <si>
    <t>66,08</t>
  </si>
  <si>
    <t>74,79</t>
  </si>
  <si>
    <t>79,12</t>
  </si>
  <si>
    <t>81,05</t>
  </si>
  <si>
    <t>54,42</t>
  </si>
  <si>
    <t>82,66</t>
  </si>
  <si>
    <t>108,85</t>
  </si>
  <si>
    <t>177,70</t>
  </si>
  <si>
    <t>228,27</t>
  </si>
  <si>
    <t>41,81</t>
  </si>
  <si>
    <t>81,82</t>
  </si>
  <si>
    <t>108,15</t>
  </si>
  <si>
    <t>41,78</t>
  </si>
  <si>
    <t>107,85</t>
  </si>
  <si>
    <t>126,78</t>
  </si>
  <si>
    <t>138,15</t>
  </si>
  <si>
    <t>171,76</t>
  </si>
  <si>
    <t>202,44</t>
  </si>
  <si>
    <t>238,20</t>
  </si>
  <si>
    <t>72,42</t>
  </si>
  <si>
    <t>325,57</t>
  </si>
  <si>
    <t>85,95</t>
  </si>
  <si>
    <t>102,55</t>
  </si>
  <si>
    <t>106,92</t>
  </si>
  <si>
    <t>171,21</t>
  </si>
  <si>
    <t>22,20</t>
  </si>
  <si>
    <t>212,13</t>
  </si>
  <si>
    <t>178,31</t>
  </si>
  <si>
    <t>50,62</t>
  </si>
  <si>
    <t>74,57</t>
  </si>
  <si>
    <t>104,64</t>
  </si>
  <si>
    <t>72,61</t>
  </si>
  <si>
    <t>124,65</t>
  </si>
  <si>
    <t>15,92</t>
  </si>
  <si>
    <t>654,08</t>
  </si>
  <si>
    <t>264,00</t>
  </si>
  <si>
    <t>315,00</t>
  </si>
  <si>
    <t>639,76</t>
  </si>
  <si>
    <t>718,62</t>
  </si>
  <si>
    <t>180,85</t>
  </si>
  <si>
    <t>310,14</t>
  </si>
  <si>
    <t>362,83</t>
  </si>
  <si>
    <t>3.504,54</t>
  </si>
  <si>
    <t>588,69</t>
  </si>
  <si>
    <t>758,85</t>
  </si>
  <si>
    <t>1.690,09</t>
  </si>
  <si>
    <t>29,45</t>
  </si>
  <si>
    <t>650,99</t>
  </si>
  <si>
    <t>369,46</t>
  </si>
  <si>
    <t>231,47</t>
  </si>
  <si>
    <t>292,79</t>
  </si>
  <si>
    <t>242,50</t>
  </si>
  <si>
    <t>296,23</t>
  </si>
  <si>
    <t>28,39</t>
  </si>
  <si>
    <t>34,03</t>
  </si>
  <si>
    <t>80,08</t>
  </si>
  <si>
    <t>140,25</t>
  </si>
  <si>
    <t>207,14</t>
  </si>
  <si>
    <t>64,73</t>
  </si>
  <si>
    <t>85,23</t>
  </si>
  <si>
    <t>136,77</t>
  </si>
  <si>
    <t>237,04</t>
  </si>
  <si>
    <t>420,50</t>
  </si>
  <si>
    <t>448,68</t>
  </si>
  <si>
    <t>602,42</t>
  </si>
  <si>
    <t>730,32</t>
  </si>
  <si>
    <t>1.969,10</t>
  </si>
  <si>
    <t>2.560,41</t>
  </si>
  <si>
    <t>1.123,68</t>
  </si>
  <si>
    <t>189,15</t>
  </si>
  <si>
    <t>106,81</t>
  </si>
  <si>
    <t>107,88</t>
  </si>
  <si>
    <t>91,52</t>
  </si>
  <si>
    <t>172,53</t>
  </si>
  <si>
    <t>97,10</t>
  </si>
  <si>
    <t>165,63</t>
  </si>
  <si>
    <t>2.157,77</t>
  </si>
  <si>
    <t>311,79</t>
  </si>
  <si>
    <t>1.302,21</t>
  </si>
  <si>
    <t>2.929,18</t>
  </si>
  <si>
    <t>3.274,42</t>
  </si>
  <si>
    <t>25,95</t>
  </si>
  <si>
    <t>26,17</t>
  </si>
  <si>
    <t>73,17</t>
  </si>
  <si>
    <t>3.156,01</t>
  </si>
  <si>
    <t>2.259,81</t>
  </si>
  <si>
    <t>19,31</t>
  </si>
  <si>
    <t>65,35</t>
  </si>
  <si>
    <t>32,79</t>
  </si>
  <si>
    <t>39,83</t>
  </si>
  <si>
    <t>47,90</t>
  </si>
  <si>
    <t>229.392,17</t>
  </si>
  <si>
    <t>239.555,11</t>
  </si>
  <si>
    <t>243.874,36</t>
  </si>
  <si>
    <t>201.807,02</t>
  </si>
  <si>
    <t>280.932,80</t>
  </si>
  <si>
    <t>282.021,70</t>
  </si>
  <si>
    <t>282.021,68</t>
  </si>
  <si>
    <t>255.743,22</t>
  </si>
  <si>
    <t>269.318,01</t>
  </si>
  <si>
    <t>188.014,47</t>
  </si>
  <si>
    <t>206.126,27</t>
  </si>
  <si>
    <t>205.400,36</t>
  </si>
  <si>
    <t>204.674,42</t>
  </si>
  <si>
    <t>293.273,53</t>
  </si>
  <si>
    <t>331.021,61</t>
  </si>
  <si>
    <t>297.846,85</t>
  </si>
  <si>
    <t>314.325,35</t>
  </si>
  <si>
    <t>310.695,72</t>
  </si>
  <si>
    <t>161.212,62</t>
  </si>
  <si>
    <t>116,49</t>
  </si>
  <si>
    <t>15,83</t>
  </si>
  <si>
    <t>11,64</t>
  </si>
  <si>
    <t>37,47</t>
  </si>
  <si>
    <t>53,41</t>
  </si>
  <si>
    <t>89,34</t>
  </si>
  <si>
    <t>63,78</t>
  </si>
  <si>
    <t>24,78</t>
  </si>
  <si>
    <t>16,18</t>
  </si>
  <si>
    <t>75,71</t>
  </si>
  <si>
    <t>138,47</t>
  </si>
  <si>
    <t>235,27</t>
  </si>
  <si>
    <t>104,42</t>
  </si>
  <si>
    <t>106,63</t>
  </si>
  <si>
    <t>56,02</t>
  </si>
  <si>
    <t>2.041,01</t>
  </si>
  <si>
    <t>2.175,00</t>
  </si>
  <si>
    <t>3.371,77</t>
  </si>
  <si>
    <t>1.817,95</t>
  </si>
  <si>
    <t>41,21</t>
  </si>
  <si>
    <t>55,21</t>
  </si>
  <si>
    <t>8.560,87</t>
  </si>
  <si>
    <t>496.329,57</t>
  </si>
  <si>
    <t>425.671,63</t>
  </si>
  <si>
    <t>430.841,65</t>
  </si>
  <si>
    <t>489.780,86</t>
  </si>
  <si>
    <t>600.593,28</t>
  </si>
  <si>
    <t>12,04</t>
  </si>
  <si>
    <t>2.122,51</t>
  </si>
  <si>
    <t>1.081,29</t>
  </si>
  <si>
    <t>720,85</t>
  </si>
  <si>
    <t>50,42</t>
  </si>
  <si>
    <t>1.345,47</t>
  </si>
  <si>
    <t>24,36</t>
  </si>
  <si>
    <t>28,16</t>
  </si>
  <si>
    <t>27,00</t>
  </si>
  <si>
    <t>35,60</t>
  </si>
  <si>
    <t>45,32</t>
  </si>
  <si>
    <t>50,54</t>
  </si>
  <si>
    <t>27,26</t>
  </si>
  <si>
    <t>44,16</t>
  </si>
  <si>
    <t>47,49</t>
  </si>
  <si>
    <t>83,95</t>
  </si>
  <si>
    <t>32,57</t>
  </si>
  <si>
    <t>46,49</t>
  </si>
  <si>
    <t>21,40</t>
  </si>
  <si>
    <t>71,83</t>
  </si>
  <si>
    <t>27,71</t>
  </si>
  <si>
    <t>19,73</t>
  </si>
  <si>
    <t>24,13</t>
  </si>
  <si>
    <t>42,01</t>
  </si>
  <si>
    <t>635,66</t>
  </si>
  <si>
    <t>214,96</t>
  </si>
  <si>
    <t>337,84</t>
  </si>
  <si>
    <t>504,56</t>
  </si>
  <si>
    <t>281,71</t>
  </si>
  <si>
    <t>444,38</t>
  </si>
  <si>
    <t>302,76</t>
  </si>
  <si>
    <t>328,42</t>
  </si>
  <si>
    <t>455,26</t>
  </si>
  <si>
    <t>13,90</t>
  </si>
  <si>
    <t>154,68</t>
  </si>
  <si>
    <t>59,90</t>
  </si>
  <si>
    <t>193,76</t>
  </si>
  <si>
    <t>3.114,32</t>
  </si>
  <si>
    <t>69,89</t>
  </si>
  <si>
    <t>14,57</t>
  </si>
  <si>
    <t>15,34</t>
  </si>
  <si>
    <t>10.309,78</t>
  </si>
  <si>
    <t>8.654,98</t>
  </si>
  <si>
    <t>7.470,85</t>
  </si>
  <si>
    <t>5.775,25</t>
  </si>
  <si>
    <t>102.114,40</t>
  </si>
  <si>
    <t>13.444,03</t>
  </si>
  <si>
    <t>12.775,16</t>
  </si>
  <si>
    <t>30,45</t>
  </si>
  <si>
    <t>281,36</t>
  </si>
  <si>
    <t>291,78</t>
  </si>
  <si>
    <t>302,21</t>
  </si>
  <si>
    <t>308,32</t>
  </si>
  <si>
    <t>328,94</t>
  </si>
  <si>
    <t>355,00</t>
  </si>
  <si>
    <t>343,92</t>
  </si>
  <si>
    <t>255,31</t>
  </si>
  <si>
    <t>297,00</t>
  </si>
  <si>
    <t>313,47</t>
  </si>
  <si>
    <t>312,80</t>
  </si>
  <si>
    <t>378,67</t>
  </si>
  <si>
    <t>265,21</t>
  </si>
  <si>
    <t>309,50</t>
  </si>
  <si>
    <t>332,28</t>
  </si>
  <si>
    <t>345,52</t>
  </si>
  <si>
    <t>276,99</t>
  </si>
  <si>
    <t>349,12</t>
  </si>
  <si>
    <t>288,81</t>
  </si>
  <si>
    <t>331,38</t>
  </si>
  <si>
    <t>301,68</t>
  </si>
  <si>
    <t>343,89</t>
  </si>
  <si>
    <t>386,62</t>
  </si>
  <si>
    <t>458,52</t>
  </si>
  <si>
    <t>588,78</t>
  </si>
  <si>
    <t>812,84</t>
  </si>
  <si>
    <t>254,75</t>
  </si>
  <si>
    <t>257,18</t>
  </si>
  <si>
    <t>6,31</t>
  </si>
  <si>
    <t>10,60</t>
  </si>
  <si>
    <t>7,78</t>
  </si>
  <si>
    <t>141,73</t>
  </si>
  <si>
    <t>59,66</t>
  </si>
  <si>
    <t>10,85</t>
  </si>
  <si>
    <t>9,22</t>
  </si>
  <si>
    <t>17,27</t>
  </si>
  <si>
    <t>6,86</t>
  </si>
  <si>
    <t>71,87</t>
  </si>
  <si>
    <t>87,83</t>
  </si>
  <si>
    <t>12,37</t>
  </si>
  <si>
    <t>2.307,08</t>
  </si>
  <si>
    <t>1.400,60</t>
  </si>
  <si>
    <t>10.340,35</t>
  </si>
  <si>
    <t>1.389,76</t>
  </si>
  <si>
    <t>2.078,56</t>
  </si>
  <si>
    <t>145,18</t>
  </si>
  <si>
    <t>4.690,46</t>
  </si>
  <si>
    <t>305,82</t>
  </si>
  <si>
    <t>11.415,47</t>
  </si>
  <si>
    <t>584,57</t>
  </si>
  <si>
    <t>118,40</t>
  </si>
  <si>
    <t>162,86</t>
  </si>
  <si>
    <t>3.585,95</t>
  </si>
  <si>
    <t>5.515,26</t>
  </si>
  <si>
    <t>252,06</t>
  </si>
  <si>
    <t>6.584,03</t>
  </si>
  <si>
    <t>450,81</t>
  </si>
  <si>
    <t>16.183,87</t>
  </si>
  <si>
    <t>846,56</t>
  </si>
  <si>
    <t>111,50</t>
  </si>
  <si>
    <t>1.163,30</t>
  </si>
  <si>
    <t>105,04</t>
  </si>
  <si>
    <t>18.489,25</t>
  </si>
  <si>
    <t>386,70</t>
  </si>
  <si>
    <t>23,36</t>
  </si>
  <si>
    <t>10.439,73</t>
  </si>
  <si>
    <t>86.061,54</t>
  </si>
  <si>
    <t>450,24</t>
  </si>
  <si>
    <t>54,57</t>
  </si>
  <si>
    <t>190,01</t>
  </si>
  <si>
    <t>182,21</t>
  </si>
  <si>
    <t>13,24</t>
  </si>
  <si>
    <t>80,78</t>
  </si>
  <si>
    <t>45,62</t>
  </si>
  <si>
    <t>26,89</t>
  </si>
  <si>
    <t>110,53</t>
  </si>
  <si>
    <t>193,68</t>
  </si>
  <si>
    <t>151,84</t>
  </si>
  <si>
    <t>992,75</t>
  </si>
  <si>
    <t>21,06</t>
  </si>
  <si>
    <t>30,46</t>
  </si>
  <si>
    <t>88,76</t>
  </si>
  <si>
    <t>182,58</t>
  </si>
  <si>
    <t>266,40</t>
  </si>
  <si>
    <t>680,92</t>
  </si>
  <si>
    <t>1.415,79</t>
  </si>
  <si>
    <t>47,61</t>
  </si>
  <si>
    <t>47,20</t>
  </si>
  <si>
    <t>65,62</t>
  </si>
  <si>
    <t>45,02</t>
  </si>
  <si>
    <t>143,62</t>
  </si>
  <si>
    <t>79,39</t>
  </si>
  <si>
    <t>206,13</t>
  </si>
  <si>
    <t>148,33</t>
  </si>
  <si>
    <t>102,74</t>
  </si>
  <si>
    <t>134,91</t>
  </si>
  <si>
    <t>101,86</t>
  </si>
  <si>
    <t>81,77</t>
  </si>
  <si>
    <t>41,34</t>
  </si>
  <si>
    <t>3,40</t>
  </si>
  <si>
    <t>34,29</t>
  </si>
  <si>
    <t>41,63</t>
  </si>
  <si>
    <t>81,13</t>
  </si>
  <si>
    <t>31,93</t>
  </si>
  <si>
    <t>116,51</t>
  </si>
  <si>
    <t>19,05</t>
  </si>
  <si>
    <t>71,56</t>
  </si>
  <si>
    <t>528,73</t>
  </si>
  <si>
    <t>823,56</t>
  </si>
  <si>
    <t>104,44</t>
  </si>
  <si>
    <t>103,42</t>
  </si>
  <si>
    <t>126,21</t>
  </si>
  <si>
    <t>258,49</t>
  </si>
  <si>
    <t>425,20</t>
  </si>
  <si>
    <t>323,30</t>
  </si>
  <si>
    <t>477,96</t>
  </si>
  <si>
    <t>127,72</t>
  </si>
  <si>
    <t>154,18</t>
  </si>
  <si>
    <t>61,98</t>
  </si>
  <si>
    <t>45,09</t>
  </si>
  <si>
    <t>36,69</t>
  </si>
  <si>
    <t>150,02</t>
  </si>
  <si>
    <t>218,19</t>
  </si>
  <si>
    <t>449,80</t>
  </si>
  <si>
    <t>47,56</t>
  </si>
  <si>
    <t>134,29</t>
  </si>
  <si>
    <t>74,48</t>
  </si>
  <si>
    <t>16,11</t>
  </si>
  <si>
    <t>188,03</t>
  </si>
  <si>
    <t>40,75</t>
  </si>
  <si>
    <t>169,06</t>
  </si>
  <si>
    <t>84,62</t>
  </si>
  <si>
    <t>438,80</t>
  </si>
  <si>
    <t>47,68</t>
  </si>
  <si>
    <t>171,92</t>
  </si>
  <si>
    <t>99,06</t>
  </si>
  <si>
    <t>232,06</t>
  </si>
  <si>
    <t>468,92</t>
  </si>
  <si>
    <t>157,07</t>
  </si>
  <si>
    <t>224,64</t>
  </si>
  <si>
    <t>450,36</t>
  </si>
  <si>
    <t>67,54</t>
  </si>
  <si>
    <t>95,83</t>
  </si>
  <si>
    <t>278,93</t>
  </si>
  <si>
    <t>532,52</t>
  </si>
  <si>
    <t>1.332,06</t>
  </si>
  <si>
    <t>382,49</t>
  </si>
  <si>
    <t>2.230,24</t>
  </si>
  <si>
    <t>40,35</t>
  </si>
  <si>
    <t>3.892,35</t>
  </si>
  <si>
    <t>2.972,67</t>
  </si>
  <si>
    <t>2.675,40</t>
  </si>
  <si>
    <t>355,13</t>
  </si>
  <si>
    <t>44,55</t>
  </si>
  <si>
    <t>111,62</t>
  </si>
  <si>
    <t>122,71</t>
  </si>
  <si>
    <t>120,03</t>
  </si>
  <si>
    <t>140,94</t>
  </si>
  <si>
    <t>150,42</t>
  </si>
  <si>
    <t>91,33</t>
  </si>
  <si>
    <t>87,86</t>
  </si>
  <si>
    <t>102,27</t>
  </si>
  <si>
    <t>228,91</t>
  </si>
  <si>
    <t>83,24</t>
  </si>
  <si>
    <t>203,48</t>
  </si>
  <si>
    <t>196,54</t>
  </si>
  <si>
    <t>92,49</t>
  </si>
  <si>
    <t>180,35</t>
  </si>
  <si>
    <t>219,66</t>
  </si>
  <si>
    <t>190,71</t>
  </si>
  <si>
    <t>487,77</t>
  </si>
  <si>
    <t>91.211,40</t>
  </si>
  <si>
    <t>27,51</t>
  </si>
  <si>
    <t>34,92</t>
  </si>
  <si>
    <t>80,05</t>
  </si>
  <si>
    <t>86,23</t>
  </si>
  <si>
    <t>625,01</t>
  </si>
  <si>
    <t>141,22</t>
  </si>
  <si>
    <t>317,58</t>
  </si>
  <si>
    <t>71.285,03</t>
  </si>
  <si>
    <t>13,68</t>
  </si>
  <si>
    <t>2.878,44</t>
  </si>
  <si>
    <t>3.171,50</t>
  </si>
  <si>
    <t>18,24</t>
  </si>
  <si>
    <t>19,00</t>
  </si>
  <si>
    <t>5,69</t>
  </si>
  <si>
    <t>3,84</t>
  </si>
  <si>
    <t>3.453,74</t>
  </si>
  <si>
    <t>34.312,22</t>
  </si>
  <si>
    <t>161.541,30</t>
  </si>
  <si>
    <t>321.403,49</t>
  </si>
  <si>
    <t>111.093,39</t>
  </si>
  <si>
    <t>95.130,00</t>
  </si>
  <si>
    <t>209.499,55</t>
  </si>
  <si>
    <t>219.138,74</t>
  </si>
  <si>
    <t>2.375,20</t>
  </si>
  <si>
    <t>2.364,90</t>
  </si>
  <si>
    <t>31,16</t>
  </si>
  <si>
    <t>5.485,39</t>
  </si>
  <si>
    <t>71,66</t>
  </si>
  <si>
    <t>12.612,82</t>
  </si>
  <si>
    <t>81,55</t>
  </si>
  <si>
    <t>14.355,99</t>
  </si>
  <si>
    <t>111,49</t>
  </si>
  <si>
    <t>19.624,24</t>
  </si>
  <si>
    <t>12.796,81</t>
  </si>
  <si>
    <t>82,02</t>
  </si>
  <si>
    <t>14.437,33</t>
  </si>
  <si>
    <t>112,40</t>
  </si>
  <si>
    <t>19.784,99</t>
  </si>
  <si>
    <t>76,14</t>
  </si>
  <si>
    <t>13.404,21</t>
  </si>
  <si>
    <t>12.968,83</t>
  </si>
  <si>
    <t>114,12</t>
  </si>
  <si>
    <t>203,86</t>
  </si>
  <si>
    <t>175,10</t>
  </si>
  <si>
    <t>179,44</t>
  </si>
  <si>
    <t>108,24</t>
  </si>
  <si>
    <t>125,38</t>
  </si>
  <si>
    <t>181,88</t>
  </si>
  <si>
    <t>275,92</t>
  </si>
  <si>
    <t>192,76</t>
  </si>
  <si>
    <t>255,78</t>
  </si>
  <si>
    <t>102,76</t>
  </si>
  <si>
    <t>222,95</t>
  </si>
  <si>
    <t>631,41</t>
  </si>
  <si>
    <t>176,15</t>
  </si>
  <si>
    <t>214,28</t>
  </si>
  <si>
    <t>53,77</t>
  </si>
  <si>
    <t>88,57</t>
  </si>
  <si>
    <t>755,65</t>
  </si>
  <si>
    <t>420,44</t>
  </si>
  <si>
    <t>15,42</t>
  </si>
  <si>
    <t>2.718,09</t>
  </si>
  <si>
    <t>31,95</t>
  </si>
  <si>
    <t>131,25</t>
  </si>
  <si>
    <t>415,38</t>
  </si>
  <si>
    <t>207,69</t>
  </si>
  <si>
    <t>178,84</t>
  </si>
  <si>
    <t>152,11</t>
  </si>
  <si>
    <t>96,03</t>
  </si>
  <si>
    <t>125,05</t>
  </si>
  <si>
    <t>79,02</t>
  </si>
  <si>
    <t>268,91</t>
  </si>
  <si>
    <t>30,25</t>
  </si>
  <si>
    <t>50,43</t>
  </si>
  <si>
    <t>31,25</t>
  </si>
  <si>
    <t>49,99</t>
  </si>
  <si>
    <t>63,22</t>
  </si>
  <si>
    <t>40,37</t>
  </si>
  <si>
    <t>24,19</t>
  </si>
  <si>
    <t>44,70</t>
  </si>
  <si>
    <t>30,51</t>
  </si>
  <si>
    <t>64,51</t>
  </si>
  <si>
    <t>94,89</t>
  </si>
  <si>
    <t>220,02</t>
  </si>
  <si>
    <t>71,29</t>
  </si>
  <si>
    <t>157,85</t>
  </si>
  <si>
    <t>846,84</t>
  </si>
  <si>
    <t>2.168,26</t>
  </si>
  <si>
    <t>2.963,62</t>
  </si>
  <si>
    <t>46,10</t>
  </si>
  <si>
    <t>49,52</t>
  </si>
  <si>
    <t>48,85</t>
  </si>
  <si>
    <t>73,66</t>
  </si>
  <si>
    <t>37,45</t>
  </si>
  <si>
    <t>100,64</t>
  </si>
  <si>
    <t>73,95</t>
  </si>
  <si>
    <t>47,05</t>
  </si>
  <si>
    <t>99,98</t>
  </si>
  <si>
    <t>248,33</t>
  </si>
  <si>
    <t>62,44</t>
  </si>
  <si>
    <t>3.449,51</t>
  </si>
  <si>
    <t>887,01</t>
  </si>
  <si>
    <t>2.729,58</t>
  </si>
  <si>
    <t>7.884,60</t>
  </si>
  <si>
    <t>4.490.063,26</t>
  </si>
  <si>
    <t>1.922.129,11</t>
  </si>
  <si>
    <t>5.027,60</t>
  </si>
  <si>
    <t>10,87</t>
  </si>
  <si>
    <t>1.913,76</t>
  </si>
  <si>
    <t>33.418,36</t>
  </si>
  <si>
    <t>26.200,00</t>
  </si>
  <si>
    <t>327,10</t>
  </si>
  <si>
    <t>139,77</t>
  </si>
  <si>
    <t>193,33</t>
  </si>
  <si>
    <t>135,55</t>
  </si>
  <si>
    <t>352.043,46</t>
  </si>
  <si>
    <t>398.850,94</t>
  </si>
  <si>
    <t>740.913,79</t>
  </si>
  <si>
    <t>139.225,88</t>
  </si>
  <si>
    <t>124.452,47</t>
  </si>
  <si>
    <t>2.714,90</t>
  </si>
  <si>
    <t>89.898,14</t>
  </si>
  <si>
    <t>105.444,44</t>
  </si>
  <si>
    <t>128.425,92</t>
  </si>
  <si>
    <t>148.703,70</t>
  </si>
  <si>
    <t>80.056,66</t>
  </si>
  <si>
    <t>78.137,03</t>
  </si>
  <si>
    <t>112.284,81</t>
  </si>
  <si>
    <t>73.000,00</t>
  </si>
  <si>
    <t>60.960,82</t>
  </si>
  <si>
    <t>104.493,66</t>
  </si>
  <si>
    <t>93.035,37</t>
  </si>
  <si>
    <t>111.846,34</t>
  </si>
  <si>
    <t>65.745,55</t>
  </si>
  <si>
    <t>123,29</t>
  </si>
  <si>
    <t>140,61</t>
  </si>
  <si>
    <t>140,31</t>
  </si>
  <si>
    <t>2.200,79</t>
  </si>
  <si>
    <t>2.512,44</t>
  </si>
  <si>
    <t>4.374,55</t>
  </si>
  <si>
    <t>615.602,11</t>
  </si>
  <si>
    <t>1.183.850,22</t>
  </si>
  <si>
    <t>2.012.545,37</t>
  </si>
  <si>
    <t>123.343,30</t>
  </si>
  <si>
    <t>194.275,04</t>
  </si>
  <si>
    <t>719.458,14</t>
  </si>
  <si>
    <t>48.568,76</t>
  </si>
  <si>
    <t>68.316,50</t>
  </si>
  <si>
    <t>159.689,81</t>
  </si>
  <si>
    <t>3.690,00</t>
  </si>
  <si>
    <t>3.342,30</t>
  </si>
  <si>
    <t>1.975,45</t>
  </si>
  <si>
    <t>2.080,53</t>
  </si>
  <si>
    <t>450,69</t>
  </si>
  <si>
    <t>749,03</t>
  </si>
  <si>
    <t>1.053,73</t>
  </si>
  <si>
    <t>330,08</t>
  </si>
  <si>
    <t>86,33</t>
  </si>
  <si>
    <t>92,67</t>
  </si>
  <si>
    <t>114,26</t>
  </si>
  <si>
    <t>1.701,20</t>
  </si>
  <si>
    <t>2.221,72</t>
  </si>
  <si>
    <t>2.403,72</t>
  </si>
  <si>
    <t>2.903,48</t>
  </si>
  <si>
    <t>1.062,00</t>
  </si>
  <si>
    <t>75,46</t>
  </si>
  <si>
    <t>398,37</t>
  </si>
  <si>
    <t>678,26</t>
  </si>
  <si>
    <t>212,56</t>
  </si>
  <si>
    <t>157,89</t>
  </si>
  <si>
    <t>299,89</t>
  </si>
  <si>
    <t>197,28</t>
  </si>
  <si>
    <t>548,01</t>
  </si>
  <si>
    <t>340,28</t>
  </si>
  <si>
    <t>185,64</t>
  </si>
  <si>
    <t>386,75</t>
  </si>
  <si>
    <t>453,80</t>
  </si>
  <si>
    <t>290,43</t>
  </si>
  <si>
    <t>812,89</t>
  </si>
  <si>
    <t>464,44</t>
  </si>
  <si>
    <t>577,92</t>
  </si>
  <si>
    <t>479,27</t>
  </si>
  <si>
    <t>666,74</t>
  </si>
  <si>
    <t>825,32</t>
  </si>
  <si>
    <t>275,00</t>
  </si>
  <si>
    <t>323,02</t>
  </si>
  <si>
    <t>267,54</t>
  </si>
  <si>
    <t>281,35</t>
  </si>
  <si>
    <t>451,31</t>
  </si>
  <si>
    <t>313,15</t>
  </si>
  <si>
    <t>353,94</t>
  </si>
  <si>
    <t>441,44</t>
  </si>
  <si>
    <t>497,36</t>
  </si>
  <si>
    <t>871,77</t>
  </si>
  <si>
    <t>1.093,58</t>
  </si>
  <si>
    <t>1.348,61</t>
  </si>
  <si>
    <t>454,41</t>
  </si>
  <si>
    <t>549,47</t>
  </si>
  <si>
    <t>607,54</t>
  </si>
  <si>
    <t>643,48</t>
  </si>
  <si>
    <t>615,99</t>
  </si>
  <si>
    <t>554,62</t>
  </si>
  <si>
    <t>696,55</t>
  </si>
  <si>
    <t>843,61</t>
  </si>
  <si>
    <t>775,36</t>
  </si>
  <si>
    <t>982,68</t>
  </si>
  <si>
    <t>604,18</t>
  </si>
  <si>
    <t>608,80</t>
  </si>
  <si>
    <t>238,48</t>
  </si>
  <si>
    <t>123,68</t>
  </si>
  <si>
    <t>161,18</t>
  </si>
  <si>
    <t>321,71</t>
  </si>
  <si>
    <t>858,56</t>
  </si>
  <si>
    <t>716,30</t>
  </si>
  <si>
    <t>268,97</t>
  </si>
  <si>
    <t>2.507,44</t>
  </si>
  <si>
    <t>47,29</t>
  </si>
  <si>
    <t>13,09</t>
  </si>
  <si>
    <t>28,72</t>
  </si>
  <si>
    <t>76,72</t>
  </si>
  <si>
    <t>89,50</t>
  </si>
  <si>
    <t>28,20</t>
  </si>
  <si>
    <t>86,93</t>
  </si>
  <si>
    <t>94,96</t>
  </si>
  <si>
    <t>40,10</t>
  </si>
  <si>
    <t>29,67</t>
  </si>
  <si>
    <t>30,49</t>
  </si>
  <si>
    <t>38,31</t>
  </si>
  <si>
    <t>15,41</t>
  </si>
  <si>
    <t>16,50</t>
  </si>
  <si>
    <t>19,97</t>
  </si>
  <si>
    <t>353,07</t>
  </si>
  <si>
    <t>38,99</t>
  </si>
  <si>
    <t>51,21</t>
  </si>
  <si>
    <t>86,04</t>
  </si>
  <si>
    <t>34,11</t>
  </si>
  <si>
    <t>134,55</t>
  </si>
  <si>
    <t>18,72</t>
  </si>
  <si>
    <t>65,09</t>
  </si>
  <si>
    <t>134,81</t>
  </si>
  <si>
    <t>377,19</t>
  </si>
  <si>
    <t>568,06</t>
  </si>
  <si>
    <t>791,29</t>
  </si>
  <si>
    <t>369,58</t>
  </si>
  <si>
    <t>462,72</t>
  </si>
  <si>
    <t>641,77</t>
  </si>
  <si>
    <t>847,68</t>
  </si>
  <si>
    <t>253,45</t>
  </si>
  <si>
    <t>293,99</t>
  </si>
  <si>
    <t>322,91</t>
  </si>
  <si>
    <t>330,62</t>
  </si>
  <si>
    <t>273,53</t>
  </si>
  <si>
    <t>224,49</t>
  </si>
  <si>
    <t>83,84</t>
  </si>
  <si>
    <t>91,94</t>
  </si>
  <si>
    <t>156,85</t>
  </si>
  <si>
    <t>134,97</t>
  </si>
  <si>
    <t>185,09</t>
  </si>
  <si>
    <t>184,47</t>
  </si>
  <si>
    <t>302,77</t>
  </si>
  <si>
    <t>266,75</t>
  </si>
  <si>
    <t>288,77</t>
  </si>
  <si>
    <t>269,51</t>
  </si>
  <si>
    <t>291,53</t>
  </si>
  <si>
    <t>272,26</t>
  </si>
  <si>
    <t>305,31</t>
  </si>
  <si>
    <t>286,04</t>
  </si>
  <si>
    <t>291,76</t>
  </si>
  <si>
    <t>330,74</t>
  </si>
  <si>
    <t>341,31</t>
  </si>
  <si>
    <t>313,67</t>
  </si>
  <si>
    <t>343,40</t>
  </si>
  <si>
    <t>324,68</t>
  </si>
  <si>
    <t>363,33</t>
  </si>
  <si>
    <t>364,52</t>
  </si>
  <si>
    <t>405,33</t>
  </si>
  <si>
    <t>439,71</t>
  </si>
  <si>
    <t>49,82</t>
  </si>
  <si>
    <t>46,25</t>
  </si>
  <si>
    <t>46,52</t>
  </si>
  <si>
    <t>58,97</t>
  </si>
  <si>
    <t>45,68</t>
  </si>
  <si>
    <t>201,14</t>
  </si>
  <si>
    <t>342,83</t>
  </si>
  <si>
    <t>115,32</t>
  </si>
  <si>
    <t>169,31</t>
  </si>
  <si>
    <t>185,74</t>
  </si>
  <si>
    <t>79,91</t>
  </si>
  <si>
    <t>116,75</t>
  </si>
  <si>
    <t>212,46</t>
  </si>
  <si>
    <t>2.474,94</t>
  </si>
  <si>
    <t>75,74</t>
  </si>
  <si>
    <t>4.710,62</t>
  </si>
  <si>
    <t>779,07</t>
  </si>
  <si>
    <t>515,00</t>
  </si>
  <si>
    <t>402,34</t>
  </si>
  <si>
    <t>643,75</t>
  </si>
  <si>
    <t>584,73</t>
  </si>
  <si>
    <t>128,53</t>
  </si>
  <si>
    <t>136,40</t>
  </si>
  <si>
    <t>50,07</t>
  </si>
  <si>
    <t>15,20</t>
  </si>
  <si>
    <t>66,51</t>
  </si>
  <si>
    <t>178,09</t>
  </si>
  <si>
    <t>84,31</t>
  </si>
  <si>
    <t>65,16</t>
  </si>
  <si>
    <t>233,57</t>
  </si>
  <si>
    <t>34,87</t>
  </si>
  <si>
    <t>102,18</t>
  </si>
  <si>
    <t>37,08</t>
  </si>
  <si>
    <t>LUMINARIA TIPO TARTARUGA A PROVA DE TEMPO, GASES, VAPOR E PO, EM ALUMINIO, COM GRADE, BASE E27, POTENCIA MAXIMA 100 W - REF Y 25/1 (NAO INCLUI LAMPADA)</t>
  </si>
  <si>
    <t>77,25</t>
  </si>
  <si>
    <t>14,44</t>
  </si>
  <si>
    <t>234,44</t>
  </si>
  <si>
    <t>210,92</t>
  </si>
  <si>
    <t>94,47</t>
  </si>
  <si>
    <t>144,64</t>
  </si>
  <si>
    <t>157,42</t>
  </si>
  <si>
    <t>286,73</t>
  </si>
  <si>
    <t>393,55</t>
  </si>
  <si>
    <t>95,71</t>
  </si>
  <si>
    <t>156,49</t>
  </si>
  <si>
    <t>261,60</t>
  </si>
  <si>
    <t>39,68</t>
  </si>
  <si>
    <t>72,14</t>
  </si>
  <si>
    <t>208,16</t>
  </si>
  <si>
    <t>343,33</t>
  </si>
  <si>
    <t>18,26</t>
  </si>
  <si>
    <t>134,92</t>
  </si>
  <si>
    <t>39,53</t>
  </si>
  <si>
    <t>62,34</t>
  </si>
  <si>
    <t>169,61</t>
  </si>
  <si>
    <t>8,66</t>
  </si>
  <si>
    <t>119,01</t>
  </si>
  <si>
    <t>97,64</t>
  </si>
  <si>
    <t>132,18</t>
  </si>
  <si>
    <t>26,91</t>
  </si>
  <si>
    <t>33,09</t>
  </si>
  <si>
    <t>42,72</t>
  </si>
  <si>
    <t>10,36</t>
  </si>
  <si>
    <t>26,56</t>
  </si>
  <si>
    <t>1.743,13</t>
  </si>
  <si>
    <t>16,76</t>
  </si>
  <si>
    <t>26,48</t>
  </si>
  <si>
    <t>107,53</t>
  </si>
  <si>
    <t>2.703,50</t>
  </si>
  <si>
    <t>52,38</t>
  </si>
  <si>
    <t>105,90</t>
  </si>
  <si>
    <t>993,35</t>
  </si>
  <si>
    <t>245,00</t>
  </si>
  <si>
    <t>302,00</t>
  </si>
  <si>
    <t>375,99</t>
  </si>
  <si>
    <t>401,46</t>
  </si>
  <si>
    <t>362,64</t>
  </si>
  <si>
    <t>432,38</t>
  </si>
  <si>
    <t>436,63</t>
  </si>
  <si>
    <t>570,04</t>
  </si>
  <si>
    <t>486,36</t>
  </si>
  <si>
    <t>612,50</t>
  </si>
  <si>
    <t>744,70</t>
  </si>
  <si>
    <t>849,00</t>
  </si>
  <si>
    <t>398.826,33</t>
  </si>
  <si>
    <t>354.577,00</t>
  </si>
  <si>
    <t>89,83</t>
  </si>
  <si>
    <t>142,50</t>
  </si>
  <si>
    <t>50,46</t>
  </si>
  <si>
    <t>73,42</t>
  </si>
  <si>
    <t>43,93</t>
  </si>
  <si>
    <t>28,52</t>
  </si>
  <si>
    <t>38,54</t>
  </si>
  <si>
    <t>48,07</t>
  </si>
  <si>
    <t>13.315,65</t>
  </si>
  <si>
    <t>515,43</t>
  </si>
  <si>
    <t>2.647,96</t>
  </si>
  <si>
    <t>2.722,19</t>
  </si>
  <si>
    <t>5.885,45</t>
  </si>
  <si>
    <t>10.972,69</t>
  </si>
  <si>
    <t>12.626,77</t>
  </si>
  <si>
    <t>11.925,79</t>
  </si>
  <si>
    <t>13.418,14</t>
  </si>
  <si>
    <t>24.690,30</t>
  </si>
  <si>
    <t>13.808,66</t>
  </si>
  <si>
    <t>13.548,40</t>
  </si>
  <si>
    <t>24,46</t>
  </si>
  <si>
    <t>130,99</t>
  </si>
  <si>
    <t>84,30</t>
  </si>
  <si>
    <t>52,81</t>
  </si>
  <si>
    <t>69,81</t>
  </si>
  <si>
    <t>848,36</t>
  </si>
  <si>
    <t>865,54</t>
  </si>
  <si>
    <t>22,41</t>
  </si>
  <si>
    <t>3.947,91</t>
  </si>
  <si>
    <t>2.561,81</t>
  </si>
  <si>
    <t>1.942,07</t>
  </si>
  <si>
    <t>8.325,45</t>
  </si>
  <si>
    <t>10.535,03</t>
  </si>
  <si>
    <t>518,22</t>
  </si>
  <si>
    <t>683,26</t>
  </si>
  <si>
    <t>260,09</t>
  </si>
  <si>
    <t>280,11</t>
  </si>
  <si>
    <t>144.877,50</t>
  </si>
  <si>
    <t>223.588,48</t>
  </si>
  <si>
    <t>219.923,10</t>
  </si>
  <si>
    <t>268.306,19</t>
  </si>
  <si>
    <t>276.378,38</t>
  </si>
  <si>
    <t>63,24</t>
  </si>
  <si>
    <t>155,00</t>
  </si>
  <si>
    <t>250,95</t>
  </si>
  <si>
    <t>7.829,90</t>
  </si>
  <si>
    <t>8.281,44</t>
  </si>
  <si>
    <t>9.853,80</t>
  </si>
  <si>
    <t>192,26</t>
  </si>
  <si>
    <t>39.193,00</t>
  </si>
  <si>
    <t>174,86</t>
  </si>
  <si>
    <t>166,98</t>
  </si>
  <si>
    <t>129,15</t>
  </si>
  <si>
    <t>1.053,60</t>
  </si>
  <si>
    <t>2.620,41</t>
  </si>
  <si>
    <t>2.999,67</t>
  </si>
  <si>
    <t>23,88</t>
  </si>
  <si>
    <t>4.203,24</t>
  </si>
  <si>
    <t>217,22</t>
  </si>
  <si>
    <t>1.941,10</t>
  </si>
  <si>
    <t>5.186,25</t>
  </si>
  <si>
    <t>2.577,75</t>
  </si>
  <si>
    <t>2.422,78</t>
  </si>
  <si>
    <t>2.987,57</t>
  </si>
  <si>
    <t>560.000,00</t>
  </si>
  <si>
    <t>695.869,83</t>
  </si>
  <si>
    <t>732.492,76</t>
  </si>
  <si>
    <t>1.861,31</t>
  </si>
  <si>
    <t>922,96</t>
  </si>
  <si>
    <t>760,34</t>
  </si>
  <si>
    <t>743,81</t>
  </si>
  <si>
    <t>3.483,57</t>
  </si>
  <si>
    <t>3.285,88</t>
  </si>
  <si>
    <t>21,72</t>
  </si>
  <si>
    <t>4.652,07</t>
  </si>
  <si>
    <t>3.188,79</t>
  </si>
  <si>
    <t>3.801,00</t>
  </si>
  <si>
    <t>3.837,92</t>
  </si>
  <si>
    <t>1.880,99</t>
  </si>
  <si>
    <t>54,99</t>
  </si>
  <si>
    <t>37,23</t>
  </si>
  <si>
    <t>43,10</t>
  </si>
  <si>
    <t>26,72</t>
  </si>
  <si>
    <t>202,03</t>
  </si>
  <si>
    <t>246,84</t>
  </si>
  <si>
    <t>260,69</t>
  </si>
  <si>
    <t>250,91</t>
  </si>
  <si>
    <t>40,33</t>
  </si>
  <si>
    <t>26,35</t>
  </si>
  <si>
    <t>65,60</t>
  </si>
  <si>
    <t>105,61</t>
  </si>
  <si>
    <t>233,13</t>
  </si>
  <si>
    <t>387,36</t>
  </si>
  <si>
    <t>55,86</t>
  </si>
  <si>
    <t>102,01</t>
  </si>
  <si>
    <t>90,09</t>
  </si>
  <si>
    <t>37,77</t>
  </si>
  <si>
    <t>98,73</t>
  </si>
  <si>
    <t>12,28</t>
  </si>
  <si>
    <t>2.269,16</t>
  </si>
  <si>
    <t>3.505,99</t>
  </si>
  <si>
    <t>2.583,76</t>
  </si>
  <si>
    <t>2.493,42</t>
  </si>
  <si>
    <t>3.017,17</t>
  </si>
  <si>
    <t>3.180,01</t>
  </si>
  <si>
    <t>2.762,41</t>
  </si>
  <si>
    <t>5.154,46</t>
  </si>
  <si>
    <t>3.945,20</t>
  </si>
  <si>
    <t>3.295,87</t>
  </si>
  <si>
    <t>1.626,09</t>
  </si>
  <si>
    <t>3.234,22</t>
  </si>
  <si>
    <t>3.967,79</t>
  </si>
  <si>
    <t>3.119,52</t>
  </si>
  <si>
    <t>3.339,02</t>
  </si>
  <si>
    <t>2.514,44</t>
  </si>
  <si>
    <t>3.639,06</t>
  </si>
  <si>
    <t>2.867,44</t>
  </si>
  <si>
    <t>319.680,00</t>
  </si>
  <si>
    <t>360.000,00</t>
  </si>
  <si>
    <t>499.199,97</t>
  </si>
  <si>
    <t>568.319,97</t>
  </si>
  <si>
    <t>331.679,98</t>
  </si>
  <si>
    <t>66,02</t>
  </si>
  <si>
    <t>122,94</t>
  </si>
  <si>
    <t>134,40</t>
  </si>
  <si>
    <t>158,97</t>
  </si>
  <si>
    <t>1.088,36</t>
  </si>
  <si>
    <t>PARAFUSO ZINCADO, AUTOBROCANTE, FLANGEADO, 4,2 MM X 19 MM</t>
  </si>
  <si>
    <t>109,66</t>
  </si>
  <si>
    <t>1.285,71</t>
  </si>
  <si>
    <t>121,71</t>
  </si>
  <si>
    <t>73,76</t>
  </si>
  <si>
    <t>161,00</t>
  </si>
  <si>
    <t>167,85</t>
  </si>
  <si>
    <t>261,08</t>
  </si>
  <si>
    <t>483,43</t>
  </si>
  <si>
    <t>306,19</t>
  </si>
  <si>
    <t>539,19</t>
  </si>
  <si>
    <t>2.722,21</t>
  </si>
  <si>
    <t>187,84</t>
  </si>
  <si>
    <t>327,40</t>
  </si>
  <si>
    <t>274,82</t>
  </si>
  <si>
    <t>441,51</t>
  </si>
  <si>
    <t>79,41</t>
  </si>
  <si>
    <t>68,00</t>
  </si>
  <si>
    <t>74,18</t>
  </si>
  <si>
    <t>76,25</t>
  </si>
  <si>
    <t>76,46</t>
  </si>
  <si>
    <t>88,15</t>
  </si>
  <si>
    <t>159,46</t>
  </si>
  <si>
    <t>75,57</t>
  </si>
  <si>
    <t>81,25</t>
  </si>
  <si>
    <t>26,08</t>
  </si>
  <si>
    <t>112,47</t>
  </si>
  <si>
    <t>9.168,70</t>
  </si>
  <si>
    <t>69,87</t>
  </si>
  <si>
    <t>120,39</t>
  </si>
  <si>
    <t>190,80</t>
  </si>
  <si>
    <t>240,85</t>
  </si>
  <si>
    <t>373,42</t>
  </si>
  <si>
    <t>23,54</t>
  </si>
  <si>
    <t>134,69</t>
  </si>
  <si>
    <t>60,88</t>
  </si>
  <si>
    <t>2,88</t>
  </si>
  <si>
    <t>39.633,99</t>
  </si>
  <si>
    <t>5.711,66</t>
  </si>
  <si>
    <t>17.879,99</t>
  </si>
  <si>
    <t>9.778,82</t>
  </si>
  <si>
    <t>49.164,43</t>
  </si>
  <si>
    <t>69,06</t>
  </si>
  <si>
    <t>112,92</t>
  </si>
  <si>
    <t>36,11</t>
  </si>
  <si>
    <t>3.413,41</t>
  </si>
  <si>
    <t>2.786,45</t>
  </si>
  <si>
    <t>46,91</t>
  </si>
  <si>
    <t>213,64</t>
  </si>
  <si>
    <t>129,76</t>
  </si>
  <si>
    <t>207,97</t>
  </si>
  <si>
    <t>196,33</t>
  </si>
  <si>
    <t>114,00</t>
  </si>
  <si>
    <t>86,03</t>
  </si>
  <si>
    <t>57,60</t>
  </si>
  <si>
    <t>79,68</t>
  </si>
  <si>
    <t>47,04</t>
  </si>
  <si>
    <t>142,62</t>
  </si>
  <si>
    <t>135,85</t>
  </si>
  <si>
    <t>353,14</t>
  </si>
  <si>
    <t>314,42</t>
  </si>
  <si>
    <t>90,81</t>
  </si>
  <si>
    <t>311,32</t>
  </si>
  <si>
    <t>320,00</t>
  </si>
  <si>
    <t>45,71</t>
  </si>
  <si>
    <t>61,56</t>
  </si>
  <si>
    <t>26,52</t>
  </si>
  <si>
    <t>100,29</t>
  </si>
  <si>
    <t>60,30</t>
  </si>
  <si>
    <t>15,62</t>
  </si>
  <si>
    <t>43,75</t>
  </si>
  <si>
    <t>87,50</t>
  </si>
  <si>
    <t>169,00</t>
  </si>
  <si>
    <t>496,91</t>
  </si>
  <si>
    <t>64,91</t>
  </si>
  <si>
    <t>2.589,03</t>
  </si>
  <si>
    <t>4.690,94</t>
  </si>
  <si>
    <t>76,66</t>
  </si>
  <si>
    <t>99,80</t>
  </si>
  <si>
    <t>712,41</t>
  </si>
  <si>
    <t>320,44</t>
  </si>
  <si>
    <t>396,29</t>
  </si>
  <si>
    <t>562,91</t>
  </si>
  <si>
    <t>456,42</t>
  </si>
  <si>
    <t>315,21</t>
  </si>
  <si>
    <t>577,21</t>
  </si>
  <si>
    <t>344,38</t>
  </si>
  <si>
    <t>292,38</t>
  </si>
  <si>
    <t>166,17</t>
  </si>
  <si>
    <t>263,75</t>
  </si>
  <si>
    <t>305,65</t>
  </si>
  <si>
    <t>206,33</t>
  </si>
  <si>
    <t>504,85</t>
  </si>
  <si>
    <t>419,29</t>
  </si>
  <si>
    <t>291,81</t>
  </si>
  <si>
    <t>93,58</t>
  </si>
  <si>
    <t>72,09</t>
  </si>
  <si>
    <t>187,06</t>
  </si>
  <si>
    <t>162,39</t>
  </si>
  <si>
    <t>152,60</t>
  </si>
  <si>
    <t>158,21</t>
  </si>
  <si>
    <t>154,14</t>
  </si>
  <si>
    <t>109,00</t>
  </si>
  <si>
    <t>170,54</t>
  </si>
  <si>
    <t>187,17</t>
  </si>
  <si>
    <t>185,63</t>
  </si>
  <si>
    <t>164,60</t>
  </si>
  <si>
    <t>242,22</t>
  </si>
  <si>
    <t>171,75</t>
  </si>
  <si>
    <t>263,14</t>
  </si>
  <si>
    <t>386,26</t>
  </si>
  <si>
    <t>323,45</t>
  </si>
  <si>
    <t>322,79</t>
  </si>
  <si>
    <t>442,56</t>
  </si>
  <si>
    <t>339,81</t>
  </si>
  <si>
    <t>308,39</t>
  </si>
  <si>
    <t>634,34</t>
  </si>
  <si>
    <t>406,86</t>
  </si>
  <si>
    <t>157,16</t>
  </si>
  <si>
    <t>1.041,38</t>
  </si>
  <si>
    <t>1.183,59</t>
  </si>
  <si>
    <t>1.006,63</t>
  </si>
  <si>
    <t>1.005,17</t>
  </si>
  <si>
    <t>759,52</t>
  </si>
  <si>
    <t>1.052,21</t>
  </si>
  <si>
    <t>258,97</t>
  </si>
  <si>
    <t>615,57</t>
  </si>
  <si>
    <t>153,29</t>
  </si>
  <si>
    <t>42,07</t>
  </si>
  <si>
    <t>69,47</t>
  </si>
  <si>
    <t>72,79</t>
  </si>
  <si>
    <t>54,79</t>
  </si>
  <si>
    <t>171,60</t>
  </si>
  <si>
    <t>487,22</t>
  </si>
  <si>
    <t>50.946,03</t>
  </si>
  <si>
    <t>67.528,71</t>
  </si>
  <si>
    <t>405,10</t>
  </si>
  <si>
    <t>52,55</t>
  </si>
  <si>
    <t>154,02</t>
  </si>
  <si>
    <t>156,33</t>
  </si>
  <si>
    <t>187,45</t>
  </si>
  <si>
    <t>250,83</t>
  </si>
  <si>
    <t>401,19</t>
  </si>
  <si>
    <t>405,50</t>
  </si>
  <si>
    <t>548,76</t>
  </si>
  <si>
    <t>632,77</t>
  </si>
  <si>
    <t>427,50</t>
  </si>
  <si>
    <t>427,61</t>
  </si>
  <si>
    <t>645,19</t>
  </si>
  <si>
    <t>195,61</t>
  </si>
  <si>
    <t>218,38</t>
  </si>
  <si>
    <t>279,03</t>
  </si>
  <si>
    <t>298,36</t>
  </si>
  <si>
    <t>387,29</t>
  </si>
  <si>
    <t>529,15</t>
  </si>
  <si>
    <t>531,58</t>
  </si>
  <si>
    <t>680,34</t>
  </si>
  <si>
    <t>23,62</t>
  </si>
  <si>
    <t>85,76</t>
  </si>
  <si>
    <t>161,95</t>
  </si>
  <si>
    <t>228,30</t>
  </si>
  <si>
    <t>48,15</t>
  </si>
  <si>
    <t>49,07</t>
  </si>
  <si>
    <t>108,63</t>
  </si>
  <si>
    <t>55,32</t>
  </si>
  <si>
    <t>91,87</t>
  </si>
  <si>
    <t>20,91</t>
  </si>
  <si>
    <t>71,11</t>
  </si>
  <si>
    <t>112,00</t>
  </si>
  <si>
    <t>119,11</t>
  </si>
  <si>
    <t>3.901.578,26</t>
  </si>
  <si>
    <t>225,88</t>
  </si>
  <si>
    <t>107,14</t>
  </si>
  <si>
    <t>22,38</t>
  </si>
  <si>
    <t>68,90</t>
  </si>
  <si>
    <t>47,89</t>
  </si>
  <si>
    <t>34,16</t>
  </si>
  <si>
    <t>73,30</t>
  </si>
  <si>
    <t>21,23</t>
  </si>
  <si>
    <t>45,08</t>
  </si>
  <si>
    <t>46,55</t>
  </si>
  <si>
    <t>85,26</t>
  </si>
  <si>
    <t>52,64</t>
  </si>
  <si>
    <t>92,57</t>
  </si>
  <si>
    <t>191,98</t>
  </si>
  <si>
    <t>232,43</t>
  </si>
  <si>
    <t>484,31</t>
  </si>
  <si>
    <t>106,27</t>
  </si>
  <si>
    <t>101,60</t>
  </si>
  <si>
    <t>59,70</t>
  </si>
  <si>
    <t>19,63</t>
  </si>
  <si>
    <t>56,30</t>
  </si>
  <si>
    <t>32,20</t>
  </si>
  <si>
    <t>4.278,14</t>
  </si>
  <si>
    <t>9.265,56</t>
  </si>
  <si>
    <t>61,13</t>
  </si>
  <si>
    <t>55,57</t>
  </si>
  <si>
    <t>120,52</t>
  </si>
  <si>
    <t>218.963,41</t>
  </si>
  <si>
    <t>237.500,00</t>
  </si>
  <si>
    <t>246.189,00</t>
  </si>
  <si>
    <t>70,95</t>
  </si>
  <si>
    <t>33,91</t>
  </si>
  <si>
    <t>1.919,66</t>
  </si>
  <si>
    <t>5.217,22</t>
  </si>
  <si>
    <t>24,91</t>
  </si>
  <si>
    <t>492.543,60</t>
  </si>
  <si>
    <t>464.000,00</t>
  </si>
  <si>
    <t>411.559,36</t>
  </si>
  <si>
    <t>308.679,29</t>
  </si>
  <si>
    <t>398.283,21</t>
  </si>
  <si>
    <t>296.893,60</t>
  </si>
  <si>
    <t>405.668,56</t>
  </si>
  <si>
    <t>89.618,30</t>
  </si>
  <si>
    <t>444.114,30</t>
  </si>
  <si>
    <t>364.571,43</t>
  </si>
  <si>
    <t>15.292,55</t>
  </si>
  <si>
    <t>8,63</t>
  </si>
  <si>
    <t>31,03</t>
  </si>
  <si>
    <t>176,02</t>
  </si>
  <si>
    <t>13,07</t>
  </si>
  <si>
    <t>87,00</t>
  </si>
  <si>
    <t>441,09</t>
  </si>
  <si>
    <t>28,95</t>
  </si>
  <si>
    <t>51,44</t>
  </si>
  <si>
    <t>33,79</t>
  </si>
  <si>
    <t>38,11</t>
  </si>
  <si>
    <t>1.137,04</t>
  </si>
  <si>
    <t>4.581,08</t>
  </si>
  <si>
    <t>1.615,85</t>
  </si>
  <si>
    <t>31,26</t>
  </si>
  <si>
    <t>126,11</t>
  </si>
  <si>
    <t>127,65</t>
  </si>
  <si>
    <t>100,34</t>
  </si>
  <si>
    <t>92,46</t>
  </si>
  <si>
    <t>143,39</t>
  </si>
  <si>
    <t>165,45</t>
  </si>
  <si>
    <t>2.871,90</t>
  </si>
  <si>
    <t>3.128,30</t>
  </si>
  <si>
    <t>32,63</t>
  </si>
  <si>
    <t>33,80</t>
  </si>
  <si>
    <t>32,51</t>
  </si>
  <si>
    <t>128,51</t>
  </si>
  <si>
    <t>29,77</t>
  </si>
  <si>
    <t>109,37</t>
  </si>
  <si>
    <t>85,96</t>
  </si>
  <si>
    <t>23,32</t>
  </si>
  <si>
    <t>63,48</t>
  </si>
  <si>
    <t>121,17</t>
  </si>
  <si>
    <t>9.754,19</t>
  </si>
  <si>
    <t>705,75</t>
  </si>
  <si>
    <t>1.029,35</t>
  </si>
  <si>
    <t>32,89</t>
  </si>
  <si>
    <t>3,57</t>
  </si>
  <si>
    <t>10,82</t>
  </si>
  <si>
    <t>78,57</t>
  </si>
  <si>
    <t>56,65</t>
  </si>
  <si>
    <t>86,97</t>
  </si>
  <si>
    <t>110,97</t>
  </si>
  <si>
    <t>137,43</t>
  </si>
  <si>
    <t>124,44</t>
  </si>
  <si>
    <t>315,55</t>
  </si>
  <si>
    <t>386,67</t>
  </si>
  <si>
    <t>161,33</t>
  </si>
  <si>
    <t>75,55</t>
  </si>
  <si>
    <t>176,89</t>
  </si>
  <si>
    <t>115,55</t>
  </si>
  <si>
    <t>195,55</t>
  </si>
  <si>
    <t>248,89</t>
  </si>
  <si>
    <t>286,67</t>
  </si>
  <si>
    <t>341,78</t>
  </si>
  <si>
    <t>1.209,34</t>
  </si>
  <si>
    <t>409,33</t>
  </si>
  <si>
    <t>371,04</t>
  </si>
  <si>
    <t>141,60</t>
  </si>
  <si>
    <t>499,53</t>
  </si>
  <si>
    <t>309,82</t>
  </si>
  <si>
    <t>173,50</t>
  </si>
  <si>
    <t>92,16</t>
  </si>
  <si>
    <t>116,64</t>
  </si>
  <si>
    <t>3.179,03</t>
  </si>
  <si>
    <t>34,83</t>
  </si>
  <si>
    <t>84,10</t>
  </si>
  <si>
    <t>102,33</t>
  </si>
  <si>
    <t>794,47</t>
  </si>
  <si>
    <t>41,28</t>
  </si>
  <si>
    <t>81,58</t>
  </si>
  <si>
    <t>232,24</t>
  </si>
  <si>
    <t>363,36</t>
  </si>
  <si>
    <t>94,41</t>
  </si>
  <si>
    <t>126,46</t>
  </si>
  <si>
    <t>233,14</t>
  </si>
  <si>
    <t>333,03</t>
  </si>
  <si>
    <t>780,58</t>
  </si>
  <si>
    <t>214,14</t>
  </si>
  <si>
    <t>36,88</t>
  </si>
  <si>
    <t>102,05</t>
  </si>
  <si>
    <t>105,01</t>
  </si>
  <si>
    <t>146,79</t>
  </si>
  <si>
    <t>277,94</t>
  </si>
  <si>
    <t>37,03</t>
  </si>
  <si>
    <t>39,27</t>
  </si>
  <si>
    <t>337,17</t>
  </si>
  <si>
    <t>374,32</t>
  </si>
  <si>
    <t>125,15</t>
  </si>
  <si>
    <t>192,91</t>
  </si>
  <si>
    <t>210,30</t>
  </si>
  <si>
    <t>292,98</t>
  </si>
  <si>
    <t>99,33</t>
  </si>
  <si>
    <t>119,64</t>
  </si>
  <si>
    <t>24,92</t>
  </si>
  <si>
    <t>42,32</t>
  </si>
  <si>
    <t>64,56</t>
  </si>
  <si>
    <t>21,26</t>
  </si>
  <si>
    <t>22,43</t>
  </si>
  <si>
    <t>40,53</t>
  </si>
  <si>
    <t>193,44</t>
  </si>
  <si>
    <t>103,83</t>
  </si>
  <si>
    <t>305,78</t>
  </si>
  <si>
    <t>490,18</t>
  </si>
  <si>
    <t>87,74</t>
  </si>
  <si>
    <t>281,50</t>
  </si>
  <si>
    <t>144,16</t>
  </si>
  <si>
    <t>460,52</t>
  </si>
  <si>
    <t>88,12</t>
  </si>
  <si>
    <t>45,34</t>
  </si>
  <si>
    <t>40,07</t>
  </si>
  <si>
    <t>73,64</t>
  </si>
  <si>
    <t>109,24</t>
  </si>
  <si>
    <t>98,63</t>
  </si>
  <si>
    <t>80,61</t>
  </si>
  <si>
    <t>258,89</t>
  </si>
  <si>
    <t>387,18</t>
  </si>
  <si>
    <t>1.112,97</t>
  </si>
  <si>
    <t>1.385,28</t>
  </si>
  <si>
    <t>26,64</t>
  </si>
  <si>
    <t>4.206,45</t>
  </si>
  <si>
    <t>6.379,10</t>
  </si>
  <si>
    <t>5.639,95</t>
  </si>
  <si>
    <t>3.791,17</t>
  </si>
  <si>
    <t>12,69</t>
  </si>
  <si>
    <t>50,91</t>
  </si>
  <si>
    <t>12,87</t>
  </si>
  <si>
    <t>87,78</t>
  </si>
  <si>
    <t>62,67</t>
  </si>
  <si>
    <t>66,89</t>
  </si>
  <si>
    <t>351,17</t>
  </si>
  <si>
    <t>495,98</t>
  </si>
  <si>
    <t>105,42</t>
  </si>
  <si>
    <t>141,43</t>
  </si>
  <si>
    <t>163,22</t>
  </si>
  <si>
    <t>133,49</t>
  </si>
  <si>
    <t>182,04</t>
  </si>
  <si>
    <t>203,88</t>
  </si>
  <si>
    <t>41,16</t>
  </si>
  <si>
    <t>54,78</t>
  </si>
  <si>
    <t>82,30</t>
  </si>
  <si>
    <t>28,25</t>
  </si>
  <si>
    <t>113,76</t>
  </si>
  <si>
    <t>31,09</t>
  </si>
  <si>
    <t>81,98</t>
  </si>
  <si>
    <t>118,25</t>
  </si>
  <si>
    <t>130,61</t>
  </si>
  <si>
    <t>63,51</t>
  </si>
  <si>
    <t>165,13</t>
  </si>
  <si>
    <t>181,72</t>
  </si>
  <si>
    <t>198,19</t>
  </si>
  <si>
    <t>214,71</t>
  </si>
  <si>
    <t>237,74</t>
  </si>
  <si>
    <t>250,53</t>
  </si>
  <si>
    <t>404,51</t>
  </si>
  <si>
    <t>450,23</t>
  </si>
  <si>
    <t>504,05</t>
  </si>
  <si>
    <t>244,33</t>
  </si>
  <si>
    <t>105,91</t>
  </si>
  <si>
    <t>113,44</t>
  </si>
  <si>
    <t>90,70</t>
  </si>
  <si>
    <t>2.286,13</t>
  </si>
  <si>
    <t>13,76</t>
  </si>
  <si>
    <t>31,70</t>
  </si>
  <si>
    <t>8,32</t>
  </si>
  <si>
    <t>843,17</t>
  </si>
  <si>
    <t>1.183,39</t>
  </si>
  <si>
    <t>145,71</t>
  </si>
  <si>
    <t>263,66</t>
  </si>
  <si>
    <t>73,55</t>
  </si>
  <si>
    <t>69,18</t>
  </si>
  <si>
    <t>17,41</t>
  </si>
  <si>
    <t>4.409,68</t>
  </si>
  <si>
    <t>43,23</t>
  </si>
  <si>
    <t>73,37</t>
  </si>
  <si>
    <t>471,92</t>
  </si>
  <si>
    <t>121,50</t>
  </si>
  <si>
    <t>62,60</t>
  </si>
  <si>
    <t>73,14</t>
  </si>
  <si>
    <t>30,13</t>
  </si>
  <si>
    <t>26,58</t>
  </si>
  <si>
    <t>53,10</t>
  </si>
  <si>
    <t>129,88</t>
  </si>
  <si>
    <t>158.971,95</t>
  </si>
  <si>
    <t>184.205,59</t>
  </si>
  <si>
    <t>54.252,32</t>
  </si>
  <si>
    <t>87.978,35</t>
  </si>
  <si>
    <t>135.000,00</t>
  </si>
  <si>
    <t>130.047,88</t>
  </si>
  <si>
    <t>145.093,45</t>
  </si>
  <si>
    <t>106,45</t>
  </si>
  <si>
    <t>569,85</t>
  </si>
  <si>
    <t>71,85</t>
  </si>
  <si>
    <t>27,42</t>
  </si>
  <si>
    <t>982,38</t>
  </si>
  <si>
    <t>92,11</t>
  </si>
  <si>
    <t>56,85</t>
  </si>
  <si>
    <t>1.885,00</t>
  </si>
  <si>
    <t>1.044,57</t>
  </si>
  <si>
    <t>168,73</t>
  </si>
  <si>
    <t>241,21</t>
  </si>
  <si>
    <t>454,79</t>
  </si>
  <si>
    <t>297,94</t>
  </si>
  <si>
    <t>597,68</t>
  </si>
  <si>
    <t>345,68</t>
  </si>
  <si>
    <t>377,10</t>
  </si>
  <si>
    <t>448,59</t>
  </si>
  <si>
    <t>114,28</t>
  </si>
  <si>
    <t>17,38</t>
  </si>
  <si>
    <t>23,34</t>
  </si>
  <si>
    <t>37,59</t>
  </si>
  <si>
    <t>78,86</t>
  </si>
  <si>
    <t>37,63</t>
  </si>
  <si>
    <t>67,34</t>
  </si>
  <si>
    <t>54,26</t>
  </si>
  <si>
    <t>90,62</t>
  </si>
  <si>
    <t>124,80</t>
  </si>
  <si>
    <t>186,85</t>
  </si>
  <si>
    <t>202,64</t>
  </si>
  <si>
    <t>108,25</t>
  </si>
  <si>
    <t>174,84</t>
  </si>
  <si>
    <t>216,54</t>
  </si>
  <si>
    <t>280,47</t>
  </si>
  <si>
    <t>1.118,04</t>
  </si>
  <si>
    <t>318,76</t>
  </si>
  <si>
    <t>841,16</t>
  </si>
  <si>
    <t>1.754,76</t>
  </si>
  <si>
    <t>122,25</t>
  </si>
  <si>
    <t>144,59</t>
  </si>
  <si>
    <t>596,06</t>
  </si>
  <si>
    <t>68,97</t>
  </si>
  <si>
    <t>109,30</t>
  </si>
  <si>
    <t>55,78</t>
  </si>
  <si>
    <t>75,51</t>
  </si>
  <si>
    <t>90,36</t>
  </si>
  <si>
    <t>91,64</t>
  </si>
  <si>
    <t>40,30</t>
  </si>
  <si>
    <t>274,83</t>
  </si>
  <si>
    <t>416,71</t>
  </si>
  <si>
    <t>329,96</t>
  </si>
  <si>
    <t>55,48</t>
  </si>
  <si>
    <t>74,92</t>
  </si>
  <si>
    <t>108,65</t>
  </si>
  <si>
    <t>223,77</t>
  </si>
  <si>
    <t>73,50</t>
  </si>
  <si>
    <t>106,30</t>
  </si>
  <si>
    <t>178,88</t>
  </si>
  <si>
    <t>232,09</t>
  </si>
  <si>
    <t>343,75</t>
  </si>
  <si>
    <t>505,98</t>
  </si>
  <si>
    <t>28,68</t>
  </si>
  <si>
    <t>144,20</t>
  </si>
  <si>
    <t>117,48</t>
  </si>
  <si>
    <t>59,31</t>
  </si>
  <si>
    <t>74,42</t>
  </si>
  <si>
    <t>27,94</t>
  </si>
  <si>
    <t>33,65</t>
  </si>
  <si>
    <t>69,58</t>
  </si>
  <si>
    <t>89,79</t>
  </si>
  <si>
    <t>3.341,06</t>
  </si>
  <si>
    <t>81,88</t>
  </si>
  <si>
    <t>5.859,72</t>
  </si>
  <si>
    <t>7.995,81</t>
  </si>
  <si>
    <t>175,76</t>
  </si>
  <si>
    <t>7.584,98</t>
  </si>
  <si>
    <t>3.030,32</t>
  </si>
  <si>
    <t>274,00</t>
  </si>
  <si>
    <t>671,37</t>
  </si>
  <si>
    <t>1.081,33</t>
  </si>
  <si>
    <t>1.898,41</t>
  </si>
  <si>
    <t>2.823,48</t>
  </si>
  <si>
    <t>1.415,90</t>
  </si>
  <si>
    <t>1.847,28</t>
  </si>
  <si>
    <t>88,58</t>
  </si>
  <si>
    <t>211,43</t>
  </si>
  <si>
    <t>397,01</t>
  </si>
  <si>
    <t>978,36</t>
  </si>
  <si>
    <t>1.794,68</t>
  </si>
  <si>
    <t>3.064,75</t>
  </si>
  <si>
    <t>100,74</t>
  </si>
  <si>
    <t>40,63</t>
  </si>
  <si>
    <t>114,68</t>
  </si>
  <si>
    <t>84,42</t>
  </si>
  <si>
    <t>32,38</t>
  </si>
  <si>
    <t>88,75</t>
  </si>
  <si>
    <t>174,52</t>
  </si>
  <si>
    <t>202,35</t>
  </si>
  <si>
    <t>95,99</t>
  </si>
  <si>
    <t>170,70</t>
  </si>
  <si>
    <t>129,69</t>
  </si>
  <si>
    <t>216,92</t>
  </si>
  <si>
    <t>35,71</t>
  </si>
  <si>
    <t>96,10</t>
  </si>
  <si>
    <t>162,87</t>
  </si>
  <si>
    <t>247,95</t>
  </si>
  <si>
    <t>352,09</t>
  </si>
  <si>
    <t>64,20</t>
  </si>
  <si>
    <t>26,78</t>
  </si>
  <si>
    <t>31,24</t>
  </si>
  <si>
    <t>1.678,06</t>
  </si>
  <si>
    <t>2.139,13</t>
  </si>
  <si>
    <t>2.163,58</t>
  </si>
  <si>
    <t>194,12</t>
  </si>
  <si>
    <t>41,73</t>
  </si>
  <si>
    <t>313,90</t>
  </si>
  <si>
    <t>534,20</t>
  </si>
  <si>
    <t>109,87</t>
  </si>
  <si>
    <t>216,46</t>
  </si>
  <si>
    <t>174,82</t>
  </si>
  <si>
    <t>56,11</t>
  </si>
  <si>
    <t>316,36</t>
  </si>
  <si>
    <t>399,63</t>
  </si>
  <si>
    <t>86,81</t>
  </si>
  <si>
    <t>72,01</t>
  </si>
  <si>
    <t>51,92</t>
  </si>
  <si>
    <t>126,31</t>
  </si>
  <si>
    <t>76,34</t>
  </si>
  <si>
    <t>195,69</t>
  </si>
  <si>
    <t>274,71</t>
  </si>
  <si>
    <t>91,86</t>
  </si>
  <si>
    <t>131,42</t>
  </si>
  <si>
    <t>6,65</t>
  </si>
  <si>
    <t>57,35</t>
  </si>
  <si>
    <t>122,73</t>
  </si>
  <si>
    <t>79.853,28</t>
  </si>
  <si>
    <t>99.456,21</t>
  </si>
  <si>
    <t>1.934.621,64</t>
  </si>
  <si>
    <t>5.093.790,50</t>
  </si>
  <si>
    <t>1.575.000,00</t>
  </si>
  <si>
    <t>812.459,49</t>
  </si>
  <si>
    <t>160,80</t>
  </si>
  <si>
    <t>186,80</t>
  </si>
  <si>
    <t>151,33</t>
  </si>
  <si>
    <t>54,19</t>
  </si>
  <si>
    <t>97,33</t>
  </si>
  <si>
    <t>150,09</t>
  </si>
  <si>
    <t>40,14</t>
  </si>
  <si>
    <t>67,84</t>
  </si>
  <si>
    <t>195,98</t>
  </si>
  <si>
    <t>38,65</t>
  </si>
  <si>
    <t>268,66</t>
  </si>
  <si>
    <t>472,82</t>
  </si>
  <si>
    <t>140,47</t>
  </si>
  <si>
    <t>125,69</t>
  </si>
  <si>
    <t>83,96</t>
  </si>
  <si>
    <t>281,43</t>
  </si>
  <si>
    <t>61,77</t>
  </si>
  <si>
    <t>388,71</t>
  </si>
  <si>
    <t>602,90</t>
  </si>
  <si>
    <t>74,78</t>
  </si>
  <si>
    <t>37,11</t>
  </si>
  <si>
    <t>43,26</t>
  </si>
  <si>
    <t>174,60</t>
  </si>
  <si>
    <t>108,96</t>
  </si>
  <si>
    <t>238,43</t>
  </si>
  <si>
    <t>413,81</t>
  </si>
  <si>
    <t>69,14</t>
  </si>
  <si>
    <t>44,07</t>
  </si>
  <si>
    <t>45,55</t>
  </si>
  <si>
    <t>257,69</t>
  </si>
  <si>
    <t>35.423,46</t>
  </si>
  <si>
    <t>606,52</t>
  </si>
  <si>
    <t>659,26</t>
  </si>
  <si>
    <t>739,53</t>
  </si>
  <si>
    <t>1.591,02</t>
  </si>
  <si>
    <t>1.427,28</t>
  </si>
  <si>
    <t>1.738,60</t>
  </si>
  <si>
    <t>3.131.580,23</t>
  </si>
  <si>
    <t>1.318.358,93</t>
  </si>
  <si>
    <t>1.327.912,35</t>
  </si>
  <si>
    <t>1.608.780,10</t>
  </si>
  <si>
    <t>1.425.356,16</t>
  </si>
  <si>
    <t>2.472,17</t>
  </si>
  <si>
    <t>702,03</t>
  </si>
  <si>
    <t>611,11</t>
  </si>
  <si>
    <t>1.588,88</t>
  </si>
  <si>
    <t>1.857,77</t>
  </si>
  <si>
    <t>547,55</t>
  </si>
  <si>
    <t>171,11</t>
  </si>
  <si>
    <t>243,18</t>
  </si>
  <si>
    <t>394,77</t>
  </si>
  <si>
    <t>293,33</t>
  </si>
  <si>
    <t>211,09</t>
  </si>
  <si>
    <t>146,66</t>
  </si>
  <si>
    <t>207,77</t>
  </si>
  <si>
    <t>303,11</t>
  </si>
  <si>
    <t>122,22</t>
  </si>
  <si>
    <t>378,88</t>
  </si>
  <si>
    <t>314,81</t>
  </si>
  <si>
    <t>185,76</t>
  </si>
  <si>
    <t>242,49</t>
  </si>
  <si>
    <t>340,50</t>
  </si>
  <si>
    <t>396,76</t>
  </si>
  <si>
    <t>302,84</t>
  </si>
  <si>
    <t>44,75</t>
  </si>
  <si>
    <t>31,00</t>
  </si>
  <si>
    <t>1.684,60</t>
  </si>
  <si>
    <t>138,98</t>
  </si>
  <si>
    <t>Assentamento e rejuntamento de piso em porcelanato (dimensões superiores a 30x30cm) utilizando dupla colagem de argamassa colante para porcelanato tipo ACII/ACIII, exclusive fornecimento do porcelanato e do rejunte</t>
  </si>
  <si>
    <t>@(CANCELADA-UTILIZAR SERVIÇO 151002) - Caixa de passagem de alvenaria de blocos cerâmicos 10 furos 10x20x20cm, dimensão de 50x50x50cm, com revestimento interno em chapisco e reboco, tampa de concreto esp. 5cm e lastro de brita 5cm</t>
  </si>
  <si>
    <t>Aplicação de tinta epóxi de alta espessura semibrilhante sobre piso de concreto a três demãos, inclusive selador epóxi a uma demão - Ref. Intergard 2005 e 2001 - Internacional ou equivalente</t>
  </si>
  <si>
    <t>PECA EM MADEIRA PINUS 10 X 2.5 CM (BRUTA)</t>
  </si>
  <si>
    <t>SARRAFO DE MADEIRA PINUS 10 X 2.5CM</t>
  </si>
  <si>
    <t>TABUA DE MADEIRA PINUS 30 X 2.5 CM (TAIPA DE 1ª)</t>
  </si>
  <si>
    <t>TABUA DE MADEIRA PINUS 30 X 2.5 CM</t>
  </si>
  <si>
    <t>SARRAFO DE MADEIRA DE LEI 8 X 2.5 CM (BRUTA)</t>
  </si>
  <si>
    <t>PORTA MADEIRA DE LEI LISA MEDIA SARRAFEADA ESP.30MM 0.80 X 1.80M P/ PINTURA</t>
  </si>
  <si>
    <t>PORTA EM MADEIRA DE LEI LISA MEDIA SARRAFEADA P/ PINTURA 0.60 X 1.80M</t>
  </si>
  <si>
    <t>PORTA DE VENEZIANA EM MADEIRA DE LEI, 0.7 X 2.10M</t>
  </si>
  <si>
    <t>PORTA DE VENEZIANA EM MADEIRA DE LEI, 0.60 X 2.10M</t>
  </si>
  <si>
    <t>PORTA DE VENEZIANA EM MADEIRA DE LEI 0.80 X 2.10M</t>
  </si>
  <si>
    <t>PORTA MAD LEI LISA MEDIA SARRAFEADA 30MM 0.70 X 2.10M C/VISOR 0.40 X 0.60M</t>
  </si>
  <si>
    <t>PORTA MAD LEI LISA MEDIA SARRAFEADA 30MM 0.80 X 2.10M C/ VISOR 0.40 X 0.60M</t>
  </si>
  <si>
    <t>PORTA MAD LEI LISA MEDIA SARRAFEADA 30MM 0.90 X 2.10M C/ VISOR 0.40 X 0.60M</t>
  </si>
  <si>
    <t>FECHADURA COMPLETA PORTA EXTERNA</t>
  </si>
  <si>
    <t>SELADOR EPOXI INTERGARD 2001 VERNIZ INCOLOR - INTERNACIONAL OU EQUIVALENTE</t>
  </si>
  <si>
    <t>TINTA EPOXI INTERGARD INTERNATIONAL REF2005 (CINZA OU BRANCO) INCLUSIVE O COMPONENTE B - INTERNACIONAL OU EQUIVALENTE</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</si>
  <si>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</si>
  <si>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</si>
  <si>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</si>
  <si>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</si>
  <si>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</si>
  <si>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</si>
  <si>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</si>
  <si>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</si>
  <si>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</si>
  <si>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</si>
  <si>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</si>
  <si>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</si>
  <si>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</si>
  <si>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EMBUTIR MET C/ BARRAMENTO TRIFASICO 34 CIRC - 100A C/ TRINCO</t>
  </si>
  <si>
    <t>CABO TELEFONICO CI C/ 30 PARES Ø 50 MM</t>
  </si>
  <si>
    <t>DISJUNTOR CX MOLDADA TRIPOLAR 100A - CURVA C - 15KA 220/127V</t>
  </si>
  <si>
    <t>DISJUNTOR CX MOLDADA TERMOMAGNETICO TRIPOLAR 125A</t>
  </si>
  <si>
    <t>DISPOSITIVO INTERRUPTOR DR BIPOLAR 25A OU 40A OU 63A - 30 MA</t>
  </si>
  <si>
    <t>TAMPA DE FERRO R2 DIM. 1070X520MM PADRAO TELEBRAS (TRAFEGO LEVE)</t>
  </si>
  <si>
    <t>SAÍDA HORIZONTAL P/ ELETRODUTO Ø 2"</t>
  </si>
  <si>
    <t>ESPELHO 4X2" C/ 1 CONECTOR RJ-45 FEMEA CAT 5E</t>
  </si>
  <si>
    <t>VALVULA DE ESCOAMENTO P/ PIA AMERICANA 1.1/2 X 3.3/4</t>
  </si>
  <si>
    <t>VALVULA DE ESCOAMENTO P/ PIA OU TANQUE 1.1/4" CROMADA</t>
  </si>
  <si>
    <t>VALVULA DE ESCOAMENTO P/ PIA AMERICANA 3.1/2 CROMADA</t>
  </si>
  <si>
    <t>REMOCAO RESIDUOS CLASSE A CONAMA (CACAMBA) CLASSE II B (NBR10004) INCLUSIVE DESTINACAO FINAL</t>
  </si>
  <si>
    <t>03.01.03</t>
  </si>
  <si>
    <t>03.01.04</t>
  </si>
  <si>
    <t>03.01.05</t>
  </si>
  <si>
    <t>03.01.06</t>
  </si>
  <si>
    <t>03.03.02</t>
  </si>
  <si>
    <t>03.03.03</t>
  </si>
  <si>
    <t>03.03.04</t>
  </si>
  <si>
    <t>03.03.05</t>
  </si>
  <si>
    <t>05.01.03</t>
  </si>
  <si>
    <t>05.01.04</t>
  </si>
  <si>
    <t>05.01.05</t>
  </si>
  <si>
    <t>CONJUNTO COM 06 LIXEIRAS EM FIBRA DE VIDRO, COM CAPACIDADE DE 50 L CADA, COM TAMPA VAI E VEM</t>
  </si>
  <si>
    <t>06.01.09</t>
  </si>
  <si>
    <t>RESERVATÓRIO DE POLIESTILENO DE 500L, INCL. SUPORTE EM MADEIRA DE 7X12CM E 5X7CM, ELEVADO DE 4M, CONF. PROJETO (1 UTILIZAÇÃO)</t>
  </si>
  <si>
    <t>FORNECIMENTO, PREPARO E APLICAÇÃO DE CONCRETO FCK=15 MPA (BRITA 1 E 2) - (5% DE PERDAS JÁ INCLUÍDO NO CUSTO)</t>
  </si>
  <si>
    <t>FORNECIMENTO, DOBRAGEM E COLOCAÇÃO EM FÔRMA, DE ARMADURA CA-50 A MÉDIA, DIÂMETRO DE 6.3 A 10.0 MM</t>
  </si>
  <si>
    <t>CORRIMÃO DE TUBO DE FERRO GALVANIZADO DIÂMETRO 3" COM CHUMBADORES A CADA 1.50M, INCLUSIVE PINTURA A ÓLEO OU ESMALTE</t>
  </si>
  <si>
    <t>ALVENARIA DE BLOCOS DE CONCRETO ESTRUT. (14X19X39CM) CHEIOS, C/ RESIST. MÍN. COMPR. 15MPA, ASSENTADOS C/ ARG. DE CIMENTO E AREIA NO TRAÇO 1:4, ESP. JUNTAS 10MM E ESP. DA PAREDE S/ REVEST. 14CM</t>
  </si>
  <si>
    <t>FORNECIMENTO E ASSENTAMENTO DE LADRILHO HIDRÁULICO PASTILHADO, VERMELHO, DIM. 20X20 CM, ESP. 1.5CM, ASSENTADO COM PASTA DE CIMENTO COLANTE, EXCLUSIVE REGULARIZAÇÃO E LASTRO</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</si>
  <si>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</si>
  <si>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</si>
  <si>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ALAMBRADO SOBRE MURO EXISTENTE, EXECUTADO EM TELA FIO 12 MALHA 3", COM 02 FIOS TENSORES, FIXADOS EM TUBOS DE FG 11/2" COLOCADOS A CADA 3M (H DO ALAMBRADO =1,5M), INLCUSIVE CHUMBAMENTO NO MURO</t>
  </si>
  <si>
    <t>MURETA DE MEDIÇÃO UTILIZANDO ARG. CIMENTO, CAL E AREIA, DIMENSÕES 1500X2200X400MM, REVESTIDO COM CHAPISCO E REBOCO, INCLUSIVE PINTURA EMASSAMENTO, PINTURA ACRÍLICA A TRÊS DEMÃOS E COBERTURA EM TELHA CERÂMICA</t>
  </si>
  <si>
    <t>ENVELOPAMENTO DE CONCRETO SIMPLES COM CONSUMO MÍNIMO DE CIMENTO DE 250KG/M3, INCLUSIVE ESCAVAÇÃO PARA PROFUNDIDADE MÍNIMA DO ELETRODUTO DE 50 CM, DE 25 X 25 CM, PARA 1 ELETRODUTO</t>
  </si>
  <si>
    <t>CAIXA DE ATERRAMENTO DE CONCRETO SIMPLES, NAS DIMENSÕES DE 30X30X25CM, COM REVEST. INT. EM CHAPISCO E REBOCO, TAMPA DE CONCRETO ESP.5CM E LASTRO DE BRITA ESP. 5 CM, INCL. HASTE 5/8"X2400MM</t>
  </si>
  <si>
    <t>CAIXA DE PASSAGEM DE ALVENARIA DE BLOCOS DE CONCRETO 9X19X39CM, DIMENSÕES DE 40X40X50CM, COM REVESTIMENTO INTERNO EM CHAPISCO E REBOCO, TAMPA DE CONCRETO ESP.5CM E LASTRO DE BRITA 5 CM</t>
  </si>
  <si>
    <t>ELETRODUTO DE PVC RÍGIDO ROSCÁVEL, DIÂM. 1 1/4" (40MM), INCLUSIVE CONEXÕES</t>
  </si>
  <si>
    <t>FIO OU CABO DE COBRE TERMOPLÁSTICO, COM ISOLAMENTO PARA 1000V, SEÇÃO DE 10.0 MM2</t>
  </si>
  <si>
    <t>PONTO PADRÃO DE POSTE PARA ILUMINAÇÃO EXTERNA - CONSIDERANDO ELETRODUTO PVC RÍGIDO DE 3/4" INCLUSIVE CONEXÕES (7.7M) E FIO ISOLADO PVC DE 2.5MM2 (25.2.0M)</t>
  </si>
  <si>
    <r>
      <t xml:space="preserve">BDI: </t>
    </r>
    <r>
      <rPr>
        <sz val="10"/>
        <rFont val="Arial"/>
        <family val="2"/>
      </rPr>
      <t>27,64% - Serviços</t>
    </r>
    <r>
      <rPr>
        <b/>
        <sz val="10"/>
        <rFont val="Arial"/>
        <family val="2"/>
      </rPr>
      <t xml:space="preserve">
DATA BASE: SINAPI - </t>
    </r>
    <r>
      <rPr>
        <sz val="10"/>
        <rFont val="Arial"/>
        <family val="2"/>
      </rPr>
      <t>novembro/2019                                    IOPES setembro/2019</t>
    </r>
  </si>
  <si>
    <t>AMPLIAÇÃO DA GUARDA MUNICIPAL</t>
  </si>
  <si>
    <t>LABOR - 010201 - 1</t>
  </si>
  <si>
    <t>LABOR - 010202 - 1</t>
  </si>
  <si>
    <t>LABOR - 010203 - 1</t>
  </si>
  <si>
    <t>LABOR - 010204 - 1</t>
  </si>
  <si>
    <t>LABOR - 010205 - 1</t>
  </si>
  <si>
    <t>LABOR - 010206 - 1</t>
  </si>
  <si>
    <t>LABOR - 010207 - 1</t>
  </si>
  <si>
    <t>LABOR - 010208 - 1</t>
  </si>
  <si>
    <t>LABOR - 010209 - 1</t>
  </si>
  <si>
    <t>LABOR - 010210 - 1</t>
  </si>
  <si>
    <t>LABOR - 010212 - 1</t>
  </si>
  <si>
    <t>LABOR - 010213 - 1</t>
  </si>
  <si>
    <t>LABOR - 010214 - 1</t>
  </si>
  <si>
    <t>LABOR - 010215 - 1</t>
  </si>
  <si>
    <t>LABOR - 010216 - 1</t>
  </si>
  <si>
    <t>LABOR - 010218 - 1</t>
  </si>
  <si>
    <t>LABOR - 010219 - 1</t>
  </si>
  <si>
    <t>LABOR - 010220 - 1</t>
  </si>
  <si>
    <t>LABOR - 010221 - 1</t>
  </si>
  <si>
    <t>LABOR - 010222 - 1</t>
  </si>
  <si>
    <t>LABOR - 010223 - 1</t>
  </si>
  <si>
    <t>LABOR - 010224 - 1</t>
  </si>
  <si>
    <t>LABOR - 010225 - 1</t>
  </si>
  <si>
    <t>LABOR - 010226 - 1</t>
  </si>
  <si>
    <t>LABOR - 010227 - 1</t>
  </si>
  <si>
    <t>Retirada de caixa d'água de fibrocimento, inclusive tubulação de ligação</t>
  </si>
  <si>
    <t>LABOR - 010228 - 1</t>
  </si>
  <si>
    <t>LABOR - 010229 - 1</t>
  </si>
  <si>
    <t>LABOR - 010230 - 1</t>
  </si>
  <si>
    <t>LABOR - 010234 - 1</t>
  </si>
  <si>
    <t>LABOR - 010238 - 1</t>
  </si>
  <si>
    <t>LABOR - 010239 - 1</t>
  </si>
  <si>
    <t>LABOR - 010240 - 1</t>
  </si>
  <si>
    <t>LABOR - 010242 - 1</t>
  </si>
  <si>
    <t>LABOR - 010244 - 1</t>
  </si>
  <si>
    <t>LABOR - 010246 - 1</t>
  </si>
  <si>
    <t>LABOR - 010253 - 1</t>
  </si>
  <si>
    <t>LABOR - 010254 - 1</t>
  </si>
  <si>
    <t>LABOR - 010255 - 1</t>
  </si>
  <si>
    <t>LABOR - 010256 - 1</t>
  </si>
  <si>
    <t>LABOR - 010259 - 1</t>
  </si>
  <si>
    <t>LABOR - 010264 - 1</t>
  </si>
  <si>
    <t>LABOR - 010271 - 1</t>
  </si>
  <si>
    <t>LABOR - 010279 - 1</t>
  </si>
  <si>
    <t>LABOR - 010280 - 1</t>
  </si>
  <si>
    <t>LABOR - 010286 - 1</t>
  </si>
  <si>
    <t>LABOR - 010292 - 1</t>
  </si>
  <si>
    <t>LABOR - 010315 - 1</t>
  </si>
  <si>
    <t>LABOR - 010317 - 1</t>
  </si>
  <si>
    <t>LABOR - 010318 - 1</t>
  </si>
  <si>
    <t>LABOR - 010319 - 1</t>
  </si>
  <si>
    <t>LABOR - 010320 - 1</t>
  </si>
  <si>
    <t>LABOR - 010323 - 1</t>
  </si>
  <si>
    <t>LABOR - 010324 - 1</t>
  </si>
  <si>
    <t>LABOR - 010325 - 1</t>
  </si>
  <si>
    <t>LABOR - 010326 - 1</t>
  </si>
  <si>
    <t>LABOR - 010327 - 1</t>
  </si>
  <si>
    <t>LABOR - 010329 - 1</t>
  </si>
  <si>
    <t>LABOR - 010331 - 1</t>
  </si>
  <si>
    <t>LABOR - 010332 - 1</t>
  </si>
  <si>
    <t>LABOR - 010333 - 1</t>
  </si>
  <si>
    <t>LABOR - 010401 - 1</t>
  </si>
  <si>
    <t>LABOR - 010402 - 1</t>
  </si>
  <si>
    <t>LABOR - 010403 - 1</t>
  </si>
  <si>
    <t>LABOR - 010404 - 1</t>
  </si>
  <si>
    <t>LABOR - 010501 - 2</t>
  </si>
  <si>
    <t>LABOR - 010512 - 1</t>
  </si>
  <si>
    <t>LABOR - 020305 - 2</t>
  </si>
  <si>
    <t>LABOR - 020339 - 1</t>
  </si>
  <si>
    <t>LABOR - 020343 - 3</t>
  </si>
  <si>
    <t>LABOR - 020344 - 2</t>
  </si>
  <si>
    <t>LABOR - 020346 - 1</t>
  </si>
  <si>
    <t>LABOR - 020348 - 3</t>
  </si>
  <si>
    <t>LABOR - 020350 - 1</t>
  </si>
  <si>
    <t>LABOR - 020351 - 1</t>
  </si>
  <si>
    <t>LABOR - 020352 - 1</t>
  </si>
  <si>
    <t>LABOR - 020353 - 1</t>
  </si>
  <si>
    <t>LABOR - 020354 - 1</t>
  </si>
  <si>
    <t>LABOR - 020355 - 1</t>
  </si>
  <si>
    <t>LABOR - 020356 - 1</t>
  </si>
  <si>
    <t>LABOR - 020701 - 5</t>
  </si>
  <si>
    <t>LABOR - 020702 - 2</t>
  </si>
  <si>
    <t>LABOR - 020703 - 2</t>
  </si>
  <si>
    <t>LABOR - 020704 - 3</t>
  </si>
  <si>
    <t>LABOR - 020705 - 4</t>
  </si>
  <si>
    <t>LABOR - 020706 - 4</t>
  </si>
  <si>
    <t>LABOR - 020707 - 4</t>
  </si>
  <si>
    <t>LABOR - 020708 - 2</t>
  </si>
  <si>
    <t>LABOR - 020709 - 2</t>
  </si>
  <si>
    <t>LABOR - 020710 - 2</t>
  </si>
  <si>
    <t>LABOR - 020711 - 2</t>
  </si>
  <si>
    <t>LABOR - 020712 - 1</t>
  </si>
  <si>
    <t>Rede de água com padrão de entrada d'água diâm. 3/4", conf. espec. CESAN, incl. tubos e conexões para alimentação, distribuição, extravasor e limpeza, cons. o padrão a 25m, conf. projeto (1 utilização)</t>
  </si>
  <si>
    <t>LABOR - 020713 - 2</t>
  </si>
  <si>
    <t>LABOR - 020714 - 2</t>
  </si>
  <si>
    <t>LABOR - 020801 - 5</t>
  </si>
  <si>
    <t>LABOR - 020802 - 2</t>
  </si>
  <si>
    <t>LABOR - 020803 - 2</t>
  </si>
  <si>
    <t>LABOR - 020804 - 3</t>
  </si>
  <si>
    <t>LABOR - 020805 - 4</t>
  </si>
  <si>
    <t>LABOR - 020806 - 4</t>
  </si>
  <si>
    <t>LABOR - 020807 - 4</t>
  </si>
  <si>
    <t>LABOR - 020808 - 2</t>
  </si>
  <si>
    <t>LABOR - 020809 - 2</t>
  </si>
  <si>
    <t>LABOR - 020810 - 2</t>
  </si>
  <si>
    <t>LABOR - 020811 - 2</t>
  </si>
  <si>
    <t>LABOR - 020812 - 1</t>
  </si>
  <si>
    <t>Rede de água, com padrão de entrada d'água diâm. 3/4", conf. espec. CESAN, incl. tubos e conexões para alimentação, distribuição, extravasor e limpeza, cons. o padrão a 25m, conf. projeto (2 utilizações)</t>
  </si>
  <si>
    <t>LABOR - 030101 - 1</t>
  </si>
  <si>
    <t>LABOR - 030102 - 1</t>
  </si>
  <si>
    <t>LABOR - 030103 - 1</t>
  </si>
  <si>
    <t>LABOR - 030104 - 1</t>
  </si>
  <si>
    <t>LABOR - 030119 - 1</t>
  </si>
  <si>
    <t>LABOR - 030201 - 1</t>
  </si>
  <si>
    <t>LABOR - 030202 - 2</t>
  </si>
  <si>
    <t>LABOR - 030203 - 1</t>
  </si>
  <si>
    <t>LABOR - 030204 - 1</t>
  </si>
  <si>
    <t>LABOR - 030206 - 2</t>
  </si>
  <si>
    <t>LABOR - 030208 - 2</t>
  </si>
  <si>
    <t>LABOR - 030209 - 1</t>
  </si>
  <si>
    <t>LABOR - 030210 - 1</t>
  </si>
  <si>
    <t>LABOR - 030211 - 1</t>
  </si>
  <si>
    <t>LABOR - 030304 - 2</t>
  </si>
  <si>
    <t>LABOR - 030305 - 1</t>
  </si>
  <si>
    <t>LABOR - 030306 - 1</t>
  </si>
  <si>
    <t>LABOR - 040202 - 2</t>
  </si>
  <si>
    <t>LABOR - 040206 - 2</t>
  </si>
  <si>
    <t>LABOR - 040224 - 1</t>
  </si>
  <si>
    <t>LABOR - 040231 - 1</t>
  </si>
  <si>
    <t>LABOR - 040233 - 1</t>
  </si>
  <si>
    <t>LABOR - 040235 - 1</t>
  </si>
  <si>
    <t>LABOR - 040237 - 1</t>
  </si>
  <si>
    <t>LABOR - 040238 - 2</t>
  </si>
  <si>
    <t>LABOR - 040239 - 1</t>
  </si>
  <si>
    <t>LABOR - 040240 - 1</t>
  </si>
  <si>
    <t>LABOR - 040243 - 1</t>
  </si>
  <si>
    <t>LABOR - 040245 - 1</t>
  </si>
  <si>
    <t>LABOR - 040246 - 1</t>
  </si>
  <si>
    <t>LABOR - 040249 - 2</t>
  </si>
  <si>
    <t>LABOR - 040250 - 2</t>
  </si>
  <si>
    <t>LABOR - 040253 - 1</t>
  </si>
  <si>
    <t>LABOR - 040315 - 1</t>
  </si>
  <si>
    <t>LABOR - 040320 - 1</t>
  </si>
  <si>
    <t>LABOR - 040322 - 1</t>
  </si>
  <si>
    <t>LABOR - 040324 - 1</t>
  </si>
  <si>
    <t>LABOR - 040328 - 1</t>
  </si>
  <si>
    <t>LABOR - 040329 - 1</t>
  </si>
  <si>
    <t>LABOR - 040330 - 1</t>
  </si>
  <si>
    <t>LABOR - 040331 - 1</t>
  </si>
  <si>
    <t>LABOR - 040332 - 1</t>
  </si>
  <si>
    <t>LABOR - 040333 - 1</t>
  </si>
  <si>
    <t>LABOR - 040337 - 2</t>
  </si>
  <si>
    <t>LABOR - 040339 - 2</t>
  </si>
  <si>
    <t>LABOR - 040405 - 2</t>
  </si>
  <si>
    <t>LABOR - 040601 - 3</t>
  </si>
  <si>
    <t>LABOR - 040602 - 3</t>
  </si>
  <si>
    <t>LABOR - 040705 - 1</t>
  </si>
  <si>
    <t>LABOR - 040801 - 1</t>
  </si>
  <si>
    <t>LABOR - 040802 - 1</t>
  </si>
  <si>
    <t>LABOR - 040803 - 2</t>
  </si>
  <si>
    <t>LABOR - 040806 - 1</t>
  </si>
  <si>
    <t>LABOR - 040807 - 1</t>
  </si>
  <si>
    <t>LABOR - 040808 - 1</t>
  </si>
  <si>
    <t>LABOR - 040809 - 3</t>
  </si>
  <si>
    <t>LABOR - 040810 - 2</t>
  </si>
  <si>
    <t>LABOR - 040813 - 1</t>
  </si>
  <si>
    <t>LABOR - 040816 - 1</t>
  </si>
  <si>
    <t>LABOR - 040817 - 1</t>
  </si>
  <si>
    <t>LABOR - 040818 - 1</t>
  </si>
  <si>
    <t>LABOR - 040901 - 3</t>
  </si>
  <si>
    <t>LABOR - 040902 - 3</t>
  </si>
  <si>
    <t>LABOR - 040903 - 3</t>
  </si>
  <si>
    <t>LABOR - 040904 - 3</t>
  </si>
  <si>
    <t>LABOR - 050112 - 3</t>
  </si>
  <si>
    <t>LABOR - 050115 - 1</t>
  </si>
  <si>
    <t>LABOR - 050122 - 1</t>
  </si>
  <si>
    <t>LABOR - 050202 - 1</t>
  </si>
  <si>
    <t>LABOR - 050203 - 1</t>
  </si>
  <si>
    <t>LABOR - 050205 - 1</t>
  </si>
  <si>
    <t>LABOR - 050206 - 1</t>
  </si>
  <si>
    <t>LABOR - 050208 - 1</t>
  </si>
  <si>
    <t>LABOR - 050301 - 2</t>
  </si>
  <si>
    <t>LABOR - 050303 - 2</t>
  </si>
  <si>
    <t>LABOR - 050501 - 1</t>
  </si>
  <si>
    <t>LABOR - 050502 - 1</t>
  </si>
  <si>
    <t>LABOR - 050503 - 1</t>
  </si>
  <si>
    <t>LABOR - 050601 - 1</t>
  </si>
  <si>
    <t>LABOR - 050602 - 1</t>
  </si>
  <si>
    <t>LABOR - 050603 - 1</t>
  </si>
  <si>
    <t>LABOR - 050605 - 1</t>
  </si>
  <si>
    <t>LABOR - 050606 - 1</t>
  </si>
  <si>
    <t>LABOR - 050607 - 1</t>
  </si>
  <si>
    <t>LABOR - 050608 - 1</t>
  </si>
  <si>
    <t>LABOR - 060101 - 2</t>
  </si>
  <si>
    <t>LABOR - 060102 - 2</t>
  </si>
  <si>
    <t>LABOR - 060103 - 2</t>
  </si>
  <si>
    <t>LABOR - 060107 - 2</t>
  </si>
  <si>
    <t>LABOR - 060108 - 2</t>
  </si>
  <si>
    <t>LABOR - 060110 - 2</t>
  </si>
  <si>
    <t>LABOR - 060112 - 2</t>
  </si>
  <si>
    <t>LABOR - 060113 - 2</t>
  </si>
  <si>
    <t>LABOR - 061101 - 2</t>
  </si>
  <si>
    <t>LABOR - 061102 - 2</t>
  </si>
  <si>
    <t>LABOR - 061103 - 2</t>
  </si>
  <si>
    <t>LABOR - 061104 - 2</t>
  </si>
  <si>
    <t>LABOR - 061106 - 2</t>
  </si>
  <si>
    <t>LABOR - 061107 - 2</t>
  </si>
  <si>
    <t>LABOR - 061108 - 2</t>
  </si>
  <si>
    <t>LABOR - 061112 - 3</t>
  </si>
  <si>
    <t>LABOR - 061301 - 2</t>
  </si>
  <si>
    <t>LABOR - 061302 - 2</t>
  </si>
  <si>
    <t>LABOR - 061303 - 2</t>
  </si>
  <si>
    <t>LABOR - 061304 - 2</t>
  </si>
  <si>
    <t>LABOR - 061401 - 3</t>
  </si>
  <si>
    <t>LABOR - 061402 - 3</t>
  </si>
  <si>
    <t>LABOR - 061403 - 3</t>
  </si>
  <si>
    <t>LABOR - 061404 - 3</t>
  </si>
  <si>
    <t>LABOR - 061701 - 2</t>
  </si>
  <si>
    <t>LABOR - 061702 - 2</t>
  </si>
  <si>
    <t>LABOR - 061703 - 2</t>
  </si>
  <si>
    <t>LABOR - 061901 - 3</t>
  </si>
  <si>
    <t>LABOR - 061902 - 3</t>
  </si>
  <si>
    <t>LABOR - 061903 - 3</t>
  </si>
  <si>
    <t>LABOR - 062201 - 1</t>
  </si>
  <si>
    <t>LABOR - 062202 - 1</t>
  </si>
  <si>
    <t>LABOR - 062203 - 1</t>
  </si>
  <si>
    <t>LABOR - 062204 - 1</t>
  </si>
  <si>
    <t>LABOR - 062205 - 1</t>
  </si>
  <si>
    <t>LABOR - 062206 - 1</t>
  </si>
  <si>
    <t>LABOR - 062207 - 1</t>
  </si>
  <si>
    <t>LABOR - 062208 - 1</t>
  </si>
  <si>
    <t>LABOR - 062211 - 1</t>
  </si>
  <si>
    <t>LABOR - 062212 - 1</t>
  </si>
  <si>
    <t>LABOR - 062301 - 2</t>
  </si>
  <si>
    <t>LABOR - 062302 - 2</t>
  </si>
  <si>
    <t>LABOR - 062501 - 2</t>
  </si>
  <si>
    <t>LABOR - 062502 - 2</t>
  </si>
  <si>
    <t>LABOR - 062503 - 2</t>
  </si>
  <si>
    <t>LABOR - 062504 - 2</t>
  </si>
  <si>
    <t>LABOR - 062505 - 3</t>
  </si>
  <si>
    <t>LABOR - 071101 - 2</t>
  </si>
  <si>
    <t>LABOR - 071103 - 2</t>
  </si>
  <si>
    <t>LABOR - 071104 - 2</t>
  </si>
  <si>
    <t>LABOR - 071105 - 2</t>
  </si>
  <si>
    <t>LABOR - 071106 - 2</t>
  </si>
  <si>
    <t>LABOR - 071107 - 2</t>
  </si>
  <si>
    <t>LABOR - 071701 - 2</t>
  </si>
  <si>
    <t>LABOR - 071702 - 2</t>
  </si>
  <si>
    <t>LABOR - 071703 - 2</t>
  </si>
  <si>
    <t>LABOR - 071704 - 2</t>
  </si>
  <si>
    <t>LABOR - 071706 - 2</t>
  </si>
  <si>
    <t>LABOR - 071801 - 1</t>
  </si>
  <si>
    <t>LABOR - 080102 - 1</t>
  </si>
  <si>
    <t>LABOR - 080103 - 1</t>
  </si>
  <si>
    <t>LABOR - 080107 - 1</t>
  </si>
  <si>
    <t>LABOR - 080201 - 1</t>
  </si>
  <si>
    <t>LABOR - 080202 - 1</t>
  </si>
  <si>
    <t>LABOR - 080203 - 1</t>
  </si>
  <si>
    <t>LABOR - 090101 - 2</t>
  </si>
  <si>
    <t>LABOR - 090102 - 4</t>
  </si>
  <si>
    <t>LABOR - 090103 - 3</t>
  </si>
  <si>
    <t>LABOR - 090104 - 2</t>
  </si>
  <si>
    <t>LABOR - 090105 - 2</t>
  </si>
  <si>
    <t>LABOR - 090202 - 1</t>
  </si>
  <si>
    <t>LABOR - 090203 - 1</t>
  </si>
  <si>
    <t>LABOR - 090206 - 1</t>
  </si>
  <si>
    <t>LABOR - 090211 - 2</t>
  </si>
  <si>
    <t>LABOR - 090212 - 2</t>
  </si>
  <si>
    <t>LABOR - 090215 - 2</t>
  </si>
  <si>
    <t>LABOR - 090216 - 2</t>
  </si>
  <si>
    <t>LABOR - 090219 - 1</t>
  </si>
  <si>
    <t>LABOR - 090220 - 1</t>
  </si>
  <si>
    <t>LABOR - 090221 - 3</t>
  </si>
  <si>
    <t>LABOR - 090223 - 3</t>
  </si>
  <si>
    <t>LABOR - 090301 - 2</t>
  </si>
  <si>
    <t>LABOR - 090302 - 1</t>
  </si>
  <si>
    <t>LABOR - 090305 - 2</t>
  </si>
  <si>
    <t>LABOR - 090312 - 1</t>
  </si>
  <si>
    <t>LABOR - 090314 - 1</t>
  </si>
  <si>
    <t>LABOR - 090403 - 2</t>
  </si>
  <si>
    <t>LABOR - 090501 - 1</t>
  </si>
  <si>
    <t>LABOR - 090502 - 1</t>
  </si>
  <si>
    <t>LABOR - 090506 - 1</t>
  </si>
  <si>
    <t>LABOR - 090509 - 1</t>
  </si>
  <si>
    <t>LABOR - 090511 - 1</t>
  </si>
  <si>
    <t>LABOR - 090512 - 1</t>
  </si>
  <si>
    <t>LABOR - 100102 - 2</t>
  </si>
  <si>
    <t>LABOR - 100105 - 1</t>
  </si>
  <si>
    <t>LABOR - 100202 - 1</t>
  </si>
  <si>
    <t>LABOR - 100203 - 1</t>
  </si>
  <si>
    <t>LABOR - 100204 - 2</t>
  </si>
  <si>
    <t>LABOR - 100208 - 1</t>
  </si>
  <si>
    <t>LABOR - 100301 - 2</t>
  </si>
  <si>
    <t>LABOR - 110101 - 1</t>
  </si>
  <si>
    <t>LABOR - 110201 - 1</t>
  </si>
  <si>
    <t>LABOR - 110210 - 1</t>
  </si>
  <si>
    <t>LABOR - 110301 - 1</t>
  </si>
  <si>
    <t>LABOR - 110302 - 1</t>
  </si>
  <si>
    <t>LABOR - 110401 - 1</t>
  </si>
  <si>
    <t>LABOR - 120101 - 1</t>
  </si>
  <si>
    <t>LABOR - 120201 - 1</t>
  </si>
  <si>
    <t>LABOR - 120205 - 1</t>
  </si>
  <si>
    <t>LABOR - 120207 - 2</t>
  </si>
  <si>
    <t>LABOR - 120208 - 1</t>
  </si>
  <si>
    <t>LABOR - 120216 - 1</t>
  </si>
  <si>
    <t>LABOR - 120220 - 1</t>
  </si>
  <si>
    <t>LABOR - 120221 - 2</t>
  </si>
  <si>
    <t>LABOR - 120224 - 1</t>
  </si>
  <si>
    <t>LABOR - 120227 - 1</t>
  </si>
  <si>
    <t>LABOR - 120232 - 1</t>
  </si>
  <si>
    <t>LABOR - 120301 - 1</t>
  </si>
  <si>
    <t>LABOR - 120302 - 1</t>
  </si>
  <si>
    <t>LABOR - 120303 - 1</t>
  </si>
  <si>
    <t>LABOR - 120304 - 1</t>
  </si>
  <si>
    <t>LABOR - 120308 - 2</t>
  </si>
  <si>
    <t>LABOR - 130103 - 1</t>
  </si>
  <si>
    <t>LABOR - 130104 - 1</t>
  </si>
  <si>
    <t>LABOR - 130109 - 1</t>
  </si>
  <si>
    <t>LABOR - 130110 - 1</t>
  </si>
  <si>
    <t>LABOR - 130111 - 1</t>
  </si>
  <si>
    <t>LABOR - 130112 - 1</t>
  </si>
  <si>
    <t>LABOR - 130113 - 1</t>
  </si>
  <si>
    <t>LABOR - 130202 - 1</t>
  </si>
  <si>
    <t>LABOR - 130205 - 2</t>
  </si>
  <si>
    <t>LABOR - 130208 - 1</t>
  </si>
  <si>
    <t>LABOR - 130209 - 1</t>
  </si>
  <si>
    <t>LABOR - 130210 - 1</t>
  </si>
  <si>
    <t>LABOR - 130211 - 2</t>
  </si>
  <si>
    <t>LABOR - 130219 - 4</t>
  </si>
  <si>
    <t>LABOR - 130222 - 1</t>
  </si>
  <si>
    <t>LABOR - 130223 - 1</t>
  </si>
  <si>
    <t>LABOR - 130225 - 1</t>
  </si>
  <si>
    <t>LABOR - 130226 - 1</t>
  </si>
  <si>
    <t>LABOR - 130228 - 2</t>
  </si>
  <si>
    <t>LABOR - 130230 - 1</t>
  </si>
  <si>
    <t>LABOR - 130231 - 1</t>
  </si>
  <si>
    <t>LABOR - 130232 - 1</t>
  </si>
  <si>
    <t>LABOR - 130233 - 1</t>
  </si>
  <si>
    <t>LABOR - 130234 - 2</t>
  </si>
  <si>
    <t>LABOR - 130236 - 2</t>
  </si>
  <si>
    <t>LABOR - 130237 - 1</t>
  </si>
  <si>
    <t>LABOR - 130301 - 1</t>
  </si>
  <si>
    <t>LABOR - 130303 - 6</t>
  </si>
  <si>
    <t>LABOR - 130304 - 1</t>
  </si>
  <si>
    <t>LABOR - 130307 - 1</t>
  </si>
  <si>
    <t>LABOR - 130308 - 1</t>
  </si>
  <si>
    <t>LABOR - 130311 - 1</t>
  </si>
  <si>
    <t>LABOR - 130315 - 1</t>
  </si>
  <si>
    <t>LABOR - 130317 - 1</t>
  </si>
  <si>
    <t>LABOR - 130320 - 4</t>
  </si>
  <si>
    <t>LABOR - 130321 - 1</t>
  </si>
  <si>
    <t>LABOR - 130322 - 1</t>
  </si>
  <si>
    <t>LABOR - 130323 - 1</t>
  </si>
  <si>
    <t>LABOR - 130403 - 1</t>
  </si>
  <si>
    <t>LABOR - 140102 - 2</t>
  </si>
  <si>
    <t>LABOR - 140103 - 1</t>
  </si>
  <si>
    <t>LABOR - 140108 - 1</t>
  </si>
  <si>
    <t>LABOR - 140109 - 1</t>
  </si>
  <si>
    <t>LABOR - 140201 - 4</t>
  </si>
  <si>
    <t>Padrão de entrada d' água com cavalete de PVC para hidrômetro com diâmetro de 3/4" - padrão 1C da CESAN. Instalado em vão de muro protegido com gradeamento. Inclusive base de concreto magro, tubulação, conexões e registro. Conferir detalhe.</t>
  </si>
  <si>
    <t>LABOR - 140207 - 1</t>
  </si>
  <si>
    <t>Padrão de entrada d'água com caixa termoplástica para hidrômetro de 3/4" - padrão 1B da CESAN. Instalado embutido na alvenaria. Inclusive tubulação, conexões, registro, tubo camisa e caixa com tampa transparente. Conferir detalhe.</t>
  </si>
  <si>
    <t>LABOR - 140208 - 2</t>
  </si>
  <si>
    <t>Padrão entrada d'água com caixa enterrada para hidrômetro com diâmetro de 1" - padrão 2B da CESAN. Caixa em alvenaria 60x80x40cm e com tampa articulada de ferro fundido, registro e conexões para instalação de hidrômetro. Conferir detalhe</t>
  </si>
  <si>
    <t>LABOR - 140209 - 2</t>
  </si>
  <si>
    <t>LABOR - 140701 - 1</t>
  </si>
  <si>
    <t>LABOR - 140702 - 1</t>
  </si>
  <si>
    <t>LABOR - 140703 - 1</t>
  </si>
  <si>
    <t>LABOR - 140704 - 1</t>
  </si>
  <si>
    <t>LABOR - 140705 - 1</t>
  </si>
  <si>
    <t>LABOR - 140706 - 1</t>
  </si>
  <si>
    <t>LABOR - 140707 - 1</t>
  </si>
  <si>
    <t>LABOR - 140708 - 1</t>
  </si>
  <si>
    <t>LABOR - 140709 - 1</t>
  </si>
  <si>
    <t>LABOR - 140710 - 1</t>
  </si>
  <si>
    <t>LABOR - 140711 - 1</t>
  </si>
  <si>
    <t>LABOR - 140712 - 2</t>
  </si>
  <si>
    <t>LABOR - 140713 - 2</t>
  </si>
  <si>
    <t>LABOR - 140714 - 1</t>
  </si>
  <si>
    <t>LABOR - 140901 - 1</t>
  </si>
  <si>
    <t>LABOR - 140902 - 1</t>
  </si>
  <si>
    <t>LABOR - 140903 - 1</t>
  </si>
  <si>
    <t>LABOR - 140904 - 1</t>
  </si>
  <si>
    <t>LABOR - 140905 - 1</t>
  </si>
  <si>
    <t>LABOR - 140906 - 1</t>
  </si>
  <si>
    <t>LABOR - 141101 - 2</t>
  </si>
  <si>
    <t>LABOR - 141102 - 2</t>
  </si>
  <si>
    <t>LABOR - 141103 - 2</t>
  </si>
  <si>
    <t>LABOR - 141104 - 2</t>
  </si>
  <si>
    <t>LABOR - 141105 - 2</t>
  </si>
  <si>
    <t>LABOR - 141106 - 3</t>
  </si>
  <si>
    <t>LABOR - 141107 - 3</t>
  </si>
  <si>
    <t>LABOR - 141108 - 3</t>
  </si>
  <si>
    <t>LABOR - 141109 - 2</t>
  </si>
  <si>
    <t>LABOR - 141110 - 2</t>
  </si>
  <si>
    <t>LABOR - 141111 - 2</t>
  </si>
  <si>
    <t>LABOR - 141112 - 2</t>
  </si>
  <si>
    <t>LABOR - 141113 - 3</t>
  </si>
  <si>
    <t>LABOR - 141114 - 2</t>
  </si>
  <si>
    <t>LABOR - 141210 - 1</t>
  </si>
  <si>
    <t>LABOR - 141211 - 1</t>
  </si>
  <si>
    <t>LABOR - 141212 - 1</t>
  </si>
  <si>
    <t>LABOR - 141213 - 1</t>
  </si>
  <si>
    <t>LABOR - 141214 - 1</t>
  </si>
  <si>
    <t>LABOR - 141215 - 1</t>
  </si>
  <si>
    <t>LABOR - 141216 - 1</t>
  </si>
  <si>
    <t>LABOR - 141217 - 1</t>
  </si>
  <si>
    <t>LABOR - 141218 - 1</t>
  </si>
  <si>
    <t>LABOR - 141409 - 1</t>
  </si>
  <si>
    <t>LABOR - 141410 - 1</t>
  </si>
  <si>
    <t>LABOR - 141411 - 1</t>
  </si>
  <si>
    <t>LABOR - 141412 - 1</t>
  </si>
  <si>
    <t>LABOR - 141413 - 1</t>
  </si>
  <si>
    <t>LABOR - 141414 - 1</t>
  </si>
  <si>
    <t>LABOR - 141415 - 1</t>
  </si>
  <si>
    <t>LABOR - 141416 - 1</t>
  </si>
  <si>
    <t>LABOR - 141522 - 1</t>
  </si>
  <si>
    <t>Adaptador de PVC soldável com flanges livres para caixa d'água, diâmetro 25mm (3/4")</t>
  </si>
  <si>
    <t>LABOR - 141524 - 1</t>
  </si>
  <si>
    <t>Adaptador de PVC soldável com flanges livres para caixa d'água, diâmetro 40mm (1 1/4")</t>
  </si>
  <si>
    <t>LABOR - 141525 - 1</t>
  </si>
  <si>
    <t>Adaptador de PVC soldável com flanges livres para caixa d'água, diâmetro 50mm (1 1/2")</t>
  </si>
  <si>
    <t>LABOR - 141526 - 1</t>
  </si>
  <si>
    <t>Adaptador de PVC soldável com flanges livres para caixa d'água, diâmetro 60mm (2")</t>
  </si>
  <si>
    <t>LABOR - 141527 - 1</t>
  </si>
  <si>
    <t>Adaptador de PVC soldável com flanges livres para caixa d'água, diâmetro 75mm (2 1/2")</t>
  </si>
  <si>
    <t>LABOR - 141529 - 1</t>
  </si>
  <si>
    <t>LABOR - 141906 - 1</t>
  </si>
  <si>
    <t>LABOR - 141907 - 1</t>
  </si>
  <si>
    <t>LABOR - 141908 - 1</t>
  </si>
  <si>
    <t>LABOR - 141909 - 1</t>
  </si>
  <si>
    <t>LABOR - 141910 - 1</t>
  </si>
  <si>
    <t>LABOR - 142103 - 1</t>
  </si>
  <si>
    <t>LABOR - 142104 - 1</t>
  </si>
  <si>
    <t>LABOR - 142106 - 1</t>
  </si>
  <si>
    <t>LABOR - 142107 - 1</t>
  </si>
  <si>
    <t>LABOR - 142109 - 1</t>
  </si>
  <si>
    <t>LABOR - 142111 - 1</t>
  </si>
  <si>
    <t>LABOR - 142112 - 1</t>
  </si>
  <si>
    <t>LABOR - 142114 - 1</t>
  </si>
  <si>
    <t>LABOR - 142115 - 1</t>
  </si>
  <si>
    <t>LABOR - 142116 - 1</t>
  </si>
  <si>
    <t>LABOR - 142117 - 1</t>
  </si>
  <si>
    <t>LABOR - 142118 - 1</t>
  </si>
  <si>
    <t>LABOR - 142119 - 1</t>
  </si>
  <si>
    <t>LABOR - 142120 - 1</t>
  </si>
  <si>
    <t>LABOR - 142121 - 1</t>
  </si>
  <si>
    <t>LABOR - 142122 - 2</t>
  </si>
  <si>
    <t>LABOR - 142123 - 1</t>
  </si>
  <si>
    <t>Adaptador de PVC com flanges livres para caixa d'água de 20mmx1/2"</t>
  </si>
  <si>
    <t>LABOR - 142124 - 1</t>
  </si>
  <si>
    <t>Adaptador de PVC com flanges livres para caixa d'água de 25mmx3/4"</t>
  </si>
  <si>
    <t>LABOR - 142125 - 1</t>
  </si>
  <si>
    <t>Adaptador de PVC com flanges livres para caixa d'água de 32mmx1"</t>
  </si>
  <si>
    <t>LABOR - 142201 - 1</t>
  </si>
  <si>
    <t>LABOR - 142202 - 1</t>
  </si>
  <si>
    <t>LABOR - 142203 - 1</t>
  </si>
  <si>
    <t>LABOR - 142204 - 1</t>
  </si>
  <si>
    <t>LABOR - 142205 - 1</t>
  </si>
  <si>
    <t>LABOR - 142206 - 1</t>
  </si>
  <si>
    <t>LABOR - 142301 - 1</t>
  </si>
  <si>
    <t>LABOR - 142302 - 1</t>
  </si>
  <si>
    <t>LABOR - 142303 - 1</t>
  </si>
  <si>
    <t>LABOR - 142304 - 1</t>
  </si>
  <si>
    <t>LABOR - 150122 - 2</t>
  </si>
  <si>
    <t>LABOR - 150123 - 3</t>
  </si>
  <si>
    <t>LABOR - 150302 - 1</t>
  </si>
  <si>
    <t>LABOR - 150306 - 1</t>
  </si>
  <si>
    <t>LABOR - 150307 - 1</t>
  </si>
  <si>
    <t>LABOR - 150308 - 1</t>
  </si>
  <si>
    <t>LABOR - 150309 - 1</t>
  </si>
  <si>
    <t>LABOR - 150310 - 1</t>
  </si>
  <si>
    <t>LABOR - 150311 - 1</t>
  </si>
  <si>
    <t>LABOR - 150312 - 1</t>
  </si>
  <si>
    <t>LABOR - 150313 - 1</t>
  </si>
  <si>
    <t>LABOR - 150315 - 1</t>
  </si>
  <si>
    <t>LABOR - 150316 - 1</t>
  </si>
  <si>
    <t>LABOR - 150317 - 1</t>
  </si>
  <si>
    <t>LABOR - 150609 - 3</t>
  </si>
  <si>
    <t>LABOR - 150610 - 2</t>
  </si>
  <si>
    <t>LABOR - 150612 - 2</t>
  </si>
  <si>
    <t>LABOR - 150614 - 2</t>
  </si>
  <si>
    <t>LABOR - 150615 - 2</t>
  </si>
  <si>
    <t>LABOR - 150616 - 2</t>
  </si>
  <si>
    <t>LABOR - 150623 - 2</t>
  </si>
  <si>
    <t>LABOR - 150626 - 2</t>
  </si>
  <si>
    <t>LABOR - 150628 - 1</t>
  </si>
  <si>
    <t>LABOR - 150629 - 1</t>
  </si>
  <si>
    <t>LABOR - 150630 - 1</t>
  </si>
  <si>
    <t>LABOR - 150632 - 1</t>
  </si>
  <si>
    <t>LABOR - 150633 - 1</t>
  </si>
  <si>
    <t>LABOR - 150634 - 1</t>
  </si>
  <si>
    <t>LABOR - 150635 - 1</t>
  </si>
  <si>
    <t>LABOR - 150636 - 3</t>
  </si>
  <si>
    <t>LABOR - 150701 - 1</t>
  </si>
  <si>
    <t>LABOR - 150702 - 1</t>
  </si>
  <si>
    <t>LABOR - 150703 - 1</t>
  </si>
  <si>
    <t>LABOR - 150704 - 1</t>
  </si>
  <si>
    <t>LABOR - 150801 - 2</t>
  </si>
  <si>
    <t>LABOR - 150802 - 4</t>
  </si>
  <si>
    <t>LABOR - 150803 - 4</t>
  </si>
  <si>
    <t>LABOR - 150804 - 4</t>
  </si>
  <si>
    <t>LABOR - 150805 - 4</t>
  </si>
  <si>
    <t>LABOR - 150806 - 2</t>
  </si>
  <si>
    <t>LABOR - 150807 - 1</t>
  </si>
  <si>
    <t>LABOR - 150835 - 2</t>
  </si>
  <si>
    <t>LABOR - 150836 - 2</t>
  </si>
  <si>
    <t>LABOR - 150837 - 1</t>
  </si>
  <si>
    <t>LABOR - 150838 - 1</t>
  </si>
  <si>
    <t>LABOR - 150843 - 1</t>
  </si>
  <si>
    <t>LABOR - 150844 - 1</t>
  </si>
  <si>
    <t>LABOR - 150845 - 1</t>
  </si>
  <si>
    <t>LABOR - 150850 - 1</t>
  </si>
  <si>
    <t>LABOR - 150851 - 1</t>
  </si>
  <si>
    <t>LABOR - 150852 - 1</t>
  </si>
  <si>
    <t>LABOR - 150860 - 1</t>
  </si>
  <si>
    <t>LABOR - 150861 - 1</t>
  </si>
  <si>
    <t>LABOR - 150862 - 1</t>
  </si>
  <si>
    <t>LABOR - 150863 - 1</t>
  </si>
  <si>
    <t>LABOR - 150866 - 1</t>
  </si>
  <si>
    <t>LABOR - 150867 - 1</t>
  </si>
  <si>
    <t>LABOR - 150870 - 1</t>
  </si>
  <si>
    <t>LABOR - 150871 - 1</t>
  </si>
  <si>
    <t>LABOR - 150875 - 1</t>
  </si>
  <si>
    <t>LABOR - 150876 - 1</t>
  </si>
  <si>
    <t>LABOR - 150880 - 1</t>
  </si>
  <si>
    <t>LABOR - 150881 - 1</t>
  </si>
  <si>
    <t>LABOR - 150882 - 1</t>
  </si>
  <si>
    <t>LABOR - 150883 - 1</t>
  </si>
  <si>
    <t>LABOR - 150884 - 1</t>
  </si>
  <si>
    <t>LABOR - 150885 - 1</t>
  </si>
  <si>
    <t>Suporte de fixação de eletrocalha de 300x100mm, no teto, através de suporte angular (1 und), porca sextavada e arruela 1/4' (4 und) , vergalhão com rosca total 1/4" (h=60cm), cantoneira ZZ (2 und) e parafuso e bucha S8 (2 und)</t>
  </si>
  <si>
    <t>LABOR - 150886 - 2</t>
  </si>
  <si>
    <t>Suporte de fixação de eletrocalha de 400x100mm, no teto, através de suporte angular (1 und), porca sextavada e arruela 1/4' (4 und), vergalhão rosca total 1/4" (h=60cm), cantoneira ZZ (2 und) e parafuso e bucha S8 (2 und)</t>
  </si>
  <si>
    <t>LABOR - 150906 - 1</t>
  </si>
  <si>
    <t>LABOR - 150910 - 1</t>
  </si>
  <si>
    <t>LABOR - 150916 - 1</t>
  </si>
  <si>
    <t>LABOR - 150918 - 2</t>
  </si>
  <si>
    <t>LABOR - 150932 - 1</t>
  </si>
  <si>
    <t>LABOR - 150934 - 1</t>
  </si>
  <si>
    <t>LABOR - 150937 - 1</t>
  </si>
  <si>
    <t>LABOR - 150964 - 1</t>
  </si>
  <si>
    <t>LABOR - 150967 - 1</t>
  </si>
  <si>
    <t>LABOR - 151001 - 2</t>
  </si>
  <si>
    <t>LABOR - 151002 - 3</t>
  </si>
  <si>
    <t>LABOR - 151003 - 2</t>
  </si>
  <si>
    <t>LABOR - 151004 - 3</t>
  </si>
  <si>
    <t>LABOR - 151015 - 3</t>
  </si>
  <si>
    <t>LABOR - 151016 - 2</t>
  </si>
  <si>
    <t>LABOR - 151017 - 2</t>
  </si>
  <si>
    <t>LABOR - 151125 - 1</t>
  </si>
  <si>
    <t>LABOR - 151126 - 1</t>
  </si>
  <si>
    <t>LABOR - 151127 - 1</t>
  </si>
  <si>
    <t>LABOR - 151128 - 1</t>
  </si>
  <si>
    <t>LABOR - 151129 - 1</t>
  </si>
  <si>
    <t>LABOR - 151130 - 1</t>
  </si>
  <si>
    <t>LABOR - 151131 - 1</t>
  </si>
  <si>
    <t>LABOR - 151132 - 1</t>
  </si>
  <si>
    <t>LABOR - 151133 - 1</t>
  </si>
  <si>
    <t>LABOR - 151135 - 1</t>
  </si>
  <si>
    <t>LABOR - 151136 - 1</t>
  </si>
  <si>
    <t>LABOR - 151137 - 1</t>
  </si>
  <si>
    <t>LABOR - 151138 - 1</t>
  </si>
  <si>
    <t>LABOR - 151139 - 1</t>
  </si>
  <si>
    <t>LABOR - 151140 - 1</t>
  </si>
  <si>
    <t>LABOR - 151141 - 1</t>
  </si>
  <si>
    <t>LABOR - 151142 - 1</t>
  </si>
  <si>
    <t>LABOR - 151301 - 2</t>
  </si>
  <si>
    <t>LABOR - 151302 - 2</t>
  </si>
  <si>
    <t>LABOR - 151303 - 2</t>
  </si>
  <si>
    <t>LABOR - 151304 - 2</t>
  </si>
  <si>
    <t>LABOR - 151305 - 2</t>
  </si>
  <si>
    <t>LABOR - 151306 - 2</t>
  </si>
  <si>
    <t>LABOR - 151307 - 2</t>
  </si>
  <si>
    <t>LABOR - 151308 - 2</t>
  </si>
  <si>
    <t>LABOR - 151309 - 2</t>
  </si>
  <si>
    <t>LABOR - 151310 - 2</t>
  </si>
  <si>
    <t>LABOR - 151311 - 2</t>
  </si>
  <si>
    <t>LABOR - 151313 - 2</t>
  </si>
  <si>
    <t>LABOR - 151314 - 2</t>
  </si>
  <si>
    <t>LABOR - 151315 - 1</t>
  </si>
  <si>
    <t>LABOR - 151316 - 2</t>
  </si>
  <si>
    <t>LABOR - 151317 - 3</t>
  </si>
  <si>
    <t>LABOR - 151318 - 2</t>
  </si>
  <si>
    <t>LABOR - 151319 - 2</t>
  </si>
  <si>
    <t>LABOR - 151320 - 2</t>
  </si>
  <si>
    <t>LABOR - 151321 - 2</t>
  </si>
  <si>
    <t>LABOR - 151322 - 2</t>
  </si>
  <si>
    <t>LABOR - 151323 - 2</t>
  </si>
  <si>
    <t>LABOR - 151324 - 2</t>
  </si>
  <si>
    <t>LABOR - 151325 - 2</t>
  </si>
  <si>
    <t>LABOR - 151326 - 3</t>
  </si>
  <si>
    <t>LABOR - 151327 - 2</t>
  </si>
  <si>
    <t>LABOR - 151328 - 2</t>
  </si>
  <si>
    <t>LABOR - 151329 - 3</t>
  </si>
  <si>
    <t>LABOR - 151330 - 2</t>
  </si>
  <si>
    <t>LABOR - 151331 - 3</t>
  </si>
  <si>
    <t>LABOR - 151332 - 2</t>
  </si>
  <si>
    <t>LABOR - 151333 - 2</t>
  </si>
  <si>
    <t>LABOR - 151334 - 2</t>
  </si>
  <si>
    <t>LABOR - 151335 - 2</t>
  </si>
  <si>
    <t>LABOR - 151336 - 4</t>
  </si>
  <si>
    <t>LABOR - 151337 - 1</t>
  </si>
  <si>
    <t>LABOR - 151338 - 2</t>
  </si>
  <si>
    <t>LABOR - 151339 - 2</t>
  </si>
  <si>
    <t>LABOR - 151340 - 2</t>
  </si>
  <si>
    <t>LABOR - 151341 - 2</t>
  </si>
  <si>
    <t>LABOR - 151342 - 2</t>
  </si>
  <si>
    <t>LABOR - 151343 - 2</t>
  </si>
  <si>
    <t>LABOR - 151344 - 1</t>
  </si>
  <si>
    <t>LABOR - 151345 - 1</t>
  </si>
  <si>
    <t>LABOR - 151346 - 1</t>
  </si>
  <si>
    <t>LABOR - 151347 - 1</t>
  </si>
  <si>
    <t>LABOR - 151348 - 1</t>
  </si>
  <si>
    <t>LABOR - 151349 - 1</t>
  </si>
  <si>
    <t>LABOR - 151350 - 2</t>
  </si>
  <si>
    <t>LABOR - 151351 - 2</t>
  </si>
  <si>
    <t>LABOR - 151401 - 1</t>
  </si>
  <si>
    <t>LABOR - 151402 - 1</t>
  </si>
  <si>
    <t>LABOR - 151403 - 1</t>
  </si>
  <si>
    <t>LABOR - 151404 - 1</t>
  </si>
  <si>
    <t>LABOR - 151405 - 1</t>
  </si>
  <si>
    <t>LABOR - 151406 - 1</t>
  </si>
  <si>
    <t>LABOR - 151407 - 1</t>
  </si>
  <si>
    <t>LABOR - 151413 - 1</t>
  </si>
  <si>
    <t>LABOR - 151414 - 2</t>
  </si>
  <si>
    <t>LABOR - 151417 - 1</t>
  </si>
  <si>
    <t>LABOR - 151418 - 1</t>
  </si>
  <si>
    <t>LABOR - 151419 - 2</t>
  </si>
  <si>
    <t>Cabo de cobre termoplástico, com isolamento para 1000V, seção de 6 mm2</t>
  </si>
  <si>
    <t>LABOR - 151420 - 2</t>
  </si>
  <si>
    <t>Cabo de cobre termoplástico, com isolamento para 1000V, seção de 10 mm2</t>
  </si>
  <si>
    <t>LABOR - 151421 - 3</t>
  </si>
  <si>
    <t>Cabo de cobre termoplástico, com isolamento para 1000V, seção de 16 mm2</t>
  </si>
  <si>
    <t>LABOR - 151422 - 2</t>
  </si>
  <si>
    <t>LABOR - 151423 - 1</t>
  </si>
  <si>
    <t>LABOR - 151424 - 1</t>
  </si>
  <si>
    <t>LABOR - 151425 - 1</t>
  </si>
  <si>
    <t>LABOR - 151426 - 1</t>
  </si>
  <si>
    <t>LABOR - 151427 - 1</t>
  </si>
  <si>
    <t>LABOR - 151428 - 1</t>
  </si>
  <si>
    <t>LABOR - 151429 - 2</t>
  </si>
  <si>
    <t>LABOR - 151430 - 1</t>
  </si>
  <si>
    <t>LABOR - 151431 - 1</t>
  </si>
  <si>
    <t>LABOR - 151432 - 1</t>
  </si>
  <si>
    <t>LABOR - 151433 - 1</t>
  </si>
  <si>
    <t>LABOR - 151434 - 1</t>
  </si>
  <si>
    <t>LABOR - 151435 - 1</t>
  </si>
  <si>
    <t>LABOR - 151436 - 1</t>
  </si>
  <si>
    <t>LABOR - 151503 - 1</t>
  </si>
  <si>
    <t>LABOR - 151504 - 1</t>
  </si>
  <si>
    <t>LABOR - 151506 - 1</t>
  </si>
  <si>
    <t>LABOR - 151507 - 1</t>
  </si>
  <si>
    <t>LABOR - 151508 - 1</t>
  </si>
  <si>
    <t>LABOR - 151509 - 1</t>
  </si>
  <si>
    <t>LABOR - 151510 - 1</t>
  </si>
  <si>
    <t>LABOR - 151511 - 1</t>
  </si>
  <si>
    <t>LABOR - 151512 - 2</t>
  </si>
  <si>
    <t>LABOR - 151513 - 1</t>
  </si>
  <si>
    <t>LABOR - 151601 - 1</t>
  </si>
  <si>
    <t>LABOR - 151602 - 1</t>
  </si>
  <si>
    <t>LABOR - 151603 - 1</t>
  </si>
  <si>
    <t>LABOR - 151604 - 1</t>
  </si>
  <si>
    <t>LABOR - 151605 - 1</t>
  </si>
  <si>
    <t>LABOR - 151606 - 1</t>
  </si>
  <si>
    <t>LABOR - 151701 - 4</t>
  </si>
  <si>
    <t>LABOR - 151702 - 6</t>
  </si>
  <si>
    <t>LABOR - 151703 - 5</t>
  </si>
  <si>
    <t>LABOR - 151704 - 6</t>
  </si>
  <si>
    <t>LABOR - 151705 - 4</t>
  </si>
  <si>
    <t>LABOR - 151706 - 3</t>
  </si>
  <si>
    <t>LABOR - 151707 - 2</t>
  </si>
  <si>
    <t>LABOR - 151708 - 3</t>
  </si>
  <si>
    <t>LABOR - 151709 - 2</t>
  </si>
  <si>
    <t>LABOR - 151710 - 4</t>
  </si>
  <si>
    <t>LABOR - 151711 - 2</t>
  </si>
  <si>
    <t>LABOR - 151712 - 6</t>
  </si>
  <si>
    <t>LABOR - 151713 - 3</t>
  </si>
  <si>
    <t>LABOR - 151714 - 5</t>
  </si>
  <si>
    <t>LABOR - 151715 - 6</t>
  </si>
  <si>
    <t>LABOR - 151801 - 1</t>
  </si>
  <si>
    <t>LABOR - 151802 - 1</t>
  </si>
  <si>
    <t>LABOR - 151803 - 1</t>
  </si>
  <si>
    <t>LABOR - 151805 - 1</t>
  </si>
  <si>
    <t>LABOR - 151806 - 1</t>
  </si>
  <si>
    <t>LABOR - 151807 - 1</t>
  </si>
  <si>
    <t>LABOR - 151809 - 1</t>
  </si>
  <si>
    <t>LABOR - 151810 - 1</t>
  </si>
  <si>
    <t>LABOR - 151811 - 1</t>
  </si>
  <si>
    <t>LABOR - 151812 - 1</t>
  </si>
  <si>
    <t>LABOR - 151813 - 1</t>
  </si>
  <si>
    <t>LABOR - 151814 - 1</t>
  </si>
  <si>
    <t>LABOR - 151815 - 1</t>
  </si>
  <si>
    <t>LABOR - 151816 - 1</t>
  </si>
  <si>
    <t>LABOR - 151817 - 1</t>
  </si>
  <si>
    <t>LABOR - 151819 - 2</t>
  </si>
  <si>
    <t>LABOR - 151820 - 1</t>
  </si>
  <si>
    <t>LABOR - 151901 - 1</t>
  </si>
  <si>
    <t>LABOR - 151902 - 2</t>
  </si>
  <si>
    <t>LABOR - 151903 - 2</t>
  </si>
  <si>
    <t>LABOR - 151904 - 2</t>
  </si>
  <si>
    <t>LABOR - 151905 - 2</t>
  </si>
  <si>
    <t>LABOR - 152001 - 2</t>
  </si>
  <si>
    <t>LABOR - 152002 - 1</t>
  </si>
  <si>
    <t>LABOR - 152003 - 1</t>
  </si>
  <si>
    <t>LABOR - 152004 - 1</t>
  </si>
  <si>
    <t>LABOR - 152005 - 1</t>
  </si>
  <si>
    <t>LABOR - 152006 - 1</t>
  </si>
  <si>
    <t>LABOR - 152007 - 1</t>
  </si>
  <si>
    <t>LABOR - 152010 - 2</t>
  </si>
  <si>
    <t>LABOR - 152011 - 1</t>
  </si>
  <si>
    <t>LABOR - 152012 - 1</t>
  </si>
  <si>
    <t>LABOR - 152013 - 1</t>
  </si>
  <si>
    <t>LABOR - 152014 - 1</t>
  </si>
  <si>
    <t>LABOR - 152015 - 1</t>
  </si>
  <si>
    <t>LABOR - 152016 - 1</t>
  </si>
  <si>
    <t>LABOR - 152025 - 1</t>
  </si>
  <si>
    <t>LABOR - 152026 - 1</t>
  </si>
  <si>
    <t>LABOR - 152027 - 1</t>
  </si>
  <si>
    <t>LABOR - 152030 - 1</t>
  </si>
  <si>
    <t>LABOR - 152031 - 1</t>
  </si>
  <si>
    <t>LABOR - 152033 - 1</t>
  </si>
  <si>
    <t>LABOR - 152034 - 1</t>
  </si>
  <si>
    <t>LABOR - 152035 - 1</t>
  </si>
  <si>
    <t>LABOR - 152040 - 1</t>
  </si>
  <si>
    <t>LABOR - 152041 - 1</t>
  </si>
  <si>
    <t>LABOR - 152042 - 1</t>
  </si>
  <si>
    <t>LABOR - 160105 - 3</t>
  </si>
  <si>
    <t>LABOR - 160106 - 2</t>
  </si>
  <si>
    <t>LABOR - 160108 - 3</t>
  </si>
  <si>
    <t>LABOR - 160110 - 3</t>
  </si>
  <si>
    <t>LABOR - 160111 - 1</t>
  </si>
  <si>
    <t>LABOR - 160115 - 2</t>
  </si>
  <si>
    <t>LABOR - 160120 - 1</t>
  </si>
  <si>
    <t>LABOR - 160207 - 6</t>
  </si>
  <si>
    <t>LABOR - 160208 - 5</t>
  </si>
  <si>
    <t>LABOR - 160303 - 2</t>
  </si>
  <si>
    <t>LABOR - 160304 - 2</t>
  </si>
  <si>
    <t>LABOR - 160305 - 1</t>
  </si>
  <si>
    <t>LABOR - 160308 - 1</t>
  </si>
  <si>
    <t>LABOR - 160309 - 1</t>
  </si>
  <si>
    <t>LABOR - 160310 - 1</t>
  </si>
  <si>
    <t>LABOR - 160311 - 1</t>
  </si>
  <si>
    <t>LABOR - 160312 - 1</t>
  </si>
  <si>
    <t>LABOR - 160313 - 1</t>
  </si>
  <si>
    <t>LABOR - 160314 - 2</t>
  </si>
  <si>
    <t>LABOR - 160315 - 1</t>
  </si>
  <si>
    <t>LABOR - 160316 - 1</t>
  </si>
  <si>
    <t>LABOR - 160317 - 1</t>
  </si>
  <si>
    <t>LABOR - 160318 - 1</t>
  </si>
  <si>
    <t>LABOR - 160319 - 2</t>
  </si>
  <si>
    <t>LABOR - 160321 - 1</t>
  </si>
  <si>
    <t>LABOR - 160322 - 1</t>
  </si>
  <si>
    <t>LABOR - 160323 - 1</t>
  </si>
  <si>
    <t>LABOR - 160324 - 1</t>
  </si>
  <si>
    <t>LABOR - 160325 - 1</t>
  </si>
  <si>
    <t>LABOR - 160326 - 1</t>
  </si>
  <si>
    <t>LABOR - 160327 - 1</t>
  </si>
  <si>
    <t>LABOR - 160328 - 1</t>
  </si>
  <si>
    <t>LABOR - 160329 - 1</t>
  </si>
  <si>
    <t>LABOR - 160330 - 1</t>
  </si>
  <si>
    <t>LABOR - 160331 - 1</t>
  </si>
  <si>
    <t>LABOR - 160332 - 2</t>
  </si>
  <si>
    <t>LABOR - 160333 - 2</t>
  </si>
  <si>
    <t>LABOR - 160334 - 1</t>
  </si>
  <si>
    <t>LABOR - 160335 - 2</t>
  </si>
  <si>
    <t>LABOR - 160602 - 4</t>
  </si>
  <si>
    <t>LABOR - 160603 - 1</t>
  </si>
  <si>
    <t>LABOR - 160604 - 4</t>
  </si>
  <si>
    <t>LABOR - 160605 - 4</t>
  </si>
  <si>
    <t>LABOR - 160606 - 4</t>
  </si>
  <si>
    <t>LABOR - 160607 - 4</t>
  </si>
  <si>
    <t>LABOR - 160608 - 1</t>
  </si>
  <si>
    <t>LABOR - 160612 - 2</t>
  </si>
  <si>
    <t>LABOR - 160613 - 1</t>
  </si>
  <si>
    <t>LABOR - 160625 - 1</t>
  </si>
  <si>
    <t>LABOR - 160663 - 1</t>
  </si>
  <si>
    <t>LABOR - 160665 - 1</t>
  </si>
  <si>
    <t>LABOR - 160671 - 1</t>
  </si>
  <si>
    <t>LABOR - 160673 - 1</t>
  </si>
  <si>
    <t>LABOR - 160674 - 1</t>
  </si>
  <si>
    <t>LABOR - 160675 - 1</t>
  </si>
  <si>
    <t>LABOR - 160676 - 1</t>
  </si>
  <si>
    <t>LABOR - 160702 - 1</t>
  </si>
  <si>
    <t>LABOR - 160704 - 2</t>
  </si>
  <si>
    <t>LABOR - 160707 - 1</t>
  </si>
  <si>
    <t>LABOR - 160708 - 1</t>
  </si>
  <si>
    <t>LABOR - 160709 - 1</t>
  </si>
  <si>
    <t>LABOR - 160710 - 1</t>
  </si>
  <si>
    <t>LABOR - 160711 - 1</t>
  </si>
  <si>
    <t>LABOR - 160712 - 1</t>
  </si>
  <si>
    <t>LABOR - 160713 - 3</t>
  </si>
  <si>
    <t>LABOR - 160714 - 2</t>
  </si>
  <si>
    <t>LABOR - 160715 - 1</t>
  </si>
  <si>
    <t>LABOR - 160716 - 1</t>
  </si>
  <si>
    <t>LABOR - 160718 - 1</t>
  </si>
  <si>
    <t>LABOR - 160806 - 3</t>
  </si>
  <si>
    <t>Espelho 4" x 2" com conector RJ 45 fêmea CAT. 5e</t>
  </si>
  <si>
    <t>LABOR - 160807 - 1</t>
  </si>
  <si>
    <t>LABOR - 160808 - 3</t>
  </si>
  <si>
    <t>Fornecimento e instalação de Cabo de rede par trançado 4 pares Categoria 5e</t>
  </si>
  <si>
    <t>LABOR - 170101 - 1</t>
  </si>
  <si>
    <t>LABOR - 170107 - 3</t>
  </si>
  <si>
    <t>LABOR - 170108 - 1</t>
  </si>
  <si>
    <t>LABOR - 170110 - 1</t>
  </si>
  <si>
    <t>LABOR - 170111 - 1</t>
  </si>
  <si>
    <t>LABOR - 170114 - 2</t>
  </si>
  <si>
    <t>LABOR - 170115 - 2</t>
  </si>
  <si>
    <t>LABOR - 170116 - 2</t>
  </si>
  <si>
    <t>LABOR - 170117 - 1</t>
  </si>
  <si>
    <t>LABOR - 170118 - 1</t>
  </si>
  <si>
    <t>LABOR - 170119 - 1</t>
  </si>
  <si>
    <t>LABOR - 170120 - 1</t>
  </si>
  <si>
    <t>LABOR - 170121 - 2</t>
  </si>
  <si>
    <t>LABOR - 170122 - 1</t>
  </si>
  <si>
    <t>LABOR - 170123 - 1</t>
  </si>
  <si>
    <t>LABOR - 170124 - 1</t>
  </si>
  <si>
    <t>LABOR - 170126 - 6</t>
  </si>
  <si>
    <t>LABOR - 170127 - 2</t>
  </si>
  <si>
    <t>LABOR - 170128 - 2</t>
  </si>
  <si>
    <t>LABOR - 170129 - 1</t>
  </si>
  <si>
    <t>LABOR - 170130 - 2</t>
  </si>
  <si>
    <t>LABOR - 170131 - 2</t>
  </si>
  <si>
    <t>LABOR - 170132 - 2</t>
  </si>
  <si>
    <t>LABOR - 170133 - 1</t>
  </si>
  <si>
    <t>LABOR - 170134 - 3</t>
  </si>
  <si>
    <t>LABOR - 170135 - 3</t>
  </si>
  <si>
    <t>LABOR - 170136 - 3</t>
  </si>
  <si>
    <t>LABOR - 170137 - 3</t>
  </si>
  <si>
    <t>LABOR - 170205 - 1</t>
  </si>
  <si>
    <t>LABOR - 170220 - 1</t>
  </si>
  <si>
    <t>LABOR - 170221 - 1</t>
  </si>
  <si>
    <t>LABOR - 170222 - 3</t>
  </si>
  <si>
    <t>LABOR - 170304 - 1</t>
  </si>
  <si>
    <t>LABOR - 170306 - 1</t>
  </si>
  <si>
    <t>LABOR - 170309 - 1</t>
  </si>
  <si>
    <t>LABOR - 170310 - 1</t>
  </si>
  <si>
    <t>LABOR - 170311 - 1</t>
  </si>
  <si>
    <t>LABOR - 170312 - 2</t>
  </si>
  <si>
    <t>LABOR - 170313 - 1</t>
  </si>
  <si>
    <t>LABOR - 170315 - 1</t>
  </si>
  <si>
    <t>LABOR - 170316 - 1</t>
  </si>
  <si>
    <t>LABOR - 170317 - 1</t>
  </si>
  <si>
    <t>LABOR - 170318 - 1</t>
  </si>
  <si>
    <t>LABOR - 170319 - 1</t>
  </si>
  <si>
    <t>LABOR - 170320 - 1</t>
  </si>
  <si>
    <t>LABOR - 170321 - 1</t>
  </si>
  <si>
    <t>LABOR - 170322 - 1</t>
  </si>
  <si>
    <t>LABOR - 170323 - 1</t>
  </si>
  <si>
    <t>LABOR - 170324 - 1</t>
  </si>
  <si>
    <t>LABOR - 170325 - 1</t>
  </si>
  <si>
    <t>LABOR - 170326 - 1</t>
  </si>
  <si>
    <t>LABOR - 170327 - 1</t>
  </si>
  <si>
    <t>LABOR - 170328 - 1</t>
  </si>
  <si>
    <t>LABOR - 170329 - 1</t>
  </si>
  <si>
    <t>LABOR - 170330 - 1</t>
  </si>
  <si>
    <t>LABOR - 170331 - 1</t>
  </si>
  <si>
    <t>LABOR - 170332 - 1</t>
  </si>
  <si>
    <t>LABOR - 170333 - 1</t>
  </si>
  <si>
    <t>LABOR - 170334 - 1</t>
  </si>
  <si>
    <t>LABOR - 170335 - 1</t>
  </si>
  <si>
    <t>LABOR - 170336 - 1</t>
  </si>
  <si>
    <t>LABOR - 170337 - 1</t>
  </si>
  <si>
    <t>LABOR - 170338 - 1</t>
  </si>
  <si>
    <t>LABOR - 170339 - 1</t>
  </si>
  <si>
    <t>LABOR - 170345 - 1</t>
  </si>
  <si>
    <t>LABOR - 170346 - 1</t>
  </si>
  <si>
    <t>LABOR - 170347 - 1</t>
  </si>
  <si>
    <t>LABOR - 170348 - 1</t>
  </si>
  <si>
    <t>LABOR - 170349 - 1</t>
  </si>
  <si>
    <t>LABOR - 170350 - 1</t>
  </si>
  <si>
    <t>LABOR - 170351 - 1</t>
  </si>
  <si>
    <t>LABOR - 170352 - 2</t>
  </si>
  <si>
    <t>LABOR - 170353 - 1</t>
  </si>
  <si>
    <t>LABOR - 170354 - 2</t>
  </si>
  <si>
    <t>LABOR - 170357 - 1</t>
  </si>
  <si>
    <t>LABOR - 170502 - 2</t>
  </si>
  <si>
    <t>LABOR - 170506 - 3</t>
  </si>
  <si>
    <t>LABOR - 170507 - 3</t>
  </si>
  <si>
    <t>LABOR - 170508 - 3</t>
  </si>
  <si>
    <t>LABOR - 170509 - 1</t>
  </si>
  <si>
    <t>LABOR - 170510 - 1</t>
  </si>
  <si>
    <t>LABOR - 170511 - 1</t>
  </si>
  <si>
    <t>LABOR - 170512 - 2</t>
  </si>
  <si>
    <t>LABOR - 170514 - 1</t>
  </si>
  <si>
    <t>LABOR - 170515 - 1</t>
  </si>
  <si>
    <t>LABOR - 170516 - 1</t>
  </si>
  <si>
    <t>LABOR - 170519 - 1</t>
  </si>
  <si>
    <t>LABOR - 170524 - 1</t>
  </si>
  <si>
    <t>LABOR - 170528 - 3</t>
  </si>
  <si>
    <t>LABOR - 170530 - 2</t>
  </si>
  <si>
    <t>LABOR - 170533 - 1</t>
  </si>
  <si>
    <t>LABOR - 170534 - 1</t>
  </si>
  <si>
    <t>LABOR - 170535 - 1</t>
  </si>
  <si>
    <t>LABOR - 170536 - 1</t>
  </si>
  <si>
    <t>LABOR - 170537 - 1</t>
  </si>
  <si>
    <t>LABOR - 170538 - 1</t>
  </si>
  <si>
    <t>LABOR - 170539 - 3</t>
  </si>
  <si>
    <t>LABOR - 170540 - 3</t>
  </si>
  <si>
    <t>LABOR - 170541 - 2</t>
  </si>
  <si>
    <t>LABOR - 170545 - 1</t>
  </si>
  <si>
    <t>LABOR - 170546 - 1</t>
  </si>
  <si>
    <t>LABOR - 170547 - 3</t>
  </si>
  <si>
    <t>LABOR - 170548 - 3</t>
  </si>
  <si>
    <t>LABOR - 170549 - 3</t>
  </si>
  <si>
    <t>LABOR - 170550 - 3</t>
  </si>
  <si>
    <t>LABOR - 170555 - 1</t>
  </si>
  <si>
    <t>LABOR - 170557 - 3</t>
  </si>
  <si>
    <t>LABOR - 170561 - 3</t>
  </si>
  <si>
    <t>LABOR - 170562 - 1</t>
  </si>
  <si>
    <t>LABOR - 180101 - 1</t>
  </si>
  <si>
    <t>LABOR - 180102 - 1</t>
  </si>
  <si>
    <t>LABOR - 180103 - 1</t>
  </si>
  <si>
    <t>LABOR - 180104 - 1</t>
  </si>
  <si>
    <t>LABOR - 180107 - 3</t>
  </si>
  <si>
    <t>LABOR - 180108 - 1</t>
  </si>
  <si>
    <t>LABOR - 180109 - 1</t>
  </si>
  <si>
    <t>LABOR - 180110 - 1</t>
  </si>
  <si>
    <t>LABOR - 180111 - 1</t>
  </si>
  <si>
    <t>LABOR - 180114 - 1</t>
  </si>
  <si>
    <t>LABOR - 180115 - 1</t>
  </si>
  <si>
    <t>LABOR - 180123 - 2</t>
  </si>
  <si>
    <t>LABOR - 180124 - 2</t>
  </si>
  <si>
    <t>LABOR - 180125 - 1</t>
  </si>
  <si>
    <t>LABOR - 180126 - 1</t>
  </si>
  <si>
    <t>LABOR - 180127 - 2</t>
  </si>
  <si>
    <t>LABOR - 180128 - 1</t>
  </si>
  <si>
    <t>LABOR - 180201 - 5</t>
  </si>
  <si>
    <t>LABOR - 180202 - 3</t>
  </si>
  <si>
    <t>LABOR - 180204 - 1</t>
  </si>
  <si>
    <t>LABOR - 180205 - 2</t>
  </si>
  <si>
    <t>LABOR - 180206 - 1</t>
  </si>
  <si>
    <t>LABOR - 180207 - 3</t>
  </si>
  <si>
    <t>LABOR - 180208 - 2</t>
  </si>
  <si>
    <t>LABOR - 180209 - 1</t>
  </si>
  <si>
    <t>LABOR - 180210 - 1</t>
  </si>
  <si>
    <t>LABOR - 180211 - 2</t>
  </si>
  <si>
    <t>LABOR - 180212 - 2</t>
  </si>
  <si>
    <t>LABOR - 180217 - 1</t>
  </si>
  <si>
    <t>LABOR - 180218 - 1</t>
  </si>
  <si>
    <t>LABOR - 180220 - 1</t>
  </si>
  <si>
    <t>LABOR - 180301 - 3</t>
  </si>
  <si>
    <t>LABOR - 180302 - 1</t>
  </si>
  <si>
    <t>LABOR - 180303 - 1</t>
  </si>
  <si>
    <t>LABOR - 180304 - 2</t>
  </si>
  <si>
    <t>LABOR - 180305 - 1</t>
  </si>
  <si>
    <t>LABOR - 180405 - 2</t>
  </si>
  <si>
    <t>LABOR - 180408 - 3</t>
  </si>
  <si>
    <t>LABOR - 180702 - 2</t>
  </si>
  <si>
    <t>LABOR - 180803 - 1</t>
  </si>
  <si>
    <t>LABOR - 180804 - 1</t>
  </si>
  <si>
    <t>LABOR - 180809 - 1</t>
  </si>
  <si>
    <t>LABOR - 190101 - 1</t>
  </si>
  <si>
    <t>LABOR - 190102 - 1</t>
  </si>
  <si>
    <t>LABOR - 190103 - 1</t>
  </si>
  <si>
    <t>LABOR - 190104 - 1</t>
  </si>
  <si>
    <t>LABOR - 190105 - 1</t>
  </si>
  <si>
    <t>LABOR - 190106 - 1</t>
  </si>
  <si>
    <t>LABOR - 190107 - 1</t>
  </si>
  <si>
    <t>LABOR - 190108 - 1</t>
  </si>
  <si>
    <t>LABOR - 190109 - 1</t>
  </si>
  <si>
    <t>LABOR - 190114 - 1</t>
  </si>
  <si>
    <t>LABOR - 190115 - 1</t>
  </si>
  <si>
    <t>LABOR - 190116 - 1</t>
  </si>
  <si>
    <t>LABOR - 190117 - 1</t>
  </si>
  <si>
    <t>LABOR - 190121 - 1</t>
  </si>
  <si>
    <t>LABOR - 190201 - 1</t>
  </si>
  <si>
    <t>LABOR - 190202 - 1</t>
  </si>
  <si>
    <t>LABOR - 190203 - 1</t>
  </si>
  <si>
    <t>LABOR - 190204 - 1</t>
  </si>
  <si>
    <t>LABOR - 190205 - 1</t>
  </si>
  <si>
    <t>LABOR - 190211 - 1</t>
  </si>
  <si>
    <t>LABOR - 190301 - 1</t>
  </si>
  <si>
    <t>LABOR - 190302 - 1</t>
  </si>
  <si>
    <t>LABOR - 190303 - 2</t>
  </si>
  <si>
    <t>LABOR - 190306 - 2</t>
  </si>
  <si>
    <t>LABOR - 190417 - 1</t>
  </si>
  <si>
    <t>LABOR - 190418 - 1</t>
  </si>
  <si>
    <t>LABOR - 190501 - 1</t>
  </si>
  <si>
    <t>LABOR - 190601 - 1</t>
  </si>
  <si>
    <t>LABOR - 190602 - 1</t>
  </si>
  <si>
    <t>LABOR - 190603 - 2</t>
  </si>
  <si>
    <t>LABOR - 190604 - 1</t>
  </si>
  <si>
    <t>LABOR - 190605 - 5</t>
  </si>
  <si>
    <t>LABOR - 200101 - 3</t>
  </si>
  <si>
    <t>LABOR - 200104 - 2</t>
  </si>
  <si>
    <t>LABOR - 200105 - 2</t>
  </si>
  <si>
    <t>LABOR - 200107 - 2</t>
  </si>
  <si>
    <t>LABOR - 200108 - 3</t>
  </si>
  <si>
    <t>LABOR - 200120 - 3</t>
  </si>
  <si>
    <t>LABOR - 200124 - 3</t>
  </si>
  <si>
    <t>LABOR - 200128 - 2</t>
  </si>
  <si>
    <t>LABOR - 200129 - 2</t>
  </si>
  <si>
    <t>LABOR - 200130 - 2</t>
  </si>
  <si>
    <t>LABOR - 200131 - 2</t>
  </si>
  <si>
    <t>LABOR - 200202 - 1</t>
  </si>
  <si>
    <t>LABOR - 200206 - 1</t>
  </si>
  <si>
    <t>LABOR - 200209 - 1</t>
  </si>
  <si>
    <t>LABOR - 200214 - 2</t>
  </si>
  <si>
    <t>LABOR - 200223 - 1</t>
  </si>
  <si>
    <t>LABOR - 200229 - 2</t>
  </si>
  <si>
    <t>LABOR - 200237 - 1</t>
  </si>
  <si>
    <t>LABOR - 200243 - 3</t>
  </si>
  <si>
    <t>LABOR - 200253 - 1</t>
  </si>
  <si>
    <t>LABOR - 200254 - 1</t>
  </si>
  <si>
    <t>LABOR - 200303 - 1</t>
  </si>
  <si>
    <t>LABOR - 200305 - 1</t>
  </si>
  <si>
    <t>LABOR - 200306 - 2</t>
  </si>
  <si>
    <t>LABOR - 200307 - 1</t>
  </si>
  <si>
    <t>LABOR - 200323 - 1</t>
  </si>
  <si>
    <t>LABOR - 200326 - 1</t>
  </si>
  <si>
    <t>LABOR - 200401 - 2</t>
  </si>
  <si>
    <t>LABOR - 200402 - 1</t>
  </si>
  <si>
    <t>LABOR - 200404 - 2</t>
  </si>
  <si>
    <t>LABOR - 200511 - 2</t>
  </si>
  <si>
    <t>LABOR - 200512 - 2</t>
  </si>
  <si>
    <t>LABOR - 200513 - 2</t>
  </si>
  <si>
    <t>Escada tipo marinheiro de tubo de ferro 1" e 3/4", com h=4.20m, para acesso a caixa d'água, inclusive pintura em esmalte sintético, conforme detalhe em projeto</t>
  </si>
  <si>
    <t>LABOR - 200549 - 1</t>
  </si>
  <si>
    <t>LABOR - 200562 - 1</t>
  </si>
  <si>
    <t>LABOR - 200563 - 2</t>
  </si>
  <si>
    <t>LABOR - 200572 - 1</t>
  </si>
  <si>
    <t>LABOR - 200573 - 2</t>
  </si>
  <si>
    <t>LABOR - 200576 - 1</t>
  </si>
  <si>
    <t>LABOR - 200702 - 7</t>
  </si>
  <si>
    <t>LABOR - 200703 - 1</t>
  </si>
  <si>
    <t>LABOR - 200704 - 1</t>
  </si>
  <si>
    <t>LABOR - 200705 - 1</t>
  </si>
  <si>
    <t>LABOR - 200706 - 2</t>
  </si>
  <si>
    <t>LABOR - 200707 - 2</t>
  </si>
  <si>
    <t>LABOR - 200708 - 1</t>
  </si>
  <si>
    <t>LABOR - 200709 - 1</t>
  </si>
  <si>
    <t>LABOR - 200711 - 2</t>
  </si>
  <si>
    <t>LABOR - 200713 - 1</t>
  </si>
  <si>
    <t>LABOR - 200714 - 1</t>
  </si>
  <si>
    <t>LABOR - 200715 - 2</t>
  </si>
  <si>
    <t>LABOR - 200716 - 2</t>
  </si>
  <si>
    <t>LABOR - 200717 - 1</t>
  </si>
  <si>
    <t>LABOR - 200720 - 1</t>
  </si>
  <si>
    <t>LABOR - 200721 - 2</t>
  </si>
  <si>
    <t>LABOR - 200722 - 1</t>
  </si>
  <si>
    <t>LABOR - 200725 - 1</t>
  </si>
  <si>
    <t>LABOR - 200726 - 2</t>
  </si>
  <si>
    <t>LABOR - 200728 - 2</t>
  </si>
  <si>
    <t>LABOR - 200738 - 2</t>
  </si>
  <si>
    <t>LABOR - 210102 - 2</t>
  </si>
  <si>
    <t>LABOR - 210105 - 2</t>
  </si>
  <si>
    <t>LABOR - 210107 - 1</t>
  </si>
  <si>
    <t>LABOR - 210109 - 1</t>
  </si>
  <si>
    <t>LABOR - 210113 - 1</t>
  </si>
  <si>
    <t>LABOR - 210210 - 2</t>
  </si>
  <si>
    <t>LABOR - 210301 - 2</t>
  </si>
  <si>
    <t>LABOR - 210302 - 1</t>
  </si>
  <si>
    <t>LABOR - 210304 - 2</t>
  </si>
  <si>
    <t>LABOR - 210316 - 1</t>
  </si>
  <si>
    <t>LABOR - 210321 - 2</t>
  </si>
  <si>
    <t>LABOR - 210322 - 2</t>
  </si>
  <si>
    <t>LABOR - 220803 - 2</t>
  </si>
  <si>
    <t>LABOR - 310601 - 1</t>
  </si>
  <si>
    <t>LABOR - 310801 - 1</t>
  </si>
  <si>
    <t>LABOR - 310802 - 1</t>
  </si>
  <si>
    <t>LABOR - 310803 - 1</t>
  </si>
  <si>
    <t>LABOR - 310804 - 1</t>
  </si>
  <si>
    <t>LABOR - 310805 - 1</t>
  </si>
  <si>
    <t>LABOR - 310806 - 1</t>
  </si>
  <si>
    <t>LABOR - 310807 - 1</t>
  </si>
  <si>
    <t>LABOR - 310808 - 1</t>
  </si>
  <si>
    <t>LABOR - 310809 - 1</t>
  </si>
  <si>
    <t>LABOR - 310901 - 1</t>
  </si>
  <si>
    <t>LABOR - 310902 - 1</t>
  </si>
  <si>
    <t>LABOR - 310903 - 1</t>
  </si>
  <si>
    <t>LABOR - 310904 - 1</t>
  </si>
  <si>
    <t>LABOR - 310905 - 1</t>
  </si>
  <si>
    <t>LABOR - 310906 - 1</t>
  </si>
  <si>
    <t>LABOR - 310907 - 1</t>
  </si>
  <si>
    <t>LABOR - 310908 - 1</t>
  </si>
  <si>
    <t>LABOR - 310909 - 1</t>
  </si>
  <si>
    <t>LABOR - 310910 - 1</t>
  </si>
  <si>
    <t>LABOR - 310911 - 1</t>
  </si>
  <si>
    <t>LABOR - 310912 - 1</t>
  </si>
  <si>
    <t>LABOR - 310913 - 1</t>
  </si>
  <si>
    <t>LABOR - 310914 - 1</t>
  </si>
  <si>
    <t>LABOR - 311001 - 1</t>
  </si>
  <si>
    <t>MÃO DE OBRA (MENSALISTAS - COM DESONERAÇÃO - LEIS SOCIAIS=48,68%)</t>
  </si>
  <si>
    <t>LABOR - 312201 - 1</t>
  </si>
  <si>
    <t>Tecnico Segundo Grau -A-(Leis Sociais = 48,68%)</t>
  </si>
  <si>
    <t>mes</t>
  </si>
  <si>
    <t>LABOR - 312202 - 1</t>
  </si>
  <si>
    <t>Engenheiro Senior (Leis Sociais = 48,68%)</t>
  </si>
  <si>
    <t>LABOR - 312203 - 1</t>
  </si>
  <si>
    <t>Programador (Leis Sociais = 48,68%)</t>
  </si>
  <si>
    <t>LABOR - 312204 - 1</t>
  </si>
  <si>
    <t>Digitador - 6 Horas (Leis Sociais = 48,68%)</t>
  </si>
  <si>
    <t>LABOR - 312205 - 1</t>
  </si>
  <si>
    <t>Engenheiro Junior (Leis Sociais = 48,68%)</t>
  </si>
  <si>
    <t>LABOR - 312206 - 1</t>
  </si>
  <si>
    <t>Tecnico Segundo Grau -B (Leis Sociais = 48,68%)</t>
  </si>
  <si>
    <t>LABOR - 312207 - 1</t>
  </si>
  <si>
    <t>Tecnico Segundo Grau-C - (Leis Sociais = 48,68%)</t>
  </si>
  <si>
    <t>LABOR - 312208 - 1</t>
  </si>
  <si>
    <t>Gerente de Projeto (Leis Sociais = 48,68%)</t>
  </si>
  <si>
    <t>LABOR - 312209 - 1</t>
  </si>
  <si>
    <t>Analista de Sistemas (Leis Sociais = 48,68%)</t>
  </si>
  <si>
    <t>LABOR - 312210 - 1</t>
  </si>
  <si>
    <t>Analista de Desenvolvimento (Leis Sociais = 48,68%)</t>
  </si>
  <si>
    <t>LABOR - 312211 - 1</t>
  </si>
  <si>
    <t>Gerente Bd/Servidores/Redes (Leis Sociais = 48,68%)</t>
  </si>
  <si>
    <t>LABOR - 312212 - 1</t>
  </si>
  <si>
    <t>Designer Gráfico (Leis Sociais = 48,68%)</t>
  </si>
  <si>
    <t>LABOR - 312213 - 1</t>
  </si>
  <si>
    <t>Analista Sistemas/Suporte (Leis Sociais = 48,68%)</t>
  </si>
  <si>
    <t>LABOR - 312214 - 1</t>
  </si>
  <si>
    <t>Coordenador Tecnico Especialista (Leis Sociais = 48,68%)</t>
  </si>
  <si>
    <t>LABOR - 312215 - 1</t>
  </si>
  <si>
    <t>Cotador (Leis Sociais = 48,68%)</t>
  </si>
  <si>
    <t>LABOR - 312216 - 1</t>
  </si>
  <si>
    <t>Tecnico Nivel Superior (Leis Sociais = 48,68%)</t>
  </si>
  <si>
    <t>LABOR - 312217 - 1</t>
  </si>
  <si>
    <t>Engenheiro Pleno (Leis Sociais = 48,68%)</t>
  </si>
  <si>
    <t>LABOR - 312218 - 1</t>
  </si>
  <si>
    <t>Almoxarife (Leis Sociais = 48,68%)</t>
  </si>
  <si>
    <t>LABOR - 312219 - 1</t>
  </si>
  <si>
    <t>Mestre Obras Senior (Leis Sociais = 48,68%)</t>
  </si>
  <si>
    <t>LABOR - 312220 - 1</t>
  </si>
  <si>
    <t>Vigia (Leis Sociais = 48,68%)</t>
  </si>
  <si>
    <t>LABOR - 312221 - 1</t>
  </si>
  <si>
    <t>Aux Almoxarife (Leis Sociais = 48,68%)</t>
  </si>
  <si>
    <t>LABOR - 312222 - 1</t>
  </si>
  <si>
    <t>Encarregado de Turma (Leis Sociais = 48,68%)</t>
  </si>
  <si>
    <t>Encarregado (dedicação de 8h semanal)</t>
  </si>
  <si>
    <t>Engenheiro (dedicação de 1h semanal)</t>
  </si>
  <si>
    <t>OBRA: PONTO DE APOIO DOS CARROS DA GUARDA MUNICIPAL</t>
  </si>
  <si>
    <t>ANEXO I SAPATAS / ANEXO II CINTAS</t>
  </si>
  <si>
    <t>02.02</t>
  </si>
  <si>
    <t>02.02.01</t>
  </si>
  <si>
    <t>02.02.02</t>
  </si>
  <si>
    <t>02.02.03</t>
  </si>
  <si>
    <t>02.02.04</t>
  </si>
  <si>
    <t>COBERTURA CONFORME INDICADO EM PROJETO</t>
  </si>
  <si>
    <t>03.00</t>
  </si>
  <si>
    <t>PILAR EM PERFIL "U" ENRIJECIDO 200 X 75 X 25 X 2,65MM (7,92KG/M),  DUPLO</t>
  </si>
  <si>
    <t>02.02.05</t>
  </si>
  <si>
    <t>COMPOSIÇÃO DOS PILARES DA TRAMA DE AÇO</t>
  </si>
  <si>
    <t>PINTURA DA TRAMA DA COBERTURA E PILARES</t>
  </si>
  <si>
    <t>COMPOSIÇÃO ANALÍTICA DE PREÇO UNITÁRIO</t>
  </si>
  <si>
    <t>Data-base</t>
  </si>
  <si>
    <t>SERVIÇO:</t>
  </si>
  <si>
    <t>Revestimento em ACM - KYNAR 500,  GM fosco - PRO 125, espessura de 4mm, da Projeto Preferencial ou equivalente de igual ou superior desempenho</t>
  </si>
  <si>
    <t>UND:</t>
  </si>
  <si>
    <t>m²</t>
  </si>
  <si>
    <t>MÃO-DE-OBRA</t>
  </si>
  <si>
    <t>CÓD.</t>
  </si>
  <si>
    <t>ORGÃO</t>
  </si>
  <si>
    <t>DESCRIÇÃO</t>
  </si>
  <si>
    <t>COEF</t>
  </si>
  <si>
    <t>R$ UNIT.</t>
  </si>
  <si>
    <t>R$ PARCIAL</t>
  </si>
  <si>
    <t>TOTAL A</t>
  </si>
  <si>
    <t>MATERIAIS/ SERVIÇOS</t>
  </si>
  <si>
    <t xml:space="preserve">Cotação </t>
  </si>
  <si>
    <t>Mercado</t>
  </si>
  <si>
    <t>ACM - KYNAR 500, GM fosco - PRO 125, espessura de 4mm, da Projeto Preferencial ou equivalente de igual ou superior desempenho</t>
  </si>
  <si>
    <t>TOTAL B</t>
  </si>
  <si>
    <t>RESUMO</t>
  </si>
  <si>
    <t>TOTAL  A</t>
  </si>
  <si>
    <t>TOTAL  B</t>
  </si>
  <si>
    <t>TOTAL D (A+B+C)</t>
  </si>
  <si>
    <t xml:space="preserve">TOTAL E (TOTAL D X BDI) - BDI </t>
  </si>
  <si>
    <t>PREÇO DE VENDA</t>
  </si>
  <si>
    <t>MERCADO</t>
  </si>
  <si>
    <t>ARQU-002</t>
  </si>
  <si>
    <t>REVESTIMENTO EM ACM - KYNAR 500,  GM FOSCO - PRO 125, ESPESSURA DE 4MM, DA PROJETO PREFERENCIAL OU EQUIVALENTE DE IGUAL OU SUPERIOR DESEMPENHO</t>
  </si>
  <si>
    <t>COBRIMENTO DOS DO TELHADO</t>
  </si>
  <si>
    <t>COBRIMENTO DOS DOS,PILARES</t>
  </si>
  <si>
    <t>02.02.06</t>
  </si>
  <si>
    <t>TUBO DE QUEDA</t>
  </si>
  <si>
    <r>
      <t xml:space="preserve">BDI: </t>
    </r>
    <r>
      <rPr>
        <sz val="10"/>
        <rFont val="Arial"/>
        <family val="2"/>
      </rPr>
      <t>27,64% - Serviços</t>
    </r>
    <r>
      <rPr>
        <b/>
        <sz val="10"/>
        <rFont val="Arial"/>
        <family val="2"/>
      </rPr>
      <t xml:space="preserve">
DATA BASE: SINAPI - FEVEREIRO/2020                                                         IOPES fEVEREIRO/2020</t>
    </r>
  </si>
  <si>
    <r>
      <t>LS:</t>
    </r>
    <r>
      <rPr>
        <sz val="10"/>
        <rFont val="Arial"/>
        <family val="2"/>
      </rPr>
      <t xml:space="preserve"> 85,00%</t>
    </r>
  </si>
  <si>
    <t xml:space="preserve">LAJE DE PISO </t>
  </si>
</sst>
</file>

<file path=xl/styles.xml><?xml version="1.0" encoding="utf-8"?>
<styleSheet xmlns="http://schemas.openxmlformats.org/spreadsheetml/2006/main">
  <numFmts count="37">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0000"/>
    <numFmt numFmtId="167" formatCode="000"/>
    <numFmt numFmtId="168" formatCode="0.000%"/>
    <numFmt numFmtId="169" formatCode="###,###,##0.00"/>
    <numFmt numFmtId="170" formatCode="&quot;R$ &quot;#,##0.00"/>
    <numFmt numFmtId="171" formatCode="0.000"/>
    <numFmt numFmtId="172" formatCode="General_)"/>
    <numFmt numFmtId="173" formatCode="_([$€-2]* #,##0.00_);_([$€-2]* \(#,##0.00\);_([$€-2]* &quot;-&quot;??_)"/>
    <numFmt numFmtId="174" formatCode="_([$€-2]* #,##0.00_);_([$€-2]* \(#,##0.00\);_([$€-2]* \-??_)"/>
    <numFmt numFmtId="175" formatCode="#,##0.00&quot; &quot;;&quot; (&quot;#,##0.00&quot;)&quot;;&quot; -&quot;#&quot; &quot;;@&quot; &quot;"/>
    <numFmt numFmtId="176" formatCode="_(&quot;R$ &quot;* #,##0.00_);_(&quot;R$ &quot;* \(#,##0.00\);_(&quot;R$ &quot;* &quot;-&quot;??_);_(@_)"/>
    <numFmt numFmtId="177" formatCode="_(&quot;R$ &quot;* #,##0.00_);_(&quot;R$ &quot;* \(#,##0.00\);_(&quot;R$ &quot;* \-??_);_(@_)"/>
    <numFmt numFmtId="178" formatCode="_(* #,##0.0000_);_(* \(#,##0.0000\);_(* &quot;-&quot;??_);_(@_)"/>
    <numFmt numFmtId="179" formatCode="#,##0.00\ ;&quot; (&quot;#,##0.00\);&quot; -&quot;#\ ;@\ "/>
    <numFmt numFmtId="180" formatCode="[$R$-416]&quot; &quot;#,##0.00;[Red]&quot;-&quot;[$R$-416]&quot; &quot;#,##0.00"/>
    <numFmt numFmtId="181" formatCode="_(* #,##0.00_);_(* \(#,##0.00\);_(* \-??_);_(@_)"/>
    <numFmt numFmtId="182" formatCode="_(&quot;$&quot;* #,##0_);_(&quot;$&quot;* \(#,##0\);_(&quot;$&quot;* &quot;-&quot;_);_(@_)"/>
    <numFmt numFmtId="183" formatCode="&quot;R$ &quot;#,##0.00_);[Red]\(&quot;R$ &quot;#,##0.00\)"/>
    <numFmt numFmtId="184" formatCode="0.00000"/>
    <numFmt numFmtId="185" formatCode="_-* #,##0.00\ _€_-;\-* #,##0.00\ _€_-;_-* &quot;-&quot;??\ _€_-;_-@_-"/>
    <numFmt numFmtId="186" formatCode="#\,##0."/>
    <numFmt numFmtId="187" formatCode="_(&quot;$&quot;* #,##0.00_);_(&quot;$&quot;* \(#,##0.00\);_(&quot;$&quot;* &quot;-&quot;??_);_(@_)"/>
    <numFmt numFmtId="188" formatCode="\$#."/>
    <numFmt numFmtId="189" formatCode="#.00"/>
    <numFmt numFmtId="190" formatCode="0.00_)"/>
    <numFmt numFmtId="191" formatCode="%#.00"/>
    <numFmt numFmtId="192" formatCode="#\,##0.00"/>
    <numFmt numFmtId="193" formatCode="#,"/>
    <numFmt numFmtId="194" formatCode="_(* #,##0_);_(* \(#,##0\);_(* &quot;-&quot;_);_(@_)"/>
    <numFmt numFmtId="195" formatCode="#,##0.00_ ;\-#,##0.00\ "/>
    <numFmt numFmtId="196" formatCode="&quot;R$&quot;\ #,##0.00"/>
    <numFmt numFmtId="197" formatCode="_-[$R$-416]\ * #,##0.00_-;\-[$R$-416]\ * #,##0.00_-;_-[$R$-416]\ * &quot;-&quot;??_-;_-@_-"/>
    <numFmt numFmtId="198" formatCode="#,##0.0000"/>
  </numFmts>
  <fonts count="14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name val="Arial"/>
      <family val="2"/>
    </font>
    <font>
      <sz val="10"/>
      <color indexed="8"/>
      <name val="Arial"/>
      <family val="2"/>
    </font>
    <font>
      <b/>
      <sz val="14"/>
      <name val="Arial"/>
      <family val="2"/>
    </font>
    <font>
      <b/>
      <sz val="12"/>
      <name val="Arial"/>
      <family val="2"/>
    </font>
    <font>
      <sz val="9"/>
      <name val="Arial"/>
      <family val="2"/>
    </font>
    <font>
      <b/>
      <sz val="11"/>
      <color indexed="8"/>
      <name val="Calibri"/>
      <family val="2"/>
    </font>
    <font>
      <b/>
      <sz val="10"/>
      <color indexed="8"/>
      <name val="Calibri"/>
      <family val="2"/>
    </font>
    <font>
      <b/>
      <sz val="10"/>
      <name val="Calibri"/>
      <family val="2"/>
    </font>
    <font>
      <sz val="12"/>
      <name val="Arial"/>
      <family val="2"/>
    </font>
    <font>
      <b/>
      <sz val="10"/>
      <name val="Arial"/>
      <family val="2"/>
    </font>
    <font>
      <b/>
      <sz val="8"/>
      <name val="Arial"/>
      <family val="2"/>
    </font>
    <font>
      <sz val="14"/>
      <color indexed="8"/>
      <name val="Times New Roman"/>
      <family val="1"/>
    </font>
    <font>
      <b/>
      <sz val="14"/>
      <color indexed="8"/>
      <name val="Times New Roman"/>
      <family val="1"/>
    </font>
    <font>
      <b/>
      <sz val="14"/>
      <color indexed="8"/>
      <name val="Arial"/>
      <family val="2"/>
    </font>
    <font>
      <sz val="10"/>
      <name val="Calibri"/>
      <family val="2"/>
    </font>
    <font>
      <sz val="10"/>
      <color indexed="8"/>
      <name val="Calibri"/>
      <family val="2"/>
    </font>
    <font>
      <b/>
      <sz val="11"/>
      <name val="Calibri"/>
      <family val="2"/>
    </font>
    <font>
      <sz val="11"/>
      <color indexed="26"/>
      <name val="Calibri"/>
      <family val="2"/>
    </font>
    <font>
      <sz val="11"/>
      <name val="Calibri"/>
      <family val="2"/>
    </font>
    <font>
      <b/>
      <sz val="9"/>
      <name val="Calibri"/>
      <family val="2"/>
    </font>
    <font>
      <b/>
      <sz val="11"/>
      <name val="Arial"/>
      <family val="2"/>
    </font>
    <font>
      <b/>
      <sz val="11"/>
      <color indexed="8"/>
      <name val="Arial"/>
      <family val="2"/>
    </font>
    <font>
      <sz val="10"/>
      <name val="Calibri"/>
      <family val="2"/>
      <scheme val="minor"/>
    </font>
    <font>
      <sz val="11"/>
      <name val="Calibri"/>
      <family val="2"/>
      <scheme val="minor"/>
    </font>
    <font>
      <b/>
      <sz val="11"/>
      <name val="Calibri"/>
      <family val="2"/>
      <scheme val="minor"/>
    </font>
    <font>
      <b/>
      <sz val="9"/>
      <name val="Calibri"/>
      <family val="2"/>
      <scheme val="minor"/>
    </font>
    <font>
      <b/>
      <sz val="10"/>
      <name val="Calibri"/>
      <family val="2"/>
      <scheme val="minor"/>
    </font>
    <font>
      <sz val="11"/>
      <color theme="2"/>
      <name val="Calibri"/>
      <family val="2"/>
      <scheme val="minor"/>
    </font>
    <font>
      <sz val="10"/>
      <color theme="1"/>
      <name val="Calibri"/>
      <family val="2"/>
      <scheme val="minor"/>
    </font>
    <font>
      <b/>
      <sz val="10"/>
      <color indexed="8"/>
      <name val="Calibri"/>
      <family val="2"/>
      <scheme val="minor"/>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8"/>
      <name val="Times New Roman"/>
      <family val="1"/>
    </font>
    <font>
      <i/>
      <sz val="8"/>
      <color indexed="12"/>
      <name val="Arial"/>
      <family val="2"/>
    </font>
    <font>
      <sz val="11"/>
      <color indexed="62"/>
      <name val="Calibri"/>
      <family val="2"/>
    </font>
    <font>
      <sz val="10"/>
      <name val="SimSun"/>
      <family val="2"/>
    </font>
    <font>
      <sz val="10"/>
      <color theme="1"/>
      <name val="Arial1"/>
    </font>
    <font>
      <i/>
      <sz val="11"/>
      <color indexed="23"/>
      <name val="Calibri"/>
      <family val="2"/>
    </font>
    <font>
      <b/>
      <i/>
      <sz val="16"/>
      <color theme="1"/>
      <name val="Arial1"/>
    </font>
    <font>
      <b/>
      <sz val="18"/>
      <color indexed="56"/>
      <name val="Cambria"/>
      <family val="2"/>
    </font>
    <font>
      <b/>
      <sz val="13"/>
      <color indexed="56"/>
      <name val="Calibri"/>
      <family val="2"/>
    </font>
    <font>
      <b/>
      <sz val="11"/>
      <color indexed="56"/>
      <name val="Calibri"/>
      <family val="2"/>
    </font>
    <font>
      <u/>
      <sz val="10"/>
      <color indexed="12"/>
      <name val="Arial"/>
      <family val="2"/>
    </font>
    <font>
      <sz val="10"/>
      <name val="Arial"/>
      <family val="2"/>
    </font>
    <font>
      <sz val="11"/>
      <color indexed="60"/>
      <name val="Calibri"/>
      <family val="2"/>
    </font>
    <font>
      <sz val="11"/>
      <color rgb="FF000000"/>
      <name val="Calibri"/>
      <family val="2"/>
      <charset val="204"/>
    </font>
    <font>
      <sz val="10"/>
      <color theme="1"/>
      <name val="Arial"/>
      <family val="2"/>
    </font>
    <font>
      <sz val="10"/>
      <name val="Courier New"/>
      <family val="3"/>
    </font>
    <font>
      <sz val="11"/>
      <color theme="1"/>
      <name val="Arial1"/>
    </font>
    <font>
      <b/>
      <sz val="11"/>
      <color indexed="63"/>
      <name val="Calibri"/>
      <family val="2"/>
    </font>
    <font>
      <b/>
      <i/>
      <u/>
      <sz val="11"/>
      <color theme="1"/>
      <name val="Arial1"/>
    </font>
    <font>
      <sz val="11"/>
      <color rgb="FF000000"/>
      <name val="Calibri"/>
      <family val="2"/>
      <charset val="1"/>
    </font>
    <font>
      <sz val="11"/>
      <color indexed="10"/>
      <name val="Calibri"/>
      <family val="2"/>
    </font>
    <font>
      <b/>
      <sz val="15"/>
      <color indexed="56"/>
      <name val="Calibri"/>
      <family val="2"/>
    </font>
    <font>
      <b/>
      <sz val="15"/>
      <color indexed="62"/>
      <name val="Calibri"/>
      <family val="2"/>
    </font>
    <font>
      <b/>
      <sz val="8"/>
      <color theme="1"/>
      <name val="Courier New"/>
      <family val="3"/>
    </font>
    <font>
      <sz val="8"/>
      <color theme="1"/>
      <name val="Courier New"/>
      <family val="3"/>
    </font>
    <font>
      <sz val="10"/>
      <name val="Arial"/>
      <family val="2"/>
    </font>
    <font>
      <sz val="10"/>
      <color indexed="10"/>
      <name val="Arial"/>
      <family val="2"/>
    </font>
    <font>
      <b/>
      <sz val="11.5"/>
      <name val="Arial"/>
      <family val="2"/>
    </font>
    <font>
      <sz val="12"/>
      <color rgb="FF000000"/>
      <name val="Calibri"/>
      <family val="2"/>
    </font>
    <font>
      <b/>
      <sz val="10"/>
      <color indexed="8"/>
      <name val="Arial"/>
      <family val="2"/>
    </font>
    <font>
      <sz val="8"/>
      <color indexed="8"/>
      <name val="Calibri"/>
      <family val="2"/>
    </font>
    <font>
      <sz val="8"/>
      <color indexed="10"/>
      <name val="Calibri"/>
      <family val="2"/>
    </font>
    <font>
      <sz val="8"/>
      <name val="Calibri"/>
      <family val="2"/>
    </font>
    <font>
      <b/>
      <i/>
      <sz val="10"/>
      <color indexed="8"/>
      <name val="Arial"/>
      <family val="2"/>
    </font>
    <font>
      <sz val="10"/>
      <color rgb="FF00FF00"/>
      <name val="Arial"/>
      <family val="2"/>
    </font>
    <font>
      <b/>
      <sz val="10"/>
      <color rgb="FF00FF00"/>
      <name val="Arial"/>
      <family val="2"/>
    </font>
    <font>
      <sz val="11"/>
      <color rgb="FF00000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b/>
      <sz val="22"/>
      <name val="Arial"/>
      <family val="2"/>
    </font>
    <font>
      <sz val="10"/>
      <name val="Courier New"/>
      <family val="3"/>
    </font>
    <font>
      <sz val="10"/>
      <color indexed="8"/>
      <name val="MS Sans Serif"/>
      <family val="2"/>
    </font>
    <font>
      <sz val="1"/>
      <color indexed="8"/>
      <name val="Courier"/>
      <family val="3"/>
    </font>
    <font>
      <u/>
      <sz val="6"/>
      <color indexed="36"/>
      <name val="MS Sans Serif"/>
      <family val="2"/>
    </font>
    <font>
      <sz val="8"/>
      <name val="Arial"/>
      <family val="2"/>
    </font>
    <font>
      <u/>
      <sz val="11"/>
      <color indexed="12"/>
      <name val="Arial"/>
      <family val="2"/>
    </font>
    <font>
      <sz val="10"/>
      <name val="Courier"/>
      <family val="3"/>
    </font>
    <font>
      <sz val="12"/>
      <name val="Times New Roman"/>
      <family val="1"/>
    </font>
    <font>
      <b/>
      <i/>
      <sz val="16"/>
      <name val="Helv"/>
    </font>
    <font>
      <sz val="10"/>
      <name val="Times New Roman"/>
      <family val="1"/>
    </font>
    <font>
      <sz val="10"/>
      <name val="MS Sans Serif"/>
      <family val="2"/>
    </font>
    <font>
      <sz val="1"/>
      <color indexed="18"/>
      <name val="Courier"/>
      <family val="3"/>
    </font>
    <font>
      <b/>
      <sz val="1"/>
      <color indexed="8"/>
      <name val="Courier"/>
      <family val="3"/>
    </font>
    <font>
      <b/>
      <sz val="16"/>
      <name val="Arial"/>
      <family val="2"/>
    </font>
    <font>
      <b/>
      <sz val="18"/>
      <name val="Arial"/>
      <family val="2"/>
    </font>
    <font>
      <b/>
      <sz val="20"/>
      <name val="Arial"/>
      <family val="2"/>
    </font>
    <font>
      <b/>
      <sz val="18"/>
      <color theme="1"/>
      <name val="Arial"/>
      <family val="2"/>
    </font>
    <font>
      <sz val="12"/>
      <color indexed="8"/>
      <name val="Calibri"/>
      <family val="2"/>
    </font>
    <font>
      <sz val="8"/>
      <color indexed="8"/>
      <name val="Arial Narrow"/>
      <family val="2"/>
    </font>
    <font>
      <sz val="10"/>
      <name val="Arial"/>
      <family val="2"/>
    </font>
    <font>
      <sz val="10"/>
      <color rgb="FF000000"/>
      <name val="Times New Roman"/>
      <family val="1"/>
    </font>
    <font>
      <sz val="7.5"/>
      <name val="Arial"/>
      <family val="2"/>
    </font>
    <font>
      <sz val="7"/>
      <name val="Arial"/>
      <family val="2"/>
    </font>
    <font>
      <b/>
      <sz val="7"/>
      <name val="Arial"/>
      <family val="2"/>
    </font>
    <font>
      <sz val="7"/>
      <color rgb="FF000000"/>
      <name val="Arial"/>
      <family val="2"/>
    </font>
    <font>
      <b/>
      <i/>
      <sz val="11"/>
      <color indexed="8"/>
      <name val="Calibri"/>
      <family val="2"/>
    </font>
    <font>
      <b/>
      <sz val="12"/>
      <color indexed="8"/>
      <name val="Calibri"/>
      <family val="2"/>
    </font>
    <font>
      <sz val="14"/>
      <name val="Arial"/>
      <family val="2"/>
    </font>
    <font>
      <sz val="11"/>
      <name val="Arial"/>
      <family val="2"/>
    </font>
    <font>
      <sz val="8"/>
      <color rgb="FF000000"/>
      <name val="Verdana"/>
      <family val="2"/>
    </font>
    <font>
      <b/>
      <i/>
      <sz val="12"/>
      <color indexed="8"/>
      <name val="Calibri"/>
      <family val="2"/>
    </font>
    <font>
      <sz val="14"/>
      <color indexed="8"/>
      <name val="Calibri"/>
      <family val="2"/>
    </font>
    <font>
      <b/>
      <sz val="15"/>
      <color indexed="8"/>
      <name val="Calibri"/>
      <family val="2"/>
    </font>
    <font>
      <b/>
      <sz val="11"/>
      <color indexed="8"/>
      <name val="Calibri"/>
      <family val="2"/>
      <scheme val="minor"/>
    </font>
    <font>
      <b/>
      <sz val="12"/>
      <color indexed="8"/>
      <name val="Calibri"/>
      <family val="2"/>
      <scheme val="minor"/>
    </font>
    <font>
      <sz val="11"/>
      <color indexed="8"/>
      <name val="Calibri"/>
      <family val="2"/>
      <scheme val="minor"/>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FFFF00"/>
        <bgColor indexed="64"/>
      </patternFill>
    </fill>
    <fill>
      <patternFill patternType="solid">
        <fgColor rgb="FFD9D9D9"/>
        <bgColor indexed="64"/>
      </patternFill>
    </fill>
    <fill>
      <patternFill patternType="solid">
        <fgColor rgb="FFF0F0F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2"/>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gray0625"/>
    </fill>
    <fill>
      <patternFill patternType="solid">
        <fgColor indexed="47"/>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CFCFCF"/>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indexed="41"/>
        <bgColor indexed="64"/>
      </patternFill>
    </fill>
    <fill>
      <patternFill patternType="solid">
        <fgColor rgb="FFE5E5E5"/>
      </patternFill>
    </fill>
    <fill>
      <patternFill patternType="solid">
        <fgColor rgb="FFFFFFCC"/>
        <bgColor indexed="64"/>
      </patternFill>
    </fill>
    <fill>
      <patternFill patternType="solid">
        <fgColor rgb="FF00B0F0"/>
        <bgColor indexed="64"/>
      </patternFill>
    </fill>
    <fill>
      <patternFill patternType="solid">
        <fgColor rgb="FFEBF5E9"/>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00FF00"/>
        <bgColor indexed="64"/>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right style="thin">
        <color auto="1"/>
      </right>
      <top style="hair">
        <color auto="1"/>
      </top>
      <bottom/>
      <diagonal/>
    </border>
    <border>
      <left style="thin">
        <color auto="1"/>
      </left>
      <right style="thin">
        <color auto="1"/>
      </right>
      <top style="hair">
        <color auto="1"/>
      </top>
      <bottom style="thin">
        <color auto="1"/>
      </bottom>
      <diagonal/>
    </border>
    <border>
      <left/>
      <right/>
      <top/>
      <bottom style="hair">
        <color auto="1"/>
      </bottom>
      <diagonal/>
    </border>
    <border>
      <left/>
      <right/>
      <top style="hair">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right style="thin">
        <color auto="1"/>
      </right>
      <top style="hair">
        <color auto="1"/>
      </top>
      <bottom style="hair">
        <color auto="1"/>
      </bottom>
      <diagonal/>
    </border>
    <border>
      <left style="thin">
        <color auto="1"/>
      </left>
      <right style="thin">
        <color auto="1"/>
      </right>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right/>
      <top style="medium">
        <color auto="1"/>
      </top>
      <bottom/>
      <diagonal/>
    </border>
    <border>
      <left style="medium">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style="medium">
        <color rgb="FF000000"/>
      </right>
      <top style="medium">
        <color rgb="FF000000"/>
      </top>
      <bottom style="medium">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8"/>
      </left>
      <right style="thin">
        <color indexed="8"/>
      </right>
      <top style="double">
        <color indexed="8"/>
      </top>
      <bottom/>
      <diagonal/>
    </border>
    <border>
      <left/>
      <right/>
      <top/>
      <bottom style="thick">
        <color indexed="62"/>
      </bottom>
      <diagonal/>
    </border>
    <border>
      <left/>
      <right/>
      <top/>
      <bottom style="thick">
        <color indexed="56"/>
      </bottom>
      <diagonal/>
    </border>
    <border>
      <left/>
      <right/>
      <top/>
      <bottom style="thick">
        <color indexed="49"/>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thin">
        <color auto="1"/>
      </top>
      <bottom style="medium">
        <color auto="1"/>
      </bottom>
      <diagonal/>
    </border>
    <border>
      <left style="medium">
        <color indexed="64"/>
      </left>
      <right/>
      <top/>
      <bottom/>
      <diagonal/>
    </border>
    <border>
      <left style="medium">
        <color auto="1"/>
      </left>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top/>
      <bottom style="hair">
        <color auto="1"/>
      </bottom>
      <diagonal/>
    </border>
    <border>
      <left/>
      <right style="thin">
        <color auto="1"/>
      </right>
      <top/>
      <bottom style="hair">
        <color auto="1"/>
      </bottom>
      <diagonal/>
    </border>
    <border>
      <left style="medium">
        <color indexed="64"/>
      </left>
      <right/>
      <top/>
      <bottom style="thin">
        <color auto="1"/>
      </bottom>
      <diagonal/>
    </border>
    <border>
      <left style="thin">
        <color indexed="64"/>
      </left>
      <right style="thin">
        <color indexed="64"/>
      </right>
      <top style="thin">
        <color indexed="64"/>
      </top>
      <bottom style="hair">
        <color indexed="64"/>
      </bottom>
      <diagonal/>
    </border>
    <border>
      <left style="thin">
        <color auto="1"/>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bottom style="hair">
        <color indexed="64"/>
      </bottom>
      <diagonal/>
    </border>
    <border>
      <left style="thin">
        <color auto="1"/>
      </left>
      <right style="hair">
        <color auto="1"/>
      </right>
      <top/>
      <bottom style="hair">
        <color auto="1"/>
      </bottom>
      <diagonal/>
    </border>
    <border>
      <left/>
      <right style="thin">
        <color indexed="64"/>
      </right>
      <top style="thin">
        <color indexed="64"/>
      </top>
      <bottom style="hair">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hair">
        <color auto="1"/>
      </bottom>
      <diagonal/>
    </border>
    <border>
      <left style="thin">
        <color auto="1"/>
      </left>
      <right style="medium">
        <color indexed="64"/>
      </right>
      <top style="hair">
        <color auto="1"/>
      </top>
      <bottom style="thin">
        <color auto="1"/>
      </bottom>
      <diagonal/>
    </border>
    <border>
      <left/>
      <right/>
      <top/>
      <bottom style="medium">
        <color indexed="64"/>
      </bottom>
      <diagonal/>
    </border>
    <border>
      <left/>
      <right style="thin">
        <color auto="1"/>
      </right>
      <top/>
      <bottom style="medium">
        <color indexed="64"/>
      </bottom>
      <diagonal/>
    </border>
    <border>
      <left/>
      <right style="thin">
        <color auto="1"/>
      </right>
      <top style="hair">
        <color auto="1"/>
      </top>
      <bottom style="medium">
        <color indexed="64"/>
      </bottom>
      <diagonal/>
    </border>
    <border>
      <left/>
      <right/>
      <top/>
      <bottom style="medium">
        <color indexed="30"/>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thin">
        <color auto="1"/>
      </left>
      <right style="medium">
        <color rgb="FF000000"/>
      </right>
      <top style="medium">
        <color rgb="FF000000"/>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auto="1"/>
      </left>
      <right style="medium">
        <color indexed="64"/>
      </right>
      <top style="hair">
        <color auto="1"/>
      </top>
      <bottom style="medium">
        <color auto="1"/>
      </bottom>
      <diagonal/>
    </border>
    <border>
      <left/>
      <right style="medium">
        <color indexed="64"/>
      </right>
      <top/>
      <bottom style="medium">
        <color indexed="64"/>
      </bottom>
      <diagonal/>
    </border>
    <border>
      <left/>
      <right/>
      <top style="hair">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auto="1"/>
      </left>
      <right style="hair">
        <color auto="1"/>
      </right>
      <top style="hair">
        <color auto="1"/>
      </top>
      <bottom/>
      <diagonal/>
    </border>
    <border>
      <left style="thin">
        <color indexed="64"/>
      </left>
      <right/>
      <top style="hair">
        <color auto="1"/>
      </top>
      <bottom style="hair">
        <color auto="1"/>
      </bottom>
      <diagonal/>
    </border>
    <border>
      <left style="medium">
        <color indexed="64"/>
      </left>
      <right/>
      <top style="thin">
        <color indexed="64"/>
      </top>
      <bottom/>
      <diagonal/>
    </border>
    <border>
      <left style="thin">
        <color indexed="64"/>
      </left>
      <right style="medium">
        <color indexed="64"/>
      </right>
      <top style="thin">
        <color indexed="64"/>
      </top>
      <bottom style="hair">
        <color indexed="64"/>
      </bottom>
      <diagonal/>
    </border>
    <border>
      <left style="hair">
        <color auto="1"/>
      </left>
      <right style="hair">
        <color auto="1"/>
      </right>
      <top/>
      <bottom/>
      <diagonal/>
    </border>
    <border>
      <left style="medium">
        <color indexed="64"/>
      </left>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hair">
        <color auto="1"/>
      </top>
      <bottom style="hair">
        <color auto="1"/>
      </bottom>
      <diagonal/>
    </border>
    <border>
      <left style="medium">
        <color indexed="64"/>
      </left>
      <right style="thin">
        <color auto="1"/>
      </right>
      <top style="thin">
        <color auto="1"/>
      </top>
      <bottom/>
      <diagonal/>
    </border>
    <border>
      <left style="hair">
        <color auto="1"/>
      </left>
      <right style="medium">
        <color indexed="64"/>
      </right>
      <top style="thin">
        <color indexed="64"/>
      </top>
      <bottom style="hair">
        <color auto="1"/>
      </bottom>
      <diagonal/>
    </border>
    <border>
      <left style="medium">
        <color indexed="64"/>
      </left>
      <right style="thin">
        <color auto="1"/>
      </right>
      <top/>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thin">
        <color indexed="64"/>
      </bottom>
      <diagonal/>
    </border>
    <border>
      <left style="hair">
        <color auto="1"/>
      </left>
      <right style="medium">
        <color indexed="64"/>
      </right>
      <top/>
      <bottom style="hair">
        <color auto="1"/>
      </bottom>
      <diagonal/>
    </border>
    <border>
      <left style="thin">
        <color auto="1"/>
      </left>
      <right style="medium">
        <color indexed="64"/>
      </right>
      <top style="hair">
        <color auto="1"/>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auto="1"/>
      </left>
      <right style="thin">
        <color auto="1"/>
      </right>
      <top style="thin">
        <color auto="1"/>
      </top>
      <bottom/>
      <diagonal/>
    </border>
  </borders>
  <cellStyleXfs count="33844">
    <xf numFmtId="0" fontId="0" fillId="0" borderId="0"/>
    <xf numFmtId="43" fontId="28" fillId="0" borderId="0" applyFont="0" applyFill="0" applyBorder="0" applyAlignment="0" applyProtection="0"/>
    <xf numFmtId="9" fontId="28" fillId="0" borderId="0" applyFont="0" applyFill="0" applyBorder="0" applyAlignment="0" applyProtection="0"/>
    <xf numFmtId="0" fontId="12"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2" borderId="0" applyNumberFormat="0" applyBorder="0" applyAlignment="0" applyProtection="0"/>
    <xf numFmtId="0" fontId="17" fillId="3" borderId="0" applyNumberFormat="0" applyBorder="0" applyAlignment="0" applyProtection="0"/>
    <xf numFmtId="0" fontId="19" fillId="5" borderId="4" applyNumberFormat="0" applyAlignment="0" applyProtection="0"/>
    <xf numFmtId="0" fontId="20" fillId="6" borderId="5" applyNumberFormat="0" applyAlignment="0" applyProtection="0"/>
    <xf numFmtId="0" fontId="21" fillId="6" borderId="4" applyNumberFormat="0" applyAlignment="0" applyProtection="0"/>
    <xf numFmtId="0" fontId="22" fillId="0" borderId="6" applyNumberFormat="0" applyFill="0" applyAlignment="0" applyProtection="0"/>
    <xf numFmtId="0" fontId="23" fillId="7" borderId="7" applyNumberFormat="0" applyAlignment="0" applyProtection="0"/>
    <xf numFmtId="0" fontId="24" fillId="0" borderId="0" applyNumberFormat="0" applyFill="0" applyBorder="0" applyAlignment="0" applyProtection="0"/>
    <xf numFmtId="0" fontId="11" fillId="8" borderId="8" applyNumberFormat="0" applyFon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27" fillId="32" borderId="0" applyNumberFormat="0" applyBorder="0" applyAlignment="0" applyProtection="0"/>
    <xf numFmtId="164" fontId="28" fillId="0" borderId="0" applyFont="0" applyFill="0" applyBorder="0" applyAlignment="0" applyProtection="0"/>
    <xf numFmtId="0" fontId="29" fillId="0" borderId="0"/>
    <xf numFmtId="0" fontId="29" fillId="0" borderId="0">
      <alignment vertical="top"/>
    </xf>
    <xf numFmtId="0" fontId="30" fillId="0" borderId="0">
      <alignment vertical="top"/>
    </xf>
    <xf numFmtId="0" fontId="29" fillId="0" borderId="0"/>
    <xf numFmtId="0" fontId="29" fillId="0" borderId="0"/>
    <xf numFmtId="2" fontId="29" fillId="0" borderId="0">
      <alignment vertical="center"/>
    </xf>
    <xf numFmtId="0" fontId="29" fillId="0" borderId="0"/>
    <xf numFmtId="0" fontId="29" fillId="0" borderId="0">
      <alignment vertical="top"/>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0" fillId="0" borderId="0" applyFill="0" applyBorder="0" applyProtection="0">
      <alignment vertical="top"/>
    </xf>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9" fillId="0" borderId="0"/>
    <xf numFmtId="0" fontId="10" fillId="0" borderId="0"/>
    <xf numFmtId="0" fontId="28" fillId="41" borderId="0" applyNumberFormat="0" applyBorder="0" applyProtection="0">
      <alignment vertical="top"/>
    </xf>
    <xf numFmtId="0" fontId="28" fillId="42" borderId="0" applyNumberFormat="0" applyBorder="0" applyProtection="0">
      <alignment vertical="top"/>
    </xf>
    <xf numFmtId="0" fontId="28" fillId="43" borderId="0" applyNumberFormat="0" applyBorder="0" applyProtection="0">
      <alignment vertical="top"/>
    </xf>
    <xf numFmtId="0" fontId="28" fillId="44" borderId="0" applyNumberFormat="0" applyBorder="0" applyProtection="0">
      <alignment vertical="top"/>
    </xf>
    <xf numFmtId="0" fontId="28" fillId="45" borderId="0" applyNumberFormat="0" applyBorder="0" applyProtection="0">
      <alignment vertical="top"/>
    </xf>
    <xf numFmtId="0" fontId="28" fillId="46" borderId="0" applyNumberFormat="0" applyBorder="0" applyProtection="0">
      <alignment vertical="top"/>
    </xf>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Protection="0">
      <alignment vertical="top"/>
    </xf>
    <xf numFmtId="0" fontId="28" fillId="50" borderId="0" applyNumberFormat="0" applyBorder="0" applyProtection="0">
      <alignment vertical="top"/>
    </xf>
    <xf numFmtId="0" fontId="28" fillId="51" borderId="0" applyNumberFormat="0" applyBorder="0" applyProtection="0">
      <alignment vertical="top"/>
    </xf>
    <xf numFmtId="0" fontId="28" fillId="44" borderId="0" applyNumberFormat="0" applyBorder="0" applyProtection="0">
      <alignment vertical="top"/>
    </xf>
    <xf numFmtId="0" fontId="28" fillId="49" borderId="0" applyNumberFormat="0" applyBorder="0" applyProtection="0">
      <alignment vertical="top"/>
    </xf>
    <xf numFmtId="0" fontId="28" fillId="52" borderId="0" applyNumberFormat="0" applyBorder="0" applyProtection="0">
      <alignment vertical="top"/>
    </xf>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59" fillId="53" borderId="0" applyNumberFormat="0" applyBorder="0" applyProtection="0">
      <alignment vertical="top"/>
    </xf>
    <xf numFmtId="0" fontId="59" fillId="50" borderId="0" applyNumberFormat="0" applyBorder="0" applyProtection="0">
      <alignment vertical="top"/>
    </xf>
    <xf numFmtId="0" fontId="59" fillId="51" borderId="0" applyNumberFormat="0" applyBorder="0" applyProtection="0">
      <alignment vertical="top"/>
    </xf>
    <xf numFmtId="0" fontId="59" fillId="54" borderId="0" applyNumberFormat="0" applyBorder="0" applyProtection="0">
      <alignment vertical="top"/>
    </xf>
    <xf numFmtId="0" fontId="59" fillId="55" borderId="0" applyNumberFormat="0" applyBorder="0" applyProtection="0">
      <alignment vertical="top"/>
    </xf>
    <xf numFmtId="0" fontId="59" fillId="56" borderId="0" applyNumberFormat="0" applyBorder="0" applyProtection="0">
      <alignment vertical="top"/>
    </xf>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59" fillId="53"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59" fillId="57" borderId="0" applyNumberFormat="0" applyBorder="0" applyProtection="0">
      <alignment vertical="top"/>
    </xf>
    <xf numFmtId="0" fontId="59" fillId="58" borderId="0" applyNumberFormat="0" applyBorder="0" applyProtection="0">
      <alignment vertical="top"/>
    </xf>
    <xf numFmtId="0" fontId="59" fillId="59" borderId="0" applyNumberFormat="0" applyBorder="0" applyProtection="0">
      <alignment vertical="top"/>
    </xf>
    <xf numFmtId="0" fontId="59" fillId="54" borderId="0" applyNumberFormat="0" applyBorder="0" applyProtection="0">
      <alignment vertical="top"/>
    </xf>
    <xf numFmtId="0" fontId="59" fillId="55" borderId="0" applyNumberFormat="0" applyBorder="0" applyProtection="0">
      <alignment vertical="top"/>
    </xf>
    <xf numFmtId="0" fontId="59" fillId="60" borderId="0" applyNumberFormat="0" applyBorder="0" applyProtection="0">
      <alignment vertical="top"/>
    </xf>
    <xf numFmtId="0" fontId="60" fillId="42" borderId="0" applyNumberFormat="0" applyBorder="0" applyProtection="0">
      <alignment vertical="top"/>
    </xf>
    <xf numFmtId="0" fontId="61" fillId="61" borderId="0" applyNumberFormat="0" applyBorder="0" applyAlignment="0" applyProtection="0"/>
    <xf numFmtId="0" fontId="61" fillId="4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62" fillId="62" borderId="46" applyNumberFormat="0" applyProtection="0">
      <alignment vertical="top"/>
    </xf>
    <xf numFmtId="0" fontId="21" fillId="6" borderId="4" applyNumberFormat="0" applyAlignment="0" applyProtection="0"/>
    <xf numFmtId="0" fontId="62" fillId="62" borderId="46" applyNumberFormat="0" applyAlignment="0" applyProtection="0"/>
    <xf numFmtId="0" fontId="21" fillId="6" borderId="4" applyNumberFormat="0" applyAlignment="0" applyProtection="0"/>
    <xf numFmtId="0" fontId="21" fillId="6" borderId="4" applyNumberFormat="0" applyAlignment="0" applyProtection="0"/>
    <xf numFmtId="0" fontId="62" fillId="63" borderId="46" applyNumberFormat="0" applyAlignment="0" applyProtection="0"/>
    <xf numFmtId="0" fontId="63" fillId="64" borderId="47" applyNumberFormat="0" applyAlignment="0" applyProtection="0"/>
    <xf numFmtId="0" fontId="63" fillId="65" borderId="47" applyNumberFormat="0" applyAlignment="0" applyProtection="0"/>
    <xf numFmtId="0" fontId="63" fillId="64" borderId="47" applyNumberFormat="0" applyAlignment="0" applyProtection="0"/>
    <xf numFmtId="0" fontId="63" fillId="64" borderId="47" applyNumberFormat="0" applyAlignment="0" applyProtection="0"/>
    <xf numFmtId="0" fontId="22" fillId="0" borderId="6" applyNumberFormat="0" applyFill="0" applyAlignment="0" applyProtection="0"/>
    <xf numFmtId="0" fontId="64" fillId="0" borderId="48" applyNumberFormat="0" applyFill="0" applyAlignment="0" applyProtection="0"/>
    <xf numFmtId="0" fontId="63" fillId="65" borderId="47" applyNumberFormat="0" applyProtection="0">
      <alignment vertical="top"/>
    </xf>
    <xf numFmtId="172" fontId="65" fillId="0" borderId="0" applyNumberFormat="0" applyFill="0" applyBorder="0">
      <alignment horizontal="left" vertical="center"/>
      <protection locked="0"/>
    </xf>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6" fillId="2" borderId="0" applyNumberFormat="0" applyBorder="0" applyAlignment="0" applyProtection="0"/>
    <xf numFmtId="172" fontId="39" fillId="66" borderId="0" applyNumberFormat="0" applyBorder="0">
      <alignment horizontal="center" vertical="center"/>
    </xf>
    <xf numFmtId="172" fontId="39" fillId="66" borderId="0" applyNumberFormat="0" applyBorder="0">
      <alignment horizontal="center" vertical="center"/>
    </xf>
    <xf numFmtId="172" fontId="66" fillId="66" borderId="32" applyNumberFormat="0" applyFill="0" applyBorder="0" applyProtection="0">
      <alignment horizontal="left"/>
      <protection locked="0"/>
    </xf>
    <xf numFmtId="0" fontId="59" fillId="57" borderId="0" applyNumberFormat="0" applyBorder="0" applyAlignment="0" applyProtection="0"/>
    <xf numFmtId="0" fontId="59" fillId="58" borderId="0" applyNumberFormat="0" applyBorder="0" applyAlignment="0" applyProtection="0"/>
    <xf numFmtId="0" fontId="59" fillId="59"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60" borderId="0" applyNumberFormat="0" applyBorder="0" applyAlignment="0" applyProtection="0"/>
    <xf numFmtId="0" fontId="19" fillId="5" borderId="4" applyNumberFormat="0" applyAlignment="0" applyProtection="0"/>
    <xf numFmtId="0" fontId="67" fillId="48" borderId="46" applyNumberFormat="0" applyAlignment="0" applyProtection="0"/>
    <xf numFmtId="0" fontId="19" fillId="5" borderId="4" applyNumberFormat="0" applyAlignment="0" applyProtection="0"/>
    <xf numFmtId="0" fontId="19" fillId="5" borderId="4" applyNumberFormat="0" applyAlignment="0" applyProtection="0"/>
    <xf numFmtId="0" fontId="67" fillId="67" borderId="46" applyNumberFormat="0" applyAlignment="0" applyProtection="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173" fontId="29" fillId="0" borderId="0" applyFont="0" applyFill="0" applyBorder="0" applyAlignment="0" applyProtection="0"/>
    <xf numFmtId="173" fontId="29" fillId="0" borderId="0" applyFont="0" applyFill="0" applyBorder="0" applyAlignment="0" applyProtection="0"/>
    <xf numFmtId="173" fontId="29" fillId="0" borderId="0" applyFont="0" applyFill="0" applyBorder="0" applyAlignment="0" applyProtection="0"/>
    <xf numFmtId="174" fontId="68" fillId="0" borderId="0" applyFill="0" applyBorder="0" applyAlignment="0" applyProtection="0"/>
    <xf numFmtId="173" fontId="29" fillId="0" borderId="0" applyFont="0" applyFill="0" applyBorder="0" applyAlignment="0" applyProtection="0"/>
    <xf numFmtId="175" fontId="69" fillId="0" borderId="0"/>
    <xf numFmtId="0" fontId="70" fillId="0" borderId="0" applyNumberFormat="0" applyFill="0" applyBorder="0" applyProtection="0">
      <alignment vertical="top"/>
    </xf>
    <xf numFmtId="0" fontId="61" fillId="43" borderId="0" applyNumberFormat="0" applyBorder="0" applyProtection="0">
      <alignment vertical="top"/>
    </xf>
    <xf numFmtId="0" fontId="71" fillId="0" borderId="0">
      <alignment horizontal="center"/>
    </xf>
    <xf numFmtId="0" fontId="72" fillId="0" borderId="0" applyNumberFormat="0" applyFill="0" applyBorder="0" applyProtection="0">
      <alignment vertical="top"/>
    </xf>
    <xf numFmtId="0" fontId="73" fillId="0" borderId="49" applyNumberFormat="0" applyFill="0" applyProtection="0">
      <alignment vertical="top"/>
    </xf>
    <xf numFmtId="0" fontId="74" fillId="0" borderId="50" applyNumberFormat="0" applyFill="0" applyProtection="0">
      <alignment vertical="top"/>
    </xf>
    <xf numFmtId="0" fontId="74" fillId="0" borderId="0" applyNumberFormat="0" applyFill="0" applyBorder="0" applyProtection="0">
      <alignment vertical="top"/>
    </xf>
    <xf numFmtId="0" fontId="71" fillId="0" borderId="0">
      <alignment horizontal="center" textRotation="90"/>
    </xf>
    <xf numFmtId="0" fontId="75" fillId="0" borderId="0" applyNumberFormat="0" applyFill="0" applyBorder="0" applyAlignment="0" applyProtection="0"/>
    <xf numFmtId="0" fontId="17" fillId="3" borderId="0" applyNumberFormat="0" applyBorder="0" applyAlignment="0" applyProtection="0"/>
    <xf numFmtId="0" fontId="60" fillId="42" borderId="0" applyNumberFormat="0" applyBorder="0" applyAlignment="0" applyProtection="0"/>
    <xf numFmtId="0" fontId="67" fillId="46" borderId="46" applyNumberFormat="0" applyProtection="0">
      <alignment vertical="top"/>
    </xf>
    <xf numFmtId="0" fontId="64" fillId="0" borderId="48" applyNumberFormat="0" applyFill="0" applyProtection="0">
      <alignment vertical="top"/>
    </xf>
    <xf numFmtId="0" fontId="29" fillId="0" borderId="0">
      <alignment horizontal="centerContinuous" vertical="justify"/>
    </xf>
    <xf numFmtId="0" fontId="29" fillId="0" borderId="0">
      <alignment horizontal="centerContinuous" vertical="justify"/>
    </xf>
    <xf numFmtId="164" fontId="29" fillId="0" borderId="0" applyFont="0" applyFill="0" applyBorder="0" applyAlignment="0" applyProtection="0"/>
    <xf numFmtId="164" fontId="76"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64"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6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68" fillId="0" borderId="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68" fillId="0" borderId="0" applyFill="0" applyBorder="0" applyAlignment="0" applyProtection="0"/>
    <xf numFmtId="176" fontId="29" fillId="0" borderId="0" applyFont="0" applyFill="0" applyBorder="0" applyAlignment="0" applyProtection="0"/>
    <xf numFmtId="177" fontId="29" fillId="0" borderId="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7" fontId="29" fillId="0" borderId="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7" fontId="68" fillId="0" borderId="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7" fontId="68" fillId="0" borderId="0" applyFill="0" applyBorder="0" applyAlignment="0" applyProtection="0"/>
    <xf numFmtId="176"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7" fontId="29" fillId="0" borderId="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7" fontId="29" fillId="0" borderId="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9" fontId="29" fillId="0" borderId="0" applyFill="0" applyBorder="0" applyAlignment="0" applyProtection="0"/>
    <xf numFmtId="179" fontId="29" fillId="0" borderId="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4" fontId="76"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4" fontId="76"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29" fillId="0" borderId="0" applyFont="0" applyFill="0" applyBorder="0" applyAlignment="0" applyProtection="0"/>
    <xf numFmtId="0" fontId="77" fillId="68" borderId="0" applyNumberFormat="0" applyBorder="0" applyAlignment="0" applyProtection="0"/>
    <xf numFmtId="0" fontId="77" fillId="69"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9" borderId="0" applyNumberFormat="0" applyBorder="0" applyProtection="0">
      <alignment vertical="top"/>
    </xf>
    <xf numFmtId="0" fontId="18" fillId="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0"/>
    <xf numFmtId="0" fontId="29"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9" fillId="0" borderId="0"/>
    <xf numFmtId="0" fontId="29" fillId="0" borderId="0"/>
    <xf numFmtId="0" fontId="29" fillId="0" borderId="0"/>
    <xf numFmtId="0" fontId="29" fillId="0" borderId="0"/>
    <xf numFmtId="0" fontId="29" fillId="0" borderId="0"/>
    <xf numFmtId="0" fontId="10" fillId="0" borderId="0"/>
    <xf numFmtId="0" fontId="1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80" fillId="0" borderId="0"/>
    <xf numFmtId="0" fontId="29" fillId="0" borderId="0"/>
    <xf numFmtId="0" fontId="29" fillId="0" borderId="0"/>
    <xf numFmtId="0" fontId="29" fillId="0" borderId="0">
      <alignment vertical="top"/>
    </xf>
    <xf numFmtId="0" fontId="29"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 fillId="0" borderId="0"/>
    <xf numFmtId="0" fontId="29" fillId="0" borderId="0"/>
    <xf numFmtId="0" fontId="29" fillId="0" borderId="0"/>
    <xf numFmtId="0" fontId="80" fillId="0" borderId="0"/>
    <xf numFmtId="0" fontId="29" fillId="0" borderId="0">
      <alignment vertical="top"/>
    </xf>
    <xf numFmtId="0" fontId="29" fillId="0" borderId="0">
      <alignment vertical="top"/>
    </xf>
    <xf numFmtId="0" fontId="29" fillId="0" borderId="0"/>
    <xf numFmtId="0" fontId="29" fillId="0" borderId="0"/>
    <xf numFmtId="0" fontId="10" fillId="0" borderId="0"/>
    <xf numFmtId="0" fontId="29" fillId="0" borderId="0"/>
    <xf numFmtId="0" fontId="29" fillId="0" borderId="0"/>
    <xf numFmtId="0" fontId="29" fillId="0" borderId="0"/>
    <xf numFmtId="0" fontId="29" fillId="0" borderId="0"/>
    <xf numFmtId="0" fontId="29" fillId="0" borderId="0"/>
    <xf numFmtId="0" fontId="29" fillId="0" borderId="0"/>
    <xf numFmtId="0" fontId="76" fillId="0" borderId="0"/>
    <xf numFmtId="0" fontId="29" fillId="0" borderId="0"/>
    <xf numFmtId="0" fontId="29" fillId="0" borderId="0"/>
    <xf numFmtId="0" fontId="29" fillId="0" borderId="0"/>
    <xf numFmtId="0" fontId="76" fillId="0" borderId="0"/>
    <xf numFmtId="0" fontId="29" fillId="0" borderId="0"/>
    <xf numFmtId="0" fontId="29" fillId="0" borderId="0"/>
    <xf numFmtId="0" fontId="29" fillId="0" borderId="0"/>
    <xf numFmtId="0" fontId="76" fillId="0" borderId="0"/>
    <xf numFmtId="0" fontId="29" fillId="0" borderId="0"/>
    <xf numFmtId="0" fontId="29" fillId="0" borderId="0"/>
    <xf numFmtId="0" fontId="29" fillId="0" borderId="0"/>
    <xf numFmtId="0" fontId="76" fillId="0" borderId="0"/>
    <xf numFmtId="0" fontId="29" fillId="0" borderId="0"/>
    <xf numFmtId="0" fontId="29" fillId="0" borderId="0"/>
    <xf numFmtId="0" fontId="29" fillId="0" borderId="0"/>
    <xf numFmtId="0" fontId="76" fillId="0" borderId="0"/>
    <xf numFmtId="0" fontId="29" fillId="0" borderId="0"/>
    <xf numFmtId="0" fontId="29" fillId="0" borderId="0"/>
    <xf numFmtId="0" fontId="2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9" fillId="0" borderId="0"/>
    <xf numFmtId="0" fontId="2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9" fillId="0" borderId="0"/>
    <xf numFmtId="0" fontId="2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9" fillId="0" borderId="0"/>
    <xf numFmtId="0" fontId="29" fillId="0" borderId="0"/>
    <xf numFmtId="0" fontId="80" fillId="0" borderId="0"/>
    <xf numFmtId="0" fontId="80" fillId="0" borderId="0"/>
    <xf numFmtId="0" fontId="80" fillId="0" borderId="0"/>
    <xf numFmtId="0" fontId="80" fillId="0" borderId="0"/>
    <xf numFmtId="0" fontId="80"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 fillId="8" borderId="8" applyNumberFormat="0" applyFont="0" applyAlignment="0" applyProtection="0"/>
    <xf numFmtId="0" fontId="29" fillId="70" borderId="51" applyNumberFormat="0" applyAlignment="0" applyProtection="0"/>
    <xf numFmtId="0" fontId="29" fillId="70" borderId="51" applyNumberFormat="0" applyAlignment="0" applyProtection="0"/>
    <xf numFmtId="0" fontId="10" fillId="8" borderId="8" applyNumberFormat="0" applyFont="0" applyAlignment="0" applyProtection="0"/>
    <xf numFmtId="0" fontId="10" fillId="8" borderId="8" applyNumberFormat="0" applyFont="0" applyAlignment="0" applyProtection="0"/>
    <xf numFmtId="0" fontId="29" fillId="71" borderId="51"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9" fillId="71" borderId="51" applyNumberFormat="0" applyFont="0" applyAlignment="0" applyProtection="0"/>
    <xf numFmtId="0" fontId="29" fillId="71" borderId="51" applyNumberFormat="0" applyFont="0" applyAlignment="0" applyProtection="0"/>
    <xf numFmtId="0" fontId="30" fillId="70" borderId="51" applyNumberFormat="0" applyProtection="0">
      <alignment vertical="top"/>
    </xf>
    <xf numFmtId="0" fontId="82" fillId="62" borderId="52" applyNumberFormat="0" applyProtection="0">
      <alignment vertical="top"/>
    </xf>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0" applyNumberFormat="0" applyBorder="0" applyAlignment="0"/>
    <xf numFmtId="0" fontId="29" fillId="0" borderId="0" applyNumberFormat="0" applyBorder="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0" fontId="29" fillId="0" borderId="53" applyNumberFormat="0" applyFont="0" applyAlignment="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8" fillId="0" borderId="0" applyFill="0" applyBorder="0" applyAlignment="0" applyProtection="0"/>
    <xf numFmtId="9" fontId="29" fillId="0" borderId="0" applyFont="0" applyFill="0" applyBorder="0" applyAlignment="0" applyProtection="0"/>
    <xf numFmtId="9" fontId="29" fillId="0" borderId="0" applyFill="0" applyBorder="0" applyAlignment="0" applyProtection="0"/>
    <xf numFmtId="9" fontId="29" fillId="0" borderId="0" applyFill="0" applyBorder="0" applyAlignment="0" applyProtection="0"/>
    <xf numFmtId="9" fontId="68"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ill="0" applyBorder="0" applyProtection="0">
      <alignment vertical="top"/>
    </xf>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8"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8" fillId="0" borderId="0" applyFill="0" applyBorder="0" applyAlignment="0" applyProtection="0"/>
    <xf numFmtId="9" fontId="29" fillId="0" borderId="0" applyFont="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8"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ill="0" applyAlignment="0" applyProtection="0"/>
    <xf numFmtId="9" fontId="29" fillId="0" borderId="0" applyFill="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83" fillId="0" borderId="0"/>
    <xf numFmtId="180" fontId="83" fillId="0" borderId="0"/>
    <xf numFmtId="0" fontId="20" fillId="6" borderId="5" applyNumberFormat="0" applyAlignment="0" applyProtection="0"/>
    <xf numFmtId="0" fontId="82" fillId="62" borderId="52" applyNumberFormat="0" applyAlignment="0" applyProtection="0"/>
    <xf numFmtId="0" fontId="20" fillId="6" borderId="5" applyNumberFormat="0" applyAlignment="0" applyProtection="0"/>
    <xf numFmtId="0" fontId="20" fillId="6" borderId="5" applyNumberFormat="0" applyAlignment="0" applyProtection="0"/>
    <xf numFmtId="0" fontId="82" fillId="63" borderId="52" applyNumberFormat="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76" fillId="0" borderId="0" applyFont="0" applyFill="0" applyBorder="0" applyAlignment="0" applyProtection="0"/>
    <xf numFmtId="165"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76" fillId="0" borderId="0" applyFont="0" applyFill="0" applyBorder="0" applyAlignment="0" applyProtection="0"/>
    <xf numFmtId="165" fontId="29" fillId="0" borderId="0" applyFont="0" applyFill="0" applyBorder="0" applyAlignment="0" applyProtection="0"/>
    <xf numFmtId="43" fontId="1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1" fontId="68" fillId="0" borderId="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1" fontId="68" fillId="0" borderId="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2" fontId="29" fillId="0" borderId="0" applyFont="0" applyFill="0" applyBorder="0" applyAlignment="0" applyProtection="0"/>
    <xf numFmtId="181" fontId="29" fillId="0" borderId="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1" fontId="29" fillId="0" borderId="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81" fontId="68" fillId="0" borderId="0" applyFill="0" applyBorder="0" applyAlignment="0" applyProtection="0"/>
    <xf numFmtId="164" fontId="29" fillId="0" borderId="0" applyFill="0" applyBorder="0" applyAlignment="0" applyProtection="0"/>
    <xf numFmtId="16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79" fontId="29" fillId="0" borderId="0" applyFill="0" applyAlignment="0" applyProtection="0"/>
    <xf numFmtId="164" fontId="29" fillId="0" borderId="0" applyFill="0" applyBorder="0" applyAlignment="0" applyProtection="0"/>
    <xf numFmtId="16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76"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29" fillId="0" borderId="0" applyFont="0" applyFill="0" applyBorder="0" applyAlignment="0" applyProtection="0"/>
    <xf numFmtId="165" fontId="2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84" fillId="0" borderId="0"/>
    <xf numFmtId="0" fontId="24" fillId="0" borderId="0" applyNumberFormat="0" applyFill="0" applyBorder="0" applyAlignment="0" applyProtection="0"/>
    <xf numFmtId="0" fontId="8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7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70" fillId="0" borderId="0" applyNumberFormat="0" applyFill="0" applyBorder="0" applyAlignment="0" applyProtection="0"/>
    <xf numFmtId="0" fontId="86" fillId="0" borderId="54" applyNumberFormat="0" applyFill="0" applyProtection="0">
      <alignment vertical="top"/>
    </xf>
    <xf numFmtId="0" fontId="87" fillId="0" borderId="55" applyNumberFormat="0" applyFill="0" applyAlignment="0" applyProtection="0"/>
    <xf numFmtId="0" fontId="86" fillId="0" borderId="54" applyNumberFormat="0" applyFill="0" applyAlignment="0" applyProtection="0"/>
    <xf numFmtId="0" fontId="87" fillId="0" borderId="56" applyNumberFormat="0" applyFill="0" applyAlignment="0" applyProtection="0"/>
    <xf numFmtId="0" fontId="86" fillId="0" borderId="54" applyNumberFormat="0" applyFill="0" applyAlignment="0" applyProtection="0"/>
    <xf numFmtId="0" fontId="87" fillId="0" borderId="56" applyNumberFormat="0" applyFill="0" applyAlignment="0" applyProtection="0"/>
    <xf numFmtId="0" fontId="86" fillId="0" borderId="54" applyNumberFormat="0" applyFill="0" applyProtection="0">
      <alignment vertical="top"/>
    </xf>
    <xf numFmtId="0" fontId="86" fillId="0" borderId="54" applyNumberFormat="0" applyFill="0" applyProtection="0">
      <alignment vertical="top"/>
    </xf>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72" fillId="0" borderId="0" applyNumberFormat="0" applyFill="0" applyBorder="0" applyAlignment="0" applyProtection="0"/>
    <xf numFmtId="0" fontId="73" fillId="0" borderId="49" applyNumberFormat="0" applyFill="0" applyAlignment="0" applyProtection="0"/>
    <xf numFmtId="0" fontId="74" fillId="0" borderId="50" applyNumberFormat="0" applyFill="0" applyAlignment="0" applyProtection="0"/>
    <xf numFmtId="0" fontId="74" fillId="0" borderId="0" applyNumberFormat="0" applyFill="0" applyBorder="0" applyAlignment="0" applyProtection="0"/>
    <xf numFmtId="0" fontId="12" fillId="0" borderId="0" applyNumberFormat="0" applyFill="0" applyBorder="0" applyAlignment="0" applyProtection="0"/>
    <xf numFmtId="0" fontId="7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2" fillId="0" borderId="0" applyNumberFormat="0" applyFill="0" applyBorder="0" applyAlignment="0" applyProtection="0"/>
    <xf numFmtId="0" fontId="26" fillId="0" borderId="9" applyNumberFormat="0" applyFill="0" applyAlignment="0" applyProtection="0"/>
    <xf numFmtId="0" fontId="34" fillId="0" borderId="57"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34" fillId="0" borderId="57" applyNumberFormat="0" applyFill="0" applyProtection="0">
      <alignment vertical="top"/>
    </xf>
    <xf numFmtId="0" fontId="23" fillId="7" borderId="7" applyNumberFormat="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76"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28" fillId="0" borderId="0" applyFont="0" applyFill="0" applyBorder="0" applyAlignment="0" applyProtection="0"/>
    <xf numFmtId="43" fontId="1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165" fontId="29" fillId="0" borderId="0" applyFont="0" applyFill="0" applyBorder="0" applyAlignment="0" applyProtection="0"/>
    <xf numFmtId="43" fontId="10" fillId="0" borderId="0" applyFont="0" applyFill="0" applyBorder="0" applyAlignment="0" applyProtection="0"/>
    <xf numFmtId="0" fontId="85" fillId="0" borderId="0" applyNumberFormat="0" applyFill="0" applyBorder="0" applyProtection="0">
      <alignment vertical="top"/>
    </xf>
    <xf numFmtId="0" fontId="9" fillId="0" borderId="0"/>
    <xf numFmtId="9"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9" fillId="0" borderId="0"/>
    <xf numFmtId="0" fontId="29" fillId="71" borderId="64" applyNumberFormat="0" applyFont="0" applyAlignment="0" applyProtection="0"/>
    <xf numFmtId="0" fontId="9" fillId="8" borderId="8"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44" fontId="29" fillId="0" borderId="0" applyFont="0" applyFill="0" applyBorder="0" applyAlignment="0" applyProtection="0"/>
    <xf numFmtId="44" fontId="2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0" fontId="34" fillId="0" borderId="66" applyNumberFormat="0" applyFill="0" applyAlignment="0" applyProtection="0"/>
    <xf numFmtId="43" fontId="9" fillId="0" borderId="0" applyFont="0" applyFill="0" applyBorder="0" applyAlignment="0" applyProtection="0"/>
    <xf numFmtId="0" fontId="9" fillId="0" borderId="0"/>
    <xf numFmtId="0" fontId="9" fillId="8" borderId="8" applyNumberFormat="0" applyFont="0" applyAlignment="0" applyProtection="0"/>
    <xf numFmtId="0" fontId="29" fillId="71" borderId="64" applyNumberFormat="0" applyFont="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30" fillId="0" borderId="0" applyFill="0" applyBorder="0" applyProtection="0">
      <alignment vertical="top"/>
    </xf>
    <xf numFmtId="0" fontId="9" fillId="8" borderId="8" applyNumberFormat="0" applyFont="0" applyAlignment="0" applyProtection="0"/>
    <xf numFmtId="0" fontId="29" fillId="71" borderId="64" applyNumberFormat="0" applyFont="0" applyAlignment="0" applyProtection="0"/>
    <xf numFmtId="0" fontId="9" fillId="0" borderId="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63" fillId="65" borderId="47" applyNumberFormat="0" applyProtection="0">
      <alignment vertical="top"/>
    </xf>
    <xf numFmtId="0" fontId="61" fillId="43" borderId="0" applyNumberFormat="0" applyBorder="0" applyProtection="0">
      <alignment vertical="top"/>
    </xf>
    <xf numFmtId="0" fontId="67" fillId="46" borderId="63" applyNumberFormat="0" applyProtection="0">
      <alignment vertical="top"/>
    </xf>
    <xf numFmtId="0" fontId="64" fillId="0" borderId="48" applyNumberFormat="0" applyFill="0" applyProtection="0">
      <alignment vertical="top"/>
    </xf>
    <xf numFmtId="0" fontId="77" fillId="69" borderId="0" applyNumberFormat="0" applyBorder="0" applyProtection="0">
      <alignment vertical="top"/>
    </xf>
    <xf numFmtId="0" fontId="30" fillId="70" borderId="64" applyNumberFormat="0" applyProtection="0">
      <alignment vertical="top"/>
    </xf>
    <xf numFmtId="0" fontId="85" fillId="0" borderId="0" applyNumberFormat="0" applyFill="0" applyBorder="0" applyProtection="0">
      <alignment vertical="top"/>
    </xf>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0" fontId="9" fillId="0" borderId="0"/>
    <xf numFmtId="0" fontId="9" fillId="0" borderId="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7" fillId="3" borderId="0" applyNumberFormat="0" applyBorder="0" applyAlignment="0" applyProtection="0"/>
    <xf numFmtId="0" fontId="20" fillId="6" borderId="5" applyNumberFormat="0" applyAlignment="0" applyProtection="0"/>
    <xf numFmtId="0" fontId="21" fillId="6" borderId="4" applyNumberFormat="0" applyAlignment="0" applyProtection="0"/>
    <xf numFmtId="0" fontId="25" fillId="0" borderId="0" applyNumberFormat="0" applyFill="0" applyBorder="0" applyAlignment="0" applyProtection="0"/>
    <xf numFmtId="0" fontId="27"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7" fillId="32" borderId="0" applyNumberFormat="0" applyBorder="0" applyAlignment="0" applyProtection="0"/>
    <xf numFmtId="0" fontId="29" fillId="0" borderId="0"/>
    <xf numFmtId="0" fontId="81" fillId="0" borderId="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3" fontId="29" fillId="0" borderId="0" applyFont="0" applyFill="0" applyBorder="0" applyAlignment="0" applyProtection="0"/>
    <xf numFmtId="43" fontId="28"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43" fontId="29" fillId="0" borderId="0" applyFont="0" applyFill="0" applyBorder="0" applyAlignment="0" applyProtection="0"/>
    <xf numFmtId="183" fontId="29" fillId="0" borderId="0" applyFont="0" applyFill="0" applyBorder="0" applyAlignment="0" applyProtection="0"/>
    <xf numFmtId="0" fontId="28" fillId="0" borderId="0"/>
    <xf numFmtId="183" fontId="29" fillId="0" borderId="0" applyFont="0" applyFill="0" applyBorder="0" applyAlignment="0" applyProtection="0"/>
    <xf numFmtId="0" fontId="9" fillId="0" borderId="0"/>
    <xf numFmtId="43" fontId="28"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0" fontId="28" fillId="0" borderId="0"/>
    <xf numFmtId="0" fontId="9" fillId="0" borderId="0"/>
    <xf numFmtId="43"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79" fillId="0" borderId="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43" fontId="29" fillId="0" borderId="0" applyFont="0" applyFill="0" applyBorder="0" applyAlignment="0" applyProtection="0"/>
    <xf numFmtId="0" fontId="67" fillId="48" borderId="63" applyNumberFormat="0" applyAlignment="0" applyProtection="0"/>
    <xf numFmtId="0" fontId="62" fillId="62" borderId="63" applyNumberFormat="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79" fillId="0" borderId="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43" fontId="29" fillId="0" borderId="0" applyFont="0" applyFill="0" applyBorder="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67" fillId="67" borderId="63" applyNumberFormat="0" applyAlignment="0" applyProtection="0"/>
    <xf numFmtId="0" fontId="30" fillId="70" borderId="64" applyNumberFormat="0" applyProtection="0">
      <alignment vertical="top"/>
    </xf>
    <xf numFmtId="0" fontId="67" fillId="67"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79" fillId="0" borderId="0"/>
    <xf numFmtId="0" fontId="79" fillId="0" borderId="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79" fillId="0" borderId="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82" fillId="62" borderId="65"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67" fillId="67"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29" fillId="70" borderId="64" applyNumberFormat="0" applyAlignment="0" applyProtection="0"/>
    <xf numFmtId="0" fontId="82" fillId="62"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29" fillId="70" borderId="64" applyNumberFormat="0" applyAlignment="0" applyProtection="0"/>
    <xf numFmtId="0" fontId="30" fillId="70" borderId="64" applyNumberFormat="0" applyProtection="0">
      <alignment vertical="top"/>
    </xf>
    <xf numFmtId="0" fontId="62" fillId="62" borderId="63" applyNumberFormat="0" applyProtection="0">
      <alignment vertical="top"/>
    </xf>
    <xf numFmtId="0" fontId="67" fillId="67"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Alignment="0" applyProtection="0"/>
    <xf numFmtId="0" fontId="62" fillId="62" borderId="63" applyNumberFormat="0" applyAlignment="0" applyProtection="0"/>
    <xf numFmtId="0" fontId="62" fillId="63"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29" fillId="70" borderId="64" applyNumberFormat="0" applyAlignment="0" applyProtection="0"/>
    <xf numFmtId="0" fontId="67" fillId="67" borderId="63" applyNumberFormat="0" applyAlignment="0" applyProtection="0"/>
    <xf numFmtId="0" fontId="82" fillId="62" borderId="65" applyNumberFormat="0" applyProtection="0">
      <alignment vertical="top"/>
    </xf>
    <xf numFmtId="0" fontId="29" fillId="70" borderId="64" applyNumberFormat="0" applyAlignment="0" applyProtection="0"/>
    <xf numFmtId="0" fontId="82" fillId="63"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3" borderId="65" applyNumberFormat="0" applyAlignment="0" applyProtection="0"/>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29" fillId="70" borderId="64"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67" fillId="46" borderId="63" applyNumberFormat="0" applyProtection="0">
      <alignment vertical="top"/>
    </xf>
    <xf numFmtId="0" fontId="29" fillId="70" borderId="64" applyNumberFormat="0" applyAlignment="0" applyProtection="0"/>
    <xf numFmtId="0" fontId="67" fillId="48"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30" fillId="70" borderId="64" applyNumberFormat="0" applyProtection="0">
      <alignment vertical="top"/>
    </xf>
    <xf numFmtId="0" fontId="67" fillId="67" borderId="63" applyNumberFormat="0" applyAlignment="0" applyProtection="0"/>
    <xf numFmtId="0" fontId="30" fillId="70" borderId="64" applyNumberFormat="0" applyProtection="0">
      <alignment vertical="top"/>
    </xf>
    <xf numFmtId="0" fontId="62" fillId="62" borderId="63" applyNumberForma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30" fillId="70" borderId="64" applyNumberFormat="0" applyProtection="0">
      <alignment vertical="top"/>
    </xf>
    <xf numFmtId="0" fontId="29" fillId="70" borderId="64" applyNumberFormat="0" applyAlignment="0" applyProtection="0"/>
    <xf numFmtId="0" fontId="62" fillId="62"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67" fillId="46" borderId="63" applyNumberFormat="0" applyProtection="0">
      <alignment vertical="top"/>
    </xf>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29" fillId="70" borderId="64" applyNumberFormat="0" applyAlignment="0" applyProtection="0"/>
    <xf numFmtId="0" fontId="30" fillId="70" borderId="64" applyNumberFormat="0" applyProtection="0">
      <alignment vertical="top"/>
    </xf>
    <xf numFmtId="0" fontId="62" fillId="63" borderId="63" applyNumberFormat="0" applyAlignment="0" applyProtection="0"/>
    <xf numFmtId="0" fontId="62" fillId="62" borderId="63" applyNumberFormat="0" applyAlignment="0" applyProtection="0"/>
    <xf numFmtId="0" fontId="62" fillId="63"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7" fillId="48"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29" fillId="70" borderId="64"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30" fillId="70" borderId="64" applyNumberFormat="0" applyProtection="0">
      <alignment vertical="top"/>
    </xf>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2" fillId="63"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67" borderId="63" applyNumberFormat="0" applyAlignment="0" applyProtection="0"/>
    <xf numFmtId="0" fontId="67" fillId="67" borderId="63" applyNumberFormat="0" applyAlignment="0" applyProtection="0"/>
    <xf numFmtId="0" fontId="82" fillId="63"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82" fillId="62" borderId="65" applyNumberFormat="0" applyProtection="0">
      <alignment vertical="top"/>
    </xf>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67"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3" borderId="65"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7" fillId="46"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82" fillId="63"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2" fillId="63"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62" fillId="62"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29" fillId="70" borderId="64"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30" fillId="70" borderId="64" applyNumberFormat="0" applyProtection="0">
      <alignment vertical="top"/>
    </xf>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2" fillId="63"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67" borderId="63" applyNumberFormat="0" applyAlignment="0" applyProtection="0"/>
    <xf numFmtId="0" fontId="67" fillId="67" borderId="63" applyNumberFormat="0" applyAlignment="0" applyProtection="0"/>
    <xf numFmtId="0" fontId="82" fillId="63"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82" fillId="62" borderId="65" applyNumberFormat="0" applyProtection="0">
      <alignment vertical="top"/>
    </xf>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67"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3" borderId="65"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7" fillId="46"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82" fillId="63"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2" fillId="63"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62" fillId="62"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43" fontId="29" fillId="0" borderId="0" applyFont="0" applyFill="0" applyBorder="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67" fillId="67" borderId="63" applyNumberFormat="0" applyAlignment="0" applyProtection="0"/>
    <xf numFmtId="0" fontId="30" fillId="70" borderId="64" applyNumberFormat="0" applyProtection="0">
      <alignment vertical="top"/>
    </xf>
    <xf numFmtId="0" fontId="67" fillId="67"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29" fillId="70" borderId="64"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29" fillId="70" borderId="64" applyNumberFormat="0" applyAlignment="0" applyProtection="0"/>
    <xf numFmtId="0" fontId="82" fillId="62" borderId="65" applyNumberForma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29" fillId="70" borderId="64" applyNumberFormat="0" applyAlignment="0" applyProtection="0"/>
    <xf numFmtId="0" fontId="30" fillId="70" borderId="64" applyNumberFormat="0" applyProtection="0">
      <alignment vertical="top"/>
    </xf>
    <xf numFmtId="0" fontId="67" fillId="67"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82" fillId="63"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2" fillId="62"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29" fillId="70" borderId="64" applyNumberFormat="0" applyAlignment="0" applyProtection="0"/>
    <xf numFmtId="0" fontId="82" fillId="63" borderId="65" applyNumberFormat="0" applyAlignment="0" applyProtection="0"/>
    <xf numFmtId="0" fontId="29" fillId="70" borderId="64" applyNumberFormat="0" applyAlignment="0" applyProtection="0"/>
    <xf numFmtId="0" fontId="82" fillId="63" borderId="65" applyNumberFormat="0" applyAlignment="0" applyProtection="0"/>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82" fillId="62" borderId="65" applyNumberFormat="0" applyAlignment="0" applyProtection="0"/>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67" fillId="46" borderId="63" applyNumberFormat="0" applyProtection="0">
      <alignment vertical="top"/>
    </xf>
    <xf numFmtId="0" fontId="29" fillId="70" borderId="64" applyNumberFormat="0" applyAlignment="0" applyProtection="0"/>
    <xf numFmtId="0" fontId="67" fillId="48" borderId="63" applyNumberFormat="0" applyAlignment="0" applyProtection="0"/>
    <xf numFmtId="0" fontId="30" fillId="70" borderId="64"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30" fillId="70" borderId="64" applyNumberFormat="0" applyProtection="0">
      <alignment vertical="top"/>
    </xf>
    <xf numFmtId="0" fontId="67" fillId="67" borderId="63" applyNumberFormat="0" applyAlignment="0" applyProtection="0"/>
    <xf numFmtId="0" fontId="30" fillId="70" borderId="64" applyNumberFormat="0" applyProtection="0">
      <alignment vertical="top"/>
    </xf>
    <xf numFmtId="0" fontId="62" fillId="62"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82" fillId="63"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30" fillId="70" borderId="64"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82" fillId="63" borderId="65" applyNumberFormat="0" applyAlignment="0" applyProtection="0"/>
    <xf numFmtId="0" fontId="67" fillId="48"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62" fillId="62" borderId="63" applyNumberFormat="0" applyProtection="0">
      <alignment vertical="top"/>
    </xf>
    <xf numFmtId="0" fontId="62" fillId="63"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67" fillId="48"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82" fillId="62"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46" borderId="63"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0" borderId="64"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82" fillId="62" borderId="65"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7" fillId="67"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3" borderId="63" applyNumberFormat="0" applyAlignment="0" applyProtection="0"/>
    <xf numFmtId="0" fontId="67" fillId="46" borderId="63"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62" fillId="63" borderId="63" applyNumberFormat="0" applyAlignment="0" applyProtection="0"/>
    <xf numFmtId="0" fontId="29" fillId="70" borderId="64" applyNumberFormat="0" applyAlignment="0" applyProtection="0"/>
    <xf numFmtId="0" fontId="29" fillId="70" borderId="64" applyNumberFormat="0" applyAlignment="0" applyProtection="0"/>
    <xf numFmtId="0" fontId="62" fillId="62" borderId="63" applyNumberFormat="0" applyProtection="0">
      <alignment vertical="top"/>
    </xf>
    <xf numFmtId="0" fontId="82" fillId="63" borderId="65"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67" fillId="48" borderId="63" applyNumberFormat="0" applyAlignment="0" applyProtection="0"/>
    <xf numFmtId="0" fontId="62" fillId="62" borderId="63" applyNumberFormat="0" applyAlignment="0" applyProtection="0"/>
    <xf numFmtId="0" fontId="82" fillId="63"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82" fillId="63" borderId="65" applyNumberFormat="0" applyAlignment="0" applyProtection="0"/>
    <xf numFmtId="0" fontId="82" fillId="62"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82" fillId="62" borderId="65" applyNumberFormat="0" applyProtection="0">
      <alignment vertical="top"/>
    </xf>
    <xf numFmtId="0" fontId="62" fillId="62" borderId="63" applyNumberFormat="0" applyAlignment="0" applyProtection="0"/>
    <xf numFmtId="0" fontId="67" fillId="67" borderId="63" applyNumberFormat="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82" fillId="63" borderId="65" applyNumberFormat="0" applyAlignment="0" applyProtection="0"/>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3" borderId="65" applyNumberFormat="0" applyAlignment="0" applyProtection="0"/>
    <xf numFmtId="0" fontId="67" fillId="48" borderId="63" applyNumberFormat="0" applyAlignment="0" applyProtection="0"/>
    <xf numFmtId="0" fontId="82" fillId="62" borderId="65" applyNumberFormat="0" applyAlignment="0" applyProtection="0"/>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2" fillId="63"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67" fillId="67" borderId="63" applyNumberFormat="0" applyAlignment="0" applyProtection="0"/>
    <xf numFmtId="0" fontId="30" fillId="70" borderId="64" applyNumberFormat="0" applyProtection="0">
      <alignment vertical="top"/>
    </xf>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62" fillId="62" borderId="63" applyNumberFormat="0" applyProtection="0">
      <alignment vertical="top"/>
    </xf>
    <xf numFmtId="0" fontId="62" fillId="63"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29" fillId="70" borderId="64"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30" fillId="70" borderId="64" applyNumberFormat="0" applyProtection="0">
      <alignment vertical="top"/>
    </xf>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2" fillId="63"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67"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82" fillId="62" borderId="65"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67"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82" fillId="63" borderId="65" applyNumberFormat="0" applyAlignment="0" applyProtection="0"/>
    <xf numFmtId="0" fontId="82" fillId="63" borderId="65"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29" fillId="70" borderId="64"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82" fillId="62" borderId="65" applyNumberFormat="0" applyProtection="0">
      <alignment vertical="top"/>
    </xf>
    <xf numFmtId="0" fontId="62" fillId="62" borderId="63" applyNumberFormat="0" applyAlignment="0" applyProtection="0"/>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2" fillId="63"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67" fillId="46" borderId="63" applyNumberFormat="0" applyProtection="0">
      <alignment vertical="top"/>
    </xf>
    <xf numFmtId="0" fontId="29" fillId="70" borderId="64" applyNumberFormat="0" applyAlignment="0" applyProtection="0"/>
    <xf numFmtId="0" fontId="67" fillId="48"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62" fillId="62"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Protection="0">
      <alignment vertical="top"/>
    </xf>
    <xf numFmtId="0" fontId="67" fillId="67"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3" borderId="65"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62" fillId="62" borderId="63" applyNumberFormat="0" applyAlignment="0" applyProtection="0"/>
    <xf numFmtId="0" fontId="30" fillId="70" borderId="64" applyNumberFormat="0" applyProtection="0">
      <alignment vertical="top"/>
    </xf>
    <xf numFmtId="0" fontId="67" fillId="67" borderId="63" applyNumberFormat="0" applyAlignment="0" applyProtection="0"/>
    <xf numFmtId="0" fontId="30" fillId="70" borderId="64" applyNumberFormat="0" applyProtection="0">
      <alignment vertical="top"/>
    </xf>
    <xf numFmtId="0" fontId="30" fillId="70" borderId="64"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82" fillId="63"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82" fillId="63" borderId="65" applyNumberFormat="0" applyAlignment="0" applyProtection="0"/>
    <xf numFmtId="0" fontId="62" fillId="63"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Protection="0">
      <alignment vertical="top"/>
    </xf>
    <xf numFmtId="0" fontId="30" fillId="70" borderId="64" applyNumberFormat="0" applyProtection="0">
      <alignment vertical="top"/>
    </xf>
    <xf numFmtId="0" fontId="29" fillId="70" borderId="64"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67" fillId="67" borderId="63"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8"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7" fillId="46" borderId="63" applyNumberFormat="0" applyProtection="0">
      <alignment vertical="top"/>
    </xf>
    <xf numFmtId="0" fontId="62" fillId="62" borderId="63" applyNumberFormat="0" applyAlignment="0" applyProtection="0"/>
    <xf numFmtId="0" fontId="34" fillId="0" borderId="66" applyNumberFormat="0" applyFill="0" applyProtection="0">
      <alignment vertical="top"/>
    </xf>
    <xf numFmtId="0" fontId="67" fillId="48" borderId="63" applyNumberForma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2" borderId="65" applyNumberFormat="0" applyAlignment="0" applyProtection="0"/>
    <xf numFmtId="0" fontId="82" fillId="62" borderId="65" applyNumberFormat="0" applyProtection="0">
      <alignment vertical="top"/>
    </xf>
    <xf numFmtId="0" fontId="62" fillId="62" borderId="63" applyNumberFormat="0" applyProtection="0">
      <alignment vertical="top"/>
    </xf>
    <xf numFmtId="0" fontId="29" fillId="70" borderId="64" applyNumberFormat="0" applyAlignment="0" applyProtection="0"/>
    <xf numFmtId="0" fontId="29" fillId="70" borderId="64" applyNumberFormat="0" applyAlignment="0" applyProtection="0"/>
    <xf numFmtId="0" fontId="67" fillId="67"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2" fillId="63" borderId="63" applyNumberFormat="0" applyAlignment="0" applyProtection="0"/>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62" fillId="62"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29" fillId="70" borderId="64"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67" fillId="48"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82" fillId="63" borderId="65" applyNumberFormat="0" applyAlignment="0" applyProtection="0"/>
    <xf numFmtId="0" fontId="67" fillId="48"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3" borderId="65" applyNumberFormat="0" applyAlignment="0" applyProtection="0"/>
    <xf numFmtId="0" fontId="29" fillId="70" borderId="64"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3" borderId="65" applyNumberFormat="0" applyAlignment="0" applyProtection="0"/>
    <xf numFmtId="0" fontId="62" fillId="63"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62" fillId="62"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29" fillId="70" borderId="64"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67" fillId="48"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82" fillId="63" borderId="65" applyNumberFormat="0" applyAlignment="0" applyProtection="0"/>
    <xf numFmtId="0" fontId="67" fillId="48"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3" borderId="65" applyNumberFormat="0" applyAlignment="0" applyProtection="0"/>
    <xf numFmtId="0" fontId="62" fillId="63"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62" fillId="63"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82" fillId="62" borderId="65" applyNumberFormat="0" applyProtection="0">
      <alignment vertical="top"/>
    </xf>
    <xf numFmtId="0" fontId="30" fillId="70" borderId="64" applyNumberFormat="0" applyProtection="0">
      <alignment vertical="top"/>
    </xf>
    <xf numFmtId="0" fontId="67" fillId="46" borderId="63" applyNumberFormat="0" applyProtection="0">
      <alignment vertical="top"/>
    </xf>
    <xf numFmtId="0" fontId="30" fillId="70" borderId="64" applyNumberFormat="0" applyProtection="0">
      <alignment vertical="top"/>
    </xf>
    <xf numFmtId="0" fontId="29" fillId="70" borderId="64" applyNumberFormat="0" applyAlignment="0" applyProtection="0"/>
    <xf numFmtId="0" fontId="62" fillId="62"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29" fillId="70" borderId="64" applyNumberFormat="0" applyAlignment="0" applyProtection="0"/>
    <xf numFmtId="0" fontId="67" fillId="67" borderId="63" applyNumberFormat="0" applyAlignment="0" applyProtection="0"/>
    <xf numFmtId="0" fontId="82" fillId="62" borderId="65" applyNumberFormat="0" applyProtection="0">
      <alignment vertical="top"/>
    </xf>
    <xf numFmtId="0" fontId="67" fillId="48"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Alignment="0" applyProtection="0"/>
    <xf numFmtId="0" fontId="30" fillId="70" borderId="64" applyNumberFormat="0" applyProtection="0">
      <alignment vertical="top"/>
    </xf>
    <xf numFmtId="0" fontId="82" fillId="63" borderId="65"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29" fillId="70" borderId="64"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82" fillId="62" borderId="65"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67" fillId="46" borderId="63" applyNumberFormat="0" applyProtection="0">
      <alignment vertical="top"/>
    </xf>
    <xf numFmtId="0" fontId="29" fillId="70" borderId="64" applyNumberFormat="0" applyAlignment="0" applyProtection="0"/>
    <xf numFmtId="0" fontId="67" fillId="48"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82" fillId="62" borderId="65" applyNumberFormat="0" applyAlignment="0" applyProtection="0"/>
    <xf numFmtId="0" fontId="82" fillId="62" borderId="65" applyNumberFormat="0" applyAlignment="0" applyProtection="0"/>
    <xf numFmtId="0" fontId="67" fillId="48" borderId="63" applyNumberFormat="0" applyAlignment="0" applyProtection="0"/>
    <xf numFmtId="0" fontId="67" fillId="67"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34" fillId="0" borderId="66" applyNumberFormat="0" applyFill="0" applyAlignment="0" applyProtection="0"/>
    <xf numFmtId="0" fontId="30" fillId="70" borderId="64" applyNumberFormat="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62" fillId="62" borderId="63" applyNumberFormat="0" applyProtection="0">
      <alignment vertical="top"/>
    </xf>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30" fillId="70" borderId="64" applyNumberFormat="0" applyProtection="0">
      <alignment vertical="top"/>
    </xf>
    <xf numFmtId="0" fontId="29" fillId="70" borderId="64" applyNumberFormat="0" applyAlignment="0" applyProtection="0"/>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7" fillId="67"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62" fillId="63" borderId="63" applyNumberFormat="0" applyAlignment="0" applyProtection="0"/>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3" borderId="63" applyNumberFormat="0" applyAlignment="0" applyProtection="0"/>
    <xf numFmtId="0" fontId="82" fillId="63"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Protection="0">
      <alignment vertical="top"/>
    </xf>
    <xf numFmtId="0" fontId="62" fillId="62" borderId="63" applyNumberFormat="0" applyAlignment="0" applyProtection="0"/>
    <xf numFmtId="0" fontId="67" fillId="48" borderId="63" applyNumberFormat="0" applyAlignment="0" applyProtection="0"/>
    <xf numFmtId="0" fontId="67" fillId="67"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67"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3" borderId="65"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3"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0" fillId="70" borderId="64" applyNumberFormat="0" applyProtection="0">
      <alignment vertical="top"/>
    </xf>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67" fillId="46"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62" fillId="62"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2" borderId="63" applyNumberFormat="0" applyProtection="0">
      <alignment vertical="top"/>
    </xf>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62" fillId="63" borderId="63" applyNumberFormat="0" applyAlignment="0" applyProtection="0"/>
    <xf numFmtId="0" fontId="29" fillId="70" borderId="64"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3"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0" fillId="70" borderId="64" applyNumberFormat="0" applyProtection="0">
      <alignment vertical="top"/>
    </xf>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2" fillId="62"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0" fillId="70" borderId="64"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7" fillId="67" borderId="63" applyNumberFormat="0" applyAlignment="0" applyProtection="0"/>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46"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30" fillId="70" borderId="64"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62" fillId="63" borderId="63" applyNumberFormat="0" applyAlignment="0" applyProtection="0"/>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82" fillId="63" borderId="65"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8"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82" fillId="62" borderId="65" applyNumberFormat="0" applyProtection="0">
      <alignment vertical="top"/>
    </xf>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62" fillId="63"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7" fillId="46" borderId="63" applyNumberFormat="0" applyProtection="0">
      <alignment vertical="top"/>
    </xf>
    <xf numFmtId="0" fontId="82" fillId="62"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2" fillId="63"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29" fillId="70" borderId="64"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62" fillId="62"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34" fillId="0" borderId="66" applyNumberFormat="0" applyFill="0" applyProtection="0">
      <alignment vertical="top"/>
    </xf>
    <xf numFmtId="0" fontId="67" fillId="48" borderId="63" applyNumberFormat="0" applyAlignment="0" applyProtection="0"/>
    <xf numFmtId="0" fontId="29" fillId="70" borderId="64" applyNumberFormat="0" applyAlignment="0" applyProtection="0"/>
    <xf numFmtId="0" fontId="62" fillId="63" borderId="63"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67" fillId="67"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Protection="0">
      <alignment vertical="top"/>
    </xf>
    <xf numFmtId="0" fontId="82" fillId="62" borderId="65" applyNumberFormat="0" applyProtection="0">
      <alignment vertical="top"/>
    </xf>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2" fillId="62" borderId="63" applyNumberFormat="0" applyAlignment="0" applyProtection="0"/>
    <xf numFmtId="0" fontId="30" fillId="70" borderId="64"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82" fillId="62" borderId="65"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82" fillId="62" borderId="65" applyNumberFormat="0" applyProtection="0">
      <alignment vertical="top"/>
    </xf>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2" fillId="63"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2" borderId="65" applyNumberFormat="0" applyProtection="0">
      <alignment vertical="top"/>
    </xf>
    <xf numFmtId="0" fontId="67" fillId="48"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0" fillId="70" borderId="64" applyNumberFormat="0" applyProtection="0">
      <alignment vertical="top"/>
    </xf>
    <xf numFmtId="0" fontId="62" fillId="63" borderId="63" applyNumberFormat="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3" borderId="65" applyNumberFormat="0" applyAlignment="0" applyProtection="0"/>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30" fillId="70" borderId="64"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62" fillId="63" borderId="63" applyNumberFormat="0" applyAlignment="0" applyProtection="0"/>
    <xf numFmtId="0" fontId="29" fillId="70" borderId="64" applyNumberFormat="0" applyAlignment="0" applyProtection="0"/>
    <xf numFmtId="0" fontId="67" fillId="67"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Protection="0">
      <alignment vertical="top"/>
    </xf>
    <xf numFmtId="0" fontId="82" fillId="62" borderId="65"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30" fillId="70" borderId="64" applyNumberFormat="0" applyProtection="0">
      <alignment vertical="top"/>
    </xf>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2" fillId="62"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82" fillId="63" borderId="65"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30" fillId="70" borderId="64" applyNumberFormat="0" applyProtection="0">
      <alignment vertical="top"/>
    </xf>
    <xf numFmtId="0" fontId="82" fillId="63" borderId="65"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62" fillId="62"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82" fillId="63" borderId="65" applyNumberFormat="0" applyAlignment="0" applyProtection="0"/>
    <xf numFmtId="0" fontId="62" fillId="62" borderId="63" applyNumberFormat="0" applyProtection="0">
      <alignment vertical="top"/>
    </xf>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82" fillId="63"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62" fillId="62" borderId="63" applyNumberFormat="0" applyAlignment="0" applyProtection="0"/>
    <xf numFmtId="0" fontId="62" fillId="63" borderId="63"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29" fillId="70" borderId="64" applyNumberFormat="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Alignment="0" applyProtection="0"/>
    <xf numFmtId="0" fontId="82" fillId="63" borderId="65" applyNumberFormat="0" applyAlignment="0" applyProtection="0"/>
    <xf numFmtId="0" fontId="67" fillId="48" borderId="63" applyNumberFormat="0" applyAlignment="0" applyProtection="0"/>
    <xf numFmtId="0" fontId="82" fillId="63" borderId="65"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2" fillId="62"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7" fillId="67" borderId="63" applyNumberFormat="0" applyAlignment="0" applyProtection="0"/>
    <xf numFmtId="0" fontId="30" fillId="70" borderId="64" applyNumberFormat="0" applyProtection="0">
      <alignment vertical="top"/>
    </xf>
    <xf numFmtId="0" fontId="82" fillId="62" borderId="65" applyNumberFormat="0" applyAlignment="0" applyProtection="0"/>
    <xf numFmtId="0" fontId="67" fillId="67"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82" fillId="62" borderId="65"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82" fillId="62" borderId="65"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Alignment="0" applyProtection="0"/>
    <xf numFmtId="0" fontId="62" fillId="63"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67" fillId="67" borderId="63"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29" fillId="70" borderId="64" applyNumberFormat="0" applyAlignment="0" applyProtection="0"/>
    <xf numFmtId="0" fontId="62" fillId="62" borderId="63" applyNumberFormat="0" applyProtection="0">
      <alignment vertical="top"/>
    </xf>
    <xf numFmtId="0" fontId="67" fillId="67"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82" fillId="63" borderId="65"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67" fillId="46" borderId="63" applyNumberFormat="0" applyProtection="0">
      <alignment vertical="top"/>
    </xf>
    <xf numFmtId="0" fontId="34" fillId="0" borderId="66" applyNumberFormat="0" applyFill="0" applyAlignment="0" applyProtection="0"/>
    <xf numFmtId="0" fontId="62" fillId="62" borderId="63" applyNumberFormat="0" applyAlignment="0" applyProtection="0"/>
    <xf numFmtId="0" fontId="62" fillId="63" borderId="63" applyNumberFormat="0" applyAlignment="0" applyProtection="0"/>
    <xf numFmtId="0" fontId="82" fillId="63" borderId="65" applyNumberFormat="0" applyAlignment="0" applyProtection="0"/>
    <xf numFmtId="0" fontId="67" fillId="46" borderId="63" applyNumberFormat="0" applyProtection="0">
      <alignment vertical="top"/>
    </xf>
    <xf numFmtId="0" fontId="82" fillId="62" borderId="65" applyNumberFormat="0" applyProtection="0">
      <alignment vertical="top"/>
    </xf>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30" fillId="70" borderId="64" applyNumberFormat="0" applyProtection="0">
      <alignment vertical="top"/>
    </xf>
    <xf numFmtId="0" fontId="82" fillId="63" borderId="65" applyNumberFormat="0" applyAlignment="0" applyProtection="0"/>
    <xf numFmtId="0" fontId="82" fillId="62" borderId="65" applyNumberFormat="0" applyAlignment="0" applyProtection="0"/>
    <xf numFmtId="0" fontId="82" fillId="63" borderId="65" applyNumberFormat="0" applyAlignment="0" applyProtection="0"/>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82" fillId="63" borderId="65" applyNumberFormat="0" applyAlignment="0" applyProtection="0"/>
    <xf numFmtId="0" fontId="67" fillId="46" borderId="63" applyNumberFormat="0" applyProtection="0">
      <alignment vertical="top"/>
    </xf>
    <xf numFmtId="0" fontId="82" fillId="62" borderId="65"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82" fillId="63"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67" fillId="48"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7" fillId="67"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82" fillId="62" borderId="65" applyNumberFormat="0" applyAlignment="0" applyProtection="0"/>
    <xf numFmtId="0" fontId="62" fillId="63"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67" fillId="48"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3" borderId="63" applyNumberFormat="0" applyAlignment="0" applyProtection="0"/>
    <xf numFmtId="0" fontId="67" fillId="48"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30" fillId="70" borderId="64"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67"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62" fillId="63"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29" fillId="70" borderId="64"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62" fillId="62"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82" fillId="63" borderId="65" applyNumberFormat="0" applyAlignment="0" applyProtection="0"/>
    <xf numFmtId="0" fontId="67" fillId="46" borderId="63" applyNumberFormat="0" applyProtection="0">
      <alignment vertical="top"/>
    </xf>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67" fillId="48" borderId="63" applyNumberFormat="0" applyAlignment="0" applyProtection="0"/>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67" fillId="67" borderId="63" applyNumberFormat="0" applyAlignment="0" applyProtection="0"/>
    <xf numFmtId="0" fontId="62" fillId="63"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82" fillId="62" borderId="65" applyNumberFormat="0" applyAlignment="0" applyProtection="0"/>
    <xf numFmtId="0" fontId="62" fillId="63" borderId="63" applyNumberFormat="0" applyAlignment="0" applyProtection="0"/>
    <xf numFmtId="0" fontId="62" fillId="62" borderId="63" applyNumberFormat="0" applyAlignment="0" applyProtection="0"/>
    <xf numFmtId="0" fontId="62" fillId="63"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82" fillId="63"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82" fillId="63" borderId="65" applyNumberFormat="0" applyAlignment="0" applyProtection="0"/>
    <xf numFmtId="0" fontId="67" fillId="67" borderId="63" applyNumberFormat="0" applyAlignment="0" applyProtection="0"/>
    <xf numFmtId="0" fontId="82" fillId="63" borderId="65" applyNumberFormat="0" applyAlignment="0" applyProtection="0"/>
    <xf numFmtId="0" fontId="62" fillId="62"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2" fillId="62" borderId="63" applyNumberFormat="0" applyAlignment="0" applyProtection="0"/>
    <xf numFmtId="0" fontId="62" fillId="62"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2" fillId="62" borderId="63" applyNumberFormat="0" applyProtection="0">
      <alignment vertical="top"/>
    </xf>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29" fillId="70" borderId="64"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3" borderId="65"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3"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67" fillId="67" borderId="63" applyNumberFormat="0" applyAlignment="0" applyProtection="0"/>
    <xf numFmtId="0" fontId="82" fillId="63" borderId="65" applyNumberFormat="0" applyAlignment="0" applyProtection="0"/>
    <xf numFmtId="0" fontId="62" fillId="63" borderId="63" applyNumberFormat="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62" fillId="62"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Alignment="0" applyProtection="0"/>
    <xf numFmtId="0" fontId="67" fillId="48" borderId="63"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30" fillId="70" borderId="64"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67" fillId="48" borderId="63" applyNumberFormat="0" applyAlignment="0" applyProtection="0"/>
    <xf numFmtId="0" fontId="82" fillId="62" borderId="65"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62" fillId="63" borderId="63" applyNumberFormat="0" applyAlignment="0" applyProtection="0"/>
    <xf numFmtId="0" fontId="62" fillId="63"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46" borderId="63"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62" fillId="62" borderId="63"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30" fillId="70" borderId="64"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29" fillId="70" borderId="64" applyNumberFormat="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62" fillId="63"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82" fillId="62" borderId="65" applyNumberFormat="0" applyAlignment="0" applyProtection="0"/>
    <xf numFmtId="0" fontId="29" fillId="70" borderId="64"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82" fillId="62" borderId="65" applyNumberFormat="0" applyProtection="0">
      <alignment vertical="top"/>
    </xf>
    <xf numFmtId="0" fontId="82" fillId="62" borderId="65" applyNumberFormat="0" applyAlignment="0" applyProtection="0"/>
    <xf numFmtId="0" fontId="67" fillId="67" borderId="63" applyNumberFormat="0" applyAlignment="0" applyProtection="0"/>
    <xf numFmtId="0" fontId="30" fillId="70" borderId="64" applyNumberFormat="0" applyProtection="0">
      <alignment vertical="top"/>
    </xf>
    <xf numFmtId="0" fontId="29" fillId="70" borderId="64" applyNumberFormat="0" applyAlignment="0" applyProtection="0"/>
    <xf numFmtId="0" fontId="67" fillId="46" borderId="63"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7" fillId="48" borderId="63" applyNumberFormat="0" applyAlignment="0" applyProtection="0"/>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3"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67" fillId="67" borderId="63" applyNumberFormat="0" applyAlignment="0" applyProtection="0"/>
    <xf numFmtId="0" fontId="67" fillId="48"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3"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62" fillId="63"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7" fillId="46"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30" fillId="70" borderId="64" applyNumberFormat="0" applyProtection="0">
      <alignment vertical="top"/>
    </xf>
    <xf numFmtId="0" fontId="67" fillId="48"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82" fillId="63" borderId="65" applyNumberFormat="0" applyAlignment="0" applyProtection="0"/>
    <xf numFmtId="0" fontId="29" fillId="70" borderId="64" applyNumberFormat="0" applyAlignment="0" applyProtection="0"/>
    <xf numFmtId="0" fontId="82" fillId="63" borderId="65" applyNumberFormat="0" applyAlignment="0" applyProtection="0"/>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6" borderId="63" applyNumberFormat="0" applyProtection="0">
      <alignment vertical="top"/>
    </xf>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67" fillId="48"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67" fillId="67" borderId="63" applyNumberFormat="0" applyAlignment="0" applyProtection="0"/>
    <xf numFmtId="0" fontId="62" fillId="62" borderId="63" applyNumberFormat="0" applyAlignment="0" applyProtection="0"/>
    <xf numFmtId="0" fontId="67" fillId="67" borderId="63"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3"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62" fillId="62"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34" fillId="0" borderId="66" applyNumberFormat="0" applyFill="0" applyAlignment="0" applyProtection="0"/>
    <xf numFmtId="0" fontId="62" fillId="62" borderId="63" applyNumberFormat="0" applyProtection="0">
      <alignment vertical="top"/>
    </xf>
    <xf numFmtId="0" fontId="82" fillId="62" borderId="65" applyNumberFormat="0" applyProtection="0">
      <alignment vertical="top"/>
    </xf>
    <xf numFmtId="0" fontId="29" fillId="70" borderId="64" applyNumberFormat="0" applyAlignment="0" applyProtection="0"/>
    <xf numFmtId="0" fontId="30" fillId="70" borderId="64" applyNumberFormat="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3" borderId="65" applyNumberFormat="0" applyAlignment="0" applyProtection="0"/>
    <xf numFmtId="0" fontId="67" fillId="67"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67"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62" fillId="62" borderId="63" applyNumberFormat="0" applyAlignment="0" applyProtection="0"/>
    <xf numFmtId="0" fontId="29" fillId="70" borderId="64" applyNumberFormat="0" applyAlignment="0" applyProtection="0"/>
    <xf numFmtId="0" fontId="62" fillId="62" borderId="63" applyNumberForma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2" fillId="63"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67" borderId="63" applyNumberFormat="0" applyAlignment="0" applyProtection="0"/>
    <xf numFmtId="0" fontId="82" fillId="63" borderId="65" applyNumberFormat="0" applyAlignment="0" applyProtection="0"/>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67" fillId="48"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62" fillId="62"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2" fillId="62" borderId="63" applyNumberFormat="0" applyProtection="0">
      <alignment vertical="top"/>
    </xf>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Alignment="0" applyProtection="0"/>
    <xf numFmtId="0" fontId="30" fillId="70" borderId="64" applyNumberFormat="0" applyProtection="0">
      <alignment vertical="top"/>
    </xf>
    <xf numFmtId="0" fontId="62" fillId="63" borderId="63" applyNumberFormat="0" applyAlignment="0" applyProtection="0"/>
    <xf numFmtId="0" fontId="67" fillId="46" borderId="63" applyNumberFormat="0" applyProtection="0">
      <alignment vertical="top"/>
    </xf>
    <xf numFmtId="0" fontId="30" fillId="70" borderId="64"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0" borderId="64"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82" fillId="62" borderId="65" applyNumberFormat="0" applyProtection="0">
      <alignment vertical="top"/>
    </xf>
    <xf numFmtId="0" fontId="62" fillId="62" borderId="63" applyNumberFormat="0" applyProtection="0">
      <alignment vertical="top"/>
    </xf>
    <xf numFmtId="0" fontId="62" fillId="63" borderId="63" applyNumberFormat="0" applyAlignment="0" applyProtection="0"/>
    <xf numFmtId="0" fontId="29" fillId="70" borderId="64"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30" fillId="70" borderId="64" applyNumberFormat="0" applyProtection="0">
      <alignment vertical="top"/>
    </xf>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67" fillId="48"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Protection="0">
      <alignment vertical="top"/>
    </xf>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82" fillId="62" borderId="65"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67" fillId="46" borderId="63" applyNumberFormat="0" applyProtection="0">
      <alignment vertical="top"/>
    </xf>
    <xf numFmtId="0" fontId="82" fillId="62"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Alignment="0" applyProtection="0"/>
    <xf numFmtId="0" fontId="29" fillId="70" borderId="64"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67" fillId="48" borderId="63" applyNumberFormat="0" applyAlignment="0" applyProtection="0"/>
    <xf numFmtId="0" fontId="82" fillId="63" borderId="65" applyNumberFormat="0" applyAlignment="0" applyProtection="0"/>
    <xf numFmtId="0" fontId="29" fillId="70" borderId="64" applyNumberFormat="0" applyAlignment="0" applyProtection="0"/>
    <xf numFmtId="0" fontId="67" fillId="67"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62" fillId="62"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30" fillId="70" borderId="64"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62" fillId="62"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62" fillId="63" borderId="63" applyNumberFormat="0" applyAlignment="0" applyProtection="0"/>
    <xf numFmtId="0" fontId="29" fillId="70" borderId="64" applyNumberFormat="0" applyAlignment="0" applyProtection="0"/>
    <xf numFmtId="0" fontId="67" fillId="48" borderId="63" applyNumberFormat="0" applyAlignment="0" applyProtection="0"/>
    <xf numFmtId="0" fontId="82" fillId="62" borderId="65" applyNumberFormat="0" applyProtection="0">
      <alignment vertical="top"/>
    </xf>
    <xf numFmtId="0" fontId="30" fillId="70" borderId="64"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67" fillId="46"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29" fillId="70" borderId="64" applyNumberFormat="0" applyAlignment="0" applyProtection="0"/>
    <xf numFmtId="0" fontId="62" fillId="62" borderId="63" applyNumberFormat="0" applyAlignment="0" applyProtection="0"/>
    <xf numFmtId="0" fontId="29" fillId="71" borderId="64" applyNumberFormat="0" applyFont="0" applyAlignment="0" applyProtection="0"/>
    <xf numFmtId="0" fontId="62" fillId="63"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34" fillId="0" borderId="66" applyNumberFormat="0" applyFill="0" applyProtection="0">
      <alignment vertical="top"/>
    </xf>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2" fillId="62" borderId="63" applyNumberFormat="0" applyProtection="0">
      <alignment vertical="top"/>
    </xf>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67" fillId="48"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Alignment="0" applyProtection="0"/>
    <xf numFmtId="0" fontId="67" fillId="48" borderId="63"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29" fillId="70" borderId="64" applyNumberFormat="0" applyAlignment="0" applyProtection="0"/>
    <xf numFmtId="0" fontId="67" fillId="48"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67" fillId="48" borderId="63" applyNumberFormat="0" applyAlignment="0" applyProtection="0"/>
    <xf numFmtId="0" fontId="82" fillId="62" borderId="65"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62" fillId="63" borderId="63" applyNumberFormat="0" applyAlignment="0" applyProtection="0"/>
    <xf numFmtId="0" fontId="62" fillId="63"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34" fillId="0" borderId="66" applyNumberFormat="0" applyFill="0" applyProtection="0">
      <alignment vertical="top"/>
    </xf>
    <xf numFmtId="0" fontId="62" fillId="62" borderId="63"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67" borderId="63" applyNumberFormat="0" applyAlignment="0" applyProtection="0"/>
    <xf numFmtId="0" fontId="62" fillId="63"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82" fillId="62" borderId="65" applyNumberFormat="0" applyProtection="0">
      <alignment vertical="top"/>
    </xf>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0" borderId="64" applyNumberFormat="0" applyAlignment="0" applyProtection="0"/>
    <xf numFmtId="0" fontId="67" fillId="67" borderId="63"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82" fillId="63"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82" fillId="63" borderId="65" applyNumberFormat="0" applyAlignment="0" applyProtection="0"/>
    <xf numFmtId="0" fontId="29" fillId="70" borderId="64"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Alignment="0" applyProtection="0"/>
    <xf numFmtId="0" fontId="62" fillId="63" borderId="63" applyNumberForma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62" fillId="62" borderId="63" applyNumberFormat="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2" fillId="62"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Protection="0">
      <alignment vertical="top"/>
    </xf>
    <xf numFmtId="0" fontId="62" fillId="62" borderId="63" applyNumberFormat="0" applyAlignment="0" applyProtection="0"/>
    <xf numFmtId="0" fontId="30" fillId="70" borderId="64" applyNumberFormat="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67"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Protection="0">
      <alignment vertical="top"/>
    </xf>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67" borderId="63" applyNumberFormat="0" applyAlignment="0" applyProtection="0"/>
    <xf numFmtId="0" fontId="67" fillId="48"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67" fillId="67" borderId="63" applyNumberFormat="0" applyAlignment="0" applyProtection="0"/>
    <xf numFmtId="0" fontId="67" fillId="48"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3" borderId="65" applyNumberFormat="0" applyAlignment="0" applyProtection="0"/>
    <xf numFmtId="0" fontId="82" fillId="63" borderId="65"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62" fillId="63"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7" fillId="46"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82" fillId="62" borderId="65" applyNumberFormat="0" applyProtection="0">
      <alignment vertical="top"/>
    </xf>
    <xf numFmtId="0" fontId="67" fillId="67" borderId="63" applyNumberFormat="0" applyAlignment="0" applyProtection="0"/>
    <xf numFmtId="0" fontId="30" fillId="70" borderId="64" applyNumberFormat="0" applyProtection="0">
      <alignment vertical="top"/>
    </xf>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67" fillId="67" borderId="63" applyNumberFormat="0" applyAlignment="0" applyProtection="0"/>
    <xf numFmtId="0" fontId="62" fillId="62"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3" borderId="65" applyNumberFormat="0" applyAlignment="0" applyProtection="0"/>
    <xf numFmtId="0" fontId="67" fillId="48"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67" fillId="48" borderId="63" applyNumberFormat="0" applyAlignment="0" applyProtection="0"/>
    <xf numFmtId="0" fontId="67" fillId="48" borderId="63"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82" fillId="63" borderId="65"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29" fillId="70" borderId="64" applyNumberFormat="0" applyAlignment="0" applyProtection="0"/>
    <xf numFmtId="0" fontId="62" fillId="62" borderId="63" applyNumberForma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2" fillId="63" borderId="63" applyNumberFormat="0" applyAlignment="0" applyProtection="0"/>
    <xf numFmtId="0" fontId="82" fillId="62" borderId="65" applyNumberFormat="0" applyAlignment="0" applyProtection="0"/>
    <xf numFmtId="0" fontId="62" fillId="62"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67" borderId="63" applyNumberFormat="0" applyAlignment="0" applyProtection="0"/>
    <xf numFmtId="0" fontId="82" fillId="63" borderId="65" applyNumberFormat="0" applyAlignment="0" applyProtection="0"/>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67" fillId="67" borderId="63" applyNumberFormat="0" applyAlignment="0" applyProtection="0"/>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2" fillId="62"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82" fillId="63" borderId="65" applyNumberFormat="0" applyAlignment="0" applyProtection="0"/>
    <xf numFmtId="0" fontId="67" fillId="67"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67" fillId="67"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7" fillId="46" borderId="63" applyNumberFormat="0" applyProtection="0">
      <alignment vertical="top"/>
    </xf>
    <xf numFmtId="0" fontId="82" fillId="63"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82" fillId="62" borderId="65" applyNumberFormat="0" applyProtection="0">
      <alignment vertical="top"/>
    </xf>
    <xf numFmtId="0" fontId="82" fillId="62"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2" borderId="65" applyNumberFormat="0" applyAlignment="0" applyProtection="0"/>
    <xf numFmtId="0" fontId="34" fillId="0" borderId="66" applyNumberFormat="0" applyFill="0" applyAlignment="0" applyProtection="0"/>
    <xf numFmtId="0" fontId="67" fillId="67" borderId="63" applyNumberFormat="0" applyAlignment="0" applyProtection="0"/>
    <xf numFmtId="0" fontId="34" fillId="0" borderId="66" applyNumberFormat="0" applyFill="0" applyAlignment="0" applyProtection="0"/>
    <xf numFmtId="0" fontId="29" fillId="70" borderId="64"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30" fillId="70" borderId="64" applyNumberFormat="0" applyProtection="0">
      <alignment vertical="top"/>
    </xf>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3"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82" fillId="63" borderId="65"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30" fillId="70" borderId="64"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7" fillId="67"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29" fillId="70" borderId="64"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0" borderId="64" applyNumberFormat="0" applyAlignment="0" applyProtection="0"/>
    <xf numFmtId="0" fontId="30" fillId="70" borderId="64" applyNumberFormat="0" applyProtection="0">
      <alignment vertical="top"/>
    </xf>
    <xf numFmtId="0" fontId="67" fillId="48"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62" fillId="63" borderId="63" applyNumberForma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67" fillId="48"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62" fillId="63"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2" fillId="62"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82" fillId="63"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34" fillId="0" borderId="66" applyNumberFormat="0" applyFill="0" applyAlignment="0" applyProtection="0"/>
    <xf numFmtId="0" fontId="82" fillId="62" borderId="65"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62" fillId="62"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3" borderId="65"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82" fillId="62" borderId="65" applyNumberFormat="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30" fillId="70" borderId="64" applyNumberFormat="0" applyProtection="0">
      <alignment vertical="top"/>
    </xf>
    <xf numFmtId="0" fontId="29" fillId="70" borderId="64" applyNumberFormat="0" applyAlignment="0" applyProtection="0"/>
    <xf numFmtId="0" fontId="62" fillId="62"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67" fillId="46" borderId="63" applyNumberFormat="0" applyProtection="0">
      <alignment vertical="top"/>
    </xf>
    <xf numFmtId="0" fontId="82" fillId="62" borderId="65" applyNumberFormat="0" applyAlignment="0" applyProtection="0"/>
    <xf numFmtId="0" fontId="62" fillId="63"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29" fillId="70" borderId="64" applyNumberFormat="0" applyAlignment="0" applyProtection="0"/>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Protection="0">
      <alignment vertical="top"/>
    </xf>
    <xf numFmtId="0" fontId="82" fillId="62" borderId="65"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29" fillId="70" borderId="64" applyNumberFormat="0" applyAlignment="0" applyProtection="0"/>
    <xf numFmtId="0" fontId="30" fillId="70" borderId="64" applyNumberFormat="0" applyProtection="0">
      <alignment vertical="top"/>
    </xf>
    <xf numFmtId="0" fontId="62" fillId="63" borderId="63" applyNumberFormat="0" applyAlignment="0" applyProtection="0"/>
    <xf numFmtId="0" fontId="62" fillId="62" borderId="63" applyNumberFormat="0" applyAlignment="0" applyProtection="0"/>
    <xf numFmtId="0" fontId="62" fillId="63"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7" fillId="48"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29" fillId="70" borderId="64"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30" fillId="70" borderId="64" applyNumberFormat="0" applyProtection="0">
      <alignment vertical="top"/>
    </xf>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2" fillId="63"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67" borderId="63" applyNumberFormat="0" applyAlignment="0" applyProtection="0"/>
    <xf numFmtId="0" fontId="67" fillId="67" borderId="63" applyNumberFormat="0" applyAlignment="0" applyProtection="0"/>
    <xf numFmtId="0" fontId="82" fillId="63"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82" fillId="62" borderId="65" applyNumberFormat="0" applyProtection="0">
      <alignment vertical="top"/>
    </xf>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67"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3" borderId="65"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7" fillId="46"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82" fillId="63"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2" fillId="63"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62" fillId="62"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3"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30" fillId="70" borderId="64"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Protection="0">
      <alignment vertical="top"/>
    </xf>
    <xf numFmtId="0" fontId="67" fillId="48"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2" fillId="62"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62" fillId="62" borderId="63"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67" fillId="67"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2" borderId="65" applyNumberFormat="0" applyAlignment="0" applyProtection="0"/>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2" borderId="65"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34" fillId="0" borderId="66" applyNumberFormat="0" applyFill="0" applyProtection="0">
      <alignment vertical="top"/>
    </xf>
    <xf numFmtId="0" fontId="62" fillId="63"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62" fillId="63"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7" fillId="48" borderId="63" applyNumberFormat="0" applyAlignment="0" applyProtection="0"/>
    <xf numFmtId="0" fontId="67" fillId="48" borderId="63" applyNumberFormat="0" applyAlignment="0" applyProtection="0"/>
    <xf numFmtId="0" fontId="62" fillId="63" borderId="63" applyNumberFormat="0" applyAlignment="0" applyProtection="0"/>
    <xf numFmtId="0" fontId="29" fillId="70" borderId="64"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67" fillId="46" borderId="63" applyNumberFormat="0" applyProtection="0">
      <alignment vertical="top"/>
    </xf>
    <xf numFmtId="0" fontId="29" fillId="70" borderId="64" applyNumberFormat="0" applyAlignment="0" applyProtection="0"/>
    <xf numFmtId="0" fontId="82" fillId="62" borderId="65" applyNumberFormat="0" applyAlignment="0" applyProtection="0"/>
    <xf numFmtId="0" fontId="30" fillId="70" borderId="64" applyNumberFormat="0" applyProtection="0">
      <alignment vertical="top"/>
    </xf>
    <xf numFmtId="0" fontId="67" fillId="67" borderId="63" applyNumberFormat="0" applyAlignment="0" applyProtection="0"/>
    <xf numFmtId="0" fontId="62" fillId="63" borderId="63" applyNumberFormat="0" applyAlignment="0" applyProtection="0"/>
    <xf numFmtId="0" fontId="34" fillId="0" borderId="66" applyNumberFormat="0" applyFill="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Protection="0">
      <alignment vertical="top"/>
    </xf>
    <xf numFmtId="0" fontId="67" fillId="48"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Alignment="0" applyProtection="0"/>
    <xf numFmtId="0" fontId="82" fillId="62" borderId="65" applyNumberFormat="0" applyAlignment="0" applyProtection="0"/>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48" borderId="63" applyNumberFormat="0" applyAlignment="0" applyProtection="0"/>
    <xf numFmtId="0" fontId="62" fillId="62" borderId="63"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62" fillId="62"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62" fillId="62" borderId="63" applyNumberFormat="0" applyProtection="0">
      <alignment vertical="top"/>
    </xf>
    <xf numFmtId="0" fontId="67" fillId="67" borderId="63" applyNumberFormat="0" applyAlignment="0" applyProtection="0"/>
    <xf numFmtId="0" fontId="67" fillId="67"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82" fillId="62" borderId="65" applyNumberFormat="0" applyProtection="0">
      <alignment vertical="top"/>
    </xf>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Alignment="0" applyProtection="0"/>
    <xf numFmtId="0" fontId="67" fillId="67" borderId="63" applyNumberFormat="0" applyAlignment="0" applyProtection="0"/>
    <xf numFmtId="0" fontId="62" fillId="63" borderId="63" applyNumberFormat="0" applyAlignment="0" applyProtection="0"/>
    <xf numFmtId="0" fontId="67" fillId="48" borderId="63" applyNumberFormat="0" applyAlignment="0" applyProtection="0"/>
    <xf numFmtId="0" fontId="62" fillId="62"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67" fillId="48" borderId="63"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30" fillId="70" borderId="64" applyNumberFormat="0" applyProtection="0">
      <alignment vertical="top"/>
    </xf>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67" borderId="63" applyNumberFormat="0" applyAlignment="0" applyProtection="0"/>
    <xf numFmtId="0" fontId="82" fillId="63"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0" borderId="64"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7" fillId="67" borderId="63" applyNumberFormat="0" applyAlignment="0" applyProtection="0"/>
    <xf numFmtId="0" fontId="29" fillId="70" borderId="64" applyNumberFormat="0" applyAlignment="0" applyProtection="0"/>
    <xf numFmtId="0" fontId="30" fillId="70" borderId="64" applyNumberFormat="0" applyProtection="0">
      <alignment vertical="top"/>
    </xf>
    <xf numFmtId="0" fontId="29" fillId="70" borderId="64" applyNumberFormat="0" applyAlignment="0" applyProtection="0"/>
    <xf numFmtId="0" fontId="29" fillId="71" borderId="64" applyNumberFormat="0" applyFont="0" applyAlignment="0" applyProtection="0"/>
    <xf numFmtId="0" fontId="29" fillId="70" borderId="64" applyNumberFormat="0" applyAlignment="0" applyProtection="0"/>
    <xf numFmtId="0" fontId="30" fillId="70" borderId="64"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2" fillId="63" borderId="63" applyNumberFormat="0" applyAlignment="0" applyProtection="0"/>
    <xf numFmtId="0" fontId="62" fillId="62" borderId="63" applyNumberFormat="0" applyAlignment="0" applyProtection="0"/>
    <xf numFmtId="0" fontId="62" fillId="62" borderId="63" applyNumberFormat="0" applyAlignment="0" applyProtection="0"/>
    <xf numFmtId="0" fontId="62" fillId="62" borderId="63" applyNumberFormat="0" applyAlignment="0" applyProtection="0"/>
    <xf numFmtId="0" fontId="82" fillId="62" borderId="65" applyNumberFormat="0" applyProtection="0">
      <alignment vertical="top"/>
    </xf>
    <xf numFmtId="0" fontId="62" fillId="62" borderId="63" applyNumberFormat="0" applyProtection="0">
      <alignment vertical="top"/>
    </xf>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82" fillId="63" borderId="65" applyNumberFormat="0" applyAlignment="0" applyProtection="0"/>
    <xf numFmtId="0" fontId="62" fillId="63" borderId="63" applyNumberForma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62" fillId="63" borderId="63" applyNumberFormat="0" applyAlignment="0" applyProtection="0"/>
    <xf numFmtId="0" fontId="67" fillId="46" borderId="63" applyNumberFormat="0" applyProtection="0">
      <alignment vertical="top"/>
    </xf>
    <xf numFmtId="0" fontId="29" fillId="70" borderId="64"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62" fillId="62" borderId="63" applyNumberFormat="0" applyProtection="0">
      <alignment vertical="top"/>
    </xf>
    <xf numFmtId="0" fontId="62" fillId="63" borderId="63" applyNumberFormat="0" applyAlignment="0" applyProtection="0"/>
    <xf numFmtId="0" fontId="62" fillId="62"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82" fillId="63" borderId="65" applyNumberFormat="0" applyAlignment="0" applyProtection="0"/>
    <xf numFmtId="0" fontId="67" fillId="46" borderId="63" applyNumberFormat="0" applyProtection="0">
      <alignment vertical="top"/>
    </xf>
    <xf numFmtId="0" fontId="30" fillId="70" borderId="64" applyNumberFormat="0" applyProtection="0">
      <alignment vertical="top"/>
    </xf>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82" fillId="62" borderId="65"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62" fillId="62"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67" fillId="46" borderId="63" applyNumberFormat="0" applyProtection="0">
      <alignment vertical="top"/>
    </xf>
    <xf numFmtId="0" fontId="67" fillId="67" borderId="63" applyNumberFormat="0" applyAlignment="0" applyProtection="0"/>
    <xf numFmtId="0" fontId="34" fillId="0" borderId="66" applyNumberFormat="0" applyFill="0" applyAlignment="0" applyProtection="0"/>
    <xf numFmtId="0" fontId="67" fillId="48" borderId="63" applyNumberFormat="0" applyAlignment="0" applyProtection="0"/>
    <xf numFmtId="0" fontId="67" fillId="48"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82" fillId="63" borderId="65" applyNumberFormat="0" applyAlignment="0" applyProtection="0"/>
    <xf numFmtId="0" fontId="34" fillId="0" borderId="66" applyNumberFormat="0" applyFill="0" applyProtection="0">
      <alignment vertical="top"/>
    </xf>
    <xf numFmtId="0" fontId="82" fillId="63" borderId="65" applyNumberFormat="0" applyAlignment="0" applyProtection="0"/>
    <xf numFmtId="0" fontId="29" fillId="71" borderId="64" applyNumberFormat="0" applyFont="0" applyAlignment="0" applyProtection="0"/>
    <xf numFmtId="0" fontId="30" fillId="70" borderId="64" applyNumberFormat="0" applyProtection="0">
      <alignment vertical="top"/>
    </xf>
    <xf numFmtId="0" fontId="62" fillId="63"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67" borderId="63" applyNumberFormat="0" applyAlignment="0" applyProtection="0"/>
    <xf numFmtId="0" fontId="67" fillId="67" borderId="63" applyNumberFormat="0" applyAlignment="0" applyProtection="0"/>
    <xf numFmtId="0" fontId="82" fillId="63"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Protection="0">
      <alignment vertical="top"/>
    </xf>
    <xf numFmtId="0" fontId="29" fillId="70" borderId="64" applyNumberFormat="0" applyAlignment="0" applyProtection="0"/>
    <xf numFmtId="0" fontId="62" fillId="62" borderId="63" applyNumberFormat="0" applyProtection="0">
      <alignment vertical="top"/>
    </xf>
    <xf numFmtId="0" fontId="29" fillId="70" borderId="64" applyNumberForma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3"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62" fillId="63" borderId="63" applyNumberFormat="0" applyAlignment="0" applyProtection="0"/>
    <xf numFmtId="0" fontId="82" fillId="63" borderId="65" applyNumberFormat="0" applyAlignment="0" applyProtection="0"/>
    <xf numFmtId="0" fontId="34" fillId="0" borderId="66" applyNumberFormat="0" applyFill="0" applyProtection="0">
      <alignment vertical="top"/>
    </xf>
    <xf numFmtId="0" fontId="30" fillId="70" borderId="64" applyNumberFormat="0" applyProtection="0">
      <alignment vertical="top"/>
    </xf>
    <xf numFmtId="0" fontId="67" fillId="46" borderId="63" applyNumberFormat="0" applyProtection="0">
      <alignment vertical="top"/>
    </xf>
    <xf numFmtId="0" fontId="82" fillId="62" borderId="65" applyNumberFormat="0" applyAlignment="0" applyProtection="0"/>
    <xf numFmtId="0" fontId="62" fillId="62"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67" fillId="67"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62" fillId="62" borderId="63" applyNumberFormat="0" applyProtection="0">
      <alignment vertical="top"/>
    </xf>
    <xf numFmtId="0" fontId="82" fillId="62" borderId="65" applyNumberFormat="0" applyProtection="0">
      <alignment vertical="top"/>
    </xf>
    <xf numFmtId="0" fontId="30" fillId="70" borderId="64" applyNumberFormat="0" applyProtection="0">
      <alignment vertical="top"/>
    </xf>
    <xf numFmtId="0" fontId="82" fillId="62" borderId="65" applyNumberFormat="0" applyAlignment="0" applyProtection="0"/>
    <xf numFmtId="0" fontId="29" fillId="70" borderId="64" applyNumberFormat="0" applyAlignment="0" applyProtection="0"/>
    <xf numFmtId="0" fontId="82" fillId="63" borderId="65" applyNumberFormat="0" applyAlignment="0" applyProtection="0"/>
    <xf numFmtId="0" fontId="67" fillId="67" borderId="63" applyNumberFormat="0" applyAlignment="0" applyProtection="0"/>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34" fillId="0" borderId="66" applyNumberFormat="0" applyFill="0" applyProtection="0">
      <alignment vertical="top"/>
    </xf>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67" fillId="67" borderId="63" applyNumberFormat="0" applyAlignment="0" applyProtection="0"/>
    <xf numFmtId="0" fontId="67" fillId="67" borderId="63" applyNumberForma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Alignment="0" applyProtection="0"/>
    <xf numFmtId="0" fontId="62" fillId="63"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82" fillId="62" borderId="65" applyNumberFormat="0" applyProtection="0">
      <alignment vertical="top"/>
    </xf>
    <xf numFmtId="0" fontId="82" fillId="62" borderId="65" applyNumberFormat="0" applyAlignment="0" applyProtection="0"/>
    <xf numFmtId="0" fontId="62" fillId="62"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82" fillId="63" borderId="65" applyNumberFormat="0" applyAlignment="0" applyProtection="0"/>
    <xf numFmtId="0" fontId="29" fillId="70" borderId="64"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3"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3" borderId="65" applyNumberFormat="0" applyAlignment="0" applyProtection="0"/>
    <xf numFmtId="0" fontId="82" fillId="62" borderId="65" applyNumberFormat="0" applyProtection="0">
      <alignment vertical="top"/>
    </xf>
    <xf numFmtId="0" fontId="34" fillId="0" borderId="66" applyNumberFormat="0" applyFill="0" applyAlignment="0" applyProtection="0"/>
    <xf numFmtId="0" fontId="67" fillId="46" borderId="63" applyNumberFormat="0" applyProtection="0">
      <alignment vertical="top"/>
    </xf>
    <xf numFmtId="0" fontId="67" fillId="46" borderId="63" applyNumberFormat="0" applyProtection="0">
      <alignment vertical="top"/>
    </xf>
    <xf numFmtId="0" fontId="82" fillId="62" borderId="65" applyNumberFormat="0" applyAlignment="0" applyProtection="0"/>
    <xf numFmtId="0" fontId="82" fillId="63" borderId="65"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82" fillId="62" borderId="65" applyNumberFormat="0" applyAlignment="0" applyProtection="0"/>
    <xf numFmtId="0" fontId="82" fillId="62" borderId="65"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82" fillId="62" borderId="65"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Alignment="0" applyProtection="0"/>
    <xf numFmtId="0" fontId="82" fillId="62" borderId="65"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29" fillId="71" borderId="64" applyNumberFormat="0" applyFont="0" applyAlignment="0" applyProtection="0"/>
    <xf numFmtId="0" fontId="67" fillId="46" borderId="63" applyNumberFormat="0" applyProtection="0">
      <alignment vertical="top"/>
    </xf>
    <xf numFmtId="0" fontId="62" fillId="62"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82" fillId="63" borderId="65" applyNumberFormat="0" applyAlignment="0" applyProtection="0"/>
    <xf numFmtId="0" fontId="29" fillId="71" borderId="64" applyNumberFormat="0" applyFont="0" applyAlignment="0" applyProtection="0"/>
    <xf numFmtId="0" fontId="29" fillId="70" borderId="64" applyNumberFormat="0" applyAlignment="0" applyProtection="0"/>
    <xf numFmtId="0" fontId="82" fillId="63" borderId="65" applyNumberFormat="0" applyAlignment="0" applyProtection="0"/>
    <xf numFmtId="0" fontId="82" fillId="63"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62" fillId="62" borderId="63" applyNumberFormat="0" applyAlignment="0" applyProtection="0"/>
    <xf numFmtId="0" fontId="62" fillId="63" borderId="63" applyNumberFormat="0" applyAlignment="0" applyProtection="0"/>
    <xf numFmtId="0" fontId="34" fillId="0" borderId="66" applyNumberFormat="0" applyFill="0" applyProtection="0">
      <alignment vertical="top"/>
    </xf>
    <xf numFmtId="0" fontId="29" fillId="70" borderId="64"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3" borderId="65" applyNumberFormat="0" applyAlignment="0" applyProtection="0"/>
    <xf numFmtId="0" fontId="82" fillId="62" borderId="65" applyNumberFormat="0" applyAlignment="0" applyProtection="0"/>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82" fillId="62" borderId="65" applyNumberFormat="0" applyProtection="0">
      <alignment vertical="top"/>
    </xf>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Alignment="0" applyProtection="0"/>
    <xf numFmtId="0" fontId="82" fillId="62" borderId="65" applyNumberFormat="0" applyAlignment="0" applyProtection="0"/>
    <xf numFmtId="0" fontId="30" fillId="70" borderId="64" applyNumberFormat="0" applyProtection="0">
      <alignment vertical="top"/>
    </xf>
    <xf numFmtId="0" fontId="29" fillId="70" borderId="64" applyNumberFormat="0" applyAlignment="0" applyProtection="0"/>
    <xf numFmtId="0" fontId="62" fillId="63" borderId="63" applyNumberFormat="0" applyAlignment="0" applyProtection="0"/>
    <xf numFmtId="0" fontId="67" fillId="48" borderId="63" applyNumberFormat="0" applyAlignment="0" applyProtection="0"/>
    <xf numFmtId="0" fontId="67" fillId="67" borderId="63"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Alignment="0" applyProtection="0"/>
    <xf numFmtId="0" fontId="82" fillId="63" borderId="65"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29" fillId="70" borderId="64" applyNumberFormat="0" applyAlignment="0" applyProtection="0"/>
    <xf numFmtId="0" fontId="34" fillId="0" borderId="66" applyNumberFormat="0" applyFill="0" applyProtection="0">
      <alignment vertical="top"/>
    </xf>
    <xf numFmtId="0" fontId="62" fillId="62" borderId="63" applyNumberFormat="0" applyProtection="0">
      <alignment vertical="top"/>
    </xf>
    <xf numFmtId="0" fontId="82" fillId="63" borderId="65" applyNumberFormat="0" applyAlignment="0" applyProtection="0"/>
    <xf numFmtId="0" fontId="29" fillId="71" borderId="64" applyNumberFormat="0" applyFont="0" applyAlignment="0" applyProtection="0"/>
    <xf numFmtId="0" fontId="82" fillId="62" borderId="65" applyNumberFormat="0" applyProtection="0">
      <alignment vertical="top"/>
    </xf>
    <xf numFmtId="0" fontId="67" fillId="67" borderId="63" applyNumberFormat="0" applyAlignment="0" applyProtection="0"/>
    <xf numFmtId="0" fontId="29" fillId="70" borderId="64" applyNumberFormat="0" applyAlignment="0" applyProtection="0"/>
    <xf numFmtId="0" fontId="82" fillId="62" borderId="65" applyNumberFormat="0" applyAlignment="0" applyProtection="0"/>
    <xf numFmtId="0" fontId="82" fillId="62" borderId="65" applyNumberFormat="0" applyProtection="0">
      <alignment vertical="top"/>
    </xf>
    <xf numFmtId="0" fontId="62" fillId="63" borderId="63" applyNumberFormat="0" applyAlignment="0" applyProtection="0"/>
    <xf numFmtId="0" fontId="67" fillId="67"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62" fillId="62" borderId="63" applyNumberFormat="0" applyAlignment="0" applyProtection="0"/>
    <xf numFmtId="0" fontId="29" fillId="70" borderId="64"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Protection="0">
      <alignment vertical="top"/>
    </xf>
    <xf numFmtId="0" fontId="29" fillId="71" borderId="64" applyNumberFormat="0" applyFont="0" applyAlignment="0" applyProtection="0"/>
    <xf numFmtId="0" fontId="82" fillId="62" borderId="65" applyNumberFormat="0" applyProtection="0">
      <alignment vertical="top"/>
    </xf>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67" fillId="67" borderId="63" applyNumberFormat="0" applyAlignment="0" applyProtection="0"/>
    <xf numFmtId="0" fontId="82" fillId="62" borderId="65" applyNumberFormat="0" applyProtection="0">
      <alignment vertical="top"/>
    </xf>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29" fillId="71" borderId="64" applyNumberFormat="0" applyFont="0" applyAlignment="0" applyProtection="0"/>
    <xf numFmtId="0" fontId="30" fillId="70" borderId="64" applyNumberFormat="0" applyProtection="0">
      <alignment vertical="top"/>
    </xf>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46"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7" fillId="48" borderId="63" applyNumberFormat="0" applyAlignment="0" applyProtection="0"/>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Alignment="0" applyProtection="0"/>
    <xf numFmtId="0" fontId="29" fillId="71" borderId="64" applyNumberFormat="0" applyFont="0" applyAlignment="0" applyProtection="0"/>
    <xf numFmtId="0" fontId="67" fillId="67"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Protection="0">
      <alignment vertical="top"/>
    </xf>
    <xf numFmtId="0" fontId="82" fillId="62" borderId="65" applyNumberFormat="0" applyProtection="0">
      <alignment vertical="top"/>
    </xf>
    <xf numFmtId="0" fontId="82" fillId="63" borderId="65" applyNumberFormat="0" applyAlignment="0" applyProtection="0"/>
    <xf numFmtId="0" fontId="62" fillId="62" borderId="63" applyNumberFormat="0" applyProtection="0">
      <alignment vertical="top"/>
    </xf>
    <xf numFmtId="0" fontId="62" fillId="62" borderId="63" applyNumberFormat="0" applyProtection="0">
      <alignment vertical="top"/>
    </xf>
    <xf numFmtId="0" fontId="82" fillId="62" borderId="65" applyNumberFormat="0" applyProtection="0">
      <alignment vertical="top"/>
    </xf>
    <xf numFmtId="0" fontId="62" fillId="63" borderId="63" applyNumberFormat="0" applyAlignment="0" applyProtection="0"/>
    <xf numFmtId="0" fontId="82" fillId="62" borderId="65" applyNumberFormat="0" applyAlignment="0" applyProtection="0"/>
    <xf numFmtId="0" fontId="30" fillId="70" borderId="64" applyNumberFormat="0" applyProtection="0">
      <alignment vertical="top"/>
    </xf>
    <xf numFmtId="0" fontId="62" fillId="62" borderId="63" applyNumberFormat="0" applyAlignment="0" applyProtection="0"/>
    <xf numFmtId="0" fontId="82" fillId="63" borderId="65" applyNumberFormat="0" applyAlignment="0" applyProtection="0"/>
    <xf numFmtId="0" fontId="62" fillId="62" borderId="63" applyNumberFormat="0" applyProtection="0">
      <alignment vertical="top"/>
    </xf>
    <xf numFmtId="0" fontId="67" fillId="48" borderId="63" applyNumberFormat="0" applyAlignment="0" applyProtection="0"/>
    <xf numFmtId="0" fontId="82" fillId="62" borderId="65" applyNumberFormat="0" applyAlignment="0" applyProtection="0"/>
    <xf numFmtId="0" fontId="67" fillId="46" borderId="63" applyNumberFormat="0" applyProtection="0">
      <alignment vertical="top"/>
    </xf>
    <xf numFmtId="0" fontId="29" fillId="70" borderId="64" applyNumberFormat="0" applyAlignment="0" applyProtection="0"/>
    <xf numFmtId="0" fontId="82" fillId="63"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62" fillId="63"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67" fillId="67" borderId="63" applyNumberFormat="0" applyAlignment="0" applyProtection="0"/>
    <xf numFmtId="0" fontId="34" fillId="0" borderId="66" applyNumberFormat="0" applyFill="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67" borderId="63" applyNumberFormat="0" applyAlignment="0" applyProtection="0"/>
    <xf numFmtId="0" fontId="82" fillId="63" borderId="65" applyNumberFormat="0" applyAlignment="0" applyProtection="0"/>
    <xf numFmtId="0" fontId="30" fillId="70" borderId="64" applyNumberFormat="0" applyProtection="0">
      <alignment vertical="top"/>
    </xf>
    <xf numFmtId="0" fontId="82" fillId="62" borderId="65" applyNumberFormat="0" applyAlignment="0" applyProtection="0"/>
    <xf numFmtId="0" fontId="62" fillId="63" borderId="63" applyNumberFormat="0" applyAlignment="0" applyProtection="0"/>
    <xf numFmtId="0" fontId="67" fillId="67"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30" fillId="70" borderId="64" applyNumberFormat="0" applyProtection="0">
      <alignment vertical="top"/>
    </xf>
    <xf numFmtId="0" fontId="34" fillId="0" borderId="66" applyNumberFormat="0" applyFill="0" applyAlignment="0" applyProtection="0"/>
    <xf numFmtId="0" fontId="82" fillId="62" borderId="65" applyNumberFormat="0" applyProtection="0">
      <alignment vertical="top"/>
    </xf>
    <xf numFmtId="0" fontId="34" fillId="0" borderId="66" applyNumberFormat="0" applyFill="0" applyAlignment="0" applyProtection="0"/>
    <xf numFmtId="0" fontId="67" fillId="48" borderId="63" applyNumberFormat="0" applyAlignment="0" applyProtection="0"/>
    <xf numFmtId="0" fontId="62" fillId="63"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4" fillId="0" borderId="66" applyNumberFormat="0" applyFill="0" applyProtection="0">
      <alignment vertical="top"/>
    </xf>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Protection="0">
      <alignment vertical="top"/>
    </xf>
    <xf numFmtId="0" fontId="34" fillId="0" borderId="66" applyNumberFormat="0" applyFill="0" applyAlignment="0" applyProtection="0"/>
    <xf numFmtId="0" fontId="67" fillId="46" borderId="63" applyNumberFormat="0" applyProtection="0">
      <alignment vertical="top"/>
    </xf>
    <xf numFmtId="0" fontId="82" fillId="62" borderId="65" applyNumberFormat="0" applyProtection="0">
      <alignment vertical="top"/>
    </xf>
    <xf numFmtId="0" fontId="34" fillId="0" borderId="66" applyNumberFormat="0" applyFill="0" applyAlignment="0" applyProtection="0"/>
    <xf numFmtId="0" fontId="82" fillId="62" borderId="65" applyNumberFormat="0" applyAlignment="0" applyProtection="0"/>
    <xf numFmtId="0" fontId="82" fillId="62" borderId="65"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7" fillId="48" borderId="63" applyNumberFormat="0" applyAlignment="0" applyProtection="0"/>
    <xf numFmtId="0" fontId="82" fillId="62" borderId="65" applyNumberFormat="0" applyAlignment="0" applyProtection="0"/>
    <xf numFmtId="0" fontId="62" fillId="63" borderId="63" applyNumberFormat="0" applyAlignment="0" applyProtection="0"/>
    <xf numFmtId="0" fontId="82" fillId="62" borderId="65" applyNumberFormat="0" applyProtection="0">
      <alignment vertical="top"/>
    </xf>
    <xf numFmtId="0" fontId="34" fillId="0" borderId="66" applyNumberFormat="0" applyFill="0" applyProtection="0">
      <alignment vertical="top"/>
    </xf>
    <xf numFmtId="0" fontId="82" fillId="62" borderId="65" applyNumberFormat="0" applyProtection="0">
      <alignment vertical="top"/>
    </xf>
    <xf numFmtId="0" fontId="82" fillId="63" borderId="65" applyNumberForma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7" fillId="48" borderId="63"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6" borderId="63" applyNumberFormat="0" applyProtection="0">
      <alignment vertical="top"/>
    </xf>
    <xf numFmtId="0" fontId="34" fillId="0" borderId="66" applyNumberFormat="0" applyFill="0" applyAlignment="0" applyProtection="0"/>
    <xf numFmtId="0" fontId="34" fillId="0" borderId="66" applyNumberFormat="0" applyFill="0" applyAlignment="0" applyProtection="0"/>
    <xf numFmtId="0" fontId="67" fillId="48" borderId="63" applyNumberFormat="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2" borderId="63" applyNumberFormat="0" applyProtection="0">
      <alignment vertical="top"/>
    </xf>
    <xf numFmtId="0" fontId="67" fillId="46" borderId="63"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82" fillId="62" borderId="65" applyNumberFormat="0" applyAlignment="0" applyProtection="0"/>
    <xf numFmtId="0" fontId="34" fillId="0" borderId="66" applyNumberFormat="0" applyFill="0" applyAlignment="0" applyProtection="0"/>
    <xf numFmtId="0" fontId="62" fillId="63" borderId="63" applyNumberFormat="0" applyAlignment="0" applyProtection="0"/>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67" fillId="48" borderId="63"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67" fillId="67" borderId="63" applyNumberForma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29" fillId="71" borderId="64" applyNumberFormat="0" applyFont="0" applyAlignment="0" applyProtection="0"/>
    <xf numFmtId="0" fontId="29" fillId="70" borderId="64" applyNumberFormat="0" applyAlignment="0" applyProtection="0"/>
    <xf numFmtId="0" fontId="34" fillId="0" borderId="66" applyNumberFormat="0" applyFill="0" applyAlignment="0" applyProtection="0"/>
    <xf numFmtId="0" fontId="82" fillId="62" borderId="65" applyNumberFormat="0" applyAlignment="0" applyProtection="0"/>
    <xf numFmtId="0" fontId="29" fillId="70" borderId="64" applyNumberFormat="0" applyAlignment="0" applyProtection="0"/>
    <xf numFmtId="0" fontId="62" fillId="62" borderId="63"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67" fillId="67" borderId="63" applyNumberFormat="0" applyAlignment="0" applyProtection="0"/>
    <xf numFmtId="0" fontId="67" fillId="48" borderId="63" applyNumberFormat="0" applyAlignment="0" applyProtection="0"/>
    <xf numFmtId="0" fontId="30" fillId="70" borderId="64" applyNumberFormat="0" applyProtection="0">
      <alignment vertical="top"/>
    </xf>
    <xf numFmtId="0" fontId="67" fillId="46" borderId="63" applyNumberFormat="0" applyProtection="0">
      <alignment vertical="top"/>
    </xf>
    <xf numFmtId="0" fontId="29" fillId="71" borderId="64" applyNumberFormat="0" applyFont="0" applyAlignment="0" applyProtection="0"/>
    <xf numFmtId="0" fontId="62" fillId="62" borderId="63" applyNumberFormat="0" applyProtection="0">
      <alignment vertical="top"/>
    </xf>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1" borderId="64" applyNumberFormat="0" applyFont="0" applyAlignment="0" applyProtection="0"/>
    <xf numFmtId="0" fontId="34" fillId="0" borderId="66" applyNumberFormat="0" applyFill="0" applyAlignment="0" applyProtection="0"/>
    <xf numFmtId="0" fontId="29" fillId="71" borderId="64" applyNumberFormat="0" applyFont="0" applyAlignment="0" applyProtection="0"/>
    <xf numFmtId="0" fontId="82" fillId="62" borderId="65" applyNumberFormat="0" applyAlignment="0" applyProtection="0"/>
    <xf numFmtId="0" fontId="29" fillId="70" borderId="64" applyNumberFormat="0" applyAlignment="0" applyProtection="0"/>
    <xf numFmtId="0" fontId="29" fillId="70" borderId="64" applyNumberFormat="0" applyAlignment="0" applyProtection="0"/>
    <xf numFmtId="0" fontId="34" fillId="0" borderId="66" applyNumberFormat="0" applyFill="0" applyProtection="0">
      <alignment vertical="top"/>
    </xf>
    <xf numFmtId="0" fontId="82" fillId="63" borderId="65" applyNumberFormat="0" applyAlignment="0" applyProtection="0"/>
    <xf numFmtId="0" fontId="82" fillId="62" borderId="65" applyNumberFormat="0" applyProtection="0">
      <alignment vertical="top"/>
    </xf>
    <xf numFmtId="0" fontId="30" fillId="70" borderId="64" applyNumberFormat="0" applyProtection="0">
      <alignment vertical="top"/>
    </xf>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2" fillId="62"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30" fillId="70" borderId="64" applyNumberFormat="0" applyProtection="0">
      <alignment vertical="top"/>
    </xf>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8" borderId="63" applyNumberFormat="0" applyAlignment="0" applyProtection="0"/>
    <xf numFmtId="0" fontId="62" fillId="62" borderId="63" applyNumberForma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62" fillId="62" borderId="63" applyNumberFormat="0" applyProtection="0">
      <alignment vertical="top"/>
    </xf>
    <xf numFmtId="0" fontId="29" fillId="71" borderId="64" applyNumberFormat="0" applyFont="0" applyAlignment="0" applyProtection="0"/>
    <xf numFmtId="0" fontId="67" fillId="46" borderId="63" applyNumberFormat="0" applyProtection="0">
      <alignment vertical="top"/>
    </xf>
    <xf numFmtId="0" fontId="30" fillId="70" borderId="64" applyNumberFormat="0" applyProtection="0">
      <alignment vertical="top"/>
    </xf>
    <xf numFmtId="0" fontId="67" fillId="48" borderId="63" applyNumberFormat="0" applyAlignment="0" applyProtection="0"/>
    <xf numFmtId="0" fontId="67" fillId="67" borderId="63" applyNumberFormat="0" applyAlignment="0" applyProtection="0"/>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0" borderId="64" applyNumberFormat="0" applyAlignment="0" applyProtection="0"/>
    <xf numFmtId="0" fontId="29" fillId="71" borderId="64" applyNumberFormat="0" applyFont="0" applyAlignment="0" applyProtection="0"/>
    <xf numFmtId="0" fontId="62" fillId="63" borderId="63" applyNumberFormat="0" applyAlignment="0" applyProtection="0"/>
    <xf numFmtId="0" fontId="62" fillId="62" borderId="63" applyNumberFormat="0" applyProtection="0">
      <alignment vertical="top"/>
    </xf>
    <xf numFmtId="0" fontId="62" fillId="63" borderId="63" applyNumberFormat="0" applyAlignment="0" applyProtection="0"/>
    <xf numFmtId="0" fontId="67" fillId="67" borderId="63" applyNumberFormat="0" applyAlignment="0" applyProtection="0"/>
    <xf numFmtId="0" fontId="67" fillId="46" borderId="63" applyNumberFormat="0" applyProtection="0">
      <alignment vertical="top"/>
    </xf>
    <xf numFmtId="0" fontId="29" fillId="71" borderId="64" applyNumberFormat="0" applyFont="0" applyAlignment="0" applyProtection="0"/>
    <xf numFmtId="0" fontId="30" fillId="70" borderId="64" applyNumberFormat="0" applyProtection="0">
      <alignment vertical="top"/>
    </xf>
    <xf numFmtId="0" fontId="82" fillId="62" borderId="65" applyNumberFormat="0" applyProtection="0">
      <alignment vertical="top"/>
    </xf>
    <xf numFmtId="0" fontId="82" fillId="63" borderId="65" applyNumberFormat="0" applyAlignment="0" applyProtection="0"/>
    <xf numFmtId="0" fontId="34" fillId="0" borderId="66" applyNumberFormat="0" applyFill="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29" fillId="71" borderId="64" applyNumberFormat="0" applyFont="0" applyAlignment="0" applyProtection="0"/>
    <xf numFmtId="0" fontId="29" fillId="70" borderId="64" applyNumberFormat="0" applyAlignment="0" applyProtection="0"/>
    <xf numFmtId="0" fontId="29" fillId="70" borderId="64" applyNumberFormat="0" applyAlignment="0" applyProtection="0"/>
    <xf numFmtId="0" fontId="30" fillId="70" borderId="64" applyNumberFormat="0" applyProtection="0">
      <alignment vertical="top"/>
    </xf>
    <xf numFmtId="0" fontId="29" fillId="71" borderId="64" applyNumberFormat="0" applyFont="0" applyAlignment="0" applyProtection="0"/>
    <xf numFmtId="0" fontId="29" fillId="71" borderId="64" applyNumberFormat="0" applyFont="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4" fontId="29"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0" fontId="82" fillId="63" borderId="65" applyNumberFormat="0" applyAlignment="0" applyProtection="0"/>
    <xf numFmtId="0" fontId="67" fillId="46" borderId="63" applyNumberFormat="0" applyProtection="0">
      <alignment vertical="top"/>
    </xf>
    <xf numFmtId="0" fontId="67" fillId="67" borderId="63" applyNumberFormat="0" applyAlignment="0" applyProtection="0"/>
    <xf numFmtId="0" fontId="29" fillId="71" borderId="64" applyNumberFormat="0" applyFont="0" applyAlignment="0" applyProtection="0"/>
    <xf numFmtId="0" fontId="34" fillId="0" borderId="66" applyNumberFormat="0" applyFill="0" applyProtection="0">
      <alignment vertical="top"/>
    </xf>
    <xf numFmtId="0" fontId="62" fillId="63" borderId="63" applyNumberFormat="0" applyAlignment="0" applyProtection="0"/>
    <xf numFmtId="0" fontId="62" fillId="62" borderId="63" applyNumberFormat="0" applyProtection="0">
      <alignment vertical="top"/>
    </xf>
    <xf numFmtId="0" fontId="30" fillId="70" borderId="64" applyNumberFormat="0" applyProtection="0">
      <alignment vertical="top"/>
    </xf>
    <xf numFmtId="0" fontId="62" fillId="62" borderId="63" applyNumberFormat="0" applyAlignment="0" applyProtection="0"/>
    <xf numFmtId="0" fontId="67" fillId="48" borderId="63" applyNumberFormat="0" applyAlignment="0" applyProtection="0"/>
    <xf numFmtId="0" fontId="29" fillId="70" borderId="64" applyNumberFormat="0" applyAlignment="0" applyProtection="0"/>
    <xf numFmtId="0" fontId="29" fillId="70" borderId="64" applyNumberFormat="0" applyAlignment="0" applyProtection="0"/>
    <xf numFmtId="0" fontId="82" fillId="62" borderId="65" applyNumberFormat="0" applyAlignment="0" applyProtection="0"/>
    <xf numFmtId="0" fontId="34" fillId="0" borderId="66" applyNumberFormat="0" applyFill="0" applyAlignment="0" applyProtection="0"/>
    <xf numFmtId="0" fontId="29" fillId="71" borderId="64" applyNumberFormat="0" applyFont="0" applyAlignment="0" applyProtection="0"/>
    <xf numFmtId="0" fontId="29" fillId="71" borderId="64" applyNumberFormat="0" applyFont="0" applyAlignment="0" applyProtection="0"/>
    <xf numFmtId="0" fontId="82" fillId="62" borderId="65" applyNumberFormat="0" applyProtection="0">
      <alignment vertical="top"/>
    </xf>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8" fillId="41" borderId="0" applyNumberFormat="0" applyBorder="0" applyProtection="0">
      <alignment vertical="top"/>
    </xf>
    <xf numFmtId="0" fontId="28" fillId="42" borderId="0" applyNumberFormat="0" applyBorder="0" applyProtection="0">
      <alignment vertical="top"/>
    </xf>
    <xf numFmtId="0" fontId="28" fillId="43" borderId="0" applyNumberFormat="0" applyBorder="0" applyProtection="0">
      <alignment vertical="top"/>
    </xf>
    <xf numFmtId="0" fontId="28" fillId="44" borderId="0" applyNumberFormat="0" applyBorder="0" applyProtection="0">
      <alignment vertical="top"/>
    </xf>
    <xf numFmtId="0" fontId="28" fillId="45" borderId="0" applyNumberFormat="0" applyBorder="0" applyProtection="0">
      <alignment vertical="top"/>
    </xf>
    <xf numFmtId="0" fontId="28" fillId="46" borderId="0" applyNumberFormat="0" applyBorder="0" applyProtection="0">
      <alignment vertical="top"/>
    </xf>
    <xf numFmtId="0" fontId="28" fillId="49" borderId="0" applyNumberFormat="0" applyBorder="0" applyProtection="0">
      <alignment vertical="top"/>
    </xf>
    <xf numFmtId="0" fontId="28" fillId="50" borderId="0" applyNumberFormat="0" applyBorder="0" applyProtection="0">
      <alignment vertical="top"/>
    </xf>
    <xf numFmtId="0" fontId="28" fillId="51" borderId="0" applyNumberFormat="0" applyBorder="0" applyProtection="0">
      <alignment vertical="top"/>
    </xf>
    <xf numFmtId="0" fontId="28" fillId="44" borderId="0" applyNumberFormat="0" applyBorder="0" applyProtection="0">
      <alignment vertical="top"/>
    </xf>
    <xf numFmtId="0" fontId="28" fillId="49" borderId="0" applyNumberFormat="0" applyBorder="0" applyProtection="0">
      <alignment vertical="top"/>
    </xf>
    <xf numFmtId="0" fontId="28" fillId="52" borderId="0" applyNumberFormat="0" applyBorder="0" applyProtection="0">
      <alignment vertical="top"/>
    </xf>
    <xf numFmtId="0" fontId="59" fillId="53" borderId="0" applyNumberFormat="0" applyBorder="0" applyProtection="0">
      <alignment vertical="top"/>
    </xf>
    <xf numFmtId="0" fontId="59" fillId="50" borderId="0" applyNumberFormat="0" applyBorder="0" applyProtection="0">
      <alignment vertical="top"/>
    </xf>
    <xf numFmtId="0" fontId="59" fillId="51" borderId="0" applyNumberFormat="0" applyBorder="0" applyProtection="0">
      <alignment vertical="top"/>
    </xf>
    <xf numFmtId="0" fontId="59" fillId="54" borderId="0" applyNumberFormat="0" applyBorder="0" applyProtection="0">
      <alignment vertical="top"/>
    </xf>
    <xf numFmtId="0" fontId="59" fillId="55" borderId="0" applyNumberFormat="0" applyBorder="0" applyProtection="0">
      <alignment vertical="top"/>
    </xf>
    <xf numFmtId="0" fontId="59" fillId="56" borderId="0" applyNumberFormat="0" applyBorder="0" applyProtection="0">
      <alignment vertical="top"/>
    </xf>
    <xf numFmtId="0" fontId="59" fillId="57" borderId="0" applyNumberFormat="0" applyBorder="0" applyProtection="0">
      <alignment vertical="top"/>
    </xf>
    <xf numFmtId="0" fontId="59" fillId="58" borderId="0" applyNumberFormat="0" applyBorder="0" applyProtection="0">
      <alignment vertical="top"/>
    </xf>
    <xf numFmtId="0" fontId="59" fillId="59" borderId="0" applyNumberFormat="0" applyBorder="0" applyProtection="0">
      <alignment vertical="top"/>
    </xf>
    <xf numFmtId="0" fontId="59" fillId="54" borderId="0" applyNumberFormat="0" applyBorder="0" applyProtection="0">
      <alignment vertical="top"/>
    </xf>
    <xf numFmtId="0" fontId="59" fillId="55" borderId="0" applyNumberFormat="0" applyBorder="0" applyProtection="0">
      <alignment vertical="top"/>
    </xf>
    <xf numFmtId="0" fontId="59" fillId="60" borderId="0" applyNumberFormat="0" applyBorder="0" applyProtection="0">
      <alignment vertical="top"/>
    </xf>
    <xf numFmtId="0" fontId="60" fillId="42" borderId="0" applyNumberFormat="0" applyBorder="0" applyProtection="0">
      <alignment vertical="top"/>
    </xf>
    <xf numFmtId="0" fontId="70" fillId="0" borderId="0" applyNumberFormat="0" applyFill="0" applyBorder="0" applyProtection="0">
      <alignment vertical="top"/>
    </xf>
    <xf numFmtId="0" fontId="72" fillId="0" borderId="0" applyNumberFormat="0" applyFill="0" applyBorder="0" applyProtection="0">
      <alignment vertical="top"/>
    </xf>
    <xf numFmtId="0" fontId="73" fillId="0" borderId="49" applyNumberFormat="0" applyFill="0" applyProtection="0">
      <alignment vertical="top"/>
    </xf>
    <xf numFmtId="0" fontId="74" fillId="0" borderId="50" applyNumberFormat="0" applyFill="0" applyProtection="0">
      <alignment vertical="top"/>
    </xf>
    <xf numFmtId="0" fontId="74" fillId="0" borderId="0" applyNumberFormat="0" applyFill="0" applyBorder="0" applyProtection="0">
      <alignment vertical="top"/>
    </xf>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0" fontId="90" fillId="0" borderId="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8" borderId="8" applyNumberFormat="0" applyFont="0" applyAlignment="0" applyProtection="0"/>
    <xf numFmtId="0" fontId="28" fillId="8" borderId="8" applyNumberFormat="0" applyFont="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0" fontId="101" fillId="0" borderId="0"/>
    <xf numFmtId="0" fontId="103" fillId="0" borderId="0" applyNumberFormat="0" applyBorder="0" applyProtection="0"/>
    <xf numFmtId="0" fontId="103" fillId="0" borderId="0" applyNumberFormat="0" applyBorder="0" applyProtection="0"/>
    <xf numFmtId="175" fontId="103" fillId="0" borderId="0" applyBorder="0" applyProtection="0"/>
    <xf numFmtId="175" fontId="103" fillId="0" borderId="0" applyBorder="0" applyProtection="0"/>
    <xf numFmtId="0" fontId="104" fillId="0" borderId="0" applyNumberFormat="0" applyBorder="0" applyProtection="0"/>
    <xf numFmtId="0" fontId="103" fillId="0" borderId="0" applyNumberFormat="0" applyBorder="0" applyProtection="0"/>
    <xf numFmtId="0" fontId="105" fillId="0" borderId="0" applyNumberFormat="0" applyBorder="0" applyProtection="0">
      <alignment horizontal="center"/>
    </xf>
    <xf numFmtId="0" fontId="105" fillId="0" borderId="0" applyNumberFormat="0" applyBorder="0" applyProtection="0">
      <alignment horizontal="center" textRotation="90"/>
    </xf>
    <xf numFmtId="0" fontId="106" fillId="0" borderId="0" applyNumberFormat="0" applyBorder="0" applyProtection="0"/>
    <xf numFmtId="180" fontId="106" fillId="0" borderId="0" applyBorder="0" applyProtection="0"/>
    <xf numFmtId="43" fontId="102" fillId="0" borderId="0" applyFont="0" applyFill="0" applyBorder="0" applyAlignment="0" applyProtection="0"/>
    <xf numFmtId="175" fontId="103" fillId="0" borderId="0" applyBorder="0" applyProtection="0"/>
    <xf numFmtId="9" fontId="101" fillId="0" borderId="0" applyFont="0" applyFill="0" applyBorder="0" applyAlignment="0" applyProtection="0"/>
    <xf numFmtId="44" fontId="101" fillId="0" borderId="0" applyFont="0" applyFill="0" applyBorder="0" applyAlignment="0" applyProtection="0"/>
    <xf numFmtId="0" fontId="7" fillId="0" borderId="0"/>
    <xf numFmtId="9"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18" fillId="4" borderId="0" applyNumberFormat="0" applyBorder="0" applyAlignment="0" applyProtection="0"/>
    <xf numFmtId="0" fontId="7" fillId="0" borderId="0"/>
    <xf numFmtId="0" fontId="7" fillId="8" borderId="8" applyNumberFormat="0" applyFont="0" applyAlignment="0" applyProtection="0"/>
    <xf numFmtId="9" fontId="30" fillId="0" borderId="0" applyFill="0" applyBorder="0" applyProtection="0">
      <alignment vertical="top"/>
    </xf>
    <xf numFmtId="0" fontId="101" fillId="0" borderId="0"/>
    <xf numFmtId="0" fontId="74" fillId="0" borderId="98" applyNumberFormat="0" applyFill="0" applyAlignment="0" applyProtection="0"/>
    <xf numFmtId="44" fontId="29" fillId="0" borderId="0" applyFont="0" applyFill="0" applyBorder="0" applyAlignment="0" applyProtection="0"/>
    <xf numFmtId="44" fontId="2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8" fillId="0" borderId="0" applyFont="0" applyFill="0" applyBorder="0" applyAlignment="0" applyProtection="0"/>
    <xf numFmtId="43" fontId="28" fillId="0" borderId="0" applyFont="0" applyFill="0" applyBorder="0" applyAlignment="0" applyProtection="0"/>
    <xf numFmtId="0" fontId="74" fillId="0" borderId="98" applyNumberFormat="0" applyFill="0" applyProtection="0">
      <alignment vertical="top"/>
    </xf>
    <xf numFmtId="44" fontId="29" fillId="0" borderId="0" applyFill="0" applyBorder="0" applyAlignment="0" applyProtection="0"/>
    <xf numFmtId="43" fontId="7" fillId="0" borderId="0" applyFont="0" applyFill="0" applyBorder="0" applyAlignment="0" applyProtection="0"/>
    <xf numFmtId="0" fontId="7" fillId="0" borderId="0"/>
    <xf numFmtId="0" fontId="7" fillId="8" borderId="8" applyNumberFormat="0" applyFont="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43" fontId="28" fillId="0" borderId="0" applyFont="0" applyFill="0" applyBorder="0" applyAlignment="0" applyProtection="0"/>
    <xf numFmtId="43" fontId="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4"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0" fontId="74" fillId="0" borderId="50" applyNumberFormat="0" applyFill="0" applyAlignment="0" applyProtection="0"/>
    <xf numFmtId="0" fontId="7" fillId="0" borderId="0"/>
    <xf numFmtId="9"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8" borderId="8"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4" fillId="0" borderId="98" applyNumberFormat="0" applyFill="0" applyProtection="0">
      <alignment vertical="top"/>
    </xf>
    <xf numFmtId="0" fontId="74" fillId="0" borderId="98" applyNumberFormat="0" applyFill="0" applyAlignment="0" applyProtection="0"/>
    <xf numFmtId="44" fontId="28" fillId="0" borderId="0" applyFont="0" applyFill="0" applyBorder="0" applyAlignment="0" applyProtection="0"/>
    <xf numFmtId="165" fontId="102" fillId="0" borderId="0" applyFont="0" applyFill="0" applyBorder="0" applyAlignment="0" applyProtection="0"/>
    <xf numFmtId="165" fontId="29" fillId="0" borderId="0" applyFont="0" applyFill="0" applyBorder="0" applyAlignment="0" applyProtection="0"/>
    <xf numFmtId="0" fontId="109" fillId="0" borderId="0"/>
    <xf numFmtId="185" fontId="29" fillId="0" borderId="0" applyFont="0" applyFill="0" applyBorder="0" applyAlignment="0" applyProtection="0"/>
    <xf numFmtId="186" fontId="110" fillId="0" borderId="0">
      <protection locked="0"/>
    </xf>
    <xf numFmtId="0" fontId="38" fillId="78" borderId="68" applyFill="0" applyBorder="0" applyAlignment="0" applyProtection="0">
      <alignment vertical="center"/>
      <protection locked="0"/>
    </xf>
    <xf numFmtId="182" fontId="29" fillId="0" borderId="0" applyFont="0" applyFill="0" applyBorder="0" applyAlignment="0" applyProtection="0"/>
    <xf numFmtId="187" fontId="29" fillId="0" borderId="0" applyFont="0" applyFill="0" applyBorder="0" applyAlignment="0" applyProtection="0"/>
    <xf numFmtId="188" fontId="110" fillId="0" borderId="0">
      <protection locked="0"/>
    </xf>
    <xf numFmtId="0" fontId="110" fillId="0" borderId="0">
      <protection locked="0"/>
    </xf>
    <xf numFmtId="0" fontId="110" fillId="0" borderId="0">
      <protection locked="0"/>
    </xf>
    <xf numFmtId="0" fontId="104" fillId="0" borderId="0" applyNumberFormat="0" applyBorder="0" applyProtection="0"/>
    <xf numFmtId="0" fontId="28" fillId="0" borderId="0"/>
    <xf numFmtId="189" fontId="110" fillId="0" borderId="0">
      <protection locked="0"/>
    </xf>
    <xf numFmtId="189" fontId="110" fillId="0" borderId="0">
      <protection locked="0"/>
    </xf>
    <xf numFmtId="0" fontId="111" fillId="0" borderId="0" applyNumberFormat="0" applyFill="0" applyBorder="0" applyAlignment="0" applyProtection="0">
      <alignment vertical="top"/>
      <protection locked="0"/>
    </xf>
    <xf numFmtId="38" fontId="112" fillId="79" borderId="0" applyNumberFormat="0" applyBorder="0" applyAlignment="0" applyProtection="0"/>
    <xf numFmtId="0" fontId="113" fillId="0" borderId="0" applyNumberFormat="0" applyFill="0" applyBorder="0" applyAlignment="0" applyProtection="0">
      <alignment vertical="top"/>
      <protection locked="0"/>
    </xf>
    <xf numFmtId="0" fontId="114" fillId="0" borderId="0"/>
    <xf numFmtId="10" fontId="112" fillId="80" borderId="67" applyNumberFormat="0" applyBorder="0" applyAlignment="0" applyProtection="0"/>
    <xf numFmtId="0" fontId="29" fillId="0" borderId="0">
      <alignment horizontal="centerContinuous" vertical="justify"/>
    </xf>
    <xf numFmtId="0" fontId="29" fillId="0" borderId="0">
      <alignment horizontal="centerContinuous" vertical="justify"/>
    </xf>
    <xf numFmtId="0" fontId="29" fillId="0" borderId="0">
      <alignment horizontal="centerContinuous" vertical="justify"/>
    </xf>
    <xf numFmtId="0" fontId="115" fillId="0" borderId="0" applyAlignment="0">
      <alignment horizontal="center"/>
    </xf>
    <xf numFmtId="190" fontId="1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1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8"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alignment horizontal="left" vertical="center" indent="12"/>
    </xf>
    <xf numFmtId="0" fontId="112" fillId="0" borderId="68" applyBorder="0">
      <alignment horizontal="left" vertical="center" wrapText="1" indent="2"/>
      <protection locked="0"/>
    </xf>
    <xf numFmtId="0" fontId="112" fillId="0" borderId="68" applyBorder="0">
      <alignment horizontal="left" vertical="center" wrapText="1" indent="3"/>
      <protection locked="0"/>
    </xf>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91" fontId="110" fillId="0" borderId="0">
      <protection locked="0"/>
    </xf>
    <xf numFmtId="191" fontId="110" fillId="0" borderId="0">
      <protection locked="0"/>
    </xf>
    <xf numFmtId="192" fontId="110" fillId="0" borderId="0">
      <protection locked="0"/>
    </xf>
    <xf numFmtId="9" fontId="29" fillId="0" borderId="0" applyFont="0" applyFill="0" applyBorder="0" applyAlignment="0" applyProtection="0"/>
    <xf numFmtId="9" fontId="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118" fillId="0" borderId="0" applyFont="0" applyFill="0" applyBorder="0" applyAlignment="0" applyProtection="0"/>
    <xf numFmtId="193" fontId="119" fillId="0" borderId="0">
      <protection locked="0"/>
    </xf>
    <xf numFmtId="194" fontId="117" fillId="0" borderId="0" applyFont="0" applyFill="0" applyBorder="0" applyAlignment="0" applyProtection="0"/>
    <xf numFmtId="0" fontId="118" fillId="0" borderId="0"/>
    <xf numFmtId="0" fontId="120" fillId="0" borderId="0">
      <protection locked="0"/>
    </xf>
    <xf numFmtId="0" fontId="120" fillId="0" borderId="0">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7" fontId="29" fillId="0" borderId="0" applyFont="0" applyFill="0" applyBorder="0" applyAlignment="0" applyProtection="0"/>
    <xf numFmtId="187" fontId="29" fillId="0" borderId="0" applyFont="0" applyFill="0" applyBorder="0" applyAlignment="0" applyProtection="0"/>
    <xf numFmtId="187"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2" fillId="0" borderId="0" applyFont="0" applyFill="0" applyBorder="0" applyAlignment="0" applyProtection="0"/>
    <xf numFmtId="165"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29" fillId="0" borderId="0" applyFont="0" applyFill="0" applyBorder="0" applyAlignment="0" applyProtection="0"/>
    <xf numFmtId="181" fontId="29" fillId="0" borderId="0" applyFill="0" applyBorder="0" applyAlignment="0" applyProtection="0"/>
    <xf numFmtId="165"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6" fillId="0" borderId="70" applyNumberFormat="0" applyFont="0" applyAlignment="0">
      <alignment horizontal="left" vertical="top" indent="1"/>
    </xf>
    <xf numFmtId="2" fontId="112" fillId="81" borderId="84" applyNumberFormat="0" applyFont="0" applyFill="0" applyAlignment="0" applyProtection="0">
      <alignment horizontal="center" vertical="center"/>
    </xf>
    <xf numFmtId="2" fontId="112" fillId="81" borderId="84" applyNumberFormat="0" applyFont="0" applyFill="0" applyAlignment="0" applyProtection="0">
      <alignment horizontal="center" vertical="center"/>
    </xf>
    <xf numFmtId="0" fontId="5" fillId="0" borderId="0"/>
    <xf numFmtId="0" fontId="5" fillId="0" borderId="0"/>
    <xf numFmtId="165" fontId="29" fillId="0" borderId="0" applyFont="0" applyFill="0" applyBorder="0" applyAlignment="0" applyProtection="0"/>
    <xf numFmtId="0" fontId="127" fillId="0" borderId="0"/>
    <xf numFmtId="0" fontId="128" fillId="0" borderId="0"/>
    <xf numFmtId="176" fontId="29" fillId="0" borderId="0" applyFill="0" applyBorder="0" applyAlignment="0" applyProtection="0"/>
    <xf numFmtId="0" fontId="28" fillId="0" borderId="0"/>
    <xf numFmtId="165" fontId="29" fillId="0" borderId="0" applyFill="0" applyBorder="0" applyAlignment="0" applyProtection="0"/>
    <xf numFmtId="0" fontId="1" fillId="0" borderId="0"/>
  </cellStyleXfs>
  <cellXfs count="1235">
    <xf numFmtId="0" fontId="0" fillId="0" borderId="0" xfId="0"/>
    <xf numFmtId="0" fontId="29" fillId="0" borderId="0" xfId="51" applyFill="1" applyAlignment="1"/>
    <xf numFmtId="168" fontId="29" fillId="0" borderId="0" xfId="51" applyNumberFormat="1" applyFill="1" applyAlignment="1"/>
    <xf numFmtId="0" fontId="29" fillId="0" borderId="0" xfId="51" applyFill="1" applyAlignment="1">
      <alignment horizontal="center"/>
    </xf>
    <xf numFmtId="0" fontId="29" fillId="33" borderId="0" xfId="51" applyFill="1" applyBorder="1" applyAlignment="1"/>
    <xf numFmtId="0" fontId="29" fillId="33" borderId="0" xfId="51" applyFill="1" applyAlignment="1"/>
    <xf numFmtId="39" fontId="29" fillId="33" borderId="0" xfId="51" applyNumberFormat="1" applyFill="1" applyAlignment="1"/>
    <xf numFmtId="4" fontId="29" fillId="33" borderId="21" xfId="58" applyNumberFormat="1" applyFont="1" applyFill="1" applyBorder="1" applyAlignment="1">
      <alignment vertical="top" wrapText="1"/>
    </xf>
    <xf numFmtId="10" fontId="29" fillId="33" borderId="21" xfId="56" applyNumberFormat="1" applyFont="1" applyFill="1" applyBorder="1" applyAlignment="1">
      <alignment vertical="top" wrapText="1"/>
    </xf>
    <xf numFmtId="10" fontId="29" fillId="33" borderId="0" xfId="51" applyNumberFormat="1" applyFill="1" applyAlignment="1"/>
    <xf numFmtId="4" fontId="29" fillId="0" borderId="21" xfId="51" applyNumberFormat="1" applyFont="1" applyFill="1" applyBorder="1" applyAlignment="1">
      <alignment vertical="center" wrapText="1"/>
    </xf>
    <xf numFmtId="10" fontId="29" fillId="33" borderId="21" xfId="51" applyNumberFormat="1" applyFill="1" applyBorder="1" applyAlignment="1"/>
    <xf numFmtId="0" fontId="38" fillId="33" borderId="18" xfId="51" applyFont="1" applyFill="1" applyBorder="1" applyAlignment="1">
      <alignment horizontal="center"/>
    </xf>
    <xf numFmtId="165" fontId="38" fillId="0" borderId="24" xfId="58" applyFont="1" applyFill="1" applyBorder="1"/>
    <xf numFmtId="10" fontId="38" fillId="33" borderId="24" xfId="56" applyNumberFormat="1" applyFont="1" applyFill="1" applyBorder="1"/>
    <xf numFmtId="10" fontId="29" fillId="33" borderId="24" xfId="51" applyNumberFormat="1" applyFont="1" applyFill="1" applyBorder="1" applyAlignment="1">
      <alignment horizontal="center" vertical="top" wrapText="1"/>
    </xf>
    <xf numFmtId="168" fontId="29" fillId="33" borderId="25" xfId="51" applyNumberFormat="1" applyFill="1" applyBorder="1" applyAlignment="1">
      <alignment horizontal="center"/>
    </xf>
    <xf numFmtId="2" fontId="29" fillId="0" borderId="0" xfId="51" applyNumberFormat="1" applyFill="1" applyAlignment="1"/>
    <xf numFmtId="4" fontId="29" fillId="33" borderId="14" xfId="51" applyNumberFormat="1" applyFill="1" applyBorder="1" applyAlignment="1">
      <alignment horizontal="right"/>
    </xf>
    <xf numFmtId="165" fontId="29" fillId="33" borderId="26" xfId="58" applyFont="1" applyFill="1" applyBorder="1" applyAlignment="1">
      <alignment horizontal="center"/>
    </xf>
    <xf numFmtId="165" fontId="29" fillId="0" borderId="0" xfId="58" applyFont="1"/>
    <xf numFmtId="0" fontId="0" fillId="0" borderId="0" xfId="0" applyAlignment="1">
      <alignment vertical="top"/>
    </xf>
    <xf numFmtId="0" fontId="29" fillId="0" borderId="0" xfId="0" applyFont="1" applyFill="1" applyBorder="1" applyAlignment="1"/>
    <xf numFmtId="0" fontId="29" fillId="0" borderId="0" xfId="47" applyFill="1" applyAlignment="1">
      <alignment vertical="top"/>
    </xf>
    <xf numFmtId="0" fontId="29" fillId="0" borderId="0" xfId="47" applyFill="1" applyAlignment="1">
      <alignment vertical="center"/>
    </xf>
    <xf numFmtId="0" fontId="29" fillId="0" borderId="0" xfId="47" applyFill="1" applyAlignment="1">
      <alignment horizontal="left" vertical="top" wrapText="1"/>
    </xf>
    <xf numFmtId="0" fontId="29" fillId="0" borderId="0" xfId="47" applyFill="1" applyAlignment="1">
      <alignment horizontal="center" vertical="center"/>
    </xf>
    <xf numFmtId="4" fontId="29" fillId="0" borderId="0" xfId="47" applyNumberFormat="1" applyFill="1" applyAlignment="1">
      <alignment vertical="top"/>
    </xf>
    <xf numFmtId="0" fontId="29" fillId="0" borderId="0" xfId="47" applyFill="1" applyBorder="1" applyAlignment="1">
      <alignment vertical="top"/>
    </xf>
    <xf numFmtId="0" fontId="29" fillId="0" borderId="0" xfId="47" applyFill="1" applyAlignment="1">
      <alignment vertical="top" wrapText="1"/>
    </xf>
    <xf numFmtId="0" fontId="0" fillId="0" borderId="0" xfId="0" applyAlignment="1">
      <alignment horizontal="left" wrapText="1"/>
    </xf>
    <xf numFmtId="2" fontId="0" fillId="0" borderId="0" xfId="0" applyNumberFormat="1"/>
    <xf numFmtId="0" fontId="0" fillId="0" borderId="0" xfId="0" applyBorder="1" applyAlignment="1">
      <alignment horizontal="left" vertical="center"/>
    </xf>
    <xf numFmtId="0" fontId="0" fillId="0" borderId="0" xfId="0" applyBorder="1"/>
    <xf numFmtId="0" fontId="34" fillId="0" borderId="20" xfId="0" applyFont="1" applyBorder="1" applyAlignment="1">
      <alignment horizontal="center" vertical="center"/>
    </xf>
    <xf numFmtId="0" fontId="0" fillId="0" borderId="20" xfId="0" applyBorder="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xf>
    <xf numFmtId="0" fontId="43" fillId="0" borderId="17" xfId="46" applyNumberFormat="1" applyFont="1" applyFill="1" applyBorder="1" applyAlignment="1">
      <alignment horizontal="center" vertical="center" wrapText="1"/>
    </xf>
    <xf numFmtId="0" fontId="43" fillId="0" borderId="19" xfId="46" applyNumberFormat="1" applyFont="1" applyFill="1" applyBorder="1" applyAlignment="1">
      <alignment vertical="center" wrapText="1"/>
    </xf>
    <xf numFmtId="0" fontId="43" fillId="0" borderId="18" xfId="46" applyFont="1" applyFill="1" applyBorder="1" applyAlignment="1">
      <alignment horizontal="center" vertical="center"/>
    </xf>
    <xf numFmtId="0" fontId="36" fillId="0" borderId="16" xfId="46" applyFont="1" applyFill="1" applyBorder="1" applyAlignment="1">
      <alignment horizontal="center" vertical="center"/>
    </xf>
    <xf numFmtId="0" fontId="0" fillId="0" borderId="14" xfId="0" applyFill="1" applyBorder="1" applyAlignment="1">
      <alignment horizontal="center" vertical="center"/>
    </xf>
    <xf numFmtId="0" fontId="0" fillId="0" borderId="21" xfId="0" applyFill="1" applyBorder="1" applyAlignment="1">
      <alignment horizontal="left" vertical="center"/>
    </xf>
    <xf numFmtId="0" fontId="0" fillId="0" borderId="21" xfId="0" applyFont="1" applyFill="1" applyBorder="1" applyAlignment="1">
      <alignment horizontal="center" vertical="center"/>
    </xf>
    <xf numFmtId="4" fontId="47" fillId="0" borderId="21" xfId="46" applyNumberFormat="1" applyFont="1" applyFill="1" applyBorder="1" applyAlignment="1">
      <alignment horizontal="right" vertical="center"/>
    </xf>
    <xf numFmtId="2" fontId="0" fillId="0" borderId="21" xfId="0" applyNumberFormat="1" applyFont="1" applyFill="1" applyBorder="1" applyAlignment="1">
      <alignment vertical="center"/>
    </xf>
    <xf numFmtId="10" fontId="0" fillId="0" borderId="21" xfId="0" applyNumberFormat="1" applyFont="1" applyFill="1" applyBorder="1" applyAlignment="1">
      <alignment horizontal="center" vertical="center"/>
    </xf>
    <xf numFmtId="2" fontId="0" fillId="0" borderId="21" xfId="0" applyNumberFormat="1" applyFont="1" applyFill="1" applyBorder="1" applyAlignment="1">
      <alignment horizontal="right" vertical="center"/>
    </xf>
    <xf numFmtId="166" fontId="0" fillId="0" borderId="21" xfId="0" applyNumberFormat="1" applyFont="1" applyFill="1" applyBorder="1" applyAlignment="1">
      <alignment vertical="center"/>
    </xf>
    <xf numFmtId="0" fontId="0" fillId="0" borderId="19" xfId="0" applyFill="1" applyBorder="1" applyAlignment="1">
      <alignment horizontal="center" vertical="center"/>
    </xf>
    <xf numFmtId="0" fontId="0" fillId="0" borderId="18" xfId="0" applyFill="1" applyBorder="1" applyAlignment="1">
      <alignment horizontal="center" vertical="center"/>
    </xf>
    <xf numFmtId="0" fontId="0" fillId="0" borderId="24" xfId="0" applyFill="1" applyBorder="1" applyAlignment="1">
      <alignment horizontal="left" vertical="center"/>
    </xf>
    <xf numFmtId="0" fontId="0" fillId="0" borderId="24" xfId="0" applyFill="1" applyBorder="1" applyAlignment="1">
      <alignment horizontal="center" vertical="center"/>
    </xf>
    <xf numFmtId="0" fontId="0" fillId="0" borderId="24" xfId="0" applyFont="1" applyFill="1" applyBorder="1" applyAlignment="1">
      <alignment horizontal="center" vertical="center"/>
    </xf>
    <xf numFmtId="166" fontId="0" fillId="0" borderId="24" xfId="0" applyNumberFormat="1" applyFont="1" applyFill="1" applyBorder="1" applyAlignment="1">
      <alignment vertical="center"/>
    </xf>
    <xf numFmtId="2" fontId="0" fillId="0" borderId="24" xfId="0" applyNumberFormat="1" applyFont="1" applyFill="1" applyBorder="1" applyAlignment="1">
      <alignment vertical="center"/>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Fill="1" applyAlignment="1">
      <alignment vertical="center"/>
    </xf>
    <xf numFmtId="0" fontId="0" fillId="0" borderId="0" xfId="0" applyAlignment="1"/>
    <xf numFmtId="0" fontId="29" fillId="0" borderId="0" xfId="44" applyNumberFormat="1" applyFont="1" applyFill="1" applyBorder="1" applyAlignment="1" applyProtection="1"/>
    <xf numFmtId="2" fontId="29" fillId="33" borderId="36" xfId="49" applyFont="1" applyFill="1" applyBorder="1" applyAlignment="1">
      <alignment vertical="center" wrapText="1"/>
    </xf>
    <xf numFmtId="2" fontId="29" fillId="33" borderId="0" xfId="49" applyFont="1" applyFill="1" applyBorder="1" applyAlignment="1">
      <alignment vertical="center" wrapText="1"/>
    </xf>
    <xf numFmtId="0" fontId="0" fillId="0" borderId="0" xfId="0" applyAlignment="1">
      <alignment horizontal="left" vertical="center"/>
    </xf>
    <xf numFmtId="0" fontId="29" fillId="0" borderId="0" xfId="44" applyFill="1" applyBorder="1"/>
    <xf numFmtId="2" fontId="37" fillId="33" borderId="0" xfId="49" applyFont="1" applyFill="1" applyBorder="1" applyAlignment="1">
      <alignment vertical="center" wrapText="1"/>
    </xf>
    <xf numFmtId="2" fontId="37" fillId="33" borderId="0" xfId="49" applyFont="1" applyFill="1" applyBorder="1" applyAlignment="1">
      <alignment vertical="center"/>
    </xf>
    <xf numFmtId="0" fontId="40" fillId="33" borderId="0" xfId="50" applyFont="1" applyFill="1" applyBorder="1" applyAlignment="1"/>
    <xf numFmtId="0" fontId="41" fillId="33" borderId="0" xfId="50" applyFont="1" applyFill="1" applyBorder="1" applyAlignment="1"/>
    <xf numFmtId="0" fontId="0" fillId="0" borderId="20" xfId="0" applyBorder="1" applyAlignment="1">
      <alignment horizontal="left" vertical="center"/>
    </xf>
    <xf numFmtId="2" fontId="28" fillId="0" borderId="20" xfId="2" applyNumberFormat="1" applyFont="1" applyBorder="1" applyAlignment="1">
      <alignment horizontal="center" vertical="center"/>
    </xf>
    <xf numFmtId="10" fontId="34" fillId="0" borderId="20" xfId="2" applyNumberFormat="1" applyFont="1" applyBorder="1" applyAlignment="1">
      <alignment horizontal="center" vertical="center"/>
    </xf>
    <xf numFmtId="10" fontId="28" fillId="0" borderId="20" xfId="2" applyNumberFormat="1" applyFont="1" applyBorder="1" applyAlignment="1">
      <alignment horizontal="center" vertical="center"/>
    </xf>
    <xf numFmtId="10" fontId="0" fillId="0" borderId="0" xfId="0" applyNumberFormat="1"/>
    <xf numFmtId="17" fontId="0" fillId="0" borderId="0" xfId="0" applyNumberFormat="1"/>
    <xf numFmtId="10" fontId="0" fillId="0" borderId="0" xfId="0" applyNumberFormat="1" applyAlignment="1">
      <alignment wrapText="1"/>
    </xf>
    <xf numFmtId="169" fontId="50" fillId="36" borderId="45" xfId="0" applyNumberFormat="1" applyFont="1" applyFill="1" applyBorder="1" applyAlignment="1">
      <alignment horizontal="center" vertical="center" wrapText="1"/>
    </xf>
    <xf numFmtId="10" fontId="28" fillId="35" borderId="0" xfId="2" applyNumberFormat="1" applyFont="1" applyFill="1"/>
    <xf numFmtId="0" fontId="0" fillId="38" borderId="0" xfId="0" applyFill="1" applyBorder="1"/>
    <xf numFmtId="2" fontId="33" fillId="38" borderId="11" xfId="49" applyFont="1" applyFill="1" applyBorder="1" applyAlignment="1">
      <alignment vertical="center" wrapText="1"/>
    </xf>
    <xf numFmtId="2" fontId="29" fillId="38" borderId="15" xfId="49" applyFont="1" applyFill="1" applyBorder="1" applyAlignment="1">
      <alignment horizontal="center" vertical="center" wrapText="1"/>
    </xf>
    <xf numFmtId="2" fontId="29" fillId="38" borderId="12" xfId="49" applyFont="1" applyFill="1" applyBorder="1" applyAlignment="1">
      <alignment horizontal="center" vertical="center" wrapText="1"/>
    </xf>
    <xf numFmtId="0" fontId="40" fillId="38" borderId="13" xfId="50" applyFont="1" applyFill="1" applyBorder="1" applyAlignment="1"/>
    <xf numFmtId="0" fontId="40" fillId="38" borderId="0" xfId="50" applyFont="1" applyFill="1" applyBorder="1" applyAlignment="1"/>
    <xf numFmtId="0" fontId="40" fillId="38" borderId="14" xfId="50" applyFont="1" applyFill="1" applyBorder="1" applyAlignment="1"/>
    <xf numFmtId="0" fontId="0" fillId="38" borderId="17" xfId="0" applyFill="1" applyBorder="1" applyAlignment="1">
      <alignment horizontal="center" vertical="center"/>
    </xf>
    <xf numFmtId="0" fontId="0" fillId="38" borderId="19" xfId="0" applyFill="1" applyBorder="1" applyAlignment="1">
      <alignment horizontal="left" vertical="center"/>
    </xf>
    <xf numFmtId="0" fontId="0" fillId="38" borderId="18" xfId="0" applyFill="1" applyBorder="1" applyAlignment="1">
      <alignment horizontal="center" vertical="center"/>
    </xf>
    <xf numFmtId="2" fontId="0" fillId="0" borderId="20" xfId="2" applyNumberFormat="1" applyFont="1" applyBorder="1" applyAlignment="1">
      <alignment horizontal="center" vertical="center"/>
    </xf>
    <xf numFmtId="0" fontId="56" fillId="40" borderId="19" xfId="0" applyFont="1" applyFill="1" applyBorder="1" applyAlignment="1">
      <alignment horizontal="center" vertical="center"/>
    </xf>
    <xf numFmtId="39" fontId="29" fillId="33" borderId="29" xfId="51" applyNumberFormat="1" applyFill="1" applyBorder="1" applyAlignment="1">
      <alignment horizontal="center"/>
    </xf>
    <xf numFmtId="0" fontId="29" fillId="38" borderId="39" xfId="0" quotePrefix="1" applyNumberFormat="1" applyFont="1" applyFill="1" applyBorder="1" applyAlignment="1">
      <alignment horizontal="center" vertical="center"/>
    </xf>
    <xf numFmtId="0" fontId="29" fillId="38" borderId="21" xfId="0" applyNumberFormat="1" applyFont="1" applyFill="1" applyBorder="1" applyAlignment="1">
      <alignment horizontal="left" vertical="center"/>
    </xf>
    <xf numFmtId="0" fontId="0" fillId="0" borderId="0" xfId="0" applyBorder="1" applyAlignment="1"/>
    <xf numFmtId="0" fontId="29" fillId="38" borderId="37" xfId="0" quotePrefix="1" applyNumberFormat="1" applyFont="1" applyFill="1" applyBorder="1" applyAlignment="1">
      <alignment horizontal="center" vertical="center"/>
    </xf>
    <xf numFmtId="0" fontId="29" fillId="38" borderId="29" xfId="0" applyNumberFormat="1" applyFont="1" applyFill="1" applyBorder="1" applyAlignment="1">
      <alignment horizontal="left" vertical="center"/>
    </xf>
    <xf numFmtId="170" fontId="29" fillId="0" borderId="0" xfId="0" applyNumberFormat="1" applyFont="1" applyFill="1" applyBorder="1" applyAlignment="1"/>
    <xf numFmtId="0" fontId="51" fillId="0" borderId="17" xfId="46" applyNumberFormat="1" applyFont="1" applyFill="1" applyBorder="1" applyAlignment="1">
      <alignment horizontal="center" vertical="center" wrapText="1"/>
    </xf>
    <xf numFmtId="0" fontId="51" fillId="0" borderId="19" xfId="46" applyNumberFormat="1" applyFont="1" applyFill="1" applyBorder="1" applyAlignment="1">
      <alignment vertical="center" wrapText="1"/>
    </xf>
    <xf numFmtId="0" fontId="51" fillId="0" borderId="18" xfId="46" applyFont="1" applyFill="1" applyBorder="1" applyAlignment="1">
      <alignment horizontal="center" vertical="center"/>
    </xf>
    <xf numFmtId="0" fontId="55" fillId="0" borderId="16" xfId="46" applyFont="1" applyFill="1" applyBorder="1" applyAlignment="1">
      <alignment horizontal="center" vertical="center"/>
    </xf>
    <xf numFmtId="0" fontId="36" fillId="0" borderId="67" xfId="46" applyFont="1" applyFill="1" applyBorder="1" applyAlignment="1">
      <alignment horizontal="center" vertical="center"/>
    </xf>
    <xf numFmtId="0" fontId="48" fillId="0" borderId="67" xfId="46" applyNumberFormat="1" applyFont="1" applyFill="1" applyBorder="1" applyAlignment="1">
      <alignment horizontal="left" vertical="center" wrapText="1"/>
    </xf>
    <xf numFmtId="0" fontId="43" fillId="0" borderId="67" xfId="46" applyNumberFormat="1" applyFont="1" applyFill="1" applyBorder="1" applyAlignment="1">
      <alignment horizontal="center" vertical="center" wrapText="1"/>
    </xf>
    <xf numFmtId="0" fontId="34" fillId="0" borderId="67" xfId="0" applyFont="1" applyFill="1" applyBorder="1" applyAlignment="1">
      <alignment horizontal="left" vertical="center" wrapText="1"/>
    </xf>
    <xf numFmtId="0" fontId="58" fillId="0" borderId="70" xfId="46" applyFont="1" applyFill="1" applyBorder="1" applyAlignment="1">
      <alignment horizontal="center" vertical="center"/>
    </xf>
    <xf numFmtId="0" fontId="51" fillId="0" borderId="67" xfId="46" applyNumberFormat="1" applyFont="1" applyFill="1" applyBorder="1" applyAlignment="1">
      <alignment horizontal="center" vertical="center" wrapText="1"/>
    </xf>
    <xf numFmtId="0" fontId="54" fillId="0" borderId="67" xfId="46" applyNumberFormat="1" applyFont="1" applyFill="1" applyBorder="1" applyAlignment="1">
      <alignment horizontal="left" vertical="center" wrapText="1"/>
    </xf>
    <xf numFmtId="0" fontId="55" fillId="0" borderId="67" xfId="46" applyFont="1" applyFill="1" applyBorder="1" applyAlignment="1">
      <alignment horizontal="center" vertical="center"/>
    </xf>
    <xf numFmtId="0" fontId="0" fillId="0" borderId="67" xfId="0" applyFill="1" applyBorder="1" applyAlignment="1">
      <alignment horizontal="center" vertical="center"/>
    </xf>
    <xf numFmtId="0" fontId="0" fillId="0" borderId="67" xfId="0" applyFont="1" applyFill="1" applyBorder="1" applyAlignment="1">
      <alignment horizontal="center" vertical="center"/>
    </xf>
    <xf numFmtId="0" fontId="0" fillId="0" borderId="67" xfId="0" applyFont="1" applyFill="1" applyBorder="1" applyAlignment="1">
      <alignment horizontal="left" vertical="center"/>
    </xf>
    <xf numFmtId="0" fontId="0" fillId="0" borderId="67" xfId="0" applyFill="1" applyBorder="1" applyAlignment="1">
      <alignment horizontal="left" vertical="center"/>
    </xf>
    <xf numFmtId="4" fontId="52" fillId="0" borderId="67" xfId="46" applyNumberFormat="1" applyFont="1" applyFill="1" applyBorder="1" applyAlignment="1">
      <alignment horizontal="right" vertical="center"/>
    </xf>
    <xf numFmtId="4" fontId="0" fillId="0" borderId="67" xfId="0" applyNumberFormat="1" applyFont="1" applyFill="1" applyBorder="1" applyAlignment="1">
      <alignment horizontal="right" vertical="center"/>
    </xf>
    <xf numFmtId="0" fontId="0" fillId="40" borderId="71" xfId="0" applyFill="1" applyBorder="1" applyAlignment="1">
      <alignment horizontal="center" vertical="center"/>
    </xf>
    <xf numFmtId="0" fontId="0" fillId="40" borderId="71" xfId="0" applyFill="1" applyBorder="1" applyAlignment="1">
      <alignment vertical="center"/>
    </xf>
    <xf numFmtId="0" fontId="35" fillId="0" borderId="67" xfId="46" applyFont="1" applyFill="1" applyBorder="1" applyAlignment="1">
      <alignment horizontal="center" vertical="center"/>
    </xf>
    <xf numFmtId="0" fontId="35" fillId="0" borderId="70" xfId="46" applyFont="1" applyFill="1" applyBorder="1" applyAlignment="1">
      <alignment horizontal="center" vertical="center"/>
    </xf>
    <xf numFmtId="0" fontId="0" fillId="0" borderId="67" xfId="0" applyFont="1" applyFill="1" applyBorder="1" applyAlignment="1">
      <alignment vertical="center" wrapText="1"/>
    </xf>
    <xf numFmtId="0" fontId="0" fillId="0" borderId="71" xfId="0" applyFont="1" applyFill="1" applyBorder="1" applyAlignment="1">
      <alignment vertical="center" wrapText="1"/>
    </xf>
    <xf numFmtId="0" fontId="0" fillId="0" borderId="71" xfId="0" applyFont="1" applyFill="1" applyBorder="1" applyAlignment="1">
      <alignment horizontal="center" vertical="center"/>
    </xf>
    <xf numFmtId="166" fontId="0" fillId="0" borderId="71" xfId="0" applyNumberFormat="1" applyFont="1" applyFill="1" applyBorder="1" applyAlignment="1">
      <alignment vertical="center"/>
    </xf>
    <xf numFmtId="2" fontId="0" fillId="0" borderId="71" xfId="0" applyNumberFormat="1" applyFont="1" applyFill="1" applyBorder="1" applyAlignment="1">
      <alignment vertical="center"/>
    </xf>
    <xf numFmtId="0" fontId="35" fillId="0" borderId="72" xfId="46" applyFont="1" applyFill="1" applyBorder="1" applyAlignment="1">
      <alignment vertical="center"/>
    </xf>
    <xf numFmtId="0" fontId="35" fillId="0" borderId="73" xfId="46" applyFont="1" applyFill="1" applyBorder="1" applyAlignment="1">
      <alignment vertical="center"/>
    </xf>
    <xf numFmtId="167" fontId="47" fillId="0" borderId="73" xfId="46" applyNumberFormat="1" applyFont="1" applyFill="1" applyBorder="1" applyAlignment="1">
      <alignment horizontal="left" vertical="center" wrapText="1"/>
    </xf>
    <xf numFmtId="4" fontId="43" fillId="0" borderId="68" xfId="46" applyNumberFormat="1" applyFont="1" applyFill="1" applyBorder="1" applyAlignment="1">
      <alignment horizontal="center" vertical="center"/>
    </xf>
    <xf numFmtId="0" fontId="0" fillId="0" borderId="72" xfId="0" applyFill="1" applyBorder="1" applyAlignment="1">
      <alignment horizontal="center" vertical="center"/>
    </xf>
    <xf numFmtId="0" fontId="58" fillId="0" borderId="72" xfId="46" applyFont="1" applyFill="1" applyBorder="1" applyAlignment="1">
      <alignment vertical="center"/>
    </xf>
    <xf numFmtId="0" fontId="58" fillId="0" borderId="73" xfId="46" applyFont="1" applyFill="1" applyBorder="1" applyAlignment="1">
      <alignment vertical="center"/>
    </xf>
    <xf numFmtId="167" fontId="52" fillId="0" borderId="73" xfId="46" quotePrefix="1" applyNumberFormat="1" applyFont="1" applyFill="1" applyBorder="1" applyAlignment="1">
      <alignment horizontal="left" vertical="center" wrapText="1"/>
    </xf>
    <xf numFmtId="4" fontId="51" fillId="0" borderId="68" xfId="46" applyNumberFormat="1" applyFont="1" applyFill="1" applyBorder="1" applyAlignment="1">
      <alignment horizontal="center" vertical="center"/>
    </xf>
    <xf numFmtId="0" fontId="38" fillId="38" borderId="74" xfId="0" applyFont="1" applyFill="1" applyBorder="1" applyAlignment="1">
      <alignment horizontal="center" vertical="center"/>
    </xf>
    <xf numFmtId="0" fontId="38" fillId="38" borderId="67" xfId="0" applyFont="1" applyFill="1" applyBorder="1" applyAlignment="1">
      <alignment horizontal="center" vertical="center"/>
    </xf>
    <xf numFmtId="0" fontId="0" fillId="0" borderId="33" xfId="0" applyBorder="1"/>
    <xf numFmtId="0" fontId="0" fillId="0" borderId="61" xfId="0" applyBorder="1"/>
    <xf numFmtId="0" fontId="0" fillId="0" borderId="61" xfId="0" applyBorder="1" applyAlignment="1">
      <alignment vertical="top"/>
    </xf>
    <xf numFmtId="0" fontId="38" fillId="38" borderId="75" xfId="0" applyFont="1" applyFill="1" applyBorder="1" applyAlignment="1">
      <alignment horizontal="center" vertical="center"/>
    </xf>
    <xf numFmtId="10" fontId="29" fillId="38" borderId="38" xfId="55" applyNumberFormat="1" applyFont="1" applyFill="1" applyBorder="1" applyAlignment="1" applyProtection="1">
      <alignment horizontal="center" vertical="center"/>
    </xf>
    <xf numFmtId="0" fontId="0" fillId="0" borderId="62" xfId="0" applyBorder="1" applyAlignment="1">
      <alignment vertical="top"/>
    </xf>
    <xf numFmtId="0" fontId="34" fillId="0" borderId="67" xfId="0" applyFont="1" applyBorder="1" applyAlignment="1">
      <alignment horizontal="center" vertical="center" wrapText="1"/>
    </xf>
    <xf numFmtId="0" fontId="38" fillId="33" borderId="67" xfId="51" applyFont="1" applyFill="1" applyBorder="1" applyAlignment="1">
      <alignment horizontal="centerContinuous" vertical="center"/>
    </xf>
    <xf numFmtId="168" fontId="38" fillId="33" borderId="67" xfId="51" applyNumberFormat="1" applyFont="1" applyFill="1" applyBorder="1" applyAlignment="1">
      <alignment horizontal="centerContinuous" vertical="center"/>
    </xf>
    <xf numFmtId="43" fontId="0" fillId="0" borderId="0" xfId="1" applyFont="1" applyAlignment="1">
      <alignment vertical="top"/>
    </xf>
    <xf numFmtId="43" fontId="0" fillId="0" borderId="0" xfId="0" applyNumberFormat="1" applyAlignment="1">
      <alignment vertical="top"/>
    </xf>
    <xf numFmtId="43" fontId="29" fillId="0" borderId="0" xfId="1" applyFont="1" applyFill="1" applyBorder="1" applyAlignment="1"/>
    <xf numFmtId="43" fontId="29" fillId="0" borderId="0" xfId="0" applyNumberFormat="1" applyFont="1" applyFill="1" applyBorder="1" applyAlignment="1"/>
    <xf numFmtId="0" fontId="0" fillId="0" borderId="0" xfId="0" applyAlignment="1">
      <alignment wrapText="1"/>
    </xf>
    <xf numFmtId="0" fontId="32" fillId="33" borderId="0" xfId="47" applyFont="1" applyFill="1" applyBorder="1" applyAlignment="1">
      <alignment horizontal="center" vertical="top" wrapText="1"/>
    </xf>
    <xf numFmtId="10" fontId="0" fillId="35" borderId="0" xfId="0" applyNumberFormat="1" applyFill="1"/>
    <xf numFmtId="4" fontId="29" fillId="0" borderId="0" xfId="0" applyNumberFormat="1" applyFont="1" applyFill="1" applyBorder="1" applyAlignment="1"/>
    <xf numFmtId="184" fontId="0" fillId="0" borderId="67" xfId="0" applyNumberFormat="1" applyFont="1" applyFill="1" applyBorder="1" applyAlignment="1">
      <alignment vertical="center"/>
    </xf>
    <xf numFmtId="2" fontId="0" fillId="0" borderId="0" xfId="0" applyNumberFormat="1" applyAlignment="1">
      <alignment vertical="top"/>
    </xf>
    <xf numFmtId="0" fontId="0" fillId="0" borderId="0" xfId="0" applyBorder="1" applyAlignment="1">
      <alignment horizontal="center"/>
    </xf>
    <xf numFmtId="0" fontId="38" fillId="38" borderId="68" xfId="0" applyFont="1" applyFill="1" applyBorder="1" applyAlignment="1">
      <alignment horizontal="center" vertical="center"/>
    </xf>
    <xf numFmtId="4" fontId="29" fillId="38" borderId="77" xfId="0" applyNumberFormat="1" applyFont="1" applyFill="1" applyBorder="1" applyAlignment="1">
      <alignment horizontal="right" vertical="center"/>
    </xf>
    <xf numFmtId="10" fontId="0" fillId="35" borderId="0" xfId="0" applyNumberFormat="1" applyFill="1" applyAlignment="1">
      <alignment wrapText="1"/>
    </xf>
    <xf numFmtId="0" fontId="0" fillId="0" borderId="71" xfId="0" applyFill="1" applyBorder="1" applyAlignment="1">
      <alignment horizontal="center" vertical="center"/>
    </xf>
    <xf numFmtId="0" fontId="0" fillId="0" borderId="0" xfId="0" applyFill="1" applyBorder="1" applyAlignment="1">
      <alignment horizontal="center" vertical="center"/>
    </xf>
    <xf numFmtId="0" fontId="58" fillId="0" borderId="67" xfId="46" applyFont="1" applyFill="1" applyBorder="1" applyAlignment="1">
      <alignment horizontal="center" vertical="center"/>
    </xf>
    <xf numFmtId="0" fontId="46" fillId="34" borderId="71" xfId="0" applyFont="1" applyFill="1" applyBorder="1" applyAlignment="1">
      <alignment horizontal="left" vertical="center" wrapText="1"/>
    </xf>
    <xf numFmtId="0" fontId="29" fillId="0" borderId="21" xfId="47" applyFont="1" applyFill="1" applyBorder="1" applyAlignment="1">
      <alignment horizontal="center" vertical="center"/>
    </xf>
    <xf numFmtId="0" fontId="29" fillId="0" borderId="31" xfId="0" applyNumberFormat="1" applyFont="1" applyFill="1" applyBorder="1" applyAlignment="1">
      <alignment horizontal="center" vertical="center" wrapText="1"/>
    </xf>
    <xf numFmtId="0" fontId="29" fillId="0" borderId="21" xfId="0" applyFont="1" applyFill="1" applyBorder="1" applyAlignment="1">
      <alignment horizontal="center" vertical="center" wrapText="1"/>
    </xf>
    <xf numFmtId="4" fontId="29" fillId="38" borderId="21" xfId="47" applyNumberFormat="1" applyFont="1" applyFill="1" applyBorder="1" applyAlignment="1">
      <alignment horizontal="right" vertical="center"/>
    </xf>
    <xf numFmtId="0" fontId="38" fillId="0" borderId="21" xfId="0" applyFont="1" applyFill="1" applyBorder="1" applyAlignment="1">
      <alignment horizontal="left" vertical="center" wrapText="1"/>
    </xf>
    <xf numFmtId="0" fontId="29" fillId="0" borderId="78" xfId="0" applyNumberFormat="1" applyFont="1" applyFill="1" applyBorder="1" applyAlignment="1">
      <alignment horizontal="center" vertical="center" wrapText="1"/>
    </xf>
    <xf numFmtId="0" fontId="29" fillId="0" borderId="29" xfId="0" applyFont="1" applyFill="1" applyBorder="1" applyAlignment="1">
      <alignment horizontal="center" vertical="center" wrapText="1"/>
    </xf>
    <xf numFmtId="0" fontId="38" fillId="39" borderId="0" xfId="0" applyFont="1" applyFill="1" applyBorder="1" applyAlignment="1">
      <alignment horizontal="center" vertical="center" wrapText="1"/>
    </xf>
    <xf numFmtId="0" fontId="38" fillId="38" borderId="0" xfId="0" applyFont="1" applyFill="1" applyBorder="1" applyAlignment="1">
      <alignment horizontal="center" vertical="center" wrapText="1"/>
    </xf>
    <xf numFmtId="0" fontId="93" fillId="38" borderId="0" xfId="0" applyFont="1" applyFill="1" applyAlignment="1">
      <alignment vertical="center" wrapText="1"/>
    </xf>
    <xf numFmtId="0" fontId="29" fillId="38" borderId="0" xfId="47" applyFont="1" applyFill="1" applyBorder="1" applyAlignment="1">
      <alignment horizontal="left" vertical="top" wrapText="1"/>
    </xf>
    <xf numFmtId="0" fontId="29" fillId="38" borderId="0" xfId="47" applyFont="1" applyFill="1" applyBorder="1" applyAlignment="1">
      <alignment horizontal="center" vertical="center" wrapText="1"/>
    </xf>
    <xf numFmtId="4" fontId="29" fillId="38" borderId="0" xfId="47" applyNumberFormat="1" applyFont="1" applyFill="1" applyBorder="1" applyAlignment="1">
      <alignment horizontal="left" vertical="top" wrapText="1"/>
    </xf>
    <xf numFmtId="43" fontId="29" fillId="0" borderId="0" xfId="1" applyFont="1" applyFill="1" applyAlignment="1">
      <alignment horizontal="center" vertical="center"/>
    </xf>
    <xf numFmtId="0" fontId="8" fillId="0" borderId="67" xfId="0" applyFont="1" applyFill="1" applyBorder="1" applyAlignment="1">
      <alignment horizontal="center" vertical="center"/>
    </xf>
    <xf numFmtId="166" fontId="8" fillId="0" borderId="67" xfId="0" applyNumberFormat="1" applyFont="1" applyFill="1" applyBorder="1" applyAlignment="1">
      <alignment vertical="center"/>
    </xf>
    <xf numFmtId="2" fontId="8" fillId="0" borderId="67" xfId="0" applyNumberFormat="1" applyFont="1" applyFill="1" applyBorder="1" applyAlignment="1">
      <alignment vertical="center"/>
    </xf>
    <xf numFmtId="0" fontId="8" fillId="0" borderId="71" xfId="0" applyFont="1" applyFill="1" applyBorder="1" applyAlignment="1">
      <alignment vertical="center" wrapText="1"/>
    </xf>
    <xf numFmtId="0" fontId="8" fillId="0" borderId="71" xfId="0" applyFont="1" applyFill="1" applyBorder="1" applyAlignment="1">
      <alignment horizontal="center" vertical="center"/>
    </xf>
    <xf numFmtId="166" fontId="8" fillId="0" borderId="71" xfId="0" applyNumberFormat="1" applyFont="1" applyFill="1" applyBorder="1" applyAlignment="1">
      <alignment vertical="center"/>
    </xf>
    <xf numFmtId="2" fontId="8" fillId="0" borderId="71" xfId="0" applyNumberFormat="1" applyFont="1" applyFill="1" applyBorder="1" applyAlignment="1">
      <alignment vertical="center"/>
    </xf>
    <xf numFmtId="166" fontId="57" fillId="0" borderId="67" xfId="0" applyNumberFormat="1" applyFont="1" applyFill="1" applyBorder="1" applyAlignment="1">
      <alignment horizontal="left" vertical="center"/>
    </xf>
    <xf numFmtId="2" fontId="0" fillId="0" borderId="67" xfId="0" applyNumberFormat="1" applyFont="1" applyFill="1" applyBorder="1" applyAlignment="1">
      <alignment horizontal="center" vertical="center"/>
    </xf>
    <xf numFmtId="10" fontId="8" fillId="0" borderId="67" xfId="0" applyNumberFormat="1" applyFont="1" applyFill="1" applyBorder="1" applyAlignment="1">
      <alignment horizontal="center" vertical="center"/>
    </xf>
    <xf numFmtId="4" fontId="8" fillId="0" borderId="67" xfId="0" applyNumberFormat="1" applyFont="1" applyFill="1" applyBorder="1" applyAlignment="1">
      <alignment vertical="center"/>
    </xf>
    <xf numFmtId="0" fontId="0" fillId="0" borderId="81" xfId="0" applyFill="1" applyBorder="1" applyAlignment="1">
      <alignment horizontal="left" wrapText="1"/>
    </xf>
    <xf numFmtId="0" fontId="0" fillId="0" borderId="83" xfId="0" applyFill="1" applyBorder="1" applyAlignment="1">
      <alignment horizontal="left" wrapText="1"/>
    </xf>
    <xf numFmtId="0" fontId="0" fillId="0" borderId="85" xfId="0" applyFill="1" applyBorder="1" applyAlignment="1">
      <alignment horizontal="left"/>
    </xf>
    <xf numFmtId="0" fontId="0" fillId="0" borderId="85" xfId="0" applyFill="1" applyBorder="1" applyAlignment="1">
      <alignment horizontal="left" wrapText="1"/>
    </xf>
    <xf numFmtId="0" fontId="0" fillId="0" borderId="90" xfId="0" applyFont="1" applyFill="1" applyBorder="1" applyAlignment="1">
      <alignment horizontal="left" vertical="center" wrapText="1"/>
    </xf>
    <xf numFmtId="0" fontId="34" fillId="38" borderId="67" xfId="0" applyFont="1" applyFill="1" applyBorder="1" applyAlignment="1">
      <alignment horizontal="center"/>
    </xf>
    <xf numFmtId="0" fontId="34" fillId="38" borderId="67" xfId="0" applyFont="1" applyFill="1" applyBorder="1" applyAlignment="1">
      <alignment horizontal="center" wrapText="1"/>
    </xf>
    <xf numFmtId="0" fontId="34" fillId="38" borderId="67" xfId="0" applyFont="1" applyFill="1" applyBorder="1" applyAlignment="1">
      <alignment horizontal="center" vertical="center" wrapText="1"/>
    </xf>
    <xf numFmtId="0" fontId="0" fillId="38" borderId="24" xfId="0" applyFill="1" applyBorder="1" applyAlignment="1">
      <alignment horizontal="center"/>
    </xf>
    <xf numFmtId="0" fontId="44" fillId="0" borderId="0" xfId="0" applyFont="1"/>
    <xf numFmtId="0" fontId="44" fillId="0" borderId="0" xfId="0" applyFont="1" applyAlignment="1">
      <alignment horizontal="center"/>
    </xf>
    <xf numFmtId="0" fontId="44" fillId="0" borderId="0" xfId="0" applyFont="1" applyAlignment="1">
      <alignment horizontal="center" vertical="center"/>
    </xf>
    <xf numFmtId="0" fontId="95" fillId="0" borderId="0" xfId="0" applyFont="1" applyAlignment="1">
      <alignment horizontal="center"/>
    </xf>
    <xf numFmtId="0" fontId="95" fillId="0" borderId="0" xfId="0" applyFont="1" applyFill="1" applyBorder="1" applyAlignment="1">
      <alignment horizontal="center" vertical="center"/>
    </xf>
    <xf numFmtId="0" fontId="96" fillId="0" borderId="0" xfId="0" applyFont="1" applyAlignment="1">
      <alignment horizontal="center"/>
    </xf>
    <xf numFmtId="10" fontId="97" fillId="72" borderId="80" xfId="0" applyNumberFormat="1" applyFont="1" applyFill="1" applyBorder="1" applyAlignment="1">
      <alignment horizontal="center" vertical="center"/>
    </xf>
    <xf numFmtId="10" fontId="97" fillId="72" borderId="91" xfId="0" applyNumberFormat="1" applyFont="1" applyFill="1" applyBorder="1" applyAlignment="1">
      <alignment horizontal="center" vertical="center"/>
    </xf>
    <xf numFmtId="10" fontId="97" fillId="72" borderId="29" xfId="0" applyNumberFormat="1" applyFont="1" applyFill="1" applyBorder="1" applyAlignment="1">
      <alignment horizontal="center" vertical="center"/>
    </xf>
    <xf numFmtId="10" fontId="97" fillId="72" borderId="78" xfId="0" applyNumberFormat="1" applyFont="1" applyFill="1" applyBorder="1" applyAlignment="1">
      <alignment horizontal="center" vertical="center"/>
    </xf>
    <xf numFmtId="10" fontId="97" fillId="72" borderId="16" xfId="0" applyNumberFormat="1" applyFont="1" applyFill="1" applyBorder="1" applyAlignment="1">
      <alignment horizontal="center" vertical="center"/>
    </xf>
    <xf numFmtId="10" fontId="97" fillId="72" borderId="18" xfId="0" applyNumberFormat="1" applyFont="1" applyFill="1" applyBorder="1" applyAlignment="1">
      <alignment horizontal="center" vertical="center"/>
    </xf>
    <xf numFmtId="10" fontId="97" fillId="0" borderId="0" xfId="0" applyNumberFormat="1" applyFont="1" applyFill="1" applyBorder="1" applyAlignment="1">
      <alignment horizontal="centerContinuous" vertical="center"/>
    </xf>
    <xf numFmtId="0" fontId="29" fillId="38" borderId="0" xfId="44" applyNumberFormat="1" applyFont="1" applyFill="1" applyBorder="1" applyAlignment="1" applyProtection="1"/>
    <xf numFmtId="0" fontId="44" fillId="38" borderId="0" xfId="0" applyFont="1" applyFill="1"/>
    <xf numFmtId="0" fontId="44" fillId="38" borderId="0" xfId="0" applyFont="1" applyFill="1" applyAlignment="1">
      <alignment vertical="center"/>
    </xf>
    <xf numFmtId="39" fontId="29" fillId="33" borderId="80" xfId="51" applyNumberFormat="1" applyFill="1" applyBorder="1" applyAlignment="1">
      <alignment horizontal="center"/>
    </xf>
    <xf numFmtId="4" fontId="29" fillId="0" borderId="80" xfId="51" applyNumberFormat="1" applyFont="1" applyFill="1" applyBorder="1" applyAlignment="1">
      <alignment vertical="center" wrapText="1"/>
    </xf>
    <xf numFmtId="10" fontId="29" fillId="33" borderId="80" xfId="51" applyNumberFormat="1" applyFill="1" applyBorder="1" applyAlignment="1"/>
    <xf numFmtId="0" fontId="29" fillId="33" borderId="79" xfId="51" applyFill="1" applyBorder="1" applyAlignment="1"/>
    <xf numFmtId="10" fontId="29" fillId="33" borderId="94" xfId="51" applyNumberFormat="1" applyFont="1" applyFill="1" applyBorder="1" applyAlignment="1">
      <alignment horizontal="center" vertical="top" wrapText="1"/>
    </xf>
    <xf numFmtId="0" fontId="29" fillId="33" borderId="61" xfId="51" applyFill="1" applyBorder="1" applyAlignment="1"/>
    <xf numFmtId="39" fontId="29" fillId="33" borderId="91" xfId="51" applyNumberFormat="1" applyFill="1" applyBorder="1" applyAlignment="1">
      <alignment horizontal="center"/>
    </xf>
    <xf numFmtId="0" fontId="29" fillId="33" borderId="62" xfId="51" applyFill="1" applyBorder="1" applyAlignment="1"/>
    <xf numFmtId="0" fontId="29" fillId="33" borderId="95" xfId="51" applyFill="1" applyBorder="1" applyAlignment="1"/>
    <xf numFmtId="0" fontId="29" fillId="33" borderId="96" xfId="51" applyFill="1" applyBorder="1" applyAlignment="1">
      <alignment horizontal="right"/>
    </xf>
    <xf numFmtId="10" fontId="29" fillId="33" borderId="97" xfId="51" applyNumberFormat="1" applyFont="1" applyFill="1" applyBorder="1" applyAlignment="1">
      <alignment horizontal="center" vertical="top" wrapText="1"/>
    </xf>
    <xf numFmtId="10" fontId="29" fillId="33" borderId="22" xfId="51" applyNumberFormat="1" applyFont="1" applyFill="1" applyBorder="1" applyAlignment="1">
      <alignment horizontal="center" vertical="top" wrapText="1"/>
    </xf>
    <xf numFmtId="14" fontId="29" fillId="38" borderId="0" xfId="44" applyNumberFormat="1" applyFont="1" applyFill="1" applyBorder="1" applyAlignment="1" applyProtection="1"/>
    <xf numFmtId="0" fontId="30" fillId="38" borderId="0" xfId="0" applyFont="1" applyFill="1"/>
    <xf numFmtId="0" fontId="30" fillId="38" borderId="0" xfId="0" applyFont="1" applyFill="1" applyBorder="1" applyAlignment="1">
      <alignment horizontal="center"/>
    </xf>
    <xf numFmtId="0" fontId="30" fillId="38" borderId="0" xfId="0" applyFont="1" applyFill="1" applyAlignment="1">
      <alignment horizontal="left" vertical="center"/>
    </xf>
    <xf numFmtId="0" fontId="30" fillId="38" borderId="0" xfId="0" applyFont="1" applyFill="1" applyAlignment="1">
      <alignment horizontal="center" vertical="center"/>
    </xf>
    <xf numFmtId="0" fontId="98" fillId="38" borderId="67" xfId="0" applyFont="1" applyFill="1" applyBorder="1" applyAlignment="1">
      <alignment horizontal="center" vertical="center"/>
    </xf>
    <xf numFmtId="0" fontId="30" fillId="38" borderId="67" xfId="0" applyFont="1" applyFill="1" applyBorder="1" applyAlignment="1">
      <alignment horizontal="center" vertical="center"/>
    </xf>
    <xf numFmtId="10" fontId="30" fillId="74" borderId="67" xfId="2" applyNumberFormat="1" applyFont="1" applyFill="1" applyBorder="1" applyAlignment="1" applyProtection="1">
      <alignment horizontal="center" vertical="center"/>
      <protection locked="0"/>
    </xf>
    <xf numFmtId="10" fontId="30" fillId="38" borderId="67" xfId="2" applyNumberFormat="1" applyFont="1" applyFill="1" applyBorder="1" applyAlignment="1" applyProtection="1">
      <alignment horizontal="center" vertical="center"/>
      <protection locked="0"/>
    </xf>
    <xf numFmtId="10" fontId="30" fillId="38" borderId="67" xfId="2" applyNumberFormat="1" applyFont="1" applyFill="1" applyBorder="1" applyAlignment="1" applyProtection="1">
      <alignment horizontal="center" vertical="center"/>
    </xf>
    <xf numFmtId="0" fontId="94" fillId="73" borderId="67" xfId="0" applyFont="1" applyFill="1" applyBorder="1" applyAlignment="1">
      <alignment horizontal="center" vertical="center"/>
    </xf>
    <xf numFmtId="10" fontId="94" fillId="73" borderId="67" xfId="2" applyNumberFormat="1" applyFont="1" applyFill="1" applyBorder="1" applyAlignment="1">
      <alignment horizontal="center" vertical="center"/>
    </xf>
    <xf numFmtId="0" fontId="91" fillId="38" borderId="0" xfId="0" applyFont="1" applyFill="1" applyAlignment="1">
      <alignment vertical="center" wrapText="1"/>
    </xf>
    <xf numFmtId="0" fontId="91" fillId="38" borderId="0" xfId="0" applyFont="1" applyFill="1" applyAlignment="1">
      <alignment horizontal="center" vertical="center" wrapText="1"/>
    </xf>
    <xf numFmtId="0" fontId="29" fillId="38" borderId="0" xfId="0" applyFont="1" applyFill="1" applyAlignment="1" applyProtection="1">
      <alignment vertical="center" wrapText="1"/>
      <protection locked="0"/>
    </xf>
    <xf numFmtId="0" fontId="30" fillId="38" borderId="0" xfId="0" applyFont="1" applyFill="1" applyAlignment="1" applyProtection="1">
      <alignment vertical="center" wrapText="1"/>
      <protection locked="0"/>
    </xf>
    <xf numFmtId="0" fontId="30" fillId="38" borderId="0" xfId="0" applyFont="1" applyFill="1" applyAlignment="1" applyProtection="1">
      <alignment horizontal="left" vertical="center" wrapText="1"/>
      <protection locked="0"/>
    </xf>
    <xf numFmtId="0" fontId="29" fillId="38" borderId="0" xfId="0" applyFont="1" applyFill="1" applyAlignment="1" applyProtection="1">
      <alignment horizontal="left" vertical="center" wrapText="1"/>
      <protection locked="0"/>
    </xf>
    <xf numFmtId="0" fontId="30" fillId="38" borderId="0" xfId="0" applyFont="1" applyFill="1" applyBorder="1" applyAlignment="1" applyProtection="1">
      <alignment horizontal="left" vertical="center" wrapText="1"/>
      <protection locked="0"/>
    </xf>
    <xf numFmtId="0" fontId="29" fillId="38" borderId="19" xfId="0" applyFont="1" applyFill="1" applyBorder="1" applyAlignment="1" applyProtection="1">
      <alignment horizontal="left" vertical="center" wrapText="1"/>
      <protection locked="0"/>
    </xf>
    <xf numFmtId="0" fontId="30" fillId="38" borderId="19" xfId="0" applyFont="1" applyFill="1" applyBorder="1" applyAlignment="1" applyProtection="1">
      <alignment horizontal="left" vertical="center" wrapText="1"/>
      <protection locked="0"/>
    </xf>
    <xf numFmtId="0" fontId="30" fillId="38" borderId="0" xfId="0" applyFont="1" applyFill="1" applyBorder="1"/>
    <xf numFmtId="49" fontId="30" fillId="38" borderId="0" xfId="0" applyNumberFormat="1" applyFont="1" applyFill="1" applyAlignment="1">
      <alignment wrapText="1"/>
    </xf>
    <xf numFmtId="0" fontId="30" fillId="38" borderId="0" xfId="0" applyNumberFormat="1" applyFont="1" applyFill="1" applyBorder="1" applyAlignment="1" applyProtection="1">
      <alignment horizontal="left" vertical="center"/>
    </xf>
    <xf numFmtId="0" fontId="94" fillId="38" borderId="17" xfId="0" applyNumberFormat="1" applyFont="1" applyFill="1" applyBorder="1" applyAlignment="1">
      <alignment horizontal="left" vertical="center"/>
    </xf>
    <xf numFmtId="0" fontId="30" fillId="38" borderId="0" xfId="0" applyNumberFormat="1" applyFont="1" applyFill="1" applyAlignment="1">
      <alignment horizontal="left" vertical="center"/>
    </xf>
    <xf numFmtId="0" fontId="30" fillId="38" borderId="0" xfId="0" applyNumberFormat="1" applyFont="1" applyFill="1" applyAlignment="1">
      <alignment horizontal="left" vertical="center" wrapText="1"/>
    </xf>
    <xf numFmtId="0" fontId="30" fillId="38" borderId="0" xfId="0" applyNumberFormat="1" applyFont="1" applyFill="1" applyAlignment="1" applyProtection="1">
      <alignment horizontal="left" vertical="center" wrapText="1"/>
      <protection hidden="1"/>
    </xf>
    <xf numFmtId="0" fontId="30" fillId="38" borderId="0" xfId="0" applyNumberFormat="1" applyFont="1" applyFill="1" applyAlignment="1" applyProtection="1">
      <alignment horizontal="left" vertical="center"/>
    </xf>
    <xf numFmtId="0" fontId="30" fillId="38" borderId="0" xfId="0" applyNumberFormat="1" applyFont="1" applyFill="1" applyBorder="1" applyAlignment="1">
      <alignment horizontal="left" vertical="center"/>
    </xf>
    <xf numFmtId="0" fontId="30" fillId="38" borderId="0" xfId="0" applyFont="1" applyFill="1" applyAlignment="1">
      <alignment wrapText="1"/>
    </xf>
    <xf numFmtId="0" fontId="91" fillId="38" borderId="0" xfId="0" applyFont="1" applyFill="1" applyAlignment="1">
      <alignment vertical="center"/>
    </xf>
    <xf numFmtId="0" fontId="30" fillId="38" borderId="17" xfId="0" applyNumberFormat="1" applyFont="1" applyFill="1" applyBorder="1" applyAlignment="1">
      <alignment horizontal="left" vertical="center"/>
    </xf>
    <xf numFmtId="0" fontId="94" fillId="38" borderId="13" xfId="0" applyNumberFormat="1" applyFont="1" applyFill="1" applyBorder="1" applyAlignment="1">
      <alignment horizontal="left" vertical="center"/>
    </xf>
    <xf numFmtId="0" fontId="94" fillId="38" borderId="19" xfId="0" applyNumberFormat="1" applyFont="1" applyFill="1" applyBorder="1" applyAlignment="1" applyProtection="1">
      <alignment horizontal="left" vertical="center"/>
    </xf>
    <xf numFmtId="0" fontId="94" fillId="38" borderId="18" xfId="0" applyNumberFormat="1" applyFont="1" applyFill="1" applyBorder="1" applyAlignment="1" applyProtection="1">
      <alignment horizontal="left" vertical="center"/>
    </xf>
    <xf numFmtId="0" fontId="30" fillId="38" borderId="14" xfId="0" applyNumberFormat="1" applyFont="1" applyFill="1" applyBorder="1" applyAlignment="1" applyProtection="1">
      <alignment horizontal="left" vertical="center"/>
    </xf>
    <xf numFmtId="0" fontId="94" fillId="38" borderId="19" xfId="0" applyNumberFormat="1" applyFont="1" applyFill="1" applyBorder="1" applyAlignment="1">
      <alignment horizontal="left" vertical="center" wrapText="1"/>
    </xf>
    <xf numFmtId="0" fontId="29" fillId="38" borderId="19" xfId="44" applyNumberFormat="1" applyFont="1" applyFill="1" applyBorder="1" applyAlignment="1" applyProtection="1"/>
    <xf numFmtId="10" fontId="99" fillId="38" borderId="67" xfId="2" applyNumberFormat="1" applyFont="1" applyFill="1" applyBorder="1" applyAlignment="1" applyProtection="1">
      <alignment horizontal="center" vertical="center"/>
    </xf>
    <xf numFmtId="10" fontId="100" fillId="38" borderId="67" xfId="2" applyNumberFormat="1" applyFont="1" applyFill="1" applyBorder="1" applyAlignment="1">
      <alignment horizontal="center" vertical="center"/>
    </xf>
    <xf numFmtId="0" fontId="29" fillId="38" borderId="0" xfId="47" applyFont="1" applyFill="1" applyBorder="1" applyAlignment="1">
      <alignment horizontal="left" vertical="top"/>
    </xf>
    <xf numFmtId="0" fontId="29" fillId="38" borderId="0" xfId="47" applyFont="1" applyFill="1" applyBorder="1" applyAlignment="1"/>
    <xf numFmtId="49" fontId="29" fillId="33" borderId="61" xfId="51" applyNumberFormat="1" applyFont="1" applyFill="1" applyBorder="1" applyAlignment="1">
      <alignment horizontal="center" vertical="center" wrapText="1"/>
    </xf>
    <xf numFmtId="2" fontId="29" fillId="33" borderId="14" xfId="51" applyNumberFormat="1" applyFont="1" applyFill="1" applyBorder="1" applyAlignment="1">
      <alignment vertical="center" wrapText="1"/>
    </xf>
    <xf numFmtId="4" fontId="29" fillId="33" borderId="29" xfId="58" applyNumberFormat="1" applyFont="1" applyFill="1" applyBorder="1" applyAlignment="1">
      <alignment vertical="top" wrapText="1"/>
    </xf>
    <xf numFmtId="10" fontId="29" fillId="33" borderId="29" xfId="56" applyNumberFormat="1" applyFont="1" applyFill="1" applyBorder="1" applyAlignment="1">
      <alignment vertical="top" wrapText="1"/>
    </xf>
    <xf numFmtId="4" fontId="29" fillId="0" borderId="21" xfId="47" applyNumberFormat="1" applyFont="1" applyFill="1" applyBorder="1" applyAlignment="1">
      <alignment horizontal="right" vertical="center"/>
    </xf>
    <xf numFmtId="0" fontId="0" fillId="38" borderId="24" xfId="0" applyFill="1" applyBorder="1" applyAlignment="1">
      <alignment horizontal="center" wrapText="1"/>
    </xf>
    <xf numFmtId="171" fontId="0" fillId="0" borderId="24" xfId="0" applyNumberFormat="1" applyFill="1" applyBorder="1" applyAlignment="1">
      <alignment horizontal="center"/>
    </xf>
    <xf numFmtId="171" fontId="0" fillId="0" borderId="0" xfId="0" applyNumberFormat="1" applyFill="1" applyBorder="1" applyAlignment="1">
      <alignment horizontal="center"/>
    </xf>
    <xf numFmtId="0" fontId="0" fillId="38" borderId="67" xfId="0" applyFill="1" applyBorder="1" applyAlignment="1">
      <alignment horizontal="center" wrapText="1"/>
    </xf>
    <xf numFmtId="0" fontId="29" fillId="38" borderId="21" xfId="0" applyNumberFormat="1" applyFont="1" applyFill="1" applyBorder="1" applyAlignment="1">
      <alignment horizontal="left" vertical="center" wrapText="1"/>
    </xf>
    <xf numFmtId="0" fontId="29" fillId="38" borderId="31" xfId="0" applyNumberFormat="1" applyFont="1" applyFill="1" applyBorder="1" applyAlignment="1">
      <alignment horizontal="center" vertical="center" wrapText="1"/>
    </xf>
    <xf numFmtId="0" fontId="29" fillId="38" borderId="21" xfId="0" applyFont="1" applyFill="1" applyBorder="1" applyAlignment="1">
      <alignment horizontal="center" vertical="center" wrapText="1"/>
    </xf>
    <xf numFmtId="0" fontId="29" fillId="38" borderId="21" xfId="47" applyFont="1" applyFill="1" applyBorder="1" applyAlignment="1">
      <alignment horizontal="left" vertical="center" wrapText="1"/>
    </xf>
    <xf numFmtId="0" fontId="29" fillId="38" borderId="21" xfId="47" applyFont="1" applyFill="1" applyBorder="1" applyAlignment="1">
      <alignment horizontal="center" vertical="center"/>
    </xf>
    <xf numFmtId="0" fontId="29" fillId="38" borderId="21" xfId="47" applyNumberFormat="1" applyFont="1" applyFill="1" applyBorder="1" applyAlignment="1">
      <alignment horizontal="center" vertical="center" wrapText="1"/>
    </xf>
    <xf numFmtId="0" fontId="0" fillId="0" borderId="0" xfId="0" applyNumberFormat="1" applyFont="1" applyFill="1" applyBorder="1" applyAlignment="1" applyProtection="1">
      <alignment wrapText="1"/>
    </xf>
    <xf numFmtId="49" fontId="50" fillId="36" borderId="99" xfId="0" applyNumberFormat="1" applyFont="1" applyFill="1" applyBorder="1" applyAlignment="1">
      <alignment horizontal="center" vertical="center" wrapText="1"/>
    </xf>
    <xf numFmtId="49" fontId="50" fillId="36" borderId="100" xfId="0" applyNumberFormat="1" applyFont="1" applyFill="1" applyBorder="1" applyAlignment="1">
      <alignment horizontal="center" vertical="center" wrapText="1"/>
    </xf>
    <xf numFmtId="169" fontId="50" fillId="36" borderId="101" xfId="0" applyNumberFormat="1" applyFont="1" applyFill="1" applyBorder="1" applyAlignment="1">
      <alignment horizontal="center" vertical="center" wrapText="1"/>
    </xf>
    <xf numFmtId="169" fontId="50" fillId="36" borderId="100" xfId="0" applyNumberFormat="1" applyFont="1" applyFill="1" applyBorder="1" applyAlignment="1">
      <alignment horizontal="center" vertical="center" wrapText="1"/>
    </xf>
    <xf numFmtId="17" fontId="0" fillId="0" borderId="0" xfId="0" applyNumberFormat="1" applyAlignment="1">
      <alignment horizontal="center" vertical="center" wrapText="1"/>
    </xf>
    <xf numFmtId="169" fontId="30" fillId="0" borderId="102" xfId="0" applyNumberFormat="1" applyFont="1" applyBorder="1" applyAlignment="1">
      <alignment horizontal="right" vertical="center" wrapText="1"/>
    </xf>
    <xf numFmtId="169" fontId="30" fillId="37" borderId="102" xfId="0" applyNumberFormat="1" applyFont="1" applyFill="1" applyBorder="1" applyAlignment="1">
      <alignment horizontal="right" vertical="center" wrapText="1"/>
    </xf>
    <xf numFmtId="0" fontId="29" fillId="0" borderId="21" xfId="47" applyFont="1" applyFill="1" applyBorder="1" applyAlignment="1">
      <alignment horizontal="justify" vertical="justify" wrapText="1"/>
    </xf>
    <xf numFmtId="0" fontId="0" fillId="0" borderId="103" xfId="0" applyBorder="1" applyAlignment="1">
      <alignment horizontal="center" vertical="top" wrapText="1"/>
    </xf>
    <xf numFmtId="0" fontId="0" fillId="0" borderId="103" xfId="0" applyBorder="1" applyAlignment="1">
      <alignment horizontal="right" vertical="top" wrapText="1"/>
    </xf>
    <xf numFmtId="4" fontId="0" fillId="0" borderId="103" xfId="0" applyNumberFormat="1" applyBorder="1" applyAlignment="1">
      <alignment horizontal="right" vertical="top" wrapText="1"/>
    </xf>
    <xf numFmtId="0" fontId="88" fillId="33" borderId="67" xfId="0" applyFont="1" applyFill="1" applyBorder="1" applyAlignment="1">
      <alignment vertical="center" wrapText="1"/>
    </xf>
    <xf numFmtId="0" fontId="89" fillId="33" borderId="67" xfId="0" applyFont="1" applyFill="1" applyBorder="1" applyAlignment="1">
      <alignment horizontal="center" vertical="center" wrapText="1"/>
    </xf>
    <xf numFmtId="0" fontId="89" fillId="33" borderId="67" xfId="0" applyFont="1" applyFill="1" applyBorder="1" applyAlignment="1">
      <alignment horizontal="right" vertical="center" wrapText="1"/>
    </xf>
    <xf numFmtId="10" fontId="38" fillId="75" borderId="31" xfId="0" applyNumberFormat="1" applyFont="1" applyFill="1" applyBorder="1" applyAlignment="1">
      <alignment horizontal="center" vertical="center" wrapText="1"/>
    </xf>
    <xf numFmtId="49" fontId="29" fillId="75" borderId="21" xfId="0" applyNumberFormat="1" applyFont="1" applyFill="1" applyBorder="1" applyAlignment="1">
      <alignment horizontal="center" vertical="center" wrapText="1"/>
    </xf>
    <xf numFmtId="0" fontId="29" fillId="75" borderId="21" xfId="0" applyFont="1" applyFill="1" applyBorder="1" applyAlignment="1">
      <alignment horizontal="center" vertical="center" wrapText="1"/>
    </xf>
    <xf numFmtId="4" fontId="29" fillId="75" borderId="21" xfId="0" applyNumberFormat="1" applyFont="1" applyFill="1" applyBorder="1" applyAlignment="1">
      <alignment horizontal="right" vertical="center" wrapText="1"/>
    </xf>
    <xf numFmtId="0" fontId="29" fillId="75" borderId="0" xfId="47" applyFill="1" applyBorder="1" applyAlignment="1">
      <alignment vertical="top"/>
    </xf>
    <xf numFmtId="0" fontId="29" fillId="75" borderId="0" xfId="47" applyFill="1" applyAlignment="1">
      <alignment vertical="top"/>
    </xf>
    <xf numFmtId="0" fontId="49" fillId="76" borderId="67" xfId="47" applyFont="1" applyFill="1" applyBorder="1" applyAlignment="1">
      <alignment horizontal="center" vertical="center"/>
    </xf>
    <xf numFmtId="0" fontId="49" fillId="76" borderId="71" xfId="47" applyFont="1" applyFill="1" applyBorder="1" applyAlignment="1">
      <alignment horizontal="center" vertical="center" wrapText="1"/>
    </xf>
    <xf numFmtId="0" fontId="49" fillId="76" borderId="67" xfId="47" applyFont="1" applyFill="1" applyBorder="1" applyAlignment="1">
      <alignment horizontal="center" vertical="center" wrapText="1"/>
    </xf>
    <xf numFmtId="4" fontId="49" fillId="76" borderId="67" xfId="47" applyNumberFormat="1" applyFont="1" applyFill="1" applyBorder="1" applyAlignment="1">
      <alignment horizontal="center" vertical="center"/>
    </xf>
    <xf numFmtId="0" fontId="29" fillId="76" borderId="0" xfId="47" applyFill="1" applyBorder="1" applyAlignment="1">
      <alignment vertical="top"/>
    </xf>
    <xf numFmtId="0" fontId="29" fillId="76" borderId="0" xfId="47" applyFill="1" applyAlignment="1">
      <alignment vertical="top"/>
    </xf>
    <xf numFmtId="43" fontId="8" fillId="0" borderId="67" xfId="1" applyFont="1" applyFill="1" applyBorder="1" applyAlignment="1">
      <alignment horizontal="right" vertical="center"/>
    </xf>
    <xf numFmtId="0" fontId="108" fillId="0" borderId="0" xfId="0" applyFont="1" applyAlignment="1">
      <alignment horizontal="left" vertical="center" wrapText="1"/>
    </xf>
    <xf numFmtId="0" fontId="0" fillId="0" borderId="0" xfId="0" applyAlignment="1">
      <alignment horizontal="left" vertical="center" wrapText="1"/>
    </xf>
    <xf numFmtId="49" fontId="50" fillId="36" borderId="100" xfId="0" applyNumberFormat="1" applyFont="1" applyFill="1" applyBorder="1" applyAlignment="1">
      <alignment horizontal="left" vertical="center" wrapText="1"/>
    </xf>
    <xf numFmtId="0" fontId="26" fillId="77" borderId="103" xfId="0" applyFont="1" applyFill="1" applyBorder="1" applyAlignment="1">
      <alignment horizontal="left" wrapText="1"/>
    </xf>
    <xf numFmtId="0" fontId="26" fillId="77" borderId="103" xfId="0" applyFont="1" applyFill="1" applyBorder="1" applyAlignment="1">
      <alignment horizontal="center" wrapText="1"/>
    </xf>
    <xf numFmtId="0" fontId="26" fillId="0" borderId="103" xfId="0" applyFont="1" applyBorder="1" applyAlignment="1">
      <alignment vertical="top" wrapText="1"/>
    </xf>
    <xf numFmtId="0" fontId="0" fillId="0" borderId="103" xfId="0" applyBorder="1" applyAlignment="1">
      <alignment vertical="top" wrapText="1"/>
    </xf>
    <xf numFmtId="0" fontId="0" fillId="0" borderId="107" xfId="0" applyBorder="1"/>
    <xf numFmtId="0" fontId="0" fillId="0" borderId="108" xfId="0" applyBorder="1"/>
    <xf numFmtId="2" fontId="0" fillId="0" borderId="67" xfId="0" applyNumberFormat="1" applyFont="1" applyFill="1" applyBorder="1" applyAlignment="1">
      <alignment horizontal="right" vertical="center"/>
    </xf>
    <xf numFmtId="44" fontId="49" fillId="76" borderId="67" xfId="26673" applyFont="1" applyFill="1" applyBorder="1" applyAlignment="1">
      <alignment horizontal="center" vertical="center" wrapText="1"/>
    </xf>
    <xf numFmtId="44" fontId="29" fillId="75" borderId="21" xfId="26673" applyFont="1" applyFill="1" applyBorder="1" applyAlignment="1">
      <alignment horizontal="right" vertical="center" wrapText="1"/>
    </xf>
    <xf numFmtId="44" fontId="29" fillId="0" borderId="21" xfId="26673" applyFont="1" applyFill="1" applyBorder="1" applyAlignment="1">
      <alignment horizontal="right" vertical="center"/>
    </xf>
    <xf numFmtId="44" fontId="29" fillId="38" borderId="21" xfId="26673" applyFont="1" applyFill="1" applyBorder="1" applyAlignment="1">
      <alignment horizontal="right" vertical="center"/>
    </xf>
    <xf numFmtId="44" fontId="29" fillId="38" borderId="21" xfId="26673" applyFont="1" applyFill="1" applyBorder="1" applyAlignment="1">
      <alignment horizontal="right" vertical="center" wrapText="1"/>
    </xf>
    <xf numFmtId="44" fontId="38" fillId="38" borderId="0" xfId="26673" applyFont="1" applyFill="1" applyBorder="1" applyAlignment="1">
      <alignment horizontal="center" vertical="center" wrapText="1"/>
    </xf>
    <xf numFmtId="44" fontId="38" fillId="38" borderId="0" xfId="26673" applyFont="1" applyFill="1" applyBorder="1" applyAlignment="1">
      <alignment horizontal="right" vertical="center"/>
    </xf>
    <xf numFmtId="44" fontId="93" fillId="38" borderId="0" xfId="26673" applyFont="1" applyFill="1" applyAlignment="1">
      <alignment vertical="center" wrapText="1"/>
    </xf>
    <xf numFmtId="44" fontId="38" fillId="39" borderId="0" xfId="26673" applyFont="1" applyFill="1" applyBorder="1" applyAlignment="1">
      <alignment horizontal="center" vertical="center" wrapText="1"/>
    </xf>
    <xf numFmtId="44" fontId="38" fillId="39" borderId="0" xfId="26673" applyFont="1" applyFill="1" applyBorder="1" applyAlignment="1">
      <alignment horizontal="right" vertical="center"/>
    </xf>
    <xf numFmtId="44" fontId="29" fillId="0" borderId="0" xfId="26673" applyFont="1" applyFill="1" applyAlignment="1">
      <alignment vertical="top"/>
    </xf>
    <xf numFmtId="44" fontId="29" fillId="0" borderId="0" xfId="26673" applyFont="1" applyFill="1" applyAlignment="1">
      <alignment vertical="center"/>
    </xf>
    <xf numFmtId="0" fontId="34" fillId="0" borderId="67" xfId="0" applyFont="1" applyFill="1" applyBorder="1" applyAlignment="1">
      <alignment horizontal="justify" vertical="justify" wrapText="1"/>
    </xf>
    <xf numFmtId="0" fontId="34" fillId="0" borderId="67" xfId="0" applyFont="1" applyFill="1" applyBorder="1" applyAlignment="1">
      <alignment horizontal="justify" vertical="center" wrapText="1"/>
    </xf>
    <xf numFmtId="43" fontId="0" fillId="38" borderId="0" xfId="1" applyFont="1" applyFill="1" applyBorder="1"/>
    <xf numFmtId="43" fontId="26" fillId="38" borderId="0" xfId="1" applyFont="1" applyFill="1" applyBorder="1" applyAlignment="1">
      <alignment horizontal="center" vertical="center"/>
    </xf>
    <xf numFmtId="43" fontId="0" fillId="33" borderId="71" xfId="1" applyFont="1" applyFill="1" applyBorder="1" applyAlignment="1">
      <alignment vertical="center" wrapText="1"/>
    </xf>
    <xf numFmtId="43" fontId="0" fillId="0" borderId="67" xfId="1" applyFont="1" applyFill="1" applyBorder="1" applyAlignment="1">
      <alignment horizontal="center" vertical="center" wrapText="1"/>
    </xf>
    <xf numFmtId="43" fontId="0" fillId="0" borderId="82" xfId="1" applyFont="1" applyFill="1" applyBorder="1" applyAlignment="1">
      <alignment horizontal="center" vertical="center"/>
    </xf>
    <xf numFmtId="43" fontId="47" fillId="0" borderId="86" xfId="1" applyFont="1" applyFill="1" applyBorder="1" applyAlignment="1">
      <alignment horizontal="center" vertical="center"/>
    </xf>
    <xf numFmtId="43" fontId="0" fillId="0" borderId="86" xfId="1" applyFont="1" applyFill="1" applyBorder="1" applyAlignment="1">
      <alignment horizontal="center" vertical="center"/>
    </xf>
    <xf numFmtId="43" fontId="0" fillId="34" borderId="71" xfId="1" applyFont="1" applyFill="1" applyBorder="1" applyAlignment="1">
      <alignment horizontal="center" vertical="center"/>
    </xf>
    <xf numFmtId="43" fontId="0" fillId="34" borderId="71" xfId="1" applyFont="1" applyFill="1" applyBorder="1" applyAlignment="1">
      <alignment vertical="center"/>
    </xf>
    <xf numFmtId="43" fontId="0" fillId="0" borderId="88" xfId="1" applyFont="1" applyFill="1" applyBorder="1" applyAlignment="1">
      <alignment vertical="center"/>
    </xf>
    <xf numFmtId="43" fontId="0" fillId="0" borderId="89" xfId="1" applyFont="1" applyFill="1" applyBorder="1" applyAlignment="1">
      <alignment horizontal="center" vertical="center"/>
    </xf>
    <xf numFmtId="43" fontId="0" fillId="0" borderId="89" xfId="1" applyFont="1" applyFill="1" applyBorder="1" applyAlignment="1">
      <alignment horizontal="center" vertical="center" wrapText="1"/>
    </xf>
    <xf numFmtId="43" fontId="0" fillId="0" borderId="89" xfId="1" applyFont="1" applyBorder="1" applyAlignment="1">
      <alignment vertical="center"/>
    </xf>
    <xf numFmtId="43" fontId="0" fillId="0" borderId="0" xfId="1" applyFont="1"/>
    <xf numFmtId="0" fontId="26" fillId="0" borderId="104" xfId="0" applyFont="1" applyBorder="1" applyAlignment="1">
      <alignment vertical="top" wrapText="1"/>
    </xf>
    <xf numFmtId="0" fontId="26" fillId="0" borderId="105" xfId="0" applyFont="1" applyBorder="1" applyAlignment="1">
      <alignment vertical="top" wrapText="1"/>
    </xf>
    <xf numFmtId="0" fontId="26" fillId="0" borderId="106" xfId="0" applyFont="1" applyBorder="1" applyAlignment="1">
      <alignment vertical="top" wrapText="1"/>
    </xf>
    <xf numFmtId="0" fontId="0" fillId="0" borderId="104" xfId="0" applyBorder="1" applyAlignment="1">
      <alignment wrapText="1"/>
    </xf>
    <xf numFmtId="0" fontId="0" fillId="0" borderId="105" xfId="0" applyBorder="1" applyAlignment="1">
      <alignment wrapText="1"/>
    </xf>
    <xf numFmtId="0" fontId="0" fillId="0" borderId="106" xfId="0" applyBorder="1" applyAlignment="1">
      <alignment wrapText="1"/>
    </xf>
    <xf numFmtId="0" fontId="0" fillId="0" borderId="0" xfId="0" applyNumberFormat="1" applyFont="1" applyFill="1" applyBorder="1" applyAlignment="1" applyProtection="1">
      <alignment horizontal="center" wrapText="1"/>
    </xf>
    <xf numFmtId="0" fontId="108" fillId="0" borderId="0" xfId="0" applyFont="1" applyAlignment="1">
      <alignment horizontal="center" vertical="center" wrapText="1"/>
    </xf>
    <xf numFmtId="2" fontId="0" fillId="0" borderId="0" xfId="0" applyNumberFormat="1" applyAlignment="1">
      <alignment horizontal="center" vertical="center" wrapText="1"/>
    </xf>
    <xf numFmtId="10" fontId="0" fillId="35" borderId="0" xfId="0" applyNumberFormat="1" applyFill="1" applyAlignment="1">
      <alignment horizontal="center" vertical="center" wrapText="1"/>
    </xf>
    <xf numFmtId="0" fontId="26" fillId="0" borderId="103" xfId="0" applyFont="1" applyBorder="1" applyAlignment="1">
      <alignment horizontal="left" vertical="center" wrapText="1"/>
    </xf>
    <xf numFmtId="0" fontId="0" fillId="0" borderId="103" xfId="0" applyBorder="1" applyAlignment="1">
      <alignment horizontal="center" vertical="center" wrapText="1"/>
    </xf>
    <xf numFmtId="0" fontId="0" fillId="0" borderId="103" xfId="0" applyBorder="1" applyAlignment="1">
      <alignment horizontal="right" vertical="center" wrapText="1"/>
    </xf>
    <xf numFmtId="43" fontId="0" fillId="0" borderId="84" xfId="1" applyFont="1" applyFill="1" applyBorder="1" applyAlignment="1">
      <alignment horizontal="center" vertical="center"/>
    </xf>
    <xf numFmtId="43" fontId="0" fillId="0" borderId="87" xfId="1" applyFont="1" applyFill="1" applyBorder="1" applyAlignment="1">
      <alignment vertical="center"/>
    </xf>
    <xf numFmtId="0" fontId="29" fillId="0" borderId="21" xfId="47" applyFont="1" applyFill="1" applyBorder="1" applyAlignment="1">
      <alignment horizontal="justify" vertical="center" wrapText="1"/>
    </xf>
    <xf numFmtId="0" fontId="128" fillId="0" borderId="0" xfId="33839" applyFill="1" applyBorder="1" applyAlignment="1">
      <alignment horizontal="left" vertical="top"/>
    </xf>
    <xf numFmtId="0" fontId="131" fillId="82" borderId="103" xfId="33839" applyFont="1" applyFill="1" applyBorder="1" applyAlignment="1">
      <alignment horizontal="center" vertical="top" wrapText="1"/>
    </xf>
    <xf numFmtId="0" fontId="131" fillId="82" borderId="103" xfId="33839" applyFont="1" applyFill="1" applyBorder="1" applyAlignment="1">
      <alignment horizontal="left" vertical="top" wrapText="1"/>
    </xf>
    <xf numFmtId="0" fontId="131" fillId="82" borderId="103" xfId="33839" applyFont="1" applyFill="1" applyBorder="1" applyAlignment="1">
      <alignment horizontal="right" vertical="top" wrapText="1"/>
    </xf>
    <xf numFmtId="1" fontId="132" fillId="0" borderId="103" xfId="33839" applyNumberFormat="1" applyFont="1" applyFill="1" applyBorder="1" applyAlignment="1">
      <alignment horizontal="center" vertical="top" shrinkToFit="1"/>
    </xf>
    <xf numFmtId="0" fontId="130" fillId="0" borderId="103" xfId="33839" applyFont="1" applyFill="1" applyBorder="1" applyAlignment="1">
      <alignment horizontal="left" vertical="top" wrapText="1"/>
    </xf>
    <xf numFmtId="0" fontId="130" fillId="0" borderId="103" xfId="33839" applyFont="1" applyFill="1" applyBorder="1" applyAlignment="1">
      <alignment horizontal="center" vertical="top" wrapText="1"/>
    </xf>
    <xf numFmtId="2" fontId="132" fillId="0" borderId="103" xfId="33839" applyNumberFormat="1" applyFont="1" applyFill="1" applyBorder="1" applyAlignment="1">
      <alignment horizontal="right" vertical="top" shrinkToFit="1"/>
    </xf>
    <xf numFmtId="0" fontId="128" fillId="0" borderId="103" xfId="33839" applyFill="1" applyBorder="1" applyAlignment="1">
      <alignment horizontal="left" wrapText="1"/>
    </xf>
    <xf numFmtId="0" fontId="128" fillId="0" borderId="103" xfId="33839" applyFill="1" applyBorder="1" applyAlignment="1">
      <alignment horizontal="left" vertical="top" wrapText="1"/>
    </xf>
    <xf numFmtId="0" fontId="128" fillId="0" borderId="103" xfId="33839" applyFill="1" applyBorder="1" applyAlignment="1">
      <alignment horizontal="left" vertical="center" wrapText="1"/>
    </xf>
    <xf numFmtId="4" fontId="132" fillId="0" borderId="103" xfId="33839" applyNumberFormat="1" applyFont="1" applyFill="1" applyBorder="1" applyAlignment="1">
      <alignment horizontal="right" vertical="top" shrinkToFit="1"/>
    </xf>
    <xf numFmtId="0" fontId="128" fillId="0" borderId="0" xfId="33839" applyFill="1" applyBorder="1" applyAlignment="1">
      <alignment horizontal="center" vertical="top"/>
    </xf>
    <xf numFmtId="0" fontId="8" fillId="0" borderId="67" xfId="0" applyFont="1" applyFill="1" applyBorder="1" applyAlignment="1">
      <alignment vertical="center" wrapText="1"/>
    </xf>
    <xf numFmtId="0" fontId="80" fillId="0" borderId="0" xfId="0" applyFont="1" applyAlignment="1">
      <alignment horizontal="left" vertical="center" wrapText="1"/>
    </xf>
    <xf numFmtId="44" fontId="29" fillId="0" borderId="0" xfId="26673" applyNumberFormat="1" applyFont="1" applyAlignment="1">
      <alignment vertical="center"/>
    </xf>
    <xf numFmtId="44" fontId="29" fillId="0" borderId="0" xfId="47" applyNumberFormat="1" applyFill="1" applyBorder="1" applyAlignment="1">
      <alignment vertical="top"/>
    </xf>
    <xf numFmtId="0" fontId="32" fillId="38" borderId="0" xfId="47" applyFont="1" applyFill="1" applyBorder="1" applyAlignment="1"/>
    <xf numFmtId="0" fontId="38" fillId="38" borderId="35" xfId="0" applyFont="1" applyFill="1" applyBorder="1" applyAlignment="1">
      <alignment horizontal="left" wrapText="1"/>
    </xf>
    <xf numFmtId="0" fontId="38" fillId="38" borderId="41" xfId="0" applyFont="1" applyFill="1" applyBorder="1" applyAlignment="1">
      <alignment horizontal="left" vertical="top" wrapText="1"/>
    </xf>
    <xf numFmtId="0" fontId="0" fillId="0" borderId="0" xfId="0" applyAlignment="1">
      <alignment horizontal="center"/>
    </xf>
    <xf numFmtId="0" fontId="32" fillId="38" borderId="74" xfId="0" applyFont="1" applyFill="1" applyBorder="1" applyAlignment="1">
      <alignment horizontal="center" vertical="center"/>
    </xf>
    <xf numFmtId="0" fontId="32" fillId="38" borderId="67" xfId="0" applyFont="1" applyFill="1" applyBorder="1" applyAlignment="1">
      <alignment horizontal="center" vertical="center"/>
    </xf>
    <xf numFmtId="0" fontId="125" fillId="0" borderId="67" xfId="0" applyFont="1" applyBorder="1"/>
    <xf numFmtId="44" fontId="134" fillId="0" borderId="110" xfId="26673" applyFont="1" applyBorder="1"/>
    <xf numFmtId="0" fontId="32" fillId="38" borderId="75" xfId="0" applyFont="1" applyFill="1" applyBorder="1" applyAlignment="1">
      <alignment horizontal="center" vertical="center"/>
    </xf>
    <xf numFmtId="0" fontId="125" fillId="0" borderId="74" xfId="0" applyFont="1" applyBorder="1" applyAlignment="1">
      <alignment horizontal="center"/>
    </xf>
    <xf numFmtId="44" fontId="125" fillId="0" borderId="75" xfId="26673" applyFont="1" applyBorder="1"/>
    <xf numFmtId="0" fontId="29" fillId="0" borderId="0" xfId="0" applyFont="1" applyFill="1" applyBorder="1" applyAlignment="1">
      <alignment horizontal="center" vertical="center" wrapText="1"/>
    </xf>
    <xf numFmtId="10" fontId="38" fillId="75" borderId="31" xfId="0" applyNumberFormat="1" applyFont="1" applyFill="1" applyBorder="1" applyAlignment="1">
      <alignment horizontal="left" vertical="center" wrapText="1"/>
    </xf>
    <xf numFmtId="0" fontId="29" fillId="0" borderId="84" xfId="0" applyNumberFormat="1" applyFont="1" applyFill="1" applyBorder="1" applyAlignment="1">
      <alignment horizontal="center" vertical="center" wrapText="1"/>
    </xf>
    <xf numFmtId="0" fontId="29" fillId="0" borderId="84" xfId="0" applyFont="1" applyFill="1" applyBorder="1" applyAlignment="1">
      <alignment horizontal="center" vertical="center" wrapText="1"/>
    </xf>
    <xf numFmtId="0" fontId="29" fillId="0" borderId="84" xfId="47" applyFont="1" applyFill="1" applyBorder="1" applyAlignment="1">
      <alignment horizontal="justify" vertical="justify" wrapText="1"/>
    </xf>
    <xf numFmtId="0" fontId="29" fillId="83" borderId="31" xfId="0" applyNumberFormat="1" applyFont="1" applyFill="1" applyBorder="1" applyAlignment="1">
      <alignment horizontal="center" vertical="center" wrapText="1"/>
    </xf>
    <xf numFmtId="0" fontId="29" fillId="83" borderId="21" xfId="0" applyFont="1" applyFill="1" applyBorder="1" applyAlignment="1">
      <alignment horizontal="center" vertical="center" wrapText="1"/>
    </xf>
    <xf numFmtId="0" fontId="38" fillId="83" borderId="21" xfId="0" applyFont="1" applyFill="1" applyBorder="1" applyAlignment="1">
      <alignment horizontal="left" vertical="center" wrapText="1"/>
    </xf>
    <xf numFmtId="0" fontId="29" fillId="83" borderId="21" xfId="47" applyFont="1" applyFill="1" applyBorder="1" applyAlignment="1">
      <alignment horizontal="center" vertical="center"/>
    </xf>
    <xf numFmtId="4" fontId="29" fillId="83" borderId="21" xfId="47" applyNumberFormat="1" applyFont="1" applyFill="1" applyBorder="1" applyAlignment="1">
      <alignment horizontal="right" vertical="center"/>
    </xf>
    <xf numFmtId="44" fontId="29" fillId="83" borderId="21" xfId="26673" applyFont="1" applyFill="1" applyBorder="1" applyAlignment="1">
      <alignment horizontal="right" vertical="center"/>
    </xf>
    <xf numFmtId="0" fontId="29" fillId="83" borderId="0" xfId="47" applyFill="1" applyBorder="1" applyAlignment="1">
      <alignment vertical="top"/>
    </xf>
    <xf numFmtId="0" fontId="29" fillId="83" borderId="0" xfId="47" applyFill="1" applyAlignment="1">
      <alignment vertical="top"/>
    </xf>
    <xf numFmtId="0" fontId="29" fillId="0" borderId="23" xfId="0" applyNumberFormat="1" applyFont="1" applyFill="1" applyBorder="1" applyAlignment="1">
      <alignment horizontal="center" vertical="center" wrapText="1"/>
    </xf>
    <xf numFmtId="0" fontId="29" fillId="0" borderId="30" xfId="0" applyFont="1" applyFill="1" applyBorder="1" applyAlignment="1">
      <alignment horizontal="center" vertical="center" wrapText="1"/>
    </xf>
    <xf numFmtId="195" fontId="29" fillId="0" borderId="0" xfId="51" applyNumberFormat="1" applyFill="1" applyAlignment="1">
      <alignment horizontal="center"/>
    </xf>
    <xf numFmtId="2" fontId="29" fillId="33" borderId="0" xfId="51" applyNumberFormat="1" applyFill="1" applyAlignment="1"/>
    <xf numFmtId="0" fontId="29" fillId="0" borderId="21" xfId="0" applyNumberFormat="1" applyFont="1" applyFill="1" applyBorder="1" applyAlignment="1">
      <alignment horizontal="left" vertical="center" wrapText="1"/>
    </xf>
    <xf numFmtId="0" fontId="29" fillId="38" borderId="84" xfId="0" applyNumberFormat="1" applyFont="1" applyFill="1" applyBorder="1" applyAlignment="1">
      <alignment horizontal="center" vertical="center" wrapText="1"/>
    </xf>
    <xf numFmtId="0" fontId="29" fillId="38" borderId="0" xfId="47" applyFill="1" applyBorder="1" applyAlignment="1">
      <alignment vertical="top"/>
    </xf>
    <xf numFmtId="44" fontId="29" fillId="38" borderId="0" xfId="47" applyNumberFormat="1" applyFill="1" applyBorder="1" applyAlignment="1">
      <alignment vertical="top"/>
    </xf>
    <xf numFmtId="0" fontId="29" fillId="38" borderId="0" xfId="47" applyFill="1" applyAlignment="1">
      <alignment vertical="top"/>
    </xf>
    <xf numFmtId="0" fontId="29" fillId="38" borderId="31" xfId="0" applyFont="1" applyFill="1" applyBorder="1" applyAlignment="1">
      <alignment horizontal="center" vertical="center" wrapText="1"/>
    </xf>
    <xf numFmtId="0" fontId="4" fillId="0" borderId="67" xfId="0" applyFont="1" applyFill="1" applyBorder="1" applyAlignment="1">
      <alignment horizontal="center" vertical="center"/>
    </xf>
    <xf numFmtId="167" fontId="0" fillId="0" borderId="69" xfId="0" applyNumberFormat="1" applyFill="1" applyBorder="1" applyAlignment="1">
      <alignment vertical="center"/>
    </xf>
    <xf numFmtId="0" fontId="0" fillId="38" borderId="0" xfId="0" applyFill="1"/>
    <xf numFmtId="0" fontId="0" fillId="38" borderId="0" xfId="0" applyFill="1" applyBorder="1" applyAlignment="1">
      <alignment horizontal="left" vertical="center"/>
    </xf>
    <xf numFmtId="43" fontId="0" fillId="38" borderId="84" xfId="1" applyFont="1" applyFill="1" applyBorder="1" applyAlignment="1">
      <alignment horizontal="center" vertical="center"/>
    </xf>
    <xf numFmtId="0" fontId="123" fillId="0" borderId="33" xfId="61" applyFont="1" applyBorder="1" applyAlignment="1"/>
    <xf numFmtId="0" fontId="29" fillId="0" borderId="0" xfId="61"/>
    <xf numFmtId="0" fontId="29" fillId="0" borderId="61" xfId="61" applyBorder="1"/>
    <xf numFmtId="0" fontId="29" fillId="0" borderId="62" xfId="61" applyBorder="1"/>
    <xf numFmtId="1" fontId="32" fillId="0" borderId="95" xfId="61" applyNumberFormat="1" applyFont="1" applyBorder="1" applyAlignment="1"/>
    <xf numFmtId="2" fontId="135" fillId="38" borderId="95" xfId="61" applyNumberFormat="1" applyFont="1" applyFill="1" applyBorder="1" applyAlignment="1">
      <alignment horizontal="center"/>
    </xf>
    <xf numFmtId="2" fontId="135" fillId="38" borderId="95" xfId="61" applyNumberFormat="1" applyFont="1" applyFill="1" applyBorder="1" applyAlignment="1">
      <alignment horizontal="center" vertical="center"/>
    </xf>
    <xf numFmtId="0" fontId="29" fillId="0" borderId="95" xfId="61" applyBorder="1"/>
    <xf numFmtId="0" fontId="29" fillId="0" borderId="110" xfId="61" applyBorder="1"/>
    <xf numFmtId="0" fontId="29" fillId="0" borderId="33" xfId="61" applyBorder="1" applyAlignment="1">
      <alignment horizontal="center"/>
    </xf>
    <xf numFmtId="0" fontId="29" fillId="0" borderId="36" xfId="61" applyBorder="1"/>
    <xf numFmtId="0" fontId="29" fillId="0" borderId="36" xfId="61" applyBorder="1" applyAlignment="1">
      <alignment horizontal="center" vertical="center"/>
    </xf>
    <xf numFmtId="0" fontId="29" fillId="0" borderId="0" xfId="61" applyBorder="1"/>
    <xf numFmtId="0" fontId="29" fillId="0" borderId="34" xfId="61" applyBorder="1"/>
    <xf numFmtId="0" fontId="29" fillId="0" borderId="61" xfId="61" applyBorder="1" applyAlignment="1">
      <alignment horizontal="center"/>
    </xf>
    <xf numFmtId="0" fontId="29" fillId="0" borderId="0" xfId="61" applyBorder="1" applyAlignment="1">
      <alignment horizontal="center" vertical="center"/>
    </xf>
    <xf numFmtId="0" fontId="29" fillId="0" borderId="0" xfId="61" applyAlignment="1">
      <alignment horizontal="center" vertical="center"/>
    </xf>
    <xf numFmtId="0" fontId="29" fillId="0" borderId="0" xfId="61" applyFont="1" applyBorder="1" applyAlignment="1">
      <alignment vertical="center"/>
    </xf>
    <xf numFmtId="0" fontId="29" fillId="0" borderId="35" xfId="61" applyBorder="1"/>
    <xf numFmtId="0" fontId="29" fillId="0" borderId="112" xfId="61" applyFont="1" applyBorder="1" applyAlignment="1">
      <alignment horizontal="right" vertical="center"/>
    </xf>
    <xf numFmtId="0" fontId="29" fillId="0" borderId="115" xfId="61" applyFont="1" applyBorder="1" applyAlignment="1">
      <alignment horizontal="right" vertical="center"/>
    </xf>
    <xf numFmtId="0" fontId="29" fillId="0" borderId="62" xfId="61" applyFont="1" applyBorder="1" applyAlignment="1">
      <alignment horizontal="center" vertical="center"/>
    </xf>
    <xf numFmtId="0" fontId="29" fillId="0" borderId="0" xfId="61" applyBorder="1" applyAlignment="1">
      <alignment horizontal="center" vertical="center" wrapText="1"/>
    </xf>
    <xf numFmtId="0" fontId="38" fillId="35" borderId="123" xfId="61" applyFont="1" applyFill="1" applyBorder="1" applyAlignment="1">
      <alignment horizontal="center" vertical="center"/>
    </xf>
    <xf numFmtId="0" fontId="38" fillId="84" borderId="123" xfId="61" applyFont="1" applyFill="1" applyBorder="1" applyAlignment="1">
      <alignment horizontal="center" vertical="center"/>
    </xf>
    <xf numFmtId="0" fontId="38" fillId="84" borderId="34" xfId="61" applyFont="1" applyFill="1" applyBorder="1" applyAlignment="1">
      <alignment horizontal="center" vertical="center"/>
    </xf>
    <xf numFmtId="0" fontId="38" fillId="35" borderId="124" xfId="61" applyFont="1" applyFill="1" applyBorder="1" applyAlignment="1">
      <alignment horizontal="center" vertical="center"/>
    </xf>
    <xf numFmtId="0" fontId="38" fillId="84" borderId="124" xfId="61" applyFont="1" applyFill="1" applyBorder="1" applyAlignment="1">
      <alignment horizontal="center" vertical="center"/>
    </xf>
    <xf numFmtId="2" fontId="38" fillId="35" borderId="125" xfId="61" applyNumberFormat="1" applyFont="1" applyFill="1" applyBorder="1" applyAlignment="1">
      <alignment horizontal="center" vertical="center"/>
    </xf>
    <xf numFmtId="0" fontId="38" fillId="35" borderId="126" xfId="61" applyFont="1" applyFill="1" applyBorder="1" applyAlignment="1">
      <alignment horizontal="center" vertical="center"/>
    </xf>
    <xf numFmtId="0" fontId="38" fillId="35" borderId="128" xfId="61" applyFont="1" applyFill="1" applyBorder="1" applyAlignment="1">
      <alignment horizontal="center" vertical="center"/>
    </xf>
    <xf numFmtId="0" fontId="38" fillId="35" borderId="127" xfId="61" applyFont="1" applyFill="1" applyBorder="1" applyAlignment="1">
      <alignment horizontal="center" vertical="center"/>
    </xf>
    <xf numFmtId="2" fontId="38" fillId="84" borderId="125" xfId="61" applyNumberFormat="1" applyFont="1" applyFill="1" applyBorder="1" applyAlignment="1">
      <alignment horizontal="center" vertical="center"/>
    </xf>
    <xf numFmtId="0" fontId="38" fillId="35" borderId="128" xfId="61" applyFont="1" applyFill="1" applyBorder="1" applyAlignment="1">
      <alignment horizontal="center" vertical="center"/>
    </xf>
    <xf numFmtId="2" fontId="38" fillId="35" borderId="128" xfId="61" applyNumberFormat="1" applyFont="1" applyFill="1" applyBorder="1" applyAlignment="1">
      <alignment horizontal="center" vertical="center"/>
    </xf>
    <xf numFmtId="2" fontId="38" fillId="35" borderId="127" xfId="61" applyNumberFormat="1" applyFont="1" applyFill="1" applyBorder="1" applyAlignment="1">
      <alignment horizontal="center" vertical="center"/>
    </xf>
    <xf numFmtId="0" fontId="29" fillId="0" borderId="92" xfId="61" applyBorder="1" applyAlignment="1">
      <alignment horizontal="center"/>
    </xf>
    <xf numFmtId="2" fontId="29" fillId="0" borderId="16" xfId="61" applyNumberFormat="1" applyBorder="1" applyAlignment="1">
      <alignment horizontal="center" vertical="center"/>
    </xf>
    <xf numFmtId="2" fontId="29" fillId="0" borderId="17" xfId="61" applyNumberFormat="1" applyBorder="1" applyAlignment="1">
      <alignment horizontal="center" vertical="center"/>
    </xf>
    <xf numFmtId="2" fontId="29" fillId="0" borderId="129" xfId="61" applyNumberFormat="1" applyBorder="1" applyAlignment="1">
      <alignment horizontal="center" vertical="center"/>
    </xf>
    <xf numFmtId="0" fontId="112" fillId="0" borderId="0" xfId="61" applyFont="1" applyBorder="1" applyAlignment="1">
      <alignment horizontal="center" vertical="center"/>
    </xf>
    <xf numFmtId="0" fontId="29" fillId="0" borderId="62" xfId="61" applyBorder="1" applyAlignment="1">
      <alignment horizontal="center"/>
    </xf>
    <xf numFmtId="0" fontId="29" fillId="0" borderId="95" xfId="61" applyBorder="1" applyAlignment="1">
      <alignment horizontal="center" vertical="center"/>
    </xf>
    <xf numFmtId="0" fontId="29" fillId="0" borderId="0" xfId="61" applyAlignment="1">
      <alignment horizontal="center"/>
    </xf>
    <xf numFmtId="0" fontId="136" fillId="0" borderId="33" xfId="61" applyFont="1" applyBorder="1" applyAlignment="1">
      <alignment horizontal="center" vertical="center"/>
    </xf>
    <xf numFmtId="0" fontId="136" fillId="0" borderId="61" xfId="61" applyFont="1" applyBorder="1" applyAlignment="1">
      <alignment horizontal="center" vertical="center"/>
    </xf>
    <xf numFmtId="0" fontId="29" fillId="0" borderId="0" xfId="61" applyBorder="1" applyAlignment="1">
      <alignment horizontal="center"/>
    </xf>
    <xf numFmtId="2" fontId="29" fillId="0" borderId="0" xfId="61" applyNumberFormat="1" applyBorder="1" applyAlignment="1">
      <alignment horizontal="center" vertical="center"/>
    </xf>
    <xf numFmtId="2" fontId="29" fillId="0" borderId="0" xfId="61" applyNumberFormat="1" applyAlignment="1">
      <alignment horizontal="center" vertical="center"/>
    </xf>
    <xf numFmtId="2" fontId="29" fillId="0" borderId="112" xfId="61" applyNumberFormat="1" applyFont="1" applyBorder="1" applyAlignment="1">
      <alignment horizontal="left" vertical="center"/>
    </xf>
    <xf numFmtId="2" fontId="29" fillId="0" borderId="113" xfId="61" applyNumberFormat="1" applyFont="1" applyBorder="1" applyAlignment="1">
      <alignment horizontal="left" vertical="center"/>
    </xf>
    <xf numFmtId="2" fontId="29" fillId="0" borderId="114" xfId="61" applyNumberFormat="1" applyFont="1" applyBorder="1" applyAlignment="1">
      <alignment horizontal="left" vertical="center"/>
    </xf>
    <xf numFmtId="2" fontId="29" fillId="0" borderId="115" xfId="61" applyNumberFormat="1" applyFont="1" applyBorder="1" applyAlignment="1">
      <alignment horizontal="left" vertical="center"/>
    </xf>
    <xf numFmtId="2" fontId="29" fillId="0" borderId="71" xfId="61" applyNumberFormat="1" applyFont="1" applyBorder="1" applyAlignment="1">
      <alignment horizontal="left" vertical="center"/>
    </xf>
    <xf numFmtId="2" fontId="29" fillId="0" borderId="116" xfId="61" applyNumberFormat="1" applyFont="1" applyBorder="1" applyAlignment="1">
      <alignment horizontal="left" vertical="center"/>
    </xf>
    <xf numFmtId="2" fontId="29" fillId="0" borderId="60" xfId="61" applyNumberFormat="1" applyFont="1" applyBorder="1" applyAlignment="1">
      <alignment horizontal="left" vertical="center"/>
    </xf>
    <xf numFmtId="2" fontId="29" fillId="0" borderId="120" xfId="61" applyNumberFormat="1" applyFont="1" applyBorder="1" applyAlignment="1">
      <alignment horizontal="left" vertical="center"/>
    </xf>
    <xf numFmtId="2" fontId="29" fillId="0" borderId="121" xfId="61" applyNumberFormat="1" applyFont="1" applyBorder="1" applyAlignment="1">
      <alignment horizontal="left" vertical="center"/>
    </xf>
    <xf numFmtId="0" fontId="38" fillId="84" borderId="33" xfId="61" applyFont="1" applyFill="1" applyBorder="1" applyAlignment="1">
      <alignment horizontal="center" vertical="center"/>
    </xf>
    <xf numFmtId="0" fontId="38" fillId="84" borderId="130" xfId="61" applyFont="1" applyFill="1" applyBorder="1" applyAlignment="1">
      <alignment horizontal="center" vertical="center"/>
    </xf>
    <xf numFmtId="2" fontId="38" fillId="35" borderId="123" xfId="61" applyNumberFormat="1" applyFont="1" applyFill="1" applyBorder="1" applyAlignment="1">
      <alignment horizontal="center" vertical="center"/>
    </xf>
    <xf numFmtId="2" fontId="38" fillId="84" borderId="123" xfId="61" applyNumberFormat="1" applyFont="1" applyFill="1" applyBorder="1" applyAlignment="1">
      <alignment horizontal="center" vertical="center"/>
    </xf>
    <xf numFmtId="0" fontId="38" fillId="35" borderId="131" xfId="61" applyFont="1" applyFill="1" applyBorder="1" applyAlignment="1">
      <alignment horizontal="center" vertical="center"/>
    </xf>
    <xf numFmtId="0" fontId="38" fillId="84" borderId="131" xfId="61" applyFont="1" applyFill="1" applyBorder="1" applyAlignment="1">
      <alignment horizontal="center" vertical="center"/>
    </xf>
    <xf numFmtId="0" fontId="38" fillId="84" borderId="61" xfId="61" applyFont="1" applyFill="1" applyBorder="1" applyAlignment="1">
      <alignment horizontal="center" vertical="center"/>
    </xf>
    <xf numFmtId="0" fontId="38" fillId="84" borderId="132" xfId="61" applyFont="1" applyFill="1" applyBorder="1" applyAlignment="1">
      <alignment horizontal="center" vertical="center"/>
    </xf>
    <xf numFmtId="2" fontId="38" fillId="35" borderId="131" xfId="61" applyNumberFormat="1" applyFont="1" applyFill="1" applyBorder="1" applyAlignment="1">
      <alignment horizontal="center" vertical="center"/>
    </xf>
    <xf numFmtId="2" fontId="38" fillId="84" borderId="131" xfId="61" applyNumberFormat="1" applyFont="1" applyFill="1" applyBorder="1" applyAlignment="1">
      <alignment horizontal="center" vertical="center"/>
    </xf>
    <xf numFmtId="2" fontId="38" fillId="35" borderId="135" xfId="61" applyNumberFormat="1" applyFont="1" applyFill="1" applyBorder="1" applyAlignment="1">
      <alignment horizontal="center" vertical="center"/>
    </xf>
    <xf numFmtId="0" fontId="29" fillId="0" borderId="92" xfId="61" applyFont="1" applyBorder="1" applyAlignment="1">
      <alignment horizontal="center"/>
    </xf>
    <xf numFmtId="0" fontId="29" fillId="0" borderId="16" xfId="61" applyBorder="1" applyAlignment="1">
      <alignment horizontal="center" vertical="center"/>
    </xf>
    <xf numFmtId="2" fontId="29" fillId="0" borderId="16" xfId="61" applyNumberFormat="1" applyBorder="1" applyAlignment="1">
      <alignment horizontal="center"/>
    </xf>
    <xf numFmtId="2" fontId="29" fillId="0" borderId="16" xfId="61" applyNumberFormat="1" applyFont="1" applyBorder="1" applyAlignment="1">
      <alignment horizontal="center"/>
    </xf>
    <xf numFmtId="2" fontId="29" fillId="0" borderId="17" xfId="61" applyNumberFormat="1" applyBorder="1" applyAlignment="1">
      <alignment horizontal="center"/>
    </xf>
    <xf numFmtId="2" fontId="29" fillId="0" borderId="129" xfId="61" applyNumberFormat="1" applyBorder="1" applyAlignment="1">
      <alignment horizontal="center"/>
    </xf>
    <xf numFmtId="0" fontId="29" fillId="0" borderId="74" xfId="61" applyFont="1" applyBorder="1" applyAlignment="1">
      <alignment horizontal="center"/>
    </xf>
    <xf numFmtId="0" fontId="29" fillId="0" borderId="67" xfId="61" applyBorder="1" applyAlignment="1">
      <alignment horizontal="center" vertical="center"/>
    </xf>
    <xf numFmtId="2" fontId="29" fillId="0" borderId="67" xfId="61" applyNumberFormat="1" applyBorder="1" applyAlignment="1">
      <alignment horizontal="center"/>
    </xf>
    <xf numFmtId="0" fontId="29" fillId="0" borderId="95" xfId="61" applyBorder="1" applyAlignment="1">
      <alignment horizontal="center"/>
    </xf>
    <xf numFmtId="2" fontId="29" fillId="0" borderId="95" xfId="61" applyNumberFormat="1" applyBorder="1" applyAlignment="1">
      <alignment horizontal="center" vertical="center"/>
    </xf>
    <xf numFmtId="0" fontId="123" fillId="0" borderId="0" xfId="61" applyFont="1" applyBorder="1" applyAlignment="1"/>
    <xf numFmtId="0" fontId="31" fillId="0" borderId="0" xfId="61" applyFont="1" applyBorder="1" applyAlignment="1"/>
    <xf numFmtId="1" fontId="107" fillId="0" borderId="0" xfId="61" applyNumberFormat="1" applyFont="1" applyBorder="1" applyAlignment="1">
      <alignment vertical="center"/>
    </xf>
    <xf numFmtId="0" fontId="136" fillId="0" borderId="62" xfId="61" applyFont="1" applyBorder="1" applyAlignment="1">
      <alignment horizontal="center" vertical="center"/>
    </xf>
    <xf numFmtId="0" fontId="29" fillId="0" borderId="33" xfId="61" applyBorder="1"/>
    <xf numFmtId="0" fontId="38" fillId="35" borderId="123" xfId="61" applyFont="1" applyFill="1" applyBorder="1" applyAlignment="1">
      <alignment horizontal="center"/>
    </xf>
    <xf numFmtId="0" fontId="38" fillId="84" borderId="123" xfId="61" applyFont="1" applyFill="1" applyBorder="1" applyAlignment="1">
      <alignment horizontal="center"/>
    </xf>
    <xf numFmtId="0" fontId="49" fillId="35" borderId="124" xfId="61" applyFont="1" applyFill="1" applyBorder="1" applyAlignment="1">
      <alignment horizontal="center" vertical="center"/>
    </xf>
    <xf numFmtId="0" fontId="38" fillId="84" borderId="124" xfId="61" applyFont="1" applyFill="1" applyBorder="1" applyAlignment="1">
      <alignment horizontal="center"/>
    </xf>
    <xf numFmtId="2" fontId="38" fillId="84" borderId="125" xfId="61" applyNumberFormat="1" applyFont="1" applyFill="1" applyBorder="1" applyAlignment="1">
      <alignment horizontal="center"/>
    </xf>
    <xf numFmtId="0" fontId="38" fillId="35" borderId="126" xfId="61" applyFont="1" applyFill="1" applyBorder="1" applyAlignment="1">
      <alignment horizontal="center"/>
    </xf>
    <xf numFmtId="0" fontId="38" fillId="35" borderId="128" xfId="61" applyFont="1" applyFill="1" applyBorder="1" applyAlignment="1">
      <alignment horizontal="center"/>
    </xf>
    <xf numFmtId="2" fontId="38" fillId="84" borderId="128" xfId="61" applyNumberFormat="1" applyFont="1" applyFill="1" applyBorder="1" applyAlignment="1">
      <alignment horizontal="center"/>
    </xf>
    <xf numFmtId="2" fontId="38" fillId="84" borderId="127" xfId="61" applyNumberFormat="1" applyFont="1" applyFill="1" applyBorder="1" applyAlignment="1">
      <alignment horizontal="center"/>
    </xf>
    <xf numFmtId="2" fontId="29" fillId="0" borderId="75" xfId="61" applyNumberFormat="1" applyBorder="1" applyAlignment="1">
      <alignment horizontal="center"/>
    </xf>
    <xf numFmtId="0" fontId="29" fillId="0" borderId="61" xfId="61" applyFont="1" applyBorder="1"/>
    <xf numFmtId="0" fontId="29" fillId="0" borderId="0" xfId="61" applyFont="1" applyBorder="1"/>
    <xf numFmtId="0" fontId="29" fillId="0" borderId="0" xfId="61" quotePrefix="1" applyFont="1"/>
    <xf numFmtId="0" fontId="29" fillId="39" borderId="92" xfId="61" applyFill="1" applyBorder="1" applyAlignment="1">
      <alignment horizontal="center"/>
    </xf>
    <xf numFmtId="2" fontId="29" fillId="39" borderId="16" xfId="61" applyNumberFormat="1" applyFill="1" applyBorder="1" applyAlignment="1">
      <alignment horizontal="center" vertical="center"/>
    </xf>
    <xf numFmtId="2" fontId="29" fillId="39" borderId="17" xfId="61" applyNumberFormat="1" applyFill="1" applyBorder="1" applyAlignment="1">
      <alignment horizontal="center" vertical="center"/>
    </xf>
    <xf numFmtId="2" fontId="29" fillId="39" borderId="129" xfId="61" applyNumberFormat="1" applyFill="1" applyBorder="1" applyAlignment="1">
      <alignment horizontal="center" vertical="center"/>
    </xf>
    <xf numFmtId="0" fontId="38" fillId="35" borderId="127" xfId="61" applyFont="1" applyFill="1" applyBorder="1" applyAlignment="1">
      <alignment horizontal="center" vertical="center"/>
    </xf>
    <xf numFmtId="0" fontId="38" fillId="35" borderId="128" xfId="61" applyFont="1" applyFill="1" applyBorder="1" applyAlignment="1">
      <alignment horizontal="center" vertical="center"/>
    </xf>
    <xf numFmtId="0" fontId="38" fillId="35" borderId="126" xfId="61" applyFont="1" applyFill="1" applyBorder="1" applyAlignment="1">
      <alignment horizontal="center"/>
    </xf>
    <xf numFmtId="0" fontId="38" fillId="35" borderId="123" xfId="61" applyFont="1" applyFill="1" applyBorder="1" applyAlignment="1">
      <alignment horizontal="center"/>
    </xf>
    <xf numFmtId="0" fontId="29" fillId="0" borderId="0" xfId="61" applyNumberFormat="1"/>
    <xf numFmtId="0" fontId="38" fillId="35" borderId="128" xfId="61" applyFont="1" applyFill="1" applyBorder="1" applyAlignment="1">
      <alignment horizontal="center" vertical="center"/>
    </xf>
    <xf numFmtId="0" fontId="38" fillId="35" borderId="123" xfId="61" applyFont="1" applyFill="1" applyBorder="1" applyAlignment="1">
      <alignment horizontal="center" vertical="center"/>
    </xf>
    <xf numFmtId="0" fontId="38" fillId="35" borderId="127" xfId="61" applyFont="1" applyFill="1" applyBorder="1" applyAlignment="1">
      <alignment horizontal="center" vertical="center"/>
    </xf>
    <xf numFmtId="2" fontId="29" fillId="0" borderId="0" xfId="61" applyNumberFormat="1" applyBorder="1" applyAlignment="1">
      <alignment horizontal="center" vertical="center"/>
    </xf>
    <xf numFmtId="0" fontId="38" fillId="35" borderId="131" xfId="61" applyFont="1" applyFill="1" applyBorder="1" applyAlignment="1">
      <alignment horizontal="center" vertical="center"/>
    </xf>
    <xf numFmtId="0" fontId="38" fillId="35" borderId="126" xfId="61" applyFont="1" applyFill="1" applyBorder="1" applyAlignment="1">
      <alignment horizontal="center"/>
    </xf>
    <xf numFmtId="0" fontId="38" fillId="35" borderId="128" xfId="61" applyFont="1" applyFill="1" applyBorder="1" applyAlignment="1">
      <alignment horizontal="center"/>
    </xf>
    <xf numFmtId="0" fontId="38" fillId="35" borderId="123" xfId="61" applyFont="1" applyFill="1" applyBorder="1" applyAlignment="1">
      <alignment horizontal="center"/>
    </xf>
    <xf numFmtId="0" fontId="29" fillId="38" borderId="21" xfId="0" applyNumberFormat="1" applyFont="1" applyFill="1" applyBorder="1" applyAlignment="1">
      <alignment horizontal="center" vertical="center" wrapText="1"/>
    </xf>
    <xf numFmtId="0" fontId="29" fillId="38" borderId="21" xfId="47" applyFont="1" applyFill="1" applyBorder="1" applyAlignment="1">
      <alignment horizontal="justify" vertical="center" wrapText="1"/>
    </xf>
    <xf numFmtId="0" fontId="29" fillId="38" borderId="21" xfId="47" applyFont="1" applyFill="1" applyBorder="1" applyAlignment="1">
      <alignment horizontal="justify" vertical="justify" wrapText="1"/>
    </xf>
    <xf numFmtId="43" fontId="0" fillId="38" borderId="67" xfId="1" applyFont="1" applyFill="1" applyBorder="1" applyAlignment="1">
      <alignment horizontal="center" vertical="center" wrapText="1"/>
    </xf>
    <xf numFmtId="0" fontId="0" fillId="38" borderId="90" xfId="0" applyFont="1" applyFill="1" applyBorder="1" applyAlignment="1">
      <alignment horizontal="left" vertical="center" wrapText="1"/>
    </xf>
    <xf numFmtId="43" fontId="0" fillId="38" borderId="89" xfId="1" applyFont="1" applyFill="1" applyBorder="1" applyAlignment="1">
      <alignment horizontal="center" vertical="center" wrapText="1"/>
    </xf>
    <xf numFmtId="43" fontId="0" fillId="38" borderId="89" xfId="1" applyFont="1" applyFill="1" applyBorder="1" applyAlignment="1">
      <alignment vertical="center"/>
    </xf>
    <xf numFmtId="0" fontId="0" fillId="38" borderId="83" xfId="0" applyFill="1" applyBorder="1" applyAlignment="1">
      <alignment horizontal="left" wrapText="1"/>
    </xf>
    <xf numFmtId="0" fontId="29" fillId="0" borderId="61" xfId="61" applyFont="1" applyBorder="1" applyAlignment="1">
      <alignment horizontal="center"/>
    </xf>
    <xf numFmtId="2" fontId="29" fillId="0" borderId="0" xfId="61" applyNumberFormat="1" applyBorder="1" applyAlignment="1">
      <alignment horizontal="center"/>
    </xf>
    <xf numFmtId="2" fontId="29" fillId="0" borderId="0" xfId="61" applyNumberFormat="1" applyFont="1" applyBorder="1" applyAlignment="1">
      <alignment horizontal="center"/>
    </xf>
    <xf numFmtId="0" fontId="29" fillId="0" borderId="0" xfId="61" applyFont="1" applyBorder="1" applyAlignment="1">
      <alignment horizontal="center"/>
    </xf>
    <xf numFmtId="0" fontId="26" fillId="38" borderId="0" xfId="0" applyFont="1" applyFill="1" applyBorder="1" applyAlignment="1">
      <alignment horizontal="left" vertical="center" wrapText="1"/>
    </xf>
    <xf numFmtId="0" fontId="29" fillId="38" borderId="84" xfId="0" applyFont="1" applyFill="1" applyBorder="1" applyAlignment="1">
      <alignment horizontal="center" vertical="center" wrapText="1"/>
    </xf>
    <xf numFmtId="0" fontId="29" fillId="38" borderId="84" xfId="47" applyFont="1" applyFill="1" applyBorder="1" applyAlignment="1">
      <alignment horizontal="justify" vertical="justify" wrapText="1"/>
    </xf>
    <xf numFmtId="44" fontId="29" fillId="75" borderId="0" xfId="47" applyNumberFormat="1" applyFill="1" applyBorder="1" applyAlignment="1">
      <alignment vertical="top"/>
    </xf>
    <xf numFmtId="0" fontId="29" fillId="75" borderId="31" xfId="0" applyNumberFormat="1" applyFont="1" applyFill="1" applyBorder="1" applyAlignment="1">
      <alignment horizontal="center" vertical="center" wrapText="1"/>
    </xf>
    <xf numFmtId="0" fontId="29" fillId="75" borderId="21" xfId="0" applyNumberFormat="1" applyFont="1" applyFill="1" applyBorder="1" applyAlignment="1">
      <alignment horizontal="center" vertical="center" wrapText="1"/>
    </xf>
    <xf numFmtId="0" fontId="29" fillId="75" borderId="21" xfId="47" applyFont="1" applyFill="1" applyBorder="1" applyAlignment="1">
      <alignment horizontal="center" vertical="center"/>
    </xf>
    <xf numFmtId="4" fontId="29" fillId="75" borderId="21" xfId="47" applyNumberFormat="1" applyFont="1" applyFill="1" applyBorder="1" applyAlignment="1">
      <alignment horizontal="right" vertical="center"/>
    </xf>
    <xf numFmtId="44" fontId="29" fillId="75" borderId="21" xfId="26673" applyFont="1" applyFill="1" applyBorder="1" applyAlignment="1">
      <alignment horizontal="right" vertical="center"/>
    </xf>
    <xf numFmtId="0" fontId="79" fillId="75" borderId="0" xfId="47" applyFont="1" applyFill="1" applyBorder="1" applyAlignment="1">
      <alignment vertical="top"/>
    </xf>
    <xf numFmtId="44" fontId="79" fillId="75" borderId="0" xfId="47" applyNumberFormat="1" applyFont="1" applyFill="1" applyBorder="1" applyAlignment="1">
      <alignment vertical="top"/>
    </xf>
    <xf numFmtId="0" fontId="79" fillId="75" borderId="0" xfId="47" applyFont="1" applyFill="1" applyAlignment="1">
      <alignment vertical="top"/>
    </xf>
    <xf numFmtId="0" fontId="38" fillId="75" borderId="21" xfId="47" applyFont="1" applyFill="1" applyBorder="1" applyAlignment="1">
      <alignment horizontal="justify" vertical="justify" wrapText="1"/>
    </xf>
    <xf numFmtId="0" fontId="29" fillId="38" borderId="84" xfId="47" applyFont="1" applyFill="1" applyBorder="1" applyAlignment="1">
      <alignment horizontal="justify" vertical="center" wrapText="1"/>
    </xf>
    <xf numFmtId="0" fontId="38" fillId="38" borderId="21" xfId="0" applyFont="1" applyFill="1" applyBorder="1" applyAlignment="1">
      <alignment horizontal="left" vertical="center" wrapText="1"/>
    </xf>
    <xf numFmtId="2" fontId="0" fillId="38" borderId="84" xfId="0" applyNumberFormat="1" applyFill="1" applyBorder="1" applyAlignment="1">
      <alignment horizontal="center" vertical="center"/>
    </xf>
    <xf numFmtId="0" fontId="0" fillId="85" borderId="0" xfId="0" applyFill="1"/>
    <xf numFmtId="0" fontId="137" fillId="33" borderId="0" xfId="0" applyFont="1" applyFill="1" applyAlignment="1">
      <alignment vertical="center" wrapText="1"/>
    </xf>
    <xf numFmtId="0" fontId="3" fillId="0" borderId="67" xfId="0" applyFont="1" applyFill="1" applyBorder="1" applyAlignment="1">
      <alignment horizontal="center" vertical="center"/>
    </xf>
    <xf numFmtId="0" fontId="108" fillId="0" borderId="67" xfId="0" applyFont="1" applyBorder="1" applyAlignment="1">
      <alignment horizontal="center" vertical="center" wrapText="1"/>
    </xf>
    <xf numFmtId="2" fontId="0" fillId="38" borderId="24" xfId="0" applyNumberFormat="1" applyFill="1" applyBorder="1" applyAlignment="1">
      <alignment horizontal="center"/>
    </xf>
    <xf numFmtId="0" fontId="29" fillId="38" borderId="29" xfId="0" applyNumberFormat="1" applyFont="1" applyFill="1" applyBorder="1" applyAlignment="1">
      <alignment horizontal="center" vertical="center" wrapText="1"/>
    </xf>
    <xf numFmtId="0" fontId="29" fillId="0" borderId="31" xfId="0" applyFont="1" applyFill="1" applyBorder="1" applyAlignment="1">
      <alignment horizontal="center" vertical="center" wrapText="1"/>
    </xf>
    <xf numFmtId="0" fontId="29" fillId="0" borderId="21" xfId="0" applyNumberFormat="1" applyFont="1" applyFill="1" applyBorder="1" applyAlignment="1">
      <alignment horizontal="center" vertical="center" wrapText="1"/>
    </xf>
    <xf numFmtId="0" fontId="29" fillId="38" borderId="31" xfId="47" applyFont="1" applyFill="1" applyBorder="1" applyAlignment="1">
      <alignment horizontal="justify" vertical="center" wrapText="1"/>
    </xf>
    <xf numFmtId="0" fontId="29" fillId="0" borderId="30" xfId="47" applyFont="1" applyFill="1" applyBorder="1" applyAlignment="1">
      <alignment horizontal="justify" vertical="justify" wrapText="1"/>
    </xf>
    <xf numFmtId="0" fontId="29" fillId="0" borderId="84" xfId="47" applyFont="1" applyFill="1" applyBorder="1" applyAlignment="1">
      <alignment horizontal="justify" vertical="center" wrapText="1"/>
    </xf>
    <xf numFmtId="0" fontId="29" fillId="0" borderId="0" xfId="47" applyNumberFormat="1" applyFill="1" applyBorder="1" applyAlignment="1">
      <alignment vertical="top"/>
    </xf>
    <xf numFmtId="0" fontId="29" fillId="38" borderId="31" xfId="47" applyFont="1" applyFill="1" applyBorder="1" applyAlignment="1">
      <alignment horizontal="justify" vertical="justify" wrapText="1"/>
    </xf>
    <xf numFmtId="0" fontId="29" fillId="0" borderId="0" xfId="47" applyFill="1" applyBorder="1" applyAlignment="1">
      <alignment horizontal="center" vertical="center"/>
    </xf>
    <xf numFmtId="0" fontId="29" fillId="75" borderId="0" xfId="47" applyFill="1" applyBorder="1" applyAlignment="1">
      <alignment horizontal="center" vertical="center"/>
    </xf>
    <xf numFmtId="0" fontId="29" fillId="83" borderId="0" xfId="47" applyFill="1" applyBorder="1" applyAlignment="1">
      <alignment horizontal="center" vertical="center"/>
    </xf>
    <xf numFmtId="0" fontId="29" fillId="38" borderId="0" xfId="47" applyFill="1" applyBorder="1" applyAlignment="1">
      <alignment horizontal="center" vertical="center"/>
    </xf>
    <xf numFmtId="0" fontId="29" fillId="0" borderId="0" xfId="47" applyFill="1" applyAlignment="1">
      <alignment horizontal="center" vertical="center" wrapText="1"/>
    </xf>
    <xf numFmtId="0" fontId="133" fillId="33" borderId="71" xfId="0" applyFont="1" applyFill="1" applyBorder="1" applyAlignment="1">
      <alignment horizontal="left" vertical="center" wrapText="1"/>
    </xf>
    <xf numFmtId="0" fontId="29" fillId="0" borderId="77" xfId="0" applyNumberFormat="1" applyFont="1" applyFill="1" applyBorder="1" applyAlignment="1">
      <alignment horizontal="center" vertical="center" wrapText="1"/>
    </xf>
    <xf numFmtId="0" fontId="29" fillId="0" borderId="77" xfId="0" applyFont="1" applyFill="1" applyBorder="1" applyAlignment="1">
      <alignment horizontal="center" vertical="center" wrapText="1"/>
    </xf>
    <xf numFmtId="2" fontId="0" fillId="38" borderId="136" xfId="0" applyNumberFormat="1" applyFill="1" applyBorder="1" applyAlignment="1">
      <alignment horizontal="center" vertical="center"/>
    </xf>
    <xf numFmtId="2" fontId="0" fillId="38" borderId="89" xfId="0" applyNumberFormat="1" applyFill="1" applyBorder="1" applyAlignment="1">
      <alignment horizontal="center" vertical="center"/>
    </xf>
    <xf numFmtId="2" fontId="0" fillId="38" borderId="67" xfId="0" applyNumberFormat="1" applyFill="1" applyBorder="1" applyAlignment="1">
      <alignment horizontal="center" vertical="center"/>
    </xf>
    <xf numFmtId="2" fontId="29" fillId="0" borderId="0" xfId="61" applyNumberFormat="1"/>
    <xf numFmtId="0" fontId="29" fillId="38" borderId="137" xfId="0" applyNumberFormat="1" applyFont="1" applyFill="1" applyBorder="1" applyAlignment="1">
      <alignment horizontal="center" vertical="center" wrapText="1"/>
    </xf>
    <xf numFmtId="0" fontId="29" fillId="38" borderId="137" xfId="0" applyFont="1" applyFill="1" applyBorder="1" applyAlignment="1">
      <alignment horizontal="center" vertical="center" wrapText="1"/>
    </xf>
    <xf numFmtId="0" fontId="29" fillId="83" borderId="137" xfId="0" applyFont="1" applyFill="1" applyBorder="1" applyAlignment="1">
      <alignment horizontal="center" vertical="center" wrapText="1"/>
    </xf>
    <xf numFmtId="0" fontId="29" fillId="38" borderId="137" xfId="47" applyFont="1" applyFill="1" applyBorder="1" applyAlignment="1">
      <alignment horizontal="justify" vertical="justify" wrapText="1"/>
    </xf>
    <xf numFmtId="4" fontId="29" fillId="83" borderId="137" xfId="47" applyNumberFormat="1" applyFont="1" applyFill="1" applyBorder="1" applyAlignment="1">
      <alignment horizontal="right" vertical="center"/>
    </xf>
    <xf numFmtId="44" fontId="29" fillId="83" borderId="137" xfId="26673" applyFont="1" applyFill="1" applyBorder="1" applyAlignment="1">
      <alignment horizontal="right" vertical="center"/>
    </xf>
    <xf numFmtId="44" fontId="29" fillId="0" borderId="0" xfId="47" applyNumberFormat="1" applyFill="1" applyAlignment="1">
      <alignment vertical="top"/>
    </xf>
    <xf numFmtId="0" fontId="29" fillId="33" borderId="138" xfId="51" applyFill="1" applyBorder="1" applyAlignment="1"/>
    <xf numFmtId="39" fontId="29" fillId="33" borderId="139" xfId="51" applyNumberFormat="1" applyFill="1" applyBorder="1" applyAlignment="1">
      <alignment horizontal="center"/>
    </xf>
    <xf numFmtId="10" fontId="29" fillId="33" borderId="109" xfId="51" applyNumberFormat="1" applyFont="1" applyFill="1" applyBorder="1" applyAlignment="1">
      <alignment horizontal="center" vertical="top" wrapText="1"/>
    </xf>
    <xf numFmtId="49" fontId="2" fillId="0" borderId="67" xfId="0" applyNumberFormat="1" applyFont="1" applyFill="1" applyBorder="1" applyAlignment="1">
      <alignment horizontal="center" vertical="center"/>
    </xf>
    <xf numFmtId="44" fontId="38" fillId="38" borderId="0" xfId="26673" applyFont="1" applyFill="1" applyBorder="1" applyAlignment="1">
      <alignment wrapText="1"/>
    </xf>
    <xf numFmtId="44" fontId="38" fillId="38" borderId="14" xfId="26673" applyFont="1" applyFill="1" applyBorder="1" applyAlignment="1">
      <alignment wrapText="1"/>
    </xf>
    <xf numFmtId="44" fontId="38" fillId="38" borderId="19" xfId="26673" applyFont="1" applyFill="1" applyBorder="1" applyAlignment="1">
      <alignment vertical="top" wrapText="1"/>
    </xf>
    <xf numFmtId="44" fontId="38" fillId="38" borderId="18" xfId="26673" applyFont="1" applyFill="1" applyBorder="1" applyAlignment="1">
      <alignment vertical="top" wrapText="1"/>
    </xf>
    <xf numFmtId="0" fontId="29" fillId="38" borderId="77" xfId="0" applyNumberFormat="1" applyFont="1" applyFill="1" applyBorder="1" applyAlignment="1">
      <alignment horizontal="center" vertical="center" wrapText="1"/>
    </xf>
    <xf numFmtId="0" fontId="29" fillId="38" borderId="111" xfId="0" applyNumberFormat="1" applyFont="1" applyFill="1" applyBorder="1" applyAlignment="1">
      <alignment horizontal="center" vertical="center" wrapText="1"/>
    </xf>
    <xf numFmtId="0" fontId="29" fillId="38" borderId="23" xfId="0" applyNumberFormat="1" applyFont="1" applyFill="1" applyBorder="1" applyAlignment="1">
      <alignment horizontal="center" vertical="center" wrapText="1"/>
    </xf>
    <xf numFmtId="0" fontId="29" fillId="0" borderId="137" xfId="0" applyNumberFormat="1" applyFont="1" applyFill="1" applyBorder="1" applyAlignment="1">
      <alignment horizontal="center" vertical="center" wrapText="1"/>
    </xf>
    <xf numFmtId="0" fontId="29" fillId="38" borderId="87" xfId="0" applyNumberFormat="1" applyFont="1" applyFill="1" applyBorder="1" applyAlignment="1">
      <alignment horizontal="center" vertical="center" wrapText="1"/>
    </xf>
    <xf numFmtId="0" fontId="29" fillId="0" borderId="137" xfId="0" applyFont="1" applyFill="1" applyBorder="1" applyAlignment="1">
      <alignment horizontal="center" vertical="center" wrapText="1"/>
    </xf>
    <xf numFmtId="0" fontId="29" fillId="38" borderId="111" xfId="0" applyFont="1" applyFill="1" applyBorder="1" applyAlignment="1">
      <alignment horizontal="center" vertical="center" wrapText="1"/>
    </xf>
    <xf numFmtId="0" fontId="29" fillId="38" borderId="30" xfId="0" applyFont="1" applyFill="1" applyBorder="1" applyAlignment="1">
      <alignment horizontal="center" vertical="center" wrapText="1"/>
    </xf>
    <xf numFmtId="0" fontId="29" fillId="38" borderId="83" xfId="0" applyFont="1" applyFill="1" applyBorder="1" applyAlignment="1">
      <alignment horizontal="center" vertical="center" wrapText="1"/>
    </xf>
    <xf numFmtId="0" fontId="29" fillId="38" borderId="111" xfId="47" applyFont="1" applyFill="1" applyBorder="1" applyAlignment="1">
      <alignment horizontal="justify" vertical="justify" wrapText="1"/>
    </xf>
    <xf numFmtId="0" fontId="29" fillId="0" borderId="23" xfId="47" applyFont="1" applyFill="1" applyBorder="1" applyAlignment="1">
      <alignment horizontal="justify" vertical="center" wrapText="1"/>
    </xf>
    <xf numFmtId="0" fontId="29" fillId="0" borderId="137" xfId="47" applyFont="1" applyFill="1" applyBorder="1" applyAlignment="1">
      <alignment horizontal="justify" vertical="justify" wrapText="1"/>
    </xf>
    <xf numFmtId="0" fontId="29" fillId="38" borderId="30" xfId="47" applyFont="1" applyFill="1" applyBorder="1" applyAlignment="1">
      <alignment horizontal="left" vertical="center" wrapText="1"/>
    </xf>
    <xf numFmtId="0" fontId="29" fillId="38" borderId="30" xfId="47" applyFont="1" applyFill="1" applyBorder="1" applyAlignment="1">
      <alignment horizontal="justify" vertical="center" wrapText="1"/>
    </xf>
    <xf numFmtId="0" fontId="29" fillId="0" borderId="137" xfId="47" applyFont="1" applyFill="1" applyBorder="1" applyAlignment="1">
      <alignment horizontal="left" vertical="top" wrapText="1"/>
    </xf>
    <xf numFmtId="0" fontId="29" fillId="38" borderId="0" xfId="47" applyFont="1" applyFill="1" applyBorder="1" applyAlignment="1">
      <alignment horizontal="justify" vertical="justify" wrapText="1"/>
    </xf>
    <xf numFmtId="2" fontId="29" fillId="38" borderId="84" xfId="0" applyNumberFormat="1" applyFont="1" applyFill="1" applyBorder="1" applyAlignment="1">
      <alignment horizontal="center" vertical="center" wrapText="1"/>
    </xf>
    <xf numFmtId="4" fontId="49" fillId="76" borderId="67" xfId="47" applyNumberFormat="1" applyFont="1" applyFill="1" applyBorder="1" applyAlignment="1">
      <alignment horizontal="center" vertical="center" wrapText="1"/>
    </xf>
    <xf numFmtId="0" fontId="29" fillId="0" borderId="21" xfId="47" applyNumberFormat="1" applyFont="1" applyFill="1" applyBorder="1" applyAlignment="1">
      <alignment horizontal="center" vertical="center" wrapText="1"/>
    </xf>
    <xf numFmtId="0" fontId="29" fillId="0" borderId="21" xfId="47" applyFont="1" applyFill="1" applyBorder="1" applyAlignment="1">
      <alignment horizontal="center" vertical="center" wrapText="1"/>
    </xf>
    <xf numFmtId="4" fontId="29" fillId="0" borderId="21" xfId="47" applyNumberFormat="1" applyFont="1" applyFill="1" applyBorder="1" applyAlignment="1">
      <alignment horizontal="right" vertical="center" wrapText="1"/>
    </xf>
    <xf numFmtId="44" fontId="29" fillId="0" borderId="21" xfId="26673" applyFont="1" applyFill="1" applyBorder="1" applyAlignment="1">
      <alignment horizontal="right" vertical="center" wrapText="1"/>
    </xf>
    <xf numFmtId="10" fontId="29" fillId="0" borderId="21" xfId="2" applyNumberFormat="1" applyFont="1" applyFill="1" applyBorder="1" applyAlignment="1">
      <alignment horizontal="right" vertical="center" wrapText="1"/>
    </xf>
    <xf numFmtId="0" fontId="29" fillId="38" borderId="21" xfId="47" applyFont="1" applyFill="1" applyBorder="1" applyAlignment="1">
      <alignment horizontal="center" vertical="center" wrapText="1"/>
    </xf>
    <xf numFmtId="4" fontId="29" fillId="38" borderId="21" xfId="47" applyNumberFormat="1" applyFont="1" applyFill="1" applyBorder="1" applyAlignment="1">
      <alignment horizontal="right" vertical="center" wrapText="1"/>
    </xf>
    <xf numFmtId="0" fontId="29" fillId="38" borderId="31" xfId="47" applyNumberFormat="1" applyFont="1" applyFill="1" applyBorder="1" applyAlignment="1">
      <alignment horizontal="center" vertical="center" wrapText="1"/>
    </xf>
    <xf numFmtId="0" fontId="29" fillId="38" borderId="31" xfId="47" applyFont="1" applyFill="1" applyBorder="1" applyAlignment="1">
      <alignment horizontal="center" vertical="center" wrapText="1"/>
    </xf>
    <xf numFmtId="4" fontId="29" fillId="38" borderId="31" xfId="47" applyNumberFormat="1" applyFont="1" applyFill="1" applyBorder="1" applyAlignment="1">
      <alignment horizontal="right" vertical="center" wrapText="1"/>
    </xf>
    <xf numFmtId="44" fontId="29" fillId="38" borderId="31" xfId="26673" applyFont="1" applyFill="1" applyBorder="1" applyAlignment="1">
      <alignment horizontal="right" vertical="center" wrapText="1"/>
    </xf>
    <xf numFmtId="0" fontId="29" fillId="0" borderId="29" xfId="47" applyNumberFormat="1" applyFont="1" applyFill="1" applyBorder="1" applyAlignment="1">
      <alignment horizontal="center" vertical="center" wrapText="1"/>
    </xf>
    <xf numFmtId="0" fontId="29" fillId="38" borderId="29" xfId="47" applyNumberFormat="1" applyFont="1" applyFill="1" applyBorder="1" applyAlignment="1">
      <alignment horizontal="center" vertical="center" wrapText="1"/>
    </xf>
    <xf numFmtId="0" fontId="29" fillId="38" borderId="87" xfId="47" applyFont="1" applyFill="1" applyBorder="1" applyAlignment="1">
      <alignment horizontal="center" vertical="center" wrapText="1"/>
    </xf>
    <xf numFmtId="4" fontId="29" fillId="38" borderId="137" xfId="47" applyNumberFormat="1" applyFont="1" applyFill="1" applyBorder="1" applyAlignment="1">
      <alignment horizontal="right" vertical="center" wrapText="1"/>
    </xf>
    <xf numFmtId="0" fontId="29" fillId="0" borderId="77" xfId="47" applyNumberFormat="1" applyFont="1" applyFill="1" applyBorder="1" applyAlignment="1">
      <alignment horizontal="center" vertical="center" wrapText="1"/>
    </xf>
    <xf numFmtId="0" fontId="29" fillId="38" borderId="137" xfId="47" applyFont="1" applyFill="1" applyBorder="1" applyAlignment="1">
      <alignment horizontal="center" vertical="center" wrapText="1"/>
    </xf>
    <xf numFmtId="0" fontId="29" fillId="38" borderId="77" xfId="47" applyNumberFormat="1" applyFont="1" applyFill="1" applyBorder="1" applyAlignment="1">
      <alignment horizontal="center" vertical="center" wrapText="1"/>
    </xf>
    <xf numFmtId="0" fontId="29" fillId="0" borderId="137" xfId="47" applyFont="1" applyFill="1" applyBorder="1" applyAlignment="1">
      <alignment horizontal="center" vertical="center" wrapText="1"/>
    </xf>
    <xf numFmtId="4" fontId="29" fillId="0" borderId="137" xfId="47" applyNumberFormat="1" applyFont="1" applyFill="1" applyBorder="1" applyAlignment="1">
      <alignment horizontal="right" vertical="center" wrapText="1"/>
    </xf>
    <xf numFmtId="0" fontId="29" fillId="0" borderId="31" xfId="47" applyNumberFormat="1" applyFont="1" applyFill="1" applyBorder="1" applyAlignment="1">
      <alignment horizontal="center" vertical="center" wrapText="1"/>
    </xf>
    <xf numFmtId="0" fontId="29" fillId="0" borderId="31" xfId="47" applyFont="1" applyFill="1" applyBorder="1" applyAlignment="1">
      <alignment horizontal="center" vertical="center" wrapText="1"/>
    </xf>
    <xf numFmtId="4" fontId="29" fillId="0" borderId="31" xfId="47" applyNumberFormat="1" applyFont="1" applyFill="1" applyBorder="1" applyAlignment="1">
      <alignment horizontal="right" vertical="center" wrapText="1"/>
    </xf>
    <xf numFmtId="44" fontId="29" fillId="0" borderId="31" xfId="26673" applyFont="1" applyFill="1" applyBorder="1" applyAlignment="1">
      <alignment horizontal="right" vertical="center" wrapText="1"/>
    </xf>
    <xf numFmtId="0" fontId="29" fillId="0" borderId="77" xfId="47" applyFont="1" applyFill="1" applyBorder="1" applyAlignment="1">
      <alignment horizontal="center" vertical="center" wrapText="1"/>
    </xf>
    <xf numFmtId="4" fontId="29" fillId="0" borderId="77" xfId="47" applyNumberFormat="1" applyFont="1" applyFill="1" applyBorder="1" applyAlignment="1">
      <alignment horizontal="right" vertical="center" wrapText="1"/>
    </xf>
    <xf numFmtId="44" fontId="29" fillId="0" borderId="77" xfId="26673" applyFont="1" applyFill="1" applyBorder="1" applyAlignment="1">
      <alignment horizontal="right" vertical="center" wrapText="1"/>
    </xf>
    <xf numFmtId="0" fontId="29" fillId="0" borderId="84" xfId="47" applyFont="1" applyFill="1" applyBorder="1" applyAlignment="1">
      <alignment horizontal="center" vertical="center" wrapText="1"/>
    </xf>
    <xf numFmtId="4" fontId="29" fillId="0" borderId="84" xfId="47" applyNumberFormat="1" applyFont="1" applyFill="1" applyBorder="1" applyAlignment="1">
      <alignment horizontal="right" vertical="center" wrapText="1"/>
    </xf>
    <xf numFmtId="0" fontId="29" fillId="38" borderId="84" xfId="47" applyFont="1" applyFill="1" applyBorder="1" applyAlignment="1">
      <alignment horizontal="center" vertical="center" wrapText="1"/>
    </xf>
    <xf numFmtId="4" fontId="29" fillId="38" borderId="84" xfId="47" applyNumberFormat="1" applyFont="1" applyFill="1" applyBorder="1" applyAlignment="1">
      <alignment horizontal="right" vertical="center" wrapText="1"/>
    </xf>
    <xf numFmtId="0" fontId="29" fillId="38" borderId="30" xfId="47" applyFont="1" applyFill="1" applyBorder="1" applyAlignment="1">
      <alignment horizontal="center" vertical="center" wrapText="1"/>
    </xf>
    <xf numFmtId="4" fontId="29" fillId="38" borderId="30" xfId="47" applyNumberFormat="1" applyFont="1" applyFill="1" applyBorder="1" applyAlignment="1">
      <alignment horizontal="right" vertical="center" wrapText="1"/>
    </xf>
    <xf numFmtId="0" fontId="29" fillId="0" borderId="30" xfId="47" applyFont="1" applyFill="1" applyBorder="1" applyAlignment="1">
      <alignment horizontal="center" vertical="center" wrapText="1"/>
    </xf>
    <xf numFmtId="4" fontId="29" fillId="0" borderId="30" xfId="47" applyNumberFormat="1" applyFont="1" applyFill="1" applyBorder="1" applyAlignment="1">
      <alignment horizontal="right" vertical="center" wrapText="1"/>
    </xf>
    <xf numFmtId="0" fontId="29" fillId="38" borderId="111" xfId="47" applyFont="1" applyFill="1" applyBorder="1" applyAlignment="1">
      <alignment horizontal="center" vertical="center" wrapText="1"/>
    </xf>
    <xf numFmtId="4" fontId="29" fillId="38" borderId="111" xfId="47" applyNumberFormat="1" applyFont="1" applyFill="1" applyBorder="1" applyAlignment="1">
      <alignment horizontal="right" vertical="center" wrapText="1"/>
    </xf>
    <xf numFmtId="0" fontId="0" fillId="0" borderId="21" xfId="0" applyBorder="1" applyAlignment="1">
      <alignment wrapText="1"/>
    </xf>
    <xf numFmtId="4" fontId="29" fillId="38" borderId="31" xfId="47" applyNumberFormat="1" applyFont="1" applyFill="1" applyBorder="1" applyAlignment="1">
      <alignment horizontal="center" vertical="center" wrapText="1"/>
    </xf>
    <xf numFmtId="4" fontId="29" fillId="38" borderId="21" xfId="47" applyNumberFormat="1" applyFont="1" applyFill="1" applyBorder="1" applyAlignment="1">
      <alignment horizontal="center" vertical="center" wrapText="1"/>
    </xf>
    <xf numFmtId="0" fontId="29" fillId="86" borderId="21" xfId="47" applyNumberFormat="1" applyFont="1" applyFill="1" applyBorder="1" applyAlignment="1">
      <alignment horizontal="center" vertical="center" wrapText="1"/>
    </xf>
    <xf numFmtId="0" fontId="29" fillId="86" borderId="31" xfId="0" applyNumberFormat="1" applyFont="1" applyFill="1" applyBorder="1" applyAlignment="1">
      <alignment horizontal="center" vertical="center" wrapText="1"/>
    </xf>
    <xf numFmtId="0" fontId="29" fillId="86" borderId="21" xfId="0" applyFont="1" applyFill="1" applyBorder="1" applyAlignment="1">
      <alignment horizontal="center" vertical="center" wrapText="1"/>
    </xf>
    <xf numFmtId="0" fontId="29" fillId="86" borderId="21" xfId="47" applyFont="1" applyFill="1" applyBorder="1" applyAlignment="1">
      <alignment horizontal="left" vertical="center" wrapText="1"/>
    </xf>
    <xf numFmtId="0" fontId="29" fillId="86" borderId="21" xfId="47" applyFont="1" applyFill="1" applyBorder="1" applyAlignment="1">
      <alignment horizontal="center" vertical="center" wrapText="1"/>
    </xf>
    <xf numFmtId="4" fontId="29" fillId="86" borderId="21" xfId="47" applyNumberFormat="1" applyFont="1" applyFill="1" applyBorder="1" applyAlignment="1">
      <alignment horizontal="right" vertical="center" wrapText="1"/>
    </xf>
    <xf numFmtId="44" fontId="29" fillId="86" borderId="21" xfId="26673" applyFont="1" applyFill="1" applyBorder="1" applyAlignment="1">
      <alignment horizontal="right" vertical="center" wrapText="1"/>
    </xf>
    <xf numFmtId="10" fontId="29" fillId="86" borderId="21" xfId="2" applyNumberFormat="1" applyFont="1" applyFill="1" applyBorder="1" applyAlignment="1">
      <alignment horizontal="right" vertical="center" wrapText="1"/>
    </xf>
    <xf numFmtId="0" fontId="29" fillId="86" borderId="21" xfId="47" applyFont="1" applyFill="1" applyBorder="1" applyAlignment="1">
      <alignment horizontal="justify" vertical="center" wrapText="1"/>
    </xf>
    <xf numFmtId="0" fontId="29" fillId="86" borderId="21" xfId="47" applyFont="1" applyFill="1" applyBorder="1" applyAlignment="1">
      <alignment horizontal="justify" vertical="justify" wrapText="1"/>
    </xf>
    <xf numFmtId="0" fontId="0" fillId="0" borderId="0" xfId="0" applyAlignment="1">
      <alignment wrapText="1"/>
    </xf>
    <xf numFmtId="2" fontId="0" fillId="0" borderId="0" xfId="0" applyNumberFormat="1" applyAlignment="1">
      <alignment wrapText="1"/>
    </xf>
    <xf numFmtId="2" fontId="0" fillId="38" borderId="140" xfId="0" applyNumberFormat="1" applyFill="1" applyBorder="1" applyAlignment="1">
      <alignment horizontal="center" vertical="center"/>
    </xf>
    <xf numFmtId="0" fontId="0" fillId="38" borderId="0" xfId="0" applyFill="1" applyBorder="1" applyAlignment="1">
      <alignment horizontal="center"/>
    </xf>
    <xf numFmtId="168" fontId="38" fillId="33" borderId="67" xfId="51" applyNumberFormat="1" applyFont="1" applyFill="1" applyBorder="1" applyAlignment="1">
      <alignment horizontal="center" vertical="center"/>
    </xf>
    <xf numFmtId="0" fontId="38" fillId="33" borderId="67" xfId="51" applyFont="1" applyFill="1" applyBorder="1" applyAlignment="1">
      <alignment horizontal="center" vertical="center"/>
    </xf>
    <xf numFmtId="0" fontId="35" fillId="0" borderId="68" xfId="46" applyFont="1" applyFill="1" applyBorder="1" applyAlignment="1">
      <alignment horizontal="center" vertical="center"/>
    </xf>
    <xf numFmtId="0" fontId="58" fillId="0" borderId="68" xfId="46" applyFont="1" applyFill="1" applyBorder="1" applyAlignment="1">
      <alignment horizontal="center" vertical="center"/>
    </xf>
    <xf numFmtId="43" fontId="28" fillId="33" borderId="71" xfId="1" applyFont="1" applyFill="1" applyBorder="1" applyAlignment="1">
      <alignment vertical="center" wrapText="1"/>
    </xf>
    <xf numFmtId="0" fontId="0" fillId="0" borderId="0" xfId="0" applyFont="1"/>
    <xf numFmtId="0" fontId="0" fillId="0" borderId="0" xfId="0" applyFont="1" applyBorder="1" applyAlignment="1">
      <alignment horizontal="left" vertical="center"/>
    </xf>
    <xf numFmtId="0" fontId="0" fillId="0" borderId="0" xfId="0" applyFont="1" applyBorder="1"/>
    <xf numFmtId="0" fontId="0" fillId="33" borderId="71" xfId="0" applyFont="1" applyFill="1" applyBorder="1" applyAlignment="1">
      <alignment horizontal="left" vertical="center" wrapText="1"/>
    </xf>
    <xf numFmtId="2" fontId="0" fillId="38" borderId="84" xfId="0" applyNumberFormat="1" applyFont="1" applyFill="1" applyBorder="1" applyAlignment="1">
      <alignment horizontal="center" vertical="center"/>
    </xf>
    <xf numFmtId="44" fontId="0" fillId="0" borderId="0" xfId="26673" applyFont="1"/>
    <xf numFmtId="44" fontId="0" fillId="0" borderId="0" xfId="0" applyNumberFormat="1"/>
    <xf numFmtId="170" fontId="38" fillId="76" borderId="142" xfId="0" applyNumberFormat="1" applyFont="1" applyFill="1" applyBorder="1" applyAlignment="1">
      <alignment horizontal="center" vertical="center"/>
    </xf>
    <xf numFmtId="10" fontId="38" fillId="76" borderId="143" xfId="2" applyNumberFormat="1" applyFont="1" applyFill="1" applyBorder="1" applyAlignment="1">
      <alignment horizontal="center" vertical="center"/>
    </xf>
    <xf numFmtId="0" fontId="29" fillId="0" borderId="61" xfId="47" applyFill="1" applyBorder="1" applyAlignment="1">
      <alignment vertical="center"/>
    </xf>
    <xf numFmtId="0" fontId="49" fillId="76" borderId="74" xfId="47" applyFont="1" applyFill="1" applyBorder="1" applyAlignment="1">
      <alignment horizontal="center" vertical="center"/>
    </xf>
    <xf numFmtId="44" fontId="49" fillId="76" borderId="75" xfId="26673" applyFont="1" applyFill="1" applyBorder="1" applyAlignment="1">
      <alignment horizontal="center" vertical="center" wrapText="1"/>
    </xf>
    <xf numFmtId="0" fontId="38" fillId="75" borderId="39" xfId="0" quotePrefix="1" applyNumberFormat="1" applyFont="1" applyFill="1" applyBorder="1" applyAlignment="1">
      <alignment horizontal="center" vertical="center" wrapText="1"/>
    </xf>
    <xf numFmtId="44" fontId="38" fillId="75" borderId="40" xfId="26673" applyFont="1" applyFill="1" applyBorder="1" applyAlignment="1">
      <alignment horizontal="right" vertical="center" wrapText="1"/>
    </xf>
    <xf numFmtId="0" fontId="38" fillId="75" borderId="39" xfId="0" applyNumberFormat="1" applyFont="1" applyFill="1" applyBorder="1" applyAlignment="1">
      <alignment horizontal="center" vertical="center" wrapText="1"/>
    </xf>
    <xf numFmtId="44" fontId="29" fillId="75" borderId="40" xfId="26673" applyFont="1" applyFill="1" applyBorder="1" applyAlignment="1">
      <alignment horizontal="right" vertical="center"/>
    </xf>
    <xf numFmtId="0" fontId="29" fillId="0" borderId="39" xfId="47" applyNumberFormat="1" applyFont="1" applyFill="1" applyBorder="1" applyAlignment="1">
      <alignment horizontal="center" vertical="center"/>
    </xf>
    <xf numFmtId="44" fontId="29" fillId="0" borderId="40" xfId="26673" applyFont="1" applyFill="1" applyBorder="1" applyAlignment="1">
      <alignment horizontal="right" vertical="center"/>
    </xf>
    <xf numFmtId="0" fontId="29" fillId="83" borderId="39" xfId="47" applyNumberFormat="1" applyFont="1" applyFill="1" applyBorder="1" applyAlignment="1">
      <alignment horizontal="center" vertical="center"/>
    </xf>
    <xf numFmtId="44" fontId="38" fillId="83" borderId="40" xfId="26673" applyFont="1" applyFill="1" applyBorder="1" applyAlignment="1">
      <alignment horizontal="right" vertical="center"/>
    </xf>
    <xf numFmtId="44" fontId="38" fillId="0" borderId="40" xfId="26673" applyFont="1" applyFill="1" applyBorder="1" applyAlignment="1">
      <alignment horizontal="right" vertical="center"/>
    </xf>
    <xf numFmtId="10" fontId="38" fillId="75" borderId="144" xfId="0" applyNumberFormat="1" applyFont="1" applyFill="1" applyBorder="1" applyAlignment="1">
      <alignment horizontal="center" vertical="center" wrapText="1"/>
    </xf>
    <xf numFmtId="0" fontId="29" fillId="38" borderId="39" xfId="47" applyNumberFormat="1" applyFont="1" applyFill="1" applyBorder="1" applyAlignment="1">
      <alignment horizontal="center" vertical="center"/>
    </xf>
    <xf numFmtId="44" fontId="29" fillId="38" borderId="40" xfId="26673" applyFont="1" applyFill="1" applyBorder="1" applyAlignment="1">
      <alignment horizontal="right" vertical="center"/>
    </xf>
    <xf numFmtId="10" fontId="38" fillId="75" borderId="39" xfId="0" quotePrefix="1" applyNumberFormat="1" applyFont="1" applyFill="1" applyBorder="1" applyAlignment="1">
      <alignment horizontal="center" vertical="center" wrapText="1"/>
    </xf>
    <xf numFmtId="44" fontId="38" fillId="38" borderId="40" xfId="26673" applyFont="1" applyFill="1" applyBorder="1" applyAlignment="1">
      <alignment horizontal="right" vertical="center"/>
    </xf>
    <xf numFmtId="0" fontId="29" fillId="38" borderId="39" xfId="0" applyNumberFormat="1" applyFont="1" applyFill="1" applyBorder="1" applyAlignment="1">
      <alignment horizontal="center" vertical="center" wrapText="1"/>
    </xf>
    <xf numFmtId="0" fontId="29" fillId="38" borderId="39" xfId="47" applyNumberFormat="1" applyFont="1" applyFill="1" applyBorder="1" applyAlignment="1">
      <alignment horizontal="center" vertical="center" wrapText="1"/>
    </xf>
    <xf numFmtId="44" fontId="38" fillId="76" borderId="75" xfId="26673" applyNumberFormat="1" applyFont="1" applyFill="1" applyBorder="1" applyAlignment="1">
      <alignment horizontal="right" vertical="center"/>
    </xf>
    <xf numFmtId="0" fontId="38" fillId="38" borderId="61" xfId="0" applyFont="1" applyFill="1" applyBorder="1" applyAlignment="1">
      <alignment horizontal="center" vertical="center" wrapText="1"/>
    </xf>
    <xf numFmtId="44" fontId="38" fillId="38" borderId="35" xfId="26673" applyFont="1" applyFill="1" applyBorder="1" applyAlignment="1">
      <alignment horizontal="right" vertical="center"/>
    </xf>
    <xf numFmtId="0" fontId="0" fillId="38" borderId="61" xfId="0" applyFill="1" applyBorder="1" applyAlignment="1">
      <alignment wrapText="1"/>
    </xf>
    <xf numFmtId="43" fontId="0" fillId="38" borderId="35" xfId="1" applyFont="1" applyFill="1" applyBorder="1" applyAlignment="1">
      <alignment wrapText="1"/>
    </xf>
    <xf numFmtId="0" fontId="0" fillId="38" borderId="61" xfId="0" applyFill="1" applyBorder="1"/>
    <xf numFmtId="43" fontId="0" fillId="38" borderId="35" xfId="1" applyFont="1" applyFill="1" applyBorder="1"/>
    <xf numFmtId="0" fontId="34" fillId="0" borderId="74" xfId="0" applyFont="1" applyBorder="1" applyAlignment="1">
      <alignment horizontal="center" vertical="center"/>
    </xf>
    <xf numFmtId="43" fontId="34" fillId="0" borderId="75" xfId="1" applyFont="1" applyBorder="1" applyAlignment="1">
      <alignment horizontal="center" vertical="center" wrapText="1"/>
    </xf>
    <xf numFmtId="0" fontId="133" fillId="33" borderId="74" xfId="0" applyFont="1" applyFill="1" applyBorder="1" applyAlignment="1">
      <alignment horizontal="center" vertical="center"/>
    </xf>
    <xf numFmtId="43" fontId="0" fillId="33" borderId="116" xfId="1" applyFont="1" applyFill="1" applyBorder="1" applyAlignment="1">
      <alignment vertical="center" wrapText="1"/>
    </xf>
    <xf numFmtId="0" fontId="0" fillId="0" borderId="74" xfId="0" applyFont="1" applyFill="1" applyBorder="1" applyAlignment="1">
      <alignment horizontal="center" vertical="center"/>
    </xf>
    <xf numFmtId="43" fontId="34" fillId="0" borderId="75" xfId="1" applyFont="1" applyFill="1" applyBorder="1" applyAlignment="1">
      <alignment horizontal="center" vertical="center"/>
    </xf>
    <xf numFmtId="0" fontId="0" fillId="38" borderId="145" xfId="0" applyFill="1" applyBorder="1"/>
    <xf numFmtId="43" fontId="0" fillId="0" borderId="146" xfId="1" applyFont="1" applyFill="1" applyBorder="1" applyAlignment="1">
      <alignment vertical="center"/>
    </xf>
    <xf numFmtId="0" fontId="0" fillId="38" borderId="147" xfId="0" applyFill="1" applyBorder="1"/>
    <xf numFmtId="43" fontId="0" fillId="0" borderId="148" xfId="1" applyFont="1" applyFill="1" applyBorder="1" applyAlignment="1">
      <alignment vertical="center"/>
    </xf>
    <xf numFmtId="0" fontId="0" fillId="38" borderId="92" xfId="0" applyFill="1" applyBorder="1"/>
    <xf numFmtId="43" fontId="0" fillId="0" borderId="149" xfId="1" applyFont="1" applyFill="1" applyBorder="1" applyAlignment="1">
      <alignment vertical="center"/>
    </xf>
    <xf numFmtId="0" fontId="0" fillId="34" borderId="115" xfId="0" applyFill="1" applyBorder="1" applyAlignment="1">
      <alignment horizontal="center" vertical="center"/>
    </xf>
    <xf numFmtId="43" fontId="0" fillId="34" borderId="116" xfId="1" applyFont="1" applyFill="1" applyBorder="1" applyAlignment="1">
      <alignment vertical="center"/>
    </xf>
    <xf numFmtId="43" fontId="0" fillId="0" borderId="150" xfId="1" applyFont="1" applyFill="1" applyBorder="1" applyAlignment="1">
      <alignment vertical="center"/>
    </xf>
    <xf numFmtId="0" fontId="34" fillId="33" borderId="74" xfId="0" quotePrefix="1" applyFont="1" applyFill="1" applyBorder="1" applyAlignment="1">
      <alignment horizontal="center" vertical="center"/>
    </xf>
    <xf numFmtId="0" fontId="34" fillId="33" borderId="74" xfId="0" applyFont="1" applyFill="1" applyBorder="1" applyAlignment="1">
      <alignment horizontal="center" vertical="center"/>
    </xf>
    <xf numFmtId="0" fontId="34" fillId="0" borderId="147" xfId="0" applyFont="1" applyFill="1" applyBorder="1" applyAlignment="1">
      <alignment horizontal="center" vertical="center"/>
    </xf>
    <xf numFmtId="43" fontId="34" fillId="0" borderId="150" xfId="1" applyFont="1" applyFill="1" applyBorder="1" applyAlignment="1">
      <alignment horizontal="center" vertical="center"/>
    </xf>
    <xf numFmtId="0" fontId="0" fillId="0" borderId="74" xfId="0" quotePrefix="1" applyFont="1" applyFill="1" applyBorder="1" applyAlignment="1">
      <alignment horizontal="center" vertical="center"/>
    </xf>
    <xf numFmtId="0" fontId="0" fillId="38" borderId="74" xfId="0" applyFont="1" applyFill="1" applyBorder="1" applyAlignment="1">
      <alignment horizontal="center" vertical="center"/>
    </xf>
    <xf numFmtId="43" fontId="34" fillId="38" borderId="75" xfId="1" applyFont="1" applyFill="1" applyBorder="1" applyAlignment="1">
      <alignment horizontal="center" vertical="center"/>
    </xf>
    <xf numFmtId="0" fontId="34" fillId="38" borderId="147" xfId="0" applyFont="1" applyFill="1" applyBorder="1" applyAlignment="1">
      <alignment horizontal="center" vertical="center"/>
    </xf>
    <xf numFmtId="43" fontId="34" fillId="38" borderId="150" xfId="1" applyFont="1" applyFill="1" applyBorder="1" applyAlignment="1">
      <alignment horizontal="center" vertical="center"/>
    </xf>
    <xf numFmtId="43" fontId="0" fillId="38" borderId="148" xfId="1" applyFont="1" applyFill="1" applyBorder="1" applyAlignment="1">
      <alignment vertical="center"/>
    </xf>
    <xf numFmtId="0" fontId="0" fillId="38" borderId="147" xfId="0" applyFill="1" applyBorder="1" applyAlignment="1">
      <alignment horizontal="center" vertical="center"/>
    </xf>
    <xf numFmtId="0" fontId="0" fillId="33" borderId="74" xfId="0" applyFont="1" applyFill="1" applyBorder="1" applyAlignment="1">
      <alignment horizontal="center" vertical="center"/>
    </xf>
    <xf numFmtId="43" fontId="28" fillId="33" borderId="116" xfId="1" applyFont="1" applyFill="1" applyBorder="1" applyAlignment="1">
      <alignment vertical="center" wrapText="1"/>
    </xf>
    <xf numFmtId="0" fontId="29" fillId="33" borderId="72" xfId="51" applyFill="1" applyBorder="1" applyAlignment="1"/>
    <xf numFmtId="0" fontId="29" fillId="33" borderId="73" xfId="51" applyFill="1" applyBorder="1" applyAlignment="1">
      <alignment horizontal="right"/>
    </xf>
    <xf numFmtId="0" fontId="31" fillId="33" borderId="36" xfId="47" applyFont="1" applyFill="1" applyBorder="1" applyAlignment="1">
      <alignment vertical="center" wrapText="1"/>
    </xf>
    <xf numFmtId="0" fontId="0" fillId="0" borderId="34" xfId="0" applyBorder="1"/>
    <xf numFmtId="0" fontId="34" fillId="0" borderId="67" xfId="0" applyFont="1" applyBorder="1"/>
    <xf numFmtId="0" fontId="0" fillId="0" borderId="35" xfId="0" applyBorder="1"/>
    <xf numFmtId="10" fontId="44" fillId="0" borderId="67" xfId="2" applyNumberFormat="1" applyFont="1" applyBorder="1" applyAlignment="1">
      <alignment horizontal="center" wrapText="1"/>
    </xf>
    <xf numFmtId="10" fontId="0" fillId="0" borderId="67" xfId="0" applyNumberFormat="1" applyBorder="1" applyAlignment="1">
      <alignment horizontal="center"/>
    </xf>
    <xf numFmtId="17" fontId="0" fillId="0" borderId="67" xfId="0" applyNumberFormat="1" applyBorder="1" applyAlignment="1">
      <alignment horizontal="center"/>
    </xf>
    <xf numFmtId="0" fontId="32" fillId="33" borderId="61" xfId="47" applyFont="1" applyFill="1" applyBorder="1" applyAlignment="1">
      <alignment horizontal="center" vertical="top" wrapText="1"/>
    </xf>
    <xf numFmtId="0" fontId="36" fillId="0" borderId="116" xfId="46" applyFont="1" applyFill="1" applyBorder="1" applyAlignment="1">
      <alignment horizontal="center" vertical="center" wrapText="1"/>
    </xf>
    <xf numFmtId="167" fontId="0" fillId="0" borderId="138" xfId="0" applyNumberFormat="1" applyFill="1" applyBorder="1" applyAlignment="1">
      <alignment horizontal="right" vertical="center"/>
    </xf>
    <xf numFmtId="4" fontId="45" fillId="0" borderId="116" xfId="46" applyNumberFormat="1" applyFont="1" applyFill="1" applyBorder="1" applyAlignment="1">
      <alignment horizontal="center" vertical="center"/>
    </xf>
    <xf numFmtId="0" fontId="0" fillId="0" borderId="138" xfId="0" applyBorder="1" applyAlignment="1">
      <alignment vertical="center"/>
    </xf>
    <xf numFmtId="0" fontId="36" fillId="0" borderId="75" xfId="46" applyFont="1" applyFill="1" applyBorder="1" applyAlignment="1">
      <alignment horizontal="center" vertical="center"/>
    </xf>
    <xf numFmtId="0" fontId="0" fillId="0" borderId="61" xfId="0" applyBorder="1" applyAlignment="1">
      <alignment vertical="center"/>
    </xf>
    <xf numFmtId="2" fontId="0" fillId="0" borderId="75" xfId="0" applyNumberFormat="1" applyFont="1" applyFill="1" applyBorder="1" applyAlignment="1">
      <alignment vertical="center"/>
    </xf>
    <xf numFmtId="0" fontId="0" fillId="0" borderId="61" xfId="0" applyFill="1" applyBorder="1" applyAlignment="1">
      <alignment vertical="center"/>
    </xf>
    <xf numFmtId="2" fontId="0" fillId="0" borderId="116" xfId="0" applyNumberFormat="1" applyFont="1" applyFill="1" applyBorder="1" applyAlignment="1">
      <alignment vertical="center"/>
    </xf>
    <xf numFmtId="0" fontId="0" fillId="0" borderId="80" xfId="0" applyFont="1" applyFill="1" applyBorder="1" applyAlignment="1">
      <alignment horizontal="left" vertical="center"/>
    </xf>
    <xf numFmtId="0" fontId="0" fillId="0" borderId="80" xfId="0" applyFont="1" applyFill="1" applyBorder="1" applyAlignment="1">
      <alignment horizontal="center" vertical="center"/>
    </xf>
    <xf numFmtId="166" fontId="0" fillId="0" borderId="80" xfId="0" applyNumberFormat="1" applyFont="1" applyFill="1" applyBorder="1" applyAlignment="1">
      <alignment horizontal="left" vertical="center"/>
    </xf>
    <xf numFmtId="2" fontId="0" fillId="0" borderId="80" xfId="0" applyNumberFormat="1" applyFont="1" applyFill="1" applyBorder="1" applyAlignment="1">
      <alignment vertical="center"/>
    </xf>
    <xf numFmtId="2" fontId="0" fillId="0" borderId="139" xfId="0" applyNumberFormat="1" applyFont="1" applyFill="1" applyBorder="1" applyAlignment="1">
      <alignment vertical="center"/>
    </xf>
    <xf numFmtId="2" fontId="0" fillId="0" borderId="40" xfId="0" applyNumberFormat="1" applyFont="1" applyFill="1" applyBorder="1" applyAlignment="1">
      <alignment vertical="center"/>
    </xf>
    <xf numFmtId="4" fontId="47" fillId="0" borderId="40" xfId="46" applyNumberFormat="1" applyFont="1" applyFill="1" applyBorder="1" applyAlignment="1">
      <alignment horizontal="right" vertical="center"/>
    </xf>
    <xf numFmtId="4" fontId="47" fillId="0" borderId="151" xfId="46" applyNumberFormat="1" applyFont="1" applyFill="1" applyBorder="1" applyAlignment="1">
      <alignment horizontal="right" vertical="center"/>
    </xf>
    <xf numFmtId="0" fontId="0" fillId="0" borderId="79" xfId="0" applyFill="1" applyBorder="1" applyAlignment="1">
      <alignment horizontal="center" vertical="center"/>
    </xf>
    <xf numFmtId="4" fontId="47" fillId="0" borderId="75" xfId="46" applyNumberFormat="1" applyFont="1" applyFill="1" applyBorder="1" applyAlignment="1">
      <alignment horizontal="right" vertical="center"/>
    </xf>
    <xf numFmtId="0" fontId="0" fillId="38" borderId="35" xfId="0" applyFill="1" applyBorder="1"/>
    <xf numFmtId="0" fontId="0" fillId="38" borderId="35" xfId="0" applyFill="1" applyBorder="1" applyAlignment="1">
      <alignment horizontal="center"/>
    </xf>
    <xf numFmtId="0" fontId="0" fillId="34" borderId="141" xfId="0" applyFill="1" applyBorder="1" applyAlignment="1">
      <alignment horizontal="center" vertical="center"/>
    </xf>
    <xf numFmtId="0" fontId="46" fillId="34" borderId="120" xfId="0" applyFont="1" applyFill="1" applyBorder="1" applyAlignment="1">
      <alignment horizontal="center" vertical="center"/>
    </xf>
    <xf numFmtId="0" fontId="0" fillId="34" borderId="120" xfId="0" applyFill="1" applyBorder="1" applyAlignment="1">
      <alignment horizontal="center" vertical="center"/>
    </xf>
    <xf numFmtId="0" fontId="0" fillId="34" borderId="120" xfId="0" applyFill="1" applyBorder="1" applyAlignment="1">
      <alignment vertical="center"/>
    </xf>
    <xf numFmtId="0" fontId="0" fillId="34" borderId="121" xfId="0" applyFill="1" applyBorder="1" applyAlignment="1">
      <alignment vertical="center"/>
    </xf>
    <xf numFmtId="0" fontId="55" fillId="0" borderId="116" xfId="46" applyFont="1" applyFill="1" applyBorder="1" applyAlignment="1">
      <alignment horizontal="center" vertical="center" wrapText="1"/>
    </xf>
    <xf numFmtId="0" fontId="0" fillId="0" borderId="138" xfId="0" applyBorder="1"/>
    <xf numFmtId="0" fontId="55" fillId="0" borderId="75" xfId="46" applyFont="1" applyFill="1" applyBorder="1" applyAlignment="1">
      <alignment horizontal="center" vertical="center"/>
    </xf>
    <xf numFmtId="196" fontId="8" fillId="0" borderId="75" xfId="0" applyNumberFormat="1" applyFont="1" applyFill="1" applyBorder="1" applyAlignment="1">
      <alignment vertical="center"/>
    </xf>
    <xf numFmtId="2" fontId="8" fillId="0" borderId="75" xfId="0" applyNumberFormat="1" applyFont="1" applyFill="1" applyBorder="1" applyAlignment="1">
      <alignment vertical="center"/>
    </xf>
    <xf numFmtId="0" fontId="0" fillId="0" borderId="138" xfId="0" applyFill="1" applyBorder="1" applyAlignment="1">
      <alignment vertical="center"/>
    </xf>
    <xf numFmtId="2" fontId="8" fillId="0" borderId="116" xfId="0" applyNumberFormat="1" applyFont="1" applyFill="1" applyBorder="1" applyAlignment="1">
      <alignment vertical="center"/>
    </xf>
    <xf numFmtId="4" fontId="52" fillId="0" borderId="75" xfId="46" applyNumberFormat="1" applyFont="1" applyFill="1" applyBorder="1" applyAlignment="1">
      <alignment horizontal="right" vertical="center"/>
    </xf>
    <xf numFmtId="197" fontId="52" fillId="0" borderId="75" xfId="46" applyNumberFormat="1" applyFont="1" applyFill="1" applyBorder="1" applyAlignment="1">
      <alignment horizontal="right" vertical="center"/>
    </xf>
    <xf numFmtId="0" fontId="0" fillId="40" borderId="115" xfId="0" applyFill="1" applyBorder="1" applyAlignment="1">
      <alignment horizontal="center" vertical="center"/>
    </xf>
    <xf numFmtId="0" fontId="0" fillId="40" borderId="116" xfId="0" applyFill="1" applyBorder="1" applyAlignment="1">
      <alignment vertical="center"/>
    </xf>
    <xf numFmtId="167" fontId="0" fillId="0" borderId="115" xfId="0" applyNumberFormat="1" applyFill="1" applyBorder="1" applyAlignment="1">
      <alignment vertical="center"/>
    </xf>
    <xf numFmtId="4" fontId="53" fillId="0" borderId="116" xfId="46" applyNumberFormat="1" applyFont="1" applyFill="1" applyBorder="1" applyAlignment="1">
      <alignment horizontal="center" vertical="center"/>
    </xf>
    <xf numFmtId="0" fontId="0" fillId="40" borderId="141" xfId="0" applyFill="1" applyBorder="1" applyAlignment="1">
      <alignment horizontal="center" vertical="center"/>
    </xf>
    <xf numFmtId="0" fontId="56" fillId="40" borderId="95" xfId="0" applyFont="1" applyFill="1" applyBorder="1" applyAlignment="1">
      <alignment horizontal="center" vertical="center"/>
    </xf>
    <xf numFmtId="0" fontId="0" fillId="40" borderId="120" xfId="0" applyFill="1" applyBorder="1" applyAlignment="1">
      <alignment horizontal="center" vertical="center"/>
    </xf>
    <xf numFmtId="0" fontId="0" fillId="40" borderId="120" xfId="0" applyFill="1" applyBorder="1" applyAlignment="1">
      <alignment vertical="center"/>
    </xf>
    <xf numFmtId="0" fontId="0" fillId="40" borderId="121" xfId="0" applyFill="1" applyBorder="1" applyAlignment="1">
      <alignment vertical="center"/>
    </xf>
    <xf numFmtId="44" fontId="38" fillId="38" borderId="35" xfId="26673" applyFont="1" applyFill="1" applyBorder="1" applyAlignment="1">
      <alignment wrapText="1"/>
    </xf>
    <xf numFmtId="0" fontId="31" fillId="38" borderId="115" xfId="0" applyFont="1" applyFill="1" applyBorder="1" applyAlignment="1">
      <alignment vertical="center"/>
    </xf>
    <xf numFmtId="0" fontId="31" fillId="38" borderId="71" xfId="0" applyFont="1" applyFill="1" applyBorder="1" applyAlignment="1">
      <alignment vertical="center"/>
    </xf>
    <xf numFmtId="44" fontId="49" fillId="76" borderId="68" xfId="26673" applyFont="1" applyFill="1" applyBorder="1" applyAlignment="1">
      <alignment horizontal="center" vertical="center" wrapText="1"/>
    </xf>
    <xf numFmtId="0" fontId="31" fillId="38" borderId="152" xfId="0" applyFont="1" applyFill="1" applyBorder="1" applyAlignment="1">
      <alignment vertical="center"/>
    </xf>
    <xf numFmtId="44" fontId="49" fillId="76" borderId="153" xfId="26673" applyFont="1" applyFill="1" applyBorder="1" applyAlignment="1">
      <alignment horizontal="center" vertical="center" wrapText="1"/>
    </xf>
    <xf numFmtId="0" fontId="38" fillId="35" borderId="128" xfId="61" applyFont="1" applyFill="1" applyBorder="1" applyAlignment="1">
      <alignment horizontal="center" vertical="center"/>
    </xf>
    <xf numFmtId="0" fontId="37" fillId="38" borderId="61" xfId="51" applyFont="1" applyFill="1" applyBorder="1" applyAlignment="1">
      <alignment vertical="center" wrapText="1"/>
    </xf>
    <xf numFmtId="10" fontId="38" fillId="76" borderId="75" xfId="2" applyNumberFormat="1" applyFont="1" applyFill="1" applyBorder="1" applyAlignment="1">
      <alignment horizontal="right" vertical="center"/>
    </xf>
    <xf numFmtId="0" fontId="29" fillId="38" borderId="21" xfId="47" applyFont="1" applyFill="1" applyBorder="1" applyAlignment="1">
      <alignment horizontal="left" vertical="center"/>
    </xf>
    <xf numFmtId="0" fontId="29" fillId="0" borderId="21" xfId="47" applyFont="1" applyFill="1" applyBorder="1" applyAlignment="1">
      <alignment horizontal="justify" vertical="justify"/>
    </xf>
    <xf numFmtId="0" fontId="29" fillId="0" borderId="21" xfId="47" applyFont="1" applyFill="1" applyBorder="1" applyAlignment="1">
      <alignment horizontal="justify" vertical="center"/>
    </xf>
    <xf numFmtId="0" fontId="29" fillId="38" borderId="21" xfId="47" applyFont="1" applyFill="1" applyBorder="1" applyAlignment="1">
      <alignment horizontal="justify" vertical="justify"/>
    </xf>
    <xf numFmtId="10" fontId="29" fillId="0" borderId="40" xfId="2" applyNumberFormat="1" applyFont="1" applyFill="1" applyBorder="1" applyAlignment="1">
      <alignment horizontal="right" vertical="center" wrapText="1"/>
    </xf>
    <xf numFmtId="0" fontId="29" fillId="0" borderId="39" xfId="47" applyNumberFormat="1" applyFont="1" applyFill="1" applyBorder="1" applyAlignment="1">
      <alignment horizontal="center" vertical="center" wrapText="1"/>
    </xf>
    <xf numFmtId="44" fontId="38" fillId="0" borderId="40" xfId="26673" applyFont="1" applyFill="1" applyBorder="1" applyAlignment="1">
      <alignment horizontal="right" vertical="center" wrapText="1"/>
    </xf>
    <xf numFmtId="0" fontId="29" fillId="86" borderId="39" xfId="47" applyNumberFormat="1" applyFont="1" applyFill="1" applyBorder="1" applyAlignment="1">
      <alignment horizontal="center" vertical="center" wrapText="1"/>
    </xf>
    <xf numFmtId="0" fontId="29" fillId="86" borderId="21" xfId="47" applyFont="1" applyFill="1" applyBorder="1" applyAlignment="1">
      <alignment horizontal="justify" vertical="justify"/>
    </xf>
    <xf numFmtId="10" fontId="29" fillId="86" borderId="40" xfId="2" applyNumberFormat="1" applyFont="1" applyFill="1" applyBorder="1" applyAlignment="1">
      <alignment horizontal="right" vertical="center" wrapText="1"/>
    </xf>
    <xf numFmtId="0" fontId="29" fillId="86" borderId="39" xfId="0" applyNumberFormat="1" applyFont="1" applyFill="1" applyBorder="1" applyAlignment="1">
      <alignment horizontal="center" vertical="center" wrapText="1"/>
    </xf>
    <xf numFmtId="0" fontId="29" fillId="86" borderId="31" xfId="0" applyFont="1" applyFill="1" applyBorder="1" applyAlignment="1">
      <alignment horizontal="center" vertical="center" wrapText="1"/>
    </xf>
    <xf numFmtId="0" fontId="29" fillId="86" borderId="21" xfId="0" applyNumberFormat="1" applyFont="1" applyFill="1" applyBorder="1" applyAlignment="1">
      <alignment horizontal="center" vertical="center" wrapText="1"/>
    </xf>
    <xf numFmtId="44" fontId="38" fillId="76" borderId="67" xfId="26673" applyFont="1" applyFill="1" applyBorder="1" applyAlignment="1">
      <alignment vertical="center" wrapText="1"/>
    </xf>
    <xf numFmtId="0" fontId="38" fillId="35" borderId="126" xfId="61" applyFont="1" applyFill="1" applyBorder="1" applyAlignment="1">
      <alignment vertical="center"/>
    </xf>
    <xf numFmtId="0" fontId="38" fillId="35" borderId="128" xfId="61" applyFont="1" applyFill="1" applyBorder="1" applyAlignment="1">
      <alignment vertical="center"/>
    </xf>
    <xf numFmtId="0" fontId="108" fillId="35" borderId="0" xfId="0" applyFont="1" applyFill="1" applyAlignment="1">
      <alignment horizontal="center" vertical="center" wrapText="1"/>
    </xf>
    <xf numFmtId="0" fontId="0" fillId="0" borderId="103" xfId="0" applyBorder="1" applyAlignment="1">
      <alignment horizontal="left" vertical="top" wrapText="1"/>
    </xf>
    <xf numFmtId="0" fontId="26" fillId="0" borderId="103" xfId="0" applyFont="1" applyBorder="1" applyAlignment="1">
      <alignment horizontal="left" vertical="top" wrapText="1"/>
    </xf>
    <xf numFmtId="0" fontId="0" fillId="35" borderId="103" xfId="0" applyFill="1" applyBorder="1" applyAlignment="1">
      <alignment horizontal="left" vertical="top" wrapText="1"/>
    </xf>
    <xf numFmtId="0" fontId="29" fillId="87" borderId="92" xfId="61" applyFont="1" applyFill="1" applyBorder="1" applyAlignment="1">
      <alignment horizontal="center"/>
    </xf>
    <xf numFmtId="2" fontId="29" fillId="87" borderId="16" xfId="61" applyNumberFormat="1" applyFill="1" applyBorder="1" applyAlignment="1">
      <alignment horizontal="center"/>
    </xf>
    <xf numFmtId="2" fontId="29" fillId="87" borderId="17" xfId="61" applyNumberFormat="1" applyFill="1" applyBorder="1" applyAlignment="1">
      <alignment horizontal="center"/>
    </xf>
    <xf numFmtId="2" fontId="29" fillId="87" borderId="75" xfId="61" applyNumberFormat="1" applyFill="1" applyBorder="1" applyAlignment="1">
      <alignment horizontal="center"/>
    </xf>
    <xf numFmtId="2" fontId="29" fillId="87" borderId="129" xfId="61" applyNumberFormat="1" applyFill="1" applyBorder="1" applyAlignment="1">
      <alignment horizontal="center"/>
    </xf>
    <xf numFmtId="2" fontId="29" fillId="87" borderId="16" xfId="61" applyNumberFormat="1" applyFill="1" applyBorder="1" applyAlignment="1">
      <alignment horizontal="center" vertical="center"/>
    </xf>
    <xf numFmtId="2" fontId="29" fillId="87" borderId="16" xfId="61" applyNumberFormat="1" applyFont="1" applyFill="1" applyBorder="1" applyAlignment="1">
      <alignment horizontal="center"/>
    </xf>
    <xf numFmtId="0" fontId="29" fillId="87" borderId="74" xfId="61" applyFont="1" applyFill="1" applyBorder="1" applyAlignment="1">
      <alignment horizontal="center"/>
    </xf>
    <xf numFmtId="2" fontId="29" fillId="87" borderId="67" xfId="61" applyNumberFormat="1" applyFill="1" applyBorder="1" applyAlignment="1">
      <alignment horizontal="center"/>
    </xf>
    <xf numFmtId="2" fontId="29" fillId="87" borderId="17" xfId="61" applyNumberFormat="1" applyFill="1" applyBorder="1" applyAlignment="1">
      <alignment horizontal="center" vertical="center"/>
    </xf>
    <xf numFmtId="0" fontId="0" fillId="87" borderId="103" xfId="0" applyFill="1" applyBorder="1" applyAlignment="1">
      <alignment horizontal="left" vertical="top" wrapText="1"/>
    </xf>
    <xf numFmtId="43" fontId="139" fillId="0" borderId="67" xfId="1" applyFont="1" applyFill="1" applyBorder="1" applyAlignment="1">
      <alignment horizontal="center" vertical="center" wrapText="1"/>
    </xf>
    <xf numFmtId="0" fontId="34" fillId="38" borderId="67" xfId="0" applyFont="1" applyFill="1" applyBorder="1" applyAlignment="1">
      <alignment horizontal="justify" vertical="center" wrapText="1"/>
    </xf>
    <xf numFmtId="0" fontId="38" fillId="88" borderId="39" xfId="0" quotePrefix="1" applyNumberFormat="1" applyFont="1" applyFill="1" applyBorder="1" applyAlignment="1">
      <alignment horizontal="center" vertical="center" wrapText="1"/>
    </xf>
    <xf numFmtId="0" fontId="29" fillId="88" borderId="31" xfId="0" applyNumberFormat="1" applyFont="1" applyFill="1" applyBorder="1" applyAlignment="1">
      <alignment horizontal="center" vertical="center" wrapText="1"/>
    </xf>
    <xf numFmtId="0" fontId="29" fillId="88" borderId="21" xfId="0" applyNumberFormat="1" applyFont="1" applyFill="1" applyBorder="1" applyAlignment="1">
      <alignment horizontal="center" vertical="center" wrapText="1"/>
    </xf>
    <xf numFmtId="0" fontId="38" fillId="88" borderId="21" xfId="47" applyFont="1" applyFill="1" applyBorder="1" applyAlignment="1">
      <alignment horizontal="justify" vertical="justify" wrapText="1"/>
    </xf>
    <xf numFmtId="0" fontId="29" fillId="88" borderId="21" xfId="47" applyFont="1" applyFill="1" applyBorder="1" applyAlignment="1">
      <alignment horizontal="center" vertical="center"/>
    </xf>
    <xf numFmtId="4" fontId="29" fillId="88" borderId="21" xfId="47" applyNumberFormat="1" applyFont="1" applyFill="1" applyBorder="1" applyAlignment="1">
      <alignment horizontal="right" vertical="center"/>
    </xf>
    <xf numFmtId="44" fontId="29" fillId="88" borderId="21" xfId="26673" applyFont="1" applyFill="1" applyBorder="1" applyAlignment="1">
      <alignment horizontal="right" vertical="center"/>
    </xf>
    <xf numFmtId="44" fontId="29" fillId="88" borderId="40" xfId="26673" applyFont="1" applyFill="1" applyBorder="1" applyAlignment="1">
      <alignment horizontal="right" vertical="center"/>
    </xf>
    <xf numFmtId="0" fontId="29" fillId="88" borderId="0" xfId="47" applyFill="1" applyBorder="1" applyAlignment="1">
      <alignment horizontal="center" vertical="center"/>
    </xf>
    <xf numFmtId="44" fontId="29" fillId="88" borderId="0" xfId="47" applyNumberFormat="1" applyFill="1" applyBorder="1" applyAlignment="1">
      <alignment vertical="top"/>
    </xf>
    <xf numFmtId="0" fontId="29" fillId="88" borderId="0" xfId="47" applyFill="1" applyBorder="1" applyAlignment="1">
      <alignment vertical="top"/>
    </xf>
    <xf numFmtId="0" fontId="29" fillId="88" borderId="0" xfId="47" applyFill="1" applyAlignment="1">
      <alignment vertical="top"/>
    </xf>
    <xf numFmtId="44" fontId="29" fillId="35" borderId="0" xfId="47" applyNumberFormat="1" applyFill="1" applyBorder="1" applyAlignment="1">
      <alignment vertical="top" wrapText="1"/>
    </xf>
    <xf numFmtId="197" fontId="31" fillId="0" borderId="0" xfId="47" applyNumberFormat="1" applyFont="1" applyFill="1" applyAlignment="1">
      <alignment horizontal="center" vertical="center" wrapText="1"/>
    </xf>
    <xf numFmtId="0" fontId="29" fillId="35" borderId="74" xfId="61" applyFont="1" applyFill="1" applyBorder="1" applyAlignment="1">
      <alignment horizontal="center"/>
    </xf>
    <xf numFmtId="2" fontId="29" fillId="35" borderId="16" xfId="61" applyNumberFormat="1" applyFill="1" applyBorder="1" applyAlignment="1">
      <alignment horizontal="center" vertical="center"/>
    </xf>
    <xf numFmtId="2" fontId="29" fillId="35" borderId="16" xfId="61" applyNumberFormat="1" applyFill="1" applyBorder="1" applyAlignment="1">
      <alignment horizontal="center"/>
    </xf>
    <xf numFmtId="2" fontId="29" fillId="35" borderId="67" xfId="61" applyNumberFormat="1" applyFill="1" applyBorder="1" applyAlignment="1">
      <alignment horizontal="center"/>
    </xf>
    <xf numFmtId="2" fontId="29" fillId="35" borderId="16" xfId="61" applyNumberFormat="1" applyFont="1" applyFill="1" applyBorder="1" applyAlignment="1">
      <alignment horizontal="center"/>
    </xf>
    <xf numFmtId="2" fontId="29" fillId="35" borderId="17" xfId="61" applyNumberFormat="1" applyFill="1" applyBorder="1" applyAlignment="1">
      <alignment horizontal="center"/>
    </xf>
    <xf numFmtId="2" fontId="29" fillId="35" borderId="129" xfId="61" applyNumberFormat="1" applyFill="1" applyBorder="1" applyAlignment="1">
      <alignment horizontal="center"/>
    </xf>
    <xf numFmtId="0" fontId="29" fillId="35" borderId="0" xfId="61" applyFill="1" applyBorder="1"/>
    <xf numFmtId="2" fontId="29" fillId="35" borderId="17" xfId="61" applyNumberFormat="1" applyFill="1" applyBorder="1" applyAlignment="1">
      <alignment horizontal="center" vertical="center"/>
    </xf>
    <xf numFmtId="0" fontId="29" fillId="35" borderId="35" xfId="61" applyFill="1" applyBorder="1"/>
    <xf numFmtId="0" fontId="29" fillId="35" borderId="0" xfId="61" applyFill="1"/>
    <xf numFmtId="0" fontId="29" fillId="35" borderId="92" xfId="61" applyFill="1" applyBorder="1" applyAlignment="1">
      <alignment horizontal="center"/>
    </xf>
    <xf numFmtId="2" fontId="29" fillId="35" borderId="129" xfId="61" applyNumberFormat="1" applyFill="1" applyBorder="1" applyAlignment="1">
      <alignment horizontal="center" vertical="center"/>
    </xf>
    <xf numFmtId="0" fontId="29" fillId="35" borderId="92" xfId="61" applyFont="1" applyFill="1" applyBorder="1" applyAlignment="1">
      <alignment horizontal="center"/>
    </xf>
    <xf numFmtId="2" fontId="29" fillId="35" borderId="75" xfId="61" applyNumberFormat="1" applyFill="1" applyBorder="1" applyAlignment="1">
      <alignment horizontal="center"/>
    </xf>
    <xf numFmtId="10" fontId="29" fillId="33" borderId="16" xfId="51" applyNumberFormat="1" applyFont="1" applyFill="1" applyBorder="1" applyAlignment="1">
      <alignment horizontal="center" vertical="top" wrapText="1"/>
    </xf>
    <xf numFmtId="10" fontId="29" fillId="33" borderId="129" xfId="51" applyNumberFormat="1" applyFont="1" applyFill="1" applyBorder="1" applyAlignment="1">
      <alignment horizontal="center" vertical="top" wrapText="1"/>
    </xf>
    <xf numFmtId="39" fontId="29" fillId="33" borderId="67" xfId="51" applyNumberFormat="1" applyFill="1" applyBorder="1" applyAlignment="1">
      <alignment horizontal="center"/>
    </xf>
    <xf numFmtId="10" fontId="29" fillId="33" borderId="67" xfId="51" applyNumberFormat="1" applyFont="1" applyFill="1" applyBorder="1" applyAlignment="1">
      <alignment horizontal="center" vertical="top" wrapText="1"/>
    </xf>
    <xf numFmtId="10" fontId="29" fillId="0" borderId="0" xfId="47" applyNumberFormat="1" applyFill="1" applyBorder="1" applyAlignment="1">
      <alignment horizontal="center" vertical="center"/>
    </xf>
    <xf numFmtId="49" fontId="29" fillId="0" borderId="39" xfId="51" applyNumberFormat="1" applyFont="1" applyFill="1" applyBorder="1" applyAlignment="1">
      <alignment horizontal="center" vertical="center" wrapText="1"/>
    </xf>
    <xf numFmtId="2" fontId="29" fillId="0" borderId="21" xfId="51" applyNumberFormat="1" applyFont="1" applyFill="1" applyBorder="1" applyAlignment="1">
      <alignment horizontal="left" vertical="center" wrapText="1"/>
    </xf>
    <xf numFmtId="0" fontId="0" fillId="89" borderId="103" xfId="0" applyFill="1" applyBorder="1" applyAlignment="1">
      <alignment horizontal="left" vertical="top" wrapText="1"/>
    </xf>
    <xf numFmtId="0" fontId="0" fillId="0" borderId="74" xfId="0" applyFill="1" applyBorder="1" applyAlignment="1">
      <alignment horizontal="center" vertical="center"/>
    </xf>
    <xf numFmtId="0" fontId="108" fillId="89" borderId="0" xfId="0" applyFont="1" applyFill="1" applyAlignment="1">
      <alignment horizontal="center" vertical="center" wrapText="1"/>
    </xf>
    <xf numFmtId="43" fontId="0" fillId="0" borderId="148" xfId="1" applyNumberFormat="1" applyFont="1" applyFill="1" applyBorder="1" applyAlignment="1">
      <alignment vertical="center"/>
    </xf>
    <xf numFmtId="0" fontId="1" fillId="0" borderId="67" xfId="0" applyFont="1" applyFill="1" applyBorder="1" applyAlignment="1">
      <alignment horizontal="center" vertical="center"/>
    </xf>
    <xf numFmtId="0" fontId="1" fillId="0" borderId="67" xfId="0" applyFont="1" applyFill="1" applyBorder="1" applyAlignment="1">
      <alignment wrapText="1"/>
    </xf>
    <xf numFmtId="0" fontId="1" fillId="0" borderId="67" xfId="0" applyFont="1" applyFill="1" applyBorder="1" applyAlignment="1">
      <alignment vertical="center" wrapText="1"/>
    </xf>
    <xf numFmtId="166" fontId="8" fillId="0" borderId="67" xfId="0" applyNumberFormat="1" applyFont="1" applyFill="1" applyBorder="1" applyAlignment="1">
      <alignment horizontal="center" vertical="center"/>
    </xf>
    <xf numFmtId="43" fontId="8" fillId="0" borderId="67" xfId="1" applyFont="1" applyFill="1" applyBorder="1" applyAlignment="1">
      <alignment horizontal="center" vertical="center"/>
    </xf>
    <xf numFmtId="0" fontId="0" fillId="89" borderId="103" xfId="0" applyFill="1" applyBorder="1" applyAlignment="1">
      <alignment vertical="top" wrapText="1"/>
    </xf>
    <xf numFmtId="0" fontId="0" fillId="89" borderId="0" xfId="0" applyFill="1" applyAlignment="1">
      <alignment horizontal="center" vertical="center" wrapText="1"/>
    </xf>
    <xf numFmtId="17" fontId="141" fillId="38" borderId="155" xfId="0" applyNumberFormat="1" applyFont="1" applyFill="1" applyBorder="1" applyAlignment="1">
      <alignment horizontal="center" vertical="center" shrinkToFit="1"/>
    </xf>
    <xf numFmtId="0" fontId="142" fillId="38" borderId="67" xfId="465" applyFont="1" applyFill="1" applyBorder="1" applyAlignment="1">
      <alignment horizontal="center" vertical="center" shrinkToFit="1"/>
    </xf>
    <xf numFmtId="1" fontId="143" fillId="38" borderId="13" xfId="465" applyNumberFormat="1" applyFont="1" applyFill="1" applyBorder="1" applyAlignment="1">
      <alignment vertical="center"/>
    </xf>
    <xf numFmtId="1" fontId="143" fillId="38" borderId="13" xfId="466" applyNumberFormat="1" applyFont="1" applyFill="1" applyBorder="1" applyAlignment="1">
      <alignment vertical="center"/>
    </xf>
    <xf numFmtId="0" fontId="143" fillId="38" borderId="19" xfId="466" applyFont="1" applyFill="1" applyBorder="1" applyAlignment="1">
      <alignment horizontal="center" vertical="center"/>
    </xf>
    <xf numFmtId="0" fontId="143" fillId="38" borderId="19" xfId="466" applyFont="1" applyFill="1" applyBorder="1" applyAlignment="1">
      <alignment vertical="center"/>
    </xf>
    <xf numFmtId="0" fontId="143" fillId="38" borderId="0" xfId="466" applyFont="1" applyFill="1" applyBorder="1" applyAlignment="1">
      <alignment vertical="center"/>
    </xf>
    <xf numFmtId="43" fontId="52" fillId="38" borderId="19" xfId="23632" applyFont="1" applyFill="1" applyBorder="1" applyAlignment="1">
      <alignment horizontal="center" vertical="center"/>
    </xf>
    <xf numFmtId="198" fontId="143" fillId="38" borderId="19" xfId="466" applyNumberFormat="1" applyFont="1" applyFill="1" applyBorder="1" applyAlignment="1">
      <alignment horizontal="center" vertical="center" shrinkToFit="1"/>
    </xf>
    <xf numFmtId="4" fontId="143" fillId="38" borderId="19" xfId="466" applyNumberFormat="1" applyFont="1" applyFill="1" applyBorder="1" applyAlignment="1">
      <alignment vertical="center" shrinkToFit="1"/>
    </xf>
    <xf numFmtId="0" fontId="143" fillId="38" borderId="18" xfId="466" applyFont="1" applyFill="1" applyBorder="1" applyAlignment="1">
      <alignment horizontal="right" vertical="center" shrinkToFit="1"/>
    </xf>
    <xf numFmtId="1" fontId="28" fillId="38" borderId="67" xfId="465" applyNumberFormat="1" applyFont="1" applyFill="1" applyBorder="1" applyAlignment="1">
      <alignment horizontal="center"/>
    </xf>
    <xf numFmtId="0" fontId="28" fillId="38" borderId="67" xfId="465" applyFont="1" applyFill="1" applyBorder="1" applyAlignment="1">
      <alignment horizontal="center"/>
    </xf>
    <xf numFmtId="2" fontId="28" fillId="38" borderId="67" xfId="465" applyNumberFormat="1" applyFont="1" applyFill="1" applyBorder="1" applyAlignment="1">
      <alignment horizontal="center"/>
    </xf>
    <xf numFmtId="170" fontId="28" fillId="38" borderId="67" xfId="465" applyNumberFormat="1" applyFont="1" applyFill="1" applyBorder="1" applyAlignment="1"/>
    <xf numFmtId="0" fontId="28" fillId="38" borderId="67" xfId="465" applyFont="1" applyFill="1" applyBorder="1" applyAlignment="1"/>
    <xf numFmtId="1" fontId="52" fillId="38" borderId="70" xfId="1237" applyNumberFormat="1" applyFont="1" applyFill="1" applyBorder="1" applyAlignment="1">
      <alignment horizontal="center" vertical="top" wrapText="1"/>
    </xf>
    <xf numFmtId="49" fontId="1" fillId="38" borderId="70" xfId="33843" applyNumberFormat="1" applyFont="1" applyFill="1" applyBorder="1" applyAlignment="1">
      <alignment horizontal="center" vertical="center" wrapText="1"/>
    </xf>
    <xf numFmtId="0" fontId="47" fillId="38" borderId="70" xfId="578" applyNumberFormat="1" applyFont="1" applyFill="1" applyBorder="1" applyAlignment="1">
      <alignment horizontal="center" vertical="center" wrapText="1"/>
    </xf>
    <xf numFmtId="4" fontId="1" fillId="38" borderId="67" xfId="465" applyNumberFormat="1" applyFont="1" applyFill="1" applyBorder="1" applyAlignment="1">
      <alignment horizontal="right" vertical="top" wrapText="1"/>
    </xf>
    <xf numFmtId="4" fontId="47" fillId="0" borderId="70" xfId="578" applyNumberFormat="1" applyFont="1" applyFill="1" applyBorder="1" applyAlignment="1">
      <alignment horizontal="right" vertical="center" wrapText="1"/>
    </xf>
    <xf numFmtId="170" fontId="1" fillId="38" borderId="67" xfId="465" applyNumberFormat="1" applyFont="1" applyFill="1" applyBorder="1" applyAlignment="1">
      <alignment horizontal="right" vertical="top" wrapText="1"/>
    </xf>
    <xf numFmtId="1" fontId="1" fillId="38" borderId="67" xfId="465" applyNumberFormat="1" applyFont="1" applyFill="1" applyBorder="1" applyAlignment="1">
      <alignment horizontal="center" vertical="top" wrapText="1"/>
    </xf>
    <xf numFmtId="49" fontId="1" fillId="38" borderId="67" xfId="465" applyNumberFormat="1" applyFont="1" applyFill="1" applyBorder="1" applyAlignment="1">
      <alignment horizontal="center" vertical="top" wrapText="1"/>
    </xf>
    <xf numFmtId="2" fontId="1" fillId="38" borderId="67" xfId="465" applyNumberFormat="1" applyFont="1" applyFill="1" applyBorder="1" applyAlignment="1">
      <alignment horizontal="center" vertical="top" wrapText="1"/>
    </xf>
    <xf numFmtId="1" fontId="1" fillId="38" borderId="67" xfId="465" applyNumberFormat="1" applyFont="1" applyFill="1" applyBorder="1" applyAlignment="1">
      <alignment horizontal="center" vertical="center" wrapText="1"/>
    </xf>
    <xf numFmtId="49" fontId="1" fillId="38" borderId="67" xfId="465" applyNumberFormat="1" applyFont="1" applyFill="1" applyBorder="1" applyAlignment="1">
      <alignment horizontal="center" vertical="center" wrapText="1"/>
    </xf>
    <xf numFmtId="4" fontId="1" fillId="38" borderId="67" xfId="465" applyNumberFormat="1" applyFont="1" applyFill="1" applyBorder="1" applyAlignment="1">
      <alignment horizontal="center" vertical="center" wrapText="1"/>
    </xf>
    <xf numFmtId="170" fontId="1" fillId="38" borderId="67" xfId="465" applyNumberFormat="1" applyFont="1" applyFill="1" applyBorder="1" applyAlignment="1">
      <alignment horizontal="right" vertical="center" wrapText="1"/>
    </xf>
    <xf numFmtId="4" fontId="28" fillId="38" borderId="67" xfId="465" applyNumberFormat="1" applyFont="1" applyFill="1" applyBorder="1" applyAlignment="1">
      <alignment vertical="top" wrapText="1"/>
    </xf>
    <xf numFmtId="1" fontId="47" fillId="38" borderId="67" xfId="465" applyNumberFormat="1" applyFont="1" applyFill="1" applyBorder="1" applyAlignment="1">
      <alignment horizontal="center" vertical="center" wrapText="1"/>
    </xf>
    <xf numFmtId="2" fontId="47" fillId="38" borderId="67" xfId="465" applyNumberFormat="1" applyFont="1" applyFill="1" applyBorder="1" applyAlignment="1">
      <alignment horizontal="center" vertical="top" wrapText="1"/>
    </xf>
    <xf numFmtId="4" fontId="47" fillId="38" borderId="67" xfId="465" applyNumberFormat="1" applyFont="1" applyFill="1" applyBorder="1" applyAlignment="1">
      <alignment vertical="top" wrapText="1"/>
    </xf>
    <xf numFmtId="1" fontId="47" fillId="38" borderId="67" xfId="465" applyNumberFormat="1" applyFont="1" applyFill="1" applyBorder="1" applyAlignment="1">
      <alignment horizontal="center" vertical="top" wrapText="1"/>
    </xf>
    <xf numFmtId="170" fontId="47" fillId="38" borderId="67" xfId="465" applyNumberFormat="1" applyFont="1" applyFill="1" applyBorder="1" applyAlignment="1">
      <alignment horizontal="center" vertical="top" wrapText="1"/>
    </xf>
    <xf numFmtId="170" fontId="47" fillId="38" borderId="67" xfId="465" applyNumberFormat="1" applyFont="1" applyFill="1" applyBorder="1" applyAlignment="1">
      <alignment vertical="top" wrapText="1"/>
    </xf>
    <xf numFmtId="170" fontId="28" fillId="38" borderId="67" xfId="465" applyNumberFormat="1" applyFont="1" applyFill="1" applyBorder="1" applyAlignment="1">
      <alignment vertical="top" wrapText="1"/>
    </xf>
    <xf numFmtId="165" fontId="143" fillId="38" borderId="155" xfId="28364" applyNumberFormat="1" applyFont="1" applyFill="1" applyBorder="1" applyAlignment="1">
      <alignment horizontal="right" vertical="center" shrinkToFit="1"/>
    </xf>
    <xf numFmtId="165" fontId="143" fillId="38" borderId="32" xfId="28364" applyNumberFormat="1" applyFont="1" applyFill="1" applyBorder="1" applyAlignment="1">
      <alignment horizontal="right" vertical="center" shrinkToFit="1"/>
    </xf>
    <xf numFmtId="10" fontId="143" fillId="38" borderId="14" xfId="517" applyNumberFormat="1" applyFont="1" applyFill="1" applyBorder="1" applyAlignment="1">
      <alignment horizontal="left" vertical="center"/>
    </xf>
    <xf numFmtId="176" fontId="141" fillId="38" borderId="67" xfId="293" applyFont="1" applyFill="1" applyBorder="1" applyAlignment="1">
      <alignment horizontal="right" vertical="center" shrinkToFit="1"/>
    </xf>
    <xf numFmtId="0" fontId="1" fillId="38" borderId="68" xfId="465" applyFont="1" applyFill="1" applyBorder="1" applyAlignment="1">
      <alignment vertical="center" wrapText="1"/>
    </xf>
    <xf numFmtId="0" fontId="122" fillId="38" borderId="33" xfId="0" applyFont="1" applyFill="1" applyBorder="1" applyAlignment="1">
      <alignment horizontal="center" vertical="center" wrapText="1"/>
    </xf>
    <xf numFmtId="0" fontId="122" fillId="38" borderId="36" xfId="0" applyFont="1" applyFill="1" applyBorder="1" applyAlignment="1">
      <alignment horizontal="center" vertical="center" wrapText="1"/>
    </xf>
    <xf numFmtId="0" fontId="122" fillId="38" borderId="34" xfId="0" applyFont="1" applyFill="1" applyBorder="1" applyAlignment="1">
      <alignment horizontal="center" vertical="center" wrapText="1"/>
    </xf>
    <xf numFmtId="0" fontId="122" fillId="38" borderId="61" xfId="0" applyFont="1" applyFill="1" applyBorder="1" applyAlignment="1">
      <alignment horizontal="center" vertical="center" wrapText="1"/>
    </xf>
    <xf numFmtId="0" fontId="122" fillId="38" borderId="0" xfId="0" applyFont="1" applyFill="1" applyBorder="1" applyAlignment="1">
      <alignment horizontal="center" vertical="center" wrapText="1"/>
    </xf>
    <xf numFmtId="0" fontId="122" fillId="38" borderId="35" xfId="0" applyFont="1" applyFill="1" applyBorder="1" applyAlignment="1">
      <alignment horizontal="center" vertical="center" wrapText="1"/>
    </xf>
    <xf numFmtId="0" fontId="38" fillId="76" borderId="141" xfId="0" applyFont="1" applyFill="1" applyBorder="1" applyAlignment="1">
      <alignment horizontal="right" vertical="center"/>
    </xf>
    <xf numFmtId="0" fontId="38" fillId="76" borderId="76" xfId="0" applyFont="1" applyFill="1" applyBorder="1" applyAlignment="1">
      <alignment horizontal="right" vertical="center"/>
    </xf>
    <xf numFmtId="0" fontId="38" fillId="38" borderId="0" xfId="0" applyFont="1" applyFill="1" applyBorder="1" applyAlignment="1">
      <alignment horizontal="left" wrapText="1"/>
    </xf>
    <xf numFmtId="0" fontId="38" fillId="38" borderId="35" xfId="0" applyFont="1" applyFill="1" applyBorder="1" applyAlignment="1">
      <alignment horizontal="left" wrapText="1"/>
    </xf>
    <xf numFmtId="0" fontId="38" fillId="38" borderId="19" xfId="0" applyFont="1" applyFill="1" applyBorder="1" applyAlignment="1">
      <alignment horizontal="left" vertical="top" wrapText="1"/>
    </xf>
    <xf numFmtId="0" fontId="38" fillId="38" borderId="41" xfId="0" applyFont="1" applyFill="1" applyBorder="1" applyAlignment="1">
      <alignment horizontal="left" vertical="top" wrapText="1"/>
    </xf>
    <xf numFmtId="0" fontId="31" fillId="38" borderId="74" xfId="0" applyFont="1" applyFill="1" applyBorder="1" applyAlignment="1">
      <alignment horizontal="center" vertical="center"/>
    </xf>
    <xf numFmtId="0" fontId="31" fillId="38" borderId="67" xfId="0" applyFont="1" applyFill="1" applyBorder="1" applyAlignment="1">
      <alignment horizontal="center" vertical="center"/>
    </xf>
    <xf numFmtId="0" fontId="31" fillId="38" borderId="75" xfId="0" applyFont="1" applyFill="1" applyBorder="1" applyAlignment="1">
      <alignment horizontal="center" vertical="center"/>
    </xf>
    <xf numFmtId="0" fontId="29" fillId="38" borderId="61" xfId="0" applyFont="1" applyFill="1" applyBorder="1" applyAlignment="1">
      <alignment horizontal="left" vertical="center" wrapText="1"/>
    </xf>
    <xf numFmtId="0" fontId="29" fillId="38" borderId="0" xfId="0" applyFont="1" applyFill="1" applyBorder="1" applyAlignment="1">
      <alignment horizontal="left" vertical="center" wrapText="1"/>
    </xf>
    <xf numFmtId="0" fontId="29" fillId="38" borderId="79" xfId="0" applyFont="1" applyFill="1" applyBorder="1" applyAlignment="1">
      <alignment horizontal="left" vertical="center" wrapText="1"/>
    </xf>
    <xf numFmtId="0" fontId="29" fillId="38" borderId="19" xfId="0" applyFont="1" applyFill="1" applyBorder="1" applyAlignment="1">
      <alignment horizontal="left" vertical="center" wrapText="1"/>
    </xf>
    <xf numFmtId="0" fontId="29" fillId="38" borderId="61" xfId="44" applyFont="1" applyFill="1" applyBorder="1" applyAlignment="1">
      <alignment horizontal="center" vertical="center"/>
    </xf>
    <xf numFmtId="0" fontId="29" fillId="38" borderId="0" xfId="44" applyFont="1" applyFill="1" applyBorder="1" applyAlignment="1">
      <alignment horizontal="center" vertical="center"/>
    </xf>
    <xf numFmtId="0" fontId="29" fillId="38" borderId="35" xfId="44" applyFont="1" applyFill="1" applyBorder="1" applyAlignment="1">
      <alignment horizontal="center" vertical="center"/>
    </xf>
    <xf numFmtId="0" fontId="93" fillId="38" borderId="61" xfId="0" applyFont="1" applyFill="1" applyBorder="1" applyAlignment="1">
      <alignment horizontal="center" vertical="center" wrapText="1"/>
    </xf>
    <xf numFmtId="0" fontId="93" fillId="38" borderId="0" xfId="0" applyFont="1" applyFill="1" applyBorder="1" applyAlignment="1">
      <alignment horizontal="center" vertical="center" wrapText="1"/>
    </xf>
    <xf numFmtId="0" fontId="93" fillId="38" borderId="35" xfId="0" applyFont="1" applyFill="1" applyBorder="1" applyAlignment="1">
      <alignment horizontal="center" vertical="center" wrapText="1"/>
    </xf>
    <xf numFmtId="0" fontId="93" fillId="38" borderId="62" xfId="0" applyFont="1" applyFill="1" applyBorder="1" applyAlignment="1">
      <alignment horizontal="center" vertical="center" wrapText="1"/>
    </xf>
    <xf numFmtId="0" fontId="93" fillId="38" borderId="95" xfId="0" applyFont="1" applyFill="1" applyBorder="1" applyAlignment="1">
      <alignment horizontal="center" vertical="center" wrapText="1"/>
    </xf>
    <xf numFmtId="0" fontId="93" fillId="38" borderId="110" xfId="0" applyFont="1" applyFill="1" applyBorder="1" applyAlignment="1">
      <alignment horizontal="center" vertical="center" wrapText="1"/>
    </xf>
    <xf numFmtId="0" fontId="93" fillId="38" borderId="0" xfId="0" applyFont="1" applyFill="1" applyAlignment="1">
      <alignment horizontal="center" vertical="center" wrapText="1"/>
    </xf>
    <xf numFmtId="0" fontId="107" fillId="38" borderId="33" xfId="47" applyFont="1" applyFill="1" applyBorder="1" applyAlignment="1">
      <alignment horizontal="center" vertical="center" wrapText="1"/>
    </xf>
    <xf numFmtId="0" fontId="107" fillId="38" borderId="36" xfId="47" applyFont="1" applyFill="1" applyBorder="1" applyAlignment="1">
      <alignment horizontal="center" vertical="center" wrapText="1"/>
    </xf>
    <xf numFmtId="0" fontId="107" fillId="38" borderId="34" xfId="47" applyFont="1" applyFill="1" applyBorder="1" applyAlignment="1">
      <alignment horizontal="center" vertical="center" wrapText="1"/>
    </xf>
    <xf numFmtId="0" fontId="31" fillId="38" borderId="115" xfId="0" applyFont="1" applyFill="1" applyBorder="1" applyAlignment="1">
      <alignment horizontal="center" vertical="center"/>
    </xf>
    <xf numFmtId="0" fontId="31" fillId="38" borderId="71" xfId="0" applyFont="1" applyFill="1" applyBorder="1" applyAlignment="1">
      <alignment horizontal="center" vertical="center"/>
    </xf>
    <xf numFmtId="0" fontId="31" fillId="38" borderId="116" xfId="0" applyFont="1" applyFill="1" applyBorder="1" applyAlignment="1">
      <alignment horizontal="center" vertical="center"/>
    </xf>
    <xf numFmtId="0" fontId="38" fillId="76" borderId="74" xfId="0" applyFont="1" applyFill="1" applyBorder="1" applyAlignment="1">
      <alignment horizontal="center" vertical="center" wrapText="1"/>
    </xf>
    <xf numFmtId="0" fontId="38" fillId="76" borderId="67" xfId="0" applyFont="1" applyFill="1" applyBorder="1" applyAlignment="1">
      <alignment horizontal="center" vertical="center" wrapText="1"/>
    </xf>
    <xf numFmtId="44" fontId="38" fillId="38" borderId="0" xfId="26673" applyFont="1" applyFill="1" applyBorder="1" applyAlignment="1">
      <alignment horizontal="left" wrapText="1"/>
    </xf>
    <xf numFmtId="44" fontId="38" fillId="38" borderId="35" xfId="26673" applyFont="1" applyFill="1" applyBorder="1" applyAlignment="1">
      <alignment horizontal="left" wrapText="1"/>
    </xf>
    <xf numFmtId="44" fontId="38" fillId="38" borderId="0" xfId="26673" applyFont="1" applyFill="1" applyBorder="1" applyAlignment="1">
      <alignment horizontal="left" vertical="top" wrapText="1"/>
    </xf>
    <xf numFmtId="44" fontId="38" fillId="38" borderId="35" xfId="26673" applyFont="1" applyFill="1" applyBorder="1" applyAlignment="1">
      <alignment horizontal="left" vertical="top" wrapText="1"/>
    </xf>
    <xf numFmtId="0" fontId="32" fillId="38" borderId="0" xfId="47" applyFont="1" applyFill="1" applyBorder="1" applyAlignment="1">
      <alignment horizontal="left" vertical="center" wrapText="1"/>
    </xf>
    <xf numFmtId="0" fontId="32" fillId="38" borderId="19" xfId="47" applyFont="1" applyFill="1" applyBorder="1" applyAlignment="1">
      <alignment horizontal="left" vertical="center" wrapText="1"/>
    </xf>
    <xf numFmtId="0" fontId="0" fillId="0" borderId="61" xfId="0" applyBorder="1" applyAlignment="1">
      <alignment horizontal="center"/>
    </xf>
    <xf numFmtId="0" fontId="0" fillId="0" borderId="0" xfId="0" applyBorder="1" applyAlignment="1">
      <alignment horizontal="center"/>
    </xf>
    <xf numFmtId="0" fontId="0" fillId="0" borderId="35" xfId="0" applyBorder="1" applyAlignment="1">
      <alignment horizontal="center"/>
    </xf>
    <xf numFmtId="43" fontId="0" fillId="0" borderId="87" xfId="1" applyFont="1" applyFill="1" applyBorder="1" applyAlignment="1">
      <alignment horizontal="center" vertical="center"/>
    </xf>
    <xf numFmtId="43" fontId="0" fillId="0" borderId="88" xfId="1" applyFont="1" applyFill="1" applyBorder="1" applyAlignment="1">
      <alignment horizontal="center" vertical="center"/>
    </xf>
    <xf numFmtId="0" fontId="0" fillId="0" borderId="62" xfId="0" applyBorder="1" applyAlignment="1">
      <alignment horizontal="center"/>
    </xf>
    <xf numFmtId="0" fontId="0" fillId="0" borderId="95" xfId="0" applyBorder="1" applyAlignment="1">
      <alignment horizontal="center"/>
    </xf>
    <xf numFmtId="0" fontId="0" fillId="0" borderId="110" xfId="0" applyBorder="1" applyAlignment="1">
      <alignment horizontal="center"/>
    </xf>
    <xf numFmtId="0" fontId="124" fillId="38" borderId="33" xfId="0" applyFont="1" applyFill="1" applyBorder="1" applyAlignment="1">
      <alignment horizontal="center" vertical="center" wrapText="1"/>
    </xf>
    <xf numFmtId="0" fontId="124" fillId="38" borderId="36" xfId="0" applyFont="1" applyFill="1" applyBorder="1" applyAlignment="1">
      <alignment horizontal="center" vertical="center" wrapText="1"/>
    </xf>
    <xf numFmtId="0" fontId="124" fillId="38" borderId="34" xfId="0" applyFont="1" applyFill="1" applyBorder="1" applyAlignment="1">
      <alignment horizontal="center" vertical="center" wrapText="1"/>
    </xf>
    <xf numFmtId="0" fontId="0" fillId="38" borderId="61" xfId="0" applyFill="1" applyBorder="1" applyAlignment="1">
      <alignment horizontal="center"/>
    </xf>
    <xf numFmtId="0" fontId="0" fillId="38" borderId="0" xfId="0" applyFill="1" applyBorder="1" applyAlignment="1">
      <alignment horizontal="center"/>
    </xf>
    <xf numFmtId="0" fontId="0" fillId="38" borderId="35" xfId="0" applyFill="1" applyBorder="1" applyAlignment="1">
      <alignment horizontal="center"/>
    </xf>
    <xf numFmtId="0" fontId="32" fillId="38" borderId="115" xfId="0" applyFont="1" applyFill="1" applyBorder="1" applyAlignment="1">
      <alignment horizontal="center" vertical="center"/>
    </xf>
    <xf numFmtId="0" fontId="32" fillId="38" borderId="71" xfId="0" applyFont="1" applyFill="1" applyBorder="1" applyAlignment="1">
      <alignment horizontal="center" vertical="center"/>
    </xf>
    <xf numFmtId="0" fontId="32" fillId="38" borderId="116" xfId="0" applyFont="1" applyFill="1" applyBorder="1" applyAlignment="1">
      <alignment horizontal="center" vertical="center"/>
    </xf>
    <xf numFmtId="43" fontId="34" fillId="33" borderId="68" xfId="1" applyFont="1" applyFill="1" applyBorder="1" applyAlignment="1">
      <alignment horizontal="center" vertical="center" wrapText="1"/>
    </xf>
    <xf numFmtId="43" fontId="34" fillId="33" borderId="71" xfId="1" applyFont="1" applyFill="1" applyBorder="1" applyAlignment="1">
      <alignment horizontal="center" vertical="center" wrapText="1"/>
    </xf>
    <xf numFmtId="43" fontId="34" fillId="33" borderId="69" xfId="1" applyFont="1" applyFill="1" applyBorder="1" applyAlignment="1">
      <alignment horizontal="center" vertical="center" wrapText="1"/>
    </xf>
    <xf numFmtId="0" fontId="138" fillId="38" borderId="0" xfId="0" applyFont="1" applyFill="1" applyBorder="1" applyAlignment="1">
      <alignment horizontal="center" vertical="center" wrapText="1"/>
    </xf>
    <xf numFmtId="49" fontId="29" fillId="0" borderId="39" xfId="51" applyNumberFormat="1" applyFont="1" applyFill="1" applyBorder="1" applyAlignment="1">
      <alignment horizontal="center" vertical="center" wrapText="1"/>
    </xf>
    <xf numFmtId="49" fontId="29" fillId="0" borderId="93" xfId="51" applyNumberFormat="1" applyFont="1" applyFill="1" applyBorder="1" applyAlignment="1">
      <alignment horizontal="center" vertical="center" wrapText="1"/>
    </xf>
    <xf numFmtId="2" fontId="29" fillId="0" borderId="80" xfId="51" applyNumberFormat="1" applyFont="1" applyFill="1" applyBorder="1" applyAlignment="1">
      <alignment horizontal="left" vertical="center" wrapText="1"/>
    </xf>
    <xf numFmtId="2" fontId="29" fillId="0" borderId="21" xfId="51" applyNumberFormat="1" applyFont="1" applyFill="1" applyBorder="1" applyAlignment="1">
      <alignment horizontal="left" vertical="center" wrapText="1"/>
    </xf>
    <xf numFmtId="0" fontId="123" fillId="38" borderId="33" xfId="51" applyFont="1" applyFill="1" applyBorder="1" applyAlignment="1">
      <alignment horizontal="center" vertical="center" wrapText="1"/>
    </xf>
    <xf numFmtId="0" fontId="123" fillId="38" borderId="36" xfId="51" applyFont="1" applyFill="1" applyBorder="1" applyAlignment="1">
      <alignment horizontal="center" vertical="center" wrapText="1"/>
    </xf>
    <xf numFmtId="0" fontId="123" fillId="38" borderId="34" xfId="51" applyFont="1" applyFill="1" applyBorder="1" applyAlignment="1">
      <alignment horizontal="center" vertical="center" wrapText="1"/>
    </xf>
    <xf numFmtId="0" fontId="123" fillId="38" borderId="61" xfId="51" applyFont="1" applyFill="1" applyBorder="1" applyAlignment="1">
      <alignment horizontal="center" vertical="center" wrapText="1"/>
    </xf>
    <xf numFmtId="0" fontId="123" fillId="38" borderId="0" xfId="51" applyFont="1" applyFill="1" applyBorder="1" applyAlignment="1">
      <alignment horizontal="center" vertical="center" wrapText="1"/>
    </xf>
    <xf numFmtId="0" fontId="123" fillId="38" borderId="35" xfId="51" applyFont="1" applyFill="1" applyBorder="1" applyAlignment="1">
      <alignment horizontal="center" vertical="center" wrapText="1"/>
    </xf>
    <xf numFmtId="0" fontId="38" fillId="38" borderId="0" xfId="0" applyFont="1" applyFill="1" applyBorder="1" applyAlignment="1">
      <alignment horizontal="left"/>
    </xf>
    <xf numFmtId="0" fontId="38" fillId="38" borderId="35" xfId="0" applyFont="1" applyFill="1" applyBorder="1" applyAlignment="1">
      <alignment horizontal="left"/>
    </xf>
    <xf numFmtId="168" fontId="38" fillId="33" borderId="67" xfId="51" applyNumberFormat="1" applyFont="1" applyFill="1" applyBorder="1" applyAlignment="1">
      <alignment horizontal="center" vertical="center"/>
    </xf>
    <xf numFmtId="168" fontId="38" fillId="33" borderId="75" xfId="51" applyNumberFormat="1" applyFont="1" applyFill="1" applyBorder="1" applyAlignment="1">
      <alignment horizontal="center" vertical="center"/>
    </xf>
    <xf numFmtId="0" fontId="38" fillId="33" borderId="74" xfId="51" applyFont="1" applyFill="1" applyBorder="1" applyAlignment="1">
      <alignment horizontal="center" vertical="center"/>
    </xf>
    <xf numFmtId="0" fontId="38" fillId="33" borderId="67" xfId="51" applyFont="1" applyFill="1" applyBorder="1" applyAlignment="1">
      <alignment horizontal="center" vertical="center"/>
    </xf>
    <xf numFmtId="0" fontId="121" fillId="0" borderId="79" xfId="0" applyFont="1" applyBorder="1" applyAlignment="1">
      <alignment horizontal="center" vertical="center"/>
    </xf>
    <xf numFmtId="0" fontId="121" fillId="0" borderId="19" xfId="0" applyFont="1" applyBorder="1" applyAlignment="1">
      <alignment horizontal="center" vertical="center"/>
    </xf>
    <xf numFmtId="0" fontId="32" fillId="38" borderId="0" xfId="61" applyFont="1" applyFill="1" applyBorder="1" applyAlignment="1">
      <alignment horizontal="left" vertical="top" wrapText="1"/>
    </xf>
    <xf numFmtId="0" fontId="32" fillId="38" borderId="35" xfId="61" applyFont="1" applyFill="1" applyBorder="1" applyAlignment="1">
      <alignment horizontal="left" vertical="top" wrapText="1"/>
    </xf>
    <xf numFmtId="0" fontId="32" fillId="38" borderId="19" xfId="61" applyFont="1" applyFill="1" applyBorder="1" applyAlignment="1">
      <alignment horizontal="left" vertical="top" wrapText="1"/>
    </xf>
    <xf numFmtId="0" fontId="32" fillId="38" borderId="41" xfId="61" applyFont="1" applyFill="1" applyBorder="1" applyAlignment="1">
      <alignment horizontal="left" vertical="top" wrapText="1"/>
    </xf>
    <xf numFmtId="0" fontId="37" fillId="38" borderId="0" xfId="51" applyFont="1" applyFill="1" applyBorder="1" applyAlignment="1">
      <alignment horizontal="center" vertical="center" wrapText="1"/>
    </xf>
    <xf numFmtId="0" fontId="29" fillId="38" borderId="0" xfId="44" applyFont="1" applyFill="1" applyAlignment="1">
      <alignment horizontal="center" vertical="center"/>
    </xf>
    <xf numFmtId="0" fontId="107" fillId="38" borderId="70" xfId="47" applyFont="1" applyFill="1" applyBorder="1" applyAlignment="1">
      <alignment horizontal="center" vertical="center" wrapText="1"/>
    </xf>
    <xf numFmtId="0" fontId="107" fillId="38" borderId="72" xfId="47" applyFont="1" applyFill="1" applyBorder="1" applyAlignment="1">
      <alignment horizontal="center" vertical="center" wrapText="1"/>
    </xf>
    <xf numFmtId="0" fontId="107" fillId="38" borderId="73" xfId="47" applyFont="1" applyFill="1" applyBorder="1" applyAlignment="1">
      <alignment horizontal="center" vertical="center" wrapText="1"/>
    </xf>
    <xf numFmtId="0" fontId="31" fillId="38" borderId="68" xfId="0" applyFont="1" applyFill="1" applyBorder="1" applyAlignment="1">
      <alignment horizontal="center" vertical="center"/>
    </xf>
    <xf numFmtId="0" fontId="31" fillId="38" borderId="69" xfId="0" applyFont="1" applyFill="1" applyBorder="1" applyAlignment="1">
      <alignment horizontal="center" vertical="center"/>
    </xf>
    <xf numFmtId="0" fontId="0" fillId="0" borderId="0" xfId="0" applyAlignment="1">
      <alignment wrapText="1"/>
    </xf>
    <xf numFmtId="0" fontId="38" fillId="35" borderId="126" xfId="61" applyFont="1" applyFill="1" applyBorder="1" applyAlignment="1">
      <alignment horizontal="center" vertical="center"/>
    </xf>
    <xf numFmtId="0" fontId="38" fillId="35" borderId="127" xfId="61" applyFont="1" applyFill="1" applyBorder="1" applyAlignment="1">
      <alignment horizontal="center" vertical="center"/>
    </xf>
    <xf numFmtId="0" fontId="38" fillId="35" borderId="128" xfId="61" applyFont="1" applyFill="1" applyBorder="1" applyAlignment="1">
      <alignment horizontal="center" vertical="center"/>
    </xf>
    <xf numFmtId="0" fontId="38" fillId="35" borderId="123" xfId="61" applyFont="1" applyFill="1" applyBorder="1" applyAlignment="1">
      <alignment horizontal="center" vertical="center"/>
    </xf>
    <xf numFmtId="0" fontId="38" fillId="35" borderId="124" xfId="61" applyFont="1" applyFill="1" applyBorder="1" applyAlignment="1">
      <alignment horizontal="center" vertical="center"/>
    </xf>
    <xf numFmtId="0" fontId="123" fillId="0" borderId="36" xfId="61" applyFont="1" applyBorder="1" applyAlignment="1">
      <alignment horizontal="center"/>
    </xf>
    <xf numFmtId="0" fontId="123" fillId="0" borderId="34" xfId="61" applyFont="1" applyBorder="1" applyAlignment="1">
      <alignment horizontal="center"/>
    </xf>
    <xf numFmtId="0" fontId="31" fillId="0" borderId="0" xfId="61" applyFont="1" applyBorder="1" applyAlignment="1">
      <alignment horizontal="center"/>
    </xf>
    <xf numFmtId="0" fontId="31" fillId="0" borderId="35" xfId="61" applyFont="1" applyBorder="1" applyAlignment="1">
      <alignment horizontal="center"/>
    </xf>
    <xf numFmtId="1" fontId="107" fillId="0" borderId="61" xfId="61" applyNumberFormat="1" applyFont="1" applyBorder="1" applyAlignment="1">
      <alignment horizontal="center" vertical="center"/>
    </xf>
    <xf numFmtId="1" fontId="107" fillId="0" borderId="0" xfId="61" applyNumberFormat="1" applyFont="1" applyBorder="1" applyAlignment="1">
      <alignment horizontal="center" vertical="center"/>
    </xf>
    <xf numFmtId="1" fontId="107" fillId="0" borderId="35" xfId="61" applyNumberFormat="1" applyFont="1" applyBorder="1" applyAlignment="1">
      <alignment horizontal="center" vertical="center"/>
    </xf>
    <xf numFmtId="0" fontId="29" fillId="0" borderId="113" xfId="61" applyFont="1" applyBorder="1" applyAlignment="1">
      <alignment horizontal="left" vertical="center"/>
    </xf>
    <xf numFmtId="0" fontId="29" fillId="0" borderId="114" xfId="61" applyFont="1" applyBorder="1" applyAlignment="1">
      <alignment horizontal="left" vertical="center"/>
    </xf>
    <xf numFmtId="0" fontId="29" fillId="0" borderId="71" xfId="61" applyFont="1" applyBorder="1" applyAlignment="1">
      <alignment horizontal="left" vertical="center"/>
    </xf>
    <xf numFmtId="0" fontId="29" fillId="0" borderId="116" xfId="61" applyFont="1" applyBorder="1" applyAlignment="1">
      <alignment horizontal="left" vertical="center"/>
    </xf>
    <xf numFmtId="0" fontId="29" fillId="0" borderId="71" xfId="61" applyFont="1" applyBorder="1" applyAlignment="1">
      <alignment horizontal="left" vertical="center" wrapText="1"/>
    </xf>
    <xf numFmtId="0" fontId="29" fillId="0" borderId="116" xfId="61" applyFont="1" applyBorder="1" applyAlignment="1">
      <alignment horizontal="left" vertical="center" wrapText="1"/>
    </xf>
    <xf numFmtId="0" fontId="29" fillId="0" borderId="117" xfId="61" applyFont="1" applyBorder="1" applyAlignment="1">
      <alignment horizontal="center" vertical="center" wrapText="1"/>
    </xf>
    <xf numFmtId="0" fontId="29" fillId="0" borderId="118" xfId="61" applyBorder="1" applyAlignment="1">
      <alignment horizontal="center" vertical="center" wrapText="1"/>
    </xf>
    <xf numFmtId="0" fontId="29" fillId="0" borderId="119" xfId="61" applyBorder="1" applyAlignment="1">
      <alignment horizontal="center" vertical="center" wrapText="1"/>
    </xf>
    <xf numFmtId="0" fontId="29" fillId="0" borderId="122" xfId="61" applyBorder="1" applyAlignment="1">
      <alignment horizontal="center" vertical="center" wrapText="1"/>
    </xf>
    <xf numFmtId="0" fontId="29" fillId="0" borderId="58" xfId="61" applyBorder="1" applyAlignment="1">
      <alignment horizontal="center" vertical="center" wrapText="1"/>
    </xf>
    <xf numFmtId="0" fontId="29" fillId="0" borderId="59" xfId="61" applyBorder="1" applyAlignment="1">
      <alignment horizontal="center" vertical="center" wrapText="1"/>
    </xf>
    <xf numFmtId="0" fontId="29" fillId="0" borderId="120" xfId="61" applyFont="1" applyBorder="1" applyAlignment="1">
      <alignment horizontal="left" vertical="center" wrapText="1"/>
    </xf>
    <xf numFmtId="0" fontId="29" fillId="0" borderId="121" xfId="61" applyFont="1" applyBorder="1" applyAlignment="1">
      <alignment horizontal="left" vertical="center" wrapText="1"/>
    </xf>
    <xf numFmtId="0" fontId="38" fillId="35" borderId="126" xfId="61" applyFont="1" applyFill="1" applyBorder="1" applyAlignment="1">
      <alignment horizontal="center"/>
    </xf>
    <xf numFmtId="0" fontId="38" fillId="35" borderId="128" xfId="61" applyFont="1" applyFill="1" applyBorder="1" applyAlignment="1">
      <alignment horizontal="center"/>
    </xf>
    <xf numFmtId="0" fontId="38" fillId="35" borderId="133" xfId="61" applyFont="1" applyFill="1" applyBorder="1" applyAlignment="1">
      <alignment horizontal="center"/>
    </xf>
    <xf numFmtId="0" fontId="38" fillId="35" borderId="134" xfId="61" applyFont="1" applyFill="1" applyBorder="1" applyAlignment="1">
      <alignment horizontal="center"/>
    </xf>
    <xf numFmtId="0" fontId="38" fillId="35" borderId="135" xfId="61" applyFont="1" applyFill="1" applyBorder="1" applyAlignment="1">
      <alignment horizontal="center"/>
    </xf>
    <xf numFmtId="0" fontId="38" fillId="35" borderId="131" xfId="61" applyFont="1" applyFill="1" applyBorder="1" applyAlignment="1">
      <alignment horizontal="center" vertical="center"/>
    </xf>
    <xf numFmtId="2" fontId="29" fillId="0" borderId="0" xfId="61" applyNumberFormat="1" applyBorder="1" applyAlignment="1">
      <alignment horizontal="center" vertical="center"/>
    </xf>
    <xf numFmtId="0" fontId="38" fillId="35" borderId="127" xfId="61" applyFont="1" applyFill="1" applyBorder="1" applyAlignment="1">
      <alignment horizontal="center"/>
    </xf>
    <xf numFmtId="0" fontId="38" fillId="35" borderId="123" xfId="61" applyFont="1" applyFill="1" applyBorder="1" applyAlignment="1">
      <alignment horizontal="center"/>
    </xf>
    <xf numFmtId="0" fontId="38" fillId="35" borderId="124" xfId="61" applyFont="1" applyFill="1" applyBorder="1" applyAlignment="1">
      <alignment horizontal="center"/>
    </xf>
    <xf numFmtId="0" fontId="123" fillId="0" borderId="33" xfId="61" applyFont="1" applyBorder="1" applyAlignment="1">
      <alignment horizontal="center"/>
    </xf>
    <xf numFmtId="0" fontId="31" fillId="0" borderId="61" xfId="61" applyFont="1" applyBorder="1" applyAlignment="1">
      <alignment horizontal="center"/>
    </xf>
    <xf numFmtId="0" fontId="38" fillId="35" borderId="126" xfId="61" applyNumberFormat="1" applyFont="1" applyFill="1" applyBorder="1" applyAlignment="1">
      <alignment horizontal="center" vertical="center"/>
    </xf>
    <xf numFmtId="0" fontId="38" fillId="35" borderId="128" xfId="61" applyNumberFormat="1" applyFont="1" applyFill="1" applyBorder="1" applyAlignment="1">
      <alignment horizontal="center" vertical="center"/>
    </xf>
    <xf numFmtId="0" fontId="143" fillId="38" borderId="70" xfId="28364" applyFont="1" applyFill="1" applyBorder="1" applyAlignment="1">
      <alignment horizontal="right" vertical="center"/>
    </xf>
    <xf numFmtId="0" fontId="143" fillId="38" borderId="72" xfId="28364" applyFont="1" applyFill="1" applyBorder="1" applyAlignment="1">
      <alignment horizontal="right" vertical="center"/>
    </xf>
    <xf numFmtId="0" fontId="143" fillId="38" borderId="73" xfId="28364" applyFont="1" applyFill="1" applyBorder="1" applyAlignment="1">
      <alignment horizontal="right" vertical="center"/>
    </xf>
    <xf numFmtId="0" fontId="143" fillId="38" borderId="13" xfId="28364" applyFont="1" applyFill="1" applyBorder="1" applyAlignment="1">
      <alignment horizontal="right" vertical="center"/>
    </xf>
    <xf numFmtId="0" fontId="143" fillId="38" borderId="0" xfId="28364" applyFont="1" applyFill="1" applyBorder="1" applyAlignment="1">
      <alignment horizontal="right" vertical="center"/>
    </xf>
    <xf numFmtId="0" fontId="143" fillId="38" borderId="14" xfId="28364" applyFont="1" applyFill="1" applyBorder="1" applyAlignment="1">
      <alignment horizontal="right" vertical="center"/>
    </xf>
    <xf numFmtId="0" fontId="143" fillId="38" borderId="17" xfId="28364" applyFont="1" applyFill="1" applyBorder="1" applyAlignment="1">
      <alignment horizontal="right" vertical="center"/>
    </xf>
    <xf numFmtId="0" fontId="143" fillId="38" borderId="19" xfId="28364" applyFont="1" applyFill="1" applyBorder="1" applyAlignment="1">
      <alignment horizontal="right" vertical="center"/>
    </xf>
    <xf numFmtId="0" fontId="141" fillId="38" borderId="68" xfId="465" applyFont="1" applyFill="1" applyBorder="1" applyAlignment="1">
      <alignment horizontal="right" vertical="center"/>
    </xf>
    <xf numFmtId="0" fontId="141" fillId="38" borderId="71" xfId="465" applyFont="1" applyFill="1" applyBorder="1" applyAlignment="1">
      <alignment horizontal="right" vertical="center"/>
    </xf>
    <xf numFmtId="0" fontId="141" fillId="38" borderId="69" xfId="465" applyFont="1" applyFill="1" applyBorder="1" applyAlignment="1">
      <alignment horizontal="right" vertical="center"/>
    </xf>
    <xf numFmtId="170" fontId="47" fillId="38" borderId="67" xfId="465" applyNumberFormat="1" applyFont="1" applyFill="1" applyBorder="1" applyAlignment="1">
      <alignment horizontal="left" vertical="top" wrapText="1"/>
    </xf>
    <xf numFmtId="0" fontId="28" fillId="38" borderId="67" xfId="465" applyFont="1" applyFill="1" applyBorder="1" applyAlignment="1">
      <alignment horizontal="right"/>
    </xf>
    <xf numFmtId="1" fontId="28" fillId="38" borderId="67" xfId="465" applyNumberFormat="1" applyFont="1" applyFill="1" applyBorder="1" applyAlignment="1">
      <alignment horizontal="center"/>
    </xf>
    <xf numFmtId="0" fontId="34" fillId="38" borderId="67" xfId="465" applyFont="1" applyFill="1" applyBorder="1" applyAlignment="1">
      <alignment horizontal="center"/>
    </xf>
    <xf numFmtId="0" fontId="1" fillId="38" borderId="68" xfId="465" applyFont="1" applyFill="1" applyBorder="1" applyAlignment="1">
      <alignment horizontal="left" vertical="center" wrapText="1"/>
    </xf>
    <xf numFmtId="0" fontId="1" fillId="38" borderId="71" xfId="465" applyFont="1" applyFill="1" applyBorder="1" applyAlignment="1">
      <alignment horizontal="left" vertical="center" wrapText="1"/>
    </xf>
    <xf numFmtId="0" fontId="1" fillId="38" borderId="69" xfId="465" applyFont="1" applyFill="1" applyBorder="1" applyAlignment="1">
      <alignment horizontal="left" vertical="center" wrapText="1"/>
    </xf>
    <xf numFmtId="0" fontId="1" fillId="38" borderId="68" xfId="465" applyFont="1" applyFill="1" applyBorder="1" applyAlignment="1">
      <alignment horizontal="left" vertical="top" wrapText="1"/>
    </xf>
    <xf numFmtId="0" fontId="1" fillId="38" borderId="71" xfId="465" applyFont="1" applyFill="1" applyBorder="1" applyAlignment="1">
      <alignment horizontal="left" vertical="top" wrapText="1"/>
    </xf>
    <xf numFmtId="0" fontId="1" fillId="38" borderId="69" xfId="465" applyFont="1" applyFill="1" applyBorder="1" applyAlignment="1">
      <alignment horizontal="left" vertical="top" wrapText="1"/>
    </xf>
    <xf numFmtId="49" fontId="1" fillId="38" borderId="67" xfId="465" applyNumberFormat="1" applyFont="1" applyFill="1" applyBorder="1" applyAlignment="1">
      <alignment horizontal="left" vertical="top" wrapText="1"/>
    </xf>
    <xf numFmtId="0" fontId="28" fillId="38" borderId="67" xfId="465" applyFont="1" applyFill="1" applyBorder="1" applyAlignment="1">
      <alignment horizontal="center"/>
    </xf>
    <xf numFmtId="0" fontId="34" fillId="38" borderId="115" xfId="465" applyFont="1" applyFill="1" applyBorder="1" applyAlignment="1">
      <alignment horizontal="center"/>
    </xf>
    <xf numFmtId="0" fontId="34" fillId="38" borderId="71" xfId="465" applyFont="1" applyFill="1" applyBorder="1" applyAlignment="1">
      <alignment horizontal="center"/>
    </xf>
    <xf numFmtId="0" fontId="34" fillId="38" borderId="116" xfId="465" applyFont="1" applyFill="1" applyBorder="1" applyAlignment="1">
      <alignment horizontal="center"/>
    </xf>
    <xf numFmtId="0" fontId="47" fillId="38" borderId="68" xfId="578" applyNumberFormat="1" applyFont="1" applyFill="1" applyBorder="1" applyAlignment="1">
      <alignment horizontal="left" vertical="center" wrapText="1"/>
    </xf>
    <xf numFmtId="0" fontId="47" fillId="38" borderId="71" xfId="578" applyNumberFormat="1" applyFont="1" applyFill="1" applyBorder="1" applyAlignment="1">
      <alignment horizontal="left" vertical="center" wrapText="1"/>
    </xf>
    <xf numFmtId="0" fontId="47" fillId="38" borderId="69" xfId="578" applyNumberFormat="1" applyFont="1" applyFill="1" applyBorder="1" applyAlignment="1">
      <alignment horizontal="left" vertical="center" wrapText="1"/>
    </xf>
    <xf numFmtId="0" fontId="34" fillId="38" borderId="33" xfId="465" applyFont="1" applyFill="1" applyBorder="1" applyAlignment="1">
      <alignment horizontal="center" vertical="center" wrapText="1"/>
    </xf>
    <xf numFmtId="0" fontId="34" fillId="38" borderId="36" xfId="465" applyFont="1" applyFill="1" applyBorder="1" applyAlignment="1">
      <alignment horizontal="center" vertical="center" wrapText="1"/>
    </xf>
    <xf numFmtId="0" fontId="34" fillId="38" borderId="154" xfId="465" applyFont="1" applyFill="1" applyBorder="1" applyAlignment="1">
      <alignment horizontal="center" vertical="center" wrapText="1"/>
    </xf>
    <xf numFmtId="0" fontId="34" fillId="38" borderId="61" xfId="465" applyFont="1" applyFill="1" applyBorder="1" applyAlignment="1">
      <alignment horizontal="center" vertical="center" wrapText="1"/>
    </xf>
    <xf numFmtId="0" fontId="34" fillId="38" borderId="0" xfId="465" applyFont="1" applyFill="1" applyBorder="1" applyAlignment="1">
      <alignment horizontal="center" vertical="center" wrapText="1"/>
    </xf>
    <xf numFmtId="0" fontId="34" fillId="38" borderId="14" xfId="465" applyFont="1" applyFill="1" applyBorder="1" applyAlignment="1">
      <alignment horizontal="center" vertical="center" wrapText="1"/>
    </xf>
    <xf numFmtId="0" fontId="34" fillId="38" borderId="79" xfId="465" applyFont="1" applyFill="1" applyBorder="1" applyAlignment="1">
      <alignment horizontal="center" vertical="center" wrapText="1"/>
    </xf>
    <xf numFmtId="0" fontId="34" fillId="38" borderId="19" xfId="465" applyFont="1" applyFill="1" applyBorder="1" applyAlignment="1">
      <alignment horizontal="center" vertical="center" wrapText="1"/>
    </xf>
    <xf numFmtId="0" fontId="34" fillId="38" borderId="18" xfId="465" applyFont="1" applyFill="1" applyBorder="1" applyAlignment="1">
      <alignment horizontal="center" vertical="center" wrapText="1"/>
    </xf>
    <xf numFmtId="0" fontId="140" fillId="38" borderId="118" xfId="465" applyFont="1" applyFill="1" applyBorder="1" applyAlignment="1">
      <alignment horizontal="center" vertical="center" wrapText="1"/>
    </xf>
    <xf numFmtId="0" fontId="140" fillId="38" borderId="67" xfId="465" applyFont="1" applyFill="1" applyBorder="1" applyAlignment="1">
      <alignment horizontal="center" vertical="center" wrapText="1"/>
    </xf>
    <xf numFmtId="0" fontId="141" fillId="38" borderId="155" xfId="465" applyFont="1" applyFill="1" applyBorder="1" applyAlignment="1">
      <alignment horizontal="center" vertical="center" shrinkToFit="1"/>
    </xf>
    <xf numFmtId="0" fontId="141" fillId="38" borderId="16" xfId="465" applyFont="1" applyFill="1" applyBorder="1" applyAlignment="1">
      <alignment horizontal="center" vertical="center" shrinkToFit="1"/>
    </xf>
    <xf numFmtId="0" fontId="143" fillId="38" borderId="72" xfId="465" applyFont="1" applyFill="1" applyBorder="1" applyAlignment="1">
      <alignment horizontal="left" vertical="center" wrapText="1"/>
    </xf>
    <xf numFmtId="0" fontId="143" fillId="38" borderId="73" xfId="465" applyFont="1" applyFill="1" applyBorder="1" applyAlignment="1">
      <alignment horizontal="left" vertical="center" wrapText="1"/>
    </xf>
    <xf numFmtId="0" fontId="143" fillId="38" borderId="0" xfId="465" applyFont="1" applyFill="1" applyBorder="1" applyAlignment="1">
      <alignment horizontal="left" vertical="center"/>
    </xf>
    <xf numFmtId="0" fontId="143" fillId="38" borderId="14" xfId="465" applyFont="1" applyFill="1" applyBorder="1" applyAlignment="1">
      <alignment horizontal="left" vertical="center"/>
    </xf>
    <xf numFmtId="0" fontId="58" fillId="0" borderId="115" xfId="46" applyFont="1" applyFill="1" applyBorder="1" applyAlignment="1">
      <alignment horizontal="center" vertical="center"/>
    </xf>
    <xf numFmtId="0" fontId="58" fillId="0" borderId="69" xfId="46" applyFont="1" applyFill="1" applyBorder="1" applyAlignment="1">
      <alignment horizontal="center" vertical="center"/>
    </xf>
    <xf numFmtId="0" fontId="58" fillId="0" borderId="68" xfId="46" applyFont="1" applyFill="1" applyBorder="1" applyAlignment="1">
      <alignment horizontal="center" vertical="center"/>
    </xf>
    <xf numFmtId="0" fontId="31" fillId="33" borderId="33" xfId="47" applyFont="1" applyFill="1" applyBorder="1" applyAlignment="1">
      <alignment horizontal="center" vertical="center" wrapText="1"/>
    </xf>
    <xf numFmtId="0" fontId="31" fillId="33" borderId="36" xfId="47" applyFont="1" applyFill="1" applyBorder="1" applyAlignment="1">
      <alignment horizontal="center" vertical="center" wrapText="1"/>
    </xf>
    <xf numFmtId="0" fontId="37" fillId="33" borderId="61" xfId="47" applyFont="1" applyFill="1" applyBorder="1" applyAlignment="1">
      <alignment horizontal="left" vertical="center" wrapText="1"/>
    </xf>
    <xf numFmtId="0" fontId="37" fillId="33" borderId="0" xfId="47" applyFont="1" applyFill="1" applyBorder="1" applyAlignment="1">
      <alignment horizontal="left" vertical="center" wrapText="1"/>
    </xf>
    <xf numFmtId="0" fontId="37" fillId="33" borderId="14" xfId="47" applyFont="1" applyFill="1" applyBorder="1" applyAlignment="1">
      <alignment horizontal="left" vertical="center" wrapText="1"/>
    </xf>
    <xf numFmtId="0" fontId="37" fillId="33" borderId="61" xfId="47" applyFont="1" applyFill="1" applyBorder="1" applyAlignment="1">
      <alignment horizontal="left" vertical="top" wrapText="1"/>
    </xf>
    <xf numFmtId="0" fontId="37" fillId="33" borderId="0" xfId="47" applyFont="1" applyFill="1" applyBorder="1" applyAlignment="1">
      <alignment horizontal="left" vertical="top" wrapText="1"/>
    </xf>
    <xf numFmtId="0" fontId="37" fillId="33" borderId="14" xfId="47" applyFont="1" applyFill="1" applyBorder="1" applyAlignment="1">
      <alignment horizontal="left" vertical="top" wrapText="1"/>
    </xf>
    <xf numFmtId="49" fontId="42" fillId="36" borderId="42" xfId="0" applyNumberFormat="1" applyFont="1" applyFill="1" applyBorder="1" applyAlignment="1">
      <alignment horizontal="center" vertical="center" wrapText="1"/>
    </xf>
    <xf numFmtId="49" fontId="42" fillId="36" borderId="44" xfId="0" applyNumberFormat="1" applyFont="1" applyFill="1" applyBorder="1" applyAlignment="1">
      <alignment horizontal="center" vertical="center" wrapText="1"/>
    </xf>
    <xf numFmtId="49" fontId="42" fillId="36" borderId="43" xfId="0" applyNumberFormat="1" applyFont="1" applyFill="1" applyBorder="1" applyAlignment="1">
      <alignment horizontal="center" vertical="center" wrapText="1"/>
    </xf>
    <xf numFmtId="0" fontId="34" fillId="38" borderId="61" xfId="0" applyFont="1" applyFill="1" applyBorder="1" applyAlignment="1">
      <alignment horizontal="center"/>
    </xf>
    <xf numFmtId="0" fontId="34" fillId="38" borderId="0" xfId="0" applyFont="1" applyFill="1" applyBorder="1" applyAlignment="1">
      <alignment horizontal="center"/>
    </xf>
    <xf numFmtId="0" fontId="34" fillId="38" borderId="35" xfId="0" applyFont="1" applyFill="1" applyBorder="1" applyAlignment="1">
      <alignment horizontal="center"/>
    </xf>
    <xf numFmtId="0" fontId="35" fillId="0" borderId="115" xfId="46" applyFont="1" applyFill="1" applyBorder="1" applyAlignment="1">
      <alignment horizontal="center" vertical="center"/>
    </xf>
    <xf numFmtId="0" fontId="35" fillId="0" borderId="69" xfId="46" applyFont="1" applyFill="1" applyBorder="1" applyAlignment="1">
      <alignment horizontal="center" vertical="center"/>
    </xf>
    <xf numFmtId="0" fontId="35" fillId="0" borderId="68" xfId="46" applyFont="1" applyFill="1" applyBorder="1" applyAlignment="1">
      <alignment horizontal="center" vertical="center"/>
    </xf>
    <xf numFmtId="0" fontId="38" fillId="76" borderId="115" xfId="0" applyFont="1" applyFill="1" applyBorder="1" applyAlignment="1">
      <alignment horizontal="center" vertical="center" wrapText="1"/>
    </xf>
    <xf numFmtId="0" fontId="38" fillId="76" borderId="71" xfId="0" applyFont="1" applyFill="1" applyBorder="1" applyAlignment="1">
      <alignment horizontal="center" vertical="center" wrapText="1"/>
    </xf>
    <xf numFmtId="0" fontId="38" fillId="76" borderId="69" xfId="0" applyFont="1" applyFill="1" applyBorder="1" applyAlignment="1">
      <alignment horizontal="center" vertical="center" wrapText="1"/>
    </xf>
    <xf numFmtId="44" fontId="38" fillId="38" borderId="19" xfId="26673" applyFont="1" applyFill="1" applyBorder="1" applyAlignment="1">
      <alignment horizontal="left" vertical="top" wrapText="1"/>
    </xf>
    <xf numFmtId="44" fontId="38" fillId="38" borderId="41" xfId="26673" applyFont="1" applyFill="1" applyBorder="1" applyAlignment="1">
      <alignment horizontal="left" vertical="top" wrapText="1"/>
    </xf>
    <xf numFmtId="0" fontId="29" fillId="0" borderId="61" xfId="47" applyFill="1" applyBorder="1" applyAlignment="1">
      <alignment horizontal="center" vertical="center"/>
    </xf>
    <xf numFmtId="0" fontId="29" fillId="0" borderId="0" xfId="47" applyFill="1" applyBorder="1" applyAlignment="1">
      <alignment horizontal="center" vertical="center"/>
    </xf>
    <xf numFmtId="0" fontId="29" fillId="0" borderId="79" xfId="47" applyFill="1" applyBorder="1" applyAlignment="1">
      <alignment horizontal="center" vertical="center"/>
    </xf>
    <xf numFmtId="0" fontId="29" fillId="0" borderId="19" xfId="47" applyFill="1" applyBorder="1" applyAlignment="1">
      <alignment horizontal="center" vertical="center"/>
    </xf>
    <xf numFmtId="10" fontId="30" fillId="74" borderId="67" xfId="2" applyNumberFormat="1" applyFont="1" applyFill="1" applyBorder="1" applyAlignment="1">
      <alignment horizontal="center" vertical="center"/>
    </xf>
    <xf numFmtId="0" fontId="30" fillId="38" borderId="67" xfId="0" applyFont="1" applyFill="1" applyBorder="1" applyAlignment="1">
      <alignment horizontal="left" vertical="center"/>
    </xf>
    <xf numFmtId="0" fontId="94" fillId="38" borderId="13" xfId="0" applyNumberFormat="1" applyFont="1" applyFill="1" applyBorder="1" applyAlignment="1">
      <alignment horizontal="center" vertical="center"/>
    </xf>
    <xf numFmtId="0" fontId="94" fillId="38" borderId="14" xfId="0" applyNumberFormat="1" applyFont="1" applyFill="1" applyBorder="1" applyAlignment="1">
      <alignment horizontal="center" vertical="center"/>
    </xf>
    <xf numFmtId="0" fontId="30" fillId="38" borderId="17" xfId="0" applyNumberFormat="1" applyFont="1" applyFill="1" applyBorder="1" applyAlignment="1">
      <alignment horizontal="center" vertical="center" wrapText="1"/>
    </xf>
    <xf numFmtId="0" fontId="30" fillId="38" borderId="18" xfId="0" applyNumberFormat="1" applyFont="1" applyFill="1" applyBorder="1" applyAlignment="1">
      <alignment horizontal="center" vertical="center" wrapText="1"/>
    </xf>
    <xf numFmtId="0" fontId="98" fillId="38" borderId="67" xfId="0" applyFont="1" applyFill="1" applyBorder="1" applyAlignment="1">
      <alignment horizontal="center" vertical="center"/>
    </xf>
    <xf numFmtId="0" fontId="32" fillId="38" borderId="0" xfId="44" applyNumberFormat="1" applyFont="1" applyFill="1" applyBorder="1" applyAlignment="1" applyProtection="1">
      <alignment horizontal="center"/>
    </xf>
    <xf numFmtId="0" fontId="29" fillId="38" borderId="0" xfId="44" applyNumberFormat="1" applyFont="1" applyFill="1" applyBorder="1" applyAlignment="1" applyProtection="1">
      <alignment horizontal="center"/>
    </xf>
    <xf numFmtId="49" fontId="94" fillId="38" borderId="17" xfId="0" applyNumberFormat="1" applyFont="1" applyFill="1" applyBorder="1" applyAlignment="1">
      <alignment horizontal="left" vertical="center" wrapText="1"/>
    </xf>
    <xf numFmtId="0" fontId="94" fillId="38" borderId="18" xfId="0" applyNumberFormat="1" applyFont="1" applyFill="1" applyBorder="1" applyAlignment="1">
      <alignment horizontal="left" vertical="center" wrapText="1"/>
    </xf>
    <xf numFmtId="0" fontId="94" fillId="38" borderId="19" xfId="0" applyNumberFormat="1" applyFont="1" applyFill="1" applyBorder="1" applyAlignment="1">
      <alignment horizontal="left" vertical="center" wrapText="1"/>
    </xf>
    <xf numFmtId="0" fontId="30" fillId="38" borderId="13" xfId="0" applyNumberFormat="1" applyFont="1" applyFill="1" applyBorder="1" applyAlignment="1">
      <alignment horizontal="left" vertical="center"/>
    </xf>
    <xf numFmtId="0" fontId="30" fillId="38" borderId="14" xfId="0" applyNumberFormat="1" applyFont="1" applyFill="1" applyBorder="1" applyAlignment="1">
      <alignment horizontal="left" vertical="center"/>
    </xf>
    <xf numFmtId="0" fontId="30" fillId="38" borderId="13" xfId="0" applyNumberFormat="1" applyFont="1" applyFill="1" applyBorder="1" applyAlignment="1" applyProtection="1">
      <alignment horizontal="left" vertical="center"/>
    </xf>
    <xf numFmtId="0" fontId="30" fillId="38" borderId="0" xfId="0" applyNumberFormat="1" applyFont="1" applyFill="1" applyBorder="1" applyAlignment="1" applyProtection="1">
      <alignment horizontal="left" vertical="center"/>
    </xf>
    <xf numFmtId="0" fontId="30" fillId="38" borderId="14" xfId="0" applyNumberFormat="1" applyFont="1" applyFill="1" applyBorder="1" applyAlignment="1" applyProtection="1">
      <alignment horizontal="left" vertical="center"/>
    </xf>
    <xf numFmtId="0" fontId="30" fillId="38" borderId="0" xfId="0" applyNumberFormat="1" applyFont="1" applyFill="1" applyBorder="1" applyAlignment="1">
      <alignment horizontal="left" vertical="center"/>
    </xf>
    <xf numFmtId="0" fontId="94" fillId="38" borderId="17" xfId="0" applyNumberFormat="1" applyFont="1" applyFill="1" applyBorder="1" applyAlignment="1">
      <alignment horizontal="left" vertical="center"/>
    </xf>
    <xf numFmtId="0" fontId="94" fillId="38" borderId="18" xfId="0" applyNumberFormat="1" applyFont="1" applyFill="1" applyBorder="1" applyAlignment="1">
      <alignment horizontal="left" vertical="center"/>
    </xf>
    <xf numFmtId="0" fontId="94" fillId="38" borderId="17" xfId="0" applyNumberFormat="1" applyFont="1" applyFill="1" applyBorder="1" applyAlignment="1" applyProtection="1">
      <alignment horizontal="left" vertical="center"/>
    </xf>
    <xf numFmtId="0" fontId="94" fillId="38" borderId="19" xfId="0" applyNumberFormat="1" applyFont="1" applyFill="1" applyBorder="1" applyAlignment="1" applyProtection="1">
      <alignment horizontal="left" vertical="center"/>
    </xf>
    <xf numFmtId="0" fontId="94" fillId="38" borderId="18" xfId="0" applyNumberFormat="1" applyFont="1" applyFill="1" applyBorder="1" applyAlignment="1" applyProtection="1">
      <alignment horizontal="left" vertical="center"/>
    </xf>
    <xf numFmtId="0" fontId="30" fillId="38" borderId="13" xfId="0" applyFont="1" applyFill="1" applyBorder="1" applyAlignment="1">
      <alignment horizontal="center"/>
    </xf>
    <xf numFmtId="0" fontId="30" fillId="38" borderId="14" xfId="0" applyFont="1" applyFill="1" applyBorder="1" applyAlignment="1">
      <alignment horizontal="center"/>
    </xf>
    <xf numFmtId="0" fontId="94" fillId="38" borderId="17" xfId="0" applyFont="1" applyFill="1" applyBorder="1" applyAlignment="1">
      <alignment horizontal="center" vertical="center"/>
    </xf>
    <xf numFmtId="0" fontId="94" fillId="38" borderId="18" xfId="0" applyFont="1" applyFill="1" applyBorder="1" applyAlignment="1">
      <alignment horizontal="center" vertical="center"/>
    </xf>
    <xf numFmtId="0" fontId="94" fillId="38" borderId="0" xfId="0" applyFont="1" applyFill="1" applyAlignment="1">
      <alignment horizontal="center" vertical="center"/>
    </xf>
    <xf numFmtId="0" fontId="94" fillId="38" borderId="14" xfId="0" applyFont="1" applyFill="1" applyBorder="1" applyAlignment="1">
      <alignment horizontal="center" vertical="center"/>
    </xf>
    <xf numFmtId="0" fontId="30" fillId="38" borderId="0" xfId="0" applyFont="1" applyFill="1" applyAlignment="1">
      <alignment horizontal="left"/>
    </xf>
    <xf numFmtId="0" fontId="97" fillId="0" borderId="70" xfId="0" applyFont="1" applyFill="1" applyBorder="1" applyAlignment="1">
      <alignment horizontal="center" vertical="center"/>
    </xf>
    <xf numFmtId="0" fontId="97" fillId="0" borderId="73" xfId="0" applyFont="1" applyFill="1" applyBorder="1" applyAlignment="1">
      <alignment horizontal="center" vertical="center"/>
    </xf>
    <xf numFmtId="0" fontId="97" fillId="0" borderId="13" xfId="0" applyFont="1" applyFill="1" applyBorder="1" applyAlignment="1">
      <alignment horizontal="center" vertical="center"/>
    </xf>
    <xf numFmtId="0" fontId="97" fillId="0" borderId="14" xfId="0" applyFont="1" applyFill="1" applyBorder="1" applyAlignment="1">
      <alignment horizontal="center" vertical="center"/>
    </xf>
    <xf numFmtId="0" fontId="97" fillId="0" borderId="17" xfId="0" applyFont="1" applyFill="1" applyBorder="1" applyAlignment="1">
      <alignment horizontal="center" vertical="center"/>
    </xf>
    <xf numFmtId="0" fontId="97" fillId="0" borderId="18" xfId="0" applyFont="1" applyFill="1" applyBorder="1" applyAlignment="1">
      <alignment horizontal="center" vertical="center"/>
    </xf>
    <xf numFmtId="0" fontId="30" fillId="38" borderId="67" xfId="0" applyFont="1" applyFill="1" applyBorder="1" applyAlignment="1">
      <alignment horizontal="left" vertical="center" wrapText="1"/>
    </xf>
    <xf numFmtId="0" fontId="94" fillId="73" borderId="68" xfId="0" applyFont="1" applyFill="1" applyBorder="1" applyAlignment="1">
      <alignment horizontal="center" vertical="center"/>
    </xf>
    <xf numFmtId="0" fontId="94" fillId="73" borderId="71" xfId="0" applyFont="1" applyFill="1" applyBorder="1" applyAlignment="1">
      <alignment horizontal="center" vertical="center"/>
    </xf>
    <xf numFmtId="0" fontId="30" fillId="38" borderId="0" xfId="0" applyFont="1" applyFill="1" applyAlignment="1">
      <alignment horizontal="center"/>
    </xf>
    <xf numFmtId="0" fontId="29" fillId="38" borderId="70" xfId="0" applyFont="1" applyFill="1" applyBorder="1" applyAlignment="1">
      <alignment horizontal="center" vertical="center" wrapText="1"/>
    </xf>
    <xf numFmtId="0" fontId="29" fillId="38" borderId="72" xfId="0" applyFont="1" applyFill="1" applyBorder="1" applyAlignment="1">
      <alignment horizontal="center" vertical="center" wrapText="1"/>
    </xf>
    <xf numFmtId="0" fontId="29" fillId="38" borderId="73" xfId="0" applyFont="1" applyFill="1" applyBorder="1" applyAlignment="1">
      <alignment horizontal="center" vertical="center" wrapText="1"/>
    </xf>
    <xf numFmtId="0" fontId="29" fillId="38" borderId="13" xfId="0" applyFont="1" applyFill="1" applyBorder="1" applyAlignment="1">
      <alignment horizontal="center" vertical="center" wrapText="1"/>
    </xf>
    <xf numFmtId="0" fontId="29" fillId="38" borderId="0" xfId="0" applyFont="1" applyFill="1" applyBorder="1" applyAlignment="1">
      <alignment horizontal="center" vertical="center" wrapText="1"/>
    </xf>
    <xf numFmtId="0" fontId="29" fillId="38" borderId="14" xfId="0" applyFont="1" applyFill="1" applyBorder="1" applyAlignment="1">
      <alignment horizontal="center" vertical="center" wrapText="1"/>
    </xf>
    <xf numFmtId="0" fontId="29" fillId="38" borderId="17" xfId="0" applyFont="1" applyFill="1" applyBorder="1" applyAlignment="1">
      <alignment horizontal="center" vertical="center" wrapText="1"/>
    </xf>
    <xf numFmtId="0" fontId="29" fillId="38" borderId="19" xfId="0" applyFont="1" applyFill="1" applyBorder="1" applyAlignment="1">
      <alignment horizontal="center" vertical="center" wrapText="1"/>
    </xf>
    <xf numFmtId="0" fontId="29" fillId="38" borderId="18" xfId="0" applyFont="1" applyFill="1" applyBorder="1" applyAlignment="1">
      <alignment horizontal="center" vertical="center" wrapText="1"/>
    </xf>
    <xf numFmtId="0" fontId="30" fillId="38" borderId="0" xfId="0" applyFont="1" applyFill="1" applyBorder="1" applyAlignment="1">
      <alignment horizontal="center"/>
    </xf>
    <xf numFmtId="0" fontId="29" fillId="74" borderId="68" xfId="0" applyFont="1" applyFill="1" applyBorder="1" applyAlignment="1" applyProtection="1">
      <alignment horizontal="center" vertical="center" wrapText="1"/>
      <protection locked="0"/>
    </xf>
    <xf numFmtId="0" fontId="29" fillId="74" borderId="71" xfId="0" applyFont="1" applyFill="1" applyBorder="1" applyAlignment="1" applyProtection="1">
      <alignment horizontal="center" vertical="center" wrapText="1"/>
      <protection locked="0"/>
    </xf>
    <xf numFmtId="0" fontId="29" fillId="74" borderId="69" xfId="0" applyFont="1" applyFill="1" applyBorder="1" applyAlignment="1" applyProtection="1">
      <alignment horizontal="center" vertical="center" wrapText="1"/>
      <protection locked="0"/>
    </xf>
    <xf numFmtId="0" fontId="30" fillId="38" borderId="72" xfId="0" applyFont="1" applyFill="1" applyBorder="1" applyAlignment="1">
      <alignment horizontal="center"/>
    </xf>
    <xf numFmtId="10" fontId="94" fillId="38" borderId="67" xfId="2" applyNumberFormat="1" applyFont="1" applyFill="1" applyBorder="1" applyAlignment="1">
      <alignment horizontal="center" vertical="center"/>
    </xf>
    <xf numFmtId="2" fontId="92" fillId="38" borderId="13" xfId="49" applyFont="1" applyFill="1" applyBorder="1" applyAlignment="1">
      <alignment horizontal="center" vertical="center" wrapText="1"/>
    </xf>
    <xf numFmtId="2" fontId="92" fillId="38" borderId="0" xfId="49" applyFont="1" applyFill="1" applyBorder="1" applyAlignment="1">
      <alignment horizontal="center" vertical="center" wrapText="1"/>
    </xf>
    <xf numFmtId="2" fontId="92" fillId="38" borderId="14" xfId="49" applyFont="1" applyFill="1" applyBorder="1" applyAlignment="1">
      <alignment horizontal="center" vertical="center" wrapText="1"/>
    </xf>
    <xf numFmtId="2" fontId="29" fillId="38" borderId="13" xfId="49" applyFont="1" applyFill="1" applyBorder="1" applyAlignment="1">
      <alignment horizontal="center" wrapText="1"/>
    </xf>
    <xf numFmtId="2" fontId="29" fillId="38" borderId="0" xfId="49" applyFont="1" applyFill="1" applyBorder="1" applyAlignment="1">
      <alignment horizontal="center" wrapText="1"/>
    </xf>
    <xf numFmtId="2" fontId="29" fillId="38" borderId="14" xfId="49" applyFont="1" applyFill="1" applyBorder="1" applyAlignment="1">
      <alignment horizontal="center" wrapText="1"/>
    </xf>
    <xf numFmtId="0" fontId="34" fillId="0" borderId="27" xfId="0" applyFont="1" applyBorder="1" applyAlignment="1">
      <alignment horizontal="center" vertical="center"/>
    </xf>
    <xf numFmtId="0" fontId="34" fillId="0" borderId="28" xfId="0" applyFont="1" applyBorder="1" applyAlignment="1">
      <alignment horizontal="center" vertical="center"/>
    </xf>
    <xf numFmtId="2" fontId="29" fillId="38" borderId="13" xfId="49" applyFont="1" applyFill="1" applyBorder="1" applyAlignment="1">
      <alignment horizontal="center" vertical="center"/>
    </xf>
    <xf numFmtId="2" fontId="29" fillId="38" borderId="0" xfId="49" applyFont="1" applyFill="1" applyBorder="1" applyAlignment="1">
      <alignment horizontal="center" vertical="center"/>
    </xf>
    <xf numFmtId="2" fontId="29" fillId="38" borderId="14" xfId="49" applyFont="1" applyFill="1" applyBorder="1" applyAlignment="1">
      <alignment horizontal="center" vertical="center"/>
    </xf>
    <xf numFmtId="0" fontId="41" fillId="38" borderId="13" xfId="50" applyFont="1" applyFill="1" applyBorder="1" applyAlignment="1">
      <alignment horizontal="center"/>
    </xf>
    <xf numFmtId="0" fontId="41" fillId="38" borderId="0" xfId="50" applyFont="1" applyFill="1" applyBorder="1" applyAlignment="1">
      <alignment horizontal="center"/>
    </xf>
    <xf numFmtId="0" fontId="41" fillId="38" borderId="14" xfId="50" applyFont="1" applyFill="1" applyBorder="1" applyAlignment="1">
      <alignment horizont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4" fillId="0" borderId="17" xfId="0" applyFont="1" applyBorder="1" applyAlignment="1">
      <alignment horizontal="center" vertical="center"/>
    </xf>
    <xf numFmtId="0" fontId="34" fillId="0" borderId="18" xfId="0" applyFont="1" applyBorder="1" applyAlignment="1">
      <alignment horizontal="center" vertical="center"/>
    </xf>
    <xf numFmtId="0" fontId="34" fillId="0" borderId="10" xfId="0" applyFont="1" applyBorder="1" applyAlignment="1">
      <alignment horizontal="center" vertical="center"/>
    </xf>
    <xf numFmtId="0" fontId="34" fillId="0" borderId="16" xfId="0" applyFont="1" applyBorder="1" applyAlignment="1">
      <alignment horizontal="center" vertical="center"/>
    </xf>
    <xf numFmtId="0" fontId="130" fillId="0" borderId="0" xfId="33839" applyFont="1" applyFill="1" applyBorder="1" applyAlignment="1">
      <alignment horizontal="left" vertical="top" wrapText="1" indent="1"/>
    </xf>
    <xf numFmtId="0" fontId="128" fillId="0" borderId="0" xfId="33839" applyFill="1" applyBorder="1" applyAlignment="1">
      <alignment horizontal="left" vertical="top" wrapText="1" indent="1"/>
    </xf>
    <xf numFmtId="0" fontId="0" fillId="0" borderId="0" xfId="0" applyAlignment="1">
      <alignment horizontal="center"/>
    </xf>
    <xf numFmtId="0" fontId="134" fillId="0" borderId="62" xfId="0" applyFont="1" applyBorder="1" applyAlignment="1">
      <alignment horizontal="center"/>
    </xf>
    <xf numFmtId="0" fontId="134" fillId="0" borderId="95" xfId="0" applyFont="1" applyBorder="1" applyAlignment="1">
      <alignment horizontal="center"/>
    </xf>
    <xf numFmtId="0" fontId="37" fillId="38" borderId="61" xfId="0" applyFont="1" applyFill="1" applyBorder="1" applyAlignment="1">
      <alignment horizontal="center" vertical="center" wrapText="1"/>
    </xf>
    <xf numFmtId="0" fontId="37" fillId="38" borderId="0" xfId="0" applyFont="1" applyFill="1" applyBorder="1" applyAlignment="1">
      <alignment horizontal="center" vertical="center" wrapText="1"/>
    </xf>
    <xf numFmtId="0" fontId="37" fillId="38" borderId="79" xfId="0" applyFont="1" applyFill="1" applyBorder="1" applyAlignment="1">
      <alignment horizontal="center" vertical="center" wrapText="1"/>
    </xf>
    <xf numFmtId="0" fontId="37" fillId="38" borderId="19" xfId="0" applyFont="1" applyFill="1" applyBorder="1" applyAlignment="1">
      <alignment horizontal="center" vertical="center" wrapText="1"/>
    </xf>
    <xf numFmtId="0" fontId="32" fillId="38" borderId="33" xfId="0" applyFont="1" applyFill="1" applyBorder="1" applyAlignment="1">
      <alignment horizontal="center" vertical="center" wrapText="1"/>
    </xf>
    <xf numFmtId="0" fontId="32" fillId="38" borderId="36" xfId="0" applyFont="1" applyFill="1" applyBorder="1" applyAlignment="1">
      <alignment horizontal="center" vertical="center" wrapText="1"/>
    </xf>
    <xf numFmtId="0" fontId="32" fillId="38" borderId="34" xfId="0" applyFont="1" applyFill="1" applyBorder="1" applyAlignment="1">
      <alignment horizontal="center" vertical="center" wrapText="1"/>
    </xf>
    <xf numFmtId="0" fontId="32" fillId="38" borderId="61" xfId="0" applyFont="1" applyFill="1" applyBorder="1" applyAlignment="1">
      <alignment horizontal="center" vertical="center" wrapText="1"/>
    </xf>
    <xf numFmtId="0" fontId="32" fillId="38" borderId="0" xfId="0" applyFont="1" applyFill="1" applyBorder="1" applyAlignment="1">
      <alignment horizontal="center" vertical="center" wrapText="1"/>
    </xf>
    <xf numFmtId="0" fontId="32" fillId="38" borderId="35" xfId="0" applyFont="1" applyFill="1" applyBorder="1" applyAlignment="1">
      <alignment horizontal="center" vertical="center" wrapText="1"/>
    </xf>
    <xf numFmtId="0" fontId="32" fillId="38" borderId="74" xfId="0" applyFont="1" applyFill="1" applyBorder="1" applyAlignment="1">
      <alignment horizontal="center" vertical="center"/>
    </xf>
    <xf numFmtId="0" fontId="32" fillId="38" borderId="67" xfId="0" applyFont="1" applyFill="1" applyBorder="1" applyAlignment="1">
      <alignment horizontal="center" vertical="center"/>
    </xf>
    <xf numFmtId="0" fontId="32" fillId="38" borderId="75" xfId="0" applyFont="1" applyFill="1" applyBorder="1" applyAlignment="1">
      <alignment horizontal="center" vertical="center"/>
    </xf>
    <xf numFmtId="0" fontId="108" fillId="74" borderId="0" xfId="0" applyFont="1" applyFill="1" applyAlignment="1">
      <alignment horizontal="center" vertical="center" wrapText="1"/>
    </xf>
  </cellXfs>
  <cellStyles count="33844">
    <cellStyle name="_x000d_&#10;JournalTemplate=C:\COMFO\CTALK\JOURSTD.TPL_x000d_&#10;LbStateAddress=3 3 0 251 1 89 2 311_x000d_&#10;LbStateJou" xfId="26676"/>
    <cellStyle name="20% - Accent1" xfId="63"/>
    <cellStyle name="20% - Accent1 2" xfId="22711"/>
    <cellStyle name="20% - Accent1 3" xfId="2537"/>
    <cellStyle name="20% - Accent2" xfId="64"/>
    <cellStyle name="20% - Accent2 2" xfId="22712"/>
    <cellStyle name="20% - Accent2 3" xfId="2541"/>
    <cellStyle name="20% - Accent3" xfId="65"/>
    <cellStyle name="20% - Accent3 2" xfId="22713"/>
    <cellStyle name="20% - Accent3 3" xfId="2545"/>
    <cellStyle name="20% - Accent4" xfId="66"/>
    <cellStyle name="20% - Accent4 2" xfId="22714"/>
    <cellStyle name="20% - Accent4 3" xfId="2549"/>
    <cellStyle name="20% - Accent5" xfId="67"/>
    <cellStyle name="20% - Accent5 2" xfId="22715"/>
    <cellStyle name="20% - Accent5 3" xfId="2553"/>
    <cellStyle name="20% - Accent6" xfId="68"/>
    <cellStyle name="20% - Accent6 2" xfId="22716"/>
    <cellStyle name="20% - Accent6 3" xfId="2557"/>
    <cellStyle name="20% - Cor1 2" xfId="69"/>
    <cellStyle name="20% - Cor1 2 2" xfId="2051"/>
    <cellStyle name="20% - Cor1 2 2 2" xfId="26567"/>
    <cellStyle name="20% - Cor1 2 3" xfId="26211"/>
    <cellStyle name="20% - Cor2 2" xfId="70"/>
    <cellStyle name="20% - Cor2 2 2" xfId="2052"/>
    <cellStyle name="20% - Cor2 2 2 2" xfId="26568"/>
    <cellStyle name="20% - Cor2 2 3" xfId="26212"/>
    <cellStyle name="20% - Cor3 2" xfId="71"/>
    <cellStyle name="20% - Cor3 2 2" xfId="2053"/>
    <cellStyle name="20% - Cor3 2 2 2" xfId="26569"/>
    <cellStyle name="20% - Cor3 2 3" xfId="26213"/>
    <cellStyle name="20% - Cor4 2" xfId="72"/>
    <cellStyle name="20% - Cor4 2 2" xfId="2054"/>
    <cellStyle name="20% - Cor4 2 2 2" xfId="26570"/>
    <cellStyle name="20% - Cor4 2 3" xfId="26214"/>
    <cellStyle name="20% - Cor5 2" xfId="73"/>
    <cellStyle name="20% - Cor5 2 2" xfId="2055"/>
    <cellStyle name="20% - Cor5 2 2 2" xfId="26571"/>
    <cellStyle name="20% - Cor5 2 3" xfId="26215"/>
    <cellStyle name="20% - Cor6 2" xfId="74"/>
    <cellStyle name="20% - Cor6 2 2" xfId="2056"/>
    <cellStyle name="20% - Cor6 2 2 2" xfId="26572"/>
    <cellStyle name="20% - Cor6 2 3" xfId="26216"/>
    <cellStyle name="20% - Ênfase1" xfId="20" builtinId="30" customBuiltin="1"/>
    <cellStyle name="20% - Ênfase1 100" xfId="26195"/>
    <cellStyle name="20% - Ênfase1 2" xfId="75"/>
    <cellStyle name="20% - Ênfase1 2 2" xfId="76"/>
    <cellStyle name="20% - Ênfase1 2 2 2" xfId="77"/>
    <cellStyle name="20% - Ênfase1 2 2 2 2" xfId="78"/>
    <cellStyle name="20% - Ênfase1 2 2 3" xfId="79"/>
    <cellStyle name="20% - Ênfase1 2 3" xfId="80"/>
    <cellStyle name="20% - Ênfase1 2 3 2" xfId="81"/>
    <cellStyle name="20% - Ênfase1 2 4" xfId="82"/>
    <cellStyle name="20% - Ênfase2" xfId="24" builtinId="34" customBuiltin="1"/>
    <cellStyle name="20% - Ênfase2 2" xfId="83"/>
    <cellStyle name="20% - Ênfase2 2 2" xfId="84"/>
    <cellStyle name="20% - Ênfase2 2 2 2" xfId="85"/>
    <cellStyle name="20% - Ênfase2 2 2 2 2" xfId="86"/>
    <cellStyle name="20% - Ênfase2 2 2 3" xfId="87"/>
    <cellStyle name="20% - Ênfase2 2 3" xfId="88"/>
    <cellStyle name="20% - Ênfase2 2 3 2" xfId="89"/>
    <cellStyle name="20% - Ênfase2 2 4" xfId="90"/>
    <cellStyle name="20% - Ênfase3" xfId="28" builtinId="38" customBuiltin="1"/>
    <cellStyle name="20% - Ênfase3 2" xfId="91"/>
    <cellStyle name="20% - Ênfase3 2 2" xfId="92"/>
    <cellStyle name="20% - Ênfase3 2 2 2" xfId="93"/>
    <cellStyle name="20% - Ênfase3 2 2 2 2" xfId="94"/>
    <cellStyle name="20% - Ênfase3 2 2 3" xfId="95"/>
    <cellStyle name="20% - Ênfase3 2 3" xfId="96"/>
    <cellStyle name="20% - Ênfase3 2 3 2" xfId="97"/>
    <cellStyle name="20% - Ênfase3 2 4" xfId="98"/>
    <cellStyle name="20% - Ênfase4" xfId="32" builtinId="42" customBuiltin="1"/>
    <cellStyle name="20% - Ênfase4 2" xfId="99"/>
    <cellStyle name="20% - Ênfase4 2 2" xfId="100"/>
    <cellStyle name="20% - Ênfase4 2 2 2" xfId="101"/>
    <cellStyle name="20% - Ênfase4 2 2 2 2" xfId="102"/>
    <cellStyle name="20% - Ênfase4 2 2 3" xfId="103"/>
    <cellStyle name="20% - Ênfase4 2 3" xfId="104"/>
    <cellStyle name="20% - Ênfase4 2 3 2" xfId="105"/>
    <cellStyle name="20% - Ênfase4 2 4" xfId="106"/>
    <cellStyle name="20% - Ênfase5" xfId="36" builtinId="46" customBuiltin="1"/>
    <cellStyle name="20% - Ênfase5 2" xfId="107"/>
    <cellStyle name="20% - Ênfase5 2 2" xfId="108"/>
    <cellStyle name="20% - Ênfase5 2 2 2" xfId="109"/>
    <cellStyle name="20% - Ênfase5 2 2 2 2" xfId="110"/>
    <cellStyle name="20% - Ênfase5 2 2 3" xfId="111"/>
    <cellStyle name="20% - Ênfase5 2 3" xfId="112"/>
    <cellStyle name="20% - Ênfase5 2 3 2" xfId="113"/>
    <cellStyle name="20% - Ênfase5 2 4" xfId="114"/>
    <cellStyle name="20% - Ênfase6" xfId="40" builtinId="50" customBuiltin="1"/>
    <cellStyle name="20% - Ênfase6 2" xfId="115"/>
    <cellStyle name="20% - Ênfase6 2 2" xfId="116"/>
    <cellStyle name="20% - Ênfase6 2 2 2" xfId="117"/>
    <cellStyle name="20% - Ênfase6 2 2 2 2" xfId="118"/>
    <cellStyle name="20% - Ênfase6 2 2 3" xfId="119"/>
    <cellStyle name="20% - Ênfase6 2 3" xfId="120"/>
    <cellStyle name="20% - Ênfase6 2 3 2" xfId="121"/>
    <cellStyle name="20% - Ênfase6 2 4" xfId="122"/>
    <cellStyle name="40% - Accent1" xfId="123"/>
    <cellStyle name="40% - Accent1 2" xfId="22717"/>
    <cellStyle name="40% - Accent1 3" xfId="2538"/>
    <cellStyle name="40% - Accent2" xfId="124"/>
    <cellStyle name="40% - Accent2 2" xfId="22718"/>
    <cellStyle name="40% - Accent2 3" xfId="2542"/>
    <cellStyle name="40% - Accent3" xfId="125"/>
    <cellStyle name="40% - Accent3 2" xfId="22719"/>
    <cellStyle name="40% - Accent3 3" xfId="2546"/>
    <cellStyle name="40% - Accent4" xfId="126"/>
    <cellStyle name="40% - Accent4 2" xfId="22720"/>
    <cellStyle name="40% - Accent4 3" xfId="2550"/>
    <cellStyle name="40% - Accent5" xfId="127"/>
    <cellStyle name="40% - Accent5 2" xfId="22721"/>
    <cellStyle name="40% - Accent5 3" xfId="2554"/>
    <cellStyle name="40% - Accent6" xfId="128"/>
    <cellStyle name="40% - Accent6 2" xfId="22722"/>
    <cellStyle name="40% - Accent6 3" xfId="2558"/>
    <cellStyle name="40% - Cor1 2" xfId="129"/>
    <cellStyle name="40% - Cor1 2 2" xfId="2057"/>
    <cellStyle name="40% - Cor1 2 2 2" xfId="26573"/>
    <cellStyle name="40% - Cor1 2 3" xfId="26217"/>
    <cellStyle name="40% - Cor2 2" xfId="130"/>
    <cellStyle name="40% - Cor2 2 2" xfId="2058"/>
    <cellStyle name="40% - Cor2 2 2 2" xfId="26574"/>
    <cellStyle name="40% - Cor2 2 3" xfId="26218"/>
    <cellStyle name="40% - Cor3 2" xfId="131"/>
    <cellStyle name="40% - Cor3 2 2" xfId="2059"/>
    <cellStyle name="40% - Cor3 2 2 2" xfId="26575"/>
    <cellStyle name="40% - Cor3 2 3" xfId="26219"/>
    <cellStyle name="40% - Cor4 2" xfId="132"/>
    <cellStyle name="40% - Cor4 2 2" xfId="2060"/>
    <cellStyle name="40% - Cor4 2 2 2" xfId="26576"/>
    <cellStyle name="40% - Cor4 2 3" xfId="26220"/>
    <cellStyle name="40% - Cor5 2" xfId="133"/>
    <cellStyle name="40% - Cor5 2 2" xfId="2061"/>
    <cellStyle name="40% - Cor5 2 2 2" xfId="26577"/>
    <cellStyle name="40% - Cor5 2 3" xfId="26221"/>
    <cellStyle name="40% - Cor6 2" xfId="134"/>
    <cellStyle name="40% - Cor6 2 2" xfId="2062"/>
    <cellStyle name="40% - Cor6 2 2 2" xfId="26578"/>
    <cellStyle name="40% - Cor6 2 3" xfId="26222"/>
    <cellStyle name="40% - Ênfase1" xfId="21" builtinId="31" customBuiltin="1"/>
    <cellStyle name="40% - Ênfase1 2" xfId="135"/>
    <cellStyle name="40% - Ênfase1 2 2" xfId="136"/>
    <cellStyle name="40% - Ênfase1 2 2 2" xfId="137"/>
    <cellStyle name="40% - Ênfase1 2 2 2 2" xfId="138"/>
    <cellStyle name="40% - Ênfase1 2 2 3" xfId="139"/>
    <cellStyle name="40% - Ênfase1 2 3" xfId="140"/>
    <cellStyle name="40% - Ênfase1 2 3 2" xfId="141"/>
    <cellStyle name="40% - Ênfase1 2 4" xfId="142"/>
    <cellStyle name="40% - Ênfase2" xfId="25" builtinId="35" customBuiltin="1"/>
    <cellStyle name="40% - Ênfase2 2" xfId="143"/>
    <cellStyle name="40% - Ênfase2 2 2" xfId="144"/>
    <cellStyle name="40% - Ênfase2 2 2 2" xfId="145"/>
    <cellStyle name="40% - Ênfase2 2 2 2 2" xfId="146"/>
    <cellStyle name="40% - Ênfase2 2 2 3" xfId="147"/>
    <cellStyle name="40% - Ênfase2 2 3" xfId="148"/>
    <cellStyle name="40% - Ênfase2 2 3 2" xfId="149"/>
    <cellStyle name="40% - Ênfase2 2 4" xfId="150"/>
    <cellStyle name="40% - Ênfase3" xfId="29" builtinId="39" customBuiltin="1"/>
    <cellStyle name="40% - Ênfase3 2" xfId="151"/>
    <cellStyle name="40% - Ênfase3 2 2" xfId="152"/>
    <cellStyle name="40% - Ênfase3 2 2 2" xfId="153"/>
    <cellStyle name="40% - Ênfase3 2 2 2 2" xfId="154"/>
    <cellStyle name="40% - Ênfase3 2 2 3" xfId="155"/>
    <cellStyle name="40% - Ênfase3 2 3" xfId="156"/>
    <cellStyle name="40% - Ênfase3 2 3 2" xfId="157"/>
    <cellStyle name="40% - Ênfase3 2 4" xfId="158"/>
    <cellStyle name="40% - Ênfase4" xfId="33" builtinId="43" customBuiltin="1"/>
    <cellStyle name="40% - Ênfase4 2" xfId="159"/>
    <cellStyle name="40% - Ênfase4 2 2" xfId="160"/>
    <cellStyle name="40% - Ênfase4 2 2 2" xfId="161"/>
    <cellStyle name="40% - Ênfase4 2 2 2 2" xfId="162"/>
    <cellStyle name="40% - Ênfase4 2 2 3" xfId="163"/>
    <cellStyle name="40% - Ênfase4 2 3" xfId="164"/>
    <cellStyle name="40% - Ênfase4 2 3 2" xfId="165"/>
    <cellStyle name="40% - Ênfase4 2 4" xfId="166"/>
    <cellStyle name="40% - Ênfase5" xfId="37" builtinId="47" customBuiltin="1"/>
    <cellStyle name="40% - Ênfase5 2" xfId="167"/>
    <cellStyle name="40% - Ênfase5 2 2" xfId="168"/>
    <cellStyle name="40% - Ênfase5 2 2 2" xfId="169"/>
    <cellStyle name="40% - Ênfase5 2 2 2 2" xfId="170"/>
    <cellStyle name="40% - Ênfase5 2 2 3" xfId="171"/>
    <cellStyle name="40% - Ênfase5 2 3" xfId="172"/>
    <cellStyle name="40% - Ênfase5 2 3 2" xfId="173"/>
    <cellStyle name="40% - Ênfase5 2 4" xfId="174"/>
    <cellStyle name="40% - Ênfase6" xfId="41" builtinId="51" customBuiltin="1"/>
    <cellStyle name="40% - Ênfase6 2" xfId="175"/>
    <cellStyle name="40% - Ênfase6 2 2" xfId="176"/>
    <cellStyle name="40% - Ênfase6 2 2 2" xfId="177"/>
    <cellStyle name="40% - Ênfase6 2 2 2 2" xfId="178"/>
    <cellStyle name="40% - Ênfase6 2 2 3" xfId="179"/>
    <cellStyle name="40% - Ênfase6 2 3" xfId="180"/>
    <cellStyle name="40% - Ênfase6 2 3 2" xfId="181"/>
    <cellStyle name="40% - Ênfase6 2 4" xfId="182"/>
    <cellStyle name="60% - Accent1" xfId="183"/>
    <cellStyle name="60% - Accent1 2" xfId="22723"/>
    <cellStyle name="60% - Accent1 3" xfId="2539"/>
    <cellStyle name="60% - Accent2" xfId="184"/>
    <cellStyle name="60% - Accent2 2" xfId="22724"/>
    <cellStyle name="60% - Accent2 3" xfId="2543"/>
    <cellStyle name="60% - Accent3" xfId="185"/>
    <cellStyle name="60% - Accent3 2" xfId="22725"/>
    <cellStyle name="60% - Accent3 3" xfId="2547"/>
    <cellStyle name="60% - Accent4" xfId="186"/>
    <cellStyle name="60% - Accent4 2" xfId="22726"/>
    <cellStyle name="60% - Accent4 3" xfId="2551"/>
    <cellStyle name="60% - Accent5" xfId="187"/>
    <cellStyle name="60% - Accent5 2" xfId="22727"/>
    <cellStyle name="60% - Accent5 3" xfId="2555"/>
    <cellStyle name="60% - Accent6" xfId="188"/>
    <cellStyle name="60% - Accent6 2" xfId="22728"/>
    <cellStyle name="60% - Accent6 3" xfId="2559"/>
    <cellStyle name="60% - Cor1 2" xfId="189"/>
    <cellStyle name="60% - Cor2 2" xfId="190"/>
    <cellStyle name="60% - Cor3 2" xfId="191"/>
    <cellStyle name="60% - Cor4 2" xfId="192"/>
    <cellStyle name="60% - Cor5 2" xfId="193"/>
    <cellStyle name="60% - Cor6 2" xfId="194"/>
    <cellStyle name="60% - Ênfase1" xfId="22" builtinId="32" customBuiltin="1"/>
    <cellStyle name="60% - Ênfase1 2" xfId="195"/>
    <cellStyle name="60% - Ênfase2" xfId="26" builtinId="36" customBuiltin="1"/>
    <cellStyle name="60% - Ênfase2 2" xfId="196"/>
    <cellStyle name="60% - Ênfase3" xfId="30" builtinId="40" customBuiltin="1"/>
    <cellStyle name="60% - Ênfase3 2" xfId="197"/>
    <cellStyle name="60% - Ênfase4" xfId="34" builtinId="44" customBuiltin="1"/>
    <cellStyle name="60% - Ênfase4 2" xfId="198"/>
    <cellStyle name="60% - Ênfase5" xfId="38" builtinId="48" customBuiltin="1"/>
    <cellStyle name="60% - Ênfase5 2" xfId="199"/>
    <cellStyle name="60% - Ênfase6" xfId="42" builtinId="52" customBuiltin="1"/>
    <cellStyle name="60% - Ênfase6 2" xfId="200"/>
    <cellStyle name="60% - Ênfase6 37" xfId="26196"/>
    <cellStyle name="Accent1" xfId="201"/>
    <cellStyle name="Accent1 2" xfId="22729"/>
    <cellStyle name="Accent1 3" xfId="2536"/>
    <cellStyle name="Accent2" xfId="202"/>
    <cellStyle name="Accent2 2" xfId="22730"/>
    <cellStyle name="Accent2 3" xfId="2540"/>
    <cellStyle name="Accent3" xfId="203"/>
    <cellStyle name="Accent3 2" xfId="22731"/>
    <cellStyle name="Accent3 3" xfId="2544"/>
    <cellStyle name="Accent4" xfId="204"/>
    <cellStyle name="Accent4 2" xfId="22732"/>
    <cellStyle name="Accent4 3" xfId="2548"/>
    <cellStyle name="Accent5" xfId="205"/>
    <cellStyle name="Accent5 2" xfId="22733"/>
    <cellStyle name="Accent5 3" xfId="2552"/>
    <cellStyle name="Accent6" xfId="206"/>
    <cellStyle name="Accent6 2" xfId="22734"/>
    <cellStyle name="Accent6 3" xfId="2556"/>
    <cellStyle name="asd" xfId="33832"/>
    <cellStyle name="Bad" xfId="207"/>
    <cellStyle name="Bad 2" xfId="22735"/>
    <cellStyle name="Bad 3" xfId="2532"/>
    <cellStyle name="Bom" xfId="8" builtinId="26" customBuiltin="1"/>
    <cellStyle name="Bom 2" xfId="208"/>
    <cellStyle name="Bom 2 2" xfId="209"/>
    <cellStyle name="Bom 2 3" xfId="210"/>
    <cellStyle name="Bom 2 4" xfId="211"/>
    <cellStyle name="Bom 3" xfId="2298"/>
    <cellStyle name="Cabeçalho 1 2" xfId="212"/>
    <cellStyle name="Cabeçalho 2 2" xfId="213"/>
    <cellStyle name="Cabeçalho 3 2" xfId="214"/>
    <cellStyle name="Cabeçalho 4 2" xfId="215"/>
    <cellStyle name="Calculation" xfId="216"/>
    <cellStyle name="Calculation 2" xfId="2626"/>
    <cellStyle name="Calculation 2 10" xfId="4976"/>
    <cellStyle name="Calculation 2 10 2" xfId="10299"/>
    <cellStyle name="Calculation 2 10 3" xfId="15943"/>
    <cellStyle name="Calculation 2 10 4" xfId="13043"/>
    <cellStyle name="Calculation 2 11" xfId="4847"/>
    <cellStyle name="Calculation 2 11 2" xfId="15826"/>
    <cellStyle name="Calculation 2 11 3" xfId="13159"/>
    <cellStyle name="Calculation 2 12" xfId="8789"/>
    <cellStyle name="Calculation 2 13" xfId="14152"/>
    <cellStyle name="Calculation 2 2" xfId="2715"/>
    <cellStyle name="Calculation 2 2 10" xfId="7491"/>
    <cellStyle name="Calculation 2 2 10 2" xfId="11545"/>
    <cellStyle name="Calculation 2 2 10 3" xfId="17847"/>
    <cellStyle name="Calculation 2 2 10 4" xfId="21009"/>
    <cellStyle name="Calculation 2 2 11" xfId="4908"/>
    <cellStyle name="Calculation 2 2 11 2" xfId="15879"/>
    <cellStyle name="Calculation 2 2 11 3" xfId="13111"/>
    <cellStyle name="Calculation 2 2 12" xfId="8870"/>
    <cellStyle name="Calculation 2 2 13" xfId="14282"/>
    <cellStyle name="Calculation 2 2 14" xfId="18003"/>
    <cellStyle name="Calculation 2 2 2" xfId="2648"/>
    <cellStyle name="Calculation 2 2 2 10" xfId="4885"/>
    <cellStyle name="Calculation 2 2 2 10 2" xfId="15860"/>
    <cellStyle name="Calculation 2 2 2 10 3" xfId="13121"/>
    <cellStyle name="Calculation 2 2 2 11" xfId="8805"/>
    <cellStyle name="Calculation 2 2 2 12" xfId="14225"/>
    <cellStyle name="Calculation 2 2 2 2" xfId="3140"/>
    <cellStyle name="Calculation 2 2 2 2 10" xfId="9270"/>
    <cellStyle name="Calculation 2 2 2 2 11" xfId="14593"/>
    <cellStyle name="Calculation 2 2 2 2 12" xfId="15260"/>
    <cellStyle name="Calculation 2 2 2 2 2" xfId="3527"/>
    <cellStyle name="Calculation 2 2 2 2 2 2" xfId="7353"/>
    <cellStyle name="Calculation 2 2 2 2 2 2 2" xfId="11439"/>
    <cellStyle name="Calculation 2 2 2 2 2 2 3" xfId="17740"/>
    <cellStyle name="Calculation 2 2 2 2 2 2 4" xfId="20871"/>
    <cellStyle name="Calculation 2 2 2 2 2 3" xfId="5644"/>
    <cellStyle name="Calculation 2 2 2 2 2 3 2" xfId="16449"/>
    <cellStyle name="Calculation 2 2 2 2 2 3 3" xfId="19162"/>
    <cellStyle name="Calculation 2 2 2 2 2 4" xfId="9619"/>
    <cellStyle name="Calculation 2 2 2 2 2 5" xfId="14873"/>
    <cellStyle name="Calculation 2 2 2 2 2 6" xfId="18142"/>
    <cellStyle name="Calculation 2 2 2 2 3" xfId="3910"/>
    <cellStyle name="Calculation 2 2 2 2 3 2" xfId="7117"/>
    <cellStyle name="Calculation 2 2 2 2 3 2 2" xfId="11251"/>
    <cellStyle name="Calculation 2 2 2 2 3 2 3" xfId="17537"/>
    <cellStyle name="Calculation 2 2 2 2 3 2 4" xfId="20635"/>
    <cellStyle name="Calculation 2 2 2 2 3 3" xfId="5408"/>
    <cellStyle name="Calculation 2 2 2 2 3 3 2" xfId="16247"/>
    <cellStyle name="Calculation 2 2 2 2 3 3 3" xfId="18926"/>
    <cellStyle name="Calculation 2 2 2 2 3 4" xfId="9833"/>
    <cellStyle name="Calculation 2 2 2 2 3 5" xfId="15149"/>
    <cellStyle name="Calculation 2 2 2 2 3 6" xfId="14126"/>
    <cellStyle name="Calculation 2 2 2 2 4" xfId="4293"/>
    <cellStyle name="Calculation 2 2 2 2 4 2" xfId="8138"/>
    <cellStyle name="Calculation 2 2 2 2 4 2 2" xfId="12106"/>
    <cellStyle name="Calculation 2 2 2 2 4 2 3" xfId="18342"/>
    <cellStyle name="Calculation 2 2 2 2 4 2 4" xfId="21656"/>
    <cellStyle name="Calculation 2 2 2 2 4 3" xfId="6430"/>
    <cellStyle name="Calculation 2 2 2 2 4 3 2" xfId="17051"/>
    <cellStyle name="Calculation 2 2 2 2 4 3 3" xfId="19948"/>
    <cellStyle name="Calculation 2 2 2 2 4 4" xfId="10011"/>
    <cellStyle name="Calculation 2 2 2 2 4 5" xfId="15424"/>
    <cellStyle name="Calculation 2 2 2 2 4 6" xfId="13712"/>
    <cellStyle name="Calculation 2 2 2 2 5" xfId="4675"/>
    <cellStyle name="Calculation 2 2 2 2 5 2" xfId="8370"/>
    <cellStyle name="Calculation 2 2 2 2 5 2 2" xfId="12338"/>
    <cellStyle name="Calculation 2 2 2 2 5 2 3" xfId="18513"/>
    <cellStyle name="Calculation 2 2 2 2 5 2 4" xfId="21888"/>
    <cellStyle name="Calculation 2 2 2 2 5 3" xfId="6662"/>
    <cellStyle name="Calculation 2 2 2 2 5 3 2" xfId="17222"/>
    <cellStyle name="Calculation 2 2 2 2 5 3 3" xfId="20180"/>
    <cellStyle name="Calculation 2 2 2 2 5 4" xfId="10188"/>
    <cellStyle name="Calculation 2 2 2 2 5 5" xfId="15698"/>
    <cellStyle name="Calculation 2 2 2 2 5 6" xfId="13330"/>
    <cellStyle name="Calculation 2 2 2 2 6" xfId="6894"/>
    <cellStyle name="Calculation 2 2 2 2 6 2" xfId="8602"/>
    <cellStyle name="Calculation 2 2 2 2 6 2 2" xfId="12570"/>
    <cellStyle name="Calculation 2 2 2 2 6 2 3" xfId="18684"/>
    <cellStyle name="Calculation 2 2 2 2 6 2 4" xfId="22120"/>
    <cellStyle name="Calculation 2 2 2 2 6 3" xfId="11028"/>
    <cellStyle name="Calculation 2 2 2 2 6 4" xfId="17392"/>
    <cellStyle name="Calculation 2 2 2 2 6 5" xfId="20412"/>
    <cellStyle name="Calculation 2 2 2 2 7" xfId="5882"/>
    <cellStyle name="Calculation 2 2 2 2 7 2" xfId="10623"/>
    <cellStyle name="Calculation 2 2 2 2 7 3" xfId="16630"/>
    <cellStyle name="Calculation 2 2 2 2 7 4" xfId="19400"/>
    <cellStyle name="Calculation 2 2 2 2 8" xfId="7590"/>
    <cellStyle name="Calculation 2 2 2 2 8 2" xfId="11611"/>
    <cellStyle name="Calculation 2 2 2 2 8 3" xfId="17922"/>
    <cellStyle name="Calculation 2 2 2 2 8 4" xfId="21108"/>
    <cellStyle name="Calculation 2 2 2 2 9" xfId="4972"/>
    <cellStyle name="Calculation 2 2 2 2 9 2" xfId="15940"/>
    <cellStyle name="Calculation 2 2 2 2 9 3" xfId="13047"/>
    <cellStyle name="Calculation 2 2 2 3" xfId="3257"/>
    <cellStyle name="Calculation 2 2 2 3 2" xfId="3644"/>
    <cellStyle name="Calculation 2 2 2 3 2 2" xfId="7333"/>
    <cellStyle name="Calculation 2 2 2 3 2 2 2" xfId="17723"/>
    <cellStyle name="Calculation 2 2 2 3 2 2 3" xfId="20851"/>
    <cellStyle name="Calculation 2 2 2 3 2 3" xfId="9735"/>
    <cellStyle name="Calculation 2 2 2 3 2 4" xfId="14963"/>
    <cellStyle name="Calculation 2 2 2 3 2 5" xfId="14251"/>
    <cellStyle name="Calculation 2 2 2 3 3" xfId="4027"/>
    <cellStyle name="Calculation 2 2 2 3 3 2" xfId="15238"/>
    <cellStyle name="Calculation 2 2 2 3 3 3" xfId="13964"/>
    <cellStyle name="Calculation 2 2 2 3 4" xfId="4410"/>
    <cellStyle name="Calculation 2 2 2 3 4 2" xfId="15514"/>
    <cellStyle name="Calculation 2 2 2 3 4 3" xfId="13595"/>
    <cellStyle name="Calculation 2 2 2 3 5" xfId="4792"/>
    <cellStyle name="Calculation 2 2 2 3 5 2" xfId="15786"/>
    <cellStyle name="Calculation 2 2 2 3 5 3" xfId="13213"/>
    <cellStyle name="Calculation 2 2 2 3 6" xfId="5624"/>
    <cellStyle name="Calculation 2 2 2 3 6 2" xfId="16432"/>
    <cellStyle name="Calculation 2 2 2 3 6 3" xfId="19142"/>
    <cellStyle name="Calculation 2 2 2 3 7" xfId="9387"/>
    <cellStyle name="Calculation 2 2 2 3 8" xfId="14683"/>
    <cellStyle name="Calculation 2 2 2 3 9" xfId="18228"/>
    <cellStyle name="Calculation 2 2 2 4" xfId="2848"/>
    <cellStyle name="Calculation 2 2 2 4 2" xfId="8023"/>
    <cellStyle name="Calculation 2 2 2 4 2 2" xfId="11998"/>
    <cellStyle name="Calculation 2 2 2 4 2 3" xfId="18239"/>
    <cellStyle name="Calculation 2 2 2 4 2 4" xfId="21541"/>
    <cellStyle name="Calculation 2 2 2 4 3" xfId="6315"/>
    <cellStyle name="Calculation 2 2 2 4 3 2" xfId="16948"/>
    <cellStyle name="Calculation 2 2 2 4 3 3" xfId="19833"/>
    <cellStyle name="Calculation 2 2 2 4 4" xfId="9001"/>
    <cellStyle name="Calculation 2 2 2 4 5" xfId="14386"/>
    <cellStyle name="Calculation 2 2 2 4 6" xfId="15782"/>
    <cellStyle name="Calculation 2 2 2 5" xfId="5630"/>
    <cellStyle name="Calculation 2 2 2 5 2" xfId="7339"/>
    <cellStyle name="Calculation 2 2 2 5 2 2" xfId="11426"/>
    <cellStyle name="Calculation 2 2 2 5 2 3" xfId="17728"/>
    <cellStyle name="Calculation 2 2 2 5 2 4" xfId="20857"/>
    <cellStyle name="Calculation 2 2 2 5 3" xfId="10504"/>
    <cellStyle name="Calculation 2 2 2 5 4" xfId="16437"/>
    <cellStyle name="Calculation 2 2 2 5 5" xfId="19148"/>
    <cellStyle name="Calculation 2 2 2 6" xfId="6057"/>
    <cellStyle name="Calculation 2 2 2 6 2" xfId="7765"/>
    <cellStyle name="Calculation 2 2 2 6 2 2" xfId="11786"/>
    <cellStyle name="Calculation 2 2 2 6 2 3" xfId="18039"/>
    <cellStyle name="Calculation 2 2 2 6 2 4" xfId="21283"/>
    <cellStyle name="Calculation 2 2 2 6 3" xfId="10796"/>
    <cellStyle name="Calculation 2 2 2 6 4" xfId="16747"/>
    <cellStyle name="Calculation 2 2 2 6 5" xfId="19575"/>
    <cellStyle name="Calculation 2 2 2 7" xfId="5315"/>
    <cellStyle name="Calculation 2 2 2 7 2" xfId="5099"/>
    <cellStyle name="Calculation 2 2 2 7 2 2" xfId="10346"/>
    <cellStyle name="Calculation 2 2 2 7 2 3" xfId="16034"/>
    <cellStyle name="Calculation 2 2 2 7 2 4" xfId="12940"/>
    <cellStyle name="Calculation 2 2 2 7 3" xfId="10420"/>
    <cellStyle name="Calculation 2 2 2 7 4" xfId="16188"/>
    <cellStyle name="Calculation 2 2 2 7 5" xfId="18833"/>
    <cellStyle name="Calculation 2 2 2 8" xfId="5756"/>
    <cellStyle name="Calculation 2 2 2 8 2" xfId="10535"/>
    <cellStyle name="Calculation 2 2 2 8 3" xfId="16535"/>
    <cellStyle name="Calculation 2 2 2 8 4" xfId="19274"/>
    <cellStyle name="Calculation 2 2 2 9" xfId="7465"/>
    <cellStyle name="Calculation 2 2 2 9 2" xfId="11522"/>
    <cellStyle name="Calculation 2 2 2 9 3" xfId="17826"/>
    <cellStyle name="Calculation 2 2 2 9 4" xfId="20983"/>
    <cellStyle name="Calculation 2 2 3" xfId="3205"/>
    <cellStyle name="Calculation 2 2 3 10" xfId="9335"/>
    <cellStyle name="Calculation 2 2 3 11" xfId="14647"/>
    <cellStyle name="Calculation 2 2 3 12" xfId="14931"/>
    <cellStyle name="Calculation 2 2 3 2" xfId="3592"/>
    <cellStyle name="Calculation 2 2 3 2 2" xfId="7953"/>
    <cellStyle name="Calculation 2 2 3 2 2 2" xfId="11929"/>
    <cellStyle name="Calculation 2 2 3 2 2 3" xfId="18187"/>
    <cellStyle name="Calculation 2 2 3 2 2 4" xfId="21471"/>
    <cellStyle name="Calculation 2 2 3 2 3" xfId="6245"/>
    <cellStyle name="Calculation 2 2 3 2 3 2" xfId="16895"/>
    <cellStyle name="Calculation 2 2 3 2 3 3" xfId="19763"/>
    <cellStyle name="Calculation 2 2 3 2 4" xfId="9684"/>
    <cellStyle name="Calculation 2 2 3 2 5" xfId="14927"/>
    <cellStyle name="Calculation 2 2 3 2 6" xfId="16232"/>
    <cellStyle name="Calculation 2 2 3 3" xfId="3975"/>
    <cellStyle name="Calculation 2 2 3 3 2" xfId="7424"/>
    <cellStyle name="Calculation 2 2 3 3 2 2" xfId="11487"/>
    <cellStyle name="Calculation 2 2 3 3 2 3" xfId="17793"/>
    <cellStyle name="Calculation 2 2 3 3 2 4" xfId="20942"/>
    <cellStyle name="Calculation 2 2 3 3 3" xfId="5715"/>
    <cellStyle name="Calculation 2 2 3 3 3 2" xfId="16502"/>
    <cellStyle name="Calculation 2 2 3 3 3 3" xfId="19233"/>
    <cellStyle name="Calculation 2 2 3 3 4" xfId="9894"/>
    <cellStyle name="Calculation 2 2 3 3 5" xfId="15203"/>
    <cellStyle name="Calculation 2 2 3 3 6" xfId="14016"/>
    <cellStyle name="Calculation 2 2 3 4" xfId="4358"/>
    <cellStyle name="Calculation 2 2 3 4 2" xfId="8260"/>
    <cellStyle name="Calculation 2 2 3 4 2 2" xfId="12228"/>
    <cellStyle name="Calculation 2 2 3 4 2 3" xfId="18420"/>
    <cellStyle name="Calculation 2 2 3 4 2 4" xfId="21778"/>
    <cellStyle name="Calculation 2 2 3 4 3" xfId="6552"/>
    <cellStyle name="Calculation 2 2 3 4 3 2" xfId="17129"/>
    <cellStyle name="Calculation 2 2 3 4 3 3" xfId="20070"/>
    <cellStyle name="Calculation 2 2 3 4 4" xfId="10072"/>
    <cellStyle name="Calculation 2 2 3 4 5" xfId="15478"/>
    <cellStyle name="Calculation 2 2 3 4 6" xfId="13647"/>
    <cellStyle name="Calculation 2 2 3 5" xfId="4740"/>
    <cellStyle name="Calculation 2 2 3 5 2" xfId="8492"/>
    <cellStyle name="Calculation 2 2 3 5 2 2" xfId="12460"/>
    <cellStyle name="Calculation 2 2 3 5 2 3" xfId="18591"/>
    <cellStyle name="Calculation 2 2 3 5 2 4" xfId="22010"/>
    <cellStyle name="Calculation 2 2 3 5 3" xfId="6784"/>
    <cellStyle name="Calculation 2 2 3 5 3 2" xfId="17299"/>
    <cellStyle name="Calculation 2 2 3 5 3 3" xfId="20302"/>
    <cellStyle name="Calculation 2 2 3 5 4" xfId="10249"/>
    <cellStyle name="Calculation 2 2 3 5 5" xfId="15751"/>
    <cellStyle name="Calculation 2 2 3 5 6" xfId="13265"/>
    <cellStyle name="Calculation 2 2 3 6" xfId="7016"/>
    <cellStyle name="Calculation 2 2 3 6 2" xfId="8724"/>
    <cellStyle name="Calculation 2 2 3 6 2 2" xfId="12692"/>
    <cellStyle name="Calculation 2 2 3 6 2 3" xfId="18762"/>
    <cellStyle name="Calculation 2 2 3 6 2 4" xfId="22242"/>
    <cellStyle name="Calculation 2 2 3 6 3" xfId="11150"/>
    <cellStyle name="Calculation 2 2 3 6 4" xfId="17469"/>
    <cellStyle name="Calculation 2 2 3 6 5" xfId="20534"/>
    <cellStyle name="Calculation 2 2 3 7" xfId="6004"/>
    <cellStyle name="Calculation 2 2 3 7 2" xfId="10745"/>
    <cellStyle name="Calculation 2 2 3 7 3" xfId="16708"/>
    <cellStyle name="Calculation 2 2 3 7 4" xfId="19522"/>
    <cellStyle name="Calculation 2 2 3 8" xfId="7712"/>
    <cellStyle name="Calculation 2 2 3 8 2" xfId="11733"/>
    <cellStyle name="Calculation 2 2 3 8 3" xfId="18000"/>
    <cellStyle name="Calculation 2 2 3 8 4" xfId="21230"/>
    <cellStyle name="Calculation 2 2 3 9" xfId="5198"/>
    <cellStyle name="Calculation 2 2 3 9 2" xfId="16096"/>
    <cellStyle name="Calculation 2 2 3 9 3" xfId="12884"/>
    <cellStyle name="Calculation 2 2 4" xfId="2992"/>
    <cellStyle name="Calculation 2 2 4 2" xfId="3379"/>
    <cellStyle name="Calculation 2 2 4 2 2" xfId="7814"/>
    <cellStyle name="Calculation 2 2 4 2 2 2" xfId="18079"/>
    <cellStyle name="Calculation 2 2 4 2 2 3" xfId="21332"/>
    <cellStyle name="Calculation 2 2 4 2 3" xfId="9507"/>
    <cellStyle name="Calculation 2 2 4 2 4" xfId="14757"/>
    <cellStyle name="Calculation 2 2 4 2 5" xfId="15311"/>
    <cellStyle name="Calculation 2 2 4 3" xfId="3762"/>
    <cellStyle name="Calculation 2 2 4 3 2" xfId="15033"/>
    <cellStyle name="Calculation 2 2 4 3 3" xfId="18400"/>
    <cellStyle name="Calculation 2 2 4 4" xfId="4145"/>
    <cellStyle name="Calculation 2 2 4 4 2" xfId="15308"/>
    <cellStyle name="Calculation 2 2 4 4 3" xfId="13852"/>
    <cellStyle name="Calculation 2 2 4 5" xfId="4527"/>
    <cellStyle name="Calculation 2 2 4 5 2" xfId="15582"/>
    <cellStyle name="Calculation 2 2 4 5 3" xfId="13478"/>
    <cellStyle name="Calculation 2 2 4 6" xfId="6106"/>
    <cellStyle name="Calculation 2 2 4 6 2" xfId="16787"/>
    <cellStyle name="Calculation 2 2 4 6 3" xfId="19624"/>
    <cellStyle name="Calculation 2 2 4 7" xfId="9142"/>
    <cellStyle name="Calculation 2 2 4 8" xfId="14477"/>
    <cellStyle name="Calculation 2 2 4 9" xfId="15286"/>
    <cellStyle name="Calculation 2 2 5" xfId="6307"/>
    <cellStyle name="Calculation 2 2 5 2" xfId="8015"/>
    <cellStyle name="Calculation 2 2 5 2 2" xfId="11991"/>
    <cellStyle name="Calculation 2 2 5 2 3" xfId="18232"/>
    <cellStyle name="Calculation 2 2 5 2 4" xfId="21533"/>
    <cellStyle name="Calculation 2 2 5 3" xfId="10854"/>
    <cellStyle name="Calculation 2 2 5 4" xfId="16941"/>
    <cellStyle name="Calculation 2 2 5 5" xfId="19825"/>
    <cellStyle name="Calculation 2 2 6" xfId="5521"/>
    <cellStyle name="Calculation 2 2 6 2" xfId="7230"/>
    <cellStyle name="Calculation 2 2 6 2 2" xfId="11351"/>
    <cellStyle name="Calculation 2 2 6 2 3" xfId="17633"/>
    <cellStyle name="Calculation 2 2 6 2 4" xfId="20748"/>
    <cellStyle name="Calculation 2 2 6 3" xfId="10491"/>
    <cellStyle name="Calculation 2 2 6 4" xfId="16342"/>
    <cellStyle name="Calculation 2 2 6 5" xfId="19039"/>
    <cellStyle name="Calculation 2 2 7" xfId="6210"/>
    <cellStyle name="Calculation 2 2 7 2" xfId="7918"/>
    <cellStyle name="Calculation 2 2 7 2 2" xfId="11895"/>
    <cellStyle name="Calculation 2 2 7 2 3" xfId="18170"/>
    <cellStyle name="Calculation 2 2 7 2 4" xfId="21436"/>
    <cellStyle name="Calculation 2 2 7 3" xfId="10848"/>
    <cellStyle name="Calculation 2 2 7 4" xfId="16878"/>
    <cellStyle name="Calculation 2 2 7 5" xfId="19728"/>
    <cellStyle name="Calculation 2 2 8" xfId="5431"/>
    <cellStyle name="Calculation 2 2 8 2" xfId="7140"/>
    <cellStyle name="Calculation 2 2 8 2 2" xfId="11274"/>
    <cellStyle name="Calculation 2 2 8 2 3" xfId="17556"/>
    <cellStyle name="Calculation 2 2 8 2 4" xfId="20658"/>
    <cellStyle name="Calculation 2 2 8 3" xfId="10448"/>
    <cellStyle name="Calculation 2 2 8 4" xfId="16266"/>
    <cellStyle name="Calculation 2 2 8 5" xfId="18949"/>
    <cellStyle name="Calculation 2 2 9" xfId="5782"/>
    <cellStyle name="Calculation 2 2 9 2" xfId="10558"/>
    <cellStyle name="Calculation 2 2 9 3" xfId="16555"/>
    <cellStyle name="Calculation 2 2 9 4" xfId="19300"/>
    <cellStyle name="Calculation 2 3" xfId="2667"/>
    <cellStyle name="Calculation 2 3 10" xfId="7513"/>
    <cellStyle name="Calculation 2 3 10 2" xfId="11556"/>
    <cellStyle name="Calculation 2 3 10 3" xfId="17862"/>
    <cellStyle name="Calculation 2 3 10 4" xfId="21031"/>
    <cellStyle name="Calculation 2 3 11" xfId="4919"/>
    <cellStyle name="Calculation 2 3 11 2" xfId="15889"/>
    <cellStyle name="Calculation 2 3 11 3" xfId="13100"/>
    <cellStyle name="Calculation 2 3 12" xfId="8824"/>
    <cellStyle name="Calculation 2 3 13" xfId="14242"/>
    <cellStyle name="Calculation 2 3 14" xfId="15261"/>
    <cellStyle name="Calculation 2 3 2" xfId="2726"/>
    <cellStyle name="Calculation 2 3 2 10" xfId="4941"/>
    <cellStyle name="Calculation 2 3 2 10 2" xfId="15911"/>
    <cellStyle name="Calculation 2 3 2 10 3" xfId="13078"/>
    <cellStyle name="Calculation 2 3 2 11" xfId="8881"/>
    <cellStyle name="Calculation 2 3 2 12" xfId="14287"/>
    <cellStyle name="Calculation 2 3 2 2" xfId="3216"/>
    <cellStyle name="Calculation 2 3 2 2 10" xfId="9346"/>
    <cellStyle name="Calculation 2 3 2 2 11" xfId="14652"/>
    <cellStyle name="Calculation 2 3 2 2 12" xfId="18410"/>
    <cellStyle name="Calculation 2 3 2 2 2" xfId="3603"/>
    <cellStyle name="Calculation 2 3 2 2 2 2" xfId="7964"/>
    <cellStyle name="Calculation 2 3 2 2 2 2 2" xfId="11940"/>
    <cellStyle name="Calculation 2 3 2 2 2 2 3" xfId="18192"/>
    <cellStyle name="Calculation 2 3 2 2 2 2 4" xfId="21482"/>
    <cellStyle name="Calculation 2 3 2 2 2 3" xfId="6256"/>
    <cellStyle name="Calculation 2 3 2 2 2 3 2" xfId="16900"/>
    <cellStyle name="Calculation 2 3 2 2 2 3 3" xfId="19774"/>
    <cellStyle name="Calculation 2 3 2 2 2 4" xfId="9695"/>
    <cellStyle name="Calculation 2 3 2 2 2 5" xfId="14932"/>
    <cellStyle name="Calculation 2 3 2 2 2 6" xfId="15533"/>
    <cellStyle name="Calculation 2 3 2 2 3" xfId="3986"/>
    <cellStyle name="Calculation 2 3 2 2 3 2" xfId="5125"/>
    <cellStyle name="Calculation 2 3 2 2 3 2 2" xfId="10365"/>
    <cellStyle name="Calculation 2 3 2 2 3 2 3" xfId="16057"/>
    <cellStyle name="Calculation 2 3 2 2 3 2 4" xfId="12794"/>
    <cellStyle name="Calculation 2 3 2 2 3 3" xfId="5277"/>
    <cellStyle name="Calculation 2 3 2 2 3 3 2" xfId="16155"/>
    <cellStyle name="Calculation 2 3 2 2 3 3 3" xfId="12746"/>
    <cellStyle name="Calculation 2 3 2 2 3 4" xfId="9905"/>
    <cellStyle name="Calculation 2 3 2 2 3 5" xfId="15208"/>
    <cellStyle name="Calculation 2 3 2 2 3 6" xfId="14005"/>
    <cellStyle name="Calculation 2 3 2 2 4" xfId="4369"/>
    <cellStyle name="Calculation 2 3 2 2 4 2" xfId="8271"/>
    <cellStyle name="Calculation 2 3 2 2 4 2 2" xfId="12239"/>
    <cellStyle name="Calculation 2 3 2 2 4 2 3" xfId="18425"/>
    <cellStyle name="Calculation 2 3 2 2 4 2 4" xfId="21789"/>
    <cellStyle name="Calculation 2 3 2 2 4 3" xfId="6563"/>
    <cellStyle name="Calculation 2 3 2 2 4 3 2" xfId="17134"/>
    <cellStyle name="Calculation 2 3 2 2 4 3 3" xfId="20081"/>
    <cellStyle name="Calculation 2 3 2 2 4 4" xfId="10083"/>
    <cellStyle name="Calculation 2 3 2 2 4 5" xfId="15483"/>
    <cellStyle name="Calculation 2 3 2 2 4 6" xfId="13636"/>
    <cellStyle name="Calculation 2 3 2 2 5" xfId="4751"/>
    <cellStyle name="Calculation 2 3 2 2 5 2" xfId="8503"/>
    <cellStyle name="Calculation 2 3 2 2 5 2 2" xfId="12471"/>
    <cellStyle name="Calculation 2 3 2 2 5 2 3" xfId="18596"/>
    <cellStyle name="Calculation 2 3 2 2 5 2 4" xfId="22021"/>
    <cellStyle name="Calculation 2 3 2 2 5 3" xfId="6795"/>
    <cellStyle name="Calculation 2 3 2 2 5 3 2" xfId="17304"/>
    <cellStyle name="Calculation 2 3 2 2 5 3 3" xfId="20313"/>
    <cellStyle name="Calculation 2 3 2 2 5 4" xfId="10260"/>
    <cellStyle name="Calculation 2 3 2 2 5 5" xfId="15756"/>
    <cellStyle name="Calculation 2 3 2 2 5 6" xfId="13254"/>
    <cellStyle name="Calculation 2 3 2 2 6" xfId="7027"/>
    <cellStyle name="Calculation 2 3 2 2 6 2" xfId="8735"/>
    <cellStyle name="Calculation 2 3 2 2 6 2 2" xfId="12703"/>
    <cellStyle name="Calculation 2 3 2 2 6 2 3" xfId="18768"/>
    <cellStyle name="Calculation 2 3 2 2 6 2 4" xfId="22253"/>
    <cellStyle name="Calculation 2 3 2 2 6 3" xfId="11161"/>
    <cellStyle name="Calculation 2 3 2 2 6 4" xfId="17475"/>
    <cellStyle name="Calculation 2 3 2 2 6 5" xfId="20545"/>
    <cellStyle name="Calculation 2 3 2 2 7" xfId="6015"/>
    <cellStyle name="Calculation 2 3 2 2 7 2" xfId="10756"/>
    <cellStyle name="Calculation 2 3 2 2 7 3" xfId="16714"/>
    <cellStyle name="Calculation 2 3 2 2 7 4" xfId="19533"/>
    <cellStyle name="Calculation 2 3 2 2 8" xfId="7723"/>
    <cellStyle name="Calculation 2 3 2 2 8 2" xfId="11744"/>
    <cellStyle name="Calculation 2 3 2 2 8 3" xfId="18006"/>
    <cellStyle name="Calculation 2 3 2 2 8 4" xfId="21241"/>
    <cellStyle name="Calculation 2 3 2 2 9" xfId="5209"/>
    <cellStyle name="Calculation 2 3 2 2 9 2" xfId="16102"/>
    <cellStyle name="Calculation 2 3 2 2 9 3" xfId="12766"/>
    <cellStyle name="Calculation 2 3 2 3" xfId="3273"/>
    <cellStyle name="Calculation 2 3 2 3 2" xfId="3660"/>
    <cellStyle name="Calculation 2 3 2 3 2 2" xfId="7312"/>
    <cellStyle name="Calculation 2 3 2 3 2 2 2" xfId="17705"/>
    <cellStyle name="Calculation 2 3 2 3 2 2 3" xfId="20830"/>
    <cellStyle name="Calculation 2 3 2 3 2 3" xfId="9744"/>
    <cellStyle name="Calculation 2 3 2 3 2 4" xfId="14974"/>
    <cellStyle name="Calculation 2 3 2 3 2 5" xfId="15754"/>
    <cellStyle name="Calculation 2 3 2 3 3" xfId="4043"/>
    <cellStyle name="Calculation 2 3 2 3 3 2" xfId="15249"/>
    <cellStyle name="Calculation 2 3 2 3 3 3" xfId="13948"/>
    <cellStyle name="Calculation 2 3 2 3 4" xfId="4426"/>
    <cellStyle name="Calculation 2 3 2 3 4 2" xfId="15525"/>
    <cellStyle name="Calculation 2 3 2 3 4 3" xfId="13579"/>
    <cellStyle name="Calculation 2 3 2 3 5" xfId="4808"/>
    <cellStyle name="Calculation 2 3 2 3 5 2" xfId="15797"/>
    <cellStyle name="Calculation 2 3 2 3 5 3" xfId="13198"/>
    <cellStyle name="Calculation 2 3 2 3 6" xfId="5603"/>
    <cellStyle name="Calculation 2 3 2 3 6 2" xfId="16414"/>
    <cellStyle name="Calculation 2 3 2 3 6 3" xfId="19121"/>
    <cellStyle name="Calculation 2 3 2 3 7" xfId="9403"/>
    <cellStyle name="Calculation 2 3 2 3 8" xfId="14694"/>
    <cellStyle name="Calculation 2 3 2 3 9" xfId="16677"/>
    <cellStyle name="Calculation 2 3 2 4" xfId="2891"/>
    <cellStyle name="Calculation 2 3 2 4 2" xfId="7170"/>
    <cellStyle name="Calculation 2 3 2 4 2 2" xfId="11300"/>
    <cellStyle name="Calculation 2 3 2 4 2 3" xfId="17581"/>
    <cellStyle name="Calculation 2 3 2 4 2 4" xfId="20688"/>
    <cellStyle name="Calculation 2 3 2 4 3" xfId="5461"/>
    <cellStyle name="Calculation 2 3 2 4 3 2" xfId="16291"/>
    <cellStyle name="Calculation 2 3 2 4 3 3" xfId="18979"/>
    <cellStyle name="Calculation 2 3 2 4 4" xfId="9043"/>
    <cellStyle name="Calculation 2 3 2 4 5" xfId="14420"/>
    <cellStyle name="Calculation 2 3 2 4 6" xfId="15115"/>
    <cellStyle name="Calculation 2 3 2 5" xfId="6399"/>
    <cellStyle name="Calculation 2 3 2 5 2" xfId="8107"/>
    <cellStyle name="Calculation 2 3 2 5 2 2" xfId="12075"/>
    <cellStyle name="Calculation 2 3 2 5 2 3" xfId="18313"/>
    <cellStyle name="Calculation 2 3 2 5 2 4" xfId="21625"/>
    <cellStyle name="Calculation 2 3 2 5 3" xfId="10917"/>
    <cellStyle name="Calculation 2 3 2 5 4" xfId="17022"/>
    <cellStyle name="Calculation 2 3 2 5 5" xfId="19917"/>
    <cellStyle name="Calculation 2 3 2 6" xfId="6631"/>
    <cellStyle name="Calculation 2 3 2 6 2" xfId="8339"/>
    <cellStyle name="Calculation 2 3 2 6 2 2" xfId="12307"/>
    <cellStyle name="Calculation 2 3 2 6 2 3" xfId="18484"/>
    <cellStyle name="Calculation 2 3 2 6 2 4" xfId="21857"/>
    <cellStyle name="Calculation 2 3 2 6 3" xfId="10957"/>
    <cellStyle name="Calculation 2 3 2 6 4" xfId="17193"/>
    <cellStyle name="Calculation 2 3 2 6 5" xfId="20149"/>
    <cellStyle name="Calculation 2 3 2 7" xfId="6863"/>
    <cellStyle name="Calculation 2 3 2 7 2" xfId="8571"/>
    <cellStyle name="Calculation 2 3 2 7 2 2" xfId="12539"/>
    <cellStyle name="Calculation 2 3 2 7 2 3" xfId="18655"/>
    <cellStyle name="Calculation 2 3 2 7 2 4" xfId="22089"/>
    <cellStyle name="Calculation 2 3 2 7 3" xfId="10997"/>
    <cellStyle name="Calculation 2 3 2 7 4" xfId="17363"/>
    <cellStyle name="Calculation 2 3 2 7 5" xfId="20381"/>
    <cellStyle name="Calculation 2 3 2 8" xfId="5844"/>
    <cellStyle name="Calculation 2 3 2 8 2" xfId="10592"/>
    <cellStyle name="Calculation 2 3 2 8 3" xfId="16599"/>
    <cellStyle name="Calculation 2 3 2 8 4" xfId="19362"/>
    <cellStyle name="Calculation 2 3 2 9" xfId="7552"/>
    <cellStyle name="Calculation 2 3 2 9 2" xfId="11580"/>
    <cellStyle name="Calculation 2 3 2 9 3" xfId="17891"/>
    <cellStyle name="Calculation 2 3 2 9 4" xfId="21070"/>
    <cellStyle name="Calculation 2 3 3" xfId="3159"/>
    <cellStyle name="Calculation 2 3 3 10" xfId="9289"/>
    <cellStyle name="Calculation 2 3 3 11" xfId="14610"/>
    <cellStyle name="Calculation 2 3 3 12" xfId="14943"/>
    <cellStyle name="Calculation 2 3 3 2" xfId="3546"/>
    <cellStyle name="Calculation 2 3 3 2 2" xfId="7279"/>
    <cellStyle name="Calculation 2 3 3 2 2 2" xfId="11384"/>
    <cellStyle name="Calculation 2 3 3 2 2 3" xfId="17677"/>
    <cellStyle name="Calculation 2 3 3 2 2 4" xfId="20797"/>
    <cellStyle name="Calculation 2 3 3 2 3" xfId="5570"/>
    <cellStyle name="Calculation 2 3 3 2 3 2" xfId="16386"/>
    <cellStyle name="Calculation 2 3 3 2 3 3" xfId="19088"/>
    <cellStyle name="Calculation 2 3 3 2 4" xfId="9638"/>
    <cellStyle name="Calculation 2 3 3 2 5" xfId="14890"/>
    <cellStyle name="Calculation 2 3 3 2 6" xfId="18397"/>
    <cellStyle name="Calculation 2 3 3 3" xfId="3929"/>
    <cellStyle name="Calculation 2 3 3 3 2" xfId="7081"/>
    <cellStyle name="Calculation 2 3 3 3 2 2" xfId="11215"/>
    <cellStyle name="Calculation 2 3 3 3 2 3" xfId="17514"/>
    <cellStyle name="Calculation 2 3 3 3 2 4" xfId="20599"/>
    <cellStyle name="Calculation 2 3 3 3 3" xfId="5372"/>
    <cellStyle name="Calculation 2 3 3 3 3 2" xfId="16224"/>
    <cellStyle name="Calculation 2 3 3 3 3 3" xfId="18890"/>
    <cellStyle name="Calculation 2 3 3 3 4" xfId="9852"/>
    <cellStyle name="Calculation 2 3 3 3 5" xfId="15166"/>
    <cellStyle name="Calculation 2 3 3 3 6" xfId="14062"/>
    <cellStyle name="Calculation 2 3 3 4" xfId="4312"/>
    <cellStyle name="Calculation 2 3 3 4 2" xfId="8181"/>
    <cellStyle name="Calculation 2 3 3 4 2 2" xfId="12149"/>
    <cellStyle name="Calculation 2 3 3 4 2 3" xfId="18376"/>
    <cellStyle name="Calculation 2 3 3 4 2 4" xfId="21699"/>
    <cellStyle name="Calculation 2 3 3 4 3" xfId="6473"/>
    <cellStyle name="Calculation 2 3 3 4 3 2" xfId="17085"/>
    <cellStyle name="Calculation 2 3 3 4 3 3" xfId="19991"/>
    <cellStyle name="Calculation 2 3 3 4 4" xfId="10030"/>
    <cellStyle name="Calculation 2 3 3 4 5" xfId="15441"/>
    <cellStyle name="Calculation 2 3 3 4 6" xfId="13693"/>
    <cellStyle name="Calculation 2 3 3 5" xfId="4694"/>
    <cellStyle name="Calculation 2 3 3 5 2" xfId="8413"/>
    <cellStyle name="Calculation 2 3 3 5 2 2" xfId="12381"/>
    <cellStyle name="Calculation 2 3 3 5 2 3" xfId="18547"/>
    <cellStyle name="Calculation 2 3 3 5 2 4" xfId="21931"/>
    <cellStyle name="Calculation 2 3 3 5 3" xfId="6705"/>
    <cellStyle name="Calculation 2 3 3 5 3 2" xfId="17256"/>
    <cellStyle name="Calculation 2 3 3 5 3 3" xfId="20223"/>
    <cellStyle name="Calculation 2 3 3 5 4" xfId="10207"/>
    <cellStyle name="Calculation 2 3 3 5 5" xfId="15715"/>
    <cellStyle name="Calculation 2 3 3 5 6" xfId="13311"/>
    <cellStyle name="Calculation 2 3 3 6" xfId="6937"/>
    <cellStyle name="Calculation 2 3 3 6 2" xfId="8645"/>
    <cellStyle name="Calculation 2 3 3 6 2 2" xfId="12613"/>
    <cellStyle name="Calculation 2 3 3 6 2 3" xfId="18718"/>
    <cellStyle name="Calculation 2 3 3 6 2 4" xfId="22163"/>
    <cellStyle name="Calculation 2 3 3 6 3" xfId="11071"/>
    <cellStyle name="Calculation 2 3 3 6 4" xfId="17426"/>
    <cellStyle name="Calculation 2 3 3 6 5" xfId="20455"/>
    <cellStyle name="Calculation 2 3 3 7" xfId="5925"/>
    <cellStyle name="Calculation 2 3 3 7 2" xfId="10666"/>
    <cellStyle name="Calculation 2 3 3 7 3" xfId="16664"/>
    <cellStyle name="Calculation 2 3 3 7 4" xfId="19443"/>
    <cellStyle name="Calculation 2 3 3 8" xfId="7633"/>
    <cellStyle name="Calculation 2 3 3 8 2" xfId="11654"/>
    <cellStyle name="Calculation 2 3 3 8 3" xfId="17956"/>
    <cellStyle name="Calculation 2 3 3 8 4" xfId="21151"/>
    <cellStyle name="Calculation 2 3 3 9" xfId="5021"/>
    <cellStyle name="Calculation 2 3 3 9 2" xfId="15979"/>
    <cellStyle name="Calculation 2 3 3 9 3" xfId="12998"/>
    <cellStyle name="Calculation 2 3 4" xfId="3063"/>
    <cellStyle name="Calculation 2 3 4 2" xfId="3450"/>
    <cellStyle name="Calculation 2 3 4 2 2" xfId="7787"/>
    <cellStyle name="Calculation 2 3 4 2 2 2" xfId="18055"/>
    <cellStyle name="Calculation 2 3 4 2 2 3" xfId="21305"/>
    <cellStyle name="Calculation 2 3 4 2 3" xfId="9557"/>
    <cellStyle name="Calculation 2 3 4 2 4" xfId="14813"/>
    <cellStyle name="Calculation 2 3 4 2 5" xfId="17451"/>
    <cellStyle name="Calculation 2 3 4 3" xfId="3833"/>
    <cellStyle name="Calculation 2 3 4 3 2" xfId="15089"/>
    <cellStyle name="Calculation 2 3 4 3 3" xfId="14190"/>
    <cellStyle name="Calculation 2 3 4 4" xfId="4216"/>
    <cellStyle name="Calculation 2 3 4 4 2" xfId="15364"/>
    <cellStyle name="Calculation 2 3 4 4 3" xfId="13789"/>
    <cellStyle name="Calculation 2 3 4 5" xfId="4598"/>
    <cellStyle name="Calculation 2 3 4 5 2" xfId="15638"/>
    <cellStyle name="Calculation 2 3 4 5 3" xfId="13407"/>
    <cellStyle name="Calculation 2 3 4 6" xfId="6079"/>
    <cellStyle name="Calculation 2 3 4 6 2" xfId="16763"/>
    <cellStyle name="Calculation 2 3 4 6 3" xfId="19597"/>
    <cellStyle name="Calculation 2 3 4 7" xfId="9203"/>
    <cellStyle name="Calculation 2 3 4 8" xfId="14533"/>
    <cellStyle name="Calculation 2 3 4 9" xfId="18156"/>
    <cellStyle name="Calculation 2 3 5" xfId="2867"/>
    <cellStyle name="Calculation 2 3 5 2" xfId="5122"/>
    <cellStyle name="Calculation 2 3 5 2 2" xfId="10363"/>
    <cellStyle name="Calculation 2 3 5 2 3" xfId="16054"/>
    <cellStyle name="Calculation 2 3 5 2 4" xfId="14161"/>
    <cellStyle name="Calculation 2 3 5 3" xfId="5280"/>
    <cellStyle name="Calculation 2 3 5 3 2" xfId="16158"/>
    <cellStyle name="Calculation 2 3 5 3 3" xfId="18798"/>
    <cellStyle name="Calculation 2 3 5 4" xfId="9020"/>
    <cellStyle name="Calculation 2 3 5 5" xfId="14403"/>
    <cellStyle name="Calculation 2 3 5 6" xfId="17126"/>
    <cellStyle name="Calculation 2 3 6" xfId="6377"/>
    <cellStyle name="Calculation 2 3 6 2" xfId="8085"/>
    <cellStyle name="Calculation 2 3 6 2 2" xfId="12053"/>
    <cellStyle name="Calculation 2 3 6 2 3" xfId="18291"/>
    <cellStyle name="Calculation 2 3 6 2 4" xfId="21603"/>
    <cellStyle name="Calculation 2 3 6 3" xfId="10895"/>
    <cellStyle name="Calculation 2 3 6 4" xfId="17000"/>
    <cellStyle name="Calculation 2 3 6 5" xfId="19895"/>
    <cellStyle name="Calculation 2 3 7" xfId="6609"/>
    <cellStyle name="Calculation 2 3 7 2" xfId="8317"/>
    <cellStyle name="Calculation 2 3 7 2 2" xfId="12285"/>
    <cellStyle name="Calculation 2 3 7 2 3" xfId="18462"/>
    <cellStyle name="Calculation 2 3 7 2 4" xfId="21835"/>
    <cellStyle name="Calculation 2 3 7 3" xfId="10935"/>
    <cellStyle name="Calculation 2 3 7 4" xfId="17171"/>
    <cellStyle name="Calculation 2 3 7 5" xfId="20127"/>
    <cellStyle name="Calculation 2 3 8" xfId="6841"/>
    <cellStyle name="Calculation 2 3 8 2" xfId="8549"/>
    <cellStyle name="Calculation 2 3 8 2 2" xfId="12517"/>
    <cellStyle name="Calculation 2 3 8 2 3" xfId="18633"/>
    <cellStyle name="Calculation 2 3 8 2 4" xfId="22067"/>
    <cellStyle name="Calculation 2 3 8 3" xfId="10975"/>
    <cellStyle name="Calculation 2 3 8 4" xfId="17341"/>
    <cellStyle name="Calculation 2 3 8 5" xfId="20359"/>
    <cellStyle name="Calculation 2 3 9" xfId="5805"/>
    <cellStyle name="Calculation 2 3 9 2" xfId="10570"/>
    <cellStyle name="Calculation 2 3 9 3" xfId="16570"/>
    <cellStyle name="Calculation 2 3 9 4" xfId="19323"/>
    <cellStyle name="Calculation 2 4" xfId="2832"/>
    <cellStyle name="Calculation 2 4 10" xfId="8985"/>
    <cellStyle name="Calculation 2 4 11" xfId="14373"/>
    <cellStyle name="Calculation 2 4 12" xfId="14221"/>
    <cellStyle name="Calculation 2 4 2" xfId="2765"/>
    <cellStyle name="Calculation 2 4 2 2" xfId="7355"/>
    <cellStyle name="Calculation 2 4 2 2 2" xfId="11441"/>
    <cellStyle name="Calculation 2 4 2 2 3" xfId="17742"/>
    <cellStyle name="Calculation 2 4 2 2 4" xfId="20873"/>
    <cellStyle name="Calculation 2 4 2 3" xfId="5646"/>
    <cellStyle name="Calculation 2 4 2 3 2" xfId="16451"/>
    <cellStyle name="Calculation 2 4 2 3 3" xfId="19164"/>
    <cellStyle name="Calculation 2 4 2 4" xfId="8920"/>
    <cellStyle name="Calculation 2 4 2 5" xfId="14316"/>
    <cellStyle name="Calculation 2 4 2 6" xfId="15468"/>
    <cellStyle name="Calculation 2 4 3" xfId="3313"/>
    <cellStyle name="Calculation 2 4 3 2" xfId="7177"/>
    <cellStyle name="Calculation 2 4 3 2 2" xfId="11307"/>
    <cellStyle name="Calculation 2 4 3 2 3" xfId="17588"/>
    <cellStyle name="Calculation 2 4 3 2 4" xfId="20695"/>
    <cellStyle name="Calculation 2 4 3 3" xfId="5468"/>
    <cellStyle name="Calculation 2 4 3 3 2" xfId="16298"/>
    <cellStyle name="Calculation 2 4 3 3 3" xfId="18986"/>
    <cellStyle name="Calculation 2 4 3 4" xfId="9443"/>
    <cellStyle name="Calculation 2 4 3 5" xfId="14725"/>
    <cellStyle name="Calculation 2 4 3 6" xfId="15278"/>
    <cellStyle name="Calculation 2 4 4" xfId="3699"/>
    <cellStyle name="Calculation 2 4 4 2" xfId="8142"/>
    <cellStyle name="Calculation 2 4 4 2 2" xfId="12110"/>
    <cellStyle name="Calculation 2 4 4 2 3" xfId="18345"/>
    <cellStyle name="Calculation 2 4 4 2 4" xfId="21660"/>
    <cellStyle name="Calculation 2 4 4 3" xfId="6434"/>
    <cellStyle name="Calculation 2 4 4 3 2" xfId="17054"/>
    <cellStyle name="Calculation 2 4 4 3 3" xfId="19952"/>
    <cellStyle name="Calculation 2 4 4 4" xfId="9766"/>
    <cellStyle name="Calculation 2 4 4 5" xfId="15004"/>
    <cellStyle name="Calculation 2 4 4 6" xfId="17695"/>
    <cellStyle name="Calculation 2 4 5" xfId="3312"/>
    <cellStyle name="Calculation 2 4 5 2" xfId="8374"/>
    <cellStyle name="Calculation 2 4 5 2 2" xfId="12342"/>
    <cellStyle name="Calculation 2 4 5 2 3" xfId="18516"/>
    <cellStyle name="Calculation 2 4 5 2 4" xfId="21892"/>
    <cellStyle name="Calculation 2 4 5 3" xfId="6666"/>
    <cellStyle name="Calculation 2 4 5 3 2" xfId="17225"/>
    <cellStyle name="Calculation 2 4 5 3 3" xfId="20184"/>
    <cellStyle name="Calculation 2 4 5 4" xfId="9442"/>
    <cellStyle name="Calculation 2 4 5 5" xfId="14724"/>
    <cellStyle name="Calculation 2 4 5 6" xfId="15553"/>
    <cellStyle name="Calculation 2 4 6" xfId="6898"/>
    <cellStyle name="Calculation 2 4 6 2" xfId="8606"/>
    <cellStyle name="Calculation 2 4 6 2 2" xfId="12574"/>
    <cellStyle name="Calculation 2 4 6 2 3" xfId="18687"/>
    <cellStyle name="Calculation 2 4 6 2 4" xfId="22124"/>
    <cellStyle name="Calculation 2 4 6 3" xfId="11032"/>
    <cellStyle name="Calculation 2 4 6 4" xfId="17395"/>
    <cellStyle name="Calculation 2 4 6 5" xfId="20416"/>
    <cellStyle name="Calculation 2 4 7" xfId="5886"/>
    <cellStyle name="Calculation 2 4 7 2" xfId="10627"/>
    <cellStyle name="Calculation 2 4 7 3" xfId="16633"/>
    <cellStyle name="Calculation 2 4 7 4" xfId="19404"/>
    <cellStyle name="Calculation 2 4 8" xfId="7594"/>
    <cellStyle name="Calculation 2 4 8 2" xfId="11615"/>
    <cellStyle name="Calculation 2 4 8 3" xfId="17925"/>
    <cellStyle name="Calculation 2 4 8 4" xfId="21112"/>
    <cellStyle name="Calculation 2 4 9" xfId="4979"/>
    <cellStyle name="Calculation 2 4 9 2" xfId="15946"/>
    <cellStyle name="Calculation 2 4 9 3" xfId="13040"/>
    <cellStyle name="Calculation 2 5" xfId="3118"/>
    <cellStyle name="Calculation 2 5 2" xfId="3505"/>
    <cellStyle name="Calculation 2 5 2 2" xfId="7407"/>
    <cellStyle name="Calculation 2 5 2 2 2" xfId="17780"/>
    <cellStyle name="Calculation 2 5 2 2 3" xfId="20925"/>
    <cellStyle name="Calculation 2 5 2 3" xfId="9598"/>
    <cellStyle name="Calculation 2 5 2 4" xfId="14856"/>
    <cellStyle name="Calculation 2 5 2 5" xfId="16891"/>
    <cellStyle name="Calculation 2 5 3" xfId="3888"/>
    <cellStyle name="Calculation 2 5 3 2" xfId="15132"/>
    <cellStyle name="Calculation 2 5 3 3" xfId="14172"/>
    <cellStyle name="Calculation 2 5 4" xfId="4271"/>
    <cellStyle name="Calculation 2 5 4 2" xfId="15407"/>
    <cellStyle name="Calculation 2 5 4 3" xfId="13734"/>
    <cellStyle name="Calculation 2 5 5" xfId="4653"/>
    <cellStyle name="Calculation 2 5 5 2" xfId="15681"/>
    <cellStyle name="Calculation 2 5 5 3" xfId="13352"/>
    <cellStyle name="Calculation 2 5 6" xfId="5698"/>
    <cellStyle name="Calculation 2 5 6 2" xfId="16489"/>
    <cellStyle name="Calculation 2 5 6 3" xfId="19216"/>
    <cellStyle name="Calculation 2 5 7" xfId="9249"/>
    <cellStyle name="Calculation 2 5 8" xfId="14576"/>
    <cellStyle name="Calculation 2 5 9" xfId="17985"/>
    <cellStyle name="Calculation 2 6" xfId="3039"/>
    <cellStyle name="Calculation 2 6 2" xfId="3426"/>
    <cellStyle name="Calculation 2 6 2 2" xfId="5119"/>
    <cellStyle name="Calculation 2 6 2 2 2" xfId="16052"/>
    <cellStyle name="Calculation 2 6 2 2 3" xfId="12931"/>
    <cellStyle name="Calculation 2 6 2 3" xfId="9539"/>
    <cellStyle name="Calculation 2 6 2 4" xfId="14794"/>
    <cellStyle name="Calculation 2 6 2 5" xfId="14790"/>
    <cellStyle name="Calculation 2 6 3" xfId="3809"/>
    <cellStyle name="Calculation 2 6 3 2" xfId="15070"/>
    <cellStyle name="Calculation 2 6 3 3" xfId="16753"/>
    <cellStyle name="Calculation 2 6 4" xfId="4192"/>
    <cellStyle name="Calculation 2 6 4 2" xfId="15345"/>
    <cellStyle name="Calculation 2 6 4 3" xfId="13813"/>
    <cellStyle name="Calculation 2 6 5" xfId="4574"/>
    <cellStyle name="Calculation 2 6 5 2" xfId="15619"/>
    <cellStyle name="Calculation 2 6 5 3" xfId="13431"/>
    <cellStyle name="Calculation 2 6 6" xfId="5283"/>
    <cellStyle name="Calculation 2 6 6 2" xfId="16161"/>
    <cellStyle name="Calculation 2 6 6 3" xfId="18801"/>
    <cellStyle name="Calculation 2 6 7" xfId="9179"/>
    <cellStyle name="Calculation 2 6 8" xfId="14514"/>
    <cellStyle name="Calculation 2 6 9" xfId="18162"/>
    <cellStyle name="Calculation 2 7" xfId="5532"/>
    <cellStyle name="Calculation 2 7 2" xfId="7241"/>
    <cellStyle name="Calculation 2 7 2 2" xfId="11352"/>
    <cellStyle name="Calculation 2 7 2 3" xfId="17644"/>
    <cellStyle name="Calculation 2 7 2 4" xfId="20759"/>
    <cellStyle name="Calculation 2 7 3" xfId="10492"/>
    <cellStyle name="Calculation 2 7 4" xfId="16353"/>
    <cellStyle name="Calculation 2 7 5" xfId="19050"/>
    <cellStyle name="Calculation 2 8" xfId="6339"/>
    <cellStyle name="Calculation 2 8 2" xfId="8047"/>
    <cellStyle name="Calculation 2 8 2 2" xfId="12018"/>
    <cellStyle name="Calculation 2 8 2 3" xfId="18259"/>
    <cellStyle name="Calculation 2 8 2 4" xfId="21565"/>
    <cellStyle name="Calculation 2 8 3" xfId="10874"/>
    <cellStyle name="Calculation 2 8 4" xfId="16968"/>
    <cellStyle name="Calculation 2 8 5" xfId="19857"/>
    <cellStyle name="Calculation 2 9" xfId="5261"/>
    <cellStyle name="Calculation 2 9 2" xfId="10401"/>
    <cellStyle name="Calculation 2 9 3" xfId="16143"/>
    <cellStyle name="Calculation 2 9 4" xfId="12833"/>
    <cellStyle name="Calculation 3" xfId="2685"/>
    <cellStyle name="Calculation 3 10" xfId="5731"/>
    <cellStyle name="Calculation 3 10 2" xfId="10513"/>
    <cellStyle name="Calculation 3 10 3" xfId="16514"/>
    <cellStyle name="Calculation 3 10 4" xfId="19249"/>
    <cellStyle name="Calculation 3 11" xfId="7440"/>
    <cellStyle name="Calculation 3 11 2" xfId="11500"/>
    <cellStyle name="Calculation 3 11 3" xfId="17805"/>
    <cellStyle name="Calculation 3 11 4" xfId="20958"/>
    <cellStyle name="Calculation 3 12" xfId="4863"/>
    <cellStyle name="Calculation 3 12 2" xfId="15840"/>
    <cellStyle name="Calculation 3 12 3" xfId="13143"/>
    <cellStyle name="Calculation 3 13" xfId="8840"/>
    <cellStyle name="Calculation 3 14" xfId="14258"/>
    <cellStyle name="Calculation 3 15" xfId="14664"/>
    <cellStyle name="Calculation 3 2" xfId="2742"/>
    <cellStyle name="Calculation 3 2 10" xfId="4930"/>
    <cellStyle name="Calculation 3 2 10 2" xfId="15900"/>
    <cellStyle name="Calculation 3 2 10 3" xfId="13089"/>
    <cellStyle name="Calculation 3 2 11" xfId="8897"/>
    <cellStyle name="Calculation 3 2 12" xfId="14301"/>
    <cellStyle name="Calculation 3 2 2" xfId="3232"/>
    <cellStyle name="Calculation 3 2 2 10" xfId="9362"/>
    <cellStyle name="Calculation 3 2 2 11" xfId="14666"/>
    <cellStyle name="Calculation 3 2 2 12" xfId="15613"/>
    <cellStyle name="Calculation 3 2 2 2" xfId="3619"/>
    <cellStyle name="Calculation 3 2 2 2 2" xfId="7980"/>
    <cellStyle name="Calculation 3 2 2 2 2 2" xfId="11956"/>
    <cellStyle name="Calculation 3 2 2 2 2 3" xfId="18205"/>
    <cellStyle name="Calculation 3 2 2 2 2 4" xfId="21498"/>
    <cellStyle name="Calculation 3 2 2 2 3" xfId="6272"/>
    <cellStyle name="Calculation 3 2 2 2 3 2" xfId="16914"/>
    <cellStyle name="Calculation 3 2 2 2 3 3" xfId="19790"/>
    <cellStyle name="Calculation 3 2 2 2 4" xfId="9711"/>
    <cellStyle name="Calculation 3 2 2 2 5" xfId="14946"/>
    <cellStyle name="Calculation 3 2 2 2 6" xfId="16059"/>
    <cellStyle name="Calculation 3 2 2 3" xfId="4002"/>
    <cellStyle name="Calculation 3 2 2 3 2" xfId="7327"/>
    <cellStyle name="Calculation 3 2 2 3 2 2" xfId="11417"/>
    <cellStyle name="Calculation 3 2 2 3 2 3" xfId="17717"/>
    <cellStyle name="Calculation 3 2 2 3 2 4" xfId="20845"/>
    <cellStyle name="Calculation 3 2 2 3 3" xfId="5618"/>
    <cellStyle name="Calculation 3 2 2 3 3 2" xfId="16426"/>
    <cellStyle name="Calculation 3 2 2 3 3 3" xfId="19136"/>
    <cellStyle name="Calculation 3 2 2 3 4" xfId="9921"/>
    <cellStyle name="Calculation 3 2 2 3 5" xfId="15221"/>
    <cellStyle name="Calculation 3 2 2 3 6" xfId="13989"/>
    <cellStyle name="Calculation 3 2 2 4" xfId="4385"/>
    <cellStyle name="Calculation 3 2 2 4 2" xfId="8287"/>
    <cellStyle name="Calculation 3 2 2 4 2 2" xfId="12255"/>
    <cellStyle name="Calculation 3 2 2 4 2 3" xfId="18439"/>
    <cellStyle name="Calculation 3 2 2 4 2 4" xfId="21805"/>
    <cellStyle name="Calculation 3 2 2 4 3" xfId="6579"/>
    <cellStyle name="Calculation 3 2 2 4 3 2" xfId="17148"/>
    <cellStyle name="Calculation 3 2 2 4 3 3" xfId="20097"/>
    <cellStyle name="Calculation 3 2 2 4 4" xfId="10099"/>
    <cellStyle name="Calculation 3 2 2 4 5" xfId="15497"/>
    <cellStyle name="Calculation 3 2 2 4 6" xfId="13620"/>
    <cellStyle name="Calculation 3 2 2 5" xfId="4767"/>
    <cellStyle name="Calculation 3 2 2 5 2" xfId="8519"/>
    <cellStyle name="Calculation 3 2 2 5 2 2" xfId="12487"/>
    <cellStyle name="Calculation 3 2 2 5 2 3" xfId="18610"/>
    <cellStyle name="Calculation 3 2 2 5 2 4" xfId="22037"/>
    <cellStyle name="Calculation 3 2 2 5 3" xfId="6811"/>
    <cellStyle name="Calculation 3 2 2 5 3 2" xfId="17318"/>
    <cellStyle name="Calculation 3 2 2 5 3 3" xfId="20329"/>
    <cellStyle name="Calculation 3 2 2 5 4" xfId="10276"/>
    <cellStyle name="Calculation 3 2 2 5 5" xfId="15769"/>
    <cellStyle name="Calculation 3 2 2 5 6" xfId="13238"/>
    <cellStyle name="Calculation 3 2 2 6" xfId="7043"/>
    <cellStyle name="Calculation 3 2 2 6 2" xfId="8751"/>
    <cellStyle name="Calculation 3 2 2 6 2 2" xfId="12719"/>
    <cellStyle name="Calculation 3 2 2 6 2 3" xfId="18782"/>
    <cellStyle name="Calculation 3 2 2 6 2 4" xfId="22269"/>
    <cellStyle name="Calculation 3 2 2 6 3" xfId="11177"/>
    <cellStyle name="Calculation 3 2 2 6 4" xfId="17489"/>
    <cellStyle name="Calculation 3 2 2 6 5" xfId="20561"/>
    <cellStyle name="Calculation 3 2 2 7" xfId="6031"/>
    <cellStyle name="Calculation 3 2 2 7 2" xfId="10772"/>
    <cellStyle name="Calculation 3 2 2 7 3" xfId="16728"/>
    <cellStyle name="Calculation 3 2 2 7 4" xfId="19549"/>
    <cellStyle name="Calculation 3 2 2 8" xfId="7739"/>
    <cellStyle name="Calculation 3 2 2 8 2" xfId="11760"/>
    <cellStyle name="Calculation 3 2 2 8 3" xfId="18020"/>
    <cellStyle name="Calculation 3 2 2 8 4" xfId="21257"/>
    <cellStyle name="Calculation 3 2 2 9" xfId="5225"/>
    <cellStyle name="Calculation 3 2 2 9 2" xfId="16116"/>
    <cellStyle name="Calculation 3 2 2 9 3" xfId="12869"/>
    <cellStyle name="Calculation 3 2 3" xfId="3289"/>
    <cellStyle name="Calculation 3 2 3 2" xfId="3676"/>
    <cellStyle name="Calculation 3 2 3 2 2" xfId="7304"/>
    <cellStyle name="Calculation 3 2 3 2 2 2" xfId="17697"/>
    <cellStyle name="Calculation 3 2 3 2 2 3" xfId="20822"/>
    <cellStyle name="Calculation 3 2 3 2 3" xfId="9755"/>
    <cellStyle name="Calculation 3 2 3 2 4" xfId="14988"/>
    <cellStyle name="Calculation 3 2 3 2 5" xfId="17288"/>
    <cellStyle name="Calculation 3 2 3 3" xfId="4059"/>
    <cellStyle name="Calculation 3 2 3 3 2" xfId="15263"/>
    <cellStyle name="Calculation 3 2 3 3 3" xfId="13932"/>
    <cellStyle name="Calculation 3 2 3 4" xfId="4442"/>
    <cellStyle name="Calculation 3 2 3 4 2" xfId="15538"/>
    <cellStyle name="Calculation 3 2 3 4 3" xfId="13563"/>
    <cellStyle name="Calculation 3 2 3 5" xfId="4824"/>
    <cellStyle name="Calculation 3 2 3 5 2" xfId="15810"/>
    <cellStyle name="Calculation 3 2 3 5 3" xfId="13182"/>
    <cellStyle name="Calculation 3 2 3 6" xfId="5595"/>
    <cellStyle name="Calculation 3 2 3 6 2" xfId="16406"/>
    <cellStyle name="Calculation 3 2 3 6 3" xfId="19113"/>
    <cellStyle name="Calculation 3 2 3 7" xfId="9419"/>
    <cellStyle name="Calculation 3 2 3 8" xfId="14708"/>
    <cellStyle name="Calculation 3 2 3 9" xfId="16072"/>
    <cellStyle name="Calculation 3 2 4" xfId="2907"/>
    <cellStyle name="Calculation 3 2 4 2" xfId="7122"/>
    <cellStyle name="Calculation 3 2 4 2 2" xfId="11256"/>
    <cellStyle name="Calculation 3 2 4 2 3" xfId="17542"/>
    <cellStyle name="Calculation 3 2 4 2 4" xfId="20640"/>
    <cellStyle name="Calculation 3 2 4 3" xfId="5413"/>
    <cellStyle name="Calculation 3 2 4 3 2" xfId="16252"/>
    <cellStyle name="Calculation 3 2 4 3 3" xfId="18931"/>
    <cellStyle name="Calculation 3 2 4 4" xfId="9059"/>
    <cellStyle name="Calculation 3 2 4 5" xfId="14433"/>
    <cellStyle name="Calculation 3 2 4 6" xfId="16061"/>
    <cellStyle name="Calculation 3 2 5" xfId="6388"/>
    <cellStyle name="Calculation 3 2 5 2" xfId="8096"/>
    <cellStyle name="Calculation 3 2 5 2 2" xfId="12064"/>
    <cellStyle name="Calculation 3 2 5 2 3" xfId="18302"/>
    <cellStyle name="Calculation 3 2 5 2 4" xfId="21614"/>
    <cellStyle name="Calculation 3 2 5 3" xfId="10906"/>
    <cellStyle name="Calculation 3 2 5 4" xfId="17011"/>
    <cellStyle name="Calculation 3 2 5 5" xfId="19906"/>
    <cellStyle name="Calculation 3 2 6" xfId="6620"/>
    <cellStyle name="Calculation 3 2 6 2" xfId="8328"/>
    <cellStyle name="Calculation 3 2 6 2 2" xfId="12296"/>
    <cellStyle name="Calculation 3 2 6 2 3" xfId="18473"/>
    <cellStyle name="Calculation 3 2 6 2 4" xfId="21846"/>
    <cellStyle name="Calculation 3 2 6 3" xfId="10946"/>
    <cellStyle name="Calculation 3 2 6 4" xfId="17182"/>
    <cellStyle name="Calculation 3 2 6 5" xfId="20138"/>
    <cellStyle name="Calculation 3 2 7" xfId="6852"/>
    <cellStyle name="Calculation 3 2 7 2" xfId="8560"/>
    <cellStyle name="Calculation 3 2 7 2 2" xfId="12528"/>
    <cellStyle name="Calculation 3 2 7 2 3" xfId="18644"/>
    <cellStyle name="Calculation 3 2 7 2 4" xfId="22078"/>
    <cellStyle name="Calculation 3 2 7 3" xfId="10986"/>
    <cellStyle name="Calculation 3 2 7 4" xfId="17352"/>
    <cellStyle name="Calculation 3 2 7 5" xfId="20370"/>
    <cellStyle name="Calculation 3 2 8" xfId="5821"/>
    <cellStyle name="Calculation 3 2 8 2" xfId="10581"/>
    <cellStyle name="Calculation 3 2 8 3" xfId="16583"/>
    <cellStyle name="Calculation 3 2 8 4" xfId="19339"/>
    <cellStyle name="Calculation 3 2 9" xfId="7529"/>
    <cellStyle name="Calculation 3 2 9 2" xfId="11567"/>
    <cellStyle name="Calculation 3 2 9 3" xfId="17875"/>
    <cellStyle name="Calculation 3 2 9 4" xfId="21047"/>
    <cellStyle name="Calculation 3 3" xfId="2666"/>
    <cellStyle name="Calculation 3 3 10" xfId="4881"/>
    <cellStyle name="Calculation 3 3 10 2" xfId="15856"/>
    <cellStyle name="Calculation 3 3 10 3" xfId="13125"/>
    <cellStyle name="Calculation 3 3 11" xfId="8823"/>
    <cellStyle name="Calculation 3 3 12" xfId="14241"/>
    <cellStyle name="Calculation 3 3 2" xfId="3158"/>
    <cellStyle name="Calculation 3 3 2 10" xfId="9288"/>
    <cellStyle name="Calculation 3 3 2 11" xfId="14609"/>
    <cellStyle name="Calculation 3 3 2 12" xfId="18203"/>
    <cellStyle name="Calculation 3 3 2 2" xfId="3545"/>
    <cellStyle name="Calculation 3 3 2 2 2" xfId="7369"/>
    <cellStyle name="Calculation 3 3 2 2 2 2" xfId="11455"/>
    <cellStyle name="Calculation 3 3 2 2 2 3" xfId="17753"/>
    <cellStyle name="Calculation 3 3 2 2 2 4" xfId="20887"/>
    <cellStyle name="Calculation 3 3 2 2 3" xfId="5660"/>
    <cellStyle name="Calculation 3 3 2 2 3 2" xfId="16462"/>
    <cellStyle name="Calculation 3 3 2 2 3 3" xfId="19178"/>
    <cellStyle name="Calculation 3 3 2 2 4" xfId="9637"/>
    <cellStyle name="Calculation 3 3 2 2 5" xfId="14889"/>
    <cellStyle name="Calculation 3 3 2 2 6" xfId="17106"/>
    <cellStyle name="Calculation 3 3 2 3" xfId="3928"/>
    <cellStyle name="Calculation 3 3 2 3 2" xfId="5151"/>
    <cellStyle name="Calculation 3 3 2 3 2 2" xfId="10385"/>
    <cellStyle name="Calculation 3 3 2 3 2 3" xfId="16075"/>
    <cellStyle name="Calculation 3 3 2 3 2 4" xfId="12776"/>
    <cellStyle name="Calculation 3 3 2 3 3" xfId="5342"/>
    <cellStyle name="Calculation 3 3 2 3 3 2" xfId="16209"/>
    <cellStyle name="Calculation 3 3 2 3 3 3" xfId="18860"/>
    <cellStyle name="Calculation 3 3 2 3 4" xfId="9851"/>
    <cellStyle name="Calculation 3 3 2 3 5" xfId="15165"/>
    <cellStyle name="Calculation 3 3 2 3 6" xfId="14063"/>
    <cellStyle name="Calculation 3 3 2 4" xfId="4311"/>
    <cellStyle name="Calculation 3 3 2 4 2" xfId="8182"/>
    <cellStyle name="Calculation 3 3 2 4 2 2" xfId="12150"/>
    <cellStyle name="Calculation 3 3 2 4 2 3" xfId="18377"/>
    <cellStyle name="Calculation 3 3 2 4 2 4" xfId="21700"/>
    <cellStyle name="Calculation 3 3 2 4 3" xfId="6474"/>
    <cellStyle name="Calculation 3 3 2 4 3 2" xfId="17086"/>
    <cellStyle name="Calculation 3 3 2 4 3 3" xfId="19992"/>
    <cellStyle name="Calculation 3 3 2 4 4" xfId="10029"/>
    <cellStyle name="Calculation 3 3 2 4 5" xfId="15440"/>
    <cellStyle name="Calculation 3 3 2 4 6" xfId="13694"/>
    <cellStyle name="Calculation 3 3 2 5" xfId="4693"/>
    <cellStyle name="Calculation 3 3 2 5 2" xfId="8414"/>
    <cellStyle name="Calculation 3 3 2 5 2 2" xfId="12382"/>
    <cellStyle name="Calculation 3 3 2 5 2 3" xfId="18548"/>
    <cellStyle name="Calculation 3 3 2 5 2 4" xfId="21932"/>
    <cellStyle name="Calculation 3 3 2 5 3" xfId="6706"/>
    <cellStyle name="Calculation 3 3 2 5 3 2" xfId="17257"/>
    <cellStyle name="Calculation 3 3 2 5 3 3" xfId="20224"/>
    <cellStyle name="Calculation 3 3 2 5 4" xfId="10206"/>
    <cellStyle name="Calculation 3 3 2 5 5" xfId="15714"/>
    <cellStyle name="Calculation 3 3 2 5 6" xfId="13312"/>
    <cellStyle name="Calculation 3 3 2 6" xfId="6938"/>
    <cellStyle name="Calculation 3 3 2 6 2" xfId="8646"/>
    <cellStyle name="Calculation 3 3 2 6 2 2" xfId="12614"/>
    <cellStyle name="Calculation 3 3 2 6 2 3" xfId="18719"/>
    <cellStyle name="Calculation 3 3 2 6 2 4" xfId="22164"/>
    <cellStyle name="Calculation 3 3 2 6 3" xfId="11072"/>
    <cellStyle name="Calculation 3 3 2 6 4" xfId="17427"/>
    <cellStyle name="Calculation 3 3 2 6 5" xfId="20456"/>
    <cellStyle name="Calculation 3 3 2 7" xfId="5926"/>
    <cellStyle name="Calculation 3 3 2 7 2" xfId="10667"/>
    <cellStyle name="Calculation 3 3 2 7 3" xfId="16665"/>
    <cellStyle name="Calculation 3 3 2 7 4" xfId="19444"/>
    <cellStyle name="Calculation 3 3 2 8" xfId="7634"/>
    <cellStyle name="Calculation 3 3 2 8 2" xfId="11655"/>
    <cellStyle name="Calculation 3 3 2 8 3" xfId="17957"/>
    <cellStyle name="Calculation 3 3 2 8 4" xfId="21152"/>
    <cellStyle name="Calculation 3 3 2 9" xfId="5022"/>
    <cellStyle name="Calculation 3 3 2 9 2" xfId="15980"/>
    <cellStyle name="Calculation 3 3 2 9 3" xfId="12997"/>
    <cellStyle name="Calculation 3 3 3" xfId="3064"/>
    <cellStyle name="Calculation 3 3 3 2" xfId="3451"/>
    <cellStyle name="Calculation 3 3 3 2 2" xfId="5073"/>
    <cellStyle name="Calculation 3 3 3 2 2 2" xfId="16013"/>
    <cellStyle name="Calculation 3 3 3 2 2 3" xfId="12959"/>
    <cellStyle name="Calculation 3 3 3 2 3" xfId="9558"/>
    <cellStyle name="Calculation 3 3 3 2 4" xfId="14814"/>
    <cellStyle name="Calculation 3 3 3 2 5" xfId="17281"/>
    <cellStyle name="Calculation 3 3 3 3" xfId="3834"/>
    <cellStyle name="Calculation 3 3 3 3 2" xfId="15090"/>
    <cellStyle name="Calculation 3 3 3 3 3" xfId="14189"/>
    <cellStyle name="Calculation 3 3 3 4" xfId="4217"/>
    <cellStyle name="Calculation 3 3 3 4 2" xfId="15365"/>
    <cellStyle name="Calculation 3 3 3 4 3" xfId="13788"/>
    <cellStyle name="Calculation 3 3 3 5" xfId="4599"/>
    <cellStyle name="Calculation 3 3 3 5 2" xfId="15639"/>
    <cellStyle name="Calculation 3 3 3 5 3" xfId="13406"/>
    <cellStyle name="Calculation 3 3 3 6" xfId="5294"/>
    <cellStyle name="Calculation 3 3 3 6 2" xfId="16170"/>
    <cellStyle name="Calculation 3 3 3 6 3" xfId="18812"/>
    <cellStyle name="Calculation 3 3 3 7" xfId="9204"/>
    <cellStyle name="Calculation 3 3 3 8" xfId="14534"/>
    <cellStyle name="Calculation 3 3 3 9" xfId="14849"/>
    <cellStyle name="Calculation 3 3 4" xfId="2866"/>
    <cellStyle name="Calculation 3 3 4 2" xfId="7213"/>
    <cellStyle name="Calculation 3 3 4 2 2" xfId="11339"/>
    <cellStyle name="Calculation 3 3 4 2 3" xfId="17618"/>
    <cellStyle name="Calculation 3 3 4 2 4" xfId="20731"/>
    <cellStyle name="Calculation 3 3 4 3" xfId="5504"/>
    <cellStyle name="Calculation 3 3 4 3 2" xfId="16327"/>
    <cellStyle name="Calculation 3 3 4 3 3" xfId="19022"/>
    <cellStyle name="Calculation 3 3 4 4" xfId="9019"/>
    <cellStyle name="Calculation 3 3 4 5" xfId="14402"/>
    <cellStyle name="Calculation 3 3 4 6" xfId="15575"/>
    <cellStyle name="Calculation 3 3 5" xfId="6125"/>
    <cellStyle name="Calculation 3 3 5 2" xfId="7833"/>
    <cellStyle name="Calculation 3 3 5 2 2" xfId="11839"/>
    <cellStyle name="Calculation 3 3 5 2 3" xfId="18095"/>
    <cellStyle name="Calculation 3 3 5 2 4" xfId="21351"/>
    <cellStyle name="Calculation 3 3 5 3" xfId="10816"/>
    <cellStyle name="Calculation 3 3 5 4" xfId="16803"/>
    <cellStyle name="Calculation 3 3 5 5" xfId="19643"/>
    <cellStyle name="Calculation 3 3 6" xfId="6308"/>
    <cellStyle name="Calculation 3 3 6 2" xfId="8016"/>
    <cellStyle name="Calculation 3 3 6 2 2" xfId="11992"/>
    <cellStyle name="Calculation 3 3 6 2 3" xfId="18233"/>
    <cellStyle name="Calculation 3 3 6 2 4" xfId="21534"/>
    <cellStyle name="Calculation 3 3 6 3" xfId="10855"/>
    <cellStyle name="Calculation 3 3 6 4" xfId="16942"/>
    <cellStyle name="Calculation 3 3 6 5" xfId="19826"/>
    <cellStyle name="Calculation 3 3 7" xfId="6119"/>
    <cellStyle name="Calculation 3 3 7 2" xfId="7827"/>
    <cellStyle name="Calculation 3 3 7 2 2" xfId="11835"/>
    <cellStyle name="Calculation 3 3 7 2 3" xfId="18091"/>
    <cellStyle name="Calculation 3 3 7 2 4" xfId="21345"/>
    <cellStyle name="Calculation 3 3 7 3" xfId="10815"/>
    <cellStyle name="Calculation 3 3 7 4" xfId="16799"/>
    <cellStyle name="Calculation 3 3 7 5" xfId="19637"/>
    <cellStyle name="Calculation 3 3 8" xfId="5750"/>
    <cellStyle name="Calculation 3 3 8 2" xfId="10531"/>
    <cellStyle name="Calculation 3 3 8 3" xfId="16530"/>
    <cellStyle name="Calculation 3 3 8 4" xfId="19268"/>
    <cellStyle name="Calculation 3 3 9" xfId="7459"/>
    <cellStyle name="Calculation 3 3 9 2" xfId="11518"/>
    <cellStyle name="Calculation 3 3 9 3" xfId="17821"/>
    <cellStyle name="Calculation 3 3 9 4" xfId="20977"/>
    <cellStyle name="Calculation 3 4" xfId="3175"/>
    <cellStyle name="Calculation 3 4 10" xfId="9305"/>
    <cellStyle name="Calculation 3 4 11" xfId="14623"/>
    <cellStyle name="Calculation 3 4 12" xfId="16887"/>
    <cellStyle name="Calculation 3 4 2" xfId="3562"/>
    <cellStyle name="Calculation 3 4 2 2" xfId="7436"/>
    <cellStyle name="Calculation 3 4 2 2 2" xfId="11497"/>
    <cellStyle name="Calculation 3 4 2 2 3" xfId="17801"/>
    <cellStyle name="Calculation 3 4 2 2 4" xfId="20954"/>
    <cellStyle name="Calculation 3 4 2 3" xfId="5727"/>
    <cellStyle name="Calculation 3 4 2 3 2" xfId="16510"/>
    <cellStyle name="Calculation 3 4 2 3 3" xfId="19245"/>
    <cellStyle name="Calculation 3 4 2 4" xfId="9654"/>
    <cellStyle name="Calculation 3 4 2 5" xfId="14903"/>
    <cellStyle name="Calculation 3 4 2 6" xfId="14525"/>
    <cellStyle name="Calculation 3 4 3" xfId="3945"/>
    <cellStyle name="Calculation 3 4 3 2" xfId="7384"/>
    <cellStyle name="Calculation 3 4 3 2 2" xfId="11470"/>
    <cellStyle name="Calculation 3 4 3 2 3" xfId="17763"/>
    <cellStyle name="Calculation 3 4 3 2 4" xfId="20902"/>
    <cellStyle name="Calculation 3 4 3 3" xfId="5675"/>
    <cellStyle name="Calculation 3 4 3 3 2" xfId="16472"/>
    <cellStyle name="Calculation 3 4 3 3 3" xfId="19193"/>
    <cellStyle name="Calculation 3 4 3 4" xfId="9868"/>
    <cellStyle name="Calculation 3 4 3 5" xfId="15179"/>
    <cellStyle name="Calculation 3 4 3 6" xfId="14046"/>
    <cellStyle name="Calculation 3 4 4" xfId="4328"/>
    <cellStyle name="Calculation 3 4 4 2" xfId="8165"/>
    <cellStyle name="Calculation 3 4 4 2 2" xfId="12133"/>
    <cellStyle name="Calculation 3 4 4 2 3" xfId="18363"/>
    <cellStyle name="Calculation 3 4 4 2 4" xfId="21683"/>
    <cellStyle name="Calculation 3 4 4 3" xfId="6457"/>
    <cellStyle name="Calculation 3 4 4 3 2" xfId="17072"/>
    <cellStyle name="Calculation 3 4 4 3 3" xfId="19975"/>
    <cellStyle name="Calculation 3 4 4 4" xfId="10046"/>
    <cellStyle name="Calculation 3 4 4 5" xfId="15454"/>
    <cellStyle name="Calculation 3 4 4 6" xfId="13677"/>
    <cellStyle name="Calculation 3 4 5" xfId="4710"/>
    <cellStyle name="Calculation 3 4 5 2" xfId="8397"/>
    <cellStyle name="Calculation 3 4 5 2 2" xfId="12365"/>
    <cellStyle name="Calculation 3 4 5 2 3" xfId="18534"/>
    <cellStyle name="Calculation 3 4 5 2 4" xfId="21915"/>
    <cellStyle name="Calculation 3 4 5 3" xfId="6689"/>
    <cellStyle name="Calculation 3 4 5 3 2" xfId="17243"/>
    <cellStyle name="Calculation 3 4 5 3 3" xfId="20207"/>
    <cellStyle name="Calculation 3 4 5 4" xfId="10223"/>
    <cellStyle name="Calculation 3 4 5 5" xfId="15728"/>
    <cellStyle name="Calculation 3 4 5 6" xfId="13295"/>
    <cellStyle name="Calculation 3 4 6" xfId="6921"/>
    <cellStyle name="Calculation 3 4 6 2" xfId="8629"/>
    <cellStyle name="Calculation 3 4 6 2 2" xfId="12597"/>
    <cellStyle name="Calculation 3 4 6 2 3" xfId="18705"/>
    <cellStyle name="Calculation 3 4 6 2 4" xfId="22147"/>
    <cellStyle name="Calculation 3 4 6 3" xfId="11055"/>
    <cellStyle name="Calculation 3 4 6 4" xfId="17413"/>
    <cellStyle name="Calculation 3 4 6 5" xfId="20439"/>
    <cellStyle name="Calculation 3 4 7" xfId="5909"/>
    <cellStyle name="Calculation 3 4 7 2" xfId="10650"/>
    <cellStyle name="Calculation 3 4 7 3" xfId="16651"/>
    <cellStyle name="Calculation 3 4 7 4" xfId="19427"/>
    <cellStyle name="Calculation 3 4 8" xfId="7617"/>
    <cellStyle name="Calculation 3 4 8 2" xfId="11638"/>
    <cellStyle name="Calculation 3 4 8 3" xfId="17943"/>
    <cellStyle name="Calculation 3 4 8 4" xfId="21135"/>
    <cellStyle name="Calculation 3 4 9" xfId="5004"/>
    <cellStyle name="Calculation 3 4 9 2" xfId="15966"/>
    <cellStyle name="Calculation 3 4 9 3" xfId="13015"/>
    <cellStyle name="Calculation 3 5" xfId="3048"/>
    <cellStyle name="Calculation 3 5 2" xfId="3435"/>
    <cellStyle name="Calculation 3 5 2 2" xfId="7226"/>
    <cellStyle name="Calculation 3 5 2 2 2" xfId="17629"/>
    <cellStyle name="Calculation 3 5 2 2 3" xfId="20744"/>
    <cellStyle name="Calculation 3 5 2 3" xfId="9547"/>
    <cellStyle name="Calculation 3 5 2 4" xfId="14801"/>
    <cellStyle name="Calculation 3 5 2 5" xfId="15704"/>
    <cellStyle name="Calculation 3 5 3" xfId="3818"/>
    <cellStyle name="Calculation 3 5 3 2" xfId="15077"/>
    <cellStyle name="Calculation 3 5 3 3" xfId="17839"/>
    <cellStyle name="Calculation 3 5 4" xfId="4201"/>
    <cellStyle name="Calculation 3 5 4 2" xfId="15352"/>
    <cellStyle name="Calculation 3 5 4 3" xfId="13804"/>
    <cellStyle name="Calculation 3 5 5" xfId="4583"/>
    <cellStyle name="Calculation 3 5 5 2" xfId="15626"/>
    <cellStyle name="Calculation 3 5 5 3" xfId="13422"/>
    <cellStyle name="Calculation 3 5 6" xfId="5517"/>
    <cellStyle name="Calculation 3 5 6 2" xfId="16338"/>
    <cellStyle name="Calculation 3 5 6 3" xfId="19035"/>
    <cellStyle name="Calculation 3 5 7" xfId="9188"/>
    <cellStyle name="Calculation 3 5 8" xfId="14521"/>
    <cellStyle name="Calculation 3 5 9" xfId="16533"/>
    <cellStyle name="Calculation 3 6" xfId="6173"/>
    <cellStyle name="Calculation 3 6 2" xfId="7881"/>
    <cellStyle name="Calculation 3 6 2 2" xfId="11872"/>
    <cellStyle name="Calculation 3 6 2 3" xfId="18137"/>
    <cellStyle name="Calculation 3 6 2 4" xfId="21399"/>
    <cellStyle name="Calculation 3 6 3" xfId="10832"/>
    <cellStyle name="Calculation 3 6 4" xfId="16845"/>
    <cellStyle name="Calculation 3 6 5" xfId="19691"/>
    <cellStyle name="Calculation 3 7" xfId="5444"/>
    <cellStyle name="Calculation 3 7 2" xfId="7153"/>
    <cellStyle name="Calculation 3 7 2 2" xfId="11284"/>
    <cellStyle name="Calculation 3 7 2 3" xfId="17567"/>
    <cellStyle name="Calculation 3 7 2 4" xfId="20671"/>
    <cellStyle name="Calculation 3 7 3" xfId="10458"/>
    <cellStyle name="Calculation 3 7 4" xfId="16277"/>
    <cellStyle name="Calculation 3 7 5" xfId="18962"/>
    <cellStyle name="Calculation 3 8" xfId="6148"/>
    <cellStyle name="Calculation 3 8 2" xfId="7856"/>
    <cellStyle name="Calculation 3 8 2 2" xfId="11854"/>
    <cellStyle name="Calculation 3 8 2 3" xfId="18115"/>
    <cellStyle name="Calculation 3 8 2 4" xfId="21374"/>
    <cellStyle name="Calculation 3 8 3" xfId="10823"/>
    <cellStyle name="Calculation 3 8 4" xfId="16823"/>
    <cellStyle name="Calculation 3 8 5" xfId="19666"/>
    <cellStyle name="Calculation 3 9" xfId="5439"/>
    <cellStyle name="Calculation 3 9 2" xfId="7148"/>
    <cellStyle name="Calculation 3 9 2 2" xfId="11280"/>
    <cellStyle name="Calculation 3 9 2 3" xfId="17563"/>
    <cellStyle name="Calculation 3 9 2 4" xfId="20666"/>
    <cellStyle name="Calculation 3 9 3" xfId="10454"/>
    <cellStyle name="Calculation 3 9 4" xfId="16273"/>
    <cellStyle name="Calculation 3 9 5" xfId="18957"/>
    <cellStyle name="Calculation 4" xfId="2993"/>
    <cellStyle name="Calculation 4 2" xfId="3380"/>
    <cellStyle name="Calculation 4 2 2" xfId="14758"/>
    <cellStyle name="Calculation 4 2 3" xfId="15036"/>
    <cellStyle name="Calculation 4 3" xfId="3763"/>
    <cellStyle name="Calculation 4 3 2" xfId="15034"/>
    <cellStyle name="Calculation 4 3 3" xfId="15283"/>
    <cellStyle name="Calculation 4 4" xfId="4146"/>
    <cellStyle name="Calculation 4 4 2" xfId="15309"/>
    <cellStyle name="Calculation 4 4 3" xfId="13851"/>
    <cellStyle name="Calculation 4 5" xfId="4528"/>
    <cellStyle name="Calculation 4 5 2" xfId="15583"/>
    <cellStyle name="Calculation 4 5 3" xfId="13477"/>
    <cellStyle name="Calculation 4 6" xfId="14478"/>
    <cellStyle name="Calculation 4 7" xfId="16233"/>
    <cellStyle name="Calculation 5" xfId="3090"/>
    <cellStyle name="Calculation 5 2" xfId="3477"/>
    <cellStyle name="Calculation 5 2 2" xfId="14834"/>
    <cellStyle name="Calculation 5 2 3" xfId="17499"/>
    <cellStyle name="Calculation 5 3" xfId="3860"/>
    <cellStyle name="Calculation 5 3 2" xfId="15110"/>
    <cellStyle name="Calculation 5 3 3" xfId="14202"/>
    <cellStyle name="Calculation 5 4" xfId="4243"/>
    <cellStyle name="Calculation 5 4 2" xfId="15385"/>
    <cellStyle name="Calculation 5 4 3" xfId="13762"/>
    <cellStyle name="Calculation 5 5" xfId="4625"/>
    <cellStyle name="Calculation 5 5 2" xfId="15659"/>
    <cellStyle name="Calculation 5 5 3" xfId="13380"/>
    <cellStyle name="Calculation 5 6" xfId="14554"/>
    <cellStyle name="Calculation 5 7" xfId="14366"/>
    <cellStyle name="Calculation 6" xfId="22390"/>
    <cellStyle name="Calculation 7" xfId="2534"/>
    <cellStyle name="Calculation 8" xfId="2063"/>
    <cellStyle name="Cálculo" xfId="12" builtinId="22" customBuiltin="1"/>
    <cellStyle name="Cálculo 2" xfId="217"/>
    <cellStyle name="Cálculo 2 2" xfId="218"/>
    <cellStyle name="Cálculo 2 2 2" xfId="2629"/>
    <cellStyle name="Cálculo 2 2 2 10" xfId="5139"/>
    <cellStyle name="Cálculo 2 2 2 10 2" xfId="10378"/>
    <cellStyle name="Cálculo 2 2 2 10 3" xfId="16067"/>
    <cellStyle name="Cálculo 2 2 2 10 4" xfId="12782"/>
    <cellStyle name="Cálculo 2 2 2 11" xfId="4856"/>
    <cellStyle name="Cálculo 2 2 2 11 2" xfId="15833"/>
    <cellStyle name="Cálculo 2 2 2 11 3" xfId="13150"/>
    <cellStyle name="Cálculo 2 2 2 12" xfId="8791"/>
    <cellStyle name="Cálculo 2 2 2 13" xfId="14166"/>
    <cellStyle name="Cálculo 2 2 2 2" xfId="2718"/>
    <cellStyle name="Cálculo 2 2 2 2 10" xfId="7494"/>
    <cellStyle name="Cálculo 2 2 2 2 10 2" xfId="11548"/>
    <cellStyle name="Cálculo 2 2 2 2 10 3" xfId="17849"/>
    <cellStyle name="Cálculo 2 2 2 2 10 4" xfId="21012"/>
    <cellStyle name="Cálculo 2 2 2 2 11" xfId="4911"/>
    <cellStyle name="Cálculo 2 2 2 2 11 2" xfId="15881"/>
    <cellStyle name="Cálculo 2 2 2 2 11 3" xfId="13108"/>
    <cellStyle name="Cálculo 2 2 2 2 12" xfId="8873"/>
    <cellStyle name="Cálculo 2 2 2 2 13" xfId="14284"/>
    <cellStyle name="Cálculo 2 2 2 2 14" xfId="17472"/>
    <cellStyle name="Cálculo 2 2 2 2 2" xfId="2645"/>
    <cellStyle name="Cálculo 2 2 2 2 2 10" xfId="4880"/>
    <cellStyle name="Cálculo 2 2 2 2 2 10 2" xfId="15855"/>
    <cellStyle name="Cálculo 2 2 2 2 2 10 3" xfId="13126"/>
    <cellStyle name="Cálculo 2 2 2 2 2 11" xfId="8802"/>
    <cellStyle name="Cálculo 2 2 2 2 2 12" xfId="14223"/>
    <cellStyle name="Cálculo 2 2 2 2 2 2" xfId="3137"/>
    <cellStyle name="Cálculo 2 2 2 2 2 2 10" xfId="9267"/>
    <cellStyle name="Cálculo 2 2 2 2 2 2 11" xfId="14591"/>
    <cellStyle name="Cálculo 2 2 2 2 2 2 12" xfId="16610"/>
    <cellStyle name="Cálculo 2 2 2 2 2 2 2" xfId="3524"/>
    <cellStyle name="Cálculo 2 2 2 2 2 2 2 2" xfId="7265"/>
    <cellStyle name="Cálculo 2 2 2 2 2 2 2 2 2" xfId="11370"/>
    <cellStyle name="Cálculo 2 2 2 2 2 2 2 2 3" xfId="17665"/>
    <cellStyle name="Cálculo 2 2 2 2 2 2 2 2 4" xfId="20783"/>
    <cellStyle name="Cálculo 2 2 2 2 2 2 2 3" xfId="5556"/>
    <cellStyle name="Cálculo 2 2 2 2 2 2 2 3 2" xfId="16374"/>
    <cellStyle name="Cálculo 2 2 2 2 2 2 2 3 3" xfId="19074"/>
    <cellStyle name="Cálculo 2 2 2 2 2 2 2 4" xfId="9616"/>
    <cellStyle name="Cálculo 2 2 2 2 2 2 2 5" xfId="14871"/>
    <cellStyle name="Cálculo 2 2 2 2 2 2 2 6" xfId="15673"/>
    <cellStyle name="Cálculo 2 2 2 2 2 2 3" xfId="3907"/>
    <cellStyle name="Cálculo 2 2 2 2 2 2 3 2" xfId="5093"/>
    <cellStyle name="Cálculo 2 2 2 2 2 2 3 2 2" xfId="10341"/>
    <cellStyle name="Cálculo 2 2 2 2 2 2 3 2 3" xfId="16029"/>
    <cellStyle name="Cálculo 2 2 2 2 2 2 3 2 4" xfId="14159"/>
    <cellStyle name="Cálculo 2 2 2 2 2 2 3 3" xfId="5324"/>
    <cellStyle name="Cálculo 2 2 2 2 2 2 3 3 2" xfId="16195"/>
    <cellStyle name="Cálculo 2 2 2 2 2 2 3 3 3" xfId="18842"/>
    <cellStyle name="Cálculo 2 2 2 2 2 2 3 4" xfId="9830"/>
    <cellStyle name="Cálculo 2 2 2 2 2 2 3 5" xfId="15147"/>
    <cellStyle name="Cálculo 2 2 2 2 2 2 3 6" xfId="14081"/>
    <cellStyle name="Cálculo 2 2 2 2 2 2 4" xfId="4290"/>
    <cellStyle name="Cálculo 2 2 2 2 2 2 4 2" xfId="8141"/>
    <cellStyle name="Cálculo 2 2 2 2 2 2 4 2 2" xfId="12109"/>
    <cellStyle name="Cálculo 2 2 2 2 2 2 4 2 3" xfId="18344"/>
    <cellStyle name="Cálculo 2 2 2 2 2 2 4 2 4" xfId="21659"/>
    <cellStyle name="Cálculo 2 2 2 2 2 2 4 3" xfId="6433"/>
    <cellStyle name="Cálculo 2 2 2 2 2 2 4 3 2" xfId="17053"/>
    <cellStyle name="Cálculo 2 2 2 2 2 2 4 3 3" xfId="19951"/>
    <cellStyle name="Cálculo 2 2 2 2 2 2 4 4" xfId="10008"/>
    <cellStyle name="Cálculo 2 2 2 2 2 2 4 5" xfId="15422"/>
    <cellStyle name="Cálculo 2 2 2 2 2 2 4 6" xfId="13715"/>
    <cellStyle name="Cálculo 2 2 2 2 2 2 5" xfId="4672"/>
    <cellStyle name="Cálculo 2 2 2 2 2 2 5 2" xfId="8373"/>
    <cellStyle name="Cálculo 2 2 2 2 2 2 5 2 2" xfId="12341"/>
    <cellStyle name="Cálculo 2 2 2 2 2 2 5 2 3" xfId="18515"/>
    <cellStyle name="Cálculo 2 2 2 2 2 2 5 2 4" xfId="21891"/>
    <cellStyle name="Cálculo 2 2 2 2 2 2 5 3" xfId="6665"/>
    <cellStyle name="Cálculo 2 2 2 2 2 2 5 3 2" xfId="17224"/>
    <cellStyle name="Cálculo 2 2 2 2 2 2 5 3 3" xfId="20183"/>
    <cellStyle name="Cálculo 2 2 2 2 2 2 5 4" xfId="10185"/>
    <cellStyle name="Cálculo 2 2 2 2 2 2 5 5" xfId="15696"/>
    <cellStyle name="Cálculo 2 2 2 2 2 2 5 6" xfId="13333"/>
    <cellStyle name="Cálculo 2 2 2 2 2 2 6" xfId="6897"/>
    <cellStyle name="Cálculo 2 2 2 2 2 2 6 2" xfId="8605"/>
    <cellStyle name="Cálculo 2 2 2 2 2 2 6 2 2" xfId="12573"/>
    <cellStyle name="Cálculo 2 2 2 2 2 2 6 2 3" xfId="18686"/>
    <cellStyle name="Cálculo 2 2 2 2 2 2 6 2 4" xfId="22123"/>
    <cellStyle name="Cálculo 2 2 2 2 2 2 6 3" xfId="11031"/>
    <cellStyle name="Cálculo 2 2 2 2 2 2 6 4" xfId="17394"/>
    <cellStyle name="Cálculo 2 2 2 2 2 2 6 5" xfId="20415"/>
    <cellStyle name="Cálculo 2 2 2 2 2 2 7" xfId="5885"/>
    <cellStyle name="Cálculo 2 2 2 2 2 2 7 2" xfId="10626"/>
    <cellStyle name="Cálculo 2 2 2 2 2 2 7 3" xfId="16632"/>
    <cellStyle name="Cálculo 2 2 2 2 2 2 7 4" xfId="19403"/>
    <cellStyle name="Cálculo 2 2 2 2 2 2 8" xfId="7593"/>
    <cellStyle name="Cálculo 2 2 2 2 2 2 8 2" xfId="11614"/>
    <cellStyle name="Cálculo 2 2 2 2 2 2 8 3" xfId="17924"/>
    <cellStyle name="Cálculo 2 2 2 2 2 2 8 4" xfId="21111"/>
    <cellStyle name="Cálculo 2 2 2 2 2 2 9" xfId="4975"/>
    <cellStyle name="Cálculo 2 2 2 2 2 2 9 2" xfId="15942"/>
    <cellStyle name="Cálculo 2 2 2 2 2 2 9 3" xfId="13044"/>
    <cellStyle name="Cálculo 2 2 2 2 2 3" xfId="3029"/>
    <cellStyle name="Cálculo 2 2 2 2 2 3 2" xfId="3416"/>
    <cellStyle name="Cálculo 2 2 2 2 2 3 2 2" xfId="7406"/>
    <cellStyle name="Cálculo 2 2 2 2 2 3 2 2 2" xfId="17779"/>
    <cellStyle name="Cálculo 2 2 2 2 2 3 2 2 3" xfId="20924"/>
    <cellStyle name="Cálculo 2 2 2 2 2 3 2 3" xfId="9533"/>
    <cellStyle name="Cálculo 2 2 2 2 2 3 2 4" xfId="14785"/>
    <cellStyle name="Cálculo 2 2 2 2 2 3 2 5" xfId="16883"/>
    <cellStyle name="Cálculo 2 2 2 2 2 3 3" xfId="3799"/>
    <cellStyle name="Cálculo 2 2 2 2 2 3 3 2" xfId="15061"/>
    <cellStyle name="Cálculo 2 2 2 2 2 3 3 3" xfId="17998"/>
    <cellStyle name="Cálculo 2 2 2 2 2 3 4" xfId="4182"/>
    <cellStyle name="Cálculo 2 2 2 2 2 3 4 2" xfId="15336"/>
    <cellStyle name="Cálculo 2 2 2 2 2 3 4 3" xfId="13823"/>
    <cellStyle name="Cálculo 2 2 2 2 2 3 5" xfId="4564"/>
    <cellStyle name="Cálculo 2 2 2 2 2 3 5 2" xfId="15610"/>
    <cellStyle name="Cálculo 2 2 2 2 2 3 5 3" xfId="13441"/>
    <cellStyle name="Cálculo 2 2 2 2 2 3 6" xfId="5697"/>
    <cellStyle name="Cálculo 2 2 2 2 2 3 6 2" xfId="16488"/>
    <cellStyle name="Cálculo 2 2 2 2 2 3 6 3" xfId="19215"/>
    <cellStyle name="Cálculo 2 2 2 2 2 3 7" xfId="9171"/>
    <cellStyle name="Cálculo 2 2 2 2 2 3 8" xfId="14505"/>
    <cellStyle name="Cálculo 2 2 2 2 2 3 9" xfId="16703"/>
    <cellStyle name="Cálculo 2 2 2 2 2 4" xfId="2845"/>
    <cellStyle name="Cálculo 2 2 2 2 2 4 2" xfId="5145"/>
    <cellStyle name="Cálculo 2 2 2 2 2 4 2 2" xfId="10384"/>
    <cellStyle name="Cálculo 2 2 2 2 2 4 2 3" xfId="16071"/>
    <cellStyle name="Cálculo 2 2 2 2 2 4 2 4" xfId="12925"/>
    <cellStyle name="Cálculo 2 2 2 2 2 4 3" xfId="5322"/>
    <cellStyle name="Cálculo 2 2 2 2 2 4 3 2" xfId="16193"/>
    <cellStyle name="Cálculo 2 2 2 2 2 4 3 3" xfId="18840"/>
    <cellStyle name="Cálculo 2 2 2 2 2 4 4" xfId="8998"/>
    <cellStyle name="Cálculo 2 2 2 2 2 4 5" xfId="14384"/>
    <cellStyle name="Cálculo 2 2 2 2 2 4 6" xfId="17502"/>
    <cellStyle name="Cálculo 2 2 2 2 2 5" xfId="5632"/>
    <cellStyle name="Cálculo 2 2 2 2 2 5 2" xfId="7341"/>
    <cellStyle name="Cálculo 2 2 2 2 2 5 2 2" xfId="11427"/>
    <cellStyle name="Cálculo 2 2 2 2 2 5 2 3" xfId="17730"/>
    <cellStyle name="Cálculo 2 2 2 2 2 5 2 4" xfId="20859"/>
    <cellStyle name="Cálculo 2 2 2 2 2 5 3" xfId="10505"/>
    <cellStyle name="Cálculo 2 2 2 2 2 5 4" xfId="16439"/>
    <cellStyle name="Cálculo 2 2 2 2 2 5 5" xfId="19150"/>
    <cellStyle name="Cálculo 2 2 2 2 2 6" xfId="6115"/>
    <cellStyle name="Cálculo 2 2 2 2 2 6 2" xfId="7823"/>
    <cellStyle name="Cálculo 2 2 2 2 2 6 2 2" xfId="11833"/>
    <cellStyle name="Cálculo 2 2 2 2 2 6 2 3" xfId="18087"/>
    <cellStyle name="Cálculo 2 2 2 2 2 6 2 4" xfId="21341"/>
    <cellStyle name="Cálculo 2 2 2 2 2 6 3" xfId="10813"/>
    <cellStyle name="Cálculo 2 2 2 2 2 6 4" xfId="16795"/>
    <cellStyle name="Cálculo 2 2 2 2 2 6 5" xfId="19633"/>
    <cellStyle name="Cálculo 2 2 2 2 2 7" xfId="6195"/>
    <cellStyle name="Cálculo 2 2 2 2 2 7 2" xfId="7903"/>
    <cellStyle name="Cálculo 2 2 2 2 2 7 2 2" xfId="11886"/>
    <cellStyle name="Cálculo 2 2 2 2 2 7 2 3" xfId="18157"/>
    <cellStyle name="Cálculo 2 2 2 2 2 7 2 4" xfId="21421"/>
    <cellStyle name="Cálculo 2 2 2 2 2 7 3" xfId="10843"/>
    <cellStyle name="Cálculo 2 2 2 2 2 7 4" xfId="16865"/>
    <cellStyle name="Cálculo 2 2 2 2 2 7 5" xfId="19713"/>
    <cellStyle name="Cálculo 2 2 2 2 2 8" xfId="5749"/>
    <cellStyle name="Cálculo 2 2 2 2 2 8 2" xfId="10530"/>
    <cellStyle name="Cálculo 2 2 2 2 2 8 3" xfId="16529"/>
    <cellStyle name="Cálculo 2 2 2 2 2 8 4" xfId="19267"/>
    <cellStyle name="Cálculo 2 2 2 2 2 9" xfId="7458"/>
    <cellStyle name="Cálculo 2 2 2 2 2 9 2" xfId="11517"/>
    <cellStyle name="Cálculo 2 2 2 2 2 9 3" xfId="17820"/>
    <cellStyle name="Cálculo 2 2 2 2 2 9 4" xfId="20976"/>
    <cellStyle name="Cálculo 2 2 2 2 3" xfId="3208"/>
    <cellStyle name="Cálculo 2 2 2 2 3 10" xfId="9338"/>
    <cellStyle name="Cálculo 2 2 2 2 3 11" xfId="14649"/>
    <cellStyle name="Cálculo 2 2 2 2 3 12" xfId="17990"/>
    <cellStyle name="Cálculo 2 2 2 2 3 2" xfId="3595"/>
    <cellStyle name="Cálculo 2 2 2 2 3 2 2" xfId="7956"/>
    <cellStyle name="Cálculo 2 2 2 2 3 2 2 2" xfId="11932"/>
    <cellStyle name="Cálculo 2 2 2 2 3 2 2 3" xfId="18189"/>
    <cellStyle name="Cálculo 2 2 2 2 3 2 2 4" xfId="21474"/>
    <cellStyle name="Cálculo 2 2 2 2 3 2 3" xfId="6248"/>
    <cellStyle name="Cálculo 2 2 2 2 3 2 3 2" xfId="16897"/>
    <cellStyle name="Cálculo 2 2 2 2 3 2 3 3" xfId="19766"/>
    <cellStyle name="Cálculo 2 2 2 2 3 2 4" xfId="9687"/>
    <cellStyle name="Cálculo 2 2 2 2 3 2 5" xfId="14929"/>
    <cellStyle name="Cálculo 2 2 2 2 3 2 6" xfId="16423"/>
    <cellStyle name="Cálculo 2 2 2 2 3 3" xfId="3978"/>
    <cellStyle name="Cálculo 2 2 2 2 3 3 2" xfId="7329"/>
    <cellStyle name="Cálculo 2 2 2 2 3 3 2 2" xfId="11419"/>
    <cellStyle name="Cálculo 2 2 2 2 3 3 2 3" xfId="17719"/>
    <cellStyle name="Cálculo 2 2 2 2 3 3 2 4" xfId="20847"/>
    <cellStyle name="Cálculo 2 2 2 2 3 3 3" xfId="5620"/>
    <cellStyle name="Cálculo 2 2 2 2 3 3 3 2" xfId="16428"/>
    <cellStyle name="Cálculo 2 2 2 2 3 3 3 3" xfId="19138"/>
    <cellStyle name="Cálculo 2 2 2 2 3 3 4" xfId="9897"/>
    <cellStyle name="Cálculo 2 2 2 2 3 3 5" xfId="15205"/>
    <cellStyle name="Cálculo 2 2 2 2 3 3 6" xfId="14013"/>
    <cellStyle name="Cálculo 2 2 2 2 3 4" xfId="4361"/>
    <cellStyle name="Cálculo 2 2 2 2 3 4 2" xfId="8263"/>
    <cellStyle name="Cálculo 2 2 2 2 3 4 2 2" xfId="12231"/>
    <cellStyle name="Cálculo 2 2 2 2 3 4 2 3" xfId="18422"/>
    <cellStyle name="Cálculo 2 2 2 2 3 4 2 4" xfId="21781"/>
    <cellStyle name="Cálculo 2 2 2 2 3 4 3" xfId="6555"/>
    <cellStyle name="Cálculo 2 2 2 2 3 4 3 2" xfId="17131"/>
    <cellStyle name="Cálculo 2 2 2 2 3 4 3 3" xfId="20073"/>
    <cellStyle name="Cálculo 2 2 2 2 3 4 4" xfId="10075"/>
    <cellStyle name="Cálculo 2 2 2 2 3 4 5" xfId="15480"/>
    <cellStyle name="Cálculo 2 2 2 2 3 4 6" xfId="13644"/>
    <cellStyle name="Cálculo 2 2 2 2 3 5" xfId="4743"/>
    <cellStyle name="Cálculo 2 2 2 2 3 5 2" xfId="8495"/>
    <cellStyle name="Cálculo 2 2 2 2 3 5 2 2" xfId="12463"/>
    <cellStyle name="Cálculo 2 2 2 2 3 5 2 3" xfId="18593"/>
    <cellStyle name="Cálculo 2 2 2 2 3 5 2 4" xfId="22013"/>
    <cellStyle name="Cálculo 2 2 2 2 3 5 3" xfId="6787"/>
    <cellStyle name="Cálculo 2 2 2 2 3 5 3 2" xfId="17301"/>
    <cellStyle name="Cálculo 2 2 2 2 3 5 3 3" xfId="20305"/>
    <cellStyle name="Cálculo 2 2 2 2 3 5 4" xfId="10252"/>
    <cellStyle name="Cálculo 2 2 2 2 3 5 5" xfId="15753"/>
    <cellStyle name="Cálculo 2 2 2 2 3 5 6" xfId="13262"/>
    <cellStyle name="Cálculo 2 2 2 2 3 6" xfId="7019"/>
    <cellStyle name="Cálculo 2 2 2 2 3 6 2" xfId="8727"/>
    <cellStyle name="Cálculo 2 2 2 2 3 6 2 2" xfId="12695"/>
    <cellStyle name="Cálculo 2 2 2 2 3 6 2 3" xfId="18764"/>
    <cellStyle name="Cálculo 2 2 2 2 3 6 2 4" xfId="22245"/>
    <cellStyle name="Cálculo 2 2 2 2 3 6 3" xfId="11153"/>
    <cellStyle name="Cálculo 2 2 2 2 3 6 4" xfId="17471"/>
    <cellStyle name="Cálculo 2 2 2 2 3 6 5" xfId="20537"/>
    <cellStyle name="Cálculo 2 2 2 2 3 7" xfId="6007"/>
    <cellStyle name="Cálculo 2 2 2 2 3 7 2" xfId="10748"/>
    <cellStyle name="Cálculo 2 2 2 2 3 7 3" xfId="16710"/>
    <cellStyle name="Cálculo 2 2 2 2 3 7 4" xfId="19525"/>
    <cellStyle name="Cálculo 2 2 2 2 3 8" xfId="7715"/>
    <cellStyle name="Cálculo 2 2 2 2 3 8 2" xfId="11736"/>
    <cellStyle name="Cálculo 2 2 2 2 3 8 3" xfId="18002"/>
    <cellStyle name="Cálculo 2 2 2 2 3 8 4" xfId="21233"/>
    <cellStyle name="Cálculo 2 2 2 2 3 9" xfId="5201"/>
    <cellStyle name="Cálculo 2 2 2 2 3 9 2" xfId="16098"/>
    <cellStyle name="Cálculo 2 2 2 2 3 9 3" xfId="12881"/>
    <cellStyle name="Cálculo 2 2 2 2 4" xfId="3265"/>
    <cellStyle name="Cálculo 2 2 2 2 4 2" xfId="3652"/>
    <cellStyle name="Cálculo 2 2 2 2 4 2 2" xfId="7244"/>
    <cellStyle name="Cálculo 2 2 2 2 4 2 2 2" xfId="17647"/>
    <cellStyle name="Cálculo 2 2 2 2 4 2 2 3" xfId="20762"/>
    <cellStyle name="Cálculo 2 2 2 2 4 2 3" xfId="9743"/>
    <cellStyle name="Cálculo 2 2 2 2 4 2 4" xfId="14970"/>
    <cellStyle name="Cálculo 2 2 2 2 4 2 5" xfId="14692"/>
    <cellStyle name="Cálculo 2 2 2 2 4 3" xfId="4035"/>
    <cellStyle name="Cálculo 2 2 2 2 4 3 2" xfId="15245"/>
    <cellStyle name="Cálculo 2 2 2 2 4 3 3" xfId="13956"/>
    <cellStyle name="Cálculo 2 2 2 2 4 4" xfId="4418"/>
    <cellStyle name="Cálculo 2 2 2 2 4 4 2" xfId="15521"/>
    <cellStyle name="Cálculo 2 2 2 2 4 4 3" xfId="13587"/>
    <cellStyle name="Cálculo 2 2 2 2 4 5" xfId="4800"/>
    <cellStyle name="Cálculo 2 2 2 2 4 5 2" xfId="15793"/>
    <cellStyle name="Cálculo 2 2 2 2 4 5 3" xfId="13206"/>
    <cellStyle name="Cálculo 2 2 2 2 4 6" xfId="5535"/>
    <cellStyle name="Cálculo 2 2 2 2 4 6 2" xfId="16356"/>
    <cellStyle name="Cálculo 2 2 2 2 4 6 3" xfId="19053"/>
    <cellStyle name="Cálculo 2 2 2 2 4 7" xfId="9395"/>
    <cellStyle name="Cálculo 2 2 2 2 4 8" xfId="14690"/>
    <cellStyle name="Cálculo 2 2 2 2 4 9" xfId="16531"/>
    <cellStyle name="Cálculo 2 2 2 2 5" xfId="6295"/>
    <cellStyle name="Cálculo 2 2 2 2 5 2" xfId="8003"/>
    <cellStyle name="Cálculo 2 2 2 2 5 2 2" xfId="11979"/>
    <cellStyle name="Cálculo 2 2 2 2 5 2 3" xfId="18221"/>
    <cellStyle name="Cálculo 2 2 2 2 5 2 4" xfId="21521"/>
    <cellStyle name="Cálculo 2 2 2 2 5 3" xfId="10851"/>
    <cellStyle name="Cálculo 2 2 2 2 5 4" xfId="16930"/>
    <cellStyle name="Cálculo 2 2 2 2 5 5" xfId="19813"/>
    <cellStyle name="Cálculo 2 2 2 2 6" xfId="5622"/>
    <cellStyle name="Cálculo 2 2 2 2 6 2" xfId="7331"/>
    <cellStyle name="Cálculo 2 2 2 2 6 2 2" xfId="11421"/>
    <cellStyle name="Cálculo 2 2 2 2 6 2 3" xfId="17721"/>
    <cellStyle name="Cálculo 2 2 2 2 6 2 4" xfId="20849"/>
    <cellStyle name="Cálculo 2 2 2 2 6 3" xfId="10499"/>
    <cellStyle name="Cálculo 2 2 2 2 6 4" xfId="16430"/>
    <cellStyle name="Cálculo 2 2 2 2 6 5" xfId="19140"/>
    <cellStyle name="Cálculo 2 2 2 2 7" xfId="6185"/>
    <cellStyle name="Cálculo 2 2 2 2 7 2" xfId="7893"/>
    <cellStyle name="Cálculo 2 2 2 2 7 2 2" xfId="11880"/>
    <cellStyle name="Cálculo 2 2 2 2 7 2 3" xfId="18148"/>
    <cellStyle name="Cálculo 2 2 2 2 7 2 4" xfId="21411"/>
    <cellStyle name="Cálculo 2 2 2 2 7 3" xfId="10837"/>
    <cellStyle name="Cálculo 2 2 2 2 7 4" xfId="16856"/>
    <cellStyle name="Cálculo 2 2 2 2 7 5" xfId="19703"/>
    <cellStyle name="Cálculo 2 2 2 2 8" xfId="6165"/>
    <cellStyle name="Cálculo 2 2 2 2 8 2" xfId="7873"/>
    <cellStyle name="Cálculo 2 2 2 2 8 2 2" xfId="11865"/>
    <cellStyle name="Cálculo 2 2 2 2 8 2 3" xfId="18130"/>
    <cellStyle name="Cálculo 2 2 2 2 8 2 4" xfId="21391"/>
    <cellStyle name="Cálculo 2 2 2 2 8 3" xfId="10829"/>
    <cellStyle name="Cálculo 2 2 2 2 8 4" xfId="16838"/>
    <cellStyle name="Cálculo 2 2 2 2 8 5" xfId="19683"/>
    <cellStyle name="Cálculo 2 2 2 2 9" xfId="5786"/>
    <cellStyle name="Cálculo 2 2 2 2 9 2" xfId="10562"/>
    <cellStyle name="Cálculo 2 2 2 2 9 3" xfId="16557"/>
    <cellStyle name="Cálculo 2 2 2 2 9 4" xfId="19304"/>
    <cellStyle name="Cálculo 2 2 2 3" xfId="2676"/>
    <cellStyle name="Cálculo 2 2 2 3 10" xfId="7522"/>
    <cellStyle name="Cálculo 2 2 2 3 10 2" xfId="11563"/>
    <cellStyle name="Cálculo 2 2 2 3 10 3" xfId="17869"/>
    <cellStyle name="Cálculo 2 2 2 3 10 4" xfId="21040"/>
    <cellStyle name="Cálculo 2 2 2 3 11" xfId="4926"/>
    <cellStyle name="Cálculo 2 2 2 3 11 2" xfId="15896"/>
    <cellStyle name="Cálculo 2 2 2 3 11 3" xfId="13093"/>
    <cellStyle name="Cálculo 2 2 2 3 12" xfId="8833"/>
    <cellStyle name="Cálculo 2 2 2 3 13" xfId="14249"/>
    <cellStyle name="Cálculo 2 2 2 3 14" xfId="18608"/>
    <cellStyle name="Cálculo 2 2 2 3 2" xfId="2735"/>
    <cellStyle name="Cálculo 2 2 2 3 2 10" xfId="4948"/>
    <cellStyle name="Cálculo 2 2 2 3 2 10 2" xfId="15918"/>
    <cellStyle name="Cálculo 2 2 2 3 2 10 3" xfId="13071"/>
    <cellStyle name="Cálculo 2 2 2 3 2 11" xfId="8890"/>
    <cellStyle name="Cálculo 2 2 2 3 2 12" xfId="14294"/>
    <cellStyle name="Cálculo 2 2 2 3 2 2" xfId="3225"/>
    <cellStyle name="Cálculo 2 2 2 3 2 2 10" xfId="9355"/>
    <cellStyle name="Cálculo 2 2 2 3 2 2 11" xfId="14659"/>
    <cellStyle name="Cálculo 2 2 2 3 2 2 12" xfId="14286"/>
    <cellStyle name="Cálculo 2 2 2 3 2 2 2" xfId="3612"/>
    <cellStyle name="Cálculo 2 2 2 3 2 2 2 2" xfId="7973"/>
    <cellStyle name="Cálculo 2 2 2 3 2 2 2 2 2" xfId="11949"/>
    <cellStyle name="Cálculo 2 2 2 3 2 2 2 2 3" xfId="18199"/>
    <cellStyle name="Cálculo 2 2 2 3 2 2 2 2 4" xfId="21491"/>
    <cellStyle name="Cálculo 2 2 2 3 2 2 2 3" xfId="6265"/>
    <cellStyle name="Cálculo 2 2 2 3 2 2 2 3 2" xfId="16907"/>
    <cellStyle name="Cálculo 2 2 2 3 2 2 2 3 3" xfId="19783"/>
    <cellStyle name="Cálculo 2 2 2 3 2 2 2 4" xfId="9704"/>
    <cellStyle name="Cálculo 2 2 2 3 2 2 2 5" xfId="14939"/>
    <cellStyle name="Cálculo 2 2 2 3 2 2 2 6" xfId="17312"/>
    <cellStyle name="Cálculo 2 2 2 3 2 2 3" xfId="3995"/>
    <cellStyle name="Cálculo 2 2 2 3 2 2 3 2" xfId="7386"/>
    <cellStyle name="Cálculo 2 2 2 3 2 2 3 2 2" xfId="11472"/>
    <cellStyle name="Cálculo 2 2 2 3 2 2 3 2 3" xfId="17765"/>
    <cellStyle name="Cálculo 2 2 2 3 2 2 3 2 4" xfId="20904"/>
    <cellStyle name="Cálculo 2 2 2 3 2 2 3 3" xfId="5677"/>
    <cellStyle name="Cálculo 2 2 2 3 2 2 3 3 2" xfId="16474"/>
    <cellStyle name="Cálculo 2 2 2 3 2 2 3 3 3" xfId="19195"/>
    <cellStyle name="Cálculo 2 2 2 3 2 2 3 4" xfId="9914"/>
    <cellStyle name="Cálculo 2 2 2 3 2 2 3 5" xfId="15215"/>
    <cellStyle name="Cálculo 2 2 2 3 2 2 3 6" xfId="13996"/>
    <cellStyle name="Cálculo 2 2 2 3 2 2 4" xfId="4378"/>
    <cellStyle name="Cálculo 2 2 2 3 2 2 4 2" xfId="8280"/>
    <cellStyle name="Cálculo 2 2 2 3 2 2 4 2 2" xfId="12248"/>
    <cellStyle name="Cálculo 2 2 2 3 2 2 4 2 3" xfId="18432"/>
    <cellStyle name="Cálculo 2 2 2 3 2 2 4 2 4" xfId="21798"/>
    <cellStyle name="Cálculo 2 2 2 3 2 2 4 3" xfId="6572"/>
    <cellStyle name="Cálculo 2 2 2 3 2 2 4 3 2" xfId="17141"/>
    <cellStyle name="Cálculo 2 2 2 3 2 2 4 3 3" xfId="20090"/>
    <cellStyle name="Cálculo 2 2 2 3 2 2 4 4" xfId="10092"/>
    <cellStyle name="Cálculo 2 2 2 3 2 2 4 5" xfId="15490"/>
    <cellStyle name="Cálculo 2 2 2 3 2 2 4 6" xfId="13627"/>
    <cellStyle name="Cálculo 2 2 2 3 2 2 5" xfId="4760"/>
    <cellStyle name="Cálculo 2 2 2 3 2 2 5 2" xfId="8512"/>
    <cellStyle name="Cálculo 2 2 2 3 2 2 5 2 2" xfId="12480"/>
    <cellStyle name="Cálculo 2 2 2 3 2 2 5 2 3" xfId="18603"/>
    <cellStyle name="Cálculo 2 2 2 3 2 2 5 2 4" xfId="22030"/>
    <cellStyle name="Cálculo 2 2 2 3 2 2 5 3" xfId="6804"/>
    <cellStyle name="Cálculo 2 2 2 3 2 2 5 3 2" xfId="17311"/>
    <cellStyle name="Cálculo 2 2 2 3 2 2 5 3 3" xfId="20322"/>
    <cellStyle name="Cálculo 2 2 2 3 2 2 5 4" xfId="10269"/>
    <cellStyle name="Cálculo 2 2 2 3 2 2 5 5" xfId="15763"/>
    <cellStyle name="Cálculo 2 2 2 3 2 2 5 6" xfId="13245"/>
    <cellStyle name="Cálculo 2 2 2 3 2 2 6" xfId="7036"/>
    <cellStyle name="Cálculo 2 2 2 3 2 2 6 2" xfId="8744"/>
    <cellStyle name="Cálculo 2 2 2 3 2 2 6 2 2" xfId="12712"/>
    <cellStyle name="Cálculo 2 2 2 3 2 2 6 2 3" xfId="18775"/>
    <cellStyle name="Cálculo 2 2 2 3 2 2 6 2 4" xfId="22262"/>
    <cellStyle name="Cálculo 2 2 2 3 2 2 6 3" xfId="11170"/>
    <cellStyle name="Cálculo 2 2 2 3 2 2 6 4" xfId="17482"/>
    <cellStyle name="Cálculo 2 2 2 3 2 2 6 5" xfId="20554"/>
    <cellStyle name="Cálculo 2 2 2 3 2 2 7" xfId="6024"/>
    <cellStyle name="Cálculo 2 2 2 3 2 2 7 2" xfId="10765"/>
    <cellStyle name="Cálculo 2 2 2 3 2 2 7 3" xfId="16721"/>
    <cellStyle name="Cálculo 2 2 2 3 2 2 7 4" xfId="19542"/>
    <cellStyle name="Cálculo 2 2 2 3 2 2 8" xfId="7732"/>
    <cellStyle name="Cálculo 2 2 2 3 2 2 8 2" xfId="11753"/>
    <cellStyle name="Cálculo 2 2 2 3 2 2 8 3" xfId="18013"/>
    <cellStyle name="Cálculo 2 2 2 3 2 2 8 4" xfId="21250"/>
    <cellStyle name="Cálculo 2 2 2 3 2 2 9" xfId="5218"/>
    <cellStyle name="Cálculo 2 2 2 3 2 2 9 2" xfId="16109"/>
    <cellStyle name="Cálculo 2 2 2 3 2 2 9 3" xfId="12757"/>
    <cellStyle name="Cálculo 2 2 2 3 2 3" xfId="3282"/>
    <cellStyle name="Cálculo 2 2 2 3 2 3 2" xfId="3669"/>
    <cellStyle name="Cálculo 2 2 2 3 2 3 2 2" xfId="7340"/>
    <cellStyle name="Cálculo 2 2 2 3 2 3 2 2 2" xfId="17729"/>
    <cellStyle name="Cálculo 2 2 2 3 2 3 2 2 3" xfId="20858"/>
    <cellStyle name="Cálculo 2 2 2 3 2 3 2 3" xfId="9751"/>
    <cellStyle name="Cálculo 2 2 2 3 2 3 2 4" xfId="14981"/>
    <cellStyle name="Cálculo 2 2 2 3 2 3 2 5" xfId="14930"/>
    <cellStyle name="Cálculo 2 2 2 3 2 3 3" xfId="4052"/>
    <cellStyle name="Cálculo 2 2 2 3 2 3 3 2" xfId="15256"/>
    <cellStyle name="Cálculo 2 2 2 3 2 3 3 3" xfId="13939"/>
    <cellStyle name="Cálculo 2 2 2 3 2 3 4" xfId="4435"/>
    <cellStyle name="Cálculo 2 2 2 3 2 3 4 2" xfId="15532"/>
    <cellStyle name="Cálculo 2 2 2 3 2 3 4 3" xfId="13570"/>
    <cellStyle name="Cálculo 2 2 2 3 2 3 5" xfId="4817"/>
    <cellStyle name="Cálculo 2 2 2 3 2 3 5 2" xfId="15804"/>
    <cellStyle name="Cálculo 2 2 2 3 2 3 5 3" xfId="13189"/>
    <cellStyle name="Cálculo 2 2 2 3 2 3 6" xfId="5631"/>
    <cellStyle name="Cálculo 2 2 2 3 2 3 6 2" xfId="16438"/>
    <cellStyle name="Cálculo 2 2 2 3 2 3 6 3" xfId="19149"/>
    <cellStyle name="Cálculo 2 2 2 3 2 3 7" xfId="9412"/>
    <cellStyle name="Cálculo 2 2 2 3 2 3 8" xfId="14701"/>
    <cellStyle name="Cálculo 2 2 2 3 2 3 9" xfId="16240"/>
    <cellStyle name="Cálculo 2 2 2 3 2 4" xfId="2900"/>
    <cellStyle name="Cálculo 2 2 2 3 2 4 2" xfId="7208"/>
    <cellStyle name="Cálculo 2 2 2 3 2 4 2 2" xfId="11334"/>
    <cellStyle name="Cálculo 2 2 2 3 2 4 2 3" xfId="17614"/>
    <cellStyle name="Cálculo 2 2 2 3 2 4 2 4" xfId="20726"/>
    <cellStyle name="Cálculo 2 2 2 3 2 4 3" xfId="5499"/>
    <cellStyle name="Cálculo 2 2 2 3 2 4 3 2" xfId="16323"/>
    <cellStyle name="Cálculo 2 2 2 3 2 4 3 3" xfId="19017"/>
    <cellStyle name="Cálculo 2 2 2 3 2 4 4" xfId="9052"/>
    <cellStyle name="Cálculo 2 2 2 3 2 4 5" xfId="14427"/>
    <cellStyle name="Cálculo 2 2 2 3 2 4 6" xfId="14754"/>
    <cellStyle name="Cálculo 2 2 2 3 2 5" xfId="6406"/>
    <cellStyle name="Cálculo 2 2 2 3 2 5 2" xfId="8114"/>
    <cellStyle name="Cálculo 2 2 2 3 2 5 2 2" xfId="12082"/>
    <cellStyle name="Cálculo 2 2 2 3 2 5 2 3" xfId="18320"/>
    <cellStyle name="Cálculo 2 2 2 3 2 5 2 4" xfId="21632"/>
    <cellStyle name="Cálculo 2 2 2 3 2 5 3" xfId="10924"/>
    <cellStyle name="Cálculo 2 2 2 3 2 5 4" xfId="17029"/>
    <cellStyle name="Cálculo 2 2 2 3 2 5 5" xfId="19924"/>
    <cellStyle name="Cálculo 2 2 2 3 2 6" xfId="6638"/>
    <cellStyle name="Cálculo 2 2 2 3 2 6 2" xfId="8346"/>
    <cellStyle name="Cálculo 2 2 2 3 2 6 2 2" xfId="12314"/>
    <cellStyle name="Cálculo 2 2 2 3 2 6 2 3" xfId="18491"/>
    <cellStyle name="Cálculo 2 2 2 3 2 6 2 4" xfId="21864"/>
    <cellStyle name="Cálculo 2 2 2 3 2 6 3" xfId="10964"/>
    <cellStyle name="Cálculo 2 2 2 3 2 6 4" xfId="17200"/>
    <cellStyle name="Cálculo 2 2 2 3 2 6 5" xfId="20156"/>
    <cellStyle name="Cálculo 2 2 2 3 2 7" xfId="6870"/>
    <cellStyle name="Cálculo 2 2 2 3 2 7 2" xfId="8578"/>
    <cellStyle name="Cálculo 2 2 2 3 2 7 2 2" xfId="12546"/>
    <cellStyle name="Cálculo 2 2 2 3 2 7 2 3" xfId="18662"/>
    <cellStyle name="Cálculo 2 2 2 3 2 7 2 4" xfId="22096"/>
    <cellStyle name="Cálculo 2 2 2 3 2 7 3" xfId="11004"/>
    <cellStyle name="Cálculo 2 2 2 3 2 7 4" xfId="17370"/>
    <cellStyle name="Cálculo 2 2 2 3 2 7 5" xfId="20388"/>
    <cellStyle name="Cálculo 2 2 2 3 2 8" xfId="5853"/>
    <cellStyle name="Cálculo 2 2 2 3 2 8 2" xfId="10599"/>
    <cellStyle name="Cálculo 2 2 2 3 2 8 3" xfId="16606"/>
    <cellStyle name="Cálculo 2 2 2 3 2 8 4" xfId="19371"/>
    <cellStyle name="Cálculo 2 2 2 3 2 9" xfId="7561"/>
    <cellStyle name="Cálculo 2 2 2 3 2 9 2" xfId="11587"/>
    <cellStyle name="Cálculo 2 2 2 3 2 9 3" xfId="17898"/>
    <cellStyle name="Cálculo 2 2 2 3 2 9 4" xfId="21079"/>
    <cellStyle name="Cálculo 2 2 2 3 3" xfId="3168"/>
    <cellStyle name="Cálculo 2 2 2 3 3 10" xfId="9298"/>
    <cellStyle name="Cálculo 2 2 2 3 3 11" xfId="14617"/>
    <cellStyle name="Cálculo 2 2 2 3 3 12" xfId="15571"/>
    <cellStyle name="Cálculo 2 2 2 3 3 2" xfId="3555"/>
    <cellStyle name="Cálculo 2 2 2 3 3 2 2" xfId="7274"/>
    <cellStyle name="Cálculo 2 2 2 3 3 2 2 2" xfId="11379"/>
    <cellStyle name="Cálculo 2 2 2 3 3 2 2 3" xfId="17673"/>
    <cellStyle name="Cálculo 2 2 2 3 3 2 2 4" xfId="20792"/>
    <cellStyle name="Cálculo 2 2 2 3 3 2 3" xfId="5565"/>
    <cellStyle name="Cálculo 2 2 2 3 3 2 3 2" xfId="16382"/>
    <cellStyle name="Cálculo 2 2 2 3 3 2 3 3" xfId="19083"/>
    <cellStyle name="Cálculo 2 2 2 3 3 2 4" xfId="9647"/>
    <cellStyle name="Cálculo 2 2 2 3 3 2 5" xfId="14897"/>
    <cellStyle name="Cálculo 2 2 2 3 3 2 6" xfId="17870"/>
    <cellStyle name="Cálculo 2 2 2 3 3 3" xfId="3938"/>
    <cellStyle name="Cálculo 2 2 2 3 3 3 2" xfId="7796"/>
    <cellStyle name="Cálculo 2 2 2 3 3 3 2 2" xfId="11812"/>
    <cellStyle name="Cálculo 2 2 2 3 3 3 2 3" xfId="18064"/>
    <cellStyle name="Cálculo 2 2 2 3 3 3 2 4" xfId="21314"/>
    <cellStyle name="Cálculo 2 2 2 3 3 3 3" xfId="6088"/>
    <cellStyle name="Cálculo 2 2 2 3 3 3 3 2" xfId="16772"/>
    <cellStyle name="Cálculo 2 2 2 3 3 3 3 3" xfId="19606"/>
    <cellStyle name="Cálculo 2 2 2 3 3 3 4" xfId="9861"/>
    <cellStyle name="Cálculo 2 2 2 3 3 3 5" xfId="15173"/>
    <cellStyle name="Cálculo 2 2 2 3 3 3 6" xfId="14053"/>
    <cellStyle name="Cálculo 2 2 2 3 3 4" xfId="4321"/>
    <cellStyle name="Cálculo 2 2 2 3 3 4 2" xfId="8172"/>
    <cellStyle name="Cálculo 2 2 2 3 3 4 2 2" xfId="12140"/>
    <cellStyle name="Cálculo 2 2 2 3 3 4 2 3" xfId="18369"/>
    <cellStyle name="Cálculo 2 2 2 3 3 4 2 4" xfId="21690"/>
    <cellStyle name="Cálculo 2 2 2 3 3 4 3" xfId="6464"/>
    <cellStyle name="Cálculo 2 2 2 3 3 4 3 2" xfId="17078"/>
    <cellStyle name="Cálculo 2 2 2 3 3 4 3 3" xfId="19982"/>
    <cellStyle name="Cálculo 2 2 2 3 3 4 4" xfId="10039"/>
    <cellStyle name="Cálculo 2 2 2 3 3 4 5" xfId="15448"/>
    <cellStyle name="Cálculo 2 2 2 3 3 4 6" xfId="13684"/>
    <cellStyle name="Cálculo 2 2 2 3 3 5" xfId="4703"/>
    <cellStyle name="Cálculo 2 2 2 3 3 5 2" xfId="8404"/>
    <cellStyle name="Cálculo 2 2 2 3 3 5 2 2" xfId="12372"/>
    <cellStyle name="Cálculo 2 2 2 3 3 5 2 3" xfId="18540"/>
    <cellStyle name="Cálculo 2 2 2 3 3 5 2 4" xfId="21922"/>
    <cellStyle name="Cálculo 2 2 2 3 3 5 3" xfId="6696"/>
    <cellStyle name="Cálculo 2 2 2 3 3 5 3 2" xfId="17249"/>
    <cellStyle name="Cálculo 2 2 2 3 3 5 3 3" xfId="20214"/>
    <cellStyle name="Cálculo 2 2 2 3 3 5 4" xfId="10216"/>
    <cellStyle name="Cálculo 2 2 2 3 3 5 5" xfId="15722"/>
    <cellStyle name="Cálculo 2 2 2 3 3 5 6" xfId="13302"/>
    <cellStyle name="Cálculo 2 2 2 3 3 6" xfId="6928"/>
    <cellStyle name="Cálculo 2 2 2 3 3 6 2" xfId="8636"/>
    <cellStyle name="Cálculo 2 2 2 3 3 6 2 2" xfId="12604"/>
    <cellStyle name="Cálculo 2 2 2 3 3 6 2 3" xfId="18711"/>
    <cellStyle name="Cálculo 2 2 2 3 3 6 2 4" xfId="22154"/>
    <cellStyle name="Cálculo 2 2 2 3 3 6 3" xfId="11062"/>
    <cellStyle name="Cálculo 2 2 2 3 3 6 4" xfId="17419"/>
    <cellStyle name="Cálculo 2 2 2 3 3 6 5" xfId="20446"/>
    <cellStyle name="Cálculo 2 2 2 3 3 7" xfId="5916"/>
    <cellStyle name="Cálculo 2 2 2 3 3 7 2" xfId="10657"/>
    <cellStyle name="Cálculo 2 2 2 3 3 7 3" xfId="16657"/>
    <cellStyle name="Cálculo 2 2 2 3 3 7 4" xfId="19434"/>
    <cellStyle name="Cálculo 2 2 2 3 3 8" xfId="7624"/>
    <cellStyle name="Cálculo 2 2 2 3 3 8 2" xfId="11645"/>
    <cellStyle name="Cálculo 2 2 2 3 3 8 3" xfId="17949"/>
    <cellStyle name="Cálculo 2 2 2 3 3 8 4" xfId="21142"/>
    <cellStyle name="Cálculo 2 2 2 3 3 9" xfId="5012"/>
    <cellStyle name="Cálculo 2 2 2 3 3 9 2" xfId="15972"/>
    <cellStyle name="Cálculo 2 2 2 3 3 9 3" xfId="13007"/>
    <cellStyle name="Cálculo 2 2 2 3 4" xfId="3054"/>
    <cellStyle name="Cálculo 2 2 2 3 4 2" xfId="3441"/>
    <cellStyle name="Cálculo 2 2 2 3 4 2 2" xfId="7901"/>
    <cellStyle name="Cálculo 2 2 2 3 4 2 2 2" xfId="18155"/>
    <cellStyle name="Cálculo 2 2 2 3 4 2 2 3" xfId="21419"/>
    <cellStyle name="Cálculo 2 2 2 3 4 2 3" xfId="9550"/>
    <cellStyle name="Cálculo 2 2 2 3 4 2 4" xfId="14806"/>
    <cellStyle name="Cálculo 2 2 2 3 4 2 5" xfId="15155"/>
    <cellStyle name="Cálculo 2 2 2 3 4 3" xfId="3824"/>
    <cellStyle name="Cálculo 2 2 2 3 4 3 2" xfId="15082"/>
    <cellStyle name="Cálculo 2 2 2 3 4 3 3" xfId="14097"/>
    <cellStyle name="Cálculo 2 2 2 3 4 4" xfId="4207"/>
    <cellStyle name="Cálculo 2 2 2 3 4 4 2" xfId="15357"/>
    <cellStyle name="Cálculo 2 2 2 3 4 4 3" xfId="13798"/>
    <cellStyle name="Cálculo 2 2 2 3 4 5" xfId="4589"/>
    <cellStyle name="Cálculo 2 2 2 3 4 5 2" xfId="15631"/>
    <cellStyle name="Cálculo 2 2 2 3 4 5 3" xfId="13416"/>
    <cellStyle name="Cálculo 2 2 2 3 4 6" xfId="6193"/>
    <cellStyle name="Cálculo 2 2 2 3 4 6 2" xfId="16863"/>
    <cellStyle name="Cálculo 2 2 2 3 4 6 3" xfId="19711"/>
    <cellStyle name="Cálculo 2 2 2 3 4 7" xfId="9194"/>
    <cellStyle name="Cálculo 2 2 2 3 4 8" xfId="14526"/>
    <cellStyle name="Cálculo 2 2 2 3 4 9" xfId="15388"/>
    <cellStyle name="Cálculo 2 2 2 3 5" xfId="2876"/>
    <cellStyle name="Cálculo 2 2 2 3 5 2" xfId="5080"/>
    <cellStyle name="Cálculo 2 2 2 3 5 2 2" xfId="10331"/>
    <cellStyle name="Cálculo 2 2 2 3 5 2 3" xfId="16018"/>
    <cellStyle name="Cálculo 2 2 2 3 5 2 4" xfId="12955"/>
    <cellStyle name="Cálculo 2 2 2 3 5 3" xfId="5287"/>
    <cellStyle name="Cálculo 2 2 2 3 5 3 2" xfId="16165"/>
    <cellStyle name="Cálculo 2 2 2 3 5 3 3" xfId="18805"/>
    <cellStyle name="Cálculo 2 2 2 3 5 4" xfId="9029"/>
    <cellStyle name="Cálculo 2 2 2 3 5 5" xfId="14410"/>
    <cellStyle name="Cálculo 2 2 2 3 5 6" xfId="14470"/>
    <cellStyle name="Cálculo 2 2 2 3 6" xfId="6384"/>
    <cellStyle name="Cálculo 2 2 2 3 6 2" xfId="8092"/>
    <cellStyle name="Cálculo 2 2 2 3 6 2 2" xfId="12060"/>
    <cellStyle name="Cálculo 2 2 2 3 6 2 3" xfId="18298"/>
    <cellStyle name="Cálculo 2 2 2 3 6 2 4" xfId="21610"/>
    <cellStyle name="Cálculo 2 2 2 3 6 3" xfId="10902"/>
    <cellStyle name="Cálculo 2 2 2 3 6 4" xfId="17007"/>
    <cellStyle name="Cálculo 2 2 2 3 6 5" xfId="19902"/>
    <cellStyle name="Cálculo 2 2 2 3 7" xfId="6616"/>
    <cellStyle name="Cálculo 2 2 2 3 7 2" xfId="8324"/>
    <cellStyle name="Cálculo 2 2 2 3 7 2 2" xfId="12292"/>
    <cellStyle name="Cálculo 2 2 2 3 7 2 3" xfId="18469"/>
    <cellStyle name="Cálculo 2 2 2 3 7 2 4" xfId="21842"/>
    <cellStyle name="Cálculo 2 2 2 3 7 3" xfId="10942"/>
    <cellStyle name="Cálculo 2 2 2 3 7 4" xfId="17178"/>
    <cellStyle name="Cálculo 2 2 2 3 7 5" xfId="20134"/>
    <cellStyle name="Cálculo 2 2 2 3 8" xfId="6848"/>
    <cellStyle name="Cálculo 2 2 2 3 8 2" xfId="8556"/>
    <cellStyle name="Cálculo 2 2 2 3 8 2 2" xfId="12524"/>
    <cellStyle name="Cálculo 2 2 2 3 8 2 3" xfId="18640"/>
    <cellStyle name="Cálculo 2 2 2 3 8 2 4" xfId="22074"/>
    <cellStyle name="Cálculo 2 2 2 3 8 3" xfId="10982"/>
    <cellStyle name="Cálculo 2 2 2 3 8 4" xfId="17348"/>
    <cellStyle name="Cálculo 2 2 2 3 8 5" xfId="20366"/>
    <cellStyle name="Cálculo 2 2 2 3 9" xfId="5814"/>
    <cellStyle name="Cálculo 2 2 2 3 9 2" xfId="10577"/>
    <cellStyle name="Cálculo 2 2 2 3 9 3" xfId="16577"/>
    <cellStyle name="Cálculo 2 2 2 3 9 4" xfId="19332"/>
    <cellStyle name="Cálculo 2 2 2 4" xfId="2834"/>
    <cellStyle name="Cálculo 2 2 2 4 10" xfId="8987"/>
    <cellStyle name="Cálculo 2 2 2 4 11" xfId="14375"/>
    <cellStyle name="Cálculo 2 2 2 4 12" xfId="14446"/>
    <cellStyle name="Cálculo 2 2 2 4 2" xfId="2774"/>
    <cellStyle name="Cálculo 2 2 2 4 2 2" xfId="5117"/>
    <cellStyle name="Cálculo 2 2 2 4 2 2 2" xfId="10360"/>
    <cellStyle name="Cálculo 2 2 2 4 2 2 3" xfId="16050"/>
    <cellStyle name="Cálculo 2 2 2 4 2 2 4" xfId="14160"/>
    <cellStyle name="Cálculo 2 2 2 4 2 3" xfId="5297"/>
    <cellStyle name="Cálculo 2 2 2 4 2 3 2" xfId="16172"/>
    <cellStyle name="Cálculo 2 2 2 4 2 3 3" xfId="18815"/>
    <cellStyle name="Cálculo 2 2 2 4 2 4" xfId="8929"/>
    <cellStyle name="Cálculo 2 2 2 4 2 5" xfId="14323"/>
    <cellStyle name="Cálculo 2 2 2 4 2 6" xfId="17383"/>
    <cellStyle name="Cálculo 2 2 2 4 3" xfId="2799"/>
    <cellStyle name="Cálculo 2 2 2 4 3 2" xfId="7093"/>
    <cellStyle name="Cálculo 2 2 2 4 3 2 2" xfId="11227"/>
    <cellStyle name="Cálculo 2 2 2 4 3 2 3" xfId="17521"/>
    <cellStyle name="Cálculo 2 2 2 4 3 2 4" xfId="20611"/>
    <cellStyle name="Cálculo 2 2 2 4 3 3" xfId="5384"/>
    <cellStyle name="Cálculo 2 2 2 4 3 3 2" xfId="16231"/>
    <cellStyle name="Cálculo 2 2 2 4 3 3 3" xfId="18902"/>
    <cellStyle name="Cálculo 2 2 2 4 3 4" xfId="8954"/>
    <cellStyle name="Cálculo 2 2 2 4 3 5" xfId="14345"/>
    <cellStyle name="Cálculo 2 2 2 4 3 6" xfId="18728"/>
    <cellStyle name="Cálculo 2 2 2 4 4" xfId="2783"/>
    <cellStyle name="Cálculo 2 2 2 4 4 2" xfId="8228"/>
    <cellStyle name="Cálculo 2 2 2 4 4 2 2" xfId="12196"/>
    <cellStyle name="Cálculo 2 2 2 4 4 2 3" xfId="18406"/>
    <cellStyle name="Cálculo 2 2 2 4 4 2 4" xfId="21746"/>
    <cellStyle name="Cálculo 2 2 2 4 4 3" xfId="6520"/>
    <cellStyle name="Cálculo 2 2 2 4 4 3 2" xfId="17115"/>
    <cellStyle name="Cálculo 2 2 2 4 4 3 3" xfId="20038"/>
    <cellStyle name="Cálculo 2 2 2 4 4 4" xfId="8938"/>
    <cellStyle name="Cálculo 2 2 2 4 4 5" xfId="14331"/>
    <cellStyle name="Cálculo 2 2 2 4 4 6" xfId="15016"/>
    <cellStyle name="Cálculo 2 2 2 4 5" xfId="2793"/>
    <cellStyle name="Cálculo 2 2 2 4 5 2" xfId="8460"/>
    <cellStyle name="Cálculo 2 2 2 4 5 2 2" xfId="12428"/>
    <cellStyle name="Cálculo 2 2 2 4 5 2 3" xfId="18577"/>
    <cellStyle name="Cálculo 2 2 2 4 5 2 4" xfId="21978"/>
    <cellStyle name="Cálculo 2 2 2 4 5 3" xfId="6752"/>
    <cellStyle name="Cálculo 2 2 2 4 5 3 2" xfId="17285"/>
    <cellStyle name="Cálculo 2 2 2 4 5 3 3" xfId="20270"/>
    <cellStyle name="Cálculo 2 2 2 4 5 4" xfId="8948"/>
    <cellStyle name="Cálculo 2 2 2 4 5 5" xfId="14340"/>
    <cellStyle name="Cálculo 2 2 2 4 5 6" xfId="15096"/>
    <cellStyle name="Cálculo 2 2 2 4 6" xfId="6984"/>
    <cellStyle name="Cálculo 2 2 2 4 6 2" xfId="8692"/>
    <cellStyle name="Cálculo 2 2 2 4 6 2 2" xfId="12660"/>
    <cellStyle name="Cálculo 2 2 2 4 6 2 3" xfId="18748"/>
    <cellStyle name="Cálculo 2 2 2 4 6 2 4" xfId="22210"/>
    <cellStyle name="Cálculo 2 2 2 4 6 3" xfId="11118"/>
    <cellStyle name="Cálculo 2 2 2 4 6 4" xfId="17455"/>
    <cellStyle name="Cálculo 2 2 2 4 6 5" xfId="20502"/>
    <cellStyle name="Cálculo 2 2 2 4 7" xfId="5972"/>
    <cellStyle name="Cálculo 2 2 2 4 7 2" xfId="10713"/>
    <cellStyle name="Cálculo 2 2 2 4 7 3" xfId="16694"/>
    <cellStyle name="Cálculo 2 2 2 4 7 4" xfId="19490"/>
    <cellStyle name="Cálculo 2 2 2 4 8" xfId="7680"/>
    <cellStyle name="Cálculo 2 2 2 4 8 2" xfId="11701"/>
    <cellStyle name="Cálculo 2 2 2 4 8 3" xfId="17986"/>
    <cellStyle name="Cálculo 2 2 2 4 8 4" xfId="21198"/>
    <cellStyle name="Cálculo 2 2 2 4 9" xfId="5165"/>
    <cellStyle name="Cálculo 2 2 2 4 9 2" xfId="16081"/>
    <cellStyle name="Cálculo 2 2 2 4 9 3" xfId="12917"/>
    <cellStyle name="Cálculo 2 2 2 5" xfId="3124"/>
    <cellStyle name="Cálculo 2 2 2 5 2" xfId="3511"/>
    <cellStyle name="Cálculo 2 2 2 5 2 2" xfId="7416"/>
    <cellStyle name="Cálculo 2 2 2 5 2 2 2" xfId="17787"/>
    <cellStyle name="Cálculo 2 2 2 5 2 2 3" xfId="20934"/>
    <cellStyle name="Cálculo 2 2 2 5 2 3" xfId="9604"/>
    <cellStyle name="Cálculo 2 2 2 5 2 4" xfId="14861"/>
    <cellStyle name="Cálculo 2 2 2 5 2 5" xfId="17825"/>
    <cellStyle name="Cálculo 2 2 2 5 3" xfId="3894"/>
    <cellStyle name="Cálculo 2 2 2 5 3 2" xfId="15137"/>
    <cellStyle name="Cálculo 2 2 2 5 3 3" xfId="14136"/>
    <cellStyle name="Cálculo 2 2 2 5 4" xfId="4277"/>
    <cellStyle name="Cálculo 2 2 2 5 4 2" xfId="15412"/>
    <cellStyle name="Cálculo 2 2 2 5 4 3" xfId="13728"/>
    <cellStyle name="Cálculo 2 2 2 5 5" xfId="4659"/>
    <cellStyle name="Cálculo 2 2 2 5 5 2" xfId="15686"/>
    <cellStyle name="Cálculo 2 2 2 5 5 3" xfId="13346"/>
    <cellStyle name="Cálculo 2 2 2 5 6" xfId="5707"/>
    <cellStyle name="Cálculo 2 2 2 5 6 2" xfId="16496"/>
    <cellStyle name="Cálculo 2 2 2 5 6 3" xfId="19225"/>
    <cellStyle name="Cálculo 2 2 2 5 7" xfId="9255"/>
    <cellStyle name="Cálculo 2 2 2 5 8" xfId="14581"/>
    <cellStyle name="Cálculo 2 2 2 5 9" xfId="15562"/>
    <cellStyle name="Cálculo 2 2 2 6" xfId="3102"/>
    <cellStyle name="Cálculo 2 2 2 6 2" xfId="3489"/>
    <cellStyle name="Cálculo 2 2 2 6 2 2" xfId="7921"/>
    <cellStyle name="Cálculo 2 2 2 6 2 2 2" xfId="18173"/>
    <cellStyle name="Cálculo 2 2 2 6 2 2 3" xfId="21439"/>
    <cellStyle name="Cálculo 2 2 2 6 2 3" xfId="9582"/>
    <cellStyle name="Cálculo 2 2 2 6 2 4" xfId="14844"/>
    <cellStyle name="Cálculo 2 2 2 6 2 5" xfId="14956"/>
    <cellStyle name="Cálculo 2 2 2 6 3" xfId="3872"/>
    <cellStyle name="Cálculo 2 2 2 6 3 2" xfId="15120"/>
    <cellStyle name="Cálculo 2 2 2 6 3 3" xfId="14206"/>
    <cellStyle name="Cálculo 2 2 2 6 4" xfId="4255"/>
    <cellStyle name="Cálculo 2 2 2 6 4 2" xfId="15395"/>
    <cellStyle name="Cálculo 2 2 2 6 4 3" xfId="13750"/>
    <cellStyle name="Cálculo 2 2 2 6 5" xfId="4637"/>
    <cellStyle name="Cálculo 2 2 2 6 5 2" xfId="15669"/>
    <cellStyle name="Cálculo 2 2 2 6 5 3" xfId="13368"/>
    <cellStyle name="Cálculo 2 2 2 6 6" xfId="6213"/>
    <cellStyle name="Cálculo 2 2 2 6 6 2" xfId="16881"/>
    <cellStyle name="Cálculo 2 2 2 6 6 3" xfId="19731"/>
    <cellStyle name="Cálculo 2 2 2 6 7" xfId="9233"/>
    <cellStyle name="Cálculo 2 2 2 6 8" xfId="14564"/>
    <cellStyle name="Cálculo 2 2 2 6 9" xfId="18707"/>
    <cellStyle name="Cálculo 2 2 2 7" xfId="5292"/>
    <cellStyle name="Cálculo 2 2 2 7 2" xfId="5075"/>
    <cellStyle name="Cálculo 2 2 2 7 2 2" xfId="10326"/>
    <cellStyle name="Cálculo 2 2 2 7 2 3" xfId="16015"/>
    <cellStyle name="Cálculo 2 2 2 7 2 4" xfId="14158"/>
    <cellStyle name="Cálculo 2 2 2 7 3" xfId="10412"/>
    <cellStyle name="Cálculo 2 2 2 7 4" xfId="16168"/>
    <cellStyle name="Cálculo 2 2 2 7 5" xfId="18810"/>
    <cellStyle name="Cálculo 2 2 2 8" xfId="6170"/>
    <cellStyle name="Cálculo 2 2 2 8 2" xfId="7878"/>
    <cellStyle name="Cálculo 2 2 2 8 2 2" xfId="11869"/>
    <cellStyle name="Cálculo 2 2 2 8 2 3" xfId="18134"/>
    <cellStyle name="Cálculo 2 2 2 8 2 4" xfId="21396"/>
    <cellStyle name="Cálculo 2 2 2 8 3" xfId="10831"/>
    <cellStyle name="Cálculo 2 2 2 8 4" xfId="16842"/>
    <cellStyle name="Cálculo 2 2 2 8 5" xfId="19688"/>
    <cellStyle name="Cálculo 2 2 2 9" xfId="5253"/>
    <cellStyle name="Cálculo 2 2 2 9 2" xfId="10393"/>
    <cellStyle name="Cálculo 2 2 2 9 3" xfId="16137"/>
    <cellStyle name="Cálculo 2 2 2 9 4" xfId="12841"/>
    <cellStyle name="Cálculo 2 2 3" xfId="2694"/>
    <cellStyle name="Cálculo 2 2 3 10" xfId="5741"/>
    <cellStyle name="Cálculo 2 2 3 10 2" xfId="10523"/>
    <cellStyle name="Cálculo 2 2 3 10 3" xfId="16522"/>
    <cellStyle name="Cálculo 2 2 3 10 4" xfId="19259"/>
    <cellStyle name="Cálculo 2 2 3 11" xfId="7450"/>
    <cellStyle name="Cálculo 2 2 3 11 2" xfId="11510"/>
    <cellStyle name="Cálculo 2 2 3 11 3" xfId="17813"/>
    <cellStyle name="Cálculo 2 2 3 11 4" xfId="20968"/>
    <cellStyle name="Cálculo 2 2 3 12" xfId="4873"/>
    <cellStyle name="Cálculo 2 2 3 12 2" xfId="15848"/>
    <cellStyle name="Cálculo 2 2 3 12 3" xfId="13133"/>
    <cellStyle name="Cálculo 2 2 3 13" xfId="8849"/>
    <cellStyle name="Cálculo 2 2 3 14" xfId="14265"/>
    <cellStyle name="Cálculo 2 2 3 15" xfId="17122"/>
    <cellStyle name="Cálculo 2 2 3 2" xfId="2751"/>
    <cellStyle name="Cálculo 2 2 3 2 10" xfId="4937"/>
    <cellStyle name="Cálculo 2 2 3 2 10 2" xfId="15907"/>
    <cellStyle name="Cálculo 2 2 3 2 10 3" xfId="13082"/>
    <cellStyle name="Cálculo 2 2 3 2 11" xfId="8906"/>
    <cellStyle name="Cálculo 2 2 3 2 12" xfId="14308"/>
    <cellStyle name="Cálculo 2 2 3 2 2" xfId="3241"/>
    <cellStyle name="Cálculo 2 2 3 2 2 10" xfId="9371"/>
    <cellStyle name="Cálculo 2 2 3 2 2 11" xfId="14673"/>
    <cellStyle name="Cálculo 2 2 3 2 2 12" xfId="15196"/>
    <cellStyle name="Cálculo 2 2 3 2 2 2" xfId="3628"/>
    <cellStyle name="Cálculo 2 2 3 2 2 2 2" xfId="7989"/>
    <cellStyle name="Cálculo 2 2 3 2 2 2 2 2" xfId="11965"/>
    <cellStyle name="Cálculo 2 2 3 2 2 2 2 3" xfId="18212"/>
    <cellStyle name="Cálculo 2 2 3 2 2 2 2 4" xfId="21507"/>
    <cellStyle name="Cálculo 2 2 3 2 2 2 3" xfId="6281"/>
    <cellStyle name="Cálculo 2 2 3 2 2 2 3 2" xfId="16921"/>
    <cellStyle name="Cálculo 2 2 3 2 2 2 3 3" xfId="19799"/>
    <cellStyle name="Cálculo 2 2 3 2 2 2 4" xfId="9720"/>
    <cellStyle name="Cálculo 2 2 3 2 2 2 5" xfId="14953"/>
    <cellStyle name="Cálculo 2 2 3 2 2 2 6" xfId="18753"/>
    <cellStyle name="Cálculo 2 2 3 2 2 3" xfId="4011"/>
    <cellStyle name="Cálculo 2 2 3 2 2 3 2" xfId="7330"/>
    <cellStyle name="Cálculo 2 2 3 2 2 3 2 2" xfId="11420"/>
    <cellStyle name="Cálculo 2 2 3 2 2 3 2 3" xfId="17720"/>
    <cellStyle name="Cálculo 2 2 3 2 2 3 2 4" xfId="20848"/>
    <cellStyle name="Cálculo 2 2 3 2 2 3 3" xfId="5621"/>
    <cellStyle name="Cálculo 2 2 3 2 2 3 3 2" xfId="16429"/>
    <cellStyle name="Cálculo 2 2 3 2 2 3 3 3" xfId="19139"/>
    <cellStyle name="Cálculo 2 2 3 2 2 3 4" xfId="9930"/>
    <cellStyle name="Cálculo 2 2 3 2 2 3 5" xfId="15228"/>
    <cellStyle name="Cálculo 2 2 3 2 2 3 6" xfId="13980"/>
    <cellStyle name="Cálculo 2 2 3 2 2 4" xfId="4394"/>
    <cellStyle name="Cálculo 2 2 3 2 2 4 2" xfId="8296"/>
    <cellStyle name="Cálculo 2 2 3 2 2 4 2 2" xfId="12264"/>
    <cellStyle name="Cálculo 2 2 3 2 2 4 2 3" xfId="18446"/>
    <cellStyle name="Cálculo 2 2 3 2 2 4 2 4" xfId="21814"/>
    <cellStyle name="Cálculo 2 2 3 2 2 4 3" xfId="6588"/>
    <cellStyle name="Cálculo 2 2 3 2 2 4 3 2" xfId="17155"/>
    <cellStyle name="Cálculo 2 2 3 2 2 4 3 3" xfId="20106"/>
    <cellStyle name="Cálculo 2 2 3 2 2 4 4" xfId="10108"/>
    <cellStyle name="Cálculo 2 2 3 2 2 4 5" xfId="15504"/>
    <cellStyle name="Cálculo 2 2 3 2 2 4 6" xfId="13611"/>
    <cellStyle name="Cálculo 2 2 3 2 2 5" xfId="4776"/>
    <cellStyle name="Cálculo 2 2 3 2 2 5 2" xfId="8528"/>
    <cellStyle name="Cálculo 2 2 3 2 2 5 2 2" xfId="12496"/>
    <cellStyle name="Cálculo 2 2 3 2 2 5 2 3" xfId="18617"/>
    <cellStyle name="Cálculo 2 2 3 2 2 5 2 4" xfId="22046"/>
    <cellStyle name="Cálculo 2 2 3 2 2 5 3" xfId="6820"/>
    <cellStyle name="Cálculo 2 2 3 2 2 5 3 2" xfId="17325"/>
    <cellStyle name="Cálculo 2 2 3 2 2 5 3 3" xfId="20338"/>
    <cellStyle name="Cálculo 2 2 3 2 2 5 4" xfId="10285"/>
    <cellStyle name="Cálculo 2 2 3 2 2 5 5" xfId="15776"/>
    <cellStyle name="Cálculo 2 2 3 2 2 5 6" xfId="13229"/>
    <cellStyle name="Cálculo 2 2 3 2 2 6" xfId="7052"/>
    <cellStyle name="Cálculo 2 2 3 2 2 6 2" xfId="8760"/>
    <cellStyle name="Cálculo 2 2 3 2 2 6 2 2" xfId="12728"/>
    <cellStyle name="Cálculo 2 2 3 2 2 6 2 3" xfId="18789"/>
    <cellStyle name="Cálculo 2 2 3 2 2 6 2 4" xfId="22278"/>
    <cellStyle name="Cálculo 2 2 3 2 2 6 3" xfId="11186"/>
    <cellStyle name="Cálculo 2 2 3 2 2 6 4" xfId="17496"/>
    <cellStyle name="Cálculo 2 2 3 2 2 6 5" xfId="20570"/>
    <cellStyle name="Cálculo 2 2 3 2 2 7" xfId="6040"/>
    <cellStyle name="Cálculo 2 2 3 2 2 7 2" xfId="10781"/>
    <cellStyle name="Cálculo 2 2 3 2 2 7 3" xfId="16735"/>
    <cellStyle name="Cálculo 2 2 3 2 2 7 4" xfId="19558"/>
    <cellStyle name="Cálculo 2 2 3 2 2 8" xfId="7748"/>
    <cellStyle name="Cálculo 2 2 3 2 2 8 2" xfId="11769"/>
    <cellStyle name="Cálculo 2 2 3 2 2 8 3" xfId="18027"/>
    <cellStyle name="Cálculo 2 2 3 2 2 8 4" xfId="21266"/>
    <cellStyle name="Cálculo 2 2 3 2 2 9" xfId="5234"/>
    <cellStyle name="Cálculo 2 2 3 2 2 9 2" xfId="16123"/>
    <cellStyle name="Cálculo 2 2 3 2 2 9 3" xfId="12860"/>
    <cellStyle name="Cálculo 2 2 3 2 3" xfId="3298"/>
    <cellStyle name="Cálculo 2 2 3 2 3 2" xfId="3685"/>
    <cellStyle name="Cálculo 2 2 3 2 3 2 2" xfId="7310"/>
    <cellStyle name="Cálculo 2 2 3 2 3 2 2 2" xfId="17703"/>
    <cellStyle name="Cálculo 2 2 3 2 3 2 2 3" xfId="20828"/>
    <cellStyle name="Cálculo 2 2 3 2 3 2 3" xfId="9762"/>
    <cellStyle name="Cálculo 2 2 3 2 3 2 4" xfId="14995"/>
    <cellStyle name="Cálculo 2 2 3 2 3 2 5" xfId="16884"/>
    <cellStyle name="Cálculo 2 2 3 2 3 3" xfId="4068"/>
    <cellStyle name="Cálculo 2 2 3 2 3 3 2" xfId="15270"/>
    <cellStyle name="Cálculo 2 2 3 2 3 3 3" xfId="13923"/>
    <cellStyle name="Cálculo 2 2 3 2 3 4" xfId="4451"/>
    <cellStyle name="Cálculo 2 2 3 2 3 4 2" xfId="15545"/>
    <cellStyle name="Cálculo 2 2 3 2 3 4 3" xfId="13554"/>
    <cellStyle name="Cálculo 2 2 3 2 3 5" xfId="4833"/>
    <cellStyle name="Cálculo 2 2 3 2 3 5 2" xfId="15817"/>
    <cellStyle name="Cálculo 2 2 3 2 3 5 3" xfId="13173"/>
    <cellStyle name="Cálculo 2 2 3 2 3 6" xfId="5601"/>
    <cellStyle name="Cálculo 2 2 3 2 3 6 2" xfId="16412"/>
    <cellStyle name="Cálculo 2 2 3 2 3 6 3" xfId="19119"/>
    <cellStyle name="Cálculo 2 2 3 2 3 7" xfId="9428"/>
    <cellStyle name="Cálculo 2 2 3 2 3 8" xfId="14715"/>
    <cellStyle name="Cálculo 2 2 3 2 3 9" xfId="18399"/>
    <cellStyle name="Cálculo 2 2 3 2 4" xfId="2916"/>
    <cellStyle name="Cálculo 2 2 3 2 4 2" xfId="7119"/>
    <cellStyle name="Cálculo 2 2 3 2 4 2 2" xfId="11253"/>
    <cellStyle name="Cálculo 2 2 3 2 4 2 3" xfId="17539"/>
    <cellStyle name="Cálculo 2 2 3 2 4 2 4" xfId="20637"/>
    <cellStyle name="Cálculo 2 2 3 2 4 3" xfId="5410"/>
    <cellStyle name="Cálculo 2 2 3 2 4 3 2" xfId="16249"/>
    <cellStyle name="Cálculo 2 2 3 2 4 3 3" xfId="18928"/>
    <cellStyle name="Cálculo 2 2 3 2 4 4" xfId="9068"/>
    <cellStyle name="Cálculo 2 2 3 2 4 5" xfId="14440"/>
    <cellStyle name="Cálculo 2 2 3 2 4 6" xfId="15072"/>
    <cellStyle name="Cálculo 2 2 3 2 5" xfId="6395"/>
    <cellStyle name="Cálculo 2 2 3 2 5 2" xfId="8103"/>
    <cellStyle name="Cálculo 2 2 3 2 5 2 2" xfId="12071"/>
    <cellStyle name="Cálculo 2 2 3 2 5 2 3" xfId="18309"/>
    <cellStyle name="Cálculo 2 2 3 2 5 2 4" xfId="21621"/>
    <cellStyle name="Cálculo 2 2 3 2 5 3" xfId="10913"/>
    <cellStyle name="Cálculo 2 2 3 2 5 4" xfId="17018"/>
    <cellStyle name="Cálculo 2 2 3 2 5 5" xfId="19913"/>
    <cellStyle name="Cálculo 2 2 3 2 6" xfId="6627"/>
    <cellStyle name="Cálculo 2 2 3 2 6 2" xfId="8335"/>
    <cellStyle name="Cálculo 2 2 3 2 6 2 2" xfId="12303"/>
    <cellStyle name="Cálculo 2 2 3 2 6 2 3" xfId="18480"/>
    <cellStyle name="Cálculo 2 2 3 2 6 2 4" xfId="21853"/>
    <cellStyle name="Cálculo 2 2 3 2 6 3" xfId="10953"/>
    <cellStyle name="Cálculo 2 2 3 2 6 4" xfId="17189"/>
    <cellStyle name="Cálculo 2 2 3 2 6 5" xfId="20145"/>
    <cellStyle name="Cálculo 2 2 3 2 7" xfId="6859"/>
    <cellStyle name="Cálculo 2 2 3 2 7 2" xfId="8567"/>
    <cellStyle name="Cálculo 2 2 3 2 7 2 2" xfId="12535"/>
    <cellStyle name="Cálculo 2 2 3 2 7 2 3" xfId="18651"/>
    <cellStyle name="Cálculo 2 2 3 2 7 2 4" xfId="22085"/>
    <cellStyle name="Cálculo 2 2 3 2 7 3" xfId="10993"/>
    <cellStyle name="Cálculo 2 2 3 2 7 4" xfId="17359"/>
    <cellStyle name="Cálculo 2 2 3 2 7 5" xfId="20377"/>
    <cellStyle name="Cálculo 2 2 3 2 8" xfId="5830"/>
    <cellStyle name="Cálculo 2 2 3 2 8 2" xfId="10588"/>
    <cellStyle name="Cálculo 2 2 3 2 8 3" xfId="16590"/>
    <cellStyle name="Cálculo 2 2 3 2 8 4" xfId="19348"/>
    <cellStyle name="Cálculo 2 2 3 2 9" xfId="7538"/>
    <cellStyle name="Cálculo 2 2 3 2 9 2" xfId="11574"/>
    <cellStyle name="Cálculo 2 2 3 2 9 3" xfId="17882"/>
    <cellStyle name="Cálculo 2 2 3 2 9 4" xfId="21056"/>
    <cellStyle name="Cálculo 2 2 3 3" xfId="2657"/>
    <cellStyle name="Cálculo 2 2 3 3 10" xfId="4914"/>
    <cellStyle name="Cálculo 2 2 3 3 10 2" xfId="15884"/>
    <cellStyle name="Cálculo 2 2 3 3 10 3" xfId="13105"/>
    <cellStyle name="Cálculo 2 2 3 3 11" xfId="8814"/>
    <cellStyle name="Cálculo 2 2 3 3 12" xfId="14234"/>
    <cellStyle name="Cálculo 2 2 3 3 2" xfId="3149"/>
    <cellStyle name="Cálculo 2 2 3 3 2 10" xfId="9279"/>
    <cellStyle name="Cálculo 2 2 3 3 2 11" xfId="14602"/>
    <cellStyle name="Cálculo 2 2 3 3 2 12" xfId="18607"/>
    <cellStyle name="Cálculo 2 2 3 3 2 2" xfId="3536"/>
    <cellStyle name="Cálculo 2 2 3 3 2 2 2" xfId="7372"/>
    <cellStyle name="Cálculo 2 2 3 3 2 2 2 2" xfId="11458"/>
    <cellStyle name="Cálculo 2 2 3 3 2 2 2 3" xfId="17754"/>
    <cellStyle name="Cálculo 2 2 3 3 2 2 2 4" xfId="20890"/>
    <cellStyle name="Cálculo 2 2 3 3 2 2 3" xfId="5663"/>
    <cellStyle name="Cálculo 2 2 3 3 2 2 3 2" xfId="16463"/>
    <cellStyle name="Cálculo 2 2 3 3 2 2 3 3" xfId="19181"/>
    <cellStyle name="Cálculo 2 2 3 3 2 2 4" xfId="9628"/>
    <cellStyle name="Cálculo 2 2 3 3 2 2 5" xfId="14882"/>
    <cellStyle name="Cálculo 2 2 3 3 2 2 6" xfId="14449"/>
    <cellStyle name="Cálculo 2 2 3 3 2 3" xfId="3919"/>
    <cellStyle name="Cálculo 2 2 3 3 2 3 2" xfId="7843"/>
    <cellStyle name="Cálculo 2 2 3 3 2 3 2 2" xfId="11847"/>
    <cellStyle name="Cálculo 2 2 3 3 2 3 2 3" xfId="18102"/>
    <cellStyle name="Cálculo 2 2 3 3 2 3 2 4" xfId="21361"/>
    <cellStyle name="Cálculo 2 2 3 3 2 3 3" xfId="6135"/>
    <cellStyle name="Cálculo 2 2 3 3 2 3 3 2" xfId="16810"/>
    <cellStyle name="Cálculo 2 2 3 3 2 3 3 3" xfId="19653"/>
    <cellStyle name="Cálculo 2 2 3 3 2 3 4" xfId="9842"/>
    <cellStyle name="Cálculo 2 2 3 3 2 3 5" xfId="15158"/>
    <cellStyle name="Cálculo 2 2 3 3 2 3 6" xfId="14072"/>
    <cellStyle name="Cálculo 2 2 3 3 2 4" xfId="4302"/>
    <cellStyle name="Cálculo 2 2 3 3 2 4 2" xfId="8191"/>
    <cellStyle name="Cálculo 2 2 3 3 2 4 2 2" xfId="12159"/>
    <cellStyle name="Cálculo 2 2 3 3 2 4 2 3" xfId="18384"/>
    <cellStyle name="Cálculo 2 2 3 3 2 4 2 4" xfId="21709"/>
    <cellStyle name="Cálculo 2 2 3 3 2 4 3" xfId="6483"/>
    <cellStyle name="Cálculo 2 2 3 3 2 4 3 2" xfId="17093"/>
    <cellStyle name="Cálculo 2 2 3 3 2 4 3 3" xfId="20001"/>
    <cellStyle name="Cálculo 2 2 3 3 2 4 4" xfId="10020"/>
    <cellStyle name="Cálculo 2 2 3 3 2 4 5" xfId="15433"/>
    <cellStyle name="Cálculo 2 2 3 3 2 4 6" xfId="13703"/>
    <cellStyle name="Cálculo 2 2 3 3 2 5" xfId="4684"/>
    <cellStyle name="Cálculo 2 2 3 3 2 5 2" xfId="8423"/>
    <cellStyle name="Cálculo 2 2 3 3 2 5 2 2" xfId="12391"/>
    <cellStyle name="Cálculo 2 2 3 3 2 5 2 3" xfId="18555"/>
    <cellStyle name="Cálculo 2 2 3 3 2 5 2 4" xfId="21941"/>
    <cellStyle name="Cálculo 2 2 3 3 2 5 3" xfId="6715"/>
    <cellStyle name="Cálculo 2 2 3 3 2 5 3 2" xfId="17264"/>
    <cellStyle name="Cálculo 2 2 3 3 2 5 3 3" xfId="20233"/>
    <cellStyle name="Cálculo 2 2 3 3 2 5 4" xfId="10197"/>
    <cellStyle name="Cálculo 2 2 3 3 2 5 5" xfId="15707"/>
    <cellStyle name="Cálculo 2 2 3 3 2 5 6" xfId="13321"/>
    <cellStyle name="Cálculo 2 2 3 3 2 6" xfId="6947"/>
    <cellStyle name="Cálculo 2 2 3 3 2 6 2" xfId="8655"/>
    <cellStyle name="Cálculo 2 2 3 3 2 6 2 2" xfId="12623"/>
    <cellStyle name="Cálculo 2 2 3 3 2 6 2 3" xfId="18726"/>
    <cellStyle name="Cálculo 2 2 3 3 2 6 2 4" xfId="22173"/>
    <cellStyle name="Cálculo 2 2 3 3 2 6 3" xfId="11081"/>
    <cellStyle name="Cálculo 2 2 3 3 2 6 4" xfId="17434"/>
    <cellStyle name="Cálculo 2 2 3 3 2 6 5" xfId="20465"/>
    <cellStyle name="Cálculo 2 2 3 3 2 7" xfId="5935"/>
    <cellStyle name="Cálculo 2 2 3 3 2 7 2" xfId="10676"/>
    <cellStyle name="Cálculo 2 2 3 3 2 7 3" xfId="16672"/>
    <cellStyle name="Cálculo 2 2 3 3 2 7 4" xfId="19453"/>
    <cellStyle name="Cálculo 2 2 3 3 2 8" xfId="7643"/>
    <cellStyle name="Cálculo 2 2 3 3 2 8 2" xfId="11664"/>
    <cellStyle name="Cálculo 2 2 3 3 2 8 3" xfId="17964"/>
    <cellStyle name="Cálculo 2 2 3 3 2 8 4" xfId="21161"/>
    <cellStyle name="Cálculo 2 2 3 3 2 9" xfId="5031"/>
    <cellStyle name="Cálculo 2 2 3 3 2 9 2" xfId="15987"/>
    <cellStyle name="Cálculo 2 2 3 3 2 9 3" xfId="12988"/>
    <cellStyle name="Cálculo 2 2 3 3 3" xfId="3121"/>
    <cellStyle name="Cálculo 2 2 3 3 3 2" xfId="3508"/>
    <cellStyle name="Cálculo 2 2 3 3 3 2 2" xfId="7852"/>
    <cellStyle name="Cálculo 2 2 3 3 3 2 2 2" xfId="18111"/>
    <cellStyle name="Cálculo 2 2 3 3 3 2 2 3" xfId="21370"/>
    <cellStyle name="Cálculo 2 2 3 3 3 2 3" xfId="9601"/>
    <cellStyle name="Cálculo 2 2 3 3 3 2 4" xfId="14858"/>
    <cellStyle name="Cálculo 2 2 3 3 3 2 5" xfId="14469"/>
    <cellStyle name="Cálculo 2 2 3 3 3 3" xfId="3891"/>
    <cellStyle name="Cálculo 2 2 3 3 3 3 2" xfId="15134"/>
    <cellStyle name="Cálculo 2 2 3 3 3 3 3" xfId="14170"/>
    <cellStyle name="Cálculo 2 2 3 3 3 4" xfId="4274"/>
    <cellStyle name="Cálculo 2 2 3 3 3 4 2" xfId="15409"/>
    <cellStyle name="Cálculo 2 2 3 3 3 4 3" xfId="13731"/>
    <cellStyle name="Cálculo 2 2 3 3 3 5" xfId="4656"/>
    <cellStyle name="Cálculo 2 2 3 3 3 5 2" xfId="15683"/>
    <cellStyle name="Cálculo 2 2 3 3 3 5 3" xfId="13349"/>
    <cellStyle name="Cálculo 2 2 3 3 3 6" xfId="6144"/>
    <cellStyle name="Cálculo 2 2 3 3 3 6 2" xfId="16819"/>
    <cellStyle name="Cálculo 2 2 3 3 3 6 3" xfId="19662"/>
    <cellStyle name="Cálculo 2 2 3 3 3 7" xfId="9252"/>
    <cellStyle name="Cálculo 2 2 3 3 3 8" xfId="14578"/>
    <cellStyle name="Cálculo 2 2 3 3 3 9" xfId="17454"/>
    <cellStyle name="Cálculo 2 2 3 3 4" xfId="2857"/>
    <cellStyle name="Cálculo 2 2 3 3 4 2" xfId="7199"/>
    <cellStyle name="Cálculo 2 2 3 3 4 2 2" xfId="11325"/>
    <cellStyle name="Cálculo 2 2 3 3 4 2 3" xfId="17605"/>
    <cellStyle name="Cálculo 2 2 3 3 4 2 4" xfId="20717"/>
    <cellStyle name="Cálculo 2 2 3 3 4 3" xfId="5490"/>
    <cellStyle name="Cálculo 2 2 3 3 4 3 2" xfId="16314"/>
    <cellStyle name="Cálculo 2 2 3 3 4 3 3" xfId="19008"/>
    <cellStyle name="Cálculo 2 2 3 3 4 4" xfId="9010"/>
    <cellStyle name="Cálculo 2 2 3 3 4 5" xfId="14395"/>
    <cellStyle name="Cálculo 2 2 3 3 4 6" xfId="14959"/>
    <cellStyle name="Cálculo 2 2 3 3 5" xfId="6372"/>
    <cellStyle name="Cálculo 2 2 3 3 5 2" xfId="8080"/>
    <cellStyle name="Cálculo 2 2 3 3 5 2 2" xfId="12048"/>
    <cellStyle name="Cálculo 2 2 3 3 5 2 3" xfId="18286"/>
    <cellStyle name="Cálculo 2 2 3 3 5 2 4" xfId="21598"/>
    <cellStyle name="Cálculo 2 2 3 3 5 3" xfId="10890"/>
    <cellStyle name="Cálculo 2 2 3 3 5 4" xfId="16995"/>
    <cellStyle name="Cálculo 2 2 3 3 5 5" xfId="19890"/>
    <cellStyle name="Cálculo 2 2 3 3 6" xfId="6604"/>
    <cellStyle name="Cálculo 2 2 3 3 6 2" xfId="8312"/>
    <cellStyle name="Cálculo 2 2 3 3 6 2 2" xfId="12280"/>
    <cellStyle name="Cálculo 2 2 3 3 6 2 3" xfId="18457"/>
    <cellStyle name="Cálculo 2 2 3 3 6 2 4" xfId="21830"/>
    <cellStyle name="Cálculo 2 2 3 3 6 3" xfId="10930"/>
    <cellStyle name="Cálculo 2 2 3 3 6 4" xfId="17166"/>
    <cellStyle name="Cálculo 2 2 3 3 6 5" xfId="20122"/>
    <cellStyle name="Cálculo 2 2 3 3 7" xfId="6836"/>
    <cellStyle name="Cálculo 2 2 3 3 7 2" xfId="8544"/>
    <cellStyle name="Cálculo 2 2 3 3 7 2 2" xfId="12512"/>
    <cellStyle name="Cálculo 2 2 3 3 7 2 3" xfId="18628"/>
    <cellStyle name="Cálculo 2 2 3 3 7 2 4" xfId="22062"/>
    <cellStyle name="Cálculo 2 2 3 3 7 3" xfId="10970"/>
    <cellStyle name="Cálculo 2 2 3 3 7 4" xfId="17336"/>
    <cellStyle name="Cálculo 2 2 3 3 7 5" xfId="20354"/>
    <cellStyle name="Cálculo 2 2 3 3 8" xfId="5797"/>
    <cellStyle name="Cálculo 2 2 3 3 8 2" xfId="10565"/>
    <cellStyle name="Cálculo 2 2 3 3 8 3" xfId="16564"/>
    <cellStyle name="Cálculo 2 2 3 3 8 4" xfId="19315"/>
    <cellStyle name="Cálculo 2 2 3 3 9" xfId="7505"/>
    <cellStyle name="Cálculo 2 2 3 3 9 2" xfId="11551"/>
    <cellStyle name="Cálculo 2 2 3 3 9 3" xfId="17856"/>
    <cellStyle name="Cálculo 2 2 3 3 9 4" xfId="21023"/>
    <cellStyle name="Cálculo 2 2 3 4" xfId="3184"/>
    <cellStyle name="Cálculo 2 2 3 4 10" xfId="9314"/>
    <cellStyle name="Cálculo 2 2 3 4 11" xfId="14630"/>
    <cellStyle name="Cálculo 2 2 3 4 12" xfId="15796"/>
    <cellStyle name="Cálculo 2 2 3 4 2" xfId="3571"/>
    <cellStyle name="Cálculo 2 2 3 4 2 2" xfId="7272"/>
    <cellStyle name="Cálculo 2 2 3 4 2 2 2" xfId="11377"/>
    <cellStyle name="Cálculo 2 2 3 4 2 2 3" xfId="17671"/>
    <cellStyle name="Cálculo 2 2 3 4 2 2 4" xfId="20790"/>
    <cellStyle name="Cálculo 2 2 3 4 2 3" xfId="5563"/>
    <cellStyle name="Cálculo 2 2 3 4 2 3 2" xfId="16380"/>
    <cellStyle name="Cálculo 2 2 3 4 2 3 3" xfId="19081"/>
    <cellStyle name="Cálculo 2 2 3 4 2 4" xfId="9663"/>
    <cellStyle name="Cálculo 2 2 3 4 2 5" xfId="14910"/>
    <cellStyle name="Cálculo 2 2 3 4 2 6" xfId="17077"/>
    <cellStyle name="Cálculo 2 2 3 4 3" xfId="3954"/>
    <cellStyle name="Cálculo 2 2 3 4 3 2" xfId="8006"/>
    <cellStyle name="Cálculo 2 2 3 4 3 2 2" xfId="11982"/>
    <cellStyle name="Cálculo 2 2 3 4 3 2 3" xfId="18223"/>
    <cellStyle name="Cálculo 2 2 3 4 3 2 4" xfId="21524"/>
    <cellStyle name="Cálculo 2 2 3 4 3 3" xfId="6298"/>
    <cellStyle name="Cálculo 2 2 3 4 3 3 2" xfId="16932"/>
    <cellStyle name="Cálculo 2 2 3 4 3 3 3" xfId="19816"/>
    <cellStyle name="Cálculo 2 2 3 4 3 4" xfId="9877"/>
    <cellStyle name="Cálculo 2 2 3 4 3 5" xfId="15186"/>
    <cellStyle name="Cálculo 2 2 3 4 3 6" xfId="14037"/>
    <cellStyle name="Cálculo 2 2 3 4 4" xfId="4337"/>
    <cellStyle name="Cálculo 2 2 3 4 4 2" xfId="8156"/>
    <cellStyle name="Cálculo 2 2 3 4 4 2 2" xfId="12124"/>
    <cellStyle name="Cálculo 2 2 3 4 4 2 3" xfId="18356"/>
    <cellStyle name="Cálculo 2 2 3 4 4 2 4" xfId="21674"/>
    <cellStyle name="Cálculo 2 2 3 4 4 3" xfId="6448"/>
    <cellStyle name="Cálculo 2 2 3 4 4 3 2" xfId="17065"/>
    <cellStyle name="Cálculo 2 2 3 4 4 3 3" xfId="19966"/>
    <cellStyle name="Cálculo 2 2 3 4 4 4" xfId="10055"/>
    <cellStyle name="Cálculo 2 2 3 4 4 5" xfId="15461"/>
    <cellStyle name="Cálculo 2 2 3 4 4 6" xfId="13668"/>
    <cellStyle name="Cálculo 2 2 3 4 5" xfId="4719"/>
    <cellStyle name="Cálculo 2 2 3 4 5 2" xfId="8388"/>
    <cellStyle name="Cálculo 2 2 3 4 5 2 2" xfId="12356"/>
    <cellStyle name="Cálculo 2 2 3 4 5 2 3" xfId="18527"/>
    <cellStyle name="Cálculo 2 2 3 4 5 2 4" xfId="21906"/>
    <cellStyle name="Cálculo 2 2 3 4 5 3" xfId="6680"/>
    <cellStyle name="Cálculo 2 2 3 4 5 3 2" xfId="17236"/>
    <cellStyle name="Cálculo 2 2 3 4 5 3 3" xfId="20198"/>
    <cellStyle name="Cálculo 2 2 3 4 5 4" xfId="10232"/>
    <cellStyle name="Cálculo 2 2 3 4 5 5" xfId="15735"/>
    <cellStyle name="Cálculo 2 2 3 4 5 6" xfId="13286"/>
    <cellStyle name="Cálculo 2 2 3 4 6" xfId="6912"/>
    <cellStyle name="Cálculo 2 2 3 4 6 2" xfId="8620"/>
    <cellStyle name="Cálculo 2 2 3 4 6 2 2" xfId="12588"/>
    <cellStyle name="Cálculo 2 2 3 4 6 2 3" xfId="18698"/>
    <cellStyle name="Cálculo 2 2 3 4 6 2 4" xfId="22138"/>
    <cellStyle name="Cálculo 2 2 3 4 6 3" xfId="11046"/>
    <cellStyle name="Cálculo 2 2 3 4 6 4" xfId="17406"/>
    <cellStyle name="Cálculo 2 2 3 4 6 5" xfId="20430"/>
    <cellStyle name="Cálculo 2 2 3 4 7" xfId="5900"/>
    <cellStyle name="Cálculo 2 2 3 4 7 2" xfId="10641"/>
    <cellStyle name="Cálculo 2 2 3 4 7 3" xfId="16644"/>
    <cellStyle name="Cálculo 2 2 3 4 7 4" xfId="19418"/>
    <cellStyle name="Cálculo 2 2 3 4 8" xfId="7608"/>
    <cellStyle name="Cálculo 2 2 3 4 8 2" xfId="11629"/>
    <cellStyle name="Cálculo 2 2 3 4 8 3" xfId="17936"/>
    <cellStyle name="Cálculo 2 2 3 4 8 4" xfId="21126"/>
    <cellStyle name="Cálculo 2 2 3 4 9" xfId="4995"/>
    <cellStyle name="Cálculo 2 2 3 4 9 2" xfId="15959"/>
    <cellStyle name="Cálculo 2 2 3 4 9 3" xfId="13024"/>
    <cellStyle name="Cálculo 2 2 3 5" xfId="3024"/>
    <cellStyle name="Cálculo 2 2 3 5 2" xfId="3411"/>
    <cellStyle name="Cálculo 2 2 3 5 2 2" xfId="7235"/>
    <cellStyle name="Cálculo 2 2 3 5 2 2 2" xfId="17638"/>
    <cellStyle name="Cálculo 2 2 3 5 2 2 3" xfId="20753"/>
    <cellStyle name="Cálculo 2 2 3 5 2 3" xfId="9529"/>
    <cellStyle name="Cálculo 2 2 3 5 2 4" xfId="14781"/>
    <cellStyle name="Cálculo 2 2 3 5 2 5" xfId="18408"/>
    <cellStyle name="Cálculo 2 2 3 5 3" xfId="3794"/>
    <cellStyle name="Cálculo 2 2 3 5 3 2" xfId="15057"/>
    <cellStyle name="Cálculo 2 2 3 5 3 3" xfId="16928"/>
    <cellStyle name="Cálculo 2 2 3 5 4" xfId="4177"/>
    <cellStyle name="Cálculo 2 2 3 5 4 2" xfId="15332"/>
    <cellStyle name="Cálculo 2 2 3 5 4 3" xfId="13828"/>
    <cellStyle name="Cálculo 2 2 3 5 5" xfId="4559"/>
    <cellStyle name="Cálculo 2 2 3 5 5 2" xfId="15606"/>
    <cellStyle name="Cálculo 2 2 3 5 5 3" xfId="13446"/>
    <cellStyle name="Cálculo 2 2 3 5 6" xfId="5526"/>
    <cellStyle name="Cálculo 2 2 3 5 6 2" xfId="16347"/>
    <cellStyle name="Cálculo 2 2 3 5 6 3" xfId="19044"/>
    <cellStyle name="Cálculo 2 2 3 5 7" xfId="9166"/>
    <cellStyle name="Cálculo 2 2 3 5 8" xfId="14501"/>
    <cellStyle name="Cálculo 2 2 3 5 9" xfId="18214"/>
    <cellStyle name="Cálculo 2 2 3 6" xfId="5676"/>
    <cellStyle name="Cálculo 2 2 3 6 2" xfId="7385"/>
    <cellStyle name="Cálculo 2 2 3 6 2 2" xfId="11471"/>
    <cellStyle name="Cálculo 2 2 3 6 2 3" xfId="17764"/>
    <cellStyle name="Cálculo 2 2 3 6 2 4" xfId="20903"/>
    <cellStyle name="Cálculo 2 2 3 6 3" xfId="10507"/>
    <cellStyle name="Cálculo 2 2 3 6 4" xfId="16473"/>
    <cellStyle name="Cálculo 2 2 3 6 5" xfId="19194"/>
    <cellStyle name="Cálculo 2 2 3 7" xfId="5512"/>
    <cellStyle name="Cálculo 2 2 3 7 2" xfId="7221"/>
    <cellStyle name="Cálculo 2 2 3 7 2 2" xfId="11346"/>
    <cellStyle name="Cálculo 2 2 3 7 2 3" xfId="17624"/>
    <cellStyle name="Cálculo 2 2 3 7 2 4" xfId="20739"/>
    <cellStyle name="Cálculo 2 2 3 7 3" xfId="10486"/>
    <cellStyle name="Cálculo 2 2 3 7 4" xfId="16333"/>
    <cellStyle name="Cálculo 2 2 3 7 5" xfId="19030"/>
    <cellStyle name="Cálculo 2 2 3 8" xfId="6313"/>
    <cellStyle name="Cálculo 2 2 3 8 2" xfId="8021"/>
    <cellStyle name="Cálculo 2 2 3 8 2 2" xfId="11996"/>
    <cellStyle name="Cálculo 2 2 3 8 2 3" xfId="18237"/>
    <cellStyle name="Cálculo 2 2 3 8 2 4" xfId="21539"/>
    <cellStyle name="Cálculo 2 2 3 8 3" xfId="10858"/>
    <cellStyle name="Cálculo 2 2 3 8 4" xfId="16946"/>
    <cellStyle name="Cálculo 2 2 3 8 5" xfId="19831"/>
    <cellStyle name="Cálculo 2 2 3 9" xfId="5420"/>
    <cellStyle name="Cálculo 2 2 3 9 2" xfId="7129"/>
    <cellStyle name="Cálculo 2 2 3 9 2 2" xfId="11263"/>
    <cellStyle name="Cálculo 2 2 3 9 2 3" xfId="17549"/>
    <cellStyle name="Cálculo 2 2 3 9 2 4" xfId="20647"/>
    <cellStyle name="Cálculo 2 2 3 9 3" xfId="10437"/>
    <cellStyle name="Cálculo 2 2 3 9 4" xfId="16259"/>
    <cellStyle name="Cálculo 2 2 3 9 5" xfId="18938"/>
    <cellStyle name="Cálculo 2 2 4" xfId="3020"/>
    <cellStyle name="Cálculo 2 2 4 2" xfId="3407"/>
    <cellStyle name="Cálculo 2 2 4 2 2" xfId="14778"/>
    <cellStyle name="Cálculo 2 2 4 2 3" xfId="17287"/>
    <cellStyle name="Cálculo 2 2 4 3" xfId="3790"/>
    <cellStyle name="Cálculo 2 2 4 3 2" xfId="15054"/>
    <cellStyle name="Cálculo 2 2 4 3 3" xfId="15511"/>
    <cellStyle name="Cálculo 2 2 4 4" xfId="4173"/>
    <cellStyle name="Cálculo 2 2 4 4 2" xfId="15329"/>
    <cellStyle name="Cálculo 2 2 4 4 3" xfId="13832"/>
    <cellStyle name="Cálculo 2 2 4 5" xfId="4555"/>
    <cellStyle name="Cálculo 2 2 4 5 2" xfId="15603"/>
    <cellStyle name="Cálculo 2 2 4 5 3" xfId="13450"/>
    <cellStyle name="Cálculo 2 2 4 6" xfId="14498"/>
    <cellStyle name="Cálculo 2 2 4 7" xfId="16204"/>
    <cellStyle name="Cálculo 2 2 5" xfId="3008"/>
    <cellStyle name="Cálculo 2 2 5 2" xfId="3395"/>
    <cellStyle name="Cálculo 2 2 5 2 2" xfId="14770"/>
    <cellStyle name="Cálculo 2 2 5 2 3" xfId="16424"/>
    <cellStyle name="Cálculo 2 2 5 3" xfId="3778"/>
    <cellStyle name="Cálculo 2 2 5 3 2" xfId="15046"/>
    <cellStyle name="Cálculo 2 2 5 3 3" xfId="15002"/>
    <cellStyle name="Cálculo 2 2 5 4" xfId="4161"/>
    <cellStyle name="Cálculo 2 2 5 4 2" xfId="15321"/>
    <cellStyle name="Cálculo 2 2 5 4 3" xfId="13844"/>
    <cellStyle name="Cálculo 2 2 5 5" xfId="4543"/>
    <cellStyle name="Cálculo 2 2 5 5 2" xfId="15595"/>
    <cellStyle name="Cálculo 2 2 5 5 3" xfId="13462"/>
    <cellStyle name="Cálculo 2 2 5 6" xfId="14490"/>
    <cellStyle name="Cálculo 2 2 5 7" xfId="14717"/>
    <cellStyle name="Cálculo 2 2 6" xfId="22392"/>
    <cellStyle name="Cálculo 2 2 7" xfId="2074"/>
    <cellStyle name="Cálculo 2 3" xfId="219"/>
    <cellStyle name="Cálculo 2 4" xfId="220"/>
    <cellStyle name="Cálculo 3" xfId="221"/>
    <cellStyle name="Cálculo 3 2" xfId="2625"/>
    <cellStyle name="Cálculo 3 2 10" xfId="5083"/>
    <cellStyle name="Cálculo 3 2 10 2" xfId="10334"/>
    <cellStyle name="Cálculo 3 2 10 3" xfId="16021"/>
    <cellStyle name="Cálculo 3 2 10 4" xfId="12952"/>
    <cellStyle name="Cálculo 3 2 11" xfId="4862"/>
    <cellStyle name="Cálculo 3 2 11 2" xfId="15839"/>
    <cellStyle name="Cálculo 3 2 11 3" xfId="13144"/>
    <cellStyle name="Cálculo 3 2 12" xfId="8788"/>
    <cellStyle name="Cálculo 3 2 13" xfId="14151"/>
    <cellStyle name="Cálculo 3 2 2" xfId="2714"/>
    <cellStyle name="Cálculo 3 2 2 10" xfId="7490"/>
    <cellStyle name="Cálculo 3 2 2 10 2" xfId="11544"/>
    <cellStyle name="Cálculo 3 2 2 10 3" xfId="17846"/>
    <cellStyle name="Cálculo 3 2 2 10 4" xfId="21008"/>
    <cellStyle name="Cálculo 3 2 2 11" xfId="4907"/>
    <cellStyle name="Cálculo 3 2 2 11 2" xfId="15878"/>
    <cellStyle name="Cálculo 3 2 2 11 3" xfId="13112"/>
    <cellStyle name="Cálculo 3 2 2 12" xfId="8869"/>
    <cellStyle name="Cálculo 3 2 2 13" xfId="14281"/>
    <cellStyle name="Cálculo 3 2 2 14" xfId="16099"/>
    <cellStyle name="Cálculo 3 2 2 2" xfId="2649"/>
    <cellStyle name="Cálculo 3 2 2 2 10" xfId="4875"/>
    <cellStyle name="Cálculo 3 2 2 2 10 2" xfId="15850"/>
    <cellStyle name="Cálculo 3 2 2 2 10 3" xfId="13131"/>
    <cellStyle name="Cálculo 3 2 2 2 11" xfId="8806"/>
    <cellStyle name="Cálculo 3 2 2 2 12" xfId="14226"/>
    <cellStyle name="Cálculo 3 2 2 2 2" xfId="3141"/>
    <cellStyle name="Cálculo 3 2 2 2 2 10" xfId="9271"/>
    <cellStyle name="Cálculo 3 2 2 2 2 11" xfId="14594"/>
    <cellStyle name="Cálculo 3 2 2 2 2 12" xfId="14985"/>
    <cellStyle name="Cálculo 3 2 2 2 2 2" xfId="3528"/>
    <cellStyle name="Cálculo 3 2 2 2 2 2 2" xfId="7263"/>
    <cellStyle name="Cálculo 3 2 2 2 2 2 2 2" xfId="11368"/>
    <cellStyle name="Cálculo 3 2 2 2 2 2 2 3" xfId="17663"/>
    <cellStyle name="Cálculo 3 2 2 2 2 2 2 4" xfId="20781"/>
    <cellStyle name="Cálculo 3 2 2 2 2 2 3" xfId="5554"/>
    <cellStyle name="Cálculo 3 2 2 2 2 2 3 2" xfId="16372"/>
    <cellStyle name="Cálculo 3 2 2 2 2 2 3 3" xfId="19072"/>
    <cellStyle name="Cálculo 3 2 2 2 2 2 4" xfId="9620"/>
    <cellStyle name="Cálculo 3 2 2 2 2 2 5" xfId="14874"/>
    <cellStyle name="Cálculo 3 2 2 2 2 2 6" xfId="14848"/>
    <cellStyle name="Cálculo 3 2 2 2 2 3" xfId="3911"/>
    <cellStyle name="Cálculo 3 2 2 2 2 3 2" xfId="7166"/>
    <cellStyle name="Cálculo 3 2 2 2 2 3 2 2" xfId="11296"/>
    <cellStyle name="Cálculo 3 2 2 2 2 3 2 3" xfId="17578"/>
    <cellStyle name="Cálculo 3 2 2 2 2 3 2 4" xfId="20684"/>
    <cellStyle name="Cálculo 3 2 2 2 2 3 3" xfId="5457"/>
    <cellStyle name="Cálculo 3 2 2 2 2 3 3 2" xfId="16288"/>
    <cellStyle name="Cálculo 3 2 2 2 2 3 3 3" xfId="18975"/>
    <cellStyle name="Cálculo 3 2 2 2 2 3 4" xfId="9834"/>
    <cellStyle name="Cálculo 3 2 2 2 2 3 5" xfId="15150"/>
    <cellStyle name="Cálculo 3 2 2 2 2 3 6" xfId="13935"/>
    <cellStyle name="Cálculo 3 2 2 2 2 4" xfId="4294"/>
    <cellStyle name="Cálculo 3 2 2 2 2 4 2" xfId="8137"/>
    <cellStyle name="Cálculo 3 2 2 2 2 4 2 2" xfId="12105"/>
    <cellStyle name="Cálculo 3 2 2 2 2 4 2 3" xfId="18341"/>
    <cellStyle name="Cálculo 3 2 2 2 2 4 2 4" xfId="21655"/>
    <cellStyle name="Cálculo 3 2 2 2 2 4 3" xfId="6429"/>
    <cellStyle name="Cálculo 3 2 2 2 2 4 3 2" xfId="17050"/>
    <cellStyle name="Cálculo 3 2 2 2 2 4 3 3" xfId="19947"/>
    <cellStyle name="Cálculo 3 2 2 2 2 4 4" xfId="10012"/>
    <cellStyle name="Cálculo 3 2 2 2 2 4 5" xfId="15425"/>
    <cellStyle name="Cálculo 3 2 2 2 2 4 6" xfId="13711"/>
    <cellStyle name="Cálculo 3 2 2 2 2 5" xfId="4676"/>
    <cellStyle name="Cálculo 3 2 2 2 2 5 2" xfId="8369"/>
    <cellStyle name="Cálculo 3 2 2 2 2 5 2 2" xfId="12337"/>
    <cellStyle name="Cálculo 3 2 2 2 2 5 2 3" xfId="18512"/>
    <cellStyle name="Cálculo 3 2 2 2 2 5 2 4" xfId="21887"/>
    <cellStyle name="Cálculo 3 2 2 2 2 5 3" xfId="6661"/>
    <cellStyle name="Cálculo 3 2 2 2 2 5 3 2" xfId="17221"/>
    <cellStyle name="Cálculo 3 2 2 2 2 5 3 3" xfId="20179"/>
    <cellStyle name="Cálculo 3 2 2 2 2 5 4" xfId="10189"/>
    <cellStyle name="Cálculo 3 2 2 2 2 5 5" xfId="15699"/>
    <cellStyle name="Cálculo 3 2 2 2 2 5 6" xfId="13329"/>
    <cellStyle name="Cálculo 3 2 2 2 2 6" xfId="6893"/>
    <cellStyle name="Cálculo 3 2 2 2 2 6 2" xfId="8601"/>
    <cellStyle name="Cálculo 3 2 2 2 2 6 2 2" xfId="12569"/>
    <cellStyle name="Cálculo 3 2 2 2 2 6 2 3" xfId="18683"/>
    <cellStyle name="Cálculo 3 2 2 2 2 6 2 4" xfId="22119"/>
    <cellStyle name="Cálculo 3 2 2 2 2 6 3" xfId="11027"/>
    <cellStyle name="Cálculo 3 2 2 2 2 6 4" xfId="17391"/>
    <cellStyle name="Cálculo 3 2 2 2 2 6 5" xfId="20411"/>
    <cellStyle name="Cálculo 3 2 2 2 2 7" xfId="5881"/>
    <cellStyle name="Cálculo 3 2 2 2 2 7 2" xfId="10622"/>
    <cellStyle name="Cálculo 3 2 2 2 2 7 3" xfId="16629"/>
    <cellStyle name="Cálculo 3 2 2 2 2 7 4" xfId="19399"/>
    <cellStyle name="Cálculo 3 2 2 2 2 8" xfId="7589"/>
    <cellStyle name="Cálculo 3 2 2 2 2 8 2" xfId="11610"/>
    <cellStyle name="Cálculo 3 2 2 2 2 8 3" xfId="17921"/>
    <cellStyle name="Cálculo 3 2 2 2 2 8 4" xfId="21107"/>
    <cellStyle name="Cálculo 3 2 2 2 2 9" xfId="4971"/>
    <cellStyle name="Cálculo 3 2 2 2 2 9 2" xfId="15939"/>
    <cellStyle name="Cálculo 3 2 2 2 2 9 3" xfId="13048"/>
    <cellStyle name="Cálculo 3 2 2 2 3" xfId="3261"/>
    <cellStyle name="Cálculo 3 2 2 2 3 2" xfId="3648"/>
    <cellStyle name="Cálculo 3 2 2 2 3 2 2" xfId="7237"/>
    <cellStyle name="Cálculo 3 2 2 2 3 2 2 2" xfId="17640"/>
    <cellStyle name="Cálculo 3 2 2 2 3 2 2 3" xfId="20755"/>
    <cellStyle name="Cálculo 3 2 2 2 3 2 3" xfId="9739"/>
    <cellStyle name="Cálculo 3 2 2 2 3 2 4" xfId="14967"/>
    <cellStyle name="Cálculo 3 2 2 2 3 2 5" xfId="15795"/>
    <cellStyle name="Cálculo 3 2 2 2 3 3" xfId="4031"/>
    <cellStyle name="Cálculo 3 2 2 2 3 3 2" xfId="15242"/>
    <cellStyle name="Cálculo 3 2 2 2 3 3 3" xfId="13960"/>
    <cellStyle name="Cálculo 3 2 2 2 3 4" xfId="4414"/>
    <cellStyle name="Cálculo 3 2 2 2 3 4 2" xfId="15518"/>
    <cellStyle name="Cálculo 3 2 2 2 3 4 3" xfId="13591"/>
    <cellStyle name="Cálculo 3 2 2 2 3 5" xfId="4796"/>
    <cellStyle name="Cálculo 3 2 2 2 3 5 2" xfId="15790"/>
    <cellStyle name="Cálculo 3 2 2 2 3 5 3" xfId="13210"/>
    <cellStyle name="Cálculo 3 2 2 2 3 6" xfId="5528"/>
    <cellStyle name="Cálculo 3 2 2 2 3 6 2" xfId="16349"/>
    <cellStyle name="Cálculo 3 2 2 2 3 6 3" xfId="19046"/>
    <cellStyle name="Cálculo 3 2 2 2 3 7" xfId="9391"/>
    <cellStyle name="Cálculo 3 2 2 2 3 8" xfId="14687"/>
    <cellStyle name="Cálculo 3 2 2 2 3 9" xfId="14742"/>
    <cellStyle name="Cálculo 3 2 2 2 4" xfId="2849"/>
    <cellStyle name="Cálculo 3 2 2 2 4 2" xfId="7799"/>
    <cellStyle name="Cálculo 3 2 2 2 4 2 2" xfId="11815"/>
    <cellStyle name="Cálculo 3 2 2 2 4 2 3" xfId="18066"/>
    <cellStyle name="Cálculo 3 2 2 2 4 2 4" xfId="21317"/>
    <cellStyle name="Cálculo 3 2 2 2 4 3" xfId="6091"/>
    <cellStyle name="Cálculo 3 2 2 2 4 3 2" xfId="16774"/>
    <cellStyle name="Cálculo 3 2 2 2 4 3 3" xfId="19609"/>
    <cellStyle name="Cálculo 3 2 2 2 4 4" xfId="9002"/>
    <cellStyle name="Cálculo 3 2 2 2 4 5" xfId="14387"/>
    <cellStyle name="Cálculo 3 2 2 2 4 6" xfId="17161"/>
    <cellStyle name="Cálculo 3 2 2 2 5" xfId="5629"/>
    <cellStyle name="Cálculo 3 2 2 2 5 2" xfId="7338"/>
    <cellStyle name="Cálculo 3 2 2 2 5 2 2" xfId="11425"/>
    <cellStyle name="Cálculo 3 2 2 2 5 2 3" xfId="17727"/>
    <cellStyle name="Cálculo 3 2 2 2 5 2 4" xfId="20856"/>
    <cellStyle name="Cálculo 3 2 2 2 5 3" xfId="10503"/>
    <cellStyle name="Cálculo 3 2 2 2 5 4" xfId="16436"/>
    <cellStyle name="Cálculo 3 2 2 2 5 5" xfId="19147"/>
    <cellStyle name="Cálculo 3 2 2 2 6" xfId="6326"/>
    <cellStyle name="Cálculo 3 2 2 2 6 2" xfId="8034"/>
    <cellStyle name="Cálculo 3 2 2 2 6 2 2" xfId="12007"/>
    <cellStyle name="Cálculo 3 2 2 2 6 2 3" xfId="18247"/>
    <cellStyle name="Cálculo 3 2 2 2 6 2 4" xfId="21552"/>
    <cellStyle name="Cálculo 3 2 2 2 6 3" xfId="10865"/>
    <cellStyle name="Cálculo 3 2 2 2 6 4" xfId="16956"/>
    <cellStyle name="Cálculo 3 2 2 2 6 5" xfId="19844"/>
    <cellStyle name="Cálculo 3 2 2 2 7" xfId="5511"/>
    <cellStyle name="Cálculo 3 2 2 2 7 2" xfId="7220"/>
    <cellStyle name="Cálculo 3 2 2 2 7 2 2" xfId="11345"/>
    <cellStyle name="Cálculo 3 2 2 2 7 2 3" xfId="17623"/>
    <cellStyle name="Cálculo 3 2 2 2 7 2 4" xfId="20738"/>
    <cellStyle name="Cálculo 3 2 2 2 7 3" xfId="10485"/>
    <cellStyle name="Cálculo 3 2 2 2 7 4" xfId="16332"/>
    <cellStyle name="Cálculo 3 2 2 2 7 5" xfId="19029"/>
    <cellStyle name="Cálculo 3 2 2 2 8" xfId="5743"/>
    <cellStyle name="Cálculo 3 2 2 2 8 2" xfId="10525"/>
    <cellStyle name="Cálculo 3 2 2 2 8 3" xfId="16524"/>
    <cellStyle name="Cálculo 3 2 2 2 8 4" xfId="19261"/>
    <cellStyle name="Cálculo 3 2 2 2 9" xfId="7452"/>
    <cellStyle name="Cálculo 3 2 2 2 9 2" xfId="11512"/>
    <cellStyle name="Cálculo 3 2 2 2 9 3" xfId="17815"/>
    <cellStyle name="Cálculo 3 2 2 2 9 4" xfId="20970"/>
    <cellStyle name="Cálculo 3 2 2 3" xfId="3204"/>
    <cellStyle name="Cálculo 3 2 2 3 10" xfId="9334"/>
    <cellStyle name="Cálculo 3 2 2 3 11" xfId="14646"/>
    <cellStyle name="Cálculo 3 2 2 3 12" xfId="18191"/>
    <cellStyle name="Cálculo 3 2 2 3 2" xfId="3591"/>
    <cellStyle name="Cálculo 3 2 2 3 2 2" xfId="7342"/>
    <cellStyle name="Cálculo 3 2 2 3 2 2 2" xfId="11428"/>
    <cellStyle name="Cálculo 3 2 2 3 2 2 3" xfId="17731"/>
    <cellStyle name="Cálculo 3 2 2 3 2 2 4" xfId="20860"/>
    <cellStyle name="Cálculo 3 2 2 3 2 3" xfId="5633"/>
    <cellStyle name="Cálculo 3 2 2 3 2 3 2" xfId="16440"/>
    <cellStyle name="Cálculo 3 2 2 3 2 3 3" xfId="19151"/>
    <cellStyle name="Cálculo 3 2 2 3 2 4" xfId="9683"/>
    <cellStyle name="Cálculo 3 2 2 3 2 5" xfId="14926"/>
    <cellStyle name="Cálculo 3 2 2 3 2 6" xfId="15287"/>
    <cellStyle name="Cálculo 3 2 2 3 3" xfId="3974"/>
    <cellStyle name="Cálculo 3 2 2 3 3 2" xfId="7173"/>
    <cellStyle name="Cálculo 3 2 2 3 3 2 2" xfId="11303"/>
    <cellStyle name="Cálculo 3 2 2 3 3 2 3" xfId="17584"/>
    <cellStyle name="Cálculo 3 2 2 3 3 2 4" xfId="20691"/>
    <cellStyle name="Cálculo 3 2 2 3 3 3" xfId="5464"/>
    <cellStyle name="Cálculo 3 2 2 3 3 3 2" xfId="16294"/>
    <cellStyle name="Cálculo 3 2 2 3 3 3 3" xfId="18982"/>
    <cellStyle name="Cálculo 3 2 2 3 3 4" xfId="9893"/>
    <cellStyle name="Cálculo 3 2 2 3 3 5" xfId="15202"/>
    <cellStyle name="Cálculo 3 2 2 3 3 6" xfId="14017"/>
    <cellStyle name="Cálculo 3 2 2 3 4" xfId="4357"/>
    <cellStyle name="Cálculo 3 2 2 3 4 2" xfId="8118"/>
    <cellStyle name="Cálculo 3 2 2 3 4 2 2" xfId="12086"/>
    <cellStyle name="Cálculo 3 2 2 3 4 2 3" xfId="18324"/>
    <cellStyle name="Cálculo 3 2 2 3 4 2 4" xfId="21636"/>
    <cellStyle name="Cálculo 3 2 2 3 4 3" xfId="6410"/>
    <cellStyle name="Cálculo 3 2 2 3 4 3 2" xfId="17033"/>
    <cellStyle name="Cálculo 3 2 2 3 4 3 3" xfId="19928"/>
    <cellStyle name="Cálculo 3 2 2 3 4 4" xfId="10071"/>
    <cellStyle name="Cálculo 3 2 2 3 4 5" xfId="15477"/>
    <cellStyle name="Cálculo 3 2 2 3 4 6" xfId="13648"/>
    <cellStyle name="Cálculo 3 2 2 3 5" xfId="4739"/>
    <cellStyle name="Cálculo 3 2 2 3 5 2" xfId="8350"/>
    <cellStyle name="Cálculo 3 2 2 3 5 2 2" xfId="12318"/>
    <cellStyle name="Cálculo 3 2 2 3 5 2 3" xfId="18495"/>
    <cellStyle name="Cálculo 3 2 2 3 5 2 4" xfId="21868"/>
    <cellStyle name="Cálculo 3 2 2 3 5 3" xfId="6642"/>
    <cellStyle name="Cálculo 3 2 2 3 5 3 2" xfId="17204"/>
    <cellStyle name="Cálculo 3 2 2 3 5 3 3" xfId="20160"/>
    <cellStyle name="Cálculo 3 2 2 3 5 4" xfId="10248"/>
    <cellStyle name="Cálculo 3 2 2 3 5 5" xfId="15750"/>
    <cellStyle name="Cálculo 3 2 2 3 5 6" xfId="13266"/>
    <cellStyle name="Cálculo 3 2 2 3 6" xfId="6874"/>
    <cellStyle name="Cálculo 3 2 2 3 6 2" xfId="8582"/>
    <cellStyle name="Cálculo 3 2 2 3 6 2 2" xfId="12550"/>
    <cellStyle name="Cálculo 3 2 2 3 6 2 3" xfId="18666"/>
    <cellStyle name="Cálculo 3 2 2 3 6 2 4" xfId="22100"/>
    <cellStyle name="Cálculo 3 2 2 3 6 3" xfId="11008"/>
    <cellStyle name="Cálculo 3 2 2 3 6 4" xfId="17374"/>
    <cellStyle name="Cálculo 3 2 2 3 6 5" xfId="20392"/>
    <cellStyle name="Cálculo 3 2 2 3 7" xfId="5862"/>
    <cellStyle name="Cálculo 3 2 2 3 7 2" xfId="10603"/>
    <cellStyle name="Cálculo 3 2 2 3 7 3" xfId="16612"/>
    <cellStyle name="Cálculo 3 2 2 3 7 4" xfId="19380"/>
    <cellStyle name="Cálculo 3 2 2 3 8" xfId="7570"/>
    <cellStyle name="Cálculo 3 2 2 3 8 2" xfId="11591"/>
    <cellStyle name="Cálculo 3 2 2 3 8 3" xfId="17904"/>
    <cellStyle name="Cálculo 3 2 2 3 8 4" xfId="21088"/>
    <cellStyle name="Cálculo 3 2 2 3 9" xfId="4952"/>
    <cellStyle name="Cálculo 3 2 2 3 9 2" xfId="15922"/>
    <cellStyle name="Cálculo 3 2 2 3 9 3" xfId="13067"/>
    <cellStyle name="Cálculo 3 2 2 4" xfId="2990"/>
    <cellStyle name="Cálculo 3 2 2 4 2" xfId="3377"/>
    <cellStyle name="Cálculo 3 2 2 4 2 2" xfId="7301"/>
    <cellStyle name="Cálculo 3 2 2 4 2 2 2" xfId="17694"/>
    <cellStyle name="Cálculo 3 2 2 4 2 2 3" xfId="20819"/>
    <cellStyle name="Cálculo 3 2 2 4 2 3" xfId="9505"/>
    <cellStyle name="Cálculo 3 2 2 4 2 4" xfId="14755"/>
    <cellStyle name="Cálculo 3 2 2 4 2 5" xfId="16185"/>
    <cellStyle name="Cálculo 3 2 2 4 3" xfId="3760"/>
    <cellStyle name="Cálculo 3 2 2 4 3 2" xfId="15031"/>
    <cellStyle name="Cálculo 3 2 2 4 3 3" xfId="15557"/>
    <cellStyle name="Cálculo 3 2 2 4 4" xfId="4143"/>
    <cellStyle name="Cálculo 3 2 2 4 4 2" xfId="15306"/>
    <cellStyle name="Cálculo 3 2 2 4 4 3" xfId="13854"/>
    <cellStyle name="Cálculo 3 2 2 4 5" xfId="4525"/>
    <cellStyle name="Cálculo 3 2 2 4 5 2" xfId="15580"/>
    <cellStyle name="Cálculo 3 2 2 4 5 3" xfId="13480"/>
    <cellStyle name="Cálculo 3 2 2 4 6" xfId="5592"/>
    <cellStyle name="Cálculo 3 2 2 4 6 2" xfId="16403"/>
    <cellStyle name="Cálculo 3 2 2 4 6 3" xfId="19110"/>
    <cellStyle name="Cálculo 3 2 2 4 7" xfId="9140"/>
    <cellStyle name="Cálculo 3 2 2 4 8" xfId="14475"/>
    <cellStyle name="Cálculo 3 2 2 4 9" xfId="17112"/>
    <cellStyle name="Cálculo 3 2 2 5" xfId="5304"/>
    <cellStyle name="Cálculo 3 2 2 5 2" xfId="5110"/>
    <cellStyle name="Cálculo 3 2 2 5 2 2" xfId="10353"/>
    <cellStyle name="Cálculo 3 2 2 5 2 3" xfId="16044"/>
    <cellStyle name="Cálculo 3 2 2 5 2 4" xfId="12800"/>
    <cellStyle name="Cálculo 3 2 2 5 3" xfId="10415"/>
    <cellStyle name="Cálculo 3 2 2 5 4" xfId="16178"/>
    <cellStyle name="Cálculo 3 2 2 5 5" xfId="18822"/>
    <cellStyle name="Cálculo 3 2 2 6" xfId="5449"/>
    <cellStyle name="Cálculo 3 2 2 6 2" xfId="7158"/>
    <cellStyle name="Cálculo 3 2 2 6 2 2" xfId="11289"/>
    <cellStyle name="Cálculo 3 2 2 6 2 3" xfId="17572"/>
    <cellStyle name="Cálculo 3 2 2 6 2 4" xfId="20676"/>
    <cellStyle name="Cálculo 3 2 2 6 3" xfId="10463"/>
    <cellStyle name="Cálculo 3 2 2 6 4" xfId="16282"/>
    <cellStyle name="Cálculo 3 2 2 6 5" xfId="18967"/>
    <cellStyle name="Cálculo 3 2 2 7" xfId="6310"/>
    <cellStyle name="Cálculo 3 2 2 7 2" xfId="8018"/>
    <cellStyle name="Cálculo 3 2 2 7 2 2" xfId="11994"/>
    <cellStyle name="Cálculo 3 2 2 7 2 3" xfId="18235"/>
    <cellStyle name="Cálculo 3 2 2 7 2 4" xfId="21536"/>
    <cellStyle name="Cálculo 3 2 2 7 3" xfId="10856"/>
    <cellStyle name="Cálculo 3 2 2 7 4" xfId="16944"/>
    <cellStyle name="Cálculo 3 2 2 7 5" xfId="19828"/>
    <cellStyle name="Cálculo 3 2 2 8" xfId="5432"/>
    <cellStyle name="Cálculo 3 2 2 8 2" xfId="7141"/>
    <cellStyle name="Cálculo 3 2 2 8 2 2" xfId="11275"/>
    <cellStyle name="Cálculo 3 2 2 8 2 3" xfId="17557"/>
    <cellStyle name="Cálculo 3 2 2 8 2 4" xfId="20659"/>
    <cellStyle name="Cálculo 3 2 2 8 3" xfId="10449"/>
    <cellStyle name="Cálculo 3 2 2 8 4" xfId="16267"/>
    <cellStyle name="Cálculo 3 2 2 8 5" xfId="18950"/>
    <cellStyle name="Cálculo 3 2 2 9" xfId="5781"/>
    <cellStyle name="Cálculo 3 2 2 9 2" xfId="10557"/>
    <cellStyle name="Cálculo 3 2 2 9 3" xfId="16554"/>
    <cellStyle name="Cálculo 3 2 2 9 4" xfId="19299"/>
    <cellStyle name="Cálculo 3 2 3" xfId="2684"/>
    <cellStyle name="Cálculo 3 2 3 10" xfId="7528"/>
    <cellStyle name="Cálculo 3 2 3 10 2" xfId="11566"/>
    <cellStyle name="Cálculo 3 2 3 10 3" xfId="17874"/>
    <cellStyle name="Cálculo 3 2 3 10 4" xfId="21046"/>
    <cellStyle name="Cálculo 3 2 3 11" xfId="4929"/>
    <cellStyle name="Cálculo 3 2 3 11 2" xfId="15899"/>
    <cellStyle name="Cálculo 3 2 3 11 3" xfId="13090"/>
    <cellStyle name="Cálculo 3 2 3 12" xfId="8839"/>
    <cellStyle name="Cálculo 3 2 3 13" xfId="14257"/>
    <cellStyle name="Cálculo 3 2 3 14" xfId="14944"/>
    <cellStyle name="Cálculo 3 2 3 2" xfId="2741"/>
    <cellStyle name="Cálculo 3 2 3 2 10" xfId="4951"/>
    <cellStyle name="Cálculo 3 2 3 2 10 2" xfId="15921"/>
    <cellStyle name="Cálculo 3 2 3 2 10 3" xfId="13068"/>
    <cellStyle name="Cálculo 3 2 3 2 11" xfId="8896"/>
    <cellStyle name="Cálculo 3 2 3 2 12" xfId="14300"/>
    <cellStyle name="Cálculo 3 2 3 2 2" xfId="3231"/>
    <cellStyle name="Cálculo 3 2 3 2 2 10" xfId="9361"/>
    <cellStyle name="Cálculo 3 2 3 2 2 11" xfId="14665"/>
    <cellStyle name="Cálculo 3 2 3 2 2 12" xfId="16871"/>
    <cellStyle name="Cálculo 3 2 3 2 2 2" xfId="3618"/>
    <cellStyle name="Cálculo 3 2 3 2 2 2 2" xfId="7979"/>
    <cellStyle name="Cálculo 3 2 3 2 2 2 2 2" xfId="11955"/>
    <cellStyle name="Cálculo 3 2 3 2 2 2 2 3" xfId="18204"/>
    <cellStyle name="Cálculo 3 2 3 2 2 2 2 4" xfId="21497"/>
    <cellStyle name="Cálculo 3 2 3 2 2 2 3" xfId="6271"/>
    <cellStyle name="Cálculo 3 2 3 2 2 2 3 2" xfId="16913"/>
    <cellStyle name="Cálculo 3 2 3 2 2 2 3 3" xfId="19789"/>
    <cellStyle name="Cálculo 3 2 3 2 2 2 4" xfId="9710"/>
    <cellStyle name="Cálculo 3 2 3 2 2 2 5" xfId="14945"/>
    <cellStyle name="Cálculo 3 2 3 2 2 2 6" xfId="16153"/>
    <cellStyle name="Cálculo 3 2 3 2 2 3" xfId="4001"/>
    <cellStyle name="Cálculo 3 2 3 2 2 3 2" xfId="7770"/>
    <cellStyle name="Cálculo 3 2 3 2 2 3 2 2" xfId="11791"/>
    <cellStyle name="Cálculo 3 2 3 2 2 3 2 3" xfId="18043"/>
    <cellStyle name="Cálculo 3 2 3 2 2 3 2 4" xfId="21288"/>
    <cellStyle name="Cálculo 3 2 3 2 2 3 3" xfId="6062"/>
    <cellStyle name="Cálculo 3 2 3 2 2 3 3 2" xfId="16751"/>
    <cellStyle name="Cálculo 3 2 3 2 2 3 3 3" xfId="19580"/>
    <cellStyle name="Cálculo 3 2 3 2 2 3 4" xfId="9920"/>
    <cellStyle name="Cálculo 3 2 3 2 2 3 5" xfId="15220"/>
    <cellStyle name="Cálculo 3 2 3 2 2 3 6" xfId="13990"/>
    <cellStyle name="Cálculo 3 2 3 2 2 4" xfId="4384"/>
    <cellStyle name="Cálculo 3 2 3 2 2 4 2" xfId="8286"/>
    <cellStyle name="Cálculo 3 2 3 2 2 4 2 2" xfId="12254"/>
    <cellStyle name="Cálculo 3 2 3 2 2 4 2 3" xfId="18438"/>
    <cellStyle name="Cálculo 3 2 3 2 2 4 2 4" xfId="21804"/>
    <cellStyle name="Cálculo 3 2 3 2 2 4 3" xfId="6578"/>
    <cellStyle name="Cálculo 3 2 3 2 2 4 3 2" xfId="17147"/>
    <cellStyle name="Cálculo 3 2 3 2 2 4 3 3" xfId="20096"/>
    <cellStyle name="Cálculo 3 2 3 2 2 4 4" xfId="10098"/>
    <cellStyle name="Cálculo 3 2 3 2 2 4 5" xfId="15496"/>
    <cellStyle name="Cálculo 3 2 3 2 2 4 6" xfId="13621"/>
    <cellStyle name="Cálculo 3 2 3 2 2 5" xfId="4766"/>
    <cellStyle name="Cálculo 3 2 3 2 2 5 2" xfId="8518"/>
    <cellStyle name="Cálculo 3 2 3 2 2 5 2 2" xfId="12486"/>
    <cellStyle name="Cálculo 3 2 3 2 2 5 2 3" xfId="18609"/>
    <cellStyle name="Cálculo 3 2 3 2 2 5 2 4" xfId="22036"/>
    <cellStyle name="Cálculo 3 2 3 2 2 5 3" xfId="6810"/>
    <cellStyle name="Cálculo 3 2 3 2 2 5 3 2" xfId="17317"/>
    <cellStyle name="Cálculo 3 2 3 2 2 5 3 3" xfId="20328"/>
    <cellStyle name="Cálculo 3 2 3 2 2 5 4" xfId="10275"/>
    <cellStyle name="Cálculo 3 2 3 2 2 5 5" xfId="15768"/>
    <cellStyle name="Cálculo 3 2 3 2 2 5 6" xfId="13239"/>
    <cellStyle name="Cálculo 3 2 3 2 2 6" xfId="7042"/>
    <cellStyle name="Cálculo 3 2 3 2 2 6 2" xfId="8750"/>
    <cellStyle name="Cálculo 3 2 3 2 2 6 2 2" xfId="12718"/>
    <cellStyle name="Cálculo 3 2 3 2 2 6 2 3" xfId="18781"/>
    <cellStyle name="Cálculo 3 2 3 2 2 6 2 4" xfId="22268"/>
    <cellStyle name="Cálculo 3 2 3 2 2 6 3" xfId="11176"/>
    <cellStyle name="Cálculo 3 2 3 2 2 6 4" xfId="17488"/>
    <cellStyle name="Cálculo 3 2 3 2 2 6 5" xfId="20560"/>
    <cellStyle name="Cálculo 3 2 3 2 2 7" xfId="6030"/>
    <cellStyle name="Cálculo 3 2 3 2 2 7 2" xfId="10771"/>
    <cellStyle name="Cálculo 3 2 3 2 2 7 3" xfId="16727"/>
    <cellStyle name="Cálculo 3 2 3 2 2 7 4" xfId="19548"/>
    <cellStyle name="Cálculo 3 2 3 2 2 8" xfId="7738"/>
    <cellStyle name="Cálculo 3 2 3 2 2 8 2" xfId="11759"/>
    <cellStyle name="Cálculo 3 2 3 2 2 8 3" xfId="18019"/>
    <cellStyle name="Cálculo 3 2 3 2 2 8 4" xfId="21256"/>
    <cellStyle name="Cálculo 3 2 3 2 2 9" xfId="5224"/>
    <cellStyle name="Cálculo 3 2 3 2 2 9 2" xfId="16115"/>
    <cellStyle name="Cálculo 3 2 3 2 2 9 3" xfId="12870"/>
    <cellStyle name="Cálculo 3 2 3 2 3" xfId="3288"/>
    <cellStyle name="Cálculo 3 2 3 2 3 2" xfId="3675"/>
    <cellStyle name="Cálculo 3 2 3 2 3 2 2" xfId="7251"/>
    <cellStyle name="Cálculo 3 2 3 2 3 2 2 2" xfId="17652"/>
    <cellStyle name="Cálculo 3 2 3 2 3 2 2 3" xfId="20769"/>
    <cellStyle name="Cálculo 3 2 3 2 3 2 3" xfId="9754"/>
    <cellStyle name="Cálculo 3 2 3 2 3 2 4" xfId="14987"/>
    <cellStyle name="Cálculo 3 2 3 2 3 2 5" xfId="17458"/>
    <cellStyle name="Cálculo 3 2 3 2 3 3" xfId="4058"/>
    <cellStyle name="Cálculo 3 2 3 2 3 3 2" xfId="15262"/>
    <cellStyle name="Cálculo 3 2 3 2 3 3 3" xfId="13933"/>
    <cellStyle name="Cálculo 3 2 3 2 3 4" xfId="4441"/>
    <cellStyle name="Cálculo 3 2 3 2 3 4 2" xfId="15537"/>
    <cellStyle name="Cálculo 3 2 3 2 3 4 3" xfId="13564"/>
    <cellStyle name="Cálculo 3 2 3 2 3 5" xfId="4823"/>
    <cellStyle name="Cálculo 3 2 3 2 3 5 2" xfId="15809"/>
    <cellStyle name="Cálculo 3 2 3 2 3 5 3" xfId="13183"/>
    <cellStyle name="Cálculo 3 2 3 2 3 6" xfId="5542"/>
    <cellStyle name="Cálculo 3 2 3 2 3 6 2" xfId="16361"/>
    <cellStyle name="Cálculo 3 2 3 2 3 6 3" xfId="19060"/>
    <cellStyle name="Cálculo 3 2 3 2 3 7" xfId="9418"/>
    <cellStyle name="Cálculo 3 2 3 2 3 8" xfId="14707"/>
    <cellStyle name="Cálculo 3 2 3 2 3 9" xfId="14586"/>
    <cellStyle name="Cálculo 3 2 3 2 4" xfId="2906"/>
    <cellStyle name="Cálculo 3 2 3 2 4 2" xfId="7183"/>
    <cellStyle name="Cálculo 3 2 3 2 4 2 2" xfId="11312"/>
    <cellStyle name="Cálculo 3 2 3 2 4 2 3" xfId="17593"/>
    <cellStyle name="Cálculo 3 2 3 2 4 2 4" xfId="20701"/>
    <cellStyle name="Cálculo 3 2 3 2 4 3" xfId="5474"/>
    <cellStyle name="Cálculo 3 2 3 2 4 3 2" xfId="16303"/>
    <cellStyle name="Cálculo 3 2 3 2 4 3 3" xfId="18992"/>
    <cellStyle name="Cálculo 3 2 3 2 4 4" xfId="9058"/>
    <cellStyle name="Cálculo 3 2 3 2 4 5" xfId="14432"/>
    <cellStyle name="Cálculo 3 2 3 2 4 6" xfId="14546"/>
    <cellStyle name="Cálculo 3 2 3 2 5" xfId="6409"/>
    <cellStyle name="Cálculo 3 2 3 2 5 2" xfId="8117"/>
    <cellStyle name="Cálculo 3 2 3 2 5 2 2" xfId="12085"/>
    <cellStyle name="Cálculo 3 2 3 2 5 2 3" xfId="18323"/>
    <cellStyle name="Cálculo 3 2 3 2 5 2 4" xfId="21635"/>
    <cellStyle name="Cálculo 3 2 3 2 5 3" xfId="10927"/>
    <cellStyle name="Cálculo 3 2 3 2 5 4" xfId="17032"/>
    <cellStyle name="Cálculo 3 2 3 2 5 5" xfId="19927"/>
    <cellStyle name="Cálculo 3 2 3 2 6" xfId="6641"/>
    <cellStyle name="Cálculo 3 2 3 2 6 2" xfId="8349"/>
    <cellStyle name="Cálculo 3 2 3 2 6 2 2" xfId="12317"/>
    <cellStyle name="Cálculo 3 2 3 2 6 2 3" xfId="18494"/>
    <cellStyle name="Cálculo 3 2 3 2 6 2 4" xfId="21867"/>
    <cellStyle name="Cálculo 3 2 3 2 6 3" xfId="10967"/>
    <cellStyle name="Cálculo 3 2 3 2 6 4" xfId="17203"/>
    <cellStyle name="Cálculo 3 2 3 2 6 5" xfId="20159"/>
    <cellStyle name="Cálculo 3 2 3 2 7" xfId="6873"/>
    <cellStyle name="Cálculo 3 2 3 2 7 2" xfId="8581"/>
    <cellStyle name="Cálculo 3 2 3 2 7 2 2" xfId="12549"/>
    <cellStyle name="Cálculo 3 2 3 2 7 2 3" xfId="18665"/>
    <cellStyle name="Cálculo 3 2 3 2 7 2 4" xfId="22099"/>
    <cellStyle name="Cálculo 3 2 3 2 7 3" xfId="11007"/>
    <cellStyle name="Cálculo 3 2 3 2 7 4" xfId="17373"/>
    <cellStyle name="Cálculo 3 2 3 2 7 5" xfId="20391"/>
    <cellStyle name="Cálculo 3 2 3 2 8" xfId="5859"/>
    <cellStyle name="Cálculo 3 2 3 2 8 2" xfId="10602"/>
    <cellStyle name="Cálculo 3 2 3 2 8 3" xfId="16611"/>
    <cellStyle name="Cálculo 3 2 3 2 8 4" xfId="19377"/>
    <cellStyle name="Cálculo 3 2 3 2 9" xfId="7567"/>
    <cellStyle name="Cálculo 3 2 3 2 9 2" xfId="11590"/>
    <cellStyle name="Cálculo 3 2 3 2 9 3" xfId="17903"/>
    <cellStyle name="Cálculo 3 2 3 2 9 4" xfId="21085"/>
    <cellStyle name="Cálculo 3 2 3 3" xfId="3174"/>
    <cellStyle name="Cálculo 3 2 3 3 10" xfId="9304"/>
    <cellStyle name="Cálculo 3 2 3 3 11" xfId="14622"/>
    <cellStyle name="Cálculo 3 2 3 3 12" xfId="15022"/>
    <cellStyle name="Cálculo 3 2 3 3 2" xfId="3561"/>
    <cellStyle name="Cálculo 3 2 3 3 2 2" xfId="7401"/>
    <cellStyle name="Cálculo 3 2 3 3 2 2 2" xfId="11480"/>
    <cellStyle name="Cálculo 3 2 3 3 2 2 3" xfId="17777"/>
    <cellStyle name="Cálculo 3 2 3 3 2 2 4" xfId="20919"/>
    <cellStyle name="Cálculo 3 2 3 3 2 3" xfId="5692"/>
    <cellStyle name="Cálculo 3 2 3 3 2 3 2" xfId="16486"/>
    <cellStyle name="Cálculo 3 2 3 3 2 3 3" xfId="19210"/>
    <cellStyle name="Cálculo 3 2 3 3 2 4" xfId="9653"/>
    <cellStyle name="Cálculo 3 2 3 3 2 5" xfId="14902"/>
    <cellStyle name="Cálculo 3 2 3 3 2 6" xfId="14805"/>
    <cellStyle name="Cálculo 3 2 3 3 3" xfId="3944"/>
    <cellStyle name="Cálculo 3 2 3 3 3 2" xfId="5057"/>
    <cellStyle name="Cálculo 3 2 3 3 3 2 2" xfId="10310"/>
    <cellStyle name="Cálculo 3 2 3 3 3 2 3" xfId="16007"/>
    <cellStyle name="Cálculo 3 2 3 3 3 2 4" xfId="12965"/>
    <cellStyle name="Cálculo 3 2 3 3 3 3" xfId="5321"/>
    <cellStyle name="Cálculo 3 2 3 3 3 3 2" xfId="16192"/>
    <cellStyle name="Cálculo 3 2 3 3 3 3 3" xfId="18839"/>
    <cellStyle name="Cálculo 3 2 3 3 3 4" xfId="9867"/>
    <cellStyle name="Cálculo 3 2 3 3 3 5" xfId="15178"/>
    <cellStyle name="Cálculo 3 2 3 3 3 6" xfId="14047"/>
    <cellStyle name="Cálculo 3 2 3 3 4" xfId="4327"/>
    <cellStyle name="Cálculo 3 2 3 3 4 2" xfId="8166"/>
    <cellStyle name="Cálculo 3 2 3 3 4 2 2" xfId="12134"/>
    <cellStyle name="Cálculo 3 2 3 3 4 2 3" xfId="18364"/>
    <cellStyle name="Cálculo 3 2 3 3 4 2 4" xfId="21684"/>
    <cellStyle name="Cálculo 3 2 3 3 4 3" xfId="6458"/>
    <cellStyle name="Cálculo 3 2 3 3 4 3 2" xfId="17073"/>
    <cellStyle name="Cálculo 3 2 3 3 4 3 3" xfId="19976"/>
    <cellStyle name="Cálculo 3 2 3 3 4 4" xfId="10045"/>
    <cellStyle name="Cálculo 3 2 3 3 4 5" xfId="15453"/>
    <cellStyle name="Cálculo 3 2 3 3 4 6" xfId="13678"/>
    <cellStyle name="Cálculo 3 2 3 3 5" xfId="4709"/>
    <cellStyle name="Cálculo 3 2 3 3 5 2" xfId="8398"/>
    <cellStyle name="Cálculo 3 2 3 3 5 2 2" xfId="12366"/>
    <cellStyle name="Cálculo 3 2 3 3 5 2 3" xfId="18535"/>
    <cellStyle name="Cálculo 3 2 3 3 5 2 4" xfId="21916"/>
    <cellStyle name="Cálculo 3 2 3 3 5 3" xfId="6690"/>
    <cellStyle name="Cálculo 3 2 3 3 5 3 2" xfId="17244"/>
    <cellStyle name="Cálculo 3 2 3 3 5 3 3" xfId="20208"/>
    <cellStyle name="Cálculo 3 2 3 3 5 4" xfId="10222"/>
    <cellStyle name="Cálculo 3 2 3 3 5 5" xfId="15727"/>
    <cellStyle name="Cálculo 3 2 3 3 5 6" xfId="13296"/>
    <cellStyle name="Cálculo 3 2 3 3 6" xfId="6922"/>
    <cellStyle name="Cálculo 3 2 3 3 6 2" xfId="8630"/>
    <cellStyle name="Cálculo 3 2 3 3 6 2 2" xfId="12598"/>
    <cellStyle name="Cálculo 3 2 3 3 6 2 3" xfId="18706"/>
    <cellStyle name="Cálculo 3 2 3 3 6 2 4" xfId="22148"/>
    <cellStyle name="Cálculo 3 2 3 3 6 3" xfId="11056"/>
    <cellStyle name="Cálculo 3 2 3 3 6 4" xfId="17414"/>
    <cellStyle name="Cálculo 3 2 3 3 6 5" xfId="20440"/>
    <cellStyle name="Cálculo 3 2 3 3 7" xfId="5910"/>
    <cellStyle name="Cálculo 3 2 3 3 7 2" xfId="10651"/>
    <cellStyle name="Cálculo 3 2 3 3 7 3" xfId="16652"/>
    <cellStyle name="Cálculo 3 2 3 3 7 4" xfId="19428"/>
    <cellStyle name="Cálculo 3 2 3 3 8" xfId="7618"/>
    <cellStyle name="Cálculo 3 2 3 3 8 2" xfId="11639"/>
    <cellStyle name="Cálculo 3 2 3 3 8 3" xfId="17944"/>
    <cellStyle name="Cálculo 3 2 3 3 8 4" xfId="21136"/>
    <cellStyle name="Cálculo 3 2 3 3 9" xfId="5005"/>
    <cellStyle name="Cálculo 3 2 3 3 9 2" xfId="15967"/>
    <cellStyle name="Cálculo 3 2 3 3 9 3" xfId="13014"/>
    <cellStyle name="Cálculo 3 2 3 4" xfId="3025"/>
    <cellStyle name="Cálculo 3 2 3 4 2" xfId="3412"/>
    <cellStyle name="Cálculo 3 2 3 4 2 2" xfId="7303"/>
    <cellStyle name="Cálculo 3 2 3 4 2 2 2" xfId="17696"/>
    <cellStyle name="Cálculo 3 2 3 4 2 2 3" xfId="20821"/>
    <cellStyle name="Cálculo 3 2 3 4 2 3" xfId="9530"/>
    <cellStyle name="Cálculo 3 2 3 4 2 4" xfId="14782"/>
    <cellStyle name="Cálculo 3 2 3 4 2 5" xfId="15290"/>
    <cellStyle name="Cálculo 3 2 3 4 3" xfId="3795"/>
    <cellStyle name="Cálculo 3 2 3 4 3 2" xfId="15058"/>
    <cellStyle name="Cálculo 3 2 3 4 3 3" xfId="18219"/>
    <cellStyle name="Cálculo 3 2 3 4 4" xfId="4178"/>
    <cellStyle name="Cálculo 3 2 3 4 4 2" xfId="15333"/>
    <cellStyle name="Cálculo 3 2 3 4 4 3" xfId="13827"/>
    <cellStyle name="Cálculo 3 2 3 4 5" xfId="4560"/>
    <cellStyle name="Cálculo 3 2 3 4 5 2" xfId="15607"/>
    <cellStyle name="Cálculo 3 2 3 4 5 3" xfId="13445"/>
    <cellStyle name="Cálculo 3 2 3 4 6" xfId="5594"/>
    <cellStyle name="Cálculo 3 2 3 4 6 2" xfId="16405"/>
    <cellStyle name="Cálculo 3 2 3 4 6 3" xfId="19112"/>
    <cellStyle name="Cálculo 3 2 3 4 7" xfId="9167"/>
    <cellStyle name="Cálculo 3 2 3 4 8" xfId="14502"/>
    <cellStyle name="Cálculo 3 2 3 4 9" xfId="14955"/>
    <cellStyle name="Cálculo 3 2 3 5" xfId="2883"/>
    <cellStyle name="Cálculo 3 2 3 5 2" xfId="7165"/>
    <cellStyle name="Cálculo 3 2 3 5 2 2" xfId="11295"/>
    <cellStyle name="Cálculo 3 2 3 5 2 3" xfId="17577"/>
    <cellStyle name="Cálculo 3 2 3 5 2 4" xfId="20683"/>
    <cellStyle name="Cálculo 3 2 3 5 3" xfId="5456"/>
    <cellStyle name="Cálculo 3 2 3 5 3 2" xfId="16287"/>
    <cellStyle name="Cálculo 3 2 3 5 3 3" xfId="18974"/>
    <cellStyle name="Cálculo 3 2 3 5 4" xfId="9035"/>
    <cellStyle name="Cálculo 3 2 3 5 5" xfId="14416"/>
    <cellStyle name="Cálculo 3 2 3 5 6" xfId="16147"/>
    <cellStyle name="Cálculo 3 2 3 6" xfId="6387"/>
    <cellStyle name="Cálculo 3 2 3 6 2" xfId="8095"/>
    <cellStyle name="Cálculo 3 2 3 6 2 2" xfId="12063"/>
    <cellStyle name="Cálculo 3 2 3 6 2 3" xfId="18301"/>
    <cellStyle name="Cálculo 3 2 3 6 2 4" xfId="21613"/>
    <cellStyle name="Cálculo 3 2 3 6 3" xfId="10905"/>
    <cellStyle name="Cálculo 3 2 3 6 4" xfId="17010"/>
    <cellStyle name="Cálculo 3 2 3 6 5" xfId="19905"/>
    <cellStyle name="Cálculo 3 2 3 7" xfId="6619"/>
    <cellStyle name="Cálculo 3 2 3 7 2" xfId="8327"/>
    <cellStyle name="Cálculo 3 2 3 7 2 2" xfId="12295"/>
    <cellStyle name="Cálculo 3 2 3 7 2 3" xfId="18472"/>
    <cellStyle name="Cálculo 3 2 3 7 2 4" xfId="21845"/>
    <cellStyle name="Cálculo 3 2 3 7 3" xfId="10945"/>
    <cellStyle name="Cálculo 3 2 3 7 4" xfId="17181"/>
    <cellStyle name="Cálculo 3 2 3 7 5" xfId="20137"/>
    <cellStyle name="Cálculo 3 2 3 8" xfId="6851"/>
    <cellStyle name="Cálculo 3 2 3 8 2" xfId="8559"/>
    <cellStyle name="Cálculo 3 2 3 8 2 2" xfId="12527"/>
    <cellStyle name="Cálculo 3 2 3 8 2 3" xfId="18643"/>
    <cellStyle name="Cálculo 3 2 3 8 2 4" xfId="22077"/>
    <cellStyle name="Cálculo 3 2 3 8 3" xfId="10985"/>
    <cellStyle name="Cálculo 3 2 3 8 4" xfId="17351"/>
    <cellStyle name="Cálculo 3 2 3 8 5" xfId="20369"/>
    <cellStyle name="Cálculo 3 2 3 9" xfId="5820"/>
    <cellStyle name="Cálculo 3 2 3 9 2" xfId="10580"/>
    <cellStyle name="Cálculo 3 2 3 9 3" xfId="16582"/>
    <cellStyle name="Cálculo 3 2 3 9 4" xfId="19338"/>
    <cellStyle name="Cálculo 3 2 4" xfId="2831"/>
    <cellStyle name="Cálculo 3 2 4 10" xfId="8984"/>
    <cellStyle name="Cálculo 3 2 4 11" xfId="14372"/>
    <cellStyle name="Cálculo 3 2 4 12" xfId="14453"/>
    <cellStyle name="Cálculo 3 2 4 2" xfId="2766"/>
    <cellStyle name="Cálculo 3 2 4 2 2" xfId="7354"/>
    <cellStyle name="Cálculo 3 2 4 2 2 2" xfId="11440"/>
    <cellStyle name="Cálculo 3 2 4 2 2 3" xfId="17741"/>
    <cellStyle name="Cálculo 3 2 4 2 2 4" xfId="20872"/>
    <cellStyle name="Cálculo 3 2 4 2 3" xfId="5645"/>
    <cellStyle name="Cálculo 3 2 4 2 3 2" xfId="16450"/>
    <cellStyle name="Cálculo 3 2 4 2 3 3" xfId="19163"/>
    <cellStyle name="Cálculo 3 2 4 2 4" xfId="8921"/>
    <cellStyle name="Cálculo 3 2 4 2 5" xfId="14317"/>
    <cellStyle name="Cálculo 3 2 4 2 6" xfId="15193"/>
    <cellStyle name="Cálculo 3 2 4 3" xfId="3315"/>
    <cellStyle name="Cálculo 3 2 4 3 2" xfId="8073"/>
    <cellStyle name="Cálculo 3 2 4 3 2 2" xfId="12043"/>
    <cellStyle name="Cálculo 3 2 4 3 2 3" xfId="18279"/>
    <cellStyle name="Cálculo 3 2 4 3 2 4" xfId="21591"/>
    <cellStyle name="Cálculo 3 2 4 3 3" xfId="6365"/>
    <cellStyle name="Cálculo 3 2 4 3 3 2" xfId="16988"/>
    <cellStyle name="Cálculo 3 2 4 3 3 3" xfId="19883"/>
    <cellStyle name="Cálculo 3 2 4 3 4" xfId="9445"/>
    <cellStyle name="Cálculo 3 2 4 3 5" xfId="14727"/>
    <cellStyle name="Cálculo 3 2 4 3 6" xfId="14723"/>
    <cellStyle name="Cálculo 3 2 4 4" xfId="2812"/>
    <cellStyle name="Cálculo 3 2 4 4 2" xfId="8143"/>
    <cellStyle name="Cálculo 3 2 4 4 2 2" xfId="12111"/>
    <cellStyle name="Cálculo 3 2 4 4 2 3" xfId="18346"/>
    <cellStyle name="Cálculo 3 2 4 4 2 4" xfId="21661"/>
    <cellStyle name="Cálculo 3 2 4 4 3" xfId="6435"/>
    <cellStyle name="Cálculo 3 2 4 4 3 2" xfId="17055"/>
    <cellStyle name="Cálculo 3 2 4 4 3 3" xfId="19953"/>
    <cellStyle name="Cálculo 3 2 4 4 4" xfId="8967"/>
    <cellStyle name="Cálculo 3 2 4 4 5" xfId="14356"/>
    <cellStyle name="Cálculo 3 2 4 4 6" xfId="14869"/>
    <cellStyle name="Cálculo 3 2 4 5" xfId="2772"/>
    <cellStyle name="Cálculo 3 2 4 5 2" xfId="8375"/>
    <cellStyle name="Cálculo 3 2 4 5 2 2" xfId="12343"/>
    <cellStyle name="Cálculo 3 2 4 5 2 3" xfId="18517"/>
    <cellStyle name="Cálculo 3 2 4 5 2 4" xfId="21893"/>
    <cellStyle name="Cálculo 3 2 4 5 3" xfId="6667"/>
    <cellStyle name="Cálculo 3 2 4 5 3 2" xfId="17226"/>
    <cellStyle name="Cálculo 3 2 4 5 3 3" xfId="20185"/>
    <cellStyle name="Cálculo 3 2 4 5 4" xfId="8927"/>
    <cellStyle name="Cálculo 3 2 4 5 5" xfId="14322"/>
    <cellStyle name="Cálculo 3 2 4 5 6" xfId="16621"/>
    <cellStyle name="Cálculo 3 2 4 6" xfId="6899"/>
    <cellStyle name="Cálculo 3 2 4 6 2" xfId="8607"/>
    <cellStyle name="Cálculo 3 2 4 6 2 2" xfId="12575"/>
    <cellStyle name="Cálculo 3 2 4 6 2 3" xfId="18688"/>
    <cellStyle name="Cálculo 3 2 4 6 2 4" xfId="22125"/>
    <cellStyle name="Cálculo 3 2 4 6 3" xfId="11033"/>
    <cellStyle name="Cálculo 3 2 4 6 4" xfId="17396"/>
    <cellStyle name="Cálculo 3 2 4 6 5" xfId="20417"/>
    <cellStyle name="Cálculo 3 2 4 7" xfId="5887"/>
    <cellStyle name="Cálculo 3 2 4 7 2" xfId="10628"/>
    <cellStyle name="Cálculo 3 2 4 7 3" xfId="16634"/>
    <cellStyle name="Cálculo 3 2 4 7 4" xfId="19405"/>
    <cellStyle name="Cálculo 3 2 4 8" xfId="7595"/>
    <cellStyle name="Cálculo 3 2 4 8 2" xfId="11616"/>
    <cellStyle name="Cálculo 3 2 4 8 3" xfId="17926"/>
    <cellStyle name="Cálculo 3 2 4 8 4" xfId="21113"/>
    <cellStyle name="Cálculo 3 2 4 9" xfId="4980"/>
    <cellStyle name="Cálculo 3 2 4 9 2" xfId="15947"/>
    <cellStyle name="Cálculo 3 2 4 9 3" xfId="13039"/>
    <cellStyle name="Cálculo 3 2 5" xfId="3117"/>
    <cellStyle name="Cálculo 3 2 5 2" xfId="3504"/>
    <cellStyle name="Cálculo 3 2 5 2 2" xfId="7439"/>
    <cellStyle name="Cálculo 3 2 5 2 2 2" xfId="17804"/>
    <cellStyle name="Cálculo 3 2 5 2 2 3" xfId="20957"/>
    <cellStyle name="Cálculo 3 2 5 2 3" xfId="9597"/>
    <cellStyle name="Cálculo 3 2 5 2 4" xfId="14855"/>
    <cellStyle name="Cálculo 3 2 5 2 5" xfId="15025"/>
    <cellStyle name="Cálculo 3 2 5 3" xfId="3887"/>
    <cellStyle name="Cálculo 3 2 5 3 2" xfId="15131"/>
    <cellStyle name="Cálculo 3 2 5 3 3" xfId="14131"/>
    <cellStyle name="Cálculo 3 2 5 4" xfId="4270"/>
    <cellStyle name="Cálculo 3 2 5 4 2" xfId="15406"/>
    <cellStyle name="Cálculo 3 2 5 4 3" xfId="13735"/>
    <cellStyle name="Cálculo 3 2 5 5" xfId="4652"/>
    <cellStyle name="Cálculo 3 2 5 5 2" xfId="15680"/>
    <cellStyle name="Cálculo 3 2 5 5 3" xfId="13353"/>
    <cellStyle name="Cálculo 3 2 5 6" xfId="5730"/>
    <cellStyle name="Cálculo 3 2 5 6 2" xfId="16513"/>
    <cellStyle name="Cálculo 3 2 5 6 3" xfId="19248"/>
    <cellStyle name="Cálculo 3 2 5 7" xfId="9248"/>
    <cellStyle name="Cálculo 3 2 5 8" xfId="14575"/>
    <cellStyle name="Cálculo 3 2 5 9" xfId="16080"/>
    <cellStyle name="Cálculo 3 2 6" xfId="3036"/>
    <cellStyle name="Cálculo 3 2 6 2" xfId="3423"/>
    <cellStyle name="Cálculo 3 2 6 2 2" xfId="7869"/>
    <cellStyle name="Cálculo 3 2 6 2 2 2" xfId="18126"/>
    <cellStyle name="Cálculo 3 2 6 2 2 3" xfId="21387"/>
    <cellStyle name="Cálculo 3 2 6 2 3" xfId="9536"/>
    <cellStyle name="Cálculo 3 2 6 2 4" xfId="14791"/>
    <cellStyle name="Cálculo 3 2 6 2 5" xfId="15615"/>
    <cellStyle name="Cálculo 3 2 6 3" xfId="3806"/>
    <cellStyle name="Cálculo 3 2 6 3 2" xfId="15067"/>
    <cellStyle name="Cálculo 3 2 6 3 3" xfId="17127"/>
    <cellStyle name="Cálculo 3 2 6 4" xfId="4189"/>
    <cellStyle name="Cálculo 3 2 6 4 2" xfId="15342"/>
    <cellStyle name="Cálculo 3 2 6 4 3" xfId="13816"/>
    <cellStyle name="Cálculo 3 2 6 5" xfId="4571"/>
    <cellStyle name="Cálculo 3 2 6 5 2" xfId="15616"/>
    <cellStyle name="Cálculo 3 2 6 5 3" xfId="13434"/>
    <cellStyle name="Cálculo 3 2 6 6" xfId="6161"/>
    <cellStyle name="Cálculo 3 2 6 6 2" xfId="16834"/>
    <cellStyle name="Cálculo 3 2 6 6 3" xfId="19679"/>
    <cellStyle name="Cálculo 3 2 6 7" xfId="9176"/>
    <cellStyle name="Cálculo 3 2 6 8" xfId="14511"/>
    <cellStyle name="Cálculo 3 2 6 9" xfId="18415"/>
    <cellStyle name="Cálculo 3 2 7" xfId="5323"/>
    <cellStyle name="Cálculo 3 2 7 2" xfId="5094"/>
    <cellStyle name="Cálculo 3 2 7 2 2" xfId="10342"/>
    <cellStyle name="Cálculo 3 2 7 2 3" xfId="16030"/>
    <cellStyle name="Cálculo 3 2 7 2 4" xfId="14119"/>
    <cellStyle name="Cálculo 3 2 7 3" xfId="10423"/>
    <cellStyle name="Cálculo 3 2 7 4" xfId="16194"/>
    <cellStyle name="Cálculo 3 2 7 5" xfId="18841"/>
    <cellStyle name="Cálculo 3 2 8" xfId="6337"/>
    <cellStyle name="Cálculo 3 2 8 2" xfId="8045"/>
    <cellStyle name="Cálculo 3 2 8 2 2" xfId="12016"/>
    <cellStyle name="Cálculo 3 2 8 2 3" xfId="18257"/>
    <cellStyle name="Cálculo 3 2 8 2 4" xfId="21563"/>
    <cellStyle name="Cálculo 3 2 8 3" xfId="10872"/>
    <cellStyle name="Cálculo 3 2 8 4" xfId="16966"/>
    <cellStyle name="Cálculo 3 2 8 5" xfId="19855"/>
    <cellStyle name="Cálculo 3 2 9" xfId="5262"/>
    <cellStyle name="Cálculo 3 2 9 2" xfId="10402"/>
    <cellStyle name="Cálculo 3 2 9 3" xfId="16144"/>
    <cellStyle name="Cálculo 3 2 9 4" xfId="12832"/>
    <cellStyle name="Cálculo 3 3" xfId="2686"/>
    <cellStyle name="Cálculo 3 3 10" xfId="5732"/>
    <cellStyle name="Cálculo 3 3 10 2" xfId="10514"/>
    <cellStyle name="Cálculo 3 3 10 3" xfId="16515"/>
    <cellStyle name="Cálculo 3 3 10 4" xfId="19250"/>
    <cellStyle name="Cálculo 3 3 11" xfId="7441"/>
    <cellStyle name="Cálculo 3 3 11 2" xfId="11501"/>
    <cellStyle name="Cálculo 3 3 11 3" xfId="17806"/>
    <cellStyle name="Cálculo 3 3 11 4" xfId="20959"/>
    <cellStyle name="Cálculo 3 3 12" xfId="4864"/>
    <cellStyle name="Cálculo 3 3 12 2" xfId="15841"/>
    <cellStyle name="Cálculo 3 3 12 3" xfId="13142"/>
    <cellStyle name="Cálculo 3 3 13" xfId="8841"/>
    <cellStyle name="Cálculo 3 3 14" xfId="14259"/>
    <cellStyle name="Cálculo 3 3 15" xfId="16089"/>
    <cellStyle name="Cálculo 3 3 2" xfId="2743"/>
    <cellStyle name="Cálculo 3 3 2 10" xfId="4931"/>
    <cellStyle name="Cálculo 3 3 2 10 2" xfId="15901"/>
    <cellStyle name="Cálculo 3 3 2 10 3" xfId="13088"/>
    <cellStyle name="Cálculo 3 3 2 11" xfId="8898"/>
    <cellStyle name="Cálculo 3 3 2 12" xfId="14302"/>
    <cellStyle name="Cálculo 3 3 2 2" xfId="3233"/>
    <cellStyle name="Cálculo 3 3 2 2 10" xfId="9363"/>
    <cellStyle name="Cálculo 3 3 2 2 11" xfId="14667"/>
    <cellStyle name="Cálculo 3 3 2 2 12" xfId="15339"/>
    <cellStyle name="Cálculo 3 3 2 2 2" xfId="3620"/>
    <cellStyle name="Cálculo 3 3 2 2 2 2" xfId="7981"/>
    <cellStyle name="Cálculo 3 3 2 2 2 2 2" xfId="11957"/>
    <cellStyle name="Cálculo 3 3 2 2 2 2 3" xfId="18206"/>
    <cellStyle name="Cálculo 3 3 2 2 2 2 4" xfId="21499"/>
    <cellStyle name="Cálculo 3 3 2 2 2 3" xfId="6273"/>
    <cellStyle name="Cálculo 3 3 2 2 2 3 2" xfId="16915"/>
    <cellStyle name="Cálculo 3 3 2 2 2 3 3" xfId="19791"/>
    <cellStyle name="Cálculo 3 3 2 2 2 4" xfId="9712"/>
    <cellStyle name="Cálculo 3 3 2 2 2 5" xfId="14947"/>
    <cellStyle name="Cálculo 3 3 2 2 2 6" xfId="15216"/>
    <cellStyle name="Cálculo 3 3 2 2 3" xfId="4003"/>
    <cellStyle name="Cálculo 3 3 2 2 3 2" xfId="7328"/>
    <cellStyle name="Cálculo 3 3 2 2 3 2 2" xfId="11418"/>
    <cellStyle name="Cálculo 3 3 2 2 3 2 3" xfId="17718"/>
    <cellStyle name="Cálculo 3 3 2 2 3 2 4" xfId="20846"/>
    <cellStyle name="Cálculo 3 3 2 2 3 3" xfId="5619"/>
    <cellStyle name="Cálculo 3 3 2 2 3 3 2" xfId="16427"/>
    <cellStyle name="Cálculo 3 3 2 2 3 3 3" xfId="19137"/>
    <cellStyle name="Cálculo 3 3 2 2 3 4" xfId="9922"/>
    <cellStyle name="Cálculo 3 3 2 2 3 5" xfId="15222"/>
    <cellStyle name="Cálculo 3 3 2 2 3 6" xfId="13988"/>
    <cellStyle name="Cálculo 3 3 2 2 4" xfId="4386"/>
    <cellStyle name="Cálculo 3 3 2 2 4 2" xfId="8288"/>
    <cellStyle name="Cálculo 3 3 2 2 4 2 2" xfId="12256"/>
    <cellStyle name="Cálculo 3 3 2 2 4 2 3" xfId="18440"/>
    <cellStyle name="Cálculo 3 3 2 2 4 2 4" xfId="21806"/>
    <cellStyle name="Cálculo 3 3 2 2 4 3" xfId="6580"/>
    <cellStyle name="Cálculo 3 3 2 2 4 3 2" xfId="17149"/>
    <cellStyle name="Cálculo 3 3 2 2 4 3 3" xfId="20098"/>
    <cellStyle name="Cálculo 3 3 2 2 4 4" xfId="10100"/>
    <cellStyle name="Cálculo 3 3 2 2 4 5" xfId="15498"/>
    <cellStyle name="Cálculo 3 3 2 2 4 6" xfId="13619"/>
    <cellStyle name="Cálculo 3 3 2 2 5" xfId="4768"/>
    <cellStyle name="Cálculo 3 3 2 2 5 2" xfId="8520"/>
    <cellStyle name="Cálculo 3 3 2 2 5 2 2" xfId="12488"/>
    <cellStyle name="Cálculo 3 3 2 2 5 2 3" xfId="18611"/>
    <cellStyle name="Cálculo 3 3 2 2 5 2 4" xfId="22038"/>
    <cellStyle name="Cálculo 3 3 2 2 5 3" xfId="6812"/>
    <cellStyle name="Cálculo 3 3 2 2 5 3 2" xfId="17319"/>
    <cellStyle name="Cálculo 3 3 2 2 5 3 3" xfId="20330"/>
    <cellStyle name="Cálculo 3 3 2 2 5 4" xfId="10277"/>
    <cellStyle name="Cálculo 3 3 2 2 5 5" xfId="15770"/>
    <cellStyle name="Cálculo 3 3 2 2 5 6" xfId="13237"/>
    <cellStyle name="Cálculo 3 3 2 2 6" xfId="7044"/>
    <cellStyle name="Cálculo 3 3 2 2 6 2" xfId="8752"/>
    <cellStyle name="Cálculo 3 3 2 2 6 2 2" xfId="12720"/>
    <cellStyle name="Cálculo 3 3 2 2 6 2 3" xfId="18783"/>
    <cellStyle name="Cálculo 3 3 2 2 6 2 4" xfId="22270"/>
    <cellStyle name="Cálculo 3 3 2 2 6 3" xfId="11178"/>
    <cellStyle name="Cálculo 3 3 2 2 6 4" xfId="17490"/>
    <cellStyle name="Cálculo 3 3 2 2 6 5" xfId="20562"/>
    <cellStyle name="Cálculo 3 3 2 2 7" xfId="6032"/>
    <cellStyle name="Cálculo 3 3 2 2 7 2" xfId="10773"/>
    <cellStyle name="Cálculo 3 3 2 2 7 3" xfId="16729"/>
    <cellStyle name="Cálculo 3 3 2 2 7 4" xfId="19550"/>
    <cellStyle name="Cálculo 3 3 2 2 8" xfId="7740"/>
    <cellStyle name="Cálculo 3 3 2 2 8 2" xfId="11761"/>
    <cellStyle name="Cálculo 3 3 2 2 8 3" xfId="18021"/>
    <cellStyle name="Cálculo 3 3 2 2 8 4" xfId="21258"/>
    <cellStyle name="Cálculo 3 3 2 2 9" xfId="5226"/>
    <cellStyle name="Cálculo 3 3 2 2 9 2" xfId="16117"/>
    <cellStyle name="Cálculo 3 3 2 2 9 3" xfId="12868"/>
    <cellStyle name="Cálculo 3 3 2 3" xfId="3290"/>
    <cellStyle name="Cálculo 3 3 2 3 2" xfId="3677"/>
    <cellStyle name="Cálculo 3 3 2 3 2 2" xfId="7305"/>
    <cellStyle name="Cálculo 3 3 2 3 2 2 2" xfId="17698"/>
    <cellStyle name="Cálculo 3 3 2 3 2 2 3" xfId="20823"/>
    <cellStyle name="Cálculo 3 3 2 3 2 3" xfId="9756"/>
    <cellStyle name="Cálculo 3 3 2 3 2 4" xfId="14989"/>
    <cellStyle name="Cálculo 3 3 2 3 2 5" xfId="18580"/>
    <cellStyle name="Cálculo 3 3 2 3 3" xfId="4060"/>
    <cellStyle name="Cálculo 3 3 2 3 3 2" xfId="15264"/>
    <cellStyle name="Cálculo 3 3 2 3 3 3" xfId="13931"/>
    <cellStyle name="Cálculo 3 3 2 3 4" xfId="4443"/>
    <cellStyle name="Cálculo 3 3 2 3 4 2" xfId="15539"/>
    <cellStyle name="Cálculo 3 3 2 3 4 3" xfId="13562"/>
    <cellStyle name="Cálculo 3 3 2 3 5" xfId="4825"/>
    <cellStyle name="Cálculo 3 3 2 3 5 2" xfId="15811"/>
    <cellStyle name="Cálculo 3 3 2 3 5 3" xfId="13181"/>
    <cellStyle name="Cálculo 3 3 2 3 6" xfId="5596"/>
    <cellStyle name="Cálculo 3 3 2 3 6 2" xfId="16407"/>
    <cellStyle name="Cálculo 3 3 2 3 6 3" xfId="19114"/>
    <cellStyle name="Cálculo 3 3 2 3 7" xfId="9420"/>
    <cellStyle name="Cálculo 3 3 2 3 8" xfId="14709"/>
    <cellStyle name="Cálculo 3 3 2 3 9" xfId="17979"/>
    <cellStyle name="Cálculo 3 3 2 4" xfId="2908"/>
    <cellStyle name="Cálculo 3 3 2 4 2" xfId="7086"/>
    <cellStyle name="Cálculo 3 3 2 4 2 2" xfId="11220"/>
    <cellStyle name="Cálculo 3 3 2 4 2 3" xfId="17517"/>
    <cellStyle name="Cálculo 3 3 2 4 2 4" xfId="20604"/>
    <cellStyle name="Cálculo 3 3 2 4 3" xfId="5377"/>
    <cellStyle name="Cálculo 3 3 2 4 3 2" xfId="16227"/>
    <cellStyle name="Cálculo 3 3 2 4 3 3" xfId="18895"/>
    <cellStyle name="Cálculo 3 3 2 4 4" xfId="9060"/>
    <cellStyle name="Cálculo 3 3 2 4 5" xfId="14434"/>
    <cellStyle name="Cálculo 3 3 2 4 6" xfId="16151"/>
    <cellStyle name="Cálculo 3 3 2 5" xfId="6389"/>
    <cellStyle name="Cálculo 3 3 2 5 2" xfId="8097"/>
    <cellStyle name="Cálculo 3 3 2 5 2 2" xfId="12065"/>
    <cellStyle name="Cálculo 3 3 2 5 2 3" xfId="18303"/>
    <cellStyle name="Cálculo 3 3 2 5 2 4" xfId="21615"/>
    <cellStyle name="Cálculo 3 3 2 5 3" xfId="10907"/>
    <cellStyle name="Cálculo 3 3 2 5 4" xfId="17012"/>
    <cellStyle name="Cálculo 3 3 2 5 5" xfId="19907"/>
    <cellStyle name="Cálculo 3 3 2 6" xfId="6621"/>
    <cellStyle name="Cálculo 3 3 2 6 2" xfId="8329"/>
    <cellStyle name="Cálculo 3 3 2 6 2 2" xfId="12297"/>
    <cellStyle name="Cálculo 3 3 2 6 2 3" xfId="18474"/>
    <cellStyle name="Cálculo 3 3 2 6 2 4" xfId="21847"/>
    <cellStyle name="Cálculo 3 3 2 6 3" xfId="10947"/>
    <cellStyle name="Cálculo 3 3 2 6 4" xfId="17183"/>
    <cellStyle name="Cálculo 3 3 2 6 5" xfId="20139"/>
    <cellStyle name="Cálculo 3 3 2 7" xfId="6853"/>
    <cellStyle name="Cálculo 3 3 2 7 2" xfId="8561"/>
    <cellStyle name="Cálculo 3 3 2 7 2 2" xfId="12529"/>
    <cellStyle name="Cálculo 3 3 2 7 2 3" xfId="18645"/>
    <cellStyle name="Cálculo 3 3 2 7 2 4" xfId="22079"/>
    <cellStyle name="Cálculo 3 3 2 7 3" xfId="10987"/>
    <cellStyle name="Cálculo 3 3 2 7 4" xfId="17353"/>
    <cellStyle name="Cálculo 3 3 2 7 5" xfId="20371"/>
    <cellStyle name="Cálculo 3 3 2 8" xfId="5822"/>
    <cellStyle name="Cálculo 3 3 2 8 2" xfId="10582"/>
    <cellStyle name="Cálculo 3 3 2 8 3" xfId="16584"/>
    <cellStyle name="Cálculo 3 3 2 8 4" xfId="19340"/>
    <cellStyle name="Cálculo 3 3 2 9" xfId="7530"/>
    <cellStyle name="Cálculo 3 3 2 9 2" xfId="11568"/>
    <cellStyle name="Cálculo 3 3 2 9 3" xfId="17876"/>
    <cellStyle name="Cálculo 3 3 2 9 4" xfId="21048"/>
    <cellStyle name="Cálculo 3 3 3" xfId="2665"/>
    <cellStyle name="Cálculo 3 3 3 10" xfId="4871"/>
    <cellStyle name="Cálculo 3 3 3 10 2" xfId="15846"/>
    <cellStyle name="Cálculo 3 3 3 10 3" xfId="13135"/>
    <cellStyle name="Cálculo 3 3 3 11" xfId="8822"/>
    <cellStyle name="Cálculo 3 3 3 12" xfId="14240"/>
    <cellStyle name="Cálculo 3 3 3 2" xfId="3157"/>
    <cellStyle name="Cálculo 3 3 3 2 10" xfId="9287"/>
    <cellStyle name="Cálculo 3 3 3 2 11" xfId="14608"/>
    <cellStyle name="Cálculo 3 3 3 2 12" xfId="16911"/>
    <cellStyle name="Cálculo 3 3 3 2 2" xfId="3544"/>
    <cellStyle name="Cálculo 3 3 3 2 2 2" xfId="7368"/>
    <cellStyle name="Cálculo 3 3 3 2 2 2 2" xfId="11454"/>
    <cellStyle name="Cálculo 3 3 3 2 2 2 3" xfId="17752"/>
    <cellStyle name="Cálculo 3 3 3 2 2 2 4" xfId="20886"/>
    <cellStyle name="Cálculo 3 3 3 2 2 3" xfId="5659"/>
    <cellStyle name="Cálculo 3 3 3 2 2 3 2" xfId="16461"/>
    <cellStyle name="Cálculo 3 3 3 2 2 3 3" xfId="19177"/>
    <cellStyle name="Cálculo 3 3 3 2 2 4" xfId="9636"/>
    <cellStyle name="Cálculo 3 3 3 2 2 5" xfId="14888"/>
    <cellStyle name="Cálculo 3 3 3 2 2 6" xfId="14338"/>
    <cellStyle name="Cálculo 3 3 3 2 3" xfId="3927"/>
    <cellStyle name="Cálculo 3 3 3 2 3 2" xfId="4977"/>
    <cellStyle name="Cálculo 3 3 3 2 3 2 2" xfId="10300"/>
    <cellStyle name="Cálculo 3 3 3 2 3 2 3" xfId="15944"/>
    <cellStyle name="Cálculo 3 3 3 2 3 2 4" xfId="13042"/>
    <cellStyle name="Cálculo 3 3 3 2 3 3" xfId="5343"/>
    <cellStyle name="Cálculo 3 3 3 2 3 3 2" xfId="16210"/>
    <cellStyle name="Cálculo 3 3 3 2 3 3 3" xfId="18861"/>
    <cellStyle name="Cálculo 3 3 3 2 3 4" xfId="9850"/>
    <cellStyle name="Cálculo 3 3 3 2 3 5" xfId="15164"/>
    <cellStyle name="Cálculo 3 3 3 2 3 6" xfId="14064"/>
    <cellStyle name="Cálculo 3 3 3 2 4" xfId="4310"/>
    <cellStyle name="Cálculo 3 3 3 2 4 2" xfId="8183"/>
    <cellStyle name="Cálculo 3 3 3 2 4 2 2" xfId="12151"/>
    <cellStyle name="Cálculo 3 3 3 2 4 2 3" xfId="18378"/>
    <cellStyle name="Cálculo 3 3 3 2 4 2 4" xfId="21701"/>
    <cellStyle name="Cálculo 3 3 3 2 4 3" xfId="6475"/>
    <cellStyle name="Cálculo 3 3 3 2 4 3 2" xfId="17087"/>
    <cellStyle name="Cálculo 3 3 3 2 4 3 3" xfId="19993"/>
    <cellStyle name="Cálculo 3 3 3 2 4 4" xfId="10028"/>
    <cellStyle name="Cálculo 3 3 3 2 4 5" xfId="15439"/>
    <cellStyle name="Cálculo 3 3 3 2 4 6" xfId="13695"/>
    <cellStyle name="Cálculo 3 3 3 2 5" xfId="4692"/>
    <cellStyle name="Cálculo 3 3 3 2 5 2" xfId="8415"/>
    <cellStyle name="Cálculo 3 3 3 2 5 2 2" xfId="12383"/>
    <cellStyle name="Cálculo 3 3 3 2 5 2 3" xfId="18549"/>
    <cellStyle name="Cálculo 3 3 3 2 5 2 4" xfId="21933"/>
    <cellStyle name="Cálculo 3 3 3 2 5 3" xfId="6707"/>
    <cellStyle name="Cálculo 3 3 3 2 5 3 2" xfId="17258"/>
    <cellStyle name="Cálculo 3 3 3 2 5 3 3" xfId="20225"/>
    <cellStyle name="Cálculo 3 3 3 2 5 4" xfId="10205"/>
    <cellStyle name="Cálculo 3 3 3 2 5 5" xfId="15713"/>
    <cellStyle name="Cálculo 3 3 3 2 5 6" xfId="13313"/>
    <cellStyle name="Cálculo 3 3 3 2 6" xfId="6939"/>
    <cellStyle name="Cálculo 3 3 3 2 6 2" xfId="8647"/>
    <cellStyle name="Cálculo 3 3 3 2 6 2 2" xfId="12615"/>
    <cellStyle name="Cálculo 3 3 3 2 6 2 3" xfId="18720"/>
    <cellStyle name="Cálculo 3 3 3 2 6 2 4" xfId="22165"/>
    <cellStyle name="Cálculo 3 3 3 2 6 3" xfId="11073"/>
    <cellStyle name="Cálculo 3 3 3 2 6 4" xfId="17428"/>
    <cellStyle name="Cálculo 3 3 3 2 6 5" xfId="20457"/>
    <cellStyle name="Cálculo 3 3 3 2 7" xfId="5927"/>
    <cellStyle name="Cálculo 3 3 3 2 7 2" xfId="10668"/>
    <cellStyle name="Cálculo 3 3 3 2 7 3" xfId="16666"/>
    <cellStyle name="Cálculo 3 3 3 2 7 4" xfId="19445"/>
    <cellStyle name="Cálculo 3 3 3 2 8" xfId="7635"/>
    <cellStyle name="Cálculo 3 3 3 2 8 2" xfId="11656"/>
    <cellStyle name="Cálculo 3 3 3 2 8 3" xfId="17958"/>
    <cellStyle name="Cálculo 3 3 3 2 8 4" xfId="21153"/>
    <cellStyle name="Cálculo 3 3 3 2 9" xfId="5023"/>
    <cellStyle name="Cálculo 3 3 3 2 9 2" xfId="15981"/>
    <cellStyle name="Cálculo 3 3 3 2 9 3" xfId="12996"/>
    <cellStyle name="Cálculo 3 3 3 3" xfId="3027"/>
    <cellStyle name="Cálculo 3 3 3 3 2" xfId="3414"/>
    <cellStyle name="Cálculo 3 3 3 3 2 2" xfId="7233"/>
    <cellStyle name="Cálculo 3 3 3 3 2 2 2" xfId="17636"/>
    <cellStyle name="Cálculo 3 3 3 3 2 2 3" xfId="20751"/>
    <cellStyle name="Cálculo 3 3 3 3 2 3" xfId="9532"/>
    <cellStyle name="Cálculo 3 3 3 3 2 4" xfId="14784"/>
    <cellStyle name="Cálculo 3 3 3 3 2 5" xfId="18135"/>
    <cellStyle name="Cálculo 3 3 3 3 3" xfId="3797"/>
    <cellStyle name="Cálculo 3 3 3 3 3 2" xfId="15060"/>
    <cellStyle name="Cálculo 3 3 3 3 3 3" xfId="14680"/>
    <cellStyle name="Cálculo 3 3 3 3 4" xfId="4180"/>
    <cellStyle name="Cálculo 3 3 3 3 4 2" xfId="15335"/>
    <cellStyle name="Cálculo 3 3 3 3 4 3" xfId="13825"/>
    <cellStyle name="Cálculo 3 3 3 3 5" xfId="4562"/>
    <cellStyle name="Cálculo 3 3 3 3 5 2" xfId="15609"/>
    <cellStyle name="Cálculo 3 3 3 3 5 3" xfId="13443"/>
    <cellStyle name="Cálculo 3 3 3 3 6" xfId="5524"/>
    <cellStyle name="Cálculo 3 3 3 3 6 2" xfId="16345"/>
    <cellStyle name="Cálculo 3 3 3 3 6 3" xfId="19042"/>
    <cellStyle name="Cálculo 3 3 3 3 7" xfId="9169"/>
    <cellStyle name="Cálculo 3 3 3 3 8" xfId="14504"/>
    <cellStyle name="Cálculo 3 3 3 3 9" xfId="16091"/>
    <cellStyle name="Cálculo 3 3 3 4" xfId="2865"/>
    <cellStyle name="Cálculo 3 3 3 4 2" xfId="7889"/>
    <cellStyle name="Cálculo 3 3 3 4 2 2" xfId="11878"/>
    <cellStyle name="Cálculo 3 3 3 4 2 3" xfId="18145"/>
    <cellStyle name="Cálculo 3 3 3 4 2 4" xfId="21407"/>
    <cellStyle name="Cálculo 3 3 3 4 3" xfId="6181"/>
    <cellStyle name="Cálculo 3 3 3 4 3 2" xfId="16853"/>
    <cellStyle name="Cálculo 3 3 3 4 3 3" xfId="19699"/>
    <cellStyle name="Cálculo 3 3 3 4 4" xfId="9018"/>
    <cellStyle name="Cálculo 3 3 3 4 5" xfId="14401"/>
    <cellStyle name="Cálculo 3 3 3 4 6" xfId="18588"/>
    <cellStyle name="Cálculo 3 3 3 5" xfId="5446"/>
    <cellStyle name="Cálculo 3 3 3 5 2" xfId="7155"/>
    <cellStyle name="Cálculo 3 3 3 5 2 2" xfId="11286"/>
    <cellStyle name="Cálculo 3 3 3 5 2 3" xfId="17569"/>
    <cellStyle name="Cálculo 3 3 3 5 2 4" xfId="20673"/>
    <cellStyle name="Cálculo 3 3 3 5 3" xfId="10460"/>
    <cellStyle name="Cálculo 3 3 3 5 4" xfId="16279"/>
    <cellStyle name="Cálculo 3 3 3 5 5" xfId="18964"/>
    <cellStyle name="Cálculo 3 3 3 6" xfId="6346"/>
    <cellStyle name="Cálculo 3 3 3 6 2" xfId="8054"/>
    <cellStyle name="Cálculo 3 3 3 6 2 2" xfId="12025"/>
    <cellStyle name="Cálculo 3 3 3 6 2 3" xfId="18265"/>
    <cellStyle name="Cálculo 3 3 3 6 2 4" xfId="21572"/>
    <cellStyle name="Cálculo 3 3 3 6 3" xfId="10880"/>
    <cellStyle name="Cálculo 3 3 3 6 4" xfId="16974"/>
    <cellStyle name="Cálculo 3 3 3 6 5" xfId="19864"/>
    <cellStyle name="Cálculo 3 3 3 7" xfId="6085"/>
    <cellStyle name="Cálculo 3 3 3 7 2" xfId="7793"/>
    <cellStyle name="Cálculo 3 3 3 7 2 2" xfId="11809"/>
    <cellStyle name="Cálculo 3 3 3 7 2 3" xfId="18061"/>
    <cellStyle name="Cálculo 3 3 3 7 2 4" xfId="21311"/>
    <cellStyle name="Cálculo 3 3 3 7 3" xfId="10802"/>
    <cellStyle name="Cálculo 3 3 3 7 4" xfId="16769"/>
    <cellStyle name="Cálculo 3 3 3 7 5" xfId="19603"/>
    <cellStyle name="Cálculo 3 3 3 8" xfId="5739"/>
    <cellStyle name="Cálculo 3 3 3 8 2" xfId="10521"/>
    <cellStyle name="Cálculo 3 3 3 8 3" xfId="16520"/>
    <cellStyle name="Cálculo 3 3 3 8 4" xfId="19257"/>
    <cellStyle name="Cálculo 3 3 3 9" xfId="7448"/>
    <cellStyle name="Cálculo 3 3 3 9 2" xfId="11508"/>
    <cellStyle name="Cálculo 3 3 3 9 3" xfId="17811"/>
    <cellStyle name="Cálculo 3 3 3 9 4" xfId="20966"/>
    <cellStyle name="Cálculo 3 3 4" xfId="3176"/>
    <cellStyle name="Cálculo 3 3 4 10" xfId="9306"/>
    <cellStyle name="Cálculo 3 3 4 11" xfId="14624"/>
    <cellStyle name="Cálculo 3 3 4 12" xfId="18179"/>
    <cellStyle name="Cálculo 3 3 4 2" xfId="3563"/>
    <cellStyle name="Cálculo 3 3 4 2 2" xfId="7402"/>
    <cellStyle name="Cálculo 3 3 4 2 2 2" xfId="11481"/>
    <cellStyle name="Cálculo 3 3 4 2 2 3" xfId="17778"/>
    <cellStyle name="Cálculo 3 3 4 2 2 4" xfId="20920"/>
    <cellStyle name="Cálculo 3 3 4 2 3" xfId="5693"/>
    <cellStyle name="Cálculo 3 3 4 2 3 2" xfId="16487"/>
    <cellStyle name="Cálculo 3 3 4 2 3 3" xfId="19211"/>
    <cellStyle name="Cálculo 3 3 4 2 4" xfId="9655"/>
    <cellStyle name="Cálculo 3 3 4 2 5" xfId="14904"/>
    <cellStyle name="Cálculo 3 3 4 2 6" xfId="15971"/>
    <cellStyle name="Cálculo 3 3 4 3" xfId="3946"/>
    <cellStyle name="Cálculo 3 3 4 3 2" xfId="7083"/>
    <cellStyle name="Cálculo 3 3 4 3 2 2" xfId="11217"/>
    <cellStyle name="Cálculo 3 3 4 3 2 3" xfId="17515"/>
    <cellStyle name="Cálculo 3 3 4 3 2 4" xfId="20601"/>
    <cellStyle name="Cálculo 3 3 4 3 3" xfId="5374"/>
    <cellStyle name="Cálculo 3 3 4 3 3 2" xfId="16225"/>
    <cellStyle name="Cálculo 3 3 4 3 3 3" xfId="18892"/>
    <cellStyle name="Cálculo 3 3 4 3 4" xfId="9869"/>
    <cellStyle name="Cálculo 3 3 4 3 5" xfId="15180"/>
    <cellStyle name="Cálculo 3 3 4 3 6" xfId="14045"/>
    <cellStyle name="Cálculo 3 3 4 4" xfId="4329"/>
    <cellStyle name="Cálculo 3 3 4 4 2" xfId="8164"/>
    <cellStyle name="Cálculo 3 3 4 4 2 2" xfId="12132"/>
    <cellStyle name="Cálculo 3 3 4 4 2 3" xfId="18362"/>
    <cellStyle name="Cálculo 3 3 4 4 2 4" xfId="21682"/>
    <cellStyle name="Cálculo 3 3 4 4 3" xfId="6456"/>
    <cellStyle name="Cálculo 3 3 4 4 3 2" xfId="17071"/>
    <cellStyle name="Cálculo 3 3 4 4 3 3" xfId="19974"/>
    <cellStyle name="Cálculo 3 3 4 4 4" xfId="10047"/>
    <cellStyle name="Cálculo 3 3 4 4 5" xfId="15455"/>
    <cellStyle name="Cálculo 3 3 4 4 6" xfId="13676"/>
    <cellStyle name="Cálculo 3 3 4 5" xfId="4711"/>
    <cellStyle name="Cálculo 3 3 4 5 2" xfId="8396"/>
    <cellStyle name="Cálculo 3 3 4 5 2 2" xfId="12364"/>
    <cellStyle name="Cálculo 3 3 4 5 2 3" xfId="18533"/>
    <cellStyle name="Cálculo 3 3 4 5 2 4" xfId="21914"/>
    <cellStyle name="Cálculo 3 3 4 5 3" xfId="6688"/>
    <cellStyle name="Cálculo 3 3 4 5 3 2" xfId="17242"/>
    <cellStyle name="Cálculo 3 3 4 5 3 3" xfId="20206"/>
    <cellStyle name="Cálculo 3 3 4 5 4" xfId="10224"/>
    <cellStyle name="Cálculo 3 3 4 5 5" xfId="15729"/>
    <cellStyle name="Cálculo 3 3 4 5 6" xfId="13294"/>
    <cellStyle name="Cálculo 3 3 4 6" xfId="6920"/>
    <cellStyle name="Cálculo 3 3 4 6 2" xfId="8628"/>
    <cellStyle name="Cálculo 3 3 4 6 2 2" xfId="12596"/>
    <cellStyle name="Cálculo 3 3 4 6 2 3" xfId="18704"/>
    <cellStyle name="Cálculo 3 3 4 6 2 4" xfId="22146"/>
    <cellStyle name="Cálculo 3 3 4 6 3" xfId="11054"/>
    <cellStyle name="Cálculo 3 3 4 6 4" xfId="17412"/>
    <cellStyle name="Cálculo 3 3 4 6 5" xfId="20438"/>
    <cellStyle name="Cálculo 3 3 4 7" xfId="5908"/>
    <cellStyle name="Cálculo 3 3 4 7 2" xfId="10649"/>
    <cellStyle name="Cálculo 3 3 4 7 3" xfId="16650"/>
    <cellStyle name="Cálculo 3 3 4 7 4" xfId="19426"/>
    <cellStyle name="Cálculo 3 3 4 8" xfId="7616"/>
    <cellStyle name="Cálculo 3 3 4 8 2" xfId="11637"/>
    <cellStyle name="Cálculo 3 3 4 8 3" xfId="17942"/>
    <cellStyle name="Cálculo 3 3 4 8 4" xfId="21134"/>
    <cellStyle name="Cálculo 3 3 4 9" xfId="5003"/>
    <cellStyle name="Cálculo 3 3 4 9 2" xfId="15965"/>
    <cellStyle name="Cálculo 3 3 4 9 3" xfId="13016"/>
    <cellStyle name="Cálculo 3 3 5" xfId="3047"/>
    <cellStyle name="Cálculo 3 3 5 2" xfId="3434"/>
    <cellStyle name="Cálculo 3 3 5 2 2" xfId="7227"/>
    <cellStyle name="Cálculo 3 3 5 2 2 2" xfId="17630"/>
    <cellStyle name="Cálculo 3 3 5 2 2 3" xfId="20745"/>
    <cellStyle name="Cálculo 3 3 5 2 3" xfId="9546"/>
    <cellStyle name="Cálculo 3 3 5 2 4" xfId="14800"/>
    <cellStyle name="Cálculo 3 3 5 2 5" xfId="18507"/>
    <cellStyle name="Cálculo 3 3 5 3" xfId="3817"/>
    <cellStyle name="Cálculo 3 3 5 3 2" xfId="15076"/>
    <cellStyle name="Cálculo 3 3 5 3 3" xfId="15871"/>
    <cellStyle name="Cálculo 3 3 5 4" xfId="4200"/>
    <cellStyle name="Cálculo 3 3 5 4 2" xfId="15351"/>
    <cellStyle name="Cálculo 3 3 5 4 3" xfId="13805"/>
    <cellStyle name="Cálculo 3 3 5 5" xfId="4582"/>
    <cellStyle name="Cálculo 3 3 5 5 2" xfId="15625"/>
    <cellStyle name="Cálculo 3 3 5 5 3" xfId="13423"/>
    <cellStyle name="Cálculo 3 3 5 6" xfId="5518"/>
    <cellStyle name="Cálculo 3 3 5 6 2" xfId="16339"/>
    <cellStyle name="Cálculo 3 3 5 6 3" xfId="19036"/>
    <cellStyle name="Cálculo 3 3 5 7" xfId="9187"/>
    <cellStyle name="Cálculo 3 3 5 8" xfId="14520"/>
    <cellStyle name="Cálculo 3 3 5 9" xfId="17824"/>
    <cellStyle name="Cálculo 3 3 6" xfId="6072"/>
    <cellStyle name="Cálculo 3 3 6 2" xfId="7780"/>
    <cellStyle name="Cálculo 3 3 6 2 2" xfId="11800"/>
    <cellStyle name="Cálculo 3 3 6 2 3" xfId="18050"/>
    <cellStyle name="Cálculo 3 3 6 2 4" xfId="21298"/>
    <cellStyle name="Cálculo 3 3 6 3" xfId="10799"/>
    <cellStyle name="Cálculo 3 3 6 4" xfId="16758"/>
    <cellStyle name="Cálculo 3 3 6 5" xfId="19590"/>
    <cellStyle name="Cálculo 3 3 7" xfId="5443"/>
    <cellStyle name="Cálculo 3 3 7 2" xfId="7152"/>
    <cellStyle name="Cálculo 3 3 7 2 2" xfId="11283"/>
    <cellStyle name="Cálculo 3 3 7 2 3" xfId="17566"/>
    <cellStyle name="Cálculo 3 3 7 2 4" xfId="20670"/>
    <cellStyle name="Cálculo 3 3 7 3" xfId="10457"/>
    <cellStyle name="Cálculo 3 3 7 4" xfId="16276"/>
    <cellStyle name="Cálculo 3 3 7 5" xfId="18961"/>
    <cellStyle name="Cálculo 3 3 8" xfId="6136"/>
    <cellStyle name="Cálculo 3 3 8 2" xfId="7844"/>
    <cellStyle name="Cálculo 3 3 8 2 2" xfId="11848"/>
    <cellStyle name="Cálculo 3 3 8 2 3" xfId="18103"/>
    <cellStyle name="Cálculo 3 3 8 2 4" xfId="21362"/>
    <cellStyle name="Cálculo 3 3 8 3" xfId="10820"/>
    <cellStyle name="Cálculo 3 3 8 4" xfId="16811"/>
    <cellStyle name="Cálculo 3 3 8 5" xfId="19654"/>
    <cellStyle name="Cálculo 3 3 9" xfId="6340"/>
    <cellStyle name="Cálculo 3 3 9 2" xfId="8048"/>
    <cellStyle name="Cálculo 3 3 9 2 2" xfId="12019"/>
    <cellStyle name="Cálculo 3 3 9 2 3" xfId="18260"/>
    <cellStyle name="Cálculo 3 3 9 2 4" xfId="21566"/>
    <cellStyle name="Cálculo 3 3 9 3" xfId="10875"/>
    <cellStyle name="Cálculo 3 3 9 4" xfId="16969"/>
    <cellStyle name="Cálculo 3 3 9 5" xfId="19858"/>
    <cellStyle name="Cálculo 3 4" xfId="2994"/>
    <cellStyle name="Cálculo 3 4 2" xfId="3381"/>
    <cellStyle name="Cálculo 3 4 2 2" xfId="14759"/>
    <cellStyle name="Cálculo 3 4 2 3" xfId="16037"/>
    <cellStyle name="Cálculo 3 4 3" xfId="3764"/>
    <cellStyle name="Cálculo 3 4 3 2" xfId="15035"/>
    <cellStyle name="Cálculo 3 4 3 3" xfId="16236"/>
    <cellStyle name="Cálculo 3 4 4" xfId="4147"/>
    <cellStyle name="Cálculo 3 4 4 2" xfId="15310"/>
    <cellStyle name="Cálculo 3 4 4 3" xfId="13850"/>
    <cellStyle name="Cálculo 3 4 5" xfId="4529"/>
    <cellStyle name="Cálculo 3 4 5 2" xfId="15584"/>
    <cellStyle name="Cálculo 3 4 5 3" xfId="13476"/>
    <cellStyle name="Cálculo 3 4 6" xfId="14479"/>
    <cellStyle name="Cálculo 3 4 7" xfId="17523"/>
    <cellStyle name="Cálculo 3 5" xfId="3089"/>
    <cellStyle name="Cálculo 3 5 2" xfId="3476"/>
    <cellStyle name="Cálculo 3 5 2 2" xfId="14833"/>
    <cellStyle name="Cálculo 3 5 2 3" xfId="18792"/>
    <cellStyle name="Cálculo 3 5 3" xfId="3859"/>
    <cellStyle name="Cálculo 3 5 3 2" xfId="15109"/>
    <cellStyle name="Cálculo 3 5 3 3" xfId="14203"/>
    <cellStyle name="Cálculo 3 5 4" xfId="4242"/>
    <cellStyle name="Cálculo 3 5 4 2" xfId="15384"/>
    <cellStyle name="Cálculo 3 5 4 3" xfId="13763"/>
    <cellStyle name="Cálculo 3 5 5" xfId="4624"/>
    <cellStyle name="Cálculo 3 5 5 2" xfId="15658"/>
    <cellStyle name="Cálculo 3 5 5 3" xfId="13381"/>
    <cellStyle name="Cálculo 3 5 6" xfId="14553"/>
    <cellStyle name="Cálculo 3 5 7" xfId="14327"/>
    <cellStyle name="Cálculo 3 6" xfId="22389"/>
    <cellStyle name="Cálculo 3 7" xfId="2064"/>
    <cellStyle name="Célula de Verificação" xfId="14" builtinId="23" customBuiltin="1"/>
    <cellStyle name="Célula de Verificação 2" xfId="222"/>
    <cellStyle name="Célula de Verificação 2 2" xfId="223"/>
    <cellStyle name="Célula de Verificação 2 3" xfId="224"/>
    <cellStyle name="Célula de Verificação 2 4" xfId="225"/>
    <cellStyle name="Célula de Verificação 3" xfId="2297"/>
    <cellStyle name="Célula Ligada 2" xfId="226"/>
    <cellStyle name="Célula Vinculada" xfId="13" builtinId="24" customBuiltin="1"/>
    <cellStyle name="Célula Vinculada 2" xfId="227"/>
    <cellStyle name="Célula Vinculada 3" xfId="2300"/>
    <cellStyle name="Check Cell" xfId="228"/>
    <cellStyle name="Comma_Arauco Piping list" xfId="26677"/>
    <cellStyle name="Comma0" xfId="26678"/>
    <cellStyle name="Company Logo" xfId="229"/>
    <cellStyle name="Cor1 2" xfId="230"/>
    <cellStyle name="Cor2 2" xfId="231"/>
    <cellStyle name="Cor3 2" xfId="232"/>
    <cellStyle name="Cor4 2" xfId="233"/>
    <cellStyle name="Cor5 2" xfId="234"/>
    <cellStyle name="Cor6 2" xfId="235"/>
    <cellStyle name="CORES" xfId="26679"/>
    <cellStyle name="Correcto" xfId="236"/>
    <cellStyle name="Currency [0]_Arauco Piping list" xfId="26680"/>
    <cellStyle name="Currency_Arauco Piping list" xfId="26681"/>
    <cellStyle name="Currency0" xfId="26682"/>
    <cellStyle name="Data" xfId="26683"/>
    <cellStyle name="Data Headings" xfId="237"/>
    <cellStyle name="Data Headings 2" xfId="238"/>
    <cellStyle name="Data Input" xfId="239"/>
    <cellStyle name="Date" xfId="26684"/>
    <cellStyle name="Ênfase1" xfId="19" builtinId="29" customBuiltin="1"/>
    <cellStyle name="Ênfase1 2" xfId="240"/>
    <cellStyle name="Ênfase2" xfId="23" builtinId="33" customBuiltin="1"/>
    <cellStyle name="Ênfase2 2" xfId="241"/>
    <cellStyle name="Ênfase3" xfId="27" builtinId="37" customBuiltin="1"/>
    <cellStyle name="Ênfase3 2" xfId="242"/>
    <cellStyle name="Ênfase4" xfId="31" builtinId="41" customBuiltin="1"/>
    <cellStyle name="Ênfase4 2" xfId="243"/>
    <cellStyle name="Ênfase5" xfId="35" builtinId="45" customBuiltin="1"/>
    <cellStyle name="Ênfase5 2" xfId="244"/>
    <cellStyle name="Ênfase6" xfId="39" builtinId="49" customBuiltin="1"/>
    <cellStyle name="Ênfase6 2" xfId="245"/>
    <cellStyle name="Entrada" xfId="10" builtinId="20" customBuiltin="1"/>
    <cellStyle name="Entrada 2" xfId="246"/>
    <cellStyle name="Entrada 2 2" xfId="247"/>
    <cellStyle name="Entrada 2 2 2" xfId="2628"/>
    <cellStyle name="Entrada 2 2 2 10" xfId="5264"/>
    <cellStyle name="Entrada 2 2 2 10 2" xfId="10404"/>
    <cellStyle name="Entrada 2 2 2 10 3" xfId="16146"/>
    <cellStyle name="Entrada 2 2 2 10 4" xfId="12830"/>
    <cellStyle name="Entrada 2 2 2 11" xfId="4851"/>
    <cellStyle name="Entrada 2 2 2 11 2" xfId="15828"/>
    <cellStyle name="Entrada 2 2 2 11 3" xfId="13155"/>
    <cellStyle name="Entrada 2 2 2 12" xfId="8790"/>
    <cellStyle name="Entrada 2 2 2 13" xfId="14165"/>
    <cellStyle name="Entrada 2 2 2 2" xfId="2717"/>
    <cellStyle name="Entrada 2 2 2 2 10" xfId="7493"/>
    <cellStyle name="Entrada 2 2 2 2 10 2" xfId="11547"/>
    <cellStyle name="Entrada 2 2 2 2 10 3" xfId="17848"/>
    <cellStyle name="Entrada 2 2 2 2 10 4" xfId="21011"/>
    <cellStyle name="Entrada 2 2 2 2 11" xfId="4910"/>
    <cellStyle name="Entrada 2 2 2 2 11 2" xfId="15880"/>
    <cellStyle name="Entrada 2 2 2 2 11 3" xfId="13109"/>
    <cellStyle name="Entrada 2 2 2 2 12" xfId="8872"/>
    <cellStyle name="Entrada 2 2 2 2 13" xfId="14283"/>
    <cellStyle name="Entrada 2 2 2 2 14" xfId="18765"/>
    <cellStyle name="Entrada 2 2 2 2 2" xfId="2646"/>
    <cellStyle name="Entrada 2 2 2 2 2 10" xfId="4918"/>
    <cellStyle name="Entrada 2 2 2 2 2 10 2" xfId="15888"/>
    <cellStyle name="Entrada 2 2 2 2 2 10 3" xfId="13101"/>
    <cellStyle name="Entrada 2 2 2 2 2 11" xfId="8803"/>
    <cellStyle name="Entrada 2 2 2 2 2 12" xfId="14224"/>
    <cellStyle name="Entrada 2 2 2 2 2 2" xfId="3138"/>
    <cellStyle name="Entrada 2 2 2 2 2 2 10" xfId="9268"/>
    <cellStyle name="Entrada 2 2 2 2 2 2 11" xfId="14592"/>
    <cellStyle name="Entrada 2 2 2 2 2 2 12" xfId="15808"/>
    <cellStyle name="Entrada 2 2 2 2 2 2 2" xfId="3525"/>
    <cellStyle name="Entrada 2 2 2 2 2 2 2 2" xfId="7264"/>
    <cellStyle name="Entrada 2 2 2 2 2 2 2 2 2" xfId="11369"/>
    <cellStyle name="Entrada 2 2 2 2 2 2 2 2 3" xfId="17664"/>
    <cellStyle name="Entrada 2 2 2 2 2 2 2 2 4" xfId="20782"/>
    <cellStyle name="Entrada 2 2 2 2 2 2 2 3" xfId="5555"/>
    <cellStyle name="Entrada 2 2 2 2 2 2 2 3 2" xfId="16373"/>
    <cellStyle name="Entrada 2 2 2 2 2 2 2 3 3" xfId="19073"/>
    <cellStyle name="Entrada 2 2 2 2 2 2 2 4" xfId="9617"/>
    <cellStyle name="Entrada 2 2 2 2 2 2 2 5" xfId="14872"/>
    <cellStyle name="Entrada 2 2 2 2 2 2 2 6" xfId="15399"/>
    <cellStyle name="Entrada 2 2 2 2 2 2 3" xfId="3908"/>
    <cellStyle name="Entrada 2 2 2 2 2 2 3 2" xfId="7188"/>
    <cellStyle name="Entrada 2 2 2 2 2 2 3 2 2" xfId="11317"/>
    <cellStyle name="Entrada 2 2 2 2 2 2 3 2 3" xfId="17597"/>
    <cellStyle name="Entrada 2 2 2 2 2 2 3 2 4" xfId="20706"/>
    <cellStyle name="Entrada 2 2 2 2 2 2 3 3" xfId="5479"/>
    <cellStyle name="Entrada 2 2 2 2 2 2 3 3 2" xfId="16307"/>
    <cellStyle name="Entrada 2 2 2 2 2 2 3 3 3" xfId="18997"/>
    <cellStyle name="Entrada 2 2 2 2 2 2 3 4" xfId="9831"/>
    <cellStyle name="Entrada 2 2 2 2 2 2 3 5" xfId="15148"/>
    <cellStyle name="Entrada 2 2 2 2 2 2 3 6" xfId="14080"/>
    <cellStyle name="Entrada 2 2 2 2 2 2 4" xfId="4291"/>
    <cellStyle name="Entrada 2 2 2 2 2 2 4 2" xfId="8140"/>
    <cellStyle name="Entrada 2 2 2 2 2 2 4 2 2" xfId="12108"/>
    <cellStyle name="Entrada 2 2 2 2 2 2 4 2 3" xfId="18343"/>
    <cellStyle name="Entrada 2 2 2 2 2 2 4 2 4" xfId="21658"/>
    <cellStyle name="Entrada 2 2 2 2 2 2 4 3" xfId="6432"/>
    <cellStyle name="Entrada 2 2 2 2 2 2 4 3 2" xfId="17052"/>
    <cellStyle name="Entrada 2 2 2 2 2 2 4 3 3" xfId="19950"/>
    <cellStyle name="Entrada 2 2 2 2 2 2 4 4" xfId="10009"/>
    <cellStyle name="Entrada 2 2 2 2 2 2 4 5" xfId="15423"/>
    <cellStyle name="Entrada 2 2 2 2 2 2 4 6" xfId="13714"/>
    <cellStyle name="Entrada 2 2 2 2 2 2 5" xfId="4673"/>
    <cellStyle name="Entrada 2 2 2 2 2 2 5 2" xfId="8372"/>
    <cellStyle name="Entrada 2 2 2 2 2 2 5 2 2" xfId="12340"/>
    <cellStyle name="Entrada 2 2 2 2 2 2 5 2 3" xfId="18514"/>
    <cellStyle name="Entrada 2 2 2 2 2 2 5 2 4" xfId="21890"/>
    <cellStyle name="Entrada 2 2 2 2 2 2 5 3" xfId="6664"/>
    <cellStyle name="Entrada 2 2 2 2 2 2 5 3 2" xfId="17223"/>
    <cellStyle name="Entrada 2 2 2 2 2 2 5 3 3" xfId="20182"/>
    <cellStyle name="Entrada 2 2 2 2 2 2 5 4" xfId="10186"/>
    <cellStyle name="Entrada 2 2 2 2 2 2 5 5" xfId="15697"/>
    <cellStyle name="Entrada 2 2 2 2 2 2 5 6" xfId="13332"/>
    <cellStyle name="Entrada 2 2 2 2 2 2 6" xfId="6896"/>
    <cellStyle name="Entrada 2 2 2 2 2 2 6 2" xfId="8604"/>
    <cellStyle name="Entrada 2 2 2 2 2 2 6 2 2" xfId="12572"/>
    <cellStyle name="Entrada 2 2 2 2 2 2 6 2 3" xfId="18685"/>
    <cellStyle name="Entrada 2 2 2 2 2 2 6 2 4" xfId="22122"/>
    <cellStyle name="Entrada 2 2 2 2 2 2 6 3" xfId="11030"/>
    <cellStyle name="Entrada 2 2 2 2 2 2 6 4" xfId="17393"/>
    <cellStyle name="Entrada 2 2 2 2 2 2 6 5" xfId="20414"/>
    <cellStyle name="Entrada 2 2 2 2 2 2 7" xfId="5884"/>
    <cellStyle name="Entrada 2 2 2 2 2 2 7 2" xfId="10625"/>
    <cellStyle name="Entrada 2 2 2 2 2 2 7 3" xfId="16631"/>
    <cellStyle name="Entrada 2 2 2 2 2 2 7 4" xfId="19402"/>
    <cellStyle name="Entrada 2 2 2 2 2 2 8" xfId="7592"/>
    <cellStyle name="Entrada 2 2 2 2 2 2 8 2" xfId="11613"/>
    <cellStyle name="Entrada 2 2 2 2 2 2 8 3" xfId="17923"/>
    <cellStyle name="Entrada 2 2 2 2 2 2 8 4" xfId="21110"/>
    <cellStyle name="Entrada 2 2 2 2 2 2 9" xfId="4974"/>
    <cellStyle name="Entrada 2 2 2 2 2 2 9 2" xfId="15941"/>
    <cellStyle name="Entrada 2 2 2 2 2 2 9 3" xfId="13045"/>
    <cellStyle name="Entrada 2 2 2 2 2 3" xfId="3260"/>
    <cellStyle name="Entrada 2 2 2 2 2 3 2" xfId="3647"/>
    <cellStyle name="Entrada 2 2 2 2 2 3 2 2" xfId="7872"/>
    <cellStyle name="Entrada 2 2 2 2 2 3 2 2 2" xfId="18129"/>
    <cellStyle name="Entrada 2 2 2 2 2 3 2 2 3" xfId="21390"/>
    <cellStyle name="Entrada 2 2 2 2 2 3 2 3" xfId="9738"/>
    <cellStyle name="Entrada 2 2 2 2 2 3 2 4" xfId="14966"/>
    <cellStyle name="Entrada 2 2 2 2 2 3 2 5" xfId="16559"/>
    <cellStyle name="Entrada 2 2 2 2 2 3 3" xfId="4030"/>
    <cellStyle name="Entrada 2 2 2 2 2 3 3 2" xfId="15241"/>
    <cellStyle name="Entrada 2 2 2 2 2 3 3 3" xfId="13961"/>
    <cellStyle name="Entrada 2 2 2 2 2 3 4" xfId="4413"/>
    <cellStyle name="Entrada 2 2 2 2 2 3 4 2" xfId="15517"/>
    <cellStyle name="Entrada 2 2 2 2 2 3 4 3" xfId="13592"/>
    <cellStyle name="Entrada 2 2 2 2 2 3 5" xfId="4795"/>
    <cellStyle name="Entrada 2 2 2 2 2 3 5 2" xfId="15789"/>
    <cellStyle name="Entrada 2 2 2 2 2 3 5 3" xfId="13211"/>
    <cellStyle name="Entrada 2 2 2 2 2 3 6" xfId="6164"/>
    <cellStyle name="Entrada 2 2 2 2 2 3 6 2" xfId="16837"/>
    <cellStyle name="Entrada 2 2 2 2 2 3 6 3" xfId="19682"/>
    <cellStyle name="Entrada 2 2 2 2 2 3 7" xfId="9390"/>
    <cellStyle name="Entrada 2 2 2 2 2 3 8" xfId="14686"/>
    <cellStyle name="Entrada 2 2 2 2 2 3 9" xfId="17736"/>
    <cellStyle name="Entrada 2 2 2 2 2 4" xfId="2846"/>
    <cellStyle name="Entrada 2 2 2 2 2 4 2" xfId="7171"/>
    <cellStyle name="Entrada 2 2 2 2 2 4 2 2" xfId="11301"/>
    <cellStyle name="Entrada 2 2 2 2 2 4 2 3" xfId="17582"/>
    <cellStyle name="Entrada 2 2 2 2 2 4 2 4" xfId="20689"/>
    <cellStyle name="Entrada 2 2 2 2 2 4 3" xfId="5462"/>
    <cellStyle name="Entrada 2 2 2 2 2 4 3 2" xfId="16292"/>
    <cellStyle name="Entrada 2 2 2 2 2 4 3 3" xfId="18980"/>
    <cellStyle name="Entrada 2 2 2 2 2 4 4" xfId="8999"/>
    <cellStyle name="Entrada 2 2 2 2 2 4 5" xfId="14385"/>
    <cellStyle name="Entrada 2 2 2 2 2 4 6" xfId="17331"/>
    <cellStyle name="Entrada 2 2 2 2 2 5" xfId="6376"/>
    <cellStyle name="Entrada 2 2 2 2 2 5 2" xfId="8084"/>
    <cellStyle name="Entrada 2 2 2 2 2 5 2 2" xfId="12052"/>
    <cellStyle name="Entrada 2 2 2 2 2 5 2 3" xfId="18290"/>
    <cellStyle name="Entrada 2 2 2 2 2 5 2 4" xfId="21602"/>
    <cellStyle name="Entrada 2 2 2 2 2 5 3" xfId="10894"/>
    <cellStyle name="Entrada 2 2 2 2 2 5 4" xfId="16999"/>
    <cellStyle name="Entrada 2 2 2 2 2 5 5" xfId="19894"/>
    <cellStyle name="Entrada 2 2 2 2 2 6" xfId="6608"/>
    <cellStyle name="Entrada 2 2 2 2 2 6 2" xfId="8316"/>
    <cellStyle name="Entrada 2 2 2 2 2 6 2 2" xfId="12284"/>
    <cellStyle name="Entrada 2 2 2 2 2 6 2 3" xfId="18461"/>
    <cellStyle name="Entrada 2 2 2 2 2 6 2 4" xfId="21834"/>
    <cellStyle name="Entrada 2 2 2 2 2 6 3" xfId="10934"/>
    <cellStyle name="Entrada 2 2 2 2 2 6 4" xfId="17170"/>
    <cellStyle name="Entrada 2 2 2 2 2 6 5" xfId="20126"/>
    <cellStyle name="Entrada 2 2 2 2 2 7" xfId="6840"/>
    <cellStyle name="Entrada 2 2 2 2 2 7 2" xfId="8548"/>
    <cellStyle name="Entrada 2 2 2 2 2 7 2 2" xfId="12516"/>
    <cellStyle name="Entrada 2 2 2 2 2 7 2 3" xfId="18632"/>
    <cellStyle name="Entrada 2 2 2 2 2 7 2 4" xfId="22066"/>
    <cellStyle name="Entrada 2 2 2 2 2 7 3" xfId="10974"/>
    <cellStyle name="Entrada 2 2 2 2 2 7 4" xfId="17340"/>
    <cellStyle name="Entrada 2 2 2 2 2 7 5" xfId="20358"/>
    <cellStyle name="Entrada 2 2 2 2 2 8" xfId="5804"/>
    <cellStyle name="Entrada 2 2 2 2 2 8 2" xfId="10569"/>
    <cellStyle name="Entrada 2 2 2 2 2 8 3" xfId="16569"/>
    <cellStyle name="Entrada 2 2 2 2 2 8 4" xfId="19322"/>
    <cellStyle name="Entrada 2 2 2 2 2 9" xfId="7512"/>
    <cellStyle name="Entrada 2 2 2 2 2 9 2" xfId="11555"/>
    <cellStyle name="Entrada 2 2 2 2 2 9 3" xfId="17861"/>
    <cellStyle name="Entrada 2 2 2 2 2 9 4" xfId="21030"/>
    <cellStyle name="Entrada 2 2 2 2 3" xfId="3207"/>
    <cellStyle name="Entrada 2 2 2 2 3 10" xfId="9337"/>
    <cellStyle name="Entrada 2 2 2 2 3 11" xfId="14648"/>
    <cellStyle name="Entrada 2 2 2 2 3 12" xfId="16086"/>
    <cellStyle name="Entrada 2 2 2 2 3 2" xfId="3594"/>
    <cellStyle name="Entrada 2 2 2 2 3 2 2" xfId="7955"/>
    <cellStyle name="Entrada 2 2 2 2 3 2 2 2" xfId="11931"/>
    <cellStyle name="Entrada 2 2 2 2 3 2 2 3" xfId="18188"/>
    <cellStyle name="Entrada 2 2 2 2 3 2 2 4" xfId="21473"/>
    <cellStyle name="Entrada 2 2 2 2 3 2 3" xfId="6247"/>
    <cellStyle name="Entrada 2 2 2 2 3 2 3 2" xfId="16896"/>
    <cellStyle name="Entrada 2 2 2 2 3 2 3 3" xfId="19765"/>
    <cellStyle name="Entrada 2 2 2 2 3 2 4" xfId="9686"/>
    <cellStyle name="Entrada 2 2 2 2 3 2 5" xfId="14928"/>
    <cellStyle name="Entrada 2 2 2 2 3 2 6" xfId="15012"/>
    <cellStyle name="Entrada 2 2 2 2 3 3" xfId="3977"/>
    <cellStyle name="Entrada 2 2 2 2 3 3 2" xfId="7783"/>
    <cellStyle name="Entrada 2 2 2 2 3 3 2 2" xfId="11803"/>
    <cellStyle name="Entrada 2 2 2 2 3 3 2 3" xfId="18052"/>
    <cellStyle name="Entrada 2 2 2 2 3 3 2 4" xfId="21301"/>
    <cellStyle name="Entrada 2 2 2 2 3 3 3" xfId="6075"/>
    <cellStyle name="Entrada 2 2 2 2 3 3 3 2" xfId="16760"/>
    <cellStyle name="Entrada 2 2 2 2 3 3 3 3" xfId="19593"/>
    <cellStyle name="Entrada 2 2 2 2 3 3 4" xfId="9896"/>
    <cellStyle name="Entrada 2 2 2 2 3 3 5" xfId="15204"/>
    <cellStyle name="Entrada 2 2 2 2 3 3 6" xfId="14014"/>
    <cellStyle name="Entrada 2 2 2 2 3 4" xfId="4360"/>
    <cellStyle name="Entrada 2 2 2 2 3 4 2" xfId="8262"/>
    <cellStyle name="Entrada 2 2 2 2 3 4 2 2" xfId="12230"/>
    <cellStyle name="Entrada 2 2 2 2 3 4 2 3" xfId="18421"/>
    <cellStyle name="Entrada 2 2 2 2 3 4 2 4" xfId="21780"/>
    <cellStyle name="Entrada 2 2 2 2 3 4 3" xfId="6554"/>
    <cellStyle name="Entrada 2 2 2 2 3 4 3 2" xfId="17130"/>
    <cellStyle name="Entrada 2 2 2 2 3 4 3 3" xfId="20072"/>
    <cellStyle name="Entrada 2 2 2 2 3 4 4" xfId="10074"/>
    <cellStyle name="Entrada 2 2 2 2 3 4 5" xfId="15479"/>
    <cellStyle name="Entrada 2 2 2 2 3 4 6" xfId="13645"/>
    <cellStyle name="Entrada 2 2 2 2 3 5" xfId="4742"/>
    <cellStyle name="Entrada 2 2 2 2 3 5 2" xfId="8494"/>
    <cellStyle name="Entrada 2 2 2 2 3 5 2 2" xfId="12462"/>
    <cellStyle name="Entrada 2 2 2 2 3 5 2 3" xfId="18592"/>
    <cellStyle name="Entrada 2 2 2 2 3 5 2 4" xfId="22012"/>
    <cellStyle name="Entrada 2 2 2 2 3 5 3" xfId="6786"/>
    <cellStyle name="Entrada 2 2 2 2 3 5 3 2" xfId="17300"/>
    <cellStyle name="Entrada 2 2 2 2 3 5 3 3" xfId="20304"/>
    <cellStyle name="Entrada 2 2 2 2 3 5 4" xfId="10251"/>
    <cellStyle name="Entrada 2 2 2 2 3 5 5" xfId="15752"/>
    <cellStyle name="Entrada 2 2 2 2 3 5 6" xfId="13263"/>
    <cellStyle name="Entrada 2 2 2 2 3 6" xfId="7018"/>
    <cellStyle name="Entrada 2 2 2 2 3 6 2" xfId="8726"/>
    <cellStyle name="Entrada 2 2 2 2 3 6 2 2" xfId="12694"/>
    <cellStyle name="Entrada 2 2 2 2 3 6 2 3" xfId="18763"/>
    <cellStyle name="Entrada 2 2 2 2 3 6 2 4" xfId="22244"/>
    <cellStyle name="Entrada 2 2 2 2 3 6 3" xfId="11152"/>
    <cellStyle name="Entrada 2 2 2 2 3 6 4" xfId="17470"/>
    <cellStyle name="Entrada 2 2 2 2 3 6 5" xfId="20536"/>
    <cellStyle name="Entrada 2 2 2 2 3 7" xfId="6006"/>
    <cellStyle name="Entrada 2 2 2 2 3 7 2" xfId="10747"/>
    <cellStyle name="Entrada 2 2 2 2 3 7 3" xfId="16709"/>
    <cellStyle name="Entrada 2 2 2 2 3 7 4" xfId="19524"/>
    <cellStyle name="Entrada 2 2 2 2 3 8" xfId="7714"/>
    <cellStyle name="Entrada 2 2 2 2 3 8 2" xfId="11735"/>
    <cellStyle name="Entrada 2 2 2 2 3 8 3" xfId="18001"/>
    <cellStyle name="Entrada 2 2 2 2 3 8 4" xfId="21232"/>
    <cellStyle name="Entrada 2 2 2 2 3 9" xfId="5200"/>
    <cellStyle name="Entrada 2 2 2 2 3 9 2" xfId="16097"/>
    <cellStyle name="Entrada 2 2 2 2 3 9 3" xfId="12882"/>
    <cellStyle name="Entrada 2 2 2 2 4" xfId="3264"/>
    <cellStyle name="Entrada 2 2 2 2 4 2" xfId="3651"/>
    <cellStyle name="Entrada 2 2 2 2 4 2 2" xfId="7336"/>
    <cellStyle name="Entrada 2 2 2 2 4 2 2 2" xfId="17725"/>
    <cellStyle name="Entrada 2 2 2 2 4 2 2 3" xfId="20854"/>
    <cellStyle name="Entrada 2 2 2 2 4 2 3" xfId="9742"/>
    <cellStyle name="Entrada 2 2 2 2 4 2 4" xfId="14969"/>
    <cellStyle name="Entrada 2 2 2 2 4 2 5" xfId="14972"/>
    <cellStyle name="Entrada 2 2 2 2 4 3" xfId="4034"/>
    <cellStyle name="Entrada 2 2 2 2 4 3 2" xfId="15244"/>
    <cellStyle name="Entrada 2 2 2 2 4 3 3" xfId="13957"/>
    <cellStyle name="Entrada 2 2 2 2 4 4" xfId="4417"/>
    <cellStyle name="Entrada 2 2 2 2 4 4 2" xfId="15520"/>
    <cellStyle name="Entrada 2 2 2 2 4 4 3" xfId="13588"/>
    <cellStyle name="Entrada 2 2 2 2 4 5" xfId="4799"/>
    <cellStyle name="Entrada 2 2 2 2 4 5 2" xfId="15792"/>
    <cellStyle name="Entrada 2 2 2 2 4 5 3" xfId="13207"/>
    <cellStyle name="Entrada 2 2 2 2 4 6" xfId="5627"/>
    <cellStyle name="Entrada 2 2 2 2 4 6 2" xfId="16434"/>
    <cellStyle name="Entrada 2 2 2 2 4 6 3" xfId="19145"/>
    <cellStyle name="Entrada 2 2 2 2 4 7" xfId="9394"/>
    <cellStyle name="Entrada 2 2 2 2 4 8" xfId="14689"/>
    <cellStyle name="Entrada 2 2 2 2 4 9" xfId="14379"/>
    <cellStyle name="Entrada 2 2 2 2 5" xfId="5340"/>
    <cellStyle name="Entrada 2 2 2 2 5 2" xfId="4978"/>
    <cellStyle name="Entrada 2 2 2 2 5 2 2" xfId="10301"/>
    <cellStyle name="Entrada 2 2 2 2 5 2 3" xfId="15945"/>
    <cellStyle name="Entrada 2 2 2 2 5 2 4" xfId="13041"/>
    <cellStyle name="Entrada 2 2 2 2 5 3" xfId="10427"/>
    <cellStyle name="Entrada 2 2 2 2 5 4" xfId="16207"/>
    <cellStyle name="Entrada 2 2 2 2 5 5" xfId="18858"/>
    <cellStyle name="Entrada 2 2 2 2 6" xfId="5498"/>
    <cellStyle name="Entrada 2 2 2 2 6 2" xfId="7207"/>
    <cellStyle name="Entrada 2 2 2 2 6 2 2" xfId="11333"/>
    <cellStyle name="Entrada 2 2 2 2 6 2 3" xfId="17613"/>
    <cellStyle name="Entrada 2 2 2 2 6 2 4" xfId="20725"/>
    <cellStyle name="Entrada 2 2 2 2 6 3" xfId="10480"/>
    <cellStyle name="Entrada 2 2 2 2 6 4" xfId="16322"/>
    <cellStyle name="Entrada 2 2 2 2 6 5" xfId="19016"/>
    <cellStyle name="Entrada 2 2 2 2 7" xfId="6316"/>
    <cellStyle name="Entrada 2 2 2 2 7 2" xfId="8024"/>
    <cellStyle name="Entrada 2 2 2 2 7 2 2" xfId="11999"/>
    <cellStyle name="Entrada 2 2 2 2 7 2 3" xfId="18240"/>
    <cellStyle name="Entrada 2 2 2 2 7 2 4" xfId="21542"/>
    <cellStyle name="Entrada 2 2 2 2 7 3" xfId="10860"/>
    <cellStyle name="Entrada 2 2 2 2 7 4" xfId="16949"/>
    <cellStyle name="Entrada 2 2 2 2 7 5" xfId="19834"/>
    <cellStyle name="Entrada 2 2 2 2 8" xfId="5493"/>
    <cellStyle name="Entrada 2 2 2 2 8 2" xfId="7202"/>
    <cellStyle name="Entrada 2 2 2 2 8 2 2" xfId="11328"/>
    <cellStyle name="Entrada 2 2 2 2 8 2 3" xfId="17608"/>
    <cellStyle name="Entrada 2 2 2 2 8 2 4" xfId="20720"/>
    <cellStyle name="Entrada 2 2 2 2 8 3" xfId="10476"/>
    <cellStyle name="Entrada 2 2 2 2 8 4" xfId="16317"/>
    <cellStyle name="Entrada 2 2 2 2 8 5" xfId="19011"/>
    <cellStyle name="Entrada 2 2 2 2 9" xfId="5785"/>
    <cellStyle name="Entrada 2 2 2 2 9 2" xfId="10561"/>
    <cellStyle name="Entrada 2 2 2 2 9 3" xfId="16556"/>
    <cellStyle name="Entrada 2 2 2 2 9 4" xfId="19303"/>
    <cellStyle name="Entrada 2 2 2 3" xfId="2671"/>
    <cellStyle name="Entrada 2 2 2 3 10" xfId="7517"/>
    <cellStyle name="Entrada 2 2 2 3 10 2" xfId="11558"/>
    <cellStyle name="Entrada 2 2 2 3 10 3" xfId="17864"/>
    <cellStyle name="Entrada 2 2 2 3 10 4" xfId="21035"/>
    <cellStyle name="Entrada 2 2 2 3 11" xfId="4921"/>
    <cellStyle name="Entrada 2 2 2 3 11 2" xfId="15891"/>
    <cellStyle name="Entrada 2 2 2 3 11 3" xfId="13098"/>
    <cellStyle name="Entrada 2 2 2 3 12" xfId="8828"/>
    <cellStyle name="Entrada 2 2 2 3 13" xfId="14244"/>
    <cellStyle name="Entrada 2 2 2 3 14" xfId="18018"/>
    <cellStyle name="Entrada 2 2 2 3 2" xfId="2730"/>
    <cellStyle name="Entrada 2 2 2 3 2 10" xfId="4943"/>
    <cellStyle name="Entrada 2 2 2 3 2 10 2" xfId="15913"/>
    <cellStyle name="Entrada 2 2 2 3 2 10 3" xfId="13076"/>
    <cellStyle name="Entrada 2 2 2 3 2 11" xfId="8885"/>
    <cellStyle name="Entrada 2 2 2 3 2 12" xfId="14289"/>
    <cellStyle name="Entrada 2 2 2 3 2 2" xfId="3220"/>
    <cellStyle name="Entrada 2 2 2 3 2 2 10" xfId="9350"/>
    <cellStyle name="Entrada 2 2 2 3 2 2 11" xfId="14654"/>
    <cellStyle name="Entrada 2 2 2 3 2 2 12" xfId="15020"/>
    <cellStyle name="Entrada 2 2 2 3 2 2 2" xfId="3607"/>
    <cellStyle name="Entrada 2 2 2 3 2 2 2 2" xfId="7968"/>
    <cellStyle name="Entrada 2 2 2 3 2 2 2 2 2" xfId="11944"/>
    <cellStyle name="Entrada 2 2 2 3 2 2 2 2 3" xfId="18194"/>
    <cellStyle name="Entrada 2 2 2 3 2 2 2 2 4" xfId="21486"/>
    <cellStyle name="Entrada 2 2 2 3 2 2 2 3" xfId="6260"/>
    <cellStyle name="Entrada 2 2 2 3 2 2 2 3 2" xfId="16902"/>
    <cellStyle name="Entrada 2 2 2 3 2 2 2 3 3" xfId="19778"/>
    <cellStyle name="Entrada 2 2 2 3 2 2 2 4" xfId="9699"/>
    <cellStyle name="Entrada 2 2 2 3 2 2 2 5" xfId="14934"/>
    <cellStyle name="Entrada 2 2 2 3 2 2 2 6" xfId="16110"/>
    <cellStyle name="Entrada 2 2 2 3 2 2 3" xfId="3990"/>
    <cellStyle name="Entrada 2 2 2 3 2 2 3 2" xfId="7778"/>
    <cellStyle name="Entrada 2 2 2 3 2 2 3 2 2" xfId="11799"/>
    <cellStyle name="Entrada 2 2 2 3 2 2 3 2 3" xfId="18048"/>
    <cellStyle name="Entrada 2 2 2 3 2 2 3 2 4" xfId="21296"/>
    <cellStyle name="Entrada 2 2 2 3 2 2 3 3" xfId="6070"/>
    <cellStyle name="Entrada 2 2 2 3 2 2 3 3 2" xfId="16756"/>
    <cellStyle name="Entrada 2 2 2 3 2 2 3 3 3" xfId="19588"/>
    <cellStyle name="Entrada 2 2 2 3 2 2 3 4" xfId="9909"/>
    <cellStyle name="Entrada 2 2 2 3 2 2 3 5" xfId="15210"/>
    <cellStyle name="Entrada 2 2 2 3 2 2 3 6" xfId="14001"/>
    <cellStyle name="Entrada 2 2 2 3 2 2 4" xfId="4373"/>
    <cellStyle name="Entrada 2 2 2 3 2 2 4 2" xfId="8275"/>
    <cellStyle name="Entrada 2 2 2 3 2 2 4 2 2" xfId="12243"/>
    <cellStyle name="Entrada 2 2 2 3 2 2 4 2 3" xfId="18427"/>
    <cellStyle name="Entrada 2 2 2 3 2 2 4 2 4" xfId="21793"/>
    <cellStyle name="Entrada 2 2 2 3 2 2 4 3" xfId="6567"/>
    <cellStyle name="Entrada 2 2 2 3 2 2 4 3 2" xfId="17136"/>
    <cellStyle name="Entrada 2 2 2 3 2 2 4 3 3" xfId="20085"/>
    <cellStyle name="Entrada 2 2 2 3 2 2 4 4" xfId="10087"/>
    <cellStyle name="Entrada 2 2 2 3 2 2 4 5" xfId="15485"/>
    <cellStyle name="Entrada 2 2 2 3 2 2 4 6" xfId="13632"/>
    <cellStyle name="Entrada 2 2 2 3 2 2 5" xfId="4755"/>
    <cellStyle name="Entrada 2 2 2 3 2 2 5 2" xfId="8507"/>
    <cellStyle name="Entrada 2 2 2 3 2 2 5 2 2" xfId="12475"/>
    <cellStyle name="Entrada 2 2 2 3 2 2 5 2 3" xfId="18598"/>
    <cellStyle name="Entrada 2 2 2 3 2 2 5 2 4" xfId="22025"/>
    <cellStyle name="Entrada 2 2 2 3 2 2 5 3" xfId="6799"/>
    <cellStyle name="Entrada 2 2 2 3 2 2 5 3 2" xfId="17306"/>
    <cellStyle name="Entrada 2 2 2 3 2 2 5 3 3" xfId="20317"/>
    <cellStyle name="Entrada 2 2 2 3 2 2 5 4" xfId="10264"/>
    <cellStyle name="Entrada 2 2 2 3 2 2 5 5" xfId="15758"/>
    <cellStyle name="Entrada 2 2 2 3 2 2 5 6" xfId="13250"/>
    <cellStyle name="Entrada 2 2 2 3 2 2 6" xfId="7031"/>
    <cellStyle name="Entrada 2 2 2 3 2 2 6 2" xfId="8739"/>
    <cellStyle name="Entrada 2 2 2 3 2 2 6 2 2" xfId="12707"/>
    <cellStyle name="Entrada 2 2 2 3 2 2 6 2 3" xfId="18770"/>
    <cellStyle name="Entrada 2 2 2 3 2 2 6 2 4" xfId="22257"/>
    <cellStyle name="Entrada 2 2 2 3 2 2 6 3" xfId="11165"/>
    <cellStyle name="Entrada 2 2 2 3 2 2 6 4" xfId="17477"/>
    <cellStyle name="Entrada 2 2 2 3 2 2 6 5" xfId="20549"/>
    <cellStyle name="Entrada 2 2 2 3 2 2 7" xfId="6019"/>
    <cellStyle name="Entrada 2 2 2 3 2 2 7 2" xfId="10760"/>
    <cellStyle name="Entrada 2 2 2 3 2 2 7 3" xfId="16716"/>
    <cellStyle name="Entrada 2 2 2 3 2 2 7 4" xfId="19537"/>
    <cellStyle name="Entrada 2 2 2 3 2 2 8" xfId="7727"/>
    <cellStyle name="Entrada 2 2 2 3 2 2 8 2" xfId="11748"/>
    <cellStyle name="Entrada 2 2 2 3 2 2 8 3" xfId="18008"/>
    <cellStyle name="Entrada 2 2 2 3 2 2 8 4" xfId="21245"/>
    <cellStyle name="Entrada 2 2 2 3 2 2 9" xfId="5213"/>
    <cellStyle name="Entrada 2 2 2 3 2 2 9 2" xfId="16104"/>
    <cellStyle name="Entrada 2 2 2 3 2 2 9 3" xfId="12762"/>
    <cellStyle name="Entrada 2 2 2 3 2 3" xfId="3277"/>
    <cellStyle name="Entrada 2 2 2 3 2 3 2" xfId="3664"/>
    <cellStyle name="Entrada 2 2 2 3 2 3 2 2" xfId="7393"/>
    <cellStyle name="Entrada 2 2 2 3 2 3 2 2 2" xfId="17772"/>
    <cellStyle name="Entrada 2 2 2 3 2 3 2 2 3" xfId="20911"/>
    <cellStyle name="Entrada 2 2 2 3 2 3 2 3" xfId="9746"/>
    <cellStyle name="Entrada 2 2 2 3 2 3 2 4" xfId="14976"/>
    <cellStyle name="Entrada 2 2 2 3 2 3 2 5" xfId="16827"/>
    <cellStyle name="Entrada 2 2 2 3 2 3 3" xfId="4047"/>
    <cellStyle name="Entrada 2 2 2 3 2 3 3 2" xfId="15251"/>
    <cellStyle name="Entrada 2 2 2 3 2 3 3 3" xfId="13944"/>
    <cellStyle name="Entrada 2 2 2 3 2 3 4" xfId="4430"/>
    <cellStyle name="Entrada 2 2 2 3 2 3 4 2" xfId="15527"/>
    <cellStyle name="Entrada 2 2 2 3 2 3 4 3" xfId="13575"/>
    <cellStyle name="Entrada 2 2 2 3 2 3 5" xfId="4812"/>
    <cellStyle name="Entrada 2 2 2 3 2 3 5 2" xfId="15799"/>
    <cellStyle name="Entrada 2 2 2 3 2 3 5 3" xfId="13194"/>
    <cellStyle name="Entrada 2 2 2 3 2 3 6" xfId="5684"/>
    <cellStyle name="Entrada 2 2 2 3 2 3 6 2" xfId="16481"/>
    <cellStyle name="Entrada 2 2 2 3 2 3 6 3" xfId="19202"/>
    <cellStyle name="Entrada 2 2 2 3 2 3 7" xfId="9407"/>
    <cellStyle name="Entrada 2 2 2 3 2 3 8" xfId="14696"/>
    <cellStyle name="Entrada 2 2 2 3 2 3 9" xfId="18560"/>
    <cellStyle name="Entrada 2 2 2 3 2 4" xfId="2895"/>
    <cellStyle name="Entrada 2 2 2 3 2 4 2" xfId="5079"/>
    <cellStyle name="Entrada 2 2 2 3 2 4 2 2" xfId="10330"/>
    <cellStyle name="Entrada 2 2 2 3 2 4 2 3" xfId="16017"/>
    <cellStyle name="Entrada 2 2 2 3 2 4 2 4" xfId="12956"/>
    <cellStyle name="Entrada 2 2 2 3 2 4 3" xfId="5288"/>
    <cellStyle name="Entrada 2 2 2 3 2 4 3 2" xfId="16166"/>
    <cellStyle name="Entrada 2 2 2 3 2 4 3 3" xfId="18806"/>
    <cellStyle name="Entrada 2 2 2 3 2 4 4" xfId="9047"/>
    <cellStyle name="Entrada 2 2 2 3 2 4 5" xfId="14422"/>
    <cellStyle name="Entrada 2 2 2 3 2 4 6" xfId="14153"/>
    <cellStyle name="Entrada 2 2 2 3 2 5" xfId="6401"/>
    <cellStyle name="Entrada 2 2 2 3 2 5 2" xfId="8109"/>
    <cellStyle name="Entrada 2 2 2 3 2 5 2 2" xfId="12077"/>
    <cellStyle name="Entrada 2 2 2 3 2 5 2 3" xfId="18315"/>
    <cellStyle name="Entrada 2 2 2 3 2 5 2 4" xfId="21627"/>
    <cellStyle name="Entrada 2 2 2 3 2 5 3" xfId="10919"/>
    <cellStyle name="Entrada 2 2 2 3 2 5 4" xfId="17024"/>
    <cellStyle name="Entrada 2 2 2 3 2 5 5" xfId="19919"/>
    <cellStyle name="Entrada 2 2 2 3 2 6" xfId="6633"/>
    <cellStyle name="Entrada 2 2 2 3 2 6 2" xfId="8341"/>
    <cellStyle name="Entrada 2 2 2 3 2 6 2 2" xfId="12309"/>
    <cellStyle name="Entrada 2 2 2 3 2 6 2 3" xfId="18486"/>
    <cellStyle name="Entrada 2 2 2 3 2 6 2 4" xfId="21859"/>
    <cellStyle name="Entrada 2 2 2 3 2 6 3" xfId="10959"/>
    <cellStyle name="Entrada 2 2 2 3 2 6 4" xfId="17195"/>
    <cellStyle name="Entrada 2 2 2 3 2 6 5" xfId="20151"/>
    <cellStyle name="Entrada 2 2 2 3 2 7" xfId="6865"/>
    <cellStyle name="Entrada 2 2 2 3 2 7 2" xfId="8573"/>
    <cellStyle name="Entrada 2 2 2 3 2 7 2 2" xfId="12541"/>
    <cellStyle name="Entrada 2 2 2 3 2 7 2 3" xfId="18657"/>
    <cellStyle name="Entrada 2 2 2 3 2 7 2 4" xfId="22091"/>
    <cellStyle name="Entrada 2 2 2 3 2 7 3" xfId="10999"/>
    <cellStyle name="Entrada 2 2 2 3 2 7 4" xfId="17365"/>
    <cellStyle name="Entrada 2 2 2 3 2 7 5" xfId="20383"/>
    <cellStyle name="Entrada 2 2 2 3 2 8" xfId="5848"/>
    <cellStyle name="Entrada 2 2 2 3 2 8 2" xfId="10594"/>
    <cellStyle name="Entrada 2 2 2 3 2 8 3" xfId="16601"/>
    <cellStyle name="Entrada 2 2 2 3 2 8 4" xfId="19366"/>
    <cellStyle name="Entrada 2 2 2 3 2 9" xfId="7556"/>
    <cellStyle name="Entrada 2 2 2 3 2 9 2" xfId="11582"/>
    <cellStyle name="Entrada 2 2 2 3 2 9 3" xfId="17893"/>
    <cellStyle name="Entrada 2 2 2 3 2 9 4" xfId="21074"/>
    <cellStyle name="Entrada 2 2 2 3 3" xfId="3163"/>
    <cellStyle name="Entrada 2 2 2 3 3 10" xfId="9293"/>
    <cellStyle name="Entrada 2 2 2 3 3 11" xfId="14612"/>
    <cellStyle name="Entrada 2 2 2 3 3 12" xfId="16700"/>
    <cellStyle name="Entrada 2 2 2 3 3 2" xfId="3550"/>
    <cellStyle name="Entrada 2 2 2 3 3 2 2" xfId="7277"/>
    <cellStyle name="Entrada 2 2 2 3 3 2 2 2" xfId="11382"/>
    <cellStyle name="Entrada 2 2 2 3 3 2 2 3" xfId="17676"/>
    <cellStyle name="Entrada 2 2 2 3 3 2 2 4" xfId="20795"/>
    <cellStyle name="Entrada 2 2 2 3 3 2 3" xfId="5568"/>
    <cellStyle name="Entrada 2 2 2 3 3 2 3 2" xfId="16385"/>
    <cellStyle name="Entrada 2 2 2 3 3 2 3 3" xfId="19086"/>
    <cellStyle name="Entrada 2 2 2 3 3 2 4" xfId="9642"/>
    <cellStyle name="Entrada 2 2 2 3 3 2 5" xfId="14892"/>
    <cellStyle name="Entrada 2 2 2 3 3 2 6" xfId="14351"/>
    <cellStyle name="Entrada 2 2 2 3 3 3" xfId="3933"/>
    <cellStyle name="Entrada 2 2 2 3 3 3 2" xfId="7114"/>
    <cellStyle name="Entrada 2 2 2 3 3 3 2 2" xfId="11248"/>
    <cellStyle name="Entrada 2 2 2 3 3 3 2 3" xfId="17534"/>
    <cellStyle name="Entrada 2 2 2 3 3 3 2 4" xfId="20632"/>
    <cellStyle name="Entrada 2 2 2 3 3 3 3" xfId="5405"/>
    <cellStyle name="Entrada 2 2 2 3 3 3 3 2" xfId="16244"/>
    <cellStyle name="Entrada 2 2 2 3 3 3 3 3" xfId="18923"/>
    <cellStyle name="Entrada 2 2 2 3 3 3 4" xfId="9856"/>
    <cellStyle name="Entrada 2 2 2 3 3 3 5" xfId="15168"/>
    <cellStyle name="Entrada 2 2 2 3 3 3 6" xfId="14058"/>
    <cellStyle name="Entrada 2 2 2 3 3 4" xfId="4316"/>
    <cellStyle name="Entrada 2 2 2 3 3 4 2" xfId="8177"/>
    <cellStyle name="Entrada 2 2 2 3 3 4 2 2" xfId="12145"/>
    <cellStyle name="Entrada 2 2 2 3 3 4 2 3" xfId="18374"/>
    <cellStyle name="Entrada 2 2 2 3 3 4 2 4" xfId="21695"/>
    <cellStyle name="Entrada 2 2 2 3 3 4 3" xfId="6469"/>
    <cellStyle name="Entrada 2 2 2 3 3 4 3 2" xfId="17083"/>
    <cellStyle name="Entrada 2 2 2 3 3 4 3 3" xfId="19987"/>
    <cellStyle name="Entrada 2 2 2 3 3 4 4" xfId="10034"/>
    <cellStyle name="Entrada 2 2 2 3 3 4 5" xfId="15443"/>
    <cellStyle name="Entrada 2 2 2 3 3 4 6" xfId="13689"/>
    <cellStyle name="Entrada 2 2 2 3 3 5" xfId="4698"/>
    <cellStyle name="Entrada 2 2 2 3 3 5 2" xfId="8409"/>
    <cellStyle name="Entrada 2 2 2 3 3 5 2 2" xfId="12377"/>
    <cellStyle name="Entrada 2 2 2 3 3 5 2 3" xfId="18545"/>
    <cellStyle name="Entrada 2 2 2 3 3 5 2 4" xfId="21927"/>
    <cellStyle name="Entrada 2 2 2 3 3 5 3" xfId="6701"/>
    <cellStyle name="Entrada 2 2 2 3 3 5 3 2" xfId="17254"/>
    <cellStyle name="Entrada 2 2 2 3 3 5 3 3" xfId="20219"/>
    <cellStyle name="Entrada 2 2 2 3 3 5 4" xfId="10211"/>
    <cellStyle name="Entrada 2 2 2 3 3 5 5" xfId="15717"/>
    <cellStyle name="Entrada 2 2 2 3 3 5 6" xfId="13307"/>
    <cellStyle name="Entrada 2 2 2 3 3 6" xfId="6933"/>
    <cellStyle name="Entrada 2 2 2 3 3 6 2" xfId="8641"/>
    <cellStyle name="Entrada 2 2 2 3 3 6 2 2" xfId="12609"/>
    <cellStyle name="Entrada 2 2 2 3 3 6 2 3" xfId="18716"/>
    <cellStyle name="Entrada 2 2 2 3 3 6 2 4" xfId="22159"/>
    <cellStyle name="Entrada 2 2 2 3 3 6 3" xfId="11067"/>
    <cellStyle name="Entrada 2 2 2 3 3 6 4" xfId="17424"/>
    <cellStyle name="Entrada 2 2 2 3 3 6 5" xfId="20451"/>
    <cellStyle name="Entrada 2 2 2 3 3 7" xfId="5921"/>
    <cellStyle name="Entrada 2 2 2 3 3 7 2" xfId="10662"/>
    <cellStyle name="Entrada 2 2 2 3 3 7 3" xfId="16662"/>
    <cellStyle name="Entrada 2 2 2 3 3 7 4" xfId="19439"/>
    <cellStyle name="Entrada 2 2 2 3 3 8" xfId="7629"/>
    <cellStyle name="Entrada 2 2 2 3 3 8 2" xfId="11650"/>
    <cellStyle name="Entrada 2 2 2 3 3 8 3" xfId="17954"/>
    <cellStyle name="Entrada 2 2 2 3 3 8 4" xfId="21147"/>
    <cellStyle name="Entrada 2 2 2 3 3 9" xfId="5017"/>
    <cellStyle name="Entrada 2 2 2 3 3 9 2" xfId="15977"/>
    <cellStyle name="Entrada 2 2 2 3 3 9 3" xfId="13002"/>
    <cellStyle name="Entrada 2 2 2 3 4" xfId="3059"/>
    <cellStyle name="Entrada 2 2 2 3 4 2" xfId="3446"/>
    <cellStyle name="Entrada 2 2 2 3 4 2 2" xfId="7853"/>
    <cellStyle name="Entrada 2 2 2 3 4 2 2 2" xfId="18112"/>
    <cellStyle name="Entrada 2 2 2 3 4 2 2 3" xfId="21371"/>
    <cellStyle name="Entrada 2 2 2 3 4 2 3" xfId="9555"/>
    <cellStyle name="Entrada 2 2 2 3 4 2 4" xfId="14811"/>
    <cellStyle name="Entrada 2 2 2 3 4 2 5" xfId="16076"/>
    <cellStyle name="Entrada 2 2 2 3 4 3" xfId="3829"/>
    <cellStyle name="Entrada 2 2 2 3 4 3 2" xfId="15087"/>
    <cellStyle name="Entrada 2 2 2 3 4 3 3" xfId="14103"/>
    <cellStyle name="Entrada 2 2 2 3 4 4" xfId="4212"/>
    <cellStyle name="Entrada 2 2 2 3 4 4 2" xfId="15362"/>
    <cellStyle name="Entrada 2 2 2 3 4 4 3" xfId="13793"/>
    <cellStyle name="Entrada 2 2 2 3 4 5" xfId="4594"/>
    <cellStyle name="Entrada 2 2 2 3 4 5 2" xfId="15636"/>
    <cellStyle name="Entrada 2 2 2 3 4 5 3" xfId="13411"/>
    <cellStyle name="Entrada 2 2 2 3 4 6" xfId="6145"/>
    <cellStyle name="Entrada 2 2 2 3 4 6 2" xfId="16820"/>
    <cellStyle name="Entrada 2 2 2 3 4 6 3" xfId="19663"/>
    <cellStyle name="Entrada 2 2 2 3 4 7" xfId="9199"/>
    <cellStyle name="Entrada 2 2 2 3 4 8" xfId="14531"/>
    <cellStyle name="Entrada 2 2 2 3 4 9" xfId="16864"/>
    <cellStyle name="Entrada 2 2 2 3 5" xfId="2871"/>
    <cellStyle name="Entrada 2 2 2 3 5 2" xfId="8053"/>
    <cellStyle name="Entrada 2 2 2 3 5 2 2" xfId="12024"/>
    <cellStyle name="Entrada 2 2 2 3 5 2 3" xfId="18264"/>
    <cellStyle name="Entrada 2 2 2 3 5 2 4" xfId="21571"/>
    <cellStyle name="Entrada 2 2 2 3 5 3" xfId="6345"/>
    <cellStyle name="Entrada 2 2 2 3 5 3 2" xfId="16973"/>
    <cellStyle name="Entrada 2 2 2 3 5 3 3" xfId="19863"/>
    <cellStyle name="Entrada 2 2 2 3 5 4" xfId="9024"/>
    <cellStyle name="Entrada 2 2 2 3 5 5" xfId="14405"/>
    <cellStyle name="Entrada 2 2 2 3 5 6" xfId="18139"/>
    <cellStyle name="Entrada 2 2 2 3 6" xfId="6379"/>
    <cellStyle name="Entrada 2 2 2 3 6 2" xfId="8087"/>
    <cellStyle name="Entrada 2 2 2 3 6 2 2" xfId="12055"/>
    <cellStyle name="Entrada 2 2 2 3 6 2 3" xfId="18293"/>
    <cellStyle name="Entrada 2 2 2 3 6 2 4" xfId="21605"/>
    <cellStyle name="Entrada 2 2 2 3 6 3" xfId="10897"/>
    <cellStyle name="Entrada 2 2 2 3 6 4" xfId="17002"/>
    <cellStyle name="Entrada 2 2 2 3 6 5" xfId="19897"/>
    <cellStyle name="Entrada 2 2 2 3 7" xfId="6611"/>
    <cellStyle name="Entrada 2 2 2 3 7 2" xfId="8319"/>
    <cellStyle name="Entrada 2 2 2 3 7 2 2" xfId="12287"/>
    <cellStyle name="Entrada 2 2 2 3 7 2 3" xfId="18464"/>
    <cellStyle name="Entrada 2 2 2 3 7 2 4" xfId="21837"/>
    <cellStyle name="Entrada 2 2 2 3 7 3" xfId="10937"/>
    <cellStyle name="Entrada 2 2 2 3 7 4" xfId="17173"/>
    <cellStyle name="Entrada 2 2 2 3 7 5" xfId="20129"/>
    <cellStyle name="Entrada 2 2 2 3 8" xfId="6843"/>
    <cellStyle name="Entrada 2 2 2 3 8 2" xfId="8551"/>
    <cellStyle name="Entrada 2 2 2 3 8 2 2" xfId="12519"/>
    <cellStyle name="Entrada 2 2 2 3 8 2 3" xfId="18635"/>
    <cellStyle name="Entrada 2 2 2 3 8 2 4" xfId="22069"/>
    <cellStyle name="Entrada 2 2 2 3 8 3" xfId="10977"/>
    <cellStyle name="Entrada 2 2 2 3 8 4" xfId="17343"/>
    <cellStyle name="Entrada 2 2 2 3 8 5" xfId="20361"/>
    <cellStyle name="Entrada 2 2 2 3 9" xfId="5809"/>
    <cellStyle name="Entrada 2 2 2 3 9 2" xfId="10572"/>
    <cellStyle name="Entrada 2 2 2 3 9 3" xfId="16572"/>
    <cellStyle name="Entrada 2 2 2 3 9 4" xfId="19327"/>
    <cellStyle name="Entrada 2 2 2 4" xfId="2833"/>
    <cellStyle name="Entrada 2 2 2 4 10" xfId="8986"/>
    <cellStyle name="Entrada 2 2 2 4 11" xfId="14374"/>
    <cellStyle name="Entrada 2 2 2 4 12" xfId="17888"/>
    <cellStyle name="Entrada 2 2 2 4 2" xfId="2775"/>
    <cellStyle name="Entrada 2 2 2 4 2 2" xfId="7942"/>
    <cellStyle name="Entrada 2 2 2 4 2 2 2" xfId="11918"/>
    <cellStyle name="Entrada 2 2 2 4 2 2 3" xfId="18181"/>
    <cellStyle name="Entrada 2 2 2 4 2 2 4" xfId="21460"/>
    <cellStyle name="Entrada 2 2 2 4 2 3" xfId="6234"/>
    <cellStyle name="Entrada 2 2 2 4 2 3 2" xfId="16889"/>
    <cellStyle name="Entrada 2 2 2 4 2 3 3" xfId="19752"/>
    <cellStyle name="Entrada 2 2 2 4 2 4" xfId="8930"/>
    <cellStyle name="Entrada 2 2 2 4 2 5" xfId="14324"/>
    <cellStyle name="Entrada 2 2 2 4 2 6" xfId="17213"/>
    <cellStyle name="Entrada 2 2 2 4 3" xfId="2811"/>
    <cellStyle name="Entrada 2 2 2 4 3 2" xfId="7077"/>
    <cellStyle name="Entrada 2 2 2 4 3 2 2" xfId="11211"/>
    <cellStyle name="Entrada 2 2 2 4 3 2 3" xfId="17512"/>
    <cellStyle name="Entrada 2 2 2 4 3 2 4" xfId="20595"/>
    <cellStyle name="Entrada 2 2 2 4 3 3" xfId="5368"/>
    <cellStyle name="Entrada 2 2 2 4 3 3 2" xfId="16222"/>
    <cellStyle name="Entrada 2 2 2 4 3 3 3" xfId="18886"/>
    <cellStyle name="Entrada 2 2 2 4 3 4" xfId="8966"/>
    <cellStyle name="Entrada 2 2 2 4 3 5" xfId="14355"/>
    <cellStyle name="Entrada 2 2 2 4 3 6" xfId="17684"/>
    <cellStyle name="Entrada 2 2 2 4 4" xfId="2784"/>
    <cellStyle name="Entrada 2 2 2 4 4 2" xfId="8249"/>
    <cellStyle name="Entrada 2 2 2 4 4 2 2" xfId="12217"/>
    <cellStyle name="Entrada 2 2 2 4 4 2 3" xfId="18414"/>
    <cellStyle name="Entrada 2 2 2 4 4 2 4" xfId="21767"/>
    <cellStyle name="Entrada 2 2 2 4 4 3" xfId="6541"/>
    <cellStyle name="Entrada 2 2 2 4 4 3 2" xfId="17123"/>
    <cellStyle name="Entrada 2 2 2 4 4 3 3" xfId="20059"/>
    <cellStyle name="Entrada 2 2 2 4 4 4" xfId="8939"/>
    <cellStyle name="Entrada 2 2 2 4 4 5" xfId="14332"/>
    <cellStyle name="Entrada 2 2 2 4 4 6" xfId="16368"/>
    <cellStyle name="Entrada 2 2 2 4 5" xfId="2794"/>
    <cellStyle name="Entrada 2 2 2 4 5 2" xfId="8481"/>
    <cellStyle name="Entrada 2 2 2 4 5 2 2" xfId="12449"/>
    <cellStyle name="Entrada 2 2 2 4 5 2 3" xfId="18585"/>
    <cellStyle name="Entrada 2 2 2 4 5 2 4" xfId="21999"/>
    <cellStyle name="Entrada 2 2 2 4 5 3" xfId="6773"/>
    <cellStyle name="Entrada 2 2 2 4 5 3 2" xfId="17293"/>
    <cellStyle name="Entrada 2 2 2 4 5 3 3" xfId="20291"/>
    <cellStyle name="Entrada 2 2 2 4 5 4" xfId="8949"/>
    <cellStyle name="Entrada 2 2 2 4 5 5" xfId="14341"/>
    <cellStyle name="Entrada 2 2 2 4 5 6" xfId="14820"/>
    <cellStyle name="Entrada 2 2 2 4 6" xfId="7005"/>
    <cellStyle name="Entrada 2 2 2 4 6 2" xfId="8713"/>
    <cellStyle name="Entrada 2 2 2 4 6 2 2" xfId="12681"/>
    <cellStyle name="Entrada 2 2 2 4 6 2 3" xfId="18756"/>
    <cellStyle name="Entrada 2 2 2 4 6 2 4" xfId="22231"/>
    <cellStyle name="Entrada 2 2 2 4 6 3" xfId="11139"/>
    <cellStyle name="Entrada 2 2 2 4 6 4" xfId="17463"/>
    <cellStyle name="Entrada 2 2 2 4 6 5" xfId="20523"/>
    <cellStyle name="Entrada 2 2 2 4 7" xfId="5993"/>
    <cellStyle name="Entrada 2 2 2 4 7 2" xfId="10734"/>
    <cellStyle name="Entrada 2 2 2 4 7 3" xfId="16702"/>
    <cellStyle name="Entrada 2 2 2 4 7 4" xfId="19511"/>
    <cellStyle name="Entrada 2 2 2 4 8" xfId="7701"/>
    <cellStyle name="Entrada 2 2 2 4 8 2" xfId="11722"/>
    <cellStyle name="Entrada 2 2 2 4 8 3" xfId="17994"/>
    <cellStyle name="Entrada 2 2 2 4 8 4" xfId="21219"/>
    <cellStyle name="Entrada 2 2 2 4 9" xfId="5187"/>
    <cellStyle name="Entrada 2 2 2 4 9 2" xfId="16090"/>
    <cellStyle name="Entrada 2 2 2 4 9 3" xfId="12895"/>
    <cellStyle name="Entrada 2 2 2 5" xfId="3123"/>
    <cellStyle name="Entrada 2 2 2 5 2" xfId="3510"/>
    <cellStyle name="Entrada 2 2 2 5 2 2" xfId="7411"/>
    <cellStyle name="Entrada 2 2 2 5 2 2 2" xfId="17782"/>
    <cellStyle name="Entrada 2 2 2 5 2 2 3" xfId="20929"/>
    <cellStyle name="Entrada 2 2 2 5 2 3" xfId="9603"/>
    <cellStyle name="Entrada 2 2 2 5 2 4" xfId="14860"/>
    <cellStyle name="Entrada 2 2 2 5 2 5" xfId="15859"/>
    <cellStyle name="Entrada 2 2 2 5 3" xfId="3893"/>
    <cellStyle name="Entrada 2 2 2 5 3 2" xfId="15136"/>
    <cellStyle name="Entrada 2 2 2 5 3 3" xfId="14129"/>
    <cellStyle name="Entrada 2 2 2 5 4" xfId="4276"/>
    <cellStyle name="Entrada 2 2 2 5 4 2" xfId="15411"/>
    <cellStyle name="Entrada 2 2 2 5 4 3" xfId="13729"/>
    <cellStyle name="Entrada 2 2 2 5 5" xfId="4658"/>
    <cellStyle name="Entrada 2 2 2 5 5 2" xfId="15685"/>
    <cellStyle name="Entrada 2 2 2 5 5 3" xfId="13347"/>
    <cellStyle name="Entrada 2 2 2 5 6" xfId="5702"/>
    <cellStyle name="Entrada 2 2 2 5 6 2" xfId="16491"/>
    <cellStyle name="Entrada 2 2 2 5 6 3" xfId="19220"/>
    <cellStyle name="Entrada 2 2 2 5 7" xfId="9254"/>
    <cellStyle name="Entrada 2 2 2 5 8" xfId="14580"/>
    <cellStyle name="Entrada 2 2 2 5 9" xfId="18576"/>
    <cellStyle name="Entrada 2 2 2 6" xfId="3097"/>
    <cellStyle name="Entrada 2 2 2 6 2" xfId="3484"/>
    <cellStyle name="Entrada 2 2 2 6 2 2" xfId="7855"/>
    <cellStyle name="Entrada 2 2 2 6 2 2 2" xfId="18114"/>
    <cellStyle name="Entrada 2 2 2 6 2 2 3" xfId="21373"/>
    <cellStyle name="Entrada 2 2 2 6 2 3" xfId="9578"/>
    <cellStyle name="Entrada 2 2 2 6 2 4" xfId="14840"/>
    <cellStyle name="Entrada 2 2 2 6 2 5" xfId="16180"/>
    <cellStyle name="Entrada 2 2 2 6 3" xfId="3867"/>
    <cellStyle name="Entrada 2 2 2 6 3 2" xfId="15116"/>
    <cellStyle name="Entrada 2 2 2 6 3 3" xfId="14207"/>
    <cellStyle name="Entrada 2 2 2 6 4" xfId="4250"/>
    <cellStyle name="Entrada 2 2 2 6 4 2" xfId="15391"/>
    <cellStyle name="Entrada 2 2 2 6 4 3" xfId="13755"/>
    <cellStyle name="Entrada 2 2 2 6 5" xfId="4632"/>
    <cellStyle name="Entrada 2 2 2 6 5 2" xfId="15665"/>
    <cellStyle name="Entrada 2 2 2 6 5 3" xfId="13373"/>
    <cellStyle name="Entrada 2 2 2 6 6" xfId="6147"/>
    <cellStyle name="Entrada 2 2 2 6 6 2" xfId="16822"/>
    <cellStyle name="Entrada 2 2 2 6 6 3" xfId="19665"/>
    <cellStyle name="Entrada 2 2 2 6 7" xfId="9229"/>
    <cellStyle name="Entrada 2 2 2 6 8" xfId="14560"/>
    <cellStyle name="Entrada 2 2 2 6 9" xfId="14802"/>
    <cellStyle name="Entrada 2 2 2 7" xfId="5463"/>
    <cellStyle name="Entrada 2 2 2 7 2" xfId="7172"/>
    <cellStyle name="Entrada 2 2 2 7 2 2" xfId="11302"/>
    <cellStyle name="Entrada 2 2 2 7 2 3" xfId="17583"/>
    <cellStyle name="Entrada 2 2 2 7 2 4" xfId="20690"/>
    <cellStyle name="Entrada 2 2 2 7 3" xfId="10469"/>
    <cellStyle name="Entrada 2 2 2 7 4" xfId="16293"/>
    <cellStyle name="Entrada 2 2 2 7 5" xfId="18981"/>
    <cellStyle name="Entrada 2 2 2 8" xfId="5352"/>
    <cellStyle name="Entrada 2 2 2 8 2" xfId="5063"/>
    <cellStyle name="Entrada 2 2 2 8 2 2" xfId="10316"/>
    <cellStyle name="Entrada 2 2 2 8 2 3" xfId="16009"/>
    <cellStyle name="Entrada 2 2 2 8 2 4" xfId="14177"/>
    <cellStyle name="Entrada 2 2 2 8 3" xfId="10430"/>
    <cellStyle name="Entrada 2 2 2 8 4" xfId="16214"/>
    <cellStyle name="Entrada 2 2 2 8 5" xfId="18870"/>
    <cellStyle name="Entrada 2 2 2 9" xfId="5252"/>
    <cellStyle name="Entrada 2 2 2 9 2" xfId="10392"/>
    <cellStyle name="Entrada 2 2 2 9 3" xfId="16136"/>
    <cellStyle name="Entrada 2 2 2 9 4" xfId="12842"/>
    <cellStyle name="Entrada 2 2 3" xfId="2695"/>
    <cellStyle name="Entrada 2 2 3 10" xfId="5742"/>
    <cellStyle name="Entrada 2 2 3 10 2" xfId="10524"/>
    <cellStyle name="Entrada 2 2 3 10 3" xfId="16523"/>
    <cellStyle name="Entrada 2 2 3 10 4" xfId="19260"/>
    <cellStyle name="Entrada 2 2 3 11" xfId="7451"/>
    <cellStyle name="Entrada 2 2 3 11 2" xfId="11511"/>
    <cellStyle name="Entrada 2 2 3 11 3" xfId="17814"/>
    <cellStyle name="Entrada 2 2 3 11 4" xfId="20969"/>
    <cellStyle name="Entrada 2 2 3 12" xfId="4874"/>
    <cellStyle name="Entrada 2 2 3 12 2" xfId="15849"/>
    <cellStyle name="Entrada 2 2 3 12 3" xfId="13132"/>
    <cellStyle name="Entrada 2 2 3 13" xfId="8850"/>
    <cellStyle name="Entrada 2 2 3 14" xfId="14266"/>
    <cellStyle name="Entrada 2 2 3 15" xfId="18413"/>
    <cellStyle name="Entrada 2 2 3 2" xfId="2752"/>
    <cellStyle name="Entrada 2 2 3 2 10" xfId="4938"/>
    <cellStyle name="Entrada 2 2 3 2 10 2" xfId="15908"/>
    <cellStyle name="Entrada 2 2 3 2 10 3" xfId="13081"/>
    <cellStyle name="Entrada 2 2 3 2 11" xfId="8907"/>
    <cellStyle name="Entrada 2 2 3 2 12" xfId="14309"/>
    <cellStyle name="Entrada 2 2 3 2 2" xfId="3242"/>
    <cellStyle name="Entrada 2 2 3 2 2 10" xfId="9372"/>
    <cellStyle name="Entrada 2 2 3 2 2 11" xfId="14674"/>
    <cellStyle name="Entrada 2 2 3 2 2 12" xfId="16035"/>
    <cellStyle name="Entrada 2 2 3 2 2 2" xfId="3629"/>
    <cellStyle name="Entrada 2 2 3 2 2 2 2" xfId="7990"/>
    <cellStyle name="Entrada 2 2 3 2 2 2 2 2" xfId="11966"/>
    <cellStyle name="Entrada 2 2 3 2 2 2 2 3" xfId="18213"/>
    <cellStyle name="Entrada 2 2 3 2 2 2 2 4" xfId="21508"/>
    <cellStyle name="Entrada 2 2 3 2 2 2 3" xfId="6282"/>
    <cellStyle name="Entrada 2 2 3 2 2 2 3 2" xfId="16922"/>
    <cellStyle name="Entrada 2 2 3 2 2 2 3 3" xfId="19800"/>
    <cellStyle name="Entrada 2 2 3 2 2 2 4" xfId="9721"/>
    <cellStyle name="Entrada 2 2 3 2 2 2 5" xfId="14954"/>
    <cellStyle name="Entrada 2 2 3 2 2 2 6" xfId="17460"/>
    <cellStyle name="Entrada 2 2 3 2 2 3" xfId="4012"/>
    <cellStyle name="Entrada 2 2 3 2 2 3 2" xfId="7767"/>
    <cellStyle name="Entrada 2 2 3 2 2 3 2 2" xfId="11788"/>
    <cellStyle name="Entrada 2 2 3 2 2 3 2 3" xfId="18041"/>
    <cellStyle name="Entrada 2 2 3 2 2 3 2 4" xfId="21285"/>
    <cellStyle name="Entrada 2 2 3 2 2 3 3" xfId="6059"/>
    <cellStyle name="Entrada 2 2 3 2 2 3 3 2" xfId="16749"/>
    <cellStyle name="Entrada 2 2 3 2 2 3 3 3" xfId="19577"/>
    <cellStyle name="Entrada 2 2 3 2 2 3 4" xfId="9931"/>
    <cellStyle name="Entrada 2 2 3 2 2 3 5" xfId="15229"/>
    <cellStyle name="Entrada 2 2 3 2 2 3 6" xfId="13979"/>
    <cellStyle name="Entrada 2 2 3 2 2 4" xfId="4395"/>
    <cellStyle name="Entrada 2 2 3 2 2 4 2" xfId="8297"/>
    <cellStyle name="Entrada 2 2 3 2 2 4 2 2" xfId="12265"/>
    <cellStyle name="Entrada 2 2 3 2 2 4 2 3" xfId="18447"/>
    <cellStyle name="Entrada 2 2 3 2 2 4 2 4" xfId="21815"/>
    <cellStyle name="Entrada 2 2 3 2 2 4 3" xfId="6589"/>
    <cellStyle name="Entrada 2 2 3 2 2 4 3 2" xfId="17156"/>
    <cellStyle name="Entrada 2 2 3 2 2 4 3 3" xfId="20107"/>
    <cellStyle name="Entrada 2 2 3 2 2 4 4" xfId="10109"/>
    <cellStyle name="Entrada 2 2 3 2 2 4 5" xfId="15505"/>
    <cellStyle name="Entrada 2 2 3 2 2 4 6" xfId="13610"/>
    <cellStyle name="Entrada 2 2 3 2 2 5" xfId="4777"/>
    <cellStyle name="Entrada 2 2 3 2 2 5 2" xfId="8529"/>
    <cellStyle name="Entrada 2 2 3 2 2 5 2 2" xfId="12497"/>
    <cellStyle name="Entrada 2 2 3 2 2 5 2 3" xfId="18618"/>
    <cellStyle name="Entrada 2 2 3 2 2 5 2 4" xfId="22047"/>
    <cellStyle name="Entrada 2 2 3 2 2 5 3" xfId="6821"/>
    <cellStyle name="Entrada 2 2 3 2 2 5 3 2" xfId="17326"/>
    <cellStyle name="Entrada 2 2 3 2 2 5 3 3" xfId="20339"/>
    <cellStyle name="Entrada 2 2 3 2 2 5 4" xfId="10286"/>
    <cellStyle name="Entrada 2 2 3 2 2 5 5" xfId="15777"/>
    <cellStyle name="Entrada 2 2 3 2 2 5 6" xfId="13228"/>
    <cellStyle name="Entrada 2 2 3 2 2 6" xfId="7053"/>
    <cellStyle name="Entrada 2 2 3 2 2 6 2" xfId="8761"/>
    <cellStyle name="Entrada 2 2 3 2 2 6 2 2" xfId="12729"/>
    <cellStyle name="Entrada 2 2 3 2 2 6 2 3" xfId="18790"/>
    <cellStyle name="Entrada 2 2 3 2 2 6 2 4" xfId="22279"/>
    <cellStyle name="Entrada 2 2 3 2 2 6 3" xfId="11187"/>
    <cellStyle name="Entrada 2 2 3 2 2 6 4" xfId="17497"/>
    <cellStyle name="Entrada 2 2 3 2 2 6 5" xfId="20571"/>
    <cellStyle name="Entrada 2 2 3 2 2 7" xfId="6041"/>
    <cellStyle name="Entrada 2 2 3 2 2 7 2" xfId="10782"/>
    <cellStyle name="Entrada 2 2 3 2 2 7 3" xfId="16736"/>
    <cellStyle name="Entrada 2 2 3 2 2 7 4" xfId="19559"/>
    <cellStyle name="Entrada 2 2 3 2 2 8" xfId="7749"/>
    <cellStyle name="Entrada 2 2 3 2 2 8 2" xfId="11770"/>
    <cellStyle name="Entrada 2 2 3 2 2 8 3" xfId="18028"/>
    <cellStyle name="Entrada 2 2 3 2 2 8 4" xfId="21267"/>
    <cellStyle name="Entrada 2 2 3 2 2 9" xfId="5235"/>
    <cellStyle name="Entrada 2 2 3 2 2 9 2" xfId="16124"/>
    <cellStyle name="Entrada 2 2 3 2 2 9 3" xfId="12859"/>
    <cellStyle name="Entrada 2 2 3 2 3" xfId="3299"/>
    <cellStyle name="Entrada 2 2 3 2 3 2" xfId="3686"/>
    <cellStyle name="Entrada 2 2 3 2 3 2 2" xfId="7392"/>
    <cellStyle name="Entrada 2 2 3 2 3 2 2 2" xfId="17771"/>
    <cellStyle name="Entrada 2 2 3 2 3 2 2 3" xfId="20910"/>
    <cellStyle name="Entrada 2 2 3 2 3 2 3" xfId="9763"/>
    <cellStyle name="Entrada 2 2 3 2 3 2 4" xfId="14996"/>
    <cellStyle name="Entrada 2 2 3 2 3 2 5" xfId="18176"/>
    <cellStyle name="Entrada 2 2 3 2 3 3" xfId="4069"/>
    <cellStyle name="Entrada 2 2 3 2 3 3 2" xfId="15271"/>
    <cellStyle name="Entrada 2 2 3 2 3 3 3" xfId="13922"/>
    <cellStyle name="Entrada 2 2 3 2 3 4" xfId="4452"/>
    <cellStyle name="Entrada 2 2 3 2 3 4 2" xfId="15546"/>
    <cellStyle name="Entrada 2 2 3 2 3 4 3" xfId="13553"/>
    <cellStyle name="Entrada 2 2 3 2 3 5" xfId="4834"/>
    <cellStyle name="Entrada 2 2 3 2 3 5 2" xfId="15818"/>
    <cellStyle name="Entrada 2 2 3 2 3 5 3" xfId="13172"/>
    <cellStyle name="Entrada 2 2 3 2 3 6" xfId="5683"/>
    <cellStyle name="Entrada 2 2 3 2 3 6 2" xfId="16480"/>
    <cellStyle name="Entrada 2 2 3 2 3 6 3" xfId="19201"/>
    <cellStyle name="Entrada 2 2 3 2 3 7" xfId="9429"/>
    <cellStyle name="Entrada 2 2 3 2 3 8" xfId="14716"/>
    <cellStyle name="Entrada 2 2 3 2 3 9" xfId="15282"/>
    <cellStyle name="Entrada 2 2 3 2 4" xfId="2917"/>
    <cellStyle name="Entrada 2 2 3 2 4 2" xfId="7118"/>
    <cellStyle name="Entrada 2 2 3 2 4 2 2" xfId="11252"/>
    <cellStyle name="Entrada 2 2 3 2 4 2 3" xfId="17538"/>
    <cellStyle name="Entrada 2 2 3 2 4 2 4" xfId="20636"/>
    <cellStyle name="Entrada 2 2 3 2 4 3" xfId="5409"/>
    <cellStyle name="Entrada 2 2 3 2 4 3 2" xfId="16248"/>
    <cellStyle name="Entrada 2 2 3 2 4 3 3" xfId="18927"/>
    <cellStyle name="Entrada 2 2 3 2 4 4" xfId="9069"/>
    <cellStyle name="Entrada 2 2 3 2 4 5" xfId="14441"/>
    <cellStyle name="Entrada 2 2 3 2 4 6" xfId="16024"/>
    <cellStyle name="Entrada 2 2 3 2 5" xfId="6396"/>
    <cellStyle name="Entrada 2 2 3 2 5 2" xfId="8104"/>
    <cellStyle name="Entrada 2 2 3 2 5 2 2" xfId="12072"/>
    <cellStyle name="Entrada 2 2 3 2 5 2 3" xfId="18310"/>
    <cellStyle name="Entrada 2 2 3 2 5 2 4" xfId="21622"/>
    <cellStyle name="Entrada 2 2 3 2 5 3" xfId="10914"/>
    <cellStyle name="Entrada 2 2 3 2 5 4" xfId="17019"/>
    <cellStyle name="Entrada 2 2 3 2 5 5" xfId="19914"/>
    <cellStyle name="Entrada 2 2 3 2 6" xfId="6628"/>
    <cellStyle name="Entrada 2 2 3 2 6 2" xfId="8336"/>
    <cellStyle name="Entrada 2 2 3 2 6 2 2" xfId="12304"/>
    <cellStyle name="Entrada 2 2 3 2 6 2 3" xfId="18481"/>
    <cellStyle name="Entrada 2 2 3 2 6 2 4" xfId="21854"/>
    <cellStyle name="Entrada 2 2 3 2 6 3" xfId="10954"/>
    <cellStyle name="Entrada 2 2 3 2 6 4" xfId="17190"/>
    <cellStyle name="Entrada 2 2 3 2 6 5" xfId="20146"/>
    <cellStyle name="Entrada 2 2 3 2 7" xfId="6860"/>
    <cellStyle name="Entrada 2 2 3 2 7 2" xfId="8568"/>
    <cellStyle name="Entrada 2 2 3 2 7 2 2" xfId="12536"/>
    <cellStyle name="Entrada 2 2 3 2 7 2 3" xfId="18652"/>
    <cellStyle name="Entrada 2 2 3 2 7 2 4" xfId="22086"/>
    <cellStyle name="Entrada 2 2 3 2 7 3" xfId="10994"/>
    <cellStyle name="Entrada 2 2 3 2 7 4" xfId="17360"/>
    <cellStyle name="Entrada 2 2 3 2 7 5" xfId="20378"/>
    <cellStyle name="Entrada 2 2 3 2 8" xfId="5831"/>
    <cellStyle name="Entrada 2 2 3 2 8 2" xfId="10589"/>
    <cellStyle name="Entrada 2 2 3 2 8 3" xfId="16591"/>
    <cellStyle name="Entrada 2 2 3 2 8 4" xfId="19349"/>
    <cellStyle name="Entrada 2 2 3 2 9" xfId="7539"/>
    <cellStyle name="Entrada 2 2 3 2 9 2" xfId="11575"/>
    <cellStyle name="Entrada 2 2 3 2 9 3" xfId="17883"/>
    <cellStyle name="Entrada 2 2 3 2 9 4" xfId="21057"/>
    <cellStyle name="Entrada 2 2 3 3" xfId="2656"/>
    <cellStyle name="Entrada 2 2 3 3 10" xfId="4912"/>
    <cellStyle name="Entrada 2 2 3 3 10 2" xfId="15882"/>
    <cellStyle name="Entrada 2 2 3 3 10 3" xfId="13107"/>
    <cellStyle name="Entrada 2 2 3 3 11" xfId="8813"/>
    <cellStyle name="Entrada 2 2 3 3 12" xfId="14233"/>
    <cellStyle name="Entrada 2 2 3 3 2" xfId="3148"/>
    <cellStyle name="Entrada 2 2 3 3 2 10" xfId="9278"/>
    <cellStyle name="Entrada 2 2 3 3 2 11" xfId="14601"/>
    <cellStyle name="Entrada 2 2 3 3 2 12" xfId="17315"/>
    <cellStyle name="Entrada 2 2 3 3 2 2" xfId="3535"/>
    <cellStyle name="Entrada 2 2 3 3 2 2 2" xfId="7349"/>
    <cellStyle name="Entrada 2 2 3 3 2 2 2 2" xfId="11435"/>
    <cellStyle name="Entrada 2 2 3 3 2 2 2 3" xfId="17737"/>
    <cellStyle name="Entrada 2 2 3 3 2 2 2 4" xfId="20867"/>
    <cellStyle name="Entrada 2 2 3 3 2 2 3" xfId="5640"/>
    <cellStyle name="Entrada 2 2 3 3 2 2 3 2" xfId="16446"/>
    <cellStyle name="Entrada 2 2 3 3 2 2 3 3" xfId="19158"/>
    <cellStyle name="Entrada 2 2 3 3 2 2 4" xfId="9627"/>
    <cellStyle name="Entrada 2 2 3 3 2 2 5" xfId="14881"/>
    <cellStyle name="Entrada 2 2 3 3 2 2 6" xfId="14729"/>
    <cellStyle name="Entrada 2 2 3 3 2 3" xfId="3918"/>
    <cellStyle name="Entrada 2 2 3 3 2 3 2" xfId="8071"/>
    <cellStyle name="Entrada 2 2 3 3 2 3 2 2" xfId="12041"/>
    <cellStyle name="Entrada 2 2 3 3 2 3 2 3" xfId="18277"/>
    <cellStyle name="Entrada 2 2 3 3 2 3 2 4" xfId="21589"/>
    <cellStyle name="Entrada 2 2 3 3 2 3 3" xfId="6363"/>
    <cellStyle name="Entrada 2 2 3 3 2 3 3 2" xfId="16986"/>
    <cellStyle name="Entrada 2 2 3 3 2 3 3 3" xfId="19881"/>
    <cellStyle name="Entrada 2 2 3 3 2 3 4" xfId="9841"/>
    <cellStyle name="Entrada 2 2 3 3 2 3 5" xfId="15157"/>
    <cellStyle name="Entrada 2 2 3 3 2 3 6" xfId="14073"/>
    <cellStyle name="Entrada 2 2 3 3 2 4" xfId="4301"/>
    <cellStyle name="Entrada 2 2 3 3 2 4 2" xfId="8130"/>
    <cellStyle name="Entrada 2 2 3 3 2 4 2 2" xfId="12098"/>
    <cellStyle name="Entrada 2 2 3 3 2 4 2 3" xfId="18334"/>
    <cellStyle name="Entrada 2 2 3 3 2 4 2 4" xfId="21648"/>
    <cellStyle name="Entrada 2 2 3 3 2 4 3" xfId="6422"/>
    <cellStyle name="Entrada 2 2 3 3 2 4 3 2" xfId="17043"/>
    <cellStyle name="Entrada 2 2 3 3 2 4 3 3" xfId="19940"/>
    <cellStyle name="Entrada 2 2 3 3 2 4 4" xfId="10019"/>
    <cellStyle name="Entrada 2 2 3 3 2 4 5" xfId="15432"/>
    <cellStyle name="Entrada 2 2 3 3 2 4 6" xfId="13704"/>
    <cellStyle name="Entrada 2 2 3 3 2 5" xfId="4683"/>
    <cellStyle name="Entrada 2 2 3 3 2 5 2" xfId="8362"/>
    <cellStyle name="Entrada 2 2 3 3 2 5 2 2" xfId="12330"/>
    <cellStyle name="Entrada 2 2 3 3 2 5 2 3" xfId="18505"/>
    <cellStyle name="Entrada 2 2 3 3 2 5 2 4" xfId="21880"/>
    <cellStyle name="Entrada 2 2 3 3 2 5 3" xfId="6654"/>
    <cellStyle name="Entrada 2 2 3 3 2 5 3 2" xfId="17214"/>
    <cellStyle name="Entrada 2 2 3 3 2 5 3 3" xfId="20172"/>
    <cellStyle name="Entrada 2 2 3 3 2 5 4" xfId="10196"/>
    <cellStyle name="Entrada 2 2 3 3 2 5 5" xfId="15706"/>
    <cellStyle name="Entrada 2 2 3 3 2 5 6" xfId="13322"/>
    <cellStyle name="Entrada 2 2 3 3 2 6" xfId="6886"/>
    <cellStyle name="Entrada 2 2 3 3 2 6 2" xfId="8594"/>
    <cellStyle name="Entrada 2 2 3 3 2 6 2 2" xfId="12562"/>
    <cellStyle name="Entrada 2 2 3 3 2 6 2 3" xfId="18676"/>
    <cellStyle name="Entrada 2 2 3 3 2 6 2 4" xfId="22112"/>
    <cellStyle name="Entrada 2 2 3 3 2 6 3" xfId="11020"/>
    <cellStyle name="Entrada 2 2 3 3 2 6 4" xfId="17384"/>
    <cellStyle name="Entrada 2 2 3 3 2 6 5" xfId="20404"/>
    <cellStyle name="Entrada 2 2 3 3 2 7" xfId="5874"/>
    <cellStyle name="Entrada 2 2 3 3 2 7 2" xfId="10615"/>
    <cellStyle name="Entrada 2 2 3 3 2 7 3" xfId="16622"/>
    <cellStyle name="Entrada 2 2 3 3 2 7 4" xfId="19392"/>
    <cellStyle name="Entrada 2 2 3 3 2 8" xfId="7582"/>
    <cellStyle name="Entrada 2 2 3 3 2 8 2" xfId="11603"/>
    <cellStyle name="Entrada 2 2 3 3 2 8 3" xfId="17914"/>
    <cellStyle name="Entrada 2 2 3 3 2 8 4" xfId="21100"/>
    <cellStyle name="Entrada 2 2 3 3 2 9" xfId="4964"/>
    <cellStyle name="Entrada 2 2 3 3 2 9 2" xfId="15932"/>
    <cellStyle name="Entrada 2 2 3 3 2 9 3" xfId="13055"/>
    <cellStyle name="Entrada 2 2 3 3 3" xfId="3099"/>
    <cellStyle name="Entrada 2 2 3 3 3 2" xfId="3486"/>
    <cellStyle name="Entrada 2 2 3 3 3 2 2" xfId="7830"/>
    <cellStyle name="Entrada 2 2 3 3 3 2 2 2" xfId="18093"/>
    <cellStyle name="Entrada 2 2 3 3 3 2 2 3" xfId="21348"/>
    <cellStyle name="Entrada 2 2 3 3 3 2 3" xfId="9580"/>
    <cellStyle name="Entrada 2 2 3 3 3 2 4" xfId="14842"/>
    <cellStyle name="Entrada 2 2 3 3 3 2 5" xfId="15231"/>
    <cellStyle name="Entrada 2 2 3 3 3 3" xfId="3869"/>
    <cellStyle name="Entrada 2 2 3 3 3 3 2" xfId="15118"/>
    <cellStyle name="Entrada 2 2 3 3 3 3 3" xfId="14197"/>
    <cellStyle name="Entrada 2 2 3 3 3 4" xfId="4252"/>
    <cellStyle name="Entrada 2 2 3 3 3 4 2" xfId="15393"/>
    <cellStyle name="Entrada 2 2 3 3 3 4 3" xfId="13753"/>
    <cellStyle name="Entrada 2 2 3 3 3 5" xfId="4634"/>
    <cellStyle name="Entrada 2 2 3 3 3 5 2" xfId="15667"/>
    <cellStyle name="Entrada 2 2 3 3 3 5 3" xfId="13371"/>
    <cellStyle name="Entrada 2 2 3 3 3 6" xfId="6122"/>
    <cellStyle name="Entrada 2 2 3 3 3 6 2" xfId="16801"/>
    <cellStyle name="Entrada 2 2 3 3 3 6 3" xfId="19640"/>
    <cellStyle name="Entrada 2 2 3 3 3 7" xfId="9231"/>
    <cellStyle name="Entrada 2 2 3 3 3 8" xfId="14562"/>
    <cellStyle name="Entrada 2 2 3 3 3 9" xfId="15968"/>
    <cellStyle name="Entrada 2 2 3 3 4" xfId="2856"/>
    <cellStyle name="Entrada 2 2 3 3 4 2" xfId="7198"/>
    <cellStyle name="Entrada 2 2 3 3 4 2 2" xfId="11324"/>
    <cellStyle name="Entrada 2 2 3 3 4 2 3" xfId="17604"/>
    <cellStyle name="Entrada 2 2 3 3 4 2 4" xfId="20716"/>
    <cellStyle name="Entrada 2 2 3 3 4 3" xfId="5489"/>
    <cellStyle name="Entrada 2 2 3 3 4 3 2" xfId="16313"/>
    <cellStyle name="Entrada 2 2 3 3 4 3 3" xfId="19007"/>
    <cellStyle name="Entrada 2 2 3 3 4 4" xfId="9009"/>
    <cellStyle name="Entrada 2 2 3 3 4 5" xfId="14394"/>
    <cellStyle name="Entrada 2 2 3 3 4 6" xfId="18218"/>
    <cellStyle name="Entrada 2 2 3 3 5" xfId="6370"/>
    <cellStyle name="Entrada 2 2 3 3 5 2" xfId="8078"/>
    <cellStyle name="Entrada 2 2 3 3 5 2 2" xfId="12046"/>
    <cellStyle name="Entrada 2 2 3 3 5 2 3" xfId="18284"/>
    <cellStyle name="Entrada 2 2 3 3 5 2 4" xfId="21596"/>
    <cellStyle name="Entrada 2 2 3 3 5 3" xfId="10888"/>
    <cellStyle name="Entrada 2 2 3 3 5 4" xfId="16993"/>
    <cellStyle name="Entrada 2 2 3 3 5 5" xfId="19888"/>
    <cellStyle name="Entrada 2 2 3 3 6" xfId="6602"/>
    <cellStyle name="Entrada 2 2 3 3 6 2" xfId="8310"/>
    <cellStyle name="Entrada 2 2 3 3 6 2 2" xfId="12278"/>
    <cellStyle name="Entrada 2 2 3 3 6 2 3" xfId="18455"/>
    <cellStyle name="Entrada 2 2 3 3 6 2 4" xfId="21828"/>
    <cellStyle name="Entrada 2 2 3 3 6 3" xfId="10928"/>
    <cellStyle name="Entrada 2 2 3 3 6 4" xfId="17164"/>
    <cellStyle name="Entrada 2 2 3 3 6 5" xfId="20120"/>
    <cellStyle name="Entrada 2 2 3 3 7" xfId="6834"/>
    <cellStyle name="Entrada 2 2 3 3 7 2" xfId="8542"/>
    <cellStyle name="Entrada 2 2 3 3 7 2 2" xfId="12510"/>
    <cellStyle name="Entrada 2 2 3 3 7 2 3" xfId="18626"/>
    <cellStyle name="Entrada 2 2 3 3 7 2 4" xfId="22060"/>
    <cellStyle name="Entrada 2 2 3 3 7 3" xfId="10968"/>
    <cellStyle name="Entrada 2 2 3 3 7 4" xfId="17334"/>
    <cellStyle name="Entrada 2 2 3 3 7 5" xfId="20352"/>
    <cellStyle name="Entrada 2 2 3 3 8" xfId="5795"/>
    <cellStyle name="Entrada 2 2 3 3 8 2" xfId="10563"/>
    <cellStyle name="Entrada 2 2 3 3 8 3" xfId="16562"/>
    <cellStyle name="Entrada 2 2 3 3 8 4" xfId="19313"/>
    <cellStyle name="Entrada 2 2 3 3 9" xfId="7503"/>
    <cellStyle name="Entrada 2 2 3 3 9 2" xfId="11549"/>
    <cellStyle name="Entrada 2 2 3 3 9 3" xfId="17854"/>
    <cellStyle name="Entrada 2 2 3 3 9 4" xfId="21021"/>
    <cellStyle name="Entrada 2 2 3 4" xfId="3185"/>
    <cellStyle name="Entrada 2 2 3 4 10" xfId="9315"/>
    <cellStyle name="Entrada 2 2 3 4 11" xfId="14631"/>
    <cellStyle name="Entrada 2 2 3 4 12" xfId="15524"/>
    <cellStyle name="Entrada 2 2 3 4 2" xfId="3572"/>
    <cellStyle name="Entrada 2 2 3 4 2 2" xfId="7360"/>
    <cellStyle name="Entrada 2 2 3 4 2 2 2" xfId="11446"/>
    <cellStyle name="Entrada 2 2 3 4 2 2 3" xfId="17745"/>
    <cellStyle name="Entrada 2 2 3 4 2 2 4" xfId="20878"/>
    <cellStyle name="Entrada 2 2 3 4 2 3" xfId="5651"/>
    <cellStyle name="Entrada 2 2 3 4 2 3 2" xfId="16454"/>
    <cellStyle name="Entrada 2 2 3 4 2 3 3" xfId="19169"/>
    <cellStyle name="Entrada 2 2 3 4 2 4" xfId="9664"/>
    <cellStyle name="Entrada 2 2 3 4 2 5" xfId="14911"/>
    <cellStyle name="Entrada 2 2 3 4 2 6" xfId="18368"/>
    <cellStyle name="Entrada 2 2 3 4 3" xfId="3955"/>
    <cellStyle name="Entrada 2 2 3 4 3 2" xfId="7164"/>
    <cellStyle name="Entrada 2 2 3 4 3 2 2" xfId="11294"/>
    <cellStyle name="Entrada 2 2 3 4 3 2 3" xfId="17576"/>
    <cellStyle name="Entrada 2 2 3 4 3 2 4" xfId="20682"/>
    <cellStyle name="Entrada 2 2 3 4 3 3" xfId="5455"/>
    <cellStyle name="Entrada 2 2 3 4 3 3 2" xfId="16286"/>
    <cellStyle name="Entrada 2 2 3 4 3 3 3" xfId="18973"/>
    <cellStyle name="Entrada 2 2 3 4 3 4" xfId="9878"/>
    <cellStyle name="Entrada 2 2 3 4 3 5" xfId="15187"/>
    <cellStyle name="Entrada 2 2 3 4 3 6" xfId="14036"/>
    <cellStyle name="Entrada 2 2 3 4 4" xfId="4338"/>
    <cellStyle name="Entrada 2 2 3 4 4 2" xfId="8155"/>
    <cellStyle name="Entrada 2 2 3 4 4 2 2" xfId="12123"/>
    <cellStyle name="Entrada 2 2 3 4 4 2 3" xfId="18355"/>
    <cellStyle name="Entrada 2 2 3 4 4 2 4" xfId="21673"/>
    <cellStyle name="Entrada 2 2 3 4 4 3" xfId="6447"/>
    <cellStyle name="Entrada 2 2 3 4 4 3 2" xfId="17064"/>
    <cellStyle name="Entrada 2 2 3 4 4 3 3" xfId="19965"/>
    <cellStyle name="Entrada 2 2 3 4 4 4" xfId="10056"/>
    <cellStyle name="Entrada 2 2 3 4 4 5" xfId="15462"/>
    <cellStyle name="Entrada 2 2 3 4 4 6" xfId="13667"/>
    <cellStyle name="Entrada 2 2 3 4 5" xfId="4720"/>
    <cellStyle name="Entrada 2 2 3 4 5 2" xfId="8387"/>
    <cellStyle name="Entrada 2 2 3 4 5 2 2" xfId="12355"/>
    <cellStyle name="Entrada 2 2 3 4 5 2 3" xfId="18526"/>
    <cellStyle name="Entrada 2 2 3 4 5 2 4" xfId="21905"/>
    <cellStyle name="Entrada 2 2 3 4 5 3" xfId="6679"/>
    <cellStyle name="Entrada 2 2 3 4 5 3 2" xfId="17235"/>
    <cellStyle name="Entrada 2 2 3 4 5 3 3" xfId="20197"/>
    <cellStyle name="Entrada 2 2 3 4 5 4" xfId="10233"/>
    <cellStyle name="Entrada 2 2 3 4 5 5" xfId="15736"/>
    <cellStyle name="Entrada 2 2 3 4 5 6" xfId="13285"/>
    <cellStyle name="Entrada 2 2 3 4 6" xfId="6911"/>
    <cellStyle name="Entrada 2 2 3 4 6 2" xfId="8619"/>
    <cellStyle name="Entrada 2 2 3 4 6 2 2" xfId="12587"/>
    <cellStyle name="Entrada 2 2 3 4 6 2 3" xfId="18697"/>
    <cellStyle name="Entrada 2 2 3 4 6 2 4" xfId="22137"/>
    <cellStyle name="Entrada 2 2 3 4 6 3" xfId="11045"/>
    <cellStyle name="Entrada 2 2 3 4 6 4" xfId="17405"/>
    <cellStyle name="Entrada 2 2 3 4 6 5" xfId="20429"/>
    <cellStyle name="Entrada 2 2 3 4 7" xfId="5899"/>
    <cellStyle name="Entrada 2 2 3 4 7 2" xfId="10640"/>
    <cellStyle name="Entrada 2 2 3 4 7 3" xfId="16643"/>
    <cellStyle name="Entrada 2 2 3 4 7 4" xfId="19417"/>
    <cellStyle name="Entrada 2 2 3 4 8" xfId="7607"/>
    <cellStyle name="Entrada 2 2 3 4 8 2" xfId="11628"/>
    <cellStyle name="Entrada 2 2 3 4 8 3" xfId="17935"/>
    <cellStyle name="Entrada 2 2 3 4 8 4" xfId="21125"/>
    <cellStyle name="Entrada 2 2 3 4 9" xfId="4994"/>
    <cellStyle name="Entrada 2 2 3 4 9 2" xfId="15958"/>
    <cellStyle name="Entrada 2 2 3 4 9 3" xfId="13025"/>
    <cellStyle name="Entrada 2 2 3 5" xfId="3043"/>
    <cellStyle name="Entrada 2 2 3 5 2" xfId="3430"/>
    <cellStyle name="Entrada 2 2 3 5 2 2" xfId="7236"/>
    <cellStyle name="Entrada 2 2 3 5 2 2 2" xfId="17639"/>
    <cellStyle name="Entrada 2 2 3 5 2 2 3" xfId="20754"/>
    <cellStyle name="Entrada 2 2 3 5 2 3" xfId="9542"/>
    <cellStyle name="Entrada 2 2 3 5 2 4" xfId="14797"/>
    <cellStyle name="Entrada 2 2 3 5 2 5" xfId="16624"/>
    <cellStyle name="Entrada 2 2 3 5 3" xfId="3813"/>
    <cellStyle name="Entrada 2 2 3 5 3 2" xfId="15073"/>
    <cellStyle name="Entrada 2 2 3 5 3 3" xfId="18185"/>
    <cellStyle name="Entrada 2 2 3 5 4" xfId="4196"/>
    <cellStyle name="Entrada 2 2 3 5 4 2" xfId="15348"/>
    <cellStyle name="Entrada 2 2 3 5 4 3" xfId="13809"/>
    <cellStyle name="Entrada 2 2 3 5 5" xfId="4578"/>
    <cellStyle name="Entrada 2 2 3 5 5 2" xfId="15622"/>
    <cellStyle name="Entrada 2 2 3 5 5 3" xfId="13427"/>
    <cellStyle name="Entrada 2 2 3 5 6" xfId="5527"/>
    <cellStyle name="Entrada 2 2 3 5 6 2" xfId="16348"/>
    <cellStyle name="Entrada 2 2 3 5 6 3" xfId="19045"/>
    <cellStyle name="Entrada 2 2 3 5 7" xfId="9183"/>
    <cellStyle name="Entrada 2 2 3 5 8" xfId="14517"/>
    <cellStyle name="Entrada 2 2 3 5 9" xfId="14748"/>
    <cellStyle name="Entrada 2 2 3 6" xfId="5270"/>
    <cellStyle name="Entrada 2 2 3 6 2" xfId="5132"/>
    <cellStyle name="Entrada 2 2 3 6 2 2" xfId="10372"/>
    <cellStyle name="Entrada 2 2 3 6 2 3" xfId="16062"/>
    <cellStyle name="Entrada 2 2 3 6 2 4" xfId="14116"/>
    <cellStyle name="Entrada 2 2 3 6 3" xfId="10407"/>
    <cellStyle name="Entrada 2 2 3 6 4" xfId="16150"/>
    <cellStyle name="Entrada 2 2 3 6 5" xfId="12753"/>
    <cellStyle name="Entrada 2 2 3 7" xfId="6162"/>
    <cellStyle name="Entrada 2 2 3 7 2" xfId="7870"/>
    <cellStyle name="Entrada 2 2 3 7 2 2" xfId="11864"/>
    <cellStyle name="Entrada 2 2 3 7 2 3" xfId="18127"/>
    <cellStyle name="Entrada 2 2 3 7 2 4" xfId="21388"/>
    <cellStyle name="Entrada 2 2 3 7 3" xfId="10828"/>
    <cellStyle name="Entrada 2 2 3 7 4" xfId="16835"/>
    <cellStyle name="Entrada 2 2 3 7 5" xfId="19680"/>
    <cellStyle name="Entrada 2 2 3 8" xfId="6212"/>
    <cellStyle name="Entrada 2 2 3 8 2" xfId="7920"/>
    <cellStyle name="Entrada 2 2 3 8 2 2" xfId="11897"/>
    <cellStyle name="Entrada 2 2 3 8 2 3" xfId="18172"/>
    <cellStyle name="Entrada 2 2 3 8 2 4" xfId="21438"/>
    <cellStyle name="Entrada 2 2 3 8 3" xfId="10850"/>
    <cellStyle name="Entrada 2 2 3 8 4" xfId="16880"/>
    <cellStyle name="Entrada 2 2 3 8 5" xfId="19730"/>
    <cellStyle name="Entrada 2 2 3 9" xfId="6105"/>
    <cellStyle name="Entrada 2 2 3 9 2" xfId="7813"/>
    <cellStyle name="Entrada 2 2 3 9 2 2" xfId="11825"/>
    <cellStyle name="Entrada 2 2 3 9 2 3" xfId="18078"/>
    <cellStyle name="Entrada 2 2 3 9 2 4" xfId="21331"/>
    <cellStyle name="Entrada 2 2 3 9 3" xfId="10807"/>
    <cellStyle name="Entrada 2 2 3 9 4" xfId="16786"/>
    <cellStyle name="Entrada 2 2 3 9 5" xfId="19623"/>
    <cellStyle name="Entrada 2 2 4" xfId="3030"/>
    <cellStyle name="Entrada 2 2 4 2" xfId="3417"/>
    <cellStyle name="Entrada 2 2 4 2 2" xfId="14786"/>
    <cellStyle name="Entrada 2 2 4 2 3" xfId="18175"/>
    <cellStyle name="Entrada 2 2 4 3" xfId="3800"/>
    <cellStyle name="Entrada 2 2 4 3 2" xfId="15062"/>
    <cellStyle name="Entrada 2 2 4 3 3" xfId="16706"/>
    <cellStyle name="Entrada 2 2 4 4" xfId="4183"/>
    <cellStyle name="Entrada 2 2 4 4 2" xfId="15337"/>
    <cellStyle name="Entrada 2 2 4 4 3" xfId="13822"/>
    <cellStyle name="Entrada 2 2 4 5" xfId="4565"/>
    <cellStyle name="Entrada 2 2 4 5 2" xfId="15611"/>
    <cellStyle name="Entrada 2 2 4 5 3" xfId="13440"/>
    <cellStyle name="Entrada 2 2 4 6" xfId="14506"/>
    <cellStyle name="Entrada 2 2 4 7" xfId="18757"/>
    <cellStyle name="Entrada 2 2 5" xfId="3087"/>
    <cellStyle name="Entrada 2 2 5 2" xfId="3474"/>
    <cellStyle name="Entrada 2 2 5 2 2" xfId="14831"/>
    <cellStyle name="Entrada 2 2 5 2 3" xfId="18030"/>
    <cellStyle name="Entrada 2 2 5 3" xfId="3857"/>
    <cellStyle name="Entrada 2 2 5 3 2" xfId="15107"/>
    <cellStyle name="Entrada 2 2 5 3 3" xfId="14209"/>
    <cellStyle name="Entrada 2 2 5 4" xfId="4240"/>
    <cellStyle name="Entrada 2 2 5 4 2" xfId="15382"/>
    <cellStyle name="Entrada 2 2 5 4 3" xfId="13765"/>
    <cellStyle name="Entrada 2 2 5 5" xfId="4622"/>
    <cellStyle name="Entrada 2 2 5 5 2" xfId="15656"/>
    <cellStyle name="Entrada 2 2 5 5 3" xfId="13383"/>
    <cellStyle name="Entrada 2 2 5 6" xfId="14551"/>
    <cellStyle name="Entrada 2 2 5 7" xfId="16398"/>
    <cellStyle name="Entrada 2 2 6" xfId="22393"/>
    <cellStyle name="Entrada 2 2 7" xfId="2075"/>
    <cellStyle name="Entrada 2 3" xfId="248"/>
    <cellStyle name="Entrada 2 4" xfId="249"/>
    <cellStyle name="Entrada 3" xfId="250"/>
    <cellStyle name="Entrada 3 2" xfId="2624"/>
    <cellStyle name="Entrada 3 2 10" xfId="5138"/>
    <cellStyle name="Entrada 3 2 10 2" xfId="10377"/>
    <cellStyle name="Entrada 3 2 10 3" xfId="16066"/>
    <cellStyle name="Entrada 3 2 10 4" xfId="12783"/>
    <cellStyle name="Entrada 3 2 11" xfId="4852"/>
    <cellStyle name="Entrada 3 2 11 2" xfId="15829"/>
    <cellStyle name="Entrada 3 2 11 3" xfId="13154"/>
    <cellStyle name="Entrada 3 2 12" xfId="8787"/>
    <cellStyle name="Entrada 3 2 13" xfId="14150"/>
    <cellStyle name="Entrada 3 2 2" xfId="2713"/>
    <cellStyle name="Entrada 3 2 2 10" xfId="7489"/>
    <cellStyle name="Entrada 3 2 2 10 2" xfId="11543"/>
    <cellStyle name="Entrada 3 2 2 10 3" xfId="17845"/>
    <cellStyle name="Entrada 3 2 2 10 4" xfId="21007"/>
    <cellStyle name="Entrada 3 2 2 11" xfId="4906"/>
    <cellStyle name="Entrada 3 2 2 11 2" xfId="15877"/>
    <cellStyle name="Entrada 3 2 2 11 3" xfId="13113"/>
    <cellStyle name="Entrada 3 2 2 12" xfId="8868"/>
    <cellStyle name="Entrada 3 2 2 13" xfId="14280"/>
    <cellStyle name="Entrada 3 2 2 14" xfId="14691"/>
    <cellStyle name="Entrada 3 2 2 2" xfId="2650"/>
    <cellStyle name="Entrada 3 2 2 2 10" xfId="4889"/>
    <cellStyle name="Entrada 3 2 2 2 10 2" xfId="15864"/>
    <cellStyle name="Entrada 3 2 2 2 10 3" xfId="12819"/>
    <cellStyle name="Entrada 3 2 2 2 11" xfId="8807"/>
    <cellStyle name="Entrada 3 2 2 2 12" xfId="14227"/>
    <cellStyle name="Entrada 3 2 2 2 2" xfId="3142"/>
    <cellStyle name="Entrada 3 2 2 2 2 10" xfId="9272"/>
    <cellStyle name="Entrada 3 2 2 2 2 11" xfId="14595"/>
    <cellStyle name="Entrada 3 2 2 2 2 12" xfId="14705"/>
    <cellStyle name="Entrada 3 2 2 2 2 2" xfId="3529"/>
    <cellStyle name="Entrada 3 2 2 2 2 2 2" xfId="7262"/>
    <cellStyle name="Entrada 3 2 2 2 2 2 2 2" xfId="11367"/>
    <cellStyle name="Entrada 3 2 2 2 2 2 2 3" xfId="17662"/>
    <cellStyle name="Entrada 3 2 2 2 2 2 2 4" xfId="20780"/>
    <cellStyle name="Entrada 3 2 2 2 2 2 3" xfId="5553"/>
    <cellStyle name="Entrada 3 2 2 2 2 2 3 2" xfId="16371"/>
    <cellStyle name="Entrada 3 2 2 2 2 2 3 3" xfId="19071"/>
    <cellStyle name="Entrada 3 2 2 2 2 2 4" xfId="9621"/>
    <cellStyle name="Entrada 3 2 2 2 2 2 5" xfId="14875"/>
    <cellStyle name="Entrada 3 2 2 2 2 2 6" xfId="14568"/>
    <cellStyle name="Entrada 3 2 2 2 2 3" xfId="3912"/>
    <cellStyle name="Entrada 3 2 2 2 2 3 2" xfId="7426"/>
    <cellStyle name="Entrada 3 2 2 2 2 3 2 2" xfId="11489"/>
    <cellStyle name="Entrada 3 2 2 2 2 3 2 3" xfId="17794"/>
    <cellStyle name="Entrada 3 2 2 2 2 3 2 4" xfId="20944"/>
    <cellStyle name="Entrada 3 2 2 2 2 3 3" xfId="5717"/>
    <cellStyle name="Entrada 3 2 2 2 2 3 3 2" xfId="16503"/>
    <cellStyle name="Entrada 3 2 2 2 2 3 3 3" xfId="19235"/>
    <cellStyle name="Entrada 3 2 2 2 2 3 4" xfId="9835"/>
    <cellStyle name="Entrada 3 2 2 2 2 3 5" xfId="15151"/>
    <cellStyle name="Entrada 3 2 2 2 2 3 6" xfId="14079"/>
    <cellStyle name="Entrada 3 2 2 2 2 4" xfId="4295"/>
    <cellStyle name="Entrada 3 2 2 2 2 4 2" xfId="8136"/>
    <cellStyle name="Entrada 3 2 2 2 2 4 2 2" xfId="12104"/>
    <cellStyle name="Entrada 3 2 2 2 2 4 2 3" xfId="18340"/>
    <cellStyle name="Entrada 3 2 2 2 2 4 2 4" xfId="21654"/>
    <cellStyle name="Entrada 3 2 2 2 2 4 3" xfId="6428"/>
    <cellStyle name="Entrada 3 2 2 2 2 4 3 2" xfId="17049"/>
    <cellStyle name="Entrada 3 2 2 2 2 4 3 3" xfId="19946"/>
    <cellStyle name="Entrada 3 2 2 2 2 4 4" xfId="10013"/>
    <cellStyle name="Entrada 3 2 2 2 2 4 5" xfId="15426"/>
    <cellStyle name="Entrada 3 2 2 2 2 4 6" xfId="13710"/>
    <cellStyle name="Entrada 3 2 2 2 2 5" xfId="4677"/>
    <cellStyle name="Entrada 3 2 2 2 2 5 2" xfId="8368"/>
    <cellStyle name="Entrada 3 2 2 2 2 5 2 2" xfId="12336"/>
    <cellStyle name="Entrada 3 2 2 2 2 5 2 3" xfId="18511"/>
    <cellStyle name="Entrada 3 2 2 2 2 5 2 4" xfId="21886"/>
    <cellStyle name="Entrada 3 2 2 2 2 5 3" xfId="6660"/>
    <cellStyle name="Entrada 3 2 2 2 2 5 3 2" xfId="17220"/>
    <cellStyle name="Entrada 3 2 2 2 2 5 3 3" xfId="20178"/>
    <cellStyle name="Entrada 3 2 2 2 2 5 4" xfId="10190"/>
    <cellStyle name="Entrada 3 2 2 2 2 5 5" xfId="15700"/>
    <cellStyle name="Entrada 3 2 2 2 2 5 6" xfId="13328"/>
    <cellStyle name="Entrada 3 2 2 2 2 6" xfId="6892"/>
    <cellStyle name="Entrada 3 2 2 2 2 6 2" xfId="8600"/>
    <cellStyle name="Entrada 3 2 2 2 2 6 2 2" xfId="12568"/>
    <cellStyle name="Entrada 3 2 2 2 2 6 2 3" xfId="18682"/>
    <cellStyle name="Entrada 3 2 2 2 2 6 2 4" xfId="22118"/>
    <cellStyle name="Entrada 3 2 2 2 2 6 3" xfId="11026"/>
    <cellStyle name="Entrada 3 2 2 2 2 6 4" xfId="17390"/>
    <cellStyle name="Entrada 3 2 2 2 2 6 5" xfId="20410"/>
    <cellStyle name="Entrada 3 2 2 2 2 7" xfId="5880"/>
    <cellStyle name="Entrada 3 2 2 2 2 7 2" xfId="10621"/>
    <cellStyle name="Entrada 3 2 2 2 2 7 3" xfId="16628"/>
    <cellStyle name="Entrada 3 2 2 2 2 7 4" xfId="19398"/>
    <cellStyle name="Entrada 3 2 2 2 2 8" xfId="7588"/>
    <cellStyle name="Entrada 3 2 2 2 2 8 2" xfId="11609"/>
    <cellStyle name="Entrada 3 2 2 2 2 8 3" xfId="17920"/>
    <cellStyle name="Entrada 3 2 2 2 2 8 4" xfId="21106"/>
    <cellStyle name="Entrada 3 2 2 2 2 9" xfId="4970"/>
    <cellStyle name="Entrada 3 2 2 2 2 9 2" xfId="15938"/>
    <cellStyle name="Entrada 3 2 2 2 2 9 3" xfId="13049"/>
    <cellStyle name="Entrada 3 2 2 2 3" xfId="3259"/>
    <cellStyle name="Entrada 3 2 2 2 3 2" xfId="3646"/>
    <cellStyle name="Entrada 3 2 2 2 3 2 2" xfId="7390"/>
    <cellStyle name="Entrada 3 2 2 2 3 2 2 2" xfId="17769"/>
    <cellStyle name="Entrada 3 2 2 2 3 2 2 3" xfId="20908"/>
    <cellStyle name="Entrada 3 2 2 2 3 2 3" xfId="9737"/>
    <cellStyle name="Entrada 3 2 2 2 3 2 4" xfId="14965"/>
    <cellStyle name="Entrada 3 2 2 2 3 2 5" xfId="14418"/>
    <cellStyle name="Entrada 3 2 2 2 3 3" xfId="4029"/>
    <cellStyle name="Entrada 3 2 2 2 3 3 2" xfId="15240"/>
    <cellStyle name="Entrada 3 2 2 2 3 3 3" xfId="13962"/>
    <cellStyle name="Entrada 3 2 2 2 3 4" xfId="4412"/>
    <cellStyle name="Entrada 3 2 2 2 3 4 2" xfId="15516"/>
    <cellStyle name="Entrada 3 2 2 2 3 4 3" xfId="13593"/>
    <cellStyle name="Entrada 3 2 2 2 3 5" xfId="4794"/>
    <cellStyle name="Entrada 3 2 2 2 3 5 2" xfId="15788"/>
    <cellStyle name="Entrada 3 2 2 2 3 5 3" xfId="13212"/>
    <cellStyle name="Entrada 3 2 2 2 3 6" xfId="5681"/>
    <cellStyle name="Entrada 3 2 2 2 3 6 2" xfId="16478"/>
    <cellStyle name="Entrada 3 2 2 2 3 6 3" xfId="19199"/>
    <cellStyle name="Entrada 3 2 2 2 3 7" xfId="9389"/>
    <cellStyle name="Entrada 3 2 2 2 3 8" xfId="14685"/>
    <cellStyle name="Entrada 3 2 2 2 3 9" xfId="16445"/>
    <cellStyle name="Entrada 3 2 2 2 4" xfId="2850"/>
    <cellStyle name="Entrada 3 2 2 2 4 2" xfId="5143"/>
    <cellStyle name="Entrada 3 2 2 2 4 2 2" xfId="10382"/>
    <cellStyle name="Entrada 3 2 2 2 4 2 3" xfId="16070"/>
    <cellStyle name="Entrada 3 2 2 2 4 2 4" xfId="12927"/>
    <cellStyle name="Entrada 3 2 2 2 4 3" xfId="5333"/>
    <cellStyle name="Entrada 3 2 2 2 4 3 2" xfId="16202"/>
    <cellStyle name="Entrada 3 2 2 2 4 3 3" xfId="18851"/>
    <cellStyle name="Entrada 3 2 2 2 4 4" xfId="9003"/>
    <cellStyle name="Entrada 3 2 2 2 4 5" xfId="14388"/>
    <cellStyle name="Entrada 3 2 2 2 4 6" xfId="18452"/>
    <cellStyle name="Entrada 3 2 2 2 5" xfId="5480"/>
    <cellStyle name="Entrada 3 2 2 2 5 2" xfId="7189"/>
    <cellStyle name="Entrada 3 2 2 2 5 2 2" xfId="11318"/>
    <cellStyle name="Entrada 3 2 2 2 5 2 3" xfId="17598"/>
    <cellStyle name="Entrada 3 2 2 2 5 2 4" xfId="20707"/>
    <cellStyle name="Entrada 3 2 2 2 5 3" xfId="10474"/>
    <cellStyle name="Entrada 3 2 2 2 5 4" xfId="16308"/>
    <cellStyle name="Entrada 3 2 2 2 5 5" xfId="18998"/>
    <cellStyle name="Entrada 3 2 2 2 6" xfId="6338"/>
    <cellStyle name="Entrada 3 2 2 2 6 2" xfId="8046"/>
    <cellStyle name="Entrada 3 2 2 2 6 2 2" xfId="12017"/>
    <cellStyle name="Entrada 3 2 2 2 6 2 3" xfId="18258"/>
    <cellStyle name="Entrada 3 2 2 2 6 2 4" xfId="21564"/>
    <cellStyle name="Entrada 3 2 2 2 6 3" xfId="10873"/>
    <cellStyle name="Entrada 3 2 2 2 6 4" xfId="16967"/>
    <cellStyle name="Entrada 3 2 2 2 6 5" xfId="19856"/>
    <cellStyle name="Entrada 3 2 2 2 7" xfId="5414"/>
    <cellStyle name="Entrada 3 2 2 2 7 2" xfId="7123"/>
    <cellStyle name="Entrada 3 2 2 2 7 2 2" xfId="11257"/>
    <cellStyle name="Entrada 3 2 2 2 7 2 3" xfId="17543"/>
    <cellStyle name="Entrada 3 2 2 2 7 2 4" xfId="20641"/>
    <cellStyle name="Entrada 3 2 2 2 7 3" xfId="10431"/>
    <cellStyle name="Entrada 3 2 2 2 7 4" xfId="16253"/>
    <cellStyle name="Entrada 3 2 2 2 7 5" xfId="18932"/>
    <cellStyle name="Entrada 3 2 2 2 8" xfId="5762"/>
    <cellStyle name="Entrada 3 2 2 2 8 2" xfId="10539"/>
    <cellStyle name="Entrada 3 2 2 2 8 3" xfId="16540"/>
    <cellStyle name="Entrada 3 2 2 2 8 4" xfId="19280"/>
    <cellStyle name="Entrada 3 2 2 2 9" xfId="7471"/>
    <cellStyle name="Entrada 3 2 2 2 9 2" xfId="11526"/>
    <cellStyle name="Entrada 3 2 2 2 9 3" xfId="17831"/>
    <cellStyle name="Entrada 3 2 2 2 9 4" xfId="20989"/>
    <cellStyle name="Entrada 3 2 2 3" xfId="3203"/>
    <cellStyle name="Entrada 3 2 2 3 10" xfId="9333"/>
    <cellStyle name="Entrada 3 2 2 3 11" xfId="14645"/>
    <cellStyle name="Entrada 3 2 2 3 12" xfId="16899"/>
    <cellStyle name="Entrada 3 2 2 3 2" xfId="3590"/>
    <cellStyle name="Entrada 3 2 2 3 2 2" xfId="7253"/>
    <cellStyle name="Entrada 3 2 2 3 2 2 2" xfId="11358"/>
    <cellStyle name="Entrada 3 2 2 3 2 2 3" xfId="17654"/>
    <cellStyle name="Entrada 3 2 2 3 2 2 4" xfId="20771"/>
    <cellStyle name="Entrada 3 2 2 3 2 3" xfId="5544"/>
    <cellStyle name="Entrada 3 2 2 3 2 3 2" xfId="16363"/>
    <cellStyle name="Entrada 3 2 2 3 2 3 3" xfId="19062"/>
    <cellStyle name="Entrada 3 2 2 3 2 4" xfId="9682"/>
    <cellStyle name="Entrada 3 2 2 3 2 5" xfId="14925"/>
    <cellStyle name="Entrada 3 2 2 3 2 6" xfId="18404"/>
    <cellStyle name="Entrada 3 2 2 3 3" xfId="3973"/>
    <cellStyle name="Entrada 3 2 2 3 3 2" xfId="8005"/>
    <cellStyle name="Entrada 3 2 2 3 3 2 2" xfId="11981"/>
    <cellStyle name="Entrada 3 2 2 3 3 2 3" xfId="18222"/>
    <cellStyle name="Entrada 3 2 2 3 3 2 4" xfId="21523"/>
    <cellStyle name="Entrada 3 2 2 3 3 3" xfId="6297"/>
    <cellStyle name="Entrada 3 2 2 3 3 3 2" xfId="16931"/>
    <cellStyle name="Entrada 3 2 2 3 3 3 3" xfId="19815"/>
    <cellStyle name="Entrada 3 2 2 3 3 4" xfId="9892"/>
    <cellStyle name="Entrada 3 2 2 3 3 5" xfId="15201"/>
    <cellStyle name="Entrada 3 2 2 3 3 6" xfId="14018"/>
    <cellStyle name="Entrada 3 2 2 3 4" xfId="4356"/>
    <cellStyle name="Entrada 3 2 2 3 4 2" xfId="8119"/>
    <cellStyle name="Entrada 3 2 2 3 4 2 2" xfId="12087"/>
    <cellStyle name="Entrada 3 2 2 3 4 2 3" xfId="18325"/>
    <cellStyle name="Entrada 3 2 2 3 4 2 4" xfId="21637"/>
    <cellStyle name="Entrada 3 2 2 3 4 3" xfId="6411"/>
    <cellStyle name="Entrada 3 2 2 3 4 3 2" xfId="17034"/>
    <cellStyle name="Entrada 3 2 2 3 4 3 3" xfId="19929"/>
    <cellStyle name="Entrada 3 2 2 3 4 4" xfId="10070"/>
    <cellStyle name="Entrada 3 2 2 3 4 5" xfId="15476"/>
    <cellStyle name="Entrada 3 2 2 3 4 6" xfId="13649"/>
    <cellStyle name="Entrada 3 2 2 3 5" xfId="4738"/>
    <cellStyle name="Entrada 3 2 2 3 5 2" xfId="8351"/>
    <cellStyle name="Entrada 3 2 2 3 5 2 2" xfId="12319"/>
    <cellStyle name="Entrada 3 2 2 3 5 2 3" xfId="18496"/>
    <cellStyle name="Entrada 3 2 2 3 5 2 4" xfId="21869"/>
    <cellStyle name="Entrada 3 2 2 3 5 3" xfId="6643"/>
    <cellStyle name="Entrada 3 2 2 3 5 3 2" xfId="17205"/>
    <cellStyle name="Entrada 3 2 2 3 5 3 3" xfId="20161"/>
    <cellStyle name="Entrada 3 2 2 3 5 4" xfId="10247"/>
    <cellStyle name="Entrada 3 2 2 3 5 5" xfId="15749"/>
    <cellStyle name="Entrada 3 2 2 3 5 6" xfId="13267"/>
    <cellStyle name="Entrada 3 2 2 3 6" xfId="6875"/>
    <cellStyle name="Entrada 3 2 2 3 6 2" xfId="8583"/>
    <cellStyle name="Entrada 3 2 2 3 6 2 2" xfId="12551"/>
    <cellStyle name="Entrada 3 2 2 3 6 2 3" xfId="18667"/>
    <cellStyle name="Entrada 3 2 2 3 6 2 4" xfId="22101"/>
    <cellStyle name="Entrada 3 2 2 3 6 3" xfId="11009"/>
    <cellStyle name="Entrada 3 2 2 3 6 4" xfId="17375"/>
    <cellStyle name="Entrada 3 2 2 3 6 5" xfId="20393"/>
    <cellStyle name="Entrada 3 2 2 3 7" xfId="5863"/>
    <cellStyle name="Entrada 3 2 2 3 7 2" xfId="10604"/>
    <cellStyle name="Entrada 3 2 2 3 7 3" xfId="16613"/>
    <cellStyle name="Entrada 3 2 2 3 7 4" xfId="19381"/>
    <cellStyle name="Entrada 3 2 2 3 8" xfId="7571"/>
    <cellStyle name="Entrada 3 2 2 3 8 2" xfId="11592"/>
    <cellStyle name="Entrada 3 2 2 3 8 3" xfId="17905"/>
    <cellStyle name="Entrada 3 2 2 3 8 4" xfId="21089"/>
    <cellStyle name="Entrada 3 2 2 3 9" xfId="4953"/>
    <cellStyle name="Entrada 3 2 2 3 9 2" xfId="15923"/>
    <cellStyle name="Entrada 3 2 2 3 9 3" xfId="13066"/>
    <cellStyle name="Entrada 3 2 2 4" xfId="3258"/>
    <cellStyle name="Entrada 3 2 2 4 2" xfId="3645"/>
    <cellStyle name="Entrada 3 2 2 4 2 2" xfId="7243"/>
    <cellStyle name="Entrada 3 2 2 4 2 2 2" xfId="17646"/>
    <cellStyle name="Entrada 3 2 2 4 2 2 3" xfId="20761"/>
    <cellStyle name="Entrada 3 2 2 4 2 3" xfId="9736"/>
    <cellStyle name="Entrada 3 2 2 4 2 4" xfId="14964"/>
    <cellStyle name="Entrada 3 2 2 4 2 5" xfId="17851"/>
    <cellStyle name="Entrada 3 2 2 4 3" xfId="4028"/>
    <cellStyle name="Entrada 3 2 2 4 3 2" xfId="15239"/>
    <cellStyle name="Entrada 3 2 2 4 3 3" xfId="13963"/>
    <cellStyle name="Entrada 3 2 2 4 4" xfId="4411"/>
    <cellStyle name="Entrada 3 2 2 4 4 2" xfId="15515"/>
    <cellStyle name="Entrada 3 2 2 4 4 3" xfId="13594"/>
    <cellStyle name="Entrada 3 2 2 4 5" xfId="4793"/>
    <cellStyle name="Entrada 3 2 2 4 5 2" xfId="15787"/>
    <cellStyle name="Entrada 3 2 2 4 5 3" xfId="12820"/>
    <cellStyle name="Entrada 3 2 2 4 6" xfId="5534"/>
    <cellStyle name="Entrada 3 2 2 4 6 2" xfId="16355"/>
    <cellStyle name="Entrada 3 2 2 4 6 3" xfId="19052"/>
    <cellStyle name="Entrada 3 2 2 4 7" xfId="9388"/>
    <cellStyle name="Entrada 3 2 2 4 8" xfId="14684"/>
    <cellStyle name="Entrada 3 2 2 4 9" xfId="15018"/>
    <cellStyle name="Entrada 3 2 2 5" xfId="6333"/>
    <cellStyle name="Entrada 3 2 2 5 2" xfId="8041"/>
    <cellStyle name="Entrada 3 2 2 5 2 2" xfId="12012"/>
    <cellStyle name="Entrada 3 2 2 5 2 3" xfId="18254"/>
    <cellStyle name="Entrada 3 2 2 5 2 4" xfId="21559"/>
    <cellStyle name="Entrada 3 2 2 5 3" xfId="10869"/>
    <cellStyle name="Entrada 3 2 2 5 4" xfId="16963"/>
    <cellStyle name="Entrada 3 2 2 5 5" xfId="19851"/>
    <cellStyle name="Entrada 3 2 2 6" xfId="5450"/>
    <cellStyle name="Entrada 3 2 2 6 2" xfId="7159"/>
    <cellStyle name="Entrada 3 2 2 6 2 2" xfId="11290"/>
    <cellStyle name="Entrada 3 2 2 6 2 3" xfId="17573"/>
    <cellStyle name="Entrada 3 2 2 6 2 4" xfId="20677"/>
    <cellStyle name="Entrada 3 2 2 6 3" xfId="10464"/>
    <cellStyle name="Entrada 3 2 2 6 4" xfId="16283"/>
    <cellStyle name="Entrada 3 2 2 6 5" xfId="18968"/>
    <cellStyle name="Entrada 3 2 2 7" xfId="5311"/>
    <cellStyle name="Entrada 3 2 2 7 2" xfId="5103"/>
    <cellStyle name="Entrada 3 2 2 7 2 2" xfId="10347"/>
    <cellStyle name="Entrada 3 2 2 7 2 3" xfId="16038"/>
    <cellStyle name="Entrada 3 2 2 7 2 4" xfId="12936"/>
    <cellStyle name="Entrada 3 2 2 7 3" xfId="10419"/>
    <cellStyle name="Entrada 3 2 2 7 4" xfId="16184"/>
    <cellStyle name="Entrada 3 2 2 7 5" xfId="18829"/>
    <cellStyle name="Entrada 3 2 2 8" xfId="5473"/>
    <cellStyle name="Entrada 3 2 2 8 2" xfId="7182"/>
    <cellStyle name="Entrada 3 2 2 8 2 2" xfId="11311"/>
    <cellStyle name="Entrada 3 2 2 8 2 3" xfId="17592"/>
    <cellStyle name="Entrada 3 2 2 8 2 4" xfId="20700"/>
    <cellStyle name="Entrada 3 2 2 8 3" xfId="10472"/>
    <cellStyle name="Entrada 3 2 2 8 4" xfId="16302"/>
    <cellStyle name="Entrada 3 2 2 8 5" xfId="18991"/>
    <cellStyle name="Entrada 3 2 2 9" xfId="5780"/>
    <cellStyle name="Entrada 3 2 2 9 2" xfId="10556"/>
    <cellStyle name="Entrada 3 2 2 9 3" xfId="16553"/>
    <cellStyle name="Entrada 3 2 2 9 4" xfId="19298"/>
    <cellStyle name="Entrada 3 2 3" xfId="2672"/>
    <cellStyle name="Entrada 3 2 3 10" xfId="7518"/>
    <cellStyle name="Entrada 3 2 3 10 2" xfId="11559"/>
    <cellStyle name="Entrada 3 2 3 10 3" xfId="17865"/>
    <cellStyle name="Entrada 3 2 3 10 4" xfId="21036"/>
    <cellStyle name="Entrada 3 2 3 11" xfId="4922"/>
    <cellStyle name="Entrada 3 2 3 11 2" xfId="15892"/>
    <cellStyle name="Entrada 3 2 3 11 3" xfId="13097"/>
    <cellStyle name="Entrada 3 2 3 12" xfId="8829"/>
    <cellStyle name="Entrada 3 2 3 13" xfId="14245"/>
    <cellStyle name="Entrada 3 2 3 14" xfId="16726"/>
    <cellStyle name="Entrada 3 2 3 2" xfId="2731"/>
    <cellStyle name="Entrada 3 2 3 2 10" xfId="4944"/>
    <cellStyle name="Entrada 3 2 3 2 10 2" xfId="15914"/>
    <cellStyle name="Entrada 3 2 3 2 10 3" xfId="13075"/>
    <cellStyle name="Entrada 3 2 3 2 11" xfId="8886"/>
    <cellStyle name="Entrada 3 2 3 2 12" xfId="14290"/>
    <cellStyle name="Entrada 3 2 3 2 2" xfId="3221"/>
    <cellStyle name="Entrada 3 2 3 2 2 10" xfId="9351"/>
    <cellStyle name="Entrada 3 2 3 2 2 11" xfId="14655"/>
    <cellStyle name="Entrada 3 2 3 2 2 12" xfId="16885"/>
    <cellStyle name="Entrada 3 2 3 2 2 2" xfId="3608"/>
    <cellStyle name="Entrada 3 2 3 2 2 2 2" xfId="7969"/>
    <cellStyle name="Entrada 3 2 3 2 2 2 2 2" xfId="11945"/>
    <cellStyle name="Entrada 3 2 3 2 2 2 2 3" xfId="18195"/>
    <cellStyle name="Entrada 3 2 3 2 2 2 2 4" xfId="21487"/>
    <cellStyle name="Entrada 3 2 3 2 2 2 3" xfId="6261"/>
    <cellStyle name="Entrada 3 2 3 2 2 2 3 2" xfId="16903"/>
    <cellStyle name="Entrada 3 2 3 2 2 2 3 3" xfId="19779"/>
    <cellStyle name="Entrada 3 2 3 2 2 2 4" xfId="9700"/>
    <cellStyle name="Entrada 3 2 3 2 2 2 5" xfId="14935"/>
    <cellStyle name="Entrada 3 2 3 2 2 2 6" xfId="18014"/>
    <cellStyle name="Entrada 3 2 3 2 2 3" xfId="3991"/>
    <cellStyle name="Entrada 3 2 3 2 2 3 2" xfId="7776"/>
    <cellStyle name="Entrada 3 2 3 2 2 3 2 2" xfId="11797"/>
    <cellStyle name="Entrada 3 2 3 2 2 3 2 3" xfId="18047"/>
    <cellStyle name="Entrada 3 2 3 2 2 3 2 4" xfId="21294"/>
    <cellStyle name="Entrada 3 2 3 2 2 3 3" xfId="6068"/>
    <cellStyle name="Entrada 3 2 3 2 2 3 3 2" xfId="16755"/>
    <cellStyle name="Entrada 3 2 3 2 2 3 3 3" xfId="19586"/>
    <cellStyle name="Entrada 3 2 3 2 2 3 4" xfId="9910"/>
    <cellStyle name="Entrada 3 2 3 2 2 3 5" xfId="15211"/>
    <cellStyle name="Entrada 3 2 3 2 2 3 6" xfId="14000"/>
    <cellStyle name="Entrada 3 2 3 2 2 4" xfId="4374"/>
    <cellStyle name="Entrada 3 2 3 2 2 4 2" xfId="8276"/>
    <cellStyle name="Entrada 3 2 3 2 2 4 2 2" xfId="12244"/>
    <cellStyle name="Entrada 3 2 3 2 2 4 2 3" xfId="18428"/>
    <cellStyle name="Entrada 3 2 3 2 2 4 2 4" xfId="21794"/>
    <cellStyle name="Entrada 3 2 3 2 2 4 3" xfId="6568"/>
    <cellStyle name="Entrada 3 2 3 2 2 4 3 2" xfId="17137"/>
    <cellStyle name="Entrada 3 2 3 2 2 4 3 3" xfId="20086"/>
    <cellStyle name="Entrada 3 2 3 2 2 4 4" xfId="10088"/>
    <cellStyle name="Entrada 3 2 3 2 2 4 5" xfId="15486"/>
    <cellStyle name="Entrada 3 2 3 2 2 4 6" xfId="13631"/>
    <cellStyle name="Entrada 3 2 3 2 2 5" xfId="4756"/>
    <cellStyle name="Entrada 3 2 3 2 2 5 2" xfId="8508"/>
    <cellStyle name="Entrada 3 2 3 2 2 5 2 2" xfId="12476"/>
    <cellStyle name="Entrada 3 2 3 2 2 5 2 3" xfId="18599"/>
    <cellStyle name="Entrada 3 2 3 2 2 5 2 4" xfId="22026"/>
    <cellStyle name="Entrada 3 2 3 2 2 5 3" xfId="6800"/>
    <cellStyle name="Entrada 3 2 3 2 2 5 3 2" xfId="17307"/>
    <cellStyle name="Entrada 3 2 3 2 2 5 3 3" xfId="20318"/>
    <cellStyle name="Entrada 3 2 3 2 2 5 4" xfId="10265"/>
    <cellStyle name="Entrada 3 2 3 2 2 5 5" xfId="15759"/>
    <cellStyle name="Entrada 3 2 3 2 2 5 6" xfId="13249"/>
    <cellStyle name="Entrada 3 2 3 2 2 6" xfId="7032"/>
    <cellStyle name="Entrada 3 2 3 2 2 6 2" xfId="8740"/>
    <cellStyle name="Entrada 3 2 3 2 2 6 2 2" xfId="12708"/>
    <cellStyle name="Entrada 3 2 3 2 2 6 2 3" xfId="18771"/>
    <cellStyle name="Entrada 3 2 3 2 2 6 2 4" xfId="22258"/>
    <cellStyle name="Entrada 3 2 3 2 2 6 3" xfId="11166"/>
    <cellStyle name="Entrada 3 2 3 2 2 6 4" xfId="17478"/>
    <cellStyle name="Entrada 3 2 3 2 2 6 5" xfId="20550"/>
    <cellStyle name="Entrada 3 2 3 2 2 7" xfId="6020"/>
    <cellStyle name="Entrada 3 2 3 2 2 7 2" xfId="10761"/>
    <cellStyle name="Entrada 3 2 3 2 2 7 3" xfId="16717"/>
    <cellStyle name="Entrada 3 2 3 2 2 7 4" xfId="19538"/>
    <cellStyle name="Entrada 3 2 3 2 2 8" xfId="7728"/>
    <cellStyle name="Entrada 3 2 3 2 2 8 2" xfId="11749"/>
    <cellStyle name="Entrada 3 2 3 2 2 8 3" xfId="18009"/>
    <cellStyle name="Entrada 3 2 3 2 2 8 4" xfId="21246"/>
    <cellStyle name="Entrada 3 2 3 2 2 9" xfId="5214"/>
    <cellStyle name="Entrada 3 2 3 2 2 9 2" xfId="16105"/>
    <cellStyle name="Entrada 3 2 3 2 2 9 3" xfId="12761"/>
    <cellStyle name="Entrada 3 2 3 2 3" xfId="3278"/>
    <cellStyle name="Entrada 3 2 3 2 3 2" xfId="3665"/>
    <cellStyle name="Entrada 3 2 3 2 3 2 2" xfId="7314"/>
    <cellStyle name="Entrada 3 2 3 2 3 2 2 2" xfId="17707"/>
    <cellStyle name="Entrada 3 2 3 2 3 2 2 3" xfId="20832"/>
    <cellStyle name="Entrada 3 2 3 2 3 2 3" xfId="9747"/>
    <cellStyle name="Entrada 3 2 3 2 3 2 4" xfId="14977"/>
    <cellStyle name="Entrada 3 2 3 2 3 2 5" xfId="18119"/>
    <cellStyle name="Entrada 3 2 3 2 3 3" xfId="4048"/>
    <cellStyle name="Entrada 3 2 3 2 3 3 2" xfId="15252"/>
    <cellStyle name="Entrada 3 2 3 2 3 3 3" xfId="13943"/>
    <cellStyle name="Entrada 3 2 3 2 3 4" xfId="4431"/>
    <cellStyle name="Entrada 3 2 3 2 3 4 2" xfId="15528"/>
    <cellStyle name="Entrada 3 2 3 2 3 4 3" xfId="13574"/>
    <cellStyle name="Entrada 3 2 3 2 3 5" xfId="4813"/>
    <cellStyle name="Entrada 3 2 3 2 3 5 2" xfId="15800"/>
    <cellStyle name="Entrada 3 2 3 2 3 5 3" xfId="13193"/>
    <cellStyle name="Entrada 3 2 3 2 3 6" xfId="5605"/>
    <cellStyle name="Entrada 3 2 3 2 3 6 2" xfId="16416"/>
    <cellStyle name="Entrada 3 2 3 2 3 6 3" xfId="19123"/>
    <cellStyle name="Entrada 3 2 3 2 3 7" xfId="9408"/>
    <cellStyle name="Entrada 3 2 3 2 3 8" xfId="14697"/>
    <cellStyle name="Entrada 3 2 3 2 3 9" xfId="15691"/>
    <cellStyle name="Entrada 3 2 3 2 4" xfId="2896"/>
    <cellStyle name="Entrada 3 2 3 2 4 2" xfId="7204"/>
    <cellStyle name="Entrada 3 2 3 2 4 2 2" xfId="11330"/>
    <cellStyle name="Entrada 3 2 3 2 4 2 3" xfId="17610"/>
    <cellStyle name="Entrada 3 2 3 2 4 2 4" xfId="20722"/>
    <cellStyle name="Entrada 3 2 3 2 4 3" xfId="5495"/>
    <cellStyle name="Entrada 3 2 3 2 4 3 2" xfId="16319"/>
    <cellStyle name="Entrada 3 2 3 2 4 3 3" xfId="19013"/>
    <cellStyle name="Entrada 3 2 3 2 4 4" xfId="9048"/>
    <cellStyle name="Entrada 3 2 3 2 4 5" xfId="14423"/>
    <cellStyle name="Entrada 3 2 3 2 4 6" xfId="14127"/>
    <cellStyle name="Entrada 3 2 3 2 5" xfId="6402"/>
    <cellStyle name="Entrada 3 2 3 2 5 2" xfId="8110"/>
    <cellStyle name="Entrada 3 2 3 2 5 2 2" xfId="12078"/>
    <cellStyle name="Entrada 3 2 3 2 5 2 3" xfId="18316"/>
    <cellStyle name="Entrada 3 2 3 2 5 2 4" xfId="21628"/>
    <cellStyle name="Entrada 3 2 3 2 5 3" xfId="10920"/>
    <cellStyle name="Entrada 3 2 3 2 5 4" xfId="17025"/>
    <cellStyle name="Entrada 3 2 3 2 5 5" xfId="19920"/>
    <cellStyle name="Entrada 3 2 3 2 6" xfId="6634"/>
    <cellStyle name="Entrada 3 2 3 2 6 2" xfId="8342"/>
    <cellStyle name="Entrada 3 2 3 2 6 2 2" xfId="12310"/>
    <cellStyle name="Entrada 3 2 3 2 6 2 3" xfId="18487"/>
    <cellStyle name="Entrada 3 2 3 2 6 2 4" xfId="21860"/>
    <cellStyle name="Entrada 3 2 3 2 6 3" xfId="10960"/>
    <cellStyle name="Entrada 3 2 3 2 6 4" xfId="17196"/>
    <cellStyle name="Entrada 3 2 3 2 6 5" xfId="20152"/>
    <cellStyle name="Entrada 3 2 3 2 7" xfId="6866"/>
    <cellStyle name="Entrada 3 2 3 2 7 2" xfId="8574"/>
    <cellStyle name="Entrada 3 2 3 2 7 2 2" xfId="12542"/>
    <cellStyle name="Entrada 3 2 3 2 7 2 3" xfId="18658"/>
    <cellStyle name="Entrada 3 2 3 2 7 2 4" xfId="22092"/>
    <cellStyle name="Entrada 3 2 3 2 7 3" xfId="11000"/>
    <cellStyle name="Entrada 3 2 3 2 7 4" xfId="17366"/>
    <cellStyle name="Entrada 3 2 3 2 7 5" xfId="20384"/>
    <cellStyle name="Entrada 3 2 3 2 8" xfId="5849"/>
    <cellStyle name="Entrada 3 2 3 2 8 2" xfId="10595"/>
    <cellStyle name="Entrada 3 2 3 2 8 3" xfId="16602"/>
    <cellStyle name="Entrada 3 2 3 2 8 4" xfId="19367"/>
    <cellStyle name="Entrada 3 2 3 2 9" xfId="7557"/>
    <cellStyle name="Entrada 3 2 3 2 9 2" xfId="11583"/>
    <cellStyle name="Entrada 3 2 3 2 9 3" xfId="17894"/>
    <cellStyle name="Entrada 3 2 3 2 9 4" xfId="21075"/>
    <cellStyle name="Entrada 3 2 3 3" xfId="3164"/>
    <cellStyle name="Entrada 3 2 3 3 10" xfId="9294"/>
    <cellStyle name="Entrada 3 2 3 3 11" xfId="14613"/>
    <cellStyle name="Entrada 3 2 3 3 12" xfId="18754"/>
    <cellStyle name="Entrada 3 2 3 3 2" xfId="3551"/>
    <cellStyle name="Entrada 3 2 3 3 2 2" xfId="7276"/>
    <cellStyle name="Entrada 3 2 3 3 2 2 2" xfId="11381"/>
    <cellStyle name="Entrada 3 2 3 3 2 2 3" xfId="17675"/>
    <cellStyle name="Entrada 3 2 3 3 2 2 4" xfId="20794"/>
    <cellStyle name="Entrada 3 2 3 3 2 3" xfId="5567"/>
    <cellStyle name="Entrada 3 2 3 3 2 3 2" xfId="16384"/>
    <cellStyle name="Entrada 3 2 3 3 2 3 3" xfId="19085"/>
    <cellStyle name="Entrada 3 2 3 3 2 4" xfId="9643"/>
    <cellStyle name="Entrada 3 2 3 3 2 5" xfId="14893"/>
    <cellStyle name="Entrada 3 2 3 3 2 6" xfId="16399"/>
    <cellStyle name="Entrada 3 2 3 3 3" xfId="3934"/>
    <cellStyle name="Entrada 3 2 3 3 3 2" xfId="7877"/>
    <cellStyle name="Entrada 3 2 3 3 3 2 2" xfId="11868"/>
    <cellStyle name="Entrada 3 2 3 3 3 2 3" xfId="18133"/>
    <cellStyle name="Entrada 3 2 3 3 3 2 4" xfId="21395"/>
    <cellStyle name="Entrada 3 2 3 3 3 3" xfId="6169"/>
    <cellStyle name="Entrada 3 2 3 3 3 3 2" xfId="16841"/>
    <cellStyle name="Entrada 3 2 3 3 3 3 3" xfId="19687"/>
    <cellStyle name="Entrada 3 2 3 3 3 4" xfId="9857"/>
    <cellStyle name="Entrada 3 2 3 3 3 5" xfId="15169"/>
    <cellStyle name="Entrada 3 2 3 3 3 6" xfId="14057"/>
    <cellStyle name="Entrada 3 2 3 3 4" xfId="4317"/>
    <cellStyle name="Entrada 3 2 3 3 4 2" xfId="8176"/>
    <cellStyle name="Entrada 3 2 3 3 4 2 2" xfId="12144"/>
    <cellStyle name="Entrada 3 2 3 3 4 2 3" xfId="18373"/>
    <cellStyle name="Entrada 3 2 3 3 4 2 4" xfId="21694"/>
    <cellStyle name="Entrada 3 2 3 3 4 3" xfId="6468"/>
    <cellStyle name="Entrada 3 2 3 3 4 3 2" xfId="17082"/>
    <cellStyle name="Entrada 3 2 3 3 4 3 3" xfId="19986"/>
    <cellStyle name="Entrada 3 2 3 3 4 4" xfId="10035"/>
    <cellStyle name="Entrada 3 2 3 3 4 5" xfId="15444"/>
    <cellStyle name="Entrada 3 2 3 3 4 6" xfId="13688"/>
    <cellStyle name="Entrada 3 2 3 3 5" xfId="4699"/>
    <cellStyle name="Entrada 3 2 3 3 5 2" xfId="8408"/>
    <cellStyle name="Entrada 3 2 3 3 5 2 2" xfId="12376"/>
    <cellStyle name="Entrada 3 2 3 3 5 2 3" xfId="18544"/>
    <cellStyle name="Entrada 3 2 3 3 5 2 4" xfId="21926"/>
    <cellStyle name="Entrada 3 2 3 3 5 3" xfId="6700"/>
    <cellStyle name="Entrada 3 2 3 3 5 3 2" xfId="17253"/>
    <cellStyle name="Entrada 3 2 3 3 5 3 3" xfId="20218"/>
    <cellStyle name="Entrada 3 2 3 3 5 4" xfId="10212"/>
    <cellStyle name="Entrada 3 2 3 3 5 5" xfId="15718"/>
    <cellStyle name="Entrada 3 2 3 3 5 6" xfId="13306"/>
    <cellStyle name="Entrada 3 2 3 3 6" xfId="6932"/>
    <cellStyle name="Entrada 3 2 3 3 6 2" xfId="8640"/>
    <cellStyle name="Entrada 3 2 3 3 6 2 2" xfId="12608"/>
    <cellStyle name="Entrada 3 2 3 3 6 2 3" xfId="18715"/>
    <cellStyle name="Entrada 3 2 3 3 6 2 4" xfId="22158"/>
    <cellStyle name="Entrada 3 2 3 3 6 3" xfId="11066"/>
    <cellStyle name="Entrada 3 2 3 3 6 4" xfId="17423"/>
    <cellStyle name="Entrada 3 2 3 3 6 5" xfId="20450"/>
    <cellStyle name="Entrada 3 2 3 3 7" xfId="5920"/>
    <cellStyle name="Entrada 3 2 3 3 7 2" xfId="10661"/>
    <cellStyle name="Entrada 3 2 3 3 7 3" xfId="16661"/>
    <cellStyle name="Entrada 3 2 3 3 7 4" xfId="19438"/>
    <cellStyle name="Entrada 3 2 3 3 8" xfId="7628"/>
    <cellStyle name="Entrada 3 2 3 3 8 2" xfId="11649"/>
    <cellStyle name="Entrada 3 2 3 3 8 3" xfId="17953"/>
    <cellStyle name="Entrada 3 2 3 3 8 4" xfId="21146"/>
    <cellStyle name="Entrada 3 2 3 3 9" xfId="5016"/>
    <cellStyle name="Entrada 3 2 3 3 9 2" xfId="15976"/>
    <cellStyle name="Entrada 3 2 3 3 9 3" xfId="13003"/>
    <cellStyle name="Entrada 3 2 3 4" xfId="3058"/>
    <cellStyle name="Entrada 3 2 3 4 2" xfId="3445"/>
    <cellStyle name="Entrada 3 2 3 4 2 2" xfId="7871"/>
    <cellStyle name="Entrada 3 2 3 4 2 2 2" xfId="18128"/>
    <cellStyle name="Entrada 3 2 3 4 2 2 3" xfId="21389"/>
    <cellStyle name="Entrada 3 2 3 4 2 3" xfId="9554"/>
    <cellStyle name="Entrada 3 2 3 4 2 4" xfId="14810"/>
    <cellStyle name="Entrada 3 2 3 4 2 5" xfId="14599"/>
    <cellStyle name="Entrada 3 2 3 4 3" xfId="3828"/>
    <cellStyle name="Entrada 3 2 3 4 3 2" xfId="15086"/>
    <cellStyle name="Entrada 3 2 3 4 3 3" xfId="14101"/>
    <cellStyle name="Entrada 3 2 3 4 4" xfId="4211"/>
    <cellStyle name="Entrada 3 2 3 4 4 2" xfId="15361"/>
    <cellStyle name="Entrada 3 2 3 4 4 3" xfId="13794"/>
    <cellStyle name="Entrada 3 2 3 4 5" xfId="4593"/>
    <cellStyle name="Entrada 3 2 3 4 5 2" xfId="15635"/>
    <cellStyle name="Entrada 3 2 3 4 5 3" xfId="13412"/>
    <cellStyle name="Entrada 3 2 3 4 6" xfId="6163"/>
    <cellStyle name="Entrada 3 2 3 4 6 2" xfId="16836"/>
    <cellStyle name="Entrada 3 2 3 4 6 3" xfId="19681"/>
    <cellStyle name="Entrada 3 2 3 4 7" xfId="9198"/>
    <cellStyle name="Entrada 3 2 3 4 8" xfId="14530"/>
    <cellStyle name="Entrada 3 2 3 4 9" xfId="14557"/>
    <cellStyle name="Entrada 3 2 3 5" xfId="2872"/>
    <cellStyle name="Entrada 3 2 3 5 2" xfId="7175"/>
    <cellStyle name="Entrada 3 2 3 5 2 2" xfId="11305"/>
    <cellStyle name="Entrada 3 2 3 5 2 3" xfId="17586"/>
    <cellStyle name="Entrada 3 2 3 5 2 4" xfId="20693"/>
    <cellStyle name="Entrada 3 2 3 5 3" xfId="5466"/>
    <cellStyle name="Entrada 3 2 3 5 3 2" xfId="16296"/>
    <cellStyle name="Entrada 3 2 3 5 3 3" xfId="18984"/>
    <cellStyle name="Entrada 3 2 3 5 4" xfId="9025"/>
    <cellStyle name="Entrada 3 2 3 5 5" xfId="14406"/>
    <cellStyle name="Entrada 3 2 3 5 6" xfId="15026"/>
    <cellStyle name="Entrada 3 2 3 6" xfId="6380"/>
    <cellStyle name="Entrada 3 2 3 6 2" xfId="8088"/>
    <cellStyle name="Entrada 3 2 3 6 2 2" xfId="12056"/>
    <cellStyle name="Entrada 3 2 3 6 2 3" xfId="18294"/>
    <cellStyle name="Entrada 3 2 3 6 2 4" xfId="21606"/>
    <cellStyle name="Entrada 3 2 3 6 3" xfId="10898"/>
    <cellStyle name="Entrada 3 2 3 6 4" xfId="17003"/>
    <cellStyle name="Entrada 3 2 3 6 5" xfId="19898"/>
    <cellStyle name="Entrada 3 2 3 7" xfId="6612"/>
    <cellStyle name="Entrada 3 2 3 7 2" xfId="8320"/>
    <cellStyle name="Entrada 3 2 3 7 2 2" xfId="12288"/>
    <cellStyle name="Entrada 3 2 3 7 2 3" xfId="18465"/>
    <cellStyle name="Entrada 3 2 3 7 2 4" xfId="21838"/>
    <cellStyle name="Entrada 3 2 3 7 3" xfId="10938"/>
    <cellStyle name="Entrada 3 2 3 7 4" xfId="17174"/>
    <cellStyle name="Entrada 3 2 3 7 5" xfId="20130"/>
    <cellStyle name="Entrada 3 2 3 8" xfId="6844"/>
    <cellStyle name="Entrada 3 2 3 8 2" xfId="8552"/>
    <cellStyle name="Entrada 3 2 3 8 2 2" xfId="12520"/>
    <cellStyle name="Entrada 3 2 3 8 2 3" xfId="18636"/>
    <cellStyle name="Entrada 3 2 3 8 2 4" xfId="22070"/>
    <cellStyle name="Entrada 3 2 3 8 3" xfId="10978"/>
    <cellStyle name="Entrada 3 2 3 8 4" xfId="17344"/>
    <cellStyle name="Entrada 3 2 3 8 5" xfId="20362"/>
    <cellStyle name="Entrada 3 2 3 9" xfId="5810"/>
    <cellStyle name="Entrada 3 2 3 9 2" xfId="10573"/>
    <cellStyle name="Entrada 3 2 3 9 3" xfId="16573"/>
    <cellStyle name="Entrada 3 2 3 9 4" xfId="19328"/>
    <cellStyle name="Entrada 3 2 4" xfId="2830"/>
    <cellStyle name="Entrada 3 2 4 10" xfId="8983"/>
    <cellStyle name="Entrada 3 2 4 11" xfId="14371"/>
    <cellStyle name="Entrada 3 2 4 12" xfId="14733"/>
    <cellStyle name="Entrada 3 2 4 2" xfId="2767"/>
    <cellStyle name="Entrada 3 2 4 2 2" xfId="7266"/>
    <cellStyle name="Entrada 3 2 4 2 2 2" xfId="11371"/>
    <cellStyle name="Entrada 3 2 4 2 2 3" xfId="17666"/>
    <cellStyle name="Entrada 3 2 4 2 2 4" xfId="20784"/>
    <cellStyle name="Entrada 3 2 4 2 3" xfId="5557"/>
    <cellStyle name="Entrada 3 2 4 2 3 2" xfId="16375"/>
    <cellStyle name="Entrada 3 2 4 2 3 3" xfId="19075"/>
    <cellStyle name="Entrada 3 2 4 2 4" xfId="8922"/>
    <cellStyle name="Entrada 3 2 4 2 5" xfId="14318"/>
    <cellStyle name="Entrada 3 2 4 2 6" xfId="17601"/>
    <cellStyle name="Entrada 3 2 4 3" xfId="3314"/>
    <cellStyle name="Entrada 3 2 4 3 2" xfId="8037"/>
    <cellStyle name="Entrada 3 2 4 3 2 2" xfId="12009"/>
    <cellStyle name="Entrada 3 2 4 3 2 3" xfId="18250"/>
    <cellStyle name="Entrada 3 2 4 3 2 4" xfId="21555"/>
    <cellStyle name="Entrada 3 2 4 3 3" xfId="6329"/>
    <cellStyle name="Entrada 3 2 4 3 3 2" xfId="16959"/>
    <cellStyle name="Entrada 3 2 4 3 3 3" xfId="19847"/>
    <cellStyle name="Entrada 3 2 4 3 4" xfId="9444"/>
    <cellStyle name="Entrada 3 2 4 3 5" xfId="14726"/>
    <cellStyle name="Entrada 3 2 4 3 6" xfId="15003"/>
    <cellStyle name="Entrada 3 2 4 4" xfId="2805"/>
    <cellStyle name="Entrada 3 2 4 4 2" xfId="8144"/>
    <cellStyle name="Entrada 3 2 4 4 2 2" xfId="12112"/>
    <cellStyle name="Entrada 3 2 4 4 2 3" xfId="18347"/>
    <cellStyle name="Entrada 3 2 4 4 2 4" xfId="21662"/>
    <cellStyle name="Entrada 3 2 4 4 3" xfId="6436"/>
    <cellStyle name="Entrada 3 2 4 4 3 2" xfId="17056"/>
    <cellStyle name="Entrada 3 2 4 4 3 3" xfId="19954"/>
    <cellStyle name="Entrada 3 2 4 4 4" xfId="8960"/>
    <cellStyle name="Entrada 3 2 4 4 5" xfId="14349"/>
    <cellStyle name="Entrada 3 2 4 4 6" xfId="18386"/>
    <cellStyle name="Entrada 3 2 4 5" xfId="2803"/>
    <cellStyle name="Entrada 3 2 4 5 2" xfId="8376"/>
    <cellStyle name="Entrada 3 2 4 5 2 2" xfId="12344"/>
    <cellStyle name="Entrada 3 2 4 5 2 3" xfId="18518"/>
    <cellStyle name="Entrada 3 2 4 5 2 4" xfId="21894"/>
    <cellStyle name="Entrada 3 2 4 5 3" xfId="6668"/>
    <cellStyle name="Entrada 3 2 4 5 3 2" xfId="17227"/>
    <cellStyle name="Entrada 3 2 4 5 3 3" xfId="20186"/>
    <cellStyle name="Entrada 3 2 4 5 4" xfId="8958"/>
    <cellStyle name="Entrada 3 2 4 5 5" xfId="14348"/>
    <cellStyle name="Entrada 3 2 4 5 6" xfId="15694"/>
    <cellStyle name="Entrada 3 2 4 6" xfId="6900"/>
    <cellStyle name="Entrada 3 2 4 6 2" xfId="8608"/>
    <cellStyle name="Entrada 3 2 4 6 2 2" xfId="12576"/>
    <cellStyle name="Entrada 3 2 4 6 2 3" xfId="18689"/>
    <cellStyle name="Entrada 3 2 4 6 2 4" xfId="22126"/>
    <cellStyle name="Entrada 3 2 4 6 3" xfId="11034"/>
    <cellStyle name="Entrada 3 2 4 6 4" xfId="17397"/>
    <cellStyle name="Entrada 3 2 4 6 5" xfId="20418"/>
    <cellStyle name="Entrada 3 2 4 7" xfId="5888"/>
    <cellStyle name="Entrada 3 2 4 7 2" xfId="10629"/>
    <cellStyle name="Entrada 3 2 4 7 3" xfId="16635"/>
    <cellStyle name="Entrada 3 2 4 7 4" xfId="19406"/>
    <cellStyle name="Entrada 3 2 4 8" xfId="7596"/>
    <cellStyle name="Entrada 3 2 4 8 2" xfId="11617"/>
    <cellStyle name="Entrada 3 2 4 8 3" xfId="17927"/>
    <cellStyle name="Entrada 3 2 4 8 4" xfId="21114"/>
    <cellStyle name="Entrada 3 2 4 9" xfId="4981"/>
    <cellStyle name="Entrada 3 2 4 9 2" xfId="15948"/>
    <cellStyle name="Entrada 3 2 4 9 3" xfId="13038"/>
    <cellStyle name="Entrada 3 2 5" xfId="3116"/>
    <cellStyle name="Entrada 3 2 5 2" xfId="3503"/>
    <cellStyle name="Entrada 3 2 5 2 2" xfId="7412"/>
    <cellStyle name="Entrada 3 2 5 2 2 2" xfId="17783"/>
    <cellStyle name="Entrada 3 2 5 2 2 3" xfId="20930"/>
    <cellStyle name="Entrada 3 2 5 2 3" xfId="9596"/>
    <cellStyle name="Entrada 3 2 5 2 4" xfId="14854"/>
    <cellStyle name="Entrada 3 2 5 2 5" xfId="16016"/>
    <cellStyle name="Entrada 3 2 5 3" xfId="3886"/>
    <cellStyle name="Entrada 3 2 5 3 2" xfId="15130"/>
    <cellStyle name="Entrada 3 2 5 3 3" xfId="14138"/>
    <cellStyle name="Entrada 3 2 5 4" xfId="4269"/>
    <cellStyle name="Entrada 3 2 5 4 2" xfId="15405"/>
    <cellStyle name="Entrada 3 2 5 4 3" xfId="13736"/>
    <cellStyle name="Entrada 3 2 5 5" xfId="4651"/>
    <cellStyle name="Entrada 3 2 5 5 2" xfId="15679"/>
    <cellStyle name="Entrada 3 2 5 5 3" xfId="13354"/>
    <cellStyle name="Entrada 3 2 5 6" xfId="5703"/>
    <cellStyle name="Entrada 3 2 5 6 2" xfId="16492"/>
    <cellStyle name="Entrada 3 2 5 6 3" xfId="19221"/>
    <cellStyle name="Entrada 3 2 5 7" xfId="9247"/>
    <cellStyle name="Entrada 3 2 5 8" xfId="14574"/>
    <cellStyle name="Entrada 3 2 5 9" xfId="14621"/>
    <cellStyle name="Entrada 3 2 6" xfId="3037"/>
    <cellStyle name="Entrada 3 2 6 2" xfId="3424"/>
    <cellStyle name="Entrada 3 2 6 2 2" xfId="7885"/>
    <cellStyle name="Entrada 3 2 6 2 2 2" xfId="18141"/>
    <cellStyle name="Entrada 3 2 6 2 2 3" xfId="21403"/>
    <cellStyle name="Entrada 3 2 6 2 3" xfId="9537"/>
    <cellStyle name="Entrada 3 2 6 2 4" xfId="14792"/>
    <cellStyle name="Entrada 3 2 6 2 5" xfId="15341"/>
    <cellStyle name="Entrada 3 2 6 3" xfId="3807"/>
    <cellStyle name="Entrada 3 2 6 3 2" xfId="15068"/>
    <cellStyle name="Entrada 3 2 6 3 3" xfId="18418"/>
    <cellStyle name="Entrada 3 2 6 4" xfId="4190"/>
    <cellStyle name="Entrada 3 2 6 4 2" xfId="15343"/>
    <cellStyle name="Entrada 3 2 6 4 3" xfId="13815"/>
    <cellStyle name="Entrada 3 2 6 5" xfId="4572"/>
    <cellStyle name="Entrada 3 2 6 5 2" xfId="15617"/>
    <cellStyle name="Entrada 3 2 6 5 3" xfId="13433"/>
    <cellStyle name="Entrada 3 2 6 6" xfId="6177"/>
    <cellStyle name="Entrada 3 2 6 6 2" xfId="16849"/>
    <cellStyle name="Entrada 3 2 6 6 3" xfId="19695"/>
    <cellStyle name="Entrada 3 2 6 7" xfId="9177"/>
    <cellStyle name="Entrada 3 2 6 8" xfId="14512"/>
    <cellStyle name="Entrada 3 2 6 9" xfId="15299"/>
    <cellStyle name="Entrada 3 2 7" xfId="6067"/>
    <cellStyle name="Entrada 3 2 7 2" xfId="7775"/>
    <cellStyle name="Entrada 3 2 7 2 2" xfId="11796"/>
    <cellStyle name="Entrada 3 2 7 2 3" xfId="18046"/>
    <cellStyle name="Entrada 3 2 7 2 4" xfId="21293"/>
    <cellStyle name="Entrada 3 2 7 3" xfId="10798"/>
    <cellStyle name="Entrada 3 2 7 4" xfId="16754"/>
    <cellStyle name="Entrada 3 2 7 5" xfId="19585"/>
    <cellStyle name="Entrada 3 2 8" xfId="6197"/>
    <cellStyle name="Entrada 3 2 8 2" xfId="7905"/>
    <cellStyle name="Entrada 3 2 8 2 2" xfId="11887"/>
    <cellStyle name="Entrada 3 2 8 2 3" xfId="18159"/>
    <cellStyle name="Entrada 3 2 8 2 4" xfId="21423"/>
    <cellStyle name="Entrada 3 2 8 3" xfId="10844"/>
    <cellStyle name="Entrada 3 2 8 4" xfId="16867"/>
    <cellStyle name="Entrada 3 2 8 5" xfId="19715"/>
    <cellStyle name="Entrada 3 2 9" xfId="5258"/>
    <cellStyle name="Entrada 3 2 9 2" xfId="10398"/>
    <cellStyle name="Entrada 3 2 9 3" xfId="16140"/>
    <cellStyle name="Entrada 3 2 9 4" xfId="12836"/>
    <cellStyle name="Entrada 3 3" xfId="2687"/>
    <cellStyle name="Entrada 3 3 10" xfId="5733"/>
    <cellStyle name="Entrada 3 3 10 2" xfId="10515"/>
    <cellStyle name="Entrada 3 3 10 3" xfId="16516"/>
    <cellStyle name="Entrada 3 3 10 4" xfId="19251"/>
    <cellStyle name="Entrada 3 3 11" xfId="7442"/>
    <cellStyle name="Entrada 3 3 11 2" xfId="11502"/>
    <cellStyle name="Entrada 3 3 11 3" xfId="17807"/>
    <cellStyle name="Entrada 3 3 11 4" xfId="20960"/>
    <cellStyle name="Entrada 3 3 12" xfId="4865"/>
    <cellStyle name="Entrada 3 3 12 2" xfId="15842"/>
    <cellStyle name="Entrada 3 3 12 3" xfId="13141"/>
    <cellStyle name="Entrada 3 3 13" xfId="8842"/>
    <cellStyle name="Entrada 3 3 14" xfId="14260"/>
    <cellStyle name="Entrada 3 3 15" xfId="17993"/>
    <cellStyle name="Entrada 3 3 2" xfId="2744"/>
    <cellStyle name="Entrada 3 3 2 10" xfId="4932"/>
    <cellStyle name="Entrada 3 3 2 10 2" xfId="15902"/>
    <cellStyle name="Entrada 3 3 2 10 3" xfId="13087"/>
    <cellStyle name="Entrada 3 3 2 11" xfId="8899"/>
    <cellStyle name="Entrada 3 3 2 12" xfId="14303"/>
    <cellStyle name="Entrada 3 3 2 2" xfId="3234"/>
    <cellStyle name="Entrada 3 3 2 2 10" xfId="9364"/>
    <cellStyle name="Entrada 3 3 2 2 11" xfId="14668"/>
    <cellStyle name="Entrada 3 3 2 2 12" xfId="15064"/>
    <cellStyle name="Entrada 3 3 2 2 2" xfId="3621"/>
    <cellStyle name="Entrada 3 3 2 2 2 2" xfId="7982"/>
    <cellStyle name="Entrada 3 3 2 2 2 2 2" xfId="11958"/>
    <cellStyle name="Entrada 3 3 2 2 2 2 3" xfId="18207"/>
    <cellStyle name="Entrada 3 3 2 2 2 2 4" xfId="21500"/>
    <cellStyle name="Entrada 3 3 2 2 2 3" xfId="6274"/>
    <cellStyle name="Entrada 3 3 2 2 2 3 2" xfId="16916"/>
    <cellStyle name="Entrada 3 3 2 2 2 3 3" xfId="19792"/>
    <cellStyle name="Entrada 3 3 2 2 2 4" xfId="9713"/>
    <cellStyle name="Entrada 3 3 2 2 2 5" xfId="14948"/>
    <cellStyle name="Entrada 3 3 2 2 2 6" xfId="16908"/>
    <cellStyle name="Entrada 3 3 2 2 3" xfId="4004"/>
    <cellStyle name="Entrada 3 3 2 2 3 2" xfId="7771"/>
    <cellStyle name="Entrada 3 3 2 2 3 2 2" xfId="11792"/>
    <cellStyle name="Entrada 3 3 2 2 3 2 3" xfId="18044"/>
    <cellStyle name="Entrada 3 3 2 2 3 2 4" xfId="21289"/>
    <cellStyle name="Entrada 3 3 2 2 3 3" xfId="6063"/>
    <cellStyle name="Entrada 3 3 2 2 3 3 2" xfId="16752"/>
    <cellStyle name="Entrada 3 3 2 2 3 3 3" xfId="19581"/>
    <cellStyle name="Entrada 3 3 2 2 3 4" xfId="9923"/>
    <cellStyle name="Entrada 3 3 2 2 3 5" xfId="15223"/>
    <cellStyle name="Entrada 3 3 2 2 3 6" xfId="13987"/>
    <cellStyle name="Entrada 3 3 2 2 4" xfId="4387"/>
    <cellStyle name="Entrada 3 3 2 2 4 2" xfId="8289"/>
    <cellStyle name="Entrada 3 3 2 2 4 2 2" xfId="12257"/>
    <cellStyle name="Entrada 3 3 2 2 4 2 3" xfId="18441"/>
    <cellStyle name="Entrada 3 3 2 2 4 2 4" xfId="21807"/>
    <cellStyle name="Entrada 3 3 2 2 4 3" xfId="6581"/>
    <cellStyle name="Entrada 3 3 2 2 4 3 2" xfId="17150"/>
    <cellStyle name="Entrada 3 3 2 2 4 3 3" xfId="20099"/>
    <cellStyle name="Entrada 3 3 2 2 4 4" xfId="10101"/>
    <cellStyle name="Entrada 3 3 2 2 4 5" xfId="15499"/>
    <cellStyle name="Entrada 3 3 2 2 4 6" xfId="13618"/>
    <cellStyle name="Entrada 3 3 2 2 5" xfId="4769"/>
    <cellStyle name="Entrada 3 3 2 2 5 2" xfId="8521"/>
    <cellStyle name="Entrada 3 3 2 2 5 2 2" xfId="12489"/>
    <cellStyle name="Entrada 3 3 2 2 5 2 3" xfId="18612"/>
    <cellStyle name="Entrada 3 3 2 2 5 2 4" xfId="22039"/>
    <cellStyle name="Entrada 3 3 2 2 5 3" xfId="6813"/>
    <cellStyle name="Entrada 3 3 2 2 5 3 2" xfId="17320"/>
    <cellStyle name="Entrada 3 3 2 2 5 3 3" xfId="20331"/>
    <cellStyle name="Entrada 3 3 2 2 5 4" xfId="10278"/>
    <cellStyle name="Entrada 3 3 2 2 5 5" xfId="15771"/>
    <cellStyle name="Entrada 3 3 2 2 5 6" xfId="13236"/>
    <cellStyle name="Entrada 3 3 2 2 6" xfId="7045"/>
    <cellStyle name="Entrada 3 3 2 2 6 2" xfId="8753"/>
    <cellStyle name="Entrada 3 3 2 2 6 2 2" xfId="12721"/>
    <cellStyle name="Entrada 3 3 2 2 6 2 3" xfId="18784"/>
    <cellStyle name="Entrada 3 3 2 2 6 2 4" xfId="22271"/>
    <cellStyle name="Entrada 3 3 2 2 6 3" xfId="11179"/>
    <cellStyle name="Entrada 3 3 2 2 6 4" xfId="17491"/>
    <cellStyle name="Entrada 3 3 2 2 6 5" xfId="20563"/>
    <cellStyle name="Entrada 3 3 2 2 7" xfId="6033"/>
    <cellStyle name="Entrada 3 3 2 2 7 2" xfId="10774"/>
    <cellStyle name="Entrada 3 3 2 2 7 3" xfId="16730"/>
    <cellStyle name="Entrada 3 3 2 2 7 4" xfId="19551"/>
    <cellStyle name="Entrada 3 3 2 2 8" xfId="7741"/>
    <cellStyle name="Entrada 3 3 2 2 8 2" xfId="11762"/>
    <cellStyle name="Entrada 3 3 2 2 8 3" xfId="18022"/>
    <cellStyle name="Entrada 3 3 2 2 8 4" xfId="21259"/>
    <cellStyle name="Entrada 3 3 2 2 9" xfId="5227"/>
    <cellStyle name="Entrada 3 3 2 2 9 2" xfId="16118"/>
    <cellStyle name="Entrada 3 3 2 2 9 3" xfId="12867"/>
    <cellStyle name="Entrada 3 3 2 3" xfId="3291"/>
    <cellStyle name="Entrada 3 3 2 3 2" xfId="3678"/>
    <cellStyle name="Entrada 3 3 2 3 2 2" xfId="7306"/>
    <cellStyle name="Entrada 3 3 2 3 2 2 2" xfId="17699"/>
    <cellStyle name="Entrada 3 3 2 3 2 2 3" xfId="20824"/>
    <cellStyle name="Entrada 3 3 2 3 2 3" xfId="9757"/>
    <cellStyle name="Entrada 3 3 2 3 2 4" xfId="14990"/>
    <cellStyle name="Entrada 3 3 2 3 2 5" xfId="15568"/>
    <cellStyle name="Entrada 3 3 2 3 3" xfId="4061"/>
    <cellStyle name="Entrada 3 3 2 3 3 2" xfId="15265"/>
    <cellStyle name="Entrada 3 3 2 3 3 3" xfId="13930"/>
    <cellStyle name="Entrada 3 3 2 3 4" xfId="4444"/>
    <cellStyle name="Entrada 3 3 2 3 4 2" xfId="15540"/>
    <cellStyle name="Entrada 3 3 2 3 4 3" xfId="13561"/>
    <cellStyle name="Entrada 3 3 2 3 5" xfId="4826"/>
    <cellStyle name="Entrada 3 3 2 3 5 2" xfId="15812"/>
    <cellStyle name="Entrada 3 3 2 3 5 3" xfId="13180"/>
    <cellStyle name="Entrada 3 3 2 3 6" xfId="5597"/>
    <cellStyle name="Entrada 3 3 2 3 6 2" xfId="16408"/>
    <cellStyle name="Entrada 3 3 2 3 6 3" xfId="19115"/>
    <cellStyle name="Entrada 3 3 2 3 7" xfId="9421"/>
    <cellStyle name="Entrada 3 3 2 3 8" xfId="14710"/>
    <cellStyle name="Entrada 3 3 2 3 9" xfId="16687"/>
    <cellStyle name="Entrada 3 3 2 4" xfId="2909"/>
    <cellStyle name="Entrada 3 3 2 4 2" xfId="7121"/>
    <cellStyle name="Entrada 3 3 2 4 2 2" xfId="11255"/>
    <cellStyle name="Entrada 3 3 2 4 2 3" xfId="17541"/>
    <cellStyle name="Entrada 3 3 2 4 2 4" xfId="20639"/>
    <cellStyle name="Entrada 3 3 2 4 3" xfId="5412"/>
    <cellStyle name="Entrada 3 3 2 4 3 2" xfId="16251"/>
    <cellStyle name="Entrada 3 3 2 4 3 3" xfId="18930"/>
    <cellStyle name="Entrada 3 3 2 4 4" xfId="9061"/>
    <cellStyle name="Entrada 3 3 2 4 5" xfId="14435"/>
    <cellStyle name="Entrada 3 3 2 4 6" xfId="18107"/>
    <cellStyle name="Entrada 3 3 2 5" xfId="6390"/>
    <cellStyle name="Entrada 3 3 2 5 2" xfId="8098"/>
    <cellStyle name="Entrada 3 3 2 5 2 2" xfId="12066"/>
    <cellStyle name="Entrada 3 3 2 5 2 3" xfId="18304"/>
    <cellStyle name="Entrada 3 3 2 5 2 4" xfId="21616"/>
    <cellStyle name="Entrada 3 3 2 5 3" xfId="10908"/>
    <cellStyle name="Entrada 3 3 2 5 4" xfId="17013"/>
    <cellStyle name="Entrada 3 3 2 5 5" xfId="19908"/>
    <cellStyle name="Entrada 3 3 2 6" xfId="6622"/>
    <cellStyle name="Entrada 3 3 2 6 2" xfId="8330"/>
    <cellStyle name="Entrada 3 3 2 6 2 2" xfId="12298"/>
    <cellStyle name="Entrada 3 3 2 6 2 3" xfId="18475"/>
    <cellStyle name="Entrada 3 3 2 6 2 4" xfId="21848"/>
    <cellStyle name="Entrada 3 3 2 6 3" xfId="10948"/>
    <cellStyle name="Entrada 3 3 2 6 4" xfId="17184"/>
    <cellStyle name="Entrada 3 3 2 6 5" xfId="20140"/>
    <cellStyle name="Entrada 3 3 2 7" xfId="6854"/>
    <cellStyle name="Entrada 3 3 2 7 2" xfId="8562"/>
    <cellStyle name="Entrada 3 3 2 7 2 2" xfId="12530"/>
    <cellStyle name="Entrada 3 3 2 7 2 3" xfId="18646"/>
    <cellStyle name="Entrada 3 3 2 7 2 4" xfId="22080"/>
    <cellStyle name="Entrada 3 3 2 7 3" xfId="10988"/>
    <cellStyle name="Entrada 3 3 2 7 4" xfId="17354"/>
    <cellStyle name="Entrada 3 3 2 7 5" xfId="20372"/>
    <cellStyle name="Entrada 3 3 2 8" xfId="5823"/>
    <cellStyle name="Entrada 3 3 2 8 2" xfId="10583"/>
    <cellStyle name="Entrada 3 3 2 8 3" xfId="16585"/>
    <cellStyle name="Entrada 3 3 2 8 4" xfId="19341"/>
    <cellStyle name="Entrada 3 3 2 9" xfId="7531"/>
    <cellStyle name="Entrada 3 3 2 9 2" xfId="11569"/>
    <cellStyle name="Entrada 3 3 2 9 3" xfId="17877"/>
    <cellStyle name="Entrada 3 3 2 9 4" xfId="21049"/>
    <cellStyle name="Entrada 3 3 3" xfId="2664"/>
    <cellStyle name="Entrada 3 3 3 10" xfId="4882"/>
    <cellStyle name="Entrada 3 3 3 10 2" xfId="15857"/>
    <cellStyle name="Entrada 3 3 3 10 3" xfId="13124"/>
    <cellStyle name="Entrada 3 3 3 11" xfId="8821"/>
    <cellStyle name="Entrada 3 3 3 12" xfId="14239"/>
    <cellStyle name="Entrada 3 3 3 2" xfId="3156"/>
    <cellStyle name="Entrada 3 3 3 2 10" xfId="9286"/>
    <cellStyle name="Entrada 3 3 3 2 11" xfId="14607"/>
    <cellStyle name="Entrada 3 3 3 2 12" xfId="15219"/>
    <cellStyle name="Entrada 3 3 3 2 2" xfId="3543"/>
    <cellStyle name="Entrada 3 3 3 2 2 2" xfId="7280"/>
    <cellStyle name="Entrada 3 3 3 2 2 2 2" xfId="11385"/>
    <cellStyle name="Entrada 3 3 3 2 2 2 3" xfId="17678"/>
    <cellStyle name="Entrada 3 3 3 2 2 2 4" xfId="20798"/>
    <cellStyle name="Entrada 3 3 3 2 2 3" xfId="5571"/>
    <cellStyle name="Entrada 3 3 3 2 2 3 2" xfId="16387"/>
    <cellStyle name="Entrada 3 3 3 2 2 3 3" xfId="19089"/>
    <cellStyle name="Entrada 3 3 3 2 2 4" xfId="9635"/>
    <cellStyle name="Entrada 3 3 3 2 2 5" xfId="14887"/>
    <cellStyle name="Entrada 3 3 3 2 2 6" xfId="18568"/>
    <cellStyle name="Entrada 3 3 3 2 3" xfId="3926"/>
    <cellStyle name="Entrada 3 3 3 2 3 2" xfId="5074"/>
    <cellStyle name="Entrada 3 3 3 2 3 2 2" xfId="10325"/>
    <cellStyle name="Entrada 3 3 3 2 3 2 3" xfId="16014"/>
    <cellStyle name="Entrada 3 3 3 2 3 2 4" xfId="12958"/>
    <cellStyle name="Entrada 3 3 3 2 3 3" xfId="5293"/>
    <cellStyle name="Entrada 3 3 3 2 3 3 2" xfId="16169"/>
    <cellStyle name="Entrada 3 3 3 2 3 3 3" xfId="18811"/>
    <cellStyle name="Entrada 3 3 3 2 3 4" xfId="9849"/>
    <cellStyle name="Entrada 3 3 3 2 3 5" xfId="15163"/>
    <cellStyle name="Entrada 3 3 3 2 3 6" xfId="14065"/>
    <cellStyle name="Entrada 3 3 3 2 4" xfId="4309"/>
    <cellStyle name="Entrada 3 3 3 2 4 2" xfId="8184"/>
    <cellStyle name="Entrada 3 3 3 2 4 2 2" xfId="12152"/>
    <cellStyle name="Entrada 3 3 3 2 4 2 3" xfId="18379"/>
    <cellStyle name="Entrada 3 3 3 2 4 2 4" xfId="21702"/>
    <cellStyle name="Entrada 3 3 3 2 4 3" xfId="6476"/>
    <cellStyle name="Entrada 3 3 3 2 4 3 2" xfId="17088"/>
    <cellStyle name="Entrada 3 3 3 2 4 3 3" xfId="19994"/>
    <cellStyle name="Entrada 3 3 3 2 4 4" xfId="10027"/>
    <cellStyle name="Entrada 3 3 3 2 4 5" xfId="15438"/>
    <cellStyle name="Entrada 3 3 3 2 4 6" xfId="13696"/>
    <cellStyle name="Entrada 3 3 3 2 5" xfId="4691"/>
    <cellStyle name="Entrada 3 3 3 2 5 2" xfId="8416"/>
    <cellStyle name="Entrada 3 3 3 2 5 2 2" xfId="12384"/>
    <cellStyle name="Entrada 3 3 3 2 5 2 3" xfId="18550"/>
    <cellStyle name="Entrada 3 3 3 2 5 2 4" xfId="21934"/>
    <cellStyle name="Entrada 3 3 3 2 5 3" xfId="6708"/>
    <cellStyle name="Entrada 3 3 3 2 5 3 2" xfId="17259"/>
    <cellStyle name="Entrada 3 3 3 2 5 3 3" xfId="20226"/>
    <cellStyle name="Entrada 3 3 3 2 5 4" xfId="10204"/>
    <cellStyle name="Entrada 3 3 3 2 5 5" xfId="15712"/>
    <cellStyle name="Entrada 3 3 3 2 5 6" xfId="13314"/>
    <cellStyle name="Entrada 3 3 3 2 6" xfId="6940"/>
    <cellStyle name="Entrada 3 3 3 2 6 2" xfId="8648"/>
    <cellStyle name="Entrada 3 3 3 2 6 2 2" xfId="12616"/>
    <cellStyle name="Entrada 3 3 3 2 6 2 3" xfId="18721"/>
    <cellStyle name="Entrada 3 3 3 2 6 2 4" xfId="22166"/>
    <cellStyle name="Entrada 3 3 3 2 6 3" xfId="11074"/>
    <cellStyle name="Entrada 3 3 3 2 6 4" xfId="17429"/>
    <cellStyle name="Entrada 3 3 3 2 6 5" xfId="20458"/>
    <cellStyle name="Entrada 3 3 3 2 7" xfId="5928"/>
    <cellStyle name="Entrada 3 3 3 2 7 2" xfId="10669"/>
    <cellStyle name="Entrada 3 3 3 2 7 3" xfId="16667"/>
    <cellStyle name="Entrada 3 3 3 2 7 4" xfId="19446"/>
    <cellStyle name="Entrada 3 3 3 2 8" xfId="7636"/>
    <cellStyle name="Entrada 3 3 3 2 8 2" xfId="11657"/>
    <cellStyle name="Entrada 3 3 3 2 8 3" xfId="17959"/>
    <cellStyle name="Entrada 3 3 3 2 8 4" xfId="21154"/>
    <cellStyle name="Entrada 3 3 3 2 9" xfId="5024"/>
    <cellStyle name="Entrada 3 3 3 2 9 2" xfId="15982"/>
    <cellStyle name="Entrada 3 3 3 2 9 3" xfId="12995"/>
    <cellStyle name="Entrada 3 3 3 3" xfId="3026"/>
    <cellStyle name="Entrada 3 3 3 3 2" xfId="3413"/>
    <cellStyle name="Entrada 3 3 3 3 2 2" xfId="7427"/>
    <cellStyle name="Entrada 3 3 3 3 2 2 2" xfId="17795"/>
    <cellStyle name="Entrada 3 3 3 3 2 2 3" xfId="20945"/>
    <cellStyle name="Entrada 3 3 3 3 2 3" xfId="9531"/>
    <cellStyle name="Entrada 3 3 3 3 2 4" xfId="14783"/>
    <cellStyle name="Entrada 3 3 3 3 2 5" xfId="16843"/>
    <cellStyle name="Entrada 3 3 3 3 3" xfId="3796"/>
    <cellStyle name="Entrada 3 3 3 3 3 2" xfId="15059"/>
    <cellStyle name="Entrada 3 3 3 3 3 3" xfId="14960"/>
    <cellStyle name="Entrada 3 3 3 3 4" xfId="4179"/>
    <cellStyle name="Entrada 3 3 3 3 4 2" xfId="15334"/>
    <cellStyle name="Entrada 3 3 3 3 4 3" xfId="13826"/>
    <cellStyle name="Entrada 3 3 3 3 5" xfId="4561"/>
    <cellStyle name="Entrada 3 3 3 3 5 2" xfId="15608"/>
    <cellStyle name="Entrada 3 3 3 3 5 3" xfId="13444"/>
    <cellStyle name="Entrada 3 3 3 3 6" xfId="5718"/>
    <cellStyle name="Entrada 3 3 3 3 6 2" xfId="16504"/>
    <cellStyle name="Entrada 3 3 3 3 6 3" xfId="19236"/>
    <cellStyle name="Entrada 3 3 3 3 7" xfId="9168"/>
    <cellStyle name="Entrada 3 3 3 3 8" xfId="14503"/>
    <cellStyle name="Entrada 3 3 3 3 9" xfId="14675"/>
    <cellStyle name="Entrada 3 3 3 4" xfId="2864"/>
    <cellStyle name="Entrada 3 3 3 4 2" xfId="4985"/>
    <cellStyle name="Entrada 3 3 3 4 2 2" xfId="10302"/>
    <cellStyle name="Entrada 3 3 3 4 2 3" xfId="15951"/>
    <cellStyle name="Entrada 3 3 3 4 2 4" xfId="13034"/>
    <cellStyle name="Entrada 3 3 3 4 3" xfId="5341"/>
    <cellStyle name="Entrada 3 3 3 4 3 2" xfId="16208"/>
    <cellStyle name="Entrada 3 3 3 4 3 3" xfId="18859"/>
    <cellStyle name="Entrada 3 3 3 4 4" xfId="9017"/>
    <cellStyle name="Entrada 3 3 3 4 5" xfId="14400"/>
    <cellStyle name="Entrada 3 3 3 4 6" xfId="17296"/>
    <cellStyle name="Entrada 3 3 3 5" xfId="5533"/>
    <cellStyle name="Entrada 3 3 3 5 2" xfId="7242"/>
    <cellStyle name="Entrada 3 3 3 5 2 2" xfId="11353"/>
    <cellStyle name="Entrada 3 3 3 5 2 3" xfId="17645"/>
    <cellStyle name="Entrada 3 3 3 5 2 4" xfId="20760"/>
    <cellStyle name="Entrada 3 3 3 5 3" xfId="10493"/>
    <cellStyle name="Entrada 3 3 3 5 4" xfId="16354"/>
    <cellStyle name="Entrada 3 3 3 5 5" xfId="19051"/>
    <cellStyle name="Entrada 3 3 3 6" xfId="6182"/>
    <cellStyle name="Entrada 3 3 3 6 2" xfId="7890"/>
    <cellStyle name="Entrada 3 3 3 6 2 2" xfId="11879"/>
    <cellStyle name="Entrada 3 3 3 6 2 3" xfId="18146"/>
    <cellStyle name="Entrada 3 3 3 6 2 4" xfId="21408"/>
    <cellStyle name="Entrada 3 3 3 6 3" xfId="10836"/>
    <cellStyle name="Entrada 3 3 3 6 4" xfId="16854"/>
    <cellStyle name="Entrada 3 3 3 6 5" xfId="19700"/>
    <cellStyle name="Entrada 3 3 3 7" xfId="5425"/>
    <cellStyle name="Entrada 3 3 3 7 2" xfId="7134"/>
    <cellStyle name="Entrada 3 3 3 7 2 2" xfId="11268"/>
    <cellStyle name="Entrada 3 3 3 7 2 3" xfId="17553"/>
    <cellStyle name="Entrada 3 3 3 7 2 4" xfId="20652"/>
    <cellStyle name="Entrada 3 3 3 7 3" xfId="10442"/>
    <cellStyle name="Entrada 3 3 3 7 4" xfId="16263"/>
    <cellStyle name="Entrada 3 3 3 7 5" xfId="18943"/>
    <cellStyle name="Entrada 3 3 3 8" xfId="5752"/>
    <cellStyle name="Entrada 3 3 3 8 2" xfId="10532"/>
    <cellStyle name="Entrada 3 3 3 8 3" xfId="16532"/>
    <cellStyle name="Entrada 3 3 3 8 4" xfId="19270"/>
    <cellStyle name="Entrada 3 3 3 9" xfId="7461"/>
    <cellStyle name="Entrada 3 3 3 9 2" xfId="11519"/>
    <cellStyle name="Entrada 3 3 3 9 3" xfId="17823"/>
    <cellStyle name="Entrada 3 3 3 9 4" xfId="20979"/>
    <cellStyle name="Entrada 3 3 4" xfId="3177"/>
    <cellStyle name="Entrada 3 3 4 10" xfId="9307"/>
    <cellStyle name="Entrada 3 3 4 11" xfId="14625"/>
    <cellStyle name="Entrada 3 3 4 12" xfId="14746"/>
    <cellStyle name="Entrada 3 3 4 2" xfId="3564"/>
    <cellStyle name="Entrada 3 3 4 2 2" xfId="7319"/>
    <cellStyle name="Entrada 3 3 4 2 2 2" xfId="11409"/>
    <cellStyle name="Entrada 3 3 4 2 2 3" xfId="17712"/>
    <cellStyle name="Entrada 3 3 4 2 2 4" xfId="20837"/>
    <cellStyle name="Entrada 3 3 4 2 3" xfId="5610"/>
    <cellStyle name="Entrada 3 3 4 2 3 2" xfId="16421"/>
    <cellStyle name="Entrada 3 3 4 2 3 3" xfId="19128"/>
    <cellStyle name="Entrada 3 3 4 2 4" xfId="9656"/>
    <cellStyle name="Entrada 3 3 4 2 5" xfId="14905"/>
    <cellStyle name="Entrada 3 3 4 2 6" xfId="17948"/>
    <cellStyle name="Entrada 3 3 4 3" xfId="3947"/>
    <cellStyle name="Entrada 3 3 4 3 2" xfId="7794"/>
    <cellStyle name="Entrada 3 3 4 3 2 2" xfId="11810"/>
    <cellStyle name="Entrada 3 3 4 3 2 3" xfId="18062"/>
    <cellStyle name="Entrada 3 3 4 3 2 4" xfId="21312"/>
    <cellStyle name="Entrada 3 3 4 3 3" xfId="6086"/>
    <cellStyle name="Entrada 3 3 4 3 3 2" xfId="16770"/>
    <cellStyle name="Entrada 3 3 4 3 3 3" xfId="19604"/>
    <cellStyle name="Entrada 3 3 4 3 4" xfId="9870"/>
    <cellStyle name="Entrada 3 3 4 3 5" xfId="15181"/>
    <cellStyle name="Entrada 3 3 4 3 6" xfId="14044"/>
    <cellStyle name="Entrada 3 3 4 4" xfId="4330"/>
    <cellStyle name="Entrada 3 3 4 4 2" xfId="8163"/>
    <cellStyle name="Entrada 3 3 4 4 2 2" xfId="12131"/>
    <cellStyle name="Entrada 3 3 4 4 2 3" xfId="18361"/>
    <cellStyle name="Entrada 3 3 4 4 2 4" xfId="21681"/>
    <cellStyle name="Entrada 3 3 4 4 3" xfId="6455"/>
    <cellStyle name="Entrada 3 3 4 4 3 2" xfId="17070"/>
    <cellStyle name="Entrada 3 3 4 4 3 3" xfId="19973"/>
    <cellStyle name="Entrada 3 3 4 4 4" xfId="10048"/>
    <cellStyle name="Entrada 3 3 4 4 5" xfId="15456"/>
    <cellStyle name="Entrada 3 3 4 4 6" xfId="13675"/>
    <cellStyle name="Entrada 3 3 4 5" xfId="4712"/>
    <cellStyle name="Entrada 3 3 4 5 2" xfId="8395"/>
    <cellStyle name="Entrada 3 3 4 5 2 2" xfId="12363"/>
    <cellStyle name="Entrada 3 3 4 5 2 3" xfId="18532"/>
    <cellStyle name="Entrada 3 3 4 5 2 4" xfId="21913"/>
    <cellStyle name="Entrada 3 3 4 5 3" xfId="6687"/>
    <cellStyle name="Entrada 3 3 4 5 3 2" xfId="17241"/>
    <cellStyle name="Entrada 3 3 4 5 3 3" xfId="20205"/>
    <cellStyle name="Entrada 3 3 4 5 4" xfId="10225"/>
    <cellStyle name="Entrada 3 3 4 5 5" xfId="15730"/>
    <cellStyle name="Entrada 3 3 4 5 6" xfId="13293"/>
    <cellStyle name="Entrada 3 3 4 6" xfId="6919"/>
    <cellStyle name="Entrada 3 3 4 6 2" xfId="8627"/>
    <cellStyle name="Entrada 3 3 4 6 2 2" xfId="12595"/>
    <cellStyle name="Entrada 3 3 4 6 2 3" xfId="18703"/>
    <cellStyle name="Entrada 3 3 4 6 2 4" xfId="22145"/>
    <cellStyle name="Entrada 3 3 4 6 3" xfId="11053"/>
    <cellStyle name="Entrada 3 3 4 6 4" xfId="17411"/>
    <cellStyle name="Entrada 3 3 4 6 5" xfId="20437"/>
    <cellStyle name="Entrada 3 3 4 7" xfId="5907"/>
    <cellStyle name="Entrada 3 3 4 7 2" xfId="10648"/>
    <cellStyle name="Entrada 3 3 4 7 3" xfId="16649"/>
    <cellStyle name="Entrada 3 3 4 7 4" xfId="19425"/>
    <cellStyle name="Entrada 3 3 4 8" xfId="7615"/>
    <cellStyle name="Entrada 3 3 4 8 2" xfId="11636"/>
    <cellStyle name="Entrada 3 3 4 8 3" xfId="17941"/>
    <cellStyle name="Entrada 3 3 4 8 4" xfId="21133"/>
    <cellStyle name="Entrada 3 3 4 9" xfId="5002"/>
    <cellStyle name="Entrada 3 3 4 9 2" xfId="15964"/>
    <cellStyle name="Entrada 3 3 4 9 3" xfId="13017"/>
    <cellStyle name="Entrada 3 3 5" xfId="3046"/>
    <cellStyle name="Entrada 3 3 5 2" xfId="3433"/>
    <cellStyle name="Entrada 3 3 5 2 2" xfId="7228"/>
    <cellStyle name="Entrada 3 3 5 2 2 2" xfId="17631"/>
    <cellStyle name="Entrada 3 3 5 2 2 3" xfId="20746"/>
    <cellStyle name="Entrada 3 3 5 2 3" xfId="9545"/>
    <cellStyle name="Entrada 3 3 5 2 4" xfId="14799"/>
    <cellStyle name="Entrada 3 3 5 2 5" xfId="17216"/>
    <cellStyle name="Entrada 3 3 5 3" xfId="3816"/>
    <cellStyle name="Entrada 3 3 5 3 2" xfId="15075"/>
    <cellStyle name="Entrada 3 3 5 3 3" xfId="14314"/>
    <cellStyle name="Entrada 3 3 5 4" xfId="4199"/>
    <cellStyle name="Entrada 3 3 5 4 2" xfId="15350"/>
    <cellStyle name="Entrada 3 3 5 4 3" xfId="13806"/>
    <cellStyle name="Entrada 3 3 5 5" xfId="4581"/>
    <cellStyle name="Entrada 3 3 5 5 2" xfId="15624"/>
    <cellStyle name="Entrada 3 3 5 5 3" xfId="13424"/>
    <cellStyle name="Entrada 3 3 5 6" xfId="5519"/>
    <cellStyle name="Entrada 3 3 5 6 2" xfId="16340"/>
    <cellStyle name="Entrada 3 3 5 6 3" xfId="19037"/>
    <cellStyle name="Entrada 3 3 5 7" xfId="9186"/>
    <cellStyle name="Entrada 3 3 5 8" xfId="14519"/>
    <cellStyle name="Entrada 3 3 5 9" xfId="15858"/>
    <cellStyle name="Entrada 3 3 6" xfId="6126"/>
    <cellStyle name="Entrada 3 3 6 2" xfId="7834"/>
    <cellStyle name="Entrada 3 3 6 2 2" xfId="11840"/>
    <cellStyle name="Entrada 3 3 6 2 3" xfId="18096"/>
    <cellStyle name="Entrada 3 3 6 2 4" xfId="21352"/>
    <cellStyle name="Entrada 3 3 6 3" xfId="10817"/>
    <cellStyle name="Entrada 3 3 6 4" xfId="16804"/>
    <cellStyle name="Entrada 3 3 6 5" xfId="19644"/>
    <cellStyle name="Entrada 3 3 7" xfId="5423"/>
    <cellStyle name="Entrada 3 3 7 2" xfId="7132"/>
    <cellStyle name="Entrada 3 3 7 2 2" xfId="11266"/>
    <cellStyle name="Entrada 3 3 7 2 3" xfId="17551"/>
    <cellStyle name="Entrada 3 3 7 2 4" xfId="20650"/>
    <cellStyle name="Entrada 3 3 7 3" xfId="10440"/>
    <cellStyle name="Entrada 3 3 7 4" xfId="16261"/>
    <cellStyle name="Entrada 3 3 7 5" xfId="18941"/>
    <cellStyle name="Entrada 3 3 8" xfId="5589"/>
    <cellStyle name="Entrada 3 3 8 2" xfId="7298"/>
    <cellStyle name="Entrada 3 3 8 2 2" xfId="11403"/>
    <cellStyle name="Entrada 3 3 8 2 3" xfId="17692"/>
    <cellStyle name="Entrada 3 3 8 2 4" xfId="20816"/>
    <cellStyle name="Entrada 3 3 8 3" xfId="10498"/>
    <cellStyle name="Entrada 3 3 8 4" xfId="16401"/>
    <cellStyle name="Entrada 3 3 8 5" xfId="19107"/>
    <cellStyle name="Entrada 3 3 9" xfId="6074"/>
    <cellStyle name="Entrada 3 3 9 2" xfId="7782"/>
    <cellStyle name="Entrada 3 3 9 2 2" xfId="11802"/>
    <cellStyle name="Entrada 3 3 9 2 3" xfId="18051"/>
    <cellStyle name="Entrada 3 3 9 2 4" xfId="21300"/>
    <cellStyle name="Entrada 3 3 9 3" xfId="10800"/>
    <cellStyle name="Entrada 3 3 9 4" xfId="16759"/>
    <cellStyle name="Entrada 3 3 9 5" xfId="19592"/>
    <cellStyle name="Entrada 3 4" xfId="3000"/>
    <cellStyle name="Entrada 3 4 2" xfId="3387"/>
    <cellStyle name="Entrada 3 4 2 2" xfId="14764"/>
    <cellStyle name="Entrada 3 4 2 3" xfId="18695"/>
    <cellStyle name="Entrada 3 4 3" xfId="3770"/>
    <cellStyle name="Entrada 3 4 3 2" xfId="15040"/>
    <cellStyle name="Entrada 3 4 3 3" xfId="14452"/>
    <cellStyle name="Entrada 3 4 4" xfId="4153"/>
    <cellStyle name="Entrada 3 4 4 2" xfId="15315"/>
    <cellStyle name="Entrada 3 4 4 3" xfId="13847"/>
    <cellStyle name="Entrada 3 4 5" xfId="4535"/>
    <cellStyle name="Entrada 3 4 5 2" xfId="15589"/>
    <cellStyle name="Entrada 3 4 5 3" xfId="13470"/>
    <cellStyle name="Entrada 3 4 6" xfId="14484"/>
    <cellStyle name="Entrada 3 4 7" xfId="14232"/>
    <cellStyle name="Entrada 3 5" xfId="3086"/>
    <cellStyle name="Entrada 3 5 2" xfId="3473"/>
    <cellStyle name="Entrada 3 5 2 2" xfId="14830"/>
    <cellStyle name="Entrada 3 5 2 3" xfId="16126"/>
    <cellStyle name="Entrada 3 5 3" xfId="3856"/>
    <cellStyle name="Entrada 3 5 3 2" xfId="15106"/>
    <cellStyle name="Entrada 3 5 3 3" xfId="14198"/>
    <cellStyle name="Entrada 3 5 4" xfId="4239"/>
    <cellStyle name="Entrada 3 5 4 2" xfId="15381"/>
    <cellStyle name="Entrada 3 5 4 3" xfId="13766"/>
    <cellStyle name="Entrada 3 5 5" xfId="4621"/>
    <cellStyle name="Entrada 3 5 5 2" xfId="15655"/>
    <cellStyle name="Entrada 3 5 5 3" xfId="13384"/>
    <cellStyle name="Entrada 3 5 6" xfId="14550"/>
    <cellStyle name="Entrada 3 5 7" xfId="14342"/>
    <cellStyle name="Entrada 3 6" xfId="22386"/>
    <cellStyle name="Entrada 3 7" xfId="2065"/>
    <cellStyle name="Entrada 4" xfId="2299"/>
    <cellStyle name="Estilo 1" xfId="251"/>
    <cellStyle name="Estilo 1 2" xfId="252"/>
    <cellStyle name="Estilo 1 2 2" xfId="253"/>
    <cellStyle name="Estilo 1 2 2 2" xfId="254"/>
    <cellStyle name="Estilo 1 2 3" xfId="255"/>
    <cellStyle name="Estilo 1 2 3 2" xfId="256"/>
    <cellStyle name="Estilo 1 2 4" xfId="257"/>
    <cellStyle name="Estilo 1 3" xfId="258"/>
    <cellStyle name="Estilo 1 3 2" xfId="259"/>
    <cellStyle name="Estilo 1 3 2 2" xfId="260"/>
    <cellStyle name="Estilo 1 3 3" xfId="261"/>
    <cellStyle name="Estilo 1 3 3 2" xfId="262"/>
    <cellStyle name="Estilo 1 3 4" xfId="263"/>
    <cellStyle name="Estilo 1 4" xfId="264"/>
    <cellStyle name="Estilo 1 5" xfId="265"/>
    <cellStyle name="Estilo 1 6" xfId="266"/>
    <cellStyle name="Estilo 1 7" xfId="267"/>
    <cellStyle name="Euro" xfId="268"/>
    <cellStyle name="Euro 2" xfId="269"/>
    <cellStyle name="Euro 2 2" xfId="270"/>
    <cellStyle name="Euro 3" xfId="271"/>
    <cellStyle name="Euro 4" xfId="272"/>
    <cellStyle name="Excel Built-in Excel Built-in Excel Built-in Excel Built-in Excel Built-in Excel Built-in Excel Built-in Excel Built-in Separador de milhares 4" xfId="26197"/>
    <cellStyle name="Excel Built-in Excel Built-in Excel Built-in Excel Built-in Excel Built-in Excel Built-in Excel Built-in Separador de milhares 4" xfId="26198"/>
    <cellStyle name="Excel Built-in Normal" xfId="26199"/>
    <cellStyle name="Excel Built-in Normal 1" xfId="26200"/>
    <cellStyle name="Excel Built-in Normal 2" xfId="26685"/>
    <cellStyle name="Excel Built-in Normal 3" xfId="26686"/>
    <cellStyle name="Excel_BuiltIn_Comma" xfId="273"/>
    <cellStyle name="Explanatory Text" xfId="274"/>
    <cellStyle name="Explanatory Text 2" xfId="22736"/>
    <cellStyle name="Explanatory Text 3" xfId="2535"/>
    <cellStyle name="Fixed" xfId="26687"/>
    <cellStyle name="Fixo" xfId="26688"/>
    <cellStyle name="Followed Hyperlink" xfId="26689"/>
    <cellStyle name="GLEICY" xfId="33833"/>
    <cellStyle name="GLEICY 2" xfId="33834"/>
    <cellStyle name="Good" xfId="275"/>
    <cellStyle name="Grey" xfId="26690"/>
    <cellStyle name="Heading" xfId="276"/>
    <cellStyle name="Heading 1" xfId="277"/>
    <cellStyle name="Heading 1 2" xfId="22737"/>
    <cellStyle name="Heading 1 3" xfId="2528"/>
    <cellStyle name="Heading 2" xfId="278"/>
    <cellStyle name="Heading 2 2" xfId="22738"/>
    <cellStyle name="Heading 2 3" xfId="2529"/>
    <cellStyle name="Heading 3" xfId="279"/>
    <cellStyle name="Heading 3 2" xfId="22739"/>
    <cellStyle name="Heading 3 2 2" xfId="26671"/>
    <cellStyle name="Heading 3 3" xfId="2530"/>
    <cellStyle name="Heading 3 4" xfId="26311"/>
    <cellStyle name="Heading 4" xfId="280"/>
    <cellStyle name="Heading 4 2" xfId="22740"/>
    <cellStyle name="Heading 4 3" xfId="2531"/>
    <cellStyle name="Heading 5" xfId="26201"/>
    <cellStyle name="Heading1" xfId="281"/>
    <cellStyle name="Heading1 2" xfId="26202"/>
    <cellStyle name="Hiperlink 2" xfId="26691"/>
    <cellStyle name="Hyperlink 2" xfId="282"/>
    <cellStyle name="Incorrecto 2" xfId="283"/>
    <cellStyle name="Incorreto" xfId="9" builtinId="27" customBuiltin="1"/>
    <cellStyle name="Incorreto 2" xfId="284"/>
    <cellStyle name="Indefinido" xfId="26692"/>
    <cellStyle name="Input" xfId="285"/>
    <cellStyle name="Input [yellow]" xfId="26693"/>
    <cellStyle name="Input 2" xfId="2623"/>
    <cellStyle name="Input 2 10" xfId="5263"/>
    <cellStyle name="Input 2 10 2" xfId="10403"/>
    <cellStyle name="Input 2 10 3" xfId="16145"/>
    <cellStyle name="Input 2 10 4" xfId="12831"/>
    <cellStyle name="Input 2 11" xfId="4849"/>
    <cellStyle name="Input 2 11 2" xfId="15827"/>
    <cellStyle name="Input 2 11 3" xfId="13157"/>
    <cellStyle name="Input 2 12" xfId="8786"/>
    <cellStyle name="Input 2 13" xfId="14149"/>
    <cellStyle name="Input 2 2" xfId="2712"/>
    <cellStyle name="Input 2 2 10" xfId="7488"/>
    <cellStyle name="Input 2 2 10 2" xfId="11542"/>
    <cellStyle name="Input 2 2 10 3" xfId="17844"/>
    <cellStyle name="Input 2 2 10 4" xfId="21006"/>
    <cellStyle name="Input 2 2 11" xfId="4905"/>
    <cellStyle name="Input 2 2 11 2" xfId="15876"/>
    <cellStyle name="Input 2 2 11 3" xfId="14108"/>
    <cellStyle name="Input 2 2 12" xfId="8867"/>
    <cellStyle name="Input 2 2 13" xfId="14279"/>
    <cellStyle name="Input 2 2 14" xfId="14971"/>
    <cellStyle name="Input 2 2 2" xfId="2651"/>
    <cellStyle name="Input 2 2 2 10" xfId="4878"/>
    <cellStyle name="Input 2 2 2 10 2" xfId="15853"/>
    <cellStyle name="Input 2 2 2 10 3" xfId="13128"/>
    <cellStyle name="Input 2 2 2 11" xfId="8808"/>
    <cellStyle name="Input 2 2 2 12" xfId="14228"/>
    <cellStyle name="Input 2 2 2 2" xfId="3143"/>
    <cellStyle name="Input 2 2 2 2 10" xfId="9273"/>
    <cellStyle name="Input 2 2 2 2 11" xfId="14596"/>
    <cellStyle name="Input 2 2 2 2 12" xfId="16113"/>
    <cellStyle name="Input 2 2 2 2 2" xfId="3530"/>
    <cellStyle name="Input 2 2 2 2 2 2" xfId="7350"/>
    <cellStyle name="Input 2 2 2 2 2 2 2" xfId="11436"/>
    <cellStyle name="Input 2 2 2 2 2 2 3" xfId="17738"/>
    <cellStyle name="Input 2 2 2 2 2 2 4" xfId="20868"/>
    <cellStyle name="Input 2 2 2 2 2 3" xfId="5641"/>
    <cellStyle name="Input 2 2 2 2 2 3 2" xfId="16447"/>
    <cellStyle name="Input 2 2 2 2 2 3 3" xfId="19159"/>
    <cellStyle name="Input 2 2 2 2 2 4" xfId="9622"/>
    <cellStyle name="Input 2 2 2 2 2 5" xfId="14876"/>
    <cellStyle name="Input 2 2 2 2 2 6" xfId="16497"/>
    <cellStyle name="Input 2 2 2 2 3" xfId="3913"/>
    <cellStyle name="Input 2 2 2 2 3 2" xfId="7176"/>
    <cellStyle name="Input 2 2 2 2 3 2 2" xfId="11306"/>
    <cellStyle name="Input 2 2 2 2 3 2 3" xfId="17587"/>
    <cellStyle name="Input 2 2 2 2 3 2 4" xfId="20694"/>
    <cellStyle name="Input 2 2 2 2 3 3" xfId="5467"/>
    <cellStyle name="Input 2 2 2 2 3 3 2" xfId="16297"/>
    <cellStyle name="Input 2 2 2 2 3 3 3" xfId="18985"/>
    <cellStyle name="Input 2 2 2 2 3 4" xfId="9836"/>
    <cellStyle name="Input 2 2 2 2 3 5" xfId="15152"/>
    <cellStyle name="Input 2 2 2 2 3 6" xfId="14078"/>
    <cellStyle name="Input 2 2 2 2 4" xfId="4296"/>
    <cellStyle name="Input 2 2 2 2 4 2" xfId="8135"/>
    <cellStyle name="Input 2 2 2 2 4 2 2" xfId="12103"/>
    <cellStyle name="Input 2 2 2 2 4 2 3" xfId="18339"/>
    <cellStyle name="Input 2 2 2 2 4 2 4" xfId="21653"/>
    <cellStyle name="Input 2 2 2 2 4 3" xfId="6427"/>
    <cellStyle name="Input 2 2 2 2 4 3 2" xfId="17048"/>
    <cellStyle name="Input 2 2 2 2 4 3 3" xfId="19945"/>
    <cellStyle name="Input 2 2 2 2 4 4" xfId="10014"/>
    <cellStyle name="Input 2 2 2 2 4 5" xfId="15427"/>
    <cellStyle name="Input 2 2 2 2 4 6" xfId="13709"/>
    <cellStyle name="Input 2 2 2 2 5" xfId="4678"/>
    <cellStyle name="Input 2 2 2 2 5 2" xfId="8367"/>
    <cellStyle name="Input 2 2 2 2 5 2 2" xfId="12335"/>
    <cellStyle name="Input 2 2 2 2 5 2 3" xfId="18510"/>
    <cellStyle name="Input 2 2 2 2 5 2 4" xfId="21885"/>
    <cellStyle name="Input 2 2 2 2 5 3" xfId="6659"/>
    <cellStyle name="Input 2 2 2 2 5 3 2" xfId="17219"/>
    <cellStyle name="Input 2 2 2 2 5 3 3" xfId="20177"/>
    <cellStyle name="Input 2 2 2 2 5 4" xfId="10191"/>
    <cellStyle name="Input 2 2 2 2 5 5" xfId="15701"/>
    <cellStyle name="Input 2 2 2 2 5 6" xfId="13327"/>
    <cellStyle name="Input 2 2 2 2 6" xfId="6891"/>
    <cellStyle name="Input 2 2 2 2 6 2" xfId="8599"/>
    <cellStyle name="Input 2 2 2 2 6 2 2" xfId="12567"/>
    <cellStyle name="Input 2 2 2 2 6 2 3" xfId="18681"/>
    <cellStyle name="Input 2 2 2 2 6 2 4" xfId="22117"/>
    <cellStyle name="Input 2 2 2 2 6 3" xfId="11025"/>
    <cellStyle name="Input 2 2 2 2 6 4" xfId="17389"/>
    <cellStyle name="Input 2 2 2 2 6 5" xfId="20409"/>
    <cellStyle name="Input 2 2 2 2 7" xfId="5879"/>
    <cellStyle name="Input 2 2 2 2 7 2" xfId="10620"/>
    <cellStyle name="Input 2 2 2 2 7 3" xfId="16627"/>
    <cellStyle name="Input 2 2 2 2 7 4" xfId="19397"/>
    <cellStyle name="Input 2 2 2 2 8" xfId="7587"/>
    <cellStyle name="Input 2 2 2 2 8 2" xfId="11608"/>
    <cellStyle name="Input 2 2 2 2 8 3" xfId="17919"/>
    <cellStyle name="Input 2 2 2 2 8 4" xfId="21105"/>
    <cellStyle name="Input 2 2 2 2 9" xfId="4969"/>
    <cellStyle name="Input 2 2 2 2 9 2" xfId="15937"/>
    <cellStyle name="Input 2 2 2 2 9 3" xfId="13050"/>
    <cellStyle name="Input 2 2 2 3" xfId="3262"/>
    <cellStyle name="Input 2 2 2 3 2" xfId="3649"/>
    <cellStyle name="Input 2 2 2 3 2 2" xfId="5121"/>
    <cellStyle name="Input 2 2 2 3 2 2 2" xfId="16053"/>
    <cellStyle name="Input 2 2 2 3 2 2 3" xfId="12793"/>
    <cellStyle name="Input 2 2 2 3 2 3" xfId="9740"/>
    <cellStyle name="Input 2 2 2 3 2 4" xfId="14968"/>
    <cellStyle name="Input 2 2 2 3 2 5" xfId="15523"/>
    <cellStyle name="Input 2 2 2 3 3" xfId="4032"/>
    <cellStyle name="Input 2 2 2 3 3 2" xfId="15243"/>
    <cellStyle name="Input 2 2 2 3 3 3" xfId="13959"/>
    <cellStyle name="Input 2 2 2 3 4" xfId="4415"/>
    <cellStyle name="Input 2 2 2 3 4 2" xfId="15519"/>
    <cellStyle name="Input 2 2 2 3 4 3" xfId="13590"/>
    <cellStyle name="Input 2 2 2 3 5" xfId="4797"/>
    <cellStyle name="Input 2 2 2 3 5 2" xfId="15791"/>
    <cellStyle name="Input 2 2 2 3 5 3" xfId="13209"/>
    <cellStyle name="Input 2 2 2 3 6" xfId="5281"/>
    <cellStyle name="Input 2 2 2 3 6 2" xfId="16159"/>
    <cellStyle name="Input 2 2 2 3 6 3" xfId="18799"/>
    <cellStyle name="Input 2 2 2 3 7" xfId="9392"/>
    <cellStyle name="Input 2 2 2 3 8" xfId="14688"/>
    <cellStyle name="Input 2 2 2 3 9" xfId="14462"/>
    <cellStyle name="Input 2 2 2 4" xfId="2851"/>
    <cellStyle name="Input 2 2 2 4 2" xfId="7828"/>
    <cellStyle name="Input 2 2 2 4 2 2" xfId="11836"/>
    <cellStyle name="Input 2 2 2 4 2 3" xfId="18092"/>
    <cellStyle name="Input 2 2 2 4 2 4" xfId="21346"/>
    <cellStyle name="Input 2 2 2 4 3" xfId="6120"/>
    <cellStyle name="Input 2 2 2 4 3 2" xfId="16800"/>
    <cellStyle name="Input 2 2 2 4 3 3" xfId="19638"/>
    <cellStyle name="Input 2 2 2 4 4" xfId="9004"/>
    <cellStyle name="Input 2 2 2 4 5" xfId="14389"/>
    <cellStyle name="Input 2 2 2 4 6" xfId="15510"/>
    <cellStyle name="Input 2 2 2 5" xfId="5448"/>
    <cellStyle name="Input 2 2 2 5 2" xfId="7157"/>
    <cellStyle name="Input 2 2 2 5 2 2" xfId="11288"/>
    <cellStyle name="Input 2 2 2 5 2 3" xfId="17571"/>
    <cellStyle name="Input 2 2 2 5 2 4" xfId="20675"/>
    <cellStyle name="Input 2 2 2 5 3" xfId="10462"/>
    <cellStyle name="Input 2 2 2 5 4" xfId="16281"/>
    <cellStyle name="Input 2 2 2 5 5" xfId="18966"/>
    <cellStyle name="Input 2 2 2 6" xfId="6114"/>
    <cellStyle name="Input 2 2 2 6 2" xfId="7822"/>
    <cellStyle name="Input 2 2 2 6 2 2" xfId="11832"/>
    <cellStyle name="Input 2 2 2 6 2 3" xfId="18086"/>
    <cellStyle name="Input 2 2 2 6 2 4" xfId="21340"/>
    <cellStyle name="Input 2 2 2 6 3" xfId="10812"/>
    <cellStyle name="Input 2 2 2 6 4" xfId="16794"/>
    <cellStyle name="Input 2 2 2 6 5" xfId="19632"/>
    <cellStyle name="Input 2 2 2 7" xfId="5318"/>
    <cellStyle name="Input 2 2 2 7 2" xfId="5096"/>
    <cellStyle name="Input 2 2 2 7 2 2" xfId="10343"/>
    <cellStyle name="Input 2 2 2 7 2 3" xfId="16032"/>
    <cellStyle name="Input 2 2 2 7 2 4" xfId="12806"/>
    <cellStyle name="Input 2 2 2 7 3" xfId="10421"/>
    <cellStyle name="Input 2 2 2 7 4" xfId="16190"/>
    <cellStyle name="Input 2 2 2 7 5" xfId="18836"/>
    <cellStyle name="Input 2 2 2 8" xfId="5747"/>
    <cellStyle name="Input 2 2 2 8 2" xfId="10528"/>
    <cellStyle name="Input 2 2 2 8 3" xfId="16527"/>
    <cellStyle name="Input 2 2 2 8 4" xfId="19265"/>
    <cellStyle name="Input 2 2 2 9" xfId="7456"/>
    <cellStyle name="Input 2 2 2 9 2" xfId="11515"/>
    <cellStyle name="Input 2 2 2 9 3" xfId="17818"/>
    <cellStyle name="Input 2 2 2 9 4" xfId="20974"/>
    <cellStyle name="Input 2 2 3" xfId="3202"/>
    <cellStyle name="Input 2 2 3 10" xfId="9332"/>
    <cellStyle name="Input 2 2 3 11" xfId="14644"/>
    <cellStyle name="Input 2 2 3 12" xfId="15207"/>
    <cellStyle name="Input 2 2 3 2" xfId="3589"/>
    <cellStyle name="Input 2 2 3 2 2" xfId="7254"/>
    <cellStyle name="Input 2 2 3 2 2 2" xfId="11359"/>
    <cellStyle name="Input 2 2 3 2 2 3" xfId="17655"/>
    <cellStyle name="Input 2 2 3 2 2 4" xfId="20772"/>
    <cellStyle name="Input 2 2 3 2 3" xfId="5545"/>
    <cellStyle name="Input 2 2 3 2 3 2" xfId="16364"/>
    <cellStyle name="Input 2 2 3 2 3 3" xfId="19063"/>
    <cellStyle name="Input 2 2 3 2 4" xfId="9681"/>
    <cellStyle name="Input 2 2 3 2 5" xfId="14924"/>
    <cellStyle name="Input 2 2 3 2 6" xfId="17113"/>
    <cellStyle name="Input 2 2 3 3" xfId="3972"/>
    <cellStyle name="Input 2 2 3 3 2" xfId="7764"/>
    <cellStyle name="Input 2 2 3 3 2 2" xfId="11785"/>
    <cellStyle name="Input 2 2 3 3 2 3" xfId="18038"/>
    <cellStyle name="Input 2 2 3 3 2 4" xfId="21282"/>
    <cellStyle name="Input 2 2 3 3 3" xfId="6056"/>
    <cellStyle name="Input 2 2 3 3 3 2" xfId="16746"/>
    <cellStyle name="Input 2 2 3 3 3 3" xfId="19574"/>
    <cellStyle name="Input 2 2 3 3 4" xfId="9891"/>
    <cellStyle name="Input 2 2 3 3 5" xfId="15200"/>
    <cellStyle name="Input 2 2 3 3 6" xfId="14019"/>
    <cellStyle name="Input 2 2 3 4" xfId="4355"/>
    <cellStyle name="Input 2 2 3 4 2" xfId="8120"/>
    <cellStyle name="Input 2 2 3 4 2 2" xfId="12088"/>
    <cellStyle name="Input 2 2 3 4 2 3" xfId="18326"/>
    <cellStyle name="Input 2 2 3 4 2 4" xfId="21638"/>
    <cellStyle name="Input 2 2 3 4 3" xfId="6412"/>
    <cellStyle name="Input 2 2 3 4 3 2" xfId="17035"/>
    <cellStyle name="Input 2 2 3 4 3 3" xfId="19930"/>
    <cellStyle name="Input 2 2 3 4 4" xfId="10069"/>
    <cellStyle name="Input 2 2 3 4 5" xfId="15475"/>
    <cellStyle name="Input 2 2 3 4 6" xfId="13650"/>
    <cellStyle name="Input 2 2 3 5" xfId="4737"/>
    <cellStyle name="Input 2 2 3 5 2" xfId="8352"/>
    <cellStyle name="Input 2 2 3 5 2 2" xfId="12320"/>
    <cellStyle name="Input 2 2 3 5 2 3" xfId="18497"/>
    <cellStyle name="Input 2 2 3 5 2 4" xfId="21870"/>
    <cellStyle name="Input 2 2 3 5 3" xfId="6644"/>
    <cellStyle name="Input 2 2 3 5 3 2" xfId="17206"/>
    <cellStyle name="Input 2 2 3 5 3 3" xfId="20162"/>
    <cellStyle name="Input 2 2 3 5 4" xfId="10246"/>
    <cellStyle name="Input 2 2 3 5 5" xfId="15748"/>
    <cellStyle name="Input 2 2 3 5 6" xfId="13268"/>
    <cellStyle name="Input 2 2 3 6" xfId="6876"/>
    <cellStyle name="Input 2 2 3 6 2" xfId="8584"/>
    <cellStyle name="Input 2 2 3 6 2 2" xfId="12552"/>
    <cellStyle name="Input 2 2 3 6 2 3" xfId="18668"/>
    <cellStyle name="Input 2 2 3 6 2 4" xfId="22102"/>
    <cellStyle name="Input 2 2 3 6 3" xfId="11010"/>
    <cellStyle name="Input 2 2 3 6 4" xfId="17376"/>
    <cellStyle name="Input 2 2 3 6 5" xfId="20394"/>
    <cellStyle name="Input 2 2 3 7" xfId="5864"/>
    <cellStyle name="Input 2 2 3 7 2" xfId="10605"/>
    <cellStyle name="Input 2 2 3 7 3" xfId="16614"/>
    <cellStyle name="Input 2 2 3 7 4" xfId="19382"/>
    <cellStyle name="Input 2 2 3 8" xfId="7572"/>
    <cellStyle name="Input 2 2 3 8 2" xfId="11593"/>
    <cellStyle name="Input 2 2 3 8 3" xfId="17906"/>
    <cellStyle name="Input 2 2 3 8 4" xfId="21090"/>
    <cellStyle name="Input 2 2 3 9" xfId="4954"/>
    <cellStyle name="Input 2 2 3 9 2" xfId="15924"/>
    <cellStyle name="Input 2 2 3 9 3" xfId="13065"/>
    <cellStyle name="Input 2 2 4" xfId="3122"/>
    <cellStyle name="Input 2 2 4 2" xfId="3509"/>
    <cellStyle name="Input 2 2 4 2 2" xfId="7389"/>
    <cellStyle name="Input 2 2 4 2 2 2" xfId="17768"/>
    <cellStyle name="Input 2 2 4 2 2 3" xfId="20907"/>
    <cellStyle name="Input 2 2 4 2 3" xfId="9602"/>
    <cellStyle name="Input 2 2 4 2 4" xfId="14859"/>
    <cellStyle name="Input 2 2 4 2 5" xfId="14311"/>
    <cellStyle name="Input 2 2 4 3" xfId="3892"/>
    <cellStyle name="Input 2 2 4 3 2" xfId="15135"/>
    <cellStyle name="Input 2 2 4 3 3" xfId="14256"/>
    <cellStyle name="Input 2 2 4 4" xfId="4275"/>
    <cellStyle name="Input 2 2 4 4 2" xfId="15410"/>
    <cellStyle name="Input 2 2 4 4 3" xfId="13730"/>
    <cellStyle name="Input 2 2 4 5" xfId="4657"/>
    <cellStyle name="Input 2 2 4 5 2" xfId="15684"/>
    <cellStyle name="Input 2 2 4 5 3" xfId="13348"/>
    <cellStyle name="Input 2 2 4 6" xfId="5680"/>
    <cellStyle name="Input 2 2 4 6 2" xfId="16477"/>
    <cellStyle name="Input 2 2 4 6 3" xfId="19198"/>
    <cellStyle name="Input 2 2 4 7" xfId="9253"/>
    <cellStyle name="Input 2 2 4 8" xfId="14579"/>
    <cellStyle name="Input 2 2 4 9" xfId="17284"/>
    <cellStyle name="Input 2 2 5" xfId="6327"/>
    <cellStyle name="Input 2 2 5 2" xfId="8035"/>
    <cellStyle name="Input 2 2 5 2 2" xfId="12008"/>
    <cellStyle name="Input 2 2 5 2 3" xfId="18248"/>
    <cellStyle name="Input 2 2 5 2 4" xfId="21553"/>
    <cellStyle name="Input 2 2 5 3" xfId="10866"/>
    <cellStyle name="Input 2 2 5 4" xfId="16957"/>
    <cellStyle name="Input 2 2 5 5" xfId="19845"/>
    <cellStyle name="Input 2 2 6" xfId="5634"/>
    <cellStyle name="Input 2 2 6 2" xfId="7343"/>
    <cellStyle name="Input 2 2 6 2 2" xfId="11429"/>
    <cellStyle name="Input 2 2 6 2 3" xfId="17732"/>
    <cellStyle name="Input 2 2 6 2 4" xfId="20861"/>
    <cellStyle name="Input 2 2 6 3" xfId="10506"/>
    <cellStyle name="Input 2 2 6 4" xfId="16441"/>
    <cellStyle name="Input 2 2 6 5" xfId="19152"/>
    <cellStyle name="Input 2 2 7" xfId="6087"/>
    <cellStyle name="Input 2 2 7 2" xfId="7795"/>
    <cellStyle name="Input 2 2 7 2 2" xfId="11811"/>
    <cellStyle name="Input 2 2 7 2 3" xfId="18063"/>
    <cellStyle name="Input 2 2 7 2 4" xfId="21313"/>
    <cellStyle name="Input 2 2 7 3" xfId="10803"/>
    <cellStyle name="Input 2 2 7 4" xfId="16771"/>
    <cellStyle name="Input 2 2 7 5" xfId="19605"/>
    <cellStyle name="Input 2 2 8" xfId="5503"/>
    <cellStyle name="Input 2 2 8 2" xfId="7212"/>
    <cellStyle name="Input 2 2 8 2 2" xfId="11338"/>
    <cellStyle name="Input 2 2 8 2 3" xfId="17617"/>
    <cellStyle name="Input 2 2 8 2 4" xfId="20730"/>
    <cellStyle name="Input 2 2 8 3" xfId="10481"/>
    <cellStyle name="Input 2 2 8 4" xfId="16326"/>
    <cellStyle name="Input 2 2 8 5" xfId="19021"/>
    <cellStyle name="Input 2 2 9" xfId="5779"/>
    <cellStyle name="Input 2 2 9 2" xfId="10555"/>
    <cellStyle name="Input 2 2 9 3" xfId="16552"/>
    <cellStyle name="Input 2 2 9 4" xfId="19297"/>
    <cellStyle name="Input 2 3" xfId="2669"/>
    <cellStyle name="Input 2 3 10" xfId="7515"/>
    <cellStyle name="Input 2 3 10 2" xfId="11557"/>
    <cellStyle name="Input 2 3 10 3" xfId="17863"/>
    <cellStyle name="Input 2 3 10 4" xfId="21033"/>
    <cellStyle name="Input 2 3 11" xfId="4920"/>
    <cellStyle name="Input 2 3 11 2" xfId="15890"/>
    <cellStyle name="Input 2 3 11 3" xfId="13099"/>
    <cellStyle name="Input 2 3 12" xfId="8826"/>
    <cellStyle name="Input 2 3 13" xfId="14243"/>
    <cellStyle name="Input 2 3 14" xfId="14706"/>
    <cellStyle name="Input 2 3 2" xfId="2728"/>
    <cellStyle name="Input 2 3 2 10" xfId="4942"/>
    <cellStyle name="Input 2 3 2 10 2" xfId="15912"/>
    <cellStyle name="Input 2 3 2 10 3" xfId="13077"/>
    <cellStyle name="Input 2 3 2 11" xfId="8883"/>
    <cellStyle name="Input 2 3 2 12" xfId="14288"/>
    <cellStyle name="Input 2 3 2 2" xfId="3218"/>
    <cellStyle name="Input 2 3 2 2 10" xfId="9348"/>
    <cellStyle name="Input 2 3 2 2 11" xfId="14653"/>
    <cellStyle name="Input 2 3 2 2 12" xfId="16310"/>
    <cellStyle name="Input 2 3 2 2 2" xfId="3605"/>
    <cellStyle name="Input 2 3 2 2 2 2" xfId="7966"/>
    <cellStyle name="Input 2 3 2 2 2 2 2" xfId="11942"/>
    <cellStyle name="Input 2 3 2 2 2 2 3" xfId="18193"/>
    <cellStyle name="Input 2 3 2 2 2 2 4" xfId="21484"/>
    <cellStyle name="Input 2 3 2 2 2 3" xfId="6258"/>
    <cellStyle name="Input 2 3 2 2 2 3 2" xfId="16901"/>
    <cellStyle name="Input 2 3 2 2 2 3 3" xfId="19776"/>
    <cellStyle name="Input 2 3 2 2 2 4" xfId="9697"/>
    <cellStyle name="Input 2 3 2 2 2 5" xfId="14933"/>
    <cellStyle name="Input 2 3 2 2 2 6" xfId="14982"/>
    <cellStyle name="Input 2 3 2 2 3" xfId="3988"/>
    <cellStyle name="Input 2 3 2 2 3 2" xfId="5070"/>
    <cellStyle name="Input 2 3 2 2 3 2 2" xfId="10322"/>
    <cellStyle name="Input 2 3 2 2 3 2 3" xfId="16011"/>
    <cellStyle name="Input 2 3 2 2 3 2 4" xfId="12962"/>
    <cellStyle name="Input 2 3 2 2 3 3" xfId="5345"/>
    <cellStyle name="Input 2 3 2 2 3 3 2" xfId="16212"/>
    <cellStyle name="Input 2 3 2 2 3 3 3" xfId="18863"/>
    <cellStyle name="Input 2 3 2 2 3 4" xfId="9907"/>
    <cellStyle name="Input 2 3 2 2 3 5" xfId="15209"/>
    <cellStyle name="Input 2 3 2 2 3 6" xfId="14003"/>
    <cellStyle name="Input 2 3 2 2 4" xfId="4371"/>
    <cellStyle name="Input 2 3 2 2 4 2" xfId="8273"/>
    <cellStyle name="Input 2 3 2 2 4 2 2" xfId="12241"/>
    <cellStyle name="Input 2 3 2 2 4 2 3" xfId="18426"/>
    <cellStyle name="Input 2 3 2 2 4 2 4" xfId="21791"/>
    <cellStyle name="Input 2 3 2 2 4 3" xfId="6565"/>
    <cellStyle name="Input 2 3 2 2 4 3 2" xfId="17135"/>
    <cellStyle name="Input 2 3 2 2 4 3 3" xfId="20083"/>
    <cellStyle name="Input 2 3 2 2 4 4" xfId="10085"/>
    <cellStyle name="Input 2 3 2 2 4 5" xfId="15484"/>
    <cellStyle name="Input 2 3 2 2 4 6" xfId="13634"/>
    <cellStyle name="Input 2 3 2 2 5" xfId="4753"/>
    <cellStyle name="Input 2 3 2 2 5 2" xfId="8505"/>
    <cellStyle name="Input 2 3 2 2 5 2 2" xfId="12473"/>
    <cellStyle name="Input 2 3 2 2 5 2 3" xfId="18597"/>
    <cellStyle name="Input 2 3 2 2 5 2 4" xfId="22023"/>
    <cellStyle name="Input 2 3 2 2 5 3" xfId="6797"/>
    <cellStyle name="Input 2 3 2 2 5 3 2" xfId="17305"/>
    <cellStyle name="Input 2 3 2 2 5 3 3" xfId="20315"/>
    <cellStyle name="Input 2 3 2 2 5 4" xfId="10262"/>
    <cellStyle name="Input 2 3 2 2 5 5" xfId="15757"/>
    <cellStyle name="Input 2 3 2 2 5 6" xfId="13252"/>
    <cellStyle name="Input 2 3 2 2 6" xfId="7029"/>
    <cellStyle name="Input 2 3 2 2 6 2" xfId="8737"/>
    <cellStyle name="Input 2 3 2 2 6 2 2" xfId="12705"/>
    <cellStyle name="Input 2 3 2 2 6 2 3" xfId="18769"/>
    <cellStyle name="Input 2 3 2 2 6 2 4" xfId="22255"/>
    <cellStyle name="Input 2 3 2 2 6 3" xfId="11163"/>
    <cellStyle name="Input 2 3 2 2 6 4" xfId="17476"/>
    <cellStyle name="Input 2 3 2 2 6 5" xfId="20547"/>
    <cellStyle name="Input 2 3 2 2 7" xfId="6017"/>
    <cellStyle name="Input 2 3 2 2 7 2" xfId="10758"/>
    <cellStyle name="Input 2 3 2 2 7 3" xfId="16715"/>
    <cellStyle name="Input 2 3 2 2 7 4" xfId="19535"/>
    <cellStyle name="Input 2 3 2 2 8" xfId="7725"/>
    <cellStyle name="Input 2 3 2 2 8 2" xfId="11746"/>
    <cellStyle name="Input 2 3 2 2 8 3" xfId="18007"/>
    <cellStyle name="Input 2 3 2 2 8 4" xfId="21243"/>
    <cellStyle name="Input 2 3 2 2 9" xfId="5211"/>
    <cellStyle name="Input 2 3 2 2 9 2" xfId="16103"/>
    <cellStyle name="Input 2 3 2 2 9 3" xfId="12764"/>
    <cellStyle name="Input 2 3 2 3" xfId="3275"/>
    <cellStyle name="Input 2 3 2 3 2" xfId="3662"/>
    <cellStyle name="Input 2 3 2 3 2 2" xfId="7313"/>
    <cellStyle name="Input 2 3 2 3 2 2 2" xfId="17706"/>
    <cellStyle name="Input 2 3 2 3 2 2 3" xfId="20831"/>
    <cellStyle name="Input 2 3 2 3 2 3" xfId="9745"/>
    <cellStyle name="Input 2 3 2 3 2 4" xfId="14975"/>
    <cellStyle name="Input 2 3 2 3 2 5" xfId="18423"/>
    <cellStyle name="Input 2 3 2 3 3" xfId="4045"/>
    <cellStyle name="Input 2 3 2 3 3 2" xfId="15250"/>
    <cellStyle name="Input 2 3 2 3 3 3" xfId="13946"/>
    <cellStyle name="Input 2 3 2 3 4" xfId="4428"/>
    <cellStyle name="Input 2 3 2 3 4 2" xfId="15526"/>
    <cellStyle name="Input 2 3 2 3 4 3" xfId="13577"/>
    <cellStyle name="Input 2 3 2 3 5" xfId="4810"/>
    <cellStyle name="Input 2 3 2 3 5 2" xfId="15798"/>
    <cellStyle name="Input 2 3 2 3 5 3" xfId="13196"/>
    <cellStyle name="Input 2 3 2 3 6" xfId="5604"/>
    <cellStyle name="Input 2 3 2 3 6 2" xfId="16415"/>
    <cellStyle name="Input 2 3 2 3 6 3" xfId="19122"/>
    <cellStyle name="Input 2 3 2 3 7" xfId="9405"/>
    <cellStyle name="Input 2 3 2 3 8" xfId="14695"/>
    <cellStyle name="Input 2 3 2 3 9" xfId="17439"/>
    <cellStyle name="Input 2 3 2 4" xfId="2893"/>
    <cellStyle name="Input 2 3 2 4 2" xfId="5130"/>
    <cellStyle name="Input 2 3 2 4 2 2" xfId="10370"/>
    <cellStyle name="Input 2 3 2 4 2 3" xfId="16060"/>
    <cellStyle name="Input 2 3 2 4 2 4" xfId="12788"/>
    <cellStyle name="Input 2 3 2 4 3" xfId="5272"/>
    <cellStyle name="Input 2 3 2 4 3 2" xfId="16152"/>
    <cellStyle name="Input 2 3 2 4 3 3" xfId="12751"/>
    <cellStyle name="Input 2 3 2 4 4" xfId="9045"/>
    <cellStyle name="Input 2 3 2 4 5" xfId="14421"/>
    <cellStyle name="Input 2 3 2 4 6" xfId="14559"/>
    <cellStyle name="Input 2 3 2 5" xfId="6400"/>
    <cellStyle name="Input 2 3 2 5 2" xfId="8108"/>
    <cellStyle name="Input 2 3 2 5 2 2" xfId="12076"/>
    <cellStyle name="Input 2 3 2 5 2 3" xfId="18314"/>
    <cellStyle name="Input 2 3 2 5 2 4" xfId="21626"/>
    <cellStyle name="Input 2 3 2 5 3" xfId="10918"/>
    <cellStyle name="Input 2 3 2 5 4" xfId="17023"/>
    <cellStyle name="Input 2 3 2 5 5" xfId="19918"/>
    <cellStyle name="Input 2 3 2 6" xfId="6632"/>
    <cellStyle name="Input 2 3 2 6 2" xfId="8340"/>
    <cellStyle name="Input 2 3 2 6 2 2" xfId="12308"/>
    <cellStyle name="Input 2 3 2 6 2 3" xfId="18485"/>
    <cellStyle name="Input 2 3 2 6 2 4" xfId="21858"/>
    <cellStyle name="Input 2 3 2 6 3" xfId="10958"/>
    <cellStyle name="Input 2 3 2 6 4" xfId="17194"/>
    <cellStyle name="Input 2 3 2 6 5" xfId="20150"/>
    <cellStyle name="Input 2 3 2 7" xfId="6864"/>
    <cellStyle name="Input 2 3 2 7 2" xfId="8572"/>
    <cellStyle name="Input 2 3 2 7 2 2" xfId="12540"/>
    <cellStyle name="Input 2 3 2 7 2 3" xfId="18656"/>
    <cellStyle name="Input 2 3 2 7 2 4" xfId="22090"/>
    <cellStyle name="Input 2 3 2 7 3" xfId="10998"/>
    <cellStyle name="Input 2 3 2 7 4" xfId="17364"/>
    <cellStyle name="Input 2 3 2 7 5" xfId="20382"/>
    <cellStyle name="Input 2 3 2 8" xfId="5846"/>
    <cellStyle name="Input 2 3 2 8 2" xfId="10593"/>
    <cellStyle name="Input 2 3 2 8 3" xfId="16600"/>
    <cellStyle name="Input 2 3 2 8 4" xfId="19364"/>
    <cellStyle name="Input 2 3 2 9" xfId="7554"/>
    <cellStyle name="Input 2 3 2 9 2" xfId="11581"/>
    <cellStyle name="Input 2 3 2 9 3" xfId="17892"/>
    <cellStyle name="Input 2 3 2 9 4" xfId="21072"/>
    <cellStyle name="Input 2 3 3" xfId="3161"/>
    <cellStyle name="Input 2 3 3 10" xfId="9291"/>
    <cellStyle name="Input 2 3 3 11" xfId="14611"/>
    <cellStyle name="Input 2 3 3 12" xfId="16088"/>
    <cellStyle name="Input 2 3 3 2" xfId="3548"/>
    <cellStyle name="Input 2 3 3 2 2" xfId="7366"/>
    <cellStyle name="Input 2 3 3 2 2 2" xfId="11452"/>
    <cellStyle name="Input 2 3 3 2 2 3" xfId="17751"/>
    <cellStyle name="Input 2 3 3 2 2 4" xfId="20884"/>
    <cellStyle name="Input 2 3 3 2 3" xfId="5657"/>
    <cellStyle name="Input 2 3 3 2 3 2" xfId="16460"/>
    <cellStyle name="Input 2 3 3 2 3 3" xfId="19175"/>
    <cellStyle name="Input 2 3 3 2 4" xfId="9640"/>
    <cellStyle name="Input 2 3 3 2 5" xfId="14891"/>
    <cellStyle name="Input 2 3 3 2 6" xfId="16816"/>
    <cellStyle name="Input 2 3 3 3" xfId="3931"/>
    <cellStyle name="Input 2 3 3 3 2" xfId="5091"/>
    <cellStyle name="Input 2 3 3 3 2 2" xfId="10340"/>
    <cellStyle name="Input 2 3 3 3 2 3" xfId="16027"/>
    <cellStyle name="Input 2 3 3 3 2 4" xfId="12807"/>
    <cellStyle name="Input 2 3 3 3 3" xfId="5326"/>
    <cellStyle name="Input 2 3 3 3 3 2" xfId="16197"/>
    <cellStyle name="Input 2 3 3 3 3 3" xfId="18844"/>
    <cellStyle name="Input 2 3 3 3 4" xfId="9854"/>
    <cellStyle name="Input 2 3 3 3 5" xfId="15167"/>
    <cellStyle name="Input 2 3 3 3 6" xfId="14060"/>
    <cellStyle name="Input 2 3 3 4" xfId="4314"/>
    <cellStyle name="Input 2 3 3 4 2" xfId="8179"/>
    <cellStyle name="Input 2 3 3 4 2 2" xfId="12147"/>
    <cellStyle name="Input 2 3 3 4 2 3" xfId="18375"/>
    <cellStyle name="Input 2 3 3 4 2 4" xfId="21697"/>
    <cellStyle name="Input 2 3 3 4 3" xfId="6471"/>
    <cellStyle name="Input 2 3 3 4 3 2" xfId="17084"/>
    <cellStyle name="Input 2 3 3 4 3 3" xfId="19989"/>
    <cellStyle name="Input 2 3 3 4 4" xfId="10032"/>
    <cellStyle name="Input 2 3 3 4 5" xfId="15442"/>
    <cellStyle name="Input 2 3 3 4 6" xfId="13691"/>
    <cellStyle name="Input 2 3 3 5" xfId="4696"/>
    <cellStyle name="Input 2 3 3 5 2" xfId="8411"/>
    <cellStyle name="Input 2 3 3 5 2 2" xfId="12379"/>
    <cellStyle name="Input 2 3 3 5 2 3" xfId="18546"/>
    <cellStyle name="Input 2 3 3 5 2 4" xfId="21929"/>
    <cellStyle name="Input 2 3 3 5 3" xfId="6703"/>
    <cellStyle name="Input 2 3 3 5 3 2" xfId="17255"/>
    <cellStyle name="Input 2 3 3 5 3 3" xfId="20221"/>
    <cellStyle name="Input 2 3 3 5 4" xfId="10209"/>
    <cellStyle name="Input 2 3 3 5 5" xfId="15716"/>
    <cellStyle name="Input 2 3 3 5 6" xfId="13309"/>
    <cellStyle name="Input 2 3 3 6" xfId="6935"/>
    <cellStyle name="Input 2 3 3 6 2" xfId="8643"/>
    <cellStyle name="Input 2 3 3 6 2 2" xfId="12611"/>
    <cellStyle name="Input 2 3 3 6 2 3" xfId="18717"/>
    <cellStyle name="Input 2 3 3 6 2 4" xfId="22161"/>
    <cellStyle name="Input 2 3 3 6 3" xfId="11069"/>
    <cellStyle name="Input 2 3 3 6 4" xfId="17425"/>
    <cellStyle name="Input 2 3 3 6 5" xfId="20453"/>
    <cellStyle name="Input 2 3 3 7" xfId="5923"/>
    <cellStyle name="Input 2 3 3 7 2" xfId="10664"/>
    <cellStyle name="Input 2 3 3 7 3" xfId="16663"/>
    <cellStyle name="Input 2 3 3 7 4" xfId="19441"/>
    <cellStyle name="Input 2 3 3 8" xfId="7631"/>
    <cellStyle name="Input 2 3 3 8 2" xfId="11652"/>
    <cellStyle name="Input 2 3 3 8 3" xfId="17955"/>
    <cellStyle name="Input 2 3 3 8 4" xfId="21149"/>
    <cellStyle name="Input 2 3 3 9" xfId="5019"/>
    <cellStyle name="Input 2 3 3 9 2" xfId="15978"/>
    <cellStyle name="Input 2 3 3 9 3" xfId="13000"/>
    <cellStyle name="Input 2 3 4" xfId="3061"/>
    <cellStyle name="Input 2 3 4 2" xfId="3448"/>
    <cellStyle name="Input 2 3 4 2 2" xfId="7832"/>
    <cellStyle name="Input 2 3 4 2 2 2" xfId="18094"/>
    <cellStyle name="Input 2 3 4 2 2 3" xfId="21350"/>
    <cellStyle name="Input 2 3 4 2 3" xfId="9556"/>
    <cellStyle name="Input 2 3 4 2 4" xfId="14812"/>
    <cellStyle name="Input 2 3 4 2 5" xfId="16690"/>
    <cellStyle name="Input 2 3 4 3" xfId="3831"/>
    <cellStyle name="Input 2 3 4 3 2" xfId="15088"/>
    <cellStyle name="Input 2 3 4 3 3" xfId="14094"/>
    <cellStyle name="Input 2 3 4 4" xfId="4214"/>
    <cellStyle name="Input 2 3 4 4 2" xfId="15363"/>
    <cellStyle name="Input 2 3 4 4 3" xfId="13791"/>
    <cellStyle name="Input 2 3 4 5" xfId="4596"/>
    <cellStyle name="Input 2 3 4 5 2" xfId="15637"/>
    <cellStyle name="Input 2 3 4 5 3" xfId="13409"/>
    <cellStyle name="Input 2 3 4 6" xfId="6124"/>
    <cellStyle name="Input 2 3 4 6 2" xfId="16802"/>
    <cellStyle name="Input 2 3 4 6 3" xfId="19642"/>
    <cellStyle name="Input 2 3 4 7" xfId="9201"/>
    <cellStyle name="Input 2 3 4 8" xfId="14532"/>
    <cellStyle name="Input 2 3 4 9" xfId="15400"/>
    <cellStyle name="Input 2 3 5" xfId="2869"/>
    <cellStyle name="Input 2 3 5 2" xfId="8026"/>
    <cellStyle name="Input 2 3 5 2 2" xfId="12001"/>
    <cellStyle name="Input 2 3 5 2 3" xfId="18242"/>
    <cellStyle name="Input 2 3 5 2 4" xfId="21544"/>
    <cellStyle name="Input 2 3 5 3" xfId="6318"/>
    <cellStyle name="Input 2 3 5 3 2" xfId="16951"/>
    <cellStyle name="Input 2 3 5 3 3" xfId="19836"/>
    <cellStyle name="Input 2 3 5 4" xfId="9022"/>
    <cellStyle name="Input 2 3 5 5" xfId="14404"/>
    <cellStyle name="Input 2 3 5 6" xfId="15301"/>
    <cellStyle name="Input 2 3 6" xfId="6378"/>
    <cellStyle name="Input 2 3 6 2" xfId="8086"/>
    <cellStyle name="Input 2 3 6 2 2" xfId="12054"/>
    <cellStyle name="Input 2 3 6 2 3" xfId="18292"/>
    <cellStyle name="Input 2 3 6 2 4" xfId="21604"/>
    <cellStyle name="Input 2 3 6 3" xfId="10896"/>
    <cellStyle name="Input 2 3 6 4" xfId="17001"/>
    <cellStyle name="Input 2 3 6 5" xfId="19896"/>
    <cellStyle name="Input 2 3 7" xfId="6610"/>
    <cellStyle name="Input 2 3 7 2" xfId="8318"/>
    <cellStyle name="Input 2 3 7 2 2" xfId="12286"/>
    <cellStyle name="Input 2 3 7 2 3" xfId="18463"/>
    <cellStyle name="Input 2 3 7 2 4" xfId="21836"/>
    <cellStyle name="Input 2 3 7 3" xfId="10936"/>
    <cellStyle name="Input 2 3 7 4" xfId="17172"/>
    <cellStyle name="Input 2 3 7 5" xfId="20128"/>
    <cellStyle name="Input 2 3 8" xfId="6842"/>
    <cellStyle name="Input 2 3 8 2" xfId="8550"/>
    <cellStyle name="Input 2 3 8 2 2" xfId="12518"/>
    <cellStyle name="Input 2 3 8 2 3" xfId="18634"/>
    <cellStyle name="Input 2 3 8 2 4" xfId="22068"/>
    <cellStyle name="Input 2 3 8 3" xfId="10976"/>
    <cellStyle name="Input 2 3 8 4" xfId="17342"/>
    <cellStyle name="Input 2 3 8 5" xfId="20360"/>
    <cellStyle name="Input 2 3 9" xfId="5807"/>
    <cellStyle name="Input 2 3 9 2" xfId="10571"/>
    <cellStyle name="Input 2 3 9 3" xfId="16571"/>
    <cellStyle name="Input 2 3 9 4" xfId="19325"/>
    <cellStyle name="Input 2 4" xfId="2829"/>
    <cellStyle name="Input 2 4 10" xfId="8982"/>
    <cellStyle name="Input 2 4 11" xfId="14370"/>
    <cellStyle name="Input 2 4 12" xfId="17691"/>
    <cellStyle name="Input 2 4 2" xfId="2768"/>
    <cellStyle name="Input 2 4 2 2" xfId="7267"/>
    <cellStyle name="Input 2 4 2 2 2" xfId="11372"/>
    <cellStyle name="Input 2 4 2 2 3" xfId="17667"/>
    <cellStyle name="Input 2 4 2 2 4" xfId="20785"/>
    <cellStyle name="Input 2 4 2 3" xfId="5558"/>
    <cellStyle name="Input 2 4 2 3 2" xfId="16376"/>
    <cellStyle name="Input 2 4 2 3 3" xfId="19076"/>
    <cellStyle name="Input 2 4 2 4" xfId="8923"/>
    <cellStyle name="Input 2 4 2 5" xfId="14319"/>
    <cellStyle name="Input 2 4 2 6" xfId="14917"/>
    <cellStyle name="Input 2 4 3" xfId="3316"/>
    <cellStyle name="Input 2 4 3 2" xfId="7433"/>
    <cellStyle name="Input 2 4 3 2 2" xfId="11494"/>
    <cellStyle name="Input 2 4 3 2 3" xfId="17798"/>
    <cellStyle name="Input 2 4 3 2 4" xfId="20951"/>
    <cellStyle name="Input 2 4 3 3" xfId="5724"/>
    <cellStyle name="Input 2 4 3 3 2" xfId="16507"/>
    <cellStyle name="Input 2 4 3 3 3" xfId="19242"/>
    <cellStyle name="Input 2 4 3 4" xfId="9446"/>
    <cellStyle name="Input 2 4 3 5" xfId="14728"/>
    <cellStyle name="Input 2 4 3 6" xfId="16131"/>
    <cellStyle name="Input 2 4 4" xfId="2798"/>
    <cellStyle name="Input 2 4 4 2" xfId="8145"/>
    <cellStyle name="Input 2 4 4 2 2" xfId="12113"/>
    <cellStyle name="Input 2 4 4 2 3" xfId="18348"/>
    <cellStyle name="Input 2 4 4 2 4" xfId="21663"/>
    <cellStyle name="Input 2 4 4 3" xfId="6437"/>
    <cellStyle name="Input 2 4 4 3 2" xfId="17057"/>
    <cellStyle name="Input 2 4 4 3 3" xfId="19955"/>
    <cellStyle name="Input 2 4 4 4" xfId="8953"/>
    <cellStyle name="Input 2 4 4 5" xfId="14344"/>
    <cellStyle name="Input 2 4 4 6" xfId="16674"/>
    <cellStyle name="Input 2 4 5" xfId="4082"/>
    <cellStyle name="Input 2 4 5 2" xfId="8377"/>
    <cellStyle name="Input 2 4 5 2 2" xfId="12345"/>
    <cellStyle name="Input 2 4 5 2 3" xfId="18519"/>
    <cellStyle name="Input 2 4 5 2 4" xfId="21895"/>
    <cellStyle name="Input 2 4 5 3" xfId="6669"/>
    <cellStyle name="Input 2 4 5 3 2" xfId="17228"/>
    <cellStyle name="Input 2 4 5 3 3" xfId="20187"/>
    <cellStyle name="Input 2 4 5 4" xfId="9944"/>
    <cellStyle name="Input 2 4 5 5" xfId="15279"/>
    <cellStyle name="Input 2 4 5 6" xfId="13912"/>
    <cellStyle name="Input 2 4 6" xfId="6901"/>
    <cellStyle name="Input 2 4 6 2" xfId="8609"/>
    <cellStyle name="Input 2 4 6 2 2" xfId="12577"/>
    <cellStyle name="Input 2 4 6 2 3" xfId="18690"/>
    <cellStyle name="Input 2 4 6 2 4" xfId="22127"/>
    <cellStyle name="Input 2 4 6 3" xfId="11035"/>
    <cellStyle name="Input 2 4 6 4" xfId="17398"/>
    <cellStyle name="Input 2 4 6 5" xfId="20419"/>
    <cellStyle name="Input 2 4 7" xfId="5889"/>
    <cellStyle name="Input 2 4 7 2" xfId="10630"/>
    <cellStyle name="Input 2 4 7 3" xfId="16636"/>
    <cellStyle name="Input 2 4 7 4" xfId="19407"/>
    <cellStyle name="Input 2 4 8" xfId="7597"/>
    <cellStyle name="Input 2 4 8 2" xfId="11618"/>
    <cellStyle name="Input 2 4 8 3" xfId="17928"/>
    <cellStyle name="Input 2 4 8 4" xfId="21115"/>
    <cellStyle name="Input 2 4 9" xfId="4982"/>
    <cellStyle name="Input 2 4 9 2" xfId="15949"/>
    <cellStyle name="Input 2 4 9 3" xfId="13037"/>
    <cellStyle name="Input 2 5" xfId="3115"/>
    <cellStyle name="Input 2 5 2" xfId="3502"/>
    <cellStyle name="Input 2 5 2 2" xfId="7409"/>
    <cellStyle name="Input 2 5 2 2 2" xfId="17781"/>
    <cellStyle name="Input 2 5 2 2 3" xfId="20927"/>
    <cellStyle name="Input 2 5 2 3" xfId="9595"/>
    <cellStyle name="Input 2 5 2 4" xfId="14853"/>
    <cellStyle name="Input 2 5 2 5" xfId="16167"/>
    <cellStyle name="Input 2 5 3" xfId="3885"/>
    <cellStyle name="Input 2 5 3 2" xfId="15129"/>
    <cellStyle name="Input 2 5 3 3" xfId="14174"/>
    <cellStyle name="Input 2 5 4" xfId="4268"/>
    <cellStyle name="Input 2 5 4 2" xfId="15404"/>
    <cellStyle name="Input 2 5 4 3" xfId="13737"/>
    <cellStyle name="Input 2 5 5" xfId="4650"/>
    <cellStyle name="Input 2 5 5 2" xfId="15678"/>
    <cellStyle name="Input 2 5 5 3" xfId="13355"/>
    <cellStyle name="Input 2 5 6" xfId="5700"/>
    <cellStyle name="Input 2 5 6 2" xfId="16490"/>
    <cellStyle name="Input 2 5 6 3" xfId="19218"/>
    <cellStyle name="Input 2 5 7" xfId="9246"/>
    <cellStyle name="Input 2 5 8" xfId="14573"/>
    <cellStyle name="Input 2 5 9" xfId="14901"/>
    <cellStyle name="Input 2 6" xfId="3038"/>
    <cellStyle name="Input 2 6 2" xfId="3425"/>
    <cellStyle name="Input 2 6 2 2" xfId="7917"/>
    <cellStyle name="Input 2 6 2 2 2" xfId="18169"/>
    <cellStyle name="Input 2 6 2 2 3" xfId="21435"/>
    <cellStyle name="Input 2 6 2 3" xfId="9538"/>
    <cellStyle name="Input 2 6 2 4" xfId="14793"/>
    <cellStyle name="Input 2 6 2 5" xfId="15066"/>
    <cellStyle name="Input 2 6 3" xfId="3808"/>
    <cellStyle name="Input 2 6 3 2" xfId="15069"/>
    <cellStyle name="Input 2 6 3 3" xfId="15302"/>
    <cellStyle name="Input 2 6 4" xfId="4191"/>
    <cellStyle name="Input 2 6 4 2" xfId="15344"/>
    <cellStyle name="Input 2 6 4 3" xfId="13814"/>
    <cellStyle name="Input 2 6 5" xfId="4573"/>
    <cellStyle name="Input 2 6 5 2" xfId="15618"/>
    <cellStyle name="Input 2 6 5 3" xfId="13432"/>
    <cellStyle name="Input 2 6 6" xfId="6209"/>
    <cellStyle name="Input 2 6 6 2" xfId="16877"/>
    <cellStyle name="Input 2 6 6 3" xfId="19727"/>
    <cellStyle name="Input 2 6 7" xfId="9178"/>
    <cellStyle name="Input 2 6 8" xfId="14513"/>
    <cellStyle name="Input 2 6 9" xfId="16870"/>
    <cellStyle name="Input 2 7" xfId="5441"/>
    <cellStyle name="Input 2 7 2" xfId="7150"/>
    <cellStyle name="Input 2 7 2 2" xfId="11282"/>
    <cellStyle name="Input 2 7 2 3" xfId="17565"/>
    <cellStyle name="Input 2 7 2 4" xfId="20668"/>
    <cellStyle name="Input 2 7 3" xfId="10456"/>
    <cellStyle name="Input 2 7 4" xfId="16275"/>
    <cellStyle name="Input 2 7 5" xfId="18959"/>
    <cellStyle name="Input 2 8" xfId="6080"/>
    <cellStyle name="Input 2 8 2" xfId="7788"/>
    <cellStyle name="Input 2 8 2 2" xfId="11805"/>
    <cellStyle name="Input 2 8 2 3" xfId="18056"/>
    <cellStyle name="Input 2 8 2 4" xfId="21306"/>
    <cellStyle name="Input 2 8 3" xfId="10801"/>
    <cellStyle name="Input 2 8 4" xfId="16764"/>
    <cellStyle name="Input 2 8 5" xfId="19598"/>
    <cellStyle name="Input 2 9" xfId="5257"/>
    <cellStyle name="Input 2 9 2" xfId="10397"/>
    <cellStyle name="Input 2 9 3" xfId="16139"/>
    <cellStyle name="Input 2 9 4" xfId="12837"/>
    <cellStyle name="Input 3" xfId="2688"/>
    <cellStyle name="Input 3 10" xfId="5734"/>
    <cellStyle name="Input 3 10 2" xfId="10516"/>
    <cellStyle name="Input 3 10 3" xfId="16517"/>
    <cellStyle name="Input 3 10 4" xfId="19252"/>
    <cellStyle name="Input 3 11" xfId="7443"/>
    <cellStyle name="Input 3 11 2" xfId="11503"/>
    <cellStyle name="Input 3 11 3" xfId="17808"/>
    <cellStyle name="Input 3 11 4" xfId="20961"/>
    <cellStyle name="Input 3 12" xfId="4866"/>
    <cellStyle name="Input 3 12 2" xfId="15843"/>
    <cellStyle name="Input 3 12 3" xfId="13140"/>
    <cellStyle name="Input 3 13" xfId="8843"/>
    <cellStyle name="Input 3 14" xfId="14261"/>
    <cellStyle name="Input 3 15" xfId="16701"/>
    <cellStyle name="Input 3 2" xfId="2745"/>
    <cellStyle name="Input 3 2 10" xfId="4933"/>
    <cellStyle name="Input 3 2 10 2" xfId="15903"/>
    <cellStyle name="Input 3 2 10 3" xfId="13086"/>
    <cellStyle name="Input 3 2 11" xfId="8900"/>
    <cellStyle name="Input 3 2 12" xfId="14304"/>
    <cellStyle name="Input 3 2 2" xfId="3235"/>
    <cellStyle name="Input 3 2 2 10" xfId="9365"/>
    <cellStyle name="Input 3 2 2 11" xfId="14669"/>
    <cellStyle name="Input 3 2 2 12" xfId="18163"/>
    <cellStyle name="Input 3 2 2 2" xfId="3622"/>
    <cellStyle name="Input 3 2 2 2 2" xfId="7983"/>
    <cellStyle name="Input 3 2 2 2 2 2" xfId="11959"/>
    <cellStyle name="Input 3 2 2 2 2 3" xfId="18208"/>
    <cellStyle name="Input 3 2 2 2 2 4" xfId="21501"/>
    <cellStyle name="Input 3 2 2 2 3" xfId="6275"/>
    <cellStyle name="Input 3 2 2 2 3 2" xfId="16917"/>
    <cellStyle name="Input 3 2 2 2 3 3" xfId="19793"/>
    <cellStyle name="Input 3 2 2 2 4" xfId="9714"/>
    <cellStyle name="Input 3 2 2 2 5" xfId="14949"/>
    <cellStyle name="Input 3 2 2 2 6" xfId="18200"/>
    <cellStyle name="Input 3 2 2 3" xfId="4005"/>
    <cellStyle name="Input 3 2 2 3 2" xfId="5112"/>
    <cellStyle name="Input 3 2 2 3 2 2" xfId="10355"/>
    <cellStyle name="Input 3 2 2 3 2 3" xfId="16046"/>
    <cellStyle name="Input 3 2 2 3 2 4" xfId="12798"/>
    <cellStyle name="Input 3 2 2 3 3" xfId="5302"/>
    <cellStyle name="Input 3 2 2 3 3 2" xfId="16176"/>
    <cellStyle name="Input 3 2 2 3 3 3" xfId="18820"/>
    <cellStyle name="Input 3 2 2 3 4" xfId="9924"/>
    <cellStyle name="Input 3 2 2 3 5" xfId="15224"/>
    <cellStyle name="Input 3 2 2 3 6" xfId="13986"/>
    <cellStyle name="Input 3 2 2 4" xfId="4388"/>
    <cellStyle name="Input 3 2 2 4 2" xfId="8290"/>
    <cellStyle name="Input 3 2 2 4 2 2" xfId="12258"/>
    <cellStyle name="Input 3 2 2 4 2 3" xfId="18442"/>
    <cellStyle name="Input 3 2 2 4 2 4" xfId="21808"/>
    <cellStyle name="Input 3 2 2 4 3" xfId="6582"/>
    <cellStyle name="Input 3 2 2 4 3 2" xfId="17151"/>
    <cellStyle name="Input 3 2 2 4 3 3" xfId="20100"/>
    <cellStyle name="Input 3 2 2 4 4" xfId="10102"/>
    <cellStyle name="Input 3 2 2 4 5" xfId="15500"/>
    <cellStyle name="Input 3 2 2 4 6" xfId="13617"/>
    <cellStyle name="Input 3 2 2 5" xfId="4770"/>
    <cellStyle name="Input 3 2 2 5 2" xfId="8522"/>
    <cellStyle name="Input 3 2 2 5 2 2" xfId="12490"/>
    <cellStyle name="Input 3 2 2 5 2 3" xfId="18613"/>
    <cellStyle name="Input 3 2 2 5 2 4" xfId="22040"/>
    <cellStyle name="Input 3 2 2 5 3" xfId="6814"/>
    <cellStyle name="Input 3 2 2 5 3 2" xfId="17321"/>
    <cellStyle name="Input 3 2 2 5 3 3" xfId="20332"/>
    <cellStyle name="Input 3 2 2 5 4" xfId="10279"/>
    <cellStyle name="Input 3 2 2 5 5" xfId="15772"/>
    <cellStyle name="Input 3 2 2 5 6" xfId="13235"/>
    <cellStyle name="Input 3 2 2 6" xfId="7046"/>
    <cellStyle name="Input 3 2 2 6 2" xfId="8754"/>
    <cellStyle name="Input 3 2 2 6 2 2" xfId="12722"/>
    <cellStyle name="Input 3 2 2 6 2 3" xfId="18785"/>
    <cellStyle name="Input 3 2 2 6 2 4" xfId="22272"/>
    <cellStyle name="Input 3 2 2 6 3" xfId="11180"/>
    <cellStyle name="Input 3 2 2 6 4" xfId="17492"/>
    <cellStyle name="Input 3 2 2 6 5" xfId="20564"/>
    <cellStyle name="Input 3 2 2 7" xfId="6034"/>
    <cellStyle name="Input 3 2 2 7 2" xfId="10775"/>
    <cellStyle name="Input 3 2 2 7 3" xfId="16731"/>
    <cellStyle name="Input 3 2 2 7 4" xfId="19552"/>
    <cellStyle name="Input 3 2 2 8" xfId="7742"/>
    <cellStyle name="Input 3 2 2 8 2" xfId="11763"/>
    <cellStyle name="Input 3 2 2 8 3" xfId="18023"/>
    <cellStyle name="Input 3 2 2 8 4" xfId="21260"/>
    <cellStyle name="Input 3 2 2 9" xfId="5228"/>
    <cellStyle name="Input 3 2 2 9 2" xfId="16119"/>
    <cellStyle name="Input 3 2 2 9 3" xfId="12866"/>
    <cellStyle name="Input 3 2 3" xfId="3292"/>
    <cellStyle name="Input 3 2 3 2" xfId="3679"/>
    <cellStyle name="Input 3 2 3 2 2" xfId="7806"/>
    <cellStyle name="Input 3 2 3 2 2 2" xfId="18071"/>
    <cellStyle name="Input 3 2 3 2 2 3" xfId="21324"/>
    <cellStyle name="Input 3 2 3 2 3" xfId="9758"/>
    <cellStyle name="Input 3 2 3 2 4" xfId="14991"/>
    <cellStyle name="Input 3 2 3 2 5" xfId="17118"/>
    <cellStyle name="Input 3 2 3 3" xfId="4062"/>
    <cellStyle name="Input 3 2 3 3 2" xfId="15266"/>
    <cellStyle name="Input 3 2 3 3 3" xfId="13929"/>
    <cellStyle name="Input 3 2 3 4" xfId="4445"/>
    <cellStyle name="Input 3 2 3 4 2" xfId="15541"/>
    <cellStyle name="Input 3 2 3 4 3" xfId="13560"/>
    <cellStyle name="Input 3 2 3 5" xfId="4827"/>
    <cellStyle name="Input 3 2 3 5 2" xfId="15813"/>
    <cellStyle name="Input 3 2 3 5 3" xfId="13179"/>
    <cellStyle name="Input 3 2 3 6" xfId="6098"/>
    <cellStyle name="Input 3 2 3 6 2" xfId="16779"/>
    <cellStyle name="Input 3 2 3 6 3" xfId="19616"/>
    <cellStyle name="Input 3 2 3 7" xfId="9422"/>
    <cellStyle name="Input 3 2 3 8" xfId="14711"/>
    <cellStyle name="Input 3 2 3 9" xfId="18741"/>
    <cellStyle name="Input 3 2 4" xfId="2910"/>
    <cellStyle name="Input 3 2 4 2" xfId="5115"/>
    <cellStyle name="Input 3 2 4 2 2" xfId="10358"/>
    <cellStyle name="Input 3 2 4 2 3" xfId="16048"/>
    <cellStyle name="Input 3 2 4 2 4" xfId="12932"/>
    <cellStyle name="Input 3 2 4 3" xfId="5299"/>
    <cellStyle name="Input 3 2 4 3 2" xfId="16174"/>
    <cellStyle name="Input 3 2 4 3 3" xfId="18817"/>
    <cellStyle name="Input 3 2 4 4" xfId="9062"/>
    <cellStyle name="Input 3 2 4 5" xfId="14436"/>
    <cellStyle name="Input 3 2 4 6" xfId="16815"/>
    <cellStyle name="Input 3 2 5" xfId="6391"/>
    <cellStyle name="Input 3 2 5 2" xfId="8099"/>
    <cellStyle name="Input 3 2 5 2 2" xfId="12067"/>
    <cellStyle name="Input 3 2 5 2 3" xfId="18305"/>
    <cellStyle name="Input 3 2 5 2 4" xfId="21617"/>
    <cellStyle name="Input 3 2 5 3" xfId="10909"/>
    <cellStyle name="Input 3 2 5 4" xfId="17014"/>
    <cellStyle name="Input 3 2 5 5" xfId="19909"/>
    <cellStyle name="Input 3 2 6" xfId="6623"/>
    <cellStyle name="Input 3 2 6 2" xfId="8331"/>
    <cellStyle name="Input 3 2 6 2 2" xfId="12299"/>
    <cellStyle name="Input 3 2 6 2 3" xfId="18476"/>
    <cellStyle name="Input 3 2 6 2 4" xfId="21849"/>
    <cellStyle name="Input 3 2 6 3" xfId="10949"/>
    <cellStyle name="Input 3 2 6 4" xfId="17185"/>
    <cellStyle name="Input 3 2 6 5" xfId="20141"/>
    <cellStyle name="Input 3 2 7" xfId="6855"/>
    <cellStyle name="Input 3 2 7 2" xfId="8563"/>
    <cellStyle name="Input 3 2 7 2 2" xfId="12531"/>
    <cellStyle name="Input 3 2 7 2 3" xfId="18647"/>
    <cellStyle name="Input 3 2 7 2 4" xfId="22081"/>
    <cellStyle name="Input 3 2 7 3" xfId="10989"/>
    <cellStyle name="Input 3 2 7 4" xfId="17355"/>
    <cellStyle name="Input 3 2 7 5" xfId="20373"/>
    <cellStyle name="Input 3 2 8" xfId="5824"/>
    <cellStyle name="Input 3 2 8 2" xfId="10584"/>
    <cellStyle name="Input 3 2 8 3" xfId="16586"/>
    <cellStyle name="Input 3 2 8 4" xfId="19342"/>
    <cellStyle name="Input 3 2 9" xfId="7532"/>
    <cellStyle name="Input 3 2 9 2" xfId="11570"/>
    <cellStyle name="Input 3 2 9 3" xfId="17878"/>
    <cellStyle name="Input 3 2 9 4" xfId="21050"/>
    <cellStyle name="Input 3 3" xfId="2663"/>
    <cellStyle name="Input 3 3 10" xfId="4915"/>
    <cellStyle name="Input 3 3 10 2" xfId="15885"/>
    <cellStyle name="Input 3 3 10 3" xfId="13104"/>
    <cellStyle name="Input 3 3 11" xfId="8820"/>
    <cellStyle name="Input 3 3 12" xfId="14238"/>
    <cellStyle name="Input 3 3 2" xfId="3155"/>
    <cellStyle name="Input 3 3 2 10" xfId="9285"/>
    <cellStyle name="Input 3 3 2 11" xfId="14606"/>
    <cellStyle name="Input 3 3 2 12" xfId="17518"/>
    <cellStyle name="Input 3 3 2 2" xfId="3542"/>
    <cellStyle name="Input 3 3 2 2 2" xfId="7281"/>
    <cellStyle name="Input 3 3 2 2 2 2" xfId="11386"/>
    <cellStyle name="Input 3 3 2 2 2 3" xfId="17679"/>
    <cellStyle name="Input 3 3 2 2 2 4" xfId="20799"/>
    <cellStyle name="Input 3 3 2 2 3" xfId="5572"/>
    <cellStyle name="Input 3 3 2 2 3 2" xfId="16388"/>
    <cellStyle name="Input 3 3 2 2 3 3" xfId="19090"/>
    <cellStyle name="Input 3 3 2 2 4" xfId="9634"/>
    <cellStyle name="Input 3 3 2 2 5" xfId="14886"/>
    <cellStyle name="Input 3 3 2 2 6" xfId="17277"/>
    <cellStyle name="Input 3 3 2 3" xfId="3925"/>
    <cellStyle name="Input 3 3 2 3 2" xfId="7080"/>
    <cellStyle name="Input 3 3 2 3 2 2" xfId="11214"/>
    <cellStyle name="Input 3 3 2 3 2 3" xfId="17513"/>
    <cellStyle name="Input 3 3 2 3 2 4" xfId="20598"/>
    <cellStyle name="Input 3 3 2 3 3" xfId="5371"/>
    <cellStyle name="Input 3 3 2 3 3 2" xfId="16223"/>
    <cellStyle name="Input 3 3 2 3 3 3" xfId="18889"/>
    <cellStyle name="Input 3 3 2 3 4" xfId="9848"/>
    <cellStyle name="Input 3 3 2 3 5" xfId="15162"/>
    <cellStyle name="Input 3 3 2 3 6" xfId="14066"/>
    <cellStyle name="Input 3 3 2 4" xfId="4308"/>
    <cellStyle name="Input 3 3 2 4 2" xfId="8185"/>
    <cellStyle name="Input 3 3 2 4 2 2" xfId="12153"/>
    <cellStyle name="Input 3 3 2 4 2 3" xfId="18380"/>
    <cellStyle name="Input 3 3 2 4 2 4" xfId="21703"/>
    <cellStyle name="Input 3 3 2 4 3" xfId="6477"/>
    <cellStyle name="Input 3 3 2 4 3 2" xfId="17089"/>
    <cellStyle name="Input 3 3 2 4 3 3" xfId="19995"/>
    <cellStyle name="Input 3 3 2 4 4" xfId="10026"/>
    <cellStyle name="Input 3 3 2 4 5" xfId="15437"/>
    <cellStyle name="Input 3 3 2 4 6" xfId="13697"/>
    <cellStyle name="Input 3 3 2 5" xfId="4690"/>
    <cellStyle name="Input 3 3 2 5 2" xfId="8417"/>
    <cellStyle name="Input 3 3 2 5 2 2" xfId="12385"/>
    <cellStyle name="Input 3 3 2 5 2 3" xfId="18551"/>
    <cellStyle name="Input 3 3 2 5 2 4" xfId="21935"/>
    <cellStyle name="Input 3 3 2 5 3" xfId="6709"/>
    <cellStyle name="Input 3 3 2 5 3 2" xfId="17260"/>
    <cellStyle name="Input 3 3 2 5 3 3" xfId="20227"/>
    <cellStyle name="Input 3 3 2 5 4" xfId="10203"/>
    <cellStyle name="Input 3 3 2 5 5" xfId="15711"/>
    <cellStyle name="Input 3 3 2 5 6" xfId="13315"/>
    <cellStyle name="Input 3 3 2 6" xfId="6941"/>
    <cellStyle name="Input 3 3 2 6 2" xfId="8649"/>
    <cellStyle name="Input 3 3 2 6 2 2" xfId="12617"/>
    <cellStyle name="Input 3 3 2 6 2 3" xfId="18722"/>
    <cellStyle name="Input 3 3 2 6 2 4" xfId="22167"/>
    <cellStyle name="Input 3 3 2 6 3" xfId="11075"/>
    <cellStyle name="Input 3 3 2 6 4" xfId="17430"/>
    <cellStyle name="Input 3 3 2 6 5" xfId="20459"/>
    <cellStyle name="Input 3 3 2 7" xfId="5929"/>
    <cellStyle name="Input 3 3 2 7 2" xfId="10670"/>
    <cellStyle name="Input 3 3 2 7 3" xfId="16668"/>
    <cellStyle name="Input 3 3 2 7 4" xfId="19447"/>
    <cellStyle name="Input 3 3 2 8" xfId="7637"/>
    <cellStyle name="Input 3 3 2 8 2" xfId="11658"/>
    <cellStyle name="Input 3 3 2 8 3" xfId="17960"/>
    <cellStyle name="Input 3 3 2 8 4" xfId="21155"/>
    <cellStyle name="Input 3 3 2 9" xfId="5025"/>
    <cellStyle name="Input 3 3 2 9 2" xfId="15983"/>
    <cellStyle name="Input 3 3 2 9 3" xfId="12994"/>
    <cellStyle name="Input 3 3 3" xfId="3065"/>
    <cellStyle name="Input 3 3 3 2" xfId="3452"/>
    <cellStyle name="Input 3 3 3 2 2" xfId="7807"/>
    <cellStyle name="Input 3 3 3 2 2 2" xfId="18072"/>
    <cellStyle name="Input 3 3 3 2 2 3" xfId="21325"/>
    <cellStyle name="Input 3 3 3 2 3" xfId="9559"/>
    <cellStyle name="Input 3 3 3 2 4" xfId="14815"/>
    <cellStyle name="Input 3 3 3 2 5" xfId="18573"/>
    <cellStyle name="Input 3 3 3 3" xfId="3835"/>
    <cellStyle name="Input 3 3 3 3 2" xfId="15091"/>
    <cellStyle name="Input 3 3 3 3 3" xfId="14188"/>
    <cellStyle name="Input 3 3 3 4" xfId="4218"/>
    <cellStyle name="Input 3 3 3 4 2" xfId="15366"/>
    <cellStyle name="Input 3 3 3 4 3" xfId="13787"/>
    <cellStyle name="Input 3 3 3 5" xfId="4600"/>
    <cellStyle name="Input 3 3 3 5 2" xfId="15640"/>
    <cellStyle name="Input 3 3 3 5 3" xfId="13405"/>
    <cellStyle name="Input 3 3 3 6" xfId="6099"/>
    <cellStyle name="Input 3 3 3 6 2" xfId="16780"/>
    <cellStyle name="Input 3 3 3 6 3" xfId="19617"/>
    <cellStyle name="Input 3 3 3 7" xfId="9205"/>
    <cellStyle name="Input 3 3 3 8" xfId="14535"/>
    <cellStyle name="Input 3 3 3 9" xfId="14569"/>
    <cellStyle name="Input 3 3 4" xfId="2863"/>
    <cellStyle name="Input 3 3 4 2" xfId="7178"/>
    <cellStyle name="Input 3 3 4 2 2" xfId="11308"/>
    <cellStyle name="Input 3 3 4 2 3" xfId="17589"/>
    <cellStyle name="Input 3 3 4 2 4" xfId="20696"/>
    <cellStyle name="Input 3 3 4 3" xfId="5469"/>
    <cellStyle name="Input 3 3 4 3 2" xfId="16299"/>
    <cellStyle name="Input 3 3 4 3 3" xfId="18987"/>
    <cellStyle name="Input 3 3 4 4" xfId="9016"/>
    <cellStyle name="Input 3 3 4 5" xfId="14399"/>
    <cellStyle name="Input 3 3 4 6" xfId="17466"/>
    <cellStyle name="Input 3 3 5" xfId="6373"/>
    <cellStyle name="Input 3 3 5 2" xfId="8081"/>
    <cellStyle name="Input 3 3 5 2 2" xfId="12049"/>
    <cellStyle name="Input 3 3 5 2 3" xfId="18287"/>
    <cellStyle name="Input 3 3 5 2 4" xfId="21599"/>
    <cellStyle name="Input 3 3 5 3" xfId="10891"/>
    <cellStyle name="Input 3 3 5 4" xfId="16996"/>
    <cellStyle name="Input 3 3 5 5" xfId="19891"/>
    <cellStyle name="Input 3 3 6" xfId="6605"/>
    <cellStyle name="Input 3 3 6 2" xfId="8313"/>
    <cellStyle name="Input 3 3 6 2 2" xfId="12281"/>
    <cellStyle name="Input 3 3 6 2 3" xfId="18458"/>
    <cellStyle name="Input 3 3 6 2 4" xfId="21831"/>
    <cellStyle name="Input 3 3 6 3" xfId="10931"/>
    <cellStyle name="Input 3 3 6 4" xfId="17167"/>
    <cellStyle name="Input 3 3 6 5" xfId="20123"/>
    <cellStyle name="Input 3 3 7" xfId="6837"/>
    <cellStyle name="Input 3 3 7 2" xfId="8545"/>
    <cellStyle name="Input 3 3 7 2 2" xfId="12513"/>
    <cellStyle name="Input 3 3 7 2 3" xfId="18629"/>
    <cellStyle name="Input 3 3 7 2 4" xfId="22063"/>
    <cellStyle name="Input 3 3 7 3" xfId="10971"/>
    <cellStyle name="Input 3 3 7 4" xfId="17337"/>
    <cellStyle name="Input 3 3 7 5" xfId="20355"/>
    <cellStyle name="Input 3 3 8" xfId="5799"/>
    <cellStyle name="Input 3 3 8 2" xfId="10566"/>
    <cellStyle name="Input 3 3 8 3" xfId="16565"/>
    <cellStyle name="Input 3 3 8 4" xfId="19317"/>
    <cellStyle name="Input 3 3 9" xfId="7507"/>
    <cellStyle name="Input 3 3 9 2" xfId="11552"/>
    <cellStyle name="Input 3 3 9 3" xfId="17857"/>
    <cellStyle name="Input 3 3 9 4" xfId="21025"/>
    <cellStyle name="Input 3 4" xfId="3178"/>
    <cellStyle name="Input 3 4 10" xfId="9308"/>
    <cellStyle name="Input 3 4 11" xfId="14626"/>
    <cellStyle name="Input 3 4 12" xfId="14466"/>
    <cellStyle name="Input 3 4 2" xfId="3565"/>
    <cellStyle name="Input 3 4 2 2" xfId="7318"/>
    <cellStyle name="Input 3 4 2 2 2" xfId="11408"/>
    <cellStyle name="Input 3 4 2 2 3" xfId="17711"/>
    <cellStyle name="Input 3 4 2 2 4" xfId="20836"/>
    <cellStyle name="Input 3 4 2 3" xfId="5609"/>
    <cellStyle name="Input 3 4 2 3 2" xfId="16420"/>
    <cellStyle name="Input 3 4 2 3 3" xfId="19127"/>
    <cellStyle name="Input 3 4 2 4" xfId="9657"/>
    <cellStyle name="Input 3 4 2 5" xfId="14906"/>
    <cellStyle name="Input 3 4 2 6" xfId="16656"/>
    <cellStyle name="Input 3 4 3" xfId="3948"/>
    <cellStyle name="Input 3 4 3 2" xfId="7168"/>
    <cellStyle name="Input 3 4 3 2 2" xfId="11298"/>
    <cellStyle name="Input 3 4 3 2 3" xfId="17580"/>
    <cellStyle name="Input 3 4 3 2 4" xfId="20686"/>
    <cellStyle name="Input 3 4 3 3" xfId="5459"/>
    <cellStyle name="Input 3 4 3 3 2" xfId="16290"/>
    <cellStyle name="Input 3 4 3 3 3" xfId="18977"/>
    <cellStyle name="Input 3 4 3 4" xfId="9871"/>
    <cellStyle name="Input 3 4 3 5" xfId="15182"/>
    <cellStyle name="Input 3 4 3 6" xfId="14043"/>
    <cellStyle name="Input 3 4 4" xfId="4331"/>
    <cellStyle name="Input 3 4 4 2" xfId="8162"/>
    <cellStyle name="Input 3 4 4 2 2" xfId="12130"/>
    <cellStyle name="Input 3 4 4 2 3" xfId="18360"/>
    <cellStyle name="Input 3 4 4 2 4" xfId="21680"/>
    <cellStyle name="Input 3 4 4 3" xfId="6454"/>
    <cellStyle name="Input 3 4 4 3 2" xfId="17069"/>
    <cellStyle name="Input 3 4 4 3 3" xfId="19972"/>
    <cellStyle name="Input 3 4 4 4" xfId="10049"/>
    <cellStyle name="Input 3 4 4 5" xfId="15457"/>
    <cellStyle name="Input 3 4 4 6" xfId="13674"/>
    <cellStyle name="Input 3 4 5" xfId="4713"/>
    <cellStyle name="Input 3 4 5 2" xfId="8394"/>
    <cellStyle name="Input 3 4 5 2 2" xfId="12362"/>
    <cellStyle name="Input 3 4 5 2 3" xfId="18531"/>
    <cellStyle name="Input 3 4 5 2 4" xfId="21912"/>
    <cellStyle name="Input 3 4 5 3" xfId="6686"/>
    <cellStyle name="Input 3 4 5 3 2" xfId="17240"/>
    <cellStyle name="Input 3 4 5 3 3" xfId="20204"/>
    <cellStyle name="Input 3 4 5 4" xfId="10226"/>
    <cellStyle name="Input 3 4 5 5" xfId="15731"/>
    <cellStyle name="Input 3 4 5 6" xfId="13292"/>
    <cellStyle name="Input 3 4 6" xfId="6918"/>
    <cellStyle name="Input 3 4 6 2" xfId="8626"/>
    <cellStyle name="Input 3 4 6 2 2" xfId="12594"/>
    <cellStyle name="Input 3 4 6 2 3" xfId="18702"/>
    <cellStyle name="Input 3 4 6 2 4" xfId="22144"/>
    <cellStyle name="Input 3 4 6 3" xfId="11052"/>
    <cellStyle name="Input 3 4 6 4" xfId="17410"/>
    <cellStyle name="Input 3 4 6 5" xfId="20436"/>
    <cellStyle name="Input 3 4 7" xfId="5906"/>
    <cellStyle name="Input 3 4 7 2" xfId="10647"/>
    <cellStyle name="Input 3 4 7 3" xfId="16648"/>
    <cellStyle name="Input 3 4 7 4" xfId="19424"/>
    <cellStyle name="Input 3 4 8" xfId="7614"/>
    <cellStyle name="Input 3 4 8 2" xfId="11635"/>
    <cellStyle name="Input 3 4 8 3" xfId="17940"/>
    <cellStyle name="Input 3 4 8 4" xfId="21132"/>
    <cellStyle name="Input 3 4 9" xfId="5001"/>
    <cellStyle name="Input 3 4 9 2" xfId="15963"/>
    <cellStyle name="Input 3 4 9 3" xfId="13018"/>
    <cellStyle name="Input 3 5" xfId="3022"/>
    <cellStyle name="Input 3 5 2" xfId="3409"/>
    <cellStyle name="Input 3 5 2 2" xfId="7229"/>
    <cellStyle name="Input 3 5 2 2 2" xfId="17632"/>
    <cellStyle name="Input 3 5 2 2 3" xfId="20747"/>
    <cellStyle name="Input 3 5 2 3" xfId="9527"/>
    <cellStyle name="Input 3 5 2 4" xfId="14780"/>
    <cellStyle name="Input 3 5 2 5" xfId="15564"/>
    <cellStyle name="Input 3 5 3" xfId="3792"/>
    <cellStyle name="Input 3 5 3 2" xfId="15056"/>
    <cellStyle name="Input 3 5 3 3" xfId="17506"/>
    <cellStyle name="Input 3 5 4" xfId="4175"/>
    <cellStyle name="Input 3 5 4 2" xfId="15331"/>
    <cellStyle name="Input 3 5 4 3" xfId="13830"/>
    <cellStyle name="Input 3 5 5" xfId="4557"/>
    <cellStyle name="Input 3 5 5 2" xfId="15605"/>
    <cellStyle name="Input 3 5 5 3" xfId="13448"/>
    <cellStyle name="Input 3 5 6" xfId="5520"/>
    <cellStyle name="Input 3 5 6 2" xfId="16341"/>
    <cellStyle name="Input 3 5 6 3" xfId="19038"/>
    <cellStyle name="Input 3 5 7" xfId="9164"/>
    <cellStyle name="Input 3 5 8" xfId="14500"/>
    <cellStyle name="Input 3 5 9" xfId="15230"/>
    <cellStyle name="Input 3 6" xfId="6187"/>
    <cellStyle name="Input 3 6 2" xfId="7895"/>
    <cellStyle name="Input 3 6 2 2" xfId="11882"/>
    <cellStyle name="Input 3 6 2 3" xfId="18150"/>
    <cellStyle name="Input 3 6 2 4" xfId="21413"/>
    <cellStyle name="Input 3 6 3" xfId="10839"/>
    <cellStyle name="Input 3 6 4" xfId="16858"/>
    <cellStyle name="Input 3 6 5" xfId="19705"/>
    <cellStyle name="Input 3 7" xfId="5424"/>
    <cellStyle name="Input 3 7 2" xfId="7133"/>
    <cellStyle name="Input 3 7 2 2" xfId="11267"/>
    <cellStyle name="Input 3 7 2 3" xfId="17552"/>
    <cellStyle name="Input 3 7 2 4" xfId="20651"/>
    <cellStyle name="Input 3 7 3" xfId="10441"/>
    <cellStyle name="Input 3 7 4" xfId="16262"/>
    <cellStyle name="Input 3 7 5" xfId="18942"/>
    <cellStyle name="Input 3 8" xfId="6356"/>
    <cellStyle name="Input 3 8 2" xfId="8064"/>
    <cellStyle name="Input 3 8 2 2" xfId="12034"/>
    <cellStyle name="Input 3 8 2 3" xfId="18271"/>
    <cellStyle name="Input 3 8 2 4" xfId="21582"/>
    <cellStyle name="Input 3 8 3" xfId="10887"/>
    <cellStyle name="Input 3 8 4" xfId="16980"/>
    <cellStyle name="Input 3 8 5" xfId="19874"/>
    <cellStyle name="Input 3 9" xfId="5497"/>
    <cellStyle name="Input 3 9 2" xfId="7206"/>
    <cellStyle name="Input 3 9 2 2" xfId="11332"/>
    <cellStyle name="Input 3 9 2 3" xfId="17612"/>
    <cellStyle name="Input 3 9 2 4" xfId="20724"/>
    <cellStyle name="Input 3 9 3" xfId="10479"/>
    <cellStyle name="Input 3 9 4" xfId="16321"/>
    <cellStyle name="Input 3 9 5" xfId="19015"/>
    <cellStyle name="Input 4" xfId="3006"/>
    <cellStyle name="Input 4 2" xfId="3393"/>
    <cellStyle name="Input 4 2 2" xfId="14769"/>
    <cellStyle name="Input 4 2 3" xfId="18353"/>
    <cellStyle name="Input 4 3" xfId="3776"/>
    <cellStyle name="Input 4 3 2" xfId="15045"/>
    <cellStyle name="Input 4 3 3" xfId="15552"/>
    <cellStyle name="Input 4 4" xfId="4159"/>
    <cellStyle name="Input 4 4 2" xfId="15320"/>
    <cellStyle name="Input 4 4 3" xfId="13846"/>
    <cellStyle name="Input 4 5" xfId="4541"/>
    <cellStyle name="Input 4 5 2" xfId="15594"/>
    <cellStyle name="Input 4 5 3" xfId="13464"/>
    <cellStyle name="Input 4 6" xfId="14489"/>
    <cellStyle name="Input 4 7" xfId="15272"/>
    <cellStyle name="Input 5" xfId="3085"/>
    <cellStyle name="Input 5 2" xfId="3472"/>
    <cellStyle name="Input 5 2 2" xfId="14829"/>
    <cellStyle name="Input 5 2 3" xfId="14718"/>
    <cellStyle name="Input 5 3" xfId="3855"/>
    <cellStyle name="Input 5 3 2" xfId="15105"/>
    <cellStyle name="Input 5 3 3" xfId="14175"/>
    <cellStyle name="Input 5 4" xfId="4238"/>
    <cellStyle name="Input 5 4 2" xfId="15380"/>
    <cellStyle name="Input 5 4 3" xfId="13767"/>
    <cellStyle name="Input 5 5" xfId="4620"/>
    <cellStyle name="Input 5 5 2" xfId="15654"/>
    <cellStyle name="Input 5 5 3" xfId="13385"/>
    <cellStyle name="Input 5 6" xfId="14549"/>
    <cellStyle name="Input 5 7" xfId="17527"/>
    <cellStyle name="Input 6" xfId="22385"/>
    <cellStyle name="Input 7" xfId="2066"/>
    <cellStyle name="Linked Cell" xfId="286"/>
    <cellStyle name="material" xfId="287"/>
    <cellStyle name="material 2" xfId="288"/>
    <cellStyle name="material 2 2" xfId="26694"/>
    <cellStyle name="material 3" xfId="26695"/>
    <cellStyle name="material 4" xfId="26696"/>
    <cellStyle name="MINIPG" xfId="26697"/>
    <cellStyle name="Moeda" xfId="26673" builtinId="4"/>
    <cellStyle name="Moeda 10" xfId="289"/>
    <cellStyle name="Moeda 10 2" xfId="290"/>
    <cellStyle name="Moeda 10 2 2" xfId="291"/>
    <cellStyle name="Moeda 10 2 2 2" xfId="22616"/>
    <cellStyle name="Moeda 10 2 2 2 2" xfId="23172"/>
    <cellStyle name="Moeda 10 2 2 2 2 2" xfId="24059"/>
    <cellStyle name="Moeda 10 2 2 2 2 2 2" xfId="25835"/>
    <cellStyle name="Moeda 10 2 2 2 2 3" xfId="24947"/>
    <cellStyle name="Moeda 10 2 2 2 3" xfId="23556"/>
    <cellStyle name="Moeda 10 2 2 2 3 2" xfId="25332"/>
    <cellStyle name="Moeda 10 2 2 2 4" xfId="24444"/>
    <cellStyle name="Moeda 10 2 2 3" xfId="2567"/>
    <cellStyle name="Moeda 10 2 3" xfId="2569"/>
    <cellStyle name="Moeda 10 2 3 2" xfId="22309"/>
    <cellStyle name="Moeda 10 2 3 2 2" xfId="22647"/>
    <cellStyle name="Moeda 10 2 3 2 2 2" xfId="23203"/>
    <cellStyle name="Moeda 10 2 3 2 2 2 2" xfId="24090"/>
    <cellStyle name="Moeda 10 2 3 2 2 2 2 2" xfId="25866"/>
    <cellStyle name="Moeda 10 2 3 2 2 2 3" xfId="24978"/>
    <cellStyle name="Moeda 10 2 3 2 2 3" xfId="23587"/>
    <cellStyle name="Moeda 10 2 3 2 2 3 2" xfId="25363"/>
    <cellStyle name="Moeda 10 2 3 2 2 4" xfId="24475"/>
    <cellStyle name="Moeda 10 2 3 3" xfId="22331"/>
    <cellStyle name="Moeda 10 2 3 3 2" xfId="22370"/>
    <cellStyle name="Moeda 10 2 3 3 2 2" xfId="22670"/>
    <cellStyle name="Moeda 10 2 3 3 2 2 2" xfId="23226"/>
    <cellStyle name="Moeda 10 2 3 3 2 2 2 2" xfId="24113"/>
    <cellStyle name="Moeda 10 2 3 3 2 2 2 2 2" xfId="25889"/>
    <cellStyle name="Moeda 10 2 3 3 2 2 2 3" xfId="25001"/>
    <cellStyle name="Moeda 10 2 3 3 2 2 3" xfId="23610"/>
    <cellStyle name="Moeda 10 2 3 3 2 2 3 2" xfId="25386"/>
    <cellStyle name="Moeda 10 2 3 3 2 2 4" xfId="24498"/>
    <cellStyle name="Moeda 10 2 3 3 3" xfId="22408"/>
    <cellStyle name="Moeda 10 2 3 3 3 2" xfId="22682"/>
    <cellStyle name="Moeda 10 2 3 3 3 2 2" xfId="23233"/>
    <cellStyle name="Moeda 10 2 3 3 3 2 2 2" xfId="24120"/>
    <cellStyle name="Moeda 10 2 3 3 3 2 2 2 2" xfId="25896"/>
    <cellStyle name="Moeda 10 2 3 3 3 2 2 3" xfId="25008"/>
    <cellStyle name="Moeda 10 2 3 3 3 2 3" xfId="23617"/>
    <cellStyle name="Moeda 10 2 3 3 3 2 3 2" xfId="25393"/>
    <cellStyle name="Moeda 10 2 3 3 3 2 4" xfId="24505"/>
    <cellStyle name="Moeda 10 2 3 3 4" xfId="22655"/>
    <cellStyle name="Moeda 10 2 3 3 4 2" xfId="23211"/>
    <cellStyle name="Moeda 10 2 3 3 4 2 2" xfId="24098"/>
    <cellStyle name="Moeda 10 2 3 3 4 2 2 2" xfId="25874"/>
    <cellStyle name="Moeda 10 2 3 3 4 2 3" xfId="24986"/>
    <cellStyle name="Moeda 10 2 3 3 4 3" xfId="23595"/>
    <cellStyle name="Moeda 10 2 3 3 4 3 2" xfId="25371"/>
    <cellStyle name="Moeda 10 2 3 3 4 4" xfId="24483"/>
    <cellStyle name="Moeda 10 2 3 4" xfId="22347"/>
    <cellStyle name="Moeda 10 2 3 4 2" xfId="22661"/>
    <cellStyle name="Moeda 10 2 3 4 2 2" xfId="23217"/>
    <cellStyle name="Moeda 10 2 3 4 2 2 2" xfId="24104"/>
    <cellStyle name="Moeda 10 2 3 4 2 2 2 2" xfId="25880"/>
    <cellStyle name="Moeda 10 2 3 4 2 2 3" xfId="24992"/>
    <cellStyle name="Moeda 10 2 3 4 2 3" xfId="23601"/>
    <cellStyle name="Moeda 10 2 3 4 2 3 2" xfId="25377"/>
    <cellStyle name="Moeda 10 2 3 4 2 4" xfId="24489"/>
    <cellStyle name="Moeda 10 2 3 5" xfId="22293"/>
    <cellStyle name="Moeda 10 2 3 5 2" xfId="22641"/>
    <cellStyle name="Moeda 10 2 3 5 2 2" xfId="23197"/>
    <cellStyle name="Moeda 10 2 3 5 2 2 2" xfId="24084"/>
    <cellStyle name="Moeda 10 2 3 5 2 2 2 2" xfId="25860"/>
    <cellStyle name="Moeda 10 2 3 5 2 2 3" xfId="24972"/>
    <cellStyle name="Moeda 10 2 3 5 2 3" xfId="23581"/>
    <cellStyle name="Moeda 10 2 3 5 2 3 2" xfId="25357"/>
    <cellStyle name="Moeda 10 2 3 5 2 4" xfId="24469"/>
    <cellStyle name="Moeda 10 2 3 6" xfId="22617"/>
    <cellStyle name="Moeda 10 2 3 6 2" xfId="23173"/>
    <cellStyle name="Moeda 10 2 3 6 2 2" xfId="24060"/>
    <cellStyle name="Moeda 10 2 3 6 2 2 2" xfId="25836"/>
    <cellStyle name="Moeda 10 2 3 6 2 3" xfId="24948"/>
    <cellStyle name="Moeda 10 2 3 6 3" xfId="23557"/>
    <cellStyle name="Moeda 10 2 3 6 3 2" xfId="25333"/>
    <cellStyle name="Moeda 10 2 3 6 4" xfId="24445"/>
    <cellStyle name="Moeda 10 2 4" xfId="22588"/>
    <cellStyle name="Moeda 10 2 4 2" xfId="23144"/>
    <cellStyle name="Moeda 10 2 4 2 2" xfId="24031"/>
    <cellStyle name="Moeda 10 2 4 2 2 2" xfId="25807"/>
    <cellStyle name="Moeda 10 2 4 2 3" xfId="24919"/>
    <cellStyle name="Moeda 10 2 4 3" xfId="23528"/>
    <cellStyle name="Moeda 10 2 4 3 2" xfId="25304"/>
    <cellStyle name="Moeda 10 2 4 4" xfId="24416"/>
    <cellStyle name="Moeda 10 2 5" xfId="26032"/>
    <cellStyle name="Moeda 10 2 6" xfId="2480"/>
    <cellStyle name="Moeda 10 3" xfId="22567"/>
    <cellStyle name="Moeda 10 3 2" xfId="23123"/>
    <cellStyle name="Moeda 10 3 2 2" xfId="24010"/>
    <cellStyle name="Moeda 10 3 2 2 2" xfId="25786"/>
    <cellStyle name="Moeda 10 3 2 3" xfId="24898"/>
    <cellStyle name="Moeda 10 3 3" xfId="23507"/>
    <cellStyle name="Moeda 10 3 3 2" xfId="25283"/>
    <cellStyle name="Moeda 10 3 4" xfId="24395"/>
    <cellStyle name="Moeda 10 3 5" xfId="26050"/>
    <cellStyle name="Moeda 10 3 6" xfId="26440"/>
    <cellStyle name="Moeda 10 4" xfId="2443"/>
    <cellStyle name="Moeda 11" xfId="292"/>
    <cellStyle name="Moeda 11 2" xfId="22606"/>
    <cellStyle name="Moeda 11 2 2" xfId="23162"/>
    <cellStyle name="Moeda 11 2 2 2" xfId="24049"/>
    <cellStyle name="Moeda 11 2 2 2 2" xfId="25825"/>
    <cellStyle name="Moeda 11 2 2 3" xfId="24937"/>
    <cellStyle name="Moeda 11 2 3" xfId="23546"/>
    <cellStyle name="Moeda 11 2 3 2" xfId="25322"/>
    <cellStyle name="Moeda 11 2 4" xfId="24434"/>
    <cellStyle name="Moeda 11 3" xfId="2522"/>
    <cellStyle name="Moeda 12" xfId="24131"/>
    <cellStyle name="Moeda 12 2" xfId="25907"/>
    <cellStyle name="Moeda 13" xfId="25019"/>
    <cellStyle name="Moeda 14" xfId="26208"/>
    <cellStyle name="Moeda 2" xfId="293"/>
    <cellStyle name="Moeda 2 10" xfId="294"/>
    <cellStyle name="Moeda 2 10 2" xfId="295"/>
    <cellStyle name="Moeda 2 11" xfId="296"/>
    <cellStyle name="Moeda 2 11 2" xfId="297"/>
    <cellStyle name="Moeda 2 12" xfId="298"/>
    <cellStyle name="Moeda 2 12 2" xfId="299"/>
    <cellStyle name="Moeda 2 13" xfId="300"/>
    <cellStyle name="Moeda 2 13 2" xfId="301"/>
    <cellStyle name="Moeda 2 13 2 2" xfId="302"/>
    <cellStyle name="Moeda 2 13 3" xfId="303"/>
    <cellStyle name="Moeda 2 13 3 2" xfId="304"/>
    <cellStyle name="Moeda 2 13 3 2 10" xfId="26322"/>
    <cellStyle name="Moeda 2 13 3 2 2" xfId="22455"/>
    <cellStyle name="Moeda 2 13 3 2 2 2" xfId="23011"/>
    <cellStyle name="Moeda 2 13 3 2 2 2 2" xfId="23898"/>
    <cellStyle name="Moeda 2 13 3 2 2 2 2 2" xfId="25674"/>
    <cellStyle name="Moeda 2 13 3 2 2 2 3" xfId="24786"/>
    <cellStyle name="Moeda 2 13 3 2 2 3" xfId="23395"/>
    <cellStyle name="Moeda 2 13 3 2 2 3 2" xfId="25171"/>
    <cellStyle name="Moeda 2 13 3 2 2 4" xfId="24283"/>
    <cellStyle name="Moeda 2 13 3 2 2 5" xfId="26051"/>
    <cellStyle name="Moeda 2 13 3 2 2 6" xfId="26441"/>
    <cellStyle name="Moeda 2 13 3 2 3" xfId="22752"/>
    <cellStyle name="Moeda 2 13 3 2 3 2" xfId="23639"/>
    <cellStyle name="Moeda 2 13 3 2 3 2 2" xfId="25415"/>
    <cellStyle name="Moeda 2 13 3 2 3 3" xfId="24527"/>
    <cellStyle name="Moeda 2 13 3 2 4" xfId="22871"/>
    <cellStyle name="Moeda 2 13 3 2 4 2" xfId="23758"/>
    <cellStyle name="Moeda 2 13 3 2 4 2 2" xfId="25534"/>
    <cellStyle name="Moeda 2 13 3 2 4 3" xfId="24646"/>
    <cellStyle name="Moeda 2 13 3 2 5" xfId="23255"/>
    <cellStyle name="Moeda 2 13 3 2 5 2" xfId="25031"/>
    <cellStyle name="Moeda 2 13 3 2 6" xfId="24143"/>
    <cellStyle name="Moeda 2 13 3 2 7" xfId="2328"/>
    <cellStyle name="Moeda 2 13 3 2 8" xfId="25917"/>
    <cellStyle name="Moeda 2 13 3 2 9" xfId="2185"/>
    <cellStyle name="Moeda 2 13 4" xfId="305"/>
    <cellStyle name="Moeda 2 13 4 10" xfId="26323"/>
    <cellStyle name="Moeda 2 13 4 2" xfId="22454"/>
    <cellStyle name="Moeda 2 13 4 2 2" xfId="23010"/>
    <cellStyle name="Moeda 2 13 4 2 2 2" xfId="23897"/>
    <cellStyle name="Moeda 2 13 4 2 2 2 2" xfId="25673"/>
    <cellStyle name="Moeda 2 13 4 2 2 3" xfId="24785"/>
    <cellStyle name="Moeda 2 13 4 2 3" xfId="23394"/>
    <cellStyle name="Moeda 2 13 4 2 3 2" xfId="25170"/>
    <cellStyle name="Moeda 2 13 4 2 4" xfId="24282"/>
    <cellStyle name="Moeda 2 13 4 2 5" xfId="26052"/>
    <cellStyle name="Moeda 2 13 4 2 6" xfId="26442"/>
    <cellStyle name="Moeda 2 13 4 3" xfId="22751"/>
    <cellStyle name="Moeda 2 13 4 3 2" xfId="23638"/>
    <cellStyle name="Moeda 2 13 4 3 2 2" xfId="25414"/>
    <cellStyle name="Moeda 2 13 4 3 3" xfId="24526"/>
    <cellStyle name="Moeda 2 13 4 4" xfId="22870"/>
    <cellStyle name="Moeda 2 13 4 4 2" xfId="23757"/>
    <cellStyle name="Moeda 2 13 4 4 2 2" xfId="25533"/>
    <cellStyle name="Moeda 2 13 4 4 3" xfId="24645"/>
    <cellStyle name="Moeda 2 13 4 5" xfId="23254"/>
    <cellStyle name="Moeda 2 13 4 5 2" xfId="25030"/>
    <cellStyle name="Moeda 2 13 4 6" xfId="24142"/>
    <cellStyle name="Moeda 2 13 4 7" xfId="2327"/>
    <cellStyle name="Moeda 2 13 4 8" xfId="25918"/>
    <cellStyle name="Moeda 2 13 4 9" xfId="2184"/>
    <cellStyle name="Moeda 2 14" xfId="306"/>
    <cellStyle name="Moeda 2 14 2" xfId="307"/>
    <cellStyle name="Moeda 2 15" xfId="308"/>
    <cellStyle name="Moeda 2 15 2" xfId="309"/>
    <cellStyle name="Moeda 2 16" xfId="310"/>
    <cellStyle name="Moeda 2 16 2" xfId="311"/>
    <cellStyle name="Moeda 2 17" xfId="312"/>
    <cellStyle name="Moeda 2 17 2" xfId="313"/>
    <cellStyle name="Moeda 2 18" xfId="314"/>
    <cellStyle name="Moeda 2 18 2" xfId="315"/>
    <cellStyle name="Moeda 2 19" xfId="316"/>
    <cellStyle name="Moeda 2 19 2" xfId="317"/>
    <cellStyle name="Moeda 2 2" xfId="318"/>
    <cellStyle name="Moeda 2 2 10" xfId="319"/>
    <cellStyle name="Moeda 2 2 10 2" xfId="320"/>
    <cellStyle name="Moeda 2 2 11" xfId="321"/>
    <cellStyle name="Moeda 2 2 12" xfId="322"/>
    <cellStyle name="Moeda 2 2 2" xfId="323"/>
    <cellStyle name="Moeda 2 2 2 2" xfId="324"/>
    <cellStyle name="Moeda 2 2 3" xfId="325"/>
    <cellStyle name="Moeda 2 2 3 2" xfId="326"/>
    <cellStyle name="Moeda 2 2 4" xfId="327"/>
    <cellStyle name="Moeda 2 2 4 2" xfId="328"/>
    <cellStyle name="Moeda 2 2 5" xfId="329"/>
    <cellStyle name="Moeda 2 2 5 2" xfId="330"/>
    <cellStyle name="Moeda 2 2 6" xfId="331"/>
    <cellStyle name="Moeda 2 2 6 2" xfId="332"/>
    <cellStyle name="Moeda 2 2 7" xfId="333"/>
    <cellStyle name="Moeda 2 2 7 2" xfId="334"/>
    <cellStyle name="Moeda 2 2 8" xfId="335"/>
    <cellStyle name="Moeda 2 2 8 2" xfId="336"/>
    <cellStyle name="Moeda 2 2 9" xfId="337"/>
    <cellStyle name="Moeda 2 2 9 2" xfId="338"/>
    <cellStyle name="Moeda 2 20" xfId="339"/>
    <cellStyle name="Moeda 2 20 2" xfId="340"/>
    <cellStyle name="Moeda 2 21" xfId="341"/>
    <cellStyle name="Moeda 2 22" xfId="342"/>
    <cellStyle name="Moeda 2 3" xfId="343"/>
    <cellStyle name="Moeda 2 3 10" xfId="344"/>
    <cellStyle name="Moeda 2 3 10 2" xfId="345"/>
    <cellStyle name="Moeda 2 3 11" xfId="346"/>
    <cellStyle name="Moeda 2 3 2" xfId="347"/>
    <cellStyle name="Moeda 2 3 2 2" xfId="348"/>
    <cellStyle name="Moeda 2 3 3" xfId="349"/>
    <cellStyle name="Moeda 2 3 3 2" xfId="350"/>
    <cellStyle name="Moeda 2 3 4" xfId="351"/>
    <cellStyle name="Moeda 2 3 4 2" xfId="352"/>
    <cellStyle name="Moeda 2 3 5" xfId="353"/>
    <cellStyle name="Moeda 2 3 5 2" xfId="354"/>
    <cellStyle name="Moeda 2 3 6" xfId="355"/>
    <cellStyle name="Moeda 2 3 6 2" xfId="356"/>
    <cellStyle name="Moeda 2 3 7" xfId="357"/>
    <cellStyle name="Moeda 2 3 7 2" xfId="358"/>
    <cellStyle name="Moeda 2 3 8" xfId="359"/>
    <cellStyle name="Moeda 2 3 8 2" xfId="360"/>
    <cellStyle name="Moeda 2 3 9" xfId="361"/>
    <cellStyle name="Moeda 2 3 9 2" xfId="362"/>
    <cellStyle name="Moeda 2 4" xfId="363"/>
    <cellStyle name="Moeda 2 4 2" xfId="364"/>
    <cellStyle name="Moeda 2 5" xfId="365"/>
    <cellStyle name="Moeda 2 5 2" xfId="366"/>
    <cellStyle name="Moeda 2 6" xfId="367"/>
    <cellStyle name="Moeda 2 6 2" xfId="368"/>
    <cellStyle name="Moeda 2 7" xfId="369"/>
    <cellStyle name="Moeda 2 7 2" xfId="370"/>
    <cellStyle name="Moeda 2 8" xfId="371"/>
    <cellStyle name="Moeda 2 8 2" xfId="372"/>
    <cellStyle name="Moeda 2 9" xfId="373"/>
    <cellStyle name="Moeda 2 9 2" xfId="374"/>
    <cellStyle name="Moeda 3" xfId="375"/>
    <cellStyle name="Moeda 3 10" xfId="376"/>
    <cellStyle name="Moeda 3 10 2" xfId="377"/>
    <cellStyle name="Moeda 3 11" xfId="378"/>
    <cellStyle name="Moeda 3 11 2" xfId="379"/>
    <cellStyle name="Moeda 3 12" xfId="380"/>
    <cellStyle name="Moeda 3 12 2" xfId="381"/>
    <cellStyle name="Moeda 3 13" xfId="382"/>
    <cellStyle name="Moeda 3 14" xfId="383"/>
    <cellStyle name="Moeda 3 15" xfId="33840"/>
    <cellStyle name="Moeda 3 2" xfId="384"/>
    <cellStyle name="Moeda 3 2 10" xfId="385"/>
    <cellStyle name="Moeda 3 2 10 2" xfId="386"/>
    <cellStyle name="Moeda 3 2 11" xfId="387"/>
    <cellStyle name="Moeda 3 2 12" xfId="388"/>
    <cellStyle name="Moeda 3 2 2" xfId="389"/>
    <cellStyle name="Moeda 3 2 2 2" xfId="390"/>
    <cellStyle name="Moeda 3 2 3" xfId="391"/>
    <cellStyle name="Moeda 3 2 3 2" xfId="392"/>
    <cellStyle name="Moeda 3 2 4" xfId="393"/>
    <cellStyle name="Moeda 3 2 4 2" xfId="394"/>
    <cellStyle name="Moeda 3 2 5" xfId="395"/>
    <cellStyle name="Moeda 3 2 5 2" xfId="396"/>
    <cellStyle name="Moeda 3 2 6" xfId="397"/>
    <cellStyle name="Moeda 3 2 6 2" xfId="398"/>
    <cellStyle name="Moeda 3 2 7" xfId="399"/>
    <cellStyle name="Moeda 3 2 7 2" xfId="400"/>
    <cellStyle name="Moeda 3 2 8" xfId="401"/>
    <cellStyle name="Moeda 3 2 8 2" xfId="402"/>
    <cellStyle name="Moeda 3 2 9" xfId="403"/>
    <cellStyle name="Moeda 3 2 9 2" xfId="404"/>
    <cellStyle name="Moeda 3 3" xfId="405"/>
    <cellStyle name="Moeda 3 3 10" xfId="406"/>
    <cellStyle name="Moeda 3 3 10 2" xfId="407"/>
    <cellStyle name="Moeda 3 3 11" xfId="408"/>
    <cellStyle name="Moeda 3 3 2" xfId="409"/>
    <cellStyle name="Moeda 3 3 2 2" xfId="410"/>
    <cellStyle name="Moeda 3 3 3" xfId="411"/>
    <cellStyle name="Moeda 3 3 3 2" xfId="412"/>
    <cellStyle name="Moeda 3 3 4" xfId="413"/>
    <cellStyle name="Moeda 3 3 4 2" xfId="414"/>
    <cellStyle name="Moeda 3 3 5" xfId="415"/>
    <cellStyle name="Moeda 3 3 5 2" xfId="416"/>
    <cellStyle name="Moeda 3 3 6" xfId="417"/>
    <cellStyle name="Moeda 3 3 6 2" xfId="418"/>
    <cellStyle name="Moeda 3 3 7" xfId="419"/>
    <cellStyle name="Moeda 3 3 7 2" xfId="420"/>
    <cellStyle name="Moeda 3 3 8" xfId="421"/>
    <cellStyle name="Moeda 3 3 8 2" xfId="422"/>
    <cellStyle name="Moeda 3 3 9" xfId="423"/>
    <cellStyle name="Moeda 3 3 9 2" xfId="424"/>
    <cellStyle name="Moeda 3 4" xfId="425"/>
    <cellStyle name="Moeda 3 4 2" xfId="426"/>
    <cellStyle name="Moeda 3 5" xfId="427"/>
    <cellStyle name="Moeda 3 5 2" xfId="428"/>
    <cellStyle name="Moeda 3 6" xfId="429"/>
    <cellStyle name="Moeda 3 6 2" xfId="430"/>
    <cellStyle name="Moeda 3 7" xfId="431"/>
    <cellStyle name="Moeda 3 7 2" xfId="432"/>
    <cellStyle name="Moeda 3 8" xfId="433"/>
    <cellStyle name="Moeda 3 8 2" xfId="434"/>
    <cellStyle name="Moeda 3 9" xfId="435"/>
    <cellStyle name="Moeda 3 9 2" xfId="436"/>
    <cellStyle name="Moeda 4" xfId="437"/>
    <cellStyle name="Moeda 4 2" xfId="438"/>
    <cellStyle name="Moeda 5" xfId="439"/>
    <cellStyle name="Moeda 5 2" xfId="440"/>
    <cellStyle name="Moeda 6" xfId="441"/>
    <cellStyle name="Moeda 6 10" xfId="25908"/>
    <cellStyle name="Moeda 6 11" xfId="2076"/>
    <cellStyle name="Moeda 6 12" xfId="26229"/>
    <cellStyle name="Moeda 6 2" xfId="442"/>
    <cellStyle name="Moeda 6 2 10" xfId="2077"/>
    <cellStyle name="Moeda 6 2 11" xfId="26230"/>
    <cellStyle name="Moeda 6 2 2" xfId="443"/>
    <cellStyle name="Moeda 6 2 2 10" xfId="26324"/>
    <cellStyle name="Moeda 6 2 2 2" xfId="22457"/>
    <cellStyle name="Moeda 6 2 2 2 2" xfId="23013"/>
    <cellStyle name="Moeda 6 2 2 2 2 2" xfId="23900"/>
    <cellStyle name="Moeda 6 2 2 2 2 2 2" xfId="25676"/>
    <cellStyle name="Moeda 6 2 2 2 2 3" xfId="24788"/>
    <cellStyle name="Moeda 6 2 2 2 3" xfId="23397"/>
    <cellStyle name="Moeda 6 2 2 2 3 2" xfId="25173"/>
    <cellStyle name="Moeda 6 2 2 2 4" xfId="24285"/>
    <cellStyle name="Moeda 6 2 2 2 5" xfId="26055"/>
    <cellStyle name="Moeda 6 2 2 2 6" xfId="26445"/>
    <cellStyle name="Moeda 6 2 2 3" xfId="22754"/>
    <cellStyle name="Moeda 6 2 2 3 2" xfId="23641"/>
    <cellStyle name="Moeda 6 2 2 3 2 2" xfId="25417"/>
    <cellStyle name="Moeda 6 2 2 3 3" xfId="24529"/>
    <cellStyle name="Moeda 6 2 2 4" xfId="22873"/>
    <cellStyle name="Moeda 6 2 2 4 2" xfId="23760"/>
    <cellStyle name="Moeda 6 2 2 4 2 2" xfId="25536"/>
    <cellStyle name="Moeda 6 2 2 4 3" xfId="24648"/>
    <cellStyle name="Moeda 6 2 2 5" xfId="23257"/>
    <cellStyle name="Moeda 6 2 2 5 2" xfId="25033"/>
    <cellStyle name="Moeda 6 2 2 6" xfId="24145"/>
    <cellStyle name="Moeda 6 2 2 7" xfId="2330"/>
    <cellStyle name="Moeda 6 2 2 8" xfId="25919"/>
    <cellStyle name="Moeda 6 2 2 9" xfId="2187"/>
    <cellStyle name="Moeda 6 2 3" xfId="22438"/>
    <cellStyle name="Moeda 6 2 3 2" xfId="22994"/>
    <cellStyle name="Moeda 6 2 3 2 2" xfId="23881"/>
    <cellStyle name="Moeda 6 2 3 2 2 2" xfId="25657"/>
    <cellStyle name="Moeda 6 2 3 2 3" xfId="24769"/>
    <cellStyle name="Moeda 6 2 3 3" xfId="23378"/>
    <cellStyle name="Moeda 6 2 3 3 2" xfId="25154"/>
    <cellStyle name="Moeda 6 2 3 4" xfId="24266"/>
    <cellStyle name="Moeda 6 2 3 5" xfId="26054"/>
    <cellStyle name="Moeda 6 2 3 6" xfId="26444"/>
    <cellStyle name="Moeda 6 2 4" xfId="22742"/>
    <cellStyle name="Moeda 6 2 4 2" xfId="23629"/>
    <cellStyle name="Moeda 6 2 4 2 2" xfId="25405"/>
    <cellStyle name="Moeda 6 2 4 3" xfId="24517"/>
    <cellStyle name="Moeda 6 2 5" xfId="22861"/>
    <cellStyle name="Moeda 6 2 5 2" xfId="23748"/>
    <cellStyle name="Moeda 6 2 5 2 2" xfId="25524"/>
    <cellStyle name="Moeda 6 2 5 3" xfId="24636"/>
    <cellStyle name="Moeda 6 2 6" xfId="23245"/>
    <cellStyle name="Moeda 6 2 6 2" xfId="25021"/>
    <cellStyle name="Moeda 6 2 7" xfId="24133"/>
    <cellStyle name="Moeda 6 2 8" xfId="2305"/>
    <cellStyle name="Moeda 6 2 9" xfId="25909"/>
    <cellStyle name="Moeda 6 3" xfId="444"/>
    <cellStyle name="Moeda 6 3 10" xfId="26325"/>
    <cellStyle name="Moeda 6 3 2" xfId="22456"/>
    <cellStyle name="Moeda 6 3 2 2" xfId="23012"/>
    <cellStyle name="Moeda 6 3 2 2 2" xfId="23899"/>
    <cellStyle name="Moeda 6 3 2 2 2 2" xfId="25675"/>
    <cellStyle name="Moeda 6 3 2 2 3" xfId="24787"/>
    <cellStyle name="Moeda 6 3 2 3" xfId="23396"/>
    <cellStyle name="Moeda 6 3 2 3 2" xfId="25172"/>
    <cellStyle name="Moeda 6 3 2 4" xfId="24284"/>
    <cellStyle name="Moeda 6 3 2 5" xfId="26056"/>
    <cellStyle name="Moeda 6 3 2 6" xfId="26446"/>
    <cellStyle name="Moeda 6 3 3" xfId="22753"/>
    <cellStyle name="Moeda 6 3 3 2" xfId="23640"/>
    <cellStyle name="Moeda 6 3 3 2 2" xfId="25416"/>
    <cellStyle name="Moeda 6 3 3 3" xfId="24528"/>
    <cellStyle name="Moeda 6 3 4" xfId="22872"/>
    <cellStyle name="Moeda 6 3 4 2" xfId="23759"/>
    <cellStyle name="Moeda 6 3 4 2 2" xfId="25535"/>
    <cellStyle name="Moeda 6 3 4 3" xfId="24647"/>
    <cellStyle name="Moeda 6 3 5" xfId="23256"/>
    <cellStyle name="Moeda 6 3 5 2" xfId="25032"/>
    <cellStyle name="Moeda 6 3 6" xfId="24144"/>
    <cellStyle name="Moeda 6 3 7" xfId="2329"/>
    <cellStyle name="Moeda 6 3 8" xfId="25920"/>
    <cellStyle name="Moeda 6 3 9" xfId="2186"/>
    <cellStyle name="Moeda 6 4" xfId="22437"/>
    <cellStyle name="Moeda 6 4 2" xfId="22993"/>
    <cellStyle name="Moeda 6 4 2 2" xfId="23880"/>
    <cellStyle name="Moeda 6 4 2 2 2" xfId="25656"/>
    <cellStyle name="Moeda 6 4 2 3" xfId="24768"/>
    <cellStyle name="Moeda 6 4 3" xfId="23377"/>
    <cellStyle name="Moeda 6 4 3 2" xfId="25153"/>
    <cellStyle name="Moeda 6 4 4" xfId="24265"/>
    <cellStyle name="Moeda 6 4 5" xfId="26053"/>
    <cellStyle name="Moeda 6 4 6" xfId="26443"/>
    <cellStyle name="Moeda 6 5" xfId="22741"/>
    <cellStyle name="Moeda 6 5 2" xfId="23628"/>
    <cellStyle name="Moeda 6 5 2 2" xfId="25404"/>
    <cellStyle name="Moeda 6 5 3" xfId="24516"/>
    <cellStyle name="Moeda 6 6" xfId="22860"/>
    <cellStyle name="Moeda 6 6 2" xfId="23747"/>
    <cellStyle name="Moeda 6 6 2 2" xfId="25523"/>
    <cellStyle name="Moeda 6 6 3" xfId="24635"/>
    <cellStyle name="Moeda 6 7" xfId="23244"/>
    <cellStyle name="Moeda 6 7 2" xfId="25020"/>
    <cellStyle name="Moeda 6 8" xfId="24132"/>
    <cellStyle name="Moeda 6 9" xfId="2304"/>
    <cellStyle name="Moeda 7" xfId="43"/>
    <cellStyle name="Moeda 7 2" xfId="445"/>
    <cellStyle name="Moeda 7 2 2" xfId="446"/>
    <cellStyle name="Moeda 7 2 2 10" xfId="26326"/>
    <cellStyle name="Moeda 7 2 2 2" xfId="22459"/>
    <cellStyle name="Moeda 7 2 2 2 2" xfId="23015"/>
    <cellStyle name="Moeda 7 2 2 2 2 2" xfId="23902"/>
    <cellStyle name="Moeda 7 2 2 2 2 2 2" xfId="25678"/>
    <cellStyle name="Moeda 7 2 2 2 2 3" xfId="24790"/>
    <cellStyle name="Moeda 7 2 2 2 3" xfId="23399"/>
    <cellStyle name="Moeda 7 2 2 2 3 2" xfId="25175"/>
    <cellStyle name="Moeda 7 2 2 2 4" xfId="24287"/>
    <cellStyle name="Moeda 7 2 2 2 5" xfId="26057"/>
    <cellStyle name="Moeda 7 2 2 2 6" xfId="26447"/>
    <cellStyle name="Moeda 7 2 2 3" xfId="22756"/>
    <cellStyle name="Moeda 7 2 2 3 2" xfId="23643"/>
    <cellStyle name="Moeda 7 2 2 3 2 2" xfId="25419"/>
    <cellStyle name="Moeda 7 2 2 3 3" xfId="24531"/>
    <cellStyle name="Moeda 7 2 2 4" xfId="22875"/>
    <cellStyle name="Moeda 7 2 2 4 2" xfId="23762"/>
    <cellStyle name="Moeda 7 2 2 4 2 2" xfId="25538"/>
    <cellStyle name="Moeda 7 2 2 4 3" xfId="24650"/>
    <cellStyle name="Moeda 7 2 2 5" xfId="23259"/>
    <cellStyle name="Moeda 7 2 2 5 2" xfId="25035"/>
    <cellStyle name="Moeda 7 2 2 6" xfId="24147"/>
    <cellStyle name="Moeda 7 2 2 7" xfId="2332"/>
    <cellStyle name="Moeda 7 2 2 8" xfId="25921"/>
    <cellStyle name="Moeda 7 2 2 9" xfId="2189"/>
    <cellStyle name="Moeda 7 3" xfId="447"/>
    <cellStyle name="Moeda 7 3 10" xfId="26327"/>
    <cellStyle name="Moeda 7 3 2" xfId="22458"/>
    <cellStyle name="Moeda 7 3 2 2" xfId="23014"/>
    <cellStyle name="Moeda 7 3 2 2 2" xfId="23901"/>
    <cellStyle name="Moeda 7 3 2 2 2 2" xfId="25677"/>
    <cellStyle name="Moeda 7 3 2 2 3" xfId="24789"/>
    <cellStyle name="Moeda 7 3 2 3" xfId="23398"/>
    <cellStyle name="Moeda 7 3 2 3 2" xfId="25174"/>
    <cellStyle name="Moeda 7 3 2 4" xfId="24286"/>
    <cellStyle name="Moeda 7 3 2 5" xfId="26058"/>
    <cellStyle name="Moeda 7 3 2 6" xfId="26448"/>
    <cellStyle name="Moeda 7 3 3" xfId="22755"/>
    <cellStyle name="Moeda 7 3 3 2" xfId="23642"/>
    <cellStyle name="Moeda 7 3 3 2 2" xfId="25418"/>
    <cellStyle name="Moeda 7 3 3 3" xfId="24530"/>
    <cellStyle name="Moeda 7 3 4" xfId="22874"/>
    <cellStyle name="Moeda 7 3 4 2" xfId="23761"/>
    <cellStyle name="Moeda 7 3 4 2 2" xfId="25537"/>
    <cellStyle name="Moeda 7 3 4 3" xfId="24649"/>
    <cellStyle name="Moeda 7 3 5" xfId="23258"/>
    <cellStyle name="Moeda 7 3 5 2" xfId="25034"/>
    <cellStyle name="Moeda 7 3 6" xfId="24146"/>
    <cellStyle name="Moeda 7 3 7" xfId="2331"/>
    <cellStyle name="Moeda 7 3 8" xfId="25922"/>
    <cellStyle name="Moeda 7 3 9" xfId="2188"/>
    <cellStyle name="Moeda 7 4" xfId="448"/>
    <cellStyle name="Moeda 7 4 2" xfId="449"/>
    <cellStyle name="Moeda 7 4 2 2" xfId="2570"/>
    <cellStyle name="Moeda 7 4 2 2 2" xfId="22424"/>
    <cellStyle name="Moeda 7 4 2 2 2 2" xfId="22698"/>
    <cellStyle name="Moeda 7 4 2 2 2 2 2" xfId="23239"/>
    <cellStyle name="Moeda 7 4 2 2 2 2 2 2" xfId="24126"/>
    <cellStyle name="Moeda 7 4 2 2 2 2 2 2 2" xfId="25902"/>
    <cellStyle name="Moeda 7 4 2 2 2 2 2 3" xfId="25014"/>
    <cellStyle name="Moeda 7 4 2 2 2 2 3" xfId="23623"/>
    <cellStyle name="Moeda 7 4 2 2 2 2 3 2" xfId="25399"/>
    <cellStyle name="Moeda 7 4 2 2 2 2 4" xfId="24511"/>
    <cellStyle name="Moeda 7 4 2 2 3" xfId="22618"/>
    <cellStyle name="Moeda 7 4 2 2 3 2" xfId="23174"/>
    <cellStyle name="Moeda 7 4 2 2 3 2 2" xfId="24061"/>
    <cellStyle name="Moeda 7 4 2 2 3 2 2 2" xfId="25837"/>
    <cellStyle name="Moeda 7 4 2 2 3 2 3" xfId="24949"/>
    <cellStyle name="Moeda 7 4 2 2 3 3" xfId="23558"/>
    <cellStyle name="Moeda 7 4 2 2 3 3 2" xfId="25334"/>
    <cellStyle name="Moeda 7 4 2 2 3 4" xfId="24446"/>
    <cellStyle name="Moeda 7 4 2 3" xfId="22589"/>
    <cellStyle name="Moeda 7 4 2 3 2" xfId="23145"/>
    <cellStyle name="Moeda 7 4 2 3 2 2" xfId="24032"/>
    <cellStyle name="Moeda 7 4 2 3 2 2 2" xfId="25808"/>
    <cellStyle name="Moeda 7 4 2 3 2 3" xfId="24920"/>
    <cellStyle name="Moeda 7 4 2 3 3" xfId="23529"/>
    <cellStyle name="Moeda 7 4 2 3 3 2" xfId="25305"/>
    <cellStyle name="Moeda 7 4 2 3 4" xfId="24417"/>
    <cellStyle name="Moeda 7 4 2 4" xfId="2481"/>
    <cellStyle name="Moeda 7 4 3" xfId="22294"/>
    <cellStyle name="Moeda 7 4 3 2" xfId="22310"/>
    <cellStyle name="Moeda 7 4 3 2 2" xfId="22648"/>
    <cellStyle name="Moeda 7 4 3 2 2 2" xfId="23204"/>
    <cellStyle name="Moeda 7 4 3 2 2 2 2" xfId="24091"/>
    <cellStyle name="Moeda 7 4 3 2 2 2 2 2" xfId="25867"/>
    <cellStyle name="Moeda 7 4 3 2 2 2 3" xfId="24979"/>
    <cellStyle name="Moeda 7 4 3 2 2 3" xfId="23588"/>
    <cellStyle name="Moeda 7 4 3 2 2 3 2" xfId="25364"/>
    <cellStyle name="Moeda 7 4 3 2 2 4" xfId="24476"/>
    <cellStyle name="Moeda 7 4 3 3" xfId="22332"/>
    <cellStyle name="Moeda 7 4 3 3 2" xfId="22373"/>
    <cellStyle name="Moeda 7 4 3 3 2 2" xfId="22672"/>
    <cellStyle name="Moeda 7 4 3 3 2 2 2" xfId="23228"/>
    <cellStyle name="Moeda 7 4 3 3 2 2 2 2" xfId="24115"/>
    <cellStyle name="Moeda 7 4 3 3 2 2 2 2 2" xfId="25891"/>
    <cellStyle name="Moeda 7 4 3 3 2 2 2 3" xfId="25003"/>
    <cellStyle name="Moeda 7 4 3 3 2 2 3" xfId="23612"/>
    <cellStyle name="Moeda 7 4 3 3 2 2 3 2" xfId="25388"/>
    <cellStyle name="Moeda 7 4 3 3 2 2 4" xfId="24500"/>
    <cellStyle name="Moeda 7 4 3 3 3" xfId="22409"/>
    <cellStyle name="Moeda 7 4 3 3 3 2" xfId="22683"/>
    <cellStyle name="Moeda 7 4 3 3 3 2 2" xfId="23234"/>
    <cellStyle name="Moeda 7 4 3 3 3 2 2 2" xfId="24121"/>
    <cellStyle name="Moeda 7 4 3 3 3 2 2 2 2" xfId="25897"/>
    <cellStyle name="Moeda 7 4 3 3 3 2 2 3" xfId="25009"/>
    <cellStyle name="Moeda 7 4 3 3 3 2 3" xfId="23618"/>
    <cellStyle name="Moeda 7 4 3 3 3 2 3 2" xfId="25394"/>
    <cellStyle name="Moeda 7 4 3 3 3 2 4" xfId="24506"/>
    <cellStyle name="Moeda 7 4 3 3 4" xfId="22656"/>
    <cellStyle name="Moeda 7 4 3 3 4 2" xfId="23212"/>
    <cellStyle name="Moeda 7 4 3 3 4 2 2" xfId="24099"/>
    <cellStyle name="Moeda 7 4 3 3 4 2 2 2" xfId="25875"/>
    <cellStyle name="Moeda 7 4 3 3 4 2 3" xfId="24987"/>
    <cellStyle name="Moeda 7 4 3 3 4 3" xfId="23596"/>
    <cellStyle name="Moeda 7 4 3 3 4 3 2" xfId="25372"/>
    <cellStyle name="Moeda 7 4 3 3 4 4" xfId="24484"/>
    <cellStyle name="Moeda 7 4 3 4" xfId="22348"/>
    <cellStyle name="Moeda 7 4 3 4 2" xfId="22662"/>
    <cellStyle name="Moeda 7 4 3 4 2 2" xfId="23218"/>
    <cellStyle name="Moeda 7 4 3 4 2 2 2" xfId="24105"/>
    <cellStyle name="Moeda 7 4 3 4 2 2 2 2" xfId="25881"/>
    <cellStyle name="Moeda 7 4 3 4 2 2 3" xfId="24993"/>
    <cellStyle name="Moeda 7 4 3 4 2 3" xfId="23602"/>
    <cellStyle name="Moeda 7 4 3 4 2 3 2" xfId="25378"/>
    <cellStyle name="Moeda 7 4 3 4 2 4" xfId="24490"/>
    <cellStyle name="Moeda 7 4 3 5" xfId="22642"/>
    <cellStyle name="Moeda 7 4 3 5 2" xfId="23198"/>
    <cellStyle name="Moeda 7 4 3 5 2 2" xfId="24085"/>
    <cellStyle name="Moeda 7 4 3 5 2 2 2" xfId="25861"/>
    <cellStyle name="Moeda 7 4 3 5 2 3" xfId="24973"/>
    <cellStyle name="Moeda 7 4 3 5 3" xfId="23582"/>
    <cellStyle name="Moeda 7 4 3 5 3 2" xfId="25358"/>
    <cellStyle name="Moeda 7 4 3 5 4" xfId="24470"/>
    <cellStyle name="Moeda 7 4 4" xfId="22581"/>
    <cellStyle name="Moeda 7 4 4 2" xfId="23137"/>
    <cellStyle name="Moeda 7 4 4 2 2" xfId="24024"/>
    <cellStyle name="Moeda 7 4 4 2 2 2" xfId="25800"/>
    <cellStyle name="Moeda 7 4 4 2 3" xfId="24912"/>
    <cellStyle name="Moeda 7 4 4 3" xfId="23521"/>
    <cellStyle name="Moeda 7 4 4 3 2" xfId="25297"/>
    <cellStyle name="Moeda 7 4 4 4" xfId="24409"/>
    <cellStyle name="Moeda 7 4 5" xfId="26033"/>
    <cellStyle name="Moeda 7 4 6" xfId="2470"/>
    <cellStyle name="Moeda 8" xfId="450"/>
    <cellStyle name="Moeda 8 2" xfId="451"/>
    <cellStyle name="Moeda 8 2 2" xfId="452"/>
    <cellStyle name="Moeda 8 2 2 10" xfId="26328"/>
    <cellStyle name="Moeda 8 2 2 2" xfId="22461"/>
    <cellStyle name="Moeda 8 2 2 2 2" xfId="23017"/>
    <cellStyle name="Moeda 8 2 2 2 2 2" xfId="23904"/>
    <cellStyle name="Moeda 8 2 2 2 2 2 2" xfId="25680"/>
    <cellStyle name="Moeda 8 2 2 2 2 3" xfId="24792"/>
    <cellStyle name="Moeda 8 2 2 2 3" xfId="23401"/>
    <cellStyle name="Moeda 8 2 2 2 3 2" xfId="25177"/>
    <cellStyle name="Moeda 8 2 2 2 4" xfId="24289"/>
    <cellStyle name="Moeda 8 2 2 2 5" xfId="26059"/>
    <cellStyle name="Moeda 8 2 2 2 6" xfId="26449"/>
    <cellStyle name="Moeda 8 2 2 3" xfId="22758"/>
    <cellStyle name="Moeda 8 2 2 3 2" xfId="23645"/>
    <cellStyle name="Moeda 8 2 2 3 2 2" xfId="25421"/>
    <cellStyle name="Moeda 8 2 2 3 3" xfId="24533"/>
    <cellStyle name="Moeda 8 2 2 4" xfId="22877"/>
    <cellStyle name="Moeda 8 2 2 4 2" xfId="23764"/>
    <cellStyle name="Moeda 8 2 2 4 2 2" xfId="25540"/>
    <cellStyle name="Moeda 8 2 2 4 3" xfId="24652"/>
    <cellStyle name="Moeda 8 2 2 5" xfId="23261"/>
    <cellStyle name="Moeda 8 2 2 5 2" xfId="25037"/>
    <cellStyle name="Moeda 8 2 2 6" xfId="24149"/>
    <cellStyle name="Moeda 8 2 2 7" xfId="2334"/>
    <cellStyle name="Moeda 8 2 2 8" xfId="25923"/>
    <cellStyle name="Moeda 8 2 2 9" xfId="2191"/>
    <cellStyle name="Moeda 8 3" xfId="453"/>
    <cellStyle name="Moeda 8 3 10" xfId="26329"/>
    <cellStyle name="Moeda 8 3 2" xfId="22460"/>
    <cellStyle name="Moeda 8 3 2 2" xfId="23016"/>
    <cellStyle name="Moeda 8 3 2 2 2" xfId="23903"/>
    <cellStyle name="Moeda 8 3 2 2 2 2" xfId="25679"/>
    <cellStyle name="Moeda 8 3 2 2 3" xfId="24791"/>
    <cellStyle name="Moeda 8 3 2 3" xfId="23400"/>
    <cellStyle name="Moeda 8 3 2 3 2" xfId="25176"/>
    <cellStyle name="Moeda 8 3 2 4" xfId="24288"/>
    <cellStyle name="Moeda 8 3 2 5" xfId="26060"/>
    <cellStyle name="Moeda 8 3 2 6" xfId="26450"/>
    <cellStyle name="Moeda 8 3 3" xfId="22757"/>
    <cellStyle name="Moeda 8 3 3 2" xfId="23644"/>
    <cellStyle name="Moeda 8 3 3 2 2" xfId="25420"/>
    <cellStyle name="Moeda 8 3 3 3" xfId="24532"/>
    <cellStyle name="Moeda 8 3 4" xfId="22876"/>
    <cellStyle name="Moeda 8 3 4 2" xfId="23763"/>
    <cellStyle name="Moeda 8 3 4 2 2" xfId="25539"/>
    <cellStyle name="Moeda 8 3 4 3" xfId="24651"/>
    <cellStyle name="Moeda 8 3 5" xfId="23260"/>
    <cellStyle name="Moeda 8 3 5 2" xfId="25036"/>
    <cellStyle name="Moeda 8 3 6" xfId="24148"/>
    <cellStyle name="Moeda 8 3 7" xfId="2333"/>
    <cellStyle name="Moeda 8 3 8" xfId="25924"/>
    <cellStyle name="Moeda 8 3 9" xfId="2190"/>
    <cellStyle name="Moeda 8 4" xfId="454"/>
    <cellStyle name="Moeda 8 4 2" xfId="455"/>
    <cellStyle name="Moeda 8 4 2 2" xfId="2571"/>
    <cellStyle name="Moeda 8 4 2 2 2" xfId="22425"/>
    <cellStyle name="Moeda 8 4 2 2 2 2" xfId="22699"/>
    <cellStyle name="Moeda 8 4 2 2 2 2 2" xfId="23240"/>
    <cellStyle name="Moeda 8 4 2 2 2 2 2 2" xfId="24127"/>
    <cellStyle name="Moeda 8 4 2 2 2 2 2 2 2" xfId="25903"/>
    <cellStyle name="Moeda 8 4 2 2 2 2 2 3" xfId="25015"/>
    <cellStyle name="Moeda 8 4 2 2 2 2 3" xfId="23624"/>
    <cellStyle name="Moeda 8 4 2 2 2 2 3 2" xfId="25400"/>
    <cellStyle name="Moeda 8 4 2 2 2 2 4" xfId="24512"/>
    <cellStyle name="Moeda 8 4 2 2 3" xfId="22619"/>
    <cellStyle name="Moeda 8 4 2 2 3 2" xfId="23175"/>
    <cellStyle name="Moeda 8 4 2 2 3 2 2" xfId="24062"/>
    <cellStyle name="Moeda 8 4 2 2 3 2 2 2" xfId="25838"/>
    <cellStyle name="Moeda 8 4 2 2 3 2 3" xfId="24950"/>
    <cellStyle name="Moeda 8 4 2 2 3 3" xfId="23559"/>
    <cellStyle name="Moeda 8 4 2 2 3 3 2" xfId="25335"/>
    <cellStyle name="Moeda 8 4 2 2 3 4" xfId="24447"/>
    <cellStyle name="Moeda 8 4 2 3" xfId="22590"/>
    <cellStyle name="Moeda 8 4 2 3 2" xfId="23146"/>
    <cellStyle name="Moeda 8 4 2 3 2 2" xfId="24033"/>
    <cellStyle name="Moeda 8 4 2 3 2 2 2" xfId="25809"/>
    <cellStyle name="Moeda 8 4 2 3 2 3" xfId="24921"/>
    <cellStyle name="Moeda 8 4 2 3 3" xfId="23530"/>
    <cellStyle name="Moeda 8 4 2 3 3 2" xfId="25306"/>
    <cellStyle name="Moeda 8 4 2 3 4" xfId="24418"/>
    <cellStyle name="Moeda 8 4 2 4" xfId="2482"/>
    <cellStyle name="Moeda 8 4 3" xfId="22295"/>
    <cellStyle name="Moeda 8 4 3 2" xfId="22311"/>
    <cellStyle name="Moeda 8 4 3 2 2" xfId="22649"/>
    <cellStyle name="Moeda 8 4 3 2 2 2" xfId="23205"/>
    <cellStyle name="Moeda 8 4 3 2 2 2 2" xfId="24092"/>
    <cellStyle name="Moeda 8 4 3 2 2 2 2 2" xfId="25868"/>
    <cellStyle name="Moeda 8 4 3 2 2 2 3" xfId="24980"/>
    <cellStyle name="Moeda 8 4 3 2 2 3" xfId="23589"/>
    <cellStyle name="Moeda 8 4 3 2 2 3 2" xfId="25365"/>
    <cellStyle name="Moeda 8 4 3 2 2 4" xfId="24477"/>
    <cellStyle name="Moeda 8 4 3 3" xfId="22333"/>
    <cellStyle name="Moeda 8 4 3 3 2" xfId="22375"/>
    <cellStyle name="Moeda 8 4 3 3 2 2" xfId="22673"/>
    <cellStyle name="Moeda 8 4 3 3 2 2 2" xfId="23229"/>
    <cellStyle name="Moeda 8 4 3 3 2 2 2 2" xfId="24116"/>
    <cellStyle name="Moeda 8 4 3 3 2 2 2 2 2" xfId="25892"/>
    <cellStyle name="Moeda 8 4 3 3 2 2 2 3" xfId="25004"/>
    <cellStyle name="Moeda 8 4 3 3 2 2 3" xfId="23613"/>
    <cellStyle name="Moeda 8 4 3 3 2 2 3 2" xfId="25389"/>
    <cellStyle name="Moeda 8 4 3 3 2 2 4" xfId="24501"/>
    <cellStyle name="Moeda 8 4 3 3 3" xfId="22410"/>
    <cellStyle name="Moeda 8 4 3 3 3 2" xfId="22684"/>
    <cellStyle name="Moeda 8 4 3 3 3 2 2" xfId="23235"/>
    <cellStyle name="Moeda 8 4 3 3 3 2 2 2" xfId="24122"/>
    <cellStyle name="Moeda 8 4 3 3 3 2 2 2 2" xfId="25898"/>
    <cellStyle name="Moeda 8 4 3 3 3 2 2 3" xfId="25010"/>
    <cellStyle name="Moeda 8 4 3 3 3 2 3" xfId="23619"/>
    <cellStyle name="Moeda 8 4 3 3 3 2 3 2" xfId="25395"/>
    <cellStyle name="Moeda 8 4 3 3 3 2 4" xfId="24507"/>
    <cellStyle name="Moeda 8 4 3 3 4" xfId="22657"/>
    <cellStyle name="Moeda 8 4 3 3 4 2" xfId="23213"/>
    <cellStyle name="Moeda 8 4 3 3 4 2 2" xfId="24100"/>
    <cellStyle name="Moeda 8 4 3 3 4 2 2 2" xfId="25876"/>
    <cellStyle name="Moeda 8 4 3 3 4 2 3" xfId="24988"/>
    <cellStyle name="Moeda 8 4 3 3 4 3" xfId="23597"/>
    <cellStyle name="Moeda 8 4 3 3 4 3 2" xfId="25373"/>
    <cellStyle name="Moeda 8 4 3 3 4 4" xfId="24485"/>
    <cellStyle name="Moeda 8 4 3 4" xfId="22349"/>
    <cellStyle name="Moeda 8 4 3 4 2" xfId="22663"/>
    <cellStyle name="Moeda 8 4 3 4 2 2" xfId="23219"/>
    <cellStyle name="Moeda 8 4 3 4 2 2 2" xfId="24106"/>
    <cellStyle name="Moeda 8 4 3 4 2 2 2 2" xfId="25882"/>
    <cellStyle name="Moeda 8 4 3 4 2 2 3" xfId="24994"/>
    <cellStyle name="Moeda 8 4 3 4 2 3" xfId="23603"/>
    <cellStyle name="Moeda 8 4 3 4 2 3 2" xfId="25379"/>
    <cellStyle name="Moeda 8 4 3 4 2 4" xfId="24491"/>
    <cellStyle name="Moeda 8 4 3 5" xfId="22643"/>
    <cellStyle name="Moeda 8 4 3 5 2" xfId="23199"/>
    <cellStyle name="Moeda 8 4 3 5 2 2" xfId="24086"/>
    <cellStyle name="Moeda 8 4 3 5 2 2 2" xfId="25862"/>
    <cellStyle name="Moeda 8 4 3 5 2 3" xfId="24974"/>
    <cellStyle name="Moeda 8 4 3 5 3" xfId="23583"/>
    <cellStyle name="Moeda 8 4 3 5 3 2" xfId="25359"/>
    <cellStyle name="Moeda 8 4 3 5 4" xfId="24471"/>
    <cellStyle name="Moeda 8 4 4" xfId="22582"/>
    <cellStyle name="Moeda 8 4 4 2" xfId="23138"/>
    <cellStyle name="Moeda 8 4 4 2 2" xfId="24025"/>
    <cellStyle name="Moeda 8 4 4 2 2 2" xfId="25801"/>
    <cellStyle name="Moeda 8 4 4 2 3" xfId="24913"/>
    <cellStyle name="Moeda 8 4 4 3" xfId="23522"/>
    <cellStyle name="Moeda 8 4 4 3 2" xfId="25298"/>
    <cellStyle name="Moeda 8 4 4 4" xfId="24410"/>
    <cellStyle name="Moeda 8 4 5" xfId="26034"/>
    <cellStyle name="Moeda 8 4 6" xfId="2471"/>
    <cellStyle name="Moeda 9" xfId="456"/>
    <cellStyle name="Moeda 9 2" xfId="457"/>
    <cellStyle name="Moeda 9 2 2" xfId="22573"/>
    <cellStyle name="Moeda 9 2 2 2" xfId="23129"/>
    <cellStyle name="Moeda 9 2 2 2 2" xfId="24016"/>
    <cellStyle name="Moeda 9 2 2 2 2 2" xfId="25792"/>
    <cellStyle name="Moeda 9 2 2 2 3" xfId="24904"/>
    <cellStyle name="Moeda 9 2 2 3" xfId="23513"/>
    <cellStyle name="Moeda 9 2 2 3 2" xfId="25289"/>
    <cellStyle name="Moeda 9 2 2 4" xfId="24401"/>
    <cellStyle name="Moeda 9 2 3" xfId="22980"/>
    <cellStyle name="Moeda 9 2 3 2" xfId="23867"/>
    <cellStyle name="Moeda 9 2 3 2 2" xfId="25643"/>
    <cellStyle name="Moeda 9 2 3 3" xfId="24755"/>
    <cellStyle name="Moeda 9 2 4" xfId="23364"/>
    <cellStyle name="Moeda 9 2 4 2" xfId="25140"/>
    <cellStyle name="Moeda 9 2 5" xfId="24252"/>
    <cellStyle name="Moeda 9 2 6" xfId="26026"/>
    <cellStyle name="Moeda 9 2 7" xfId="2462"/>
    <cellStyle name="Moeda 9 2 8" xfId="26431"/>
    <cellStyle name="Moeda 9 3" xfId="2309"/>
    <cellStyle name="Neutra" xfId="463" builtinId="28" customBuiltin="1"/>
    <cellStyle name="Neutra 2" xfId="458"/>
    <cellStyle name="Neutra 2 2" xfId="459"/>
    <cellStyle name="Neutra 2 3" xfId="460"/>
    <cellStyle name="Neutra 2 4" xfId="461"/>
    <cellStyle name="Neutra 3" xfId="2301"/>
    <cellStyle name="Neutral" xfId="462"/>
    <cellStyle name="Neutro 2" xfId="26223"/>
    <cellStyle name="Normal" xfId="0" builtinId="0" customBuiltin="1"/>
    <cellStyle name="Normal - Style1" xfId="26698"/>
    <cellStyle name="Normal 10" xfId="61"/>
    <cellStyle name="Normal 10 2" xfId="464"/>
    <cellStyle name="Normal 10 2 2" xfId="465"/>
    <cellStyle name="Normal 10 3" xfId="466"/>
    <cellStyle name="Normal 100" xfId="26699"/>
    <cellStyle name="Normal 101" xfId="26700"/>
    <cellStyle name="Normal 102" xfId="26701"/>
    <cellStyle name="Normal 103" xfId="26702"/>
    <cellStyle name="Normal 104" xfId="26703"/>
    <cellStyle name="Normal 105" xfId="26704"/>
    <cellStyle name="Normal 106" xfId="26705"/>
    <cellStyle name="Normal 107" xfId="26706"/>
    <cellStyle name="Normal 108" xfId="26707"/>
    <cellStyle name="Normal 109" xfId="26708"/>
    <cellStyle name="Normal 11" xfId="467"/>
    <cellStyle name="Normal 11 2" xfId="468"/>
    <cellStyle name="Normal 11 2 2" xfId="26709"/>
    <cellStyle name="Normal 11 3" xfId="26710"/>
    <cellStyle name="Normal 110" xfId="26711"/>
    <cellStyle name="Normal 111" xfId="26712"/>
    <cellStyle name="Normal 112" xfId="26713"/>
    <cellStyle name="Normal 113" xfId="26714"/>
    <cellStyle name="Normal 114" xfId="26715"/>
    <cellStyle name="Normal 115" xfId="26716"/>
    <cellStyle name="Normal 116" xfId="26717"/>
    <cellStyle name="Normal 117" xfId="26718"/>
    <cellStyle name="Normal 118" xfId="26719"/>
    <cellStyle name="Normal 119" xfId="26720"/>
    <cellStyle name="Normal 12" xfId="469"/>
    <cellStyle name="Normal 12 2" xfId="470"/>
    <cellStyle name="Normal 12 2 2" xfId="26721"/>
    <cellStyle name="Normal 12 3" xfId="26722"/>
    <cellStyle name="Normal 12 4" xfId="26723"/>
    <cellStyle name="Normal 120" xfId="26724"/>
    <cellStyle name="Normal 121" xfId="26725"/>
    <cellStyle name="Normal 122" xfId="26726"/>
    <cellStyle name="Normal 123" xfId="26727"/>
    <cellStyle name="Normal 124" xfId="26728"/>
    <cellStyle name="Normal 125" xfId="26729"/>
    <cellStyle name="Normal 126" xfId="26730"/>
    <cellStyle name="Normal 127" xfId="26731"/>
    <cellStyle name="Normal 128" xfId="26732"/>
    <cellStyle name="Normal 129" xfId="26733"/>
    <cellStyle name="Normal 13" xfId="471"/>
    <cellStyle name="Normal 13 10" xfId="26734"/>
    <cellStyle name="Normal 13 10 2" xfId="26735"/>
    <cellStyle name="Normal 13 10 3" xfId="26736"/>
    <cellStyle name="Normal 13 10 4" xfId="26737"/>
    <cellStyle name="Normal 13 11" xfId="26738"/>
    <cellStyle name="Normal 13 11 2" xfId="26739"/>
    <cellStyle name="Normal 13 11 3" xfId="26740"/>
    <cellStyle name="Normal 13 11 4" xfId="26741"/>
    <cellStyle name="Normal 13 12" xfId="26742"/>
    <cellStyle name="Normal 13 12 2" xfId="26743"/>
    <cellStyle name="Normal 13 12 3" xfId="26744"/>
    <cellStyle name="Normal 13 12 4" xfId="26745"/>
    <cellStyle name="Normal 13 13" xfId="26746"/>
    <cellStyle name="Normal 13 13 2" xfId="26747"/>
    <cellStyle name="Normal 13 13 3" xfId="26748"/>
    <cellStyle name="Normal 13 14" xfId="26749"/>
    <cellStyle name="Normal 13 14 2" xfId="26750"/>
    <cellStyle name="Normal 13 15" xfId="26751"/>
    <cellStyle name="Normal 13 16" xfId="26752"/>
    <cellStyle name="Normal 13 2" xfId="472"/>
    <cellStyle name="Normal 13 2 10" xfId="26753"/>
    <cellStyle name="Normal 13 2 10 2" xfId="26754"/>
    <cellStyle name="Normal 13 2 10 3" xfId="26755"/>
    <cellStyle name="Normal 13 2 10 4" xfId="26756"/>
    <cellStyle name="Normal 13 2 11" xfId="26757"/>
    <cellStyle name="Normal 13 2 11 2" xfId="26758"/>
    <cellStyle name="Normal 13 2 11 3" xfId="26759"/>
    <cellStyle name="Normal 13 2 12" xfId="26760"/>
    <cellStyle name="Normal 13 2 12 2" xfId="26761"/>
    <cellStyle name="Normal 13 2 13" xfId="26762"/>
    <cellStyle name="Normal 13 2 14" xfId="26763"/>
    <cellStyle name="Normal 13 2 2" xfId="26764"/>
    <cellStyle name="Normal 13 2 2 2" xfId="26765"/>
    <cellStyle name="Normal 13 2 2 2 2" xfId="26766"/>
    <cellStyle name="Normal 13 2 2 2 2 2" xfId="26767"/>
    <cellStyle name="Normal 13 2 2 2 2 2 2" xfId="26768"/>
    <cellStyle name="Normal 13 2 2 2 2 2 3" xfId="26769"/>
    <cellStyle name="Normal 13 2 2 2 2 2 4" xfId="26770"/>
    <cellStyle name="Normal 13 2 2 2 2 3" xfId="26771"/>
    <cellStyle name="Normal 13 2 2 2 2 4" xfId="26772"/>
    <cellStyle name="Normal 13 2 2 2 2 5" xfId="26773"/>
    <cellStyle name="Normal 13 2 2 2 3" xfId="26774"/>
    <cellStyle name="Normal 13 2 2 2 3 2" xfId="26775"/>
    <cellStyle name="Normal 13 2 2 2 3 3" xfId="26776"/>
    <cellStyle name="Normal 13 2 2 2 3 4" xfId="26777"/>
    <cellStyle name="Normal 13 2 2 2 4" xfId="26778"/>
    <cellStyle name="Normal 13 2 2 2 5" xfId="26779"/>
    <cellStyle name="Normal 13 2 2 2 6" xfId="26780"/>
    <cellStyle name="Normal 13 2 2 3" xfId="26781"/>
    <cellStyle name="Normal 13 2 2 3 2" xfId="26782"/>
    <cellStyle name="Normal 13 2 2 3 2 2" xfId="26783"/>
    <cellStyle name="Normal 13 2 2 3 2 3" xfId="26784"/>
    <cellStyle name="Normal 13 2 2 3 2 4" xfId="26785"/>
    <cellStyle name="Normal 13 2 2 3 3" xfId="26786"/>
    <cellStyle name="Normal 13 2 2 3 4" xfId="26787"/>
    <cellStyle name="Normal 13 2 2 3 5" xfId="26788"/>
    <cellStyle name="Normal 13 2 2 4" xfId="26789"/>
    <cellStyle name="Normal 13 2 2 4 2" xfId="26790"/>
    <cellStyle name="Normal 13 2 2 4 3" xfId="26791"/>
    <cellStyle name="Normal 13 2 2 4 4" xfId="26792"/>
    <cellStyle name="Normal 13 2 2 5" xfId="26793"/>
    <cellStyle name="Normal 13 2 2 5 2" xfId="26794"/>
    <cellStyle name="Normal 13 2 2 5 3" xfId="26795"/>
    <cellStyle name="Normal 13 2 2 5 4" xfId="26796"/>
    <cellStyle name="Normal 13 2 2 6" xfId="26797"/>
    <cellStyle name="Normal 13 2 2 6 2" xfId="26798"/>
    <cellStyle name="Normal 13 2 2 6 3" xfId="26799"/>
    <cellStyle name="Normal 13 2 2 7" xfId="26800"/>
    <cellStyle name="Normal 13 2 2 8" xfId="26801"/>
    <cellStyle name="Normal 13 2 2 9" xfId="26802"/>
    <cellStyle name="Normal 13 2 3" xfId="26803"/>
    <cellStyle name="Normal 13 2 3 2" xfId="26804"/>
    <cellStyle name="Normal 13 2 3 2 2" xfId="26805"/>
    <cellStyle name="Normal 13 2 3 2 2 2" xfId="26806"/>
    <cellStyle name="Normal 13 2 3 2 2 2 2" xfId="26807"/>
    <cellStyle name="Normal 13 2 3 2 2 2 3" xfId="26808"/>
    <cellStyle name="Normal 13 2 3 2 2 2 4" xfId="26809"/>
    <cellStyle name="Normal 13 2 3 2 2 3" xfId="26810"/>
    <cellStyle name="Normal 13 2 3 2 2 4" xfId="26811"/>
    <cellStyle name="Normal 13 2 3 2 2 5" xfId="26812"/>
    <cellStyle name="Normal 13 2 3 2 3" xfId="26813"/>
    <cellStyle name="Normal 13 2 3 2 3 2" xfId="26814"/>
    <cellStyle name="Normal 13 2 3 2 3 3" xfId="26815"/>
    <cellStyle name="Normal 13 2 3 2 3 4" xfId="26816"/>
    <cellStyle name="Normal 13 2 3 2 4" xfId="26817"/>
    <cellStyle name="Normal 13 2 3 2 5" xfId="26818"/>
    <cellStyle name="Normal 13 2 3 2 6" xfId="26819"/>
    <cellStyle name="Normal 13 2 3 3" xfId="26820"/>
    <cellStyle name="Normal 13 2 3 3 2" xfId="26821"/>
    <cellStyle name="Normal 13 2 3 3 2 2" xfId="26822"/>
    <cellStyle name="Normal 13 2 3 3 2 3" xfId="26823"/>
    <cellStyle name="Normal 13 2 3 3 2 4" xfId="26824"/>
    <cellStyle name="Normal 13 2 3 3 3" xfId="26825"/>
    <cellStyle name="Normal 13 2 3 3 4" xfId="26826"/>
    <cellStyle name="Normal 13 2 3 3 5" xfId="26827"/>
    <cellStyle name="Normal 13 2 3 4" xfId="26828"/>
    <cellStyle name="Normal 13 2 3 4 2" xfId="26829"/>
    <cellStyle name="Normal 13 2 3 4 3" xfId="26830"/>
    <cellStyle name="Normal 13 2 3 4 4" xfId="26831"/>
    <cellStyle name="Normal 13 2 3 5" xfId="26832"/>
    <cellStyle name="Normal 13 2 3 5 2" xfId="26833"/>
    <cellStyle name="Normal 13 2 3 5 3" xfId="26834"/>
    <cellStyle name="Normal 13 2 3 5 4" xfId="26835"/>
    <cellStyle name="Normal 13 2 3 6" xfId="26836"/>
    <cellStyle name="Normal 13 2 3 6 2" xfId="26837"/>
    <cellStyle name="Normal 13 2 3 6 3" xfId="26838"/>
    <cellStyle name="Normal 13 2 3 7" xfId="26839"/>
    <cellStyle name="Normal 13 2 3 8" xfId="26840"/>
    <cellStyle name="Normal 13 2 3 9" xfId="26841"/>
    <cellStyle name="Normal 13 2 4" xfId="26842"/>
    <cellStyle name="Normal 13 2 4 2" xfId="26843"/>
    <cellStyle name="Normal 13 2 4 2 2" xfId="26844"/>
    <cellStyle name="Normal 13 2 4 2 2 2" xfId="26845"/>
    <cellStyle name="Normal 13 2 4 2 2 3" xfId="26846"/>
    <cellStyle name="Normal 13 2 4 2 2 4" xfId="26847"/>
    <cellStyle name="Normal 13 2 4 2 3" xfId="26848"/>
    <cellStyle name="Normal 13 2 4 2 4" xfId="26849"/>
    <cellStyle name="Normal 13 2 4 2 5" xfId="26850"/>
    <cellStyle name="Normal 13 2 4 3" xfId="26851"/>
    <cellStyle name="Normal 13 2 4 3 2" xfId="26852"/>
    <cellStyle name="Normal 13 2 4 3 3" xfId="26853"/>
    <cellStyle name="Normal 13 2 4 3 4" xfId="26854"/>
    <cellStyle name="Normal 13 2 4 4" xfId="26855"/>
    <cellStyle name="Normal 13 2 4 5" xfId="26856"/>
    <cellStyle name="Normal 13 2 4 6" xfId="26857"/>
    <cellStyle name="Normal 13 2 5" xfId="26858"/>
    <cellStyle name="Normal 13 2 5 2" xfId="26859"/>
    <cellStyle name="Normal 13 2 5 2 2" xfId="26860"/>
    <cellStyle name="Normal 13 2 5 2 2 2" xfId="26861"/>
    <cellStyle name="Normal 13 2 5 2 2 3" xfId="26862"/>
    <cellStyle name="Normal 13 2 5 2 2 4" xfId="26863"/>
    <cellStyle name="Normal 13 2 5 2 3" xfId="26864"/>
    <cellStyle name="Normal 13 2 5 2 4" xfId="26865"/>
    <cellStyle name="Normal 13 2 5 2 5" xfId="26866"/>
    <cellStyle name="Normal 13 2 5 3" xfId="26867"/>
    <cellStyle name="Normal 13 2 5 3 2" xfId="26868"/>
    <cellStyle name="Normal 13 2 5 3 3" xfId="26869"/>
    <cellStyle name="Normal 13 2 5 3 4" xfId="26870"/>
    <cellStyle name="Normal 13 2 5 4" xfId="26871"/>
    <cellStyle name="Normal 13 2 5 5" xfId="26872"/>
    <cellStyle name="Normal 13 2 5 6" xfId="26873"/>
    <cellStyle name="Normal 13 2 6" xfId="26874"/>
    <cellStyle name="Normal 13 2 6 2" xfId="26875"/>
    <cellStyle name="Normal 13 2 6 2 2" xfId="26876"/>
    <cellStyle name="Normal 13 2 6 2 2 2" xfId="26877"/>
    <cellStyle name="Normal 13 2 6 2 2 3" xfId="26878"/>
    <cellStyle name="Normal 13 2 6 2 2 4" xfId="26879"/>
    <cellStyle name="Normal 13 2 6 2 3" xfId="26880"/>
    <cellStyle name="Normal 13 2 6 2 4" xfId="26881"/>
    <cellStyle name="Normal 13 2 6 2 5" xfId="26882"/>
    <cellStyle name="Normal 13 2 6 3" xfId="26883"/>
    <cellStyle name="Normal 13 2 6 3 2" xfId="26884"/>
    <cellStyle name="Normal 13 2 6 3 3" xfId="26885"/>
    <cellStyle name="Normal 13 2 6 3 4" xfId="26886"/>
    <cellStyle name="Normal 13 2 6 4" xfId="26887"/>
    <cellStyle name="Normal 13 2 6 5" xfId="26888"/>
    <cellStyle name="Normal 13 2 6 6" xfId="26889"/>
    <cellStyle name="Normal 13 2 7" xfId="26890"/>
    <cellStyle name="Normal 13 2 7 2" xfId="26891"/>
    <cellStyle name="Normal 13 2 7 2 2" xfId="26892"/>
    <cellStyle name="Normal 13 2 7 2 3" xfId="26893"/>
    <cellStyle name="Normal 13 2 7 2 4" xfId="26894"/>
    <cellStyle name="Normal 13 2 7 3" xfId="26895"/>
    <cellStyle name="Normal 13 2 7 4" xfId="26896"/>
    <cellStyle name="Normal 13 2 7 5" xfId="26897"/>
    <cellStyle name="Normal 13 2 8" xfId="26898"/>
    <cellStyle name="Normal 13 2 8 2" xfId="26899"/>
    <cellStyle name="Normal 13 2 8 3" xfId="26900"/>
    <cellStyle name="Normal 13 2 8 4" xfId="26901"/>
    <cellStyle name="Normal 13 2 9" xfId="26902"/>
    <cellStyle name="Normal 13 2 9 2" xfId="26903"/>
    <cellStyle name="Normal 13 2 9 3" xfId="26904"/>
    <cellStyle name="Normal 13 2 9 4" xfId="26905"/>
    <cellStyle name="Normal 13 3" xfId="26906"/>
    <cellStyle name="Normal 13 3 10" xfId="26907"/>
    <cellStyle name="Normal 13 3 10 2" xfId="26908"/>
    <cellStyle name="Normal 13 3 10 3" xfId="26909"/>
    <cellStyle name="Normal 13 3 10 4" xfId="26910"/>
    <cellStyle name="Normal 13 3 11" xfId="26911"/>
    <cellStyle name="Normal 13 3 11 2" xfId="26912"/>
    <cellStyle name="Normal 13 3 11 3" xfId="26913"/>
    <cellStyle name="Normal 13 3 12" xfId="26914"/>
    <cellStyle name="Normal 13 3 12 2" xfId="26915"/>
    <cellStyle name="Normal 13 3 13" xfId="26916"/>
    <cellStyle name="Normal 13 3 14" xfId="26917"/>
    <cellStyle name="Normal 13 3 2" xfId="26918"/>
    <cellStyle name="Normal 13 3 2 2" xfId="26919"/>
    <cellStyle name="Normal 13 3 2 2 2" xfId="26920"/>
    <cellStyle name="Normal 13 3 2 2 2 2" xfId="26921"/>
    <cellStyle name="Normal 13 3 2 2 2 2 2" xfId="26922"/>
    <cellStyle name="Normal 13 3 2 2 2 2 3" xfId="26923"/>
    <cellStyle name="Normal 13 3 2 2 2 2 4" xfId="26924"/>
    <cellStyle name="Normal 13 3 2 2 2 3" xfId="26925"/>
    <cellStyle name="Normal 13 3 2 2 2 4" xfId="26926"/>
    <cellStyle name="Normal 13 3 2 2 2 5" xfId="26927"/>
    <cellStyle name="Normal 13 3 2 2 3" xfId="26928"/>
    <cellStyle name="Normal 13 3 2 2 3 2" xfId="26929"/>
    <cellStyle name="Normal 13 3 2 2 3 3" xfId="26930"/>
    <cellStyle name="Normal 13 3 2 2 3 4" xfId="26931"/>
    <cellStyle name="Normal 13 3 2 2 4" xfId="26932"/>
    <cellStyle name="Normal 13 3 2 2 5" xfId="26933"/>
    <cellStyle name="Normal 13 3 2 2 6" xfId="26934"/>
    <cellStyle name="Normal 13 3 2 3" xfId="26935"/>
    <cellStyle name="Normal 13 3 2 3 2" xfId="26936"/>
    <cellStyle name="Normal 13 3 2 3 2 2" xfId="26937"/>
    <cellStyle name="Normal 13 3 2 3 2 3" xfId="26938"/>
    <cellStyle name="Normal 13 3 2 3 2 4" xfId="26939"/>
    <cellStyle name="Normal 13 3 2 3 3" xfId="26940"/>
    <cellStyle name="Normal 13 3 2 3 4" xfId="26941"/>
    <cellStyle name="Normal 13 3 2 3 5" xfId="26942"/>
    <cellStyle name="Normal 13 3 2 4" xfId="26943"/>
    <cellStyle name="Normal 13 3 2 4 2" xfId="26944"/>
    <cellStyle name="Normal 13 3 2 4 3" xfId="26945"/>
    <cellStyle name="Normal 13 3 2 4 4" xfId="26946"/>
    <cellStyle name="Normal 13 3 2 5" xfId="26947"/>
    <cellStyle name="Normal 13 3 2 5 2" xfId="26948"/>
    <cellStyle name="Normal 13 3 2 5 3" xfId="26949"/>
    <cellStyle name="Normal 13 3 2 5 4" xfId="26950"/>
    <cellStyle name="Normal 13 3 2 6" xfId="26951"/>
    <cellStyle name="Normal 13 3 2 6 2" xfId="26952"/>
    <cellStyle name="Normal 13 3 2 6 3" xfId="26953"/>
    <cellStyle name="Normal 13 3 2 7" xfId="26954"/>
    <cellStyle name="Normal 13 3 2 8" xfId="26955"/>
    <cellStyle name="Normal 13 3 2 9" xfId="26956"/>
    <cellStyle name="Normal 13 3 3" xfId="26957"/>
    <cellStyle name="Normal 13 3 3 2" xfId="26958"/>
    <cellStyle name="Normal 13 3 3 2 2" xfId="26959"/>
    <cellStyle name="Normal 13 3 3 2 2 2" xfId="26960"/>
    <cellStyle name="Normal 13 3 3 2 2 2 2" xfId="26961"/>
    <cellStyle name="Normal 13 3 3 2 2 2 3" xfId="26962"/>
    <cellStyle name="Normal 13 3 3 2 2 2 4" xfId="26963"/>
    <cellStyle name="Normal 13 3 3 2 2 3" xfId="26964"/>
    <cellStyle name="Normal 13 3 3 2 2 4" xfId="26965"/>
    <cellStyle name="Normal 13 3 3 2 2 5" xfId="26966"/>
    <cellStyle name="Normal 13 3 3 2 3" xfId="26967"/>
    <cellStyle name="Normal 13 3 3 2 3 2" xfId="26968"/>
    <cellStyle name="Normal 13 3 3 2 3 3" xfId="26969"/>
    <cellStyle name="Normal 13 3 3 2 3 4" xfId="26970"/>
    <cellStyle name="Normal 13 3 3 2 4" xfId="26971"/>
    <cellStyle name="Normal 13 3 3 2 5" xfId="26972"/>
    <cellStyle name="Normal 13 3 3 2 6" xfId="26973"/>
    <cellStyle name="Normal 13 3 3 3" xfId="26974"/>
    <cellStyle name="Normal 13 3 3 3 2" xfId="26975"/>
    <cellStyle name="Normal 13 3 3 3 2 2" xfId="26976"/>
    <cellStyle name="Normal 13 3 3 3 2 3" xfId="26977"/>
    <cellStyle name="Normal 13 3 3 3 2 4" xfId="26978"/>
    <cellStyle name="Normal 13 3 3 3 3" xfId="26979"/>
    <cellStyle name="Normal 13 3 3 3 4" xfId="26980"/>
    <cellStyle name="Normal 13 3 3 3 5" xfId="26981"/>
    <cellStyle name="Normal 13 3 3 4" xfId="26982"/>
    <cellStyle name="Normal 13 3 3 4 2" xfId="26983"/>
    <cellStyle name="Normal 13 3 3 4 3" xfId="26984"/>
    <cellStyle name="Normal 13 3 3 4 4" xfId="26985"/>
    <cellStyle name="Normal 13 3 3 5" xfId="26986"/>
    <cellStyle name="Normal 13 3 3 5 2" xfId="26987"/>
    <cellStyle name="Normal 13 3 3 5 3" xfId="26988"/>
    <cellStyle name="Normal 13 3 3 5 4" xfId="26989"/>
    <cellStyle name="Normal 13 3 3 6" xfId="26990"/>
    <cellStyle name="Normal 13 3 3 6 2" xfId="26991"/>
    <cellStyle name="Normal 13 3 3 6 3" xfId="26992"/>
    <cellStyle name="Normal 13 3 3 7" xfId="26993"/>
    <cellStyle name="Normal 13 3 3 8" xfId="26994"/>
    <cellStyle name="Normal 13 3 3 9" xfId="26995"/>
    <cellStyle name="Normal 13 3 4" xfId="26996"/>
    <cellStyle name="Normal 13 3 4 2" xfId="26997"/>
    <cellStyle name="Normal 13 3 4 2 2" xfId="26998"/>
    <cellStyle name="Normal 13 3 4 2 2 2" xfId="26999"/>
    <cellStyle name="Normal 13 3 4 2 2 3" xfId="27000"/>
    <cellStyle name="Normal 13 3 4 2 2 4" xfId="27001"/>
    <cellStyle name="Normal 13 3 4 2 3" xfId="27002"/>
    <cellStyle name="Normal 13 3 4 2 4" xfId="27003"/>
    <cellStyle name="Normal 13 3 4 2 5" xfId="27004"/>
    <cellStyle name="Normal 13 3 4 3" xfId="27005"/>
    <cellStyle name="Normal 13 3 4 3 2" xfId="27006"/>
    <cellStyle name="Normal 13 3 4 3 3" xfId="27007"/>
    <cellStyle name="Normal 13 3 4 3 4" xfId="27008"/>
    <cellStyle name="Normal 13 3 4 4" xfId="27009"/>
    <cellStyle name="Normal 13 3 4 5" xfId="27010"/>
    <cellStyle name="Normal 13 3 4 6" xfId="27011"/>
    <cellStyle name="Normal 13 3 5" xfId="27012"/>
    <cellStyle name="Normal 13 3 5 2" xfId="27013"/>
    <cellStyle name="Normal 13 3 5 2 2" xfId="27014"/>
    <cellStyle name="Normal 13 3 5 2 2 2" xfId="27015"/>
    <cellStyle name="Normal 13 3 5 2 2 3" xfId="27016"/>
    <cellStyle name="Normal 13 3 5 2 2 4" xfId="27017"/>
    <cellStyle name="Normal 13 3 5 2 3" xfId="27018"/>
    <cellStyle name="Normal 13 3 5 2 4" xfId="27019"/>
    <cellStyle name="Normal 13 3 5 2 5" xfId="27020"/>
    <cellStyle name="Normal 13 3 5 3" xfId="27021"/>
    <cellStyle name="Normal 13 3 5 3 2" xfId="27022"/>
    <cellStyle name="Normal 13 3 5 3 3" xfId="27023"/>
    <cellStyle name="Normal 13 3 5 3 4" xfId="27024"/>
    <cellStyle name="Normal 13 3 5 4" xfId="27025"/>
    <cellStyle name="Normal 13 3 5 5" xfId="27026"/>
    <cellStyle name="Normal 13 3 5 6" xfId="27027"/>
    <cellStyle name="Normal 13 3 6" xfId="27028"/>
    <cellStyle name="Normal 13 3 6 2" xfId="27029"/>
    <cellStyle name="Normal 13 3 6 2 2" xfId="27030"/>
    <cellStyle name="Normal 13 3 6 2 2 2" xfId="27031"/>
    <cellStyle name="Normal 13 3 6 2 2 3" xfId="27032"/>
    <cellStyle name="Normal 13 3 6 2 2 4" xfId="27033"/>
    <cellStyle name="Normal 13 3 6 2 3" xfId="27034"/>
    <cellStyle name="Normal 13 3 6 2 4" xfId="27035"/>
    <cellStyle name="Normal 13 3 6 2 5" xfId="27036"/>
    <cellStyle name="Normal 13 3 6 3" xfId="27037"/>
    <cellStyle name="Normal 13 3 6 3 2" xfId="27038"/>
    <cellStyle name="Normal 13 3 6 3 3" xfId="27039"/>
    <cellStyle name="Normal 13 3 6 3 4" xfId="27040"/>
    <cellStyle name="Normal 13 3 6 4" xfId="27041"/>
    <cellStyle name="Normal 13 3 6 5" xfId="27042"/>
    <cellStyle name="Normal 13 3 6 6" xfId="27043"/>
    <cellStyle name="Normal 13 3 7" xfId="27044"/>
    <cellStyle name="Normal 13 3 7 2" xfId="27045"/>
    <cellStyle name="Normal 13 3 7 2 2" xfId="27046"/>
    <cellStyle name="Normal 13 3 7 2 3" xfId="27047"/>
    <cellStyle name="Normal 13 3 7 2 4" xfId="27048"/>
    <cellStyle name="Normal 13 3 7 3" xfId="27049"/>
    <cellStyle name="Normal 13 3 7 4" xfId="27050"/>
    <cellStyle name="Normal 13 3 7 5" xfId="27051"/>
    <cellStyle name="Normal 13 3 8" xfId="27052"/>
    <cellStyle name="Normal 13 3 8 2" xfId="27053"/>
    <cellStyle name="Normal 13 3 8 3" xfId="27054"/>
    <cellStyle name="Normal 13 3 8 4" xfId="27055"/>
    <cellStyle name="Normal 13 3 9" xfId="27056"/>
    <cellStyle name="Normal 13 3 9 2" xfId="27057"/>
    <cellStyle name="Normal 13 3 9 3" xfId="27058"/>
    <cellStyle name="Normal 13 3 9 4" xfId="27059"/>
    <cellStyle name="Normal 13 4" xfId="27060"/>
    <cellStyle name="Normal 13 4 10" xfId="27061"/>
    <cellStyle name="Normal 13 4 10 2" xfId="27062"/>
    <cellStyle name="Normal 13 4 10 3" xfId="27063"/>
    <cellStyle name="Normal 13 4 10 4" xfId="27064"/>
    <cellStyle name="Normal 13 4 11" xfId="27065"/>
    <cellStyle name="Normal 13 4 11 2" xfId="27066"/>
    <cellStyle name="Normal 13 4 11 3" xfId="27067"/>
    <cellStyle name="Normal 13 4 12" xfId="27068"/>
    <cellStyle name="Normal 13 4 13" xfId="27069"/>
    <cellStyle name="Normal 13 4 14" xfId="27070"/>
    <cellStyle name="Normal 13 4 2" xfId="27071"/>
    <cellStyle name="Normal 13 4 2 10" xfId="27072"/>
    <cellStyle name="Normal 13 4 2 11" xfId="27073"/>
    <cellStyle name="Normal 13 4 2 2" xfId="27074"/>
    <cellStyle name="Normal 13 4 2 2 2" xfId="27075"/>
    <cellStyle name="Normal 13 4 2 2 2 2" xfId="27076"/>
    <cellStyle name="Normal 13 4 2 2 2 2 2" xfId="27077"/>
    <cellStyle name="Normal 13 4 2 2 2 2 3" xfId="27078"/>
    <cellStyle name="Normal 13 4 2 2 2 2 4" xfId="27079"/>
    <cellStyle name="Normal 13 4 2 2 2 3" xfId="27080"/>
    <cellStyle name="Normal 13 4 2 2 2 4" xfId="27081"/>
    <cellStyle name="Normal 13 4 2 2 2 5" xfId="27082"/>
    <cellStyle name="Normal 13 4 2 2 3" xfId="27083"/>
    <cellStyle name="Normal 13 4 2 2 3 2" xfId="27084"/>
    <cellStyle name="Normal 13 4 2 2 3 3" xfId="27085"/>
    <cellStyle name="Normal 13 4 2 2 3 4" xfId="27086"/>
    <cellStyle name="Normal 13 4 2 2 4" xfId="27087"/>
    <cellStyle name="Normal 13 4 2 2 5" xfId="27088"/>
    <cellStyle name="Normal 13 4 2 2 6" xfId="27089"/>
    <cellStyle name="Normal 13 4 2 3" xfId="27090"/>
    <cellStyle name="Normal 13 4 2 3 2" xfId="27091"/>
    <cellStyle name="Normal 13 4 2 3 2 2" xfId="27092"/>
    <cellStyle name="Normal 13 4 2 3 2 2 2" xfId="27093"/>
    <cellStyle name="Normal 13 4 2 3 2 2 3" xfId="27094"/>
    <cellStyle name="Normal 13 4 2 3 2 2 4" xfId="27095"/>
    <cellStyle name="Normal 13 4 2 3 2 3" xfId="27096"/>
    <cellStyle name="Normal 13 4 2 3 2 4" xfId="27097"/>
    <cellStyle name="Normal 13 4 2 3 2 5" xfId="27098"/>
    <cellStyle name="Normal 13 4 2 3 3" xfId="27099"/>
    <cellStyle name="Normal 13 4 2 3 3 2" xfId="27100"/>
    <cellStyle name="Normal 13 4 2 3 3 3" xfId="27101"/>
    <cellStyle name="Normal 13 4 2 3 3 4" xfId="27102"/>
    <cellStyle name="Normal 13 4 2 3 4" xfId="27103"/>
    <cellStyle name="Normal 13 4 2 3 5" xfId="27104"/>
    <cellStyle name="Normal 13 4 2 3 6" xfId="27105"/>
    <cellStyle name="Normal 13 4 2 4" xfId="27106"/>
    <cellStyle name="Normal 13 4 2 4 2" xfId="27107"/>
    <cellStyle name="Normal 13 4 2 4 2 2" xfId="27108"/>
    <cellStyle name="Normal 13 4 2 4 2 2 2" xfId="27109"/>
    <cellStyle name="Normal 13 4 2 4 2 2 3" xfId="27110"/>
    <cellStyle name="Normal 13 4 2 4 2 2 4" xfId="27111"/>
    <cellStyle name="Normal 13 4 2 4 2 3" xfId="27112"/>
    <cellStyle name="Normal 13 4 2 4 2 4" xfId="27113"/>
    <cellStyle name="Normal 13 4 2 4 2 5" xfId="27114"/>
    <cellStyle name="Normal 13 4 2 4 3" xfId="27115"/>
    <cellStyle name="Normal 13 4 2 4 3 2" xfId="27116"/>
    <cellStyle name="Normal 13 4 2 4 3 3" xfId="27117"/>
    <cellStyle name="Normal 13 4 2 4 3 4" xfId="27118"/>
    <cellStyle name="Normal 13 4 2 4 4" xfId="27119"/>
    <cellStyle name="Normal 13 4 2 4 5" xfId="27120"/>
    <cellStyle name="Normal 13 4 2 4 6" xfId="27121"/>
    <cellStyle name="Normal 13 4 2 5" xfId="27122"/>
    <cellStyle name="Normal 13 4 2 5 2" xfId="27123"/>
    <cellStyle name="Normal 13 4 2 5 2 2" xfId="27124"/>
    <cellStyle name="Normal 13 4 2 5 2 3" xfId="27125"/>
    <cellStyle name="Normal 13 4 2 5 2 4" xfId="27126"/>
    <cellStyle name="Normal 13 4 2 5 3" xfId="27127"/>
    <cellStyle name="Normal 13 4 2 5 4" xfId="27128"/>
    <cellStyle name="Normal 13 4 2 5 5" xfId="27129"/>
    <cellStyle name="Normal 13 4 2 6" xfId="27130"/>
    <cellStyle name="Normal 13 4 2 6 2" xfId="27131"/>
    <cellStyle name="Normal 13 4 2 6 3" xfId="27132"/>
    <cellStyle name="Normal 13 4 2 6 4" xfId="27133"/>
    <cellStyle name="Normal 13 4 2 7" xfId="27134"/>
    <cellStyle name="Normal 13 4 2 7 2" xfId="27135"/>
    <cellStyle name="Normal 13 4 2 7 3" xfId="27136"/>
    <cellStyle name="Normal 13 4 2 7 4" xfId="27137"/>
    <cellStyle name="Normal 13 4 2 8" xfId="27138"/>
    <cellStyle name="Normal 13 4 2 8 2" xfId="27139"/>
    <cellStyle name="Normal 13 4 2 8 3" xfId="27140"/>
    <cellStyle name="Normal 13 4 2 9" xfId="27141"/>
    <cellStyle name="Normal 13 4 3" xfId="27142"/>
    <cellStyle name="Normal 13 4 3 10" xfId="27143"/>
    <cellStyle name="Normal 13 4 3 2" xfId="27144"/>
    <cellStyle name="Normal 13 4 3 2 2" xfId="27145"/>
    <cellStyle name="Normal 13 4 3 2 2 2" xfId="27146"/>
    <cellStyle name="Normal 13 4 3 2 2 2 2" xfId="27147"/>
    <cellStyle name="Normal 13 4 3 2 2 2 3" xfId="27148"/>
    <cellStyle name="Normal 13 4 3 2 2 2 4" xfId="27149"/>
    <cellStyle name="Normal 13 4 3 2 2 3" xfId="27150"/>
    <cellStyle name="Normal 13 4 3 2 2 4" xfId="27151"/>
    <cellStyle name="Normal 13 4 3 2 2 5" xfId="27152"/>
    <cellStyle name="Normal 13 4 3 2 3" xfId="27153"/>
    <cellStyle name="Normal 13 4 3 2 3 2" xfId="27154"/>
    <cellStyle name="Normal 13 4 3 2 3 3" xfId="27155"/>
    <cellStyle name="Normal 13 4 3 2 3 4" xfId="27156"/>
    <cellStyle name="Normal 13 4 3 2 4" xfId="27157"/>
    <cellStyle name="Normal 13 4 3 2 5" xfId="27158"/>
    <cellStyle name="Normal 13 4 3 2 6" xfId="27159"/>
    <cellStyle name="Normal 13 4 3 3" xfId="27160"/>
    <cellStyle name="Normal 13 4 3 3 2" xfId="27161"/>
    <cellStyle name="Normal 13 4 3 3 2 2" xfId="27162"/>
    <cellStyle name="Normal 13 4 3 3 2 2 2" xfId="27163"/>
    <cellStyle name="Normal 13 4 3 3 2 2 3" xfId="27164"/>
    <cellStyle name="Normal 13 4 3 3 2 2 4" xfId="27165"/>
    <cellStyle name="Normal 13 4 3 3 2 3" xfId="27166"/>
    <cellStyle name="Normal 13 4 3 3 2 4" xfId="27167"/>
    <cellStyle name="Normal 13 4 3 3 2 5" xfId="27168"/>
    <cellStyle name="Normal 13 4 3 3 3" xfId="27169"/>
    <cellStyle name="Normal 13 4 3 3 3 2" xfId="27170"/>
    <cellStyle name="Normal 13 4 3 3 3 3" xfId="27171"/>
    <cellStyle name="Normal 13 4 3 3 3 4" xfId="27172"/>
    <cellStyle name="Normal 13 4 3 3 4" xfId="27173"/>
    <cellStyle name="Normal 13 4 3 3 5" xfId="27174"/>
    <cellStyle name="Normal 13 4 3 3 6" xfId="27175"/>
    <cellStyle name="Normal 13 4 3 4" xfId="27176"/>
    <cellStyle name="Normal 13 4 3 4 2" xfId="27177"/>
    <cellStyle name="Normal 13 4 3 4 2 2" xfId="27178"/>
    <cellStyle name="Normal 13 4 3 4 2 3" xfId="27179"/>
    <cellStyle name="Normal 13 4 3 4 2 4" xfId="27180"/>
    <cellStyle name="Normal 13 4 3 4 3" xfId="27181"/>
    <cellStyle name="Normal 13 4 3 4 4" xfId="27182"/>
    <cellStyle name="Normal 13 4 3 4 5" xfId="27183"/>
    <cellStyle name="Normal 13 4 3 5" xfId="27184"/>
    <cellStyle name="Normal 13 4 3 5 2" xfId="27185"/>
    <cellStyle name="Normal 13 4 3 5 3" xfId="27186"/>
    <cellStyle name="Normal 13 4 3 5 4" xfId="27187"/>
    <cellStyle name="Normal 13 4 3 6" xfId="27188"/>
    <cellStyle name="Normal 13 4 3 6 2" xfId="27189"/>
    <cellStyle name="Normal 13 4 3 6 3" xfId="27190"/>
    <cellStyle name="Normal 13 4 3 6 4" xfId="27191"/>
    <cellStyle name="Normal 13 4 3 7" xfId="27192"/>
    <cellStyle name="Normal 13 4 3 7 2" xfId="27193"/>
    <cellStyle name="Normal 13 4 3 7 3" xfId="27194"/>
    <cellStyle name="Normal 13 4 3 8" xfId="27195"/>
    <cellStyle name="Normal 13 4 3 9" xfId="27196"/>
    <cellStyle name="Normal 13 4 4" xfId="27197"/>
    <cellStyle name="Normal 13 4 4 2" xfId="27198"/>
    <cellStyle name="Normal 13 4 4 2 2" xfId="27199"/>
    <cellStyle name="Normal 13 4 4 2 2 2" xfId="27200"/>
    <cellStyle name="Normal 13 4 4 2 2 3" xfId="27201"/>
    <cellStyle name="Normal 13 4 4 2 2 4" xfId="27202"/>
    <cellStyle name="Normal 13 4 4 2 3" xfId="27203"/>
    <cellStyle name="Normal 13 4 4 2 4" xfId="27204"/>
    <cellStyle name="Normal 13 4 4 2 5" xfId="27205"/>
    <cellStyle name="Normal 13 4 4 3" xfId="27206"/>
    <cellStyle name="Normal 13 4 4 3 2" xfId="27207"/>
    <cellStyle name="Normal 13 4 4 3 3" xfId="27208"/>
    <cellStyle name="Normal 13 4 4 3 4" xfId="27209"/>
    <cellStyle name="Normal 13 4 4 4" xfId="27210"/>
    <cellStyle name="Normal 13 4 4 5" xfId="27211"/>
    <cellStyle name="Normal 13 4 4 6" xfId="27212"/>
    <cellStyle name="Normal 13 4 5" xfId="27213"/>
    <cellStyle name="Normal 13 4 5 2" xfId="27214"/>
    <cellStyle name="Normal 13 4 5 2 2" xfId="27215"/>
    <cellStyle name="Normal 13 4 5 2 2 2" xfId="27216"/>
    <cellStyle name="Normal 13 4 5 2 2 3" xfId="27217"/>
    <cellStyle name="Normal 13 4 5 2 2 4" xfId="27218"/>
    <cellStyle name="Normal 13 4 5 2 3" xfId="27219"/>
    <cellStyle name="Normal 13 4 5 2 4" xfId="27220"/>
    <cellStyle name="Normal 13 4 5 2 5" xfId="27221"/>
    <cellStyle name="Normal 13 4 5 3" xfId="27222"/>
    <cellStyle name="Normal 13 4 5 3 2" xfId="27223"/>
    <cellStyle name="Normal 13 4 5 3 3" xfId="27224"/>
    <cellStyle name="Normal 13 4 5 3 4" xfId="27225"/>
    <cellStyle name="Normal 13 4 5 4" xfId="27226"/>
    <cellStyle name="Normal 13 4 5 5" xfId="27227"/>
    <cellStyle name="Normal 13 4 5 6" xfId="27228"/>
    <cellStyle name="Normal 13 4 6" xfId="27229"/>
    <cellStyle name="Normal 13 4 6 2" xfId="27230"/>
    <cellStyle name="Normal 13 4 6 2 2" xfId="27231"/>
    <cellStyle name="Normal 13 4 6 2 2 2" xfId="27232"/>
    <cellStyle name="Normal 13 4 6 2 2 3" xfId="27233"/>
    <cellStyle name="Normal 13 4 6 2 2 4" xfId="27234"/>
    <cellStyle name="Normal 13 4 6 2 3" xfId="27235"/>
    <cellStyle name="Normal 13 4 6 2 4" xfId="27236"/>
    <cellStyle name="Normal 13 4 6 2 5" xfId="27237"/>
    <cellStyle name="Normal 13 4 6 3" xfId="27238"/>
    <cellStyle name="Normal 13 4 6 3 2" xfId="27239"/>
    <cellStyle name="Normal 13 4 6 3 3" xfId="27240"/>
    <cellStyle name="Normal 13 4 6 3 4" xfId="27241"/>
    <cellStyle name="Normal 13 4 6 4" xfId="27242"/>
    <cellStyle name="Normal 13 4 6 5" xfId="27243"/>
    <cellStyle name="Normal 13 4 6 6" xfId="27244"/>
    <cellStyle name="Normal 13 4 7" xfId="27245"/>
    <cellStyle name="Normal 13 4 7 2" xfId="27246"/>
    <cellStyle name="Normal 13 4 7 2 2" xfId="27247"/>
    <cellStyle name="Normal 13 4 7 2 2 2" xfId="27248"/>
    <cellStyle name="Normal 13 4 7 2 2 3" xfId="27249"/>
    <cellStyle name="Normal 13 4 7 2 2 4" xfId="27250"/>
    <cellStyle name="Normal 13 4 7 2 3" xfId="27251"/>
    <cellStyle name="Normal 13 4 7 2 4" xfId="27252"/>
    <cellStyle name="Normal 13 4 7 2 5" xfId="27253"/>
    <cellStyle name="Normal 13 4 7 3" xfId="27254"/>
    <cellStyle name="Normal 13 4 7 3 2" xfId="27255"/>
    <cellStyle name="Normal 13 4 7 3 3" xfId="27256"/>
    <cellStyle name="Normal 13 4 7 3 4" xfId="27257"/>
    <cellStyle name="Normal 13 4 7 4" xfId="27258"/>
    <cellStyle name="Normal 13 4 7 5" xfId="27259"/>
    <cellStyle name="Normal 13 4 7 6" xfId="27260"/>
    <cellStyle name="Normal 13 4 8" xfId="27261"/>
    <cellStyle name="Normal 13 4 8 2" xfId="27262"/>
    <cellStyle name="Normal 13 4 8 2 2" xfId="27263"/>
    <cellStyle name="Normal 13 4 8 2 3" xfId="27264"/>
    <cellStyle name="Normal 13 4 8 2 4" xfId="27265"/>
    <cellStyle name="Normal 13 4 8 3" xfId="27266"/>
    <cellStyle name="Normal 13 4 8 4" xfId="27267"/>
    <cellStyle name="Normal 13 4 8 5" xfId="27268"/>
    <cellStyle name="Normal 13 4 9" xfId="27269"/>
    <cellStyle name="Normal 13 4 9 2" xfId="27270"/>
    <cellStyle name="Normal 13 4 9 3" xfId="27271"/>
    <cellStyle name="Normal 13 4 9 4" xfId="27272"/>
    <cellStyle name="Normal 13 5" xfId="27273"/>
    <cellStyle name="Normal 13 5 10" xfId="27274"/>
    <cellStyle name="Normal 13 5 11" xfId="27275"/>
    <cellStyle name="Normal 13 5 2" xfId="27276"/>
    <cellStyle name="Normal 13 5 2 2" xfId="27277"/>
    <cellStyle name="Normal 13 5 2 2 2" xfId="27278"/>
    <cellStyle name="Normal 13 5 2 2 2 2" xfId="27279"/>
    <cellStyle name="Normal 13 5 2 2 2 2 2" xfId="27280"/>
    <cellStyle name="Normal 13 5 2 2 2 2 3" xfId="27281"/>
    <cellStyle name="Normal 13 5 2 2 2 2 4" xfId="27282"/>
    <cellStyle name="Normal 13 5 2 2 2 3" xfId="27283"/>
    <cellStyle name="Normal 13 5 2 2 2 4" xfId="27284"/>
    <cellStyle name="Normal 13 5 2 2 2 5" xfId="27285"/>
    <cellStyle name="Normal 13 5 2 2 3" xfId="27286"/>
    <cellStyle name="Normal 13 5 2 2 3 2" xfId="27287"/>
    <cellStyle name="Normal 13 5 2 2 3 3" xfId="27288"/>
    <cellStyle name="Normal 13 5 2 2 3 4" xfId="27289"/>
    <cellStyle name="Normal 13 5 2 2 4" xfId="27290"/>
    <cellStyle name="Normal 13 5 2 2 5" xfId="27291"/>
    <cellStyle name="Normal 13 5 2 2 6" xfId="27292"/>
    <cellStyle name="Normal 13 5 2 3" xfId="27293"/>
    <cellStyle name="Normal 13 5 2 3 2" xfId="27294"/>
    <cellStyle name="Normal 13 5 2 3 2 2" xfId="27295"/>
    <cellStyle name="Normal 13 5 2 3 2 3" xfId="27296"/>
    <cellStyle name="Normal 13 5 2 3 2 4" xfId="27297"/>
    <cellStyle name="Normal 13 5 2 3 3" xfId="27298"/>
    <cellStyle name="Normal 13 5 2 3 4" xfId="27299"/>
    <cellStyle name="Normal 13 5 2 3 5" xfId="27300"/>
    <cellStyle name="Normal 13 5 2 4" xfId="27301"/>
    <cellStyle name="Normal 13 5 2 4 2" xfId="27302"/>
    <cellStyle name="Normal 13 5 2 4 3" xfId="27303"/>
    <cellStyle name="Normal 13 5 2 4 4" xfId="27304"/>
    <cellStyle name="Normal 13 5 2 5" xfId="27305"/>
    <cellStyle name="Normal 13 5 2 5 2" xfId="27306"/>
    <cellStyle name="Normal 13 5 2 5 3" xfId="27307"/>
    <cellStyle name="Normal 13 5 2 5 4" xfId="27308"/>
    <cellStyle name="Normal 13 5 2 6" xfId="27309"/>
    <cellStyle name="Normal 13 5 2 6 2" xfId="27310"/>
    <cellStyle name="Normal 13 5 2 6 3" xfId="27311"/>
    <cellStyle name="Normal 13 5 2 7" xfId="27312"/>
    <cellStyle name="Normal 13 5 2 8" xfId="27313"/>
    <cellStyle name="Normal 13 5 2 9" xfId="27314"/>
    <cellStyle name="Normal 13 5 3" xfId="27315"/>
    <cellStyle name="Normal 13 5 3 2" xfId="27316"/>
    <cellStyle name="Normal 13 5 3 2 2" xfId="27317"/>
    <cellStyle name="Normal 13 5 3 2 2 2" xfId="27318"/>
    <cellStyle name="Normal 13 5 3 2 2 3" xfId="27319"/>
    <cellStyle name="Normal 13 5 3 2 2 4" xfId="27320"/>
    <cellStyle name="Normal 13 5 3 2 3" xfId="27321"/>
    <cellStyle name="Normal 13 5 3 2 4" xfId="27322"/>
    <cellStyle name="Normal 13 5 3 2 5" xfId="27323"/>
    <cellStyle name="Normal 13 5 3 3" xfId="27324"/>
    <cellStyle name="Normal 13 5 3 3 2" xfId="27325"/>
    <cellStyle name="Normal 13 5 3 3 3" xfId="27326"/>
    <cellStyle name="Normal 13 5 3 3 4" xfId="27327"/>
    <cellStyle name="Normal 13 5 3 4" xfId="27328"/>
    <cellStyle name="Normal 13 5 3 5" xfId="27329"/>
    <cellStyle name="Normal 13 5 3 6" xfId="27330"/>
    <cellStyle name="Normal 13 5 4" xfId="27331"/>
    <cellStyle name="Normal 13 5 4 2" xfId="27332"/>
    <cellStyle name="Normal 13 5 4 2 2" xfId="27333"/>
    <cellStyle name="Normal 13 5 4 2 2 2" xfId="27334"/>
    <cellStyle name="Normal 13 5 4 2 2 3" xfId="27335"/>
    <cellStyle name="Normal 13 5 4 2 2 4" xfId="27336"/>
    <cellStyle name="Normal 13 5 4 2 3" xfId="27337"/>
    <cellStyle name="Normal 13 5 4 2 4" xfId="27338"/>
    <cellStyle name="Normal 13 5 4 2 5" xfId="27339"/>
    <cellStyle name="Normal 13 5 4 3" xfId="27340"/>
    <cellStyle name="Normal 13 5 4 3 2" xfId="27341"/>
    <cellStyle name="Normal 13 5 4 3 3" xfId="27342"/>
    <cellStyle name="Normal 13 5 4 3 4" xfId="27343"/>
    <cellStyle name="Normal 13 5 4 4" xfId="27344"/>
    <cellStyle name="Normal 13 5 4 5" xfId="27345"/>
    <cellStyle name="Normal 13 5 4 6" xfId="27346"/>
    <cellStyle name="Normal 13 5 5" xfId="27347"/>
    <cellStyle name="Normal 13 5 5 2" xfId="27348"/>
    <cellStyle name="Normal 13 5 5 2 2" xfId="27349"/>
    <cellStyle name="Normal 13 5 5 2 3" xfId="27350"/>
    <cellStyle name="Normal 13 5 5 2 4" xfId="27351"/>
    <cellStyle name="Normal 13 5 5 3" xfId="27352"/>
    <cellStyle name="Normal 13 5 5 4" xfId="27353"/>
    <cellStyle name="Normal 13 5 5 5" xfId="27354"/>
    <cellStyle name="Normal 13 5 6" xfId="27355"/>
    <cellStyle name="Normal 13 5 6 2" xfId="27356"/>
    <cellStyle name="Normal 13 5 6 3" xfId="27357"/>
    <cellStyle name="Normal 13 5 6 4" xfId="27358"/>
    <cellStyle name="Normal 13 5 7" xfId="27359"/>
    <cellStyle name="Normal 13 5 7 2" xfId="27360"/>
    <cellStyle name="Normal 13 5 7 3" xfId="27361"/>
    <cellStyle name="Normal 13 5 7 4" xfId="27362"/>
    <cellStyle name="Normal 13 5 8" xfId="27363"/>
    <cellStyle name="Normal 13 5 8 2" xfId="27364"/>
    <cellStyle name="Normal 13 5 8 3" xfId="27365"/>
    <cellStyle name="Normal 13 5 9" xfId="27366"/>
    <cellStyle name="Normal 13 6" xfId="27367"/>
    <cellStyle name="Normal 13 6 2" xfId="27368"/>
    <cellStyle name="Normal 13 6 2 2" xfId="27369"/>
    <cellStyle name="Normal 13 6 2 2 2" xfId="27370"/>
    <cellStyle name="Normal 13 6 2 2 3" xfId="27371"/>
    <cellStyle name="Normal 13 6 2 2 4" xfId="27372"/>
    <cellStyle name="Normal 13 6 2 3" xfId="27373"/>
    <cellStyle name="Normal 13 6 2 4" xfId="27374"/>
    <cellStyle name="Normal 13 6 2 5" xfId="27375"/>
    <cellStyle name="Normal 13 6 3" xfId="27376"/>
    <cellStyle name="Normal 13 6 3 2" xfId="27377"/>
    <cellStyle name="Normal 13 6 3 3" xfId="27378"/>
    <cellStyle name="Normal 13 6 3 4" xfId="27379"/>
    <cellStyle name="Normal 13 6 4" xfId="27380"/>
    <cellStyle name="Normal 13 6 5" xfId="27381"/>
    <cellStyle name="Normal 13 6 6" xfId="27382"/>
    <cellStyle name="Normal 13 7" xfId="27383"/>
    <cellStyle name="Normal 13 7 2" xfId="27384"/>
    <cellStyle name="Normal 13 7 2 2" xfId="27385"/>
    <cellStyle name="Normal 13 7 2 2 2" xfId="27386"/>
    <cellStyle name="Normal 13 7 2 2 3" xfId="27387"/>
    <cellStyle name="Normal 13 7 2 2 4" xfId="27388"/>
    <cellStyle name="Normal 13 7 2 3" xfId="27389"/>
    <cellStyle name="Normal 13 7 2 4" xfId="27390"/>
    <cellStyle name="Normal 13 7 2 5" xfId="27391"/>
    <cellStyle name="Normal 13 7 3" xfId="27392"/>
    <cellStyle name="Normal 13 7 3 2" xfId="27393"/>
    <cellStyle name="Normal 13 7 3 3" xfId="27394"/>
    <cellStyle name="Normal 13 7 3 4" xfId="27395"/>
    <cellStyle name="Normal 13 7 4" xfId="27396"/>
    <cellStyle name="Normal 13 7 5" xfId="27397"/>
    <cellStyle name="Normal 13 7 6" xfId="27398"/>
    <cellStyle name="Normal 13 8" xfId="27399"/>
    <cellStyle name="Normal 13 8 2" xfId="27400"/>
    <cellStyle name="Normal 13 8 2 2" xfId="27401"/>
    <cellStyle name="Normal 13 8 2 2 2" xfId="27402"/>
    <cellStyle name="Normal 13 8 2 2 3" xfId="27403"/>
    <cellStyle name="Normal 13 8 2 2 4" xfId="27404"/>
    <cellStyle name="Normal 13 8 2 3" xfId="27405"/>
    <cellStyle name="Normal 13 8 2 4" xfId="27406"/>
    <cellStyle name="Normal 13 8 2 5" xfId="27407"/>
    <cellStyle name="Normal 13 8 3" xfId="27408"/>
    <cellStyle name="Normal 13 8 3 2" xfId="27409"/>
    <cellStyle name="Normal 13 8 3 3" xfId="27410"/>
    <cellStyle name="Normal 13 8 3 4" xfId="27411"/>
    <cellStyle name="Normal 13 8 4" xfId="27412"/>
    <cellStyle name="Normal 13 8 5" xfId="27413"/>
    <cellStyle name="Normal 13 8 6" xfId="27414"/>
    <cellStyle name="Normal 13 9" xfId="27415"/>
    <cellStyle name="Normal 13 9 2" xfId="27416"/>
    <cellStyle name="Normal 13 9 2 2" xfId="27417"/>
    <cellStyle name="Normal 13 9 2 3" xfId="27418"/>
    <cellStyle name="Normal 13 9 2 4" xfId="27419"/>
    <cellStyle name="Normal 13 9 3" xfId="27420"/>
    <cellStyle name="Normal 13 9 4" xfId="27421"/>
    <cellStyle name="Normal 13 9 5" xfId="27422"/>
    <cellStyle name="Normal 130" xfId="27423"/>
    <cellStyle name="Normal 131" xfId="27424"/>
    <cellStyle name="Normal 132" xfId="27425"/>
    <cellStyle name="Normal 132 2" xfId="27426"/>
    <cellStyle name="Normal 132 3" xfId="27427"/>
    <cellStyle name="Normal 133" xfId="27428"/>
    <cellStyle name="Normal 133 2" xfId="27429"/>
    <cellStyle name="Normal 133 3" xfId="27430"/>
    <cellStyle name="Normal 134" xfId="27431"/>
    <cellStyle name="Normal 134 2" xfId="27432"/>
    <cellStyle name="Normal 134 3" xfId="27433"/>
    <cellStyle name="Normal 135" xfId="27434"/>
    <cellStyle name="Normal 135 2" xfId="27435"/>
    <cellStyle name="Normal 135 3" xfId="27436"/>
    <cellStyle name="Normal 136" xfId="27437"/>
    <cellStyle name="Normal 136 2" xfId="27438"/>
    <cellStyle name="Normal 136 3" xfId="27439"/>
    <cellStyle name="Normal 137" xfId="27440"/>
    <cellStyle name="Normal 138" xfId="27441"/>
    <cellStyle name="Normal 139" xfId="27442"/>
    <cellStyle name="Normal 14" xfId="473"/>
    <cellStyle name="Normal 14 10" xfId="27443"/>
    <cellStyle name="Normal 14 10 2" xfId="27444"/>
    <cellStyle name="Normal 14 10 3" xfId="27445"/>
    <cellStyle name="Normal 14 10 4" xfId="27446"/>
    <cellStyle name="Normal 14 11" xfId="27447"/>
    <cellStyle name="Normal 14 11 2" xfId="27448"/>
    <cellStyle name="Normal 14 11 3" xfId="27449"/>
    <cellStyle name="Normal 14 11 4" xfId="27450"/>
    <cellStyle name="Normal 14 12" xfId="27451"/>
    <cellStyle name="Normal 14 12 2" xfId="27452"/>
    <cellStyle name="Normal 14 12 3" xfId="27453"/>
    <cellStyle name="Normal 14 12 4" xfId="27454"/>
    <cellStyle name="Normal 14 13" xfId="27455"/>
    <cellStyle name="Normal 14 13 2" xfId="27456"/>
    <cellStyle name="Normal 14 13 3" xfId="27457"/>
    <cellStyle name="Normal 14 14" xfId="27458"/>
    <cellStyle name="Normal 14 14 2" xfId="27459"/>
    <cellStyle name="Normal 14 15" xfId="27460"/>
    <cellStyle name="Normal 14 16" xfId="27461"/>
    <cellStyle name="Normal 14 2" xfId="474"/>
    <cellStyle name="Normal 14 2 10" xfId="27462"/>
    <cellStyle name="Normal 14 2 10 2" xfId="27463"/>
    <cellStyle name="Normal 14 2 10 3" xfId="27464"/>
    <cellStyle name="Normal 14 2 10 4" xfId="27465"/>
    <cellStyle name="Normal 14 2 11" xfId="27466"/>
    <cellStyle name="Normal 14 2 11 2" xfId="27467"/>
    <cellStyle name="Normal 14 2 11 3" xfId="27468"/>
    <cellStyle name="Normal 14 2 12" xfId="27469"/>
    <cellStyle name="Normal 14 2 12 2" xfId="27470"/>
    <cellStyle name="Normal 14 2 13" xfId="27471"/>
    <cellStyle name="Normal 14 2 14" xfId="27472"/>
    <cellStyle name="Normal 14 2 2" xfId="27473"/>
    <cellStyle name="Normal 14 2 2 2" xfId="27474"/>
    <cellStyle name="Normal 14 2 2 2 2" xfId="27475"/>
    <cellStyle name="Normal 14 2 2 2 2 2" xfId="27476"/>
    <cellStyle name="Normal 14 2 2 2 2 2 2" xfId="27477"/>
    <cellStyle name="Normal 14 2 2 2 2 2 3" xfId="27478"/>
    <cellStyle name="Normal 14 2 2 2 2 2 4" xfId="27479"/>
    <cellStyle name="Normal 14 2 2 2 2 3" xfId="27480"/>
    <cellStyle name="Normal 14 2 2 2 2 4" xfId="27481"/>
    <cellStyle name="Normal 14 2 2 2 2 5" xfId="27482"/>
    <cellStyle name="Normal 14 2 2 2 3" xfId="27483"/>
    <cellStyle name="Normal 14 2 2 2 3 2" xfId="27484"/>
    <cellStyle name="Normal 14 2 2 2 3 3" xfId="27485"/>
    <cellStyle name="Normal 14 2 2 2 3 4" xfId="27486"/>
    <cellStyle name="Normal 14 2 2 2 4" xfId="27487"/>
    <cellStyle name="Normal 14 2 2 2 5" xfId="27488"/>
    <cellStyle name="Normal 14 2 2 2 6" xfId="27489"/>
    <cellStyle name="Normal 14 2 2 3" xfId="27490"/>
    <cellStyle name="Normal 14 2 2 3 2" xfId="27491"/>
    <cellStyle name="Normal 14 2 2 3 2 2" xfId="27492"/>
    <cellStyle name="Normal 14 2 2 3 2 3" xfId="27493"/>
    <cellStyle name="Normal 14 2 2 3 2 4" xfId="27494"/>
    <cellStyle name="Normal 14 2 2 3 3" xfId="27495"/>
    <cellStyle name="Normal 14 2 2 3 4" xfId="27496"/>
    <cellStyle name="Normal 14 2 2 3 5" xfId="27497"/>
    <cellStyle name="Normal 14 2 2 4" xfId="27498"/>
    <cellStyle name="Normal 14 2 2 4 2" xfId="27499"/>
    <cellStyle name="Normal 14 2 2 4 3" xfId="27500"/>
    <cellStyle name="Normal 14 2 2 4 4" xfId="27501"/>
    <cellStyle name="Normal 14 2 2 5" xfId="27502"/>
    <cellStyle name="Normal 14 2 2 5 2" xfId="27503"/>
    <cellStyle name="Normal 14 2 2 5 3" xfId="27504"/>
    <cellStyle name="Normal 14 2 2 5 4" xfId="27505"/>
    <cellStyle name="Normal 14 2 2 6" xfId="27506"/>
    <cellStyle name="Normal 14 2 2 6 2" xfId="27507"/>
    <cellStyle name="Normal 14 2 2 6 3" xfId="27508"/>
    <cellStyle name="Normal 14 2 2 7" xfId="27509"/>
    <cellStyle name="Normal 14 2 2 8" xfId="27510"/>
    <cellStyle name="Normal 14 2 2 9" xfId="27511"/>
    <cellStyle name="Normal 14 2 3" xfId="27512"/>
    <cellStyle name="Normal 14 2 3 2" xfId="27513"/>
    <cellStyle name="Normal 14 2 3 2 2" xfId="27514"/>
    <cellStyle name="Normal 14 2 3 2 2 2" xfId="27515"/>
    <cellStyle name="Normal 14 2 3 2 2 2 2" xfId="27516"/>
    <cellStyle name="Normal 14 2 3 2 2 2 3" xfId="27517"/>
    <cellStyle name="Normal 14 2 3 2 2 2 4" xfId="27518"/>
    <cellStyle name="Normal 14 2 3 2 2 3" xfId="27519"/>
    <cellStyle name="Normal 14 2 3 2 2 4" xfId="27520"/>
    <cellStyle name="Normal 14 2 3 2 2 5" xfId="27521"/>
    <cellStyle name="Normal 14 2 3 2 3" xfId="27522"/>
    <cellStyle name="Normal 14 2 3 2 3 2" xfId="27523"/>
    <cellStyle name="Normal 14 2 3 2 3 3" xfId="27524"/>
    <cellStyle name="Normal 14 2 3 2 3 4" xfId="27525"/>
    <cellStyle name="Normal 14 2 3 2 4" xfId="27526"/>
    <cellStyle name="Normal 14 2 3 2 5" xfId="27527"/>
    <cellStyle name="Normal 14 2 3 2 6" xfId="27528"/>
    <cellStyle name="Normal 14 2 3 3" xfId="27529"/>
    <cellStyle name="Normal 14 2 3 3 2" xfId="27530"/>
    <cellStyle name="Normal 14 2 3 3 2 2" xfId="27531"/>
    <cellStyle name="Normal 14 2 3 3 2 3" xfId="27532"/>
    <cellStyle name="Normal 14 2 3 3 2 4" xfId="27533"/>
    <cellStyle name="Normal 14 2 3 3 3" xfId="27534"/>
    <cellStyle name="Normal 14 2 3 3 4" xfId="27535"/>
    <cellStyle name="Normal 14 2 3 3 5" xfId="27536"/>
    <cellStyle name="Normal 14 2 3 4" xfId="27537"/>
    <cellStyle name="Normal 14 2 3 4 2" xfId="27538"/>
    <cellStyle name="Normal 14 2 3 4 3" xfId="27539"/>
    <cellStyle name="Normal 14 2 3 4 4" xfId="27540"/>
    <cellStyle name="Normal 14 2 3 5" xfId="27541"/>
    <cellStyle name="Normal 14 2 3 5 2" xfId="27542"/>
    <cellStyle name="Normal 14 2 3 5 3" xfId="27543"/>
    <cellStyle name="Normal 14 2 3 5 4" xfId="27544"/>
    <cellStyle name="Normal 14 2 3 6" xfId="27545"/>
    <cellStyle name="Normal 14 2 3 6 2" xfId="27546"/>
    <cellStyle name="Normal 14 2 3 6 3" xfId="27547"/>
    <cellStyle name="Normal 14 2 3 7" xfId="27548"/>
    <cellStyle name="Normal 14 2 3 8" xfId="27549"/>
    <cellStyle name="Normal 14 2 3 9" xfId="27550"/>
    <cellStyle name="Normal 14 2 4" xfId="27551"/>
    <cellStyle name="Normal 14 2 4 2" xfId="27552"/>
    <cellStyle name="Normal 14 2 4 2 2" xfId="27553"/>
    <cellStyle name="Normal 14 2 4 2 2 2" xfId="27554"/>
    <cellStyle name="Normal 14 2 4 2 2 3" xfId="27555"/>
    <cellStyle name="Normal 14 2 4 2 2 4" xfId="27556"/>
    <cellStyle name="Normal 14 2 4 2 3" xfId="27557"/>
    <cellStyle name="Normal 14 2 4 2 4" xfId="27558"/>
    <cellStyle name="Normal 14 2 4 2 5" xfId="27559"/>
    <cellStyle name="Normal 14 2 4 3" xfId="27560"/>
    <cellStyle name="Normal 14 2 4 3 2" xfId="27561"/>
    <cellStyle name="Normal 14 2 4 3 3" xfId="27562"/>
    <cellStyle name="Normal 14 2 4 3 4" xfId="27563"/>
    <cellStyle name="Normal 14 2 4 4" xfId="27564"/>
    <cellStyle name="Normal 14 2 4 5" xfId="27565"/>
    <cellStyle name="Normal 14 2 4 6" xfId="27566"/>
    <cellStyle name="Normal 14 2 5" xfId="27567"/>
    <cellStyle name="Normal 14 2 5 2" xfId="27568"/>
    <cellStyle name="Normal 14 2 5 2 2" xfId="27569"/>
    <cellStyle name="Normal 14 2 5 2 2 2" xfId="27570"/>
    <cellStyle name="Normal 14 2 5 2 2 3" xfId="27571"/>
    <cellStyle name="Normal 14 2 5 2 2 4" xfId="27572"/>
    <cellStyle name="Normal 14 2 5 2 3" xfId="27573"/>
    <cellStyle name="Normal 14 2 5 2 4" xfId="27574"/>
    <cellStyle name="Normal 14 2 5 2 5" xfId="27575"/>
    <cellStyle name="Normal 14 2 5 3" xfId="27576"/>
    <cellStyle name="Normal 14 2 5 3 2" xfId="27577"/>
    <cellStyle name="Normal 14 2 5 3 3" xfId="27578"/>
    <cellStyle name="Normal 14 2 5 3 4" xfId="27579"/>
    <cellStyle name="Normal 14 2 5 4" xfId="27580"/>
    <cellStyle name="Normal 14 2 5 5" xfId="27581"/>
    <cellStyle name="Normal 14 2 5 6" xfId="27582"/>
    <cellStyle name="Normal 14 2 6" xfId="27583"/>
    <cellStyle name="Normal 14 2 6 2" xfId="27584"/>
    <cellStyle name="Normal 14 2 6 2 2" xfId="27585"/>
    <cellStyle name="Normal 14 2 6 2 2 2" xfId="27586"/>
    <cellStyle name="Normal 14 2 6 2 2 3" xfId="27587"/>
    <cellStyle name="Normal 14 2 6 2 2 4" xfId="27588"/>
    <cellStyle name="Normal 14 2 6 2 3" xfId="27589"/>
    <cellStyle name="Normal 14 2 6 2 4" xfId="27590"/>
    <cellStyle name="Normal 14 2 6 2 5" xfId="27591"/>
    <cellStyle name="Normal 14 2 6 3" xfId="27592"/>
    <cellStyle name="Normal 14 2 6 3 2" xfId="27593"/>
    <cellStyle name="Normal 14 2 6 3 3" xfId="27594"/>
    <cellStyle name="Normal 14 2 6 3 4" xfId="27595"/>
    <cellStyle name="Normal 14 2 6 4" xfId="27596"/>
    <cellStyle name="Normal 14 2 6 5" xfId="27597"/>
    <cellStyle name="Normal 14 2 6 6" xfId="27598"/>
    <cellStyle name="Normal 14 2 7" xfId="27599"/>
    <cellStyle name="Normal 14 2 7 2" xfId="27600"/>
    <cellStyle name="Normal 14 2 7 2 2" xfId="27601"/>
    <cellStyle name="Normal 14 2 7 2 3" xfId="27602"/>
    <cellStyle name="Normal 14 2 7 2 4" xfId="27603"/>
    <cellStyle name="Normal 14 2 7 3" xfId="27604"/>
    <cellStyle name="Normal 14 2 7 4" xfId="27605"/>
    <cellStyle name="Normal 14 2 7 5" xfId="27606"/>
    <cellStyle name="Normal 14 2 8" xfId="27607"/>
    <cellStyle name="Normal 14 2 8 2" xfId="27608"/>
    <cellStyle name="Normal 14 2 8 3" xfId="27609"/>
    <cellStyle name="Normal 14 2 8 4" xfId="27610"/>
    <cellStyle name="Normal 14 2 9" xfId="27611"/>
    <cellStyle name="Normal 14 2 9 2" xfId="27612"/>
    <cellStyle name="Normal 14 2 9 3" xfId="27613"/>
    <cellStyle name="Normal 14 2 9 4" xfId="27614"/>
    <cellStyle name="Normal 14 3" xfId="27615"/>
    <cellStyle name="Normal 14 3 10" xfId="27616"/>
    <cellStyle name="Normal 14 3 10 2" xfId="27617"/>
    <cellStyle name="Normal 14 3 10 3" xfId="27618"/>
    <cellStyle name="Normal 14 3 10 4" xfId="27619"/>
    <cellStyle name="Normal 14 3 11" xfId="27620"/>
    <cellStyle name="Normal 14 3 11 2" xfId="27621"/>
    <cellStyle name="Normal 14 3 11 3" xfId="27622"/>
    <cellStyle name="Normal 14 3 12" xfId="27623"/>
    <cellStyle name="Normal 14 3 12 2" xfId="27624"/>
    <cellStyle name="Normal 14 3 13" xfId="27625"/>
    <cellStyle name="Normal 14 3 14" xfId="27626"/>
    <cellStyle name="Normal 14 3 2" xfId="27627"/>
    <cellStyle name="Normal 14 3 2 2" xfId="27628"/>
    <cellStyle name="Normal 14 3 2 2 2" xfId="27629"/>
    <cellStyle name="Normal 14 3 2 2 2 2" xfId="27630"/>
    <cellStyle name="Normal 14 3 2 2 2 2 2" xfId="27631"/>
    <cellStyle name="Normal 14 3 2 2 2 2 3" xfId="27632"/>
    <cellStyle name="Normal 14 3 2 2 2 2 4" xfId="27633"/>
    <cellStyle name="Normal 14 3 2 2 2 3" xfId="27634"/>
    <cellStyle name="Normal 14 3 2 2 2 4" xfId="27635"/>
    <cellStyle name="Normal 14 3 2 2 2 5" xfId="27636"/>
    <cellStyle name="Normal 14 3 2 2 3" xfId="27637"/>
    <cellStyle name="Normal 14 3 2 2 3 2" xfId="27638"/>
    <cellStyle name="Normal 14 3 2 2 3 3" xfId="27639"/>
    <cellStyle name="Normal 14 3 2 2 3 4" xfId="27640"/>
    <cellStyle name="Normal 14 3 2 2 4" xfId="27641"/>
    <cellStyle name="Normal 14 3 2 2 5" xfId="27642"/>
    <cellStyle name="Normal 14 3 2 2 6" xfId="27643"/>
    <cellStyle name="Normal 14 3 2 3" xfId="27644"/>
    <cellStyle name="Normal 14 3 2 3 2" xfId="27645"/>
    <cellStyle name="Normal 14 3 2 3 2 2" xfId="27646"/>
    <cellStyle name="Normal 14 3 2 3 2 3" xfId="27647"/>
    <cellStyle name="Normal 14 3 2 3 2 4" xfId="27648"/>
    <cellStyle name="Normal 14 3 2 3 3" xfId="27649"/>
    <cellStyle name="Normal 14 3 2 3 4" xfId="27650"/>
    <cellStyle name="Normal 14 3 2 3 5" xfId="27651"/>
    <cellStyle name="Normal 14 3 2 4" xfId="27652"/>
    <cellStyle name="Normal 14 3 2 4 2" xfId="27653"/>
    <cellStyle name="Normal 14 3 2 4 3" xfId="27654"/>
    <cellStyle name="Normal 14 3 2 4 4" xfId="27655"/>
    <cellStyle name="Normal 14 3 2 5" xfId="27656"/>
    <cellStyle name="Normal 14 3 2 5 2" xfId="27657"/>
    <cellStyle name="Normal 14 3 2 5 3" xfId="27658"/>
    <cellStyle name="Normal 14 3 2 5 4" xfId="27659"/>
    <cellStyle name="Normal 14 3 2 6" xfId="27660"/>
    <cellStyle name="Normal 14 3 2 6 2" xfId="27661"/>
    <cellStyle name="Normal 14 3 2 6 3" xfId="27662"/>
    <cellStyle name="Normal 14 3 2 7" xfId="27663"/>
    <cellStyle name="Normal 14 3 2 8" xfId="27664"/>
    <cellStyle name="Normal 14 3 2 9" xfId="27665"/>
    <cellStyle name="Normal 14 3 3" xfId="27666"/>
    <cellStyle name="Normal 14 3 3 2" xfId="27667"/>
    <cellStyle name="Normal 14 3 3 2 2" xfId="27668"/>
    <cellStyle name="Normal 14 3 3 2 2 2" xfId="27669"/>
    <cellStyle name="Normal 14 3 3 2 2 2 2" xfId="27670"/>
    <cellStyle name="Normal 14 3 3 2 2 2 3" xfId="27671"/>
    <cellStyle name="Normal 14 3 3 2 2 2 4" xfId="27672"/>
    <cellStyle name="Normal 14 3 3 2 2 3" xfId="27673"/>
    <cellStyle name="Normal 14 3 3 2 2 4" xfId="27674"/>
    <cellStyle name="Normal 14 3 3 2 2 5" xfId="27675"/>
    <cellStyle name="Normal 14 3 3 2 3" xfId="27676"/>
    <cellStyle name="Normal 14 3 3 2 3 2" xfId="27677"/>
    <cellStyle name="Normal 14 3 3 2 3 3" xfId="27678"/>
    <cellStyle name="Normal 14 3 3 2 3 4" xfId="27679"/>
    <cellStyle name="Normal 14 3 3 2 4" xfId="27680"/>
    <cellStyle name="Normal 14 3 3 2 5" xfId="27681"/>
    <cellStyle name="Normal 14 3 3 2 6" xfId="27682"/>
    <cellStyle name="Normal 14 3 3 3" xfId="27683"/>
    <cellStyle name="Normal 14 3 3 3 2" xfId="27684"/>
    <cellStyle name="Normal 14 3 3 3 2 2" xfId="27685"/>
    <cellStyle name="Normal 14 3 3 3 2 3" xfId="27686"/>
    <cellStyle name="Normal 14 3 3 3 2 4" xfId="27687"/>
    <cellStyle name="Normal 14 3 3 3 3" xfId="27688"/>
    <cellStyle name="Normal 14 3 3 3 4" xfId="27689"/>
    <cellStyle name="Normal 14 3 3 3 5" xfId="27690"/>
    <cellStyle name="Normal 14 3 3 4" xfId="27691"/>
    <cellStyle name="Normal 14 3 3 4 2" xfId="27692"/>
    <cellStyle name="Normal 14 3 3 4 3" xfId="27693"/>
    <cellStyle name="Normal 14 3 3 4 4" xfId="27694"/>
    <cellStyle name="Normal 14 3 3 5" xfId="27695"/>
    <cellStyle name="Normal 14 3 3 5 2" xfId="27696"/>
    <cellStyle name="Normal 14 3 3 5 3" xfId="27697"/>
    <cellStyle name="Normal 14 3 3 5 4" xfId="27698"/>
    <cellStyle name="Normal 14 3 3 6" xfId="27699"/>
    <cellStyle name="Normal 14 3 3 6 2" xfId="27700"/>
    <cellStyle name="Normal 14 3 3 6 3" xfId="27701"/>
    <cellStyle name="Normal 14 3 3 7" xfId="27702"/>
    <cellStyle name="Normal 14 3 3 8" xfId="27703"/>
    <cellStyle name="Normal 14 3 3 9" xfId="27704"/>
    <cellStyle name="Normal 14 3 4" xfId="27705"/>
    <cellStyle name="Normal 14 3 4 2" xfId="27706"/>
    <cellStyle name="Normal 14 3 4 2 2" xfId="27707"/>
    <cellStyle name="Normal 14 3 4 2 2 2" xfId="27708"/>
    <cellStyle name="Normal 14 3 4 2 2 3" xfId="27709"/>
    <cellStyle name="Normal 14 3 4 2 2 4" xfId="27710"/>
    <cellStyle name="Normal 14 3 4 2 3" xfId="27711"/>
    <cellStyle name="Normal 14 3 4 2 4" xfId="27712"/>
    <cellStyle name="Normal 14 3 4 2 5" xfId="27713"/>
    <cellStyle name="Normal 14 3 4 3" xfId="27714"/>
    <cellStyle name="Normal 14 3 4 3 2" xfId="27715"/>
    <cellStyle name="Normal 14 3 4 3 3" xfId="27716"/>
    <cellStyle name="Normal 14 3 4 3 4" xfId="27717"/>
    <cellStyle name="Normal 14 3 4 4" xfId="27718"/>
    <cellStyle name="Normal 14 3 4 5" xfId="27719"/>
    <cellStyle name="Normal 14 3 4 6" xfId="27720"/>
    <cellStyle name="Normal 14 3 5" xfId="27721"/>
    <cellStyle name="Normal 14 3 5 2" xfId="27722"/>
    <cellStyle name="Normal 14 3 5 2 2" xfId="27723"/>
    <cellStyle name="Normal 14 3 5 2 2 2" xfId="27724"/>
    <cellStyle name="Normal 14 3 5 2 2 3" xfId="27725"/>
    <cellStyle name="Normal 14 3 5 2 2 4" xfId="27726"/>
    <cellStyle name="Normal 14 3 5 2 3" xfId="27727"/>
    <cellStyle name="Normal 14 3 5 2 4" xfId="27728"/>
    <cellStyle name="Normal 14 3 5 2 5" xfId="27729"/>
    <cellStyle name="Normal 14 3 5 3" xfId="27730"/>
    <cellStyle name="Normal 14 3 5 3 2" xfId="27731"/>
    <cellStyle name="Normal 14 3 5 3 3" xfId="27732"/>
    <cellStyle name="Normal 14 3 5 3 4" xfId="27733"/>
    <cellStyle name="Normal 14 3 5 4" xfId="27734"/>
    <cellStyle name="Normal 14 3 5 5" xfId="27735"/>
    <cellStyle name="Normal 14 3 5 6" xfId="27736"/>
    <cellStyle name="Normal 14 3 6" xfId="27737"/>
    <cellStyle name="Normal 14 3 6 2" xfId="27738"/>
    <cellStyle name="Normal 14 3 6 2 2" xfId="27739"/>
    <cellStyle name="Normal 14 3 6 2 2 2" xfId="27740"/>
    <cellStyle name="Normal 14 3 6 2 2 3" xfId="27741"/>
    <cellStyle name="Normal 14 3 6 2 2 4" xfId="27742"/>
    <cellStyle name="Normal 14 3 6 2 3" xfId="27743"/>
    <cellStyle name="Normal 14 3 6 2 4" xfId="27744"/>
    <cellStyle name="Normal 14 3 6 2 5" xfId="27745"/>
    <cellStyle name="Normal 14 3 6 3" xfId="27746"/>
    <cellStyle name="Normal 14 3 6 3 2" xfId="27747"/>
    <cellStyle name="Normal 14 3 6 3 3" xfId="27748"/>
    <cellStyle name="Normal 14 3 6 3 4" xfId="27749"/>
    <cellStyle name="Normal 14 3 6 4" xfId="27750"/>
    <cellStyle name="Normal 14 3 6 5" xfId="27751"/>
    <cellStyle name="Normal 14 3 6 6" xfId="27752"/>
    <cellStyle name="Normal 14 3 7" xfId="27753"/>
    <cellStyle name="Normal 14 3 7 2" xfId="27754"/>
    <cellStyle name="Normal 14 3 7 2 2" xfId="27755"/>
    <cellStyle name="Normal 14 3 7 2 3" xfId="27756"/>
    <cellStyle name="Normal 14 3 7 2 4" xfId="27757"/>
    <cellStyle name="Normal 14 3 7 3" xfId="27758"/>
    <cellStyle name="Normal 14 3 7 4" xfId="27759"/>
    <cellStyle name="Normal 14 3 7 5" xfId="27760"/>
    <cellStyle name="Normal 14 3 8" xfId="27761"/>
    <cellStyle name="Normal 14 3 8 2" xfId="27762"/>
    <cellStyle name="Normal 14 3 8 3" xfId="27763"/>
    <cellStyle name="Normal 14 3 8 4" xfId="27764"/>
    <cellStyle name="Normal 14 3 9" xfId="27765"/>
    <cellStyle name="Normal 14 3 9 2" xfId="27766"/>
    <cellStyle name="Normal 14 3 9 3" xfId="27767"/>
    <cellStyle name="Normal 14 3 9 4" xfId="27768"/>
    <cellStyle name="Normal 14 4" xfId="27769"/>
    <cellStyle name="Normal 14 4 2" xfId="27770"/>
    <cellStyle name="Normal 14 4 2 2" xfId="27771"/>
    <cellStyle name="Normal 14 4 2 2 2" xfId="27772"/>
    <cellStyle name="Normal 14 4 2 2 2 2" xfId="27773"/>
    <cellStyle name="Normal 14 4 2 2 2 3" xfId="27774"/>
    <cellStyle name="Normal 14 4 2 2 2 4" xfId="27775"/>
    <cellStyle name="Normal 14 4 2 2 3" xfId="27776"/>
    <cellStyle name="Normal 14 4 2 2 4" xfId="27777"/>
    <cellStyle name="Normal 14 4 2 2 5" xfId="27778"/>
    <cellStyle name="Normal 14 4 2 3" xfId="27779"/>
    <cellStyle name="Normal 14 4 2 3 2" xfId="27780"/>
    <cellStyle name="Normal 14 4 2 3 3" xfId="27781"/>
    <cellStyle name="Normal 14 4 2 3 4" xfId="27782"/>
    <cellStyle name="Normal 14 4 2 4" xfId="27783"/>
    <cellStyle name="Normal 14 4 2 5" xfId="27784"/>
    <cellStyle name="Normal 14 4 2 6" xfId="27785"/>
    <cellStyle name="Normal 14 4 3" xfId="27786"/>
    <cellStyle name="Normal 14 4 3 2" xfId="27787"/>
    <cellStyle name="Normal 14 4 3 2 2" xfId="27788"/>
    <cellStyle name="Normal 14 4 3 2 3" xfId="27789"/>
    <cellStyle name="Normal 14 4 3 2 4" xfId="27790"/>
    <cellStyle name="Normal 14 4 3 3" xfId="27791"/>
    <cellStyle name="Normal 14 4 3 4" xfId="27792"/>
    <cellStyle name="Normal 14 4 3 5" xfId="27793"/>
    <cellStyle name="Normal 14 4 4" xfId="27794"/>
    <cellStyle name="Normal 14 4 4 2" xfId="27795"/>
    <cellStyle name="Normal 14 4 4 3" xfId="27796"/>
    <cellStyle name="Normal 14 4 4 4" xfId="27797"/>
    <cellStyle name="Normal 14 4 5" xfId="27798"/>
    <cellStyle name="Normal 14 4 5 2" xfId="27799"/>
    <cellStyle name="Normal 14 4 5 3" xfId="27800"/>
    <cellStyle name="Normal 14 4 5 4" xfId="27801"/>
    <cellStyle name="Normal 14 4 6" xfId="27802"/>
    <cellStyle name="Normal 14 4 6 2" xfId="27803"/>
    <cellStyle name="Normal 14 4 6 3" xfId="27804"/>
    <cellStyle name="Normal 14 4 7" xfId="27805"/>
    <cellStyle name="Normal 14 4 8" xfId="27806"/>
    <cellStyle name="Normal 14 4 9" xfId="27807"/>
    <cellStyle name="Normal 14 5" xfId="27808"/>
    <cellStyle name="Normal 14 5 2" xfId="27809"/>
    <cellStyle name="Normal 14 5 2 2" xfId="27810"/>
    <cellStyle name="Normal 14 5 2 2 2" xfId="27811"/>
    <cellStyle name="Normal 14 5 2 2 2 2" xfId="27812"/>
    <cellStyle name="Normal 14 5 2 2 2 3" xfId="27813"/>
    <cellStyle name="Normal 14 5 2 2 2 4" xfId="27814"/>
    <cellStyle name="Normal 14 5 2 2 3" xfId="27815"/>
    <cellStyle name="Normal 14 5 2 2 4" xfId="27816"/>
    <cellStyle name="Normal 14 5 2 2 5" xfId="27817"/>
    <cellStyle name="Normal 14 5 2 3" xfId="27818"/>
    <cellStyle name="Normal 14 5 2 3 2" xfId="27819"/>
    <cellStyle name="Normal 14 5 2 3 3" xfId="27820"/>
    <cellStyle name="Normal 14 5 2 3 4" xfId="27821"/>
    <cellStyle name="Normal 14 5 2 4" xfId="27822"/>
    <cellStyle name="Normal 14 5 2 5" xfId="27823"/>
    <cellStyle name="Normal 14 5 2 6" xfId="27824"/>
    <cellStyle name="Normal 14 5 3" xfId="27825"/>
    <cellStyle name="Normal 14 5 3 2" xfId="27826"/>
    <cellStyle name="Normal 14 5 3 2 2" xfId="27827"/>
    <cellStyle name="Normal 14 5 3 2 3" xfId="27828"/>
    <cellStyle name="Normal 14 5 3 2 4" xfId="27829"/>
    <cellStyle name="Normal 14 5 3 3" xfId="27830"/>
    <cellStyle name="Normal 14 5 3 4" xfId="27831"/>
    <cellStyle name="Normal 14 5 3 5" xfId="27832"/>
    <cellStyle name="Normal 14 5 4" xfId="27833"/>
    <cellStyle name="Normal 14 5 4 2" xfId="27834"/>
    <cellStyle name="Normal 14 5 4 3" xfId="27835"/>
    <cellStyle name="Normal 14 5 4 4" xfId="27836"/>
    <cellStyle name="Normal 14 5 5" xfId="27837"/>
    <cellStyle name="Normal 14 5 5 2" xfId="27838"/>
    <cellStyle name="Normal 14 5 5 3" xfId="27839"/>
    <cellStyle name="Normal 14 5 5 4" xfId="27840"/>
    <cellStyle name="Normal 14 5 6" xfId="27841"/>
    <cellStyle name="Normal 14 5 6 2" xfId="27842"/>
    <cellStyle name="Normal 14 5 6 3" xfId="27843"/>
    <cellStyle name="Normal 14 5 7" xfId="27844"/>
    <cellStyle name="Normal 14 5 8" xfId="27845"/>
    <cellStyle name="Normal 14 5 9" xfId="27846"/>
    <cellStyle name="Normal 14 6" xfId="27847"/>
    <cellStyle name="Normal 14 6 2" xfId="27848"/>
    <cellStyle name="Normal 14 6 2 2" xfId="27849"/>
    <cellStyle name="Normal 14 6 2 2 2" xfId="27850"/>
    <cellStyle name="Normal 14 6 2 2 3" xfId="27851"/>
    <cellStyle name="Normal 14 6 2 2 4" xfId="27852"/>
    <cellStyle name="Normal 14 6 2 3" xfId="27853"/>
    <cellStyle name="Normal 14 6 2 4" xfId="27854"/>
    <cellStyle name="Normal 14 6 2 5" xfId="27855"/>
    <cellStyle name="Normal 14 6 3" xfId="27856"/>
    <cellStyle name="Normal 14 6 3 2" xfId="27857"/>
    <cellStyle name="Normal 14 6 3 3" xfId="27858"/>
    <cellStyle name="Normal 14 6 3 4" xfId="27859"/>
    <cellStyle name="Normal 14 6 4" xfId="27860"/>
    <cellStyle name="Normal 14 6 5" xfId="27861"/>
    <cellStyle name="Normal 14 6 6" xfId="27862"/>
    <cellStyle name="Normal 14 7" xfId="27863"/>
    <cellStyle name="Normal 14 7 2" xfId="27864"/>
    <cellStyle name="Normal 14 7 2 2" xfId="27865"/>
    <cellStyle name="Normal 14 7 2 2 2" xfId="27866"/>
    <cellStyle name="Normal 14 7 2 2 3" xfId="27867"/>
    <cellStyle name="Normal 14 7 2 2 4" xfId="27868"/>
    <cellStyle name="Normal 14 7 2 3" xfId="27869"/>
    <cellStyle name="Normal 14 7 2 4" xfId="27870"/>
    <cellStyle name="Normal 14 7 2 5" xfId="27871"/>
    <cellStyle name="Normal 14 7 3" xfId="27872"/>
    <cellStyle name="Normal 14 7 3 2" xfId="27873"/>
    <cellStyle name="Normal 14 7 3 3" xfId="27874"/>
    <cellStyle name="Normal 14 7 3 4" xfId="27875"/>
    <cellStyle name="Normal 14 7 4" xfId="27876"/>
    <cellStyle name="Normal 14 7 5" xfId="27877"/>
    <cellStyle name="Normal 14 7 6" xfId="27878"/>
    <cellStyle name="Normal 14 8" xfId="27879"/>
    <cellStyle name="Normal 14 8 2" xfId="27880"/>
    <cellStyle name="Normal 14 8 2 2" xfId="27881"/>
    <cellStyle name="Normal 14 8 2 2 2" xfId="27882"/>
    <cellStyle name="Normal 14 8 2 2 3" xfId="27883"/>
    <cellStyle name="Normal 14 8 2 2 4" xfId="27884"/>
    <cellStyle name="Normal 14 8 2 3" xfId="27885"/>
    <cellStyle name="Normal 14 8 2 4" xfId="27886"/>
    <cellStyle name="Normal 14 8 2 5" xfId="27887"/>
    <cellStyle name="Normal 14 8 3" xfId="27888"/>
    <cellStyle name="Normal 14 8 3 2" xfId="27889"/>
    <cellStyle name="Normal 14 8 3 3" xfId="27890"/>
    <cellStyle name="Normal 14 8 3 4" xfId="27891"/>
    <cellStyle name="Normal 14 8 4" xfId="27892"/>
    <cellStyle name="Normal 14 8 5" xfId="27893"/>
    <cellStyle name="Normal 14 8 6" xfId="27894"/>
    <cellStyle name="Normal 14 9" xfId="27895"/>
    <cellStyle name="Normal 14 9 2" xfId="27896"/>
    <cellStyle name="Normal 14 9 2 2" xfId="27897"/>
    <cellStyle name="Normal 14 9 2 3" xfId="27898"/>
    <cellStyle name="Normal 14 9 2 4" xfId="27899"/>
    <cellStyle name="Normal 14 9 3" xfId="27900"/>
    <cellStyle name="Normal 14 9 4" xfId="27901"/>
    <cellStyle name="Normal 14 9 5" xfId="27902"/>
    <cellStyle name="Normal 140" xfId="27903"/>
    <cellStyle name="Normal 141" xfId="27904"/>
    <cellStyle name="Normal 142" xfId="27905"/>
    <cellStyle name="Normal 143" xfId="27906"/>
    <cellStyle name="Normal 144" xfId="27907"/>
    <cellStyle name="Normal 145" xfId="27908"/>
    <cellStyle name="Normal 146" xfId="27909"/>
    <cellStyle name="Normal 147" xfId="27910"/>
    <cellStyle name="Normal 148" xfId="27911"/>
    <cellStyle name="Normal 149" xfId="27912"/>
    <cellStyle name="Normal 15" xfId="475"/>
    <cellStyle name="Normal 15 2" xfId="27913"/>
    <cellStyle name="Normal 150" xfId="27914"/>
    <cellStyle name="Normal 151" xfId="27915"/>
    <cellStyle name="Normal 152" xfId="27916"/>
    <cellStyle name="Normal 153" xfId="27917"/>
    <cellStyle name="Normal 154" xfId="27918"/>
    <cellStyle name="Normal 155" xfId="27919"/>
    <cellStyle name="Normal 156" xfId="27920"/>
    <cellStyle name="Normal 157" xfId="27921"/>
    <cellStyle name="Normal 158" xfId="27922"/>
    <cellStyle name="Normal 159" xfId="27923"/>
    <cellStyle name="Normal 16" xfId="476"/>
    <cellStyle name="Normal 16 10" xfId="477"/>
    <cellStyle name="Normal 16 10 2" xfId="2079"/>
    <cellStyle name="Normal 16 10 2 2" xfId="26582"/>
    <cellStyle name="Normal 16 10 3" xfId="26232"/>
    <cellStyle name="Normal 16 10 4" xfId="27924"/>
    <cellStyle name="Normal 16 11" xfId="478"/>
    <cellStyle name="Normal 16 11 2" xfId="2080"/>
    <cellStyle name="Normal 16 11 2 2" xfId="26583"/>
    <cellStyle name="Normal 16 11 3" xfId="26233"/>
    <cellStyle name="Normal 16 11 4" xfId="27925"/>
    <cellStyle name="Normal 16 12" xfId="479"/>
    <cellStyle name="Normal 16 12 2" xfId="2081"/>
    <cellStyle name="Normal 16 12 2 2" xfId="26584"/>
    <cellStyle name="Normal 16 12 3" xfId="26234"/>
    <cellStyle name="Normal 16 12 4" xfId="27926"/>
    <cellStyle name="Normal 16 13" xfId="480"/>
    <cellStyle name="Normal 16 13 2" xfId="2082"/>
    <cellStyle name="Normal 16 13 2 2" xfId="26585"/>
    <cellStyle name="Normal 16 13 3" xfId="26235"/>
    <cellStyle name="Normal 16 14" xfId="481"/>
    <cellStyle name="Normal 16 14 2" xfId="2083"/>
    <cellStyle name="Normal 16 14 2 2" xfId="26586"/>
    <cellStyle name="Normal 16 14 3" xfId="26236"/>
    <cellStyle name="Normal 16 15" xfId="482"/>
    <cellStyle name="Normal 16 15 2" xfId="2084"/>
    <cellStyle name="Normal 16 15 2 2" xfId="26587"/>
    <cellStyle name="Normal 16 15 3" xfId="26237"/>
    <cellStyle name="Normal 16 16" xfId="483"/>
    <cellStyle name="Normal 16 16 2" xfId="2085"/>
    <cellStyle name="Normal 16 16 2 2" xfId="26588"/>
    <cellStyle name="Normal 16 16 3" xfId="26238"/>
    <cellStyle name="Normal 16 17" xfId="484"/>
    <cellStyle name="Normal 16 17 2" xfId="2086"/>
    <cellStyle name="Normal 16 17 2 2" xfId="26589"/>
    <cellStyle name="Normal 16 17 3" xfId="26239"/>
    <cellStyle name="Normal 16 18" xfId="485"/>
    <cellStyle name="Normal 16 18 2" xfId="2087"/>
    <cellStyle name="Normal 16 18 2 2" xfId="26590"/>
    <cellStyle name="Normal 16 18 3" xfId="26240"/>
    <cellStyle name="Normal 16 19" xfId="486"/>
    <cellStyle name="Normal 16 19 2" xfId="2088"/>
    <cellStyle name="Normal 16 19 2 2" xfId="26591"/>
    <cellStyle name="Normal 16 19 3" xfId="26241"/>
    <cellStyle name="Normal 16 2" xfId="487"/>
    <cellStyle name="Normal 16 2 10" xfId="27927"/>
    <cellStyle name="Normal 16 2 10 2" xfId="27928"/>
    <cellStyle name="Normal 16 2 10 3" xfId="27929"/>
    <cellStyle name="Normal 16 2 10 4" xfId="27930"/>
    <cellStyle name="Normal 16 2 11" xfId="27931"/>
    <cellStyle name="Normal 16 2 11 2" xfId="27932"/>
    <cellStyle name="Normal 16 2 11 3" xfId="27933"/>
    <cellStyle name="Normal 16 2 12" xfId="27934"/>
    <cellStyle name="Normal 16 2 12 2" xfId="27935"/>
    <cellStyle name="Normal 16 2 13" xfId="27936"/>
    <cellStyle name="Normal 16 2 14" xfId="27937"/>
    <cellStyle name="Normal 16 2 2" xfId="2089"/>
    <cellStyle name="Normal 16 2 2 2" xfId="26592"/>
    <cellStyle name="Normal 16 2 2 2 2" xfId="27938"/>
    <cellStyle name="Normal 16 2 2 2 2 2" xfId="27939"/>
    <cellStyle name="Normal 16 2 2 2 2 2 2" xfId="27940"/>
    <cellStyle name="Normal 16 2 2 2 2 2 3" xfId="27941"/>
    <cellStyle name="Normal 16 2 2 2 2 2 4" xfId="27942"/>
    <cellStyle name="Normal 16 2 2 2 2 3" xfId="27943"/>
    <cellStyle name="Normal 16 2 2 2 2 4" xfId="27944"/>
    <cellStyle name="Normal 16 2 2 2 2 5" xfId="27945"/>
    <cellStyle name="Normal 16 2 2 2 3" xfId="27946"/>
    <cellStyle name="Normal 16 2 2 2 3 2" xfId="27947"/>
    <cellStyle name="Normal 16 2 2 2 3 3" xfId="27948"/>
    <cellStyle name="Normal 16 2 2 2 3 4" xfId="27949"/>
    <cellStyle name="Normal 16 2 2 2 4" xfId="27950"/>
    <cellStyle name="Normal 16 2 2 2 5" xfId="27951"/>
    <cellStyle name="Normal 16 2 2 2 6" xfId="27952"/>
    <cellStyle name="Normal 16 2 2 3" xfId="27953"/>
    <cellStyle name="Normal 16 2 2 3 2" xfId="27954"/>
    <cellStyle name="Normal 16 2 2 3 2 2" xfId="27955"/>
    <cellStyle name="Normal 16 2 2 3 2 3" xfId="27956"/>
    <cellStyle name="Normal 16 2 2 3 2 4" xfId="27957"/>
    <cellStyle name="Normal 16 2 2 3 3" xfId="27958"/>
    <cellStyle name="Normal 16 2 2 3 4" xfId="27959"/>
    <cellStyle name="Normal 16 2 2 3 5" xfId="27960"/>
    <cellStyle name="Normal 16 2 2 4" xfId="27961"/>
    <cellStyle name="Normal 16 2 2 4 2" xfId="27962"/>
    <cellStyle name="Normal 16 2 2 4 3" xfId="27963"/>
    <cellStyle name="Normal 16 2 2 4 4" xfId="27964"/>
    <cellStyle name="Normal 16 2 2 5" xfId="27965"/>
    <cellStyle name="Normal 16 2 2 5 2" xfId="27966"/>
    <cellStyle name="Normal 16 2 2 5 3" xfId="27967"/>
    <cellStyle name="Normal 16 2 2 5 4" xfId="27968"/>
    <cellStyle name="Normal 16 2 2 6" xfId="27969"/>
    <cellStyle name="Normal 16 2 2 6 2" xfId="27970"/>
    <cellStyle name="Normal 16 2 2 6 3" xfId="27971"/>
    <cellStyle name="Normal 16 2 2 7" xfId="27972"/>
    <cellStyle name="Normal 16 2 2 8" xfId="27973"/>
    <cellStyle name="Normal 16 2 2 9" xfId="27974"/>
    <cellStyle name="Normal 16 2 3" xfId="26242"/>
    <cellStyle name="Normal 16 2 3 2" xfId="27975"/>
    <cellStyle name="Normal 16 2 3 2 2" xfId="27976"/>
    <cellStyle name="Normal 16 2 3 2 2 2" xfId="27977"/>
    <cellStyle name="Normal 16 2 3 2 2 2 2" xfId="27978"/>
    <cellStyle name="Normal 16 2 3 2 2 2 3" xfId="27979"/>
    <cellStyle name="Normal 16 2 3 2 2 2 4" xfId="27980"/>
    <cellStyle name="Normal 16 2 3 2 2 3" xfId="27981"/>
    <cellStyle name="Normal 16 2 3 2 2 4" xfId="27982"/>
    <cellStyle name="Normal 16 2 3 2 2 5" xfId="27983"/>
    <cellStyle name="Normal 16 2 3 2 3" xfId="27984"/>
    <cellStyle name="Normal 16 2 3 2 3 2" xfId="27985"/>
    <cellStyle name="Normal 16 2 3 2 3 3" xfId="27986"/>
    <cellStyle name="Normal 16 2 3 2 3 4" xfId="27987"/>
    <cellStyle name="Normal 16 2 3 2 4" xfId="27988"/>
    <cellStyle name="Normal 16 2 3 2 5" xfId="27989"/>
    <cellStyle name="Normal 16 2 3 2 6" xfId="27990"/>
    <cellStyle name="Normal 16 2 3 3" xfId="27991"/>
    <cellStyle name="Normal 16 2 3 3 2" xfId="27992"/>
    <cellStyle name="Normal 16 2 3 3 2 2" xfId="27993"/>
    <cellStyle name="Normal 16 2 3 3 2 3" xfId="27994"/>
    <cellStyle name="Normal 16 2 3 3 2 4" xfId="27995"/>
    <cellStyle name="Normal 16 2 3 3 3" xfId="27996"/>
    <cellStyle name="Normal 16 2 3 3 4" xfId="27997"/>
    <cellStyle name="Normal 16 2 3 3 5" xfId="27998"/>
    <cellStyle name="Normal 16 2 3 4" xfId="27999"/>
    <cellStyle name="Normal 16 2 3 4 2" xfId="28000"/>
    <cellStyle name="Normal 16 2 3 4 3" xfId="28001"/>
    <cellStyle name="Normal 16 2 3 4 4" xfId="28002"/>
    <cellStyle name="Normal 16 2 3 5" xfId="28003"/>
    <cellStyle name="Normal 16 2 3 5 2" xfId="28004"/>
    <cellStyle name="Normal 16 2 3 5 3" xfId="28005"/>
    <cellStyle name="Normal 16 2 3 5 4" xfId="28006"/>
    <cellStyle name="Normal 16 2 3 6" xfId="28007"/>
    <cellStyle name="Normal 16 2 3 6 2" xfId="28008"/>
    <cellStyle name="Normal 16 2 3 6 3" xfId="28009"/>
    <cellStyle name="Normal 16 2 3 7" xfId="28010"/>
    <cellStyle name="Normal 16 2 3 8" xfId="28011"/>
    <cellStyle name="Normal 16 2 3 9" xfId="28012"/>
    <cellStyle name="Normal 16 2 4" xfId="28013"/>
    <cellStyle name="Normal 16 2 4 2" xfId="28014"/>
    <cellStyle name="Normal 16 2 4 2 2" xfId="28015"/>
    <cellStyle name="Normal 16 2 4 2 2 2" xfId="28016"/>
    <cellStyle name="Normal 16 2 4 2 2 3" xfId="28017"/>
    <cellStyle name="Normal 16 2 4 2 2 4" xfId="28018"/>
    <cellStyle name="Normal 16 2 4 2 3" xfId="28019"/>
    <cellStyle name="Normal 16 2 4 2 4" xfId="28020"/>
    <cellStyle name="Normal 16 2 4 2 5" xfId="28021"/>
    <cellStyle name="Normal 16 2 4 3" xfId="28022"/>
    <cellStyle name="Normal 16 2 4 3 2" xfId="28023"/>
    <cellStyle name="Normal 16 2 4 3 3" xfId="28024"/>
    <cellStyle name="Normal 16 2 4 3 4" xfId="28025"/>
    <cellStyle name="Normal 16 2 4 4" xfId="28026"/>
    <cellStyle name="Normal 16 2 4 5" xfId="28027"/>
    <cellStyle name="Normal 16 2 4 6" xfId="28028"/>
    <cellStyle name="Normal 16 2 5" xfId="28029"/>
    <cellStyle name="Normal 16 2 5 2" xfId="28030"/>
    <cellStyle name="Normal 16 2 5 2 2" xfId="28031"/>
    <cellStyle name="Normal 16 2 5 2 2 2" xfId="28032"/>
    <cellStyle name="Normal 16 2 5 2 2 3" xfId="28033"/>
    <cellStyle name="Normal 16 2 5 2 2 4" xfId="28034"/>
    <cellStyle name="Normal 16 2 5 2 3" xfId="28035"/>
    <cellStyle name="Normal 16 2 5 2 4" xfId="28036"/>
    <cellStyle name="Normal 16 2 5 2 5" xfId="28037"/>
    <cellStyle name="Normal 16 2 5 3" xfId="28038"/>
    <cellStyle name="Normal 16 2 5 3 2" xfId="28039"/>
    <cellStyle name="Normal 16 2 5 3 3" xfId="28040"/>
    <cellStyle name="Normal 16 2 5 3 4" xfId="28041"/>
    <cellStyle name="Normal 16 2 5 4" xfId="28042"/>
    <cellStyle name="Normal 16 2 5 5" xfId="28043"/>
    <cellStyle name="Normal 16 2 5 6" xfId="28044"/>
    <cellStyle name="Normal 16 2 6" xfId="28045"/>
    <cellStyle name="Normal 16 2 6 2" xfId="28046"/>
    <cellStyle name="Normal 16 2 6 2 2" xfId="28047"/>
    <cellStyle name="Normal 16 2 6 2 2 2" xfId="28048"/>
    <cellStyle name="Normal 16 2 6 2 2 3" xfId="28049"/>
    <cellStyle name="Normal 16 2 6 2 2 4" xfId="28050"/>
    <cellStyle name="Normal 16 2 6 2 3" xfId="28051"/>
    <cellStyle name="Normal 16 2 6 2 4" xfId="28052"/>
    <cellStyle name="Normal 16 2 6 2 5" xfId="28053"/>
    <cellStyle name="Normal 16 2 6 3" xfId="28054"/>
    <cellStyle name="Normal 16 2 6 3 2" xfId="28055"/>
    <cellStyle name="Normal 16 2 6 3 3" xfId="28056"/>
    <cellStyle name="Normal 16 2 6 3 4" xfId="28057"/>
    <cellStyle name="Normal 16 2 6 4" xfId="28058"/>
    <cellStyle name="Normal 16 2 6 5" xfId="28059"/>
    <cellStyle name="Normal 16 2 6 6" xfId="28060"/>
    <cellStyle name="Normal 16 2 7" xfId="28061"/>
    <cellStyle name="Normal 16 2 7 2" xfId="28062"/>
    <cellStyle name="Normal 16 2 7 2 2" xfId="28063"/>
    <cellStyle name="Normal 16 2 7 2 3" xfId="28064"/>
    <cellStyle name="Normal 16 2 7 2 4" xfId="28065"/>
    <cellStyle name="Normal 16 2 7 3" xfId="28066"/>
    <cellStyle name="Normal 16 2 7 4" xfId="28067"/>
    <cellStyle name="Normal 16 2 7 5" xfId="28068"/>
    <cellStyle name="Normal 16 2 8" xfId="28069"/>
    <cellStyle name="Normal 16 2 8 2" xfId="28070"/>
    <cellStyle name="Normal 16 2 8 3" xfId="28071"/>
    <cellStyle name="Normal 16 2 8 4" xfId="28072"/>
    <cellStyle name="Normal 16 2 9" xfId="28073"/>
    <cellStyle name="Normal 16 2 9 2" xfId="28074"/>
    <cellStyle name="Normal 16 2 9 3" xfId="28075"/>
    <cellStyle name="Normal 16 2 9 4" xfId="28076"/>
    <cellStyle name="Normal 16 20" xfId="488"/>
    <cellStyle name="Normal 16 20 2" xfId="2090"/>
    <cellStyle name="Normal 16 20 2 2" xfId="26593"/>
    <cellStyle name="Normal 16 20 3" xfId="26243"/>
    <cellStyle name="Normal 16 21" xfId="489"/>
    <cellStyle name="Normal 16 21 2" xfId="2091"/>
    <cellStyle name="Normal 16 21 2 2" xfId="26594"/>
    <cellStyle name="Normal 16 21 3" xfId="26244"/>
    <cellStyle name="Normal 16 22" xfId="490"/>
    <cellStyle name="Normal 16 22 2" xfId="2092"/>
    <cellStyle name="Normal 16 22 2 2" xfId="26595"/>
    <cellStyle name="Normal 16 22 3" xfId="26245"/>
    <cellStyle name="Normal 16 23" xfId="491"/>
    <cellStyle name="Normal 16 23 2" xfId="2093"/>
    <cellStyle name="Normal 16 23 2 2" xfId="26596"/>
    <cellStyle name="Normal 16 23 3" xfId="26246"/>
    <cellStyle name="Normal 16 24" xfId="492"/>
    <cellStyle name="Normal 16 24 2" xfId="2094"/>
    <cellStyle name="Normal 16 24 2 2" xfId="26597"/>
    <cellStyle name="Normal 16 24 3" xfId="26247"/>
    <cellStyle name="Normal 16 25" xfId="493"/>
    <cellStyle name="Normal 16 25 2" xfId="2095"/>
    <cellStyle name="Normal 16 25 2 2" xfId="26598"/>
    <cellStyle name="Normal 16 25 3" xfId="26248"/>
    <cellStyle name="Normal 16 26" xfId="494"/>
    <cellStyle name="Normal 16 26 2" xfId="2096"/>
    <cellStyle name="Normal 16 26 2 2" xfId="26599"/>
    <cellStyle name="Normal 16 26 3" xfId="26249"/>
    <cellStyle name="Normal 16 27" xfId="495"/>
    <cellStyle name="Normal 16 27 2" xfId="2097"/>
    <cellStyle name="Normal 16 27 2 2" xfId="26600"/>
    <cellStyle name="Normal 16 27 3" xfId="26250"/>
    <cellStyle name="Normal 16 28" xfId="496"/>
    <cellStyle name="Normal 16 28 2" xfId="2098"/>
    <cellStyle name="Normal 16 28 2 2" xfId="26601"/>
    <cellStyle name="Normal 16 28 3" xfId="26251"/>
    <cellStyle name="Normal 16 29" xfId="497"/>
    <cellStyle name="Normal 16 29 2" xfId="2099"/>
    <cellStyle name="Normal 16 29 2 2" xfId="26602"/>
    <cellStyle name="Normal 16 29 3" xfId="26252"/>
    <cellStyle name="Normal 16 3" xfId="498"/>
    <cellStyle name="Normal 16 3 10" xfId="28077"/>
    <cellStyle name="Normal 16 3 10 2" xfId="28078"/>
    <cellStyle name="Normal 16 3 10 3" xfId="28079"/>
    <cellStyle name="Normal 16 3 10 4" xfId="28080"/>
    <cellStyle name="Normal 16 3 11" xfId="28081"/>
    <cellStyle name="Normal 16 3 11 2" xfId="28082"/>
    <cellStyle name="Normal 16 3 11 3" xfId="28083"/>
    <cellStyle name="Normal 16 3 12" xfId="28084"/>
    <cellStyle name="Normal 16 3 12 2" xfId="28085"/>
    <cellStyle name="Normal 16 3 13" xfId="28086"/>
    <cellStyle name="Normal 16 3 14" xfId="28087"/>
    <cellStyle name="Normal 16 3 2" xfId="2100"/>
    <cellStyle name="Normal 16 3 2 2" xfId="26603"/>
    <cellStyle name="Normal 16 3 2 2 2" xfId="28088"/>
    <cellStyle name="Normal 16 3 2 2 2 2" xfId="28089"/>
    <cellStyle name="Normal 16 3 2 2 2 2 2" xfId="28090"/>
    <cellStyle name="Normal 16 3 2 2 2 2 3" xfId="28091"/>
    <cellStyle name="Normal 16 3 2 2 2 2 4" xfId="28092"/>
    <cellStyle name="Normal 16 3 2 2 2 3" xfId="28093"/>
    <cellStyle name="Normal 16 3 2 2 2 4" xfId="28094"/>
    <cellStyle name="Normal 16 3 2 2 2 5" xfId="28095"/>
    <cellStyle name="Normal 16 3 2 2 3" xfId="28096"/>
    <cellStyle name="Normal 16 3 2 2 3 2" xfId="28097"/>
    <cellStyle name="Normal 16 3 2 2 3 3" xfId="28098"/>
    <cellStyle name="Normal 16 3 2 2 3 4" xfId="28099"/>
    <cellStyle name="Normal 16 3 2 2 4" xfId="28100"/>
    <cellStyle name="Normal 16 3 2 2 5" xfId="28101"/>
    <cellStyle name="Normal 16 3 2 2 6" xfId="28102"/>
    <cellStyle name="Normal 16 3 2 3" xfId="28103"/>
    <cellStyle name="Normal 16 3 2 3 2" xfId="28104"/>
    <cellStyle name="Normal 16 3 2 3 2 2" xfId="28105"/>
    <cellStyle name="Normal 16 3 2 3 2 3" xfId="28106"/>
    <cellStyle name="Normal 16 3 2 3 2 4" xfId="28107"/>
    <cellStyle name="Normal 16 3 2 3 3" xfId="28108"/>
    <cellStyle name="Normal 16 3 2 3 4" xfId="28109"/>
    <cellStyle name="Normal 16 3 2 3 5" xfId="28110"/>
    <cellStyle name="Normal 16 3 2 4" xfId="28111"/>
    <cellStyle name="Normal 16 3 2 4 2" xfId="28112"/>
    <cellStyle name="Normal 16 3 2 4 3" xfId="28113"/>
    <cellStyle name="Normal 16 3 2 4 4" xfId="28114"/>
    <cellStyle name="Normal 16 3 2 5" xfId="28115"/>
    <cellStyle name="Normal 16 3 2 5 2" xfId="28116"/>
    <cellStyle name="Normal 16 3 2 5 3" xfId="28117"/>
    <cellStyle name="Normal 16 3 2 5 4" xfId="28118"/>
    <cellStyle name="Normal 16 3 2 6" xfId="28119"/>
    <cellStyle name="Normal 16 3 2 6 2" xfId="28120"/>
    <cellStyle name="Normal 16 3 2 6 3" xfId="28121"/>
    <cellStyle name="Normal 16 3 2 7" xfId="28122"/>
    <cellStyle name="Normal 16 3 2 8" xfId="28123"/>
    <cellStyle name="Normal 16 3 2 9" xfId="28124"/>
    <cellStyle name="Normal 16 3 3" xfId="26253"/>
    <cellStyle name="Normal 16 3 3 2" xfId="28125"/>
    <cellStyle name="Normal 16 3 3 2 2" xfId="28126"/>
    <cellStyle name="Normal 16 3 3 2 2 2" xfId="28127"/>
    <cellStyle name="Normal 16 3 3 2 2 2 2" xfId="28128"/>
    <cellStyle name="Normal 16 3 3 2 2 2 3" xfId="28129"/>
    <cellStyle name="Normal 16 3 3 2 2 2 4" xfId="28130"/>
    <cellStyle name="Normal 16 3 3 2 2 3" xfId="28131"/>
    <cellStyle name="Normal 16 3 3 2 2 4" xfId="28132"/>
    <cellStyle name="Normal 16 3 3 2 2 5" xfId="28133"/>
    <cellStyle name="Normal 16 3 3 2 3" xfId="28134"/>
    <cellStyle name="Normal 16 3 3 2 3 2" xfId="28135"/>
    <cellStyle name="Normal 16 3 3 2 3 3" xfId="28136"/>
    <cellStyle name="Normal 16 3 3 2 3 4" xfId="28137"/>
    <cellStyle name="Normal 16 3 3 2 4" xfId="28138"/>
    <cellStyle name="Normal 16 3 3 2 5" xfId="28139"/>
    <cellStyle name="Normal 16 3 3 2 6" xfId="28140"/>
    <cellStyle name="Normal 16 3 3 3" xfId="28141"/>
    <cellStyle name="Normal 16 3 3 3 2" xfId="28142"/>
    <cellStyle name="Normal 16 3 3 3 2 2" xfId="28143"/>
    <cellStyle name="Normal 16 3 3 3 2 3" xfId="28144"/>
    <cellStyle name="Normal 16 3 3 3 2 4" xfId="28145"/>
    <cellStyle name="Normal 16 3 3 3 3" xfId="28146"/>
    <cellStyle name="Normal 16 3 3 3 4" xfId="28147"/>
    <cellStyle name="Normal 16 3 3 3 5" xfId="28148"/>
    <cellStyle name="Normal 16 3 3 4" xfId="28149"/>
    <cellStyle name="Normal 16 3 3 4 2" xfId="28150"/>
    <cellStyle name="Normal 16 3 3 4 3" xfId="28151"/>
    <cellStyle name="Normal 16 3 3 4 4" xfId="28152"/>
    <cellStyle name="Normal 16 3 3 5" xfId="28153"/>
    <cellStyle name="Normal 16 3 3 5 2" xfId="28154"/>
    <cellStyle name="Normal 16 3 3 5 3" xfId="28155"/>
    <cellStyle name="Normal 16 3 3 5 4" xfId="28156"/>
    <cellStyle name="Normal 16 3 3 6" xfId="28157"/>
    <cellStyle name="Normal 16 3 3 6 2" xfId="28158"/>
    <cellStyle name="Normal 16 3 3 6 3" xfId="28159"/>
    <cellStyle name="Normal 16 3 3 7" xfId="28160"/>
    <cellStyle name="Normal 16 3 3 8" xfId="28161"/>
    <cellStyle name="Normal 16 3 3 9" xfId="28162"/>
    <cellStyle name="Normal 16 3 4" xfId="28163"/>
    <cellStyle name="Normal 16 3 4 2" xfId="28164"/>
    <cellStyle name="Normal 16 3 4 2 2" xfId="28165"/>
    <cellStyle name="Normal 16 3 4 2 2 2" xfId="28166"/>
    <cellStyle name="Normal 16 3 4 2 2 3" xfId="28167"/>
    <cellStyle name="Normal 16 3 4 2 2 4" xfId="28168"/>
    <cellStyle name="Normal 16 3 4 2 3" xfId="28169"/>
    <cellStyle name="Normal 16 3 4 2 4" xfId="28170"/>
    <cellStyle name="Normal 16 3 4 2 5" xfId="28171"/>
    <cellStyle name="Normal 16 3 4 3" xfId="28172"/>
    <cellStyle name="Normal 16 3 4 3 2" xfId="28173"/>
    <cellStyle name="Normal 16 3 4 3 3" xfId="28174"/>
    <cellStyle name="Normal 16 3 4 3 4" xfId="28175"/>
    <cellStyle name="Normal 16 3 4 4" xfId="28176"/>
    <cellStyle name="Normal 16 3 4 5" xfId="28177"/>
    <cellStyle name="Normal 16 3 4 6" xfId="28178"/>
    <cellStyle name="Normal 16 3 5" xfId="28179"/>
    <cellStyle name="Normal 16 3 5 2" xfId="28180"/>
    <cellStyle name="Normal 16 3 5 2 2" xfId="28181"/>
    <cellStyle name="Normal 16 3 5 2 2 2" xfId="28182"/>
    <cellStyle name="Normal 16 3 5 2 2 3" xfId="28183"/>
    <cellStyle name="Normal 16 3 5 2 2 4" xfId="28184"/>
    <cellStyle name="Normal 16 3 5 2 3" xfId="28185"/>
    <cellStyle name="Normal 16 3 5 2 4" xfId="28186"/>
    <cellStyle name="Normal 16 3 5 2 5" xfId="28187"/>
    <cellStyle name="Normal 16 3 5 3" xfId="28188"/>
    <cellStyle name="Normal 16 3 5 3 2" xfId="28189"/>
    <cellStyle name="Normal 16 3 5 3 3" xfId="28190"/>
    <cellStyle name="Normal 16 3 5 3 4" xfId="28191"/>
    <cellStyle name="Normal 16 3 5 4" xfId="28192"/>
    <cellStyle name="Normal 16 3 5 5" xfId="28193"/>
    <cellStyle name="Normal 16 3 5 6" xfId="28194"/>
    <cellStyle name="Normal 16 3 6" xfId="28195"/>
    <cellStyle name="Normal 16 3 6 2" xfId="28196"/>
    <cellStyle name="Normal 16 3 6 2 2" xfId="28197"/>
    <cellStyle name="Normal 16 3 6 2 2 2" xfId="28198"/>
    <cellStyle name="Normal 16 3 6 2 2 3" xfId="28199"/>
    <cellStyle name="Normal 16 3 6 2 2 4" xfId="28200"/>
    <cellStyle name="Normal 16 3 6 2 3" xfId="28201"/>
    <cellStyle name="Normal 16 3 6 2 4" xfId="28202"/>
    <cellStyle name="Normal 16 3 6 2 5" xfId="28203"/>
    <cellStyle name="Normal 16 3 6 3" xfId="28204"/>
    <cellStyle name="Normal 16 3 6 3 2" xfId="28205"/>
    <cellStyle name="Normal 16 3 6 3 3" xfId="28206"/>
    <cellStyle name="Normal 16 3 6 3 4" xfId="28207"/>
    <cellStyle name="Normal 16 3 6 4" xfId="28208"/>
    <cellStyle name="Normal 16 3 6 5" xfId="28209"/>
    <cellStyle name="Normal 16 3 6 6" xfId="28210"/>
    <cellStyle name="Normal 16 3 7" xfId="28211"/>
    <cellStyle name="Normal 16 3 7 2" xfId="28212"/>
    <cellStyle name="Normal 16 3 7 2 2" xfId="28213"/>
    <cellStyle name="Normal 16 3 7 2 3" xfId="28214"/>
    <cellStyle name="Normal 16 3 7 2 4" xfId="28215"/>
    <cellStyle name="Normal 16 3 7 3" xfId="28216"/>
    <cellStyle name="Normal 16 3 7 4" xfId="28217"/>
    <cellStyle name="Normal 16 3 7 5" xfId="28218"/>
    <cellStyle name="Normal 16 3 8" xfId="28219"/>
    <cellStyle name="Normal 16 3 8 2" xfId="28220"/>
    <cellStyle name="Normal 16 3 8 3" xfId="28221"/>
    <cellStyle name="Normal 16 3 8 4" xfId="28222"/>
    <cellStyle name="Normal 16 3 9" xfId="28223"/>
    <cellStyle name="Normal 16 3 9 2" xfId="28224"/>
    <cellStyle name="Normal 16 3 9 3" xfId="28225"/>
    <cellStyle name="Normal 16 3 9 4" xfId="28226"/>
    <cellStyle name="Normal 16 30" xfId="499"/>
    <cellStyle name="Normal 16 30 2" xfId="2101"/>
    <cellStyle name="Normal 16 30 2 2" xfId="26604"/>
    <cellStyle name="Normal 16 30 3" xfId="26254"/>
    <cellStyle name="Normal 16 31" xfId="500"/>
    <cellStyle name="Normal 16 31 2" xfId="2102"/>
    <cellStyle name="Normal 16 31 2 2" xfId="26605"/>
    <cellStyle name="Normal 16 31 3" xfId="26255"/>
    <cellStyle name="Normal 16 32" xfId="501"/>
    <cellStyle name="Normal 16 32 2" xfId="2103"/>
    <cellStyle name="Normal 16 32 2 2" xfId="26606"/>
    <cellStyle name="Normal 16 32 3" xfId="26256"/>
    <cellStyle name="Normal 16 33" xfId="502"/>
    <cellStyle name="Normal 16 33 2" xfId="2104"/>
    <cellStyle name="Normal 16 33 2 2" xfId="26607"/>
    <cellStyle name="Normal 16 33 3" xfId="26257"/>
    <cellStyle name="Normal 16 34" xfId="503"/>
    <cellStyle name="Normal 16 34 2" xfId="2105"/>
    <cellStyle name="Normal 16 34 2 2" xfId="26608"/>
    <cellStyle name="Normal 16 34 3" xfId="26258"/>
    <cellStyle name="Normal 16 35" xfId="504"/>
    <cellStyle name="Normal 16 35 2" xfId="2106"/>
    <cellStyle name="Normal 16 35 2 2" xfId="26609"/>
    <cellStyle name="Normal 16 35 3" xfId="26259"/>
    <cellStyle name="Normal 16 36" xfId="505"/>
    <cellStyle name="Normal 16 36 2" xfId="2107"/>
    <cellStyle name="Normal 16 36 2 2" xfId="26610"/>
    <cellStyle name="Normal 16 36 3" xfId="26260"/>
    <cellStyle name="Normal 16 37" xfId="506"/>
    <cellStyle name="Normal 16 37 2" xfId="2108"/>
    <cellStyle name="Normal 16 37 2 2" xfId="26611"/>
    <cellStyle name="Normal 16 37 3" xfId="26261"/>
    <cellStyle name="Normal 16 38" xfId="507"/>
    <cellStyle name="Normal 16 38 2" xfId="2109"/>
    <cellStyle name="Normal 16 38 2 2" xfId="26612"/>
    <cellStyle name="Normal 16 38 3" xfId="26262"/>
    <cellStyle name="Normal 16 39" xfId="508"/>
    <cellStyle name="Normal 16 39 2" xfId="2110"/>
    <cellStyle name="Normal 16 39 2 2" xfId="26613"/>
    <cellStyle name="Normal 16 39 3" xfId="26263"/>
    <cellStyle name="Normal 16 4" xfId="509"/>
    <cellStyle name="Normal 16 4 2" xfId="2111"/>
    <cellStyle name="Normal 16 4 2 2" xfId="26614"/>
    <cellStyle name="Normal 16 4 2 2 2" xfId="28227"/>
    <cellStyle name="Normal 16 4 2 2 2 2" xfId="28228"/>
    <cellStyle name="Normal 16 4 2 2 2 3" xfId="28229"/>
    <cellStyle name="Normal 16 4 2 2 2 4" xfId="28230"/>
    <cellStyle name="Normal 16 4 2 2 3" xfId="28231"/>
    <cellStyle name="Normal 16 4 2 2 4" xfId="28232"/>
    <cellStyle name="Normal 16 4 2 2 5" xfId="28233"/>
    <cellStyle name="Normal 16 4 2 3" xfId="28234"/>
    <cellStyle name="Normal 16 4 2 3 2" xfId="28235"/>
    <cellStyle name="Normal 16 4 2 3 3" xfId="28236"/>
    <cellStyle name="Normal 16 4 2 3 4" xfId="28237"/>
    <cellStyle name="Normal 16 4 2 4" xfId="28238"/>
    <cellStyle name="Normal 16 4 2 5" xfId="28239"/>
    <cellStyle name="Normal 16 4 2 6" xfId="28240"/>
    <cellStyle name="Normal 16 4 3" xfId="26264"/>
    <cellStyle name="Normal 16 4 3 2" xfId="28241"/>
    <cellStyle name="Normal 16 4 3 2 2" xfId="28242"/>
    <cellStyle name="Normal 16 4 3 2 3" xfId="28243"/>
    <cellStyle name="Normal 16 4 3 2 4" xfId="28244"/>
    <cellStyle name="Normal 16 4 3 3" xfId="28245"/>
    <cellStyle name="Normal 16 4 3 4" xfId="28246"/>
    <cellStyle name="Normal 16 4 3 5" xfId="28247"/>
    <cellStyle name="Normal 16 4 4" xfId="28248"/>
    <cellStyle name="Normal 16 4 4 2" xfId="28249"/>
    <cellStyle name="Normal 16 4 4 3" xfId="28250"/>
    <cellStyle name="Normal 16 4 4 4" xfId="28251"/>
    <cellStyle name="Normal 16 4 5" xfId="28252"/>
    <cellStyle name="Normal 16 4 5 2" xfId="28253"/>
    <cellStyle name="Normal 16 4 5 3" xfId="28254"/>
    <cellStyle name="Normal 16 4 5 4" xfId="28255"/>
    <cellStyle name="Normal 16 4 6" xfId="28256"/>
    <cellStyle name="Normal 16 4 6 2" xfId="28257"/>
    <cellStyle name="Normal 16 4 6 3" xfId="28258"/>
    <cellStyle name="Normal 16 4 7" xfId="28259"/>
    <cellStyle name="Normal 16 4 8" xfId="28260"/>
    <cellStyle name="Normal 16 4 9" xfId="28261"/>
    <cellStyle name="Normal 16 40" xfId="2078"/>
    <cellStyle name="Normal 16 40 2" xfId="26581"/>
    <cellStyle name="Normal 16 41" xfId="26231"/>
    <cellStyle name="Normal 16 5" xfId="510"/>
    <cellStyle name="Normal 16 5 2" xfId="2112"/>
    <cellStyle name="Normal 16 5 2 2" xfId="26615"/>
    <cellStyle name="Normal 16 5 2 2 2" xfId="28262"/>
    <cellStyle name="Normal 16 5 2 2 2 2" xfId="28263"/>
    <cellStyle name="Normal 16 5 2 2 2 3" xfId="28264"/>
    <cellStyle name="Normal 16 5 2 2 2 4" xfId="28265"/>
    <cellStyle name="Normal 16 5 2 2 3" xfId="28266"/>
    <cellStyle name="Normal 16 5 2 2 4" xfId="28267"/>
    <cellStyle name="Normal 16 5 2 2 5" xfId="28268"/>
    <cellStyle name="Normal 16 5 2 3" xfId="28269"/>
    <cellStyle name="Normal 16 5 2 3 2" xfId="28270"/>
    <cellStyle name="Normal 16 5 2 3 3" xfId="28271"/>
    <cellStyle name="Normal 16 5 2 3 4" xfId="28272"/>
    <cellStyle name="Normal 16 5 2 4" xfId="28273"/>
    <cellStyle name="Normal 16 5 2 5" xfId="28274"/>
    <cellStyle name="Normal 16 5 2 6" xfId="28275"/>
    <cellStyle name="Normal 16 5 3" xfId="26265"/>
    <cellStyle name="Normal 16 5 3 2" xfId="28276"/>
    <cellStyle name="Normal 16 5 3 2 2" xfId="28277"/>
    <cellStyle name="Normal 16 5 3 2 3" xfId="28278"/>
    <cellStyle name="Normal 16 5 3 2 4" xfId="28279"/>
    <cellStyle name="Normal 16 5 3 3" xfId="28280"/>
    <cellStyle name="Normal 16 5 3 4" xfId="28281"/>
    <cellStyle name="Normal 16 5 3 5" xfId="28282"/>
    <cellStyle name="Normal 16 5 4" xfId="28283"/>
    <cellStyle name="Normal 16 5 4 2" xfId="28284"/>
    <cellStyle name="Normal 16 5 4 3" xfId="28285"/>
    <cellStyle name="Normal 16 5 4 4" xfId="28286"/>
    <cellStyle name="Normal 16 5 5" xfId="28287"/>
    <cellStyle name="Normal 16 5 5 2" xfId="28288"/>
    <cellStyle name="Normal 16 5 5 3" xfId="28289"/>
    <cellStyle name="Normal 16 5 5 4" xfId="28290"/>
    <cellStyle name="Normal 16 5 6" xfId="28291"/>
    <cellStyle name="Normal 16 5 6 2" xfId="28292"/>
    <cellStyle name="Normal 16 5 6 3" xfId="28293"/>
    <cellStyle name="Normal 16 5 7" xfId="28294"/>
    <cellStyle name="Normal 16 5 8" xfId="28295"/>
    <cellStyle name="Normal 16 5 9" xfId="28296"/>
    <cellStyle name="Normal 16 6" xfId="511"/>
    <cellStyle name="Normal 16 6 2" xfId="2113"/>
    <cellStyle name="Normal 16 6 2 2" xfId="26616"/>
    <cellStyle name="Normal 16 6 2 2 2" xfId="28297"/>
    <cellStyle name="Normal 16 6 2 2 3" xfId="28298"/>
    <cellStyle name="Normal 16 6 2 2 4" xfId="28299"/>
    <cellStyle name="Normal 16 6 2 3" xfId="28300"/>
    <cellStyle name="Normal 16 6 2 4" xfId="28301"/>
    <cellStyle name="Normal 16 6 2 5" xfId="28302"/>
    <cellStyle name="Normal 16 6 3" xfId="26266"/>
    <cellStyle name="Normal 16 6 3 2" xfId="28303"/>
    <cellStyle name="Normal 16 6 3 3" xfId="28304"/>
    <cellStyle name="Normal 16 6 3 4" xfId="28305"/>
    <cellStyle name="Normal 16 6 4" xfId="28306"/>
    <cellStyle name="Normal 16 6 5" xfId="28307"/>
    <cellStyle name="Normal 16 6 6" xfId="28308"/>
    <cellStyle name="Normal 16 7" xfId="512"/>
    <cellStyle name="Normal 16 7 2" xfId="2114"/>
    <cellStyle name="Normal 16 7 2 2" xfId="26617"/>
    <cellStyle name="Normal 16 7 2 2 2" xfId="28309"/>
    <cellStyle name="Normal 16 7 2 2 3" xfId="28310"/>
    <cellStyle name="Normal 16 7 2 2 4" xfId="28311"/>
    <cellStyle name="Normal 16 7 2 3" xfId="28312"/>
    <cellStyle name="Normal 16 7 2 4" xfId="28313"/>
    <cellStyle name="Normal 16 7 2 5" xfId="28314"/>
    <cellStyle name="Normal 16 7 3" xfId="26267"/>
    <cellStyle name="Normal 16 7 3 2" xfId="28315"/>
    <cellStyle name="Normal 16 7 3 3" xfId="28316"/>
    <cellStyle name="Normal 16 7 3 4" xfId="28317"/>
    <cellStyle name="Normal 16 7 4" xfId="28318"/>
    <cellStyle name="Normal 16 7 5" xfId="28319"/>
    <cellStyle name="Normal 16 7 6" xfId="28320"/>
    <cellStyle name="Normal 16 8" xfId="513"/>
    <cellStyle name="Normal 16 8 2" xfId="2115"/>
    <cellStyle name="Normal 16 8 2 2" xfId="26618"/>
    <cellStyle name="Normal 16 8 2 2 2" xfId="28321"/>
    <cellStyle name="Normal 16 8 2 2 3" xfId="28322"/>
    <cellStyle name="Normal 16 8 2 2 4" xfId="28323"/>
    <cellStyle name="Normal 16 8 2 3" xfId="28324"/>
    <cellStyle name="Normal 16 8 2 4" xfId="28325"/>
    <cellStyle name="Normal 16 8 2 5" xfId="28326"/>
    <cellStyle name="Normal 16 8 3" xfId="26268"/>
    <cellStyle name="Normal 16 8 3 2" xfId="28327"/>
    <cellStyle name="Normal 16 8 3 3" xfId="28328"/>
    <cellStyle name="Normal 16 8 3 4" xfId="28329"/>
    <cellStyle name="Normal 16 8 4" xfId="28330"/>
    <cellStyle name="Normal 16 8 5" xfId="28331"/>
    <cellStyle name="Normal 16 8 6" xfId="28332"/>
    <cellStyle name="Normal 16 9" xfId="514"/>
    <cellStyle name="Normal 16 9 2" xfId="2116"/>
    <cellStyle name="Normal 16 9 2 2" xfId="26619"/>
    <cellStyle name="Normal 16 9 2 3" xfId="28333"/>
    <cellStyle name="Normal 16 9 2 4" xfId="28334"/>
    <cellStyle name="Normal 16 9 3" xfId="26269"/>
    <cellStyle name="Normal 16 9 4" xfId="28335"/>
    <cellStyle name="Normal 16 9 5" xfId="28336"/>
    <cellStyle name="Normal 160" xfId="28337"/>
    <cellStyle name="Normal 161" xfId="28338"/>
    <cellStyle name="Normal 162" xfId="28339"/>
    <cellStyle name="Normal 163" xfId="28340"/>
    <cellStyle name="Normal 164" xfId="28341"/>
    <cellStyle name="Normal 165" xfId="28342"/>
    <cellStyle name="Normal 166" xfId="28343"/>
    <cellStyle name="Normal 167" xfId="28344"/>
    <cellStyle name="Normal 168" xfId="28345"/>
    <cellStyle name="Normal 169" xfId="28346"/>
    <cellStyle name="Normal 17" xfId="515"/>
    <cellStyle name="Normal 17 2" xfId="516"/>
    <cellStyle name="Normal 17 2 2" xfId="28347"/>
    <cellStyle name="Normal 17 3" xfId="28348"/>
    <cellStyle name="Normal 17 4" xfId="28349"/>
    <cellStyle name="Normal 170" xfId="28350"/>
    <cellStyle name="Normal 171" xfId="28351"/>
    <cellStyle name="Normal 172" xfId="28352"/>
    <cellStyle name="Normal 173" xfId="28353"/>
    <cellStyle name="Normal 174" xfId="33838"/>
    <cellStyle name="Normal 175" xfId="33839"/>
    <cellStyle name="Normal 18" xfId="517"/>
    <cellStyle name="Normal 18 2" xfId="518"/>
    <cellStyle name="Normal 18 2 2" xfId="28354"/>
    <cellStyle name="Normal 18 3" xfId="28355"/>
    <cellStyle name="Normal 18 4" xfId="28356"/>
    <cellStyle name="Normal 19" xfId="519"/>
    <cellStyle name="Normal 19 10" xfId="520"/>
    <cellStyle name="Normal 19 10 2" xfId="2118"/>
    <cellStyle name="Normal 19 10 2 2" xfId="26621"/>
    <cellStyle name="Normal 19 10 3" xfId="26271"/>
    <cellStyle name="Normal 19 11" xfId="521"/>
    <cellStyle name="Normal 19 11 2" xfId="2119"/>
    <cellStyle name="Normal 19 11 2 2" xfId="26622"/>
    <cellStyle name="Normal 19 11 3" xfId="26272"/>
    <cellStyle name="Normal 19 12" xfId="522"/>
    <cellStyle name="Normal 19 12 2" xfId="2120"/>
    <cellStyle name="Normal 19 12 2 2" xfId="26623"/>
    <cellStyle name="Normal 19 12 3" xfId="26273"/>
    <cellStyle name="Normal 19 13" xfId="523"/>
    <cellStyle name="Normal 19 13 2" xfId="2121"/>
    <cellStyle name="Normal 19 13 2 2" xfId="26624"/>
    <cellStyle name="Normal 19 13 3" xfId="26274"/>
    <cellStyle name="Normal 19 14" xfId="524"/>
    <cellStyle name="Normal 19 14 2" xfId="2122"/>
    <cellStyle name="Normal 19 14 2 2" xfId="26625"/>
    <cellStyle name="Normal 19 14 3" xfId="26275"/>
    <cellStyle name="Normal 19 15" xfId="525"/>
    <cellStyle name="Normal 19 15 2" xfId="2123"/>
    <cellStyle name="Normal 19 15 2 2" xfId="26626"/>
    <cellStyle name="Normal 19 15 3" xfId="26276"/>
    <cellStyle name="Normal 19 16" xfId="526"/>
    <cellStyle name="Normal 19 16 2" xfId="2124"/>
    <cellStyle name="Normal 19 16 2 2" xfId="26627"/>
    <cellStyle name="Normal 19 16 3" xfId="26277"/>
    <cellStyle name="Normal 19 17" xfId="527"/>
    <cellStyle name="Normal 19 17 2" xfId="2125"/>
    <cellStyle name="Normal 19 17 2 2" xfId="26628"/>
    <cellStyle name="Normal 19 17 3" xfId="26278"/>
    <cellStyle name="Normal 19 18" xfId="528"/>
    <cellStyle name="Normal 19 18 2" xfId="2126"/>
    <cellStyle name="Normal 19 18 2 2" xfId="26629"/>
    <cellStyle name="Normal 19 18 3" xfId="26279"/>
    <cellStyle name="Normal 19 19" xfId="529"/>
    <cellStyle name="Normal 19 19 2" xfId="2127"/>
    <cellStyle name="Normal 19 19 2 2" xfId="26630"/>
    <cellStyle name="Normal 19 19 3" xfId="26280"/>
    <cellStyle name="Normal 19 2" xfId="530"/>
    <cellStyle name="Normal 19 2 2" xfId="2128"/>
    <cellStyle name="Normal 19 2 2 2" xfId="26631"/>
    <cellStyle name="Normal 19 2 3" xfId="26281"/>
    <cellStyle name="Normal 19 20" xfId="531"/>
    <cellStyle name="Normal 19 20 2" xfId="2129"/>
    <cellStyle name="Normal 19 20 2 2" xfId="26632"/>
    <cellStyle name="Normal 19 20 3" xfId="26282"/>
    <cellStyle name="Normal 19 21" xfId="532"/>
    <cellStyle name="Normal 19 21 2" xfId="2130"/>
    <cellStyle name="Normal 19 21 2 2" xfId="26633"/>
    <cellStyle name="Normal 19 21 3" xfId="26283"/>
    <cellStyle name="Normal 19 22" xfId="533"/>
    <cellStyle name="Normal 19 22 2" xfId="2131"/>
    <cellStyle name="Normal 19 22 2 2" xfId="26634"/>
    <cellStyle name="Normal 19 22 3" xfId="26284"/>
    <cellStyle name="Normal 19 23" xfId="534"/>
    <cellStyle name="Normal 19 23 2" xfId="2132"/>
    <cellStyle name="Normal 19 23 2 2" xfId="26635"/>
    <cellStyle name="Normal 19 23 3" xfId="26285"/>
    <cellStyle name="Normal 19 24" xfId="535"/>
    <cellStyle name="Normal 19 24 2" xfId="2133"/>
    <cellStyle name="Normal 19 24 2 2" xfId="26636"/>
    <cellStyle name="Normal 19 24 3" xfId="26286"/>
    <cellStyle name="Normal 19 25" xfId="536"/>
    <cellStyle name="Normal 19 25 2" xfId="2134"/>
    <cellStyle name="Normal 19 25 2 2" xfId="26637"/>
    <cellStyle name="Normal 19 25 3" xfId="26287"/>
    <cellStyle name="Normal 19 26" xfId="537"/>
    <cellStyle name="Normal 19 26 2" xfId="2135"/>
    <cellStyle name="Normal 19 26 2 2" xfId="26638"/>
    <cellStyle name="Normal 19 26 3" xfId="26288"/>
    <cellStyle name="Normal 19 27" xfId="538"/>
    <cellStyle name="Normal 19 27 2" xfId="2136"/>
    <cellStyle name="Normal 19 27 2 2" xfId="26639"/>
    <cellStyle name="Normal 19 27 3" xfId="26289"/>
    <cellStyle name="Normal 19 28" xfId="539"/>
    <cellStyle name="Normal 19 28 2" xfId="2137"/>
    <cellStyle name="Normal 19 28 2 2" xfId="26640"/>
    <cellStyle name="Normal 19 28 3" xfId="26290"/>
    <cellStyle name="Normal 19 29" xfId="540"/>
    <cellStyle name="Normal 19 29 2" xfId="2138"/>
    <cellStyle name="Normal 19 29 2 2" xfId="26641"/>
    <cellStyle name="Normal 19 29 3" xfId="26291"/>
    <cellStyle name="Normal 19 3" xfId="541"/>
    <cellStyle name="Normal 19 3 2" xfId="2139"/>
    <cellStyle name="Normal 19 3 2 2" xfId="26642"/>
    <cellStyle name="Normal 19 3 3" xfId="26292"/>
    <cellStyle name="Normal 19 30" xfId="542"/>
    <cellStyle name="Normal 19 30 2" xfId="2140"/>
    <cellStyle name="Normal 19 30 2 2" xfId="26643"/>
    <cellStyle name="Normal 19 30 3" xfId="26293"/>
    <cellStyle name="Normal 19 31" xfId="543"/>
    <cellStyle name="Normal 19 31 2" xfId="2141"/>
    <cellStyle name="Normal 19 31 2 2" xfId="26644"/>
    <cellStyle name="Normal 19 31 3" xfId="26294"/>
    <cellStyle name="Normal 19 32" xfId="544"/>
    <cellStyle name="Normal 19 32 2" xfId="2142"/>
    <cellStyle name="Normal 19 32 2 2" xfId="26645"/>
    <cellStyle name="Normal 19 32 3" xfId="26295"/>
    <cellStyle name="Normal 19 33" xfId="545"/>
    <cellStyle name="Normal 19 33 2" xfId="2143"/>
    <cellStyle name="Normal 19 33 2 2" xfId="26646"/>
    <cellStyle name="Normal 19 33 3" xfId="26296"/>
    <cellStyle name="Normal 19 34" xfId="546"/>
    <cellStyle name="Normal 19 34 2" xfId="2144"/>
    <cellStyle name="Normal 19 34 2 2" xfId="26647"/>
    <cellStyle name="Normal 19 34 3" xfId="26297"/>
    <cellStyle name="Normal 19 35" xfId="547"/>
    <cellStyle name="Normal 19 35 2" xfId="2145"/>
    <cellStyle name="Normal 19 35 2 2" xfId="26648"/>
    <cellStyle name="Normal 19 35 3" xfId="26298"/>
    <cellStyle name="Normal 19 36" xfId="548"/>
    <cellStyle name="Normal 19 36 2" xfId="2146"/>
    <cellStyle name="Normal 19 36 2 2" xfId="26649"/>
    <cellStyle name="Normal 19 36 3" xfId="26299"/>
    <cellStyle name="Normal 19 37" xfId="549"/>
    <cellStyle name="Normal 19 37 2" xfId="2147"/>
    <cellStyle name="Normal 19 37 2 2" xfId="26650"/>
    <cellStyle name="Normal 19 37 3" xfId="26300"/>
    <cellStyle name="Normal 19 38" xfId="550"/>
    <cellStyle name="Normal 19 38 2" xfId="2148"/>
    <cellStyle name="Normal 19 38 2 2" xfId="26651"/>
    <cellStyle name="Normal 19 38 3" xfId="26301"/>
    <cellStyle name="Normal 19 39" xfId="2117"/>
    <cellStyle name="Normal 19 39 2" xfId="26620"/>
    <cellStyle name="Normal 19 4" xfId="551"/>
    <cellStyle name="Normal 19 4 2" xfId="2149"/>
    <cellStyle name="Normal 19 4 2 2" xfId="26652"/>
    <cellStyle name="Normal 19 4 3" xfId="26302"/>
    <cellStyle name="Normal 19 40" xfId="26270"/>
    <cellStyle name="Normal 19 5" xfId="552"/>
    <cellStyle name="Normal 19 5 2" xfId="2150"/>
    <cellStyle name="Normal 19 5 2 2" xfId="26653"/>
    <cellStyle name="Normal 19 5 3" xfId="26303"/>
    <cellStyle name="Normal 19 6" xfId="553"/>
    <cellStyle name="Normal 19 6 2" xfId="2151"/>
    <cellStyle name="Normal 19 6 2 2" xfId="26654"/>
    <cellStyle name="Normal 19 6 3" xfId="26304"/>
    <cellStyle name="Normal 19 7" xfId="554"/>
    <cellStyle name="Normal 19 7 2" xfId="2152"/>
    <cellStyle name="Normal 19 7 2 2" xfId="26655"/>
    <cellStyle name="Normal 19 7 3" xfId="26305"/>
    <cellStyle name="Normal 19 8" xfId="555"/>
    <cellStyle name="Normal 19 8 2" xfId="2153"/>
    <cellStyle name="Normal 19 8 2 2" xfId="26656"/>
    <cellStyle name="Normal 19 8 3" xfId="26306"/>
    <cellStyle name="Normal 19 9" xfId="556"/>
    <cellStyle name="Normal 19 9 2" xfId="2154"/>
    <cellStyle name="Normal 19 9 2 2" xfId="26657"/>
    <cellStyle name="Normal 19 9 3" xfId="26307"/>
    <cellStyle name="Normal 2" xfId="44"/>
    <cellStyle name="Normal 2 10" xfId="557"/>
    <cellStyle name="Normal 2 10 2" xfId="558"/>
    <cellStyle name="Normal 2 11" xfId="559"/>
    <cellStyle name="Normal 2 11 2" xfId="560"/>
    <cellStyle name="Normal 2 12" xfId="561"/>
    <cellStyle name="Normal 2 12 2" xfId="562"/>
    <cellStyle name="Normal 2 13" xfId="563"/>
    <cellStyle name="Normal 2 13 2" xfId="564"/>
    <cellStyle name="Normal 2 14" xfId="565"/>
    <cellStyle name="Normal 2 14 2" xfId="566"/>
    <cellStyle name="Normal 2 15" xfId="567"/>
    <cellStyle name="Normal 2 15 2" xfId="568"/>
    <cellStyle name="Normal 2 16" xfId="569"/>
    <cellStyle name="Normal 2 16 2" xfId="570"/>
    <cellStyle name="Normal 2 17" xfId="571"/>
    <cellStyle name="Normal 2 17 2" xfId="572"/>
    <cellStyle name="Normal 2 18" xfId="573"/>
    <cellStyle name="Normal 2 18 2" xfId="574"/>
    <cellStyle name="Normal 2 19" xfId="575"/>
    <cellStyle name="Normal 2 19 2" xfId="576"/>
    <cellStyle name="Normal 2 2" xfId="577"/>
    <cellStyle name="Normal 2 2 2" xfId="578"/>
    <cellStyle name="Normal 2 2 2 2" xfId="579"/>
    <cellStyle name="Normal 2 2 3" xfId="580"/>
    <cellStyle name="Normal 2 2 3 2" xfId="581"/>
    <cellStyle name="Normal 2 2 3 3" xfId="28357"/>
    <cellStyle name="Normal 2 2 3 4" xfId="28358"/>
    <cellStyle name="Normal 2 2 4" xfId="582"/>
    <cellStyle name="Normal 2 2 4 2" xfId="583"/>
    <cellStyle name="Normal 2 2 5" xfId="584"/>
    <cellStyle name="Normal 2 2 6" xfId="585"/>
    <cellStyle name="Normal 2 2 6 2" xfId="2473"/>
    <cellStyle name="Normal 2 2 6 2 2" xfId="26668"/>
    <cellStyle name="Normal 2 2 6 3" xfId="26436"/>
    <cellStyle name="Normal 2 20" xfId="586"/>
    <cellStyle name="Normal 2 20 2" xfId="587"/>
    <cellStyle name="Normal 2 21" xfId="588"/>
    <cellStyle name="Normal 2 21 2" xfId="589"/>
    <cellStyle name="Normal 2 22" xfId="590"/>
    <cellStyle name="Normal 2 23" xfId="33841"/>
    <cellStyle name="Normal 2 3" xfId="591"/>
    <cellStyle name="Normal 2 3 2" xfId="592"/>
    <cellStyle name="Normal 2 3 2 2" xfId="2601"/>
    <cellStyle name="Normal 2 4" xfId="593"/>
    <cellStyle name="Normal 2 4 2" xfId="594"/>
    <cellStyle name="Normal 2 4 3" xfId="2594"/>
    <cellStyle name="Normal 2 4 4" xfId="28359"/>
    <cellStyle name="Normal 2 5" xfId="595"/>
    <cellStyle name="Normal 2 5 10" xfId="596"/>
    <cellStyle name="Normal 2 5 10 2" xfId="597"/>
    <cellStyle name="Normal 2 5 11" xfId="598"/>
    <cellStyle name="Normal 2 5 2" xfId="599"/>
    <cellStyle name="Normal 2 5 2 2" xfId="600"/>
    <cellStyle name="Normal 2 5 3" xfId="601"/>
    <cellStyle name="Normal 2 5 3 2" xfId="602"/>
    <cellStyle name="Normal 2 5 4" xfId="603"/>
    <cellStyle name="Normal 2 5 4 2" xfId="604"/>
    <cellStyle name="Normal 2 5 5" xfId="605"/>
    <cellStyle name="Normal 2 5 5 2" xfId="606"/>
    <cellStyle name="Normal 2 5 6" xfId="607"/>
    <cellStyle name="Normal 2 5 6 2" xfId="608"/>
    <cellStyle name="Normal 2 5 7" xfId="609"/>
    <cellStyle name="Normal 2 5 7 2" xfId="610"/>
    <cellStyle name="Normal 2 5 8" xfId="611"/>
    <cellStyle name="Normal 2 5 8 2" xfId="612"/>
    <cellStyle name="Normal 2 5 9" xfId="613"/>
    <cellStyle name="Normal 2 5 9 2" xfId="614"/>
    <cellStyle name="Normal 2 6" xfId="615"/>
    <cellStyle name="Normal 2 6 2" xfId="616"/>
    <cellStyle name="Normal 2 7" xfId="617"/>
    <cellStyle name="Normal 2 7 2" xfId="618"/>
    <cellStyle name="Normal 2 8" xfId="619"/>
    <cellStyle name="Normal 2 8 2" xfId="620"/>
    <cellStyle name="Normal 2 9" xfId="621"/>
    <cellStyle name="Normal 2 9 2" xfId="622"/>
    <cellStyle name="Normal 2_cálculo" xfId="623"/>
    <cellStyle name="Normal 20" xfId="624"/>
    <cellStyle name="Normal 20 2" xfId="625"/>
    <cellStyle name="Normal 20 2 2" xfId="28360"/>
    <cellStyle name="Normal 20 3" xfId="28361"/>
    <cellStyle name="Normal 20 4" xfId="28362"/>
    <cellStyle name="Normal 21" xfId="626"/>
    <cellStyle name="Normal 21 2" xfId="627"/>
    <cellStyle name="Normal 21 2 2" xfId="28363"/>
    <cellStyle name="Normal 21 3" xfId="28364"/>
    <cellStyle name="Normal 21 4" xfId="28365"/>
    <cellStyle name="Normal 22" xfId="628"/>
    <cellStyle name="Normal 22 2" xfId="629"/>
    <cellStyle name="Normal 22 2 2" xfId="28366"/>
    <cellStyle name="Normal 22 3" xfId="28367"/>
    <cellStyle name="Normal 22 4" xfId="28368"/>
    <cellStyle name="Normal 23" xfId="630"/>
    <cellStyle name="Normal 23 2" xfId="631"/>
    <cellStyle name="Normal 23 2 2" xfId="28369"/>
    <cellStyle name="Normal 23 3" xfId="28370"/>
    <cellStyle name="Normal 23 4" xfId="28371"/>
    <cellStyle name="Normal 24" xfId="632"/>
    <cellStyle name="Normal 24 2" xfId="633"/>
    <cellStyle name="Normal 24 2 2" xfId="28372"/>
    <cellStyle name="Normal 24 3" xfId="28373"/>
    <cellStyle name="Normal 24 4" xfId="28374"/>
    <cellStyle name="Normal 25" xfId="634"/>
    <cellStyle name="Normal 25 2" xfId="28375"/>
    <cellStyle name="Normal 25 2 2" xfId="28376"/>
    <cellStyle name="Normal 25 3" xfId="28377"/>
    <cellStyle name="Normal 25 4" xfId="28378"/>
    <cellStyle name="Normal 26" xfId="635"/>
    <cellStyle name="Normal 26 2" xfId="636"/>
    <cellStyle name="Normal 26 2 2" xfId="28379"/>
    <cellStyle name="Normal 26 3" xfId="28380"/>
    <cellStyle name="Normal 26 4" xfId="28381"/>
    <cellStyle name="Normal 27" xfId="637"/>
    <cellStyle name="Normal 27 2" xfId="638"/>
    <cellStyle name="Normal 27 2 2" xfId="28382"/>
    <cellStyle name="Normal 27 3" xfId="28383"/>
    <cellStyle name="Normal 27 4" xfId="28384"/>
    <cellStyle name="Normal 28" xfId="639"/>
    <cellStyle name="Normal 28 2" xfId="640"/>
    <cellStyle name="Normal 28 2 2" xfId="28385"/>
    <cellStyle name="Normal 28 3" xfId="28386"/>
    <cellStyle name="Normal 28 4" xfId="28387"/>
    <cellStyle name="Normal 29" xfId="641"/>
    <cellStyle name="Normal 29 2" xfId="28388"/>
    <cellStyle name="Normal 29 2 2" xfId="28389"/>
    <cellStyle name="Normal 29 3" xfId="28390"/>
    <cellStyle name="Normal 29 4" xfId="28391"/>
    <cellStyle name="Normal 3" xfId="62"/>
    <cellStyle name="Normal 3 10" xfId="642"/>
    <cellStyle name="Normal 3 10 2" xfId="643"/>
    <cellStyle name="Normal 3 11" xfId="644"/>
    <cellStyle name="Normal 3 11 2" xfId="645"/>
    <cellStyle name="Normal 3 12" xfId="646"/>
    <cellStyle name="Normal 3 12 2" xfId="647"/>
    <cellStyle name="Normal 3 12 2 2" xfId="648"/>
    <cellStyle name="Normal 3 12 2 2 2" xfId="649"/>
    <cellStyle name="Normal 3 12 2 3" xfId="650"/>
    <cellStyle name="Normal 3 12 3" xfId="651"/>
    <cellStyle name="Normal 3 12 3 2" xfId="652"/>
    <cellStyle name="Normal 3 12 4" xfId="653"/>
    <cellStyle name="Normal 3 13" xfId="654"/>
    <cellStyle name="Normal 3 13 10" xfId="655"/>
    <cellStyle name="Normal 3 13 10 2" xfId="656"/>
    <cellStyle name="Normal 3 13 11" xfId="657"/>
    <cellStyle name="Normal 3 13 11 2" xfId="658"/>
    <cellStyle name="Normal 3 13 12" xfId="659"/>
    <cellStyle name="Normal 3 13 12 2" xfId="660"/>
    <cellStyle name="Normal 3 13 13" xfId="661"/>
    <cellStyle name="Normal 3 13 13 2" xfId="662"/>
    <cellStyle name="Normal 3 13 14" xfId="663"/>
    <cellStyle name="Normal 3 13 14 2" xfId="664"/>
    <cellStyle name="Normal 3 13 15" xfId="665"/>
    <cellStyle name="Normal 3 13 15 2" xfId="666"/>
    <cellStyle name="Normal 3 13 16" xfId="667"/>
    <cellStyle name="Normal 3 13 16 2" xfId="668"/>
    <cellStyle name="Normal 3 13 17" xfId="669"/>
    <cellStyle name="Normal 3 13 17 2" xfId="670"/>
    <cellStyle name="Normal 3 13 18" xfId="671"/>
    <cellStyle name="Normal 3 13 18 2" xfId="672"/>
    <cellStyle name="Normal 3 13 19" xfId="673"/>
    <cellStyle name="Normal 3 13 19 2" xfId="674"/>
    <cellStyle name="Normal 3 13 2" xfId="675"/>
    <cellStyle name="Normal 3 13 2 2" xfId="676"/>
    <cellStyle name="Normal 3 13 20" xfId="677"/>
    <cellStyle name="Normal 3 13 20 2" xfId="678"/>
    <cellStyle name="Normal 3 13 21" xfId="679"/>
    <cellStyle name="Normal 3 13 21 2" xfId="680"/>
    <cellStyle name="Normal 3 13 22" xfId="681"/>
    <cellStyle name="Normal 3 13 22 2" xfId="682"/>
    <cellStyle name="Normal 3 13 23" xfId="683"/>
    <cellStyle name="Normal 3 13 23 2" xfId="684"/>
    <cellStyle name="Normal 3 13 24" xfId="685"/>
    <cellStyle name="Normal 3 13 24 2" xfId="686"/>
    <cellStyle name="Normal 3 13 25" xfId="687"/>
    <cellStyle name="Normal 3 13 25 2" xfId="688"/>
    <cellStyle name="Normal 3 13 26" xfId="689"/>
    <cellStyle name="Normal 3 13 26 2" xfId="690"/>
    <cellStyle name="Normal 3 13 27" xfId="691"/>
    <cellStyle name="Normal 3 13 27 2" xfId="692"/>
    <cellStyle name="Normal 3 13 28" xfId="693"/>
    <cellStyle name="Normal 3 13 28 2" xfId="694"/>
    <cellStyle name="Normal 3 13 29" xfId="695"/>
    <cellStyle name="Normal 3 13 29 2" xfId="696"/>
    <cellStyle name="Normal 3 13 3" xfId="697"/>
    <cellStyle name="Normal 3 13 3 2" xfId="698"/>
    <cellStyle name="Normal 3 13 30" xfId="699"/>
    <cellStyle name="Normal 3 13 30 2" xfId="700"/>
    <cellStyle name="Normal 3 13 31" xfId="701"/>
    <cellStyle name="Normal 3 13 31 2" xfId="702"/>
    <cellStyle name="Normal 3 13 32" xfId="703"/>
    <cellStyle name="Normal 3 13 32 2" xfId="704"/>
    <cellStyle name="Normal 3 13 33" xfId="705"/>
    <cellStyle name="Normal 3 13 33 2" xfId="706"/>
    <cellStyle name="Normal 3 13 34" xfId="707"/>
    <cellStyle name="Normal 3 13 34 2" xfId="708"/>
    <cellStyle name="Normal 3 13 35" xfId="709"/>
    <cellStyle name="Normal 3 13 35 2" xfId="710"/>
    <cellStyle name="Normal 3 13 36" xfId="711"/>
    <cellStyle name="Normal 3 13 36 2" xfId="712"/>
    <cellStyle name="Normal 3 13 37" xfId="713"/>
    <cellStyle name="Normal 3 13 37 2" xfId="714"/>
    <cellStyle name="Normal 3 13 38" xfId="715"/>
    <cellStyle name="Normal 3 13 38 2" xfId="716"/>
    <cellStyle name="Normal 3 13 39" xfId="717"/>
    <cellStyle name="Normal 3 13 39 2" xfId="718"/>
    <cellStyle name="Normal 3 13 4" xfId="719"/>
    <cellStyle name="Normal 3 13 4 2" xfId="720"/>
    <cellStyle name="Normal 3 13 40" xfId="721"/>
    <cellStyle name="Normal 3 13 40 2" xfId="722"/>
    <cellStyle name="Normal 3 13 41" xfId="723"/>
    <cellStyle name="Normal 3 13 41 2" xfId="724"/>
    <cellStyle name="Normal 3 13 42" xfId="725"/>
    <cellStyle name="Normal 3 13 42 2" xfId="726"/>
    <cellStyle name="Normal 3 13 43" xfId="727"/>
    <cellStyle name="Normal 3 13 43 2" xfId="728"/>
    <cellStyle name="Normal 3 13 44" xfId="729"/>
    <cellStyle name="Normal 3 13 44 2" xfId="730"/>
    <cellStyle name="Normal 3 13 45" xfId="731"/>
    <cellStyle name="Normal 3 13 45 2" xfId="732"/>
    <cellStyle name="Normal 3 13 46" xfId="733"/>
    <cellStyle name="Normal 3 13 5" xfId="734"/>
    <cellStyle name="Normal 3 13 5 2" xfId="735"/>
    <cellStyle name="Normal 3 13 6" xfId="736"/>
    <cellStyle name="Normal 3 13 6 2" xfId="737"/>
    <cellStyle name="Normal 3 13 7" xfId="738"/>
    <cellStyle name="Normal 3 13 7 2" xfId="739"/>
    <cellStyle name="Normal 3 13 8" xfId="740"/>
    <cellStyle name="Normal 3 13 8 2" xfId="741"/>
    <cellStyle name="Normal 3 13 9" xfId="742"/>
    <cellStyle name="Normal 3 13 9 2" xfId="743"/>
    <cellStyle name="Normal 3 14" xfId="744"/>
    <cellStyle name="Normal 3 14 2" xfId="745"/>
    <cellStyle name="Normal 3 15" xfId="746"/>
    <cellStyle name="Normal 3 15 2" xfId="747"/>
    <cellStyle name="Normal 3 16" xfId="748"/>
    <cellStyle name="Normal 3 16 2" xfId="749"/>
    <cellStyle name="Normal 3 16 2 2" xfId="750"/>
    <cellStyle name="Normal 3 16 2 2 2" xfId="751"/>
    <cellStyle name="Normal 3 16 2 3" xfId="752"/>
    <cellStyle name="Normal 3 16 3" xfId="753"/>
    <cellStyle name="Normal 3 16 3 2" xfId="754"/>
    <cellStyle name="Normal 3 16 4" xfId="755"/>
    <cellStyle name="Normal 3 17" xfId="756"/>
    <cellStyle name="Normal 3 17 2" xfId="757"/>
    <cellStyle name="Normal 3 17 2 2" xfId="758"/>
    <cellStyle name="Normal 3 17 2 2 2" xfId="759"/>
    <cellStyle name="Normal 3 17 2 3" xfId="760"/>
    <cellStyle name="Normal 3 17 3" xfId="761"/>
    <cellStyle name="Normal 3 17 3 2" xfId="762"/>
    <cellStyle name="Normal 3 17 4" xfId="763"/>
    <cellStyle name="Normal 3 18" xfId="764"/>
    <cellStyle name="Normal 3 18 2" xfId="765"/>
    <cellStyle name="Normal 3 18 2 2" xfId="766"/>
    <cellStyle name="Normal 3 18 2 2 2" xfId="767"/>
    <cellStyle name="Normal 3 18 2 3" xfId="768"/>
    <cellStyle name="Normal 3 18 3" xfId="769"/>
    <cellStyle name="Normal 3 18 3 2" xfId="770"/>
    <cellStyle name="Normal 3 18 4" xfId="771"/>
    <cellStyle name="Normal 3 19" xfId="772"/>
    <cellStyle name="Normal 3 19 2" xfId="773"/>
    <cellStyle name="Normal 3 19 2 2" xfId="774"/>
    <cellStyle name="Normal 3 19 2 2 2" xfId="775"/>
    <cellStyle name="Normal 3 19 2 3" xfId="776"/>
    <cellStyle name="Normal 3 19 3" xfId="777"/>
    <cellStyle name="Normal 3 19 3 2" xfId="778"/>
    <cellStyle name="Normal 3 19 4" xfId="779"/>
    <cellStyle name="Normal 3 2" xfId="780"/>
    <cellStyle name="Normal 3 2 10" xfId="781"/>
    <cellStyle name="Normal 3 2 10 2" xfId="782"/>
    <cellStyle name="Normal 3 2 11" xfId="783"/>
    <cellStyle name="Normal 3 2 11 2" xfId="784"/>
    <cellStyle name="Normal 3 2 12" xfId="785"/>
    <cellStyle name="Normal 3 2 12 2" xfId="786"/>
    <cellStyle name="Normal 3 2 13" xfId="787"/>
    <cellStyle name="Normal 3 2 13 2" xfId="788"/>
    <cellStyle name="Normal 3 2 14" xfId="789"/>
    <cellStyle name="Normal 3 2 14 2" xfId="790"/>
    <cellStyle name="Normal 3 2 15" xfId="791"/>
    <cellStyle name="Normal 3 2 15 2" xfId="792"/>
    <cellStyle name="Normal 3 2 16" xfId="793"/>
    <cellStyle name="Normal 3 2 16 2" xfId="794"/>
    <cellStyle name="Normal 3 2 17" xfId="795"/>
    <cellStyle name="Normal 3 2 17 2" xfId="796"/>
    <cellStyle name="Normal 3 2 18" xfId="797"/>
    <cellStyle name="Normal 3 2 18 2" xfId="798"/>
    <cellStyle name="Normal 3 2 19" xfId="799"/>
    <cellStyle name="Normal 3 2 19 2" xfId="800"/>
    <cellStyle name="Normal 3 2 2" xfId="801"/>
    <cellStyle name="Normal 3 2 2 2" xfId="802"/>
    <cellStyle name="Normal 3 2 20" xfId="803"/>
    <cellStyle name="Normal 3 2 20 2" xfId="804"/>
    <cellStyle name="Normal 3 2 21" xfId="805"/>
    <cellStyle name="Normal 3 2 21 2" xfId="806"/>
    <cellStyle name="Normal 3 2 22" xfId="807"/>
    <cellStyle name="Normal 3 2 22 2" xfId="808"/>
    <cellStyle name="Normal 3 2 23" xfId="809"/>
    <cellStyle name="Normal 3 2 23 2" xfId="810"/>
    <cellStyle name="Normal 3 2 24" xfId="811"/>
    <cellStyle name="Normal 3 2 24 2" xfId="812"/>
    <cellStyle name="Normal 3 2 25" xfId="813"/>
    <cellStyle name="Normal 3 2 25 2" xfId="814"/>
    <cellStyle name="Normal 3 2 26" xfId="815"/>
    <cellStyle name="Normal 3 2 26 2" xfId="816"/>
    <cellStyle name="Normal 3 2 27" xfId="817"/>
    <cellStyle name="Normal 3 2 27 2" xfId="818"/>
    <cellStyle name="Normal 3 2 28" xfId="819"/>
    <cellStyle name="Normal 3 2 28 2" xfId="820"/>
    <cellStyle name="Normal 3 2 29" xfId="821"/>
    <cellStyle name="Normal 3 2 29 2" xfId="822"/>
    <cellStyle name="Normal 3 2 3" xfId="823"/>
    <cellStyle name="Normal 3 2 3 2" xfId="824"/>
    <cellStyle name="Normal 3 2 30" xfId="825"/>
    <cellStyle name="Normal 3 2 30 2" xfId="826"/>
    <cellStyle name="Normal 3 2 31" xfId="827"/>
    <cellStyle name="Normal 3 2 31 2" xfId="828"/>
    <cellStyle name="Normal 3 2 32" xfId="829"/>
    <cellStyle name="Normal 3 2 32 2" xfId="830"/>
    <cellStyle name="Normal 3 2 33" xfId="831"/>
    <cellStyle name="Normal 3 2 33 2" xfId="832"/>
    <cellStyle name="Normal 3 2 34" xfId="833"/>
    <cellStyle name="Normal 3 2 34 2" xfId="834"/>
    <cellStyle name="Normal 3 2 35" xfId="835"/>
    <cellStyle name="Normal 3 2 35 2" xfId="836"/>
    <cellStyle name="Normal 3 2 36" xfId="837"/>
    <cellStyle name="Normal 3 2 36 2" xfId="838"/>
    <cellStyle name="Normal 3 2 37" xfId="839"/>
    <cellStyle name="Normal 3 2 37 2" xfId="840"/>
    <cellStyle name="Normal 3 2 38" xfId="841"/>
    <cellStyle name="Normal 3 2 38 2" xfId="842"/>
    <cellStyle name="Normal 3 2 39" xfId="843"/>
    <cellStyle name="Normal 3 2 39 2" xfId="844"/>
    <cellStyle name="Normal 3 2 4" xfId="845"/>
    <cellStyle name="Normal 3 2 4 2" xfId="846"/>
    <cellStyle name="Normal 3 2 40" xfId="847"/>
    <cellStyle name="Normal 3 2 40 2" xfId="848"/>
    <cellStyle name="Normal 3 2 41" xfId="849"/>
    <cellStyle name="Normal 3 2 41 2" xfId="850"/>
    <cellStyle name="Normal 3 2 42" xfId="851"/>
    <cellStyle name="Normal 3 2 42 2" xfId="852"/>
    <cellStyle name="Normal 3 2 43" xfId="853"/>
    <cellStyle name="Normal 3 2 43 2" xfId="854"/>
    <cellStyle name="Normal 3 2 44" xfId="855"/>
    <cellStyle name="Normal 3 2 44 2" xfId="856"/>
    <cellStyle name="Normal 3 2 45" xfId="857"/>
    <cellStyle name="Normal 3 2 45 2" xfId="858"/>
    <cellStyle name="Normal 3 2 46" xfId="859"/>
    <cellStyle name="Normal 3 2 46 2" xfId="860"/>
    <cellStyle name="Normal 3 2 47" xfId="861"/>
    <cellStyle name="Normal 3 2 47 2" xfId="862"/>
    <cellStyle name="Normal 3 2 47 2 2" xfId="863"/>
    <cellStyle name="Normal 3 2 47 3" xfId="864"/>
    <cellStyle name="Normal 3 2 48" xfId="865"/>
    <cellStyle name="Normal 3 2 5" xfId="866"/>
    <cellStyle name="Normal 3 2 5 2" xfId="867"/>
    <cellStyle name="Normal 3 2 6" xfId="868"/>
    <cellStyle name="Normal 3 2 6 2" xfId="869"/>
    <cellStyle name="Normal 3 2 7" xfId="870"/>
    <cellStyle name="Normal 3 2 7 2" xfId="871"/>
    <cellStyle name="Normal 3 2 8" xfId="872"/>
    <cellStyle name="Normal 3 2 8 2" xfId="873"/>
    <cellStyle name="Normal 3 2 9" xfId="874"/>
    <cellStyle name="Normal 3 2 9 2" xfId="875"/>
    <cellStyle name="Normal 3 20" xfId="876"/>
    <cellStyle name="Normal 3 20 2" xfId="877"/>
    <cellStyle name="Normal 3 20 2 2" xfId="878"/>
    <cellStyle name="Normal 3 20 2 2 2" xfId="879"/>
    <cellStyle name="Normal 3 20 2 3" xfId="880"/>
    <cellStyle name="Normal 3 20 3" xfId="881"/>
    <cellStyle name="Normal 3 20 3 2" xfId="882"/>
    <cellStyle name="Normal 3 20 4" xfId="883"/>
    <cellStyle name="Normal 3 21" xfId="884"/>
    <cellStyle name="Normal 3 21 2" xfId="885"/>
    <cellStyle name="Normal 3 21 2 2" xfId="886"/>
    <cellStyle name="Normal 3 21 2 2 2" xfId="887"/>
    <cellStyle name="Normal 3 21 2 3" xfId="888"/>
    <cellStyle name="Normal 3 21 3" xfId="889"/>
    <cellStyle name="Normal 3 21 3 2" xfId="890"/>
    <cellStyle name="Normal 3 21 4" xfId="891"/>
    <cellStyle name="Normal 3 22" xfId="892"/>
    <cellStyle name="Normal 3 22 2" xfId="893"/>
    <cellStyle name="Normal 3 22 2 2" xfId="894"/>
    <cellStyle name="Normal 3 22 2 2 2" xfId="895"/>
    <cellStyle name="Normal 3 22 2 3" xfId="896"/>
    <cellStyle name="Normal 3 22 3" xfId="897"/>
    <cellStyle name="Normal 3 22 3 2" xfId="898"/>
    <cellStyle name="Normal 3 22 4" xfId="899"/>
    <cellStyle name="Normal 3 23" xfId="900"/>
    <cellStyle name="Normal 3 23 2" xfId="901"/>
    <cellStyle name="Normal 3 23 2 2" xfId="902"/>
    <cellStyle name="Normal 3 23 2 2 2" xfId="903"/>
    <cellStyle name="Normal 3 23 2 3" xfId="904"/>
    <cellStyle name="Normal 3 23 3" xfId="905"/>
    <cellStyle name="Normal 3 23 3 2" xfId="906"/>
    <cellStyle name="Normal 3 23 4" xfId="907"/>
    <cellStyle name="Normal 3 24" xfId="908"/>
    <cellStyle name="Normal 3 24 2" xfId="909"/>
    <cellStyle name="Normal 3 24 2 2" xfId="910"/>
    <cellStyle name="Normal 3 24 2 2 2" xfId="911"/>
    <cellStyle name="Normal 3 24 2 3" xfId="912"/>
    <cellStyle name="Normal 3 24 3" xfId="913"/>
    <cellStyle name="Normal 3 24 3 2" xfId="914"/>
    <cellStyle name="Normal 3 24 4" xfId="915"/>
    <cellStyle name="Normal 3 25" xfId="916"/>
    <cellStyle name="Normal 3 25 2" xfId="917"/>
    <cellStyle name="Normal 3 25 2 2" xfId="918"/>
    <cellStyle name="Normal 3 25 2 2 2" xfId="919"/>
    <cellStyle name="Normal 3 25 2 3" xfId="920"/>
    <cellStyle name="Normal 3 25 3" xfId="921"/>
    <cellStyle name="Normal 3 25 3 2" xfId="922"/>
    <cellStyle name="Normal 3 25 4" xfId="923"/>
    <cellStyle name="Normal 3 26" xfId="924"/>
    <cellStyle name="Normal 3 26 2" xfId="925"/>
    <cellStyle name="Normal 3 26 2 2" xfId="926"/>
    <cellStyle name="Normal 3 26 2 2 2" xfId="927"/>
    <cellStyle name="Normal 3 26 2 3" xfId="928"/>
    <cellStyle name="Normal 3 26 3" xfId="929"/>
    <cellStyle name="Normal 3 26 3 2" xfId="930"/>
    <cellStyle name="Normal 3 26 4" xfId="931"/>
    <cellStyle name="Normal 3 27" xfId="932"/>
    <cellStyle name="Normal 3 27 2" xfId="933"/>
    <cellStyle name="Normal 3 27 2 2" xfId="934"/>
    <cellStyle name="Normal 3 27 2 2 2" xfId="935"/>
    <cellStyle name="Normal 3 27 2 3" xfId="936"/>
    <cellStyle name="Normal 3 27 3" xfId="937"/>
    <cellStyle name="Normal 3 27 3 2" xfId="938"/>
    <cellStyle name="Normal 3 27 4" xfId="939"/>
    <cellStyle name="Normal 3 28" xfId="940"/>
    <cellStyle name="Normal 3 28 2" xfId="941"/>
    <cellStyle name="Normal 3 28 2 2" xfId="942"/>
    <cellStyle name="Normal 3 28 2 2 2" xfId="943"/>
    <cellStyle name="Normal 3 28 2 3" xfId="944"/>
    <cellStyle name="Normal 3 28 3" xfId="945"/>
    <cellStyle name="Normal 3 28 3 2" xfId="946"/>
    <cellStyle name="Normal 3 28 4" xfId="947"/>
    <cellStyle name="Normal 3 29" xfId="948"/>
    <cellStyle name="Normal 3 29 2" xfId="949"/>
    <cellStyle name="Normal 3 29 2 2" xfId="950"/>
    <cellStyle name="Normal 3 29 2 2 2" xfId="951"/>
    <cellStyle name="Normal 3 29 2 3" xfId="952"/>
    <cellStyle name="Normal 3 29 3" xfId="953"/>
    <cellStyle name="Normal 3 29 3 2" xfId="954"/>
    <cellStyle name="Normal 3 29 4" xfId="955"/>
    <cellStyle name="Normal 3 3" xfId="956"/>
    <cellStyle name="Normal 3 3 2" xfId="957"/>
    <cellStyle name="Normal 3 30" xfId="958"/>
    <cellStyle name="Normal 3 30 2" xfId="959"/>
    <cellStyle name="Normal 3 30 2 2" xfId="960"/>
    <cellStyle name="Normal 3 30 2 2 2" xfId="961"/>
    <cellStyle name="Normal 3 30 2 3" xfId="962"/>
    <cellStyle name="Normal 3 30 3" xfId="963"/>
    <cellStyle name="Normal 3 30 3 2" xfId="964"/>
    <cellStyle name="Normal 3 30 4" xfId="965"/>
    <cellStyle name="Normal 3 31" xfId="966"/>
    <cellStyle name="Normal 3 31 2" xfId="967"/>
    <cellStyle name="Normal 3 31 2 2" xfId="968"/>
    <cellStyle name="Normal 3 31 2 2 2" xfId="969"/>
    <cellStyle name="Normal 3 31 2 3" xfId="970"/>
    <cellStyle name="Normal 3 31 3" xfId="971"/>
    <cellStyle name="Normal 3 31 3 2" xfId="972"/>
    <cellStyle name="Normal 3 31 4" xfId="973"/>
    <cellStyle name="Normal 3 32" xfId="974"/>
    <cellStyle name="Normal 3 32 2" xfId="975"/>
    <cellStyle name="Normal 3 32 2 2" xfId="976"/>
    <cellStyle name="Normal 3 32 2 2 2" xfId="977"/>
    <cellStyle name="Normal 3 32 2 3" xfId="978"/>
    <cellStyle name="Normal 3 32 3" xfId="979"/>
    <cellStyle name="Normal 3 32 3 2" xfId="980"/>
    <cellStyle name="Normal 3 32 4" xfId="981"/>
    <cellStyle name="Normal 3 33" xfId="982"/>
    <cellStyle name="Normal 3 33 2" xfId="983"/>
    <cellStyle name="Normal 3 33 2 2" xfId="984"/>
    <cellStyle name="Normal 3 33 2 2 2" xfId="985"/>
    <cellStyle name="Normal 3 33 2 3" xfId="986"/>
    <cellStyle name="Normal 3 33 3" xfId="987"/>
    <cellStyle name="Normal 3 33 3 2" xfId="988"/>
    <cellStyle name="Normal 3 33 4" xfId="989"/>
    <cellStyle name="Normal 3 34" xfId="990"/>
    <cellStyle name="Normal 3 34 2" xfId="991"/>
    <cellStyle name="Normal 3 34 2 2" xfId="992"/>
    <cellStyle name="Normal 3 34 2 2 2" xfId="993"/>
    <cellStyle name="Normal 3 34 2 3" xfId="994"/>
    <cellStyle name="Normal 3 34 3" xfId="995"/>
    <cellStyle name="Normal 3 34 3 2" xfId="996"/>
    <cellStyle name="Normal 3 34 4" xfId="997"/>
    <cellStyle name="Normal 3 35" xfId="998"/>
    <cellStyle name="Normal 3 35 2" xfId="999"/>
    <cellStyle name="Normal 3 35 2 2" xfId="1000"/>
    <cellStyle name="Normal 3 35 2 2 2" xfId="1001"/>
    <cellStyle name="Normal 3 35 2 3" xfId="1002"/>
    <cellStyle name="Normal 3 35 3" xfId="1003"/>
    <cellStyle name="Normal 3 35 3 2" xfId="1004"/>
    <cellStyle name="Normal 3 35 4" xfId="1005"/>
    <cellStyle name="Normal 3 36" xfId="1006"/>
    <cellStyle name="Normal 3 36 2" xfId="1007"/>
    <cellStyle name="Normal 3 36 2 2" xfId="1008"/>
    <cellStyle name="Normal 3 36 2 2 2" xfId="1009"/>
    <cellStyle name="Normal 3 36 2 3" xfId="1010"/>
    <cellStyle name="Normal 3 36 3" xfId="1011"/>
    <cellStyle name="Normal 3 36 3 2" xfId="1012"/>
    <cellStyle name="Normal 3 36 4" xfId="1013"/>
    <cellStyle name="Normal 3 37" xfId="1014"/>
    <cellStyle name="Normal 3 37 2" xfId="1015"/>
    <cellStyle name="Normal 3 37 2 2" xfId="1016"/>
    <cellStyle name="Normal 3 37 2 2 2" xfId="1017"/>
    <cellStyle name="Normal 3 37 2 3" xfId="1018"/>
    <cellStyle name="Normal 3 37 3" xfId="1019"/>
    <cellStyle name="Normal 3 37 3 2" xfId="1020"/>
    <cellStyle name="Normal 3 37 4" xfId="1021"/>
    <cellStyle name="Normal 3 38" xfId="1022"/>
    <cellStyle name="Normal 3 38 2" xfId="1023"/>
    <cellStyle name="Normal 3 38 2 2" xfId="1024"/>
    <cellStyle name="Normal 3 38 2 2 2" xfId="1025"/>
    <cellStyle name="Normal 3 38 2 3" xfId="1026"/>
    <cellStyle name="Normal 3 38 3" xfId="1027"/>
    <cellStyle name="Normal 3 38 3 2" xfId="1028"/>
    <cellStyle name="Normal 3 38 4" xfId="1029"/>
    <cellStyle name="Normal 3 39" xfId="1030"/>
    <cellStyle name="Normal 3 39 2" xfId="1031"/>
    <cellStyle name="Normal 3 39 2 2" xfId="1032"/>
    <cellStyle name="Normal 3 39 2 2 2" xfId="1033"/>
    <cellStyle name="Normal 3 39 2 3" xfId="1034"/>
    <cellStyle name="Normal 3 39 3" xfId="1035"/>
    <cellStyle name="Normal 3 39 3 2" xfId="1036"/>
    <cellStyle name="Normal 3 39 4" xfId="1037"/>
    <cellStyle name="Normal 3 4" xfId="1038"/>
    <cellStyle name="Normal 3 4 2" xfId="1039"/>
    <cellStyle name="Normal 3 40" xfId="1040"/>
    <cellStyle name="Normal 3 40 2" xfId="1041"/>
    <cellStyle name="Normal 3 40 2 2" xfId="1042"/>
    <cellStyle name="Normal 3 40 2 2 2" xfId="1043"/>
    <cellStyle name="Normal 3 40 2 3" xfId="1044"/>
    <cellStyle name="Normal 3 40 3" xfId="1045"/>
    <cellStyle name="Normal 3 40 3 2" xfId="1046"/>
    <cellStyle name="Normal 3 40 4" xfId="1047"/>
    <cellStyle name="Normal 3 41" xfId="1048"/>
    <cellStyle name="Normal 3 41 2" xfId="1049"/>
    <cellStyle name="Normal 3 41 2 2" xfId="1050"/>
    <cellStyle name="Normal 3 41 2 2 2" xfId="1051"/>
    <cellStyle name="Normal 3 41 2 3" xfId="1052"/>
    <cellStyle name="Normal 3 41 3" xfId="1053"/>
    <cellStyle name="Normal 3 41 3 2" xfId="1054"/>
    <cellStyle name="Normal 3 41 4" xfId="1055"/>
    <cellStyle name="Normal 3 42" xfId="1056"/>
    <cellStyle name="Normal 3 42 2" xfId="1057"/>
    <cellStyle name="Normal 3 42 2 2" xfId="1058"/>
    <cellStyle name="Normal 3 42 2 2 2" xfId="1059"/>
    <cellStyle name="Normal 3 42 2 3" xfId="1060"/>
    <cellStyle name="Normal 3 42 3" xfId="1061"/>
    <cellStyle name="Normal 3 42 3 2" xfId="1062"/>
    <cellStyle name="Normal 3 42 4" xfId="1063"/>
    <cellStyle name="Normal 3 43" xfId="1064"/>
    <cellStyle name="Normal 3 43 2" xfId="1065"/>
    <cellStyle name="Normal 3 43 2 2" xfId="1066"/>
    <cellStyle name="Normal 3 43 2 2 2" xfId="1067"/>
    <cellStyle name="Normal 3 43 2 3" xfId="1068"/>
    <cellStyle name="Normal 3 43 3" xfId="1069"/>
    <cellStyle name="Normal 3 43 3 2" xfId="1070"/>
    <cellStyle name="Normal 3 43 4" xfId="1071"/>
    <cellStyle name="Normal 3 44" xfId="1072"/>
    <cellStyle name="Normal 3 44 2" xfId="1073"/>
    <cellStyle name="Normal 3 44 2 2" xfId="1074"/>
    <cellStyle name="Normal 3 44 2 2 2" xfId="1075"/>
    <cellStyle name="Normal 3 44 2 3" xfId="1076"/>
    <cellStyle name="Normal 3 44 3" xfId="1077"/>
    <cellStyle name="Normal 3 44 3 2" xfId="1078"/>
    <cellStyle name="Normal 3 44 4" xfId="1079"/>
    <cellStyle name="Normal 3 45" xfId="1080"/>
    <cellStyle name="Normal 3 45 2" xfId="1081"/>
    <cellStyle name="Normal 3 45 2 2" xfId="1082"/>
    <cellStyle name="Normal 3 45 2 2 2" xfId="1083"/>
    <cellStyle name="Normal 3 45 2 3" xfId="1084"/>
    <cellStyle name="Normal 3 45 3" xfId="1085"/>
    <cellStyle name="Normal 3 45 3 2" xfId="1086"/>
    <cellStyle name="Normal 3 45 4" xfId="1087"/>
    <cellStyle name="Normal 3 46" xfId="1088"/>
    <cellStyle name="Normal 3 46 2" xfId="1089"/>
    <cellStyle name="Normal 3 46 2 2" xfId="1090"/>
    <cellStyle name="Normal 3 46 2 2 2" xfId="1091"/>
    <cellStyle name="Normal 3 46 2 3" xfId="1092"/>
    <cellStyle name="Normal 3 46 3" xfId="1093"/>
    <cellStyle name="Normal 3 46 3 2" xfId="1094"/>
    <cellStyle name="Normal 3 46 4" xfId="1095"/>
    <cellStyle name="Normal 3 47" xfId="1096"/>
    <cellStyle name="Normal 3 47 2" xfId="1097"/>
    <cellStyle name="Normal 3 47 2 2" xfId="1098"/>
    <cellStyle name="Normal 3 47 2 2 2" xfId="1099"/>
    <cellStyle name="Normal 3 47 2 3" xfId="1100"/>
    <cellStyle name="Normal 3 47 3" xfId="1101"/>
    <cellStyle name="Normal 3 47 3 2" xfId="1102"/>
    <cellStyle name="Normal 3 47 4" xfId="1103"/>
    <cellStyle name="Normal 3 48" xfId="1104"/>
    <cellStyle name="Normal 3 48 2" xfId="1105"/>
    <cellStyle name="Normal 3 48 2 2" xfId="1106"/>
    <cellStyle name="Normal 3 48 2 2 2" xfId="1107"/>
    <cellStyle name="Normal 3 48 2 3" xfId="1108"/>
    <cellStyle name="Normal 3 48 3" xfId="1109"/>
    <cellStyle name="Normal 3 48 3 2" xfId="1110"/>
    <cellStyle name="Normal 3 48 4" xfId="1111"/>
    <cellStyle name="Normal 3 49" xfId="1112"/>
    <cellStyle name="Normal 3 49 2" xfId="1113"/>
    <cellStyle name="Normal 3 49 2 2" xfId="1114"/>
    <cellStyle name="Normal 3 49 2 2 2" xfId="1115"/>
    <cellStyle name="Normal 3 49 2 3" xfId="1116"/>
    <cellStyle name="Normal 3 49 3" xfId="1117"/>
    <cellStyle name="Normal 3 49 3 2" xfId="1118"/>
    <cellStyle name="Normal 3 49 4" xfId="1119"/>
    <cellStyle name="Normal 3 5" xfId="1120"/>
    <cellStyle name="Normal 3 5 2" xfId="1121"/>
    <cellStyle name="Normal 3 50" xfId="1122"/>
    <cellStyle name="Normal 3 50 2" xfId="1123"/>
    <cellStyle name="Normal 3 50 2 2" xfId="1124"/>
    <cellStyle name="Normal 3 50 2 2 2" xfId="1125"/>
    <cellStyle name="Normal 3 50 2 3" xfId="1126"/>
    <cellStyle name="Normal 3 50 3" xfId="1127"/>
    <cellStyle name="Normal 3 50 3 2" xfId="1128"/>
    <cellStyle name="Normal 3 50 4" xfId="1129"/>
    <cellStyle name="Normal 3 51" xfId="1130"/>
    <cellStyle name="Normal 3 51 2" xfId="1131"/>
    <cellStyle name="Normal 3 51 2 2" xfId="1132"/>
    <cellStyle name="Normal 3 51 2 2 2" xfId="1133"/>
    <cellStyle name="Normal 3 51 2 3" xfId="1134"/>
    <cellStyle name="Normal 3 51 3" xfId="1135"/>
    <cellStyle name="Normal 3 51 3 2" xfId="1136"/>
    <cellStyle name="Normal 3 51 4" xfId="1137"/>
    <cellStyle name="Normal 3 52" xfId="1138"/>
    <cellStyle name="Normal 3 52 2" xfId="1139"/>
    <cellStyle name="Normal 3 52 2 2" xfId="1140"/>
    <cellStyle name="Normal 3 52 2 2 2" xfId="1141"/>
    <cellStyle name="Normal 3 52 2 3" xfId="1142"/>
    <cellStyle name="Normal 3 52 3" xfId="1143"/>
    <cellStyle name="Normal 3 52 3 2" xfId="1144"/>
    <cellStyle name="Normal 3 52 4" xfId="1145"/>
    <cellStyle name="Normal 3 53" xfId="1146"/>
    <cellStyle name="Normal 3 53 2" xfId="1147"/>
    <cellStyle name="Normal 3 53 2 2" xfId="1148"/>
    <cellStyle name="Normal 3 53 2 2 2" xfId="1149"/>
    <cellStyle name="Normal 3 53 2 3" xfId="1150"/>
    <cellStyle name="Normal 3 53 3" xfId="1151"/>
    <cellStyle name="Normal 3 53 3 2" xfId="1152"/>
    <cellStyle name="Normal 3 53 4" xfId="1153"/>
    <cellStyle name="Normal 3 54" xfId="1154"/>
    <cellStyle name="Normal 3 54 2" xfId="1155"/>
    <cellStyle name="Normal 3 54 2 2" xfId="1156"/>
    <cellStyle name="Normal 3 54 2 2 2" xfId="1157"/>
    <cellStyle name="Normal 3 54 2 3" xfId="1158"/>
    <cellStyle name="Normal 3 54 3" xfId="1159"/>
    <cellStyle name="Normal 3 54 3 2" xfId="1160"/>
    <cellStyle name="Normal 3 54 4" xfId="1161"/>
    <cellStyle name="Normal 3 55" xfId="1162"/>
    <cellStyle name="Normal 3 55 2" xfId="1163"/>
    <cellStyle name="Normal 3 55 2 2" xfId="1164"/>
    <cellStyle name="Normal 3 55 2 2 2" xfId="1165"/>
    <cellStyle name="Normal 3 55 2 3" xfId="1166"/>
    <cellStyle name="Normal 3 55 3" xfId="1167"/>
    <cellStyle name="Normal 3 55 3 2" xfId="1168"/>
    <cellStyle name="Normal 3 55 4" xfId="1169"/>
    <cellStyle name="Normal 3 56" xfId="1170"/>
    <cellStyle name="Normal 3 56 2" xfId="1171"/>
    <cellStyle name="Normal 3 56 2 2" xfId="1172"/>
    <cellStyle name="Normal 3 56 2 2 2" xfId="1173"/>
    <cellStyle name="Normal 3 56 2 3" xfId="1174"/>
    <cellStyle name="Normal 3 56 3" xfId="1175"/>
    <cellStyle name="Normal 3 56 3 2" xfId="1176"/>
    <cellStyle name="Normal 3 56 4" xfId="1177"/>
    <cellStyle name="Normal 3 57" xfId="1178"/>
    <cellStyle name="Normal 3 57 2" xfId="1179"/>
    <cellStyle name="Normal 3 57 2 2" xfId="1180"/>
    <cellStyle name="Normal 3 57 2 2 2" xfId="1181"/>
    <cellStyle name="Normal 3 57 2 3" xfId="1182"/>
    <cellStyle name="Normal 3 57 3" xfId="1183"/>
    <cellStyle name="Normal 3 57 3 2" xfId="1184"/>
    <cellStyle name="Normal 3 57 4" xfId="1185"/>
    <cellStyle name="Normal 3 58" xfId="1186"/>
    <cellStyle name="Normal 3 58 2" xfId="1187"/>
    <cellStyle name="Normal 3 58 2 2" xfId="1188"/>
    <cellStyle name="Normal 3 58 3" xfId="1189"/>
    <cellStyle name="Normal 3 59" xfId="1190"/>
    <cellStyle name="Normal 3 59 2" xfId="2606"/>
    <cellStyle name="Normal 3 59 2 2" xfId="2819"/>
    <cellStyle name="Normal 3 59 3" xfId="2677"/>
    <cellStyle name="Normal 3 59 3 2" xfId="2877"/>
    <cellStyle name="Normal 3 59 4" xfId="2818"/>
    <cellStyle name="Normal 3 6" xfId="1191"/>
    <cellStyle name="Normal 3 6 2" xfId="1192"/>
    <cellStyle name="Normal 3 60" xfId="1193"/>
    <cellStyle name="Normal 3 61" xfId="1194"/>
    <cellStyle name="Normal 3 62" xfId="1195"/>
    <cellStyle name="Normal 3 62 2" xfId="2163"/>
    <cellStyle name="Normal 3 62 2 2" xfId="26660"/>
    <cellStyle name="Normal 3 62 3" xfId="26314"/>
    <cellStyle name="Normal 3 63" xfId="1196"/>
    <cellStyle name="Normal 3 63 2" xfId="2181"/>
    <cellStyle name="Normal 3 63 3" xfId="26224"/>
    <cellStyle name="Normal 3 64" xfId="2067"/>
    <cellStyle name="Normal 3 64 2" xfId="26579"/>
    <cellStyle name="Normal 3 7" xfId="1197"/>
    <cellStyle name="Normal 3 7 2" xfId="1198"/>
    <cellStyle name="Normal 3 8" xfId="1199"/>
    <cellStyle name="Normal 3 8 2" xfId="1200"/>
    <cellStyle name="Normal 3 9" xfId="1201"/>
    <cellStyle name="Normal 3 9 2" xfId="1202"/>
    <cellStyle name="Normal 30" xfId="1203"/>
    <cellStyle name="Normal 30 2" xfId="28392"/>
    <cellStyle name="Normal 30 2 2" xfId="28393"/>
    <cellStyle name="Normal 30 3" xfId="28394"/>
    <cellStyle name="Normal 30 4" xfId="28395"/>
    <cellStyle name="Normal 31" xfId="1204"/>
    <cellStyle name="Normal 31 2" xfId="28396"/>
    <cellStyle name="Normal 31 2 2" xfId="28397"/>
    <cellStyle name="Normal 31 3" xfId="28398"/>
    <cellStyle name="Normal 31 4" xfId="28399"/>
    <cellStyle name="Normal 32" xfId="1205"/>
    <cellStyle name="Normal 32 2" xfId="1206"/>
    <cellStyle name="Normal 32 2 2" xfId="28400"/>
    <cellStyle name="Normal 32 3" xfId="28401"/>
    <cellStyle name="Normal 32 4" xfId="28402"/>
    <cellStyle name="Normal 33" xfId="1207"/>
    <cellStyle name="Normal 33 2" xfId="1208"/>
    <cellStyle name="Normal 33 2 2" xfId="28403"/>
    <cellStyle name="Normal 33 3" xfId="28404"/>
    <cellStyle name="Normal 33 4" xfId="28405"/>
    <cellStyle name="Normal 34" xfId="1209"/>
    <cellStyle name="Normal 34 2" xfId="28406"/>
    <cellStyle name="Normal 34 2 2" xfId="28407"/>
    <cellStyle name="Normal 34 3" xfId="28408"/>
    <cellStyle name="Normal 34 4" xfId="28409"/>
    <cellStyle name="Normal 35" xfId="1210"/>
    <cellStyle name="Normal 35 2" xfId="28410"/>
    <cellStyle name="Normal 35 2 2" xfId="28411"/>
    <cellStyle name="Normal 35 3" xfId="28412"/>
    <cellStyle name="Normal 35 4" xfId="28413"/>
    <cellStyle name="Normal 36" xfId="1211"/>
    <cellStyle name="Normal 36 2" xfId="28414"/>
    <cellStyle name="Normal 36 2 2" xfId="28415"/>
    <cellStyle name="Normal 36 3" xfId="28416"/>
    <cellStyle name="Normal 36 4" xfId="28417"/>
    <cellStyle name="Normal 37" xfId="1212"/>
    <cellStyle name="Normal 37 10" xfId="28418"/>
    <cellStyle name="Normal 37 10 2" xfId="28419"/>
    <cellStyle name="Normal 37 10 3" xfId="28420"/>
    <cellStyle name="Normal 37 10 4" xfId="28421"/>
    <cellStyle name="Normal 37 11" xfId="28422"/>
    <cellStyle name="Normal 37 11 2" xfId="28423"/>
    <cellStyle name="Normal 37 11 3" xfId="28424"/>
    <cellStyle name="Normal 37 11 4" xfId="28425"/>
    <cellStyle name="Normal 37 12" xfId="28426"/>
    <cellStyle name="Normal 37 12 2" xfId="28427"/>
    <cellStyle name="Normal 37 12 3" xfId="28428"/>
    <cellStyle name="Normal 37 13" xfId="28429"/>
    <cellStyle name="Normal 37 13 2" xfId="28430"/>
    <cellStyle name="Normal 37 14" xfId="28431"/>
    <cellStyle name="Normal 37 15" xfId="28432"/>
    <cellStyle name="Normal 37 2" xfId="1213"/>
    <cellStyle name="Normal 37 2 10" xfId="28433"/>
    <cellStyle name="Normal 37 2 10 2" xfId="28434"/>
    <cellStyle name="Normal 37 2 10 3" xfId="28435"/>
    <cellStyle name="Normal 37 2 10 4" xfId="28436"/>
    <cellStyle name="Normal 37 2 11" xfId="28437"/>
    <cellStyle name="Normal 37 2 11 2" xfId="28438"/>
    <cellStyle name="Normal 37 2 11 3" xfId="28439"/>
    <cellStyle name="Normal 37 2 12" xfId="28440"/>
    <cellStyle name="Normal 37 2 12 2" xfId="28441"/>
    <cellStyle name="Normal 37 2 13" xfId="28442"/>
    <cellStyle name="Normal 37 2 14" xfId="28443"/>
    <cellStyle name="Normal 37 2 2" xfId="28444"/>
    <cellStyle name="Normal 37 2 2 2" xfId="28445"/>
    <cellStyle name="Normal 37 2 2 2 2" xfId="28446"/>
    <cellStyle name="Normal 37 2 2 2 2 2" xfId="28447"/>
    <cellStyle name="Normal 37 2 2 2 2 2 2" xfId="28448"/>
    <cellStyle name="Normal 37 2 2 2 2 2 3" xfId="28449"/>
    <cellStyle name="Normal 37 2 2 2 2 2 4" xfId="28450"/>
    <cellStyle name="Normal 37 2 2 2 2 3" xfId="28451"/>
    <cellStyle name="Normal 37 2 2 2 2 4" xfId="28452"/>
    <cellStyle name="Normal 37 2 2 2 2 5" xfId="28453"/>
    <cellStyle name="Normal 37 2 2 2 3" xfId="28454"/>
    <cellStyle name="Normal 37 2 2 2 3 2" xfId="28455"/>
    <cellStyle name="Normal 37 2 2 2 3 3" xfId="28456"/>
    <cellStyle name="Normal 37 2 2 2 3 4" xfId="28457"/>
    <cellStyle name="Normal 37 2 2 2 4" xfId="28458"/>
    <cellStyle name="Normal 37 2 2 2 5" xfId="28459"/>
    <cellStyle name="Normal 37 2 2 2 6" xfId="28460"/>
    <cellStyle name="Normal 37 2 2 3" xfId="28461"/>
    <cellStyle name="Normal 37 2 2 3 2" xfId="28462"/>
    <cellStyle name="Normal 37 2 2 3 2 2" xfId="28463"/>
    <cellStyle name="Normal 37 2 2 3 2 3" xfId="28464"/>
    <cellStyle name="Normal 37 2 2 3 2 4" xfId="28465"/>
    <cellStyle name="Normal 37 2 2 3 3" xfId="28466"/>
    <cellStyle name="Normal 37 2 2 3 4" xfId="28467"/>
    <cellStyle name="Normal 37 2 2 3 5" xfId="28468"/>
    <cellStyle name="Normal 37 2 2 4" xfId="28469"/>
    <cellStyle name="Normal 37 2 2 4 2" xfId="28470"/>
    <cellStyle name="Normal 37 2 2 4 3" xfId="28471"/>
    <cellStyle name="Normal 37 2 2 4 4" xfId="28472"/>
    <cellStyle name="Normal 37 2 2 5" xfId="28473"/>
    <cellStyle name="Normal 37 2 2 5 2" xfId="28474"/>
    <cellStyle name="Normal 37 2 2 5 3" xfId="28475"/>
    <cellStyle name="Normal 37 2 2 5 4" xfId="28476"/>
    <cellStyle name="Normal 37 2 2 6" xfId="28477"/>
    <cellStyle name="Normal 37 2 2 6 2" xfId="28478"/>
    <cellStyle name="Normal 37 2 2 6 3" xfId="28479"/>
    <cellStyle name="Normal 37 2 2 7" xfId="28480"/>
    <cellStyle name="Normal 37 2 2 8" xfId="28481"/>
    <cellStyle name="Normal 37 2 2 9" xfId="28482"/>
    <cellStyle name="Normal 37 2 3" xfId="28483"/>
    <cellStyle name="Normal 37 2 3 2" xfId="28484"/>
    <cellStyle name="Normal 37 2 3 2 2" xfId="28485"/>
    <cellStyle name="Normal 37 2 3 2 2 2" xfId="28486"/>
    <cellStyle name="Normal 37 2 3 2 2 2 2" xfId="28487"/>
    <cellStyle name="Normal 37 2 3 2 2 2 3" xfId="28488"/>
    <cellStyle name="Normal 37 2 3 2 2 2 4" xfId="28489"/>
    <cellStyle name="Normal 37 2 3 2 2 3" xfId="28490"/>
    <cellStyle name="Normal 37 2 3 2 2 4" xfId="28491"/>
    <cellStyle name="Normal 37 2 3 2 2 5" xfId="28492"/>
    <cellStyle name="Normal 37 2 3 2 3" xfId="28493"/>
    <cellStyle name="Normal 37 2 3 2 3 2" xfId="28494"/>
    <cellStyle name="Normal 37 2 3 2 3 3" xfId="28495"/>
    <cellStyle name="Normal 37 2 3 2 3 4" xfId="28496"/>
    <cellStyle name="Normal 37 2 3 2 4" xfId="28497"/>
    <cellStyle name="Normal 37 2 3 2 5" xfId="28498"/>
    <cellStyle name="Normal 37 2 3 2 6" xfId="28499"/>
    <cellStyle name="Normal 37 2 3 3" xfId="28500"/>
    <cellStyle name="Normal 37 2 3 3 2" xfId="28501"/>
    <cellStyle name="Normal 37 2 3 3 2 2" xfId="28502"/>
    <cellStyle name="Normal 37 2 3 3 2 3" xfId="28503"/>
    <cellStyle name="Normal 37 2 3 3 2 4" xfId="28504"/>
    <cellStyle name="Normal 37 2 3 3 3" xfId="28505"/>
    <cellStyle name="Normal 37 2 3 3 4" xfId="28506"/>
    <cellStyle name="Normal 37 2 3 3 5" xfId="28507"/>
    <cellStyle name="Normal 37 2 3 4" xfId="28508"/>
    <cellStyle name="Normal 37 2 3 4 2" xfId="28509"/>
    <cellStyle name="Normal 37 2 3 4 3" xfId="28510"/>
    <cellStyle name="Normal 37 2 3 4 4" xfId="28511"/>
    <cellStyle name="Normal 37 2 3 5" xfId="28512"/>
    <cellStyle name="Normal 37 2 3 5 2" xfId="28513"/>
    <cellStyle name="Normal 37 2 3 5 3" xfId="28514"/>
    <cellStyle name="Normal 37 2 3 5 4" xfId="28515"/>
    <cellStyle name="Normal 37 2 3 6" xfId="28516"/>
    <cellStyle name="Normal 37 2 3 6 2" xfId="28517"/>
    <cellStyle name="Normal 37 2 3 6 3" xfId="28518"/>
    <cellStyle name="Normal 37 2 3 7" xfId="28519"/>
    <cellStyle name="Normal 37 2 3 8" xfId="28520"/>
    <cellStyle name="Normal 37 2 3 9" xfId="28521"/>
    <cellStyle name="Normal 37 2 4" xfId="28522"/>
    <cellStyle name="Normal 37 2 4 2" xfId="28523"/>
    <cellStyle name="Normal 37 2 4 2 2" xfId="28524"/>
    <cellStyle name="Normal 37 2 4 2 2 2" xfId="28525"/>
    <cellStyle name="Normal 37 2 4 2 2 3" xfId="28526"/>
    <cellStyle name="Normal 37 2 4 2 2 4" xfId="28527"/>
    <cellStyle name="Normal 37 2 4 2 3" xfId="28528"/>
    <cellStyle name="Normal 37 2 4 2 4" xfId="28529"/>
    <cellStyle name="Normal 37 2 4 2 5" xfId="28530"/>
    <cellStyle name="Normal 37 2 4 3" xfId="28531"/>
    <cellStyle name="Normal 37 2 4 3 2" xfId="28532"/>
    <cellStyle name="Normal 37 2 4 3 3" xfId="28533"/>
    <cellStyle name="Normal 37 2 4 3 4" xfId="28534"/>
    <cellStyle name="Normal 37 2 4 4" xfId="28535"/>
    <cellStyle name="Normal 37 2 4 5" xfId="28536"/>
    <cellStyle name="Normal 37 2 4 6" xfId="28537"/>
    <cellStyle name="Normal 37 2 5" xfId="28538"/>
    <cellStyle name="Normal 37 2 5 2" xfId="28539"/>
    <cellStyle name="Normal 37 2 5 2 2" xfId="28540"/>
    <cellStyle name="Normal 37 2 5 2 2 2" xfId="28541"/>
    <cellStyle name="Normal 37 2 5 2 2 3" xfId="28542"/>
    <cellStyle name="Normal 37 2 5 2 2 4" xfId="28543"/>
    <cellStyle name="Normal 37 2 5 2 3" xfId="28544"/>
    <cellStyle name="Normal 37 2 5 2 4" xfId="28545"/>
    <cellStyle name="Normal 37 2 5 2 5" xfId="28546"/>
    <cellStyle name="Normal 37 2 5 3" xfId="28547"/>
    <cellStyle name="Normal 37 2 5 3 2" xfId="28548"/>
    <cellStyle name="Normal 37 2 5 3 3" xfId="28549"/>
    <cellStyle name="Normal 37 2 5 3 4" xfId="28550"/>
    <cellStyle name="Normal 37 2 5 4" xfId="28551"/>
    <cellStyle name="Normal 37 2 5 5" xfId="28552"/>
    <cellStyle name="Normal 37 2 5 6" xfId="28553"/>
    <cellStyle name="Normal 37 2 6" xfId="28554"/>
    <cellStyle name="Normal 37 2 6 2" xfId="28555"/>
    <cellStyle name="Normal 37 2 6 2 2" xfId="28556"/>
    <cellStyle name="Normal 37 2 6 2 2 2" xfId="28557"/>
    <cellStyle name="Normal 37 2 6 2 2 3" xfId="28558"/>
    <cellStyle name="Normal 37 2 6 2 2 4" xfId="28559"/>
    <cellStyle name="Normal 37 2 6 2 3" xfId="28560"/>
    <cellStyle name="Normal 37 2 6 2 4" xfId="28561"/>
    <cellStyle name="Normal 37 2 6 2 5" xfId="28562"/>
    <cellStyle name="Normal 37 2 6 3" xfId="28563"/>
    <cellStyle name="Normal 37 2 6 3 2" xfId="28564"/>
    <cellStyle name="Normal 37 2 6 3 3" xfId="28565"/>
    <cellStyle name="Normal 37 2 6 3 4" xfId="28566"/>
    <cellStyle name="Normal 37 2 6 4" xfId="28567"/>
    <cellStyle name="Normal 37 2 6 5" xfId="28568"/>
    <cellStyle name="Normal 37 2 6 6" xfId="28569"/>
    <cellStyle name="Normal 37 2 7" xfId="28570"/>
    <cellStyle name="Normal 37 2 7 2" xfId="28571"/>
    <cellStyle name="Normal 37 2 7 2 2" xfId="28572"/>
    <cellStyle name="Normal 37 2 7 2 3" xfId="28573"/>
    <cellStyle name="Normal 37 2 7 2 4" xfId="28574"/>
    <cellStyle name="Normal 37 2 7 3" xfId="28575"/>
    <cellStyle name="Normal 37 2 7 4" xfId="28576"/>
    <cellStyle name="Normal 37 2 7 5" xfId="28577"/>
    <cellStyle name="Normal 37 2 8" xfId="28578"/>
    <cellStyle name="Normal 37 2 8 2" xfId="28579"/>
    <cellStyle name="Normal 37 2 8 3" xfId="28580"/>
    <cellStyle name="Normal 37 2 8 4" xfId="28581"/>
    <cellStyle name="Normal 37 2 9" xfId="28582"/>
    <cellStyle name="Normal 37 2 9 2" xfId="28583"/>
    <cellStyle name="Normal 37 2 9 3" xfId="28584"/>
    <cellStyle name="Normal 37 2 9 4" xfId="28585"/>
    <cellStyle name="Normal 37 3" xfId="28586"/>
    <cellStyle name="Normal 37 3 2" xfId="28587"/>
    <cellStyle name="Normal 37 3 2 2" xfId="28588"/>
    <cellStyle name="Normal 37 3 2 2 2" xfId="28589"/>
    <cellStyle name="Normal 37 3 2 2 2 2" xfId="28590"/>
    <cellStyle name="Normal 37 3 2 2 2 3" xfId="28591"/>
    <cellStyle name="Normal 37 3 2 2 2 4" xfId="28592"/>
    <cellStyle name="Normal 37 3 2 2 3" xfId="28593"/>
    <cellStyle name="Normal 37 3 2 2 4" xfId="28594"/>
    <cellStyle name="Normal 37 3 2 2 5" xfId="28595"/>
    <cellStyle name="Normal 37 3 2 3" xfId="28596"/>
    <cellStyle name="Normal 37 3 2 3 2" xfId="28597"/>
    <cellStyle name="Normal 37 3 2 3 3" xfId="28598"/>
    <cellStyle name="Normal 37 3 2 3 4" xfId="28599"/>
    <cellStyle name="Normal 37 3 2 4" xfId="28600"/>
    <cellStyle name="Normal 37 3 2 5" xfId="28601"/>
    <cellStyle name="Normal 37 3 2 6" xfId="28602"/>
    <cellStyle name="Normal 37 3 3" xfId="28603"/>
    <cellStyle name="Normal 37 3 3 2" xfId="28604"/>
    <cellStyle name="Normal 37 3 3 2 2" xfId="28605"/>
    <cellStyle name="Normal 37 3 3 2 3" xfId="28606"/>
    <cellStyle name="Normal 37 3 3 2 4" xfId="28607"/>
    <cellStyle name="Normal 37 3 3 3" xfId="28608"/>
    <cellStyle name="Normal 37 3 3 4" xfId="28609"/>
    <cellStyle name="Normal 37 3 3 5" xfId="28610"/>
    <cellStyle name="Normal 37 3 4" xfId="28611"/>
    <cellStyle name="Normal 37 3 4 2" xfId="28612"/>
    <cellStyle name="Normal 37 3 4 3" xfId="28613"/>
    <cellStyle name="Normal 37 3 4 4" xfId="28614"/>
    <cellStyle name="Normal 37 3 5" xfId="28615"/>
    <cellStyle name="Normal 37 3 5 2" xfId="28616"/>
    <cellStyle name="Normal 37 3 5 3" xfId="28617"/>
    <cellStyle name="Normal 37 3 5 4" xfId="28618"/>
    <cellStyle name="Normal 37 3 6" xfId="28619"/>
    <cellStyle name="Normal 37 3 6 2" xfId="28620"/>
    <cellStyle name="Normal 37 3 6 3" xfId="28621"/>
    <cellStyle name="Normal 37 3 7" xfId="28622"/>
    <cellStyle name="Normal 37 3 8" xfId="28623"/>
    <cellStyle name="Normal 37 3 9" xfId="28624"/>
    <cellStyle name="Normal 37 4" xfId="28625"/>
    <cellStyle name="Normal 37 4 2" xfId="28626"/>
    <cellStyle name="Normal 37 4 2 2" xfId="28627"/>
    <cellStyle name="Normal 37 4 2 2 2" xfId="28628"/>
    <cellStyle name="Normal 37 4 2 2 2 2" xfId="28629"/>
    <cellStyle name="Normal 37 4 2 2 2 3" xfId="28630"/>
    <cellStyle name="Normal 37 4 2 2 2 4" xfId="28631"/>
    <cellStyle name="Normal 37 4 2 2 3" xfId="28632"/>
    <cellStyle name="Normal 37 4 2 2 4" xfId="28633"/>
    <cellStyle name="Normal 37 4 2 2 5" xfId="28634"/>
    <cellStyle name="Normal 37 4 2 3" xfId="28635"/>
    <cellStyle name="Normal 37 4 2 3 2" xfId="28636"/>
    <cellStyle name="Normal 37 4 2 3 3" xfId="28637"/>
    <cellStyle name="Normal 37 4 2 3 4" xfId="28638"/>
    <cellStyle name="Normal 37 4 2 4" xfId="28639"/>
    <cellStyle name="Normal 37 4 2 5" xfId="28640"/>
    <cellStyle name="Normal 37 4 2 6" xfId="28641"/>
    <cellStyle name="Normal 37 4 3" xfId="28642"/>
    <cellStyle name="Normal 37 4 3 2" xfId="28643"/>
    <cellStyle name="Normal 37 4 3 2 2" xfId="28644"/>
    <cellStyle name="Normal 37 4 3 2 3" xfId="28645"/>
    <cellStyle name="Normal 37 4 3 2 4" xfId="28646"/>
    <cellStyle name="Normal 37 4 3 3" xfId="28647"/>
    <cellStyle name="Normal 37 4 3 4" xfId="28648"/>
    <cellStyle name="Normal 37 4 3 5" xfId="28649"/>
    <cellStyle name="Normal 37 4 4" xfId="28650"/>
    <cellStyle name="Normal 37 4 4 2" xfId="28651"/>
    <cellStyle name="Normal 37 4 4 3" xfId="28652"/>
    <cellStyle name="Normal 37 4 4 4" xfId="28653"/>
    <cellStyle name="Normal 37 4 5" xfId="28654"/>
    <cellStyle name="Normal 37 4 5 2" xfId="28655"/>
    <cellStyle name="Normal 37 4 5 3" xfId="28656"/>
    <cellStyle name="Normal 37 4 5 4" xfId="28657"/>
    <cellStyle name="Normal 37 4 6" xfId="28658"/>
    <cellStyle name="Normal 37 4 6 2" xfId="28659"/>
    <cellStyle name="Normal 37 4 6 3" xfId="28660"/>
    <cellStyle name="Normal 37 4 7" xfId="28661"/>
    <cellStyle name="Normal 37 4 8" xfId="28662"/>
    <cellStyle name="Normal 37 4 9" xfId="28663"/>
    <cellStyle name="Normal 37 5" xfId="28664"/>
    <cellStyle name="Normal 37 5 2" xfId="28665"/>
    <cellStyle name="Normal 37 5 2 2" xfId="28666"/>
    <cellStyle name="Normal 37 5 2 2 2" xfId="28667"/>
    <cellStyle name="Normal 37 5 2 2 3" xfId="28668"/>
    <cellStyle name="Normal 37 5 2 2 4" xfId="28669"/>
    <cellStyle name="Normal 37 5 2 3" xfId="28670"/>
    <cellStyle name="Normal 37 5 2 4" xfId="28671"/>
    <cellStyle name="Normal 37 5 2 5" xfId="28672"/>
    <cellStyle name="Normal 37 5 3" xfId="28673"/>
    <cellStyle name="Normal 37 5 3 2" xfId="28674"/>
    <cellStyle name="Normal 37 5 3 3" xfId="28675"/>
    <cellStyle name="Normal 37 5 3 4" xfId="28676"/>
    <cellStyle name="Normal 37 5 4" xfId="28677"/>
    <cellStyle name="Normal 37 5 5" xfId="28678"/>
    <cellStyle name="Normal 37 5 6" xfId="28679"/>
    <cellStyle name="Normal 37 6" xfId="28680"/>
    <cellStyle name="Normal 37 6 2" xfId="28681"/>
    <cellStyle name="Normal 37 6 2 2" xfId="28682"/>
    <cellStyle name="Normal 37 6 2 2 2" xfId="28683"/>
    <cellStyle name="Normal 37 6 2 2 3" xfId="28684"/>
    <cellStyle name="Normal 37 6 2 2 4" xfId="28685"/>
    <cellStyle name="Normal 37 6 2 3" xfId="28686"/>
    <cellStyle name="Normal 37 6 2 4" xfId="28687"/>
    <cellStyle name="Normal 37 6 2 5" xfId="28688"/>
    <cellStyle name="Normal 37 6 3" xfId="28689"/>
    <cellStyle name="Normal 37 6 3 2" xfId="28690"/>
    <cellStyle name="Normal 37 6 3 3" xfId="28691"/>
    <cellStyle name="Normal 37 6 3 4" xfId="28692"/>
    <cellStyle name="Normal 37 6 4" xfId="28693"/>
    <cellStyle name="Normal 37 6 5" xfId="28694"/>
    <cellStyle name="Normal 37 6 6" xfId="28695"/>
    <cellStyle name="Normal 37 7" xfId="28696"/>
    <cellStyle name="Normal 37 7 2" xfId="28697"/>
    <cellStyle name="Normal 37 7 2 2" xfId="28698"/>
    <cellStyle name="Normal 37 7 2 2 2" xfId="28699"/>
    <cellStyle name="Normal 37 7 2 2 3" xfId="28700"/>
    <cellStyle name="Normal 37 7 2 2 4" xfId="28701"/>
    <cellStyle name="Normal 37 7 2 3" xfId="28702"/>
    <cellStyle name="Normal 37 7 2 4" xfId="28703"/>
    <cellStyle name="Normal 37 7 2 5" xfId="28704"/>
    <cellStyle name="Normal 37 7 3" xfId="28705"/>
    <cellStyle name="Normal 37 7 3 2" xfId="28706"/>
    <cellStyle name="Normal 37 7 3 3" xfId="28707"/>
    <cellStyle name="Normal 37 7 3 4" xfId="28708"/>
    <cellStyle name="Normal 37 7 4" xfId="28709"/>
    <cellStyle name="Normal 37 7 5" xfId="28710"/>
    <cellStyle name="Normal 37 7 6" xfId="28711"/>
    <cellStyle name="Normal 37 8" xfId="28712"/>
    <cellStyle name="Normal 37 8 2" xfId="28713"/>
    <cellStyle name="Normal 37 8 2 2" xfId="28714"/>
    <cellStyle name="Normal 37 8 2 3" xfId="28715"/>
    <cellStyle name="Normal 37 8 2 4" xfId="28716"/>
    <cellStyle name="Normal 37 8 3" xfId="28717"/>
    <cellStyle name="Normal 37 8 4" xfId="28718"/>
    <cellStyle name="Normal 37 8 5" xfId="28719"/>
    <cellStyle name="Normal 37 9" xfId="28720"/>
    <cellStyle name="Normal 37 9 2" xfId="28721"/>
    <cellStyle name="Normal 37 9 3" xfId="28722"/>
    <cellStyle name="Normal 37 9 4" xfId="28723"/>
    <cellStyle name="Normal 38" xfId="1214"/>
    <cellStyle name="Normal 38 10" xfId="28724"/>
    <cellStyle name="Normal 38 10 2" xfId="28725"/>
    <cellStyle name="Normal 38 10 3" xfId="28726"/>
    <cellStyle name="Normal 38 10 4" xfId="28727"/>
    <cellStyle name="Normal 38 11" xfId="28728"/>
    <cellStyle name="Normal 38 11 2" xfId="28729"/>
    <cellStyle name="Normal 38 11 3" xfId="28730"/>
    <cellStyle name="Normal 38 12" xfId="28731"/>
    <cellStyle name="Normal 38 12 2" xfId="28732"/>
    <cellStyle name="Normal 38 13" xfId="28733"/>
    <cellStyle name="Normal 38 14" xfId="28734"/>
    <cellStyle name="Normal 38 2" xfId="1215"/>
    <cellStyle name="Normal 38 2 2" xfId="28735"/>
    <cellStyle name="Normal 38 2 2 2" xfId="28736"/>
    <cellStyle name="Normal 38 2 2 2 2" xfId="28737"/>
    <cellStyle name="Normal 38 2 2 2 2 2" xfId="28738"/>
    <cellStyle name="Normal 38 2 2 2 2 3" xfId="28739"/>
    <cellStyle name="Normal 38 2 2 2 2 4" xfId="28740"/>
    <cellStyle name="Normal 38 2 2 2 3" xfId="28741"/>
    <cellStyle name="Normal 38 2 2 2 4" xfId="28742"/>
    <cellStyle name="Normal 38 2 2 2 5" xfId="28743"/>
    <cellStyle name="Normal 38 2 2 3" xfId="28744"/>
    <cellStyle name="Normal 38 2 2 3 2" xfId="28745"/>
    <cellStyle name="Normal 38 2 2 3 3" xfId="28746"/>
    <cellStyle name="Normal 38 2 2 3 4" xfId="28747"/>
    <cellStyle name="Normal 38 2 2 4" xfId="28748"/>
    <cellStyle name="Normal 38 2 2 5" xfId="28749"/>
    <cellStyle name="Normal 38 2 2 6" xfId="28750"/>
    <cellStyle name="Normal 38 2 3" xfId="28751"/>
    <cellStyle name="Normal 38 2 3 2" xfId="28752"/>
    <cellStyle name="Normal 38 2 3 2 2" xfId="28753"/>
    <cellStyle name="Normal 38 2 3 2 3" xfId="28754"/>
    <cellStyle name="Normal 38 2 3 2 4" xfId="28755"/>
    <cellStyle name="Normal 38 2 3 3" xfId="28756"/>
    <cellStyle name="Normal 38 2 3 4" xfId="28757"/>
    <cellStyle name="Normal 38 2 3 5" xfId="28758"/>
    <cellStyle name="Normal 38 2 4" xfId="28759"/>
    <cellStyle name="Normal 38 2 4 2" xfId="28760"/>
    <cellStyle name="Normal 38 2 4 3" xfId="28761"/>
    <cellStyle name="Normal 38 2 4 4" xfId="28762"/>
    <cellStyle name="Normal 38 2 5" xfId="28763"/>
    <cellStyle name="Normal 38 2 5 2" xfId="28764"/>
    <cellStyle name="Normal 38 2 5 3" xfId="28765"/>
    <cellStyle name="Normal 38 2 5 4" xfId="28766"/>
    <cellStyle name="Normal 38 2 6" xfId="28767"/>
    <cellStyle name="Normal 38 2 6 2" xfId="28768"/>
    <cellStyle name="Normal 38 2 6 3" xfId="28769"/>
    <cellStyle name="Normal 38 2 7" xfId="28770"/>
    <cellStyle name="Normal 38 2 8" xfId="28771"/>
    <cellStyle name="Normal 38 2 9" xfId="28772"/>
    <cellStyle name="Normal 38 3" xfId="28773"/>
    <cellStyle name="Normal 38 3 2" xfId="28774"/>
    <cellStyle name="Normal 38 3 2 2" xfId="28775"/>
    <cellStyle name="Normal 38 3 2 2 2" xfId="28776"/>
    <cellStyle name="Normal 38 3 2 2 2 2" xfId="28777"/>
    <cellStyle name="Normal 38 3 2 2 2 3" xfId="28778"/>
    <cellStyle name="Normal 38 3 2 2 2 4" xfId="28779"/>
    <cellStyle name="Normal 38 3 2 2 3" xfId="28780"/>
    <cellStyle name="Normal 38 3 2 2 4" xfId="28781"/>
    <cellStyle name="Normal 38 3 2 2 5" xfId="28782"/>
    <cellStyle name="Normal 38 3 2 3" xfId="28783"/>
    <cellStyle name="Normal 38 3 2 3 2" xfId="28784"/>
    <cellStyle name="Normal 38 3 2 3 3" xfId="28785"/>
    <cellStyle name="Normal 38 3 2 3 4" xfId="28786"/>
    <cellStyle name="Normal 38 3 2 4" xfId="28787"/>
    <cellStyle name="Normal 38 3 2 5" xfId="28788"/>
    <cellStyle name="Normal 38 3 2 6" xfId="28789"/>
    <cellStyle name="Normal 38 3 3" xfId="28790"/>
    <cellStyle name="Normal 38 3 3 2" xfId="28791"/>
    <cellStyle name="Normal 38 3 3 2 2" xfId="28792"/>
    <cellStyle name="Normal 38 3 3 2 3" xfId="28793"/>
    <cellStyle name="Normal 38 3 3 2 4" xfId="28794"/>
    <cellStyle name="Normal 38 3 3 3" xfId="28795"/>
    <cellStyle name="Normal 38 3 3 4" xfId="28796"/>
    <cellStyle name="Normal 38 3 3 5" xfId="28797"/>
    <cellStyle name="Normal 38 3 4" xfId="28798"/>
    <cellStyle name="Normal 38 3 4 2" xfId="28799"/>
    <cellStyle name="Normal 38 3 4 3" xfId="28800"/>
    <cellStyle name="Normal 38 3 4 4" xfId="28801"/>
    <cellStyle name="Normal 38 3 5" xfId="28802"/>
    <cellStyle name="Normal 38 3 5 2" xfId="28803"/>
    <cellStyle name="Normal 38 3 5 3" xfId="28804"/>
    <cellStyle name="Normal 38 3 5 4" xfId="28805"/>
    <cellStyle name="Normal 38 3 6" xfId="28806"/>
    <cellStyle name="Normal 38 3 6 2" xfId="28807"/>
    <cellStyle name="Normal 38 3 6 3" xfId="28808"/>
    <cellStyle name="Normal 38 3 7" xfId="28809"/>
    <cellStyle name="Normal 38 3 8" xfId="28810"/>
    <cellStyle name="Normal 38 3 9" xfId="28811"/>
    <cellStyle name="Normal 38 4" xfId="28812"/>
    <cellStyle name="Normal 38 4 2" xfId="28813"/>
    <cellStyle name="Normal 38 4 2 2" xfId="28814"/>
    <cellStyle name="Normal 38 4 2 2 2" xfId="28815"/>
    <cellStyle name="Normal 38 4 2 2 3" xfId="28816"/>
    <cellStyle name="Normal 38 4 2 2 4" xfId="28817"/>
    <cellStyle name="Normal 38 4 2 3" xfId="28818"/>
    <cellStyle name="Normal 38 4 2 4" xfId="28819"/>
    <cellStyle name="Normal 38 4 2 5" xfId="28820"/>
    <cellStyle name="Normal 38 4 3" xfId="28821"/>
    <cellStyle name="Normal 38 4 3 2" xfId="28822"/>
    <cellStyle name="Normal 38 4 3 3" xfId="28823"/>
    <cellStyle name="Normal 38 4 3 4" xfId="28824"/>
    <cellStyle name="Normal 38 4 4" xfId="28825"/>
    <cellStyle name="Normal 38 4 5" xfId="28826"/>
    <cellStyle name="Normal 38 4 6" xfId="28827"/>
    <cellStyle name="Normal 38 5" xfId="28828"/>
    <cellStyle name="Normal 38 5 2" xfId="28829"/>
    <cellStyle name="Normal 38 5 2 2" xfId="28830"/>
    <cellStyle name="Normal 38 5 2 2 2" xfId="28831"/>
    <cellStyle name="Normal 38 5 2 2 3" xfId="28832"/>
    <cellStyle name="Normal 38 5 2 2 4" xfId="28833"/>
    <cellStyle name="Normal 38 5 2 3" xfId="28834"/>
    <cellStyle name="Normal 38 5 2 4" xfId="28835"/>
    <cellStyle name="Normal 38 5 2 5" xfId="28836"/>
    <cellStyle name="Normal 38 5 3" xfId="28837"/>
    <cellStyle name="Normal 38 5 3 2" xfId="28838"/>
    <cellStyle name="Normal 38 5 3 3" xfId="28839"/>
    <cellStyle name="Normal 38 5 3 4" xfId="28840"/>
    <cellStyle name="Normal 38 5 4" xfId="28841"/>
    <cellStyle name="Normal 38 5 5" xfId="28842"/>
    <cellStyle name="Normal 38 5 6" xfId="28843"/>
    <cellStyle name="Normal 38 6" xfId="28844"/>
    <cellStyle name="Normal 38 6 2" xfId="28845"/>
    <cellStyle name="Normal 38 6 2 2" xfId="28846"/>
    <cellStyle name="Normal 38 6 2 2 2" xfId="28847"/>
    <cellStyle name="Normal 38 6 2 2 3" xfId="28848"/>
    <cellStyle name="Normal 38 6 2 2 4" xfId="28849"/>
    <cellStyle name="Normal 38 6 2 3" xfId="28850"/>
    <cellStyle name="Normal 38 6 2 4" xfId="28851"/>
    <cellStyle name="Normal 38 6 2 5" xfId="28852"/>
    <cellStyle name="Normal 38 6 3" xfId="28853"/>
    <cellStyle name="Normal 38 6 3 2" xfId="28854"/>
    <cellStyle name="Normal 38 6 3 3" xfId="28855"/>
    <cellStyle name="Normal 38 6 3 4" xfId="28856"/>
    <cellStyle name="Normal 38 6 4" xfId="28857"/>
    <cellStyle name="Normal 38 6 5" xfId="28858"/>
    <cellStyle name="Normal 38 6 6" xfId="28859"/>
    <cellStyle name="Normal 38 7" xfId="28860"/>
    <cellStyle name="Normal 38 7 2" xfId="28861"/>
    <cellStyle name="Normal 38 7 2 2" xfId="28862"/>
    <cellStyle name="Normal 38 7 2 3" xfId="28863"/>
    <cellStyle name="Normal 38 7 2 4" xfId="28864"/>
    <cellStyle name="Normal 38 7 3" xfId="28865"/>
    <cellStyle name="Normal 38 7 4" xfId="28866"/>
    <cellStyle name="Normal 38 7 5" xfId="28867"/>
    <cellStyle name="Normal 38 8" xfId="28868"/>
    <cellStyle name="Normal 38 8 2" xfId="28869"/>
    <cellStyle name="Normal 38 8 3" xfId="28870"/>
    <cellStyle name="Normal 38 8 4" xfId="28871"/>
    <cellStyle name="Normal 38 9" xfId="28872"/>
    <cellStyle name="Normal 38 9 2" xfId="28873"/>
    <cellStyle name="Normal 38 9 3" xfId="28874"/>
    <cellStyle name="Normal 38 9 4" xfId="28875"/>
    <cellStyle name="Normal 39" xfId="1216"/>
    <cellStyle name="Normal 39 2" xfId="28876"/>
    <cellStyle name="Normal 39 2 2" xfId="28877"/>
    <cellStyle name="Normal 39 3" xfId="28878"/>
    <cellStyle name="Normal 39 4" xfId="28879"/>
    <cellStyle name="Normal 39 5" xfId="28880"/>
    <cellStyle name="Normal 4" xfId="1217"/>
    <cellStyle name="Normal 4 10" xfId="1218"/>
    <cellStyle name="Normal 4 10 2" xfId="1219"/>
    <cellStyle name="Normal 4 11" xfId="1220"/>
    <cellStyle name="Normal 4 11 2" xfId="1221"/>
    <cellStyle name="Normal 4 12" xfId="1222"/>
    <cellStyle name="Normal 4 12 2" xfId="1223"/>
    <cellStyle name="Normal 4 13" xfId="1224"/>
    <cellStyle name="Normal 4 14" xfId="1225"/>
    <cellStyle name="Normal 4 15" xfId="1226"/>
    <cellStyle name="Normal 4 16" xfId="1227"/>
    <cellStyle name="Normal 4 17" xfId="1228"/>
    <cellStyle name="Normal 4 18" xfId="2600"/>
    <cellStyle name="Normal 4 2" xfId="1229"/>
    <cellStyle name="Normal 4 2 2" xfId="1230"/>
    <cellStyle name="Normal 4 2 2 2" xfId="1231"/>
    <cellStyle name="Normal 4 2 3" xfId="1232"/>
    <cellStyle name="Normal 4 2 3 2" xfId="1233"/>
    <cellStyle name="Normal 4 2 4" xfId="1234"/>
    <cellStyle name="Normal 4 3" xfId="1235"/>
    <cellStyle name="Normal 4 3 2" xfId="1236"/>
    <cellStyle name="Normal 4 4" xfId="1237"/>
    <cellStyle name="Normal 4 4 2" xfId="1238"/>
    <cellStyle name="Normal 4 5" xfId="1239"/>
    <cellStyle name="Normal 4 5 2" xfId="1240"/>
    <cellStyle name="Normal 4 6" xfId="1241"/>
    <cellStyle name="Normal 4 6 2" xfId="1242"/>
    <cellStyle name="Normal 4 7" xfId="1243"/>
    <cellStyle name="Normal 4 7 2" xfId="1244"/>
    <cellStyle name="Normal 4 8" xfId="1245"/>
    <cellStyle name="Normal 4 8 2" xfId="1246"/>
    <cellStyle name="Normal 4 9" xfId="1247"/>
    <cellStyle name="Normal 4 9 2" xfId="1248"/>
    <cellStyle name="Normal 40" xfId="1249"/>
    <cellStyle name="Normal 40 2" xfId="28881"/>
    <cellStyle name="Normal 40 2 2" xfId="28882"/>
    <cellStyle name="Normal 40 3" xfId="28883"/>
    <cellStyle name="Normal 40 4" xfId="28884"/>
    <cellStyle name="Normal 40 5" xfId="28885"/>
    <cellStyle name="Normal 41" xfId="1250"/>
    <cellStyle name="Normal 41 2" xfId="28886"/>
    <cellStyle name="Normal 41 2 2" xfId="28887"/>
    <cellStyle name="Normal 41 3" xfId="28888"/>
    <cellStyle name="Normal 41 4" xfId="28889"/>
    <cellStyle name="Normal 41 5" xfId="28890"/>
    <cellStyle name="Normal 42" xfId="1251"/>
    <cellStyle name="Normal 42 2" xfId="1252"/>
    <cellStyle name="Normal 42 2 2" xfId="28891"/>
    <cellStyle name="Normal 42 3" xfId="28892"/>
    <cellStyle name="Normal 42 4" xfId="28893"/>
    <cellStyle name="Normal 42 5" xfId="28894"/>
    <cellStyle name="Normal 43" xfId="1253"/>
    <cellStyle name="Normal 43 2" xfId="1254"/>
    <cellStyle name="Normal 43 2 2" xfId="28895"/>
    <cellStyle name="Normal 43 3" xfId="28896"/>
    <cellStyle name="Normal 43 4" xfId="28897"/>
    <cellStyle name="Normal 43 5" xfId="28898"/>
    <cellStyle name="Normal 44" xfId="1255"/>
    <cellStyle name="Normal 44 2" xfId="28899"/>
    <cellStyle name="Normal 44 2 2" xfId="28900"/>
    <cellStyle name="Normal 44 3" xfId="28901"/>
    <cellStyle name="Normal 44 4" xfId="28902"/>
    <cellStyle name="Normal 44 5" xfId="28903"/>
    <cellStyle name="Normal 45" xfId="1256"/>
    <cellStyle name="Normal 45 2" xfId="28904"/>
    <cellStyle name="Normal 45 2 2" xfId="28905"/>
    <cellStyle name="Normal 45 3" xfId="28906"/>
    <cellStyle name="Normal 45 4" xfId="28907"/>
    <cellStyle name="Normal 45 5" xfId="28908"/>
    <cellStyle name="Normal 46" xfId="1257"/>
    <cellStyle name="Normal 46 2" xfId="28909"/>
    <cellStyle name="Normal 46 2 2" xfId="28910"/>
    <cellStyle name="Normal 46 3" xfId="28911"/>
    <cellStyle name="Normal 46 4" xfId="28912"/>
    <cellStyle name="Normal 46 5" xfId="28913"/>
    <cellStyle name="Normal 47" xfId="1258"/>
    <cellStyle name="Normal 47 2" xfId="1259"/>
    <cellStyle name="Normal 47 2 2" xfId="28914"/>
    <cellStyle name="Normal 47 3" xfId="28915"/>
    <cellStyle name="Normal 47 4" xfId="28916"/>
    <cellStyle name="Normal 47 5" xfId="28917"/>
    <cellStyle name="Normal 48" xfId="1260"/>
    <cellStyle name="Normal 48 2" xfId="1261"/>
    <cellStyle name="Normal 48 2 2" xfId="28918"/>
    <cellStyle name="Normal 48 3" xfId="28919"/>
    <cellStyle name="Normal 48 4" xfId="28920"/>
    <cellStyle name="Normal 48 5" xfId="28921"/>
    <cellStyle name="Normal 49" xfId="1262"/>
    <cellStyle name="Normal 49 2" xfId="28922"/>
    <cellStyle name="Normal 49 2 2" xfId="28923"/>
    <cellStyle name="Normal 49 3" xfId="28924"/>
    <cellStyle name="Normal 49 4" xfId="28925"/>
    <cellStyle name="Normal 49 5" xfId="28926"/>
    <cellStyle name="Normal 5" xfId="45"/>
    <cellStyle name="Normal 5 10" xfId="28927"/>
    <cellStyle name="Normal 5 10 2" xfId="28928"/>
    <cellStyle name="Normal 5 10 2 2" xfId="28929"/>
    <cellStyle name="Normal 5 10 2 3" xfId="28930"/>
    <cellStyle name="Normal 5 10 2 4" xfId="28931"/>
    <cellStyle name="Normal 5 10 3" xfId="28932"/>
    <cellStyle name="Normal 5 10 4" xfId="28933"/>
    <cellStyle name="Normal 5 10 5" xfId="28934"/>
    <cellStyle name="Normal 5 11" xfId="28935"/>
    <cellStyle name="Normal 5 11 2" xfId="28936"/>
    <cellStyle name="Normal 5 11 3" xfId="28937"/>
    <cellStyle name="Normal 5 11 4" xfId="28938"/>
    <cellStyle name="Normal 5 12" xfId="28939"/>
    <cellStyle name="Normal 5 12 2" xfId="28940"/>
    <cellStyle name="Normal 5 12 2 2" xfId="33843"/>
    <cellStyle name="Normal 5 12 3" xfId="28941"/>
    <cellStyle name="Normal 5 12 4" xfId="28942"/>
    <cellStyle name="Normal 5 13" xfId="28943"/>
    <cellStyle name="Normal 5 14" xfId="28944"/>
    <cellStyle name="Normal 5 14 2" xfId="28945"/>
    <cellStyle name="Normal 5 14 3" xfId="28946"/>
    <cellStyle name="Normal 5 14 4" xfId="28947"/>
    <cellStyle name="Normal 5 15" xfId="28948"/>
    <cellStyle name="Normal 5 15 2" xfId="28949"/>
    <cellStyle name="Normal 5 15 3" xfId="28950"/>
    <cellStyle name="Normal 5 16" xfId="28951"/>
    <cellStyle name="Normal 5 16 2" xfId="28952"/>
    <cellStyle name="Normal 5 17" xfId="28953"/>
    <cellStyle name="Normal 5 18" xfId="28954"/>
    <cellStyle name="Normal 5 2" xfId="1263"/>
    <cellStyle name="Normal 5 2 10" xfId="28955"/>
    <cellStyle name="Normal 5 2 10 2" xfId="28956"/>
    <cellStyle name="Normal 5 2 10 3" xfId="28957"/>
    <cellStyle name="Normal 5 2 10 4" xfId="28958"/>
    <cellStyle name="Normal 5 2 11" xfId="28959"/>
    <cellStyle name="Normal 5 2 11 2" xfId="28960"/>
    <cellStyle name="Normal 5 2 11 3" xfId="28961"/>
    <cellStyle name="Normal 5 2 11 4" xfId="28962"/>
    <cellStyle name="Normal 5 2 12" xfId="28963"/>
    <cellStyle name="Normal 5 2 12 2" xfId="28964"/>
    <cellStyle name="Normal 5 2 12 3" xfId="28965"/>
    <cellStyle name="Normal 5 2 12 4" xfId="28966"/>
    <cellStyle name="Normal 5 2 13" xfId="28967"/>
    <cellStyle name="Normal 5 2 13 2" xfId="28968"/>
    <cellStyle name="Normal 5 2 13 3" xfId="28969"/>
    <cellStyle name="Normal 5 2 14" xfId="28970"/>
    <cellStyle name="Normal 5 2 14 2" xfId="28971"/>
    <cellStyle name="Normal 5 2 15" xfId="28972"/>
    <cellStyle name="Normal 5 2 16" xfId="28973"/>
    <cellStyle name="Normal 5 2 2" xfId="1264"/>
    <cellStyle name="Normal 5 2 2 10" xfId="28974"/>
    <cellStyle name="Normal 5 2 2 10 2" xfId="28975"/>
    <cellStyle name="Normal 5 2 2 10 3" xfId="28976"/>
    <cellStyle name="Normal 5 2 2 10 4" xfId="28977"/>
    <cellStyle name="Normal 5 2 2 11" xfId="28978"/>
    <cellStyle name="Normal 5 2 2 11 2" xfId="28979"/>
    <cellStyle name="Normal 5 2 2 11 3" xfId="28980"/>
    <cellStyle name="Normal 5 2 2 12" xfId="28981"/>
    <cellStyle name="Normal 5 2 2 12 2" xfId="28982"/>
    <cellStyle name="Normal 5 2 2 13" xfId="28983"/>
    <cellStyle name="Normal 5 2 2 14" xfId="28984"/>
    <cellStyle name="Normal 5 2 2 2" xfId="28985"/>
    <cellStyle name="Normal 5 2 2 2 2" xfId="28986"/>
    <cellStyle name="Normal 5 2 2 2 2 2" xfId="28987"/>
    <cellStyle name="Normal 5 2 2 2 2 2 2" xfId="28988"/>
    <cellStyle name="Normal 5 2 2 2 2 2 2 2" xfId="28989"/>
    <cellStyle name="Normal 5 2 2 2 2 2 2 3" xfId="28990"/>
    <cellStyle name="Normal 5 2 2 2 2 2 2 4" xfId="28991"/>
    <cellStyle name="Normal 5 2 2 2 2 2 3" xfId="28992"/>
    <cellStyle name="Normal 5 2 2 2 2 2 4" xfId="28993"/>
    <cellStyle name="Normal 5 2 2 2 2 2 5" xfId="28994"/>
    <cellStyle name="Normal 5 2 2 2 2 3" xfId="28995"/>
    <cellStyle name="Normal 5 2 2 2 2 3 2" xfId="28996"/>
    <cellStyle name="Normal 5 2 2 2 2 3 3" xfId="28997"/>
    <cellStyle name="Normal 5 2 2 2 2 3 4" xfId="28998"/>
    <cellStyle name="Normal 5 2 2 2 2 4" xfId="28999"/>
    <cellStyle name="Normal 5 2 2 2 2 5" xfId="29000"/>
    <cellStyle name="Normal 5 2 2 2 2 6" xfId="29001"/>
    <cellStyle name="Normal 5 2 2 2 3" xfId="29002"/>
    <cellStyle name="Normal 5 2 2 2 3 2" xfId="29003"/>
    <cellStyle name="Normal 5 2 2 2 3 2 2" xfId="29004"/>
    <cellStyle name="Normal 5 2 2 2 3 2 3" xfId="29005"/>
    <cellStyle name="Normal 5 2 2 2 3 2 4" xfId="29006"/>
    <cellStyle name="Normal 5 2 2 2 3 3" xfId="29007"/>
    <cellStyle name="Normal 5 2 2 2 3 4" xfId="29008"/>
    <cellStyle name="Normal 5 2 2 2 3 5" xfId="29009"/>
    <cellStyle name="Normal 5 2 2 2 4" xfId="29010"/>
    <cellStyle name="Normal 5 2 2 2 4 2" xfId="29011"/>
    <cellStyle name="Normal 5 2 2 2 4 3" xfId="29012"/>
    <cellStyle name="Normal 5 2 2 2 4 4" xfId="29013"/>
    <cellStyle name="Normal 5 2 2 2 5" xfId="29014"/>
    <cellStyle name="Normal 5 2 2 2 5 2" xfId="29015"/>
    <cellStyle name="Normal 5 2 2 2 5 3" xfId="29016"/>
    <cellStyle name="Normal 5 2 2 2 5 4" xfId="29017"/>
    <cellStyle name="Normal 5 2 2 2 6" xfId="29018"/>
    <cellStyle name="Normal 5 2 2 2 6 2" xfId="29019"/>
    <cellStyle name="Normal 5 2 2 2 6 3" xfId="29020"/>
    <cellStyle name="Normal 5 2 2 2 7" xfId="29021"/>
    <cellStyle name="Normal 5 2 2 2 8" xfId="29022"/>
    <cellStyle name="Normal 5 2 2 2 9" xfId="29023"/>
    <cellStyle name="Normal 5 2 2 3" xfId="29024"/>
    <cellStyle name="Normal 5 2 2 3 2" xfId="29025"/>
    <cellStyle name="Normal 5 2 2 3 2 2" xfId="29026"/>
    <cellStyle name="Normal 5 2 2 3 2 2 2" xfId="29027"/>
    <cellStyle name="Normal 5 2 2 3 2 2 2 2" xfId="29028"/>
    <cellStyle name="Normal 5 2 2 3 2 2 2 3" xfId="29029"/>
    <cellStyle name="Normal 5 2 2 3 2 2 2 4" xfId="29030"/>
    <cellStyle name="Normal 5 2 2 3 2 2 3" xfId="29031"/>
    <cellStyle name="Normal 5 2 2 3 2 2 4" xfId="29032"/>
    <cellStyle name="Normal 5 2 2 3 2 2 5" xfId="29033"/>
    <cellStyle name="Normal 5 2 2 3 2 3" xfId="29034"/>
    <cellStyle name="Normal 5 2 2 3 2 3 2" xfId="29035"/>
    <cellStyle name="Normal 5 2 2 3 2 3 3" xfId="29036"/>
    <cellStyle name="Normal 5 2 2 3 2 3 4" xfId="29037"/>
    <cellStyle name="Normal 5 2 2 3 2 4" xfId="29038"/>
    <cellStyle name="Normal 5 2 2 3 2 5" xfId="29039"/>
    <cellStyle name="Normal 5 2 2 3 2 6" xfId="29040"/>
    <cellStyle name="Normal 5 2 2 3 3" xfId="29041"/>
    <cellStyle name="Normal 5 2 2 3 3 2" xfId="29042"/>
    <cellStyle name="Normal 5 2 2 3 3 2 2" xfId="29043"/>
    <cellStyle name="Normal 5 2 2 3 3 2 3" xfId="29044"/>
    <cellStyle name="Normal 5 2 2 3 3 2 4" xfId="29045"/>
    <cellStyle name="Normal 5 2 2 3 3 3" xfId="29046"/>
    <cellStyle name="Normal 5 2 2 3 3 4" xfId="29047"/>
    <cellStyle name="Normal 5 2 2 3 3 5" xfId="29048"/>
    <cellStyle name="Normal 5 2 2 3 4" xfId="29049"/>
    <cellStyle name="Normal 5 2 2 3 4 2" xfId="29050"/>
    <cellStyle name="Normal 5 2 2 3 4 3" xfId="29051"/>
    <cellStyle name="Normal 5 2 2 3 4 4" xfId="29052"/>
    <cellStyle name="Normal 5 2 2 3 5" xfId="29053"/>
    <cellStyle name="Normal 5 2 2 3 5 2" xfId="29054"/>
    <cellStyle name="Normal 5 2 2 3 5 3" xfId="29055"/>
    <cellStyle name="Normal 5 2 2 3 5 4" xfId="29056"/>
    <cellStyle name="Normal 5 2 2 3 6" xfId="29057"/>
    <cellStyle name="Normal 5 2 2 3 6 2" xfId="29058"/>
    <cellStyle name="Normal 5 2 2 3 6 3" xfId="29059"/>
    <cellStyle name="Normal 5 2 2 3 7" xfId="29060"/>
    <cellStyle name="Normal 5 2 2 3 8" xfId="29061"/>
    <cellStyle name="Normal 5 2 2 3 9" xfId="29062"/>
    <cellStyle name="Normal 5 2 2 4" xfId="29063"/>
    <cellStyle name="Normal 5 2 2 4 2" xfId="29064"/>
    <cellStyle name="Normal 5 2 2 4 2 2" xfId="29065"/>
    <cellStyle name="Normal 5 2 2 4 2 2 2" xfId="29066"/>
    <cellStyle name="Normal 5 2 2 4 2 2 3" xfId="29067"/>
    <cellStyle name="Normal 5 2 2 4 2 2 4" xfId="29068"/>
    <cellStyle name="Normal 5 2 2 4 2 3" xfId="29069"/>
    <cellStyle name="Normal 5 2 2 4 2 4" xfId="29070"/>
    <cellStyle name="Normal 5 2 2 4 2 5" xfId="29071"/>
    <cellStyle name="Normal 5 2 2 4 3" xfId="29072"/>
    <cellStyle name="Normal 5 2 2 4 3 2" xfId="29073"/>
    <cellStyle name="Normal 5 2 2 4 3 3" xfId="29074"/>
    <cellStyle name="Normal 5 2 2 4 3 4" xfId="29075"/>
    <cellStyle name="Normal 5 2 2 4 4" xfId="29076"/>
    <cellStyle name="Normal 5 2 2 4 5" xfId="29077"/>
    <cellStyle name="Normal 5 2 2 4 6" xfId="29078"/>
    <cellStyle name="Normal 5 2 2 5" xfId="29079"/>
    <cellStyle name="Normal 5 2 2 5 2" xfId="29080"/>
    <cellStyle name="Normal 5 2 2 5 2 2" xfId="29081"/>
    <cellStyle name="Normal 5 2 2 5 2 2 2" xfId="29082"/>
    <cellStyle name="Normal 5 2 2 5 2 2 3" xfId="29083"/>
    <cellStyle name="Normal 5 2 2 5 2 2 4" xfId="29084"/>
    <cellStyle name="Normal 5 2 2 5 2 3" xfId="29085"/>
    <cellStyle name="Normal 5 2 2 5 2 4" xfId="29086"/>
    <cellStyle name="Normal 5 2 2 5 2 5" xfId="29087"/>
    <cellStyle name="Normal 5 2 2 5 3" xfId="29088"/>
    <cellStyle name="Normal 5 2 2 5 3 2" xfId="29089"/>
    <cellStyle name="Normal 5 2 2 5 3 3" xfId="29090"/>
    <cellStyle name="Normal 5 2 2 5 3 4" xfId="29091"/>
    <cellStyle name="Normal 5 2 2 5 4" xfId="29092"/>
    <cellStyle name="Normal 5 2 2 5 5" xfId="29093"/>
    <cellStyle name="Normal 5 2 2 5 6" xfId="29094"/>
    <cellStyle name="Normal 5 2 2 6" xfId="29095"/>
    <cellStyle name="Normal 5 2 2 6 2" xfId="29096"/>
    <cellStyle name="Normal 5 2 2 6 2 2" xfId="29097"/>
    <cellStyle name="Normal 5 2 2 6 2 2 2" xfId="29098"/>
    <cellStyle name="Normal 5 2 2 6 2 2 3" xfId="29099"/>
    <cellStyle name="Normal 5 2 2 6 2 2 4" xfId="29100"/>
    <cellStyle name="Normal 5 2 2 6 2 3" xfId="29101"/>
    <cellStyle name="Normal 5 2 2 6 2 4" xfId="29102"/>
    <cellStyle name="Normal 5 2 2 6 2 5" xfId="29103"/>
    <cellStyle name="Normal 5 2 2 6 3" xfId="29104"/>
    <cellStyle name="Normal 5 2 2 6 3 2" xfId="29105"/>
    <cellStyle name="Normal 5 2 2 6 3 3" xfId="29106"/>
    <cellStyle name="Normal 5 2 2 6 3 4" xfId="29107"/>
    <cellStyle name="Normal 5 2 2 6 4" xfId="29108"/>
    <cellStyle name="Normal 5 2 2 6 5" xfId="29109"/>
    <cellStyle name="Normal 5 2 2 6 6" xfId="29110"/>
    <cellStyle name="Normal 5 2 2 7" xfId="29111"/>
    <cellStyle name="Normal 5 2 2 7 2" xfId="29112"/>
    <cellStyle name="Normal 5 2 2 7 2 2" xfId="29113"/>
    <cellStyle name="Normal 5 2 2 7 2 3" xfId="29114"/>
    <cellStyle name="Normal 5 2 2 7 2 4" xfId="29115"/>
    <cellStyle name="Normal 5 2 2 7 3" xfId="29116"/>
    <cellStyle name="Normal 5 2 2 7 4" xfId="29117"/>
    <cellStyle name="Normal 5 2 2 7 5" xfId="29118"/>
    <cellStyle name="Normal 5 2 2 8" xfId="29119"/>
    <cellStyle name="Normal 5 2 2 8 2" xfId="29120"/>
    <cellStyle name="Normal 5 2 2 8 3" xfId="29121"/>
    <cellStyle name="Normal 5 2 2 8 4" xfId="29122"/>
    <cellStyle name="Normal 5 2 2 9" xfId="29123"/>
    <cellStyle name="Normal 5 2 2 9 2" xfId="29124"/>
    <cellStyle name="Normal 5 2 2 9 3" xfId="29125"/>
    <cellStyle name="Normal 5 2 2 9 4" xfId="29126"/>
    <cellStyle name="Normal 5 2 3" xfId="1265"/>
    <cellStyle name="Normal 5 2 3 10" xfId="29127"/>
    <cellStyle name="Normal 5 2 3 10 2" xfId="29128"/>
    <cellStyle name="Normal 5 2 3 10 3" xfId="29129"/>
    <cellStyle name="Normal 5 2 3 10 4" xfId="29130"/>
    <cellStyle name="Normal 5 2 3 11" xfId="29131"/>
    <cellStyle name="Normal 5 2 3 11 2" xfId="29132"/>
    <cellStyle name="Normal 5 2 3 11 3" xfId="29133"/>
    <cellStyle name="Normal 5 2 3 12" xfId="29134"/>
    <cellStyle name="Normal 5 2 3 12 2" xfId="29135"/>
    <cellStyle name="Normal 5 2 3 13" xfId="29136"/>
    <cellStyle name="Normal 5 2 3 14" xfId="29137"/>
    <cellStyle name="Normal 5 2 3 2" xfId="2474"/>
    <cellStyle name="Normal 5 2 3 2 2" xfId="26669"/>
    <cellStyle name="Normal 5 2 3 2 2 2" xfId="29138"/>
    <cellStyle name="Normal 5 2 3 2 2 2 2" xfId="29139"/>
    <cellStyle name="Normal 5 2 3 2 2 2 2 2" xfId="29140"/>
    <cellStyle name="Normal 5 2 3 2 2 2 2 3" xfId="29141"/>
    <cellStyle name="Normal 5 2 3 2 2 2 2 4" xfId="29142"/>
    <cellStyle name="Normal 5 2 3 2 2 2 3" xfId="29143"/>
    <cellStyle name="Normal 5 2 3 2 2 2 4" xfId="29144"/>
    <cellStyle name="Normal 5 2 3 2 2 2 5" xfId="29145"/>
    <cellStyle name="Normal 5 2 3 2 2 3" xfId="29146"/>
    <cellStyle name="Normal 5 2 3 2 2 3 2" xfId="29147"/>
    <cellStyle name="Normal 5 2 3 2 2 3 3" xfId="29148"/>
    <cellStyle name="Normal 5 2 3 2 2 3 4" xfId="29149"/>
    <cellStyle name="Normal 5 2 3 2 2 4" xfId="29150"/>
    <cellStyle name="Normal 5 2 3 2 2 5" xfId="29151"/>
    <cellStyle name="Normal 5 2 3 2 2 6" xfId="29152"/>
    <cellStyle name="Normal 5 2 3 2 3" xfId="29153"/>
    <cellStyle name="Normal 5 2 3 2 3 2" xfId="29154"/>
    <cellStyle name="Normal 5 2 3 2 3 2 2" xfId="29155"/>
    <cellStyle name="Normal 5 2 3 2 3 2 3" xfId="29156"/>
    <cellStyle name="Normal 5 2 3 2 3 2 4" xfId="29157"/>
    <cellStyle name="Normal 5 2 3 2 3 3" xfId="29158"/>
    <cellStyle name="Normal 5 2 3 2 3 4" xfId="29159"/>
    <cellStyle name="Normal 5 2 3 2 3 5" xfId="29160"/>
    <cellStyle name="Normal 5 2 3 2 4" xfId="29161"/>
    <cellStyle name="Normal 5 2 3 2 4 2" xfId="29162"/>
    <cellStyle name="Normal 5 2 3 2 4 3" xfId="29163"/>
    <cellStyle name="Normal 5 2 3 2 4 4" xfId="29164"/>
    <cellStyle name="Normal 5 2 3 2 5" xfId="29165"/>
    <cellStyle name="Normal 5 2 3 2 5 2" xfId="29166"/>
    <cellStyle name="Normal 5 2 3 2 5 3" xfId="29167"/>
    <cellStyle name="Normal 5 2 3 2 5 4" xfId="29168"/>
    <cellStyle name="Normal 5 2 3 2 6" xfId="29169"/>
    <cellStyle name="Normal 5 2 3 2 6 2" xfId="29170"/>
    <cellStyle name="Normal 5 2 3 2 6 3" xfId="29171"/>
    <cellStyle name="Normal 5 2 3 2 7" xfId="29172"/>
    <cellStyle name="Normal 5 2 3 2 8" xfId="29173"/>
    <cellStyle name="Normal 5 2 3 2 9" xfId="29174"/>
    <cellStyle name="Normal 5 2 3 3" xfId="26437"/>
    <cellStyle name="Normal 5 2 3 3 2" xfId="29175"/>
    <cellStyle name="Normal 5 2 3 3 2 2" xfId="29176"/>
    <cellStyle name="Normal 5 2 3 3 2 2 2" xfId="29177"/>
    <cellStyle name="Normal 5 2 3 3 2 2 2 2" xfId="29178"/>
    <cellStyle name="Normal 5 2 3 3 2 2 2 3" xfId="29179"/>
    <cellStyle name="Normal 5 2 3 3 2 2 2 4" xfId="29180"/>
    <cellStyle name="Normal 5 2 3 3 2 2 3" xfId="29181"/>
    <cellStyle name="Normal 5 2 3 3 2 2 4" xfId="29182"/>
    <cellStyle name="Normal 5 2 3 3 2 2 5" xfId="29183"/>
    <cellStyle name="Normal 5 2 3 3 2 3" xfId="29184"/>
    <cellStyle name="Normal 5 2 3 3 2 3 2" xfId="29185"/>
    <cellStyle name="Normal 5 2 3 3 2 3 3" xfId="29186"/>
    <cellStyle name="Normal 5 2 3 3 2 3 4" xfId="29187"/>
    <cellStyle name="Normal 5 2 3 3 2 4" xfId="29188"/>
    <cellStyle name="Normal 5 2 3 3 2 5" xfId="29189"/>
    <cellStyle name="Normal 5 2 3 3 2 6" xfId="29190"/>
    <cellStyle name="Normal 5 2 3 3 3" xfId="29191"/>
    <cellStyle name="Normal 5 2 3 3 3 2" xfId="29192"/>
    <cellStyle name="Normal 5 2 3 3 3 2 2" xfId="29193"/>
    <cellStyle name="Normal 5 2 3 3 3 2 3" xfId="29194"/>
    <cellStyle name="Normal 5 2 3 3 3 2 4" xfId="29195"/>
    <cellStyle name="Normal 5 2 3 3 3 3" xfId="29196"/>
    <cellStyle name="Normal 5 2 3 3 3 4" xfId="29197"/>
    <cellStyle name="Normal 5 2 3 3 3 5" xfId="29198"/>
    <cellStyle name="Normal 5 2 3 3 4" xfId="29199"/>
    <cellStyle name="Normal 5 2 3 3 4 2" xfId="29200"/>
    <cellStyle name="Normal 5 2 3 3 4 3" xfId="29201"/>
    <cellStyle name="Normal 5 2 3 3 4 4" xfId="29202"/>
    <cellStyle name="Normal 5 2 3 3 5" xfId="29203"/>
    <cellStyle name="Normal 5 2 3 3 5 2" xfId="29204"/>
    <cellStyle name="Normal 5 2 3 3 5 3" xfId="29205"/>
    <cellStyle name="Normal 5 2 3 3 5 4" xfId="29206"/>
    <cellStyle name="Normal 5 2 3 3 6" xfId="29207"/>
    <cellStyle name="Normal 5 2 3 3 6 2" xfId="29208"/>
    <cellStyle name="Normal 5 2 3 3 6 3" xfId="29209"/>
    <cellStyle name="Normal 5 2 3 3 7" xfId="29210"/>
    <cellStyle name="Normal 5 2 3 3 8" xfId="29211"/>
    <cellStyle name="Normal 5 2 3 3 9" xfId="29212"/>
    <cellStyle name="Normal 5 2 3 4" xfId="29213"/>
    <cellStyle name="Normal 5 2 3 4 2" xfId="29214"/>
    <cellStyle name="Normal 5 2 3 4 2 2" xfId="29215"/>
    <cellStyle name="Normal 5 2 3 4 2 2 2" xfId="29216"/>
    <cellStyle name="Normal 5 2 3 4 2 2 3" xfId="29217"/>
    <cellStyle name="Normal 5 2 3 4 2 2 4" xfId="29218"/>
    <cellStyle name="Normal 5 2 3 4 2 3" xfId="29219"/>
    <cellStyle name="Normal 5 2 3 4 2 4" xfId="29220"/>
    <cellStyle name="Normal 5 2 3 4 2 5" xfId="29221"/>
    <cellStyle name="Normal 5 2 3 4 3" xfId="29222"/>
    <cellStyle name="Normal 5 2 3 4 3 2" xfId="29223"/>
    <cellStyle name="Normal 5 2 3 4 3 3" xfId="29224"/>
    <cellStyle name="Normal 5 2 3 4 3 4" xfId="29225"/>
    <cellStyle name="Normal 5 2 3 4 4" xfId="29226"/>
    <cellStyle name="Normal 5 2 3 4 5" xfId="29227"/>
    <cellStyle name="Normal 5 2 3 4 6" xfId="29228"/>
    <cellStyle name="Normal 5 2 3 5" xfId="29229"/>
    <cellStyle name="Normal 5 2 3 5 2" xfId="29230"/>
    <cellStyle name="Normal 5 2 3 5 2 2" xfId="29231"/>
    <cellStyle name="Normal 5 2 3 5 2 2 2" xfId="29232"/>
    <cellStyle name="Normal 5 2 3 5 2 2 3" xfId="29233"/>
    <cellStyle name="Normal 5 2 3 5 2 2 4" xfId="29234"/>
    <cellStyle name="Normal 5 2 3 5 2 3" xfId="29235"/>
    <cellStyle name="Normal 5 2 3 5 2 4" xfId="29236"/>
    <cellStyle name="Normal 5 2 3 5 2 5" xfId="29237"/>
    <cellStyle name="Normal 5 2 3 5 3" xfId="29238"/>
    <cellStyle name="Normal 5 2 3 5 3 2" xfId="29239"/>
    <cellStyle name="Normal 5 2 3 5 3 3" xfId="29240"/>
    <cellStyle name="Normal 5 2 3 5 3 4" xfId="29241"/>
    <cellStyle name="Normal 5 2 3 5 4" xfId="29242"/>
    <cellStyle name="Normal 5 2 3 5 5" xfId="29243"/>
    <cellStyle name="Normal 5 2 3 5 6" xfId="29244"/>
    <cellStyle name="Normal 5 2 3 6" xfId="29245"/>
    <cellStyle name="Normal 5 2 3 6 2" xfId="29246"/>
    <cellStyle name="Normal 5 2 3 6 2 2" xfId="29247"/>
    <cellStyle name="Normal 5 2 3 6 2 2 2" xfId="29248"/>
    <cellStyle name="Normal 5 2 3 6 2 2 3" xfId="29249"/>
    <cellStyle name="Normal 5 2 3 6 2 2 4" xfId="29250"/>
    <cellStyle name="Normal 5 2 3 6 2 3" xfId="29251"/>
    <cellStyle name="Normal 5 2 3 6 2 4" xfId="29252"/>
    <cellStyle name="Normal 5 2 3 6 2 5" xfId="29253"/>
    <cellStyle name="Normal 5 2 3 6 3" xfId="29254"/>
    <cellStyle name="Normal 5 2 3 6 3 2" xfId="29255"/>
    <cellStyle name="Normal 5 2 3 6 3 3" xfId="29256"/>
    <cellStyle name="Normal 5 2 3 6 3 4" xfId="29257"/>
    <cellStyle name="Normal 5 2 3 6 4" xfId="29258"/>
    <cellStyle name="Normal 5 2 3 6 5" xfId="29259"/>
    <cellStyle name="Normal 5 2 3 6 6" xfId="29260"/>
    <cellStyle name="Normal 5 2 3 7" xfId="29261"/>
    <cellStyle name="Normal 5 2 3 7 2" xfId="29262"/>
    <cellStyle name="Normal 5 2 3 7 2 2" xfId="29263"/>
    <cellStyle name="Normal 5 2 3 7 2 3" xfId="29264"/>
    <cellStyle name="Normal 5 2 3 7 2 4" xfId="29265"/>
    <cellStyle name="Normal 5 2 3 7 3" xfId="29266"/>
    <cellStyle name="Normal 5 2 3 7 4" xfId="29267"/>
    <cellStyle name="Normal 5 2 3 7 5" xfId="29268"/>
    <cellStyle name="Normal 5 2 3 8" xfId="29269"/>
    <cellStyle name="Normal 5 2 3 8 2" xfId="29270"/>
    <cellStyle name="Normal 5 2 3 8 3" xfId="29271"/>
    <cellStyle name="Normal 5 2 3 8 4" xfId="29272"/>
    <cellStyle name="Normal 5 2 3 9" xfId="29273"/>
    <cellStyle name="Normal 5 2 3 9 2" xfId="29274"/>
    <cellStyle name="Normal 5 2 3 9 3" xfId="29275"/>
    <cellStyle name="Normal 5 2 3 9 4" xfId="29276"/>
    <cellStyle name="Normal 5 2 4" xfId="29277"/>
    <cellStyle name="Normal 5 2 4 2" xfId="29278"/>
    <cellStyle name="Normal 5 2 4 2 2" xfId="29279"/>
    <cellStyle name="Normal 5 2 4 2 2 2" xfId="29280"/>
    <cellStyle name="Normal 5 2 4 2 2 2 2" xfId="29281"/>
    <cellStyle name="Normal 5 2 4 2 2 2 3" xfId="29282"/>
    <cellStyle name="Normal 5 2 4 2 2 2 4" xfId="29283"/>
    <cellStyle name="Normal 5 2 4 2 2 3" xfId="29284"/>
    <cellStyle name="Normal 5 2 4 2 2 4" xfId="29285"/>
    <cellStyle name="Normal 5 2 4 2 2 5" xfId="29286"/>
    <cellStyle name="Normal 5 2 4 2 3" xfId="29287"/>
    <cellStyle name="Normal 5 2 4 2 3 2" xfId="29288"/>
    <cellStyle name="Normal 5 2 4 2 3 3" xfId="29289"/>
    <cellStyle name="Normal 5 2 4 2 3 4" xfId="29290"/>
    <cellStyle name="Normal 5 2 4 2 4" xfId="29291"/>
    <cellStyle name="Normal 5 2 4 2 5" xfId="29292"/>
    <cellStyle name="Normal 5 2 4 2 6" xfId="29293"/>
    <cellStyle name="Normal 5 2 4 3" xfId="29294"/>
    <cellStyle name="Normal 5 2 4 3 2" xfId="29295"/>
    <cellStyle name="Normal 5 2 4 3 2 2" xfId="29296"/>
    <cellStyle name="Normal 5 2 4 3 2 3" xfId="29297"/>
    <cellStyle name="Normal 5 2 4 3 2 4" xfId="29298"/>
    <cellStyle name="Normal 5 2 4 3 3" xfId="29299"/>
    <cellStyle name="Normal 5 2 4 3 4" xfId="29300"/>
    <cellStyle name="Normal 5 2 4 3 5" xfId="29301"/>
    <cellStyle name="Normal 5 2 4 4" xfId="29302"/>
    <cellStyle name="Normal 5 2 4 4 2" xfId="29303"/>
    <cellStyle name="Normal 5 2 4 4 3" xfId="29304"/>
    <cellStyle name="Normal 5 2 4 4 4" xfId="29305"/>
    <cellStyle name="Normal 5 2 4 5" xfId="29306"/>
    <cellStyle name="Normal 5 2 4 5 2" xfId="29307"/>
    <cellStyle name="Normal 5 2 4 5 3" xfId="29308"/>
    <cellStyle name="Normal 5 2 4 5 4" xfId="29309"/>
    <cellStyle name="Normal 5 2 4 6" xfId="29310"/>
    <cellStyle name="Normal 5 2 4 6 2" xfId="29311"/>
    <cellStyle name="Normal 5 2 4 6 3" xfId="29312"/>
    <cellStyle name="Normal 5 2 4 7" xfId="29313"/>
    <cellStyle name="Normal 5 2 4 8" xfId="29314"/>
    <cellStyle name="Normal 5 2 4 9" xfId="29315"/>
    <cellStyle name="Normal 5 2 5" xfId="29316"/>
    <cellStyle name="Normal 5 2 5 2" xfId="29317"/>
    <cellStyle name="Normal 5 2 5 2 2" xfId="29318"/>
    <cellStyle name="Normal 5 2 5 2 2 2" xfId="29319"/>
    <cellStyle name="Normal 5 2 5 2 2 2 2" xfId="29320"/>
    <cellStyle name="Normal 5 2 5 2 2 2 3" xfId="29321"/>
    <cellStyle name="Normal 5 2 5 2 2 2 4" xfId="29322"/>
    <cellStyle name="Normal 5 2 5 2 2 3" xfId="29323"/>
    <cellStyle name="Normal 5 2 5 2 2 4" xfId="29324"/>
    <cellStyle name="Normal 5 2 5 2 2 5" xfId="29325"/>
    <cellStyle name="Normal 5 2 5 2 3" xfId="29326"/>
    <cellStyle name="Normal 5 2 5 2 3 2" xfId="29327"/>
    <cellStyle name="Normal 5 2 5 2 3 3" xfId="29328"/>
    <cellStyle name="Normal 5 2 5 2 3 4" xfId="29329"/>
    <cellStyle name="Normal 5 2 5 2 4" xfId="29330"/>
    <cellStyle name="Normal 5 2 5 2 5" xfId="29331"/>
    <cellStyle name="Normal 5 2 5 2 6" xfId="29332"/>
    <cellStyle name="Normal 5 2 5 3" xfId="29333"/>
    <cellStyle name="Normal 5 2 5 3 2" xfId="29334"/>
    <cellStyle name="Normal 5 2 5 3 2 2" xfId="29335"/>
    <cellStyle name="Normal 5 2 5 3 2 3" xfId="29336"/>
    <cellStyle name="Normal 5 2 5 3 2 4" xfId="29337"/>
    <cellStyle name="Normal 5 2 5 3 3" xfId="29338"/>
    <cellStyle name="Normal 5 2 5 3 4" xfId="29339"/>
    <cellStyle name="Normal 5 2 5 3 5" xfId="29340"/>
    <cellStyle name="Normal 5 2 5 4" xfId="29341"/>
    <cellStyle name="Normal 5 2 5 4 2" xfId="29342"/>
    <cellStyle name="Normal 5 2 5 4 3" xfId="29343"/>
    <cellStyle name="Normal 5 2 5 4 4" xfId="29344"/>
    <cellStyle name="Normal 5 2 5 5" xfId="29345"/>
    <cellStyle name="Normal 5 2 5 5 2" xfId="29346"/>
    <cellStyle name="Normal 5 2 5 5 3" xfId="29347"/>
    <cellStyle name="Normal 5 2 5 5 4" xfId="29348"/>
    <cellStyle name="Normal 5 2 5 6" xfId="29349"/>
    <cellStyle name="Normal 5 2 5 6 2" xfId="29350"/>
    <cellStyle name="Normal 5 2 5 6 3" xfId="29351"/>
    <cellStyle name="Normal 5 2 5 7" xfId="29352"/>
    <cellStyle name="Normal 5 2 5 8" xfId="29353"/>
    <cellStyle name="Normal 5 2 5 9" xfId="29354"/>
    <cellStyle name="Normal 5 2 6" xfId="29355"/>
    <cellStyle name="Normal 5 2 6 2" xfId="29356"/>
    <cellStyle name="Normal 5 2 6 2 2" xfId="29357"/>
    <cellStyle name="Normal 5 2 6 2 2 2" xfId="29358"/>
    <cellStyle name="Normal 5 2 6 2 2 3" xfId="29359"/>
    <cellStyle name="Normal 5 2 6 2 2 4" xfId="29360"/>
    <cellStyle name="Normal 5 2 6 2 3" xfId="29361"/>
    <cellStyle name="Normal 5 2 6 2 4" xfId="29362"/>
    <cellStyle name="Normal 5 2 6 2 5" xfId="29363"/>
    <cellStyle name="Normal 5 2 6 3" xfId="29364"/>
    <cellStyle name="Normal 5 2 6 3 2" xfId="29365"/>
    <cellStyle name="Normal 5 2 6 3 3" xfId="29366"/>
    <cellStyle name="Normal 5 2 6 3 4" xfId="29367"/>
    <cellStyle name="Normal 5 2 6 4" xfId="29368"/>
    <cellStyle name="Normal 5 2 6 5" xfId="29369"/>
    <cellStyle name="Normal 5 2 6 6" xfId="29370"/>
    <cellStyle name="Normal 5 2 7" xfId="29371"/>
    <cellStyle name="Normal 5 2 7 2" xfId="29372"/>
    <cellStyle name="Normal 5 2 7 2 2" xfId="29373"/>
    <cellStyle name="Normal 5 2 7 2 2 2" xfId="29374"/>
    <cellStyle name="Normal 5 2 7 2 2 3" xfId="29375"/>
    <cellStyle name="Normal 5 2 7 2 2 4" xfId="29376"/>
    <cellStyle name="Normal 5 2 7 2 3" xfId="29377"/>
    <cellStyle name="Normal 5 2 7 2 4" xfId="29378"/>
    <cellStyle name="Normal 5 2 7 2 5" xfId="29379"/>
    <cellStyle name="Normal 5 2 7 3" xfId="29380"/>
    <cellStyle name="Normal 5 2 7 3 2" xfId="29381"/>
    <cellStyle name="Normal 5 2 7 3 3" xfId="29382"/>
    <cellStyle name="Normal 5 2 7 3 4" xfId="29383"/>
    <cellStyle name="Normal 5 2 7 4" xfId="29384"/>
    <cellStyle name="Normal 5 2 7 5" xfId="29385"/>
    <cellStyle name="Normal 5 2 7 6" xfId="29386"/>
    <cellStyle name="Normal 5 2 8" xfId="29387"/>
    <cellStyle name="Normal 5 2 8 2" xfId="29388"/>
    <cellStyle name="Normal 5 2 8 2 2" xfId="29389"/>
    <cellStyle name="Normal 5 2 8 2 2 2" xfId="29390"/>
    <cellStyle name="Normal 5 2 8 2 2 3" xfId="29391"/>
    <cellStyle name="Normal 5 2 8 2 2 4" xfId="29392"/>
    <cellStyle name="Normal 5 2 8 2 3" xfId="29393"/>
    <cellStyle name="Normal 5 2 8 2 4" xfId="29394"/>
    <cellStyle name="Normal 5 2 8 2 5" xfId="29395"/>
    <cellStyle name="Normal 5 2 8 3" xfId="29396"/>
    <cellStyle name="Normal 5 2 8 3 2" xfId="29397"/>
    <cellStyle name="Normal 5 2 8 3 3" xfId="29398"/>
    <cellStyle name="Normal 5 2 8 3 4" xfId="29399"/>
    <cellStyle name="Normal 5 2 8 4" xfId="29400"/>
    <cellStyle name="Normal 5 2 8 5" xfId="29401"/>
    <cellStyle name="Normal 5 2 8 6" xfId="29402"/>
    <cellStyle name="Normal 5 2 9" xfId="29403"/>
    <cellStyle name="Normal 5 2 9 2" xfId="29404"/>
    <cellStyle name="Normal 5 2 9 2 2" xfId="29405"/>
    <cellStyle name="Normal 5 2 9 2 3" xfId="29406"/>
    <cellStyle name="Normal 5 2 9 2 4" xfId="29407"/>
    <cellStyle name="Normal 5 2 9 3" xfId="29408"/>
    <cellStyle name="Normal 5 2 9 4" xfId="29409"/>
    <cellStyle name="Normal 5 2 9 5" xfId="29410"/>
    <cellStyle name="Normal 5 3" xfId="1266"/>
    <cellStyle name="Normal 5 3 10" xfId="29411"/>
    <cellStyle name="Normal 5 3 10 2" xfId="29412"/>
    <cellStyle name="Normal 5 3 10 3" xfId="29413"/>
    <cellStyle name="Normal 5 3 10 4" xfId="29414"/>
    <cellStyle name="Normal 5 3 11" xfId="29415"/>
    <cellStyle name="Normal 5 3 11 2" xfId="29416"/>
    <cellStyle name="Normal 5 3 11 3" xfId="29417"/>
    <cellStyle name="Normal 5 3 12" xfId="29418"/>
    <cellStyle name="Normal 5 3 12 2" xfId="29419"/>
    <cellStyle name="Normal 5 3 13" xfId="29420"/>
    <cellStyle name="Normal 5 3 14" xfId="29421"/>
    <cellStyle name="Normal 5 3 2" xfId="1267"/>
    <cellStyle name="Normal 5 3 2 2" xfId="29422"/>
    <cellStyle name="Normal 5 3 2 2 2" xfId="29423"/>
    <cellStyle name="Normal 5 3 2 2 2 2" xfId="29424"/>
    <cellStyle name="Normal 5 3 2 2 2 2 2" xfId="29425"/>
    <cellStyle name="Normal 5 3 2 2 2 2 3" xfId="29426"/>
    <cellStyle name="Normal 5 3 2 2 2 2 4" xfId="29427"/>
    <cellStyle name="Normal 5 3 2 2 2 3" xfId="29428"/>
    <cellStyle name="Normal 5 3 2 2 2 4" xfId="29429"/>
    <cellStyle name="Normal 5 3 2 2 2 5" xfId="29430"/>
    <cellStyle name="Normal 5 3 2 2 3" xfId="29431"/>
    <cellStyle name="Normal 5 3 2 2 3 2" xfId="29432"/>
    <cellStyle name="Normal 5 3 2 2 3 3" xfId="29433"/>
    <cellStyle name="Normal 5 3 2 2 3 4" xfId="29434"/>
    <cellStyle name="Normal 5 3 2 2 4" xfId="29435"/>
    <cellStyle name="Normal 5 3 2 2 5" xfId="29436"/>
    <cellStyle name="Normal 5 3 2 2 6" xfId="29437"/>
    <cellStyle name="Normal 5 3 2 3" xfId="29438"/>
    <cellStyle name="Normal 5 3 2 3 2" xfId="29439"/>
    <cellStyle name="Normal 5 3 2 3 2 2" xfId="29440"/>
    <cellStyle name="Normal 5 3 2 3 2 3" xfId="29441"/>
    <cellStyle name="Normal 5 3 2 3 2 4" xfId="29442"/>
    <cellStyle name="Normal 5 3 2 3 3" xfId="29443"/>
    <cellStyle name="Normal 5 3 2 3 4" xfId="29444"/>
    <cellStyle name="Normal 5 3 2 3 5" xfId="29445"/>
    <cellStyle name="Normal 5 3 2 4" xfId="29446"/>
    <cellStyle name="Normal 5 3 2 4 2" xfId="29447"/>
    <cellStyle name="Normal 5 3 2 4 3" xfId="29448"/>
    <cellStyle name="Normal 5 3 2 4 4" xfId="29449"/>
    <cellStyle name="Normal 5 3 2 5" xfId="29450"/>
    <cellStyle name="Normal 5 3 2 5 2" xfId="29451"/>
    <cellStyle name="Normal 5 3 2 5 3" xfId="29452"/>
    <cellStyle name="Normal 5 3 2 5 4" xfId="29453"/>
    <cellStyle name="Normal 5 3 2 6" xfId="29454"/>
    <cellStyle name="Normal 5 3 2 6 2" xfId="29455"/>
    <cellStyle name="Normal 5 3 2 6 3" xfId="29456"/>
    <cellStyle name="Normal 5 3 2 7" xfId="29457"/>
    <cellStyle name="Normal 5 3 2 8" xfId="29458"/>
    <cellStyle name="Normal 5 3 2 9" xfId="29459"/>
    <cellStyle name="Normal 5 3 3" xfId="29460"/>
    <cellStyle name="Normal 5 3 3 2" xfId="29461"/>
    <cellStyle name="Normal 5 3 3 2 2" xfId="29462"/>
    <cellStyle name="Normal 5 3 3 2 2 2" xfId="29463"/>
    <cellStyle name="Normal 5 3 3 2 2 2 2" xfId="29464"/>
    <cellStyle name="Normal 5 3 3 2 2 2 3" xfId="29465"/>
    <cellStyle name="Normal 5 3 3 2 2 2 4" xfId="29466"/>
    <cellStyle name="Normal 5 3 3 2 2 3" xfId="29467"/>
    <cellStyle name="Normal 5 3 3 2 2 4" xfId="29468"/>
    <cellStyle name="Normal 5 3 3 2 2 5" xfId="29469"/>
    <cellStyle name="Normal 5 3 3 2 3" xfId="29470"/>
    <cellStyle name="Normal 5 3 3 2 3 2" xfId="29471"/>
    <cellStyle name="Normal 5 3 3 2 3 3" xfId="29472"/>
    <cellStyle name="Normal 5 3 3 2 3 4" xfId="29473"/>
    <cellStyle name="Normal 5 3 3 2 4" xfId="29474"/>
    <cellStyle name="Normal 5 3 3 2 5" xfId="29475"/>
    <cellStyle name="Normal 5 3 3 2 6" xfId="29476"/>
    <cellStyle name="Normal 5 3 3 3" xfId="29477"/>
    <cellStyle name="Normal 5 3 3 3 2" xfId="29478"/>
    <cellStyle name="Normal 5 3 3 3 2 2" xfId="29479"/>
    <cellStyle name="Normal 5 3 3 3 2 3" xfId="29480"/>
    <cellStyle name="Normal 5 3 3 3 2 4" xfId="29481"/>
    <cellStyle name="Normal 5 3 3 3 3" xfId="29482"/>
    <cellStyle name="Normal 5 3 3 3 4" xfId="29483"/>
    <cellStyle name="Normal 5 3 3 3 5" xfId="29484"/>
    <cellStyle name="Normal 5 3 3 4" xfId="29485"/>
    <cellStyle name="Normal 5 3 3 4 2" xfId="29486"/>
    <cellStyle name="Normal 5 3 3 4 3" xfId="29487"/>
    <cellStyle name="Normal 5 3 3 4 4" xfId="29488"/>
    <cellStyle name="Normal 5 3 3 5" xfId="29489"/>
    <cellStyle name="Normal 5 3 3 5 2" xfId="29490"/>
    <cellStyle name="Normal 5 3 3 5 3" xfId="29491"/>
    <cellStyle name="Normal 5 3 3 5 4" xfId="29492"/>
    <cellStyle name="Normal 5 3 3 6" xfId="29493"/>
    <cellStyle name="Normal 5 3 3 6 2" xfId="29494"/>
    <cellStyle name="Normal 5 3 3 6 3" xfId="29495"/>
    <cellStyle name="Normal 5 3 3 7" xfId="29496"/>
    <cellStyle name="Normal 5 3 3 8" xfId="29497"/>
    <cellStyle name="Normal 5 3 3 9" xfId="29498"/>
    <cellStyle name="Normal 5 3 4" xfId="29499"/>
    <cellStyle name="Normal 5 3 4 2" xfId="29500"/>
    <cellStyle name="Normal 5 3 4 2 2" xfId="29501"/>
    <cellStyle name="Normal 5 3 4 2 2 2" xfId="29502"/>
    <cellStyle name="Normal 5 3 4 2 2 3" xfId="29503"/>
    <cellStyle name="Normal 5 3 4 2 2 4" xfId="29504"/>
    <cellStyle name="Normal 5 3 4 2 3" xfId="29505"/>
    <cellStyle name="Normal 5 3 4 2 4" xfId="29506"/>
    <cellStyle name="Normal 5 3 4 2 5" xfId="29507"/>
    <cellStyle name="Normal 5 3 4 3" xfId="29508"/>
    <cellStyle name="Normal 5 3 4 3 2" xfId="29509"/>
    <cellStyle name="Normal 5 3 4 3 3" xfId="29510"/>
    <cellStyle name="Normal 5 3 4 3 4" xfId="29511"/>
    <cellStyle name="Normal 5 3 4 4" xfId="29512"/>
    <cellStyle name="Normal 5 3 4 5" xfId="29513"/>
    <cellStyle name="Normal 5 3 4 6" xfId="29514"/>
    <cellStyle name="Normal 5 3 5" xfId="29515"/>
    <cellStyle name="Normal 5 3 5 2" xfId="29516"/>
    <cellStyle name="Normal 5 3 5 2 2" xfId="29517"/>
    <cellStyle name="Normal 5 3 5 2 2 2" xfId="29518"/>
    <cellStyle name="Normal 5 3 5 2 2 3" xfId="29519"/>
    <cellStyle name="Normal 5 3 5 2 2 4" xfId="29520"/>
    <cellStyle name="Normal 5 3 5 2 3" xfId="29521"/>
    <cellStyle name="Normal 5 3 5 2 4" xfId="29522"/>
    <cellStyle name="Normal 5 3 5 2 5" xfId="29523"/>
    <cellStyle name="Normal 5 3 5 3" xfId="29524"/>
    <cellStyle name="Normal 5 3 5 3 2" xfId="29525"/>
    <cellStyle name="Normal 5 3 5 3 3" xfId="29526"/>
    <cellStyle name="Normal 5 3 5 3 4" xfId="29527"/>
    <cellStyle name="Normal 5 3 5 4" xfId="29528"/>
    <cellStyle name="Normal 5 3 5 5" xfId="29529"/>
    <cellStyle name="Normal 5 3 5 6" xfId="29530"/>
    <cellStyle name="Normal 5 3 6" xfId="29531"/>
    <cellStyle name="Normal 5 3 6 2" xfId="29532"/>
    <cellStyle name="Normal 5 3 6 2 2" xfId="29533"/>
    <cellStyle name="Normal 5 3 6 2 2 2" xfId="29534"/>
    <cellStyle name="Normal 5 3 6 2 2 3" xfId="29535"/>
    <cellStyle name="Normal 5 3 6 2 2 4" xfId="29536"/>
    <cellStyle name="Normal 5 3 6 2 3" xfId="29537"/>
    <cellStyle name="Normal 5 3 6 2 4" xfId="29538"/>
    <cellStyle name="Normal 5 3 6 2 5" xfId="29539"/>
    <cellStyle name="Normal 5 3 6 3" xfId="29540"/>
    <cellStyle name="Normal 5 3 6 3 2" xfId="29541"/>
    <cellStyle name="Normal 5 3 6 3 3" xfId="29542"/>
    <cellStyle name="Normal 5 3 6 3 4" xfId="29543"/>
    <cellStyle name="Normal 5 3 6 4" xfId="29544"/>
    <cellStyle name="Normal 5 3 6 5" xfId="29545"/>
    <cellStyle name="Normal 5 3 6 6" xfId="29546"/>
    <cellStyle name="Normal 5 3 7" xfId="29547"/>
    <cellStyle name="Normal 5 3 7 2" xfId="29548"/>
    <cellStyle name="Normal 5 3 7 2 2" xfId="29549"/>
    <cellStyle name="Normal 5 3 7 2 3" xfId="29550"/>
    <cellStyle name="Normal 5 3 7 2 4" xfId="29551"/>
    <cellStyle name="Normal 5 3 7 3" xfId="29552"/>
    <cellStyle name="Normal 5 3 7 4" xfId="29553"/>
    <cellStyle name="Normal 5 3 7 5" xfId="29554"/>
    <cellStyle name="Normal 5 3 8" xfId="29555"/>
    <cellStyle name="Normal 5 3 8 2" xfId="29556"/>
    <cellStyle name="Normal 5 3 8 3" xfId="29557"/>
    <cellStyle name="Normal 5 3 8 4" xfId="29558"/>
    <cellStyle name="Normal 5 3 9" xfId="29559"/>
    <cellStyle name="Normal 5 3 9 2" xfId="29560"/>
    <cellStyle name="Normal 5 3 9 3" xfId="29561"/>
    <cellStyle name="Normal 5 3 9 4" xfId="29562"/>
    <cellStyle name="Normal 5 4" xfId="1268"/>
    <cellStyle name="Normal 5 4 10" xfId="29563"/>
    <cellStyle name="Normal 5 4 10 2" xfId="29564"/>
    <cellStyle name="Normal 5 4 10 3" xfId="29565"/>
    <cellStyle name="Normal 5 4 10 4" xfId="29566"/>
    <cellStyle name="Normal 5 4 11" xfId="29567"/>
    <cellStyle name="Normal 5 4 11 2" xfId="29568"/>
    <cellStyle name="Normal 5 4 11 3" xfId="29569"/>
    <cellStyle name="Normal 5 4 12" xfId="29570"/>
    <cellStyle name="Normal 5 4 12 2" xfId="29571"/>
    <cellStyle name="Normal 5 4 13" xfId="29572"/>
    <cellStyle name="Normal 5 4 14" xfId="29573"/>
    <cellStyle name="Normal 5 4 2" xfId="29574"/>
    <cellStyle name="Normal 5 4 2 2" xfId="29575"/>
    <cellStyle name="Normal 5 4 2 2 2" xfId="29576"/>
    <cellStyle name="Normal 5 4 2 2 2 2" xfId="29577"/>
    <cellStyle name="Normal 5 4 2 2 2 2 2" xfId="29578"/>
    <cellStyle name="Normal 5 4 2 2 2 2 3" xfId="29579"/>
    <cellStyle name="Normal 5 4 2 2 2 2 4" xfId="29580"/>
    <cellStyle name="Normal 5 4 2 2 2 3" xfId="29581"/>
    <cellStyle name="Normal 5 4 2 2 2 4" xfId="29582"/>
    <cellStyle name="Normal 5 4 2 2 2 5" xfId="29583"/>
    <cellStyle name="Normal 5 4 2 2 3" xfId="29584"/>
    <cellStyle name="Normal 5 4 2 2 3 2" xfId="29585"/>
    <cellStyle name="Normal 5 4 2 2 3 3" xfId="29586"/>
    <cellStyle name="Normal 5 4 2 2 3 4" xfId="29587"/>
    <cellStyle name="Normal 5 4 2 2 4" xfId="29588"/>
    <cellStyle name="Normal 5 4 2 2 5" xfId="29589"/>
    <cellStyle name="Normal 5 4 2 2 6" xfId="29590"/>
    <cellStyle name="Normal 5 4 2 3" xfId="29591"/>
    <cellStyle name="Normal 5 4 2 3 2" xfId="29592"/>
    <cellStyle name="Normal 5 4 2 3 2 2" xfId="29593"/>
    <cellStyle name="Normal 5 4 2 3 2 3" xfId="29594"/>
    <cellStyle name="Normal 5 4 2 3 2 4" xfId="29595"/>
    <cellStyle name="Normal 5 4 2 3 3" xfId="29596"/>
    <cellStyle name="Normal 5 4 2 3 4" xfId="29597"/>
    <cellStyle name="Normal 5 4 2 3 5" xfId="29598"/>
    <cellStyle name="Normal 5 4 2 4" xfId="29599"/>
    <cellStyle name="Normal 5 4 2 4 2" xfId="29600"/>
    <cellStyle name="Normal 5 4 2 4 3" xfId="29601"/>
    <cellStyle name="Normal 5 4 2 4 4" xfId="29602"/>
    <cellStyle name="Normal 5 4 2 5" xfId="29603"/>
    <cellStyle name="Normal 5 4 2 5 2" xfId="29604"/>
    <cellStyle name="Normal 5 4 2 5 3" xfId="29605"/>
    <cellStyle name="Normal 5 4 2 5 4" xfId="29606"/>
    <cellStyle name="Normal 5 4 2 6" xfId="29607"/>
    <cellStyle name="Normal 5 4 2 6 2" xfId="29608"/>
    <cellStyle name="Normal 5 4 2 6 3" xfId="29609"/>
    <cellStyle name="Normal 5 4 2 7" xfId="29610"/>
    <cellStyle name="Normal 5 4 2 8" xfId="29611"/>
    <cellStyle name="Normal 5 4 2 9" xfId="29612"/>
    <cellStyle name="Normal 5 4 3" xfId="29613"/>
    <cellStyle name="Normal 5 4 3 2" xfId="29614"/>
    <cellStyle name="Normal 5 4 3 2 2" xfId="29615"/>
    <cellStyle name="Normal 5 4 3 2 2 2" xfId="29616"/>
    <cellStyle name="Normal 5 4 3 2 2 2 2" xfId="29617"/>
    <cellStyle name="Normal 5 4 3 2 2 2 3" xfId="29618"/>
    <cellStyle name="Normal 5 4 3 2 2 2 4" xfId="29619"/>
    <cellStyle name="Normal 5 4 3 2 2 3" xfId="29620"/>
    <cellStyle name="Normal 5 4 3 2 2 4" xfId="29621"/>
    <cellStyle name="Normal 5 4 3 2 2 5" xfId="29622"/>
    <cellStyle name="Normal 5 4 3 2 3" xfId="29623"/>
    <cellStyle name="Normal 5 4 3 2 3 2" xfId="29624"/>
    <cellStyle name="Normal 5 4 3 2 3 3" xfId="29625"/>
    <cellStyle name="Normal 5 4 3 2 3 4" xfId="29626"/>
    <cellStyle name="Normal 5 4 3 2 4" xfId="29627"/>
    <cellStyle name="Normal 5 4 3 2 5" xfId="29628"/>
    <cellStyle name="Normal 5 4 3 2 6" xfId="29629"/>
    <cellStyle name="Normal 5 4 3 3" xfId="29630"/>
    <cellStyle name="Normal 5 4 3 3 2" xfId="29631"/>
    <cellStyle name="Normal 5 4 3 3 2 2" xfId="29632"/>
    <cellStyle name="Normal 5 4 3 3 2 3" xfId="29633"/>
    <cellStyle name="Normal 5 4 3 3 2 4" xfId="29634"/>
    <cellStyle name="Normal 5 4 3 3 3" xfId="29635"/>
    <cellStyle name="Normal 5 4 3 3 4" xfId="29636"/>
    <cellStyle name="Normal 5 4 3 3 5" xfId="29637"/>
    <cellStyle name="Normal 5 4 3 4" xfId="29638"/>
    <cellStyle name="Normal 5 4 3 4 2" xfId="29639"/>
    <cellStyle name="Normal 5 4 3 4 3" xfId="29640"/>
    <cellStyle name="Normal 5 4 3 4 4" xfId="29641"/>
    <cellStyle name="Normal 5 4 3 5" xfId="29642"/>
    <cellStyle name="Normal 5 4 3 5 2" xfId="29643"/>
    <cellStyle name="Normal 5 4 3 5 3" xfId="29644"/>
    <cellStyle name="Normal 5 4 3 5 4" xfId="29645"/>
    <cellStyle name="Normal 5 4 3 6" xfId="29646"/>
    <cellStyle name="Normal 5 4 3 6 2" xfId="29647"/>
    <cellStyle name="Normal 5 4 3 6 3" xfId="29648"/>
    <cellStyle name="Normal 5 4 3 7" xfId="29649"/>
    <cellStyle name="Normal 5 4 3 8" xfId="29650"/>
    <cellStyle name="Normal 5 4 3 9" xfId="29651"/>
    <cellStyle name="Normal 5 4 4" xfId="29652"/>
    <cellStyle name="Normal 5 4 4 2" xfId="29653"/>
    <cellStyle name="Normal 5 4 4 2 2" xfId="29654"/>
    <cellStyle name="Normal 5 4 4 2 2 2" xfId="29655"/>
    <cellStyle name="Normal 5 4 4 2 2 3" xfId="29656"/>
    <cellStyle name="Normal 5 4 4 2 2 4" xfId="29657"/>
    <cellStyle name="Normal 5 4 4 2 3" xfId="29658"/>
    <cellStyle name="Normal 5 4 4 2 4" xfId="29659"/>
    <cellStyle name="Normal 5 4 4 2 5" xfId="29660"/>
    <cellStyle name="Normal 5 4 4 3" xfId="29661"/>
    <cellStyle name="Normal 5 4 4 3 2" xfId="29662"/>
    <cellStyle name="Normal 5 4 4 3 3" xfId="29663"/>
    <cellStyle name="Normal 5 4 4 3 4" xfId="29664"/>
    <cellStyle name="Normal 5 4 4 4" xfId="29665"/>
    <cellStyle name="Normal 5 4 4 5" xfId="29666"/>
    <cellStyle name="Normal 5 4 4 6" xfId="29667"/>
    <cellStyle name="Normal 5 4 5" xfId="29668"/>
    <cellStyle name="Normal 5 4 5 2" xfId="29669"/>
    <cellStyle name="Normal 5 4 5 2 2" xfId="29670"/>
    <cellStyle name="Normal 5 4 5 2 2 2" xfId="29671"/>
    <cellStyle name="Normal 5 4 5 2 2 3" xfId="29672"/>
    <cellStyle name="Normal 5 4 5 2 2 4" xfId="29673"/>
    <cellStyle name="Normal 5 4 5 2 3" xfId="29674"/>
    <cellStyle name="Normal 5 4 5 2 4" xfId="29675"/>
    <cellStyle name="Normal 5 4 5 2 5" xfId="29676"/>
    <cellStyle name="Normal 5 4 5 3" xfId="29677"/>
    <cellStyle name="Normal 5 4 5 3 2" xfId="29678"/>
    <cellStyle name="Normal 5 4 5 3 3" xfId="29679"/>
    <cellStyle name="Normal 5 4 5 3 4" xfId="29680"/>
    <cellStyle name="Normal 5 4 5 4" xfId="29681"/>
    <cellStyle name="Normal 5 4 5 5" xfId="29682"/>
    <cellStyle name="Normal 5 4 5 6" xfId="29683"/>
    <cellStyle name="Normal 5 4 6" xfId="29684"/>
    <cellStyle name="Normal 5 4 6 2" xfId="29685"/>
    <cellStyle name="Normal 5 4 6 2 2" xfId="29686"/>
    <cellStyle name="Normal 5 4 6 2 2 2" xfId="29687"/>
    <cellStyle name="Normal 5 4 6 2 2 3" xfId="29688"/>
    <cellStyle name="Normal 5 4 6 2 2 4" xfId="29689"/>
    <cellStyle name="Normal 5 4 6 2 3" xfId="29690"/>
    <cellStyle name="Normal 5 4 6 2 4" xfId="29691"/>
    <cellStyle name="Normal 5 4 6 2 5" xfId="29692"/>
    <cellStyle name="Normal 5 4 6 3" xfId="29693"/>
    <cellStyle name="Normal 5 4 6 3 2" xfId="29694"/>
    <cellStyle name="Normal 5 4 6 3 3" xfId="29695"/>
    <cellStyle name="Normal 5 4 6 3 4" xfId="29696"/>
    <cellStyle name="Normal 5 4 6 4" xfId="29697"/>
    <cellStyle name="Normal 5 4 6 5" xfId="29698"/>
    <cellStyle name="Normal 5 4 6 6" xfId="29699"/>
    <cellStyle name="Normal 5 4 7" xfId="29700"/>
    <cellStyle name="Normal 5 4 7 2" xfId="29701"/>
    <cellStyle name="Normal 5 4 7 2 2" xfId="29702"/>
    <cellStyle name="Normal 5 4 7 2 3" xfId="29703"/>
    <cellStyle name="Normal 5 4 7 2 4" xfId="29704"/>
    <cellStyle name="Normal 5 4 7 3" xfId="29705"/>
    <cellStyle name="Normal 5 4 7 4" xfId="29706"/>
    <cellStyle name="Normal 5 4 7 5" xfId="29707"/>
    <cellStyle name="Normal 5 4 8" xfId="29708"/>
    <cellStyle name="Normal 5 4 8 2" xfId="29709"/>
    <cellStyle name="Normal 5 4 8 3" xfId="29710"/>
    <cellStyle name="Normal 5 4 8 4" xfId="29711"/>
    <cellStyle name="Normal 5 4 9" xfId="29712"/>
    <cellStyle name="Normal 5 4 9 2" xfId="29713"/>
    <cellStyle name="Normal 5 4 9 3" xfId="29714"/>
    <cellStyle name="Normal 5 4 9 4" xfId="29715"/>
    <cellStyle name="Normal 5 5" xfId="1269"/>
    <cellStyle name="Normal 5 5 2" xfId="29716"/>
    <cellStyle name="Normal 5 5 2 2" xfId="29717"/>
    <cellStyle name="Normal 5 5 2 2 2" xfId="29718"/>
    <cellStyle name="Normal 5 5 2 2 2 2" xfId="29719"/>
    <cellStyle name="Normal 5 5 2 2 2 3" xfId="29720"/>
    <cellStyle name="Normal 5 5 2 2 2 4" xfId="29721"/>
    <cellStyle name="Normal 5 5 2 2 3" xfId="29722"/>
    <cellStyle name="Normal 5 5 2 2 4" xfId="29723"/>
    <cellStyle name="Normal 5 5 2 2 5" xfId="29724"/>
    <cellStyle name="Normal 5 5 2 3" xfId="29725"/>
    <cellStyle name="Normal 5 5 2 3 2" xfId="29726"/>
    <cellStyle name="Normal 5 5 2 3 3" xfId="29727"/>
    <cellStyle name="Normal 5 5 2 3 4" xfId="29728"/>
    <cellStyle name="Normal 5 5 2 4" xfId="29729"/>
    <cellStyle name="Normal 5 5 2 5" xfId="29730"/>
    <cellStyle name="Normal 5 5 2 6" xfId="29731"/>
    <cellStyle name="Normal 5 5 3" xfId="29732"/>
    <cellStyle name="Normal 5 5 3 2" xfId="29733"/>
    <cellStyle name="Normal 5 5 3 2 2" xfId="29734"/>
    <cellStyle name="Normal 5 5 3 2 3" xfId="29735"/>
    <cellStyle name="Normal 5 5 3 2 4" xfId="29736"/>
    <cellStyle name="Normal 5 5 3 3" xfId="29737"/>
    <cellStyle name="Normal 5 5 3 4" xfId="29738"/>
    <cellStyle name="Normal 5 5 3 5" xfId="29739"/>
    <cellStyle name="Normal 5 5 4" xfId="29740"/>
    <cellStyle name="Normal 5 5 4 2" xfId="29741"/>
    <cellStyle name="Normal 5 5 4 3" xfId="29742"/>
    <cellStyle name="Normal 5 5 4 4" xfId="29743"/>
    <cellStyle name="Normal 5 5 5" xfId="29744"/>
    <cellStyle name="Normal 5 5 5 2" xfId="29745"/>
    <cellStyle name="Normal 5 5 5 3" xfId="29746"/>
    <cellStyle name="Normal 5 5 5 4" xfId="29747"/>
    <cellStyle name="Normal 5 5 6" xfId="29748"/>
    <cellStyle name="Normal 5 5 6 2" xfId="29749"/>
    <cellStyle name="Normal 5 5 6 3" xfId="29750"/>
    <cellStyle name="Normal 5 5 7" xfId="29751"/>
    <cellStyle name="Normal 5 5 8" xfId="29752"/>
    <cellStyle name="Normal 5 5 9" xfId="29753"/>
    <cellStyle name="Normal 5 6" xfId="1270"/>
    <cellStyle name="Normal 5 6 2" xfId="29754"/>
    <cellStyle name="Normal 5 6 2 2" xfId="29755"/>
    <cellStyle name="Normal 5 6 2 2 2" xfId="29756"/>
    <cellStyle name="Normal 5 6 2 2 2 2" xfId="29757"/>
    <cellStyle name="Normal 5 6 2 2 2 3" xfId="29758"/>
    <cellStyle name="Normal 5 6 2 2 2 4" xfId="29759"/>
    <cellStyle name="Normal 5 6 2 2 3" xfId="29760"/>
    <cellStyle name="Normal 5 6 2 2 4" xfId="29761"/>
    <cellStyle name="Normal 5 6 2 2 5" xfId="29762"/>
    <cellStyle name="Normal 5 6 2 3" xfId="29763"/>
    <cellStyle name="Normal 5 6 2 3 2" xfId="29764"/>
    <cellStyle name="Normal 5 6 2 3 3" xfId="29765"/>
    <cellStyle name="Normal 5 6 2 3 4" xfId="29766"/>
    <cellStyle name="Normal 5 6 2 4" xfId="29767"/>
    <cellStyle name="Normal 5 6 2 5" xfId="29768"/>
    <cellStyle name="Normal 5 6 2 6" xfId="29769"/>
    <cellStyle name="Normal 5 6 3" xfId="29770"/>
    <cellStyle name="Normal 5 6 3 2" xfId="29771"/>
    <cellStyle name="Normal 5 6 3 2 2" xfId="29772"/>
    <cellStyle name="Normal 5 6 3 2 3" xfId="29773"/>
    <cellStyle name="Normal 5 6 3 2 4" xfId="29774"/>
    <cellStyle name="Normal 5 6 3 3" xfId="29775"/>
    <cellStyle name="Normal 5 6 3 4" xfId="29776"/>
    <cellStyle name="Normal 5 6 3 5" xfId="29777"/>
    <cellStyle name="Normal 5 6 4" xfId="29778"/>
    <cellStyle name="Normal 5 6 4 2" xfId="29779"/>
    <cellStyle name="Normal 5 6 4 3" xfId="29780"/>
    <cellStyle name="Normal 5 6 4 4" xfId="29781"/>
    <cellStyle name="Normal 5 6 5" xfId="29782"/>
    <cellStyle name="Normal 5 6 5 2" xfId="29783"/>
    <cellStyle name="Normal 5 6 5 3" xfId="29784"/>
    <cellStyle name="Normal 5 6 5 4" xfId="29785"/>
    <cellStyle name="Normal 5 6 6" xfId="29786"/>
    <cellStyle name="Normal 5 6 6 2" xfId="29787"/>
    <cellStyle name="Normal 5 6 6 3" xfId="29788"/>
    <cellStyle name="Normal 5 6 7" xfId="29789"/>
    <cellStyle name="Normal 5 6 8" xfId="29790"/>
    <cellStyle name="Normal 5 6 9" xfId="29791"/>
    <cellStyle name="Normal 5 7" xfId="29792"/>
    <cellStyle name="Normal 5 7 2" xfId="29793"/>
    <cellStyle name="Normal 5 7 2 2" xfId="29794"/>
    <cellStyle name="Normal 5 7 2 2 2" xfId="29795"/>
    <cellStyle name="Normal 5 7 2 2 3" xfId="29796"/>
    <cellStyle name="Normal 5 7 2 2 4" xfId="29797"/>
    <cellStyle name="Normal 5 7 2 3" xfId="29798"/>
    <cellStyle name="Normal 5 7 2 4" xfId="29799"/>
    <cellStyle name="Normal 5 7 2 5" xfId="29800"/>
    <cellStyle name="Normal 5 7 3" xfId="29801"/>
    <cellStyle name="Normal 5 7 3 2" xfId="29802"/>
    <cellStyle name="Normal 5 7 3 3" xfId="29803"/>
    <cellStyle name="Normal 5 7 3 4" xfId="29804"/>
    <cellStyle name="Normal 5 7 4" xfId="29805"/>
    <cellStyle name="Normal 5 7 5" xfId="29806"/>
    <cellStyle name="Normal 5 7 6" xfId="29807"/>
    <cellStyle name="Normal 5 8" xfId="29808"/>
    <cellStyle name="Normal 5 8 2" xfId="29809"/>
    <cellStyle name="Normal 5 8 2 2" xfId="29810"/>
    <cellStyle name="Normal 5 8 2 2 2" xfId="29811"/>
    <cellStyle name="Normal 5 8 2 2 3" xfId="29812"/>
    <cellStyle name="Normal 5 8 2 2 4" xfId="29813"/>
    <cellStyle name="Normal 5 8 2 3" xfId="29814"/>
    <cellStyle name="Normal 5 8 2 4" xfId="29815"/>
    <cellStyle name="Normal 5 8 2 5" xfId="29816"/>
    <cellStyle name="Normal 5 8 3" xfId="29817"/>
    <cellStyle name="Normal 5 8 3 2" xfId="29818"/>
    <cellStyle name="Normal 5 8 3 3" xfId="29819"/>
    <cellStyle name="Normal 5 8 3 4" xfId="29820"/>
    <cellStyle name="Normal 5 8 4" xfId="29821"/>
    <cellStyle name="Normal 5 8 5" xfId="29822"/>
    <cellStyle name="Normal 5 8 6" xfId="29823"/>
    <cellStyle name="Normal 5 9" xfId="29824"/>
    <cellStyle name="Normal 5 9 2" xfId="29825"/>
    <cellStyle name="Normal 5 9 2 2" xfId="29826"/>
    <cellStyle name="Normal 5 9 2 2 2" xfId="29827"/>
    <cellStyle name="Normal 5 9 2 2 3" xfId="29828"/>
    <cellStyle name="Normal 5 9 2 2 4" xfId="29829"/>
    <cellStyle name="Normal 5 9 2 3" xfId="29830"/>
    <cellStyle name="Normal 5 9 2 4" xfId="29831"/>
    <cellStyle name="Normal 5 9 2 5" xfId="29832"/>
    <cellStyle name="Normal 5 9 3" xfId="29833"/>
    <cellStyle name="Normal 5 9 3 2" xfId="29834"/>
    <cellStyle name="Normal 5 9 3 3" xfId="29835"/>
    <cellStyle name="Normal 5 9 3 4" xfId="29836"/>
    <cellStyle name="Normal 5 9 4" xfId="29837"/>
    <cellStyle name="Normal 5 9 5" xfId="29838"/>
    <cellStyle name="Normal 5 9 6" xfId="29839"/>
    <cellStyle name="Normal 50" xfId="1271"/>
    <cellStyle name="Normal 50 2" xfId="1272"/>
    <cellStyle name="Normal 50 2 2" xfId="29840"/>
    <cellStyle name="Normal 50 3" xfId="1273"/>
    <cellStyle name="Normal 50 3 2" xfId="2155"/>
    <cellStyle name="Normal 50 3 2 2" xfId="26658"/>
    <cellStyle name="Normal 50 3 3" xfId="26308"/>
    <cellStyle name="Normal 50 4" xfId="29841"/>
    <cellStyle name="Normal 50 5" xfId="29842"/>
    <cellStyle name="Normal 51" xfId="1274"/>
    <cellStyle name="Normal 51 2" xfId="29843"/>
    <cellStyle name="Normal 51 2 2" xfId="29844"/>
    <cellStyle name="Normal 51 3" xfId="29845"/>
    <cellStyle name="Normal 51 4" xfId="29846"/>
    <cellStyle name="Normal 51 5" xfId="29847"/>
    <cellStyle name="Normal 52" xfId="1275"/>
    <cellStyle name="Normal 52 2" xfId="29848"/>
    <cellStyle name="Normal 52 2 2" xfId="29849"/>
    <cellStyle name="Normal 52 3" xfId="29850"/>
    <cellStyle name="Normal 52 4" xfId="29851"/>
    <cellStyle name="Normal 52 5" xfId="29852"/>
    <cellStyle name="Normal 53" xfId="1276"/>
    <cellStyle name="Normal 53 2" xfId="29853"/>
    <cellStyle name="Normal 53 2 2" xfId="29854"/>
    <cellStyle name="Normal 53 3" xfId="29855"/>
    <cellStyle name="Normal 53 4" xfId="29856"/>
    <cellStyle name="Normal 53 5" xfId="29857"/>
    <cellStyle name="Normal 54" xfId="1277"/>
    <cellStyle name="Normal 54 2" xfId="29858"/>
    <cellStyle name="Normal 54 2 2" xfId="29859"/>
    <cellStyle name="Normal 54 3" xfId="29860"/>
    <cellStyle name="Normal 54 4" xfId="29861"/>
    <cellStyle name="Normal 54 5" xfId="29862"/>
    <cellStyle name="Normal 55" xfId="1278"/>
    <cellStyle name="Normal 55 2" xfId="1279"/>
    <cellStyle name="Normal 55 2 2" xfId="29863"/>
    <cellStyle name="Normal 55 3" xfId="1280"/>
    <cellStyle name="Normal 55 3 2" xfId="1281"/>
    <cellStyle name="Normal 55 3 2 2" xfId="2572"/>
    <cellStyle name="Normal 55 3 2 2 2" xfId="22426"/>
    <cellStyle name="Normal 55 3 2 2 2 2" xfId="22700"/>
    <cellStyle name="Normal 55 3 3" xfId="22296"/>
    <cellStyle name="Normal 55 3 3 2" xfId="22312"/>
    <cellStyle name="Normal 55 3 3 3" xfId="22334"/>
    <cellStyle name="Normal 55 3 3 3 2" xfId="22377"/>
    <cellStyle name="Normal 55 3 3 3 3" xfId="22411"/>
    <cellStyle name="Normal 55 3 3 3 3 2" xfId="22685"/>
    <cellStyle name="Normal 55 3 3 4" xfId="22350"/>
    <cellStyle name="Normal 55 3 4" xfId="26035"/>
    <cellStyle name="Normal 55 4" xfId="29864"/>
    <cellStyle name="Normal 55 5" xfId="29865"/>
    <cellStyle name="Normal 56" xfId="1282"/>
    <cellStyle name="Normal 56 2" xfId="1283"/>
    <cellStyle name="Normal 56 2 2" xfId="29866"/>
    <cellStyle name="Normal 56 3" xfId="1284"/>
    <cellStyle name="Normal 56 3 2" xfId="1285"/>
    <cellStyle name="Normal 56 3 2 2" xfId="2573"/>
    <cellStyle name="Normal 56 3 2 2 2" xfId="22427"/>
    <cellStyle name="Normal 56 3 2 2 2 2" xfId="22701"/>
    <cellStyle name="Normal 56 3 3" xfId="22297"/>
    <cellStyle name="Normal 56 3 3 2" xfId="22313"/>
    <cellStyle name="Normal 56 3 3 3" xfId="22335"/>
    <cellStyle name="Normal 56 3 3 3 2" xfId="22381"/>
    <cellStyle name="Normal 56 3 3 3 3" xfId="22412"/>
    <cellStyle name="Normal 56 3 3 3 3 2" xfId="22686"/>
    <cellStyle name="Normal 56 3 3 4" xfId="22351"/>
    <cellStyle name="Normal 56 3 4" xfId="26036"/>
    <cellStyle name="Normal 56 4" xfId="29867"/>
    <cellStyle name="Normal 56 5" xfId="29868"/>
    <cellStyle name="Normal 57" xfId="1286"/>
    <cellStyle name="Normal 57 2" xfId="1287"/>
    <cellStyle name="Normal 57 2 2" xfId="29869"/>
    <cellStyle name="Normal 57 3" xfId="1288"/>
    <cellStyle name="Normal 57 3 2" xfId="1289"/>
    <cellStyle name="Normal 57 3 2 2" xfId="2574"/>
    <cellStyle name="Normal 57 3 2 2 2" xfId="22428"/>
    <cellStyle name="Normal 57 3 2 2 2 2" xfId="22702"/>
    <cellStyle name="Normal 57 3 3" xfId="22298"/>
    <cellStyle name="Normal 57 3 3 2" xfId="22314"/>
    <cellStyle name="Normal 57 3 3 3" xfId="22336"/>
    <cellStyle name="Normal 57 3 3 3 2" xfId="22368"/>
    <cellStyle name="Normal 57 3 3 3 3" xfId="22413"/>
    <cellStyle name="Normal 57 3 3 3 3 2" xfId="22687"/>
    <cellStyle name="Normal 57 3 3 4" xfId="22352"/>
    <cellStyle name="Normal 57 3 4" xfId="26037"/>
    <cellStyle name="Normal 57 4" xfId="29870"/>
    <cellStyle name="Normal 57 5" xfId="29871"/>
    <cellStyle name="Normal 58" xfId="1290"/>
    <cellStyle name="Normal 58 2" xfId="1291"/>
    <cellStyle name="Normal 58 2 2" xfId="29872"/>
    <cellStyle name="Normal 58 3" xfId="1292"/>
    <cellStyle name="Normal 58 3 2" xfId="1293"/>
    <cellStyle name="Normal 58 3 2 2" xfId="2575"/>
    <cellStyle name="Normal 58 3 2 2 2" xfId="22429"/>
    <cellStyle name="Normal 58 3 2 2 2 2" xfId="22703"/>
    <cellStyle name="Normal 58 3 3" xfId="22299"/>
    <cellStyle name="Normal 58 3 3 2" xfId="22315"/>
    <cellStyle name="Normal 58 3 3 3" xfId="22337"/>
    <cellStyle name="Normal 58 3 3 3 2" xfId="22374"/>
    <cellStyle name="Normal 58 3 3 3 3" xfId="22414"/>
    <cellStyle name="Normal 58 3 3 3 3 2" xfId="22688"/>
    <cellStyle name="Normal 58 3 3 4" xfId="22353"/>
    <cellStyle name="Normal 58 3 4" xfId="26038"/>
    <cellStyle name="Normal 58 4" xfId="29873"/>
    <cellStyle name="Normal 58 5" xfId="29874"/>
    <cellStyle name="Normal 59" xfId="1294"/>
    <cellStyle name="Normal 59 2" xfId="1295"/>
    <cellStyle name="Normal 59 2 2" xfId="29875"/>
    <cellStyle name="Normal 59 3" xfId="1296"/>
    <cellStyle name="Normal 59 3 2" xfId="1297"/>
    <cellStyle name="Normal 59 3 2 2" xfId="2576"/>
    <cellStyle name="Normal 59 3 2 2 2" xfId="22430"/>
    <cellStyle name="Normal 59 3 2 2 2 2" xfId="22704"/>
    <cellStyle name="Normal 59 3 3" xfId="22300"/>
    <cellStyle name="Normal 59 3 3 2" xfId="22316"/>
    <cellStyle name="Normal 59 3 3 3" xfId="22338"/>
    <cellStyle name="Normal 59 3 3 3 2" xfId="22362"/>
    <cellStyle name="Normal 59 3 3 3 3" xfId="22415"/>
    <cellStyle name="Normal 59 3 3 3 3 2" xfId="22689"/>
    <cellStyle name="Normal 59 3 3 4" xfId="22354"/>
    <cellStyle name="Normal 59 3 4" xfId="26039"/>
    <cellStyle name="Normal 59 4" xfId="29876"/>
    <cellStyle name="Normal 59 5" xfId="29877"/>
    <cellStyle name="Normal 6" xfId="46"/>
    <cellStyle name="Normal 6 10" xfId="1298"/>
    <cellStyle name="Normal 6 10 2" xfId="1299"/>
    <cellStyle name="Normal 6 10 2 2" xfId="29878"/>
    <cellStyle name="Normal 6 10 2 2 2" xfId="29879"/>
    <cellStyle name="Normal 6 10 2 2 3" xfId="29880"/>
    <cellStyle name="Normal 6 10 2 2 4" xfId="29881"/>
    <cellStyle name="Normal 6 10 2 3" xfId="29882"/>
    <cellStyle name="Normal 6 10 2 4" xfId="29883"/>
    <cellStyle name="Normal 6 10 2 5" xfId="29884"/>
    <cellStyle name="Normal 6 10 3" xfId="29885"/>
    <cellStyle name="Normal 6 10 3 2" xfId="29886"/>
    <cellStyle name="Normal 6 10 3 3" xfId="29887"/>
    <cellStyle name="Normal 6 10 3 4" xfId="29888"/>
    <cellStyle name="Normal 6 10 4" xfId="29889"/>
    <cellStyle name="Normal 6 10 5" xfId="29890"/>
    <cellStyle name="Normal 6 10 6" xfId="29891"/>
    <cellStyle name="Normal 6 11" xfId="1300"/>
    <cellStyle name="Normal 6 11 2" xfId="29892"/>
    <cellStyle name="Normal 6 11 2 2" xfId="29893"/>
    <cellStyle name="Normal 6 11 2 3" xfId="29894"/>
    <cellStyle name="Normal 6 11 2 4" xfId="29895"/>
    <cellStyle name="Normal 6 11 3" xfId="29896"/>
    <cellStyle name="Normal 6 11 4" xfId="29897"/>
    <cellStyle name="Normal 6 11 5" xfId="29898"/>
    <cellStyle name="Normal 6 12" xfId="1301"/>
    <cellStyle name="Normal 6 12 2" xfId="29899"/>
    <cellStyle name="Normal 6 12 3" xfId="29900"/>
    <cellStyle name="Normal 6 12 4" xfId="29901"/>
    <cellStyle name="Normal 6 13" xfId="1302"/>
    <cellStyle name="Normal 6 13 2" xfId="29902"/>
    <cellStyle name="Normal 6 13 3" xfId="29903"/>
    <cellStyle name="Normal 6 13 4" xfId="29904"/>
    <cellStyle name="Normal 6 14" xfId="1303"/>
    <cellStyle name="Normal 6 14 2" xfId="29905"/>
    <cellStyle name="Normal 6 14 3" xfId="29906"/>
    <cellStyle name="Normal 6 14 4" xfId="29907"/>
    <cellStyle name="Normal 6 15" xfId="1304"/>
    <cellStyle name="Normal 6 15 2" xfId="29908"/>
    <cellStyle name="Normal 6 15 3" xfId="29909"/>
    <cellStyle name="Normal 6 16" xfId="1305"/>
    <cellStyle name="Normal 6 16 2" xfId="29910"/>
    <cellStyle name="Normal 6 17" xfId="1306"/>
    <cellStyle name="Normal 6 18" xfId="1307"/>
    <cellStyle name="Normal 6 19" xfId="1308"/>
    <cellStyle name="Normal 6 2" xfId="1309"/>
    <cellStyle name="Normal 6 2 10" xfId="1310"/>
    <cellStyle name="Normal 6 2 10 2" xfId="1311"/>
    <cellStyle name="Normal 6 2 10 2 2" xfId="29911"/>
    <cellStyle name="Normal 6 2 10 2 3" xfId="29912"/>
    <cellStyle name="Normal 6 2 10 2 4" xfId="29913"/>
    <cellStyle name="Normal 6 2 10 3" xfId="29914"/>
    <cellStyle name="Normal 6 2 10 4" xfId="29915"/>
    <cellStyle name="Normal 6 2 10 5" xfId="29916"/>
    <cellStyle name="Normal 6 2 11" xfId="1312"/>
    <cellStyle name="Normal 6 2 11 2" xfId="1313"/>
    <cellStyle name="Normal 6 2 11 3" xfId="29917"/>
    <cellStyle name="Normal 6 2 11 4" xfId="29918"/>
    <cellStyle name="Normal 6 2 12" xfId="1314"/>
    <cellStyle name="Normal 6 2 12 2" xfId="1315"/>
    <cellStyle name="Normal 6 2 12 3" xfId="29919"/>
    <cellStyle name="Normal 6 2 12 4" xfId="29920"/>
    <cellStyle name="Normal 6 2 13" xfId="1316"/>
    <cellStyle name="Normal 6 2 13 2" xfId="1317"/>
    <cellStyle name="Normal 6 2 13 3" xfId="29921"/>
    <cellStyle name="Normal 6 2 13 4" xfId="29922"/>
    <cellStyle name="Normal 6 2 14" xfId="1318"/>
    <cellStyle name="Normal 6 2 14 2" xfId="1319"/>
    <cellStyle name="Normal 6 2 14 3" xfId="29923"/>
    <cellStyle name="Normal 6 2 15" xfId="1320"/>
    <cellStyle name="Normal 6 2 15 2" xfId="1321"/>
    <cellStyle name="Normal 6 2 16" xfId="1322"/>
    <cellStyle name="Normal 6 2 16 2" xfId="1323"/>
    <cellStyle name="Normal 6 2 17" xfId="1324"/>
    <cellStyle name="Normal 6 2 17 2" xfId="1325"/>
    <cellStyle name="Normal 6 2 18" xfId="1326"/>
    <cellStyle name="Normal 6 2 18 2" xfId="1327"/>
    <cellStyle name="Normal 6 2 19" xfId="1328"/>
    <cellStyle name="Normal 6 2 19 2" xfId="1329"/>
    <cellStyle name="Normal 6 2 2" xfId="1330"/>
    <cellStyle name="Normal 6 2 2 10" xfId="29924"/>
    <cellStyle name="Normal 6 2 2 10 2" xfId="29925"/>
    <cellStyle name="Normal 6 2 2 10 3" xfId="29926"/>
    <cellStyle name="Normal 6 2 2 10 4" xfId="29927"/>
    <cellStyle name="Normal 6 2 2 11" xfId="29928"/>
    <cellStyle name="Normal 6 2 2 11 2" xfId="29929"/>
    <cellStyle name="Normal 6 2 2 11 3" xfId="29930"/>
    <cellStyle name="Normal 6 2 2 11 4" xfId="29931"/>
    <cellStyle name="Normal 6 2 2 12" xfId="29932"/>
    <cellStyle name="Normal 6 2 2 12 2" xfId="29933"/>
    <cellStyle name="Normal 6 2 2 12 3" xfId="29934"/>
    <cellStyle name="Normal 6 2 2 12 4" xfId="29935"/>
    <cellStyle name="Normal 6 2 2 13" xfId="29936"/>
    <cellStyle name="Normal 6 2 2 13 2" xfId="29937"/>
    <cellStyle name="Normal 6 2 2 13 3" xfId="29938"/>
    <cellStyle name="Normal 6 2 2 14" xfId="29939"/>
    <cellStyle name="Normal 6 2 2 14 2" xfId="29940"/>
    <cellStyle name="Normal 6 2 2 15" xfId="29941"/>
    <cellStyle name="Normal 6 2 2 16" xfId="29942"/>
    <cellStyle name="Normal 6 2 2 2" xfId="1331"/>
    <cellStyle name="Normal 6 2 2 2 10" xfId="29943"/>
    <cellStyle name="Normal 6 2 2 2 10 2" xfId="29944"/>
    <cellStyle name="Normal 6 2 2 2 10 3" xfId="29945"/>
    <cellStyle name="Normal 6 2 2 2 10 4" xfId="29946"/>
    <cellStyle name="Normal 6 2 2 2 11" xfId="29947"/>
    <cellStyle name="Normal 6 2 2 2 11 2" xfId="29948"/>
    <cellStyle name="Normal 6 2 2 2 11 3" xfId="29949"/>
    <cellStyle name="Normal 6 2 2 2 12" xfId="29950"/>
    <cellStyle name="Normal 6 2 2 2 12 2" xfId="29951"/>
    <cellStyle name="Normal 6 2 2 2 13" xfId="29952"/>
    <cellStyle name="Normal 6 2 2 2 14" xfId="29953"/>
    <cellStyle name="Normal 6 2 2 2 2" xfId="29954"/>
    <cellStyle name="Normal 6 2 2 2 2 2" xfId="29955"/>
    <cellStyle name="Normal 6 2 2 2 2 2 2" xfId="29956"/>
    <cellStyle name="Normal 6 2 2 2 2 2 2 2" xfId="29957"/>
    <cellStyle name="Normal 6 2 2 2 2 2 2 2 2" xfId="29958"/>
    <cellStyle name="Normal 6 2 2 2 2 2 2 2 3" xfId="29959"/>
    <cellStyle name="Normal 6 2 2 2 2 2 2 2 4" xfId="29960"/>
    <cellStyle name="Normal 6 2 2 2 2 2 2 3" xfId="29961"/>
    <cellStyle name="Normal 6 2 2 2 2 2 2 4" xfId="29962"/>
    <cellStyle name="Normal 6 2 2 2 2 2 2 5" xfId="29963"/>
    <cellStyle name="Normal 6 2 2 2 2 2 3" xfId="29964"/>
    <cellStyle name="Normal 6 2 2 2 2 2 3 2" xfId="29965"/>
    <cellStyle name="Normal 6 2 2 2 2 2 3 3" xfId="29966"/>
    <cellStyle name="Normal 6 2 2 2 2 2 3 4" xfId="29967"/>
    <cellStyle name="Normal 6 2 2 2 2 2 4" xfId="29968"/>
    <cellStyle name="Normal 6 2 2 2 2 2 5" xfId="29969"/>
    <cellStyle name="Normal 6 2 2 2 2 2 6" xfId="29970"/>
    <cellStyle name="Normal 6 2 2 2 2 3" xfId="29971"/>
    <cellStyle name="Normal 6 2 2 2 2 3 2" xfId="29972"/>
    <cellStyle name="Normal 6 2 2 2 2 3 2 2" xfId="29973"/>
    <cellStyle name="Normal 6 2 2 2 2 3 2 3" xfId="29974"/>
    <cellStyle name="Normal 6 2 2 2 2 3 2 4" xfId="29975"/>
    <cellStyle name="Normal 6 2 2 2 2 3 3" xfId="29976"/>
    <cellStyle name="Normal 6 2 2 2 2 3 4" xfId="29977"/>
    <cellStyle name="Normal 6 2 2 2 2 3 5" xfId="29978"/>
    <cellStyle name="Normal 6 2 2 2 2 4" xfId="29979"/>
    <cellStyle name="Normal 6 2 2 2 2 4 2" xfId="29980"/>
    <cellStyle name="Normal 6 2 2 2 2 4 3" xfId="29981"/>
    <cellStyle name="Normal 6 2 2 2 2 4 4" xfId="29982"/>
    <cellStyle name="Normal 6 2 2 2 2 5" xfId="29983"/>
    <cellStyle name="Normal 6 2 2 2 2 5 2" xfId="29984"/>
    <cellStyle name="Normal 6 2 2 2 2 5 3" xfId="29985"/>
    <cellStyle name="Normal 6 2 2 2 2 5 4" xfId="29986"/>
    <cellStyle name="Normal 6 2 2 2 2 6" xfId="29987"/>
    <cellStyle name="Normal 6 2 2 2 2 6 2" xfId="29988"/>
    <cellStyle name="Normal 6 2 2 2 2 6 3" xfId="29989"/>
    <cellStyle name="Normal 6 2 2 2 2 7" xfId="29990"/>
    <cellStyle name="Normal 6 2 2 2 2 8" xfId="29991"/>
    <cellStyle name="Normal 6 2 2 2 2 9" xfId="29992"/>
    <cellStyle name="Normal 6 2 2 2 3" xfId="29993"/>
    <cellStyle name="Normal 6 2 2 2 3 2" xfId="29994"/>
    <cellStyle name="Normal 6 2 2 2 3 2 2" xfId="29995"/>
    <cellStyle name="Normal 6 2 2 2 3 2 2 2" xfId="29996"/>
    <cellStyle name="Normal 6 2 2 2 3 2 2 2 2" xfId="29997"/>
    <cellStyle name="Normal 6 2 2 2 3 2 2 2 3" xfId="29998"/>
    <cellStyle name="Normal 6 2 2 2 3 2 2 2 4" xfId="29999"/>
    <cellStyle name="Normal 6 2 2 2 3 2 2 3" xfId="30000"/>
    <cellStyle name="Normal 6 2 2 2 3 2 2 4" xfId="30001"/>
    <cellStyle name="Normal 6 2 2 2 3 2 2 5" xfId="30002"/>
    <cellStyle name="Normal 6 2 2 2 3 2 3" xfId="30003"/>
    <cellStyle name="Normal 6 2 2 2 3 2 3 2" xfId="30004"/>
    <cellStyle name="Normal 6 2 2 2 3 2 3 3" xfId="30005"/>
    <cellStyle name="Normal 6 2 2 2 3 2 3 4" xfId="30006"/>
    <cellStyle name="Normal 6 2 2 2 3 2 4" xfId="30007"/>
    <cellStyle name="Normal 6 2 2 2 3 2 5" xfId="30008"/>
    <cellStyle name="Normal 6 2 2 2 3 2 6" xfId="30009"/>
    <cellStyle name="Normal 6 2 2 2 3 3" xfId="30010"/>
    <cellStyle name="Normal 6 2 2 2 3 3 2" xfId="30011"/>
    <cellStyle name="Normal 6 2 2 2 3 3 2 2" xfId="30012"/>
    <cellStyle name="Normal 6 2 2 2 3 3 2 3" xfId="30013"/>
    <cellStyle name="Normal 6 2 2 2 3 3 2 4" xfId="30014"/>
    <cellStyle name="Normal 6 2 2 2 3 3 3" xfId="30015"/>
    <cellStyle name="Normal 6 2 2 2 3 3 4" xfId="30016"/>
    <cellStyle name="Normal 6 2 2 2 3 3 5" xfId="30017"/>
    <cellStyle name="Normal 6 2 2 2 3 4" xfId="30018"/>
    <cellStyle name="Normal 6 2 2 2 3 4 2" xfId="30019"/>
    <cellStyle name="Normal 6 2 2 2 3 4 3" xfId="30020"/>
    <cellStyle name="Normal 6 2 2 2 3 4 4" xfId="30021"/>
    <cellStyle name="Normal 6 2 2 2 3 5" xfId="30022"/>
    <cellStyle name="Normal 6 2 2 2 3 5 2" xfId="30023"/>
    <cellStyle name="Normal 6 2 2 2 3 5 3" xfId="30024"/>
    <cellStyle name="Normal 6 2 2 2 3 5 4" xfId="30025"/>
    <cellStyle name="Normal 6 2 2 2 3 6" xfId="30026"/>
    <cellStyle name="Normal 6 2 2 2 3 6 2" xfId="30027"/>
    <cellStyle name="Normal 6 2 2 2 3 6 3" xfId="30028"/>
    <cellStyle name="Normal 6 2 2 2 3 7" xfId="30029"/>
    <cellStyle name="Normal 6 2 2 2 3 8" xfId="30030"/>
    <cellStyle name="Normal 6 2 2 2 3 9" xfId="30031"/>
    <cellStyle name="Normal 6 2 2 2 4" xfId="30032"/>
    <cellStyle name="Normal 6 2 2 2 4 2" xfId="30033"/>
    <cellStyle name="Normal 6 2 2 2 4 2 2" xfId="30034"/>
    <cellStyle name="Normal 6 2 2 2 4 2 2 2" xfId="30035"/>
    <cellStyle name="Normal 6 2 2 2 4 2 2 3" xfId="30036"/>
    <cellStyle name="Normal 6 2 2 2 4 2 2 4" xfId="30037"/>
    <cellStyle name="Normal 6 2 2 2 4 2 3" xfId="30038"/>
    <cellStyle name="Normal 6 2 2 2 4 2 4" xfId="30039"/>
    <cellStyle name="Normal 6 2 2 2 4 2 5" xfId="30040"/>
    <cellStyle name="Normal 6 2 2 2 4 3" xfId="30041"/>
    <cellStyle name="Normal 6 2 2 2 4 3 2" xfId="30042"/>
    <cellStyle name="Normal 6 2 2 2 4 3 3" xfId="30043"/>
    <cellStyle name="Normal 6 2 2 2 4 3 4" xfId="30044"/>
    <cellStyle name="Normal 6 2 2 2 4 4" xfId="30045"/>
    <cellStyle name="Normal 6 2 2 2 4 5" xfId="30046"/>
    <cellStyle name="Normal 6 2 2 2 4 6" xfId="30047"/>
    <cellStyle name="Normal 6 2 2 2 5" xfId="30048"/>
    <cellStyle name="Normal 6 2 2 2 5 2" xfId="30049"/>
    <cellStyle name="Normal 6 2 2 2 5 2 2" xfId="30050"/>
    <cellStyle name="Normal 6 2 2 2 5 2 2 2" xfId="30051"/>
    <cellStyle name="Normal 6 2 2 2 5 2 2 3" xfId="30052"/>
    <cellStyle name="Normal 6 2 2 2 5 2 2 4" xfId="30053"/>
    <cellStyle name="Normal 6 2 2 2 5 2 3" xfId="30054"/>
    <cellStyle name="Normal 6 2 2 2 5 2 4" xfId="30055"/>
    <cellStyle name="Normal 6 2 2 2 5 2 5" xfId="30056"/>
    <cellStyle name="Normal 6 2 2 2 5 3" xfId="30057"/>
    <cellStyle name="Normal 6 2 2 2 5 3 2" xfId="30058"/>
    <cellStyle name="Normal 6 2 2 2 5 3 3" xfId="30059"/>
    <cellStyle name="Normal 6 2 2 2 5 3 4" xfId="30060"/>
    <cellStyle name="Normal 6 2 2 2 5 4" xfId="30061"/>
    <cellStyle name="Normal 6 2 2 2 5 5" xfId="30062"/>
    <cellStyle name="Normal 6 2 2 2 5 6" xfId="30063"/>
    <cellStyle name="Normal 6 2 2 2 6" xfId="30064"/>
    <cellStyle name="Normal 6 2 2 2 6 2" xfId="30065"/>
    <cellStyle name="Normal 6 2 2 2 6 2 2" xfId="30066"/>
    <cellStyle name="Normal 6 2 2 2 6 2 2 2" xfId="30067"/>
    <cellStyle name="Normal 6 2 2 2 6 2 2 3" xfId="30068"/>
    <cellStyle name="Normal 6 2 2 2 6 2 2 4" xfId="30069"/>
    <cellStyle name="Normal 6 2 2 2 6 2 3" xfId="30070"/>
    <cellStyle name="Normal 6 2 2 2 6 2 4" xfId="30071"/>
    <cellStyle name="Normal 6 2 2 2 6 2 5" xfId="30072"/>
    <cellStyle name="Normal 6 2 2 2 6 3" xfId="30073"/>
    <cellStyle name="Normal 6 2 2 2 6 3 2" xfId="30074"/>
    <cellStyle name="Normal 6 2 2 2 6 3 3" xfId="30075"/>
    <cellStyle name="Normal 6 2 2 2 6 3 4" xfId="30076"/>
    <cellStyle name="Normal 6 2 2 2 6 4" xfId="30077"/>
    <cellStyle name="Normal 6 2 2 2 6 5" xfId="30078"/>
    <cellStyle name="Normal 6 2 2 2 6 6" xfId="30079"/>
    <cellStyle name="Normal 6 2 2 2 7" xfId="30080"/>
    <cellStyle name="Normal 6 2 2 2 7 2" xfId="30081"/>
    <cellStyle name="Normal 6 2 2 2 7 2 2" xfId="30082"/>
    <cellStyle name="Normal 6 2 2 2 7 2 3" xfId="30083"/>
    <cellStyle name="Normal 6 2 2 2 7 2 4" xfId="30084"/>
    <cellStyle name="Normal 6 2 2 2 7 3" xfId="30085"/>
    <cellStyle name="Normal 6 2 2 2 7 4" xfId="30086"/>
    <cellStyle name="Normal 6 2 2 2 7 5" xfId="30087"/>
    <cellStyle name="Normal 6 2 2 2 8" xfId="30088"/>
    <cellStyle name="Normal 6 2 2 2 8 2" xfId="30089"/>
    <cellStyle name="Normal 6 2 2 2 8 3" xfId="30090"/>
    <cellStyle name="Normal 6 2 2 2 8 4" xfId="30091"/>
    <cellStyle name="Normal 6 2 2 2 9" xfId="30092"/>
    <cellStyle name="Normal 6 2 2 2 9 2" xfId="30093"/>
    <cellStyle name="Normal 6 2 2 2 9 3" xfId="30094"/>
    <cellStyle name="Normal 6 2 2 2 9 4" xfId="30095"/>
    <cellStyle name="Normal 6 2 2 3" xfId="30096"/>
    <cellStyle name="Normal 6 2 2 3 10" xfId="30097"/>
    <cellStyle name="Normal 6 2 2 3 10 2" xfId="30098"/>
    <cellStyle name="Normal 6 2 2 3 10 3" xfId="30099"/>
    <cellStyle name="Normal 6 2 2 3 10 4" xfId="30100"/>
    <cellStyle name="Normal 6 2 2 3 11" xfId="30101"/>
    <cellStyle name="Normal 6 2 2 3 11 2" xfId="30102"/>
    <cellStyle name="Normal 6 2 2 3 11 3" xfId="30103"/>
    <cellStyle name="Normal 6 2 2 3 12" xfId="30104"/>
    <cellStyle name="Normal 6 2 2 3 12 2" xfId="30105"/>
    <cellStyle name="Normal 6 2 2 3 13" xfId="30106"/>
    <cellStyle name="Normal 6 2 2 3 14" xfId="30107"/>
    <cellStyle name="Normal 6 2 2 3 2" xfId="30108"/>
    <cellStyle name="Normal 6 2 2 3 2 2" xfId="30109"/>
    <cellStyle name="Normal 6 2 2 3 2 2 2" xfId="30110"/>
    <cellStyle name="Normal 6 2 2 3 2 2 2 2" xfId="30111"/>
    <cellStyle name="Normal 6 2 2 3 2 2 2 2 2" xfId="30112"/>
    <cellStyle name="Normal 6 2 2 3 2 2 2 2 3" xfId="30113"/>
    <cellStyle name="Normal 6 2 2 3 2 2 2 2 4" xfId="30114"/>
    <cellStyle name="Normal 6 2 2 3 2 2 2 3" xfId="30115"/>
    <cellStyle name="Normal 6 2 2 3 2 2 2 4" xfId="30116"/>
    <cellStyle name="Normal 6 2 2 3 2 2 2 5" xfId="30117"/>
    <cellStyle name="Normal 6 2 2 3 2 2 3" xfId="30118"/>
    <cellStyle name="Normal 6 2 2 3 2 2 3 2" xfId="30119"/>
    <cellStyle name="Normal 6 2 2 3 2 2 3 3" xfId="30120"/>
    <cellStyle name="Normal 6 2 2 3 2 2 3 4" xfId="30121"/>
    <cellStyle name="Normal 6 2 2 3 2 2 4" xfId="30122"/>
    <cellStyle name="Normal 6 2 2 3 2 2 5" xfId="30123"/>
    <cellStyle name="Normal 6 2 2 3 2 2 6" xfId="30124"/>
    <cellStyle name="Normal 6 2 2 3 2 3" xfId="30125"/>
    <cellStyle name="Normal 6 2 2 3 2 3 2" xfId="30126"/>
    <cellStyle name="Normal 6 2 2 3 2 3 2 2" xfId="30127"/>
    <cellStyle name="Normal 6 2 2 3 2 3 2 3" xfId="30128"/>
    <cellStyle name="Normal 6 2 2 3 2 3 2 4" xfId="30129"/>
    <cellStyle name="Normal 6 2 2 3 2 3 3" xfId="30130"/>
    <cellStyle name="Normal 6 2 2 3 2 3 4" xfId="30131"/>
    <cellStyle name="Normal 6 2 2 3 2 3 5" xfId="30132"/>
    <cellStyle name="Normal 6 2 2 3 2 4" xfId="30133"/>
    <cellStyle name="Normal 6 2 2 3 2 4 2" xfId="30134"/>
    <cellStyle name="Normal 6 2 2 3 2 4 3" xfId="30135"/>
    <cellStyle name="Normal 6 2 2 3 2 4 4" xfId="30136"/>
    <cellStyle name="Normal 6 2 2 3 2 5" xfId="30137"/>
    <cellStyle name="Normal 6 2 2 3 2 5 2" xfId="30138"/>
    <cellStyle name="Normal 6 2 2 3 2 5 3" xfId="30139"/>
    <cellStyle name="Normal 6 2 2 3 2 5 4" xfId="30140"/>
    <cellStyle name="Normal 6 2 2 3 2 6" xfId="30141"/>
    <cellStyle name="Normal 6 2 2 3 2 6 2" xfId="30142"/>
    <cellStyle name="Normal 6 2 2 3 2 6 3" xfId="30143"/>
    <cellStyle name="Normal 6 2 2 3 2 7" xfId="30144"/>
    <cellStyle name="Normal 6 2 2 3 2 8" xfId="30145"/>
    <cellStyle name="Normal 6 2 2 3 2 9" xfId="30146"/>
    <cellStyle name="Normal 6 2 2 3 3" xfId="30147"/>
    <cellStyle name="Normal 6 2 2 3 3 2" xfId="30148"/>
    <cellStyle name="Normal 6 2 2 3 3 2 2" xfId="30149"/>
    <cellStyle name="Normal 6 2 2 3 3 2 2 2" xfId="30150"/>
    <cellStyle name="Normal 6 2 2 3 3 2 2 2 2" xfId="30151"/>
    <cellStyle name="Normal 6 2 2 3 3 2 2 2 3" xfId="30152"/>
    <cellStyle name="Normal 6 2 2 3 3 2 2 2 4" xfId="30153"/>
    <cellStyle name="Normal 6 2 2 3 3 2 2 3" xfId="30154"/>
    <cellStyle name="Normal 6 2 2 3 3 2 2 4" xfId="30155"/>
    <cellStyle name="Normal 6 2 2 3 3 2 2 5" xfId="30156"/>
    <cellStyle name="Normal 6 2 2 3 3 2 3" xfId="30157"/>
    <cellStyle name="Normal 6 2 2 3 3 2 3 2" xfId="30158"/>
    <cellStyle name="Normal 6 2 2 3 3 2 3 3" xfId="30159"/>
    <cellStyle name="Normal 6 2 2 3 3 2 3 4" xfId="30160"/>
    <cellStyle name="Normal 6 2 2 3 3 2 4" xfId="30161"/>
    <cellStyle name="Normal 6 2 2 3 3 2 5" xfId="30162"/>
    <cellStyle name="Normal 6 2 2 3 3 2 6" xfId="30163"/>
    <cellStyle name="Normal 6 2 2 3 3 3" xfId="30164"/>
    <cellStyle name="Normal 6 2 2 3 3 3 2" xfId="30165"/>
    <cellStyle name="Normal 6 2 2 3 3 3 2 2" xfId="30166"/>
    <cellStyle name="Normal 6 2 2 3 3 3 2 3" xfId="30167"/>
    <cellStyle name="Normal 6 2 2 3 3 3 2 4" xfId="30168"/>
    <cellStyle name="Normal 6 2 2 3 3 3 3" xfId="30169"/>
    <cellStyle name="Normal 6 2 2 3 3 3 4" xfId="30170"/>
    <cellStyle name="Normal 6 2 2 3 3 3 5" xfId="30171"/>
    <cellStyle name="Normal 6 2 2 3 3 4" xfId="30172"/>
    <cellStyle name="Normal 6 2 2 3 3 4 2" xfId="30173"/>
    <cellStyle name="Normal 6 2 2 3 3 4 3" xfId="30174"/>
    <cellStyle name="Normal 6 2 2 3 3 4 4" xfId="30175"/>
    <cellStyle name="Normal 6 2 2 3 3 5" xfId="30176"/>
    <cellStyle name="Normal 6 2 2 3 3 5 2" xfId="30177"/>
    <cellStyle name="Normal 6 2 2 3 3 5 3" xfId="30178"/>
    <cellStyle name="Normal 6 2 2 3 3 5 4" xfId="30179"/>
    <cellStyle name="Normal 6 2 2 3 3 6" xfId="30180"/>
    <cellStyle name="Normal 6 2 2 3 3 6 2" xfId="30181"/>
    <cellStyle name="Normal 6 2 2 3 3 6 3" xfId="30182"/>
    <cellStyle name="Normal 6 2 2 3 3 7" xfId="30183"/>
    <cellStyle name="Normal 6 2 2 3 3 8" xfId="30184"/>
    <cellStyle name="Normal 6 2 2 3 3 9" xfId="30185"/>
    <cellStyle name="Normal 6 2 2 3 4" xfId="30186"/>
    <cellStyle name="Normal 6 2 2 3 4 2" xfId="30187"/>
    <cellStyle name="Normal 6 2 2 3 4 2 2" xfId="30188"/>
    <cellStyle name="Normal 6 2 2 3 4 2 2 2" xfId="30189"/>
    <cellStyle name="Normal 6 2 2 3 4 2 2 3" xfId="30190"/>
    <cellStyle name="Normal 6 2 2 3 4 2 2 4" xfId="30191"/>
    <cellStyle name="Normal 6 2 2 3 4 2 3" xfId="30192"/>
    <cellStyle name="Normal 6 2 2 3 4 2 4" xfId="30193"/>
    <cellStyle name="Normal 6 2 2 3 4 2 5" xfId="30194"/>
    <cellStyle name="Normal 6 2 2 3 4 3" xfId="30195"/>
    <cellStyle name="Normal 6 2 2 3 4 3 2" xfId="30196"/>
    <cellStyle name="Normal 6 2 2 3 4 3 3" xfId="30197"/>
    <cellStyle name="Normal 6 2 2 3 4 3 4" xfId="30198"/>
    <cellStyle name="Normal 6 2 2 3 4 4" xfId="30199"/>
    <cellStyle name="Normal 6 2 2 3 4 5" xfId="30200"/>
    <cellStyle name="Normal 6 2 2 3 4 6" xfId="30201"/>
    <cellStyle name="Normal 6 2 2 3 5" xfId="30202"/>
    <cellStyle name="Normal 6 2 2 3 5 2" xfId="30203"/>
    <cellStyle name="Normal 6 2 2 3 5 2 2" xfId="30204"/>
    <cellStyle name="Normal 6 2 2 3 5 2 2 2" xfId="30205"/>
    <cellStyle name="Normal 6 2 2 3 5 2 2 3" xfId="30206"/>
    <cellStyle name="Normal 6 2 2 3 5 2 2 4" xfId="30207"/>
    <cellStyle name="Normal 6 2 2 3 5 2 3" xfId="30208"/>
    <cellStyle name="Normal 6 2 2 3 5 2 4" xfId="30209"/>
    <cellStyle name="Normal 6 2 2 3 5 2 5" xfId="30210"/>
    <cellStyle name="Normal 6 2 2 3 5 3" xfId="30211"/>
    <cellStyle name="Normal 6 2 2 3 5 3 2" xfId="30212"/>
    <cellStyle name="Normal 6 2 2 3 5 3 3" xfId="30213"/>
    <cellStyle name="Normal 6 2 2 3 5 3 4" xfId="30214"/>
    <cellStyle name="Normal 6 2 2 3 5 4" xfId="30215"/>
    <cellStyle name="Normal 6 2 2 3 5 5" xfId="30216"/>
    <cellStyle name="Normal 6 2 2 3 5 6" xfId="30217"/>
    <cellStyle name="Normal 6 2 2 3 6" xfId="30218"/>
    <cellStyle name="Normal 6 2 2 3 6 2" xfId="30219"/>
    <cellStyle name="Normal 6 2 2 3 6 2 2" xfId="30220"/>
    <cellStyle name="Normal 6 2 2 3 6 2 2 2" xfId="30221"/>
    <cellStyle name="Normal 6 2 2 3 6 2 2 3" xfId="30222"/>
    <cellStyle name="Normal 6 2 2 3 6 2 2 4" xfId="30223"/>
    <cellStyle name="Normal 6 2 2 3 6 2 3" xfId="30224"/>
    <cellStyle name="Normal 6 2 2 3 6 2 4" xfId="30225"/>
    <cellStyle name="Normal 6 2 2 3 6 2 5" xfId="30226"/>
    <cellStyle name="Normal 6 2 2 3 6 3" xfId="30227"/>
    <cellStyle name="Normal 6 2 2 3 6 3 2" xfId="30228"/>
    <cellStyle name="Normal 6 2 2 3 6 3 3" xfId="30229"/>
    <cellStyle name="Normal 6 2 2 3 6 3 4" xfId="30230"/>
    <cellStyle name="Normal 6 2 2 3 6 4" xfId="30231"/>
    <cellStyle name="Normal 6 2 2 3 6 5" xfId="30232"/>
    <cellStyle name="Normal 6 2 2 3 6 6" xfId="30233"/>
    <cellStyle name="Normal 6 2 2 3 7" xfId="30234"/>
    <cellStyle name="Normal 6 2 2 3 7 2" xfId="30235"/>
    <cellStyle name="Normal 6 2 2 3 7 2 2" xfId="30236"/>
    <cellStyle name="Normal 6 2 2 3 7 2 3" xfId="30237"/>
    <cellStyle name="Normal 6 2 2 3 7 2 4" xfId="30238"/>
    <cellStyle name="Normal 6 2 2 3 7 3" xfId="30239"/>
    <cellStyle name="Normal 6 2 2 3 7 4" xfId="30240"/>
    <cellStyle name="Normal 6 2 2 3 7 5" xfId="30241"/>
    <cellStyle name="Normal 6 2 2 3 8" xfId="30242"/>
    <cellStyle name="Normal 6 2 2 3 8 2" xfId="30243"/>
    <cellStyle name="Normal 6 2 2 3 8 3" xfId="30244"/>
    <cellStyle name="Normal 6 2 2 3 8 4" xfId="30245"/>
    <cellStyle name="Normal 6 2 2 3 9" xfId="30246"/>
    <cellStyle name="Normal 6 2 2 3 9 2" xfId="30247"/>
    <cellStyle name="Normal 6 2 2 3 9 3" xfId="30248"/>
    <cellStyle name="Normal 6 2 2 3 9 4" xfId="30249"/>
    <cellStyle name="Normal 6 2 2 4" xfId="30250"/>
    <cellStyle name="Normal 6 2 2 4 2" xfId="30251"/>
    <cellStyle name="Normal 6 2 2 4 2 2" xfId="30252"/>
    <cellStyle name="Normal 6 2 2 4 2 2 2" xfId="30253"/>
    <cellStyle name="Normal 6 2 2 4 2 2 2 2" xfId="30254"/>
    <cellStyle name="Normal 6 2 2 4 2 2 2 3" xfId="30255"/>
    <cellStyle name="Normal 6 2 2 4 2 2 2 4" xfId="30256"/>
    <cellStyle name="Normal 6 2 2 4 2 2 3" xfId="30257"/>
    <cellStyle name="Normal 6 2 2 4 2 2 4" xfId="30258"/>
    <cellStyle name="Normal 6 2 2 4 2 2 5" xfId="30259"/>
    <cellStyle name="Normal 6 2 2 4 2 3" xfId="30260"/>
    <cellStyle name="Normal 6 2 2 4 2 3 2" xfId="30261"/>
    <cellStyle name="Normal 6 2 2 4 2 3 3" xfId="30262"/>
    <cellStyle name="Normal 6 2 2 4 2 3 4" xfId="30263"/>
    <cellStyle name="Normal 6 2 2 4 2 4" xfId="30264"/>
    <cellStyle name="Normal 6 2 2 4 2 5" xfId="30265"/>
    <cellStyle name="Normal 6 2 2 4 2 6" xfId="30266"/>
    <cellStyle name="Normal 6 2 2 4 3" xfId="30267"/>
    <cellStyle name="Normal 6 2 2 4 3 2" xfId="30268"/>
    <cellStyle name="Normal 6 2 2 4 3 2 2" xfId="30269"/>
    <cellStyle name="Normal 6 2 2 4 3 2 3" xfId="30270"/>
    <cellStyle name="Normal 6 2 2 4 3 2 4" xfId="30271"/>
    <cellStyle name="Normal 6 2 2 4 3 3" xfId="30272"/>
    <cellStyle name="Normal 6 2 2 4 3 4" xfId="30273"/>
    <cellStyle name="Normal 6 2 2 4 3 5" xfId="30274"/>
    <cellStyle name="Normal 6 2 2 4 4" xfId="30275"/>
    <cellStyle name="Normal 6 2 2 4 4 2" xfId="30276"/>
    <cellStyle name="Normal 6 2 2 4 4 3" xfId="30277"/>
    <cellStyle name="Normal 6 2 2 4 4 4" xfId="30278"/>
    <cellStyle name="Normal 6 2 2 4 5" xfId="30279"/>
    <cellStyle name="Normal 6 2 2 4 5 2" xfId="30280"/>
    <cellStyle name="Normal 6 2 2 4 5 3" xfId="30281"/>
    <cellStyle name="Normal 6 2 2 4 5 4" xfId="30282"/>
    <cellStyle name="Normal 6 2 2 4 6" xfId="30283"/>
    <cellStyle name="Normal 6 2 2 4 6 2" xfId="30284"/>
    <cellStyle name="Normal 6 2 2 4 6 3" xfId="30285"/>
    <cellStyle name="Normal 6 2 2 4 7" xfId="30286"/>
    <cellStyle name="Normal 6 2 2 4 8" xfId="30287"/>
    <cellStyle name="Normal 6 2 2 4 9" xfId="30288"/>
    <cellStyle name="Normal 6 2 2 5" xfId="30289"/>
    <cellStyle name="Normal 6 2 2 5 2" xfId="30290"/>
    <cellStyle name="Normal 6 2 2 5 2 2" xfId="30291"/>
    <cellStyle name="Normal 6 2 2 5 2 2 2" xfId="30292"/>
    <cellStyle name="Normal 6 2 2 5 2 2 2 2" xfId="30293"/>
    <cellStyle name="Normal 6 2 2 5 2 2 2 3" xfId="30294"/>
    <cellStyle name="Normal 6 2 2 5 2 2 2 4" xfId="30295"/>
    <cellStyle name="Normal 6 2 2 5 2 2 3" xfId="30296"/>
    <cellStyle name="Normal 6 2 2 5 2 2 4" xfId="30297"/>
    <cellStyle name="Normal 6 2 2 5 2 2 5" xfId="30298"/>
    <cellStyle name="Normal 6 2 2 5 2 3" xfId="30299"/>
    <cellStyle name="Normal 6 2 2 5 2 3 2" xfId="30300"/>
    <cellStyle name="Normal 6 2 2 5 2 3 3" xfId="30301"/>
    <cellStyle name="Normal 6 2 2 5 2 3 4" xfId="30302"/>
    <cellStyle name="Normal 6 2 2 5 2 4" xfId="30303"/>
    <cellStyle name="Normal 6 2 2 5 2 5" xfId="30304"/>
    <cellStyle name="Normal 6 2 2 5 2 6" xfId="30305"/>
    <cellStyle name="Normal 6 2 2 5 3" xfId="30306"/>
    <cellStyle name="Normal 6 2 2 5 3 2" xfId="30307"/>
    <cellStyle name="Normal 6 2 2 5 3 2 2" xfId="30308"/>
    <cellStyle name="Normal 6 2 2 5 3 2 3" xfId="30309"/>
    <cellStyle name="Normal 6 2 2 5 3 2 4" xfId="30310"/>
    <cellStyle name="Normal 6 2 2 5 3 3" xfId="30311"/>
    <cellStyle name="Normal 6 2 2 5 3 4" xfId="30312"/>
    <cellStyle name="Normal 6 2 2 5 3 5" xfId="30313"/>
    <cellStyle name="Normal 6 2 2 5 4" xfId="30314"/>
    <cellStyle name="Normal 6 2 2 5 4 2" xfId="30315"/>
    <cellStyle name="Normal 6 2 2 5 4 3" xfId="30316"/>
    <cellStyle name="Normal 6 2 2 5 4 4" xfId="30317"/>
    <cellStyle name="Normal 6 2 2 5 5" xfId="30318"/>
    <cellStyle name="Normal 6 2 2 5 5 2" xfId="30319"/>
    <cellStyle name="Normal 6 2 2 5 5 3" xfId="30320"/>
    <cellStyle name="Normal 6 2 2 5 5 4" xfId="30321"/>
    <cellStyle name="Normal 6 2 2 5 6" xfId="30322"/>
    <cellStyle name="Normal 6 2 2 5 6 2" xfId="30323"/>
    <cellStyle name="Normal 6 2 2 5 6 3" xfId="30324"/>
    <cellStyle name="Normal 6 2 2 5 7" xfId="30325"/>
    <cellStyle name="Normal 6 2 2 5 8" xfId="30326"/>
    <cellStyle name="Normal 6 2 2 5 9" xfId="30327"/>
    <cellStyle name="Normal 6 2 2 6" xfId="30328"/>
    <cellStyle name="Normal 6 2 2 6 2" xfId="30329"/>
    <cellStyle name="Normal 6 2 2 6 2 2" xfId="30330"/>
    <cellStyle name="Normal 6 2 2 6 2 2 2" xfId="30331"/>
    <cellStyle name="Normal 6 2 2 6 2 2 3" xfId="30332"/>
    <cellStyle name="Normal 6 2 2 6 2 2 4" xfId="30333"/>
    <cellStyle name="Normal 6 2 2 6 2 3" xfId="30334"/>
    <cellStyle name="Normal 6 2 2 6 2 4" xfId="30335"/>
    <cellStyle name="Normal 6 2 2 6 2 5" xfId="30336"/>
    <cellStyle name="Normal 6 2 2 6 3" xfId="30337"/>
    <cellStyle name="Normal 6 2 2 6 3 2" xfId="30338"/>
    <cellStyle name="Normal 6 2 2 6 3 3" xfId="30339"/>
    <cellStyle name="Normal 6 2 2 6 3 4" xfId="30340"/>
    <cellStyle name="Normal 6 2 2 6 4" xfId="30341"/>
    <cellStyle name="Normal 6 2 2 6 5" xfId="30342"/>
    <cellStyle name="Normal 6 2 2 6 6" xfId="30343"/>
    <cellStyle name="Normal 6 2 2 7" xfId="30344"/>
    <cellStyle name="Normal 6 2 2 7 2" xfId="30345"/>
    <cellStyle name="Normal 6 2 2 7 2 2" xfId="30346"/>
    <cellStyle name="Normal 6 2 2 7 2 2 2" xfId="30347"/>
    <cellStyle name="Normal 6 2 2 7 2 2 3" xfId="30348"/>
    <cellStyle name="Normal 6 2 2 7 2 2 4" xfId="30349"/>
    <cellStyle name="Normal 6 2 2 7 2 3" xfId="30350"/>
    <cellStyle name="Normal 6 2 2 7 2 4" xfId="30351"/>
    <cellStyle name="Normal 6 2 2 7 2 5" xfId="30352"/>
    <cellStyle name="Normal 6 2 2 7 3" xfId="30353"/>
    <cellStyle name="Normal 6 2 2 7 3 2" xfId="30354"/>
    <cellStyle name="Normal 6 2 2 7 3 3" xfId="30355"/>
    <cellStyle name="Normal 6 2 2 7 3 4" xfId="30356"/>
    <cellStyle name="Normal 6 2 2 7 4" xfId="30357"/>
    <cellStyle name="Normal 6 2 2 7 5" xfId="30358"/>
    <cellStyle name="Normal 6 2 2 7 6" xfId="30359"/>
    <cellStyle name="Normal 6 2 2 8" xfId="30360"/>
    <cellStyle name="Normal 6 2 2 8 2" xfId="30361"/>
    <cellStyle name="Normal 6 2 2 8 2 2" xfId="30362"/>
    <cellStyle name="Normal 6 2 2 8 2 2 2" xfId="30363"/>
    <cellStyle name="Normal 6 2 2 8 2 2 3" xfId="30364"/>
    <cellStyle name="Normal 6 2 2 8 2 2 4" xfId="30365"/>
    <cellStyle name="Normal 6 2 2 8 2 3" xfId="30366"/>
    <cellStyle name="Normal 6 2 2 8 2 4" xfId="30367"/>
    <cellStyle name="Normal 6 2 2 8 2 5" xfId="30368"/>
    <cellStyle name="Normal 6 2 2 8 3" xfId="30369"/>
    <cellStyle name="Normal 6 2 2 8 3 2" xfId="30370"/>
    <cellStyle name="Normal 6 2 2 8 3 3" xfId="30371"/>
    <cellStyle name="Normal 6 2 2 8 3 4" xfId="30372"/>
    <cellStyle name="Normal 6 2 2 8 4" xfId="30373"/>
    <cellStyle name="Normal 6 2 2 8 5" xfId="30374"/>
    <cellStyle name="Normal 6 2 2 8 6" xfId="30375"/>
    <cellStyle name="Normal 6 2 2 9" xfId="30376"/>
    <cellStyle name="Normal 6 2 2 9 2" xfId="30377"/>
    <cellStyle name="Normal 6 2 2 9 2 2" xfId="30378"/>
    <cellStyle name="Normal 6 2 2 9 2 3" xfId="30379"/>
    <cellStyle name="Normal 6 2 2 9 2 4" xfId="30380"/>
    <cellStyle name="Normal 6 2 2 9 3" xfId="30381"/>
    <cellStyle name="Normal 6 2 2 9 4" xfId="30382"/>
    <cellStyle name="Normal 6 2 2 9 5" xfId="30383"/>
    <cellStyle name="Normal 6 2 20" xfId="1332"/>
    <cellStyle name="Normal 6 2 20 2" xfId="1333"/>
    <cellStyle name="Normal 6 2 21" xfId="1334"/>
    <cellStyle name="Normal 6 2 21 2" xfId="1335"/>
    <cellStyle name="Normal 6 2 22" xfId="1336"/>
    <cellStyle name="Normal 6 2 22 2" xfId="1337"/>
    <cellStyle name="Normal 6 2 23" xfId="1338"/>
    <cellStyle name="Normal 6 2 23 2" xfId="1339"/>
    <cellStyle name="Normal 6 2 24" xfId="1340"/>
    <cellStyle name="Normal 6 2 24 2" xfId="1341"/>
    <cellStyle name="Normal 6 2 25" xfId="1342"/>
    <cellStyle name="Normal 6 2 25 2" xfId="1343"/>
    <cellStyle name="Normal 6 2 26" xfId="1344"/>
    <cellStyle name="Normal 6 2 26 2" xfId="1345"/>
    <cellStyle name="Normal 6 2 27" xfId="1346"/>
    <cellStyle name="Normal 6 2 27 2" xfId="1347"/>
    <cellStyle name="Normal 6 2 28" xfId="1348"/>
    <cellStyle name="Normal 6 2 28 2" xfId="1349"/>
    <cellStyle name="Normal 6 2 29" xfId="1350"/>
    <cellStyle name="Normal 6 2 29 2" xfId="1351"/>
    <cellStyle name="Normal 6 2 3" xfId="1352"/>
    <cellStyle name="Normal 6 2 3 10" xfId="30384"/>
    <cellStyle name="Normal 6 2 3 10 2" xfId="30385"/>
    <cellStyle name="Normal 6 2 3 10 3" xfId="30386"/>
    <cellStyle name="Normal 6 2 3 10 4" xfId="30387"/>
    <cellStyle name="Normal 6 2 3 11" xfId="30388"/>
    <cellStyle name="Normal 6 2 3 11 2" xfId="30389"/>
    <cellStyle name="Normal 6 2 3 11 3" xfId="30390"/>
    <cellStyle name="Normal 6 2 3 12" xfId="30391"/>
    <cellStyle name="Normal 6 2 3 12 2" xfId="30392"/>
    <cellStyle name="Normal 6 2 3 13" xfId="30393"/>
    <cellStyle name="Normal 6 2 3 14" xfId="30394"/>
    <cellStyle name="Normal 6 2 3 2" xfId="1353"/>
    <cellStyle name="Normal 6 2 3 2 2" xfId="30395"/>
    <cellStyle name="Normal 6 2 3 2 2 2" xfId="30396"/>
    <cellStyle name="Normal 6 2 3 2 2 2 2" xfId="30397"/>
    <cellStyle name="Normal 6 2 3 2 2 2 2 2" xfId="30398"/>
    <cellStyle name="Normal 6 2 3 2 2 2 2 3" xfId="30399"/>
    <cellStyle name="Normal 6 2 3 2 2 2 2 4" xfId="30400"/>
    <cellStyle name="Normal 6 2 3 2 2 2 3" xfId="30401"/>
    <cellStyle name="Normal 6 2 3 2 2 2 4" xfId="30402"/>
    <cellStyle name="Normal 6 2 3 2 2 2 5" xfId="30403"/>
    <cellStyle name="Normal 6 2 3 2 2 3" xfId="30404"/>
    <cellStyle name="Normal 6 2 3 2 2 3 2" xfId="30405"/>
    <cellStyle name="Normal 6 2 3 2 2 3 3" xfId="30406"/>
    <cellStyle name="Normal 6 2 3 2 2 3 4" xfId="30407"/>
    <cellStyle name="Normal 6 2 3 2 2 4" xfId="30408"/>
    <cellStyle name="Normal 6 2 3 2 2 5" xfId="30409"/>
    <cellStyle name="Normal 6 2 3 2 2 6" xfId="30410"/>
    <cellStyle name="Normal 6 2 3 2 3" xfId="30411"/>
    <cellStyle name="Normal 6 2 3 2 3 2" xfId="30412"/>
    <cellStyle name="Normal 6 2 3 2 3 2 2" xfId="30413"/>
    <cellStyle name="Normal 6 2 3 2 3 2 3" xfId="30414"/>
    <cellStyle name="Normal 6 2 3 2 3 2 4" xfId="30415"/>
    <cellStyle name="Normal 6 2 3 2 3 3" xfId="30416"/>
    <cellStyle name="Normal 6 2 3 2 3 4" xfId="30417"/>
    <cellStyle name="Normal 6 2 3 2 3 5" xfId="30418"/>
    <cellStyle name="Normal 6 2 3 2 4" xfId="30419"/>
    <cellStyle name="Normal 6 2 3 2 4 2" xfId="30420"/>
    <cellStyle name="Normal 6 2 3 2 4 3" xfId="30421"/>
    <cellStyle name="Normal 6 2 3 2 4 4" xfId="30422"/>
    <cellStyle name="Normal 6 2 3 2 5" xfId="30423"/>
    <cellStyle name="Normal 6 2 3 2 5 2" xfId="30424"/>
    <cellStyle name="Normal 6 2 3 2 5 3" xfId="30425"/>
    <cellStyle name="Normal 6 2 3 2 5 4" xfId="30426"/>
    <cellStyle name="Normal 6 2 3 2 6" xfId="30427"/>
    <cellStyle name="Normal 6 2 3 2 6 2" xfId="30428"/>
    <cellStyle name="Normal 6 2 3 2 6 3" xfId="30429"/>
    <cellStyle name="Normal 6 2 3 2 7" xfId="30430"/>
    <cellStyle name="Normal 6 2 3 2 8" xfId="30431"/>
    <cellStyle name="Normal 6 2 3 2 9" xfId="30432"/>
    <cellStyle name="Normal 6 2 3 3" xfId="30433"/>
    <cellStyle name="Normal 6 2 3 3 2" xfId="30434"/>
    <cellStyle name="Normal 6 2 3 3 2 2" xfId="30435"/>
    <cellStyle name="Normal 6 2 3 3 2 2 2" xfId="30436"/>
    <cellStyle name="Normal 6 2 3 3 2 2 2 2" xfId="30437"/>
    <cellStyle name="Normal 6 2 3 3 2 2 2 3" xfId="30438"/>
    <cellStyle name="Normal 6 2 3 3 2 2 2 4" xfId="30439"/>
    <cellStyle name="Normal 6 2 3 3 2 2 3" xfId="30440"/>
    <cellStyle name="Normal 6 2 3 3 2 2 4" xfId="30441"/>
    <cellStyle name="Normal 6 2 3 3 2 2 5" xfId="30442"/>
    <cellStyle name="Normal 6 2 3 3 2 3" xfId="30443"/>
    <cellStyle name="Normal 6 2 3 3 2 3 2" xfId="30444"/>
    <cellStyle name="Normal 6 2 3 3 2 3 3" xfId="30445"/>
    <cellStyle name="Normal 6 2 3 3 2 3 4" xfId="30446"/>
    <cellStyle name="Normal 6 2 3 3 2 4" xfId="30447"/>
    <cellStyle name="Normal 6 2 3 3 2 5" xfId="30448"/>
    <cellStyle name="Normal 6 2 3 3 2 6" xfId="30449"/>
    <cellStyle name="Normal 6 2 3 3 3" xfId="30450"/>
    <cellStyle name="Normal 6 2 3 3 3 2" xfId="30451"/>
    <cellStyle name="Normal 6 2 3 3 3 2 2" xfId="30452"/>
    <cellStyle name="Normal 6 2 3 3 3 2 3" xfId="30453"/>
    <cellStyle name="Normal 6 2 3 3 3 2 4" xfId="30454"/>
    <cellStyle name="Normal 6 2 3 3 3 3" xfId="30455"/>
    <cellStyle name="Normal 6 2 3 3 3 4" xfId="30456"/>
    <cellStyle name="Normal 6 2 3 3 3 5" xfId="30457"/>
    <cellStyle name="Normal 6 2 3 3 4" xfId="30458"/>
    <cellStyle name="Normal 6 2 3 3 4 2" xfId="30459"/>
    <cellStyle name="Normal 6 2 3 3 4 3" xfId="30460"/>
    <cellStyle name="Normal 6 2 3 3 4 4" xfId="30461"/>
    <cellStyle name="Normal 6 2 3 3 5" xfId="30462"/>
    <cellStyle name="Normal 6 2 3 3 5 2" xfId="30463"/>
    <cellStyle name="Normal 6 2 3 3 5 3" xfId="30464"/>
    <cellStyle name="Normal 6 2 3 3 5 4" xfId="30465"/>
    <cellStyle name="Normal 6 2 3 3 6" xfId="30466"/>
    <cellStyle name="Normal 6 2 3 3 6 2" xfId="30467"/>
    <cellStyle name="Normal 6 2 3 3 6 3" xfId="30468"/>
    <cellStyle name="Normal 6 2 3 3 7" xfId="30469"/>
    <cellStyle name="Normal 6 2 3 3 8" xfId="30470"/>
    <cellStyle name="Normal 6 2 3 3 9" xfId="30471"/>
    <cellStyle name="Normal 6 2 3 4" xfId="30472"/>
    <cellStyle name="Normal 6 2 3 4 2" xfId="30473"/>
    <cellStyle name="Normal 6 2 3 4 2 2" xfId="30474"/>
    <cellStyle name="Normal 6 2 3 4 2 2 2" xfId="30475"/>
    <cellStyle name="Normal 6 2 3 4 2 2 3" xfId="30476"/>
    <cellStyle name="Normal 6 2 3 4 2 2 4" xfId="30477"/>
    <cellStyle name="Normal 6 2 3 4 2 3" xfId="30478"/>
    <cellStyle name="Normal 6 2 3 4 2 4" xfId="30479"/>
    <cellStyle name="Normal 6 2 3 4 2 5" xfId="30480"/>
    <cellStyle name="Normal 6 2 3 4 3" xfId="30481"/>
    <cellStyle name="Normal 6 2 3 4 3 2" xfId="30482"/>
    <cellStyle name="Normal 6 2 3 4 3 3" xfId="30483"/>
    <cellStyle name="Normal 6 2 3 4 3 4" xfId="30484"/>
    <cellStyle name="Normal 6 2 3 4 4" xfId="30485"/>
    <cellStyle name="Normal 6 2 3 4 5" xfId="30486"/>
    <cellStyle name="Normal 6 2 3 4 6" xfId="30487"/>
    <cellStyle name="Normal 6 2 3 5" xfId="30488"/>
    <cellStyle name="Normal 6 2 3 5 2" xfId="30489"/>
    <cellStyle name="Normal 6 2 3 5 2 2" xfId="30490"/>
    <cellStyle name="Normal 6 2 3 5 2 2 2" xfId="30491"/>
    <cellStyle name="Normal 6 2 3 5 2 2 3" xfId="30492"/>
    <cellStyle name="Normal 6 2 3 5 2 2 4" xfId="30493"/>
    <cellStyle name="Normal 6 2 3 5 2 3" xfId="30494"/>
    <cellStyle name="Normal 6 2 3 5 2 4" xfId="30495"/>
    <cellStyle name="Normal 6 2 3 5 2 5" xfId="30496"/>
    <cellStyle name="Normal 6 2 3 5 3" xfId="30497"/>
    <cellStyle name="Normal 6 2 3 5 3 2" xfId="30498"/>
    <cellStyle name="Normal 6 2 3 5 3 3" xfId="30499"/>
    <cellStyle name="Normal 6 2 3 5 3 4" xfId="30500"/>
    <cellStyle name="Normal 6 2 3 5 4" xfId="30501"/>
    <cellStyle name="Normal 6 2 3 5 5" xfId="30502"/>
    <cellStyle name="Normal 6 2 3 5 6" xfId="30503"/>
    <cellStyle name="Normal 6 2 3 6" xfId="30504"/>
    <cellStyle name="Normal 6 2 3 6 2" xfId="30505"/>
    <cellStyle name="Normal 6 2 3 6 2 2" xfId="30506"/>
    <cellStyle name="Normal 6 2 3 6 2 2 2" xfId="30507"/>
    <cellStyle name="Normal 6 2 3 6 2 2 3" xfId="30508"/>
    <cellStyle name="Normal 6 2 3 6 2 2 4" xfId="30509"/>
    <cellStyle name="Normal 6 2 3 6 2 3" xfId="30510"/>
    <cellStyle name="Normal 6 2 3 6 2 4" xfId="30511"/>
    <cellStyle name="Normal 6 2 3 6 2 5" xfId="30512"/>
    <cellStyle name="Normal 6 2 3 6 3" xfId="30513"/>
    <cellStyle name="Normal 6 2 3 6 3 2" xfId="30514"/>
    <cellStyle name="Normal 6 2 3 6 3 3" xfId="30515"/>
    <cellStyle name="Normal 6 2 3 6 3 4" xfId="30516"/>
    <cellStyle name="Normal 6 2 3 6 4" xfId="30517"/>
    <cellStyle name="Normal 6 2 3 6 5" xfId="30518"/>
    <cellStyle name="Normal 6 2 3 6 6" xfId="30519"/>
    <cellStyle name="Normal 6 2 3 7" xfId="30520"/>
    <cellStyle name="Normal 6 2 3 7 2" xfId="30521"/>
    <cellStyle name="Normal 6 2 3 7 2 2" xfId="30522"/>
    <cellStyle name="Normal 6 2 3 7 2 3" xfId="30523"/>
    <cellStyle name="Normal 6 2 3 7 2 4" xfId="30524"/>
    <cellStyle name="Normal 6 2 3 7 3" xfId="30525"/>
    <cellStyle name="Normal 6 2 3 7 4" xfId="30526"/>
    <cellStyle name="Normal 6 2 3 7 5" xfId="30527"/>
    <cellStyle name="Normal 6 2 3 8" xfId="30528"/>
    <cellStyle name="Normal 6 2 3 8 2" xfId="30529"/>
    <cellStyle name="Normal 6 2 3 8 3" xfId="30530"/>
    <cellStyle name="Normal 6 2 3 8 4" xfId="30531"/>
    <cellStyle name="Normal 6 2 3 9" xfId="30532"/>
    <cellStyle name="Normal 6 2 3 9 2" xfId="30533"/>
    <cellStyle name="Normal 6 2 3 9 3" xfId="30534"/>
    <cellStyle name="Normal 6 2 3 9 4" xfId="30535"/>
    <cellStyle name="Normal 6 2 30" xfId="1354"/>
    <cellStyle name="Normal 6 2 30 2" xfId="1355"/>
    <cellStyle name="Normal 6 2 31" xfId="1356"/>
    <cellStyle name="Normal 6 2 31 2" xfId="1357"/>
    <cellStyle name="Normal 6 2 32" xfId="1358"/>
    <cellStyle name="Normal 6 2 32 2" xfId="1359"/>
    <cellStyle name="Normal 6 2 33" xfId="1360"/>
    <cellStyle name="Normal 6 2 33 2" xfId="1361"/>
    <cellStyle name="Normal 6 2 34" xfId="1362"/>
    <cellStyle name="Normal 6 2 34 2" xfId="1363"/>
    <cellStyle name="Normal 6 2 35" xfId="1364"/>
    <cellStyle name="Normal 6 2 35 2" xfId="1365"/>
    <cellStyle name="Normal 6 2 36" xfId="1366"/>
    <cellStyle name="Normal 6 2 36 2" xfId="1367"/>
    <cellStyle name="Normal 6 2 37" xfId="1368"/>
    <cellStyle name="Normal 6 2 37 2" xfId="1369"/>
    <cellStyle name="Normal 6 2 38" xfId="1370"/>
    <cellStyle name="Normal 6 2 38 2" xfId="1371"/>
    <cellStyle name="Normal 6 2 39" xfId="1372"/>
    <cellStyle name="Normal 6 2 39 2" xfId="1373"/>
    <cellStyle name="Normal 6 2 4" xfId="1374"/>
    <cellStyle name="Normal 6 2 4 10" xfId="30536"/>
    <cellStyle name="Normal 6 2 4 10 2" xfId="30537"/>
    <cellStyle name="Normal 6 2 4 10 3" xfId="30538"/>
    <cellStyle name="Normal 6 2 4 10 4" xfId="30539"/>
    <cellStyle name="Normal 6 2 4 11" xfId="30540"/>
    <cellStyle name="Normal 6 2 4 11 2" xfId="30541"/>
    <cellStyle name="Normal 6 2 4 11 3" xfId="30542"/>
    <cellStyle name="Normal 6 2 4 12" xfId="30543"/>
    <cellStyle name="Normal 6 2 4 12 2" xfId="30544"/>
    <cellStyle name="Normal 6 2 4 13" xfId="30545"/>
    <cellStyle name="Normal 6 2 4 14" xfId="30546"/>
    <cellStyle name="Normal 6 2 4 2" xfId="1375"/>
    <cellStyle name="Normal 6 2 4 2 2" xfId="30547"/>
    <cellStyle name="Normal 6 2 4 2 2 2" xfId="30548"/>
    <cellStyle name="Normal 6 2 4 2 2 2 2" xfId="30549"/>
    <cellStyle name="Normal 6 2 4 2 2 2 2 2" xfId="30550"/>
    <cellStyle name="Normal 6 2 4 2 2 2 2 3" xfId="30551"/>
    <cellStyle name="Normal 6 2 4 2 2 2 2 4" xfId="30552"/>
    <cellStyle name="Normal 6 2 4 2 2 2 3" xfId="30553"/>
    <cellStyle name="Normal 6 2 4 2 2 2 4" xfId="30554"/>
    <cellStyle name="Normal 6 2 4 2 2 2 5" xfId="30555"/>
    <cellStyle name="Normal 6 2 4 2 2 3" xfId="30556"/>
    <cellStyle name="Normal 6 2 4 2 2 3 2" xfId="30557"/>
    <cellStyle name="Normal 6 2 4 2 2 3 3" xfId="30558"/>
    <cellStyle name="Normal 6 2 4 2 2 3 4" xfId="30559"/>
    <cellStyle name="Normal 6 2 4 2 2 4" xfId="30560"/>
    <cellStyle name="Normal 6 2 4 2 2 5" xfId="30561"/>
    <cellStyle name="Normal 6 2 4 2 2 6" xfId="30562"/>
    <cellStyle name="Normal 6 2 4 2 3" xfId="30563"/>
    <cellStyle name="Normal 6 2 4 2 3 2" xfId="30564"/>
    <cellStyle name="Normal 6 2 4 2 3 2 2" xfId="30565"/>
    <cellStyle name="Normal 6 2 4 2 3 2 3" xfId="30566"/>
    <cellStyle name="Normal 6 2 4 2 3 2 4" xfId="30567"/>
    <cellStyle name="Normal 6 2 4 2 3 3" xfId="30568"/>
    <cellStyle name="Normal 6 2 4 2 3 4" xfId="30569"/>
    <cellStyle name="Normal 6 2 4 2 3 5" xfId="30570"/>
    <cellStyle name="Normal 6 2 4 2 4" xfId="30571"/>
    <cellStyle name="Normal 6 2 4 2 4 2" xfId="30572"/>
    <cellStyle name="Normal 6 2 4 2 4 3" xfId="30573"/>
    <cellStyle name="Normal 6 2 4 2 4 4" xfId="30574"/>
    <cellStyle name="Normal 6 2 4 2 5" xfId="30575"/>
    <cellStyle name="Normal 6 2 4 2 5 2" xfId="30576"/>
    <cellStyle name="Normal 6 2 4 2 5 3" xfId="30577"/>
    <cellStyle name="Normal 6 2 4 2 5 4" xfId="30578"/>
    <cellStyle name="Normal 6 2 4 2 6" xfId="30579"/>
    <cellStyle name="Normal 6 2 4 2 6 2" xfId="30580"/>
    <cellStyle name="Normal 6 2 4 2 6 3" xfId="30581"/>
    <cellStyle name="Normal 6 2 4 2 7" xfId="30582"/>
    <cellStyle name="Normal 6 2 4 2 8" xfId="30583"/>
    <cellStyle name="Normal 6 2 4 2 9" xfId="30584"/>
    <cellStyle name="Normal 6 2 4 3" xfId="30585"/>
    <cellStyle name="Normal 6 2 4 3 2" xfId="30586"/>
    <cellStyle name="Normal 6 2 4 3 2 2" xfId="30587"/>
    <cellStyle name="Normal 6 2 4 3 2 2 2" xfId="30588"/>
    <cellStyle name="Normal 6 2 4 3 2 2 2 2" xfId="30589"/>
    <cellStyle name="Normal 6 2 4 3 2 2 2 3" xfId="30590"/>
    <cellStyle name="Normal 6 2 4 3 2 2 2 4" xfId="30591"/>
    <cellStyle name="Normal 6 2 4 3 2 2 3" xfId="30592"/>
    <cellStyle name="Normal 6 2 4 3 2 2 4" xfId="30593"/>
    <cellStyle name="Normal 6 2 4 3 2 2 5" xfId="30594"/>
    <cellStyle name="Normal 6 2 4 3 2 3" xfId="30595"/>
    <cellStyle name="Normal 6 2 4 3 2 3 2" xfId="30596"/>
    <cellStyle name="Normal 6 2 4 3 2 3 3" xfId="30597"/>
    <cellStyle name="Normal 6 2 4 3 2 3 4" xfId="30598"/>
    <cellStyle name="Normal 6 2 4 3 2 4" xfId="30599"/>
    <cellStyle name="Normal 6 2 4 3 2 5" xfId="30600"/>
    <cellStyle name="Normal 6 2 4 3 2 6" xfId="30601"/>
    <cellStyle name="Normal 6 2 4 3 3" xfId="30602"/>
    <cellStyle name="Normal 6 2 4 3 3 2" xfId="30603"/>
    <cellStyle name="Normal 6 2 4 3 3 2 2" xfId="30604"/>
    <cellStyle name="Normal 6 2 4 3 3 2 3" xfId="30605"/>
    <cellStyle name="Normal 6 2 4 3 3 2 4" xfId="30606"/>
    <cellStyle name="Normal 6 2 4 3 3 3" xfId="30607"/>
    <cellStyle name="Normal 6 2 4 3 3 4" xfId="30608"/>
    <cellStyle name="Normal 6 2 4 3 3 5" xfId="30609"/>
    <cellStyle name="Normal 6 2 4 3 4" xfId="30610"/>
    <cellStyle name="Normal 6 2 4 3 4 2" xfId="30611"/>
    <cellStyle name="Normal 6 2 4 3 4 3" xfId="30612"/>
    <cellStyle name="Normal 6 2 4 3 4 4" xfId="30613"/>
    <cellStyle name="Normal 6 2 4 3 5" xfId="30614"/>
    <cellStyle name="Normal 6 2 4 3 5 2" xfId="30615"/>
    <cellStyle name="Normal 6 2 4 3 5 3" xfId="30616"/>
    <cellStyle name="Normal 6 2 4 3 5 4" xfId="30617"/>
    <cellStyle name="Normal 6 2 4 3 6" xfId="30618"/>
    <cellStyle name="Normal 6 2 4 3 6 2" xfId="30619"/>
    <cellStyle name="Normal 6 2 4 3 6 3" xfId="30620"/>
    <cellStyle name="Normal 6 2 4 3 7" xfId="30621"/>
    <cellStyle name="Normal 6 2 4 3 8" xfId="30622"/>
    <cellStyle name="Normal 6 2 4 3 9" xfId="30623"/>
    <cellStyle name="Normal 6 2 4 4" xfId="30624"/>
    <cellStyle name="Normal 6 2 4 4 2" xfId="30625"/>
    <cellStyle name="Normal 6 2 4 4 2 2" xfId="30626"/>
    <cellStyle name="Normal 6 2 4 4 2 2 2" xfId="30627"/>
    <cellStyle name="Normal 6 2 4 4 2 2 3" xfId="30628"/>
    <cellStyle name="Normal 6 2 4 4 2 2 4" xfId="30629"/>
    <cellStyle name="Normal 6 2 4 4 2 3" xfId="30630"/>
    <cellStyle name="Normal 6 2 4 4 2 4" xfId="30631"/>
    <cellStyle name="Normal 6 2 4 4 2 5" xfId="30632"/>
    <cellStyle name="Normal 6 2 4 4 3" xfId="30633"/>
    <cellStyle name="Normal 6 2 4 4 3 2" xfId="30634"/>
    <cellStyle name="Normal 6 2 4 4 3 3" xfId="30635"/>
    <cellStyle name="Normal 6 2 4 4 3 4" xfId="30636"/>
    <cellStyle name="Normal 6 2 4 4 4" xfId="30637"/>
    <cellStyle name="Normal 6 2 4 4 5" xfId="30638"/>
    <cellStyle name="Normal 6 2 4 4 6" xfId="30639"/>
    <cellStyle name="Normal 6 2 4 5" xfId="30640"/>
    <cellStyle name="Normal 6 2 4 5 2" xfId="30641"/>
    <cellStyle name="Normal 6 2 4 5 2 2" xfId="30642"/>
    <cellStyle name="Normal 6 2 4 5 2 2 2" xfId="30643"/>
    <cellStyle name="Normal 6 2 4 5 2 2 3" xfId="30644"/>
    <cellStyle name="Normal 6 2 4 5 2 2 4" xfId="30645"/>
    <cellStyle name="Normal 6 2 4 5 2 3" xfId="30646"/>
    <cellStyle name="Normal 6 2 4 5 2 4" xfId="30647"/>
    <cellStyle name="Normal 6 2 4 5 2 5" xfId="30648"/>
    <cellStyle name="Normal 6 2 4 5 3" xfId="30649"/>
    <cellStyle name="Normal 6 2 4 5 3 2" xfId="30650"/>
    <cellStyle name="Normal 6 2 4 5 3 3" xfId="30651"/>
    <cellStyle name="Normal 6 2 4 5 3 4" xfId="30652"/>
    <cellStyle name="Normal 6 2 4 5 4" xfId="30653"/>
    <cellStyle name="Normal 6 2 4 5 5" xfId="30654"/>
    <cellStyle name="Normal 6 2 4 5 6" xfId="30655"/>
    <cellStyle name="Normal 6 2 4 6" xfId="30656"/>
    <cellStyle name="Normal 6 2 4 6 2" xfId="30657"/>
    <cellStyle name="Normal 6 2 4 6 2 2" xfId="30658"/>
    <cellStyle name="Normal 6 2 4 6 2 2 2" xfId="30659"/>
    <cellStyle name="Normal 6 2 4 6 2 2 3" xfId="30660"/>
    <cellStyle name="Normal 6 2 4 6 2 2 4" xfId="30661"/>
    <cellStyle name="Normal 6 2 4 6 2 3" xfId="30662"/>
    <cellStyle name="Normal 6 2 4 6 2 4" xfId="30663"/>
    <cellStyle name="Normal 6 2 4 6 2 5" xfId="30664"/>
    <cellStyle name="Normal 6 2 4 6 3" xfId="30665"/>
    <cellStyle name="Normal 6 2 4 6 3 2" xfId="30666"/>
    <cellStyle name="Normal 6 2 4 6 3 3" xfId="30667"/>
    <cellStyle name="Normal 6 2 4 6 3 4" xfId="30668"/>
    <cellStyle name="Normal 6 2 4 6 4" xfId="30669"/>
    <cellStyle name="Normal 6 2 4 6 5" xfId="30670"/>
    <cellStyle name="Normal 6 2 4 6 6" xfId="30671"/>
    <cellStyle name="Normal 6 2 4 7" xfId="30672"/>
    <cellStyle name="Normal 6 2 4 7 2" xfId="30673"/>
    <cellStyle name="Normal 6 2 4 7 2 2" xfId="30674"/>
    <cellStyle name="Normal 6 2 4 7 2 3" xfId="30675"/>
    <cellStyle name="Normal 6 2 4 7 2 4" xfId="30676"/>
    <cellStyle name="Normal 6 2 4 7 3" xfId="30677"/>
    <cellStyle name="Normal 6 2 4 7 4" xfId="30678"/>
    <cellStyle name="Normal 6 2 4 7 5" xfId="30679"/>
    <cellStyle name="Normal 6 2 4 8" xfId="30680"/>
    <cellStyle name="Normal 6 2 4 8 2" xfId="30681"/>
    <cellStyle name="Normal 6 2 4 8 3" xfId="30682"/>
    <cellStyle name="Normal 6 2 4 8 4" xfId="30683"/>
    <cellStyle name="Normal 6 2 4 9" xfId="30684"/>
    <cellStyle name="Normal 6 2 4 9 2" xfId="30685"/>
    <cellStyle name="Normal 6 2 4 9 3" xfId="30686"/>
    <cellStyle name="Normal 6 2 4 9 4" xfId="30687"/>
    <cellStyle name="Normal 6 2 40" xfId="1376"/>
    <cellStyle name="Normal 6 2 40 2" xfId="1377"/>
    <cellStyle name="Normal 6 2 41" xfId="1378"/>
    <cellStyle name="Normal 6 2 41 2" xfId="1379"/>
    <cellStyle name="Normal 6 2 42" xfId="1380"/>
    <cellStyle name="Normal 6 2 42 2" xfId="1381"/>
    <cellStyle name="Normal 6 2 43" xfId="1382"/>
    <cellStyle name="Normal 6 2 43 2" xfId="1383"/>
    <cellStyle name="Normal 6 2 44" xfId="1384"/>
    <cellStyle name="Normal 6 2 44 2" xfId="1385"/>
    <cellStyle name="Normal 6 2 45" xfId="1386"/>
    <cellStyle name="Normal 6 2 45 2" xfId="1387"/>
    <cellStyle name="Normal 6 2 46" xfId="1388"/>
    <cellStyle name="Normal 6 2 46 2" xfId="1389"/>
    <cellStyle name="Normal 6 2 5" xfId="1390"/>
    <cellStyle name="Normal 6 2 5 2" xfId="1391"/>
    <cellStyle name="Normal 6 2 5 2 2" xfId="30688"/>
    <cellStyle name="Normal 6 2 5 2 2 2" xfId="30689"/>
    <cellStyle name="Normal 6 2 5 2 2 2 2" xfId="30690"/>
    <cellStyle name="Normal 6 2 5 2 2 2 3" xfId="30691"/>
    <cellStyle name="Normal 6 2 5 2 2 2 4" xfId="30692"/>
    <cellStyle name="Normal 6 2 5 2 2 3" xfId="30693"/>
    <cellStyle name="Normal 6 2 5 2 2 4" xfId="30694"/>
    <cellStyle name="Normal 6 2 5 2 2 5" xfId="30695"/>
    <cellStyle name="Normal 6 2 5 2 3" xfId="30696"/>
    <cellStyle name="Normal 6 2 5 2 3 2" xfId="30697"/>
    <cellStyle name="Normal 6 2 5 2 3 3" xfId="30698"/>
    <cellStyle name="Normal 6 2 5 2 3 4" xfId="30699"/>
    <cellStyle name="Normal 6 2 5 2 4" xfId="30700"/>
    <cellStyle name="Normal 6 2 5 2 5" xfId="30701"/>
    <cellStyle name="Normal 6 2 5 2 6" xfId="30702"/>
    <cellStyle name="Normal 6 2 5 3" xfId="30703"/>
    <cellStyle name="Normal 6 2 5 3 2" xfId="30704"/>
    <cellStyle name="Normal 6 2 5 3 2 2" xfId="30705"/>
    <cellStyle name="Normal 6 2 5 3 2 3" xfId="30706"/>
    <cellStyle name="Normal 6 2 5 3 2 4" xfId="30707"/>
    <cellStyle name="Normal 6 2 5 3 3" xfId="30708"/>
    <cellStyle name="Normal 6 2 5 3 4" xfId="30709"/>
    <cellStyle name="Normal 6 2 5 3 5" xfId="30710"/>
    <cellStyle name="Normal 6 2 5 4" xfId="30711"/>
    <cellStyle name="Normal 6 2 5 4 2" xfId="30712"/>
    <cellStyle name="Normal 6 2 5 4 3" xfId="30713"/>
    <cellStyle name="Normal 6 2 5 4 4" xfId="30714"/>
    <cellStyle name="Normal 6 2 5 5" xfId="30715"/>
    <cellStyle name="Normal 6 2 5 5 2" xfId="30716"/>
    <cellStyle name="Normal 6 2 5 5 3" xfId="30717"/>
    <cellStyle name="Normal 6 2 5 5 4" xfId="30718"/>
    <cellStyle name="Normal 6 2 5 6" xfId="30719"/>
    <cellStyle name="Normal 6 2 5 6 2" xfId="30720"/>
    <cellStyle name="Normal 6 2 5 6 3" xfId="30721"/>
    <cellStyle name="Normal 6 2 5 7" xfId="30722"/>
    <cellStyle name="Normal 6 2 5 8" xfId="30723"/>
    <cellStyle name="Normal 6 2 5 9" xfId="30724"/>
    <cellStyle name="Normal 6 2 6" xfId="1392"/>
    <cellStyle name="Normal 6 2 6 2" xfId="1393"/>
    <cellStyle name="Normal 6 2 6 2 2" xfId="30725"/>
    <cellStyle name="Normal 6 2 6 2 2 2" xfId="30726"/>
    <cellStyle name="Normal 6 2 6 2 2 2 2" xfId="30727"/>
    <cellStyle name="Normal 6 2 6 2 2 2 3" xfId="30728"/>
    <cellStyle name="Normal 6 2 6 2 2 2 4" xfId="30729"/>
    <cellStyle name="Normal 6 2 6 2 2 3" xfId="30730"/>
    <cellStyle name="Normal 6 2 6 2 2 4" xfId="30731"/>
    <cellStyle name="Normal 6 2 6 2 2 5" xfId="30732"/>
    <cellStyle name="Normal 6 2 6 2 3" xfId="30733"/>
    <cellStyle name="Normal 6 2 6 2 3 2" xfId="30734"/>
    <cellStyle name="Normal 6 2 6 2 3 3" xfId="30735"/>
    <cellStyle name="Normal 6 2 6 2 3 4" xfId="30736"/>
    <cellStyle name="Normal 6 2 6 2 4" xfId="30737"/>
    <cellStyle name="Normal 6 2 6 2 5" xfId="30738"/>
    <cellStyle name="Normal 6 2 6 2 6" xfId="30739"/>
    <cellStyle name="Normal 6 2 6 3" xfId="30740"/>
    <cellStyle name="Normal 6 2 6 3 2" xfId="30741"/>
    <cellStyle name="Normal 6 2 6 3 2 2" xfId="30742"/>
    <cellStyle name="Normal 6 2 6 3 2 3" xfId="30743"/>
    <cellStyle name="Normal 6 2 6 3 2 4" xfId="30744"/>
    <cellStyle name="Normal 6 2 6 3 3" xfId="30745"/>
    <cellStyle name="Normal 6 2 6 3 4" xfId="30746"/>
    <cellStyle name="Normal 6 2 6 3 5" xfId="30747"/>
    <cellStyle name="Normal 6 2 6 4" xfId="30748"/>
    <cellStyle name="Normal 6 2 6 4 2" xfId="30749"/>
    <cellStyle name="Normal 6 2 6 4 3" xfId="30750"/>
    <cellStyle name="Normal 6 2 6 4 4" xfId="30751"/>
    <cellStyle name="Normal 6 2 6 5" xfId="30752"/>
    <cellStyle name="Normal 6 2 6 5 2" xfId="30753"/>
    <cellStyle name="Normal 6 2 6 5 3" xfId="30754"/>
    <cellStyle name="Normal 6 2 6 5 4" xfId="30755"/>
    <cellStyle name="Normal 6 2 6 6" xfId="30756"/>
    <cellStyle name="Normal 6 2 6 6 2" xfId="30757"/>
    <cellStyle name="Normal 6 2 6 6 3" xfId="30758"/>
    <cellStyle name="Normal 6 2 6 7" xfId="30759"/>
    <cellStyle name="Normal 6 2 6 8" xfId="30760"/>
    <cellStyle name="Normal 6 2 6 9" xfId="30761"/>
    <cellStyle name="Normal 6 2 7" xfId="1394"/>
    <cellStyle name="Normal 6 2 7 2" xfId="1395"/>
    <cellStyle name="Normal 6 2 7 2 2" xfId="30762"/>
    <cellStyle name="Normal 6 2 7 2 2 2" xfId="30763"/>
    <cellStyle name="Normal 6 2 7 2 2 3" xfId="30764"/>
    <cellStyle name="Normal 6 2 7 2 2 4" xfId="30765"/>
    <cellStyle name="Normal 6 2 7 2 3" xfId="30766"/>
    <cellStyle name="Normal 6 2 7 2 4" xfId="30767"/>
    <cellStyle name="Normal 6 2 7 2 5" xfId="30768"/>
    <cellStyle name="Normal 6 2 7 3" xfId="30769"/>
    <cellStyle name="Normal 6 2 7 3 2" xfId="30770"/>
    <cellStyle name="Normal 6 2 7 3 3" xfId="30771"/>
    <cellStyle name="Normal 6 2 7 3 4" xfId="30772"/>
    <cellStyle name="Normal 6 2 7 4" xfId="30773"/>
    <cellStyle name="Normal 6 2 7 5" xfId="30774"/>
    <cellStyle name="Normal 6 2 7 6" xfId="30775"/>
    <cellStyle name="Normal 6 2 8" xfId="1396"/>
    <cellStyle name="Normal 6 2 8 2" xfId="1397"/>
    <cellStyle name="Normal 6 2 8 2 2" xfId="30776"/>
    <cellStyle name="Normal 6 2 8 2 2 2" xfId="30777"/>
    <cellStyle name="Normal 6 2 8 2 2 3" xfId="30778"/>
    <cellStyle name="Normal 6 2 8 2 2 4" xfId="30779"/>
    <cellStyle name="Normal 6 2 8 2 3" xfId="30780"/>
    <cellStyle name="Normal 6 2 8 2 4" xfId="30781"/>
    <cellStyle name="Normal 6 2 8 2 5" xfId="30782"/>
    <cellStyle name="Normal 6 2 8 3" xfId="30783"/>
    <cellStyle name="Normal 6 2 8 3 2" xfId="30784"/>
    <cellStyle name="Normal 6 2 8 3 3" xfId="30785"/>
    <cellStyle name="Normal 6 2 8 3 4" xfId="30786"/>
    <cellStyle name="Normal 6 2 8 4" xfId="30787"/>
    <cellStyle name="Normal 6 2 8 5" xfId="30788"/>
    <cellStyle name="Normal 6 2 8 6" xfId="30789"/>
    <cellStyle name="Normal 6 2 9" xfId="1398"/>
    <cellStyle name="Normal 6 2 9 2" xfId="1399"/>
    <cellStyle name="Normal 6 2 9 2 2" xfId="30790"/>
    <cellStyle name="Normal 6 2 9 2 2 2" xfId="30791"/>
    <cellStyle name="Normal 6 2 9 2 2 3" xfId="30792"/>
    <cellStyle name="Normal 6 2 9 2 2 4" xfId="30793"/>
    <cellStyle name="Normal 6 2 9 2 3" xfId="30794"/>
    <cellStyle name="Normal 6 2 9 2 4" xfId="30795"/>
    <cellStyle name="Normal 6 2 9 2 5" xfId="30796"/>
    <cellStyle name="Normal 6 2 9 3" xfId="30797"/>
    <cellStyle name="Normal 6 2 9 3 2" xfId="30798"/>
    <cellStyle name="Normal 6 2 9 3 3" xfId="30799"/>
    <cellStyle name="Normal 6 2 9 3 4" xfId="30800"/>
    <cellStyle name="Normal 6 2 9 4" xfId="30801"/>
    <cellStyle name="Normal 6 2 9 5" xfId="30802"/>
    <cellStyle name="Normal 6 2 9 6" xfId="30803"/>
    <cellStyle name="Normal 6 20" xfId="1400"/>
    <cellStyle name="Normal 6 21" xfId="1401"/>
    <cellStyle name="Normal 6 22" xfId="1402"/>
    <cellStyle name="Normal 6 23" xfId="1403"/>
    <cellStyle name="Normal 6 24" xfId="1404"/>
    <cellStyle name="Normal 6 25" xfId="1405"/>
    <cellStyle name="Normal 6 26" xfId="1406"/>
    <cellStyle name="Normal 6 27" xfId="1407"/>
    <cellStyle name="Normal 6 28" xfId="1408"/>
    <cellStyle name="Normal 6 29" xfId="1409"/>
    <cellStyle name="Normal 6 3" xfId="1410"/>
    <cellStyle name="Normal 6 3 10" xfId="30804"/>
    <cellStyle name="Normal 6 3 10 2" xfId="30805"/>
    <cellStyle name="Normal 6 3 10 3" xfId="30806"/>
    <cellStyle name="Normal 6 3 10 4" xfId="30807"/>
    <cellStyle name="Normal 6 3 11" xfId="30808"/>
    <cellStyle name="Normal 6 3 11 2" xfId="30809"/>
    <cellStyle name="Normal 6 3 11 3" xfId="30810"/>
    <cellStyle name="Normal 6 3 11 4" xfId="30811"/>
    <cellStyle name="Normal 6 3 12" xfId="30812"/>
    <cellStyle name="Normal 6 3 12 2" xfId="30813"/>
    <cellStyle name="Normal 6 3 12 3" xfId="30814"/>
    <cellStyle name="Normal 6 3 12 4" xfId="30815"/>
    <cellStyle name="Normal 6 3 13" xfId="30816"/>
    <cellStyle name="Normal 6 3 13 2" xfId="30817"/>
    <cellStyle name="Normal 6 3 13 3" xfId="30818"/>
    <cellStyle name="Normal 6 3 14" xfId="30819"/>
    <cellStyle name="Normal 6 3 14 2" xfId="30820"/>
    <cellStyle name="Normal 6 3 15" xfId="30821"/>
    <cellStyle name="Normal 6 3 16" xfId="30822"/>
    <cellStyle name="Normal 6 3 2" xfId="1411"/>
    <cellStyle name="Normal 6 3 2 10" xfId="30823"/>
    <cellStyle name="Normal 6 3 2 10 2" xfId="30824"/>
    <cellStyle name="Normal 6 3 2 10 3" xfId="30825"/>
    <cellStyle name="Normal 6 3 2 10 4" xfId="30826"/>
    <cellStyle name="Normal 6 3 2 11" xfId="30827"/>
    <cellStyle name="Normal 6 3 2 11 2" xfId="30828"/>
    <cellStyle name="Normal 6 3 2 11 3" xfId="30829"/>
    <cellStyle name="Normal 6 3 2 12" xfId="30830"/>
    <cellStyle name="Normal 6 3 2 12 2" xfId="30831"/>
    <cellStyle name="Normal 6 3 2 13" xfId="30832"/>
    <cellStyle name="Normal 6 3 2 14" xfId="30833"/>
    <cellStyle name="Normal 6 3 2 2" xfId="30834"/>
    <cellStyle name="Normal 6 3 2 2 2" xfId="30835"/>
    <cellStyle name="Normal 6 3 2 2 2 2" xfId="30836"/>
    <cellStyle name="Normal 6 3 2 2 2 2 2" xfId="30837"/>
    <cellStyle name="Normal 6 3 2 2 2 2 2 2" xfId="30838"/>
    <cellStyle name="Normal 6 3 2 2 2 2 2 3" xfId="30839"/>
    <cellStyle name="Normal 6 3 2 2 2 2 2 4" xfId="30840"/>
    <cellStyle name="Normal 6 3 2 2 2 2 3" xfId="30841"/>
    <cellStyle name="Normal 6 3 2 2 2 2 4" xfId="30842"/>
    <cellStyle name="Normal 6 3 2 2 2 2 5" xfId="30843"/>
    <cellStyle name="Normal 6 3 2 2 2 3" xfId="30844"/>
    <cellStyle name="Normal 6 3 2 2 2 3 2" xfId="30845"/>
    <cellStyle name="Normal 6 3 2 2 2 3 3" xfId="30846"/>
    <cellStyle name="Normal 6 3 2 2 2 3 4" xfId="30847"/>
    <cellStyle name="Normal 6 3 2 2 2 4" xfId="30848"/>
    <cellStyle name="Normal 6 3 2 2 2 5" xfId="30849"/>
    <cellStyle name="Normal 6 3 2 2 2 6" xfId="30850"/>
    <cellStyle name="Normal 6 3 2 2 3" xfId="30851"/>
    <cellStyle name="Normal 6 3 2 2 3 2" xfId="30852"/>
    <cellStyle name="Normal 6 3 2 2 3 2 2" xfId="30853"/>
    <cellStyle name="Normal 6 3 2 2 3 2 3" xfId="30854"/>
    <cellStyle name="Normal 6 3 2 2 3 2 4" xfId="30855"/>
    <cellStyle name="Normal 6 3 2 2 3 3" xfId="30856"/>
    <cellStyle name="Normal 6 3 2 2 3 4" xfId="30857"/>
    <cellStyle name="Normal 6 3 2 2 3 5" xfId="30858"/>
    <cellStyle name="Normal 6 3 2 2 4" xfId="30859"/>
    <cellStyle name="Normal 6 3 2 2 4 2" xfId="30860"/>
    <cellStyle name="Normal 6 3 2 2 4 3" xfId="30861"/>
    <cellStyle name="Normal 6 3 2 2 4 4" xfId="30862"/>
    <cellStyle name="Normal 6 3 2 2 5" xfId="30863"/>
    <cellStyle name="Normal 6 3 2 2 5 2" xfId="30864"/>
    <cellStyle name="Normal 6 3 2 2 5 3" xfId="30865"/>
    <cellStyle name="Normal 6 3 2 2 5 4" xfId="30866"/>
    <cellStyle name="Normal 6 3 2 2 6" xfId="30867"/>
    <cellStyle name="Normal 6 3 2 2 6 2" xfId="30868"/>
    <cellStyle name="Normal 6 3 2 2 6 3" xfId="30869"/>
    <cellStyle name="Normal 6 3 2 2 7" xfId="30870"/>
    <cellStyle name="Normal 6 3 2 2 8" xfId="30871"/>
    <cellStyle name="Normal 6 3 2 2 9" xfId="30872"/>
    <cellStyle name="Normal 6 3 2 3" xfId="30873"/>
    <cellStyle name="Normal 6 3 2 3 2" xfId="30874"/>
    <cellStyle name="Normal 6 3 2 3 2 2" xfId="30875"/>
    <cellStyle name="Normal 6 3 2 3 2 2 2" xfId="30876"/>
    <cellStyle name="Normal 6 3 2 3 2 2 2 2" xfId="30877"/>
    <cellStyle name="Normal 6 3 2 3 2 2 2 3" xfId="30878"/>
    <cellStyle name="Normal 6 3 2 3 2 2 2 4" xfId="30879"/>
    <cellStyle name="Normal 6 3 2 3 2 2 3" xfId="30880"/>
    <cellStyle name="Normal 6 3 2 3 2 2 4" xfId="30881"/>
    <cellStyle name="Normal 6 3 2 3 2 2 5" xfId="30882"/>
    <cellStyle name="Normal 6 3 2 3 2 3" xfId="30883"/>
    <cellStyle name="Normal 6 3 2 3 2 3 2" xfId="30884"/>
    <cellStyle name="Normal 6 3 2 3 2 3 3" xfId="30885"/>
    <cellStyle name="Normal 6 3 2 3 2 3 4" xfId="30886"/>
    <cellStyle name="Normal 6 3 2 3 2 4" xfId="30887"/>
    <cellStyle name="Normal 6 3 2 3 2 5" xfId="30888"/>
    <cellStyle name="Normal 6 3 2 3 2 6" xfId="30889"/>
    <cellStyle name="Normal 6 3 2 3 3" xfId="30890"/>
    <cellStyle name="Normal 6 3 2 3 3 2" xfId="30891"/>
    <cellStyle name="Normal 6 3 2 3 3 2 2" xfId="30892"/>
    <cellStyle name="Normal 6 3 2 3 3 2 3" xfId="30893"/>
    <cellStyle name="Normal 6 3 2 3 3 2 4" xfId="30894"/>
    <cellStyle name="Normal 6 3 2 3 3 3" xfId="30895"/>
    <cellStyle name="Normal 6 3 2 3 3 4" xfId="30896"/>
    <cellStyle name="Normal 6 3 2 3 3 5" xfId="30897"/>
    <cellStyle name="Normal 6 3 2 3 4" xfId="30898"/>
    <cellStyle name="Normal 6 3 2 3 4 2" xfId="30899"/>
    <cellStyle name="Normal 6 3 2 3 4 3" xfId="30900"/>
    <cellStyle name="Normal 6 3 2 3 4 4" xfId="30901"/>
    <cellStyle name="Normal 6 3 2 3 5" xfId="30902"/>
    <cellStyle name="Normal 6 3 2 3 5 2" xfId="30903"/>
    <cellStyle name="Normal 6 3 2 3 5 3" xfId="30904"/>
    <cellStyle name="Normal 6 3 2 3 5 4" xfId="30905"/>
    <cellStyle name="Normal 6 3 2 3 6" xfId="30906"/>
    <cellStyle name="Normal 6 3 2 3 6 2" xfId="30907"/>
    <cellStyle name="Normal 6 3 2 3 6 3" xfId="30908"/>
    <cellStyle name="Normal 6 3 2 3 7" xfId="30909"/>
    <cellStyle name="Normal 6 3 2 3 8" xfId="30910"/>
    <cellStyle name="Normal 6 3 2 3 9" xfId="30911"/>
    <cellStyle name="Normal 6 3 2 4" xfId="30912"/>
    <cellStyle name="Normal 6 3 2 4 2" xfId="30913"/>
    <cellStyle name="Normal 6 3 2 4 2 2" xfId="30914"/>
    <cellStyle name="Normal 6 3 2 4 2 2 2" xfId="30915"/>
    <cellStyle name="Normal 6 3 2 4 2 2 3" xfId="30916"/>
    <cellStyle name="Normal 6 3 2 4 2 2 4" xfId="30917"/>
    <cellStyle name="Normal 6 3 2 4 2 3" xfId="30918"/>
    <cellStyle name="Normal 6 3 2 4 2 4" xfId="30919"/>
    <cellStyle name="Normal 6 3 2 4 2 5" xfId="30920"/>
    <cellStyle name="Normal 6 3 2 4 3" xfId="30921"/>
    <cellStyle name="Normal 6 3 2 4 3 2" xfId="30922"/>
    <cellStyle name="Normal 6 3 2 4 3 3" xfId="30923"/>
    <cellStyle name="Normal 6 3 2 4 3 4" xfId="30924"/>
    <cellStyle name="Normal 6 3 2 4 4" xfId="30925"/>
    <cellStyle name="Normal 6 3 2 4 5" xfId="30926"/>
    <cellStyle name="Normal 6 3 2 4 6" xfId="30927"/>
    <cellStyle name="Normal 6 3 2 5" xfId="30928"/>
    <cellStyle name="Normal 6 3 2 5 2" xfId="30929"/>
    <cellStyle name="Normal 6 3 2 5 2 2" xfId="30930"/>
    <cellStyle name="Normal 6 3 2 5 2 2 2" xfId="30931"/>
    <cellStyle name="Normal 6 3 2 5 2 2 3" xfId="30932"/>
    <cellStyle name="Normal 6 3 2 5 2 2 4" xfId="30933"/>
    <cellStyle name="Normal 6 3 2 5 2 3" xfId="30934"/>
    <cellStyle name="Normal 6 3 2 5 2 4" xfId="30935"/>
    <cellStyle name="Normal 6 3 2 5 2 5" xfId="30936"/>
    <cellStyle name="Normal 6 3 2 5 3" xfId="30937"/>
    <cellStyle name="Normal 6 3 2 5 3 2" xfId="30938"/>
    <cellStyle name="Normal 6 3 2 5 3 3" xfId="30939"/>
    <cellStyle name="Normal 6 3 2 5 3 4" xfId="30940"/>
    <cellStyle name="Normal 6 3 2 5 4" xfId="30941"/>
    <cellStyle name="Normal 6 3 2 5 5" xfId="30942"/>
    <cellStyle name="Normal 6 3 2 5 6" xfId="30943"/>
    <cellStyle name="Normal 6 3 2 6" xfId="30944"/>
    <cellStyle name="Normal 6 3 2 6 2" xfId="30945"/>
    <cellStyle name="Normal 6 3 2 6 2 2" xfId="30946"/>
    <cellStyle name="Normal 6 3 2 6 2 2 2" xfId="30947"/>
    <cellStyle name="Normal 6 3 2 6 2 2 3" xfId="30948"/>
    <cellStyle name="Normal 6 3 2 6 2 2 4" xfId="30949"/>
    <cellStyle name="Normal 6 3 2 6 2 3" xfId="30950"/>
    <cellStyle name="Normal 6 3 2 6 2 4" xfId="30951"/>
    <cellStyle name="Normal 6 3 2 6 2 5" xfId="30952"/>
    <cellStyle name="Normal 6 3 2 6 3" xfId="30953"/>
    <cellStyle name="Normal 6 3 2 6 3 2" xfId="30954"/>
    <cellStyle name="Normal 6 3 2 6 3 3" xfId="30955"/>
    <cellStyle name="Normal 6 3 2 6 3 4" xfId="30956"/>
    <cellStyle name="Normal 6 3 2 6 4" xfId="30957"/>
    <cellStyle name="Normal 6 3 2 6 5" xfId="30958"/>
    <cellStyle name="Normal 6 3 2 6 6" xfId="30959"/>
    <cellStyle name="Normal 6 3 2 7" xfId="30960"/>
    <cellStyle name="Normal 6 3 2 7 2" xfId="30961"/>
    <cellStyle name="Normal 6 3 2 7 2 2" xfId="30962"/>
    <cellStyle name="Normal 6 3 2 7 2 3" xfId="30963"/>
    <cellStyle name="Normal 6 3 2 7 2 4" xfId="30964"/>
    <cellStyle name="Normal 6 3 2 7 3" xfId="30965"/>
    <cellStyle name="Normal 6 3 2 7 4" xfId="30966"/>
    <cellStyle name="Normal 6 3 2 7 5" xfId="30967"/>
    <cellStyle name="Normal 6 3 2 8" xfId="30968"/>
    <cellStyle name="Normal 6 3 2 8 2" xfId="30969"/>
    <cellStyle name="Normal 6 3 2 8 3" xfId="30970"/>
    <cellStyle name="Normal 6 3 2 8 4" xfId="30971"/>
    <cellStyle name="Normal 6 3 2 9" xfId="30972"/>
    <cellStyle name="Normal 6 3 2 9 2" xfId="30973"/>
    <cellStyle name="Normal 6 3 2 9 3" xfId="30974"/>
    <cellStyle name="Normal 6 3 2 9 4" xfId="30975"/>
    <cellStyle name="Normal 6 3 3" xfId="30976"/>
    <cellStyle name="Normal 6 3 3 10" xfId="30977"/>
    <cellStyle name="Normal 6 3 3 10 2" xfId="30978"/>
    <cellStyle name="Normal 6 3 3 10 3" xfId="30979"/>
    <cellStyle name="Normal 6 3 3 10 4" xfId="30980"/>
    <cellStyle name="Normal 6 3 3 11" xfId="30981"/>
    <cellStyle name="Normal 6 3 3 11 2" xfId="30982"/>
    <cellStyle name="Normal 6 3 3 11 3" xfId="30983"/>
    <cellStyle name="Normal 6 3 3 12" xfId="30984"/>
    <cellStyle name="Normal 6 3 3 12 2" xfId="30985"/>
    <cellStyle name="Normal 6 3 3 13" xfId="30986"/>
    <cellStyle name="Normal 6 3 3 14" xfId="30987"/>
    <cellStyle name="Normal 6 3 3 2" xfId="30988"/>
    <cellStyle name="Normal 6 3 3 2 2" xfId="30989"/>
    <cellStyle name="Normal 6 3 3 2 2 2" xfId="30990"/>
    <cellStyle name="Normal 6 3 3 2 2 2 2" xfId="30991"/>
    <cellStyle name="Normal 6 3 3 2 2 2 2 2" xfId="30992"/>
    <cellStyle name="Normal 6 3 3 2 2 2 2 3" xfId="30993"/>
    <cellStyle name="Normal 6 3 3 2 2 2 2 4" xfId="30994"/>
    <cellStyle name="Normal 6 3 3 2 2 2 3" xfId="30995"/>
    <cellStyle name="Normal 6 3 3 2 2 2 4" xfId="30996"/>
    <cellStyle name="Normal 6 3 3 2 2 2 5" xfId="30997"/>
    <cellStyle name="Normal 6 3 3 2 2 3" xfId="30998"/>
    <cellStyle name="Normal 6 3 3 2 2 3 2" xfId="30999"/>
    <cellStyle name="Normal 6 3 3 2 2 3 3" xfId="31000"/>
    <cellStyle name="Normal 6 3 3 2 2 3 4" xfId="31001"/>
    <cellStyle name="Normal 6 3 3 2 2 4" xfId="31002"/>
    <cellStyle name="Normal 6 3 3 2 2 5" xfId="31003"/>
    <cellStyle name="Normal 6 3 3 2 2 6" xfId="31004"/>
    <cellStyle name="Normal 6 3 3 2 3" xfId="31005"/>
    <cellStyle name="Normal 6 3 3 2 3 2" xfId="31006"/>
    <cellStyle name="Normal 6 3 3 2 3 2 2" xfId="31007"/>
    <cellStyle name="Normal 6 3 3 2 3 2 3" xfId="31008"/>
    <cellStyle name="Normal 6 3 3 2 3 2 4" xfId="31009"/>
    <cellStyle name="Normal 6 3 3 2 3 3" xfId="31010"/>
    <cellStyle name="Normal 6 3 3 2 3 4" xfId="31011"/>
    <cellStyle name="Normal 6 3 3 2 3 5" xfId="31012"/>
    <cellStyle name="Normal 6 3 3 2 4" xfId="31013"/>
    <cellStyle name="Normal 6 3 3 2 4 2" xfId="31014"/>
    <cellStyle name="Normal 6 3 3 2 4 3" xfId="31015"/>
    <cellStyle name="Normal 6 3 3 2 4 4" xfId="31016"/>
    <cellStyle name="Normal 6 3 3 2 5" xfId="31017"/>
    <cellStyle name="Normal 6 3 3 2 5 2" xfId="31018"/>
    <cellStyle name="Normal 6 3 3 2 5 3" xfId="31019"/>
    <cellStyle name="Normal 6 3 3 2 5 4" xfId="31020"/>
    <cellStyle name="Normal 6 3 3 2 6" xfId="31021"/>
    <cellStyle name="Normal 6 3 3 2 6 2" xfId="31022"/>
    <cellStyle name="Normal 6 3 3 2 6 3" xfId="31023"/>
    <cellStyle name="Normal 6 3 3 2 7" xfId="31024"/>
    <cellStyle name="Normal 6 3 3 2 8" xfId="31025"/>
    <cellStyle name="Normal 6 3 3 2 9" xfId="31026"/>
    <cellStyle name="Normal 6 3 3 3" xfId="31027"/>
    <cellStyle name="Normal 6 3 3 3 2" xfId="31028"/>
    <cellStyle name="Normal 6 3 3 3 2 2" xfId="31029"/>
    <cellStyle name="Normal 6 3 3 3 2 2 2" xfId="31030"/>
    <cellStyle name="Normal 6 3 3 3 2 2 2 2" xfId="31031"/>
    <cellStyle name="Normal 6 3 3 3 2 2 2 3" xfId="31032"/>
    <cellStyle name="Normal 6 3 3 3 2 2 2 4" xfId="31033"/>
    <cellStyle name="Normal 6 3 3 3 2 2 3" xfId="31034"/>
    <cellStyle name="Normal 6 3 3 3 2 2 4" xfId="31035"/>
    <cellStyle name="Normal 6 3 3 3 2 2 5" xfId="31036"/>
    <cellStyle name="Normal 6 3 3 3 2 3" xfId="31037"/>
    <cellStyle name="Normal 6 3 3 3 2 3 2" xfId="31038"/>
    <cellStyle name="Normal 6 3 3 3 2 3 3" xfId="31039"/>
    <cellStyle name="Normal 6 3 3 3 2 3 4" xfId="31040"/>
    <cellStyle name="Normal 6 3 3 3 2 4" xfId="31041"/>
    <cellStyle name="Normal 6 3 3 3 2 5" xfId="31042"/>
    <cellStyle name="Normal 6 3 3 3 2 6" xfId="31043"/>
    <cellStyle name="Normal 6 3 3 3 3" xfId="31044"/>
    <cellStyle name="Normal 6 3 3 3 3 2" xfId="31045"/>
    <cellStyle name="Normal 6 3 3 3 3 2 2" xfId="31046"/>
    <cellStyle name="Normal 6 3 3 3 3 2 3" xfId="31047"/>
    <cellStyle name="Normal 6 3 3 3 3 2 4" xfId="31048"/>
    <cellStyle name="Normal 6 3 3 3 3 3" xfId="31049"/>
    <cellStyle name="Normal 6 3 3 3 3 4" xfId="31050"/>
    <cellStyle name="Normal 6 3 3 3 3 5" xfId="31051"/>
    <cellStyle name="Normal 6 3 3 3 4" xfId="31052"/>
    <cellStyle name="Normal 6 3 3 3 4 2" xfId="31053"/>
    <cellStyle name="Normal 6 3 3 3 4 3" xfId="31054"/>
    <cellStyle name="Normal 6 3 3 3 4 4" xfId="31055"/>
    <cellStyle name="Normal 6 3 3 3 5" xfId="31056"/>
    <cellStyle name="Normal 6 3 3 3 5 2" xfId="31057"/>
    <cellStyle name="Normal 6 3 3 3 5 3" xfId="31058"/>
    <cellStyle name="Normal 6 3 3 3 5 4" xfId="31059"/>
    <cellStyle name="Normal 6 3 3 3 6" xfId="31060"/>
    <cellStyle name="Normal 6 3 3 3 6 2" xfId="31061"/>
    <cellStyle name="Normal 6 3 3 3 6 3" xfId="31062"/>
    <cellStyle name="Normal 6 3 3 3 7" xfId="31063"/>
    <cellStyle name="Normal 6 3 3 3 8" xfId="31064"/>
    <cellStyle name="Normal 6 3 3 3 9" xfId="31065"/>
    <cellStyle name="Normal 6 3 3 4" xfId="31066"/>
    <cellStyle name="Normal 6 3 3 4 2" xfId="31067"/>
    <cellStyle name="Normal 6 3 3 4 2 2" xfId="31068"/>
    <cellStyle name="Normal 6 3 3 4 2 2 2" xfId="31069"/>
    <cellStyle name="Normal 6 3 3 4 2 2 3" xfId="31070"/>
    <cellStyle name="Normal 6 3 3 4 2 2 4" xfId="31071"/>
    <cellStyle name="Normal 6 3 3 4 2 3" xfId="31072"/>
    <cellStyle name="Normal 6 3 3 4 2 4" xfId="31073"/>
    <cellStyle name="Normal 6 3 3 4 2 5" xfId="31074"/>
    <cellStyle name="Normal 6 3 3 4 3" xfId="31075"/>
    <cellStyle name="Normal 6 3 3 4 3 2" xfId="31076"/>
    <cellStyle name="Normal 6 3 3 4 3 3" xfId="31077"/>
    <cellStyle name="Normal 6 3 3 4 3 4" xfId="31078"/>
    <cellStyle name="Normal 6 3 3 4 4" xfId="31079"/>
    <cellStyle name="Normal 6 3 3 4 5" xfId="31080"/>
    <cellStyle name="Normal 6 3 3 4 6" xfId="31081"/>
    <cellStyle name="Normal 6 3 3 5" xfId="31082"/>
    <cellStyle name="Normal 6 3 3 5 2" xfId="31083"/>
    <cellStyle name="Normal 6 3 3 5 2 2" xfId="31084"/>
    <cellStyle name="Normal 6 3 3 5 2 2 2" xfId="31085"/>
    <cellStyle name="Normal 6 3 3 5 2 2 3" xfId="31086"/>
    <cellStyle name="Normal 6 3 3 5 2 2 4" xfId="31087"/>
    <cellStyle name="Normal 6 3 3 5 2 3" xfId="31088"/>
    <cellStyle name="Normal 6 3 3 5 2 4" xfId="31089"/>
    <cellStyle name="Normal 6 3 3 5 2 5" xfId="31090"/>
    <cellStyle name="Normal 6 3 3 5 3" xfId="31091"/>
    <cellStyle name="Normal 6 3 3 5 3 2" xfId="31092"/>
    <cellStyle name="Normal 6 3 3 5 3 3" xfId="31093"/>
    <cellStyle name="Normal 6 3 3 5 3 4" xfId="31094"/>
    <cellStyle name="Normal 6 3 3 5 4" xfId="31095"/>
    <cellStyle name="Normal 6 3 3 5 5" xfId="31096"/>
    <cellStyle name="Normal 6 3 3 5 6" xfId="31097"/>
    <cellStyle name="Normal 6 3 3 6" xfId="31098"/>
    <cellStyle name="Normal 6 3 3 6 2" xfId="31099"/>
    <cellStyle name="Normal 6 3 3 6 2 2" xfId="31100"/>
    <cellStyle name="Normal 6 3 3 6 2 2 2" xfId="31101"/>
    <cellStyle name="Normal 6 3 3 6 2 2 3" xfId="31102"/>
    <cellStyle name="Normal 6 3 3 6 2 2 4" xfId="31103"/>
    <cellStyle name="Normal 6 3 3 6 2 3" xfId="31104"/>
    <cellStyle name="Normal 6 3 3 6 2 4" xfId="31105"/>
    <cellStyle name="Normal 6 3 3 6 2 5" xfId="31106"/>
    <cellStyle name="Normal 6 3 3 6 3" xfId="31107"/>
    <cellStyle name="Normal 6 3 3 6 3 2" xfId="31108"/>
    <cellStyle name="Normal 6 3 3 6 3 3" xfId="31109"/>
    <cellStyle name="Normal 6 3 3 6 3 4" xfId="31110"/>
    <cellStyle name="Normal 6 3 3 6 4" xfId="31111"/>
    <cellStyle name="Normal 6 3 3 6 5" xfId="31112"/>
    <cellStyle name="Normal 6 3 3 6 6" xfId="31113"/>
    <cellStyle name="Normal 6 3 3 7" xfId="31114"/>
    <cellStyle name="Normal 6 3 3 7 2" xfId="31115"/>
    <cellStyle name="Normal 6 3 3 7 2 2" xfId="31116"/>
    <cellStyle name="Normal 6 3 3 7 2 3" xfId="31117"/>
    <cellStyle name="Normal 6 3 3 7 2 4" xfId="31118"/>
    <cellStyle name="Normal 6 3 3 7 3" xfId="31119"/>
    <cellStyle name="Normal 6 3 3 7 4" xfId="31120"/>
    <cellStyle name="Normal 6 3 3 7 5" xfId="31121"/>
    <cellStyle name="Normal 6 3 3 8" xfId="31122"/>
    <cellStyle name="Normal 6 3 3 8 2" xfId="31123"/>
    <cellStyle name="Normal 6 3 3 8 3" xfId="31124"/>
    <cellStyle name="Normal 6 3 3 8 4" xfId="31125"/>
    <cellStyle name="Normal 6 3 3 9" xfId="31126"/>
    <cellStyle name="Normal 6 3 3 9 2" xfId="31127"/>
    <cellStyle name="Normal 6 3 3 9 3" xfId="31128"/>
    <cellStyle name="Normal 6 3 3 9 4" xfId="31129"/>
    <cellStyle name="Normal 6 3 4" xfId="31130"/>
    <cellStyle name="Normal 6 3 4 2" xfId="31131"/>
    <cellStyle name="Normal 6 3 4 2 2" xfId="31132"/>
    <cellStyle name="Normal 6 3 4 2 2 2" xfId="31133"/>
    <cellStyle name="Normal 6 3 4 2 2 2 2" xfId="31134"/>
    <cellStyle name="Normal 6 3 4 2 2 2 3" xfId="31135"/>
    <cellStyle name="Normal 6 3 4 2 2 2 4" xfId="31136"/>
    <cellStyle name="Normal 6 3 4 2 2 3" xfId="31137"/>
    <cellStyle name="Normal 6 3 4 2 2 4" xfId="31138"/>
    <cellStyle name="Normal 6 3 4 2 2 5" xfId="31139"/>
    <cellStyle name="Normal 6 3 4 2 3" xfId="31140"/>
    <cellStyle name="Normal 6 3 4 2 3 2" xfId="31141"/>
    <cellStyle name="Normal 6 3 4 2 3 3" xfId="31142"/>
    <cellStyle name="Normal 6 3 4 2 3 4" xfId="31143"/>
    <cellStyle name="Normal 6 3 4 2 4" xfId="31144"/>
    <cellStyle name="Normal 6 3 4 2 5" xfId="31145"/>
    <cellStyle name="Normal 6 3 4 2 6" xfId="31146"/>
    <cellStyle name="Normal 6 3 4 3" xfId="31147"/>
    <cellStyle name="Normal 6 3 4 3 2" xfId="31148"/>
    <cellStyle name="Normal 6 3 4 3 2 2" xfId="31149"/>
    <cellStyle name="Normal 6 3 4 3 2 3" xfId="31150"/>
    <cellStyle name="Normal 6 3 4 3 2 4" xfId="31151"/>
    <cellStyle name="Normal 6 3 4 3 3" xfId="31152"/>
    <cellStyle name="Normal 6 3 4 3 4" xfId="31153"/>
    <cellStyle name="Normal 6 3 4 3 5" xfId="31154"/>
    <cellStyle name="Normal 6 3 4 4" xfId="31155"/>
    <cellStyle name="Normal 6 3 4 4 2" xfId="31156"/>
    <cellStyle name="Normal 6 3 4 4 3" xfId="31157"/>
    <cellStyle name="Normal 6 3 4 4 4" xfId="31158"/>
    <cellStyle name="Normal 6 3 4 5" xfId="31159"/>
    <cellStyle name="Normal 6 3 4 5 2" xfId="31160"/>
    <cellStyle name="Normal 6 3 4 5 3" xfId="31161"/>
    <cellStyle name="Normal 6 3 4 5 4" xfId="31162"/>
    <cellStyle name="Normal 6 3 4 6" xfId="31163"/>
    <cellStyle name="Normal 6 3 4 6 2" xfId="31164"/>
    <cellStyle name="Normal 6 3 4 6 3" xfId="31165"/>
    <cellStyle name="Normal 6 3 4 7" xfId="31166"/>
    <cellStyle name="Normal 6 3 4 8" xfId="31167"/>
    <cellStyle name="Normal 6 3 4 9" xfId="31168"/>
    <cellStyle name="Normal 6 3 5" xfId="31169"/>
    <cellStyle name="Normal 6 3 5 2" xfId="31170"/>
    <cellStyle name="Normal 6 3 5 2 2" xfId="31171"/>
    <cellStyle name="Normal 6 3 5 2 2 2" xfId="31172"/>
    <cellStyle name="Normal 6 3 5 2 2 2 2" xfId="31173"/>
    <cellStyle name="Normal 6 3 5 2 2 2 3" xfId="31174"/>
    <cellStyle name="Normal 6 3 5 2 2 2 4" xfId="31175"/>
    <cellStyle name="Normal 6 3 5 2 2 3" xfId="31176"/>
    <cellStyle name="Normal 6 3 5 2 2 4" xfId="31177"/>
    <cellStyle name="Normal 6 3 5 2 2 5" xfId="31178"/>
    <cellStyle name="Normal 6 3 5 2 3" xfId="31179"/>
    <cellStyle name="Normal 6 3 5 2 3 2" xfId="31180"/>
    <cellStyle name="Normal 6 3 5 2 3 3" xfId="31181"/>
    <cellStyle name="Normal 6 3 5 2 3 4" xfId="31182"/>
    <cellStyle name="Normal 6 3 5 2 4" xfId="31183"/>
    <cellStyle name="Normal 6 3 5 2 5" xfId="31184"/>
    <cellStyle name="Normal 6 3 5 2 6" xfId="31185"/>
    <cellStyle name="Normal 6 3 5 3" xfId="31186"/>
    <cellStyle name="Normal 6 3 5 3 2" xfId="31187"/>
    <cellStyle name="Normal 6 3 5 3 2 2" xfId="31188"/>
    <cellStyle name="Normal 6 3 5 3 2 3" xfId="31189"/>
    <cellStyle name="Normal 6 3 5 3 2 4" xfId="31190"/>
    <cellStyle name="Normal 6 3 5 3 3" xfId="31191"/>
    <cellStyle name="Normal 6 3 5 3 4" xfId="31192"/>
    <cellStyle name="Normal 6 3 5 3 5" xfId="31193"/>
    <cellStyle name="Normal 6 3 5 4" xfId="31194"/>
    <cellStyle name="Normal 6 3 5 4 2" xfId="31195"/>
    <cellStyle name="Normal 6 3 5 4 3" xfId="31196"/>
    <cellStyle name="Normal 6 3 5 4 4" xfId="31197"/>
    <cellStyle name="Normal 6 3 5 5" xfId="31198"/>
    <cellStyle name="Normal 6 3 5 5 2" xfId="31199"/>
    <cellStyle name="Normal 6 3 5 5 3" xfId="31200"/>
    <cellStyle name="Normal 6 3 5 5 4" xfId="31201"/>
    <cellStyle name="Normal 6 3 5 6" xfId="31202"/>
    <cellStyle name="Normal 6 3 5 6 2" xfId="31203"/>
    <cellStyle name="Normal 6 3 5 6 3" xfId="31204"/>
    <cellStyle name="Normal 6 3 5 7" xfId="31205"/>
    <cellStyle name="Normal 6 3 5 8" xfId="31206"/>
    <cellStyle name="Normal 6 3 5 9" xfId="31207"/>
    <cellStyle name="Normal 6 3 6" xfId="31208"/>
    <cellStyle name="Normal 6 3 6 2" xfId="31209"/>
    <cellStyle name="Normal 6 3 6 2 2" xfId="31210"/>
    <cellStyle name="Normal 6 3 6 2 2 2" xfId="31211"/>
    <cellStyle name="Normal 6 3 6 2 2 3" xfId="31212"/>
    <cellStyle name="Normal 6 3 6 2 2 4" xfId="31213"/>
    <cellStyle name="Normal 6 3 6 2 3" xfId="31214"/>
    <cellStyle name="Normal 6 3 6 2 4" xfId="31215"/>
    <cellStyle name="Normal 6 3 6 2 5" xfId="31216"/>
    <cellStyle name="Normal 6 3 6 3" xfId="31217"/>
    <cellStyle name="Normal 6 3 6 3 2" xfId="31218"/>
    <cellStyle name="Normal 6 3 6 3 3" xfId="31219"/>
    <cellStyle name="Normal 6 3 6 3 4" xfId="31220"/>
    <cellStyle name="Normal 6 3 6 4" xfId="31221"/>
    <cellStyle name="Normal 6 3 6 5" xfId="31222"/>
    <cellStyle name="Normal 6 3 6 6" xfId="31223"/>
    <cellStyle name="Normal 6 3 7" xfId="31224"/>
    <cellStyle name="Normal 6 3 7 2" xfId="31225"/>
    <cellStyle name="Normal 6 3 7 2 2" xfId="31226"/>
    <cellStyle name="Normal 6 3 7 2 2 2" xfId="31227"/>
    <cellStyle name="Normal 6 3 7 2 2 3" xfId="31228"/>
    <cellStyle name="Normal 6 3 7 2 2 4" xfId="31229"/>
    <cellStyle name="Normal 6 3 7 2 3" xfId="31230"/>
    <cellStyle name="Normal 6 3 7 2 4" xfId="31231"/>
    <cellStyle name="Normal 6 3 7 2 5" xfId="31232"/>
    <cellStyle name="Normal 6 3 7 3" xfId="31233"/>
    <cellStyle name="Normal 6 3 7 3 2" xfId="31234"/>
    <cellStyle name="Normal 6 3 7 3 3" xfId="31235"/>
    <cellStyle name="Normal 6 3 7 3 4" xfId="31236"/>
    <cellStyle name="Normal 6 3 7 4" xfId="31237"/>
    <cellStyle name="Normal 6 3 7 5" xfId="31238"/>
    <cellStyle name="Normal 6 3 7 6" xfId="31239"/>
    <cellStyle name="Normal 6 3 8" xfId="31240"/>
    <cellStyle name="Normal 6 3 8 2" xfId="31241"/>
    <cellStyle name="Normal 6 3 8 2 2" xfId="31242"/>
    <cellStyle name="Normal 6 3 8 2 2 2" xfId="31243"/>
    <cellStyle name="Normal 6 3 8 2 2 3" xfId="31244"/>
    <cellStyle name="Normal 6 3 8 2 2 4" xfId="31245"/>
    <cellStyle name="Normal 6 3 8 2 3" xfId="31246"/>
    <cellStyle name="Normal 6 3 8 2 4" xfId="31247"/>
    <cellStyle name="Normal 6 3 8 2 5" xfId="31248"/>
    <cellStyle name="Normal 6 3 8 3" xfId="31249"/>
    <cellStyle name="Normal 6 3 8 3 2" xfId="31250"/>
    <cellStyle name="Normal 6 3 8 3 3" xfId="31251"/>
    <cellStyle name="Normal 6 3 8 3 4" xfId="31252"/>
    <cellStyle name="Normal 6 3 8 4" xfId="31253"/>
    <cellStyle name="Normal 6 3 8 5" xfId="31254"/>
    <cellStyle name="Normal 6 3 8 6" xfId="31255"/>
    <cellStyle name="Normal 6 3 9" xfId="31256"/>
    <cellStyle name="Normal 6 3 9 2" xfId="31257"/>
    <cellStyle name="Normal 6 3 9 2 2" xfId="31258"/>
    <cellStyle name="Normal 6 3 9 2 3" xfId="31259"/>
    <cellStyle name="Normal 6 3 9 2 4" xfId="31260"/>
    <cellStyle name="Normal 6 3 9 3" xfId="31261"/>
    <cellStyle name="Normal 6 3 9 4" xfId="31262"/>
    <cellStyle name="Normal 6 3 9 5" xfId="31263"/>
    <cellStyle name="Normal 6 30" xfId="1412"/>
    <cellStyle name="Normal 6 31" xfId="1413"/>
    <cellStyle name="Normal 6 32" xfId="1414"/>
    <cellStyle name="Normal 6 33" xfId="1415"/>
    <cellStyle name="Normal 6 34" xfId="1416"/>
    <cellStyle name="Normal 6 35" xfId="1417"/>
    <cellStyle name="Normal 6 36" xfId="1418"/>
    <cellStyle name="Normal 6 37" xfId="1419"/>
    <cellStyle name="Normal 6 38" xfId="1420"/>
    <cellStyle name="Normal 6 39" xfId="1421"/>
    <cellStyle name="Normal 6 4" xfId="1422"/>
    <cellStyle name="Normal 6 4 10" xfId="31264"/>
    <cellStyle name="Normal 6 4 10 2" xfId="31265"/>
    <cellStyle name="Normal 6 4 10 3" xfId="31266"/>
    <cellStyle name="Normal 6 4 10 4" xfId="31267"/>
    <cellStyle name="Normal 6 4 11" xfId="31268"/>
    <cellStyle name="Normal 6 4 11 2" xfId="31269"/>
    <cellStyle name="Normal 6 4 11 3" xfId="31270"/>
    <cellStyle name="Normal 6 4 12" xfId="31271"/>
    <cellStyle name="Normal 6 4 12 2" xfId="31272"/>
    <cellStyle name="Normal 6 4 13" xfId="31273"/>
    <cellStyle name="Normal 6 4 14" xfId="31274"/>
    <cellStyle name="Normal 6 4 2" xfId="1423"/>
    <cellStyle name="Normal 6 4 2 2" xfId="31275"/>
    <cellStyle name="Normal 6 4 2 2 2" xfId="31276"/>
    <cellStyle name="Normal 6 4 2 2 2 2" xfId="31277"/>
    <cellStyle name="Normal 6 4 2 2 2 2 2" xfId="31278"/>
    <cellStyle name="Normal 6 4 2 2 2 2 3" xfId="31279"/>
    <cellStyle name="Normal 6 4 2 2 2 2 4" xfId="31280"/>
    <cellStyle name="Normal 6 4 2 2 2 3" xfId="31281"/>
    <cellStyle name="Normal 6 4 2 2 2 4" xfId="31282"/>
    <cellStyle name="Normal 6 4 2 2 2 5" xfId="31283"/>
    <cellStyle name="Normal 6 4 2 2 3" xfId="31284"/>
    <cellStyle name="Normal 6 4 2 2 3 2" xfId="31285"/>
    <cellStyle name="Normal 6 4 2 2 3 3" xfId="31286"/>
    <cellStyle name="Normal 6 4 2 2 3 4" xfId="31287"/>
    <cellStyle name="Normal 6 4 2 2 4" xfId="31288"/>
    <cellStyle name="Normal 6 4 2 2 5" xfId="31289"/>
    <cellStyle name="Normal 6 4 2 2 6" xfId="31290"/>
    <cellStyle name="Normal 6 4 2 3" xfId="31291"/>
    <cellStyle name="Normal 6 4 2 3 2" xfId="31292"/>
    <cellStyle name="Normal 6 4 2 3 2 2" xfId="31293"/>
    <cellStyle name="Normal 6 4 2 3 2 3" xfId="31294"/>
    <cellStyle name="Normal 6 4 2 3 2 4" xfId="31295"/>
    <cellStyle name="Normal 6 4 2 3 3" xfId="31296"/>
    <cellStyle name="Normal 6 4 2 3 4" xfId="31297"/>
    <cellStyle name="Normal 6 4 2 3 5" xfId="31298"/>
    <cellStyle name="Normal 6 4 2 4" xfId="31299"/>
    <cellStyle name="Normal 6 4 2 4 2" xfId="31300"/>
    <cellStyle name="Normal 6 4 2 4 3" xfId="31301"/>
    <cellStyle name="Normal 6 4 2 4 4" xfId="31302"/>
    <cellStyle name="Normal 6 4 2 5" xfId="31303"/>
    <cellStyle name="Normal 6 4 2 5 2" xfId="31304"/>
    <cellStyle name="Normal 6 4 2 5 3" xfId="31305"/>
    <cellStyle name="Normal 6 4 2 5 4" xfId="31306"/>
    <cellStyle name="Normal 6 4 2 6" xfId="31307"/>
    <cellStyle name="Normal 6 4 2 6 2" xfId="31308"/>
    <cellStyle name="Normal 6 4 2 6 3" xfId="31309"/>
    <cellStyle name="Normal 6 4 2 7" xfId="31310"/>
    <cellStyle name="Normal 6 4 2 8" xfId="31311"/>
    <cellStyle name="Normal 6 4 2 9" xfId="31312"/>
    <cellStyle name="Normal 6 4 3" xfId="31313"/>
    <cellStyle name="Normal 6 4 3 2" xfId="31314"/>
    <cellStyle name="Normal 6 4 3 2 2" xfId="31315"/>
    <cellStyle name="Normal 6 4 3 2 2 2" xfId="31316"/>
    <cellStyle name="Normal 6 4 3 2 2 2 2" xfId="31317"/>
    <cellStyle name="Normal 6 4 3 2 2 2 3" xfId="31318"/>
    <cellStyle name="Normal 6 4 3 2 2 2 4" xfId="31319"/>
    <cellStyle name="Normal 6 4 3 2 2 3" xfId="31320"/>
    <cellStyle name="Normal 6 4 3 2 2 4" xfId="31321"/>
    <cellStyle name="Normal 6 4 3 2 2 5" xfId="31322"/>
    <cellStyle name="Normal 6 4 3 2 3" xfId="31323"/>
    <cellStyle name="Normal 6 4 3 2 3 2" xfId="31324"/>
    <cellStyle name="Normal 6 4 3 2 3 3" xfId="31325"/>
    <cellStyle name="Normal 6 4 3 2 3 4" xfId="31326"/>
    <cellStyle name="Normal 6 4 3 2 4" xfId="31327"/>
    <cellStyle name="Normal 6 4 3 2 5" xfId="31328"/>
    <cellStyle name="Normal 6 4 3 2 6" xfId="31329"/>
    <cellStyle name="Normal 6 4 3 3" xfId="31330"/>
    <cellStyle name="Normal 6 4 3 3 2" xfId="31331"/>
    <cellStyle name="Normal 6 4 3 3 2 2" xfId="31332"/>
    <cellStyle name="Normal 6 4 3 3 2 3" xfId="31333"/>
    <cellStyle name="Normal 6 4 3 3 2 4" xfId="31334"/>
    <cellStyle name="Normal 6 4 3 3 3" xfId="31335"/>
    <cellStyle name="Normal 6 4 3 3 4" xfId="31336"/>
    <cellStyle name="Normal 6 4 3 3 5" xfId="31337"/>
    <cellStyle name="Normal 6 4 3 4" xfId="31338"/>
    <cellStyle name="Normal 6 4 3 4 2" xfId="31339"/>
    <cellStyle name="Normal 6 4 3 4 3" xfId="31340"/>
    <cellStyle name="Normal 6 4 3 4 4" xfId="31341"/>
    <cellStyle name="Normal 6 4 3 5" xfId="31342"/>
    <cellStyle name="Normal 6 4 3 5 2" xfId="31343"/>
    <cellStyle name="Normal 6 4 3 5 3" xfId="31344"/>
    <cellStyle name="Normal 6 4 3 5 4" xfId="31345"/>
    <cellStyle name="Normal 6 4 3 6" xfId="31346"/>
    <cellStyle name="Normal 6 4 3 6 2" xfId="31347"/>
    <cellStyle name="Normal 6 4 3 6 3" xfId="31348"/>
    <cellStyle name="Normal 6 4 3 7" xfId="31349"/>
    <cellStyle name="Normal 6 4 3 8" xfId="31350"/>
    <cellStyle name="Normal 6 4 3 9" xfId="31351"/>
    <cellStyle name="Normal 6 4 4" xfId="31352"/>
    <cellStyle name="Normal 6 4 4 2" xfId="31353"/>
    <cellStyle name="Normal 6 4 4 2 2" xfId="31354"/>
    <cellStyle name="Normal 6 4 4 2 2 2" xfId="31355"/>
    <cellStyle name="Normal 6 4 4 2 2 3" xfId="31356"/>
    <cellStyle name="Normal 6 4 4 2 2 4" xfId="31357"/>
    <cellStyle name="Normal 6 4 4 2 3" xfId="31358"/>
    <cellStyle name="Normal 6 4 4 2 4" xfId="31359"/>
    <cellStyle name="Normal 6 4 4 2 5" xfId="31360"/>
    <cellStyle name="Normal 6 4 4 3" xfId="31361"/>
    <cellStyle name="Normal 6 4 4 3 2" xfId="31362"/>
    <cellStyle name="Normal 6 4 4 3 3" xfId="31363"/>
    <cellStyle name="Normal 6 4 4 3 4" xfId="31364"/>
    <cellStyle name="Normal 6 4 4 4" xfId="31365"/>
    <cellStyle name="Normal 6 4 4 5" xfId="31366"/>
    <cellStyle name="Normal 6 4 4 6" xfId="31367"/>
    <cellStyle name="Normal 6 4 5" xfId="31368"/>
    <cellStyle name="Normal 6 4 5 2" xfId="31369"/>
    <cellStyle name="Normal 6 4 5 2 2" xfId="31370"/>
    <cellStyle name="Normal 6 4 5 2 2 2" xfId="31371"/>
    <cellStyle name="Normal 6 4 5 2 2 3" xfId="31372"/>
    <cellStyle name="Normal 6 4 5 2 2 4" xfId="31373"/>
    <cellStyle name="Normal 6 4 5 2 3" xfId="31374"/>
    <cellStyle name="Normal 6 4 5 2 4" xfId="31375"/>
    <cellStyle name="Normal 6 4 5 2 5" xfId="31376"/>
    <cellStyle name="Normal 6 4 5 3" xfId="31377"/>
    <cellStyle name="Normal 6 4 5 3 2" xfId="31378"/>
    <cellStyle name="Normal 6 4 5 3 3" xfId="31379"/>
    <cellStyle name="Normal 6 4 5 3 4" xfId="31380"/>
    <cellStyle name="Normal 6 4 5 4" xfId="31381"/>
    <cellStyle name="Normal 6 4 5 5" xfId="31382"/>
    <cellStyle name="Normal 6 4 5 6" xfId="31383"/>
    <cellStyle name="Normal 6 4 6" xfId="31384"/>
    <cellStyle name="Normal 6 4 6 2" xfId="31385"/>
    <cellStyle name="Normal 6 4 6 2 2" xfId="31386"/>
    <cellStyle name="Normal 6 4 6 2 2 2" xfId="31387"/>
    <cellStyle name="Normal 6 4 6 2 2 3" xfId="31388"/>
    <cellStyle name="Normal 6 4 6 2 2 4" xfId="31389"/>
    <cellStyle name="Normal 6 4 6 2 3" xfId="31390"/>
    <cellStyle name="Normal 6 4 6 2 4" xfId="31391"/>
    <cellStyle name="Normal 6 4 6 2 5" xfId="31392"/>
    <cellStyle name="Normal 6 4 6 3" xfId="31393"/>
    <cellStyle name="Normal 6 4 6 3 2" xfId="31394"/>
    <cellStyle name="Normal 6 4 6 3 3" xfId="31395"/>
    <cellStyle name="Normal 6 4 6 3 4" xfId="31396"/>
    <cellStyle name="Normal 6 4 6 4" xfId="31397"/>
    <cellStyle name="Normal 6 4 6 5" xfId="31398"/>
    <cellStyle name="Normal 6 4 6 6" xfId="31399"/>
    <cellStyle name="Normal 6 4 7" xfId="31400"/>
    <cellStyle name="Normal 6 4 7 2" xfId="31401"/>
    <cellStyle name="Normal 6 4 7 2 2" xfId="31402"/>
    <cellStyle name="Normal 6 4 7 2 3" xfId="31403"/>
    <cellStyle name="Normal 6 4 7 2 4" xfId="31404"/>
    <cellStyle name="Normal 6 4 7 3" xfId="31405"/>
    <cellStyle name="Normal 6 4 7 4" xfId="31406"/>
    <cellStyle name="Normal 6 4 7 5" xfId="31407"/>
    <cellStyle name="Normal 6 4 8" xfId="31408"/>
    <cellStyle name="Normal 6 4 8 2" xfId="31409"/>
    <cellStyle name="Normal 6 4 8 3" xfId="31410"/>
    <cellStyle name="Normal 6 4 8 4" xfId="31411"/>
    <cellStyle name="Normal 6 4 9" xfId="31412"/>
    <cellStyle name="Normal 6 4 9 2" xfId="31413"/>
    <cellStyle name="Normal 6 4 9 3" xfId="31414"/>
    <cellStyle name="Normal 6 4 9 4" xfId="31415"/>
    <cellStyle name="Normal 6 40" xfId="1424"/>
    <cellStyle name="Normal 6 41" xfId="1425"/>
    <cellStyle name="Normal 6 42" xfId="1426"/>
    <cellStyle name="Normal 6 43" xfId="1427"/>
    <cellStyle name="Normal 6 44" xfId="1428"/>
    <cellStyle name="Normal 6 45" xfId="1429"/>
    <cellStyle name="Normal 6 46" xfId="1430"/>
    <cellStyle name="Normal 6 47" xfId="1431"/>
    <cellStyle name="Normal 6 48" xfId="1432"/>
    <cellStyle name="Normal 6 49" xfId="1433"/>
    <cellStyle name="Normal 6 5" xfId="1434"/>
    <cellStyle name="Normal 6 5 10" xfId="31416"/>
    <cellStyle name="Normal 6 5 10 2" xfId="31417"/>
    <cellStyle name="Normal 6 5 10 3" xfId="31418"/>
    <cellStyle name="Normal 6 5 10 4" xfId="31419"/>
    <cellStyle name="Normal 6 5 11" xfId="31420"/>
    <cellStyle name="Normal 6 5 11 2" xfId="31421"/>
    <cellStyle name="Normal 6 5 11 3" xfId="31422"/>
    <cellStyle name="Normal 6 5 12" xfId="31423"/>
    <cellStyle name="Normal 6 5 12 2" xfId="31424"/>
    <cellStyle name="Normal 6 5 13" xfId="31425"/>
    <cellStyle name="Normal 6 5 14" xfId="31426"/>
    <cellStyle name="Normal 6 5 2" xfId="1435"/>
    <cellStyle name="Normal 6 5 2 2" xfId="31427"/>
    <cellStyle name="Normal 6 5 2 2 2" xfId="31428"/>
    <cellStyle name="Normal 6 5 2 2 2 2" xfId="31429"/>
    <cellStyle name="Normal 6 5 2 2 2 2 2" xfId="31430"/>
    <cellStyle name="Normal 6 5 2 2 2 2 3" xfId="31431"/>
    <cellStyle name="Normal 6 5 2 2 2 2 4" xfId="31432"/>
    <cellStyle name="Normal 6 5 2 2 2 3" xfId="31433"/>
    <cellStyle name="Normal 6 5 2 2 2 4" xfId="31434"/>
    <cellStyle name="Normal 6 5 2 2 2 5" xfId="31435"/>
    <cellStyle name="Normal 6 5 2 2 3" xfId="31436"/>
    <cellStyle name="Normal 6 5 2 2 3 2" xfId="31437"/>
    <cellStyle name="Normal 6 5 2 2 3 3" xfId="31438"/>
    <cellStyle name="Normal 6 5 2 2 3 4" xfId="31439"/>
    <cellStyle name="Normal 6 5 2 2 4" xfId="31440"/>
    <cellStyle name="Normal 6 5 2 2 5" xfId="31441"/>
    <cellStyle name="Normal 6 5 2 2 6" xfId="31442"/>
    <cellStyle name="Normal 6 5 2 3" xfId="31443"/>
    <cellStyle name="Normal 6 5 2 3 2" xfId="31444"/>
    <cellStyle name="Normal 6 5 2 3 2 2" xfId="31445"/>
    <cellStyle name="Normal 6 5 2 3 2 3" xfId="31446"/>
    <cellStyle name="Normal 6 5 2 3 2 4" xfId="31447"/>
    <cellStyle name="Normal 6 5 2 3 3" xfId="31448"/>
    <cellStyle name="Normal 6 5 2 3 4" xfId="31449"/>
    <cellStyle name="Normal 6 5 2 3 5" xfId="31450"/>
    <cellStyle name="Normal 6 5 2 4" xfId="31451"/>
    <cellStyle name="Normal 6 5 2 4 2" xfId="31452"/>
    <cellStyle name="Normal 6 5 2 4 3" xfId="31453"/>
    <cellStyle name="Normal 6 5 2 4 4" xfId="31454"/>
    <cellStyle name="Normal 6 5 2 5" xfId="31455"/>
    <cellStyle name="Normal 6 5 2 5 2" xfId="31456"/>
    <cellStyle name="Normal 6 5 2 5 3" xfId="31457"/>
    <cellStyle name="Normal 6 5 2 5 4" xfId="31458"/>
    <cellStyle name="Normal 6 5 2 6" xfId="31459"/>
    <cellStyle name="Normal 6 5 2 6 2" xfId="31460"/>
    <cellStyle name="Normal 6 5 2 6 3" xfId="31461"/>
    <cellStyle name="Normal 6 5 2 7" xfId="31462"/>
    <cellStyle name="Normal 6 5 2 8" xfId="31463"/>
    <cellStyle name="Normal 6 5 2 9" xfId="31464"/>
    <cellStyle name="Normal 6 5 3" xfId="31465"/>
    <cellStyle name="Normal 6 5 3 2" xfId="31466"/>
    <cellStyle name="Normal 6 5 3 2 2" xfId="31467"/>
    <cellStyle name="Normal 6 5 3 2 2 2" xfId="31468"/>
    <cellStyle name="Normal 6 5 3 2 2 2 2" xfId="31469"/>
    <cellStyle name="Normal 6 5 3 2 2 2 3" xfId="31470"/>
    <cellStyle name="Normal 6 5 3 2 2 2 4" xfId="31471"/>
    <cellStyle name="Normal 6 5 3 2 2 3" xfId="31472"/>
    <cellStyle name="Normal 6 5 3 2 2 4" xfId="31473"/>
    <cellStyle name="Normal 6 5 3 2 2 5" xfId="31474"/>
    <cellStyle name="Normal 6 5 3 2 3" xfId="31475"/>
    <cellStyle name="Normal 6 5 3 2 3 2" xfId="31476"/>
    <cellStyle name="Normal 6 5 3 2 3 3" xfId="31477"/>
    <cellStyle name="Normal 6 5 3 2 3 4" xfId="31478"/>
    <cellStyle name="Normal 6 5 3 2 4" xfId="31479"/>
    <cellStyle name="Normal 6 5 3 2 5" xfId="31480"/>
    <cellStyle name="Normal 6 5 3 2 6" xfId="31481"/>
    <cellStyle name="Normal 6 5 3 3" xfId="31482"/>
    <cellStyle name="Normal 6 5 3 3 2" xfId="31483"/>
    <cellStyle name="Normal 6 5 3 3 2 2" xfId="31484"/>
    <cellStyle name="Normal 6 5 3 3 2 3" xfId="31485"/>
    <cellStyle name="Normal 6 5 3 3 2 4" xfId="31486"/>
    <cellStyle name="Normal 6 5 3 3 3" xfId="31487"/>
    <cellStyle name="Normal 6 5 3 3 4" xfId="31488"/>
    <cellStyle name="Normal 6 5 3 3 5" xfId="31489"/>
    <cellStyle name="Normal 6 5 3 4" xfId="31490"/>
    <cellStyle name="Normal 6 5 3 4 2" xfId="31491"/>
    <cellStyle name="Normal 6 5 3 4 3" xfId="31492"/>
    <cellStyle name="Normal 6 5 3 4 4" xfId="31493"/>
    <cellStyle name="Normal 6 5 3 5" xfId="31494"/>
    <cellStyle name="Normal 6 5 3 5 2" xfId="31495"/>
    <cellStyle name="Normal 6 5 3 5 3" xfId="31496"/>
    <cellStyle name="Normal 6 5 3 5 4" xfId="31497"/>
    <cellStyle name="Normal 6 5 3 6" xfId="31498"/>
    <cellStyle name="Normal 6 5 3 6 2" xfId="31499"/>
    <cellStyle name="Normal 6 5 3 6 3" xfId="31500"/>
    <cellStyle name="Normal 6 5 3 7" xfId="31501"/>
    <cellStyle name="Normal 6 5 3 8" xfId="31502"/>
    <cellStyle name="Normal 6 5 3 9" xfId="31503"/>
    <cellStyle name="Normal 6 5 4" xfId="31504"/>
    <cellStyle name="Normal 6 5 4 2" xfId="31505"/>
    <cellStyle name="Normal 6 5 4 2 2" xfId="31506"/>
    <cellStyle name="Normal 6 5 4 2 2 2" xfId="31507"/>
    <cellStyle name="Normal 6 5 4 2 2 3" xfId="31508"/>
    <cellStyle name="Normal 6 5 4 2 2 4" xfId="31509"/>
    <cellStyle name="Normal 6 5 4 2 3" xfId="31510"/>
    <cellStyle name="Normal 6 5 4 2 4" xfId="31511"/>
    <cellStyle name="Normal 6 5 4 2 5" xfId="31512"/>
    <cellStyle name="Normal 6 5 4 3" xfId="31513"/>
    <cellStyle name="Normal 6 5 4 3 2" xfId="31514"/>
    <cellStyle name="Normal 6 5 4 3 3" xfId="31515"/>
    <cellStyle name="Normal 6 5 4 3 4" xfId="31516"/>
    <cellStyle name="Normal 6 5 4 4" xfId="31517"/>
    <cellStyle name="Normal 6 5 4 5" xfId="31518"/>
    <cellStyle name="Normal 6 5 4 6" xfId="31519"/>
    <cellStyle name="Normal 6 5 5" xfId="31520"/>
    <cellStyle name="Normal 6 5 5 2" xfId="31521"/>
    <cellStyle name="Normal 6 5 5 2 2" xfId="31522"/>
    <cellStyle name="Normal 6 5 5 2 2 2" xfId="31523"/>
    <cellStyle name="Normal 6 5 5 2 2 3" xfId="31524"/>
    <cellStyle name="Normal 6 5 5 2 2 4" xfId="31525"/>
    <cellStyle name="Normal 6 5 5 2 3" xfId="31526"/>
    <cellStyle name="Normal 6 5 5 2 4" xfId="31527"/>
    <cellStyle name="Normal 6 5 5 2 5" xfId="31528"/>
    <cellStyle name="Normal 6 5 5 3" xfId="31529"/>
    <cellStyle name="Normal 6 5 5 3 2" xfId="31530"/>
    <cellStyle name="Normal 6 5 5 3 3" xfId="31531"/>
    <cellStyle name="Normal 6 5 5 3 4" xfId="31532"/>
    <cellStyle name="Normal 6 5 5 4" xfId="31533"/>
    <cellStyle name="Normal 6 5 5 5" xfId="31534"/>
    <cellStyle name="Normal 6 5 5 6" xfId="31535"/>
    <cellStyle name="Normal 6 5 6" xfId="31536"/>
    <cellStyle name="Normal 6 5 6 2" xfId="31537"/>
    <cellStyle name="Normal 6 5 6 2 2" xfId="31538"/>
    <cellStyle name="Normal 6 5 6 2 2 2" xfId="31539"/>
    <cellStyle name="Normal 6 5 6 2 2 3" xfId="31540"/>
    <cellStyle name="Normal 6 5 6 2 2 4" xfId="31541"/>
    <cellStyle name="Normal 6 5 6 2 3" xfId="31542"/>
    <cellStyle name="Normal 6 5 6 2 4" xfId="31543"/>
    <cellStyle name="Normal 6 5 6 2 5" xfId="31544"/>
    <cellStyle name="Normal 6 5 6 3" xfId="31545"/>
    <cellStyle name="Normal 6 5 6 3 2" xfId="31546"/>
    <cellStyle name="Normal 6 5 6 3 3" xfId="31547"/>
    <cellStyle name="Normal 6 5 6 3 4" xfId="31548"/>
    <cellStyle name="Normal 6 5 6 4" xfId="31549"/>
    <cellStyle name="Normal 6 5 6 5" xfId="31550"/>
    <cellStyle name="Normal 6 5 6 6" xfId="31551"/>
    <cellStyle name="Normal 6 5 7" xfId="31552"/>
    <cellStyle name="Normal 6 5 7 2" xfId="31553"/>
    <cellStyle name="Normal 6 5 7 2 2" xfId="31554"/>
    <cellStyle name="Normal 6 5 7 2 3" xfId="31555"/>
    <cellStyle name="Normal 6 5 7 2 4" xfId="31556"/>
    <cellStyle name="Normal 6 5 7 3" xfId="31557"/>
    <cellStyle name="Normal 6 5 7 4" xfId="31558"/>
    <cellStyle name="Normal 6 5 7 5" xfId="31559"/>
    <cellStyle name="Normal 6 5 8" xfId="31560"/>
    <cellStyle name="Normal 6 5 8 2" xfId="31561"/>
    <cellStyle name="Normal 6 5 8 3" xfId="31562"/>
    <cellStyle name="Normal 6 5 8 4" xfId="31563"/>
    <cellStyle name="Normal 6 5 9" xfId="31564"/>
    <cellStyle name="Normal 6 5 9 2" xfId="31565"/>
    <cellStyle name="Normal 6 5 9 3" xfId="31566"/>
    <cellStyle name="Normal 6 5 9 4" xfId="31567"/>
    <cellStyle name="Normal 6 50" xfId="1436"/>
    <cellStyle name="Normal 6 51" xfId="1437"/>
    <cellStyle name="Normal 6 52" xfId="1438"/>
    <cellStyle name="Normal 6 53" xfId="1439"/>
    <cellStyle name="Normal 6 54" xfId="1440"/>
    <cellStyle name="Normal 6 55" xfId="1441"/>
    <cellStyle name="Normal 6 56" xfId="1442"/>
    <cellStyle name="Normal 6 57" xfId="1443"/>
    <cellStyle name="Normal 6 58" xfId="1444"/>
    <cellStyle name="Normal 6 59" xfId="2592"/>
    <cellStyle name="Normal 6 6" xfId="1445"/>
    <cellStyle name="Normal 6 6 2" xfId="1446"/>
    <cellStyle name="Normal 6 6 2 2" xfId="31568"/>
    <cellStyle name="Normal 6 6 2 2 2" xfId="31569"/>
    <cellStyle name="Normal 6 6 2 2 2 2" xfId="31570"/>
    <cellStyle name="Normal 6 6 2 2 2 3" xfId="31571"/>
    <cellStyle name="Normal 6 6 2 2 2 4" xfId="31572"/>
    <cellStyle name="Normal 6 6 2 2 3" xfId="31573"/>
    <cellStyle name="Normal 6 6 2 2 4" xfId="31574"/>
    <cellStyle name="Normal 6 6 2 2 5" xfId="31575"/>
    <cellStyle name="Normal 6 6 2 3" xfId="31576"/>
    <cellStyle name="Normal 6 6 2 3 2" xfId="31577"/>
    <cellStyle name="Normal 6 6 2 3 3" xfId="31578"/>
    <cellStyle name="Normal 6 6 2 3 4" xfId="31579"/>
    <cellStyle name="Normal 6 6 2 4" xfId="31580"/>
    <cellStyle name="Normal 6 6 2 5" xfId="31581"/>
    <cellStyle name="Normal 6 6 2 6" xfId="31582"/>
    <cellStyle name="Normal 6 6 3" xfId="31583"/>
    <cellStyle name="Normal 6 6 3 2" xfId="31584"/>
    <cellStyle name="Normal 6 6 3 2 2" xfId="31585"/>
    <cellStyle name="Normal 6 6 3 2 3" xfId="31586"/>
    <cellStyle name="Normal 6 6 3 2 4" xfId="31587"/>
    <cellStyle name="Normal 6 6 3 3" xfId="31588"/>
    <cellStyle name="Normal 6 6 3 4" xfId="31589"/>
    <cellStyle name="Normal 6 6 3 5" xfId="31590"/>
    <cellStyle name="Normal 6 6 4" xfId="31591"/>
    <cellStyle name="Normal 6 6 4 2" xfId="31592"/>
    <cellStyle name="Normal 6 6 4 3" xfId="31593"/>
    <cellStyle name="Normal 6 6 4 4" xfId="31594"/>
    <cellStyle name="Normal 6 6 5" xfId="31595"/>
    <cellStyle name="Normal 6 6 5 2" xfId="31596"/>
    <cellStyle name="Normal 6 6 5 3" xfId="31597"/>
    <cellStyle name="Normal 6 6 5 4" xfId="31598"/>
    <cellStyle name="Normal 6 6 6" xfId="31599"/>
    <cellStyle name="Normal 6 6 6 2" xfId="31600"/>
    <cellStyle name="Normal 6 6 6 3" xfId="31601"/>
    <cellStyle name="Normal 6 6 7" xfId="31602"/>
    <cellStyle name="Normal 6 6 8" xfId="31603"/>
    <cellStyle name="Normal 6 6 9" xfId="31604"/>
    <cellStyle name="Normal 6 7" xfId="1447"/>
    <cellStyle name="Normal 6 7 2" xfId="1448"/>
    <cellStyle name="Normal 6 7 2 2" xfId="31605"/>
    <cellStyle name="Normal 6 7 2 2 2" xfId="31606"/>
    <cellStyle name="Normal 6 7 2 2 2 2" xfId="31607"/>
    <cellStyle name="Normal 6 7 2 2 2 3" xfId="31608"/>
    <cellStyle name="Normal 6 7 2 2 2 4" xfId="31609"/>
    <cellStyle name="Normal 6 7 2 2 3" xfId="31610"/>
    <cellStyle name="Normal 6 7 2 2 4" xfId="31611"/>
    <cellStyle name="Normal 6 7 2 2 5" xfId="31612"/>
    <cellStyle name="Normal 6 7 2 3" xfId="31613"/>
    <cellStyle name="Normal 6 7 2 3 2" xfId="31614"/>
    <cellStyle name="Normal 6 7 2 3 3" xfId="31615"/>
    <cellStyle name="Normal 6 7 2 3 4" xfId="31616"/>
    <cellStyle name="Normal 6 7 2 4" xfId="31617"/>
    <cellStyle name="Normal 6 7 2 5" xfId="31618"/>
    <cellStyle name="Normal 6 7 2 6" xfId="31619"/>
    <cellStyle name="Normal 6 7 3" xfId="31620"/>
    <cellStyle name="Normal 6 7 3 2" xfId="31621"/>
    <cellStyle name="Normal 6 7 3 2 2" xfId="31622"/>
    <cellStyle name="Normal 6 7 3 2 3" xfId="31623"/>
    <cellStyle name="Normal 6 7 3 2 4" xfId="31624"/>
    <cellStyle name="Normal 6 7 3 3" xfId="31625"/>
    <cellStyle name="Normal 6 7 3 4" xfId="31626"/>
    <cellStyle name="Normal 6 7 3 5" xfId="31627"/>
    <cellStyle name="Normal 6 7 4" xfId="31628"/>
    <cellStyle name="Normal 6 7 4 2" xfId="31629"/>
    <cellStyle name="Normal 6 7 4 3" xfId="31630"/>
    <cellStyle name="Normal 6 7 4 4" xfId="31631"/>
    <cellStyle name="Normal 6 7 5" xfId="31632"/>
    <cellStyle name="Normal 6 7 5 2" xfId="31633"/>
    <cellStyle name="Normal 6 7 5 3" xfId="31634"/>
    <cellStyle name="Normal 6 7 5 4" xfId="31635"/>
    <cellStyle name="Normal 6 7 6" xfId="31636"/>
    <cellStyle name="Normal 6 7 6 2" xfId="31637"/>
    <cellStyle name="Normal 6 7 6 3" xfId="31638"/>
    <cellStyle name="Normal 6 7 7" xfId="31639"/>
    <cellStyle name="Normal 6 7 8" xfId="31640"/>
    <cellStyle name="Normal 6 7 9" xfId="31641"/>
    <cellStyle name="Normal 6 8" xfId="1449"/>
    <cellStyle name="Normal 6 8 2" xfId="1450"/>
    <cellStyle name="Normal 6 8 2 2" xfId="31642"/>
    <cellStyle name="Normal 6 8 2 2 2" xfId="31643"/>
    <cellStyle name="Normal 6 8 2 2 3" xfId="31644"/>
    <cellStyle name="Normal 6 8 2 2 4" xfId="31645"/>
    <cellStyle name="Normal 6 8 2 3" xfId="31646"/>
    <cellStyle name="Normal 6 8 2 4" xfId="31647"/>
    <cellStyle name="Normal 6 8 2 5" xfId="31648"/>
    <cellStyle name="Normal 6 8 3" xfId="31649"/>
    <cellStyle name="Normal 6 8 3 2" xfId="31650"/>
    <cellStyle name="Normal 6 8 3 3" xfId="31651"/>
    <cellStyle name="Normal 6 8 3 4" xfId="31652"/>
    <cellStyle name="Normal 6 8 4" xfId="31653"/>
    <cellStyle name="Normal 6 8 5" xfId="31654"/>
    <cellStyle name="Normal 6 8 6" xfId="31655"/>
    <cellStyle name="Normal 6 9" xfId="1451"/>
    <cellStyle name="Normal 6 9 2" xfId="1452"/>
    <cellStyle name="Normal 6 9 2 2" xfId="31656"/>
    <cellStyle name="Normal 6 9 2 2 2" xfId="31657"/>
    <cellStyle name="Normal 6 9 2 2 3" xfId="31658"/>
    <cellStyle name="Normal 6 9 2 2 4" xfId="31659"/>
    <cellStyle name="Normal 6 9 2 3" xfId="31660"/>
    <cellStyle name="Normal 6 9 2 4" xfId="31661"/>
    <cellStyle name="Normal 6 9 2 5" xfId="31662"/>
    <cellStyle name="Normal 6 9 3" xfId="31663"/>
    <cellStyle name="Normal 6 9 3 2" xfId="31664"/>
    <cellStyle name="Normal 6 9 3 3" xfId="31665"/>
    <cellStyle name="Normal 6 9 3 4" xfId="31666"/>
    <cellStyle name="Normal 6 9 4" xfId="31667"/>
    <cellStyle name="Normal 6 9 5" xfId="31668"/>
    <cellStyle name="Normal 6 9 6" xfId="31669"/>
    <cellStyle name="Normal 60" xfId="1453"/>
    <cellStyle name="Normal 60 2" xfId="1454"/>
    <cellStyle name="Normal 60 2 2" xfId="31670"/>
    <cellStyle name="Normal 60 3" xfId="1455"/>
    <cellStyle name="Normal 60 3 2" xfId="1456"/>
    <cellStyle name="Normal 60 3 2 2" xfId="2577"/>
    <cellStyle name="Normal 60 3 2 2 2" xfId="22431"/>
    <cellStyle name="Normal 60 3 2 2 2 2" xfId="22705"/>
    <cellStyle name="Normal 60 3 3" xfId="22301"/>
    <cellStyle name="Normal 60 3 3 2" xfId="22317"/>
    <cellStyle name="Normal 60 3 3 3" xfId="22339"/>
    <cellStyle name="Normal 60 3 3 3 2" xfId="22378"/>
    <cellStyle name="Normal 60 3 3 3 3" xfId="22416"/>
    <cellStyle name="Normal 60 3 3 3 3 2" xfId="22690"/>
    <cellStyle name="Normal 60 3 3 4" xfId="22355"/>
    <cellStyle name="Normal 60 3 4" xfId="26040"/>
    <cellStyle name="Normal 60 4" xfId="31671"/>
    <cellStyle name="Normal 60 5" xfId="31672"/>
    <cellStyle name="Normal 61" xfId="47"/>
    <cellStyle name="Normal 61 2" xfId="48"/>
    <cellStyle name="Normal 61 2 2" xfId="31673"/>
    <cellStyle name="Normal 61 3" xfId="31674"/>
    <cellStyle name="Normal 61 4" xfId="31675"/>
    <cellStyle name="Normal 61 5" xfId="31676"/>
    <cellStyle name="Normal 61_ARQ-COMP" xfId="1457"/>
    <cellStyle name="Normal 62" xfId="1458"/>
    <cellStyle name="Normal 62 2" xfId="1459"/>
    <cellStyle name="Normal 62 2 2" xfId="31677"/>
    <cellStyle name="Normal 62 3" xfId="1460"/>
    <cellStyle name="Normal 62 3 2" xfId="26061"/>
    <cellStyle name="Normal 62 4" xfId="1461"/>
    <cellStyle name="Normal 62 5" xfId="2560"/>
    <cellStyle name="Normal 62 5 2" xfId="22423"/>
    <cellStyle name="Normal 62 5 2 2" xfId="22697"/>
    <cellStyle name="Normal 62_ARQ-COMP" xfId="1462"/>
    <cellStyle name="Normal 63" xfId="1463"/>
    <cellStyle name="Normal 63 2" xfId="1464"/>
    <cellStyle name="Normal 63 2 2" xfId="31678"/>
    <cellStyle name="Normal 63 3" xfId="1465"/>
    <cellStyle name="Normal 63 3 2" xfId="26062"/>
    <cellStyle name="Normal 63 4" xfId="1466"/>
    <cellStyle name="Normal 63 5" xfId="2561"/>
    <cellStyle name="Normal 63_ARQ-COMP" xfId="1467"/>
    <cellStyle name="Normal 64" xfId="1468"/>
    <cellStyle name="Normal 64 10" xfId="31679"/>
    <cellStyle name="Normal 64 10 2" xfId="31680"/>
    <cellStyle name="Normal 64 10 3" xfId="31681"/>
    <cellStyle name="Normal 64 2" xfId="1469"/>
    <cellStyle name="Normal 64 2 2" xfId="31682"/>
    <cellStyle name="Normal 64 3" xfId="1470"/>
    <cellStyle name="Normal 64 3 2" xfId="26063"/>
    <cellStyle name="Normal 64 3 2 2" xfId="31683"/>
    <cellStyle name="Normal 64 3 2 2 2" xfId="31684"/>
    <cellStyle name="Normal 64 3 2 2 3" xfId="31685"/>
    <cellStyle name="Normal 64 3 2 2 4" xfId="31686"/>
    <cellStyle name="Normal 64 3 2 3" xfId="31687"/>
    <cellStyle name="Normal 64 3 2 4" xfId="31688"/>
    <cellStyle name="Normal 64 3 2 5" xfId="31689"/>
    <cellStyle name="Normal 64 3 3" xfId="31690"/>
    <cellStyle name="Normal 64 3 3 2" xfId="31691"/>
    <cellStyle name="Normal 64 3 3 3" xfId="31692"/>
    <cellStyle name="Normal 64 3 3 4" xfId="31693"/>
    <cellStyle name="Normal 64 3 4" xfId="31694"/>
    <cellStyle name="Normal 64 3 5" xfId="31695"/>
    <cellStyle name="Normal 64 3 6" xfId="31696"/>
    <cellStyle name="Normal 64 4" xfId="31697"/>
    <cellStyle name="Normal 64 4 2" xfId="31698"/>
    <cellStyle name="Normal 64 4 2 2" xfId="31699"/>
    <cellStyle name="Normal 64 4 2 2 2" xfId="31700"/>
    <cellStyle name="Normal 64 4 2 2 3" xfId="31701"/>
    <cellStyle name="Normal 64 4 2 2 4" xfId="31702"/>
    <cellStyle name="Normal 64 4 2 3" xfId="31703"/>
    <cellStyle name="Normal 64 4 2 4" xfId="31704"/>
    <cellStyle name="Normal 64 4 2 5" xfId="31705"/>
    <cellStyle name="Normal 64 4 3" xfId="31706"/>
    <cellStyle name="Normal 64 4 3 2" xfId="31707"/>
    <cellStyle name="Normal 64 4 3 3" xfId="31708"/>
    <cellStyle name="Normal 64 4 3 4" xfId="31709"/>
    <cellStyle name="Normal 64 4 4" xfId="31710"/>
    <cellStyle name="Normal 64 4 5" xfId="31711"/>
    <cellStyle name="Normal 64 4 6" xfId="31712"/>
    <cellStyle name="Normal 64 5" xfId="31713"/>
    <cellStyle name="Normal 64 5 2" xfId="31714"/>
    <cellStyle name="Normal 64 5 2 2" xfId="31715"/>
    <cellStyle name="Normal 64 5 2 2 2" xfId="31716"/>
    <cellStyle name="Normal 64 5 2 2 3" xfId="31717"/>
    <cellStyle name="Normal 64 5 2 2 4" xfId="31718"/>
    <cellStyle name="Normal 64 5 2 3" xfId="31719"/>
    <cellStyle name="Normal 64 5 2 4" xfId="31720"/>
    <cellStyle name="Normal 64 5 2 5" xfId="31721"/>
    <cellStyle name="Normal 64 5 3" xfId="31722"/>
    <cellStyle name="Normal 64 5 3 2" xfId="31723"/>
    <cellStyle name="Normal 64 5 3 3" xfId="31724"/>
    <cellStyle name="Normal 64 5 3 4" xfId="31725"/>
    <cellStyle name="Normal 64 5 4" xfId="31726"/>
    <cellStyle name="Normal 64 5 5" xfId="31727"/>
    <cellStyle name="Normal 64 5 6" xfId="31728"/>
    <cellStyle name="Normal 64 6" xfId="31729"/>
    <cellStyle name="Normal 64 6 2" xfId="31730"/>
    <cellStyle name="Normal 64 6 2 2" xfId="31731"/>
    <cellStyle name="Normal 64 6 2 3" xfId="31732"/>
    <cellStyle name="Normal 64 6 2 4" xfId="31733"/>
    <cellStyle name="Normal 64 6 3" xfId="31734"/>
    <cellStyle name="Normal 64 6 4" xfId="31735"/>
    <cellStyle name="Normal 64 6 5" xfId="31736"/>
    <cellStyle name="Normal 64 7" xfId="31737"/>
    <cellStyle name="Normal 64 7 2" xfId="31738"/>
    <cellStyle name="Normal 64 7 3" xfId="31739"/>
    <cellStyle name="Normal 64 7 4" xfId="31740"/>
    <cellStyle name="Normal 64 8" xfId="31741"/>
    <cellStyle name="Normal 64 8 2" xfId="31742"/>
    <cellStyle name="Normal 64 8 3" xfId="31743"/>
    <cellStyle name="Normal 64 8 4" xfId="31744"/>
    <cellStyle name="Normal 64 9" xfId="31745"/>
    <cellStyle name="Normal 64 9 2" xfId="31746"/>
    <cellStyle name="Normal 64 9 3" xfId="31747"/>
    <cellStyle name="Normal 64 9 4" xfId="31748"/>
    <cellStyle name="Normal 64_ARQ-COMP" xfId="1471"/>
    <cellStyle name="Normal 65" xfId="1472"/>
    <cellStyle name="Normal 65 2" xfId="1473"/>
    <cellStyle name="Normal 65 2 2" xfId="31749"/>
    <cellStyle name="Normal 65 2 2 2" xfId="31750"/>
    <cellStyle name="Normal 65 2 2 2 2" xfId="31751"/>
    <cellStyle name="Normal 65 2 2 2 2 2" xfId="31752"/>
    <cellStyle name="Normal 65 2 2 2 2 3" xfId="31753"/>
    <cellStyle name="Normal 65 2 2 2 2 4" xfId="31754"/>
    <cellStyle name="Normal 65 2 2 2 3" xfId="31755"/>
    <cellStyle name="Normal 65 2 2 2 4" xfId="31756"/>
    <cellStyle name="Normal 65 2 2 2 5" xfId="31757"/>
    <cellStyle name="Normal 65 2 2 3" xfId="31758"/>
    <cellStyle name="Normal 65 2 2 3 2" xfId="31759"/>
    <cellStyle name="Normal 65 2 2 3 3" xfId="31760"/>
    <cellStyle name="Normal 65 2 2 3 4" xfId="31761"/>
    <cellStyle name="Normal 65 2 2 4" xfId="31762"/>
    <cellStyle name="Normal 65 2 2 5" xfId="31763"/>
    <cellStyle name="Normal 65 2 2 6" xfId="31764"/>
    <cellStyle name="Normal 65 2 3" xfId="31765"/>
    <cellStyle name="Normal 65 2 3 2" xfId="31766"/>
    <cellStyle name="Normal 65 2 3 2 2" xfId="31767"/>
    <cellStyle name="Normal 65 2 3 2 3" xfId="31768"/>
    <cellStyle name="Normal 65 2 3 2 4" xfId="31769"/>
    <cellStyle name="Normal 65 2 3 3" xfId="31770"/>
    <cellStyle name="Normal 65 2 3 4" xfId="31771"/>
    <cellStyle name="Normal 65 2 3 5" xfId="31772"/>
    <cellStyle name="Normal 65 2 4" xfId="31773"/>
    <cellStyle name="Normal 65 2 4 2" xfId="31774"/>
    <cellStyle name="Normal 65 2 4 3" xfId="31775"/>
    <cellStyle name="Normal 65 2 4 4" xfId="31776"/>
    <cellStyle name="Normal 65 2 5" xfId="31777"/>
    <cellStyle name="Normal 65 2 5 2" xfId="31778"/>
    <cellStyle name="Normal 65 2 5 3" xfId="31779"/>
    <cellStyle name="Normal 65 2 5 4" xfId="31780"/>
    <cellStyle name="Normal 65 2 6" xfId="31781"/>
    <cellStyle name="Normal 65 2 6 2" xfId="31782"/>
    <cellStyle name="Normal 65 2 6 3" xfId="31783"/>
    <cellStyle name="Normal 65 2 7" xfId="31784"/>
    <cellStyle name="Normal 65 2 8" xfId="31785"/>
    <cellStyle name="Normal 65 2 9" xfId="31786"/>
    <cellStyle name="Normal 65 3" xfId="1474"/>
    <cellStyle name="Normal 65 3 2" xfId="26064"/>
    <cellStyle name="Normal 65 4" xfId="33835"/>
    <cellStyle name="Normal 65 5" xfId="33836"/>
    <cellStyle name="Normal 65_ARQ-COMP" xfId="1475"/>
    <cellStyle name="Normal 66" xfId="1476"/>
    <cellStyle name="Normal 66 2" xfId="1477"/>
    <cellStyle name="Normal 66 2 2" xfId="31787"/>
    <cellStyle name="Normal 66 3" xfId="1478"/>
    <cellStyle name="Normal 66 3 2" xfId="26065"/>
    <cellStyle name="Normal 66 3 2 2" xfId="31788"/>
    <cellStyle name="Normal 66 3 2 2 2" xfId="31789"/>
    <cellStyle name="Normal 66 3 2 2 3" xfId="31790"/>
    <cellStyle name="Normal 66 3 2 2 4" xfId="31791"/>
    <cellStyle name="Normal 66 3 2 3" xfId="31792"/>
    <cellStyle name="Normal 66 3 2 4" xfId="31793"/>
    <cellStyle name="Normal 66 3 2 5" xfId="31794"/>
    <cellStyle name="Normal 66 3 3" xfId="31795"/>
    <cellStyle name="Normal 66 3 3 2" xfId="31796"/>
    <cellStyle name="Normal 66 3 3 3" xfId="31797"/>
    <cellStyle name="Normal 66 3 3 4" xfId="31798"/>
    <cellStyle name="Normal 66 3 4" xfId="31799"/>
    <cellStyle name="Normal 66 3 5" xfId="31800"/>
    <cellStyle name="Normal 66 3 6" xfId="31801"/>
    <cellStyle name="Normal 66 4" xfId="31802"/>
    <cellStyle name="Normal 66 4 2" xfId="31803"/>
    <cellStyle name="Normal 66 4 2 2" xfId="31804"/>
    <cellStyle name="Normal 66 4 2 2 2" xfId="31805"/>
    <cellStyle name="Normal 66 4 2 2 3" xfId="31806"/>
    <cellStyle name="Normal 66 4 2 2 4" xfId="31807"/>
    <cellStyle name="Normal 66 4 2 3" xfId="31808"/>
    <cellStyle name="Normal 66 4 2 4" xfId="31809"/>
    <cellStyle name="Normal 66 4 2 5" xfId="31810"/>
    <cellStyle name="Normal 66 4 3" xfId="31811"/>
    <cellStyle name="Normal 66 4 3 2" xfId="31812"/>
    <cellStyle name="Normal 66 4 3 3" xfId="31813"/>
    <cellStyle name="Normal 66 4 3 4" xfId="31814"/>
    <cellStyle name="Normal 66 4 4" xfId="31815"/>
    <cellStyle name="Normal 66 4 5" xfId="31816"/>
    <cellStyle name="Normal 66 4 6" xfId="31817"/>
    <cellStyle name="Normal 66 5" xfId="31818"/>
    <cellStyle name="Normal 66 5 2" xfId="31819"/>
    <cellStyle name="Normal 66 5 2 2" xfId="31820"/>
    <cellStyle name="Normal 66 5 2 3" xfId="31821"/>
    <cellStyle name="Normal 66 5 2 4" xfId="31822"/>
    <cellStyle name="Normal 66 5 3" xfId="31823"/>
    <cellStyle name="Normal 66 5 4" xfId="31824"/>
    <cellStyle name="Normal 66 5 5" xfId="31825"/>
    <cellStyle name="Normal 66 6" xfId="31826"/>
    <cellStyle name="Normal 66 6 2" xfId="31827"/>
    <cellStyle name="Normal 66 6 3" xfId="31828"/>
    <cellStyle name="Normal 66 6 4" xfId="31829"/>
    <cellStyle name="Normal 66 7" xfId="31830"/>
    <cellStyle name="Normal 66 7 2" xfId="31831"/>
    <cellStyle name="Normal 66 7 3" xfId="31832"/>
    <cellStyle name="Normal 66_ARQ-COMP" xfId="1479"/>
    <cellStyle name="Normal 67" xfId="1480"/>
    <cellStyle name="Normal 67 10" xfId="31833"/>
    <cellStyle name="Normal 67 2" xfId="1481"/>
    <cellStyle name="Normal 67 2 2" xfId="1482"/>
    <cellStyle name="Normal 67 2 2 2" xfId="31834"/>
    <cellStyle name="Normal 67 2 2 2 2" xfId="31835"/>
    <cellStyle name="Normal 67 2 2 2 3" xfId="31836"/>
    <cellStyle name="Normal 67 2 2 2 4" xfId="31837"/>
    <cellStyle name="Normal 67 2 2 3" xfId="31838"/>
    <cellStyle name="Normal 67 2 2 4" xfId="31839"/>
    <cellStyle name="Normal 67 2 2 5" xfId="31840"/>
    <cellStyle name="Normal 67 2 3" xfId="2568"/>
    <cellStyle name="Normal 67 2 3 2" xfId="22308"/>
    <cellStyle name="Normal 67 2 3 3" xfId="22330"/>
    <cellStyle name="Normal 67 2 3 3 2" xfId="22376"/>
    <cellStyle name="Normal 67 2 3 3 3" xfId="22407"/>
    <cellStyle name="Normal 67 2 3 3 3 2" xfId="22681"/>
    <cellStyle name="Normal 67 2 3 4" xfId="22346"/>
    <cellStyle name="Normal 67 2 3 5" xfId="22292"/>
    <cellStyle name="Normal 67 2 4" xfId="26031"/>
    <cellStyle name="Normal 67 2 5" xfId="31841"/>
    <cellStyle name="Normal 67 2 6" xfId="31842"/>
    <cellStyle name="Normal 67 3" xfId="31843"/>
    <cellStyle name="Normal 67 3 2" xfId="31844"/>
    <cellStyle name="Normal 67 3 2 2" xfId="31845"/>
    <cellStyle name="Normal 67 3 2 3" xfId="31846"/>
    <cellStyle name="Normal 67 3 2 4" xfId="31847"/>
    <cellStyle name="Normal 67 3 3" xfId="31848"/>
    <cellStyle name="Normal 67 3 4" xfId="31849"/>
    <cellStyle name="Normal 67 3 5" xfId="31850"/>
    <cellStyle name="Normal 67 4" xfId="31851"/>
    <cellStyle name="Normal 67 4 2" xfId="31852"/>
    <cellStyle name="Normal 67 4 3" xfId="31853"/>
    <cellStyle name="Normal 67 4 4" xfId="31854"/>
    <cellStyle name="Normal 67 5" xfId="31855"/>
    <cellStyle name="Normal 67 5 2" xfId="31856"/>
    <cellStyle name="Normal 67 5 3" xfId="31857"/>
    <cellStyle name="Normal 67 5 4" xfId="31858"/>
    <cellStyle name="Normal 67 6" xfId="31859"/>
    <cellStyle name="Normal 67 7" xfId="31860"/>
    <cellStyle name="Normal 67 7 2" xfId="31861"/>
    <cellStyle name="Normal 67 7 3" xfId="31862"/>
    <cellStyle name="Normal 67 8" xfId="31863"/>
    <cellStyle name="Normal 67 9" xfId="31864"/>
    <cellStyle name="Normal 68" xfId="1483"/>
    <cellStyle name="Normal 68 2" xfId="1484"/>
    <cellStyle name="Normal 69" xfId="1485"/>
    <cellStyle name="Normal 69 10" xfId="2325"/>
    <cellStyle name="Normal 69 2" xfId="1486"/>
    <cellStyle name="Normal 69 2 2" xfId="31865"/>
    <cellStyle name="Normal 69 2 3" xfId="31866"/>
    <cellStyle name="Normal 69 2 4" xfId="31867"/>
    <cellStyle name="Normal 69 3" xfId="2485"/>
    <cellStyle name="Normal 69 4" xfId="2486"/>
    <cellStyle name="Normal 69 5" xfId="2487"/>
    <cellStyle name="Normal 69 6" xfId="2488"/>
    <cellStyle name="Normal 69 7" xfId="2489"/>
    <cellStyle name="Normal 69 8" xfId="2490"/>
    <cellStyle name="Normal 69 9" xfId="22326"/>
    <cellStyle name="Normal 69 9 2" xfId="22367"/>
    <cellStyle name="Normal 69 9 3" xfId="22403"/>
    <cellStyle name="Normal 69 9 3 2" xfId="22677"/>
    <cellStyle name="Normal 7" xfId="1487"/>
    <cellStyle name="Normal 7 2" xfId="1488"/>
    <cellStyle name="Normal 7 2 2" xfId="31868"/>
    <cellStyle name="Normal 7 2 2 2" xfId="31869"/>
    <cellStyle name="Normal 7 2 3" xfId="31870"/>
    <cellStyle name="Normal 7 2 4" xfId="31871"/>
    <cellStyle name="Normal 7 3" xfId="31872"/>
    <cellStyle name="Normal 7 3 2" xfId="31873"/>
    <cellStyle name="Normal 7 4" xfId="31874"/>
    <cellStyle name="Normal 7 5" xfId="31875"/>
    <cellStyle name="Normal 70" xfId="1489"/>
    <cellStyle name="Normal 70 10" xfId="22329"/>
    <cellStyle name="Normal 70 10 2" xfId="22371"/>
    <cellStyle name="Normal 70 10 3" xfId="22406"/>
    <cellStyle name="Normal 70 10 3 2" xfId="22680"/>
    <cellStyle name="Normal 70 11" xfId="2442"/>
    <cellStyle name="Normal 70 2" xfId="1490"/>
    <cellStyle name="Normal 70 3" xfId="2491"/>
    <cellStyle name="Normal 70 4" xfId="2492"/>
    <cellStyle name="Normal 70 5" xfId="2493"/>
    <cellStyle name="Normal 70 6" xfId="2494"/>
    <cellStyle name="Normal 70 7" xfId="2495"/>
    <cellStyle name="Normal 70 8" xfId="2496"/>
    <cellStyle name="Normal 70 9" xfId="2603"/>
    <cellStyle name="Normal 71" xfId="1491"/>
    <cellStyle name="Normal 71 10" xfId="22328"/>
    <cellStyle name="Normal 71 10 2" xfId="22379"/>
    <cellStyle name="Normal 71 10 3" xfId="22405"/>
    <cellStyle name="Normal 71 10 3 2" xfId="22679"/>
    <cellStyle name="Normal 71 11" xfId="2441"/>
    <cellStyle name="Normal 71 2" xfId="1492"/>
    <cellStyle name="Normal 71 3" xfId="2497"/>
    <cellStyle name="Normal 71 4" xfId="2498"/>
    <cellStyle name="Normal 71 5" xfId="2499"/>
    <cellStyle name="Normal 71 6" xfId="2500"/>
    <cellStyle name="Normal 71 7" xfId="2501"/>
    <cellStyle name="Normal 71 8" xfId="2502"/>
    <cellStyle name="Normal 71 9" xfId="2605"/>
    <cellStyle name="Normal 72" xfId="1493"/>
    <cellStyle name="Normal 72 2" xfId="2444"/>
    <cellStyle name="Normal 73" xfId="1494"/>
    <cellStyle name="Normal 73 2" xfId="1495"/>
    <cellStyle name="Normal 73 3" xfId="1496"/>
    <cellStyle name="Normal 73 3 2" xfId="26066"/>
    <cellStyle name="Normal 73 4" xfId="2445"/>
    <cellStyle name="Normal 74" xfId="1497"/>
    <cellStyle name="Normal 74 2" xfId="1498"/>
    <cellStyle name="Normal 74 3" xfId="1499"/>
    <cellStyle name="Normal 74 3 2" xfId="26067"/>
    <cellStyle name="Normal 74 4" xfId="2446"/>
    <cellStyle name="Normal 75" xfId="1500"/>
    <cellStyle name="Normal 75 2" xfId="1501"/>
    <cellStyle name="Normal 75 3" xfId="1502"/>
    <cellStyle name="Normal 75 3 2" xfId="26068"/>
    <cellStyle name="Normal 75 4" xfId="2447"/>
    <cellStyle name="Normal 76" xfId="1503"/>
    <cellStyle name="Normal 76 2" xfId="1504"/>
    <cellStyle name="Normal 76 3" xfId="1505"/>
    <cellStyle name="Normal 76 3 2" xfId="26069"/>
    <cellStyle name="Normal 76 4" xfId="2448"/>
    <cellStyle name="Normal 77" xfId="1506"/>
    <cellStyle name="Normal 77 2" xfId="1507"/>
    <cellStyle name="Normal 77 3" xfId="1508"/>
    <cellStyle name="Normal 77 3 2" xfId="26070"/>
    <cellStyle name="Normal 77 4" xfId="2449"/>
    <cellStyle name="Normal 78" xfId="1509"/>
    <cellStyle name="Normal 78 2" xfId="1510"/>
    <cellStyle name="Normal 78 3" xfId="1511"/>
    <cellStyle name="Normal 78 3 2" xfId="26071"/>
    <cellStyle name="Normal 78 4" xfId="2450"/>
    <cellStyle name="Normal 79" xfId="1512"/>
    <cellStyle name="Normal 79 2" xfId="1513"/>
    <cellStyle name="Normal 79 3" xfId="1514"/>
    <cellStyle name="Normal 79 3 2" xfId="26072"/>
    <cellStyle name="Normal 79 4" xfId="2451"/>
    <cellStyle name="Normal 8" xfId="1515"/>
    <cellStyle name="Normal 8 2" xfId="1516"/>
    <cellStyle name="Normal 8 2 2" xfId="31876"/>
    <cellStyle name="Normal 8 2 2 2" xfId="31877"/>
    <cellStyle name="Normal 8 2 3" xfId="31878"/>
    <cellStyle name="Normal 8 2 4" xfId="31879"/>
    <cellStyle name="Normal 8 3" xfId="31880"/>
    <cellStyle name="Normal 8 3 2" xfId="31881"/>
    <cellStyle name="Normal 8 4" xfId="31882"/>
    <cellStyle name="Normal 8 5" xfId="31883"/>
    <cellStyle name="Normal 80" xfId="1517"/>
    <cellStyle name="Normal 80 2" xfId="1518"/>
    <cellStyle name="Normal 80 3" xfId="1519"/>
    <cellStyle name="Normal 80 3 2" xfId="26073"/>
    <cellStyle name="Normal 80 4" xfId="2452"/>
    <cellStyle name="Normal 81" xfId="1520"/>
    <cellStyle name="Normal 81 2" xfId="1521"/>
    <cellStyle name="Normal 81 3" xfId="1522"/>
    <cellStyle name="Normal 81 3 2" xfId="26074"/>
    <cellStyle name="Normal 81 4" xfId="2453"/>
    <cellStyle name="Normal 82" xfId="1523"/>
    <cellStyle name="Normal 82 2" xfId="1524"/>
    <cellStyle name="Normal 82 3" xfId="1525"/>
    <cellStyle name="Normal 82 3 2" xfId="26075"/>
    <cellStyle name="Normal 82 4" xfId="2454"/>
    <cellStyle name="Normal 83" xfId="1526"/>
    <cellStyle name="Normal 83 2" xfId="1527"/>
    <cellStyle name="Normal 83 3" xfId="1528"/>
    <cellStyle name="Normal 83 3 2" xfId="26076"/>
    <cellStyle name="Normal 83 4" xfId="2455"/>
    <cellStyle name="Normal 84" xfId="1529"/>
    <cellStyle name="Normal 84 2" xfId="1530"/>
    <cellStyle name="Normal 84 3" xfId="1531"/>
    <cellStyle name="Normal 84 3 2" xfId="26077"/>
    <cellStyle name="Normal 84 4" xfId="2456"/>
    <cellStyle name="Normal 85" xfId="1532"/>
    <cellStyle name="Normal 85 2" xfId="2523"/>
    <cellStyle name="Normal 86" xfId="1533"/>
    <cellStyle name="Normal 87" xfId="1534"/>
    <cellStyle name="Normal 88" xfId="1535"/>
    <cellStyle name="Normal 89" xfId="1536"/>
    <cellStyle name="Normal 9" xfId="1537"/>
    <cellStyle name="Normal 9 2" xfId="1538"/>
    <cellStyle name="Normal 9 2 2" xfId="31884"/>
    <cellStyle name="Normal 9 3" xfId="31885"/>
    <cellStyle name="Normal 9 4" xfId="31886"/>
    <cellStyle name="Normal 90" xfId="1539"/>
    <cellStyle name="Normal 91" xfId="1540"/>
    <cellStyle name="Normal 92" xfId="1541"/>
    <cellStyle name="Normal 93" xfId="1542"/>
    <cellStyle name="Normal 94" xfId="2049"/>
    <cellStyle name="Normal 94 2" xfId="26209"/>
    <cellStyle name="Normal 95" xfId="26565"/>
    <cellStyle name="Normal 96" xfId="26194"/>
    <cellStyle name="Normal 97" xfId="26227"/>
    <cellStyle name="Normal 98" xfId="31887"/>
    <cellStyle name="Normal 99" xfId="31888"/>
    <cellStyle name="Normal_Composição BDI" xfId="49"/>
    <cellStyle name="Normal_Composição do BDI - final" xfId="50"/>
    <cellStyle name="Normal_planilha orçamentária PORTO BELO 2 - COMPLETA" xfId="51"/>
    <cellStyle name="Normal1" xfId="31889"/>
    <cellStyle name="Normal2" xfId="31890"/>
    <cellStyle name="Normal3" xfId="31891"/>
    <cellStyle name="Nota" xfId="16" builtinId="10" customBuiltin="1"/>
    <cellStyle name="Nota 2" xfId="1543"/>
    <cellStyle name="Nota 2 2" xfId="1544"/>
    <cellStyle name="Nota 2 2 2" xfId="2616"/>
    <cellStyle name="Nota 2 2 2 10" xfId="5250"/>
    <cellStyle name="Nota 2 2 2 10 2" xfId="10390"/>
    <cellStyle name="Nota 2 2 2 10 3" xfId="12844"/>
    <cellStyle name="Nota 2 2 2 11" xfId="5140"/>
    <cellStyle name="Nota 2 2 2 11 2" xfId="10379"/>
    <cellStyle name="Nota 2 2 2 11 3" xfId="12781"/>
    <cellStyle name="Nota 2 2 2 12" xfId="4857"/>
    <cellStyle name="Nota 2 2 2 12 2" xfId="13149"/>
    <cellStyle name="Nota 2 2 2 13" xfId="8779"/>
    <cellStyle name="Nota 2 2 2 2" xfId="2705"/>
    <cellStyle name="Nota 2 2 2 2 10" xfId="7481"/>
    <cellStyle name="Nota 2 2 2 2 10 2" xfId="11535"/>
    <cellStyle name="Nota 2 2 2 2 10 3" xfId="20999"/>
    <cellStyle name="Nota 2 2 2 2 11" xfId="4898"/>
    <cellStyle name="Nota 2 2 2 2 11 2" xfId="13117"/>
    <cellStyle name="Nota 2 2 2 2 12" xfId="8860"/>
    <cellStyle name="Nota 2 2 2 2 13" xfId="14255"/>
    <cellStyle name="Nota 2 2 2 2 2" xfId="2760"/>
    <cellStyle name="Nota 2 2 2 2 2 2" xfId="2983"/>
    <cellStyle name="Nota 2 2 2 2 2 2 10" xfId="9135"/>
    <cellStyle name="Nota 2 2 2 2 2 2 11" xfId="17983"/>
    <cellStyle name="Nota 2 2 2 2 2 2 2" xfId="3370"/>
    <cellStyle name="Nota 2 2 2 2 2 2 2 2" xfId="7948"/>
    <cellStyle name="Nota 2 2 2 2 2 2 2 2 2" xfId="11924"/>
    <cellStyle name="Nota 2 2 2 2 2 2 2 2 3" xfId="21466"/>
    <cellStyle name="Nota 2 2 2 2 2 2 2 3" xfId="6240"/>
    <cellStyle name="Nota 2 2 2 2 2 2 2 3 2" xfId="19758"/>
    <cellStyle name="Nota 2 2 2 2 2 2 2 4" xfId="9500"/>
    <cellStyle name="Nota 2 2 2 2 2 2 2 5" xfId="14547"/>
    <cellStyle name="Nota 2 2 2 2 2 2 3" xfId="3753"/>
    <cellStyle name="Nota 2 2 2 2 2 2 3 2" xfId="7774"/>
    <cellStyle name="Nota 2 2 2 2 2 2 3 2 2" xfId="11795"/>
    <cellStyle name="Nota 2 2 2 2 2 2 3 2 3" xfId="21292"/>
    <cellStyle name="Nota 2 2 2 2 2 2 3 3" xfId="6066"/>
    <cellStyle name="Nota 2 2 2 2 2 2 3 3 2" xfId="19584"/>
    <cellStyle name="Nota 2 2 2 2 2 2 3 4" xfId="9815"/>
    <cellStyle name="Nota 2 2 2 2 2 2 3 5" xfId="16073"/>
    <cellStyle name="Nota 2 2 2 2 2 2 4" xfId="4136"/>
    <cellStyle name="Nota 2 2 2 2 2 2 4 2" xfId="8255"/>
    <cellStyle name="Nota 2 2 2 2 2 2 4 2 2" xfId="12223"/>
    <cellStyle name="Nota 2 2 2 2 2 2 4 2 3" xfId="21773"/>
    <cellStyle name="Nota 2 2 2 2 2 2 4 3" xfId="6547"/>
    <cellStyle name="Nota 2 2 2 2 2 2 4 3 2" xfId="20065"/>
    <cellStyle name="Nota 2 2 2 2 2 2 4 4" xfId="9993"/>
    <cellStyle name="Nota 2 2 2 2 2 2 4 5" xfId="13861"/>
    <cellStyle name="Nota 2 2 2 2 2 2 5" xfId="4518"/>
    <cellStyle name="Nota 2 2 2 2 2 2 5 2" xfId="8487"/>
    <cellStyle name="Nota 2 2 2 2 2 2 5 2 2" xfId="12455"/>
    <cellStyle name="Nota 2 2 2 2 2 2 5 2 3" xfId="22005"/>
    <cellStyle name="Nota 2 2 2 2 2 2 5 3" xfId="6779"/>
    <cellStyle name="Nota 2 2 2 2 2 2 5 3 2" xfId="20297"/>
    <cellStyle name="Nota 2 2 2 2 2 2 5 4" xfId="10170"/>
    <cellStyle name="Nota 2 2 2 2 2 2 5 5" xfId="13487"/>
    <cellStyle name="Nota 2 2 2 2 2 2 6" xfId="7011"/>
    <cellStyle name="Nota 2 2 2 2 2 2 6 2" xfId="8719"/>
    <cellStyle name="Nota 2 2 2 2 2 2 6 2 2" xfId="12687"/>
    <cellStyle name="Nota 2 2 2 2 2 2 6 2 3" xfId="22237"/>
    <cellStyle name="Nota 2 2 2 2 2 2 6 3" xfId="11145"/>
    <cellStyle name="Nota 2 2 2 2 2 2 6 4" xfId="20529"/>
    <cellStyle name="Nota 2 2 2 2 2 2 7" xfId="5999"/>
    <cellStyle name="Nota 2 2 2 2 2 2 7 2" xfId="10740"/>
    <cellStyle name="Nota 2 2 2 2 2 2 7 3" xfId="19517"/>
    <cellStyle name="Nota 2 2 2 2 2 2 8" xfId="7707"/>
    <cellStyle name="Nota 2 2 2 2 2 2 8 2" xfId="11728"/>
    <cellStyle name="Nota 2 2 2 2 2 2 8 3" xfId="21225"/>
    <cellStyle name="Nota 2 2 2 2 2 2 9" xfId="5193"/>
    <cellStyle name="Nota 2 2 2 2 2 2 9 2" xfId="12889"/>
    <cellStyle name="Nota 2 2 2 2 2 3" xfId="3250"/>
    <cellStyle name="Nota 2 2 2 2 2 3 10" xfId="9380"/>
    <cellStyle name="Nota 2 2 2 2 2 3 11" xfId="17210"/>
    <cellStyle name="Nota 2 2 2 2 2 3 2" xfId="3637"/>
    <cellStyle name="Nota 2 2 2 2 2 3 2 2" xfId="7998"/>
    <cellStyle name="Nota 2 2 2 2 2 3 2 2 2" xfId="11974"/>
    <cellStyle name="Nota 2 2 2 2 2 3 2 2 3" xfId="21516"/>
    <cellStyle name="Nota 2 2 2 2 2 3 2 3" xfId="6290"/>
    <cellStyle name="Nota 2 2 2 2 2 3 2 3 2" xfId="19808"/>
    <cellStyle name="Nota 2 2 2 2 2 3 2 4" xfId="9729"/>
    <cellStyle name="Nota 2 2 2 2 2 3 2 5" xfId="17767"/>
    <cellStyle name="Nota 2 2 2 2 2 3 3" xfId="4020"/>
    <cellStyle name="Nota 2 2 2 2 2 3 3 2" xfId="7067"/>
    <cellStyle name="Nota 2 2 2 2 2 3 3 2 2" xfId="11201"/>
    <cellStyle name="Nota 2 2 2 2 2 3 3 2 3" xfId="20585"/>
    <cellStyle name="Nota 2 2 2 2 2 3 3 3" xfId="5358"/>
    <cellStyle name="Nota 2 2 2 2 2 3 3 3 2" xfId="18876"/>
    <cellStyle name="Nota 2 2 2 2 2 3 3 4" xfId="9939"/>
    <cellStyle name="Nota 2 2 2 2 2 3 3 5" xfId="13971"/>
    <cellStyle name="Nota 2 2 2 2 2 3 4" xfId="4403"/>
    <cellStyle name="Nota 2 2 2 2 2 3 4 2" xfId="8305"/>
    <cellStyle name="Nota 2 2 2 2 2 3 4 2 2" xfId="12273"/>
    <cellStyle name="Nota 2 2 2 2 2 3 4 2 3" xfId="21823"/>
    <cellStyle name="Nota 2 2 2 2 2 3 4 3" xfId="6597"/>
    <cellStyle name="Nota 2 2 2 2 2 3 4 3 2" xfId="20115"/>
    <cellStyle name="Nota 2 2 2 2 2 3 4 4" xfId="10117"/>
    <cellStyle name="Nota 2 2 2 2 2 3 4 5" xfId="13602"/>
    <cellStyle name="Nota 2 2 2 2 2 3 5" xfId="4785"/>
    <cellStyle name="Nota 2 2 2 2 2 3 5 2" xfId="8537"/>
    <cellStyle name="Nota 2 2 2 2 2 3 5 2 2" xfId="12505"/>
    <cellStyle name="Nota 2 2 2 2 2 3 5 2 3" xfId="22055"/>
    <cellStyle name="Nota 2 2 2 2 2 3 5 3" xfId="6829"/>
    <cellStyle name="Nota 2 2 2 2 2 3 5 3 2" xfId="20347"/>
    <cellStyle name="Nota 2 2 2 2 2 3 5 4" xfId="10294"/>
    <cellStyle name="Nota 2 2 2 2 2 3 5 5" xfId="13220"/>
    <cellStyle name="Nota 2 2 2 2 2 3 6" xfId="7061"/>
    <cellStyle name="Nota 2 2 2 2 2 3 6 2" xfId="8769"/>
    <cellStyle name="Nota 2 2 2 2 2 3 6 2 2" xfId="12737"/>
    <cellStyle name="Nota 2 2 2 2 2 3 6 2 3" xfId="22287"/>
    <cellStyle name="Nota 2 2 2 2 2 3 6 3" xfId="11195"/>
    <cellStyle name="Nota 2 2 2 2 2 3 6 4" xfId="20579"/>
    <cellStyle name="Nota 2 2 2 2 2 3 7" xfId="6049"/>
    <cellStyle name="Nota 2 2 2 2 2 3 7 2" xfId="10790"/>
    <cellStyle name="Nota 2 2 2 2 2 3 7 3" xfId="19567"/>
    <cellStyle name="Nota 2 2 2 2 2 3 8" xfId="7757"/>
    <cellStyle name="Nota 2 2 2 2 2 3 8 2" xfId="11778"/>
    <cellStyle name="Nota 2 2 2 2 2 3 8 3" xfId="21275"/>
    <cellStyle name="Nota 2 2 2 2 2 3 9" xfId="5243"/>
    <cellStyle name="Nota 2 2 2 2 2 3 9 2" xfId="12851"/>
    <cellStyle name="Nota 2 2 2 2 2 4" xfId="3307"/>
    <cellStyle name="Nota 2 2 2 2 2 4 2" xfId="3694"/>
    <cellStyle name="Nota 2 2 2 2 2 4 2 2" xfId="16806"/>
    <cellStyle name="Nota 2 2 2 2 2 4 3" xfId="4077"/>
    <cellStyle name="Nota 2 2 2 2 2 4 3 2" xfId="13917"/>
    <cellStyle name="Nota 2 2 2 2 2 4 4" xfId="4460"/>
    <cellStyle name="Nota 2 2 2 2 2 4 4 2" xfId="13545"/>
    <cellStyle name="Nota 2 2 2 2 2 4 5" xfId="4842"/>
    <cellStyle name="Nota 2 2 2 2 2 4 5 2" xfId="13164"/>
    <cellStyle name="Nota 2 2 2 2 2 4 6" xfId="5839"/>
    <cellStyle name="Nota 2 2 2 2 2 4 6 2" xfId="19357"/>
    <cellStyle name="Nota 2 2 2 2 2 4 7" xfId="9437"/>
    <cellStyle name="Nota 2 2 2 2 2 4 8" xfId="14218"/>
    <cellStyle name="Nota 2 2 2 2 2 5" xfId="2925"/>
    <cellStyle name="Nota 2 2 2 2 2 5 2" xfId="7547"/>
    <cellStyle name="Nota 2 2 2 2 2 5 2 2" xfId="21065"/>
    <cellStyle name="Nota 2 2 2 2 2 5 3" xfId="9077"/>
    <cellStyle name="Nota 2 2 2 2 2 5 4" xfId="17234"/>
    <cellStyle name="Nota 2 2 2 2 2 6" xfId="8915"/>
    <cellStyle name="Nota 2 2 2 2 3" xfId="2640"/>
    <cellStyle name="Nota 2 2 2 2 3 2" xfId="2939"/>
    <cellStyle name="Nota 2 2 2 2 3 2 10" xfId="9091"/>
    <cellStyle name="Nota 2 2 2 2 3 2 11" xfId="17987"/>
    <cellStyle name="Nota 2 2 2 2 3 2 2" xfId="3326"/>
    <cellStyle name="Nota 2 2 2 2 3 2 2 2" xfId="7381"/>
    <cellStyle name="Nota 2 2 2 2 3 2 2 2 2" xfId="11467"/>
    <cellStyle name="Nota 2 2 2 2 3 2 2 2 3" xfId="20899"/>
    <cellStyle name="Nota 2 2 2 2 3 2 2 3" xfId="5672"/>
    <cellStyle name="Nota 2 2 2 2 3 2 2 3 2" xfId="19190"/>
    <cellStyle name="Nota 2 2 2 2 3 2 2 4" xfId="9456"/>
    <cellStyle name="Nota 2 2 2 2 3 2 2 5" xfId="15512"/>
    <cellStyle name="Nota 2 2 2 2 3 2 3" xfId="3709"/>
    <cellStyle name="Nota 2 2 2 2 3 2 3 2" xfId="7102"/>
    <cellStyle name="Nota 2 2 2 2 3 2 3 2 2" xfId="11236"/>
    <cellStyle name="Nota 2 2 2 2 3 2 3 2 3" xfId="20620"/>
    <cellStyle name="Nota 2 2 2 2 3 2 3 3" xfId="5393"/>
    <cellStyle name="Nota 2 2 2 2 3 2 3 3 2" xfId="18911"/>
    <cellStyle name="Nota 2 2 2 2 3 2 3 4" xfId="9771"/>
    <cellStyle name="Nota 2 2 2 2 3 2 3 5" xfId="15929"/>
    <cellStyle name="Nota 2 2 2 2 3 2 4" xfId="4092"/>
    <cellStyle name="Nota 2 2 2 2 3 2 4 2" xfId="8213"/>
    <cellStyle name="Nota 2 2 2 2 3 2 4 2 2" xfId="12181"/>
    <cellStyle name="Nota 2 2 2 2 3 2 4 2 3" xfId="21731"/>
    <cellStyle name="Nota 2 2 2 2 3 2 4 3" xfId="6505"/>
    <cellStyle name="Nota 2 2 2 2 3 2 4 3 2" xfId="20023"/>
    <cellStyle name="Nota 2 2 2 2 3 2 4 4" xfId="9949"/>
    <cellStyle name="Nota 2 2 2 2 3 2 4 5" xfId="13902"/>
    <cellStyle name="Nota 2 2 2 2 3 2 5" xfId="4474"/>
    <cellStyle name="Nota 2 2 2 2 3 2 5 2" xfId="8445"/>
    <cellStyle name="Nota 2 2 2 2 3 2 5 2 2" xfId="12413"/>
    <cellStyle name="Nota 2 2 2 2 3 2 5 2 3" xfId="21963"/>
    <cellStyle name="Nota 2 2 2 2 3 2 5 3" xfId="6737"/>
    <cellStyle name="Nota 2 2 2 2 3 2 5 3 2" xfId="20255"/>
    <cellStyle name="Nota 2 2 2 2 3 2 5 4" xfId="10126"/>
    <cellStyle name="Nota 2 2 2 2 3 2 5 5" xfId="13531"/>
    <cellStyle name="Nota 2 2 2 2 3 2 6" xfId="6969"/>
    <cellStyle name="Nota 2 2 2 2 3 2 6 2" xfId="8677"/>
    <cellStyle name="Nota 2 2 2 2 3 2 6 2 2" xfId="12645"/>
    <cellStyle name="Nota 2 2 2 2 3 2 6 2 3" xfId="22195"/>
    <cellStyle name="Nota 2 2 2 2 3 2 6 3" xfId="11103"/>
    <cellStyle name="Nota 2 2 2 2 3 2 6 4" xfId="20487"/>
    <cellStyle name="Nota 2 2 2 2 3 2 7" xfId="5957"/>
    <cellStyle name="Nota 2 2 2 2 3 2 7 2" xfId="10698"/>
    <cellStyle name="Nota 2 2 2 2 3 2 7 3" xfId="19475"/>
    <cellStyle name="Nota 2 2 2 2 3 2 8" xfId="7665"/>
    <cellStyle name="Nota 2 2 2 2 3 2 8 2" xfId="11686"/>
    <cellStyle name="Nota 2 2 2 2 3 2 8 3" xfId="21183"/>
    <cellStyle name="Nota 2 2 2 2 3 2 9" xfId="5148"/>
    <cellStyle name="Nota 2 2 2 2 3 2 9 2" xfId="12779"/>
    <cellStyle name="Nota 2 2 2 2 3 3" xfId="3132"/>
    <cellStyle name="Nota 2 2 2 2 3 3 10" xfId="9262"/>
    <cellStyle name="Nota 2 2 2 2 3 3 11" xfId="16012"/>
    <cellStyle name="Nota 2 2 2 2 3 3 2" xfId="3519"/>
    <cellStyle name="Nota 2 2 2 2 3 3 2 2" xfId="7374"/>
    <cellStyle name="Nota 2 2 2 2 3 3 2 2 2" xfId="11460"/>
    <cellStyle name="Nota 2 2 2 2 3 3 2 2 3" xfId="20892"/>
    <cellStyle name="Nota 2 2 2 2 3 3 2 3" xfId="5665"/>
    <cellStyle name="Nota 2 2 2 2 3 3 2 3 2" xfId="19183"/>
    <cellStyle name="Nota 2 2 2 2 3 3 2 4" xfId="9611"/>
    <cellStyle name="Nota 2 2 2 2 3 3 2 5" xfId="15099"/>
    <cellStyle name="Nota 2 2 2 2 3 3 3" xfId="3902"/>
    <cellStyle name="Nota 2 2 2 2 3 3 3 2" xfId="7910"/>
    <cellStyle name="Nota 2 2 2 2 3 3 3 2 2" xfId="11889"/>
    <cellStyle name="Nota 2 2 2 2 3 3 3 2 3" xfId="21428"/>
    <cellStyle name="Nota 2 2 2 2 3 3 3 3" xfId="6202"/>
    <cellStyle name="Nota 2 2 2 2 3 3 3 3 2" xfId="19720"/>
    <cellStyle name="Nota 2 2 2 2 3 3 3 4" xfId="9825"/>
    <cellStyle name="Nota 2 2 2 2 3 3 3 5" xfId="14086"/>
    <cellStyle name="Nota 2 2 2 2 3 3 4" xfId="4285"/>
    <cellStyle name="Nota 2 2 2 2 3 3 4 2" xfId="8196"/>
    <cellStyle name="Nota 2 2 2 2 3 3 4 2 2" xfId="12164"/>
    <cellStyle name="Nota 2 2 2 2 3 3 4 2 3" xfId="21714"/>
    <cellStyle name="Nota 2 2 2 2 3 3 4 3" xfId="6488"/>
    <cellStyle name="Nota 2 2 2 2 3 3 4 3 2" xfId="20006"/>
    <cellStyle name="Nota 2 2 2 2 3 3 4 4" xfId="10003"/>
    <cellStyle name="Nota 2 2 2 2 3 3 4 5" xfId="13720"/>
    <cellStyle name="Nota 2 2 2 2 3 3 5" xfId="4667"/>
    <cellStyle name="Nota 2 2 2 2 3 3 5 2" xfId="8428"/>
    <cellStyle name="Nota 2 2 2 2 3 3 5 2 2" xfId="12396"/>
    <cellStyle name="Nota 2 2 2 2 3 3 5 2 3" xfId="21946"/>
    <cellStyle name="Nota 2 2 2 2 3 3 5 3" xfId="6720"/>
    <cellStyle name="Nota 2 2 2 2 3 3 5 3 2" xfId="20238"/>
    <cellStyle name="Nota 2 2 2 2 3 3 5 4" xfId="10180"/>
    <cellStyle name="Nota 2 2 2 2 3 3 5 5" xfId="13338"/>
    <cellStyle name="Nota 2 2 2 2 3 3 6" xfId="6952"/>
    <cellStyle name="Nota 2 2 2 2 3 3 6 2" xfId="8660"/>
    <cellStyle name="Nota 2 2 2 2 3 3 6 2 2" xfId="12628"/>
    <cellStyle name="Nota 2 2 2 2 3 3 6 2 3" xfId="22178"/>
    <cellStyle name="Nota 2 2 2 2 3 3 6 3" xfId="11086"/>
    <cellStyle name="Nota 2 2 2 2 3 3 6 4" xfId="20470"/>
    <cellStyle name="Nota 2 2 2 2 3 3 7" xfId="5940"/>
    <cellStyle name="Nota 2 2 2 2 3 3 7 2" xfId="10681"/>
    <cellStyle name="Nota 2 2 2 2 3 3 7 3" xfId="19458"/>
    <cellStyle name="Nota 2 2 2 2 3 3 8" xfId="7648"/>
    <cellStyle name="Nota 2 2 2 2 3 3 8 2" xfId="11669"/>
    <cellStyle name="Nota 2 2 2 2 3 3 8 3" xfId="21166"/>
    <cellStyle name="Nota 2 2 2 2 3 3 9" xfId="5036"/>
    <cellStyle name="Nota 2 2 2 2 3 3 9 2" xfId="12983"/>
    <cellStyle name="Nota 2 2 2 2 3 4" xfId="3001"/>
    <cellStyle name="Nota 2 2 2 2 3 4 2" xfId="3388"/>
    <cellStyle name="Nota 2 2 2 2 3 4 2 2" xfId="17403"/>
    <cellStyle name="Nota 2 2 2 2 3 4 3" xfId="3771"/>
    <cellStyle name="Nota 2 2 2 2 3 4 3 2" xfId="14219"/>
    <cellStyle name="Nota 2 2 2 2 3 4 4" xfId="4154"/>
    <cellStyle name="Nota 2 2 2 2 3 4 4 2" xfId="14361"/>
    <cellStyle name="Nota 2 2 2 2 3 4 5" xfId="4536"/>
    <cellStyle name="Nota 2 2 2 2 3 4 5 2" xfId="13469"/>
    <cellStyle name="Nota 2 2 2 2 3 4 6" xfId="5766"/>
    <cellStyle name="Nota 2 2 2 2 3 4 6 2" xfId="19284"/>
    <cellStyle name="Nota 2 2 2 2 3 4 7" xfId="9148"/>
    <cellStyle name="Nota 2 2 2 2 3 4 8" xfId="17884"/>
    <cellStyle name="Nota 2 2 2 2 3 5" xfId="2840"/>
    <cellStyle name="Nota 2 2 2 2 3 5 2" xfId="7475"/>
    <cellStyle name="Nota 2 2 2 2 3 5 2 2" xfId="20993"/>
    <cellStyle name="Nota 2 2 2 2 3 5 3" xfId="8993"/>
    <cellStyle name="Nota 2 2 2 2 3 5 4" xfId="14721"/>
    <cellStyle name="Nota 2 2 2 2 3 6" xfId="8797"/>
    <cellStyle name="Nota 2 2 2 2 4" xfId="2959"/>
    <cellStyle name="Nota 2 2 2 2 4 10" xfId="9111"/>
    <cellStyle name="Nota 2 2 2 2 4 11" xfId="15614"/>
    <cellStyle name="Nota 2 2 2 2 4 2" xfId="3346"/>
    <cellStyle name="Nota 2 2 2 2 4 2 2" xfId="7347"/>
    <cellStyle name="Nota 2 2 2 2 4 2 2 2" xfId="11433"/>
    <cellStyle name="Nota 2 2 2 2 4 2 2 3" xfId="20865"/>
    <cellStyle name="Nota 2 2 2 2 4 2 3" xfId="5638"/>
    <cellStyle name="Nota 2 2 2 2 4 2 3 2" xfId="19156"/>
    <cellStyle name="Nota 2 2 2 2 4 2 4" xfId="9476"/>
    <cellStyle name="Nota 2 2 2 2 4 2 5" xfId="17520"/>
    <cellStyle name="Nota 2 2 2 2 4 3" xfId="3729"/>
    <cellStyle name="Nota 2 2 2 2 4 3 2" xfId="7174"/>
    <cellStyle name="Nota 2 2 2 2 4 3 2 2" xfId="11304"/>
    <cellStyle name="Nota 2 2 2 2 4 3 2 3" xfId="20692"/>
    <cellStyle name="Nota 2 2 2 2 4 3 3" xfId="5465"/>
    <cellStyle name="Nota 2 2 2 2 4 3 3 2" xfId="18983"/>
    <cellStyle name="Nota 2 2 2 2 4 3 4" xfId="9791"/>
    <cellStyle name="Nota 2 2 2 2 4 3 5" xfId="16544"/>
    <cellStyle name="Nota 2 2 2 2 4 4" xfId="4112"/>
    <cellStyle name="Nota 2 2 2 2 4 4 2" xfId="8127"/>
    <cellStyle name="Nota 2 2 2 2 4 4 2 2" xfId="12095"/>
    <cellStyle name="Nota 2 2 2 2 4 4 2 3" xfId="21645"/>
    <cellStyle name="Nota 2 2 2 2 4 4 3" xfId="6419"/>
    <cellStyle name="Nota 2 2 2 2 4 4 3 2" xfId="19937"/>
    <cellStyle name="Nota 2 2 2 2 4 4 4" xfId="9969"/>
    <cellStyle name="Nota 2 2 2 2 4 4 5" xfId="13882"/>
    <cellStyle name="Nota 2 2 2 2 4 5" xfId="4494"/>
    <cellStyle name="Nota 2 2 2 2 4 5 2" xfId="8359"/>
    <cellStyle name="Nota 2 2 2 2 4 5 2 2" xfId="12327"/>
    <cellStyle name="Nota 2 2 2 2 4 5 2 3" xfId="21877"/>
    <cellStyle name="Nota 2 2 2 2 4 5 3" xfId="6651"/>
    <cellStyle name="Nota 2 2 2 2 4 5 3 2" xfId="20169"/>
    <cellStyle name="Nota 2 2 2 2 4 5 4" xfId="10146"/>
    <cellStyle name="Nota 2 2 2 2 4 5 5" xfId="13511"/>
    <cellStyle name="Nota 2 2 2 2 4 6" xfId="6883"/>
    <cellStyle name="Nota 2 2 2 2 4 6 2" xfId="8591"/>
    <cellStyle name="Nota 2 2 2 2 4 6 2 2" xfId="12559"/>
    <cellStyle name="Nota 2 2 2 2 4 6 2 3" xfId="22109"/>
    <cellStyle name="Nota 2 2 2 2 4 6 3" xfId="11017"/>
    <cellStyle name="Nota 2 2 2 2 4 6 4" xfId="20401"/>
    <cellStyle name="Nota 2 2 2 2 4 7" xfId="5871"/>
    <cellStyle name="Nota 2 2 2 2 4 7 2" xfId="10612"/>
    <cellStyle name="Nota 2 2 2 2 4 7 3" xfId="19389"/>
    <cellStyle name="Nota 2 2 2 2 4 8" xfId="7579"/>
    <cellStyle name="Nota 2 2 2 2 4 8 2" xfId="11600"/>
    <cellStyle name="Nota 2 2 2 2 4 8 3" xfId="21097"/>
    <cellStyle name="Nota 2 2 2 2 4 9" xfId="4961"/>
    <cellStyle name="Nota 2 2 2 2 4 9 2" xfId="13058"/>
    <cellStyle name="Nota 2 2 2 2 5" xfId="3195"/>
    <cellStyle name="Nota 2 2 2 2 5 2" xfId="3582"/>
    <cellStyle name="Nota 2 2 2 2 5 2 2" xfId="5087"/>
    <cellStyle name="Nota 2 2 2 2 5 2 2 2" xfId="12948"/>
    <cellStyle name="Nota 2 2 2 2 5 2 3" xfId="9674"/>
    <cellStyle name="Nota 2 2 2 2 5 2 4" xfId="17984"/>
    <cellStyle name="Nota 2 2 2 2 5 3" xfId="3965"/>
    <cellStyle name="Nota 2 2 2 2 5 3 2" xfId="14026"/>
    <cellStyle name="Nota 2 2 2 2 5 4" xfId="4348"/>
    <cellStyle name="Nota 2 2 2 2 5 4 2" xfId="13657"/>
    <cellStyle name="Nota 2 2 2 2 5 5" xfId="4730"/>
    <cellStyle name="Nota 2 2 2 2 5 5 2" xfId="13275"/>
    <cellStyle name="Nota 2 2 2 2 5 6" xfId="5330"/>
    <cellStyle name="Nota 2 2 2 2 5 6 2" xfId="18848"/>
    <cellStyle name="Nota 2 2 2 2 5 7" xfId="9325"/>
    <cellStyle name="Nota 2 2 2 2 5 8" xfId="18595"/>
    <cellStyle name="Nota 2 2 2 2 6" xfId="3015"/>
    <cellStyle name="Nota 2 2 2 2 6 2" xfId="3402"/>
    <cellStyle name="Nota 2 2 2 2 6 2 2" xfId="7302"/>
    <cellStyle name="Nota 2 2 2 2 6 2 2 2" xfId="20820"/>
    <cellStyle name="Nota 2 2 2 2 6 2 3" xfId="9521"/>
    <cellStyle name="Nota 2 2 2 2 6 2 4" xfId="16084"/>
    <cellStyle name="Nota 2 2 2 2 6 3" xfId="3785"/>
    <cellStyle name="Nota 2 2 2 2 6 3 2" xfId="17332"/>
    <cellStyle name="Nota 2 2 2 2 6 4" xfId="4168"/>
    <cellStyle name="Nota 2 2 2 2 6 4 2" xfId="13837"/>
    <cellStyle name="Nota 2 2 2 2 6 5" xfId="4550"/>
    <cellStyle name="Nota 2 2 2 2 6 5 2" xfId="13455"/>
    <cellStyle name="Nota 2 2 2 2 6 6" xfId="5593"/>
    <cellStyle name="Nota 2 2 2 2 6 6 2" xfId="19111"/>
    <cellStyle name="Nota 2 2 2 2 6 7" xfId="9158"/>
    <cellStyle name="Nota 2 2 2 2 6 8" xfId="18619"/>
    <cellStyle name="Nota 2 2 2 2 7" xfId="6130"/>
    <cellStyle name="Nota 2 2 2 2 7 2" xfId="7838"/>
    <cellStyle name="Nota 2 2 2 2 7 2 2" xfId="11844"/>
    <cellStyle name="Nota 2 2 2 2 7 2 3" xfId="21356"/>
    <cellStyle name="Nota 2 2 2 2 7 3" xfId="10819"/>
    <cellStyle name="Nota 2 2 2 2 7 4" xfId="19648"/>
    <cellStyle name="Nota 2 2 2 2 8" xfId="5284"/>
    <cellStyle name="Nota 2 2 2 2 8 2" xfId="5118"/>
    <cellStyle name="Nota 2 2 2 2 8 2 2" xfId="10361"/>
    <cellStyle name="Nota 2 2 2 2 8 2 3" xfId="14118"/>
    <cellStyle name="Nota 2 2 2 2 8 3" xfId="10409"/>
    <cellStyle name="Nota 2 2 2 2 8 4" xfId="18802"/>
    <cellStyle name="Nota 2 2 2 2 9" xfId="5772"/>
    <cellStyle name="Nota 2 2 2 2 9 2" xfId="10548"/>
    <cellStyle name="Nota 2 2 2 2 9 3" xfId="19290"/>
    <cellStyle name="Nota 2 2 2 3" xfId="2721"/>
    <cellStyle name="Nota 2 2 2 3 2" xfId="2966"/>
    <cellStyle name="Nota 2 2 2 3 2 10" xfId="9118"/>
    <cellStyle name="Nota 2 2 2 3 2 11" xfId="16623"/>
    <cellStyle name="Nota 2 2 2 3 2 2" xfId="3353"/>
    <cellStyle name="Nota 2 2 2 3 2 2 2" xfId="7930"/>
    <cellStyle name="Nota 2 2 2 3 2 2 2 2" xfId="11906"/>
    <cellStyle name="Nota 2 2 2 3 2 2 2 3" xfId="21448"/>
    <cellStyle name="Nota 2 2 2 3 2 2 3" xfId="6222"/>
    <cellStyle name="Nota 2 2 2 3 2 2 3 2" xfId="19740"/>
    <cellStyle name="Nota 2 2 2 3 2 2 4" xfId="9483"/>
    <cellStyle name="Nota 2 2 2 3 2 2 5" xfId="15872"/>
    <cellStyle name="Nota 2 2 2 3 2 3" xfId="3736"/>
    <cellStyle name="Nota 2 2 2 3 2 3 2" xfId="7868"/>
    <cellStyle name="Nota 2 2 2 3 2 3 2 2" xfId="11863"/>
    <cellStyle name="Nota 2 2 2 3 2 3 2 3" xfId="21386"/>
    <cellStyle name="Nota 2 2 2 3 2 3 3" xfId="6160"/>
    <cellStyle name="Nota 2 2 2 3 2 3 3 2" xfId="19678"/>
    <cellStyle name="Nota 2 2 2 3 2 3 4" xfId="9798"/>
    <cellStyle name="Nota 2 2 2 3 2 3 5" xfId="17968"/>
    <cellStyle name="Nota 2 2 2 3 2 4" xfId="4119"/>
    <cellStyle name="Nota 2 2 2 3 2 4 2" xfId="8237"/>
    <cellStyle name="Nota 2 2 2 3 2 4 2 2" xfId="12205"/>
    <cellStyle name="Nota 2 2 2 3 2 4 2 3" xfId="21755"/>
    <cellStyle name="Nota 2 2 2 3 2 4 3" xfId="6529"/>
    <cellStyle name="Nota 2 2 2 3 2 4 3 2" xfId="20047"/>
    <cellStyle name="Nota 2 2 2 3 2 4 4" xfId="9976"/>
    <cellStyle name="Nota 2 2 2 3 2 4 5" xfId="13878"/>
    <cellStyle name="Nota 2 2 2 3 2 5" xfId="4501"/>
    <cellStyle name="Nota 2 2 2 3 2 5 2" xfId="8469"/>
    <cellStyle name="Nota 2 2 2 3 2 5 2 2" xfId="12437"/>
    <cellStyle name="Nota 2 2 2 3 2 5 2 3" xfId="21987"/>
    <cellStyle name="Nota 2 2 2 3 2 5 3" xfId="6761"/>
    <cellStyle name="Nota 2 2 2 3 2 5 3 2" xfId="20279"/>
    <cellStyle name="Nota 2 2 2 3 2 5 4" xfId="10153"/>
    <cellStyle name="Nota 2 2 2 3 2 5 5" xfId="13504"/>
    <cellStyle name="Nota 2 2 2 3 2 6" xfId="6993"/>
    <cellStyle name="Nota 2 2 2 3 2 6 2" xfId="8701"/>
    <cellStyle name="Nota 2 2 2 3 2 6 2 2" xfId="12669"/>
    <cellStyle name="Nota 2 2 2 3 2 6 2 3" xfId="22219"/>
    <cellStyle name="Nota 2 2 2 3 2 6 3" xfId="11127"/>
    <cellStyle name="Nota 2 2 2 3 2 6 4" xfId="20511"/>
    <cellStyle name="Nota 2 2 2 3 2 7" xfId="5981"/>
    <cellStyle name="Nota 2 2 2 3 2 7 2" xfId="10722"/>
    <cellStyle name="Nota 2 2 2 3 2 7 3" xfId="19499"/>
    <cellStyle name="Nota 2 2 2 3 2 8" xfId="7689"/>
    <cellStyle name="Nota 2 2 2 3 2 8 2" xfId="11710"/>
    <cellStyle name="Nota 2 2 2 3 2 8 3" xfId="21207"/>
    <cellStyle name="Nota 2 2 2 3 2 9" xfId="5175"/>
    <cellStyle name="Nota 2 2 2 3 2 9 2" xfId="12907"/>
    <cellStyle name="Nota 2 2 2 3 3" xfId="3211"/>
    <cellStyle name="Nota 2 2 2 3 3 10" xfId="9341"/>
    <cellStyle name="Nota 2 2 2 3 3 11" xfId="17459"/>
    <cellStyle name="Nota 2 2 2 3 3 2" xfId="3598"/>
    <cellStyle name="Nota 2 2 2 3 3 2 2" xfId="7959"/>
    <cellStyle name="Nota 2 2 2 3 3 2 2 2" xfId="11935"/>
    <cellStyle name="Nota 2 2 2 3 3 2 2 3" xfId="21477"/>
    <cellStyle name="Nota 2 2 2 3 3 2 3" xfId="6251"/>
    <cellStyle name="Nota 2 2 2 3 3 2 3 2" xfId="19769"/>
    <cellStyle name="Nota 2 2 2 3 3 2 4" xfId="9690"/>
    <cellStyle name="Nota 2 2 2 3 3 2 5" xfId="14456"/>
    <cellStyle name="Nota 2 2 2 3 3 3" xfId="3981"/>
    <cellStyle name="Nota 2 2 2 3 3 3 2" xfId="7861"/>
    <cellStyle name="Nota 2 2 2 3 3 3 2 2" xfId="11859"/>
    <cellStyle name="Nota 2 2 2 3 3 3 2 3" xfId="21379"/>
    <cellStyle name="Nota 2 2 2 3 3 3 3" xfId="6153"/>
    <cellStyle name="Nota 2 2 2 3 3 3 3 2" xfId="19671"/>
    <cellStyle name="Nota 2 2 2 3 3 3 4" xfId="9900"/>
    <cellStyle name="Nota 2 2 2 3 3 3 5" xfId="14010"/>
    <cellStyle name="Nota 2 2 2 3 3 4" xfId="4364"/>
    <cellStyle name="Nota 2 2 2 3 3 4 2" xfId="8266"/>
    <cellStyle name="Nota 2 2 2 3 3 4 2 2" xfId="12234"/>
    <cellStyle name="Nota 2 2 2 3 3 4 2 3" xfId="21784"/>
    <cellStyle name="Nota 2 2 2 3 3 4 3" xfId="6558"/>
    <cellStyle name="Nota 2 2 2 3 3 4 3 2" xfId="20076"/>
    <cellStyle name="Nota 2 2 2 3 3 4 4" xfId="10078"/>
    <cellStyle name="Nota 2 2 2 3 3 4 5" xfId="13641"/>
    <cellStyle name="Nota 2 2 2 3 3 5" xfId="4746"/>
    <cellStyle name="Nota 2 2 2 3 3 5 2" xfId="8498"/>
    <cellStyle name="Nota 2 2 2 3 3 5 2 2" xfId="12466"/>
    <cellStyle name="Nota 2 2 2 3 3 5 2 3" xfId="22016"/>
    <cellStyle name="Nota 2 2 2 3 3 5 3" xfId="6790"/>
    <cellStyle name="Nota 2 2 2 3 3 5 3 2" xfId="20308"/>
    <cellStyle name="Nota 2 2 2 3 3 5 4" xfId="10255"/>
    <cellStyle name="Nota 2 2 2 3 3 5 5" xfId="13259"/>
    <cellStyle name="Nota 2 2 2 3 3 6" xfId="7022"/>
    <cellStyle name="Nota 2 2 2 3 3 6 2" xfId="8730"/>
    <cellStyle name="Nota 2 2 2 3 3 6 2 2" xfId="12698"/>
    <cellStyle name="Nota 2 2 2 3 3 6 2 3" xfId="22248"/>
    <cellStyle name="Nota 2 2 2 3 3 6 3" xfId="11156"/>
    <cellStyle name="Nota 2 2 2 3 3 6 4" xfId="20540"/>
    <cellStyle name="Nota 2 2 2 3 3 7" xfId="6010"/>
    <cellStyle name="Nota 2 2 2 3 3 7 2" xfId="10751"/>
    <cellStyle name="Nota 2 2 2 3 3 7 3" xfId="19528"/>
    <cellStyle name="Nota 2 2 2 3 3 8" xfId="7718"/>
    <cellStyle name="Nota 2 2 2 3 3 8 2" xfId="11739"/>
    <cellStyle name="Nota 2 2 2 3 3 8 3" xfId="21236"/>
    <cellStyle name="Nota 2 2 2 3 3 9" xfId="5204"/>
    <cellStyle name="Nota 2 2 2 3 3 9 2" xfId="12878"/>
    <cellStyle name="Nota 2 2 2 3 4" xfId="3268"/>
    <cellStyle name="Nota 2 2 2 3 4 2" xfId="3655"/>
    <cellStyle name="Nota 2 2 2 3 4 2 2" xfId="16712"/>
    <cellStyle name="Nota 2 2 2 3 4 3" xfId="4038"/>
    <cellStyle name="Nota 2 2 2 3 4 3 2" xfId="13953"/>
    <cellStyle name="Nota 2 2 2 3 4 4" xfId="4421"/>
    <cellStyle name="Nota 2 2 2 3 4 4 2" xfId="13584"/>
    <cellStyle name="Nota 2 2 2 3 4 5" xfId="4803"/>
    <cellStyle name="Nota 2 2 2 3 4 5 2" xfId="13203"/>
    <cellStyle name="Nota 2 2 2 3 4 6" xfId="5789"/>
    <cellStyle name="Nota 2 2 2 3 4 6 2" xfId="19307"/>
    <cellStyle name="Nota 2 2 2 3 4 7" xfId="9398"/>
    <cellStyle name="Nota 2 2 2 3 4 8" xfId="15097"/>
    <cellStyle name="Nota 2 2 2 3 5" xfId="2886"/>
    <cellStyle name="Nota 2 2 2 3 5 2" xfId="7497"/>
    <cellStyle name="Nota 2 2 2 3 5 2 2" xfId="21015"/>
    <cellStyle name="Nota 2 2 2 3 5 3" xfId="9038"/>
    <cellStyle name="Nota 2 2 2 3 5 4" xfId="14098"/>
    <cellStyle name="Nota 2 2 2 3 6" xfId="8876"/>
    <cellStyle name="Nota 2 2 2 4" xfId="2678"/>
    <cellStyle name="Nota 2 2 2 4 2" xfId="2736"/>
    <cellStyle name="Nota 2 2 2 4 2 2" xfId="2973"/>
    <cellStyle name="Nota 2 2 2 4 2 2 10" xfId="9125"/>
    <cellStyle name="Nota 2 2 2 4 2 2 11" xfId="18335"/>
    <cellStyle name="Nota 2 2 2 4 2 2 2" xfId="3360"/>
    <cellStyle name="Nota 2 2 2 4 2 2 2 2" xfId="7937"/>
    <cellStyle name="Nota 2 2 2 4 2 2 2 2 2" xfId="11913"/>
    <cellStyle name="Nota 2 2 2 4 2 2 2 2 3" xfId="21455"/>
    <cellStyle name="Nota 2 2 2 4 2 2 2 3" xfId="6229"/>
    <cellStyle name="Nota 2 2 2 4 2 2 2 3 2" xfId="19747"/>
    <cellStyle name="Nota 2 2 2 4 2 2 2 4" xfId="9490"/>
    <cellStyle name="Nota 2 2 2 4 2 2 2 5" xfId="14096"/>
    <cellStyle name="Nota 2 2 2 4 2 2 3" xfId="3743"/>
    <cellStyle name="Nota 2 2 2 4 2 2 3 2" xfId="7388"/>
    <cellStyle name="Nota 2 2 2 4 2 2 3 2 2" xfId="11474"/>
    <cellStyle name="Nota 2 2 2 4 2 2 3 2 3" xfId="20906"/>
    <cellStyle name="Nota 2 2 2 4 2 2 3 3" xfId="5679"/>
    <cellStyle name="Nota 2 2 2 4 2 2 3 3 2" xfId="19197"/>
    <cellStyle name="Nota 2 2 2 4 2 2 3 4" xfId="9805"/>
    <cellStyle name="Nota 2 2 2 4 2 2 3 5" xfId="17097"/>
    <cellStyle name="Nota 2 2 2 4 2 2 4" xfId="4126"/>
    <cellStyle name="Nota 2 2 2 4 2 2 4 2" xfId="8244"/>
    <cellStyle name="Nota 2 2 2 4 2 2 4 2 2" xfId="12212"/>
    <cellStyle name="Nota 2 2 2 4 2 2 4 2 3" xfId="21762"/>
    <cellStyle name="Nota 2 2 2 4 2 2 4 3" xfId="6536"/>
    <cellStyle name="Nota 2 2 2 4 2 2 4 3 2" xfId="20054"/>
    <cellStyle name="Nota 2 2 2 4 2 2 4 4" xfId="9983"/>
    <cellStyle name="Nota 2 2 2 4 2 2 4 5" xfId="13871"/>
    <cellStyle name="Nota 2 2 2 4 2 2 5" xfId="4508"/>
    <cellStyle name="Nota 2 2 2 4 2 2 5 2" xfId="8476"/>
    <cellStyle name="Nota 2 2 2 4 2 2 5 2 2" xfId="12444"/>
    <cellStyle name="Nota 2 2 2 4 2 2 5 2 3" xfId="21994"/>
    <cellStyle name="Nota 2 2 2 4 2 2 5 3" xfId="6768"/>
    <cellStyle name="Nota 2 2 2 4 2 2 5 3 2" xfId="20286"/>
    <cellStyle name="Nota 2 2 2 4 2 2 5 4" xfId="10160"/>
    <cellStyle name="Nota 2 2 2 4 2 2 5 5" xfId="13497"/>
    <cellStyle name="Nota 2 2 2 4 2 2 6" xfId="7000"/>
    <cellStyle name="Nota 2 2 2 4 2 2 6 2" xfId="8708"/>
    <cellStyle name="Nota 2 2 2 4 2 2 6 2 2" xfId="12676"/>
    <cellStyle name="Nota 2 2 2 4 2 2 6 2 3" xfId="22226"/>
    <cellStyle name="Nota 2 2 2 4 2 2 6 3" xfId="11134"/>
    <cellStyle name="Nota 2 2 2 4 2 2 6 4" xfId="20518"/>
    <cellStyle name="Nota 2 2 2 4 2 2 7" xfId="5988"/>
    <cellStyle name="Nota 2 2 2 4 2 2 7 2" xfId="10729"/>
    <cellStyle name="Nota 2 2 2 4 2 2 7 3" xfId="19506"/>
    <cellStyle name="Nota 2 2 2 4 2 2 8" xfId="7696"/>
    <cellStyle name="Nota 2 2 2 4 2 2 8 2" xfId="11717"/>
    <cellStyle name="Nota 2 2 2 4 2 2 8 3" xfId="21214"/>
    <cellStyle name="Nota 2 2 2 4 2 2 9" xfId="5182"/>
    <cellStyle name="Nota 2 2 2 4 2 2 9 2" xfId="12900"/>
    <cellStyle name="Nota 2 2 2 4 2 3" xfId="3226"/>
    <cellStyle name="Nota 2 2 2 4 2 3 10" xfId="9356"/>
    <cellStyle name="Nota 2 2 2 4 2 3 11" xfId="16548"/>
    <cellStyle name="Nota 2 2 2 4 2 3 2" xfId="3613"/>
    <cellStyle name="Nota 2 2 2 4 2 3 2 2" xfId="7974"/>
    <cellStyle name="Nota 2 2 2 4 2 3 2 2 2" xfId="11950"/>
    <cellStyle name="Nota 2 2 2 4 2 3 2 2 3" xfId="21492"/>
    <cellStyle name="Nota 2 2 2 4 2 3 2 3" xfId="6266"/>
    <cellStyle name="Nota 2 2 2 4 2 3 2 3 2" xfId="19784"/>
    <cellStyle name="Nota 2 2 2 4 2 3 2 4" xfId="9705"/>
    <cellStyle name="Nota 2 2 2 4 2 3 2 5" xfId="18604"/>
    <cellStyle name="Nota 2 2 2 4 2 3 3" xfId="3996"/>
    <cellStyle name="Nota 2 2 2 4 2 3 3 2" xfId="5129"/>
    <cellStyle name="Nota 2 2 2 4 2 3 3 2 2" xfId="10369"/>
    <cellStyle name="Nota 2 2 2 4 2 3 3 2 3" xfId="12789"/>
    <cellStyle name="Nota 2 2 2 4 2 3 3 3" xfId="5273"/>
    <cellStyle name="Nota 2 2 2 4 2 3 3 3 2" xfId="12750"/>
    <cellStyle name="Nota 2 2 2 4 2 3 3 4" xfId="9915"/>
    <cellStyle name="Nota 2 2 2 4 2 3 3 5" xfId="13995"/>
    <cellStyle name="Nota 2 2 2 4 2 3 4" xfId="4379"/>
    <cellStyle name="Nota 2 2 2 4 2 3 4 2" xfId="8281"/>
    <cellStyle name="Nota 2 2 2 4 2 3 4 2 2" xfId="12249"/>
    <cellStyle name="Nota 2 2 2 4 2 3 4 2 3" xfId="21799"/>
    <cellStyle name="Nota 2 2 2 4 2 3 4 3" xfId="6573"/>
    <cellStyle name="Nota 2 2 2 4 2 3 4 3 2" xfId="20091"/>
    <cellStyle name="Nota 2 2 2 4 2 3 4 4" xfId="10093"/>
    <cellStyle name="Nota 2 2 2 4 2 3 4 5" xfId="13626"/>
    <cellStyle name="Nota 2 2 2 4 2 3 5" xfId="4761"/>
    <cellStyle name="Nota 2 2 2 4 2 3 5 2" xfId="8513"/>
    <cellStyle name="Nota 2 2 2 4 2 3 5 2 2" xfId="12481"/>
    <cellStyle name="Nota 2 2 2 4 2 3 5 2 3" xfId="22031"/>
    <cellStyle name="Nota 2 2 2 4 2 3 5 3" xfId="6805"/>
    <cellStyle name="Nota 2 2 2 4 2 3 5 3 2" xfId="20323"/>
    <cellStyle name="Nota 2 2 2 4 2 3 5 4" xfId="10270"/>
    <cellStyle name="Nota 2 2 2 4 2 3 5 5" xfId="13244"/>
    <cellStyle name="Nota 2 2 2 4 2 3 6" xfId="7037"/>
    <cellStyle name="Nota 2 2 2 4 2 3 6 2" xfId="8745"/>
    <cellStyle name="Nota 2 2 2 4 2 3 6 2 2" xfId="12713"/>
    <cellStyle name="Nota 2 2 2 4 2 3 6 2 3" xfId="22263"/>
    <cellStyle name="Nota 2 2 2 4 2 3 6 3" xfId="11171"/>
    <cellStyle name="Nota 2 2 2 4 2 3 6 4" xfId="20555"/>
    <cellStyle name="Nota 2 2 2 4 2 3 7" xfId="6025"/>
    <cellStyle name="Nota 2 2 2 4 2 3 7 2" xfId="10766"/>
    <cellStyle name="Nota 2 2 2 4 2 3 7 3" xfId="19543"/>
    <cellStyle name="Nota 2 2 2 4 2 3 8" xfId="7733"/>
    <cellStyle name="Nota 2 2 2 4 2 3 8 2" xfId="11754"/>
    <cellStyle name="Nota 2 2 2 4 2 3 8 3" xfId="21251"/>
    <cellStyle name="Nota 2 2 2 4 2 3 9" xfId="5219"/>
    <cellStyle name="Nota 2 2 2 4 2 3 9 2" xfId="12756"/>
    <cellStyle name="Nota 2 2 2 4 2 4" xfId="3283"/>
    <cellStyle name="Nota 2 2 2 4 2 4 2" xfId="3670"/>
    <cellStyle name="Nota 2 2 2 4 2 4 2 2" xfId="14650"/>
    <cellStyle name="Nota 2 2 2 4 2 4 3" xfId="4053"/>
    <cellStyle name="Nota 2 2 2 4 2 4 3 2" xfId="13938"/>
    <cellStyle name="Nota 2 2 2 4 2 4 4" xfId="4436"/>
    <cellStyle name="Nota 2 2 2 4 2 4 4 2" xfId="13569"/>
    <cellStyle name="Nota 2 2 2 4 2 4 5" xfId="4818"/>
    <cellStyle name="Nota 2 2 2 4 2 4 5 2" xfId="13188"/>
    <cellStyle name="Nota 2 2 2 4 2 4 6" xfId="5854"/>
    <cellStyle name="Nota 2 2 2 4 2 4 6 2" xfId="19372"/>
    <cellStyle name="Nota 2 2 2 4 2 4 7" xfId="9413"/>
    <cellStyle name="Nota 2 2 2 4 2 4 8" xfId="17530"/>
    <cellStyle name="Nota 2 2 2 4 2 5" xfId="2901"/>
    <cellStyle name="Nota 2 2 2 4 2 5 2" xfId="7562"/>
    <cellStyle name="Nota 2 2 2 4 2 5 2 2" xfId="21080"/>
    <cellStyle name="Nota 2 2 2 4 2 5 3" xfId="9053"/>
    <cellStyle name="Nota 2 2 2 4 2 5 4" xfId="14474"/>
    <cellStyle name="Nota 2 2 2 4 2 6" xfId="8891"/>
    <cellStyle name="Nota 2 2 2 4 3" xfId="2949"/>
    <cellStyle name="Nota 2 2 2 4 3 10" xfId="9101"/>
    <cellStyle name="Nota 2 2 2 4 3 11" xfId="16813"/>
    <cellStyle name="Nota 2 2 2 4 3 2" xfId="3336"/>
    <cellStyle name="Nota 2 2 2 4 3 2 2" xfId="7322"/>
    <cellStyle name="Nota 2 2 2 4 3 2 2 2" xfId="11412"/>
    <cellStyle name="Nota 2 2 2 4 3 2 2 3" xfId="20840"/>
    <cellStyle name="Nota 2 2 2 4 3 2 3" xfId="5613"/>
    <cellStyle name="Nota 2 2 2 4 3 2 3 2" xfId="19131"/>
    <cellStyle name="Nota 2 2 2 4 3 2 4" xfId="9466"/>
    <cellStyle name="Nota 2 2 2 4 3 2 5" xfId="16707"/>
    <cellStyle name="Nota 2 2 2 4 3 3" xfId="3719"/>
    <cellStyle name="Nota 2 2 2 4 3 3 2" xfId="7096"/>
    <cellStyle name="Nota 2 2 2 4 3 3 2 2" xfId="11230"/>
    <cellStyle name="Nota 2 2 2 4 3 3 2 3" xfId="20614"/>
    <cellStyle name="Nota 2 2 2 4 3 3 3" xfId="5387"/>
    <cellStyle name="Nota 2 2 2 4 3 3 3 2" xfId="18905"/>
    <cellStyle name="Nota 2 2 2 4 3 3 4" xfId="9781"/>
    <cellStyle name="Nota 2 2 2 4 3 3 5" xfId="15292"/>
    <cellStyle name="Nota 2 2 2 4 3 4" xfId="4102"/>
    <cellStyle name="Nota 2 2 2 4 3 4 2" xfId="8223"/>
    <cellStyle name="Nota 2 2 2 4 3 4 2 2" xfId="12191"/>
    <cellStyle name="Nota 2 2 2 4 3 4 2 3" xfId="21741"/>
    <cellStyle name="Nota 2 2 2 4 3 4 3" xfId="6515"/>
    <cellStyle name="Nota 2 2 2 4 3 4 3 2" xfId="20033"/>
    <cellStyle name="Nota 2 2 2 4 3 4 4" xfId="9959"/>
    <cellStyle name="Nota 2 2 2 4 3 4 5" xfId="13892"/>
    <cellStyle name="Nota 2 2 2 4 3 5" xfId="4484"/>
    <cellStyle name="Nota 2 2 2 4 3 5 2" xfId="8455"/>
    <cellStyle name="Nota 2 2 2 4 3 5 2 2" xfId="12423"/>
    <cellStyle name="Nota 2 2 2 4 3 5 2 3" xfId="21973"/>
    <cellStyle name="Nota 2 2 2 4 3 5 3" xfId="6747"/>
    <cellStyle name="Nota 2 2 2 4 3 5 3 2" xfId="20265"/>
    <cellStyle name="Nota 2 2 2 4 3 5 4" xfId="10136"/>
    <cellStyle name="Nota 2 2 2 4 3 5 5" xfId="13521"/>
    <cellStyle name="Nota 2 2 2 4 3 6" xfId="6979"/>
    <cellStyle name="Nota 2 2 2 4 3 6 2" xfId="8687"/>
    <cellStyle name="Nota 2 2 2 4 3 6 2 2" xfId="12655"/>
    <cellStyle name="Nota 2 2 2 4 3 6 2 3" xfId="22205"/>
    <cellStyle name="Nota 2 2 2 4 3 6 3" xfId="11113"/>
    <cellStyle name="Nota 2 2 2 4 3 6 4" xfId="20497"/>
    <cellStyle name="Nota 2 2 2 4 3 7" xfId="5967"/>
    <cellStyle name="Nota 2 2 2 4 3 7 2" xfId="10708"/>
    <cellStyle name="Nota 2 2 2 4 3 7 3" xfId="19485"/>
    <cellStyle name="Nota 2 2 2 4 3 8" xfId="7675"/>
    <cellStyle name="Nota 2 2 2 4 3 8 2" xfId="11696"/>
    <cellStyle name="Nota 2 2 2 4 3 8 3" xfId="21193"/>
    <cellStyle name="Nota 2 2 2 4 3 9" xfId="5160"/>
    <cellStyle name="Nota 2 2 2 4 3 9 2" xfId="12922"/>
    <cellStyle name="Nota 2 2 2 4 4" xfId="3169"/>
    <cellStyle name="Nota 2 2 2 4 4 10" xfId="9299"/>
    <cellStyle name="Nota 2 2 2 4 4 11" xfId="17121"/>
    <cellStyle name="Nota 2 2 2 4 4 2" xfId="3556"/>
    <cellStyle name="Nota 2 2 2 4 4 2 2" xfId="7362"/>
    <cellStyle name="Nota 2 2 2 4 4 2 2 2" xfId="11448"/>
    <cellStyle name="Nota 2 2 2 4 4 2 2 3" xfId="20880"/>
    <cellStyle name="Nota 2 2 2 4 4 2 3" xfId="5653"/>
    <cellStyle name="Nota 2 2 2 4 4 2 3 2" xfId="19171"/>
    <cellStyle name="Nota 2 2 2 4 4 2 4" xfId="9648"/>
    <cellStyle name="Nota 2 2 2 4 4 2 5" xfId="14412"/>
    <cellStyle name="Nota 2 2 2 4 4 3" xfId="3939"/>
    <cellStyle name="Nota 2 2 2 4 4 3 2" xfId="5056"/>
    <cellStyle name="Nota 2 2 2 4 4 3 2 2" xfId="10309"/>
    <cellStyle name="Nota 2 2 2 4 4 3 2 3" xfId="14178"/>
    <cellStyle name="Nota 2 2 2 4 4 3 3" xfId="5338"/>
    <cellStyle name="Nota 2 2 2 4 4 3 3 2" xfId="18856"/>
    <cellStyle name="Nota 2 2 2 4 4 3 4" xfId="9862"/>
    <cellStyle name="Nota 2 2 2 4 4 3 5" xfId="14052"/>
    <cellStyle name="Nota 2 2 2 4 4 4" xfId="4322"/>
    <cellStyle name="Nota 2 2 2 4 4 4 2" xfId="8171"/>
    <cellStyle name="Nota 2 2 2 4 4 4 2 2" xfId="12139"/>
    <cellStyle name="Nota 2 2 2 4 4 4 2 3" xfId="21689"/>
    <cellStyle name="Nota 2 2 2 4 4 4 3" xfId="6463"/>
    <cellStyle name="Nota 2 2 2 4 4 4 3 2" xfId="19981"/>
    <cellStyle name="Nota 2 2 2 4 4 4 4" xfId="10040"/>
    <cellStyle name="Nota 2 2 2 4 4 4 5" xfId="13683"/>
    <cellStyle name="Nota 2 2 2 4 4 5" xfId="4704"/>
    <cellStyle name="Nota 2 2 2 4 4 5 2" xfId="8403"/>
    <cellStyle name="Nota 2 2 2 4 4 5 2 2" xfId="12371"/>
    <cellStyle name="Nota 2 2 2 4 4 5 2 3" xfId="21921"/>
    <cellStyle name="Nota 2 2 2 4 4 5 3" xfId="6695"/>
    <cellStyle name="Nota 2 2 2 4 4 5 3 2" xfId="20213"/>
    <cellStyle name="Nota 2 2 2 4 4 5 4" xfId="10217"/>
    <cellStyle name="Nota 2 2 2 4 4 5 5" xfId="13301"/>
    <cellStyle name="Nota 2 2 2 4 4 6" xfId="6927"/>
    <cellStyle name="Nota 2 2 2 4 4 6 2" xfId="8635"/>
    <cellStyle name="Nota 2 2 2 4 4 6 2 2" xfId="12603"/>
    <cellStyle name="Nota 2 2 2 4 4 6 2 3" xfId="22153"/>
    <cellStyle name="Nota 2 2 2 4 4 6 3" xfId="11061"/>
    <cellStyle name="Nota 2 2 2 4 4 6 4" xfId="20445"/>
    <cellStyle name="Nota 2 2 2 4 4 7" xfId="5915"/>
    <cellStyle name="Nota 2 2 2 4 4 7 2" xfId="10656"/>
    <cellStyle name="Nota 2 2 2 4 4 7 3" xfId="19433"/>
    <cellStyle name="Nota 2 2 2 4 4 8" xfId="7623"/>
    <cellStyle name="Nota 2 2 2 4 4 8 2" xfId="11644"/>
    <cellStyle name="Nota 2 2 2 4 4 8 3" xfId="21141"/>
    <cellStyle name="Nota 2 2 2 4 4 9" xfId="5011"/>
    <cellStyle name="Nota 2 2 2 4 4 9 2" xfId="13008"/>
    <cellStyle name="Nota 2 2 2 4 5" xfId="3053"/>
    <cellStyle name="Nota 2 2 2 4 5 2" xfId="3440"/>
    <cellStyle name="Nota 2 2 2 4 5 2 2" xfId="18243"/>
    <cellStyle name="Nota 2 2 2 4 5 3" xfId="3823"/>
    <cellStyle name="Nota 2 2 2 4 5 3 2" xfId="14144"/>
    <cellStyle name="Nota 2 2 2 4 5 4" xfId="4206"/>
    <cellStyle name="Nota 2 2 2 4 5 4 2" xfId="13799"/>
    <cellStyle name="Nota 2 2 2 4 5 5" xfId="4588"/>
    <cellStyle name="Nota 2 2 2 4 5 5 2" xfId="13417"/>
    <cellStyle name="Nota 2 2 2 4 5 6" xfId="5815"/>
    <cellStyle name="Nota 2 2 2 4 5 6 2" xfId="19333"/>
    <cellStyle name="Nota 2 2 2 4 5 7" xfId="9193"/>
    <cellStyle name="Nota 2 2 2 4 5 8" xfId="15662"/>
    <cellStyle name="Nota 2 2 2 4 6" xfId="2878"/>
    <cellStyle name="Nota 2 2 2 4 6 2" xfId="7523"/>
    <cellStyle name="Nota 2 2 2 4 6 2 2" xfId="21041"/>
    <cellStyle name="Nota 2 2 2 4 6 3" xfId="9030"/>
    <cellStyle name="Nota 2 2 2 4 6 4" xfId="15869"/>
    <cellStyle name="Nota 2 2 2 4 7" xfId="8834"/>
    <cellStyle name="Nota 2 2 2 4 8" xfId="17146"/>
    <cellStyle name="Nota 2 2 2 5" xfId="2823"/>
    <cellStyle name="Nota 2 2 2 5 10" xfId="8976"/>
    <cellStyle name="Nota 2 2 2 5 11" xfId="18401"/>
    <cellStyle name="Nota 2 2 2 5 2" xfId="2779"/>
    <cellStyle name="Nota 2 2 2 5 2 2" xfId="7293"/>
    <cellStyle name="Nota 2 2 2 5 2 2 2" xfId="11398"/>
    <cellStyle name="Nota 2 2 2 5 2 2 3" xfId="20811"/>
    <cellStyle name="Nota 2 2 2 5 2 3" xfId="5584"/>
    <cellStyle name="Nota 2 2 2 5 2 3 2" xfId="19102"/>
    <cellStyle name="Nota 2 2 2 5 2 4" xfId="8934"/>
    <cellStyle name="Nota 2 2 2 5 2 5" xfId="18333"/>
    <cellStyle name="Nota 2 2 2 5 3" xfId="2807"/>
    <cellStyle name="Nota 2 2 2 5 3 2" xfId="7849"/>
    <cellStyle name="Nota 2 2 2 5 3 2 2" xfId="11852"/>
    <cellStyle name="Nota 2 2 2 5 3 2 3" xfId="21367"/>
    <cellStyle name="Nota 2 2 2 5 3 3" xfId="6141"/>
    <cellStyle name="Nota 2 2 2 5 3 3 2" xfId="19659"/>
    <cellStyle name="Nota 2 2 2 5 3 4" xfId="8962"/>
    <cellStyle name="Nota 2 2 2 5 3 5" xfId="16241"/>
    <cellStyle name="Nota 2 2 2 5 4" xfId="2816"/>
    <cellStyle name="Nota 2 2 2 5 4 2" xfId="8207"/>
    <cellStyle name="Nota 2 2 2 5 4 2 2" xfId="12175"/>
    <cellStyle name="Nota 2 2 2 5 4 2 3" xfId="21725"/>
    <cellStyle name="Nota 2 2 2 5 4 3" xfId="6499"/>
    <cellStyle name="Nota 2 2 2 5 4 3 2" xfId="20017"/>
    <cellStyle name="Nota 2 2 2 5 4 4" xfId="8971"/>
    <cellStyle name="Nota 2 2 2 5 4 5" xfId="16689"/>
    <cellStyle name="Nota 2 2 2 5 5" xfId="2791"/>
    <cellStyle name="Nota 2 2 2 5 5 2" xfId="8439"/>
    <cellStyle name="Nota 2 2 2 5 5 2 2" xfId="12407"/>
    <cellStyle name="Nota 2 2 2 5 5 2 3" xfId="21957"/>
    <cellStyle name="Nota 2 2 2 5 5 3" xfId="6731"/>
    <cellStyle name="Nota 2 2 2 5 5 3 2" xfId="20249"/>
    <cellStyle name="Nota 2 2 2 5 5 4" xfId="8946"/>
    <cellStyle name="Nota 2 2 2 5 5 5" xfId="15645"/>
    <cellStyle name="Nota 2 2 2 5 6" xfId="6963"/>
    <cellStyle name="Nota 2 2 2 5 6 2" xfId="8671"/>
    <cellStyle name="Nota 2 2 2 5 6 2 2" xfId="12639"/>
    <cellStyle name="Nota 2 2 2 5 6 2 3" xfId="22189"/>
    <cellStyle name="Nota 2 2 2 5 6 3" xfId="11097"/>
    <cellStyle name="Nota 2 2 2 5 6 4" xfId="20481"/>
    <cellStyle name="Nota 2 2 2 5 7" xfId="5951"/>
    <cellStyle name="Nota 2 2 2 5 7 2" xfId="10692"/>
    <cellStyle name="Nota 2 2 2 5 7 3" xfId="19469"/>
    <cellStyle name="Nota 2 2 2 5 8" xfId="7659"/>
    <cellStyle name="Nota 2 2 2 5 8 2" xfId="11680"/>
    <cellStyle name="Nota 2 2 2 5 8 3" xfId="21177"/>
    <cellStyle name="Nota 2 2 2 5 9" xfId="5052"/>
    <cellStyle name="Nota 2 2 2 5 9 2" xfId="12969"/>
    <cellStyle name="Nota 2 2 2 6" xfId="2932"/>
    <cellStyle name="Nota 2 2 2 6 2" xfId="3319"/>
    <cellStyle name="Nota 2 2 2 6 2 2" xfId="7417"/>
    <cellStyle name="Nota 2 2 2 6 2 2 2" xfId="20935"/>
    <cellStyle name="Nota 2 2 2 6 2 3" xfId="9449"/>
    <cellStyle name="Nota 2 2 2 6 2 4" xfId="18797"/>
    <cellStyle name="Nota 2 2 2 6 3" xfId="3702"/>
    <cellStyle name="Nota 2 2 2 6 3 2" xfId="16199"/>
    <cellStyle name="Nota 2 2 2 6 4" xfId="4085"/>
    <cellStyle name="Nota 2 2 2 6 4 2" xfId="13909"/>
    <cellStyle name="Nota 2 2 2 6 5" xfId="4467"/>
    <cellStyle name="Nota 2 2 2 6 5 2" xfId="13538"/>
    <cellStyle name="Nota 2 2 2 6 6" xfId="5708"/>
    <cellStyle name="Nota 2 2 2 6 6 2" xfId="19226"/>
    <cellStyle name="Nota 2 2 2 6 7" xfId="9084"/>
    <cellStyle name="Nota 2 2 2 6 8" xfId="18227"/>
    <cellStyle name="Nota 2 2 2 7" xfId="3108"/>
    <cellStyle name="Nota 2 2 2 7 2" xfId="3495"/>
    <cellStyle name="Nota 2 2 2 7 2 2" xfId="7886"/>
    <cellStyle name="Nota 2 2 2 7 2 2 2" xfId="21404"/>
    <cellStyle name="Nota 2 2 2 7 2 3" xfId="9588"/>
    <cellStyle name="Nota 2 2 2 7 2 4" xfId="17465"/>
    <cellStyle name="Nota 2 2 2 7 3" xfId="3878"/>
    <cellStyle name="Nota 2 2 2 7 3 2" xfId="14134"/>
    <cellStyle name="Nota 2 2 2 7 4" xfId="4261"/>
    <cellStyle name="Nota 2 2 2 7 4 2" xfId="13744"/>
    <cellStyle name="Nota 2 2 2 7 5" xfId="4643"/>
    <cellStyle name="Nota 2 2 2 7 5 2" xfId="13362"/>
    <cellStyle name="Nota 2 2 2 7 6" xfId="6178"/>
    <cellStyle name="Nota 2 2 2 7 6 2" xfId="19696"/>
    <cellStyle name="Nota 2 2 2 7 7" xfId="9239"/>
    <cellStyle name="Nota 2 2 2 7 8" xfId="18365"/>
    <cellStyle name="Nota 2 2 2 8" xfId="3079"/>
    <cellStyle name="Nota 2 2 2 8 2" xfId="3466"/>
    <cellStyle name="Nota 2 2 2 8 2 2" xfId="7179"/>
    <cellStyle name="Nota 2 2 2 8 2 2 2" xfId="20697"/>
    <cellStyle name="Nota 2 2 2 8 2 3" xfId="9568"/>
    <cellStyle name="Nota 2 2 2 8 2 4" xfId="14443"/>
    <cellStyle name="Nota 2 2 2 8 3" xfId="3849"/>
    <cellStyle name="Nota 2 2 2 8 3 2" xfId="14208"/>
    <cellStyle name="Nota 2 2 2 8 4" xfId="4232"/>
    <cellStyle name="Nota 2 2 2 8 4 2" xfId="13773"/>
    <cellStyle name="Nota 2 2 2 8 5" xfId="4614"/>
    <cellStyle name="Nota 2 2 2 8 5 2" xfId="13391"/>
    <cellStyle name="Nota 2 2 2 8 6" xfId="5470"/>
    <cellStyle name="Nota 2 2 2 8 6 2" xfId="18988"/>
    <cellStyle name="Nota 2 2 2 8 7" xfId="9219"/>
    <cellStyle name="Nota 2 2 2 8 8" xfId="18567"/>
    <cellStyle name="Nota 2 2 2 9" xfId="5309"/>
    <cellStyle name="Nota 2 2 2 9 2" xfId="5105"/>
    <cellStyle name="Nota 2 2 2 9 2 2" xfId="10349"/>
    <cellStyle name="Nota 2 2 2 9 2 3" xfId="12934"/>
    <cellStyle name="Nota 2 2 2 9 3" xfId="10417"/>
    <cellStyle name="Nota 2 2 2 9 4" xfId="18827"/>
    <cellStyle name="Nota 2 2 3" xfId="2697"/>
    <cellStyle name="Nota 2 2 3 10" xfId="5754"/>
    <cellStyle name="Nota 2 2 3 10 2" xfId="10534"/>
    <cellStyle name="Nota 2 2 3 10 3" xfId="19272"/>
    <cellStyle name="Nota 2 2 3 11" xfId="7463"/>
    <cellStyle name="Nota 2 2 3 11 2" xfId="11521"/>
    <cellStyle name="Nota 2 2 3 11 3" xfId="20981"/>
    <cellStyle name="Nota 2 2 3 12" xfId="4884"/>
    <cellStyle name="Nota 2 2 3 12 2" xfId="13122"/>
    <cellStyle name="Nota 2 2 3 13" xfId="8852"/>
    <cellStyle name="Nota 2 2 3 14" xfId="16220"/>
    <cellStyle name="Nota 2 2 3 2" xfId="2754"/>
    <cellStyle name="Nota 2 2 3 2 2" xfId="2979"/>
    <cellStyle name="Nota 2 2 3 2 2 10" xfId="9131"/>
    <cellStyle name="Nota 2 2 3 2 2 11" xfId="17733"/>
    <cellStyle name="Nota 2 2 3 2 2 2" xfId="3366"/>
    <cellStyle name="Nota 2 2 3 2 2 2 2" xfId="7944"/>
    <cellStyle name="Nota 2 2 3 2 2 2 2 2" xfId="11920"/>
    <cellStyle name="Nota 2 2 3 2 2 2 2 3" xfId="21462"/>
    <cellStyle name="Nota 2 2 3 2 2 2 3" xfId="6236"/>
    <cellStyle name="Nota 2 2 3 2 2 2 3 2" xfId="19754"/>
    <cellStyle name="Nota 2 2 3 2 2 2 4" xfId="9496"/>
    <cellStyle name="Nota 2 2 3 2 2 2 5" xfId="15652"/>
    <cellStyle name="Nota 2 2 3 2 2 3" xfId="3749"/>
    <cellStyle name="Nota 2 2 3 2 2 3 2" xfId="5077"/>
    <cellStyle name="Nota 2 2 3 2 2 3 2 2" xfId="10328"/>
    <cellStyle name="Nota 2 2 3 2 2 3 2 3" xfId="12944"/>
    <cellStyle name="Nota 2 2 3 2 2 3 3" xfId="5290"/>
    <cellStyle name="Nota 2 2 3 2 2 3 3 2" xfId="18808"/>
    <cellStyle name="Nota 2 2 3 2 2 3 4" xfId="9811"/>
    <cellStyle name="Nota 2 2 3 2 2 3 5" xfId="16465"/>
    <cellStyle name="Nota 2 2 3 2 2 4" xfId="4132"/>
    <cellStyle name="Nota 2 2 3 2 2 4 2" xfId="8251"/>
    <cellStyle name="Nota 2 2 3 2 2 4 2 2" xfId="12219"/>
    <cellStyle name="Nota 2 2 3 2 2 4 2 3" xfId="21769"/>
    <cellStyle name="Nota 2 2 3 2 2 4 3" xfId="6543"/>
    <cellStyle name="Nota 2 2 3 2 2 4 3 2" xfId="20061"/>
    <cellStyle name="Nota 2 2 3 2 2 4 4" xfId="9989"/>
    <cellStyle name="Nota 2 2 3 2 2 4 5" xfId="13865"/>
    <cellStyle name="Nota 2 2 3 2 2 5" xfId="4514"/>
    <cellStyle name="Nota 2 2 3 2 2 5 2" xfId="8483"/>
    <cellStyle name="Nota 2 2 3 2 2 5 2 2" xfId="12451"/>
    <cellStyle name="Nota 2 2 3 2 2 5 2 3" xfId="22001"/>
    <cellStyle name="Nota 2 2 3 2 2 5 3" xfId="6775"/>
    <cellStyle name="Nota 2 2 3 2 2 5 3 2" xfId="20293"/>
    <cellStyle name="Nota 2 2 3 2 2 5 4" xfId="10166"/>
    <cellStyle name="Nota 2 2 3 2 2 5 5" xfId="13491"/>
    <cellStyle name="Nota 2 2 3 2 2 6" xfId="7007"/>
    <cellStyle name="Nota 2 2 3 2 2 6 2" xfId="8715"/>
    <cellStyle name="Nota 2 2 3 2 2 6 2 2" xfId="12683"/>
    <cellStyle name="Nota 2 2 3 2 2 6 2 3" xfId="22233"/>
    <cellStyle name="Nota 2 2 3 2 2 6 3" xfId="11141"/>
    <cellStyle name="Nota 2 2 3 2 2 6 4" xfId="20525"/>
    <cellStyle name="Nota 2 2 3 2 2 7" xfId="5995"/>
    <cellStyle name="Nota 2 2 3 2 2 7 2" xfId="10736"/>
    <cellStyle name="Nota 2 2 3 2 2 7 3" xfId="19513"/>
    <cellStyle name="Nota 2 2 3 2 2 8" xfId="7703"/>
    <cellStyle name="Nota 2 2 3 2 2 8 2" xfId="11724"/>
    <cellStyle name="Nota 2 2 3 2 2 8 3" xfId="21221"/>
    <cellStyle name="Nota 2 2 3 2 2 9" xfId="5189"/>
    <cellStyle name="Nota 2 2 3 2 2 9 2" xfId="12893"/>
    <cellStyle name="Nota 2 2 3 2 3" xfId="3244"/>
    <cellStyle name="Nota 2 2 3 2 3 10" xfId="9374"/>
    <cellStyle name="Nota 2 2 3 2 3 11" xfId="14640"/>
    <cellStyle name="Nota 2 2 3 2 3 2" xfId="3631"/>
    <cellStyle name="Nota 2 2 3 2 3 2 2" xfId="7992"/>
    <cellStyle name="Nota 2 2 3 2 3 2 2 2" xfId="11968"/>
    <cellStyle name="Nota 2 2 3 2 3 2 2 3" xfId="21510"/>
    <cellStyle name="Nota 2 2 3 2 3 2 3" xfId="6284"/>
    <cellStyle name="Nota 2 2 3 2 3 2 3 2" xfId="19802"/>
    <cellStyle name="Nota 2 2 3 2 3 2 4" xfId="9723"/>
    <cellStyle name="Nota 2 2 3 2 3 2 5" xfId="18582"/>
    <cellStyle name="Nota 2 2 3 2 3 3" xfId="4014"/>
    <cellStyle name="Nota 2 2 3 2 3 3 2" xfId="5107"/>
    <cellStyle name="Nota 2 2 3 2 3 3 2 2" xfId="10351"/>
    <cellStyle name="Nota 2 2 3 2 3 3 2 3" xfId="12803"/>
    <cellStyle name="Nota 2 2 3 2 3 3 3" xfId="5307"/>
    <cellStyle name="Nota 2 2 3 2 3 3 3 2" xfId="18825"/>
    <cellStyle name="Nota 2 2 3 2 3 3 4" xfId="9933"/>
    <cellStyle name="Nota 2 2 3 2 3 3 5" xfId="13977"/>
    <cellStyle name="Nota 2 2 3 2 3 4" xfId="4397"/>
    <cellStyle name="Nota 2 2 3 2 3 4 2" xfId="8299"/>
    <cellStyle name="Nota 2 2 3 2 3 4 2 2" xfId="12267"/>
    <cellStyle name="Nota 2 2 3 2 3 4 2 3" xfId="21817"/>
    <cellStyle name="Nota 2 2 3 2 3 4 3" xfId="6591"/>
    <cellStyle name="Nota 2 2 3 2 3 4 3 2" xfId="20109"/>
    <cellStyle name="Nota 2 2 3 2 3 4 4" xfId="10111"/>
    <cellStyle name="Nota 2 2 3 2 3 4 5" xfId="13608"/>
    <cellStyle name="Nota 2 2 3 2 3 5" xfId="4779"/>
    <cellStyle name="Nota 2 2 3 2 3 5 2" xfId="8531"/>
    <cellStyle name="Nota 2 2 3 2 3 5 2 2" xfId="12499"/>
    <cellStyle name="Nota 2 2 3 2 3 5 2 3" xfId="22049"/>
    <cellStyle name="Nota 2 2 3 2 3 5 3" xfId="6823"/>
    <cellStyle name="Nota 2 2 3 2 3 5 3 2" xfId="20341"/>
    <cellStyle name="Nota 2 2 3 2 3 5 4" xfId="10288"/>
    <cellStyle name="Nota 2 2 3 2 3 5 5" xfId="13226"/>
    <cellStyle name="Nota 2 2 3 2 3 6" xfId="7055"/>
    <cellStyle name="Nota 2 2 3 2 3 6 2" xfId="8763"/>
    <cellStyle name="Nota 2 2 3 2 3 6 2 2" xfId="12731"/>
    <cellStyle name="Nota 2 2 3 2 3 6 2 3" xfId="22281"/>
    <cellStyle name="Nota 2 2 3 2 3 6 3" xfId="11189"/>
    <cellStyle name="Nota 2 2 3 2 3 6 4" xfId="20573"/>
    <cellStyle name="Nota 2 2 3 2 3 7" xfId="6043"/>
    <cellStyle name="Nota 2 2 3 2 3 7 2" xfId="10784"/>
    <cellStyle name="Nota 2 2 3 2 3 7 3" xfId="19561"/>
    <cellStyle name="Nota 2 2 3 2 3 8" xfId="7751"/>
    <cellStyle name="Nota 2 2 3 2 3 8 2" xfId="11772"/>
    <cellStyle name="Nota 2 2 3 2 3 8 3" xfId="21269"/>
    <cellStyle name="Nota 2 2 3 2 3 9" xfId="5237"/>
    <cellStyle name="Nota 2 2 3 2 3 9 2" xfId="12857"/>
    <cellStyle name="Nota 2 2 3 2 4" xfId="3301"/>
    <cellStyle name="Nota 2 2 3 2 4 2" xfId="3688"/>
    <cellStyle name="Nota 2 2 3 2 4 2 2" xfId="14463"/>
    <cellStyle name="Nota 2 2 3 2 4 3" xfId="4071"/>
    <cellStyle name="Nota 2 2 3 2 4 3 2" xfId="13920"/>
    <cellStyle name="Nota 2 2 3 2 4 4" xfId="4454"/>
    <cellStyle name="Nota 2 2 3 2 4 4 2" xfId="13551"/>
    <cellStyle name="Nota 2 2 3 2 4 5" xfId="4836"/>
    <cellStyle name="Nota 2 2 3 2 4 5 2" xfId="13170"/>
    <cellStyle name="Nota 2 2 3 2 4 6" xfId="5833"/>
    <cellStyle name="Nota 2 2 3 2 4 6 2" xfId="19351"/>
    <cellStyle name="Nota 2 2 3 2 4 7" xfId="9431"/>
    <cellStyle name="Nota 2 2 3 2 4 8" xfId="18116"/>
    <cellStyle name="Nota 2 2 3 2 5" xfId="2919"/>
    <cellStyle name="Nota 2 2 3 2 5 2" xfId="7541"/>
    <cellStyle name="Nota 2 2 3 2 5 2 2" xfId="21059"/>
    <cellStyle name="Nota 2 2 3 2 5 3" xfId="9071"/>
    <cellStyle name="Nota 2 2 3 2 5 4" xfId="14516"/>
    <cellStyle name="Nota 2 2 3 2 6" xfId="8909"/>
    <cellStyle name="Nota 2 2 3 3" xfId="2654"/>
    <cellStyle name="Nota 2 2 3 3 2" xfId="2943"/>
    <cellStyle name="Nota 2 2 3 3 2 10" xfId="9095"/>
    <cellStyle name="Nota 2 2 3 3 2 11" xfId="17286"/>
    <cellStyle name="Nota 2 2 3 3 2 2" xfId="3330"/>
    <cellStyle name="Nota 2 2 3 3 2 2 2" xfId="7435"/>
    <cellStyle name="Nota 2 2 3 3 2 2 2 2" xfId="11496"/>
    <cellStyle name="Nota 2 2 3 3 2 2 2 3" xfId="20953"/>
    <cellStyle name="Nota 2 2 3 3 2 2 3" xfId="5726"/>
    <cellStyle name="Nota 2 2 3 3 2 2 3 2" xfId="19244"/>
    <cellStyle name="Nota 2 2 3 3 2 2 4" xfId="9460"/>
    <cellStyle name="Nota 2 2 3 3 2 2 5" xfId="16929"/>
    <cellStyle name="Nota 2 2 3 3 2 3" xfId="3713"/>
    <cellStyle name="Nota 2 2 3 3 2 3 2" xfId="7100"/>
    <cellStyle name="Nota 2 2 3 3 2 3 2 2" xfId="11234"/>
    <cellStyle name="Nota 2 2 3 3 2 3 2 3" xfId="20618"/>
    <cellStyle name="Nota 2 2 3 3 2 3 3" xfId="5391"/>
    <cellStyle name="Nota 2 2 3 3 2 3 3 2" xfId="18909"/>
    <cellStyle name="Nota 2 2 3 3 2 3 4" xfId="9775"/>
    <cellStyle name="Nota 2 2 3 3 2 3 5" xfId="17381"/>
    <cellStyle name="Nota 2 2 3 3 2 4" xfId="4096"/>
    <cellStyle name="Nota 2 2 3 3 2 4 2" xfId="8217"/>
    <cellStyle name="Nota 2 2 3 3 2 4 2 2" xfId="12185"/>
    <cellStyle name="Nota 2 2 3 3 2 4 2 3" xfId="21735"/>
    <cellStyle name="Nota 2 2 3 3 2 4 3" xfId="6509"/>
    <cellStyle name="Nota 2 2 3 3 2 4 3 2" xfId="20027"/>
    <cellStyle name="Nota 2 2 3 3 2 4 4" xfId="9953"/>
    <cellStyle name="Nota 2 2 3 3 2 4 5" xfId="13898"/>
    <cellStyle name="Nota 2 2 3 3 2 5" xfId="4478"/>
    <cellStyle name="Nota 2 2 3 3 2 5 2" xfId="8449"/>
    <cellStyle name="Nota 2 2 3 3 2 5 2 2" xfId="12417"/>
    <cellStyle name="Nota 2 2 3 3 2 5 2 3" xfId="21967"/>
    <cellStyle name="Nota 2 2 3 3 2 5 3" xfId="6741"/>
    <cellStyle name="Nota 2 2 3 3 2 5 3 2" xfId="20259"/>
    <cellStyle name="Nota 2 2 3 3 2 5 4" xfId="10130"/>
    <cellStyle name="Nota 2 2 3 3 2 5 5" xfId="13527"/>
    <cellStyle name="Nota 2 2 3 3 2 6" xfId="6973"/>
    <cellStyle name="Nota 2 2 3 3 2 6 2" xfId="8681"/>
    <cellStyle name="Nota 2 2 3 3 2 6 2 2" xfId="12649"/>
    <cellStyle name="Nota 2 2 3 3 2 6 2 3" xfId="22199"/>
    <cellStyle name="Nota 2 2 3 3 2 6 3" xfId="11107"/>
    <cellStyle name="Nota 2 2 3 3 2 6 4" xfId="20491"/>
    <cellStyle name="Nota 2 2 3 3 2 7" xfId="5961"/>
    <cellStyle name="Nota 2 2 3 3 2 7 2" xfId="10702"/>
    <cellStyle name="Nota 2 2 3 3 2 7 3" xfId="19479"/>
    <cellStyle name="Nota 2 2 3 3 2 8" xfId="7669"/>
    <cellStyle name="Nota 2 2 3 3 2 8 2" xfId="11690"/>
    <cellStyle name="Nota 2 2 3 3 2 8 3" xfId="21187"/>
    <cellStyle name="Nota 2 2 3 3 2 9" xfId="5153"/>
    <cellStyle name="Nota 2 2 3 3 2 9 2" xfId="12774"/>
    <cellStyle name="Nota 2 2 3 3 3" xfId="3146"/>
    <cellStyle name="Nota 2 2 3 3 3 10" xfId="9276"/>
    <cellStyle name="Nota 2 2 3 3 3 11" xfId="18779"/>
    <cellStyle name="Nota 2 2 3 3 3 2" xfId="3533"/>
    <cellStyle name="Nota 2 2 3 3 3 2 2" xfId="7260"/>
    <cellStyle name="Nota 2 2 3 3 3 2 2 2" xfId="11365"/>
    <cellStyle name="Nota 2 2 3 3 3 2 2 3" xfId="20778"/>
    <cellStyle name="Nota 2 2 3 3 3 2 3" xfId="5551"/>
    <cellStyle name="Nota 2 2 3 3 3 2 3 2" xfId="19069"/>
    <cellStyle name="Nota 2 2 3 3 3 2 4" xfId="9625"/>
    <cellStyle name="Nota 2 2 3 3 3 2 5" xfId="15005"/>
    <cellStyle name="Nota 2 2 3 3 3 3" xfId="3916"/>
    <cellStyle name="Nota 2 2 3 3 3 3 2" xfId="8027"/>
    <cellStyle name="Nota 2 2 3 3 3 3 2 2" xfId="12002"/>
    <cellStyle name="Nota 2 2 3 3 3 3 2 3" xfId="21545"/>
    <cellStyle name="Nota 2 2 3 3 3 3 3" xfId="6319"/>
    <cellStyle name="Nota 2 2 3 3 3 3 3 2" xfId="19837"/>
    <cellStyle name="Nota 2 2 3 3 3 3 4" xfId="9839"/>
    <cellStyle name="Nota 2 2 3 3 3 3 5" xfId="14075"/>
    <cellStyle name="Nota 2 2 3 3 3 4" xfId="4299"/>
    <cellStyle name="Nota 2 2 3 3 3 4 2" xfId="8132"/>
    <cellStyle name="Nota 2 2 3 3 3 4 2 2" xfId="12100"/>
    <cellStyle name="Nota 2 2 3 3 3 4 2 3" xfId="21650"/>
    <cellStyle name="Nota 2 2 3 3 3 4 3" xfId="6424"/>
    <cellStyle name="Nota 2 2 3 3 3 4 3 2" xfId="19942"/>
    <cellStyle name="Nota 2 2 3 3 3 4 4" xfId="10017"/>
    <cellStyle name="Nota 2 2 3 3 3 4 5" xfId="13706"/>
    <cellStyle name="Nota 2 2 3 3 3 5" xfId="4681"/>
    <cellStyle name="Nota 2 2 3 3 3 5 2" xfId="8364"/>
    <cellStyle name="Nota 2 2 3 3 3 5 2 2" xfId="12332"/>
    <cellStyle name="Nota 2 2 3 3 3 5 2 3" xfId="21882"/>
    <cellStyle name="Nota 2 2 3 3 3 5 3" xfId="6656"/>
    <cellStyle name="Nota 2 2 3 3 3 5 3 2" xfId="20174"/>
    <cellStyle name="Nota 2 2 3 3 3 5 4" xfId="10194"/>
    <cellStyle name="Nota 2 2 3 3 3 5 5" xfId="13324"/>
    <cellStyle name="Nota 2 2 3 3 3 6" xfId="6888"/>
    <cellStyle name="Nota 2 2 3 3 3 6 2" xfId="8596"/>
    <cellStyle name="Nota 2 2 3 3 3 6 2 2" xfId="12564"/>
    <cellStyle name="Nota 2 2 3 3 3 6 2 3" xfId="22114"/>
    <cellStyle name="Nota 2 2 3 3 3 6 3" xfId="11022"/>
    <cellStyle name="Nota 2 2 3 3 3 6 4" xfId="20406"/>
    <cellStyle name="Nota 2 2 3 3 3 7" xfId="5876"/>
    <cellStyle name="Nota 2 2 3 3 3 7 2" xfId="10617"/>
    <cellStyle name="Nota 2 2 3 3 3 7 3" xfId="19394"/>
    <cellStyle name="Nota 2 2 3 3 3 8" xfId="7584"/>
    <cellStyle name="Nota 2 2 3 3 3 8 2" xfId="11605"/>
    <cellStyle name="Nota 2 2 3 3 3 8 3" xfId="21102"/>
    <cellStyle name="Nota 2 2 3 3 3 9" xfId="4966"/>
    <cellStyle name="Nota 2 2 3 3 3 9 2" xfId="13053"/>
    <cellStyle name="Nota 2 2 3 3 4" xfId="3035"/>
    <cellStyle name="Nota 2 2 3 3 4 2" xfId="3422"/>
    <cellStyle name="Nota 2 2 3 3 4 2 2" xfId="16538"/>
    <cellStyle name="Nota 2 2 3 3 4 3" xfId="3805"/>
    <cellStyle name="Nota 2 2 3 3 4 3 2" xfId="15576"/>
    <cellStyle name="Nota 2 2 3 3 4 4" xfId="4188"/>
    <cellStyle name="Nota 2 2 3 3 4 4 2" xfId="13817"/>
    <cellStyle name="Nota 2 2 3 3 4 5" xfId="4570"/>
    <cellStyle name="Nota 2 2 3 3 4 5 2" xfId="13435"/>
    <cellStyle name="Nota 2 2 3 3 4 6" xfId="5760"/>
    <cellStyle name="Nota 2 2 3 3 4 6 2" xfId="19278"/>
    <cellStyle name="Nota 2 2 3 3 4 7" xfId="9175"/>
    <cellStyle name="Nota 2 2 3 3 4 8" xfId="17124"/>
    <cellStyle name="Nota 2 2 3 3 5" xfId="2854"/>
    <cellStyle name="Nota 2 2 3 3 5 2" xfId="7469"/>
    <cellStyle name="Nota 2 2 3 3 5 2 2" xfId="20987"/>
    <cellStyle name="Nota 2 2 3 3 5 3" xfId="9007"/>
    <cellStyle name="Nota 2 2 3 3 5 4" xfId="15234"/>
    <cellStyle name="Nota 2 2 3 3 6" xfId="8811"/>
    <cellStyle name="Nota 2 2 3 4" xfId="2955"/>
    <cellStyle name="Nota 2 2 3 4 10" xfId="9107"/>
    <cellStyle name="Nota 2 2 3 4 11" xfId="14458"/>
    <cellStyle name="Nota 2 2 3 4 2" xfId="3342"/>
    <cellStyle name="Nota 2 2 3 4 2 2" xfId="7923"/>
    <cellStyle name="Nota 2 2 3 4 2 2 2" xfId="11899"/>
    <cellStyle name="Nota 2 2 3 4 2 2 3" xfId="21441"/>
    <cellStyle name="Nota 2 2 3 4 2 3" xfId="6215"/>
    <cellStyle name="Nota 2 2 3 4 2 3 2" xfId="19733"/>
    <cellStyle name="Nota 2 2 3 4 2 4" xfId="9472"/>
    <cellStyle name="Nota 2 2 3 4 2 5" xfId="17128"/>
    <cellStyle name="Nota 2 2 3 4 3" xfId="3725"/>
    <cellStyle name="Nota 2 2 3 4 3 2" xfId="7879"/>
    <cellStyle name="Nota 2 2 3 4 3 2 2" xfId="11870"/>
    <cellStyle name="Nota 2 2 3 4 3 2 3" xfId="21397"/>
    <cellStyle name="Nota 2 2 3 4 3 3" xfId="6171"/>
    <cellStyle name="Nota 2 2 3 4 3 3 2" xfId="19689"/>
    <cellStyle name="Nota 2 2 3 4 3 4" xfId="9787"/>
    <cellStyle name="Nota 2 2 3 4 3 5" xfId="14741"/>
    <cellStyle name="Nota 2 2 3 4 4" xfId="4108"/>
    <cellStyle name="Nota 2 2 3 4 4 2" xfId="8230"/>
    <cellStyle name="Nota 2 2 3 4 4 2 2" xfId="12198"/>
    <cellStyle name="Nota 2 2 3 4 4 2 3" xfId="21748"/>
    <cellStyle name="Nota 2 2 3 4 4 3" xfId="6522"/>
    <cellStyle name="Nota 2 2 3 4 4 3 2" xfId="20040"/>
    <cellStyle name="Nota 2 2 3 4 4 4" xfId="9965"/>
    <cellStyle name="Nota 2 2 3 4 4 5" xfId="13886"/>
    <cellStyle name="Nota 2 2 3 4 5" xfId="4490"/>
    <cellStyle name="Nota 2 2 3 4 5 2" xfId="8462"/>
    <cellStyle name="Nota 2 2 3 4 5 2 2" xfId="12430"/>
    <cellStyle name="Nota 2 2 3 4 5 2 3" xfId="21980"/>
    <cellStyle name="Nota 2 2 3 4 5 3" xfId="6754"/>
    <cellStyle name="Nota 2 2 3 4 5 3 2" xfId="20272"/>
    <cellStyle name="Nota 2 2 3 4 5 4" xfId="10142"/>
    <cellStyle name="Nota 2 2 3 4 5 5" xfId="13515"/>
    <cellStyle name="Nota 2 2 3 4 6" xfId="6986"/>
    <cellStyle name="Nota 2 2 3 4 6 2" xfId="8694"/>
    <cellStyle name="Nota 2 2 3 4 6 2 2" xfId="12662"/>
    <cellStyle name="Nota 2 2 3 4 6 2 3" xfId="22212"/>
    <cellStyle name="Nota 2 2 3 4 6 3" xfId="11120"/>
    <cellStyle name="Nota 2 2 3 4 6 4" xfId="20504"/>
    <cellStyle name="Nota 2 2 3 4 7" xfId="5974"/>
    <cellStyle name="Nota 2 2 3 4 7 2" xfId="10715"/>
    <cellStyle name="Nota 2 2 3 4 7 3" xfId="19492"/>
    <cellStyle name="Nota 2 2 3 4 8" xfId="7682"/>
    <cellStyle name="Nota 2 2 3 4 8 2" xfId="11703"/>
    <cellStyle name="Nota 2 2 3 4 8 3" xfId="21200"/>
    <cellStyle name="Nota 2 2 3 4 9" xfId="5168"/>
    <cellStyle name="Nota 2 2 3 4 9 2" xfId="12914"/>
    <cellStyle name="Nota 2 2 3 5" xfId="3187"/>
    <cellStyle name="Nota 2 2 3 5 10" xfId="9317"/>
    <cellStyle name="Nota 2 2 3 5 11" xfId="14973"/>
    <cellStyle name="Nota 2 2 3 5 2" xfId="3574"/>
    <cellStyle name="Nota 2 2 3 5 2 2" xfId="7271"/>
    <cellStyle name="Nota 2 2 3 5 2 2 2" xfId="11376"/>
    <cellStyle name="Nota 2 2 3 5 2 2 3" xfId="20789"/>
    <cellStyle name="Nota 2 2 3 5 2 3" xfId="5562"/>
    <cellStyle name="Nota 2 2 3 5 2 3 2" xfId="19080"/>
    <cellStyle name="Nota 2 2 3 5 2 4" xfId="9666"/>
    <cellStyle name="Nota 2 2 3 5 2 5" xfId="16206"/>
    <cellStyle name="Nota 2 2 3 5 3" xfId="3957"/>
    <cellStyle name="Nota 2 2 3 5 3 2" xfId="7324"/>
    <cellStyle name="Nota 2 2 3 5 3 2 2" xfId="11414"/>
    <cellStyle name="Nota 2 2 3 5 3 2 3" xfId="20842"/>
    <cellStyle name="Nota 2 2 3 5 3 3" xfId="5615"/>
    <cellStyle name="Nota 2 2 3 5 3 3 2" xfId="19133"/>
    <cellStyle name="Nota 2 2 3 5 3 4" xfId="9880"/>
    <cellStyle name="Nota 2 2 3 5 3 5" xfId="14034"/>
    <cellStyle name="Nota 2 2 3 5 4" xfId="4340"/>
    <cellStyle name="Nota 2 2 3 5 4 2" xfId="8153"/>
    <cellStyle name="Nota 2 2 3 5 4 2 2" xfId="12121"/>
    <cellStyle name="Nota 2 2 3 5 4 2 3" xfId="21671"/>
    <cellStyle name="Nota 2 2 3 5 4 3" xfId="6445"/>
    <cellStyle name="Nota 2 2 3 5 4 3 2" xfId="19963"/>
    <cellStyle name="Nota 2 2 3 5 4 4" xfId="10058"/>
    <cellStyle name="Nota 2 2 3 5 4 5" xfId="13665"/>
    <cellStyle name="Nota 2 2 3 5 5" xfId="4722"/>
    <cellStyle name="Nota 2 2 3 5 5 2" xfId="8385"/>
    <cellStyle name="Nota 2 2 3 5 5 2 2" xfId="12353"/>
    <cellStyle name="Nota 2 2 3 5 5 2 3" xfId="21903"/>
    <cellStyle name="Nota 2 2 3 5 5 3" xfId="6677"/>
    <cellStyle name="Nota 2 2 3 5 5 3 2" xfId="20195"/>
    <cellStyle name="Nota 2 2 3 5 5 4" xfId="10235"/>
    <cellStyle name="Nota 2 2 3 5 5 5" xfId="13283"/>
    <cellStyle name="Nota 2 2 3 5 6" xfId="6909"/>
    <cellStyle name="Nota 2 2 3 5 6 2" xfId="8617"/>
    <cellStyle name="Nota 2 2 3 5 6 2 2" xfId="12585"/>
    <cellStyle name="Nota 2 2 3 5 6 2 3" xfId="22135"/>
    <cellStyle name="Nota 2 2 3 5 6 3" xfId="11043"/>
    <cellStyle name="Nota 2 2 3 5 6 4" xfId="20427"/>
    <cellStyle name="Nota 2 2 3 5 7" xfId="5897"/>
    <cellStyle name="Nota 2 2 3 5 7 2" xfId="10638"/>
    <cellStyle name="Nota 2 2 3 5 7 3" xfId="19415"/>
    <cellStyle name="Nota 2 2 3 5 8" xfId="7605"/>
    <cellStyle name="Nota 2 2 3 5 8 2" xfId="11626"/>
    <cellStyle name="Nota 2 2 3 5 8 3" xfId="21123"/>
    <cellStyle name="Nota 2 2 3 5 9" xfId="4992"/>
    <cellStyle name="Nota 2 2 3 5 9 2" xfId="13027"/>
    <cellStyle name="Nota 2 2 3 6" xfId="2996"/>
    <cellStyle name="Nota 2 2 3 6 2" xfId="3383"/>
    <cellStyle name="Nota 2 2 3 6 2 2" xfId="5102"/>
    <cellStyle name="Nota 2 2 3 6 2 2 2" xfId="12937"/>
    <cellStyle name="Nota 2 2 3 6 2 3" xfId="9509"/>
    <cellStyle name="Nota 2 2 3 6 2 4" xfId="14480"/>
    <cellStyle name="Nota 2 2 3 6 3" xfId="3766"/>
    <cellStyle name="Nota 2 2 3 6 3 2" xfId="15008"/>
    <cellStyle name="Nota 2 2 3 6 4" xfId="4149"/>
    <cellStyle name="Nota 2 2 3 6 4 2" xfId="14123"/>
    <cellStyle name="Nota 2 2 3 6 5" xfId="4531"/>
    <cellStyle name="Nota 2 2 3 6 5 2" xfId="13474"/>
    <cellStyle name="Nota 2 2 3 6 6" xfId="5312"/>
    <cellStyle name="Nota 2 2 3 6 6 2" xfId="18830"/>
    <cellStyle name="Nota 2 2 3 6 7" xfId="9144"/>
    <cellStyle name="Nota 2 2 3 6 8" xfId="16422"/>
    <cellStyle name="Nota 2 2 3 7" xfId="6146"/>
    <cellStyle name="Nota 2 2 3 7 2" xfId="7854"/>
    <cellStyle name="Nota 2 2 3 7 2 2" xfId="11853"/>
    <cellStyle name="Nota 2 2 3 7 2 3" xfId="21372"/>
    <cellStyle name="Nota 2 2 3 7 3" xfId="10822"/>
    <cellStyle name="Nota 2 2 3 7 4" xfId="19664"/>
    <cellStyle name="Nota 2 2 3 8" xfId="6353"/>
    <cellStyle name="Nota 2 2 3 8 2" xfId="8061"/>
    <cellStyle name="Nota 2 2 3 8 2 2" xfId="12031"/>
    <cellStyle name="Nota 2 2 3 8 2 3" xfId="21579"/>
    <cellStyle name="Nota 2 2 3 8 3" xfId="10884"/>
    <cellStyle name="Nota 2 2 3 8 4" xfId="19871"/>
    <cellStyle name="Nota 2 2 3 9" xfId="5538"/>
    <cellStyle name="Nota 2 2 3 9 2" xfId="7247"/>
    <cellStyle name="Nota 2 2 3 9 2 2" xfId="11356"/>
    <cellStyle name="Nota 2 2 3 9 2 3" xfId="20765"/>
    <cellStyle name="Nota 2 2 3 9 3" xfId="10496"/>
    <cellStyle name="Nota 2 2 3 9 4" xfId="19056"/>
    <cellStyle name="Nota 2 2 4" xfId="3083"/>
    <cellStyle name="Nota 2 2 4 2" xfId="3470"/>
    <cellStyle name="Nota 2 2 4 2 2" xfId="15273"/>
    <cellStyle name="Nota 2 2 4 3" xfId="3853"/>
    <cellStyle name="Nota 2 2 4 3 2" xfId="14212"/>
    <cellStyle name="Nota 2 2 4 4" xfId="4236"/>
    <cellStyle name="Nota 2 2 4 4 2" xfId="13769"/>
    <cellStyle name="Nota 2 2 4 5" xfId="4618"/>
    <cellStyle name="Nota 2 2 4 5 2" xfId="13387"/>
    <cellStyle name="Nota 2 2 4 6" xfId="14358"/>
    <cellStyle name="Nota 2 2 5" xfId="2988"/>
    <cellStyle name="Nota 2 2 5 2" xfId="3375"/>
    <cellStyle name="Nota 2 2 5 2 2" xfId="18113"/>
    <cellStyle name="Nota 2 2 5 3" xfId="3758"/>
    <cellStyle name="Nota 2 2 5 3 2" xfId="17280"/>
    <cellStyle name="Nota 2 2 5 4" xfId="4141"/>
    <cellStyle name="Nota 2 2 5 4 2" xfId="13856"/>
    <cellStyle name="Nota 2 2 5 5" xfId="4523"/>
    <cellStyle name="Nota 2 2 5 5 2" xfId="13482"/>
    <cellStyle name="Nota 2 2 5 6" xfId="18574"/>
    <cellStyle name="Nota 2 2 6" xfId="22395"/>
    <cellStyle name="Nota 2 2 7" xfId="2157"/>
    <cellStyle name="Nota 2 3" xfId="1545"/>
    <cellStyle name="Nota 2 3 2" xfId="2617"/>
    <cellStyle name="Nota 2 3 2 10" xfId="5251"/>
    <cellStyle name="Nota 2 3 2 10 2" xfId="10391"/>
    <cellStyle name="Nota 2 3 2 10 3" xfId="12843"/>
    <cellStyle name="Nota 2 3 2 11" xfId="5045"/>
    <cellStyle name="Nota 2 3 2 11 2" xfId="10307"/>
    <cellStyle name="Nota 2 3 2 11 3" xfId="12976"/>
    <cellStyle name="Nota 2 3 2 12" xfId="4860"/>
    <cellStyle name="Nota 2 3 2 12 2" xfId="13146"/>
    <cellStyle name="Nota 2 3 2 13" xfId="8780"/>
    <cellStyle name="Nota 2 3 2 2" xfId="2706"/>
    <cellStyle name="Nota 2 3 2 2 10" xfId="7482"/>
    <cellStyle name="Nota 2 3 2 2 10 2" xfId="11536"/>
    <cellStyle name="Nota 2 3 2 2 10 3" xfId="21000"/>
    <cellStyle name="Nota 2 3 2 2 11" xfId="4899"/>
    <cellStyle name="Nota 2 3 2 2 11 2" xfId="13116"/>
    <cellStyle name="Nota 2 3 2 2 12" xfId="8861"/>
    <cellStyle name="Nota 2 3 2 2 13" xfId="17850"/>
    <cellStyle name="Nota 2 3 2 2 2" xfId="2761"/>
    <cellStyle name="Nota 2 3 2 2 2 2" xfId="2984"/>
    <cellStyle name="Nota 2 3 2 2 2 2 10" xfId="9136"/>
    <cellStyle name="Nota 2 3 2 2 2 2 11" xfId="16691"/>
    <cellStyle name="Nota 2 3 2 2 2 2 2" xfId="3371"/>
    <cellStyle name="Nota 2 3 2 2 2 2 2 2" xfId="7949"/>
    <cellStyle name="Nota 2 3 2 2 2 2 2 2 2" xfId="11925"/>
    <cellStyle name="Nota 2 3 2 2 2 2 2 2 3" xfId="21467"/>
    <cellStyle name="Nota 2 3 2 2 2 2 2 3" xfId="6241"/>
    <cellStyle name="Nota 2 3 2 2 2 2 2 3 2" xfId="19759"/>
    <cellStyle name="Nota 2 3 2 2 2 2 2 4" xfId="9501"/>
    <cellStyle name="Nota 2 3 2 2 2 2 2 5" xfId="17648"/>
    <cellStyle name="Nota 2 3 2 2 2 2 3" xfId="3754"/>
    <cellStyle name="Nota 2 3 2 2 2 2 3 2" xfId="7091"/>
    <cellStyle name="Nota 2 3 2 2 2 2 3 2 2" xfId="11225"/>
    <cellStyle name="Nota 2 3 2 2 2 2 3 2 3" xfId="20609"/>
    <cellStyle name="Nota 2 3 2 2 2 2 3 3" xfId="5382"/>
    <cellStyle name="Nota 2 3 2 2 2 2 3 3 2" xfId="18900"/>
    <cellStyle name="Nota 2 3 2 2 2 2 3 4" xfId="9816"/>
    <cellStyle name="Nota 2 3 2 2 2 2 3 5" xfId="17980"/>
    <cellStyle name="Nota 2 3 2 2 2 2 4" xfId="4137"/>
    <cellStyle name="Nota 2 3 2 2 2 2 4 2" xfId="8256"/>
    <cellStyle name="Nota 2 3 2 2 2 2 4 2 2" xfId="12224"/>
    <cellStyle name="Nota 2 3 2 2 2 2 4 2 3" xfId="21774"/>
    <cellStyle name="Nota 2 3 2 2 2 2 4 3" xfId="6548"/>
    <cellStyle name="Nota 2 3 2 2 2 2 4 3 2" xfId="20066"/>
    <cellStyle name="Nota 2 3 2 2 2 2 4 4" xfId="9994"/>
    <cellStyle name="Nota 2 3 2 2 2 2 4 5" xfId="13860"/>
    <cellStyle name="Nota 2 3 2 2 2 2 5" xfId="4519"/>
    <cellStyle name="Nota 2 3 2 2 2 2 5 2" xfId="8488"/>
    <cellStyle name="Nota 2 3 2 2 2 2 5 2 2" xfId="12456"/>
    <cellStyle name="Nota 2 3 2 2 2 2 5 2 3" xfId="22006"/>
    <cellStyle name="Nota 2 3 2 2 2 2 5 3" xfId="6780"/>
    <cellStyle name="Nota 2 3 2 2 2 2 5 3 2" xfId="20298"/>
    <cellStyle name="Nota 2 3 2 2 2 2 5 4" xfId="10171"/>
    <cellStyle name="Nota 2 3 2 2 2 2 5 5" xfId="13486"/>
    <cellStyle name="Nota 2 3 2 2 2 2 6" xfId="7012"/>
    <cellStyle name="Nota 2 3 2 2 2 2 6 2" xfId="8720"/>
    <cellStyle name="Nota 2 3 2 2 2 2 6 2 2" xfId="12688"/>
    <cellStyle name="Nota 2 3 2 2 2 2 6 2 3" xfId="22238"/>
    <cellStyle name="Nota 2 3 2 2 2 2 6 3" xfId="11146"/>
    <cellStyle name="Nota 2 3 2 2 2 2 6 4" xfId="20530"/>
    <cellStyle name="Nota 2 3 2 2 2 2 7" xfId="6000"/>
    <cellStyle name="Nota 2 3 2 2 2 2 7 2" xfId="10741"/>
    <cellStyle name="Nota 2 3 2 2 2 2 7 3" xfId="19518"/>
    <cellStyle name="Nota 2 3 2 2 2 2 8" xfId="7708"/>
    <cellStyle name="Nota 2 3 2 2 2 2 8 2" xfId="11729"/>
    <cellStyle name="Nota 2 3 2 2 2 2 8 3" xfId="21226"/>
    <cellStyle name="Nota 2 3 2 2 2 2 9" xfId="5194"/>
    <cellStyle name="Nota 2 3 2 2 2 2 9 2" xfId="12888"/>
    <cellStyle name="Nota 2 3 2 2 2 3" xfId="3251"/>
    <cellStyle name="Nota 2 3 2 2 2 3 10" xfId="9381"/>
    <cellStyle name="Nota 2 3 2 2 2 3 11" xfId="18501"/>
    <cellStyle name="Nota 2 3 2 2 2 3 2" xfId="3638"/>
    <cellStyle name="Nota 2 3 2 2 2 3 2 2" xfId="7999"/>
    <cellStyle name="Nota 2 3 2 2 2 3 2 2 2" xfId="11975"/>
    <cellStyle name="Nota 2 3 2 2 2 3 2 2 3" xfId="21517"/>
    <cellStyle name="Nota 2 3 2 2 2 3 2 3" xfId="6291"/>
    <cellStyle name="Nota 2 3 2 2 2 3 2 3 2" xfId="19809"/>
    <cellStyle name="Nota 2 3 2 2 2 3 2 4" xfId="9730"/>
    <cellStyle name="Nota 2 3 2 2 2 3 2 5" xfId="15021"/>
    <cellStyle name="Nota 2 3 2 2 2 3 3" xfId="4021"/>
    <cellStyle name="Nota 2 3 2 2 2 3 3 2" xfId="7066"/>
    <cellStyle name="Nota 2 3 2 2 2 3 3 2 2" xfId="11200"/>
    <cellStyle name="Nota 2 3 2 2 2 3 3 2 3" xfId="20584"/>
    <cellStyle name="Nota 2 3 2 2 2 3 3 3" xfId="5357"/>
    <cellStyle name="Nota 2 3 2 2 2 3 3 3 2" xfId="18875"/>
    <cellStyle name="Nota 2 3 2 2 2 3 3 4" xfId="9940"/>
    <cellStyle name="Nota 2 3 2 2 2 3 3 5" xfId="13970"/>
    <cellStyle name="Nota 2 3 2 2 2 3 4" xfId="4404"/>
    <cellStyle name="Nota 2 3 2 2 2 3 4 2" xfId="8306"/>
    <cellStyle name="Nota 2 3 2 2 2 3 4 2 2" xfId="12274"/>
    <cellStyle name="Nota 2 3 2 2 2 3 4 2 3" xfId="21824"/>
    <cellStyle name="Nota 2 3 2 2 2 3 4 3" xfId="6598"/>
    <cellStyle name="Nota 2 3 2 2 2 3 4 3 2" xfId="20116"/>
    <cellStyle name="Nota 2 3 2 2 2 3 4 4" xfId="10118"/>
    <cellStyle name="Nota 2 3 2 2 2 3 4 5" xfId="13601"/>
    <cellStyle name="Nota 2 3 2 2 2 3 5" xfId="4786"/>
    <cellStyle name="Nota 2 3 2 2 2 3 5 2" xfId="8538"/>
    <cellStyle name="Nota 2 3 2 2 2 3 5 2 2" xfId="12506"/>
    <cellStyle name="Nota 2 3 2 2 2 3 5 2 3" xfId="22056"/>
    <cellStyle name="Nota 2 3 2 2 2 3 5 3" xfId="6830"/>
    <cellStyle name="Nota 2 3 2 2 2 3 5 3 2" xfId="20348"/>
    <cellStyle name="Nota 2 3 2 2 2 3 5 4" xfId="10295"/>
    <cellStyle name="Nota 2 3 2 2 2 3 5 5" xfId="13219"/>
    <cellStyle name="Nota 2 3 2 2 2 3 6" xfId="7062"/>
    <cellStyle name="Nota 2 3 2 2 2 3 6 2" xfId="8770"/>
    <cellStyle name="Nota 2 3 2 2 2 3 6 2 2" xfId="12738"/>
    <cellStyle name="Nota 2 3 2 2 2 3 6 2 3" xfId="22288"/>
    <cellStyle name="Nota 2 3 2 2 2 3 6 3" xfId="11196"/>
    <cellStyle name="Nota 2 3 2 2 2 3 6 4" xfId="20580"/>
    <cellStyle name="Nota 2 3 2 2 2 3 7" xfId="6050"/>
    <cellStyle name="Nota 2 3 2 2 2 3 7 2" xfId="10791"/>
    <cellStyle name="Nota 2 3 2 2 2 3 7 3" xfId="19568"/>
    <cellStyle name="Nota 2 3 2 2 2 3 8" xfId="7758"/>
    <cellStyle name="Nota 2 3 2 2 2 3 8 2" xfId="11779"/>
    <cellStyle name="Nota 2 3 2 2 2 3 8 3" xfId="21276"/>
    <cellStyle name="Nota 2 3 2 2 2 3 9" xfId="5244"/>
    <cellStyle name="Nota 2 3 2 2 2 3 9 2" xfId="12850"/>
    <cellStyle name="Nota 2 3 2 2 2 4" xfId="3308"/>
    <cellStyle name="Nota 2 3 2 2 2 4 2" xfId="3695"/>
    <cellStyle name="Nota 2 3 2 2 2 4 2 2" xfId="16404"/>
    <cellStyle name="Nota 2 3 2 2 2 4 3" xfId="4078"/>
    <cellStyle name="Nota 2 3 2 2 2 4 3 2" xfId="13916"/>
    <cellStyle name="Nota 2 3 2 2 2 4 4" xfId="4461"/>
    <cellStyle name="Nota 2 3 2 2 2 4 4 2" xfId="13544"/>
    <cellStyle name="Nota 2 3 2 2 2 4 5" xfId="4843"/>
    <cellStyle name="Nota 2 3 2 2 2 4 5 2" xfId="13163"/>
    <cellStyle name="Nota 2 3 2 2 2 4 6" xfId="5840"/>
    <cellStyle name="Nota 2 3 2 2 2 4 6 2" xfId="19358"/>
    <cellStyle name="Nota 2 3 2 2 2 4 7" xfId="9438"/>
    <cellStyle name="Nota 2 3 2 2 2 4 8" xfId="17890"/>
    <cellStyle name="Nota 2 3 2 2 2 5" xfId="2926"/>
    <cellStyle name="Nota 2 3 2 2 2 5 2" xfId="7548"/>
    <cellStyle name="Nota 2 3 2 2 2 5 2 2" xfId="21066"/>
    <cellStyle name="Nota 2 3 2 2 2 5 3" xfId="9078"/>
    <cellStyle name="Nota 2 3 2 2 2 5 4" xfId="18525"/>
    <cellStyle name="Nota 2 3 2 2 2 6" xfId="8916"/>
    <cellStyle name="Nota 2 3 2 2 3" xfId="2639"/>
    <cellStyle name="Nota 2 3 2 2 3 2" xfId="2938"/>
    <cellStyle name="Nota 2 3 2 2 3 2 10" xfId="9090"/>
    <cellStyle name="Nota 2 3 2 2 3 2 11" xfId="16083"/>
    <cellStyle name="Nota 2 3 2 2 3 2 2" xfId="3325"/>
    <cellStyle name="Nota 2 3 2 2 3 2 2 2" xfId="7382"/>
    <cellStyle name="Nota 2 3 2 2 3 2 2 2 2" xfId="11468"/>
    <cellStyle name="Nota 2 3 2 2 3 2 2 2 3" xfId="20900"/>
    <cellStyle name="Nota 2 3 2 2 3 2 2 3" xfId="5673"/>
    <cellStyle name="Nota 2 3 2 2 3 2 2 3 2" xfId="19191"/>
    <cellStyle name="Nota 2 3 2 2 3 2 2 4" xfId="9455"/>
    <cellStyle name="Nota 2 3 2 2 3 2 2 5" xfId="18454"/>
    <cellStyle name="Nota 2 3 2 2 3 2 3" xfId="3708"/>
    <cellStyle name="Nota 2 3 2 2 3 2 3 2" xfId="7857"/>
    <cellStyle name="Nota 2 3 2 2 3 2 3 2 2" xfId="11855"/>
    <cellStyle name="Nota 2 3 2 2 3 2 3 2 3" xfId="21375"/>
    <cellStyle name="Nota 2 3 2 2 3 2 3 3" xfId="6149"/>
    <cellStyle name="Nota 2 3 2 2 3 2 3 3 2" xfId="19667"/>
    <cellStyle name="Nota 2 3 2 2 3 2 3 4" xfId="9770"/>
    <cellStyle name="Nota 2 3 2 2 3 2 3 5" xfId="14639"/>
    <cellStyle name="Nota 2 3 2 2 3 2 4" xfId="4091"/>
    <cellStyle name="Nota 2 3 2 2 3 2 4 2" xfId="8212"/>
    <cellStyle name="Nota 2 3 2 2 3 2 4 2 2" xfId="12180"/>
    <cellStyle name="Nota 2 3 2 2 3 2 4 2 3" xfId="21730"/>
    <cellStyle name="Nota 2 3 2 2 3 2 4 3" xfId="6504"/>
    <cellStyle name="Nota 2 3 2 2 3 2 4 3 2" xfId="20022"/>
    <cellStyle name="Nota 2 3 2 2 3 2 4 4" xfId="9948"/>
    <cellStyle name="Nota 2 3 2 2 3 2 4 5" xfId="13903"/>
    <cellStyle name="Nota 2 3 2 2 3 2 5" xfId="4473"/>
    <cellStyle name="Nota 2 3 2 2 3 2 5 2" xfId="8444"/>
    <cellStyle name="Nota 2 3 2 2 3 2 5 2 2" xfId="12412"/>
    <cellStyle name="Nota 2 3 2 2 3 2 5 2 3" xfId="21962"/>
    <cellStyle name="Nota 2 3 2 2 3 2 5 3" xfId="6736"/>
    <cellStyle name="Nota 2 3 2 2 3 2 5 3 2" xfId="20254"/>
    <cellStyle name="Nota 2 3 2 2 3 2 5 4" xfId="10125"/>
    <cellStyle name="Nota 2 3 2 2 3 2 5 5" xfId="13532"/>
    <cellStyle name="Nota 2 3 2 2 3 2 6" xfId="6968"/>
    <cellStyle name="Nota 2 3 2 2 3 2 6 2" xfId="8676"/>
    <cellStyle name="Nota 2 3 2 2 3 2 6 2 2" xfId="12644"/>
    <cellStyle name="Nota 2 3 2 2 3 2 6 2 3" xfId="22194"/>
    <cellStyle name="Nota 2 3 2 2 3 2 6 3" xfId="11102"/>
    <cellStyle name="Nota 2 3 2 2 3 2 6 4" xfId="20486"/>
    <cellStyle name="Nota 2 3 2 2 3 2 7" xfId="5956"/>
    <cellStyle name="Nota 2 3 2 2 3 2 7 2" xfId="10697"/>
    <cellStyle name="Nota 2 3 2 2 3 2 7 3" xfId="19474"/>
    <cellStyle name="Nota 2 3 2 2 3 2 8" xfId="7664"/>
    <cellStyle name="Nota 2 3 2 2 3 2 8 2" xfId="11685"/>
    <cellStyle name="Nota 2 3 2 2 3 2 8 3" xfId="21182"/>
    <cellStyle name="Nota 2 3 2 2 3 2 9" xfId="5147"/>
    <cellStyle name="Nota 2 3 2 2 3 2 9 2" xfId="12923"/>
    <cellStyle name="Nota 2 3 2 2 3 3" xfId="3131"/>
    <cellStyle name="Nota 2 3 2 2 3 3 10" xfId="9261"/>
    <cellStyle name="Nota 2 3 2 2 3 3 11" xfId="16171"/>
    <cellStyle name="Nota 2 3 2 2 3 3 2" xfId="3518"/>
    <cellStyle name="Nota 2 3 2 2 3 3 2 2" xfId="7373"/>
    <cellStyle name="Nota 2 3 2 2 3 3 2 2 2" xfId="11459"/>
    <cellStyle name="Nota 2 3 2 2 3 3 2 2 3" xfId="20891"/>
    <cellStyle name="Nota 2 3 2 2 3 3 2 3" xfId="5664"/>
    <cellStyle name="Nota 2 3 2 2 3 3 2 3 2" xfId="19182"/>
    <cellStyle name="Nota 2 3 2 2 3 3 2 4" xfId="9610"/>
    <cellStyle name="Nota 2 3 2 2 3 3 2 5" xfId="15374"/>
    <cellStyle name="Nota 2 3 2 2 3 3 3" xfId="3901"/>
    <cellStyle name="Nota 2 3 2 2 3 3 3 2" xfId="7110"/>
    <cellStyle name="Nota 2 3 2 2 3 3 3 2 2" xfId="11244"/>
    <cellStyle name="Nota 2 3 2 2 3 3 3 2 3" xfId="20628"/>
    <cellStyle name="Nota 2 3 2 2 3 3 3 3" xfId="5401"/>
    <cellStyle name="Nota 2 3 2 2 3 3 3 3 2" xfId="18919"/>
    <cellStyle name="Nota 2 3 2 2 3 3 3 4" xfId="9824"/>
    <cellStyle name="Nota 2 3 2 2 3 3 3 5" xfId="14087"/>
    <cellStyle name="Nota 2 3 2 2 3 3 4" xfId="4284"/>
    <cellStyle name="Nota 2 3 2 2 3 3 4 2" xfId="8197"/>
    <cellStyle name="Nota 2 3 2 2 3 3 4 2 2" xfId="12165"/>
    <cellStyle name="Nota 2 3 2 2 3 3 4 2 3" xfId="21715"/>
    <cellStyle name="Nota 2 3 2 2 3 3 4 3" xfId="6489"/>
    <cellStyle name="Nota 2 3 2 2 3 3 4 3 2" xfId="20007"/>
    <cellStyle name="Nota 2 3 2 2 3 3 4 4" xfId="10002"/>
    <cellStyle name="Nota 2 3 2 2 3 3 4 5" xfId="13721"/>
    <cellStyle name="Nota 2 3 2 2 3 3 5" xfId="4666"/>
    <cellStyle name="Nota 2 3 2 2 3 3 5 2" xfId="8429"/>
    <cellStyle name="Nota 2 3 2 2 3 3 5 2 2" xfId="12397"/>
    <cellStyle name="Nota 2 3 2 2 3 3 5 2 3" xfId="21947"/>
    <cellStyle name="Nota 2 3 2 2 3 3 5 3" xfId="6721"/>
    <cellStyle name="Nota 2 3 2 2 3 3 5 3 2" xfId="20239"/>
    <cellStyle name="Nota 2 3 2 2 3 3 5 4" xfId="10179"/>
    <cellStyle name="Nota 2 3 2 2 3 3 5 5" xfId="13339"/>
    <cellStyle name="Nota 2 3 2 2 3 3 6" xfId="6953"/>
    <cellStyle name="Nota 2 3 2 2 3 3 6 2" xfId="8661"/>
    <cellStyle name="Nota 2 3 2 2 3 3 6 2 2" xfId="12629"/>
    <cellStyle name="Nota 2 3 2 2 3 3 6 2 3" xfId="22179"/>
    <cellStyle name="Nota 2 3 2 2 3 3 6 3" xfId="11087"/>
    <cellStyle name="Nota 2 3 2 2 3 3 6 4" xfId="20471"/>
    <cellStyle name="Nota 2 3 2 2 3 3 7" xfId="5941"/>
    <cellStyle name="Nota 2 3 2 2 3 3 7 2" xfId="10682"/>
    <cellStyle name="Nota 2 3 2 2 3 3 7 3" xfId="19459"/>
    <cellStyle name="Nota 2 3 2 2 3 3 8" xfId="7649"/>
    <cellStyle name="Nota 2 3 2 2 3 3 8 2" xfId="11670"/>
    <cellStyle name="Nota 2 3 2 2 3 3 8 3" xfId="21167"/>
    <cellStyle name="Nota 2 3 2 2 3 3 9" xfId="5037"/>
    <cellStyle name="Nota 2 3 2 2 3 3 9 2" xfId="12982"/>
    <cellStyle name="Nota 2 3 2 2 3 4" xfId="3073"/>
    <cellStyle name="Nota 2 3 2 2 3 4 2" xfId="3460"/>
    <cellStyle name="Nota 2 3 2 2 3 4 2 2" xfId="16509"/>
    <cellStyle name="Nota 2 3 2 2 3 4 3" xfId="3843"/>
    <cellStyle name="Nota 2 3 2 2 3 4 3 2" xfId="14182"/>
    <cellStyle name="Nota 2 3 2 2 3 4 4" xfId="4226"/>
    <cellStyle name="Nota 2 3 2 2 3 4 4 2" xfId="13779"/>
    <cellStyle name="Nota 2 3 2 2 3 4 5" xfId="4608"/>
    <cellStyle name="Nota 2 3 2 2 3 4 5 2" xfId="13397"/>
    <cellStyle name="Nota 2 3 2 2 3 4 6" xfId="5751"/>
    <cellStyle name="Nota 2 3 2 2 3 4 6 2" xfId="19269"/>
    <cellStyle name="Nota 2 3 2 2 3 4 7" xfId="9213"/>
    <cellStyle name="Nota 2 3 2 2 3 4 8" xfId="16003"/>
    <cellStyle name="Nota 2 3 2 2 3 5" xfId="2839"/>
    <cellStyle name="Nota 2 3 2 2 3 5 2" xfId="7460"/>
    <cellStyle name="Nota 2 3 2 2 3 5 2 2" xfId="20978"/>
    <cellStyle name="Nota 2 3 2 2 3 5 3" xfId="8992"/>
    <cellStyle name="Nota 2 3 2 2 3 5 4" xfId="15001"/>
    <cellStyle name="Nota 2 3 2 2 3 6" xfId="8796"/>
    <cellStyle name="Nota 2 3 2 2 4" xfId="2960"/>
    <cellStyle name="Nota 2 3 2 2 4 10" xfId="9112"/>
    <cellStyle name="Nota 2 3 2 2 4 11" xfId="15340"/>
    <cellStyle name="Nota 2 3 2 2 4 2" xfId="3347"/>
    <cellStyle name="Nota 2 3 2 2 4 2 2" xfId="7348"/>
    <cellStyle name="Nota 2 3 2 2 4 2 2 2" xfId="11434"/>
    <cellStyle name="Nota 2 3 2 2 4 2 2 3" xfId="20866"/>
    <cellStyle name="Nota 2 3 2 2 4 2 3" xfId="5639"/>
    <cellStyle name="Nota 2 3 2 2 4 2 3 2" xfId="19157"/>
    <cellStyle name="Nota 2 3 2 2 4 2 4" xfId="9477"/>
    <cellStyle name="Nota 2 3 2 2 4 2 5" xfId="15028"/>
    <cellStyle name="Nota 2 3 2 2 4 3" xfId="3730"/>
    <cellStyle name="Nota 2 3 2 2 4 3 2" xfId="8011"/>
    <cellStyle name="Nota 2 3 2 2 4 3 2 2" xfId="11987"/>
    <cellStyle name="Nota 2 3 2 2 4 3 2 3" xfId="21529"/>
    <cellStyle name="Nota 2 3 2 2 4 3 3" xfId="6303"/>
    <cellStyle name="Nota 2 3 2 2 4 3 3 2" xfId="19821"/>
    <cellStyle name="Nota 2 3 2 2 4 3 4" xfId="9792"/>
    <cellStyle name="Nota 2 3 2 2 4 3 5" xfId="15590"/>
    <cellStyle name="Nota 2 3 2 2 4 4" xfId="4113"/>
    <cellStyle name="Nota 2 3 2 2 4 4 2" xfId="8126"/>
    <cellStyle name="Nota 2 3 2 2 4 4 2 2" xfId="12094"/>
    <cellStyle name="Nota 2 3 2 2 4 4 2 3" xfId="21644"/>
    <cellStyle name="Nota 2 3 2 2 4 4 3" xfId="6418"/>
    <cellStyle name="Nota 2 3 2 2 4 4 3 2" xfId="19936"/>
    <cellStyle name="Nota 2 3 2 2 4 4 4" xfId="9970"/>
    <cellStyle name="Nota 2 3 2 2 4 4 5" xfId="13881"/>
    <cellStyle name="Nota 2 3 2 2 4 5" xfId="4495"/>
    <cellStyle name="Nota 2 3 2 2 4 5 2" xfId="8358"/>
    <cellStyle name="Nota 2 3 2 2 4 5 2 2" xfId="12326"/>
    <cellStyle name="Nota 2 3 2 2 4 5 2 3" xfId="21876"/>
    <cellStyle name="Nota 2 3 2 2 4 5 3" xfId="6650"/>
    <cellStyle name="Nota 2 3 2 2 4 5 3 2" xfId="20168"/>
    <cellStyle name="Nota 2 3 2 2 4 5 4" xfId="10147"/>
    <cellStyle name="Nota 2 3 2 2 4 5 5" xfId="13510"/>
    <cellStyle name="Nota 2 3 2 2 4 6" xfId="6882"/>
    <cellStyle name="Nota 2 3 2 2 4 6 2" xfId="8590"/>
    <cellStyle name="Nota 2 3 2 2 4 6 2 2" xfId="12558"/>
    <cellStyle name="Nota 2 3 2 2 4 6 2 3" xfId="22108"/>
    <cellStyle name="Nota 2 3 2 2 4 6 3" xfId="11016"/>
    <cellStyle name="Nota 2 3 2 2 4 6 4" xfId="20400"/>
    <cellStyle name="Nota 2 3 2 2 4 7" xfId="5870"/>
    <cellStyle name="Nota 2 3 2 2 4 7 2" xfId="10611"/>
    <cellStyle name="Nota 2 3 2 2 4 7 3" xfId="19388"/>
    <cellStyle name="Nota 2 3 2 2 4 8" xfId="7578"/>
    <cellStyle name="Nota 2 3 2 2 4 8 2" xfId="11599"/>
    <cellStyle name="Nota 2 3 2 2 4 8 3" xfId="21096"/>
    <cellStyle name="Nota 2 3 2 2 4 9" xfId="4960"/>
    <cellStyle name="Nota 2 3 2 2 4 9 2" xfId="13059"/>
    <cellStyle name="Nota 2 3 2 2 5" xfId="3196"/>
    <cellStyle name="Nota 2 3 2 2 5 2" xfId="3583"/>
    <cellStyle name="Nota 2 3 2 2 5 2 2" xfId="5100"/>
    <cellStyle name="Nota 2 3 2 2 5 2 2 2" xfId="12939"/>
    <cellStyle name="Nota 2 3 2 2 5 2 3" xfId="9675"/>
    <cellStyle name="Nota 2 3 2 2 5 2 4" xfId="16692"/>
    <cellStyle name="Nota 2 3 2 2 5 3" xfId="3966"/>
    <cellStyle name="Nota 2 3 2 2 5 3 2" xfId="14025"/>
    <cellStyle name="Nota 2 3 2 2 5 4" xfId="4349"/>
    <cellStyle name="Nota 2 3 2 2 5 4 2" xfId="13656"/>
    <cellStyle name="Nota 2 3 2 2 5 5" xfId="4731"/>
    <cellStyle name="Nota 2 3 2 2 5 5 2" xfId="13274"/>
    <cellStyle name="Nota 2 3 2 2 5 6" xfId="5314"/>
    <cellStyle name="Nota 2 3 2 2 5 6 2" xfId="18832"/>
    <cellStyle name="Nota 2 3 2 2 5 7" xfId="9326"/>
    <cellStyle name="Nota 2 3 2 2 5 8" xfId="15755"/>
    <cellStyle name="Nota 2 3 2 2 6" xfId="3033"/>
    <cellStyle name="Nota 2 3 2 2 6 2" xfId="3420"/>
    <cellStyle name="Nota 2 3 2 2 6 2 2" xfId="7909"/>
    <cellStyle name="Nota 2 3 2 2 6 2 2 2" xfId="21427"/>
    <cellStyle name="Nota 2 3 2 2 6 2 3" xfId="9535"/>
    <cellStyle name="Nota 2 3 2 2 6 2 4" xfId="17829"/>
    <cellStyle name="Nota 2 3 2 2 6 3" xfId="3803"/>
    <cellStyle name="Nota 2 3 2 2 6 3 2" xfId="17297"/>
    <cellStyle name="Nota 2 3 2 2 6 4" xfId="4186"/>
    <cellStyle name="Nota 2 3 2 2 6 4 2" xfId="13819"/>
    <cellStyle name="Nota 2 3 2 2 6 5" xfId="4568"/>
    <cellStyle name="Nota 2 3 2 2 6 5 2" xfId="13437"/>
    <cellStyle name="Nota 2 3 2 2 6 6" xfId="6201"/>
    <cellStyle name="Nota 2 3 2 2 6 6 2" xfId="19719"/>
    <cellStyle name="Nota 2 3 2 2 6 7" xfId="9173"/>
    <cellStyle name="Nota 2 3 2 2 6 8" xfId="18586"/>
    <cellStyle name="Nota 2 3 2 2 7" xfId="6054"/>
    <cellStyle name="Nota 2 3 2 2 7 2" xfId="7762"/>
    <cellStyle name="Nota 2 3 2 2 7 2 2" xfId="11783"/>
    <cellStyle name="Nota 2 3 2 2 7 2 3" xfId="21280"/>
    <cellStyle name="Nota 2 3 2 2 7 3" xfId="10795"/>
    <cellStyle name="Nota 2 3 2 2 7 4" xfId="19572"/>
    <cellStyle name="Nota 2 3 2 2 8" xfId="5415"/>
    <cellStyle name="Nota 2 3 2 2 8 2" xfId="7124"/>
    <cellStyle name="Nota 2 3 2 2 8 2 2" xfId="11258"/>
    <cellStyle name="Nota 2 3 2 2 8 2 3" xfId="20642"/>
    <cellStyle name="Nota 2 3 2 2 8 3" xfId="10432"/>
    <cellStyle name="Nota 2 3 2 2 8 4" xfId="18933"/>
    <cellStyle name="Nota 2 3 2 2 9" xfId="5773"/>
    <cellStyle name="Nota 2 3 2 2 9 2" xfId="10549"/>
    <cellStyle name="Nota 2 3 2 2 9 3" xfId="19291"/>
    <cellStyle name="Nota 2 3 2 3" xfId="2722"/>
    <cellStyle name="Nota 2 3 2 3 2" xfId="2967"/>
    <cellStyle name="Nota 2 3 2 3 2 10" xfId="9119"/>
    <cellStyle name="Nota 2 3 2 3 2 11" xfId="18677"/>
    <cellStyle name="Nota 2 3 2 3 2 2" xfId="3354"/>
    <cellStyle name="Nota 2 3 2 3 2 2 2" xfId="7931"/>
    <cellStyle name="Nota 2 3 2 3 2 2 2 2" xfId="11907"/>
    <cellStyle name="Nota 2 3 2 3 2 2 2 3" xfId="21449"/>
    <cellStyle name="Nota 2 3 2 3 2 2 3" xfId="6223"/>
    <cellStyle name="Nota 2 3 2 3 2 2 3 2" xfId="19741"/>
    <cellStyle name="Nota 2 3 2 3 2 2 4" xfId="9484"/>
    <cellStyle name="Nota 2 3 2 3 2 2 5" xfId="17840"/>
    <cellStyle name="Nota 2 3 2 3 2 3" xfId="3737"/>
    <cellStyle name="Nota 2 3 2 3 2 3 2" xfId="7194"/>
    <cellStyle name="Nota 2 3 2 3 2 3 2 2" xfId="11321"/>
    <cellStyle name="Nota 2 3 2 3 2 3 2 3" xfId="20712"/>
    <cellStyle name="Nota 2 3 2 3 2 3 3" xfId="5485"/>
    <cellStyle name="Nota 2 3 2 3 2 3 3 2" xfId="19003"/>
    <cellStyle name="Nota 2 3 2 3 2 3 4" xfId="9799"/>
    <cellStyle name="Nota 2 3 2 3 2 3 5" xfId="16676"/>
    <cellStyle name="Nota 2 3 2 3 2 4" xfId="4120"/>
    <cellStyle name="Nota 2 3 2 3 2 4 2" xfId="8238"/>
    <cellStyle name="Nota 2 3 2 3 2 4 2 2" xfId="12206"/>
    <cellStyle name="Nota 2 3 2 3 2 4 2 3" xfId="21756"/>
    <cellStyle name="Nota 2 3 2 3 2 4 3" xfId="6530"/>
    <cellStyle name="Nota 2 3 2 3 2 4 3 2" xfId="20048"/>
    <cellStyle name="Nota 2 3 2 3 2 4 4" xfId="9977"/>
    <cellStyle name="Nota 2 3 2 3 2 4 5" xfId="13877"/>
    <cellStyle name="Nota 2 3 2 3 2 5" xfId="4502"/>
    <cellStyle name="Nota 2 3 2 3 2 5 2" xfId="8470"/>
    <cellStyle name="Nota 2 3 2 3 2 5 2 2" xfId="12438"/>
    <cellStyle name="Nota 2 3 2 3 2 5 2 3" xfId="21988"/>
    <cellStyle name="Nota 2 3 2 3 2 5 3" xfId="6762"/>
    <cellStyle name="Nota 2 3 2 3 2 5 3 2" xfId="20280"/>
    <cellStyle name="Nota 2 3 2 3 2 5 4" xfId="10154"/>
    <cellStyle name="Nota 2 3 2 3 2 5 5" xfId="13503"/>
    <cellStyle name="Nota 2 3 2 3 2 6" xfId="6994"/>
    <cellStyle name="Nota 2 3 2 3 2 6 2" xfId="8702"/>
    <cellStyle name="Nota 2 3 2 3 2 6 2 2" xfId="12670"/>
    <cellStyle name="Nota 2 3 2 3 2 6 2 3" xfId="22220"/>
    <cellStyle name="Nota 2 3 2 3 2 6 3" xfId="11128"/>
    <cellStyle name="Nota 2 3 2 3 2 6 4" xfId="20512"/>
    <cellStyle name="Nota 2 3 2 3 2 7" xfId="5982"/>
    <cellStyle name="Nota 2 3 2 3 2 7 2" xfId="10723"/>
    <cellStyle name="Nota 2 3 2 3 2 7 3" xfId="19500"/>
    <cellStyle name="Nota 2 3 2 3 2 8" xfId="7690"/>
    <cellStyle name="Nota 2 3 2 3 2 8 2" xfId="11711"/>
    <cellStyle name="Nota 2 3 2 3 2 8 3" xfId="21208"/>
    <cellStyle name="Nota 2 3 2 3 2 9" xfId="5176"/>
    <cellStyle name="Nota 2 3 2 3 2 9 2" xfId="12906"/>
    <cellStyle name="Nota 2 3 2 3 3" xfId="3212"/>
    <cellStyle name="Nota 2 3 2 3 3 10" xfId="9342"/>
    <cellStyle name="Nota 2 3 2 3 3 11" xfId="17289"/>
    <cellStyle name="Nota 2 3 2 3 3 2" xfId="3599"/>
    <cellStyle name="Nota 2 3 2 3 3 2 2" xfId="7960"/>
    <cellStyle name="Nota 2 3 2 3 3 2 2 2" xfId="11936"/>
    <cellStyle name="Nota 2 3 2 3 3 2 2 3" xfId="21478"/>
    <cellStyle name="Nota 2 3 2 3 3 2 3" xfId="6252"/>
    <cellStyle name="Nota 2 3 2 3 3 2 3 2" xfId="19770"/>
    <cellStyle name="Nota 2 3 2 3 3 2 4" xfId="9691"/>
    <cellStyle name="Nota 2 3 2 3 3 2 5" xfId="17899"/>
    <cellStyle name="Nota 2 3 2 3 3 3" xfId="3982"/>
    <cellStyle name="Nota 2 3 2 3 3 3 2" xfId="7812"/>
    <cellStyle name="Nota 2 3 2 3 3 3 2 2" xfId="11824"/>
    <cellStyle name="Nota 2 3 2 3 3 3 2 3" xfId="21330"/>
    <cellStyle name="Nota 2 3 2 3 3 3 3" xfId="6104"/>
    <cellStyle name="Nota 2 3 2 3 3 3 3 2" xfId="19622"/>
    <cellStyle name="Nota 2 3 2 3 3 3 4" xfId="9901"/>
    <cellStyle name="Nota 2 3 2 3 3 3 5" xfId="14009"/>
    <cellStyle name="Nota 2 3 2 3 3 4" xfId="4365"/>
    <cellStyle name="Nota 2 3 2 3 3 4 2" xfId="8267"/>
    <cellStyle name="Nota 2 3 2 3 3 4 2 2" xfId="12235"/>
    <cellStyle name="Nota 2 3 2 3 3 4 2 3" xfId="21785"/>
    <cellStyle name="Nota 2 3 2 3 3 4 3" xfId="6559"/>
    <cellStyle name="Nota 2 3 2 3 3 4 3 2" xfId="20077"/>
    <cellStyle name="Nota 2 3 2 3 3 4 4" xfId="10079"/>
    <cellStyle name="Nota 2 3 2 3 3 4 5" xfId="13640"/>
    <cellStyle name="Nota 2 3 2 3 3 5" xfId="4747"/>
    <cellStyle name="Nota 2 3 2 3 3 5 2" xfId="8499"/>
    <cellStyle name="Nota 2 3 2 3 3 5 2 2" xfId="12467"/>
    <cellStyle name="Nota 2 3 2 3 3 5 2 3" xfId="22017"/>
    <cellStyle name="Nota 2 3 2 3 3 5 3" xfId="6791"/>
    <cellStyle name="Nota 2 3 2 3 3 5 3 2" xfId="20309"/>
    <cellStyle name="Nota 2 3 2 3 3 5 4" xfId="10256"/>
    <cellStyle name="Nota 2 3 2 3 3 5 5" xfId="13258"/>
    <cellStyle name="Nota 2 3 2 3 3 6" xfId="7023"/>
    <cellStyle name="Nota 2 3 2 3 3 6 2" xfId="8731"/>
    <cellStyle name="Nota 2 3 2 3 3 6 2 2" xfId="12699"/>
    <cellStyle name="Nota 2 3 2 3 3 6 2 3" xfId="22249"/>
    <cellStyle name="Nota 2 3 2 3 3 6 3" xfId="11157"/>
    <cellStyle name="Nota 2 3 2 3 3 6 4" xfId="20541"/>
    <cellStyle name="Nota 2 3 2 3 3 7" xfId="6011"/>
    <cellStyle name="Nota 2 3 2 3 3 7 2" xfId="10752"/>
    <cellStyle name="Nota 2 3 2 3 3 7 3" xfId="19529"/>
    <cellStyle name="Nota 2 3 2 3 3 8" xfId="7719"/>
    <cellStyle name="Nota 2 3 2 3 3 8 2" xfId="11740"/>
    <cellStyle name="Nota 2 3 2 3 3 8 3" xfId="21237"/>
    <cellStyle name="Nota 2 3 2 3 3 9" xfId="5205"/>
    <cellStyle name="Nota 2 3 2 3 3 9 2" xfId="12877"/>
    <cellStyle name="Nota 2 3 2 3 4" xfId="3269"/>
    <cellStyle name="Nota 2 3 2 3 4 2" xfId="3656"/>
    <cellStyle name="Nota 2 3 2 3 4 2 2" xfId="18766"/>
    <cellStyle name="Nota 2 3 2 3 4 3" xfId="4039"/>
    <cellStyle name="Nota 2 3 2 3 4 3 2" xfId="13952"/>
    <cellStyle name="Nota 2 3 2 3 4 4" xfId="4422"/>
    <cellStyle name="Nota 2 3 2 3 4 4 2" xfId="13583"/>
    <cellStyle name="Nota 2 3 2 3 4 5" xfId="4804"/>
    <cellStyle name="Nota 2 3 2 3 4 5 2" xfId="13202"/>
    <cellStyle name="Nota 2 3 2 3 4 6" xfId="5790"/>
    <cellStyle name="Nota 2 3 2 3 4 6 2" xfId="19308"/>
    <cellStyle name="Nota 2 3 2 3 4 7" xfId="9399"/>
    <cellStyle name="Nota 2 3 2 3 4 8" xfId="14821"/>
    <cellStyle name="Nota 2 3 2 3 5" xfId="2887"/>
    <cellStyle name="Nota 2 3 2 3 5 2" xfId="7498"/>
    <cellStyle name="Nota 2 3 2 3 5 2 2" xfId="21016"/>
    <cellStyle name="Nota 2 3 2 3 5 3" xfId="9039"/>
    <cellStyle name="Nota 2 3 2 3 5 4" xfId="14100"/>
    <cellStyle name="Nota 2 3 2 3 6" xfId="8877"/>
    <cellStyle name="Nota 2 3 2 4" xfId="2681"/>
    <cellStyle name="Nota 2 3 2 4 2" xfId="2739"/>
    <cellStyle name="Nota 2 3 2 4 2 2" xfId="2974"/>
    <cellStyle name="Nota 2 3 2 4 2 2 10" xfId="9126"/>
    <cellStyle name="Nota 2 3 2 4 2 2 11" xfId="15431"/>
    <cellStyle name="Nota 2 3 2 4 2 2 2" xfId="3361"/>
    <cellStyle name="Nota 2 3 2 4 2 2 2 2" xfId="7938"/>
    <cellStyle name="Nota 2 3 2 4 2 2 2 2 2" xfId="11914"/>
    <cellStyle name="Nota 2 3 2 4 2 2 2 2 3" xfId="21456"/>
    <cellStyle name="Nota 2 3 2 4 2 2 2 3" xfId="6230"/>
    <cellStyle name="Nota 2 3 2 4 2 2 2 3 2" xfId="19748"/>
    <cellStyle name="Nota 2 3 2 4 2 2 2 4" xfId="9491"/>
    <cellStyle name="Nota 2 3 2 4 2 2 2 5" xfId="15578"/>
    <cellStyle name="Nota 2 3 2 4 2 2 3" xfId="3744"/>
    <cellStyle name="Nota 2 3 2 4 2 2 3 2" xfId="7076"/>
    <cellStyle name="Nota 2 3 2 4 2 2 3 2 2" xfId="11210"/>
    <cellStyle name="Nota 2 3 2 4 2 2 3 2 3" xfId="20594"/>
    <cellStyle name="Nota 2 3 2 4 2 2 3 3" xfId="5367"/>
    <cellStyle name="Nota 2 3 2 4 2 2 3 3 2" xfId="18885"/>
    <cellStyle name="Nota 2 3 2 4 2 2 3 4" xfId="9806"/>
    <cellStyle name="Nota 2 3 2 4 2 2 3 5" xfId="18388"/>
    <cellStyle name="Nota 2 3 2 4 2 2 4" xfId="4127"/>
    <cellStyle name="Nota 2 3 2 4 2 2 4 2" xfId="8245"/>
    <cellStyle name="Nota 2 3 2 4 2 2 4 2 2" xfId="12213"/>
    <cellStyle name="Nota 2 3 2 4 2 2 4 2 3" xfId="21763"/>
    <cellStyle name="Nota 2 3 2 4 2 2 4 3" xfId="6537"/>
    <cellStyle name="Nota 2 3 2 4 2 2 4 3 2" xfId="20055"/>
    <cellStyle name="Nota 2 3 2 4 2 2 4 4" xfId="9984"/>
    <cellStyle name="Nota 2 3 2 4 2 2 4 5" xfId="12822"/>
    <cellStyle name="Nota 2 3 2 4 2 2 5" xfId="4509"/>
    <cellStyle name="Nota 2 3 2 4 2 2 5 2" xfId="8477"/>
    <cellStyle name="Nota 2 3 2 4 2 2 5 2 2" xfId="12445"/>
    <cellStyle name="Nota 2 3 2 4 2 2 5 2 3" xfId="21995"/>
    <cellStyle name="Nota 2 3 2 4 2 2 5 3" xfId="6769"/>
    <cellStyle name="Nota 2 3 2 4 2 2 5 3 2" xfId="20287"/>
    <cellStyle name="Nota 2 3 2 4 2 2 5 4" xfId="10161"/>
    <cellStyle name="Nota 2 3 2 4 2 2 5 5" xfId="13496"/>
    <cellStyle name="Nota 2 3 2 4 2 2 6" xfId="7001"/>
    <cellStyle name="Nota 2 3 2 4 2 2 6 2" xfId="8709"/>
    <cellStyle name="Nota 2 3 2 4 2 2 6 2 2" xfId="12677"/>
    <cellStyle name="Nota 2 3 2 4 2 2 6 2 3" xfId="22227"/>
    <cellStyle name="Nota 2 3 2 4 2 2 6 3" xfId="11135"/>
    <cellStyle name="Nota 2 3 2 4 2 2 6 4" xfId="20519"/>
    <cellStyle name="Nota 2 3 2 4 2 2 7" xfId="5989"/>
    <cellStyle name="Nota 2 3 2 4 2 2 7 2" xfId="10730"/>
    <cellStyle name="Nota 2 3 2 4 2 2 7 3" xfId="19507"/>
    <cellStyle name="Nota 2 3 2 4 2 2 8" xfId="7697"/>
    <cellStyle name="Nota 2 3 2 4 2 2 8 2" xfId="11718"/>
    <cellStyle name="Nota 2 3 2 4 2 2 8 3" xfId="21215"/>
    <cellStyle name="Nota 2 3 2 4 2 2 9" xfId="5183"/>
    <cellStyle name="Nota 2 3 2 4 2 2 9 2" xfId="12899"/>
    <cellStyle name="Nota 2 3 2 4 2 3" xfId="3229"/>
    <cellStyle name="Nota 2 3 2 4 2 3 10" xfId="9359"/>
    <cellStyle name="Nota 2 3 2 4 2 3 11" xfId="18036"/>
    <cellStyle name="Nota 2 3 2 4 2 3 2" xfId="3616"/>
    <cellStyle name="Nota 2 3 2 4 2 3 2 2" xfId="7977"/>
    <cellStyle name="Nota 2 3 2 4 2 3 2 2 2" xfId="11953"/>
    <cellStyle name="Nota 2 3 2 4 2 3 2 2 3" xfId="21495"/>
    <cellStyle name="Nota 2 3 2 4 2 3 2 3" xfId="6269"/>
    <cellStyle name="Nota 2 3 2 4 2 3 2 3 2" xfId="19787"/>
    <cellStyle name="Nota 2 3 2 4 2 3 2 4" xfId="9708"/>
    <cellStyle name="Nota 2 3 2 4 2 3 2 5" xfId="18433"/>
    <cellStyle name="Nota 2 3 2 4 2 3 3" xfId="3999"/>
    <cellStyle name="Nota 2 3 2 4 2 3 3 2" xfId="7089"/>
    <cellStyle name="Nota 2 3 2 4 2 3 3 2 2" xfId="11223"/>
    <cellStyle name="Nota 2 3 2 4 2 3 3 2 3" xfId="20607"/>
    <cellStyle name="Nota 2 3 2 4 2 3 3 3" xfId="5380"/>
    <cellStyle name="Nota 2 3 2 4 2 3 3 3 2" xfId="18898"/>
    <cellStyle name="Nota 2 3 2 4 2 3 3 4" xfId="9918"/>
    <cellStyle name="Nota 2 3 2 4 2 3 3 5" xfId="13992"/>
    <cellStyle name="Nota 2 3 2 4 2 3 4" xfId="4382"/>
    <cellStyle name="Nota 2 3 2 4 2 3 4 2" xfId="8284"/>
    <cellStyle name="Nota 2 3 2 4 2 3 4 2 2" xfId="12252"/>
    <cellStyle name="Nota 2 3 2 4 2 3 4 2 3" xfId="21802"/>
    <cellStyle name="Nota 2 3 2 4 2 3 4 3" xfId="6576"/>
    <cellStyle name="Nota 2 3 2 4 2 3 4 3 2" xfId="20094"/>
    <cellStyle name="Nota 2 3 2 4 2 3 4 4" xfId="10096"/>
    <cellStyle name="Nota 2 3 2 4 2 3 4 5" xfId="13623"/>
    <cellStyle name="Nota 2 3 2 4 2 3 5" xfId="4764"/>
    <cellStyle name="Nota 2 3 2 4 2 3 5 2" xfId="8516"/>
    <cellStyle name="Nota 2 3 2 4 2 3 5 2 2" xfId="12484"/>
    <cellStyle name="Nota 2 3 2 4 2 3 5 2 3" xfId="22034"/>
    <cellStyle name="Nota 2 3 2 4 2 3 5 3" xfId="6808"/>
    <cellStyle name="Nota 2 3 2 4 2 3 5 3 2" xfId="20326"/>
    <cellStyle name="Nota 2 3 2 4 2 3 5 4" xfId="10273"/>
    <cellStyle name="Nota 2 3 2 4 2 3 5 5" xfId="13241"/>
    <cellStyle name="Nota 2 3 2 4 2 3 6" xfId="7040"/>
    <cellStyle name="Nota 2 3 2 4 2 3 6 2" xfId="8748"/>
    <cellStyle name="Nota 2 3 2 4 2 3 6 2 2" xfId="12716"/>
    <cellStyle name="Nota 2 3 2 4 2 3 6 2 3" xfId="22266"/>
    <cellStyle name="Nota 2 3 2 4 2 3 6 3" xfId="11174"/>
    <cellStyle name="Nota 2 3 2 4 2 3 6 4" xfId="20558"/>
    <cellStyle name="Nota 2 3 2 4 2 3 7" xfId="6028"/>
    <cellStyle name="Nota 2 3 2 4 2 3 7 2" xfId="10769"/>
    <cellStyle name="Nota 2 3 2 4 2 3 7 3" xfId="19546"/>
    <cellStyle name="Nota 2 3 2 4 2 3 8" xfId="7736"/>
    <cellStyle name="Nota 2 3 2 4 2 3 8 2" xfId="11757"/>
    <cellStyle name="Nota 2 3 2 4 2 3 8 3" xfId="21254"/>
    <cellStyle name="Nota 2 3 2 4 2 3 9" xfId="5222"/>
    <cellStyle name="Nota 2 3 2 4 2 3 9 2" xfId="12872"/>
    <cellStyle name="Nota 2 3 2 4 2 4" xfId="3286"/>
    <cellStyle name="Nota 2 3 2 4 2 4 2" xfId="3673"/>
    <cellStyle name="Nota 2 3 2 4 2 4 2 2" xfId="16697"/>
    <cellStyle name="Nota 2 3 2 4 2 4 3" xfId="4056"/>
    <cellStyle name="Nota 2 3 2 4 2 4 3 2" xfId="12743"/>
    <cellStyle name="Nota 2 3 2 4 2 4 4" xfId="4439"/>
    <cellStyle name="Nota 2 3 2 4 2 4 4 2" xfId="13566"/>
    <cellStyle name="Nota 2 3 2 4 2 4 5" xfId="4821"/>
    <cellStyle name="Nota 2 3 2 4 2 4 5 2" xfId="13185"/>
    <cellStyle name="Nota 2 3 2 4 2 4 6" xfId="5857"/>
    <cellStyle name="Nota 2 3 2 4 2 4 6 2" xfId="19375"/>
    <cellStyle name="Nota 2 3 2 4 2 4 7" xfId="9416"/>
    <cellStyle name="Nota 2 3 2 4 2 4 8" xfId="17755"/>
    <cellStyle name="Nota 2 3 2 4 2 5" xfId="2904"/>
    <cellStyle name="Nota 2 3 2 4 2 5 2" xfId="7565"/>
    <cellStyle name="Nota 2 3 2 4 2 5 2 2" xfId="21083"/>
    <cellStyle name="Nota 2 3 2 4 2 5 3" xfId="9056"/>
    <cellStyle name="Nota 2 3 2 4 2 5 4" xfId="15102"/>
    <cellStyle name="Nota 2 3 2 4 2 6" xfId="8894"/>
    <cellStyle name="Nota 2 3 2 4 3" xfId="2950"/>
    <cellStyle name="Nota 2 3 2 4 3 10" xfId="9102"/>
    <cellStyle name="Nota 2 3 2 4 3 11" xfId="18105"/>
    <cellStyle name="Nota 2 3 2 4 3 2" xfId="3337"/>
    <cellStyle name="Nota 2 3 2 4 3 2 2" xfId="5071"/>
    <cellStyle name="Nota 2 3 2 4 3 2 2 2" xfId="10323"/>
    <cellStyle name="Nota 2 3 2 4 3 2 2 3" xfId="12961"/>
    <cellStyle name="Nota 2 3 2 4 3 2 3" xfId="5296"/>
    <cellStyle name="Nota 2 3 2 4 3 2 3 2" xfId="18814"/>
    <cellStyle name="Nota 2 3 2 4 3 2 4" xfId="9467"/>
    <cellStyle name="Nota 2 3 2 4 3 2 5" xfId="18761"/>
    <cellStyle name="Nota 2 3 2 4 3 3" xfId="3720"/>
    <cellStyle name="Nota 2 3 2 4 3 3 2" xfId="7792"/>
    <cellStyle name="Nota 2 3 2 4 3 3 2 2" xfId="11808"/>
    <cellStyle name="Nota 2 3 2 4 3 3 2 3" xfId="21310"/>
    <cellStyle name="Nota 2 3 2 4 3 3 3" xfId="6084"/>
    <cellStyle name="Nota 2 3 2 4 3 3 3 2" xfId="19602"/>
    <cellStyle name="Nota 2 3 2 4 3 3 4" xfId="9782"/>
    <cellStyle name="Nota 2 3 2 4 3 3 5" xfId="16295"/>
    <cellStyle name="Nota 2 3 2 4 3 4" xfId="4103"/>
    <cellStyle name="Nota 2 3 2 4 3 4 2" xfId="8224"/>
    <cellStyle name="Nota 2 3 2 4 3 4 2 2" xfId="12192"/>
    <cellStyle name="Nota 2 3 2 4 3 4 2 3" xfId="21742"/>
    <cellStyle name="Nota 2 3 2 4 3 4 3" xfId="6516"/>
    <cellStyle name="Nota 2 3 2 4 3 4 3 2" xfId="20034"/>
    <cellStyle name="Nota 2 3 2 4 3 4 4" xfId="9960"/>
    <cellStyle name="Nota 2 3 2 4 3 4 5" xfId="13891"/>
    <cellStyle name="Nota 2 3 2 4 3 5" xfId="4485"/>
    <cellStyle name="Nota 2 3 2 4 3 5 2" xfId="8456"/>
    <cellStyle name="Nota 2 3 2 4 3 5 2 2" xfId="12424"/>
    <cellStyle name="Nota 2 3 2 4 3 5 2 3" xfId="21974"/>
    <cellStyle name="Nota 2 3 2 4 3 5 3" xfId="6748"/>
    <cellStyle name="Nota 2 3 2 4 3 5 3 2" xfId="20266"/>
    <cellStyle name="Nota 2 3 2 4 3 5 4" xfId="10137"/>
    <cellStyle name="Nota 2 3 2 4 3 5 5" xfId="13520"/>
    <cellStyle name="Nota 2 3 2 4 3 6" xfId="6980"/>
    <cellStyle name="Nota 2 3 2 4 3 6 2" xfId="8688"/>
    <cellStyle name="Nota 2 3 2 4 3 6 2 2" xfId="12656"/>
    <cellStyle name="Nota 2 3 2 4 3 6 2 3" xfId="22206"/>
    <cellStyle name="Nota 2 3 2 4 3 6 3" xfId="11114"/>
    <cellStyle name="Nota 2 3 2 4 3 6 4" xfId="20498"/>
    <cellStyle name="Nota 2 3 2 4 3 7" xfId="5968"/>
    <cellStyle name="Nota 2 3 2 4 3 7 2" xfId="10709"/>
    <cellStyle name="Nota 2 3 2 4 3 7 3" xfId="19486"/>
    <cellStyle name="Nota 2 3 2 4 3 8" xfId="7676"/>
    <cellStyle name="Nota 2 3 2 4 3 8 2" xfId="11697"/>
    <cellStyle name="Nota 2 3 2 4 3 8 3" xfId="21194"/>
    <cellStyle name="Nota 2 3 2 4 3 9" xfId="5161"/>
    <cellStyle name="Nota 2 3 2 4 3 9 2" xfId="12921"/>
    <cellStyle name="Nota 2 3 2 4 4" xfId="3172"/>
    <cellStyle name="Nota 2 3 2 4 4 10" xfId="9302"/>
    <cellStyle name="Nota 2 3 2 4 4 11" xfId="16221"/>
    <cellStyle name="Nota 2 3 2 4 4 2" xfId="3559"/>
    <cellStyle name="Nota 2 3 2 4 4 2 2" xfId="7429"/>
    <cellStyle name="Nota 2 3 2 4 4 2 2 2" xfId="11490"/>
    <cellStyle name="Nota 2 3 2 4 4 2 2 3" xfId="20947"/>
    <cellStyle name="Nota 2 3 2 4 4 2 3" xfId="5720"/>
    <cellStyle name="Nota 2 3 2 4 4 2 3 2" xfId="19238"/>
    <cellStyle name="Nota 2 3 2 4 4 2 4" xfId="9651"/>
    <cellStyle name="Nota 2 3 2 4 4 2 5" xfId="15356"/>
    <cellStyle name="Nota 2 3 2 4 4 3" xfId="3942"/>
    <cellStyle name="Nota 2 3 2 4 4 3 2" xfId="7810"/>
    <cellStyle name="Nota 2 3 2 4 4 3 2 2" xfId="11822"/>
    <cellStyle name="Nota 2 3 2 4 4 3 2 3" xfId="21328"/>
    <cellStyle name="Nota 2 3 2 4 4 3 3" xfId="6102"/>
    <cellStyle name="Nota 2 3 2 4 4 3 3 2" xfId="19620"/>
    <cellStyle name="Nota 2 3 2 4 4 3 4" xfId="9865"/>
    <cellStyle name="Nota 2 3 2 4 4 3 5" xfId="14049"/>
    <cellStyle name="Nota 2 3 2 4 4 4" xfId="4325"/>
    <cellStyle name="Nota 2 3 2 4 4 4 2" xfId="8168"/>
    <cellStyle name="Nota 2 3 2 4 4 4 2 2" xfId="12136"/>
    <cellStyle name="Nota 2 3 2 4 4 4 2 3" xfId="21686"/>
    <cellStyle name="Nota 2 3 2 4 4 4 3" xfId="6460"/>
    <cellStyle name="Nota 2 3 2 4 4 4 3 2" xfId="19978"/>
    <cellStyle name="Nota 2 3 2 4 4 4 4" xfId="10043"/>
    <cellStyle name="Nota 2 3 2 4 4 4 5" xfId="13680"/>
    <cellStyle name="Nota 2 3 2 4 4 5" xfId="4707"/>
    <cellStyle name="Nota 2 3 2 4 4 5 2" xfId="8400"/>
    <cellStyle name="Nota 2 3 2 4 4 5 2 2" xfId="12368"/>
    <cellStyle name="Nota 2 3 2 4 4 5 2 3" xfId="21918"/>
    <cellStyle name="Nota 2 3 2 4 4 5 3" xfId="6692"/>
    <cellStyle name="Nota 2 3 2 4 4 5 3 2" xfId="20210"/>
    <cellStyle name="Nota 2 3 2 4 4 5 4" xfId="10220"/>
    <cellStyle name="Nota 2 3 2 4 4 5 5" xfId="13298"/>
    <cellStyle name="Nota 2 3 2 4 4 6" xfId="6924"/>
    <cellStyle name="Nota 2 3 2 4 4 6 2" xfId="8632"/>
    <cellStyle name="Nota 2 3 2 4 4 6 2 2" xfId="12600"/>
    <cellStyle name="Nota 2 3 2 4 4 6 2 3" xfId="22150"/>
    <cellStyle name="Nota 2 3 2 4 4 6 3" xfId="11058"/>
    <cellStyle name="Nota 2 3 2 4 4 6 4" xfId="20442"/>
    <cellStyle name="Nota 2 3 2 4 4 7" xfId="5912"/>
    <cellStyle name="Nota 2 3 2 4 4 7 2" xfId="10653"/>
    <cellStyle name="Nota 2 3 2 4 4 7 3" xfId="19430"/>
    <cellStyle name="Nota 2 3 2 4 4 8" xfId="7620"/>
    <cellStyle name="Nota 2 3 2 4 4 8 2" xfId="11641"/>
    <cellStyle name="Nota 2 3 2 4 4 8 3" xfId="21138"/>
    <cellStyle name="Nota 2 3 2 4 4 9" xfId="5008"/>
    <cellStyle name="Nota 2 3 2 4 4 9 2" xfId="13011"/>
    <cellStyle name="Nota 2 3 2 4 5" xfId="3050"/>
    <cellStyle name="Nota 2 3 2 4 5 2" xfId="3437"/>
    <cellStyle name="Nota 2 3 2 4 5 2 2" xfId="18336"/>
    <cellStyle name="Nota 2 3 2 4 5 3" xfId="3820"/>
    <cellStyle name="Nota 2 3 2 4 5 3 2" xfId="15834"/>
    <cellStyle name="Nota 2 3 2 4 5 4" xfId="4203"/>
    <cellStyle name="Nota 2 3 2 4 5 4 2" xfId="13802"/>
    <cellStyle name="Nota 2 3 2 4 5 5" xfId="4585"/>
    <cellStyle name="Nota 2 3 2 4 5 5 2" xfId="13420"/>
    <cellStyle name="Nota 2 3 2 4 5 6" xfId="5818"/>
    <cellStyle name="Nota 2 3 2 4 5 6 2" xfId="19336"/>
    <cellStyle name="Nota 2 3 2 4 5 7" xfId="9190"/>
    <cellStyle name="Nota 2 3 2 4 5 8" xfId="18149"/>
    <cellStyle name="Nota 2 3 2 4 6" xfId="2881"/>
    <cellStyle name="Nota 2 3 2 4 6 2" xfId="7526"/>
    <cellStyle name="Nota 2 3 2 4 6 2 2" xfId="21044"/>
    <cellStyle name="Nota 2 3 2 4 6 3" xfId="9033"/>
    <cellStyle name="Nota 2 3 2 4 6 4" xfId="15838"/>
    <cellStyle name="Nota 2 3 2 4 7" xfId="8837"/>
    <cellStyle name="Nota 2 3 2 4 8" xfId="16160"/>
    <cellStyle name="Nota 2 3 2 5" xfId="2824"/>
    <cellStyle name="Nota 2 3 2 5 10" xfId="8977"/>
    <cellStyle name="Nota 2 3 2 5 11" xfId="15284"/>
    <cellStyle name="Nota 2 3 2 5 2" xfId="2778"/>
    <cellStyle name="Nota 2 3 2 5 2 2" xfId="7292"/>
    <cellStyle name="Nota 2 3 2 5 2 2 2" xfId="11397"/>
    <cellStyle name="Nota 2 3 2 5 2 2 3" xfId="20810"/>
    <cellStyle name="Nota 2 3 2 5 2 3" xfId="5583"/>
    <cellStyle name="Nota 2 3 2 5 2 3 2" xfId="19101"/>
    <cellStyle name="Nota 2 3 2 5 2 4" xfId="8933"/>
    <cellStyle name="Nota 2 3 2 5 2 5" xfId="17042"/>
    <cellStyle name="Nota 2 3 2 5 3" xfId="2796"/>
    <cellStyle name="Nota 2 3 2 5 3 2" xfId="7105"/>
    <cellStyle name="Nota 2 3 2 5 3 2 2" xfId="11239"/>
    <cellStyle name="Nota 2 3 2 5 3 2 3" xfId="20623"/>
    <cellStyle name="Nota 2 3 2 5 3 3" xfId="5396"/>
    <cellStyle name="Nota 2 3 2 5 3 3 2" xfId="18914"/>
    <cellStyle name="Nota 2 3 2 5 3 4" xfId="8951"/>
    <cellStyle name="Nota 2 3 2 5 3 5" xfId="15989"/>
    <cellStyle name="Nota 2 3 2 5 4" xfId="2815"/>
    <cellStyle name="Nota 2 3 2 5 4 2" xfId="8206"/>
    <cellStyle name="Nota 2 3 2 5 4 2 2" xfId="12174"/>
    <cellStyle name="Nota 2 3 2 5 4 2 3" xfId="21724"/>
    <cellStyle name="Nota 2 3 2 5 4 3" xfId="6498"/>
    <cellStyle name="Nota 2 3 2 5 4 3 2" xfId="20016"/>
    <cellStyle name="Nota 2 3 2 5 4 4" xfId="8970"/>
    <cellStyle name="Nota 2 3 2 5 4 5" xfId="17981"/>
    <cellStyle name="Nota 2 3 2 5 5" xfId="2790"/>
    <cellStyle name="Nota 2 3 2 5 5 2" xfId="8438"/>
    <cellStyle name="Nota 2 3 2 5 5 2 2" xfId="12406"/>
    <cellStyle name="Nota 2 3 2 5 5 2 3" xfId="21956"/>
    <cellStyle name="Nota 2 3 2 5 5 3" xfId="6730"/>
    <cellStyle name="Nota 2 3 2 5 5 3 2" xfId="20248"/>
    <cellStyle name="Nota 2 3 2 5 5 4" xfId="8945"/>
    <cellStyle name="Nota 2 3 2 5 5 5" xfId="16567"/>
    <cellStyle name="Nota 2 3 2 5 6" xfId="6962"/>
    <cellStyle name="Nota 2 3 2 5 6 2" xfId="8670"/>
    <cellStyle name="Nota 2 3 2 5 6 2 2" xfId="12638"/>
    <cellStyle name="Nota 2 3 2 5 6 2 3" xfId="22188"/>
    <cellStyle name="Nota 2 3 2 5 6 3" xfId="11096"/>
    <cellStyle name="Nota 2 3 2 5 6 4" xfId="20480"/>
    <cellStyle name="Nota 2 3 2 5 7" xfId="5950"/>
    <cellStyle name="Nota 2 3 2 5 7 2" xfId="10691"/>
    <cellStyle name="Nota 2 3 2 5 7 3" xfId="19468"/>
    <cellStyle name="Nota 2 3 2 5 8" xfId="7658"/>
    <cellStyle name="Nota 2 3 2 5 8 2" xfId="11679"/>
    <cellStyle name="Nota 2 3 2 5 8 3" xfId="21176"/>
    <cellStyle name="Nota 2 3 2 5 9" xfId="5051"/>
    <cellStyle name="Nota 2 3 2 5 9 2" xfId="12970"/>
    <cellStyle name="Nota 2 3 2 6" xfId="2933"/>
    <cellStyle name="Nota 2 3 2 6 2" xfId="3320"/>
    <cellStyle name="Nota 2 3 2 6 2 2" xfId="7420"/>
    <cellStyle name="Nota 2 3 2 6 2 2 2" xfId="20938"/>
    <cellStyle name="Nota 2 3 2 6 2 3" xfId="9450"/>
    <cellStyle name="Nota 2 3 2 6 2 4" xfId="17504"/>
    <cellStyle name="Nota 2 3 2 6 3" xfId="3703"/>
    <cellStyle name="Nota 2 3 2 6 3 2" xfId="15743"/>
    <cellStyle name="Nota 2 3 2 6 4" xfId="4086"/>
    <cellStyle name="Nota 2 3 2 6 4 2" xfId="13908"/>
    <cellStyle name="Nota 2 3 2 6 5" xfId="4468"/>
    <cellStyle name="Nota 2 3 2 6 5 2" xfId="13537"/>
    <cellStyle name="Nota 2 3 2 6 6" xfId="5711"/>
    <cellStyle name="Nota 2 3 2 6 6 2" xfId="19229"/>
    <cellStyle name="Nota 2 3 2 6 7" xfId="9085"/>
    <cellStyle name="Nota 2 3 2 6 8" xfId="15188"/>
    <cellStyle name="Nota 2 3 2 7" xfId="3109"/>
    <cellStyle name="Nota 2 3 2 7 2" xfId="3496"/>
    <cellStyle name="Nota 2 3 2 7 2 2" xfId="7902"/>
    <cellStyle name="Nota 2 3 2 7 2 2 2" xfId="21420"/>
    <cellStyle name="Nota 2 3 2 7 2 3" xfId="9589"/>
    <cellStyle name="Nota 2 3 2 7 2 4" xfId="17295"/>
    <cellStyle name="Nota 2 3 2 7 3" xfId="3879"/>
    <cellStyle name="Nota 2 3 2 7 3 2" xfId="14171"/>
    <cellStyle name="Nota 2 3 2 7 4" xfId="4262"/>
    <cellStyle name="Nota 2 3 2 7 4 2" xfId="13743"/>
    <cellStyle name="Nota 2 3 2 7 5" xfId="4644"/>
    <cellStyle name="Nota 2 3 2 7 5 2" xfId="13361"/>
    <cellStyle name="Nota 2 3 2 7 6" xfId="6194"/>
    <cellStyle name="Nota 2 3 2 7 6 2" xfId="19712"/>
    <cellStyle name="Nota 2 3 2 7 7" xfId="9240"/>
    <cellStyle name="Nota 2 3 2 7 8" xfId="15452"/>
    <cellStyle name="Nota 2 3 2 8" xfId="3094"/>
    <cellStyle name="Nota 2 3 2 8 2" xfId="3481"/>
    <cellStyle name="Nota 2 3 2 8 2 2" xfId="5095"/>
    <cellStyle name="Nota 2 3 2 8 2 2 2" xfId="12943"/>
    <cellStyle name="Nota 2 3 2 8 2 3" xfId="9576"/>
    <cellStyle name="Nota 2 3 2 8 2 4" xfId="17158"/>
    <cellStyle name="Nota 2 3 2 8 3" xfId="3864"/>
    <cellStyle name="Nota 2 3 2 8 3 2" xfId="14176"/>
    <cellStyle name="Nota 2 3 2 8 4" xfId="4247"/>
    <cellStyle name="Nota 2 3 2 8 4 2" xfId="13758"/>
    <cellStyle name="Nota 2 3 2 8 5" xfId="4629"/>
    <cellStyle name="Nota 2 3 2 8 5 2" xfId="13376"/>
    <cellStyle name="Nota 2 3 2 8 6" xfId="5319"/>
    <cellStyle name="Nota 2 3 2 8 6 2" xfId="18837"/>
    <cellStyle name="Nota 2 3 2 8 7" xfId="9227"/>
    <cellStyle name="Nota 2 3 2 8 8" xfId="15627"/>
    <cellStyle name="Nota 2 3 2 9" xfId="6186"/>
    <cellStyle name="Nota 2 3 2 9 2" xfId="7894"/>
    <cellStyle name="Nota 2 3 2 9 2 2" xfId="11881"/>
    <cellStyle name="Nota 2 3 2 9 2 3" xfId="21412"/>
    <cellStyle name="Nota 2 3 2 9 3" xfId="10838"/>
    <cellStyle name="Nota 2 3 2 9 4" xfId="19704"/>
    <cellStyle name="Nota 2 3 3" xfId="2696"/>
    <cellStyle name="Nota 2 3 3 10" xfId="5753"/>
    <cellStyle name="Nota 2 3 3 10 2" xfId="10533"/>
    <cellStyle name="Nota 2 3 3 10 3" xfId="19271"/>
    <cellStyle name="Nota 2 3 3 11" xfId="7462"/>
    <cellStyle name="Nota 2 3 3 11 2" xfId="11520"/>
    <cellStyle name="Nota 2 3 3 11 3" xfId="20980"/>
    <cellStyle name="Nota 2 3 3 12" xfId="4883"/>
    <cellStyle name="Nota 2 3 3 12 2" xfId="13123"/>
    <cellStyle name="Nota 2 3 3 13" xfId="8851"/>
    <cellStyle name="Nota 2 3 3 14" xfId="15298"/>
    <cellStyle name="Nota 2 3 3 2" xfId="2753"/>
    <cellStyle name="Nota 2 3 3 2 2" xfId="2978"/>
    <cellStyle name="Nota 2 3 3 2 2 10" xfId="9130"/>
    <cellStyle name="Nota 2 3 3 2 2 11" xfId="16442"/>
    <cellStyle name="Nota 2 3 3 2 2 2" xfId="3365"/>
    <cellStyle name="Nota 2 3 3 2 2 2 2" xfId="7943"/>
    <cellStyle name="Nota 2 3 3 2 2 2 2 2" xfId="11919"/>
    <cellStyle name="Nota 2 3 3 2 2 2 2 3" xfId="21461"/>
    <cellStyle name="Nota 2 3 3 2 2 2 3" xfId="6235"/>
    <cellStyle name="Nota 2 3 3 2 2 2 3 2" xfId="19753"/>
    <cellStyle name="Nota 2 3 3 2 2 2 4" xfId="9495"/>
    <cellStyle name="Nota 2 3 3 2 2 2 5" xfId="14473"/>
    <cellStyle name="Nota 2 3 3 2 2 3" xfId="3748"/>
    <cellStyle name="Nota 2 3 3 2 2 3 2" xfId="7908"/>
    <cellStyle name="Nota 2 3 3 2 2 3 2 2" xfId="11888"/>
    <cellStyle name="Nota 2 3 3 2 2 3 2 3" xfId="21426"/>
    <cellStyle name="Nota 2 3 3 2 2 3 3" xfId="6200"/>
    <cellStyle name="Nota 2 3 3 2 2 3 3 2" xfId="19718"/>
    <cellStyle name="Nota 2 3 3 2 2 3 4" xfId="9810"/>
    <cellStyle name="Nota 2 3 3 2 2 3 5" xfId="15143"/>
    <cellStyle name="Nota 2 3 3 2 2 4" xfId="4131"/>
    <cellStyle name="Nota 2 3 3 2 2 4 2" xfId="8250"/>
    <cellStyle name="Nota 2 3 3 2 2 4 2 2" xfId="12218"/>
    <cellStyle name="Nota 2 3 3 2 2 4 2 3" xfId="21768"/>
    <cellStyle name="Nota 2 3 3 2 2 4 3" xfId="6542"/>
    <cellStyle name="Nota 2 3 3 2 2 4 3 2" xfId="20060"/>
    <cellStyle name="Nota 2 3 3 2 2 4 4" xfId="9988"/>
    <cellStyle name="Nota 2 3 3 2 2 4 5" xfId="13866"/>
    <cellStyle name="Nota 2 3 3 2 2 5" xfId="4513"/>
    <cellStyle name="Nota 2 3 3 2 2 5 2" xfId="8482"/>
    <cellStyle name="Nota 2 3 3 2 2 5 2 2" xfId="12450"/>
    <cellStyle name="Nota 2 3 3 2 2 5 2 3" xfId="22000"/>
    <cellStyle name="Nota 2 3 3 2 2 5 3" xfId="6774"/>
    <cellStyle name="Nota 2 3 3 2 2 5 3 2" xfId="20292"/>
    <cellStyle name="Nota 2 3 3 2 2 5 4" xfId="10165"/>
    <cellStyle name="Nota 2 3 3 2 2 5 5" xfId="13492"/>
    <cellStyle name="Nota 2 3 3 2 2 6" xfId="7006"/>
    <cellStyle name="Nota 2 3 3 2 2 6 2" xfId="8714"/>
    <cellStyle name="Nota 2 3 3 2 2 6 2 2" xfId="12682"/>
    <cellStyle name="Nota 2 3 3 2 2 6 2 3" xfId="22232"/>
    <cellStyle name="Nota 2 3 3 2 2 6 3" xfId="11140"/>
    <cellStyle name="Nota 2 3 3 2 2 6 4" xfId="20524"/>
    <cellStyle name="Nota 2 3 3 2 2 7" xfId="5994"/>
    <cellStyle name="Nota 2 3 3 2 2 7 2" xfId="10735"/>
    <cellStyle name="Nota 2 3 3 2 2 7 3" xfId="19512"/>
    <cellStyle name="Nota 2 3 3 2 2 8" xfId="7702"/>
    <cellStyle name="Nota 2 3 3 2 2 8 2" xfId="11723"/>
    <cellStyle name="Nota 2 3 3 2 2 8 3" xfId="21220"/>
    <cellStyle name="Nota 2 3 3 2 2 9" xfId="5188"/>
    <cellStyle name="Nota 2 3 3 2 2 9 2" xfId="12894"/>
    <cellStyle name="Nota 2 3 3 2 3" xfId="3243"/>
    <cellStyle name="Nota 2 3 3 2 3 10" xfId="9373"/>
    <cellStyle name="Nota 2 3 3 2 3 11" xfId="14920"/>
    <cellStyle name="Nota 2 3 3 2 3 2" xfId="3630"/>
    <cellStyle name="Nota 2 3 3 2 3 2 2" xfId="7991"/>
    <cellStyle name="Nota 2 3 3 2 3 2 2 2" xfId="11967"/>
    <cellStyle name="Nota 2 3 3 2 3 2 2 3" xfId="21509"/>
    <cellStyle name="Nota 2 3 3 2 3 2 3" xfId="6283"/>
    <cellStyle name="Nota 2 3 3 2 3 2 3 2" xfId="19801"/>
    <cellStyle name="Nota 2 3 3 2 3 2 4" xfId="9722"/>
    <cellStyle name="Nota 2 3 3 2 3 2 5" xfId="17290"/>
    <cellStyle name="Nota 2 3 3 2 3 3" xfId="4013"/>
    <cellStyle name="Nota 2 3 3 2 3 3 2" xfId="4986"/>
    <cellStyle name="Nota 2 3 3 2 3 3 2 2" xfId="10303"/>
    <cellStyle name="Nota 2 3 3 2 3 3 2 3" xfId="13033"/>
    <cellStyle name="Nota 2 3 3 2 3 3 3" xfId="5336"/>
    <cellStyle name="Nota 2 3 3 2 3 3 3 2" xfId="18854"/>
    <cellStyle name="Nota 2 3 3 2 3 3 4" xfId="9932"/>
    <cellStyle name="Nota 2 3 3 2 3 3 5" xfId="13978"/>
    <cellStyle name="Nota 2 3 3 2 3 4" xfId="4396"/>
    <cellStyle name="Nota 2 3 3 2 3 4 2" xfId="8298"/>
    <cellStyle name="Nota 2 3 3 2 3 4 2 2" xfId="12266"/>
    <cellStyle name="Nota 2 3 3 2 3 4 2 3" xfId="21816"/>
    <cellStyle name="Nota 2 3 3 2 3 4 3" xfId="6590"/>
    <cellStyle name="Nota 2 3 3 2 3 4 3 2" xfId="20108"/>
    <cellStyle name="Nota 2 3 3 2 3 4 4" xfId="10110"/>
    <cellStyle name="Nota 2 3 3 2 3 4 5" xfId="13609"/>
    <cellStyle name="Nota 2 3 3 2 3 5" xfId="4778"/>
    <cellStyle name="Nota 2 3 3 2 3 5 2" xfId="8530"/>
    <cellStyle name="Nota 2 3 3 2 3 5 2 2" xfId="12498"/>
    <cellStyle name="Nota 2 3 3 2 3 5 2 3" xfId="22048"/>
    <cellStyle name="Nota 2 3 3 2 3 5 3" xfId="6822"/>
    <cellStyle name="Nota 2 3 3 2 3 5 3 2" xfId="20340"/>
    <cellStyle name="Nota 2 3 3 2 3 5 4" xfId="10287"/>
    <cellStyle name="Nota 2 3 3 2 3 5 5" xfId="13227"/>
    <cellStyle name="Nota 2 3 3 2 3 6" xfId="7054"/>
    <cellStyle name="Nota 2 3 3 2 3 6 2" xfId="8762"/>
    <cellStyle name="Nota 2 3 3 2 3 6 2 2" xfId="12730"/>
    <cellStyle name="Nota 2 3 3 2 3 6 2 3" xfId="22280"/>
    <cellStyle name="Nota 2 3 3 2 3 6 3" xfId="11188"/>
    <cellStyle name="Nota 2 3 3 2 3 6 4" xfId="20572"/>
    <cellStyle name="Nota 2 3 3 2 3 7" xfId="6042"/>
    <cellStyle name="Nota 2 3 3 2 3 7 2" xfId="10783"/>
    <cellStyle name="Nota 2 3 3 2 3 7 3" xfId="19560"/>
    <cellStyle name="Nota 2 3 3 2 3 8" xfId="7750"/>
    <cellStyle name="Nota 2 3 3 2 3 8 2" xfId="11771"/>
    <cellStyle name="Nota 2 3 3 2 3 8 3" xfId="21268"/>
    <cellStyle name="Nota 2 3 3 2 3 9" xfId="5236"/>
    <cellStyle name="Nota 2 3 3 2 3 9 2" xfId="12858"/>
    <cellStyle name="Nota 2 3 3 2 4" xfId="3300"/>
    <cellStyle name="Nota 2 3 3 2 4 2" xfId="3687"/>
    <cellStyle name="Nota 2 3 3 2 4 2 2" xfId="14743"/>
    <cellStyle name="Nota 2 3 3 2 4 3" xfId="4070"/>
    <cellStyle name="Nota 2 3 3 2 4 3 2" xfId="13921"/>
    <cellStyle name="Nota 2 3 3 2 4 4" xfId="4453"/>
    <cellStyle name="Nota 2 3 3 2 4 4 2" xfId="13552"/>
    <cellStyle name="Nota 2 3 3 2 4 5" xfId="4835"/>
    <cellStyle name="Nota 2 3 3 2 4 5 2" xfId="13171"/>
    <cellStyle name="Nota 2 3 3 2 4 6" xfId="5832"/>
    <cellStyle name="Nota 2 3 3 2 4 6 2" xfId="19350"/>
    <cellStyle name="Nota 2 3 3 2 4 7" xfId="9430"/>
    <cellStyle name="Nota 2 3 3 2 4 8" xfId="16824"/>
    <cellStyle name="Nota 2 3 3 2 5" xfId="2918"/>
    <cellStyle name="Nota 2 3 3 2 5 2" xfId="7540"/>
    <cellStyle name="Nota 2 3 3 2 5 2 2" xfId="21058"/>
    <cellStyle name="Nota 2 3 3 2 5 3" xfId="9070"/>
    <cellStyle name="Nota 2 3 3 2 5 4" xfId="14796"/>
    <cellStyle name="Nota 2 3 3 2 6" xfId="8908"/>
    <cellStyle name="Nota 2 3 3 3" xfId="2655"/>
    <cellStyle name="Nota 2 3 3 3 2" xfId="2944"/>
    <cellStyle name="Nota 2 3 3 3 2 10" xfId="9096"/>
    <cellStyle name="Nota 2 3 3 3 2 11" xfId="18578"/>
    <cellStyle name="Nota 2 3 3 3 2 2" xfId="3331"/>
    <cellStyle name="Nota 2 3 3 3 2 2 2" xfId="7320"/>
    <cellStyle name="Nota 2 3 3 3 2 2 2 2" xfId="11410"/>
    <cellStyle name="Nota 2 3 3 3 2 2 2 3" xfId="20838"/>
    <cellStyle name="Nota 2 3 3 3 2 2 3" xfId="5611"/>
    <cellStyle name="Nota 2 3 3 3 2 2 3 2" xfId="19129"/>
    <cellStyle name="Nota 2 3 3 3 2 2 4" xfId="9461"/>
    <cellStyle name="Nota 2 3 3 3 2 2 5" xfId="18220"/>
    <cellStyle name="Nota 2 3 3 3 2 3" xfId="3714"/>
    <cellStyle name="Nota 2 3 3 3 2 3 2" xfId="7099"/>
    <cellStyle name="Nota 2 3 3 3 2 3 2 2" xfId="11233"/>
    <cellStyle name="Nota 2 3 3 3 2 3 2 3" xfId="20617"/>
    <cellStyle name="Nota 2 3 3 3 2 3 3" xfId="5390"/>
    <cellStyle name="Nota 2 3 3 3 2 3 3 2" xfId="18908"/>
    <cellStyle name="Nota 2 3 3 3 2 3 4" xfId="9776"/>
    <cellStyle name="Nota 2 3 3 3 2 3 5" xfId="17211"/>
    <cellStyle name="Nota 2 3 3 3 2 4" xfId="4097"/>
    <cellStyle name="Nota 2 3 3 3 2 4 2" xfId="8218"/>
    <cellStyle name="Nota 2 3 3 3 2 4 2 2" xfId="12186"/>
    <cellStyle name="Nota 2 3 3 3 2 4 2 3" xfId="21736"/>
    <cellStyle name="Nota 2 3 3 3 2 4 3" xfId="6510"/>
    <cellStyle name="Nota 2 3 3 3 2 4 3 2" xfId="20028"/>
    <cellStyle name="Nota 2 3 3 3 2 4 4" xfId="9954"/>
    <cellStyle name="Nota 2 3 3 3 2 4 5" xfId="13897"/>
    <cellStyle name="Nota 2 3 3 3 2 5" xfId="4479"/>
    <cellStyle name="Nota 2 3 3 3 2 5 2" xfId="8450"/>
    <cellStyle name="Nota 2 3 3 3 2 5 2 2" xfId="12418"/>
    <cellStyle name="Nota 2 3 3 3 2 5 2 3" xfId="21968"/>
    <cellStyle name="Nota 2 3 3 3 2 5 3" xfId="6742"/>
    <cellStyle name="Nota 2 3 3 3 2 5 3 2" xfId="20260"/>
    <cellStyle name="Nota 2 3 3 3 2 5 4" xfId="10131"/>
    <cellStyle name="Nota 2 3 3 3 2 5 5" xfId="13526"/>
    <cellStyle name="Nota 2 3 3 3 2 6" xfId="6974"/>
    <cellStyle name="Nota 2 3 3 3 2 6 2" xfId="8682"/>
    <cellStyle name="Nota 2 3 3 3 2 6 2 2" xfId="12650"/>
    <cellStyle name="Nota 2 3 3 3 2 6 2 3" xfId="22200"/>
    <cellStyle name="Nota 2 3 3 3 2 6 3" xfId="11108"/>
    <cellStyle name="Nota 2 3 3 3 2 6 4" xfId="20492"/>
    <cellStyle name="Nota 2 3 3 3 2 7" xfId="5962"/>
    <cellStyle name="Nota 2 3 3 3 2 7 2" xfId="10703"/>
    <cellStyle name="Nota 2 3 3 3 2 7 3" xfId="19480"/>
    <cellStyle name="Nota 2 3 3 3 2 8" xfId="7670"/>
    <cellStyle name="Nota 2 3 3 3 2 8 2" xfId="11691"/>
    <cellStyle name="Nota 2 3 3 3 2 8 3" xfId="21188"/>
    <cellStyle name="Nota 2 3 3 3 2 9" xfId="5154"/>
    <cellStyle name="Nota 2 3 3 3 2 9 2" xfId="12773"/>
    <cellStyle name="Nota 2 3 3 3 3" xfId="3147"/>
    <cellStyle name="Nota 2 3 3 3 3 10" xfId="9277"/>
    <cellStyle name="Nota 2 3 3 3 3 11" xfId="17486"/>
    <cellStyle name="Nota 2 3 3 3 3 2" xfId="3534"/>
    <cellStyle name="Nota 2 3 3 3 3 2 2" xfId="7344"/>
    <cellStyle name="Nota 2 3 3 3 3 2 2 2" xfId="11430"/>
    <cellStyle name="Nota 2 3 3 3 3 2 2 3" xfId="20862"/>
    <cellStyle name="Nota 2 3 3 3 3 2 3" xfId="5635"/>
    <cellStyle name="Nota 2 3 3 3 3 2 3 2" xfId="19153"/>
    <cellStyle name="Nota 2 3 3 3 3 2 4" xfId="9626"/>
    <cellStyle name="Nota 2 3 3 3 3 2 5" xfId="17788"/>
    <cellStyle name="Nota 2 3 3 3 3 3" xfId="3917"/>
    <cellStyle name="Nota 2 3 3 3 3 3 2" xfId="7387"/>
    <cellStyle name="Nota 2 3 3 3 3 3 2 2" xfId="11473"/>
    <cellStyle name="Nota 2 3 3 3 3 3 2 3" xfId="20905"/>
    <cellStyle name="Nota 2 3 3 3 3 3 3" xfId="5678"/>
    <cellStyle name="Nota 2 3 3 3 3 3 3 2" xfId="19196"/>
    <cellStyle name="Nota 2 3 3 3 3 3 4" xfId="9840"/>
    <cellStyle name="Nota 2 3 3 3 3 3 5" xfId="14074"/>
    <cellStyle name="Nota 2 3 3 3 3 4" xfId="4300"/>
    <cellStyle name="Nota 2 3 3 3 3 4 2" xfId="8131"/>
    <cellStyle name="Nota 2 3 3 3 3 4 2 2" xfId="12099"/>
    <cellStyle name="Nota 2 3 3 3 3 4 2 3" xfId="21649"/>
    <cellStyle name="Nota 2 3 3 3 3 4 3" xfId="6423"/>
    <cellStyle name="Nota 2 3 3 3 3 4 3 2" xfId="19941"/>
    <cellStyle name="Nota 2 3 3 3 3 4 4" xfId="10018"/>
    <cellStyle name="Nota 2 3 3 3 3 4 5" xfId="13705"/>
    <cellStyle name="Nota 2 3 3 3 3 5" xfId="4682"/>
    <cellStyle name="Nota 2 3 3 3 3 5 2" xfId="8363"/>
    <cellStyle name="Nota 2 3 3 3 3 5 2 2" xfId="12331"/>
    <cellStyle name="Nota 2 3 3 3 3 5 2 3" xfId="21881"/>
    <cellStyle name="Nota 2 3 3 3 3 5 3" xfId="6655"/>
    <cellStyle name="Nota 2 3 3 3 3 5 3 2" xfId="20173"/>
    <cellStyle name="Nota 2 3 3 3 3 5 4" xfId="10195"/>
    <cellStyle name="Nota 2 3 3 3 3 5 5" xfId="13323"/>
    <cellStyle name="Nota 2 3 3 3 3 6" xfId="6887"/>
    <cellStyle name="Nota 2 3 3 3 3 6 2" xfId="8595"/>
    <cellStyle name="Nota 2 3 3 3 3 6 2 2" xfId="12563"/>
    <cellStyle name="Nota 2 3 3 3 3 6 2 3" xfId="22113"/>
    <cellStyle name="Nota 2 3 3 3 3 6 3" xfId="11021"/>
    <cellStyle name="Nota 2 3 3 3 3 6 4" xfId="20405"/>
    <cellStyle name="Nota 2 3 3 3 3 7" xfId="5875"/>
    <cellStyle name="Nota 2 3 3 3 3 7 2" xfId="10616"/>
    <cellStyle name="Nota 2 3 3 3 3 7 3" xfId="19393"/>
    <cellStyle name="Nota 2 3 3 3 3 8" xfId="7583"/>
    <cellStyle name="Nota 2 3 3 3 3 8 2" xfId="11604"/>
    <cellStyle name="Nota 2 3 3 3 3 8 3" xfId="21101"/>
    <cellStyle name="Nota 2 3 3 3 3 9" xfId="4965"/>
    <cellStyle name="Nota 2 3 3 3 3 9 2" xfId="13054"/>
    <cellStyle name="Nota 2 3 3 3 4" xfId="3034"/>
    <cellStyle name="Nota 2 3 3 3 4 2" xfId="3421"/>
    <cellStyle name="Nota 2 3 3 3 4 2 2" xfId="14392"/>
    <cellStyle name="Nota 2 3 3 3 4 3" xfId="3804"/>
    <cellStyle name="Nota 2 3 3 3 4 3 2" xfId="18589"/>
    <cellStyle name="Nota 2 3 3 3 4 4" xfId="4187"/>
    <cellStyle name="Nota 2 3 3 3 4 4 2" xfId="13818"/>
    <cellStyle name="Nota 2 3 3 3 4 5" xfId="4569"/>
    <cellStyle name="Nota 2 3 3 3 4 5 2" xfId="13436"/>
    <cellStyle name="Nota 2 3 3 3 4 6" xfId="5794"/>
    <cellStyle name="Nota 2 3 3 3 4 6 2" xfId="19312"/>
    <cellStyle name="Nota 2 3 3 3 4 7" xfId="9174"/>
    <cellStyle name="Nota 2 3 3 3 4 8" xfId="15573"/>
    <cellStyle name="Nota 2 3 3 3 5" xfId="2855"/>
    <cellStyle name="Nota 2 3 3 3 5 2" xfId="7502"/>
    <cellStyle name="Nota 2 3 3 3 5 2 2" xfId="21020"/>
    <cellStyle name="Nota 2 3 3 3 5 3" xfId="9008"/>
    <cellStyle name="Nota 2 3 3 3 5 4" xfId="16927"/>
    <cellStyle name="Nota 2 3 3 3 6" xfId="8812"/>
    <cellStyle name="Nota 2 3 3 4" xfId="2954"/>
    <cellStyle name="Nota 2 3 3 4 10" xfId="9106"/>
    <cellStyle name="Nota 2 3 3 4 11" xfId="14738"/>
    <cellStyle name="Nota 2 3 3 4 2" xfId="3341"/>
    <cellStyle name="Nota 2 3 3 4 2 2" xfId="7922"/>
    <cellStyle name="Nota 2 3 3 4 2 2 2" xfId="11898"/>
    <cellStyle name="Nota 2 3 3 4 2 2 3" xfId="21440"/>
    <cellStyle name="Nota 2 3 3 4 2 3" xfId="6214"/>
    <cellStyle name="Nota 2 3 3 4 2 3 2" xfId="19732"/>
    <cellStyle name="Nota 2 3 3 4 2 4" xfId="9471"/>
    <cellStyle name="Nota 2 3 3 4 2 5" xfId="15577"/>
    <cellStyle name="Nota 2 3 3 4 3" xfId="3724"/>
    <cellStyle name="Nota 2 3 3 4 3 2" xfId="7846"/>
    <cellStyle name="Nota 2 3 3 4 3 2 2" xfId="11849"/>
    <cellStyle name="Nota 2 3 3 4 3 2 3" xfId="21364"/>
    <cellStyle name="Nota 2 3 3 4 3 3" xfId="6138"/>
    <cellStyle name="Nota 2 3 3 4 3 3 2" xfId="19656"/>
    <cellStyle name="Nota 2 3 3 4 3 4" xfId="9786"/>
    <cellStyle name="Nota 2 3 3 4 3 5" xfId="17735"/>
    <cellStyle name="Nota 2 3 3 4 4" xfId="4107"/>
    <cellStyle name="Nota 2 3 3 4 4 2" xfId="8229"/>
    <cellStyle name="Nota 2 3 3 4 4 2 2" xfId="12197"/>
    <cellStyle name="Nota 2 3 3 4 4 2 3" xfId="21747"/>
    <cellStyle name="Nota 2 3 3 4 4 3" xfId="6521"/>
    <cellStyle name="Nota 2 3 3 4 4 3 2" xfId="20039"/>
    <cellStyle name="Nota 2 3 3 4 4 4" xfId="9964"/>
    <cellStyle name="Nota 2 3 3 4 4 5" xfId="13887"/>
    <cellStyle name="Nota 2 3 3 4 5" xfId="4489"/>
    <cellStyle name="Nota 2 3 3 4 5 2" xfId="8461"/>
    <cellStyle name="Nota 2 3 3 4 5 2 2" xfId="12429"/>
    <cellStyle name="Nota 2 3 3 4 5 2 3" xfId="21979"/>
    <cellStyle name="Nota 2 3 3 4 5 3" xfId="6753"/>
    <cellStyle name="Nota 2 3 3 4 5 3 2" xfId="20271"/>
    <cellStyle name="Nota 2 3 3 4 5 4" xfId="10141"/>
    <cellStyle name="Nota 2 3 3 4 5 5" xfId="13516"/>
    <cellStyle name="Nota 2 3 3 4 6" xfId="6985"/>
    <cellStyle name="Nota 2 3 3 4 6 2" xfId="8693"/>
    <cellStyle name="Nota 2 3 3 4 6 2 2" xfId="12661"/>
    <cellStyle name="Nota 2 3 3 4 6 2 3" xfId="22211"/>
    <cellStyle name="Nota 2 3 3 4 6 3" xfId="11119"/>
    <cellStyle name="Nota 2 3 3 4 6 4" xfId="20503"/>
    <cellStyle name="Nota 2 3 3 4 7" xfId="5973"/>
    <cellStyle name="Nota 2 3 3 4 7 2" xfId="10714"/>
    <cellStyle name="Nota 2 3 3 4 7 3" xfId="19491"/>
    <cellStyle name="Nota 2 3 3 4 8" xfId="7681"/>
    <cellStyle name="Nota 2 3 3 4 8 2" xfId="11702"/>
    <cellStyle name="Nota 2 3 3 4 8 3" xfId="21199"/>
    <cellStyle name="Nota 2 3 3 4 9" xfId="5167"/>
    <cellStyle name="Nota 2 3 3 4 9 2" xfId="12915"/>
    <cellStyle name="Nota 2 3 3 5" xfId="3186"/>
    <cellStyle name="Nota 2 3 3 5 10" xfId="9316"/>
    <cellStyle name="Nota 2 3 3 5 11" xfId="15248"/>
    <cellStyle name="Nota 2 3 3 5 2" xfId="3573"/>
    <cellStyle name="Nota 2 3 3 5 2 2" xfId="7361"/>
    <cellStyle name="Nota 2 3 3 5 2 2 2" xfId="11447"/>
    <cellStyle name="Nota 2 3 3 5 2 2 3" xfId="20879"/>
    <cellStyle name="Nota 2 3 3 5 2 3" xfId="5652"/>
    <cellStyle name="Nota 2 3 3 5 2 3 2" xfId="19170"/>
    <cellStyle name="Nota 2 3 3 5 2 4" xfId="9665"/>
    <cellStyle name="Nota 2 3 3 5 2 5" xfId="15449"/>
    <cellStyle name="Nota 2 3 3 5 3" xfId="3956"/>
    <cellStyle name="Nota 2 3 3 5 3 2" xfId="8010"/>
    <cellStyle name="Nota 2 3 3 5 3 2 2" xfId="11986"/>
    <cellStyle name="Nota 2 3 3 5 3 2 3" xfId="21528"/>
    <cellStyle name="Nota 2 3 3 5 3 3" xfId="6302"/>
    <cellStyle name="Nota 2 3 3 5 3 3 2" xfId="19820"/>
    <cellStyle name="Nota 2 3 3 5 3 4" xfId="9879"/>
    <cellStyle name="Nota 2 3 3 5 3 5" xfId="14035"/>
    <cellStyle name="Nota 2 3 3 5 4" xfId="4339"/>
    <cellStyle name="Nota 2 3 3 5 4 2" xfId="8154"/>
    <cellStyle name="Nota 2 3 3 5 4 2 2" xfId="12122"/>
    <cellStyle name="Nota 2 3 3 5 4 2 3" xfId="21672"/>
    <cellStyle name="Nota 2 3 3 5 4 3" xfId="6446"/>
    <cellStyle name="Nota 2 3 3 5 4 3 2" xfId="19964"/>
    <cellStyle name="Nota 2 3 3 5 4 4" xfId="10057"/>
    <cellStyle name="Nota 2 3 3 5 4 5" xfId="13666"/>
    <cellStyle name="Nota 2 3 3 5 5" xfId="4721"/>
    <cellStyle name="Nota 2 3 3 5 5 2" xfId="8386"/>
    <cellStyle name="Nota 2 3 3 5 5 2 2" xfId="12354"/>
    <cellStyle name="Nota 2 3 3 5 5 2 3" xfId="21904"/>
    <cellStyle name="Nota 2 3 3 5 5 3" xfId="6678"/>
    <cellStyle name="Nota 2 3 3 5 5 3 2" xfId="20196"/>
    <cellStyle name="Nota 2 3 3 5 5 4" xfId="10234"/>
    <cellStyle name="Nota 2 3 3 5 5 5" xfId="13284"/>
    <cellStyle name="Nota 2 3 3 5 6" xfId="6910"/>
    <cellStyle name="Nota 2 3 3 5 6 2" xfId="8618"/>
    <cellStyle name="Nota 2 3 3 5 6 2 2" xfId="12586"/>
    <cellStyle name="Nota 2 3 3 5 6 2 3" xfId="22136"/>
    <cellStyle name="Nota 2 3 3 5 6 3" xfId="11044"/>
    <cellStyle name="Nota 2 3 3 5 6 4" xfId="20428"/>
    <cellStyle name="Nota 2 3 3 5 7" xfId="5898"/>
    <cellStyle name="Nota 2 3 3 5 7 2" xfId="10639"/>
    <cellStyle name="Nota 2 3 3 5 7 3" xfId="19416"/>
    <cellStyle name="Nota 2 3 3 5 8" xfId="7606"/>
    <cellStyle name="Nota 2 3 3 5 8 2" xfId="11627"/>
    <cellStyle name="Nota 2 3 3 5 8 3" xfId="21124"/>
    <cellStyle name="Nota 2 3 3 5 9" xfId="4993"/>
    <cellStyle name="Nota 2 3 3 5 9 2" xfId="13026"/>
    <cellStyle name="Nota 2 3 3 6" xfId="3042"/>
    <cellStyle name="Nota 2 3 3 6 2" xfId="3429"/>
    <cellStyle name="Nota 2 3 3 6 2 2" xfId="5086"/>
    <cellStyle name="Nota 2 3 3 6 2 2 2" xfId="12949"/>
    <cellStyle name="Nota 2 3 3 6 2 3" xfId="9541"/>
    <cellStyle name="Nota 2 3 3 6 2 4" xfId="17916"/>
    <cellStyle name="Nota 2 3 3 6 3" xfId="3812"/>
    <cellStyle name="Nota 2 3 3 6 3 2" xfId="16893"/>
    <cellStyle name="Nota 2 3 3 6 4" xfId="4195"/>
    <cellStyle name="Nota 2 3 3 6 4 2" xfId="13810"/>
    <cellStyle name="Nota 2 3 3 6 5" xfId="4577"/>
    <cellStyle name="Nota 2 3 3 6 5 2" xfId="13428"/>
    <cellStyle name="Nota 2 3 3 6 6" xfId="5331"/>
    <cellStyle name="Nota 2 3 3 6 6 2" xfId="18849"/>
    <cellStyle name="Nota 2 3 3 6 7" xfId="9182"/>
    <cellStyle name="Nota 2 3 3 6 8" xfId="18182"/>
    <cellStyle name="Nota 2 3 3 7" xfId="5728"/>
    <cellStyle name="Nota 2 3 3 7 2" xfId="7437"/>
    <cellStyle name="Nota 2 3 3 7 2 2" xfId="11498"/>
    <cellStyle name="Nota 2 3 3 7 2 3" xfId="20955"/>
    <cellStyle name="Nota 2 3 3 7 3" xfId="10512"/>
    <cellStyle name="Nota 2 3 3 7 4" xfId="19246"/>
    <cellStyle name="Nota 2 3 3 8" xfId="6140"/>
    <cellStyle name="Nota 2 3 3 8 2" xfId="7848"/>
    <cellStyle name="Nota 2 3 3 8 2 2" xfId="11851"/>
    <cellStyle name="Nota 2 3 3 8 2 3" xfId="21366"/>
    <cellStyle name="Nota 2 3 3 8 3" xfId="10821"/>
    <cellStyle name="Nota 2 3 3 8 4" xfId="19658"/>
    <cellStyle name="Nota 2 3 3 9" xfId="5271"/>
    <cellStyle name="Nota 2 3 3 9 2" xfId="5131"/>
    <cellStyle name="Nota 2 3 3 9 2 2" xfId="10371"/>
    <cellStyle name="Nota 2 3 3 9 2 3" xfId="14162"/>
    <cellStyle name="Nota 2 3 3 9 3" xfId="10408"/>
    <cellStyle name="Nota 2 3 3 9 4" xfId="12752"/>
    <cellStyle name="Nota 2 3 4" xfId="3082"/>
    <cellStyle name="Nota 2 3 4 2" xfId="3469"/>
    <cellStyle name="Nota 2 3 4 2 2" xfId="15548"/>
    <cellStyle name="Nota 2 3 4 3" xfId="3852"/>
    <cellStyle name="Nota 2 3 4 3 2" xfId="14213"/>
    <cellStyle name="Nota 2 3 4 4" xfId="4235"/>
    <cellStyle name="Nota 2 3 4 4 2" xfId="13770"/>
    <cellStyle name="Nota 2 3 4 5" xfId="4617"/>
    <cellStyle name="Nota 2 3 4 5 2" xfId="13388"/>
    <cellStyle name="Nota 2 3 4 6" xfId="18396"/>
    <cellStyle name="Nota 2 3 5" xfId="2989"/>
    <cellStyle name="Nota 2 3 5 2" xfId="3376"/>
    <cellStyle name="Nota 2 3 5 2 2" xfId="16821"/>
    <cellStyle name="Nota 2 3 5 3" xfId="3759"/>
    <cellStyle name="Nota 2 3 5 3 2" xfId="18571"/>
    <cellStyle name="Nota 2 3 5 4" xfId="4142"/>
    <cellStyle name="Nota 2 3 5 4 2" xfId="13855"/>
    <cellStyle name="Nota 2 3 5 5" xfId="4524"/>
    <cellStyle name="Nota 2 3 5 5 2" xfId="13481"/>
    <cellStyle name="Nota 2 3 5 6" xfId="15560"/>
    <cellStyle name="Nota 2 3 6" xfId="22394"/>
    <cellStyle name="Nota 2 3 7" xfId="2156"/>
    <cellStyle name="Nota 2 4" xfId="1546"/>
    <cellStyle name="Nota 2 4 2" xfId="26079"/>
    <cellStyle name="Nota 2 4 3" xfId="26078"/>
    <cellStyle name="Nota 2 4 4" xfId="2164"/>
    <cellStyle name="Nota 2 4 4 2" xfId="26661"/>
    <cellStyle name="Nota 2 4 5" xfId="26315"/>
    <cellStyle name="Nota 2 5" xfId="1547"/>
    <cellStyle name="Nota 2 5 2" xfId="2179"/>
    <cellStyle name="Nota 2 5 3" xfId="26580"/>
    <cellStyle name="Nota 2 6" xfId="2069"/>
    <cellStyle name="Nota 2 7" xfId="26225"/>
    <cellStyle name="Nota 3" xfId="1548"/>
    <cellStyle name="Nota 3 10" xfId="3096"/>
    <cellStyle name="Nota 3 10 2" xfId="3483"/>
    <cellStyle name="Nota 3 10 2 2" xfId="15507"/>
    <cellStyle name="Nota 3 10 3" xfId="3866"/>
    <cellStyle name="Nota 3 10 3 2" xfId="14090"/>
    <cellStyle name="Nota 3 10 4" xfId="4249"/>
    <cellStyle name="Nota 3 10 4 2" xfId="13756"/>
    <cellStyle name="Nota 3 10 5" xfId="4631"/>
    <cellStyle name="Nota 3 10 5 2" xfId="13374"/>
    <cellStyle name="Nota 3 10 6" xfId="15078"/>
    <cellStyle name="Nota 3 11" xfId="22387"/>
    <cellStyle name="Nota 3 12" xfId="2068"/>
    <cellStyle name="Nota 3 2" xfId="1549"/>
    <cellStyle name="Nota 3 3" xfId="1550"/>
    <cellStyle name="Nota 3 4" xfId="1551"/>
    <cellStyle name="Nota 3 5" xfId="1552"/>
    <cellStyle name="Nota 3 5 2" xfId="2614"/>
    <cellStyle name="Nota 3 5 2 10" xfId="5265"/>
    <cellStyle name="Nota 3 5 2 10 2" xfId="10405"/>
    <cellStyle name="Nota 3 5 2 10 3" xfId="12829"/>
    <cellStyle name="Nota 3 5 2 11" xfId="5137"/>
    <cellStyle name="Nota 3 5 2 11 2" xfId="10376"/>
    <cellStyle name="Nota 3 5 2 11 3" xfId="12784"/>
    <cellStyle name="Nota 3 5 2 12" xfId="4861"/>
    <cellStyle name="Nota 3 5 2 12 2" xfId="13145"/>
    <cellStyle name="Nota 3 5 2 13" xfId="8777"/>
    <cellStyle name="Nota 3 5 2 2" xfId="2703"/>
    <cellStyle name="Nota 3 5 2 2 10" xfId="7479"/>
    <cellStyle name="Nota 3 5 2 2 10 2" xfId="11533"/>
    <cellStyle name="Nota 3 5 2 2 10 3" xfId="20997"/>
    <cellStyle name="Nota 3 5 2 2 11" xfId="4896"/>
    <cellStyle name="Nota 3 5 2 2 11 2" xfId="14111"/>
    <cellStyle name="Nota 3 5 2 2 12" xfId="8858"/>
    <cellStyle name="Nota 3 5 2 2 13" xfId="14467"/>
    <cellStyle name="Nota 3 5 2 2 2" xfId="2759"/>
    <cellStyle name="Nota 3 5 2 2 2 2" xfId="2982"/>
    <cellStyle name="Nota 3 5 2 2 2 2 10" xfId="9134"/>
    <cellStyle name="Nota 3 5 2 2 2 2 11" xfId="16077"/>
    <cellStyle name="Nota 3 5 2 2 2 2 2" xfId="3369"/>
    <cellStyle name="Nota 3 5 2 2 2 2 2 2" xfId="7947"/>
    <cellStyle name="Nota 3 5 2 2 2 2 2 2 2" xfId="11923"/>
    <cellStyle name="Nota 3 5 2 2 2 2 2 2 3" xfId="21465"/>
    <cellStyle name="Nota 3 5 2 2 2 2 2 3" xfId="6239"/>
    <cellStyle name="Nota 3 5 2 2 2 2 2 3 2" xfId="19757"/>
    <cellStyle name="Nota 3 5 2 2 2 2 2 4" xfId="9499"/>
    <cellStyle name="Nota 3 5 2 2 2 2 2 5" xfId="14827"/>
    <cellStyle name="Nota 3 5 2 2 2 2 3" xfId="3752"/>
    <cellStyle name="Nota 3 5 2 2 2 2 3 2" xfId="7883"/>
    <cellStyle name="Nota 3 5 2 2 2 2 3 2 2" xfId="11874"/>
    <cellStyle name="Nota 3 5 2 2 2 2 3 2 3" xfId="21401"/>
    <cellStyle name="Nota 3 5 2 2 2 2 3 3" xfId="6175"/>
    <cellStyle name="Nota 3 5 2 2 2 2 3 3 2" xfId="19693"/>
    <cellStyle name="Nota 3 5 2 2 2 2 3 4" xfId="9814"/>
    <cellStyle name="Nota 3 5 2 2 2 2 3 5" xfId="14587"/>
    <cellStyle name="Nota 3 5 2 2 2 2 4" xfId="4135"/>
    <cellStyle name="Nota 3 5 2 2 2 2 4 2" xfId="8254"/>
    <cellStyle name="Nota 3 5 2 2 2 2 4 2 2" xfId="12222"/>
    <cellStyle name="Nota 3 5 2 2 2 2 4 2 3" xfId="21772"/>
    <cellStyle name="Nota 3 5 2 2 2 2 4 3" xfId="6546"/>
    <cellStyle name="Nota 3 5 2 2 2 2 4 3 2" xfId="20064"/>
    <cellStyle name="Nota 3 5 2 2 2 2 4 4" xfId="9992"/>
    <cellStyle name="Nota 3 5 2 2 2 2 4 5" xfId="13862"/>
    <cellStyle name="Nota 3 5 2 2 2 2 5" xfId="4517"/>
    <cellStyle name="Nota 3 5 2 2 2 2 5 2" xfId="8486"/>
    <cellStyle name="Nota 3 5 2 2 2 2 5 2 2" xfId="12454"/>
    <cellStyle name="Nota 3 5 2 2 2 2 5 2 3" xfId="22004"/>
    <cellStyle name="Nota 3 5 2 2 2 2 5 3" xfId="6778"/>
    <cellStyle name="Nota 3 5 2 2 2 2 5 3 2" xfId="20296"/>
    <cellStyle name="Nota 3 5 2 2 2 2 5 4" xfId="10169"/>
    <cellStyle name="Nota 3 5 2 2 2 2 5 5" xfId="13488"/>
    <cellStyle name="Nota 3 5 2 2 2 2 6" xfId="7010"/>
    <cellStyle name="Nota 3 5 2 2 2 2 6 2" xfId="8718"/>
    <cellStyle name="Nota 3 5 2 2 2 2 6 2 2" xfId="12686"/>
    <cellStyle name="Nota 3 5 2 2 2 2 6 2 3" xfId="22236"/>
    <cellStyle name="Nota 3 5 2 2 2 2 6 3" xfId="11144"/>
    <cellStyle name="Nota 3 5 2 2 2 2 6 4" xfId="20528"/>
    <cellStyle name="Nota 3 5 2 2 2 2 7" xfId="5998"/>
    <cellStyle name="Nota 3 5 2 2 2 2 7 2" xfId="10739"/>
    <cellStyle name="Nota 3 5 2 2 2 2 7 3" xfId="19516"/>
    <cellStyle name="Nota 3 5 2 2 2 2 8" xfId="7706"/>
    <cellStyle name="Nota 3 5 2 2 2 2 8 2" xfId="11727"/>
    <cellStyle name="Nota 3 5 2 2 2 2 8 3" xfId="21224"/>
    <cellStyle name="Nota 3 5 2 2 2 2 9" xfId="5192"/>
    <cellStyle name="Nota 3 5 2 2 2 2 9 2" xfId="12890"/>
    <cellStyle name="Nota 3 5 2 2 2 3" xfId="3249"/>
    <cellStyle name="Nota 3 5 2 2 2 3 10" xfId="9379"/>
    <cellStyle name="Nota 3 5 2 2 2 3 11" xfId="17380"/>
    <cellStyle name="Nota 3 5 2 2 2 3 2" xfId="3636"/>
    <cellStyle name="Nota 3 5 2 2 2 3 2 2" xfId="7997"/>
    <cellStyle name="Nota 3 5 2 2 2 3 2 2 2" xfId="11973"/>
    <cellStyle name="Nota 3 5 2 2 2 3 2 2 3" xfId="21515"/>
    <cellStyle name="Nota 3 5 2 2 2 3 2 3" xfId="6289"/>
    <cellStyle name="Nota 3 5 2 2 2 3 2 3 2" xfId="19807"/>
    <cellStyle name="Nota 3 5 2 2 2 3 2 4" xfId="9728"/>
    <cellStyle name="Nota 3 5 2 2 2 3 2 5" xfId="16476"/>
    <cellStyle name="Nota 3 5 2 2 2 3 3" xfId="4019"/>
    <cellStyle name="Nota 3 5 2 2 2 3 3 2" xfId="7068"/>
    <cellStyle name="Nota 3 5 2 2 2 3 3 2 2" xfId="11202"/>
    <cellStyle name="Nota 3 5 2 2 2 3 3 2 3" xfId="20586"/>
    <cellStyle name="Nota 3 5 2 2 2 3 3 3" xfId="5359"/>
    <cellStyle name="Nota 3 5 2 2 2 3 3 3 2" xfId="18877"/>
    <cellStyle name="Nota 3 5 2 2 2 3 3 4" xfId="9938"/>
    <cellStyle name="Nota 3 5 2 2 2 3 3 5" xfId="13972"/>
    <cellStyle name="Nota 3 5 2 2 2 3 4" xfId="4402"/>
    <cellStyle name="Nota 3 5 2 2 2 3 4 2" xfId="8304"/>
    <cellStyle name="Nota 3 5 2 2 2 3 4 2 2" xfId="12272"/>
    <cellStyle name="Nota 3 5 2 2 2 3 4 2 3" xfId="21822"/>
    <cellStyle name="Nota 3 5 2 2 2 3 4 3" xfId="6596"/>
    <cellStyle name="Nota 3 5 2 2 2 3 4 3 2" xfId="20114"/>
    <cellStyle name="Nota 3 5 2 2 2 3 4 4" xfId="10116"/>
    <cellStyle name="Nota 3 5 2 2 2 3 4 5" xfId="13603"/>
    <cellStyle name="Nota 3 5 2 2 2 3 5" xfId="4784"/>
    <cellStyle name="Nota 3 5 2 2 2 3 5 2" xfId="8536"/>
    <cellStyle name="Nota 3 5 2 2 2 3 5 2 2" xfId="12504"/>
    <cellStyle name="Nota 3 5 2 2 2 3 5 2 3" xfId="22054"/>
    <cellStyle name="Nota 3 5 2 2 2 3 5 3" xfId="6828"/>
    <cellStyle name="Nota 3 5 2 2 2 3 5 3 2" xfId="20346"/>
    <cellStyle name="Nota 3 5 2 2 2 3 5 4" xfId="10293"/>
    <cellStyle name="Nota 3 5 2 2 2 3 5 5" xfId="13221"/>
    <cellStyle name="Nota 3 5 2 2 2 3 6" xfId="7060"/>
    <cellStyle name="Nota 3 5 2 2 2 3 6 2" xfId="8768"/>
    <cellStyle name="Nota 3 5 2 2 2 3 6 2 2" xfId="12736"/>
    <cellStyle name="Nota 3 5 2 2 2 3 6 2 3" xfId="22286"/>
    <cellStyle name="Nota 3 5 2 2 2 3 6 3" xfId="11194"/>
    <cellStyle name="Nota 3 5 2 2 2 3 6 4" xfId="20578"/>
    <cellStyle name="Nota 3 5 2 2 2 3 7" xfId="6048"/>
    <cellStyle name="Nota 3 5 2 2 2 3 7 2" xfId="10789"/>
    <cellStyle name="Nota 3 5 2 2 2 3 7 3" xfId="19566"/>
    <cellStyle name="Nota 3 5 2 2 2 3 8" xfId="7756"/>
    <cellStyle name="Nota 3 5 2 2 2 3 8 2" xfId="11777"/>
    <cellStyle name="Nota 3 5 2 2 2 3 8 3" xfId="21274"/>
    <cellStyle name="Nota 3 5 2 2 2 3 9" xfId="5242"/>
    <cellStyle name="Nota 3 5 2 2 2 3 9 2" xfId="12852"/>
    <cellStyle name="Nota 3 5 2 2 2 4" xfId="3306"/>
    <cellStyle name="Nota 3 5 2 2 2 4 2" xfId="3693"/>
    <cellStyle name="Nota 3 5 2 2 2 4 2 2" xfId="18098"/>
    <cellStyle name="Nota 3 5 2 2 2 4 3" xfId="4076"/>
    <cellStyle name="Nota 3 5 2 2 2 4 3 2" xfId="13913"/>
    <cellStyle name="Nota 3 5 2 2 2 4 4" xfId="4459"/>
    <cellStyle name="Nota 3 5 2 2 2 4 4 2" xfId="13546"/>
    <cellStyle name="Nota 3 5 2 2 2 4 5" xfId="4841"/>
    <cellStyle name="Nota 3 5 2 2 2 4 5 2" xfId="13165"/>
    <cellStyle name="Nota 3 5 2 2 2 4 6" xfId="5838"/>
    <cellStyle name="Nota 3 5 2 2 2 4 6 2" xfId="19356"/>
    <cellStyle name="Nota 3 5 2 2 2 4 7" xfId="9436"/>
    <cellStyle name="Nota 3 5 2 2 2 4 8" xfId="14451"/>
    <cellStyle name="Nota 3 5 2 2 2 5" xfId="2924"/>
    <cellStyle name="Nota 3 5 2 2 2 5 2" xfId="7546"/>
    <cellStyle name="Nota 3 5 2 2 2 5 2 2" xfId="21064"/>
    <cellStyle name="Nota 3 5 2 2 2 5 3" xfId="9076"/>
    <cellStyle name="Nota 3 5 2 2 2 5 4" xfId="17404"/>
    <cellStyle name="Nota 3 5 2 2 2 6" xfId="8914"/>
    <cellStyle name="Nota 3 5 2 2 3" xfId="2642"/>
    <cellStyle name="Nota 3 5 2 2 3 2" xfId="2940"/>
    <cellStyle name="Nota 3 5 2 2 3 2 10" xfId="9092"/>
    <cellStyle name="Nota 3 5 2 2 3 2 11" xfId="16695"/>
    <cellStyle name="Nota 3 5 2 2 3 2 2" xfId="3327"/>
    <cellStyle name="Nota 3 5 2 2 3 2 2 2" xfId="7296"/>
    <cellStyle name="Nota 3 5 2 2 3 2 2 2 2" xfId="11401"/>
    <cellStyle name="Nota 3 5 2 2 3 2 2 2 3" xfId="20814"/>
    <cellStyle name="Nota 3 5 2 2 3 2 2 3" xfId="5587"/>
    <cellStyle name="Nota 3 5 2 2 3 2 2 3 2" xfId="19105"/>
    <cellStyle name="Nota 3 5 2 2 3 2 2 4" xfId="9457"/>
    <cellStyle name="Nota 3 5 2 2 3 2 2 5" xfId="16215"/>
    <cellStyle name="Nota 3 5 2 2 3 2 3" xfId="3710"/>
    <cellStyle name="Nota 3 5 2 2 3 2 3 2" xfId="7101"/>
    <cellStyle name="Nota 3 5 2 2 3 2 3 2 2" xfId="11235"/>
    <cellStyle name="Nota 3 5 2 2 3 2 3 2 3" xfId="20619"/>
    <cellStyle name="Nota 3 5 2 2 3 2 3 3" xfId="5392"/>
    <cellStyle name="Nota 3 5 2 2 3 2 3 3 2" xfId="18910"/>
    <cellStyle name="Nota 3 5 2 2 3 2 3 4" xfId="9772"/>
    <cellStyle name="Nota 3 5 2 2 3 2 3 5" xfId="17911"/>
    <cellStyle name="Nota 3 5 2 2 3 2 4" xfId="4093"/>
    <cellStyle name="Nota 3 5 2 2 3 2 4 2" xfId="8214"/>
    <cellStyle name="Nota 3 5 2 2 3 2 4 2 2" xfId="12182"/>
    <cellStyle name="Nota 3 5 2 2 3 2 4 2 3" xfId="21732"/>
    <cellStyle name="Nota 3 5 2 2 3 2 4 3" xfId="6506"/>
    <cellStyle name="Nota 3 5 2 2 3 2 4 3 2" xfId="20024"/>
    <cellStyle name="Nota 3 5 2 2 3 2 4 4" xfId="9950"/>
    <cellStyle name="Nota 3 5 2 2 3 2 4 5" xfId="13901"/>
    <cellStyle name="Nota 3 5 2 2 3 2 5" xfId="4475"/>
    <cellStyle name="Nota 3 5 2 2 3 2 5 2" xfId="8446"/>
    <cellStyle name="Nota 3 5 2 2 3 2 5 2 2" xfId="12414"/>
    <cellStyle name="Nota 3 5 2 2 3 2 5 2 3" xfId="21964"/>
    <cellStyle name="Nota 3 5 2 2 3 2 5 3" xfId="6738"/>
    <cellStyle name="Nota 3 5 2 2 3 2 5 3 2" xfId="20256"/>
    <cellStyle name="Nota 3 5 2 2 3 2 5 4" xfId="10127"/>
    <cellStyle name="Nota 3 5 2 2 3 2 5 5" xfId="13530"/>
    <cellStyle name="Nota 3 5 2 2 3 2 6" xfId="6970"/>
    <cellStyle name="Nota 3 5 2 2 3 2 6 2" xfId="8678"/>
    <cellStyle name="Nota 3 5 2 2 3 2 6 2 2" xfId="12646"/>
    <cellStyle name="Nota 3 5 2 2 3 2 6 2 3" xfId="22196"/>
    <cellStyle name="Nota 3 5 2 2 3 2 6 3" xfId="11104"/>
    <cellStyle name="Nota 3 5 2 2 3 2 6 4" xfId="20488"/>
    <cellStyle name="Nota 3 5 2 2 3 2 7" xfId="5958"/>
    <cellStyle name="Nota 3 5 2 2 3 2 7 2" xfId="10699"/>
    <cellStyle name="Nota 3 5 2 2 3 2 7 3" xfId="19476"/>
    <cellStyle name="Nota 3 5 2 2 3 2 8" xfId="7666"/>
    <cellStyle name="Nota 3 5 2 2 3 2 8 2" xfId="11687"/>
    <cellStyle name="Nota 3 5 2 2 3 2 8 3" xfId="21184"/>
    <cellStyle name="Nota 3 5 2 2 3 2 9" xfId="5149"/>
    <cellStyle name="Nota 3 5 2 2 3 2 9 2" xfId="12778"/>
    <cellStyle name="Nota 3 5 2 2 3 3" xfId="3134"/>
    <cellStyle name="Nota 3 5 2 2 3 3 10" xfId="9264"/>
    <cellStyle name="Nota 3 5 2 2 3 3 11" xfId="14457"/>
    <cellStyle name="Nota 3 5 2 2 3 3 2" xfId="3521"/>
    <cellStyle name="Nota 3 5 2 2 3 3 2 2" xfId="7286"/>
    <cellStyle name="Nota 3 5 2 2 3 3 2 2 2" xfId="11391"/>
    <cellStyle name="Nota 3 5 2 2 3 3 2 2 3" xfId="20804"/>
    <cellStyle name="Nota 3 5 2 2 3 3 2 3" xfId="5577"/>
    <cellStyle name="Nota 3 5 2 2 3 3 2 3 2" xfId="19095"/>
    <cellStyle name="Nota 3 5 2 2 3 3 2 4" xfId="9613"/>
    <cellStyle name="Nota 3 5 2 2 3 3 2 5" xfId="14823"/>
    <cellStyle name="Nota 3 5 2 2 3 3 3" xfId="3904"/>
    <cellStyle name="Nota 3 5 2 2 3 3 3 2" xfId="7111"/>
    <cellStyle name="Nota 3 5 2 2 3 3 3 2 2" xfId="11245"/>
    <cellStyle name="Nota 3 5 2 2 3 3 3 2 3" xfId="20629"/>
    <cellStyle name="Nota 3 5 2 2 3 3 3 3" xfId="5402"/>
    <cellStyle name="Nota 3 5 2 2 3 3 3 3 2" xfId="18920"/>
    <cellStyle name="Nota 3 5 2 2 3 3 3 4" xfId="9827"/>
    <cellStyle name="Nota 3 5 2 2 3 3 3 5" xfId="14084"/>
    <cellStyle name="Nota 3 5 2 2 3 3 4" xfId="4287"/>
    <cellStyle name="Nota 3 5 2 2 3 3 4 2" xfId="8194"/>
    <cellStyle name="Nota 3 5 2 2 3 3 4 2 2" xfId="12162"/>
    <cellStyle name="Nota 3 5 2 2 3 3 4 2 3" xfId="21712"/>
    <cellStyle name="Nota 3 5 2 2 3 3 4 3" xfId="6486"/>
    <cellStyle name="Nota 3 5 2 2 3 3 4 3 2" xfId="20004"/>
    <cellStyle name="Nota 3 5 2 2 3 3 4 4" xfId="10005"/>
    <cellStyle name="Nota 3 5 2 2 3 3 4 5" xfId="13718"/>
    <cellStyle name="Nota 3 5 2 2 3 3 5" xfId="4669"/>
    <cellStyle name="Nota 3 5 2 2 3 3 5 2" xfId="8426"/>
    <cellStyle name="Nota 3 5 2 2 3 3 5 2 2" xfId="12394"/>
    <cellStyle name="Nota 3 5 2 2 3 3 5 2 3" xfId="21944"/>
    <cellStyle name="Nota 3 5 2 2 3 3 5 3" xfId="6718"/>
    <cellStyle name="Nota 3 5 2 2 3 3 5 3 2" xfId="20236"/>
    <cellStyle name="Nota 3 5 2 2 3 3 5 4" xfId="10182"/>
    <cellStyle name="Nota 3 5 2 2 3 3 5 5" xfId="13336"/>
    <cellStyle name="Nota 3 5 2 2 3 3 6" xfId="6950"/>
    <cellStyle name="Nota 3 5 2 2 3 3 6 2" xfId="8658"/>
    <cellStyle name="Nota 3 5 2 2 3 3 6 2 2" xfId="12626"/>
    <cellStyle name="Nota 3 5 2 2 3 3 6 2 3" xfId="22176"/>
    <cellStyle name="Nota 3 5 2 2 3 3 6 3" xfId="11084"/>
    <cellStyle name="Nota 3 5 2 2 3 3 6 4" xfId="20468"/>
    <cellStyle name="Nota 3 5 2 2 3 3 7" xfId="5938"/>
    <cellStyle name="Nota 3 5 2 2 3 3 7 2" xfId="10679"/>
    <cellStyle name="Nota 3 5 2 2 3 3 7 3" xfId="19456"/>
    <cellStyle name="Nota 3 5 2 2 3 3 8" xfId="7646"/>
    <cellStyle name="Nota 3 5 2 2 3 3 8 2" xfId="11667"/>
    <cellStyle name="Nota 3 5 2 2 3 3 8 3" xfId="21164"/>
    <cellStyle name="Nota 3 5 2 2 3 3 9" xfId="5034"/>
    <cellStyle name="Nota 3 5 2 2 3 3 9 2" xfId="12985"/>
    <cellStyle name="Nota 3 5 2 2 3 4" xfId="3072"/>
    <cellStyle name="Nota 3 5 2 2 3 4 2" xfId="3459"/>
    <cellStyle name="Nota 3 5 2 2 3 4 2 2" xfId="15010"/>
    <cellStyle name="Nota 3 5 2 2 3 4 3" xfId="3842"/>
    <cellStyle name="Nota 3 5 2 2 3 4 3 2" xfId="14183"/>
    <cellStyle name="Nota 3 5 2 2 3 4 4" xfId="4225"/>
    <cellStyle name="Nota 3 5 2 2 3 4 4 2" xfId="13780"/>
    <cellStyle name="Nota 3 5 2 2 3 4 5" xfId="4607"/>
    <cellStyle name="Nota 3 5 2 2 3 4 5 2" xfId="13398"/>
    <cellStyle name="Nota 3 5 2 2 3 4 6" xfId="5801"/>
    <cellStyle name="Nota 3 5 2 2 3 4 6 2" xfId="19319"/>
    <cellStyle name="Nota 3 5 2 2 3 4 7" xfId="9212"/>
    <cellStyle name="Nota 3 5 2 2 3 4 8" xfId="14450"/>
    <cellStyle name="Nota 3 5 2 2 3 5" xfId="2842"/>
    <cellStyle name="Nota 3 5 2 2 3 5 2" xfId="7509"/>
    <cellStyle name="Nota 3 5 2 2 3 5 2 2" xfId="21027"/>
    <cellStyle name="Nota 3 5 2 2 3 5 3" xfId="8995"/>
    <cellStyle name="Nota 3 5 2 2 3 5 4" xfId="18033"/>
    <cellStyle name="Nota 3 5 2 2 3 6" xfId="8799"/>
    <cellStyle name="Nota 3 5 2 2 4" xfId="2958"/>
    <cellStyle name="Nota 3 5 2 2 4 10" xfId="9110"/>
    <cellStyle name="Nota 3 5 2 2 4 11" xfId="16561"/>
    <cellStyle name="Nota 3 5 2 2 4 2" xfId="3345"/>
    <cellStyle name="Nota 3 5 2 2 4 2 2" xfId="7259"/>
    <cellStyle name="Nota 3 5 2 2 4 2 2 2" xfId="11364"/>
    <cellStyle name="Nota 3 5 2 2 4 2 2 3" xfId="20777"/>
    <cellStyle name="Nota 3 5 2 2 4 2 3" xfId="5550"/>
    <cellStyle name="Nota 3 5 2 2 4 2 3 2" xfId="19068"/>
    <cellStyle name="Nota 3 5 2 2 4 2 4" xfId="9475"/>
    <cellStyle name="Nota 3 5 2 2 4 2 5" xfId="16230"/>
    <cellStyle name="Nota 3 5 2 2 4 3" xfId="3728"/>
    <cellStyle name="Nota 3 5 2 2 4 3 2" xfId="7210"/>
    <cellStyle name="Nota 3 5 2 2 4 3 2 2" xfId="11336"/>
    <cellStyle name="Nota 3 5 2 2 4 3 2 3" xfId="20728"/>
    <cellStyle name="Nota 3 5 2 2 4 3 3" xfId="5501"/>
    <cellStyle name="Nota 3 5 2 2 4 3 3 2" xfId="19019"/>
    <cellStyle name="Nota 3 5 2 2 4 3 4" xfId="9790"/>
    <cellStyle name="Nota 3 5 2 2 4 3 5" xfId="14380"/>
    <cellStyle name="Nota 3 5 2 2 4 4" xfId="4111"/>
    <cellStyle name="Nota 3 5 2 2 4 4 2" xfId="8129"/>
    <cellStyle name="Nota 3 5 2 2 4 4 2 2" xfId="12097"/>
    <cellStyle name="Nota 3 5 2 2 4 4 2 3" xfId="21647"/>
    <cellStyle name="Nota 3 5 2 2 4 4 3" xfId="6421"/>
    <cellStyle name="Nota 3 5 2 2 4 4 3 2" xfId="19939"/>
    <cellStyle name="Nota 3 5 2 2 4 4 4" xfId="9968"/>
    <cellStyle name="Nota 3 5 2 2 4 4 5" xfId="13883"/>
    <cellStyle name="Nota 3 5 2 2 4 5" xfId="4493"/>
    <cellStyle name="Nota 3 5 2 2 4 5 2" xfId="8361"/>
    <cellStyle name="Nota 3 5 2 2 4 5 2 2" xfId="12329"/>
    <cellStyle name="Nota 3 5 2 2 4 5 2 3" xfId="21879"/>
    <cellStyle name="Nota 3 5 2 2 4 5 3" xfId="6653"/>
    <cellStyle name="Nota 3 5 2 2 4 5 3 2" xfId="20171"/>
    <cellStyle name="Nota 3 5 2 2 4 5 4" xfId="10145"/>
    <cellStyle name="Nota 3 5 2 2 4 5 5" xfId="13512"/>
    <cellStyle name="Nota 3 5 2 2 4 6" xfId="6885"/>
    <cellStyle name="Nota 3 5 2 2 4 6 2" xfId="8593"/>
    <cellStyle name="Nota 3 5 2 2 4 6 2 2" xfId="12561"/>
    <cellStyle name="Nota 3 5 2 2 4 6 2 3" xfId="22111"/>
    <cellStyle name="Nota 3 5 2 2 4 6 3" xfId="11019"/>
    <cellStyle name="Nota 3 5 2 2 4 6 4" xfId="20403"/>
    <cellStyle name="Nota 3 5 2 2 4 7" xfId="5873"/>
    <cellStyle name="Nota 3 5 2 2 4 7 2" xfId="10614"/>
    <cellStyle name="Nota 3 5 2 2 4 7 3" xfId="19391"/>
    <cellStyle name="Nota 3 5 2 2 4 8" xfId="7581"/>
    <cellStyle name="Nota 3 5 2 2 4 8 2" xfId="11602"/>
    <cellStyle name="Nota 3 5 2 2 4 8 3" xfId="21099"/>
    <cellStyle name="Nota 3 5 2 2 4 9" xfId="4963"/>
    <cellStyle name="Nota 3 5 2 2 4 9 2" xfId="13056"/>
    <cellStyle name="Nota 3 5 2 2 5" xfId="3193"/>
    <cellStyle name="Nota 3 5 2 2 5 2" xfId="3580"/>
    <cellStyle name="Nota 3 5 2 2 5 2 2" xfId="7195"/>
    <cellStyle name="Nota 3 5 2 2 5 2 2 2" xfId="20713"/>
    <cellStyle name="Nota 3 5 2 2 5 2 3" xfId="9672"/>
    <cellStyle name="Nota 3 5 2 2 5 2 4" xfId="14618"/>
    <cellStyle name="Nota 3 5 2 2 5 3" xfId="3963"/>
    <cellStyle name="Nota 3 5 2 2 5 3 2" xfId="14028"/>
    <cellStyle name="Nota 3 5 2 2 5 4" xfId="4346"/>
    <cellStyle name="Nota 3 5 2 2 5 4 2" xfId="13659"/>
    <cellStyle name="Nota 3 5 2 2 5 5" xfId="4728"/>
    <cellStyle name="Nota 3 5 2 2 5 5 2" xfId="13277"/>
    <cellStyle name="Nota 3 5 2 2 5 6" xfId="5486"/>
    <cellStyle name="Nota 3 5 2 2 5 6 2" xfId="19004"/>
    <cellStyle name="Nota 3 5 2 2 5 7" xfId="9323"/>
    <cellStyle name="Nota 3 5 2 2 5 8" xfId="17474"/>
    <cellStyle name="Nota 3 5 2 2 6" xfId="2995"/>
    <cellStyle name="Nota 3 5 2 2 6 2" xfId="3382"/>
    <cellStyle name="Nota 3 5 2 2 6 2 2" xfId="5006"/>
    <cellStyle name="Nota 3 5 2 2 6 2 2 2" xfId="13013"/>
    <cellStyle name="Nota 3 5 2 2 6 2 3" xfId="9508"/>
    <cellStyle name="Nota 3 5 2 2 6 2 4" xfId="14760"/>
    <cellStyle name="Nota 3 5 2 2 6 3" xfId="3765"/>
    <cellStyle name="Nota 3 5 2 2 6 3 2" xfId="17526"/>
    <cellStyle name="Nota 3 5 2 2 6 4" xfId="4148"/>
    <cellStyle name="Nota 3 5 2 2 6 4 2" xfId="14156"/>
    <cellStyle name="Nota 3 5 2 2 6 5" xfId="4530"/>
    <cellStyle name="Nota 3 5 2 2 6 5 2" xfId="13475"/>
    <cellStyle name="Nota 3 5 2 2 6 6" xfId="5339"/>
    <cellStyle name="Nota 3 5 2 2 6 6 2" xfId="18857"/>
    <cellStyle name="Nota 3 5 2 2 6 7" xfId="9143"/>
    <cellStyle name="Nota 3 5 2 2 6 8" xfId="15011"/>
    <cellStyle name="Nota 3 5 2 2 7" xfId="5536"/>
    <cellStyle name="Nota 3 5 2 2 7 2" xfId="7245"/>
    <cellStyle name="Nota 3 5 2 2 7 2 2" xfId="11354"/>
    <cellStyle name="Nota 3 5 2 2 7 2 3" xfId="20763"/>
    <cellStyle name="Nota 3 5 2 2 7 3" xfId="10494"/>
    <cellStyle name="Nota 3 5 2 2 7 4" xfId="19054"/>
    <cellStyle name="Nota 3 5 2 2 8" xfId="5427"/>
    <cellStyle name="Nota 3 5 2 2 8 2" xfId="7136"/>
    <cellStyle name="Nota 3 5 2 2 8 2 2" xfId="11270"/>
    <cellStyle name="Nota 3 5 2 2 8 2 3" xfId="20654"/>
    <cellStyle name="Nota 3 5 2 2 8 3" xfId="10444"/>
    <cellStyle name="Nota 3 5 2 2 8 4" xfId="18945"/>
    <cellStyle name="Nota 3 5 2 2 9" xfId="5770"/>
    <cellStyle name="Nota 3 5 2 2 9 2" xfId="10546"/>
    <cellStyle name="Nota 3 5 2 2 9 3" xfId="19288"/>
    <cellStyle name="Nota 3 5 2 3" xfId="2720"/>
    <cellStyle name="Nota 3 5 2 3 2" xfId="2965"/>
    <cellStyle name="Nota 3 5 2 3 2 10" xfId="9117"/>
    <cellStyle name="Nota 3 5 2 3 2 11" xfId="17915"/>
    <cellStyle name="Nota 3 5 2 3 2 2" xfId="3352"/>
    <cellStyle name="Nota 3 5 2 3 2 2 2" xfId="7929"/>
    <cellStyle name="Nota 3 5 2 3 2 2 2 2" xfId="11905"/>
    <cellStyle name="Nota 3 5 2 3 2 2 2 3" xfId="21447"/>
    <cellStyle name="Nota 3 5 2 3 2 2 3" xfId="6221"/>
    <cellStyle name="Nota 3 5 2 3 2 2 3 2" xfId="19739"/>
    <cellStyle name="Nota 3 5 2 3 2 2 4" xfId="9482"/>
    <cellStyle name="Nota 3 5 2 3 2 2 5" xfId="14315"/>
    <cellStyle name="Nota 3 5 2 3 2 3" xfId="3735"/>
    <cellStyle name="Nota 3 5 2 3 2 3 2" xfId="5114"/>
    <cellStyle name="Nota 3 5 2 3 2 3 2 2" xfId="10357"/>
    <cellStyle name="Nota 3 5 2 3 2 3 2 3" xfId="12797"/>
    <cellStyle name="Nota 3 5 2 3 2 3 3" xfId="5300"/>
    <cellStyle name="Nota 3 5 2 3 2 3 3 2" xfId="18818"/>
    <cellStyle name="Nota 3 5 2 3 2 3 4" xfId="9797"/>
    <cellStyle name="Nota 3 5 2 3 2 3 5" xfId="15991"/>
    <cellStyle name="Nota 3 5 2 3 2 4" xfId="4118"/>
    <cellStyle name="Nota 3 5 2 3 2 4 2" xfId="8236"/>
    <cellStyle name="Nota 3 5 2 3 2 4 2 2" xfId="12204"/>
    <cellStyle name="Nota 3 5 2 3 2 4 2 3" xfId="21754"/>
    <cellStyle name="Nota 3 5 2 3 2 4 3" xfId="6528"/>
    <cellStyle name="Nota 3 5 2 3 2 4 3 2" xfId="20046"/>
    <cellStyle name="Nota 3 5 2 3 2 4 4" xfId="9975"/>
    <cellStyle name="Nota 3 5 2 3 2 4 5" xfId="13870"/>
    <cellStyle name="Nota 3 5 2 3 2 5" xfId="4500"/>
    <cellStyle name="Nota 3 5 2 3 2 5 2" xfId="8468"/>
    <cellStyle name="Nota 3 5 2 3 2 5 2 2" xfId="12436"/>
    <cellStyle name="Nota 3 5 2 3 2 5 2 3" xfId="21986"/>
    <cellStyle name="Nota 3 5 2 3 2 5 3" xfId="6760"/>
    <cellStyle name="Nota 3 5 2 3 2 5 3 2" xfId="20278"/>
    <cellStyle name="Nota 3 5 2 3 2 5 4" xfId="10152"/>
    <cellStyle name="Nota 3 5 2 3 2 5 5" xfId="13505"/>
    <cellStyle name="Nota 3 5 2 3 2 6" xfId="6992"/>
    <cellStyle name="Nota 3 5 2 3 2 6 2" xfId="8700"/>
    <cellStyle name="Nota 3 5 2 3 2 6 2 2" xfId="12668"/>
    <cellStyle name="Nota 3 5 2 3 2 6 2 3" xfId="22218"/>
    <cellStyle name="Nota 3 5 2 3 2 6 3" xfId="11126"/>
    <cellStyle name="Nota 3 5 2 3 2 6 4" xfId="20510"/>
    <cellStyle name="Nota 3 5 2 3 2 7" xfId="5980"/>
    <cellStyle name="Nota 3 5 2 3 2 7 2" xfId="10721"/>
    <cellStyle name="Nota 3 5 2 3 2 7 3" xfId="19498"/>
    <cellStyle name="Nota 3 5 2 3 2 8" xfId="7688"/>
    <cellStyle name="Nota 3 5 2 3 2 8 2" xfId="11709"/>
    <cellStyle name="Nota 3 5 2 3 2 8 3" xfId="21206"/>
    <cellStyle name="Nota 3 5 2 3 2 9" xfId="5174"/>
    <cellStyle name="Nota 3 5 2 3 2 9 2" xfId="12908"/>
    <cellStyle name="Nota 3 5 2 3 3" xfId="3210"/>
    <cellStyle name="Nota 3 5 2 3 3 10" xfId="9340"/>
    <cellStyle name="Nota 3 5 2 3 3 11" xfId="18752"/>
    <cellStyle name="Nota 3 5 2 3 3 2" xfId="3597"/>
    <cellStyle name="Nota 3 5 2 3 3 2 2" xfId="7958"/>
    <cellStyle name="Nota 3 5 2 3 3 2 2 2" xfId="11934"/>
    <cellStyle name="Nota 3 5 2 3 3 2 2 3" xfId="21476"/>
    <cellStyle name="Nota 3 5 2 3 3 2 3" xfId="6250"/>
    <cellStyle name="Nota 3 5 2 3 3 2 3 2" xfId="19768"/>
    <cellStyle name="Nota 3 5 2 3 3 2 4" xfId="9689"/>
    <cellStyle name="Nota 3 5 2 3 3 2 5" xfId="14736"/>
    <cellStyle name="Nota 3 5 2 3 3 3" xfId="3980"/>
    <cellStyle name="Nota 3 5 2 3 3 3 2" xfId="5068"/>
    <cellStyle name="Nota 3 5 2 3 3 3 2 2" xfId="10320"/>
    <cellStyle name="Nota 3 5 2 3 3 3 2 3" xfId="12809"/>
    <cellStyle name="Nota 3 5 2 3 3 3 3" xfId="5347"/>
    <cellStyle name="Nota 3 5 2 3 3 3 3 2" xfId="18865"/>
    <cellStyle name="Nota 3 5 2 3 3 3 4" xfId="9899"/>
    <cellStyle name="Nota 3 5 2 3 3 3 5" xfId="14011"/>
    <cellStyle name="Nota 3 5 2 3 3 4" xfId="4363"/>
    <cellStyle name="Nota 3 5 2 3 3 4 2" xfId="8265"/>
    <cellStyle name="Nota 3 5 2 3 3 4 2 2" xfId="12233"/>
    <cellStyle name="Nota 3 5 2 3 3 4 2 3" xfId="21783"/>
    <cellStyle name="Nota 3 5 2 3 3 4 3" xfId="6557"/>
    <cellStyle name="Nota 3 5 2 3 3 4 3 2" xfId="20075"/>
    <cellStyle name="Nota 3 5 2 3 3 4 4" xfId="10077"/>
    <cellStyle name="Nota 3 5 2 3 3 4 5" xfId="13642"/>
    <cellStyle name="Nota 3 5 2 3 3 5" xfId="4745"/>
    <cellStyle name="Nota 3 5 2 3 3 5 2" xfId="8497"/>
    <cellStyle name="Nota 3 5 2 3 3 5 2 2" xfId="12465"/>
    <cellStyle name="Nota 3 5 2 3 3 5 2 3" xfId="22015"/>
    <cellStyle name="Nota 3 5 2 3 3 5 3" xfId="6789"/>
    <cellStyle name="Nota 3 5 2 3 3 5 3 2" xfId="20307"/>
    <cellStyle name="Nota 3 5 2 3 3 5 4" xfId="10254"/>
    <cellStyle name="Nota 3 5 2 3 3 5 5" xfId="13260"/>
    <cellStyle name="Nota 3 5 2 3 3 6" xfId="7021"/>
    <cellStyle name="Nota 3 5 2 3 3 6 2" xfId="8729"/>
    <cellStyle name="Nota 3 5 2 3 3 6 2 2" xfId="12697"/>
    <cellStyle name="Nota 3 5 2 3 3 6 2 3" xfId="22247"/>
    <cellStyle name="Nota 3 5 2 3 3 6 3" xfId="11155"/>
    <cellStyle name="Nota 3 5 2 3 3 6 4" xfId="20539"/>
    <cellStyle name="Nota 3 5 2 3 3 7" xfId="6009"/>
    <cellStyle name="Nota 3 5 2 3 3 7 2" xfId="10750"/>
    <cellStyle name="Nota 3 5 2 3 3 7 3" xfId="19527"/>
    <cellStyle name="Nota 3 5 2 3 3 8" xfId="7717"/>
    <cellStyle name="Nota 3 5 2 3 3 8 2" xfId="11738"/>
    <cellStyle name="Nota 3 5 2 3 3 8 3" xfId="21235"/>
    <cellStyle name="Nota 3 5 2 3 3 9" xfId="5203"/>
    <cellStyle name="Nota 3 5 2 3 3 9 2" xfId="12879"/>
    <cellStyle name="Nota 3 5 2 3 4" xfId="3267"/>
    <cellStyle name="Nota 3 5 2 3 4 2" xfId="3654"/>
    <cellStyle name="Nota 3 5 2 3 4 2 2" xfId="18004"/>
    <cellStyle name="Nota 3 5 2 3 4 3" xfId="4037"/>
    <cellStyle name="Nota 3 5 2 3 4 3 2" xfId="13954"/>
    <cellStyle name="Nota 3 5 2 3 4 4" xfId="4420"/>
    <cellStyle name="Nota 3 5 2 3 4 4 2" xfId="13585"/>
    <cellStyle name="Nota 3 5 2 3 4 5" xfId="4802"/>
    <cellStyle name="Nota 3 5 2 3 4 5 2" xfId="13204"/>
    <cellStyle name="Nota 3 5 2 3 4 6" xfId="5788"/>
    <cellStyle name="Nota 3 5 2 3 4 6 2" xfId="19306"/>
    <cellStyle name="Nota 3 5 2 3 4 7" xfId="9397"/>
    <cellStyle name="Nota 3 5 2 3 4 8" xfId="15372"/>
    <cellStyle name="Nota 3 5 2 3 5" xfId="2885"/>
    <cellStyle name="Nota 3 5 2 3 5 2" xfId="7496"/>
    <cellStyle name="Nota 3 5 2 3 5 2 2" xfId="21014"/>
    <cellStyle name="Nota 3 5 2 3 5 3" xfId="9037"/>
    <cellStyle name="Nota 3 5 2 3 5 4" xfId="14128"/>
    <cellStyle name="Nota 3 5 2 3 6" xfId="8875"/>
    <cellStyle name="Nota 3 5 2 4" xfId="2683"/>
    <cellStyle name="Nota 3 5 2 4 2" xfId="2740"/>
    <cellStyle name="Nota 3 5 2 4 2 2" xfId="2975"/>
    <cellStyle name="Nota 3 5 2 4 2 2 10" xfId="9127"/>
    <cellStyle name="Nota 3 5 2 4 2 2 11" xfId="16475"/>
    <cellStyle name="Nota 3 5 2 4 2 2 2" xfId="3362"/>
    <cellStyle name="Nota 3 5 2 4 2 2 2 2" xfId="7939"/>
    <cellStyle name="Nota 3 5 2 4 2 2 2 2 2" xfId="11915"/>
    <cellStyle name="Nota 3 5 2 4 2 2 2 2 3" xfId="21457"/>
    <cellStyle name="Nota 3 5 2 4 2 2 2 3" xfId="6231"/>
    <cellStyle name="Nota 3 5 2 4 2 2 2 3 2" xfId="19749"/>
    <cellStyle name="Nota 3 5 2 4 2 2 2 4" xfId="9492"/>
    <cellStyle name="Nota 3 5 2 4 2 2 2 5" xfId="15304"/>
    <cellStyle name="Nota 3 5 2 4 2 2 3" xfId="3745"/>
    <cellStyle name="Nota 3 5 2 4 2 2 3 2" xfId="7075"/>
    <cellStyle name="Nota 3 5 2 4 2 2 3 2 2" xfId="11209"/>
    <cellStyle name="Nota 3 5 2 4 2 2 3 2 3" xfId="20593"/>
    <cellStyle name="Nota 3 5 2 4 2 2 3 3" xfId="5366"/>
    <cellStyle name="Nota 3 5 2 4 2 2 3 3 2" xfId="18884"/>
    <cellStyle name="Nota 3 5 2 4 2 2 3 4" xfId="9807"/>
    <cellStyle name="Nota 3 5 2 4 2 2 3 5" xfId="15418"/>
    <cellStyle name="Nota 3 5 2 4 2 2 4" xfId="4128"/>
    <cellStyle name="Nota 3 5 2 4 2 2 4 2" xfId="8246"/>
    <cellStyle name="Nota 3 5 2 4 2 2 4 2 2" xfId="12214"/>
    <cellStyle name="Nota 3 5 2 4 2 2 4 2 3" xfId="21764"/>
    <cellStyle name="Nota 3 5 2 4 2 2 4 3" xfId="6538"/>
    <cellStyle name="Nota 3 5 2 4 2 2 4 3 2" xfId="20056"/>
    <cellStyle name="Nota 3 5 2 4 2 2 4 4" xfId="9985"/>
    <cellStyle name="Nota 3 5 2 4 2 2 4 5" xfId="13869"/>
    <cellStyle name="Nota 3 5 2 4 2 2 5" xfId="4510"/>
    <cellStyle name="Nota 3 5 2 4 2 2 5 2" xfId="8478"/>
    <cellStyle name="Nota 3 5 2 4 2 2 5 2 2" xfId="12446"/>
    <cellStyle name="Nota 3 5 2 4 2 2 5 2 3" xfId="21996"/>
    <cellStyle name="Nota 3 5 2 4 2 2 5 3" xfId="6770"/>
    <cellStyle name="Nota 3 5 2 4 2 2 5 3 2" xfId="20288"/>
    <cellStyle name="Nota 3 5 2 4 2 2 5 4" xfId="10162"/>
    <cellStyle name="Nota 3 5 2 4 2 2 5 5" xfId="13495"/>
    <cellStyle name="Nota 3 5 2 4 2 2 6" xfId="7002"/>
    <cellStyle name="Nota 3 5 2 4 2 2 6 2" xfId="8710"/>
    <cellStyle name="Nota 3 5 2 4 2 2 6 2 2" xfId="12678"/>
    <cellStyle name="Nota 3 5 2 4 2 2 6 2 3" xfId="22228"/>
    <cellStyle name="Nota 3 5 2 4 2 2 6 3" xfId="11136"/>
    <cellStyle name="Nota 3 5 2 4 2 2 6 4" xfId="20520"/>
    <cellStyle name="Nota 3 5 2 4 2 2 7" xfId="5990"/>
    <cellStyle name="Nota 3 5 2 4 2 2 7 2" xfId="10731"/>
    <cellStyle name="Nota 3 5 2 4 2 2 7 3" xfId="19508"/>
    <cellStyle name="Nota 3 5 2 4 2 2 8" xfId="7698"/>
    <cellStyle name="Nota 3 5 2 4 2 2 8 2" xfId="11719"/>
    <cellStyle name="Nota 3 5 2 4 2 2 8 3" xfId="21216"/>
    <cellStyle name="Nota 3 5 2 4 2 2 9" xfId="5184"/>
    <cellStyle name="Nota 3 5 2 4 2 2 9 2" xfId="12898"/>
    <cellStyle name="Nota 3 5 2 4 2 3" xfId="3230"/>
    <cellStyle name="Nota 3 5 2 4 2 3 10" xfId="9360"/>
    <cellStyle name="Nota 3 5 2 4 2 3 11" xfId="16744"/>
    <cellStyle name="Nota 3 5 2 4 2 3 2" xfId="3617"/>
    <cellStyle name="Nota 3 5 2 4 2 3 2 2" xfId="7978"/>
    <cellStyle name="Nota 3 5 2 4 2 3 2 2 2" xfId="11954"/>
    <cellStyle name="Nota 3 5 2 4 2 3 2 2 3" xfId="21496"/>
    <cellStyle name="Nota 3 5 2 4 2 3 2 3" xfId="6270"/>
    <cellStyle name="Nota 3 5 2 4 2 3 2 3 2" xfId="19788"/>
    <cellStyle name="Nota 3 5 2 4 2 3 2 4" xfId="9709"/>
    <cellStyle name="Nota 3 5 2 4 2 3 2 5" xfId="15491"/>
    <cellStyle name="Nota 3 5 2 4 2 3 3" xfId="4000"/>
    <cellStyle name="Nota 3 5 2 4 2 3 3 2" xfId="5120"/>
    <cellStyle name="Nota 3 5 2 4 2 3 3 2 2" xfId="10362"/>
    <cellStyle name="Nota 3 5 2 4 2 3 3 2 3" xfId="12795"/>
    <cellStyle name="Nota 3 5 2 4 2 3 3 3" xfId="5282"/>
    <cellStyle name="Nota 3 5 2 4 2 3 3 3 2" xfId="18800"/>
    <cellStyle name="Nota 3 5 2 4 2 3 3 4" xfId="9919"/>
    <cellStyle name="Nota 3 5 2 4 2 3 3 5" xfId="13991"/>
    <cellStyle name="Nota 3 5 2 4 2 3 4" xfId="4383"/>
    <cellStyle name="Nota 3 5 2 4 2 3 4 2" xfId="8285"/>
    <cellStyle name="Nota 3 5 2 4 2 3 4 2 2" xfId="12253"/>
    <cellStyle name="Nota 3 5 2 4 2 3 4 2 3" xfId="21803"/>
    <cellStyle name="Nota 3 5 2 4 2 3 4 3" xfId="6577"/>
    <cellStyle name="Nota 3 5 2 4 2 3 4 3 2" xfId="20095"/>
    <cellStyle name="Nota 3 5 2 4 2 3 4 4" xfId="10097"/>
    <cellStyle name="Nota 3 5 2 4 2 3 4 5" xfId="13622"/>
    <cellStyle name="Nota 3 5 2 4 2 3 5" xfId="4765"/>
    <cellStyle name="Nota 3 5 2 4 2 3 5 2" xfId="8517"/>
    <cellStyle name="Nota 3 5 2 4 2 3 5 2 2" xfId="12485"/>
    <cellStyle name="Nota 3 5 2 4 2 3 5 2 3" xfId="22035"/>
    <cellStyle name="Nota 3 5 2 4 2 3 5 3" xfId="6809"/>
    <cellStyle name="Nota 3 5 2 4 2 3 5 3 2" xfId="20327"/>
    <cellStyle name="Nota 3 5 2 4 2 3 5 4" xfId="10274"/>
    <cellStyle name="Nota 3 5 2 4 2 3 5 5" xfId="13240"/>
    <cellStyle name="Nota 3 5 2 4 2 3 6" xfId="7041"/>
    <cellStyle name="Nota 3 5 2 4 2 3 6 2" xfId="8749"/>
    <cellStyle name="Nota 3 5 2 4 2 3 6 2 2" xfId="12717"/>
    <cellStyle name="Nota 3 5 2 4 2 3 6 2 3" xfId="22267"/>
    <cellStyle name="Nota 3 5 2 4 2 3 6 3" xfId="11175"/>
    <cellStyle name="Nota 3 5 2 4 2 3 6 4" xfId="20559"/>
    <cellStyle name="Nota 3 5 2 4 2 3 7" xfId="6029"/>
    <cellStyle name="Nota 3 5 2 4 2 3 7 2" xfId="10770"/>
    <cellStyle name="Nota 3 5 2 4 2 3 7 3" xfId="19547"/>
    <cellStyle name="Nota 3 5 2 4 2 3 8" xfId="7737"/>
    <cellStyle name="Nota 3 5 2 4 2 3 8 2" xfId="11758"/>
    <cellStyle name="Nota 3 5 2 4 2 3 8 3" xfId="21255"/>
    <cellStyle name="Nota 3 5 2 4 2 3 9" xfId="5223"/>
    <cellStyle name="Nota 3 5 2 4 2 3 9 2" xfId="12871"/>
    <cellStyle name="Nota 3 5 2 4 2 4" xfId="3287"/>
    <cellStyle name="Nota 3 5 2 4 2 4 2" xfId="3674"/>
    <cellStyle name="Nota 3 5 2 4 2 4 2 2" xfId="18751"/>
    <cellStyle name="Nota 3 5 2 4 2 4 3" xfId="4057"/>
    <cellStyle name="Nota 3 5 2 4 2 4 3 2" xfId="13934"/>
    <cellStyle name="Nota 3 5 2 4 2 4 4" xfId="4440"/>
    <cellStyle name="Nota 3 5 2 4 2 4 4 2" xfId="13565"/>
    <cellStyle name="Nota 3 5 2 4 2 4 5" xfId="4822"/>
    <cellStyle name="Nota 3 5 2 4 2 4 5 2" xfId="13184"/>
    <cellStyle name="Nota 3 5 2 4 2 4 6" xfId="5858"/>
    <cellStyle name="Nota 3 5 2 4 2 4 6 2" xfId="19376"/>
    <cellStyle name="Nota 3 5 2 4 2 4 7" xfId="9417"/>
    <cellStyle name="Nota 3 5 2 4 2 4 8" xfId="14866"/>
    <cellStyle name="Nota 3 5 2 4 2 5" xfId="2905"/>
    <cellStyle name="Nota 3 5 2 4 2 5 2" xfId="7566"/>
    <cellStyle name="Nota 3 5 2 4 2 5 2 2" xfId="21084"/>
    <cellStyle name="Nota 3 5 2 4 2 5 3" xfId="9057"/>
    <cellStyle name="Nota 3 5 2 4 2 5 4" xfId="14826"/>
    <cellStyle name="Nota 3 5 2 4 2 6" xfId="8895"/>
    <cellStyle name="Nota 3 5 2 4 3" xfId="2951"/>
    <cellStyle name="Nota 3 5 2 4 3 10" xfId="9103"/>
    <cellStyle name="Nota 3 5 2 4 3 11" xfId="15014"/>
    <cellStyle name="Nota 3 5 2 4 3 2" xfId="3338"/>
    <cellStyle name="Nota 3 5 2 4 3 2 2" xfId="7323"/>
    <cellStyle name="Nota 3 5 2 4 3 2 2 2" xfId="11413"/>
    <cellStyle name="Nota 3 5 2 4 3 2 2 3" xfId="20841"/>
    <cellStyle name="Nota 3 5 2 4 3 2 3" xfId="5614"/>
    <cellStyle name="Nota 3 5 2 4 3 2 3 2" xfId="19132"/>
    <cellStyle name="Nota 3 5 2 4 3 2 4" xfId="9468"/>
    <cellStyle name="Nota 3 5 2 4 3 2 5" xfId="17468"/>
    <cellStyle name="Nota 3 5 2 4 3 3" xfId="3721"/>
    <cellStyle name="Nota 3 5 2 4 3 3 2" xfId="7798"/>
    <cellStyle name="Nota 3 5 2 4 3 3 2 2" xfId="11814"/>
    <cellStyle name="Nota 3 5 2 4 3 3 2 3" xfId="21316"/>
    <cellStyle name="Nota 3 5 2 4 3 3 3" xfId="6090"/>
    <cellStyle name="Nota 3 5 2 4 3 3 3 2" xfId="19608"/>
    <cellStyle name="Nota 3 5 2 4 3 3 4" xfId="9783"/>
    <cellStyle name="Nota 3 5 2 4 3 3 5" xfId="17585"/>
    <cellStyle name="Nota 3 5 2 4 3 4" xfId="4104"/>
    <cellStyle name="Nota 3 5 2 4 3 4 2" xfId="8225"/>
    <cellStyle name="Nota 3 5 2 4 3 4 2 2" xfId="12193"/>
    <cellStyle name="Nota 3 5 2 4 3 4 2 3" xfId="21743"/>
    <cellStyle name="Nota 3 5 2 4 3 4 3" xfId="6517"/>
    <cellStyle name="Nota 3 5 2 4 3 4 3 2" xfId="20035"/>
    <cellStyle name="Nota 3 5 2 4 3 4 4" xfId="9961"/>
    <cellStyle name="Nota 3 5 2 4 3 4 5" xfId="13890"/>
    <cellStyle name="Nota 3 5 2 4 3 5" xfId="4486"/>
    <cellStyle name="Nota 3 5 2 4 3 5 2" xfId="8457"/>
    <cellStyle name="Nota 3 5 2 4 3 5 2 2" xfId="12425"/>
    <cellStyle name="Nota 3 5 2 4 3 5 2 3" xfId="21975"/>
    <cellStyle name="Nota 3 5 2 4 3 5 3" xfId="6749"/>
    <cellStyle name="Nota 3 5 2 4 3 5 3 2" xfId="20267"/>
    <cellStyle name="Nota 3 5 2 4 3 5 4" xfId="10138"/>
    <cellStyle name="Nota 3 5 2 4 3 5 5" xfId="13519"/>
    <cellStyle name="Nota 3 5 2 4 3 6" xfId="6981"/>
    <cellStyle name="Nota 3 5 2 4 3 6 2" xfId="8689"/>
    <cellStyle name="Nota 3 5 2 4 3 6 2 2" xfId="12657"/>
    <cellStyle name="Nota 3 5 2 4 3 6 2 3" xfId="22207"/>
    <cellStyle name="Nota 3 5 2 4 3 6 3" xfId="11115"/>
    <cellStyle name="Nota 3 5 2 4 3 6 4" xfId="20499"/>
    <cellStyle name="Nota 3 5 2 4 3 7" xfId="5969"/>
    <cellStyle name="Nota 3 5 2 4 3 7 2" xfId="10710"/>
    <cellStyle name="Nota 3 5 2 4 3 7 3" xfId="19487"/>
    <cellStyle name="Nota 3 5 2 4 3 8" xfId="7677"/>
    <cellStyle name="Nota 3 5 2 4 3 8 2" xfId="11698"/>
    <cellStyle name="Nota 3 5 2 4 3 8 3" xfId="21195"/>
    <cellStyle name="Nota 3 5 2 4 3 9" xfId="5162"/>
    <cellStyle name="Nota 3 5 2 4 3 9 2" xfId="12920"/>
    <cellStyle name="Nota 3 5 2 4 4" xfId="3173"/>
    <cellStyle name="Nota 3 5 2 4 4 10" xfId="9303"/>
    <cellStyle name="Nota 3 5 2 4 4 11" xfId="17511"/>
    <cellStyle name="Nota 3 5 2 4 4 2" xfId="3560"/>
    <cellStyle name="Nota 3 5 2 4 4 2 2" xfId="7430"/>
    <cellStyle name="Nota 3 5 2 4 4 2 2 2" xfId="11491"/>
    <cellStyle name="Nota 3 5 2 4 4 2 2 3" xfId="20948"/>
    <cellStyle name="Nota 3 5 2 4 4 2 3" xfId="5721"/>
    <cellStyle name="Nota 3 5 2 4 4 2 3 2" xfId="19239"/>
    <cellStyle name="Nota 3 5 2 4 4 2 4" xfId="9652"/>
    <cellStyle name="Nota 3 5 2 4 4 2 5" xfId="15081"/>
    <cellStyle name="Nota 3 5 2 4 4 3" xfId="3943"/>
    <cellStyle name="Nota 3 5 2 4 4 3 2" xfId="7772"/>
    <cellStyle name="Nota 3 5 2 4 4 3 2 2" xfId="11793"/>
    <cellStyle name="Nota 3 5 2 4 4 3 2 3" xfId="21290"/>
    <cellStyle name="Nota 3 5 2 4 4 3 3" xfId="6064"/>
    <cellStyle name="Nota 3 5 2 4 4 3 3 2" xfId="19582"/>
    <cellStyle name="Nota 3 5 2 4 4 3 4" xfId="9866"/>
    <cellStyle name="Nota 3 5 2 4 4 3 5" xfId="14048"/>
    <cellStyle name="Nota 3 5 2 4 4 4" xfId="4326"/>
    <cellStyle name="Nota 3 5 2 4 4 4 2" xfId="8167"/>
    <cellStyle name="Nota 3 5 2 4 4 4 2 2" xfId="12135"/>
    <cellStyle name="Nota 3 5 2 4 4 4 2 3" xfId="21685"/>
    <cellStyle name="Nota 3 5 2 4 4 4 3" xfId="6459"/>
    <cellStyle name="Nota 3 5 2 4 4 4 3 2" xfId="19977"/>
    <cellStyle name="Nota 3 5 2 4 4 4 4" xfId="10044"/>
    <cellStyle name="Nota 3 5 2 4 4 4 5" xfId="13679"/>
    <cellStyle name="Nota 3 5 2 4 4 5" xfId="4708"/>
    <cellStyle name="Nota 3 5 2 4 4 5 2" xfId="8399"/>
    <cellStyle name="Nota 3 5 2 4 4 5 2 2" xfId="12367"/>
    <cellStyle name="Nota 3 5 2 4 4 5 2 3" xfId="21917"/>
    <cellStyle name="Nota 3 5 2 4 4 5 3" xfId="6691"/>
    <cellStyle name="Nota 3 5 2 4 4 5 3 2" xfId="20209"/>
    <cellStyle name="Nota 3 5 2 4 4 5 4" xfId="10221"/>
    <cellStyle name="Nota 3 5 2 4 4 5 5" xfId="12821"/>
    <cellStyle name="Nota 3 5 2 4 4 6" xfId="6923"/>
    <cellStyle name="Nota 3 5 2 4 4 6 2" xfId="8631"/>
    <cellStyle name="Nota 3 5 2 4 4 6 2 2" xfId="12599"/>
    <cellStyle name="Nota 3 5 2 4 4 6 2 3" xfId="22149"/>
    <cellStyle name="Nota 3 5 2 4 4 6 3" xfId="11057"/>
    <cellStyle name="Nota 3 5 2 4 4 6 4" xfId="20441"/>
    <cellStyle name="Nota 3 5 2 4 4 7" xfId="5911"/>
    <cellStyle name="Nota 3 5 2 4 4 7 2" xfId="10652"/>
    <cellStyle name="Nota 3 5 2 4 4 7 3" xfId="19429"/>
    <cellStyle name="Nota 3 5 2 4 4 8" xfId="7619"/>
    <cellStyle name="Nota 3 5 2 4 4 8 2" xfId="11640"/>
    <cellStyle name="Nota 3 5 2 4 4 8 3" xfId="21137"/>
    <cellStyle name="Nota 3 5 2 4 4 9" xfId="5007"/>
    <cellStyle name="Nota 3 5 2 4 4 9 2" xfId="13012"/>
    <cellStyle name="Nota 3 5 2 4 5" xfId="3049"/>
    <cellStyle name="Nota 3 5 2 4 5 2" xfId="3436"/>
    <cellStyle name="Nota 3 5 2 4 5 2 2" xfId="17045"/>
    <cellStyle name="Nota 3 5 2 4 5 3" xfId="3819"/>
    <cellStyle name="Nota 3 5 2 4 5 3 2" xfId="14274"/>
    <cellStyle name="Nota 3 5 2 4 5 4" xfId="4202"/>
    <cellStyle name="Nota 3 5 2 4 5 4 2" xfId="13803"/>
    <cellStyle name="Nota 3 5 2 4 5 5" xfId="4584"/>
    <cellStyle name="Nota 3 5 2 4 5 5 2" xfId="13421"/>
    <cellStyle name="Nota 3 5 2 4 5 6" xfId="5819"/>
    <cellStyle name="Nota 3 5 2 4 5 6 2" xfId="19337"/>
    <cellStyle name="Nota 3 5 2 4 5 7" xfId="9189"/>
    <cellStyle name="Nota 3 5 2 4 5 8" xfId="14267"/>
    <cellStyle name="Nota 3 5 2 4 6" xfId="2882"/>
    <cellStyle name="Nota 3 5 2 4 6 2" xfId="7527"/>
    <cellStyle name="Nota 3 5 2 4 6 2 2" xfId="21045"/>
    <cellStyle name="Nota 3 5 2 4 6 3" xfId="9034"/>
    <cellStyle name="Nota 3 5 2 4 6 4" xfId="16065"/>
    <cellStyle name="Nota 3 5 2 4 7" xfId="8838"/>
    <cellStyle name="Nota 3 5 2 4 8" xfId="16912"/>
    <cellStyle name="Nota 3 5 2 5" xfId="2821"/>
    <cellStyle name="Nota 3 5 2 5 10" xfId="8974"/>
    <cellStyle name="Nota 3 5 2 5 11" xfId="15558"/>
    <cellStyle name="Nota 3 5 2 5 2" xfId="2781"/>
    <cellStyle name="Nota 3 5 2 5 2 2" xfId="7379"/>
    <cellStyle name="Nota 3 5 2 5 2 2 2" xfId="11465"/>
    <cellStyle name="Nota 3 5 2 5 2 2 3" xfId="20897"/>
    <cellStyle name="Nota 3 5 2 5 2 3" xfId="5670"/>
    <cellStyle name="Nota 3 5 2 5 2 3 2" xfId="19188"/>
    <cellStyle name="Nota 3 5 2 5 2 4" xfId="8936"/>
    <cellStyle name="Nota 3 5 2 5 2 5" xfId="16324"/>
    <cellStyle name="Nota 3 5 2 5 3" xfId="2795"/>
    <cellStyle name="Nota 3 5 2 5 3 2" xfId="7104"/>
    <cellStyle name="Nota 3 5 2 5 3 2 2" xfId="11238"/>
    <cellStyle name="Nota 3 5 2 5 3 2 3" xfId="20622"/>
    <cellStyle name="Nota 3 5 2 5 3 3" xfId="5395"/>
    <cellStyle name="Nota 3 5 2 5 3 3 2" xfId="18913"/>
    <cellStyle name="Nota 3 5 2 5 3 4" xfId="8950"/>
    <cellStyle name="Nota 3 5 2 5 3 5" xfId="14540"/>
    <cellStyle name="Nota 3 5 2 5 4" xfId="2813"/>
    <cellStyle name="Nota 3 5 2 5 4 2" xfId="8209"/>
    <cellStyle name="Nota 3 5 2 5 4 2 2" xfId="12177"/>
    <cellStyle name="Nota 3 5 2 5 4 2 3" xfId="21727"/>
    <cellStyle name="Nota 3 5 2 5 4 3" xfId="6501"/>
    <cellStyle name="Nota 3 5 2 5 4 3 2" xfId="20019"/>
    <cellStyle name="Nota 3 5 2 5 4 4" xfId="8968"/>
    <cellStyle name="Nota 3 5 2 5 4 5" xfId="14589"/>
    <cellStyle name="Nota 3 5 2 5 5" xfId="2785"/>
    <cellStyle name="Nota 3 5 2 5 5 2" xfId="8441"/>
    <cellStyle name="Nota 3 5 2 5 5 2 2" xfId="12409"/>
    <cellStyle name="Nota 3 5 2 5 5 2 3" xfId="21959"/>
    <cellStyle name="Nota 3 5 2 5 5 3" xfId="6733"/>
    <cellStyle name="Nota 3 5 2 5 5 3 2" xfId="20251"/>
    <cellStyle name="Nota 3 5 2 5 5 4" xfId="8940"/>
    <cellStyle name="Nota 3 5 2 5 5 5" xfId="17659"/>
    <cellStyle name="Nota 3 5 2 5 6" xfId="6965"/>
    <cellStyle name="Nota 3 5 2 5 6 2" xfId="8673"/>
    <cellStyle name="Nota 3 5 2 5 6 2 2" xfId="12641"/>
    <cellStyle name="Nota 3 5 2 5 6 2 3" xfId="22191"/>
    <cellStyle name="Nota 3 5 2 5 6 3" xfId="11099"/>
    <cellStyle name="Nota 3 5 2 5 6 4" xfId="20483"/>
    <cellStyle name="Nota 3 5 2 5 7" xfId="5953"/>
    <cellStyle name="Nota 3 5 2 5 7 2" xfId="10694"/>
    <cellStyle name="Nota 3 5 2 5 7 3" xfId="19471"/>
    <cellStyle name="Nota 3 5 2 5 8" xfId="7661"/>
    <cellStyle name="Nota 3 5 2 5 8 2" xfId="11682"/>
    <cellStyle name="Nota 3 5 2 5 8 3" xfId="21179"/>
    <cellStyle name="Nota 3 5 2 5 9" xfId="5054"/>
    <cellStyle name="Nota 3 5 2 5 9 2" xfId="12967"/>
    <cellStyle name="Nota 3 5 2 6" xfId="2931"/>
    <cellStyle name="Nota 3 5 2 6 2" xfId="3318"/>
    <cellStyle name="Nota 3 5 2 6 2 2" xfId="7421"/>
    <cellStyle name="Nota 3 5 2 6 2 2 2" xfId="20939"/>
    <cellStyle name="Nota 3 5 2 6 2 3" xfId="9448"/>
    <cellStyle name="Nota 3 5 2 6 2 4" xfId="16743"/>
    <cellStyle name="Nota 3 5 2 6 3" xfId="3701"/>
    <cellStyle name="Nota 3 5 2 6 3 2" xfId="14495"/>
    <cellStyle name="Nota 3 5 2 6 4" xfId="4084"/>
    <cellStyle name="Nota 3 5 2 6 4 2" xfId="13910"/>
    <cellStyle name="Nota 3 5 2 6 5" xfId="4466"/>
    <cellStyle name="Nota 3 5 2 6 5 2" xfId="13539"/>
    <cellStyle name="Nota 3 5 2 6 6" xfId="5712"/>
    <cellStyle name="Nota 3 5 2 6 6 2" xfId="19230"/>
    <cellStyle name="Nota 3 5 2 6 7" xfId="9083"/>
    <cellStyle name="Nota 3 5 2 6 8" xfId="16936"/>
    <cellStyle name="Nota 3 5 2 7" xfId="3106"/>
    <cellStyle name="Nota 3 5 2 7 2" xfId="3493"/>
    <cellStyle name="Nota 3 5 2 7 2 2" xfId="7192"/>
    <cellStyle name="Nota 3 5 2 7 2 2 2" xfId="20710"/>
    <cellStyle name="Nota 3 5 2 7 2 3" xfId="9586"/>
    <cellStyle name="Nota 3 5 2 7 2 4" xfId="16704"/>
    <cellStyle name="Nota 3 5 2 7 3" xfId="3876"/>
    <cellStyle name="Nota 3 5 2 7 3 2" xfId="14135"/>
    <cellStyle name="Nota 3 5 2 7 4" xfId="4259"/>
    <cellStyle name="Nota 3 5 2 7 4 2" xfId="13746"/>
    <cellStyle name="Nota 3 5 2 7 5" xfId="4641"/>
    <cellStyle name="Nota 3 5 2 7 5 2" xfId="13364"/>
    <cellStyle name="Nota 3 5 2 7 6" xfId="5483"/>
    <cellStyle name="Nota 3 5 2 7 6 2" xfId="19001"/>
    <cellStyle name="Nota 3 5 2 7 7" xfId="9237"/>
    <cellStyle name="Nota 3 5 2 7 8" xfId="15726"/>
    <cellStyle name="Nota 3 5 2 8" xfId="3004"/>
    <cellStyle name="Nota 3 5 2 8 2" xfId="3391"/>
    <cellStyle name="Nota 3 5 2 8 2 2" xfId="7190"/>
    <cellStyle name="Nota 3 5 2 8 2 2 2" xfId="20708"/>
    <cellStyle name="Nota 3 5 2 8 2 3" xfId="9515"/>
    <cellStyle name="Nota 3 5 2 8 2 4" xfId="15738"/>
    <cellStyle name="Nota 3 5 2 8 3" xfId="3774"/>
    <cellStyle name="Nota 3 5 2 8 3 2" xfId="16597"/>
    <cellStyle name="Nota 3 5 2 8 4" xfId="4157"/>
    <cellStyle name="Nota 3 5 2 8 4 2" xfId="14362"/>
    <cellStyle name="Nota 3 5 2 8 5" xfId="4539"/>
    <cellStyle name="Nota 3 5 2 8 5 2" xfId="13466"/>
    <cellStyle name="Nota 3 5 2 8 6" xfId="5481"/>
    <cellStyle name="Nota 3 5 2 8 6 2" xfId="18999"/>
    <cellStyle name="Nota 3 5 2 8 7" xfId="9151"/>
    <cellStyle name="Nota 3 5 2 8 8" xfId="15819"/>
    <cellStyle name="Nota 3 5 2 9" xfId="6113"/>
    <cellStyle name="Nota 3 5 2 9 2" xfId="7821"/>
    <cellStyle name="Nota 3 5 2 9 2 2" xfId="11831"/>
    <cellStyle name="Nota 3 5 2 9 2 3" xfId="21339"/>
    <cellStyle name="Nota 3 5 2 9 3" xfId="10811"/>
    <cellStyle name="Nota 3 5 2 9 4" xfId="19631"/>
    <cellStyle name="Nota 3 5 3" xfId="2700"/>
    <cellStyle name="Nota 3 5 3 10" xfId="5767"/>
    <cellStyle name="Nota 3 5 3 10 2" xfId="10543"/>
    <cellStyle name="Nota 3 5 3 10 3" xfId="19285"/>
    <cellStyle name="Nota 3 5 3 11" xfId="7476"/>
    <cellStyle name="Nota 3 5 3 11 2" xfId="11530"/>
    <cellStyle name="Nota 3 5 3 11 3" xfId="20994"/>
    <cellStyle name="Nota 3 5 3 12" xfId="4893"/>
    <cellStyle name="Nota 3 5 3 12 2" xfId="13118"/>
    <cellStyle name="Nota 3 5 3 13" xfId="8855"/>
    <cellStyle name="Nota 3 5 3 14" xfId="16888"/>
    <cellStyle name="Nota 3 5 3 2" xfId="2757"/>
    <cellStyle name="Nota 3 5 3 2 2" xfId="2980"/>
    <cellStyle name="Nota 3 5 3 2 2 10" xfId="9132"/>
    <cellStyle name="Nota 3 5 3 2 2 11" xfId="14880"/>
    <cellStyle name="Nota 3 5 3 2 2 2" xfId="3367"/>
    <cellStyle name="Nota 3 5 3 2 2 2 2" xfId="7945"/>
    <cellStyle name="Nota 3 5 3 2 2 2 2 2" xfId="11921"/>
    <cellStyle name="Nota 3 5 3 2 2 2 2 3" xfId="21463"/>
    <cellStyle name="Nota 3 5 3 2 2 2 3" xfId="6237"/>
    <cellStyle name="Nota 3 5 3 2 2 2 3 2" xfId="19755"/>
    <cellStyle name="Nota 3 5 3 2 2 2 4" xfId="9497"/>
    <cellStyle name="Nota 3 5 3 2 2 2 5" xfId="15378"/>
    <cellStyle name="Nota 3 5 3 2 2 3" xfId="3750"/>
    <cellStyle name="Nota 3 5 3 2 2 3 2" xfId="7425"/>
    <cellStyle name="Nota 3 5 3 2 2 3 2 2" xfId="11488"/>
    <cellStyle name="Nota 3 5 3 2 2 3 2 3" xfId="20943"/>
    <cellStyle name="Nota 3 5 3 2 2 3 3" xfId="5716"/>
    <cellStyle name="Nota 3 5 3 2 2 3 3 2" xfId="19234"/>
    <cellStyle name="Nota 3 5 3 2 2 3 4" xfId="9812"/>
    <cellStyle name="Nota 3 5 3 2 2 3 5" xfId="17756"/>
    <cellStyle name="Nota 3 5 3 2 2 4" xfId="4133"/>
    <cellStyle name="Nota 3 5 3 2 2 4 2" xfId="8252"/>
    <cellStyle name="Nota 3 5 3 2 2 4 2 2" xfId="12220"/>
    <cellStyle name="Nota 3 5 3 2 2 4 2 3" xfId="21770"/>
    <cellStyle name="Nota 3 5 3 2 2 4 3" xfId="6544"/>
    <cellStyle name="Nota 3 5 3 2 2 4 3 2" xfId="20062"/>
    <cellStyle name="Nota 3 5 3 2 2 4 4" xfId="9990"/>
    <cellStyle name="Nota 3 5 3 2 2 4 5" xfId="13864"/>
    <cellStyle name="Nota 3 5 3 2 2 5" xfId="4515"/>
    <cellStyle name="Nota 3 5 3 2 2 5 2" xfId="8484"/>
    <cellStyle name="Nota 3 5 3 2 2 5 2 2" xfId="12452"/>
    <cellStyle name="Nota 3 5 3 2 2 5 2 3" xfId="22002"/>
    <cellStyle name="Nota 3 5 3 2 2 5 3" xfId="6776"/>
    <cellStyle name="Nota 3 5 3 2 2 5 3 2" xfId="20294"/>
    <cellStyle name="Nota 3 5 3 2 2 5 4" xfId="10167"/>
    <cellStyle name="Nota 3 5 3 2 2 5 5" xfId="13490"/>
    <cellStyle name="Nota 3 5 3 2 2 6" xfId="7008"/>
    <cellStyle name="Nota 3 5 3 2 2 6 2" xfId="8716"/>
    <cellStyle name="Nota 3 5 3 2 2 6 2 2" xfId="12684"/>
    <cellStyle name="Nota 3 5 3 2 2 6 2 3" xfId="22234"/>
    <cellStyle name="Nota 3 5 3 2 2 6 3" xfId="11142"/>
    <cellStyle name="Nota 3 5 3 2 2 6 4" xfId="20526"/>
    <cellStyle name="Nota 3 5 3 2 2 7" xfId="5996"/>
    <cellStyle name="Nota 3 5 3 2 2 7 2" xfId="10737"/>
    <cellStyle name="Nota 3 5 3 2 2 7 3" xfId="19514"/>
    <cellStyle name="Nota 3 5 3 2 2 8" xfId="7704"/>
    <cellStyle name="Nota 3 5 3 2 2 8 2" xfId="11725"/>
    <cellStyle name="Nota 3 5 3 2 2 8 3" xfId="21222"/>
    <cellStyle name="Nota 3 5 3 2 2 9" xfId="5190"/>
    <cellStyle name="Nota 3 5 3 2 2 9 2" xfId="12892"/>
    <cellStyle name="Nota 3 5 3 2 3" xfId="3247"/>
    <cellStyle name="Nota 3 5 3 2 3 10" xfId="9377"/>
    <cellStyle name="Nota 3 5 3 2 3 11" xfId="16618"/>
    <cellStyle name="Nota 3 5 3 2 3 2" xfId="3634"/>
    <cellStyle name="Nota 3 5 3 2 3 2 2" xfId="7995"/>
    <cellStyle name="Nota 3 5 3 2 3 2 2 2" xfId="11971"/>
    <cellStyle name="Nota 3 5 3 2 3 2 2 3" xfId="21513"/>
    <cellStyle name="Nota 3 5 3 2 3 2 3" xfId="6287"/>
    <cellStyle name="Nota 3 5 3 2 3 2 3 2" xfId="19805"/>
    <cellStyle name="Nota 3 5 3 2 3 2 4" xfId="9726"/>
    <cellStyle name="Nota 3 5 3 2 3 2 5" xfId="18411"/>
    <cellStyle name="Nota 3 5 3 2 3 3" xfId="4017"/>
    <cellStyle name="Nota 3 5 3 2 3 3 2" xfId="7070"/>
    <cellStyle name="Nota 3 5 3 2 3 3 2 2" xfId="11204"/>
    <cellStyle name="Nota 3 5 3 2 3 3 2 3" xfId="20588"/>
    <cellStyle name="Nota 3 5 3 2 3 3 3" xfId="5361"/>
    <cellStyle name="Nota 3 5 3 2 3 3 3 2" xfId="18879"/>
    <cellStyle name="Nota 3 5 3 2 3 3 4" xfId="9936"/>
    <cellStyle name="Nota 3 5 3 2 3 3 5" xfId="13974"/>
    <cellStyle name="Nota 3 5 3 2 3 4" xfId="4400"/>
    <cellStyle name="Nota 3 5 3 2 3 4 2" xfId="8302"/>
    <cellStyle name="Nota 3 5 3 2 3 4 2 2" xfId="12270"/>
    <cellStyle name="Nota 3 5 3 2 3 4 2 3" xfId="21820"/>
    <cellStyle name="Nota 3 5 3 2 3 4 3" xfId="6594"/>
    <cellStyle name="Nota 3 5 3 2 3 4 3 2" xfId="20112"/>
    <cellStyle name="Nota 3 5 3 2 3 4 4" xfId="10114"/>
    <cellStyle name="Nota 3 5 3 2 3 4 5" xfId="13605"/>
    <cellStyle name="Nota 3 5 3 2 3 5" xfId="4782"/>
    <cellStyle name="Nota 3 5 3 2 3 5 2" xfId="8534"/>
    <cellStyle name="Nota 3 5 3 2 3 5 2 2" xfId="12502"/>
    <cellStyle name="Nota 3 5 3 2 3 5 2 3" xfId="22052"/>
    <cellStyle name="Nota 3 5 3 2 3 5 3" xfId="6826"/>
    <cellStyle name="Nota 3 5 3 2 3 5 3 2" xfId="20344"/>
    <cellStyle name="Nota 3 5 3 2 3 5 4" xfId="10291"/>
    <cellStyle name="Nota 3 5 3 2 3 5 5" xfId="13223"/>
    <cellStyle name="Nota 3 5 3 2 3 6" xfId="7058"/>
    <cellStyle name="Nota 3 5 3 2 3 6 2" xfId="8766"/>
    <cellStyle name="Nota 3 5 3 2 3 6 2 2" xfId="12734"/>
    <cellStyle name="Nota 3 5 3 2 3 6 2 3" xfId="22284"/>
    <cellStyle name="Nota 3 5 3 2 3 6 3" xfId="11192"/>
    <cellStyle name="Nota 3 5 3 2 3 6 4" xfId="20576"/>
    <cellStyle name="Nota 3 5 3 2 3 7" xfId="6046"/>
    <cellStyle name="Nota 3 5 3 2 3 7 2" xfId="10787"/>
    <cellStyle name="Nota 3 5 3 2 3 7 3" xfId="19564"/>
    <cellStyle name="Nota 3 5 3 2 3 8" xfId="7754"/>
    <cellStyle name="Nota 3 5 3 2 3 8 2" xfId="11775"/>
    <cellStyle name="Nota 3 5 3 2 3 8 3" xfId="21272"/>
    <cellStyle name="Nota 3 5 3 2 3 9" xfId="5240"/>
    <cellStyle name="Nota 3 5 3 2 3 9 2" xfId="12854"/>
    <cellStyle name="Nota 3 5 3 2 4" xfId="3304"/>
    <cellStyle name="Nota 3 5 3 2 4 2" xfId="3691"/>
    <cellStyle name="Nota 3 5 3 2 4 2 2" xfId="16051"/>
    <cellStyle name="Nota 3 5 3 2 4 3" xfId="4074"/>
    <cellStyle name="Nota 3 5 3 2 4 3 2" xfId="14154"/>
    <cellStyle name="Nota 3 5 3 2 4 4" xfId="4457"/>
    <cellStyle name="Nota 3 5 3 2 4 4 2" xfId="13548"/>
    <cellStyle name="Nota 3 5 3 2 4 5" xfId="4839"/>
    <cellStyle name="Nota 3 5 3 2 4 5 2" xfId="13167"/>
    <cellStyle name="Nota 3 5 3 2 4 6" xfId="5836"/>
    <cellStyle name="Nota 3 5 3 2 4 6 2" xfId="19354"/>
    <cellStyle name="Nota 3 5 3 2 4 7" xfId="9434"/>
    <cellStyle name="Nota 3 5 3 2 4 8" xfId="17762"/>
    <cellStyle name="Nota 3 5 3 2 5" xfId="2922"/>
    <cellStyle name="Nota 3 5 3 2 5 2" xfId="7544"/>
    <cellStyle name="Nota 3 5 3 2 5 2 2" xfId="21062"/>
    <cellStyle name="Nota 3 5 3 2 5 3" xfId="9074"/>
    <cellStyle name="Nota 3 5 3 2 5 4" xfId="16642"/>
    <cellStyle name="Nota 3 5 3 2 6" xfId="8912"/>
    <cellStyle name="Nota 3 5 3 3" xfId="2644"/>
    <cellStyle name="Nota 3 5 3 3 2" xfId="2941"/>
    <cellStyle name="Nota 3 5 3 3 2 10" xfId="9093"/>
    <cellStyle name="Nota 3 5 3 3 2 11" xfId="18749"/>
    <cellStyle name="Nota 3 5 3 3 2 2" xfId="3328"/>
    <cellStyle name="Nota 3 5 3 3 2 2 2" xfId="7297"/>
    <cellStyle name="Nota 3 5 3 3 2 2 2 2" xfId="11402"/>
    <cellStyle name="Nota 3 5 3 3 2 2 2 3" xfId="20815"/>
    <cellStyle name="Nota 3 5 3 3 2 2 3" xfId="5588"/>
    <cellStyle name="Nota 3 5 3 3 2 2 3 2" xfId="19106"/>
    <cellStyle name="Nota 3 5 3 3 2 2 4" xfId="9458"/>
    <cellStyle name="Nota 3 5 3 3 2 2 5" xfId="17505"/>
    <cellStyle name="Nota 3 5 3 3 2 3" xfId="3711"/>
    <cellStyle name="Nota 3 5 3 3 2 3 2" xfId="7300"/>
    <cellStyle name="Nota 3 5 3 3 2 3 2 2" xfId="11405"/>
    <cellStyle name="Nota 3 5 3 3 2 3 2 3" xfId="20818"/>
    <cellStyle name="Nota 3 5 3 3 2 3 3" xfId="5591"/>
    <cellStyle name="Nota 3 5 3 3 2 3 3 2" xfId="19109"/>
    <cellStyle name="Nota 3 5 3 3 2 3 4" xfId="9773"/>
    <cellStyle name="Nota 3 5 3 3 2 3 5" xfId="16619"/>
    <cellStyle name="Nota 3 5 3 3 2 4" xfId="4094"/>
    <cellStyle name="Nota 3 5 3 3 2 4 2" xfId="8215"/>
    <cellStyle name="Nota 3 5 3 3 2 4 2 2" xfId="12183"/>
    <cellStyle name="Nota 3 5 3 3 2 4 2 3" xfId="21733"/>
    <cellStyle name="Nota 3 5 3 3 2 4 3" xfId="6507"/>
    <cellStyle name="Nota 3 5 3 3 2 4 3 2" xfId="20025"/>
    <cellStyle name="Nota 3 5 3 3 2 4 4" xfId="9951"/>
    <cellStyle name="Nota 3 5 3 3 2 4 5" xfId="13900"/>
    <cellStyle name="Nota 3 5 3 3 2 5" xfId="4476"/>
    <cellStyle name="Nota 3 5 3 3 2 5 2" xfId="8447"/>
    <cellStyle name="Nota 3 5 3 3 2 5 2 2" xfId="12415"/>
    <cellStyle name="Nota 3 5 3 3 2 5 2 3" xfId="21965"/>
    <cellStyle name="Nota 3 5 3 3 2 5 3" xfId="6739"/>
    <cellStyle name="Nota 3 5 3 3 2 5 3 2" xfId="20257"/>
    <cellStyle name="Nota 3 5 3 3 2 5 4" xfId="10128"/>
    <cellStyle name="Nota 3 5 3 3 2 5 5" xfId="13529"/>
    <cellStyle name="Nota 3 5 3 3 2 6" xfId="6971"/>
    <cellStyle name="Nota 3 5 3 3 2 6 2" xfId="8679"/>
    <cellStyle name="Nota 3 5 3 3 2 6 2 2" xfId="12647"/>
    <cellStyle name="Nota 3 5 3 3 2 6 2 3" xfId="22197"/>
    <cellStyle name="Nota 3 5 3 3 2 6 3" xfId="11105"/>
    <cellStyle name="Nota 3 5 3 3 2 6 4" xfId="20489"/>
    <cellStyle name="Nota 3 5 3 3 2 7" xfId="5959"/>
    <cellStyle name="Nota 3 5 3 3 2 7 2" xfId="10700"/>
    <cellStyle name="Nota 3 5 3 3 2 7 3" xfId="19477"/>
    <cellStyle name="Nota 3 5 3 3 2 8" xfId="7667"/>
    <cellStyle name="Nota 3 5 3 3 2 8 2" xfId="11688"/>
    <cellStyle name="Nota 3 5 3 3 2 8 3" xfId="21185"/>
    <cellStyle name="Nota 3 5 3 3 2 9" xfId="5150"/>
    <cellStyle name="Nota 3 5 3 3 2 9 2" xfId="12777"/>
    <cellStyle name="Nota 3 5 3 3 3" xfId="3136"/>
    <cellStyle name="Nota 3 5 3 3 3 10" xfId="9266"/>
    <cellStyle name="Nota 3 5 3 3 3 11" xfId="14431"/>
    <cellStyle name="Nota 3 5 3 3 3 2" xfId="3523"/>
    <cellStyle name="Nota 3 5 3 3 3 2 2" xfId="7371"/>
    <cellStyle name="Nota 3 5 3 3 3 2 2 2" xfId="11457"/>
    <cellStyle name="Nota 3 5 3 3 3 2 2 3" xfId="20889"/>
    <cellStyle name="Nota 3 5 3 3 3 2 3" xfId="5662"/>
    <cellStyle name="Nota 3 5 3 3 3 2 3 2" xfId="19180"/>
    <cellStyle name="Nota 3 5 3 3 3 2 4" xfId="9615"/>
    <cellStyle name="Nota 3 5 3 3 3 2 5" xfId="16850"/>
    <cellStyle name="Nota 3 5 3 3 3 3" xfId="3906"/>
    <cellStyle name="Nota 3 5 3 3 3 3 2" xfId="7831"/>
    <cellStyle name="Nota 3 5 3 3 3 3 2 2" xfId="11838"/>
    <cellStyle name="Nota 3 5 3 3 3 3 2 3" xfId="21349"/>
    <cellStyle name="Nota 3 5 3 3 3 3 3" xfId="6123"/>
    <cellStyle name="Nota 3 5 3 3 3 3 3 2" xfId="19641"/>
    <cellStyle name="Nota 3 5 3 3 3 3 4" xfId="9829"/>
    <cellStyle name="Nota 3 5 3 3 3 3 5" xfId="14082"/>
    <cellStyle name="Nota 3 5 3 3 3 4" xfId="4289"/>
    <cellStyle name="Nota 3 5 3 3 3 4 2" xfId="8192"/>
    <cellStyle name="Nota 3 5 3 3 3 4 2 2" xfId="12160"/>
    <cellStyle name="Nota 3 5 3 3 3 4 2 3" xfId="21710"/>
    <cellStyle name="Nota 3 5 3 3 3 4 3" xfId="6484"/>
    <cellStyle name="Nota 3 5 3 3 3 4 3 2" xfId="20002"/>
    <cellStyle name="Nota 3 5 3 3 3 4 4" xfId="10007"/>
    <cellStyle name="Nota 3 5 3 3 3 4 5" xfId="13716"/>
    <cellStyle name="Nota 3 5 3 3 3 5" xfId="4671"/>
    <cellStyle name="Nota 3 5 3 3 3 5 2" xfId="8424"/>
    <cellStyle name="Nota 3 5 3 3 3 5 2 2" xfId="12392"/>
    <cellStyle name="Nota 3 5 3 3 3 5 2 3" xfId="21942"/>
    <cellStyle name="Nota 3 5 3 3 3 5 3" xfId="6716"/>
    <cellStyle name="Nota 3 5 3 3 3 5 3 2" xfId="20234"/>
    <cellStyle name="Nota 3 5 3 3 3 5 4" xfId="10184"/>
    <cellStyle name="Nota 3 5 3 3 3 5 5" xfId="13334"/>
    <cellStyle name="Nota 3 5 3 3 3 6" xfId="6948"/>
    <cellStyle name="Nota 3 5 3 3 3 6 2" xfId="8656"/>
    <cellStyle name="Nota 3 5 3 3 3 6 2 2" xfId="12624"/>
    <cellStyle name="Nota 3 5 3 3 3 6 2 3" xfId="22174"/>
    <cellStyle name="Nota 3 5 3 3 3 6 3" xfId="11082"/>
    <cellStyle name="Nota 3 5 3 3 3 6 4" xfId="20466"/>
    <cellStyle name="Nota 3 5 3 3 3 7" xfId="5936"/>
    <cellStyle name="Nota 3 5 3 3 3 7 2" xfId="10677"/>
    <cellStyle name="Nota 3 5 3 3 3 7 3" xfId="19454"/>
    <cellStyle name="Nota 3 5 3 3 3 8" xfId="7644"/>
    <cellStyle name="Nota 3 5 3 3 3 8 2" xfId="11665"/>
    <cellStyle name="Nota 3 5 3 3 3 8 3" xfId="21162"/>
    <cellStyle name="Nota 3 5 3 3 3 9" xfId="5032"/>
    <cellStyle name="Nota 3 5 3 3 3 9 2" xfId="12987"/>
    <cellStyle name="Nota 3 5 3 3 4" xfId="3028"/>
    <cellStyle name="Nota 3 5 3 3 4 2" xfId="3415"/>
    <cellStyle name="Nota 3 5 3 3 4 2 2" xfId="15015"/>
    <cellStyle name="Nota 3 5 3 3 4 3" xfId="3798"/>
    <cellStyle name="Nota 3 5 3 3 4 3 2" xfId="16094"/>
    <cellStyle name="Nota 3 5 3 3 4 4" xfId="4181"/>
    <cellStyle name="Nota 3 5 3 3 4 4 2" xfId="13824"/>
    <cellStyle name="Nota 3 5 3 3 4 5" xfId="4563"/>
    <cellStyle name="Nota 3 5 3 3 4 5 2" xfId="13442"/>
    <cellStyle name="Nota 3 5 3 3 4 6" xfId="5755"/>
    <cellStyle name="Nota 3 5 3 3 4 6 2" xfId="19273"/>
    <cellStyle name="Nota 3 5 3 3 4 7" xfId="9170"/>
    <cellStyle name="Nota 3 5 3 3 4 8" xfId="17995"/>
    <cellStyle name="Nota 3 5 3 3 5" xfId="2844"/>
    <cellStyle name="Nota 3 5 3 3 5 2" xfId="7464"/>
    <cellStyle name="Nota 3 5 3 3 5 2 2" xfId="20982"/>
    <cellStyle name="Nota 3 5 3 3 5 3" xfId="8997"/>
    <cellStyle name="Nota 3 5 3 3 5 4" xfId="18795"/>
    <cellStyle name="Nota 3 5 3 3 6" xfId="8801"/>
    <cellStyle name="Nota 3 5 3 4" xfId="2956"/>
    <cellStyle name="Nota 3 5 3 4 10" xfId="9108"/>
    <cellStyle name="Nota 3 5 3 4 11" xfId="17853"/>
    <cellStyle name="Nota 3 5 3 4 2" xfId="3343"/>
    <cellStyle name="Nota 3 5 3 4 2 2" xfId="7924"/>
    <cellStyle name="Nota 3 5 3 4 2 2 2" xfId="11900"/>
    <cellStyle name="Nota 3 5 3 4 2 2 3" xfId="21442"/>
    <cellStyle name="Nota 3 5 3 4 2 3" xfId="6216"/>
    <cellStyle name="Nota 3 5 3 4 2 3 2" xfId="19734"/>
    <cellStyle name="Nota 3 5 3 4 2 4" xfId="9473"/>
    <cellStyle name="Nota 3 5 3 4 2 5" xfId="18419"/>
    <cellStyle name="Nota 3 5 3 4 3" xfId="3726"/>
    <cellStyle name="Nota 3 5 3 4 3 2" xfId="7092"/>
    <cellStyle name="Nota 3 5 3 4 3 2 2" xfId="11226"/>
    <cellStyle name="Nota 3 5 3 4 3 2 3" xfId="20610"/>
    <cellStyle name="Nota 3 5 3 4 3 3" xfId="5383"/>
    <cellStyle name="Nota 3 5 3 4 3 3 2" xfId="18901"/>
    <cellStyle name="Nota 3 5 3 4 3 4" xfId="9788"/>
    <cellStyle name="Nota 3 5 3 4 3 5" xfId="14461"/>
    <cellStyle name="Nota 3 5 3 4 4" xfId="4109"/>
    <cellStyle name="Nota 3 5 3 4 4 2" xfId="8231"/>
    <cellStyle name="Nota 3 5 3 4 4 2 2" xfId="12199"/>
    <cellStyle name="Nota 3 5 3 4 4 2 3" xfId="21749"/>
    <cellStyle name="Nota 3 5 3 4 4 3" xfId="6523"/>
    <cellStyle name="Nota 3 5 3 4 4 3 2" xfId="20041"/>
    <cellStyle name="Nota 3 5 3 4 4 4" xfId="9966"/>
    <cellStyle name="Nota 3 5 3 4 4 5" xfId="13885"/>
    <cellStyle name="Nota 3 5 3 4 5" xfId="4491"/>
    <cellStyle name="Nota 3 5 3 4 5 2" xfId="8463"/>
    <cellStyle name="Nota 3 5 3 4 5 2 2" xfId="12431"/>
    <cellStyle name="Nota 3 5 3 4 5 2 3" xfId="21981"/>
    <cellStyle name="Nota 3 5 3 4 5 3" xfId="6755"/>
    <cellStyle name="Nota 3 5 3 4 5 3 2" xfId="20273"/>
    <cellStyle name="Nota 3 5 3 4 5 4" xfId="10143"/>
    <cellStyle name="Nota 3 5 3 4 5 5" xfId="13514"/>
    <cellStyle name="Nota 3 5 3 4 6" xfId="6987"/>
    <cellStyle name="Nota 3 5 3 4 6 2" xfId="8695"/>
    <cellStyle name="Nota 3 5 3 4 6 2 2" xfId="12663"/>
    <cellStyle name="Nota 3 5 3 4 6 2 3" xfId="22213"/>
    <cellStyle name="Nota 3 5 3 4 6 3" xfId="11121"/>
    <cellStyle name="Nota 3 5 3 4 6 4" xfId="20505"/>
    <cellStyle name="Nota 3 5 3 4 7" xfId="5975"/>
    <cellStyle name="Nota 3 5 3 4 7 2" xfId="10716"/>
    <cellStyle name="Nota 3 5 3 4 7 3" xfId="19493"/>
    <cellStyle name="Nota 3 5 3 4 8" xfId="7683"/>
    <cellStyle name="Nota 3 5 3 4 8 2" xfId="11704"/>
    <cellStyle name="Nota 3 5 3 4 8 3" xfId="21201"/>
    <cellStyle name="Nota 3 5 3 4 9" xfId="5169"/>
    <cellStyle name="Nota 3 5 3 4 9 2" xfId="12913"/>
    <cellStyle name="Nota 3 5 3 5" xfId="3190"/>
    <cellStyle name="Nota 3 5 3 5 10" xfId="9320"/>
    <cellStyle name="Nota 3 5 3 5 11" xfId="18005"/>
    <cellStyle name="Nota 3 5 3 5 2" xfId="3577"/>
    <cellStyle name="Nota 3 5 3 5 2 2" xfId="7359"/>
    <cellStyle name="Nota 3 5 3 5 2 2 2" xfId="11445"/>
    <cellStyle name="Nota 3 5 3 5 2 2 3" xfId="20877"/>
    <cellStyle name="Nota 3 5 3 5 2 3" xfId="5650"/>
    <cellStyle name="Nota 3 5 3 5 2 3 2" xfId="19168"/>
    <cellStyle name="Nota 3 5 3 5 2 4" xfId="9669"/>
    <cellStyle name="Nota 3 5 3 5 2 5" xfId="16456"/>
    <cellStyle name="Nota 3 5 3 5 3" xfId="3960"/>
    <cellStyle name="Nota 3 5 3 5 3 2" xfId="8060"/>
    <cellStyle name="Nota 3 5 3 5 3 2 2" xfId="12030"/>
    <cellStyle name="Nota 3 5 3 5 3 2 3" xfId="21578"/>
    <cellStyle name="Nota 3 5 3 5 3 3" xfId="6352"/>
    <cellStyle name="Nota 3 5 3 5 3 3 2" xfId="19870"/>
    <cellStyle name="Nota 3 5 3 5 3 4" xfId="9883"/>
    <cellStyle name="Nota 3 5 3 5 3 5" xfId="14031"/>
    <cellStyle name="Nota 3 5 3 5 4" xfId="4343"/>
    <cellStyle name="Nota 3 5 3 5 4 2" xfId="8150"/>
    <cellStyle name="Nota 3 5 3 5 4 2 2" xfId="12118"/>
    <cellStyle name="Nota 3 5 3 5 4 2 3" xfId="21668"/>
    <cellStyle name="Nota 3 5 3 5 4 3" xfId="6442"/>
    <cellStyle name="Nota 3 5 3 5 4 3 2" xfId="19960"/>
    <cellStyle name="Nota 3 5 3 5 4 4" xfId="10061"/>
    <cellStyle name="Nota 3 5 3 5 4 5" xfId="13662"/>
    <cellStyle name="Nota 3 5 3 5 5" xfId="4725"/>
    <cellStyle name="Nota 3 5 3 5 5 2" xfId="8382"/>
    <cellStyle name="Nota 3 5 3 5 5 2 2" xfId="12350"/>
    <cellStyle name="Nota 3 5 3 5 5 2 3" xfId="21900"/>
    <cellStyle name="Nota 3 5 3 5 5 3" xfId="6674"/>
    <cellStyle name="Nota 3 5 3 5 5 3 2" xfId="20192"/>
    <cellStyle name="Nota 3 5 3 5 5 4" xfId="10238"/>
    <cellStyle name="Nota 3 5 3 5 5 5" xfId="13280"/>
    <cellStyle name="Nota 3 5 3 5 6" xfId="6906"/>
    <cellStyle name="Nota 3 5 3 5 6 2" xfId="8614"/>
    <cellStyle name="Nota 3 5 3 5 6 2 2" xfId="12582"/>
    <cellStyle name="Nota 3 5 3 5 6 2 3" xfId="22132"/>
    <cellStyle name="Nota 3 5 3 5 6 3" xfId="11040"/>
    <cellStyle name="Nota 3 5 3 5 6 4" xfId="20424"/>
    <cellStyle name="Nota 3 5 3 5 7" xfId="5894"/>
    <cellStyle name="Nota 3 5 3 5 7 2" xfId="10635"/>
    <cellStyle name="Nota 3 5 3 5 7 3" xfId="19412"/>
    <cellStyle name="Nota 3 5 3 5 8" xfId="7602"/>
    <cellStyle name="Nota 3 5 3 5 8 2" xfId="11623"/>
    <cellStyle name="Nota 3 5 3 5 8 3" xfId="21120"/>
    <cellStyle name="Nota 3 5 3 5 9" xfId="4989"/>
    <cellStyle name="Nota 3 5 3 5 9 2" xfId="13030"/>
    <cellStyle name="Nota 3 5 3 6" xfId="3017"/>
    <cellStyle name="Nota 3 5 3 6 2" xfId="3404"/>
    <cellStyle name="Nota 3 5 3 6 2 2" xfId="8029"/>
    <cellStyle name="Nota 3 5 3 6 2 2 2" xfId="21547"/>
    <cellStyle name="Nota 3 5 3 6 2 3" xfId="9523"/>
    <cellStyle name="Nota 3 5 3 6 2 4" xfId="16696"/>
    <cellStyle name="Nota 3 5 3 6 3" xfId="3787"/>
    <cellStyle name="Nota 3 5 3 6 3 2" xfId="15783"/>
    <cellStyle name="Nota 3 5 3 6 4" xfId="4170"/>
    <cellStyle name="Nota 3 5 3 6 4 2" xfId="13835"/>
    <cellStyle name="Nota 3 5 3 6 5" xfId="4552"/>
    <cellStyle name="Nota 3 5 3 6 5 2" xfId="13453"/>
    <cellStyle name="Nota 3 5 3 6 6" xfId="6321"/>
    <cellStyle name="Nota 3 5 3 6 6 2" xfId="19839"/>
    <cellStyle name="Nota 3 5 3 6 7" xfId="9160"/>
    <cellStyle name="Nota 3 5 3 6 8" xfId="17157"/>
    <cellStyle name="Nota 3 5 3 7" xfId="5454"/>
    <cellStyle name="Nota 3 5 3 7 2" xfId="7163"/>
    <cellStyle name="Nota 3 5 3 7 2 2" xfId="11293"/>
    <cellStyle name="Nota 3 5 3 7 2 3" xfId="20681"/>
    <cellStyle name="Nota 3 5 3 7 3" xfId="10467"/>
    <cellStyle name="Nota 3 5 3 7 4" xfId="18972"/>
    <cellStyle name="Nota 3 5 3 8" xfId="5327"/>
    <cellStyle name="Nota 3 5 3 8 2" xfId="5090"/>
    <cellStyle name="Nota 3 5 3 8 2 2" xfId="10339"/>
    <cellStyle name="Nota 3 5 3 8 2 3" xfId="12945"/>
    <cellStyle name="Nota 3 5 3 8 3" xfId="10424"/>
    <cellStyle name="Nota 3 5 3 8 4" xfId="18845"/>
    <cellStyle name="Nota 3 5 3 9" xfId="6351"/>
    <cellStyle name="Nota 3 5 3 9 2" xfId="8059"/>
    <cellStyle name="Nota 3 5 3 9 2 2" xfId="12029"/>
    <cellStyle name="Nota 3 5 3 9 2 3" xfId="21577"/>
    <cellStyle name="Nota 3 5 3 9 3" xfId="10883"/>
    <cellStyle name="Nota 3 5 3 9 4" xfId="19869"/>
    <cellStyle name="Nota 3 5 4" xfId="3101"/>
    <cellStyle name="Nota 3 5 4 2" xfId="3488"/>
    <cellStyle name="Nota 3 5 4 2 2" xfId="18215"/>
    <cellStyle name="Nota 3 5 4 3" xfId="3871"/>
    <cellStyle name="Nota 3 5 4 3 2" xfId="14194"/>
    <cellStyle name="Nota 3 5 4 4" xfId="4254"/>
    <cellStyle name="Nota 3 5 4 4 2" xfId="13751"/>
    <cellStyle name="Nota 3 5 4 5" xfId="4636"/>
    <cellStyle name="Nota 3 5 4 5 2" xfId="13369"/>
    <cellStyle name="Nota 3 5 4 6" xfId="16653"/>
    <cellStyle name="Nota 3 5 5" xfId="3031"/>
    <cellStyle name="Nota 3 5 5 2" xfId="3418"/>
    <cellStyle name="Nota 3 5 5 2 2" xfId="14739"/>
    <cellStyle name="Nota 3 5 5 3" xfId="3801"/>
    <cellStyle name="Nota 3 5 5 3 2" xfId="18760"/>
    <cellStyle name="Nota 3 5 5 4" xfId="4184"/>
    <cellStyle name="Nota 3 5 5 4 2" xfId="13821"/>
    <cellStyle name="Nota 3 5 5 5" xfId="4566"/>
    <cellStyle name="Nota 3 5 5 5 2" xfId="13439"/>
    <cellStyle name="Nota 3 5 5 6" xfId="17464"/>
    <cellStyle name="Nota 3 5 6" xfId="22398"/>
    <cellStyle name="Nota 3 5 7" xfId="2165"/>
    <cellStyle name="Nota 3 6" xfId="1553"/>
    <cellStyle name="Nota 3 6 10" xfId="5256"/>
    <cellStyle name="Nota 3 6 10 2" xfId="10396"/>
    <cellStyle name="Nota 3 6 10 3" xfId="12838"/>
    <cellStyle name="Nota 3 6 11" xfId="5784"/>
    <cellStyle name="Nota 3 6 11 2" xfId="10560"/>
    <cellStyle name="Nota 3 6 11 3" xfId="19302"/>
    <cellStyle name="Nota 3 6 12" xfId="4848"/>
    <cellStyle name="Nota 3 6 12 2" xfId="13158"/>
    <cellStyle name="Nota 3 6 13" xfId="22399"/>
    <cellStyle name="Nota 3 6 14" xfId="2180"/>
    <cellStyle name="Nota 3 6 2" xfId="2613"/>
    <cellStyle name="Nota 3 6 2 10" xfId="7478"/>
    <cellStyle name="Nota 3 6 2 10 2" xfId="11532"/>
    <cellStyle name="Nota 3 6 2 10 3" xfId="20996"/>
    <cellStyle name="Nota 3 6 2 11" xfId="4895"/>
    <cellStyle name="Nota 3 6 2 11 2" xfId="14121"/>
    <cellStyle name="Nota 3 6 2 12" xfId="8776"/>
    <cellStyle name="Nota 3 6 2 2" xfId="2719"/>
    <cellStyle name="Nota 3 6 2 2 2" xfId="2964"/>
    <cellStyle name="Nota 3 6 2 2 2 10" xfId="9116"/>
    <cellStyle name="Nota 3 6 2 2 2 11" xfId="15933"/>
    <cellStyle name="Nota 3 6 2 2 2 2" xfId="3351"/>
    <cellStyle name="Nota 3 6 2 2 2 2 2" xfId="7928"/>
    <cellStyle name="Nota 3 6 2 2 2 2 2 2" xfId="11904"/>
    <cellStyle name="Nota 3 6 2 2 2 2 2 3" xfId="21446"/>
    <cellStyle name="Nota 3 6 2 2 2 2 3" xfId="6220"/>
    <cellStyle name="Nota 3 6 2 2 2 2 3 2" xfId="19738"/>
    <cellStyle name="Nota 3 6 2 2 2 2 4" xfId="9481"/>
    <cellStyle name="Nota 3 6 2 2 2 2 5" xfId="14472"/>
    <cellStyle name="Nota 3 6 2 2 2 3" xfId="3734"/>
    <cellStyle name="Nota 3 6 2 2 2 3 2" xfId="5076"/>
    <cellStyle name="Nota 3 6 2 2 2 3 2 2" xfId="10327"/>
    <cellStyle name="Nota 3 6 2 2 2 3 2 3" xfId="14120"/>
    <cellStyle name="Nota 3 6 2 2 2 3 3" xfId="5291"/>
    <cellStyle name="Nota 3 6 2 2 2 3 3 2" xfId="18809"/>
    <cellStyle name="Nota 3 6 2 2 2 3 4" xfId="9796"/>
    <cellStyle name="Nota 3 6 2 2 2 3 5" xfId="14485"/>
    <cellStyle name="Nota 3 6 2 2 2 4" xfId="4117"/>
    <cellStyle name="Nota 3 6 2 2 2 4 2" xfId="8235"/>
    <cellStyle name="Nota 3 6 2 2 2 4 2 2" xfId="12203"/>
    <cellStyle name="Nota 3 6 2 2 2 4 2 3" xfId="21753"/>
    <cellStyle name="Nota 3 6 2 2 2 4 3" xfId="6527"/>
    <cellStyle name="Nota 3 6 2 2 2 4 3 2" xfId="20045"/>
    <cellStyle name="Nota 3 6 2 2 2 4 4" xfId="9974"/>
    <cellStyle name="Nota 3 6 2 2 2 4 5" xfId="14124"/>
    <cellStyle name="Nota 3 6 2 2 2 5" xfId="4499"/>
    <cellStyle name="Nota 3 6 2 2 2 5 2" xfId="8467"/>
    <cellStyle name="Nota 3 6 2 2 2 5 2 2" xfId="12435"/>
    <cellStyle name="Nota 3 6 2 2 2 5 2 3" xfId="21985"/>
    <cellStyle name="Nota 3 6 2 2 2 5 3" xfId="6759"/>
    <cellStyle name="Nota 3 6 2 2 2 5 3 2" xfId="20277"/>
    <cellStyle name="Nota 3 6 2 2 2 5 4" xfId="10151"/>
    <cellStyle name="Nota 3 6 2 2 2 5 5" xfId="13506"/>
    <cellStyle name="Nota 3 6 2 2 2 6" xfId="6991"/>
    <cellStyle name="Nota 3 6 2 2 2 6 2" xfId="8699"/>
    <cellStyle name="Nota 3 6 2 2 2 6 2 2" xfId="12667"/>
    <cellStyle name="Nota 3 6 2 2 2 6 2 3" xfId="22217"/>
    <cellStyle name="Nota 3 6 2 2 2 6 3" xfId="11125"/>
    <cellStyle name="Nota 3 6 2 2 2 6 4" xfId="20509"/>
    <cellStyle name="Nota 3 6 2 2 2 7" xfId="5979"/>
    <cellStyle name="Nota 3 6 2 2 2 7 2" xfId="10720"/>
    <cellStyle name="Nota 3 6 2 2 2 7 3" xfId="19497"/>
    <cellStyle name="Nota 3 6 2 2 2 8" xfId="7687"/>
    <cellStyle name="Nota 3 6 2 2 2 8 2" xfId="11708"/>
    <cellStyle name="Nota 3 6 2 2 2 8 3" xfId="21205"/>
    <cellStyle name="Nota 3 6 2 2 2 9" xfId="5173"/>
    <cellStyle name="Nota 3 6 2 2 2 9 2" xfId="12909"/>
    <cellStyle name="Nota 3 6 2 2 3" xfId="3209"/>
    <cellStyle name="Nota 3 6 2 2 3 10" xfId="9339"/>
    <cellStyle name="Nota 3 6 2 2 3 11" xfId="16698"/>
    <cellStyle name="Nota 3 6 2 2 3 2" xfId="3596"/>
    <cellStyle name="Nota 3 6 2 2 3 2 2" xfId="7957"/>
    <cellStyle name="Nota 3 6 2 2 3 2 2 2" xfId="11933"/>
    <cellStyle name="Nota 3 6 2 2 3 2 2 3" xfId="21475"/>
    <cellStyle name="Nota 3 6 2 2 3 2 3" xfId="6249"/>
    <cellStyle name="Nota 3 6 2 2 3 2 3 2" xfId="19767"/>
    <cellStyle name="Nota 3 6 2 2 3 2 4" xfId="9688"/>
    <cellStyle name="Nota 3 6 2 2 3 2 5" xfId="17714"/>
    <cellStyle name="Nota 3 6 2 2 3 3" xfId="3979"/>
    <cellStyle name="Nota 3 6 2 2 3 3 2" xfId="7777"/>
    <cellStyle name="Nota 3 6 2 2 3 3 2 2" xfId="11798"/>
    <cellStyle name="Nota 3 6 2 2 3 3 2 3" xfId="21295"/>
    <cellStyle name="Nota 3 6 2 2 3 3 3" xfId="6069"/>
    <cellStyle name="Nota 3 6 2 2 3 3 3 2" xfId="19587"/>
    <cellStyle name="Nota 3 6 2 2 3 3 4" xfId="9898"/>
    <cellStyle name="Nota 3 6 2 2 3 3 5" xfId="14012"/>
    <cellStyle name="Nota 3 6 2 2 3 4" xfId="4362"/>
    <cellStyle name="Nota 3 6 2 2 3 4 2" xfId="8264"/>
    <cellStyle name="Nota 3 6 2 2 3 4 2 2" xfId="12232"/>
    <cellStyle name="Nota 3 6 2 2 3 4 2 3" xfId="21782"/>
    <cellStyle name="Nota 3 6 2 2 3 4 3" xfId="6556"/>
    <cellStyle name="Nota 3 6 2 2 3 4 3 2" xfId="20074"/>
    <cellStyle name="Nota 3 6 2 2 3 4 4" xfId="10076"/>
    <cellStyle name="Nota 3 6 2 2 3 4 5" xfId="13643"/>
    <cellStyle name="Nota 3 6 2 2 3 5" xfId="4744"/>
    <cellStyle name="Nota 3 6 2 2 3 5 2" xfId="8496"/>
    <cellStyle name="Nota 3 6 2 2 3 5 2 2" xfId="12464"/>
    <cellStyle name="Nota 3 6 2 2 3 5 2 3" xfId="22014"/>
    <cellStyle name="Nota 3 6 2 2 3 5 3" xfId="6788"/>
    <cellStyle name="Nota 3 6 2 2 3 5 3 2" xfId="20306"/>
    <cellStyle name="Nota 3 6 2 2 3 5 4" xfId="10253"/>
    <cellStyle name="Nota 3 6 2 2 3 5 5" xfId="13261"/>
    <cellStyle name="Nota 3 6 2 2 3 6" xfId="7020"/>
    <cellStyle name="Nota 3 6 2 2 3 6 2" xfId="8728"/>
    <cellStyle name="Nota 3 6 2 2 3 6 2 2" xfId="12696"/>
    <cellStyle name="Nota 3 6 2 2 3 6 2 3" xfId="22246"/>
    <cellStyle name="Nota 3 6 2 2 3 6 3" xfId="11154"/>
    <cellStyle name="Nota 3 6 2 2 3 6 4" xfId="20538"/>
    <cellStyle name="Nota 3 6 2 2 3 7" xfId="6008"/>
    <cellStyle name="Nota 3 6 2 2 3 7 2" xfId="10749"/>
    <cellStyle name="Nota 3 6 2 2 3 7 3" xfId="19526"/>
    <cellStyle name="Nota 3 6 2 2 3 8" xfId="7716"/>
    <cellStyle name="Nota 3 6 2 2 3 8 2" xfId="11737"/>
    <cellStyle name="Nota 3 6 2 2 3 8 3" xfId="21234"/>
    <cellStyle name="Nota 3 6 2 2 3 9" xfId="5202"/>
    <cellStyle name="Nota 3 6 2 2 3 9 2" xfId="12880"/>
    <cellStyle name="Nota 3 6 2 2 4" xfId="3266"/>
    <cellStyle name="Nota 3 6 2 2 4 2" xfId="3653"/>
    <cellStyle name="Nota 3 6 2 2 4 2 2" xfId="16100"/>
    <cellStyle name="Nota 3 6 2 2 4 3" xfId="4036"/>
    <cellStyle name="Nota 3 6 2 2 4 3 2" xfId="13955"/>
    <cellStyle name="Nota 3 6 2 2 4 4" xfId="4419"/>
    <cellStyle name="Nota 3 6 2 2 4 4 2" xfId="13586"/>
    <cellStyle name="Nota 3 6 2 2 4 5" xfId="4801"/>
    <cellStyle name="Nota 3 6 2 2 4 5 2" xfId="13205"/>
    <cellStyle name="Nota 3 6 2 2 4 6" xfId="5787"/>
    <cellStyle name="Nota 3 6 2 2 4 6 2" xfId="19305"/>
    <cellStyle name="Nota 3 6 2 2 4 7" xfId="9396"/>
    <cellStyle name="Nota 3 6 2 2 4 8" xfId="15646"/>
    <cellStyle name="Nota 3 6 2 2 5" xfId="2884"/>
    <cellStyle name="Nota 3 6 2 2 5 2" xfId="7495"/>
    <cellStyle name="Nota 3 6 2 2 5 2 2" xfId="21013"/>
    <cellStyle name="Nota 3 6 2 2 5 3" xfId="9036"/>
    <cellStyle name="Nota 3 6 2 2 5 4" xfId="14142"/>
    <cellStyle name="Nota 3 6 2 2 6" xfId="8874"/>
    <cellStyle name="Nota 3 6 2 3" xfId="2702"/>
    <cellStyle name="Nota 3 6 2 3 2" xfId="2758"/>
    <cellStyle name="Nota 3 6 2 3 2 2" xfId="2981"/>
    <cellStyle name="Nota 3 6 2 3 2 2 10" xfId="9133"/>
    <cellStyle name="Nota 3 6 2 3 2 2 11" xfId="14600"/>
    <cellStyle name="Nota 3 6 2 3 2 2 2" xfId="3368"/>
    <cellStyle name="Nota 3 6 2 3 2 2 2 2" xfId="7946"/>
    <cellStyle name="Nota 3 6 2 3 2 2 2 2 2" xfId="11922"/>
    <cellStyle name="Nota 3 6 2 3 2 2 2 2 3" xfId="21464"/>
    <cellStyle name="Nota 3 6 2 3 2 2 2 3" xfId="6238"/>
    <cellStyle name="Nota 3 6 2 3 2 2 2 3 2" xfId="19756"/>
    <cellStyle name="Nota 3 6 2 3 2 2 2 4" xfId="9498"/>
    <cellStyle name="Nota 3 6 2 3 2 2 2 5" xfId="15103"/>
    <cellStyle name="Nota 3 6 2 3 2 2 3" xfId="3751"/>
    <cellStyle name="Nota 3 6 2 3 2 2 3 2" xfId="7781"/>
    <cellStyle name="Nota 3 6 2 3 2 2 3 2 2" xfId="11801"/>
    <cellStyle name="Nota 3 6 2 3 2 2 3 2 3" xfId="21299"/>
    <cellStyle name="Nota 3 6 2 3 2 2 3 3" xfId="6073"/>
    <cellStyle name="Nota 3 6 2 3 2 2 3 3 2" xfId="19591"/>
    <cellStyle name="Nota 3 6 2 3 2 2 3 4" xfId="9813"/>
    <cellStyle name="Nota 3 6 2 3 2 2 3 5" xfId="14867"/>
    <cellStyle name="Nota 3 6 2 3 2 2 4" xfId="4134"/>
    <cellStyle name="Nota 3 6 2 3 2 2 4 2" xfId="8253"/>
    <cellStyle name="Nota 3 6 2 3 2 2 4 2 2" xfId="12221"/>
    <cellStyle name="Nota 3 6 2 3 2 2 4 2 3" xfId="21771"/>
    <cellStyle name="Nota 3 6 2 3 2 2 4 3" xfId="6545"/>
    <cellStyle name="Nota 3 6 2 3 2 2 4 3 2" xfId="20063"/>
    <cellStyle name="Nota 3 6 2 3 2 2 4 4" xfId="9991"/>
    <cellStyle name="Nota 3 6 2 3 2 2 4 5" xfId="13863"/>
    <cellStyle name="Nota 3 6 2 3 2 2 5" xfId="4516"/>
    <cellStyle name="Nota 3 6 2 3 2 2 5 2" xfId="8485"/>
    <cellStyle name="Nota 3 6 2 3 2 2 5 2 2" xfId="12453"/>
    <cellStyle name="Nota 3 6 2 3 2 2 5 2 3" xfId="22003"/>
    <cellStyle name="Nota 3 6 2 3 2 2 5 3" xfId="6777"/>
    <cellStyle name="Nota 3 6 2 3 2 2 5 3 2" xfId="20295"/>
    <cellStyle name="Nota 3 6 2 3 2 2 5 4" xfId="10168"/>
    <cellStyle name="Nota 3 6 2 3 2 2 5 5" xfId="13489"/>
    <cellStyle name="Nota 3 6 2 3 2 2 6" xfId="7009"/>
    <cellStyle name="Nota 3 6 2 3 2 2 6 2" xfId="8717"/>
    <cellStyle name="Nota 3 6 2 3 2 2 6 2 2" xfId="12685"/>
    <cellStyle name="Nota 3 6 2 3 2 2 6 2 3" xfId="22235"/>
    <cellStyle name="Nota 3 6 2 3 2 2 6 3" xfId="11143"/>
    <cellStyle name="Nota 3 6 2 3 2 2 6 4" xfId="20527"/>
    <cellStyle name="Nota 3 6 2 3 2 2 7" xfId="5997"/>
    <cellStyle name="Nota 3 6 2 3 2 2 7 2" xfId="10738"/>
    <cellStyle name="Nota 3 6 2 3 2 2 7 3" xfId="19515"/>
    <cellStyle name="Nota 3 6 2 3 2 2 8" xfId="7705"/>
    <cellStyle name="Nota 3 6 2 3 2 2 8 2" xfId="11726"/>
    <cellStyle name="Nota 3 6 2 3 2 2 8 3" xfId="21223"/>
    <cellStyle name="Nota 3 6 2 3 2 2 9" xfId="5191"/>
    <cellStyle name="Nota 3 6 2 3 2 2 9 2" xfId="12891"/>
    <cellStyle name="Nota 3 6 2 3 2 3" xfId="3248"/>
    <cellStyle name="Nota 3 6 2 3 2 3 10" xfId="9378"/>
    <cellStyle name="Nota 3 6 2 3 2 3 11" xfId="18672"/>
    <cellStyle name="Nota 3 6 2 3 2 3 2" xfId="3635"/>
    <cellStyle name="Nota 3 6 2 3 2 3 2 2" xfId="7996"/>
    <cellStyle name="Nota 3 6 2 3 2 3 2 2 2" xfId="11972"/>
    <cellStyle name="Nota 3 6 2 3 2 3 2 2 3" xfId="21514"/>
    <cellStyle name="Nota 3 6 2 3 2 3 2 3" xfId="6288"/>
    <cellStyle name="Nota 3 6 2 3 2 3 2 3 2" xfId="19806"/>
    <cellStyle name="Nota 3 6 2 3 2 3 2 4" xfId="9727"/>
    <cellStyle name="Nota 3 6 2 3 2 3 2 5" xfId="15296"/>
    <cellStyle name="Nota 3 6 2 3 2 3 3" xfId="4018"/>
    <cellStyle name="Nota 3 6 2 3 2 3 3 2" xfId="7069"/>
    <cellStyle name="Nota 3 6 2 3 2 3 3 2 2" xfId="11203"/>
    <cellStyle name="Nota 3 6 2 3 2 3 3 2 3" xfId="20587"/>
    <cellStyle name="Nota 3 6 2 3 2 3 3 3" xfId="5360"/>
    <cellStyle name="Nota 3 6 2 3 2 3 3 3 2" xfId="18878"/>
    <cellStyle name="Nota 3 6 2 3 2 3 3 4" xfId="9937"/>
    <cellStyle name="Nota 3 6 2 3 2 3 3 5" xfId="13973"/>
    <cellStyle name="Nota 3 6 2 3 2 3 4" xfId="4401"/>
    <cellStyle name="Nota 3 6 2 3 2 3 4 2" xfId="8303"/>
    <cellStyle name="Nota 3 6 2 3 2 3 4 2 2" xfId="12271"/>
    <cellStyle name="Nota 3 6 2 3 2 3 4 2 3" xfId="21821"/>
    <cellStyle name="Nota 3 6 2 3 2 3 4 3" xfId="6595"/>
    <cellStyle name="Nota 3 6 2 3 2 3 4 3 2" xfId="20113"/>
    <cellStyle name="Nota 3 6 2 3 2 3 4 4" xfId="10115"/>
    <cellStyle name="Nota 3 6 2 3 2 3 4 5" xfId="13604"/>
    <cellStyle name="Nota 3 6 2 3 2 3 5" xfId="4783"/>
    <cellStyle name="Nota 3 6 2 3 2 3 5 2" xfId="8535"/>
    <cellStyle name="Nota 3 6 2 3 2 3 5 2 2" xfId="12503"/>
    <cellStyle name="Nota 3 6 2 3 2 3 5 2 3" xfId="22053"/>
    <cellStyle name="Nota 3 6 2 3 2 3 5 3" xfId="6827"/>
    <cellStyle name="Nota 3 6 2 3 2 3 5 3 2" xfId="20345"/>
    <cellStyle name="Nota 3 6 2 3 2 3 5 4" xfId="10292"/>
    <cellStyle name="Nota 3 6 2 3 2 3 5 5" xfId="13222"/>
    <cellStyle name="Nota 3 6 2 3 2 3 6" xfId="7059"/>
    <cellStyle name="Nota 3 6 2 3 2 3 6 2" xfId="8767"/>
    <cellStyle name="Nota 3 6 2 3 2 3 6 2 2" xfId="12735"/>
    <cellStyle name="Nota 3 6 2 3 2 3 6 2 3" xfId="22285"/>
    <cellStyle name="Nota 3 6 2 3 2 3 6 3" xfId="11193"/>
    <cellStyle name="Nota 3 6 2 3 2 3 6 4" xfId="20577"/>
    <cellStyle name="Nota 3 6 2 3 2 3 7" xfId="6047"/>
    <cellStyle name="Nota 3 6 2 3 2 3 7 2" xfId="10788"/>
    <cellStyle name="Nota 3 6 2 3 2 3 7 3" xfId="19565"/>
    <cellStyle name="Nota 3 6 2 3 2 3 8" xfId="7755"/>
    <cellStyle name="Nota 3 6 2 3 2 3 8 2" xfId="11776"/>
    <cellStyle name="Nota 3 6 2 3 2 3 8 3" xfId="21273"/>
    <cellStyle name="Nota 3 6 2 3 2 3 9" xfId="5241"/>
    <cellStyle name="Nota 3 6 2 3 2 3 9 2" xfId="12853"/>
    <cellStyle name="Nota 3 6 2 3 2 4" xfId="3305"/>
    <cellStyle name="Nota 3 6 2 3 2 4 2" xfId="3692"/>
    <cellStyle name="Nota 3 6 2 3 2 4 2 2" xfId="16162"/>
    <cellStyle name="Nota 3 6 2 3 2 4 3" xfId="4075"/>
    <cellStyle name="Nota 3 6 2 3 2 4 3 2" xfId="14125"/>
    <cellStyle name="Nota 3 6 2 3 2 4 4" xfId="4458"/>
    <cellStyle name="Nota 3 6 2 3 2 4 4 2" xfId="13547"/>
    <cellStyle name="Nota 3 6 2 3 2 4 5" xfId="4840"/>
    <cellStyle name="Nota 3 6 2 3 2 4 5 2" xfId="13166"/>
    <cellStyle name="Nota 3 6 2 3 2 4 6" xfId="5860"/>
    <cellStyle name="Nota 3 6 2 3 2 4 6 2" xfId="19378"/>
    <cellStyle name="Nota 3 6 2 3 2 4 7" xfId="9435"/>
    <cellStyle name="Nota 3 6 2 3 2 4 8" xfId="14731"/>
    <cellStyle name="Nota 3 6 2 3 2 5" xfId="2923"/>
    <cellStyle name="Nota 3 6 2 3 2 5 2" xfId="7568"/>
    <cellStyle name="Nota 3 6 2 3 2 5 2 2" xfId="21086"/>
    <cellStyle name="Nota 3 6 2 3 2 5 3" xfId="9075"/>
    <cellStyle name="Nota 3 6 2 3 2 5 4" xfId="18696"/>
    <cellStyle name="Nota 3 6 2 3 2 6" xfId="8913"/>
    <cellStyle name="Nota 3 6 2 3 3" xfId="2957"/>
    <cellStyle name="Nota 3 6 2 3 3 10" xfId="9109"/>
    <cellStyle name="Nota 3 6 2 3 3 11" xfId="14393"/>
    <cellStyle name="Nota 3 6 2 3 3 2" xfId="3344"/>
    <cellStyle name="Nota 3 6 2 3 3 2 2" xfId="7925"/>
    <cellStyle name="Nota 3 6 2 3 3 2 2 2" xfId="11901"/>
    <cellStyle name="Nota 3 6 2 3 3 2 2 3" xfId="21443"/>
    <cellStyle name="Nota 3 6 2 3 3 2 3" xfId="6217"/>
    <cellStyle name="Nota 3 6 2 3 3 2 3 2" xfId="19735"/>
    <cellStyle name="Nota 3 6 2 3 3 2 4" xfId="9474"/>
    <cellStyle name="Nota 3 6 2 3 3 2 5" xfId="15303"/>
    <cellStyle name="Nota 3 6 2 3 3 3" xfId="3727"/>
    <cellStyle name="Nota 3 6 2 3 3 3 2" xfId="5136"/>
    <cellStyle name="Nota 3 6 2 3 3 3 2 2" xfId="10375"/>
    <cellStyle name="Nota 3 6 2 3 3 3 2 3" xfId="12785"/>
    <cellStyle name="Nota 3 6 2 3 3 3 3" xfId="5266"/>
    <cellStyle name="Nota 3 6 2 3 3 3 3 2" xfId="12828"/>
    <cellStyle name="Nota 3 6 2 3 3 3 4" xfId="9789"/>
    <cellStyle name="Nota 3 6 2 3 3 3 5" xfId="17835"/>
    <cellStyle name="Nota 3 6 2 3 3 4" xfId="4110"/>
    <cellStyle name="Nota 3 6 2 3 3 4 2" xfId="8232"/>
    <cellStyle name="Nota 3 6 2 3 3 4 2 2" xfId="12200"/>
    <cellStyle name="Nota 3 6 2 3 3 4 2 3" xfId="21750"/>
    <cellStyle name="Nota 3 6 2 3 3 4 3" xfId="6524"/>
    <cellStyle name="Nota 3 6 2 3 3 4 3 2" xfId="20042"/>
    <cellStyle name="Nota 3 6 2 3 3 4 4" xfId="9967"/>
    <cellStyle name="Nota 3 6 2 3 3 4 5" xfId="13884"/>
    <cellStyle name="Nota 3 6 2 3 3 5" xfId="4492"/>
    <cellStyle name="Nota 3 6 2 3 3 5 2" xfId="8464"/>
    <cellStyle name="Nota 3 6 2 3 3 5 2 2" xfId="12432"/>
    <cellStyle name="Nota 3 6 2 3 3 5 2 3" xfId="21982"/>
    <cellStyle name="Nota 3 6 2 3 3 5 3" xfId="6756"/>
    <cellStyle name="Nota 3 6 2 3 3 5 3 2" xfId="20274"/>
    <cellStyle name="Nota 3 6 2 3 3 5 4" xfId="10144"/>
    <cellStyle name="Nota 3 6 2 3 3 5 5" xfId="13513"/>
    <cellStyle name="Nota 3 6 2 3 3 6" xfId="6988"/>
    <cellStyle name="Nota 3 6 2 3 3 6 2" xfId="8696"/>
    <cellStyle name="Nota 3 6 2 3 3 6 2 2" xfId="12664"/>
    <cellStyle name="Nota 3 6 2 3 3 6 2 3" xfId="22214"/>
    <cellStyle name="Nota 3 6 2 3 3 6 3" xfId="11122"/>
    <cellStyle name="Nota 3 6 2 3 3 6 4" xfId="20506"/>
    <cellStyle name="Nota 3 6 2 3 3 7" xfId="5976"/>
    <cellStyle name="Nota 3 6 2 3 3 7 2" xfId="10717"/>
    <cellStyle name="Nota 3 6 2 3 3 7 3" xfId="19494"/>
    <cellStyle name="Nota 3 6 2 3 3 8" xfId="7684"/>
    <cellStyle name="Nota 3 6 2 3 3 8 2" xfId="11705"/>
    <cellStyle name="Nota 3 6 2 3 3 8 3" xfId="21202"/>
    <cellStyle name="Nota 3 6 2 3 3 9" xfId="5170"/>
    <cellStyle name="Nota 3 6 2 3 3 9 2" xfId="12912"/>
    <cellStyle name="Nota 3 6 2 3 4" xfId="3192"/>
    <cellStyle name="Nota 3 6 2 3 4 10" xfId="9322"/>
    <cellStyle name="Nota 3 6 2 3 4 11" xfId="18767"/>
    <cellStyle name="Nota 3 6 2 3 4 2" xfId="3579"/>
    <cellStyle name="Nota 3 6 2 3 4 2 2" xfId="7268"/>
    <cellStyle name="Nota 3 6 2 3 4 2 2 2" xfId="11373"/>
    <cellStyle name="Nota 3 6 2 3 4 2 2 3" xfId="20786"/>
    <cellStyle name="Nota 3 6 2 3 4 2 3" xfId="5559"/>
    <cellStyle name="Nota 3 6 2 3 4 2 3 2" xfId="19077"/>
    <cellStyle name="Nota 3 6 2 3 4 2 4" xfId="9671"/>
    <cellStyle name="Nota 3 6 2 3 4 2 5" xfId="14898"/>
    <cellStyle name="Nota 3 6 2 3 4 3" xfId="3962"/>
    <cellStyle name="Nota 3 6 2 3 4 3 2" xfId="8069"/>
    <cellStyle name="Nota 3 6 2 3 4 3 2 2" xfId="12039"/>
    <cellStyle name="Nota 3 6 2 3 4 3 2 3" xfId="21587"/>
    <cellStyle name="Nota 3 6 2 3 4 3 3" xfId="6361"/>
    <cellStyle name="Nota 3 6 2 3 4 3 3 2" xfId="19879"/>
    <cellStyle name="Nota 3 6 2 3 4 3 4" xfId="9885"/>
    <cellStyle name="Nota 3 6 2 3 4 3 5" xfId="14029"/>
    <cellStyle name="Nota 3 6 2 3 4 4" xfId="4345"/>
    <cellStyle name="Nota 3 6 2 3 4 4 2" xfId="8148"/>
    <cellStyle name="Nota 3 6 2 3 4 4 2 2" xfId="12116"/>
    <cellStyle name="Nota 3 6 2 3 4 4 2 3" xfId="21666"/>
    <cellStyle name="Nota 3 6 2 3 4 4 3" xfId="6440"/>
    <cellStyle name="Nota 3 6 2 3 4 4 3 2" xfId="19958"/>
    <cellStyle name="Nota 3 6 2 3 4 4 4" xfId="10063"/>
    <cellStyle name="Nota 3 6 2 3 4 4 5" xfId="13660"/>
    <cellStyle name="Nota 3 6 2 3 4 5" xfId="4727"/>
    <cellStyle name="Nota 3 6 2 3 4 5 2" xfId="8380"/>
    <cellStyle name="Nota 3 6 2 3 4 5 2 2" xfId="12348"/>
    <cellStyle name="Nota 3 6 2 3 4 5 2 3" xfId="21898"/>
    <cellStyle name="Nota 3 6 2 3 4 5 3" xfId="6672"/>
    <cellStyle name="Nota 3 6 2 3 4 5 3 2" xfId="20190"/>
    <cellStyle name="Nota 3 6 2 3 4 5 4" xfId="10240"/>
    <cellStyle name="Nota 3 6 2 3 4 5 5" xfId="13278"/>
    <cellStyle name="Nota 3 6 2 3 4 6" xfId="6904"/>
    <cellStyle name="Nota 3 6 2 3 4 6 2" xfId="8612"/>
    <cellStyle name="Nota 3 6 2 3 4 6 2 2" xfId="12580"/>
    <cellStyle name="Nota 3 6 2 3 4 6 2 3" xfId="22130"/>
    <cellStyle name="Nota 3 6 2 3 4 6 3" xfId="11038"/>
    <cellStyle name="Nota 3 6 2 3 4 6 4" xfId="20422"/>
    <cellStyle name="Nota 3 6 2 3 4 7" xfId="5892"/>
    <cellStyle name="Nota 3 6 2 3 4 7 2" xfId="10633"/>
    <cellStyle name="Nota 3 6 2 3 4 7 3" xfId="19410"/>
    <cellStyle name="Nota 3 6 2 3 4 8" xfId="7600"/>
    <cellStyle name="Nota 3 6 2 3 4 8 2" xfId="11621"/>
    <cellStyle name="Nota 3 6 2 3 4 8 3" xfId="21118"/>
    <cellStyle name="Nota 3 6 2 3 4 9" xfId="4987"/>
    <cellStyle name="Nota 3 6 2 3 4 9 2" xfId="13032"/>
    <cellStyle name="Nota 3 6 2 3 5" xfId="3040"/>
    <cellStyle name="Nota 3 6 2 3 5 2" xfId="3427"/>
    <cellStyle name="Nota 3 6 2 3 5 2 2" xfId="14510"/>
    <cellStyle name="Nota 3 6 2 3 5 3" xfId="3810"/>
    <cellStyle name="Nota 3 6 2 3 5 3 2" xfId="18045"/>
    <cellStyle name="Nota 3 6 2 3 5 4" xfId="4193"/>
    <cellStyle name="Nota 3 6 2 3 5 4 2" xfId="13812"/>
    <cellStyle name="Nota 3 6 2 3 5 5" xfId="4575"/>
    <cellStyle name="Nota 3 6 2 3 5 5 2" xfId="13430"/>
    <cellStyle name="Nota 3 6 2 3 5 6" xfId="5837"/>
    <cellStyle name="Nota 3 6 2 3 5 6 2" xfId="19355"/>
    <cellStyle name="Nota 3 6 2 3 5 7" xfId="9180"/>
    <cellStyle name="Nota 3 6 2 3 5 8" xfId="15024"/>
    <cellStyle name="Nota 3 6 2 3 6" xfId="7545"/>
    <cellStyle name="Nota 3 6 2 3 6 2" xfId="11578"/>
    <cellStyle name="Nota 3 6 2 3 6 3" xfId="21063"/>
    <cellStyle name="Nota 3 6 2 3 7" xfId="8857"/>
    <cellStyle name="Nota 3 6 2 3 8" xfId="14747"/>
    <cellStyle name="Nota 3 6 2 4" xfId="2930"/>
    <cellStyle name="Nota 3 6 2 4 10" xfId="9082"/>
    <cellStyle name="Nota 3 6 2 4 11" xfId="15463"/>
    <cellStyle name="Nota 3 6 2 4 2" xfId="3317"/>
    <cellStyle name="Nota 3 6 2 4 2 2" xfId="7294"/>
    <cellStyle name="Nota 3 6 2 4 2 2 2" xfId="11399"/>
    <cellStyle name="Nota 3 6 2 4 2 2 3" xfId="20812"/>
    <cellStyle name="Nota 3 6 2 4 2 3" xfId="5585"/>
    <cellStyle name="Nota 3 6 2 4 2 3 2" xfId="19103"/>
    <cellStyle name="Nota 3 6 2 4 2 4" xfId="9447"/>
    <cellStyle name="Nota 3 6 2 4 2 5" xfId="18035"/>
    <cellStyle name="Nota 3 6 2 4 3" xfId="3700"/>
    <cellStyle name="Nota 3 6 2 4 3 2" xfId="7103"/>
    <cellStyle name="Nota 3 6 2 4 3 2 2" xfId="11237"/>
    <cellStyle name="Nota 3 6 2 4 3 2 3" xfId="20621"/>
    <cellStyle name="Nota 3 6 2 4 3 3" xfId="5394"/>
    <cellStyle name="Nota 3 6 2 4 3 3 2" xfId="18912"/>
    <cellStyle name="Nota 3 6 2 4 3 4" xfId="9767"/>
    <cellStyle name="Nota 3 6 2 4 3 5" xfId="14775"/>
    <cellStyle name="Nota 3 6 2 4 4" xfId="4083"/>
    <cellStyle name="Nota 3 6 2 4 4 2" xfId="8210"/>
    <cellStyle name="Nota 3 6 2 4 4 2 2" xfId="12178"/>
    <cellStyle name="Nota 3 6 2 4 4 2 3" xfId="21728"/>
    <cellStyle name="Nota 3 6 2 4 4 3" xfId="6502"/>
    <cellStyle name="Nota 3 6 2 4 4 3 2" xfId="20020"/>
    <cellStyle name="Nota 3 6 2 4 4 4" xfId="9945"/>
    <cellStyle name="Nota 3 6 2 4 4 5" xfId="13911"/>
    <cellStyle name="Nota 3 6 2 4 5" xfId="4465"/>
    <cellStyle name="Nota 3 6 2 4 5 2" xfId="8442"/>
    <cellStyle name="Nota 3 6 2 4 5 2 2" xfId="12410"/>
    <cellStyle name="Nota 3 6 2 4 5 2 3" xfId="21960"/>
    <cellStyle name="Nota 3 6 2 4 5 3" xfId="6734"/>
    <cellStyle name="Nota 3 6 2 4 5 3 2" xfId="20252"/>
    <cellStyle name="Nota 3 6 2 4 5 4" xfId="10122"/>
    <cellStyle name="Nota 3 6 2 4 5 5" xfId="13540"/>
    <cellStyle name="Nota 3 6 2 4 6" xfId="6966"/>
    <cellStyle name="Nota 3 6 2 4 6 2" xfId="8674"/>
    <cellStyle name="Nota 3 6 2 4 6 2 2" xfId="12642"/>
    <cellStyle name="Nota 3 6 2 4 6 2 3" xfId="22192"/>
    <cellStyle name="Nota 3 6 2 4 6 3" xfId="11100"/>
    <cellStyle name="Nota 3 6 2 4 6 4" xfId="20484"/>
    <cellStyle name="Nota 3 6 2 4 7" xfId="5954"/>
    <cellStyle name="Nota 3 6 2 4 7 2" xfId="10695"/>
    <cellStyle name="Nota 3 6 2 4 7 3" xfId="19472"/>
    <cellStyle name="Nota 3 6 2 4 8" xfId="7662"/>
    <cellStyle name="Nota 3 6 2 4 8 2" xfId="11683"/>
    <cellStyle name="Nota 3 6 2 4 8 3" xfId="21180"/>
    <cellStyle name="Nota 3 6 2 4 9" xfId="5055"/>
    <cellStyle name="Nota 3 6 2 4 9 2" xfId="12966"/>
    <cellStyle name="Nota 3 6 2 5" xfId="3105"/>
    <cellStyle name="Nota 3 6 2 5 2" xfId="3492"/>
    <cellStyle name="Nota 3 6 2 5 2 2" xfId="5108"/>
    <cellStyle name="Nota 3 6 2 5 2 2 2" xfId="12802"/>
    <cellStyle name="Nota 3 6 2 5 2 3" xfId="9585"/>
    <cellStyle name="Nota 3 6 2 5 2 4" xfId="17996"/>
    <cellStyle name="Nota 3 6 2 5 3" xfId="3875"/>
    <cellStyle name="Nota 3 6 2 5 3 2" xfId="14168"/>
    <cellStyle name="Nota 3 6 2 5 4" xfId="4258"/>
    <cellStyle name="Nota 3 6 2 5 4 2" xfId="13747"/>
    <cellStyle name="Nota 3 6 2 5 5" xfId="4640"/>
    <cellStyle name="Nota 3 6 2 5 5 2" xfId="13365"/>
    <cellStyle name="Nota 3 6 2 5 6" xfId="5306"/>
    <cellStyle name="Nota 3 6 2 5 6 2" xfId="18824"/>
    <cellStyle name="Nota 3 6 2 5 7" xfId="9236"/>
    <cellStyle name="Nota 3 6 2 5 8" xfId="18536"/>
    <cellStyle name="Nota 3 6 2 6" xfId="3091"/>
    <cellStyle name="Nota 3 6 2 6 2" xfId="3478"/>
    <cellStyle name="Nota 3 6 2 6 2 2" xfId="8032"/>
    <cellStyle name="Nota 3 6 2 6 2 2 2" xfId="21550"/>
    <cellStyle name="Nota 3 6 2 6 2 3" xfId="9573"/>
    <cellStyle name="Nota 3 6 2 6 2 4" xfId="17328"/>
    <cellStyle name="Nota 3 6 2 6 3" xfId="3861"/>
    <cellStyle name="Nota 3 6 2 6 3 2" xfId="14201"/>
    <cellStyle name="Nota 3 6 2 6 4" xfId="4244"/>
    <cellStyle name="Nota 3 6 2 6 4 2" xfId="13761"/>
    <cellStyle name="Nota 3 6 2 6 5" xfId="4626"/>
    <cellStyle name="Nota 3 6 2 6 5 2" xfId="13379"/>
    <cellStyle name="Nota 3 6 2 6 6" xfId="6324"/>
    <cellStyle name="Nota 3 6 2 6 6 2" xfId="19842"/>
    <cellStyle name="Nota 3 6 2 6 7" xfId="9224"/>
    <cellStyle name="Nota 3 6 2 6 8" xfId="17873"/>
    <cellStyle name="Nota 3 6 2 7" xfId="6347"/>
    <cellStyle name="Nota 3 6 2 7 2" xfId="8055"/>
    <cellStyle name="Nota 3 6 2 7 2 2" xfId="12026"/>
    <cellStyle name="Nota 3 6 2 7 2 3" xfId="21573"/>
    <cellStyle name="Nota 3 6 2 7 3" xfId="10881"/>
    <cellStyle name="Nota 3 6 2 7 4" xfId="19865"/>
    <cellStyle name="Nota 3 6 2 8" xfId="5421"/>
    <cellStyle name="Nota 3 6 2 8 2" xfId="7130"/>
    <cellStyle name="Nota 3 6 2 8 2 2" xfId="11264"/>
    <cellStyle name="Nota 3 6 2 8 2 3" xfId="20648"/>
    <cellStyle name="Nota 3 6 2 8 3" xfId="10438"/>
    <cellStyle name="Nota 3 6 2 8 4" xfId="18939"/>
    <cellStyle name="Nota 3 6 2 9" xfId="5769"/>
    <cellStyle name="Nota 3 6 2 9 2" xfId="10545"/>
    <cellStyle name="Nota 3 6 2 9 3" xfId="19287"/>
    <cellStyle name="Nota 3 6 3" xfId="2716"/>
    <cellStyle name="Nota 3 6 3 10" xfId="5783"/>
    <cellStyle name="Nota 3 6 3 10 2" xfId="10559"/>
    <cellStyle name="Nota 3 6 3 10 3" xfId="19301"/>
    <cellStyle name="Nota 3 6 3 11" xfId="7492"/>
    <cellStyle name="Nota 3 6 3 11 2" xfId="11546"/>
    <cellStyle name="Nota 3 6 3 11 3" xfId="21010"/>
    <cellStyle name="Nota 3 6 3 12" xfId="4909"/>
    <cellStyle name="Nota 3 6 3 12 2" xfId="13110"/>
    <cellStyle name="Nota 3 6 3 13" xfId="8871"/>
    <cellStyle name="Nota 3 6 3 14" xfId="16711"/>
    <cellStyle name="Nota 3 6 3 2" xfId="2764"/>
    <cellStyle name="Nota 3 6 3 2 2" xfId="2987"/>
    <cellStyle name="Nota 3 6 3 2 2 10" xfId="9139"/>
    <cellStyle name="Nota 3 6 3 2 2 11" xfId="17282"/>
    <cellStyle name="Nota 3 6 3 2 2 2" xfId="3374"/>
    <cellStyle name="Nota 3 6 3 2 2 2 2" xfId="7952"/>
    <cellStyle name="Nota 3 6 3 2 2 2 2 2" xfId="11928"/>
    <cellStyle name="Nota 3 6 3 2 2 2 2 3" xfId="21470"/>
    <cellStyle name="Nota 3 6 3 2 2 2 3" xfId="6244"/>
    <cellStyle name="Nota 3 6 3 2 2 2 3 2" xfId="19762"/>
    <cellStyle name="Nota 3 6 3 2 2 2 4" xfId="9504"/>
    <cellStyle name="Nota 3 6 3 2 2 2 5" xfId="16977"/>
    <cellStyle name="Nota 3 6 3 2 2 3" xfId="3757"/>
    <cellStyle name="Nota 3 6 3 2 2 3 2" xfId="5078"/>
    <cellStyle name="Nota 3 6 3 2 2 3 2 2" xfId="10329"/>
    <cellStyle name="Nota 3 6 3 2 2 3 2 3" xfId="12957"/>
    <cellStyle name="Nota 3 6 3 2 2 3 3" xfId="5289"/>
    <cellStyle name="Nota 3 6 3 2 2 3 3 2" xfId="18807"/>
    <cellStyle name="Nota 3 6 3 2 2 3 4" xfId="9819"/>
    <cellStyle name="Nota 3 6 3 2 2 3 5" xfId="17450"/>
    <cellStyle name="Nota 3 6 3 2 2 4" xfId="4140"/>
    <cellStyle name="Nota 3 6 3 2 2 4 2" xfId="8259"/>
    <cellStyle name="Nota 3 6 3 2 2 4 2 2" xfId="12227"/>
    <cellStyle name="Nota 3 6 3 2 2 4 2 3" xfId="21777"/>
    <cellStyle name="Nota 3 6 3 2 2 4 3" xfId="6551"/>
    <cellStyle name="Nota 3 6 3 2 2 4 3 2" xfId="20069"/>
    <cellStyle name="Nota 3 6 3 2 2 4 4" xfId="9997"/>
    <cellStyle name="Nota 3 6 3 2 2 4 5" xfId="13857"/>
    <cellStyle name="Nota 3 6 3 2 2 5" xfId="4522"/>
    <cellStyle name="Nota 3 6 3 2 2 5 2" xfId="8491"/>
    <cellStyle name="Nota 3 6 3 2 2 5 2 2" xfId="12459"/>
    <cellStyle name="Nota 3 6 3 2 2 5 2 3" xfId="22009"/>
    <cellStyle name="Nota 3 6 3 2 2 5 3" xfId="6783"/>
    <cellStyle name="Nota 3 6 3 2 2 5 3 2" xfId="20301"/>
    <cellStyle name="Nota 3 6 3 2 2 5 4" xfId="10174"/>
    <cellStyle name="Nota 3 6 3 2 2 5 5" xfId="13483"/>
    <cellStyle name="Nota 3 6 3 2 2 6" xfId="7015"/>
    <cellStyle name="Nota 3 6 3 2 2 6 2" xfId="8723"/>
    <cellStyle name="Nota 3 6 3 2 2 6 2 2" xfId="12691"/>
    <cellStyle name="Nota 3 6 3 2 2 6 2 3" xfId="22241"/>
    <cellStyle name="Nota 3 6 3 2 2 6 3" xfId="11149"/>
    <cellStyle name="Nota 3 6 3 2 2 6 4" xfId="20533"/>
    <cellStyle name="Nota 3 6 3 2 2 7" xfId="6003"/>
    <cellStyle name="Nota 3 6 3 2 2 7 2" xfId="10744"/>
    <cellStyle name="Nota 3 6 3 2 2 7 3" xfId="19521"/>
    <cellStyle name="Nota 3 6 3 2 2 8" xfId="7711"/>
    <cellStyle name="Nota 3 6 3 2 2 8 2" xfId="11732"/>
    <cellStyle name="Nota 3 6 3 2 2 8 3" xfId="21229"/>
    <cellStyle name="Nota 3 6 3 2 2 9" xfId="5197"/>
    <cellStyle name="Nota 3 6 3 2 2 9 2" xfId="12885"/>
    <cellStyle name="Nota 3 6 3 2 3" xfId="3254"/>
    <cellStyle name="Nota 3 6 3 2 3 10" xfId="9384"/>
    <cellStyle name="Nota 3 6 3 2 3 11" xfId="18330"/>
    <cellStyle name="Nota 3 6 3 2 3 2" xfId="3641"/>
    <cellStyle name="Nota 3 6 3 2 3 2 2" xfId="8002"/>
    <cellStyle name="Nota 3 6 3 2 3 2 2 2" xfId="11978"/>
    <cellStyle name="Nota 3 6 3 2 3 2 2 3" xfId="21520"/>
    <cellStyle name="Nota 3 6 3 2 3 2 3" xfId="6294"/>
    <cellStyle name="Nota 3 6 3 2 3 2 3 2" xfId="19812"/>
    <cellStyle name="Nota 3 6 3 2 3 2 4" xfId="9733"/>
    <cellStyle name="Nota 3 6 3 2 3 2 5" xfId="14745"/>
    <cellStyle name="Nota 3 6 3 2 3 3" xfId="4024"/>
    <cellStyle name="Nota 3 6 3 2 3 3 2" xfId="5061"/>
    <cellStyle name="Nota 3 6 3 2 3 3 2 2" xfId="10314"/>
    <cellStyle name="Nota 3 6 3 2 3 3 2 3" xfId="12963"/>
    <cellStyle name="Nota 3 6 3 2 3 3 3" xfId="5354"/>
    <cellStyle name="Nota 3 6 3 2 3 3 3 2" xfId="18872"/>
    <cellStyle name="Nota 3 6 3 2 3 3 4" xfId="9943"/>
    <cellStyle name="Nota 3 6 3 2 3 3 5" xfId="13967"/>
    <cellStyle name="Nota 3 6 3 2 3 4" xfId="4407"/>
    <cellStyle name="Nota 3 6 3 2 3 4 2" xfId="8309"/>
    <cellStyle name="Nota 3 6 3 2 3 4 2 2" xfId="12277"/>
    <cellStyle name="Nota 3 6 3 2 3 4 2 3" xfId="21827"/>
    <cellStyle name="Nota 3 6 3 2 3 4 3" xfId="6601"/>
    <cellStyle name="Nota 3 6 3 2 3 4 3 2" xfId="20119"/>
    <cellStyle name="Nota 3 6 3 2 3 4 4" xfId="10121"/>
    <cellStyle name="Nota 3 6 3 2 3 4 5" xfId="13598"/>
    <cellStyle name="Nota 3 6 3 2 3 5" xfId="4789"/>
    <cellStyle name="Nota 3 6 3 2 3 5 2" xfId="8541"/>
    <cellStyle name="Nota 3 6 3 2 3 5 2 2" xfId="12509"/>
    <cellStyle name="Nota 3 6 3 2 3 5 2 3" xfId="22059"/>
    <cellStyle name="Nota 3 6 3 2 3 5 3" xfId="6833"/>
    <cellStyle name="Nota 3 6 3 2 3 5 3 2" xfId="20351"/>
    <cellStyle name="Nota 3 6 3 2 3 5 4" xfId="10298"/>
    <cellStyle name="Nota 3 6 3 2 3 5 5" xfId="13216"/>
    <cellStyle name="Nota 3 6 3 2 3 6" xfId="7065"/>
    <cellStyle name="Nota 3 6 3 2 3 6 2" xfId="8773"/>
    <cellStyle name="Nota 3 6 3 2 3 6 2 2" xfId="12741"/>
    <cellStyle name="Nota 3 6 3 2 3 6 2 3" xfId="22291"/>
    <cellStyle name="Nota 3 6 3 2 3 6 3" xfId="11199"/>
    <cellStyle name="Nota 3 6 3 2 3 6 4" xfId="20583"/>
    <cellStyle name="Nota 3 6 3 2 3 7" xfId="6053"/>
    <cellStyle name="Nota 3 6 3 2 3 7 2" xfId="10794"/>
    <cellStyle name="Nota 3 6 3 2 3 7 3" xfId="19571"/>
    <cellStyle name="Nota 3 6 3 2 3 8" xfId="7761"/>
    <cellStyle name="Nota 3 6 3 2 3 8 2" xfId="11782"/>
    <cellStyle name="Nota 3 6 3 2 3 8 3" xfId="21279"/>
    <cellStyle name="Nota 3 6 3 2 3 9" xfId="5247"/>
    <cellStyle name="Nota 3 6 3 2 3 9 2" xfId="12847"/>
    <cellStyle name="Nota 3 6 3 2 4" xfId="3311"/>
    <cellStyle name="Nota 3 6 3 2 4 2" xfId="3698"/>
    <cellStyle name="Nota 3 6 3 2 4 2 2" xfId="15051"/>
    <cellStyle name="Nota 3 6 3 2 4 3" xfId="4081"/>
    <cellStyle name="Nota 3 6 3 2 4 3 2" xfId="12823"/>
    <cellStyle name="Nota 3 6 3 2 4 4" xfId="4464"/>
    <cellStyle name="Nota 3 6 3 2 4 4 2" xfId="13541"/>
    <cellStyle name="Nota 3 6 3 2 4 5" xfId="4846"/>
    <cellStyle name="Nota 3 6 3 2 4 5 2" xfId="13160"/>
    <cellStyle name="Nota 3 6 3 2 4 6" xfId="5843"/>
    <cellStyle name="Nota 3 6 3 2 4 6 2" xfId="19361"/>
    <cellStyle name="Nota 3 6 3 2 4 7" xfId="9441"/>
    <cellStyle name="Nota 3 6 3 2 4 8" xfId="15825"/>
    <cellStyle name="Nota 3 6 3 2 5" xfId="2929"/>
    <cellStyle name="Nota 3 6 3 2 5 2" xfId="7551"/>
    <cellStyle name="Nota 3 6 3 2 5 2 2" xfId="21069"/>
    <cellStyle name="Nota 3 6 3 2 5 3" xfId="9081"/>
    <cellStyle name="Nota 3 6 3 2 5 4" xfId="18354"/>
    <cellStyle name="Nota 3 6 3 2 6" xfId="8919"/>
    <cellStyle name="Nota 3 6 3 3" xfId="2647"/>
    <cellStyle name="Nota 3 6 3 3 2" xfId="2942"/>
    <cellStyle name="Nota 3 6 3 3 2 10" xfId="9094"/>
    <cellStyle name="Nota 3 6 3 3 2 11" xfId="17456"/>
    <cellStyle name="Nota 3 6 3 3 2 2" xfId="3329"/>
    <cellStyle name="Nota 3 6 3 3 2 2 2" xfId="7383"/>
    <cellStyle name="Nota 3 6 3 3 2 2 2 2" xfId="11469"/>
    <cellStyle name="Nota 3 6 3 3 2 2 2 3" xfId="20901"/>
    <cellStyle name="Nota 3 6 3 3 2 2 3" xfId="5674"/>
    <cellStyle name="Nota 3 6 3 3 2 2 3 2" xfId="19192"/>
    <cellStyle name="Nota 3 6 3 3 2 2 4" xfId="9459"/>
    <cellStyle name="Nota 3 6 3 3 2 2 5" xfId="15236"/>
    <cellStyle name="Nota 3 6 3 3 2 3" xfId="3712"/>
    <cellStyle name="Nota 3 6 3 3 2 3 2" xfId="7802"/>
    <cellStyle name="Nota 3 6 3 3 2 3 2 2" xfId="11817"/>
    <cellStyle name="Nota 3 6 3 3 2 3 2 3" xfId="21320"/>
    <cellStyle name="Nota 3 6 3 3 2 3 3" xfId="6094"/>
    <cellStyle name="Nota 3 6 3 3 2 3 3 2" xfId="19612"/>
    <cellStyle name="Nota 3 6 3 3 2 3 4" xfId="9774"/>
    <cellStyle name="Nota 3 6 3 3 2 3 5" xfId="18673"/>
    <cellStyle name="Nota 3 6 3 3 2 4" xfId="4095"/>
    <cellStyle name="Nota 3 6 3 3 2 4 2" xfId="8216"/>
    <cellStyle name="Nota 3 6 3 3 2 4 2 2" xfId="12184"/>
    <cellStyle name="Nota 3 6 3 3 2 4 2 3" xfId="21734"/>
    <cellStyle name="Nota 3 6 3 3 2 4 3" xfId="6508"/>
    <cellStyle name="Nota 3 6 3 3 2 4 3 2" xfId="20026"/>
    <cellStyle name="Nota 3 6 3 3 2 4 4" xfId="9952"/>
    <cellStyle name="Nota 3 6 3 3 2 4 5" xfId="13899"/>
    <cellStyle name="Nota 3 6 3 3 2 5" xfId="4477"/>
    <cellStyle name="Nota 3 6 3 3 2 5 2" xfId="8448"/>
    <cellStyle name="Nota 3 6 3 3 2 5 2 2" xfId="12416"/>
    <cellStyle name="Nota 3 6 3 3 2 5 2 3" xfId="21966"/>
    <cellStyle name="Nota 3 6 3 3 2 5 3" xfId="6740"/>
    <cellStyle name="Nota 3 6 3 3 2 5 3 2" xfId="20258"/>
    <cellStyle name="Nota 3 6 3 3 2 5 4" xfId="10129"/>
    <cellStyle name="Nota 3 6 3 3 2 5 5" xfId="13528"/>
    <cellStyle name="Nota 3 6 3 3 2 6" xfId="6972"/>
    <cellStyle name="Nota 3 6 3 3 2 6 2" xfId="8680"/>
    <cellStyle name="Nota 3 6 3 3 2 6 2 2" xfId="12648"/>
    <cellStyle name="Nota 3 6 3 3 2 6 2 3" xfId="22198"/>
    <cellStyle name="Nota 3 6 3 3 2 6 3" xfId="11106"/>
    <cellStyle name="Nota 3 6 3 3 2 6 4" xfId="20490"/>
    <cellStyle name="Nota 3 6 3 3 2 7" xfId="5960"/>
    <cellStyle name="Nota 3 6 3 3 2 7 2" xfId="10701"/>
    <cellStyle name="Nota 3 6 3 3 2 7 3" xfId="19478"/>
    <cellStyle name="Nota 3 6 3 3 2 8" xfId="7668"/>
    <cellStyle name="Nota 3 6 3 3 2 8 2" xfId="11689"/>
    <cellStyle name="Nota 3 6 3 3 2 8 3" xfId="21186"/>
    <cellStyle name="Nota 3 6 3 3 2 9" xfId="5152"/>
    <cellStyle name="Nota 3 6 3 3 2 9 2" xfId="12775"/>
    <cellStyle name="Nota 3 6 3 3 3" xfId="3139"/>
    <cellStyle name="Nota 3 6 3 3 3 10" xfId="9269"/>
    <cellStyle name="Nota 3 6 3 3 3 11" xfId="15536"/>
    <cellStyle name="Nota 3 6 3 3 3 2" xfId="3526"/>
    <cellStyle name="Nota 3 6 3 3 3 2 2" xfId="7352"/>
    <cellStyle name="Nota 3 6 3 3 3 2 2 2" xfId="11438"/>
    <cellStyle name="Nota 3 6 3 3 3 2 2 3" xfId="20870"/>
    <cellStyle name="Nota 3 6 3 3 3 2 3" xfId="5643"/>
    <cellStyle name="Nota 3 6 3 3 3 2 3 2" xfId="19161"/>
    <cellStyle name="Nota 3 6 3 3 3 2 4" xfId="9618"/>
    <cellStyle name="Nota 3 6 3 3 3 2 5" xfId="15124"/>
    <cellStyle name="Nota 3 6 3 3 3 3" xfId="3909"/>
    <cellStyle name="Nota 3 6 3 3 3 3 2" xfId="8004"/>
    <cellStyle name="Nota 3 6 3 3 3 3 2 2" xfId="11980"/>
    <cellStyle name="Nota 3 6 3 3 3 3 2 3" xfId="21522"/>
    <cellStyle name="Nota 3 6 3 3 3 3 3" xfId="6296"/>
    <cellStyle name="Nota 3 6 3 3 3 3 3 2" xfId="19814"/>
    <cellStyle name="Nota 3 6 3 3 3 3 4" xfId="9832"/>
    <cellStyle name="Nota 3 6 3 3 3 3 5" xfId="14163"/>
    <cellStyle name="Nota 3 6 3 3 3 4" xfId="4292"/>
    <cellStyle name="Nota 3 6 3 3 3 4 2" xfId="8139"/>
    <cellStyle name="Nota 3 6 3 3 3 4 2 2" xfId="12107"/>
    <cellStyle name="Nota 3 6 3 3 3 4 2 3" xfId="21657"/>
    <cellStyle name="Nota 3 6 3 3 3 4 3" xfId="6431"/>
    <cellStyle name="Nota 3 6 3 3 3 4 3 2" xfId="19949"/>
    <cellStyle name="Nota 3 6 3 3 3 4 4" xfId="10010"/>
    <cellStyle name="Nota 3 6 3 3 3 4 5" xfId="13713"/>
    <cellStyle name="Nota 3 6 3 3 3 5" xfId="4674"/>
    <cellStyle name="Nota 3 6 3 3 3 5 2" xfId="8371"/>
    <cellStyle name="Nota 3 6 3 3 3 5 2 2" xfId="12339"/>
    <cellStyle name="Nota 3 6 3 3 3 5 2 3" xfId="21889"/>
    <cellStyle name="Nota 3 6 3 3 3 5 3" xfId="6663"/>
    <cellStyle name="Nota 3 6 3 3 3 5 3 2" xfId="20181"/>
    <cellStyle name="Nota 3 6 3 3 3 5 4" xfId="10187"/>
    <cellStyle name="Nota 3 6 3 3 3 5 5" xfId="13331"/>
    <cellStyle name="Nota 3 6 3 3 3 6" xfId="6895"/>
    <cellStyle name="Nota 3 6 3 3 3 6 2" xfId="8603"/>
    <cellStyle name="Nota 3 6 3 3 3 6 2 2" xfId="12571"/>
    <cellStyle name="Nota 3 6 3 3 3 6 2 3" xfId="22121"/>
    <cellStyle name="Nota 3 6 3 3 3 6 3" xfId="11029"/>
    <cellStyle name="Nota 3 6 3 3 3 6 4" xfId="20413"/>
    <cellStyle name="Nota 3 6 3 3 3 7" xfId="5883"/>
    <cellStyle name="Nota 3 6 3 3 3 7 2" xfId="10624"/>
    <cellStyle name="Nota 3 6 3 3 3 7 3" xfId="19401"/>
    <cellStyle name="Nota 3 6 3 3 3 8" xfId="7591"/>
    <cellStyle name="Nota 3 6 3 3 3 8 2" xfId="11612"/>
    <cellStyle name="Nota 3 6 3 3 3 8 3" xfId="21109"/>
    <cellStyle name="Nota 3 6 3 3 3 9" xfId="4973"/>
    <cellStyle name="Nota 3 6 3 3 3 9 2" xfId="13046"/>
    <cellStyle name="Nota 3 6 3 3 4" xfId="3255"/>
    <cellStyle name="Nota 3 6 3 3 4 2" xfId="3642"/>
    <cellStyle name="Nota 3 6 3 3 4 2 2" xfId="14465"/>
    <cellStyle name="Nota 3 6 3 3 4 3" xfId="4025"/>
    <cellStyle name="Nota 3 6 3 3 4 3 2" xfId="13966"/>
    <cellStyle name="Nota 3 6 3 3 4 4" xfId="4408"/>
    <cellStyle name="Nota 3 6 3 3 4 4 2" xfId="13597"/>
    <cellStyle name="Nota 3 6 3 3 4 5" xfId="4790"/>
    <cellStyle name="Nota 3 6 3 3 4 5 2" xfId="13215"/>
    <cellStyle name="Nota 3 6 3 3 4 6" xfId="5802"/>
    <cellStyle name="Nota 3 6 3 3 4 6 2" xfId="19320"/>
    <cellStyle name="Nota 3 6 3 3 4 7" xfId="9385"/>
    <cellStyle name="Nota 3 6 3 3 4 8" xfId="15293"/>
    <cellStyle name="Nota 3 6 3 3 5" xfId="2847"/>
    <cellStyle name="Nota 3 6 3 3 5 2" xfId="7510"/>
    <cellStyle name="Nota 3 6 3 3 5 2 2" xfId="21028"/>
    <cellStyle name="Nota 3 6 3 3 5 3" xfId="9000"/>
    <cellStyle name="Nota 3 6 3 3 5 4" xfId="18623"/>
    <cellStyle name="Nota 3 6 3 3 6" xfId="8804"/>
    <cellStyle name="Nota 3 6 3 4" xfId="2963"/>
    <cellStyle name="Nota 3 6 3 4 10" xfId="9115"/>
    <cellStyle name="Nota 3 6 3 4 11" xfId="14509"/>
    <cellStyle name="Nota 3 6 3 4 2" xfId="3350"/>
    <cellStyle name="Nota 3 6 3 4 2 2" xfId="7927"/>
    <cellStyle name="Nota 3 6 3 4 2 2 2" xfId="11903"/>
    <cellStyle name="Nota 3 6 3 4 2 2 3" xfId="21445"/>
    <cellStyle name="Nota 3 6 3 4 2 3" xfId="6219"/>
    <cellStyle name="Nota 3 6 3 4 2 3 2" xfId="19737"/>
    <cellStyle name="Nota 3 6 3 4 2 4" xfId="9480"/>
    <cellStyle name="Nota 3 6 3 4 2 5" xfId="14752"/>
    <cellStyle name="Nota 3 6 3 4 3" xfId="3733"/>
    <cellStyle name="Nota 3 6 3 4 3 2" xfId="7829"/>
    <cellStyle name="Nota 3 6 3 4 3 2 2" xfId="11837"/>
    <cellStyle name="Nota 3 6 3 4 3 2 3" xfId="21347"/>
    <cellStyle name="Nota 3 6 3 4 3 3" xfId="6121"/>
    <cellStyle name="Nota 3 6 3 4 3 3 2" xfId="19639"/>
    <cellStyle name="Nota 3 6 3 4 3 4" xfId="9795"/>
    <cellStyle name="Nota 3 6 3 4 3 5" xfId="14765"/>
    <cellStyle name="Nota 3 6 3 4 4" xfId="4116"/>
    <cellStyle name="Nota 3 6 3 4 4 2" xfId="8234"/>
    <cellStyle name="Nota 3 6 3 4 4 2 2" xfId="12202"/>
    <cellStyle name="Nota 3 6 3 4 4 2 3" xfId="21752"/>
    <cellStyle name="Nota 3 6 3 4 4 3" xfId="6526"/>
    <cellStyle name="Nota 3 6 3 4 4 3 2" xfId="20044"/>
    <cellStyle name="Nota 3 6 3 4 4 4" xfId="9973"/>
    <cellStyle name="Nota 3 6 3 4 4 5" xfId="14155"/>
    <cellStyle name="Nota 3 6 3 4 5" xfId="4498"/>
    <cellStyle name="Nota 3 6 3 4 5 2" xfId="8466"/>
    <cellStyle name="Nota 3 6 3 4 5 2 2" xfId="12434"/>
    <cellStyle name="Nota 3 6 3 4 5 2 3" xfId="21984"/>
    <cellStyle name="Nota 3 6 3 4 5 3" xfId="6758"/>
    <cellStyle name="Nota 3 6 3 4 5 3 2" xfId="20276"/>
    <cellStyle name="Nota 3 6 3 4 5 4" xfId="10150"/>
    <cellStyle name="Nota 3 6 3 4 5 5" xfId="13507"/>
    <cellStyle name="Nota 3 6 3 4 6" xfId="6990"/>
    <cellStyle name="Nota 3 6 3 4 6 2" xfId="8698"/>
    <cellStyle name="Nota 3 6 3 4 6 2 2" xfId="12666"/>
    <cellStyle name="Nota 3 6 3 4 6 2 3" xfId="22216"/>
    <cellStyle name="Nota 3 6 3 4 6 3" xfId="11124"/>
    <cellStyle name="Nota 3 6 3 4 6 4" xfId="20508"/>
    <cellStyle name="Nota 3 6 3 4 7" xfId="5978"/>
    <cellStyle name="Nota 3 6 3 4 7 2" xfId="10719"/>
    <cellStyle name="Nota 3 6 3 4 7 3" xfId="19496"/>
    <cellStyle name="Nota 3 6 3 4 8" xfId="7686"/>
    <cellStyle name="Nota 3 6 3 4 8 2" xfId="11707"/>
    <cellStyle name="Nota 3 6 3 4 8 3" xfId="21204"/>
    <cellStyle name="Nota 3 6 3 4 9" xfId="5172"/>
    <cellStyle name="Nota 3 6 3 4 9 2" xfId="12910"/>
    <cellStyle name="Nota 3 6 3 5" xfId="3206"/>
    <cellStyle name="Nota 3 6 3 5 10" xfId="9336"/>
    <cellStyle name="Nota 3 6 3 5 11" xfId="14651"/>
    <cellStyle name="Nota 3 6 3 5 2" xfId="3593"/>
    <cellStyle name="Nota 3 6 3 5 2 2" xfId="7954"/>
    <cellStyle name="Nota 3 6 3 5 2 2 2" xfId="11930"/>
    <cellStyle name="Nota 3 6 3 5 2 2 3" xfId="21472"/>
    <cellStyle name="Nota 3 6 3 5 2 3" xfId="6246"/>
    <cellStyle name="Nota 3 6 3 5 2 3 2" xfId="19764"/>
    <cellStyle name="Nota 3 6 3 5 2 4" xfId="9685"/>
    <cellStyle name="Nota 3 6 3 5 2 5" xfId="17522"/>
    <cellStyle name="Nota 3 6 3 5 3" xfId="3976"/>
    <cellStyle name="Nota 3 6 3 5 3 2" xfId="7876"/>
    <cellStyle name="Nota 3 6 3 5 3 2 2" xfId="11867"/>
    <cellStyle name="Nota 3 6 3 5 3 2 3" xfId="21394"/>
    <cellStyle name="Nota 3 6 3 5 3 3" xfId="6168"/>
    <cellStyle name="Nota 3 6 3 5 3 3 2" xfId="19686"/>
    <cellStyle name="Nota 3 6 3 5 3 4" xfId="9895"/>
    <cellStyle name="Nota 3 6 3 5 3 5" xfId="14015"/>
    <cellStyle name="Nota 3 6 3 5 4" xfId="4359"/>
    <cellStyle name="Nota 3 6 3 5 4 2" xfId="8261"/>
    <cellStyle name="Nota 3 6 3 5 4 2 2" xfId="12229"/>
    <cellStyle name="Nota 3 6 3 5 4 2 3" xfId="21779"/>
    <cellStyle name="Nota 3 6 3 5 4 3" xfId="6553"/>
    <cellStyle name="Nota 3 6 3 5 4 3 2" xfId="20071"/>
    <cellStyle name="Nota 3 6 3 5 4 4" xfId="10073"/>
    <cellStyle name="Nota 3 6 3 5 4 5" xfId="13646"/>
    <cellStyle name="Nota 3 6 3 5 5" xfId="4741"/>
    <cellStyle name="Nota 3 6 3 5 5 2" xfId="8493"/>
    <cellStyle name="Nota 3 6 3 5 5 2 2" xfId="12461"/>
    <cellStyle name="Nota 3 6 3 5 5 2 3" xfId="22011"/>
    <cellStyle name="Nota 3 6 3 5 5 3" xfId="6785"/>
    <cellStyle name="Nota 3 6 3 5 5 3 2" xfId="20303"/>
    <cellStyle name="Nota 3 6 3 5 5 4" xfId="10250"/>
    <cellStyle name="Nota 3 6 3 5 5 5" xfId="13264"/>
    <cellStyle name="Nota 3 6 3 5 6" xfId="7017"/>
    <cellStyle name="Nota 3 6 3 5 6 2" xfId="8725"/>
    <cellStyle name="Nota 3 6 3 5 6 2 2" xfId="12693"/>
    <cellStyle name="Nota 3 6 3 5 6 2 3" xfId="22243"/>
    <cellStyle name="Nota 3 6 3 5 6 3" xfId="11151"/>
    <cellStyle name="Nota 3 6 3 5 6 4" xfId="20535"/>
    <cellStyle name="Nota 3 6 3 5 7" xfId="6005"/>
    <cellStyle name="Nota 3 6 3 5 7 2" xfId="10746"/>
    <cellStyle name="Nota 3 6 3 5 7 3" xfId="19523"/>
    <cellStyle name="Nota 3 6 3 5 8" xfId="7713"/>
    <cellStyle name="Nota 3 6 3 5 8 2" xfId="11734"/>
    <cellStyle name="Nota 3 6 3 5 8 3" xfId="21231"/>
    <cellStyle name="Nota 3 6 3 5 9" xfId="5199"/>
    <cellStyle name="Nota 3 6 3 5 9 2" xfId="12883"/>
    <cellStyle name="Nota 3 6 3 6" xfId="3263"/>
    <cellStyle name="Nota 3 6 3 6 2" xfId="3650"/>
    <cellStyle name="Nota 3 6 3 6 2 2" xfId="5066"/>
    <cellStyle name="Nota 3 6 3 6 2 2 2" xfId="12811"/>
    <cellStyle name="Nota 3 6 3 6 2 3" xfId="9741"/>
    <cellStyle name="Nota 3 6 3 6 2 4" xfId="15247"/>
    <cellStyle name="Nota 3 6 3 6 3" xfId="4033"/>
    <cellStyle name="Nota 3 6 3 6 3 2" xfId="13958"/>
    <cellStyle name="Nota 3 6 3 6 4" xfId="4416"/>
    <cellStyle name="Nota 3 6 3 6 4 2" xfId="13589"/>
    <cellStyle name="Nota 3 6 3 6 5" xfId="4798"/>
    <cellStyle name="Nota 3 6 3 6 5 2" xfId="13208"/>
    <cellStyle name="Nota 3 6 3 6 6" xfId="5349"/>
    <cellStyle name="Nota 3 6 3 6 6 2" xfId="18867"/>
    <cellStyle name="Nota 3 6 3 6 7" xfId="9393"/>
    <cellStyle name="Nota 3 6 3 6 8" xfId="17822"/>
    <cellStyle name="Nota 3 6 3 7" xfId="6092"/>
    <cellStyle name="Nota 3 6 3 7 2" xfId="7800"/>
    <cellStyle name="Nota 3 6 3 7 2 2" xfId="11816"/>
    <cellStyle name="Nota 3 6 3 7 2 3" xfId="21318"/>
    <cellStyle name="Nota 3 6 3 7 3" xfId="10805"/>
    <cellStyle name="Nota 3 6 3 7 4" xfId="19610"/>
    <cellStyle name="Nota 3 6 3 8" xfId="5714"/>
    <cellStyle name="Nota 3 6 3 8 2" xfId="7423"/>
    <cellStyle name="Nota 3 6 3 8 2 2" xfId="11486"/>
    <cellStyle name="Nota 3 6 3 8 2 3" xfId="20941"/>
    <cellStyle name="Nota 3 6 3 8 3" xfId="10511"/>
    <cellStyle name="Nota 3 6 3 8 4" xfId="19232"/>
    <cellStyle name="Nota 3 6 3 9" xfId="5537"/>
    <cellStyle name="Nota 3 6 3 9 2" xfId="7246"/>
    <cellStyle name="Nota 3 6 3 9 2 2" xfId="11355"/>
    <cellStyle name="Nota 3 6 3 9 2 3" xfId="20764"/>
    <cellStyle name="Nota 3 6 3 9 3" xfId="10495"/>
    <cellStyle name="Nota 3 6 3 9 4" xfId="19055"/>
    <cellStyle name="Nota 3 6 4" xfId="2725"/>
    <cellStyle name="Nota 3 6 4 2" xfId="2970"/>
    <cellStyle name="Nota 3 6 4 2 10" xfId="9122"/>
    <cellStyle name="Nota 3 6 4 2 11" xfId="18506"/>
    <cellStyle name="Nota 3 6 4 2 2" xfId="3357"/>
    <cellStyle name="Nota 3 6 4 2 2 2" xfId="7934"/>
    <cellStyle name="Nota 3 6 4 2 2 2 2" xfId="11910"/>
    <cellStyle name="Nota 3 6 4 2 2 2 3" xfId="21452"/>
    <cellStyle name="Nota 3 6 4 2 2 3" xfId="6226"/>
    <cellStyle name="Nota 3 6 4 2 2 3 2" xfId="19744"/>
    <cellStyle name="Nota 3 6 4 2 2 4" xfId="9487"/>
    <cellStyle name="Nota 3 6 4 2 2 5" xfId="15998"/>
    <cellStyle name="Nota 3 6 4 2 3" xfId="3740"/>
    <cellStyle name="Nota 3 6 4 2 3 2" xfId="5097"/>
    <cellStyle name="Nota 3 6 4 2 3 2 2" xfId="10344"/>
    <cellStyle name="Nota 3 6 4 2 3 2 3" xfId="12942"/>
    <cellStyle name="Nota 3 6 4 2 3 3" xfId="5317"/>
    <cellStyle name="Nota 3 6 4 2 3 3 2" xfId="18835"/>
    <cellStyle name="Nota 3 6 4 2 3 4" xfId="9802"/>
    <cellStyle name="Nota 3 6 4 2 3 5" xfId="17268"/>
    <cellStyle name="Nota 3 6 4 2 4" xfId="4123"/>
    <cellStyle name="Nota 3 6 4 2 4 2" xfId="8241"/>
    <cellStyle name="Nota 3 6 4 2 4 2 2" xfId="12209"/>
    <cellStyle name="Nota 3 6 4 2 4 2 3" xfId="21759"/>
    <cellStyle name="Nota 3 6 4 2 4 3" xfId="6533"/>
    <cellStyle name="Nota 3 6 4 2 4 3 2" xfId="20051"/>
    <cellStyle name="Nota 3 6 4 2 4 4" xfId="9980"/>
    <cellStyle name="Nota 3 6 4 2 4 5" xfId="13874"/>
    <cellStyle name="Nota 3 6 4 2 5" xfId="4505"/>
    <cellStyle name="Nota 3 6 4 2 5 2" xfId="8473"/>
    <cellStyle name="Nota 3 6 4 2 5 2 2" xfId="12441"/>
    <cellStyle name="Nota 3 6 4 2 5 2 3" xfId="21991"/>
    <cellStyle name="Nota 3 6 4 2 5 3" xfId="6765"/>
    <cellStyle name="Nota 3 6 4 2 5 3 2" xfId="20283"/>
    <cellStyle name="Nota 3 6 4 2 5 4" xfId="10157"/>
    <cellStyle name="Nota 3 6 4 2 5 5" xfId="13500"/>
    <cellStyle name="Nota 3 6 4 2 6" xfId="6997"/>
    <cellStyle name="Nota 3 6 4 2 6 2" xfId="8705"/>
    <cellStyle name="Nota 3 6 4 2 6 2 2" xfId="12673"/>
    <cellStyle name="Nota 3 6 4 2 6 2 3" xfId="22223"/>
    <cellStyle name="Nota 3 6 4 2 6 3" xfId="11131"/>
    <cellStyle name="Nota 3 6 4 2 6 4" xfId="20515"/>
    <cellStyle name="Nota 3 6 4 2 7" xfId="5985"/>
    <cellStyle name="Nota 3 6 4 2 7 2" xfId="10726"/>
    <cellStyle name="Nota 3 6 4 2 7 3" xfId="19503"/>
    <cellStyle name="Nota 3 6 4 2 8" xfId="7693"/>
    <cellStyle name="Nota 3 6 4 2 8 2" xfId="11714"/>
    <cellStyle name="Nota 3 6 4 2 8 3" xfId="21211"/>
    <cellStyle name="Nota 3 6 4 2 9" xfId="5179"/>
    <cellStyle name="Nota 3 6 4 2 9 2" xfId="12903"/>
    <cellStyle name="Nota 3 6 4 3" xfId="3215"/>
    <cellStyle name="Nota 3 6 4 3 10" xfId="9345"/>
    <cellStyle name="Nota 3 6 4 3 11" xfId="17119"/>
    <cellStyle name="Nota 3 6 4 3 2" xfId="3602"/>
    <cellStyle name="Nota 3 6 4 3 2 2" xfId="7963"/>
    <cellStyle name="Nota 3 6 4 3 2 2 2" xfId="11939"/>
    <cellStyle name="Nota 3 6 4 3 2 2 3" xfId="21481"/>
    <cellStyle name="Nota 3 6 4 3 2 3" xfId="6255"/>
    <cellStyle name="Nota 3 6 4 3 2 3 2" xfId="19773"/>
    <cellStyle name="Nota 3 6 4 3 2 4" xfId="9694"/>
    <cellStyle name="Nota 3 6 4 3 2 5" xfId="15805"/>
    <cellStyle name="Nota 3 6 4 3 3" xfId="3985"/>
    <cellStyle name="Nota 3 6 4 3 3 2" xfId="5069"/>
    <cellStyle name="Nota 3 6 4 3 3 2 2" xfId="10321"/>
    <cellStyle name="Nota 3 6 4 3 3 2 3" xfId="12808"/>
    <cellStyle name="Nota 3 6 4 3 3 3" xfId="5346"/>
    <cellStyle name="Nota 3 6 4 3 3 3 2" xfId="18864"/>
    <cellStyle name="Nota 3 6 4 3 3 4" xfId="9904"/>
    <cellStyle name="Nota 3 6 4 3 3 5" xfId="14006"/>
    <cellStyle name="Nota 3 6 4 3 4" xfId="4368"/>
    <cellStyle name="Nota 3 6 4 3 4 2" xfId="8270"/>
    <cellStyle name="Nota 3 6 4 3 4 2 2" xfId="12238"/>
    <cellStyle name="Nota 3 6 4 3 4 2 3" xfId="21788"/>
    <cellStyle name="Nota 3 6 4 3 4 3" xfId="6562"/>
    <cellStyle name="Nota 3 6 4 3 4 3 2" xfId="20080"/>
    <cellStyle name="Nota 3 6 4 3 4 4" xfId="10082"/>
    <cellStyle name="Nota 3 6 4 3 4 5" xfId="13637"/>
    <cellStyle name="Nota 3 6 4 3 5" xfId="4750"/>
    <cellStyle name="Nota 3 6 4 3 5 2" xfId="8502"/>
    <cellStyle name="Nota 3 6 4 3 5 2 2" xfId="12470"/>
    <cellStyle name="Nota 3 6 4 3 5 2 3" xfId="22020"/>
    <cellStyle name="Nota 3 6 4 3 5 3" xfId="6794"/>
    <cellStyle name="Nota 3 6 4 3 5 3 2" xfId="20312"/>
    <cellStyle name="Nota 3 6 4 3 5 4" xfId="10259"/>
    <cellStyle name="Nota 3 6 4 3 5 5" xfId="13255"/>
    <cellStyle name="Nota 3 6 4 3 6" xfId="7026"/>
    <cellStyle name="Nota 3 6 4 3 6 2" xfId="8734"/>
    <cellStyle name="Nota 3 6 4 3 6 2 2" xfId="12702"/>
    <cellStyle name="Nota 3 6 4 3 6 2 3" xfId="22252"/>
    <cellStyle name="Nota 3 6 4 3 6 3" xfId="11160"/>
    <cellStyle name="Nota 3 6 4 3 6 4" xfId="20544"/>
    <cellStyle name="Nota 3 6 4 3 7" xfId="6014"/>
    <cellStyle name="Nota 3 6 4 3 7 2" xfId="10755"/>
    <cellStyle name="Nota 3 6 4 3 7 3" xfId="19532"/>
    <cellStyle name="Nota 3 6 4 3 8" xfId="7722"/>
    <cellStyle name="Nota 3 6 4 3 8 2" xfId="11743"/>
    <cellStyle name="Nota 3 6 4 3 8 3" xfId="21240"/>
    <cellStyle name="Nota 3 6 4 3 9" xfId="5208"/>
    <cellStyle name="Nota 3 6 4 3 9 2" xfId="12767"/>
    <cellStyle name="Nota 3 6 4 4" xfId="3272"/>
    <cellStyle name="Nota 3 6 4 4 2" xfId="3659"/>
    <cellStyle name="Nota 3 6 4 4 2 2" xfId="18594"/>
    <cellStyle name="Nota 3 6 4 4 3" xfId="4042"/>
    <cellStyle name="Nota 3 6 4 4 3 2" xfId="13949"/>
    <cellStyle name="Nota 3 6 4 4 4" xfId="4425"/>
    <cellStyle name="Nota 3 6 4 4 4 2" xfId="13580"/>
    <cellStyle name="Nota 3 6 4 4 5" xfId="4807"/>
    <cellStyle name="Nota 3 6 4 4 5 2" xfId="13199"/>
    <cellStyle name="Nota 3 6 4 4 6" xfId="5793"/>
    <cellStyle name="Nota 3 6 4 4 6 2" xfId="19311"/>
    <cellStyle name="Nota 3 6 4 4 7" xfId="9402"/>
    <cellStyle name="Nota 3 6 4 4 8" xfId="17969"/>
    <cellStyle name="Nota 3 6 4 5" xfId="2890"/>
    <cellStyle name="Nota 3 6 4 5 2" xfId="7501"/>
    <cellStyle name="Nota 3 6 4 5 2 2" xfId="21019"/>
    <cellStyle name="Nota 3 6 4 5 3" xfId="9042"/>
    <cellStyle name="Nota 3 6 4 5 4" xfId="15390"/>
    <cellStyle name="Nota 3 6 4 6" xfId="8880"/>
    <cellStyle name="Nota 3 6 5" xfId="2668"/>
    <cellStyle name="Nota 3 6 5 2" xfId="2727"/>
    <cellStyle name="Nota 3 6 5 2 2" xfId="2971"/>
    <cellStyle name="Nota 3 6 5 2 2 10" xfId="9123"/>
    <cellStyle name="Nota 3 6 5 2 2 11" xfId="15705"/>
    <cellStyle name="Nota 3 6 5 2 2 2" xfId="3358"/>
    <cellStyle name="Nota 3 6 5 2 2 2 2" xfId="7935"/>
    <cellStyle name="Nota 3 6 5 2 2 2 2 2" xfId="11911"/>
    <cellStyle name="Nota 3 6 5 2 2 2 2 3" xfId="21453"/>
    <cellStyle name="Nota 3 6 5 2 2 2 3" xfId="6227"/>
    <cellStyle name="Nota 3 6 5 2 2 2 3 2" xfId="19745"/>
    <cellStyle name="Nota 3 6 5 2 2 2 4" xfId="9488"/>
    <cellStyle name="Nota 3 6 5 2 2 2 5" xfId="16135"/>
    <cellStyle name="Nota 3 6 5 2 2 3" xfId="3741"/>
    <cellStyle name="Nota 3 6 5 2 2 3 2" xfId="5088"/>
    <cellStyle name="Nota 3 6 5 2 2 3 2 2" xfId="10337"/>
    <cellStyle name="Nota 3 6 5 2 2 3 2 3" xfId="12947"/>
    <cellStyle name="Nota 3 6 5 2 2 3 3" xfId="5329"/>
    <cellStyle name="Nota 3 6 5 2 2 3 3 2" xfId="18847"/>
    <cellStyle name="Nota 3 6 5 2 2 3 4" xfId="9803"/>
    <cellStyle name="Nota 3 6 5 2 2 3 5" xfId="18559"/>
    <cellStyle name="Nota 3 6 5 2 2 4" xfId="4124"/>
    <cellStyle name="Nota 3 6 5 2 2 4 2" xfId="8242"/>
    <cellStyle name="Nota 3 6 5 2 2 4 2 2" xfId="12210"/>
    <cellStyle name="Nota 3 6 5 2 2 4 2 3" xfId="21760"/>
    <cellStyle name="Nota 3 6 5 2 2 4 3" xfId="6534"/>
    <cellStyle name="Nota 3 6 5 2 2 4 3 2" xfId="20052"/>
    <cellStyle name="Nota 3 6 5 2 2 4 4" xfId="9981"/>
    <cellStyle name="Nota 3 6 5 2 2 4 5" xfId="13873"/>
    <cellStyle name="Nota 3 6 5 2 2 5" xfId="4506"/>
    <cellStyle name="Nota 3 6 5 2 2 5 2" xfId="8474"/>
    <cellStyle name="Nota 3 6 5 2 2 5 2 2" xfId="12442"/>
    <cellStyle name="Nota 3 6 5 2 2 5 2 3" xfId="21992"/>
    <cellStyle name="Nota 3 6 5 2 2 5 3" xfId="6766"/>
    <cellStyle name="Nota 3 6 5 2 2 5 3 2" xfId="20284"/>
    <cellStyle name="Nota 3 6 5 2 2 5 4" xfId="10158"/>
    <cellStyle name="Nota 3 6 5 2 2 5 5" xfId="13499"/>
    <cellStyle name="Nota 3 6 5 2 2 6" xfId="6998"/>
    <cellStyle name="Nota 3 6 5 2 2 6 2" xfId="8706"/>
    <cellStyle name="Nota 3 6 5 2 2 6 2 2" xfId="12674"/>
    <cellStyle name="Nota 3 6 5 2 2 6 2 3" xfId="22224"/>
    <cellStyle name="Nota 3 6 5 2 2 6 3" xfId="11132"/>
    <cellStyle name="Nota 3 6 5 2 2 6 4" xfId="20516"/>
    <cellStyle name="Nota 3 6 5 2 2 7" xfId="5986"/>
    <cellStyle name="Nota 3 6 5 2 2 7 2" xfId="10727"/>
    <cellStyle name="Nota 3 6 5 2 2 7 3" xfId="19504"/>
    <cellStyle name="Nota 3 6 5 2 2 8" xfId="7694"/>
    <cellStyle name="Nota 3 6 5 2 2 8 2" xfId="11715"/>
    <cellStyle name="Nota 3 6 5 2 2 8 3" xfId="21212"/>
    <cellStyle name="Nota 3 6 5 2 2 9" xfId="5180"/>
    <cellStyle name="Nota 3 6 5 2 2 9 2" xfId="12902"/>
    <cellStyle name="Nota 3 6 5 2 3" xfId="3217"/>
    <cellStyle name="Nota 3 6 5 2 3 10" xfId="9347"/>
    <cellStyle name="Nota 3 6 5 2 3 11" xfId="15295"/>
    <cellStyle name="Nota 3 6 5 2 3 2" xfId="3604"/>
    <cellStyle name="Nota 3 6 5 2 3 2 2" xfId="7965"/>
    <cellStyle name="Nota 3 6 5 2 3 2 2 2" xfId="11941"/>
    <cellStyle name="Nota 3 6 5 2 3 2 2 3" xfId="21483"/>
    <cellStyle name="Nota 3 6 5 2 3 2 3" xfId="6257"/>
    <cellStyle name="Nota 3 6 5 2 3 2 3 2" xfId="19775"/>
    <cellStyle name="Nota 3 6 5 2 3 2 4" xfId="9696"/>
    <cellStyle name="Nota 3 6 5 2 3 2 5" xfId="15257"/>
    <cellStyle name="Nota 3 6 5 2 3 3" xfId="3987"/>
    <cellStyle name="Nota 3 6 5 2 3 3 2" xfId="7773"/>
    <cellStyle name="Nota 3 6 5 2 3 3 2 2" xfId="11794"/>
    <cellStyle name="Nota 3 6 5 2 3 3 2 3" xfId="21291"/>
    <cellStyle name="Nota 3 6 5 2 3 3 3" xfId="6065"/>
    <cellStyle name="Nota 3 6 5 2 3 3 3 2" xfId="19583"/>
    <cellStyle name="Nota 3 6 5 2 3 3 4" xfId="9906"/>
    <cellStyle name="Nota 3 6 5 2 3 3 5" xfId="14004"/>
    <cellStyle name="Nota 3 6 5 2 3 4" xfId="4370"/>
    <cellStyle name="Nota 3 6 5 2 3 4 2" xfId="8272"/>
    <cellStyle name="Nota 3 6 5 2 3 4 2 2" xfId="12240"/>
    <cellStyle name="Nota 3 6 5 2 3 4 2 3" xfId="21790"/>
    <cellStyle name="Nota 3 6 5 2 3 4 3" xfId="6564"/>
    <cellStyle name="Nota 3 6 5 2 3 4 3 2" xfId="20082"/>
    <cellStyle name="Nota 3 6 5 2 3 4 4" xfId="10084"/>
    <cellStyle name="Nota 3 6 5 2 3 4 5" xfId="13635"/>
    <cellStyle name="Nota 3 6 5 2 3 5" xfId="4752"/>
    <cellStyle name="Nota 3 6 5 2 3 5 2" xfId="8504"/>
    <cellStyle name="Nota 3 6 5 2 3 5 2 2" xfId="12472"/>
    <cellStyle name="Nota 3 6 5 2 3 5 2 3" xfId="22022"/>
    <cellStyle name="Nota 3 6 5 2 3 5 3" xfId="6796"/>
    <cellStyle name="Nota 3 6 5 2 3 5 3 2" xfId="20314"/>
    <cellStyle name="Nota 3 6 5 2 3 5 4" xfId="10261"/>
    <cellStyle name="Nota 3 6 5 2 3 5 5" xfId="13253"/>
    <cellStyle name="Nota 3 6 5 2 3 6" xfId="7028"/>
    <cellStyle name="Nota 3 6 5 2 3 6 2" xfId="8736"/>
    <cellStyle name="Nota 3 6 5 2 3 6 2 2" xfId="12704"/>
    <cellStyle name="Nota 3 6 5 2 3 6 2 3" xfId="22254"/>
    <cellStyle name="Nota 3 6 5 2 3 6 3" xfId="11162"/>
    <cellStyle name="Nota 3 6 5 2 3 6 4" xfId="20546"/>
    <cellStyle name="Nota 3 6 5 2 3 7" xfId="6016"/>
    <cellStyle name="Nota 3 6 5 2 3 7 2" xfId="10757"/>
    <cellStyle name="Nota 3 6 5 2 3 7 3" xfId="19534"/>
    <cellStyle name="Nota 3 6 5 2 3 8" xfId="7724"/>
    <cellStyle name="Nota 3 6 5 2 3 8 2" xfId="11745"/>
    <cellStyle name="Nota 3 6 5 2 3 8 3" xfId="21242"/>
    <cellStyle name="Nota 3 6 5 2 3 9" xfId="5210"/>
    <cellStyle name="Nota 3 6 5 2 3 9 2" xfId="12765"/>
    <cellStyle name="Nota 3 6 5 2 4" xfId="3274"/>
    <cellStyle name="Nota 3 6 5 2 4 2" xfId="3661"/>
    <cellStyle name="Nota 3 6 5 2 4 2 2" xfId="17132"/>
    <cellStyle name="Nota 3 6 5 2 4 3" xfId="4044"/>
    <cellStyle name="Nota 3 6 5 2 4 3 2" xfId="13947"/>
    <cellStyle name="Nota 3 6 5 2 4 4" xfId="4427"/>
    <cellStyle name="Nota 3 6 5 2 4 4 2" xfId="13578"/>
    <cellStyle name="Nota 3 6 5 2 4 5" xfId="4809"/>
    <cellStyle name="Nota 3 6 5 2 4 5 2" xfId="13197"/>
    <cellStyle name="Nota 3 6 5 2 4 6" xfId="5845"/>
    <cellStyle name="Nota 3 6 5 2 4 6 2" xfId="19363"/>
    <cellStyle name="Nota 3 6 5 2 4 7" xfId="9404"/>
    <cellStyle name="Nota 3 6 5 2 4 8" xfId="18731"/>
    <cellStyle name="Nota 3 6 5 2 5" xfId="2892"/>
    <cellStyle name="Nota 3 6 5 2 5 2" xfId="7553"/>
    <cellStyle name="Nota 3 6 5 2 5 2 2" xfId="21071"/>
    <cellStyle name="Nota 3 6 5 2 5 3" xfId="9044"/>
    <cellStyle name="Nota 3 6 5 2 5 4" xfId="14839"/>
    <cellStyle name="Nota 3 6 5 2 6" xfId="8882"/>
    <cellStyle name="Nota 3 6 5 3" xfId="2947"/>
    <cellStyle name="Nota 3 6 5 3 10" xfId="9099"/>
    <cellStyle name="Nota 3 6 5 3 11" xfId="18407"/>
    <cellStyle name="Nota 3 6 5 3 2" xfId="3334"/>
    <cellStyle name="Nota 3 6 5 3 2 2" xfId="7403"/>
    <cellStyle name="Nota 3 6 5 3 2 2 2" xfId="11482"/>
    <cellStyle name="Nota 3 6 5 3 2 2 3" xfId="20921"/>
    <cellStyle name="Nota 3 6 5 3 2 3" xfId="5694"/>
    <cellStyle name="Nota 3 6 5 3 2 3 2" xfId="19212"/>
    <cellStyle name="Nota 3 6 5 3 2 4" xfId="9464"/>
    <cellStyle name="Nota 3 6 5 3 2 5" xfId="16095"/>
    <cellStyle name="Nota 3 6 5 3 3" xfId="3717"/>
    <cellStyle name="Nota 3 6 5 3 3 2" xfId="7432"/>
    <cellStyle name="Nota 3 6 5 3 3 2 2" xfId="11493"/>
    <cellStyle name="Nota 3 6 5 3 3 2 3" xfId="20950"/>
    <cellStyle name="Nota 3 6 5 3 3 3" xfId="5723"/>
    <cellStyle name="Nota 3 6 5 3 3 3 2" xfId="19241"/>
    <cellStyle name="Nota 3 6 5 3 3 4" xfId="9779"/>
    <cellStyle name="Nota 3 6 5 3 3 5" xfId="17040"/>
    <cellStyle name="Nota 3 6 5 3 4" xfId="4100"/>
    <cellStyle name="Nota 3 6 5 3 4 2" xfId="8221"/>
    <cellStyle name="Nota 3 6 5 3 4 2 2" xfId="12189"/>
    <cellStyle name="Nota 3 6 5 3 4 2 3" xfId="21739"/>
    <cellStyle name="Nota 3 6 5 3 4 3" xfId="6513"/>
    <cellStyle name="Nota 3 6 5 3 4 3 2" xfId="20031"/>
    <cellStyle name="Nota 3 6 5 3 4 4" xfId="9957"/>
    <cellStyle name="Nota 3 6 5 3 4 5" xfId="13894"/>
    <cellStyle name="Nota 3 6 5 3 5" xfId="4482"/>
    <cellStyle name="Nota 3 6 5 3 5 2" xfId="8453"/>
    <cellStyle name="Nota 3 6 5 3 5 2 2" xfId="12421"/>
    <cellStyle name="Nota 3 6 5 3 5 2 3" xfId="21971"/>
    <cellStyle name="Nota 3 6 5 3 5 3" xfId="6745"/>
    <cellStyle name="Nota 3 6 5 3 5 3 2" xfId="20263"/>
    <cellStyle name="Nota 3 6 5 3 5 4" xfId="10134"/>
    <cellStyle name="Nota 3 6 5 3 5 5" xfId="13523"/>
    <cellStyle name="Nota 3 6 5 3 6" xfId="6977"/>
    <cellStyle name="Nota 3 6 5 3 6 2" xfId="8685"/>
    <cellStyle name="Nota 3 6 5 3 6 2 2" xfId="12653"/>
    <cellStyle name="Nota 3 6 5 3 6 2 3" xfId="22203"/>
    <cellStyle name="Nota 3 6 5 3 6 3" xfId="11111"/>
    <cellStyle name="Nota 3 6 5 3 6 4" xfId="20495"/>
    <cellStyle name="Nota 3 6 5 3 7" xfId="5965"/>
    <cellStyle name="Nota 3 6 5 3 7 2" xfId="10706"/>
    <cellStyle name="Nota 3 6 5 3 7 3" xfId="19483"/>
    <cellStyle name="Nota 3 6 5 3 8" xfId="7673"/>
    <cellStyle name="Nota 3 6 5 3 8 2" xfId="11694"/>
    <cellStyle name="Nota 3 6 5 3 8 3" xfId="21191"/>
    <cellStyle name="Nota 3 6 5 3 9" xfId="5158"/>
    <cellStyle name="Nota 3 6 5 3 9 2" xfId="12769"/>
    <cellStyle name="Nota 3 6 5 4" xfId="3160"/>
    <cellStyle name="Nota 3 6 5 4 10" xfId="9290"/>
    <cellStyle name="Nota 3 6 5 4 11" xfId="14663"/>
    <cellStyle name="Nota 3 6 5 4 2" xfId="3547"/>
    <cellStyle name="Nota 3 6 5 4 2 2" xfId="7278"/>
    <cellStyle name="Nota 3 6 5 4 2 2 2" xfId="11383"/>
    <cellStyle name="Nota 3 6 5 4 2 2 3" xfId="20796"/>
    <cellStyle name="Nota 3 6 5 4 2 3" xfId="5569"/>
    <cellStyle name="Nota 3 6 5 4 2 3 2" xfId="19087"/>
    <cellStyle name="Nota 3 6 5 4 2 4" xfId="9639"/>
    <cellStyle name="Nota 3 6 5 4 2 5" xfId="14359"/>
    <cellStyle name="Nota 3 6 5 4 3" xfId="3930"/>
    <cellStyle name="Nota 3 6 5 4 3 2" xfId="7082"/>
    <cellStyle name="Nota 3 6 5 4 3 2 2" xfId="11216"/>
    <cellStyle name="Nota 3 6 5 4 3 2 3" xfId="20600"/>
    <cellStyle name="Nota 3 6 5 4 3 3" xfId="5373"/>
    <cellStyle name="Nota 3 6 5 4 3 3 2" xfId="18891"/>
    <cellStyle name="Nota 3 6 5 4 3 4" xfId="9853"/>
    <cellStyle name="Nota 3 6 5 4 3 5" xfId="14061"/>
    <cellStyle name="Nota 3 6 5 4 4" xfId="4313"/>
    <cellStyle name="Nota 3 6 5 4 4 2" xfId="8180"/>
    <cellStyle name="Nota 3 6 5 4 4 2 2" xfId="12148"/>
    <cellStyle name="Nota 3 6 5 4 4 2 3" xfId="21698"/>
    <cellStyle name="Nota 3 6 5 4 4 3" xfId="6472"/>
    <cellStyle name="Nota 3 6 5 4 4 3 2" xfId="19990"/>
    <cellStyle name="Nota 3 6 5 4 4 4" xfId="10031"/>
    <cellStyle name="Nota 3 6 5 4 4 5" xfId="13692"/>
    <cellStyle name="Nota 3 6 5 4 5" xfId="4695"/>
    <cellStyle name="Nota 3 6 5 4 5 2" xfId="8412"/>
    <cellStyle name="Nota 3 6 5 4 5 2 2" xfId="12380"/>
    <cellStyle name="Nota 3 6 5 4 5 2 3" xfId="21930"/>
    <cellStyle name="Nota 3 6 5 4 5 3" xfId="6704"/>
    <cellStyle name="Nota 3 6 5 4 5 3 2" xfId="20222"/>
    <cellStyle name="Nota 3 6 5 4 5 4" xfId="10208"/>
    <cellStyle name="Nota 3 6 5 4 5 5" xfId="13310"/>
    <cellStyle name="Nota 3 6 5 4 6" xfId="6936"/>
    <cellStyle name="Nota 3 6 5 4 6 2" xfId="8644"/>
    <cellStyle name="Nota 3 6 5 4 6 2 2" xfId="12612"/>
    <cellStyle name="Nota 3 6 5 4 6 2 3" xfId="22162"/>
    <cellStyle name="Nota 3 6 5 4 6 3" xfId="11070"/>
    <cellStyle name="Nota 3 6 5 4 6 4" xfId="20454"/>
    <cellStyle name="Nota 3 6 5 4 7" xfId="5924"/>
    <cellStyle name="Nota 3 6 5 4 7 2" xfId="10665"/>
    <cellStyle name="Nota 3 6 5 4 7 3" xfId="19442"/>
    <cellStyle name="Nota 3 6 5 4 8" xfId="7632"/>
    <cellStyle name="Nota 3 6 5 4 8 2" xfId="11653"/>
    <cellStyle name="Nota 3 6 5 4 8 3" xfId="21150"/>
    <cellStyle name="Nota 3 6 5 4 9" xfId="5020"/>
    <cellStyle name="Nota 3 6 5 4 9 2" xfId="12999"/>
    <cellStyle name="Nota 3 6 5 5" xfId="3062"/>
    <cellStyle name="Nota 3 6 5 5 2" xfId="3449"/>
    <cellStyle name="Nota 3 6 5 5 2 2" xfId="18744"/>
    <cellStyle name="Nota 3 6 5 5 3" xfId="3832"/>
    <cellStyle name="Nota 3 6 5 5 3 2" xfId="14191"/>
    <cellStyle name="Nota 3 6 5 5 4" xfId="4215"/>
    <cellStyle name="Nota 3 6 5 5 4 2" xfId="13790"/>
    <cellStyle name="Nota 3 6 5 5 5" xfId="4597"/>
    <cellStyle name="Nota 3 6 5 5 5 2" xfId="13408"/>
    <cellStyle name="Nota 3 6 5 5 6" xfId="5806"/>
    <cellStyle name="Nota 3 6 5 5 6 2" xfId="19324"/>
    <cellStyle name="Nota 3 6 5 5 7" xfId="9202"/>
    <cellStyle name="Nota 3 6 5 5 8" xfId="15125"/>
    <cellStyle name="Nota 3 6 5 6" xfId="2868"/>
    <cellStyle name="Nota 3 6 5 6 2" xfId="7514"/>
    <cellStyle name="Nota 3 6 5 6 2 2" xfId="21032"/>
    <cellStyle name="Nota 3 6 5 6 3" xfId="9021"/>
    <cellStyle name="Nota 3 6 5 6 4" xfId="18417"/>
    <cellStyle name="Nota 3 6 5 7" xfId="8825"/>
    <cellStyle name="Nota 3 6 5 8" xfId="14986"/>
    <cellStyle name="Nota 3 6 6" xfId="2936"/>
    <cellStyle name="Nota 3 6 6 2" xfId="3323"/>
    <cellStyle name="Nota 3 6 6 2 2" xfId="7408"/>
    <cellStyle name="Nota 3 6 6 2 2 2" xfId="20926"/>
    <cellStyle name="Nota 3 6 6 2 3" xfId="9453"/>
    <cellStyle name="Nota 3 6 6 2 4" xfId="15784"/>
    <cellStyle name="Nota 3 6 6 3" xfId="3706"/>
    <cellStyle name="Nota 3 6 6 3 2" xfId="16025"/>
    <cellStyle name="Nota 3 6 6 4" xfId="4089"/>
    <cellStyle name="Nota 3 6 6 4 2" xfId="13905"/>
    <cellStyle name="Nota 3 6 6 5" xfId="4471"/>
    <cellStyle name="Nota 3 6 6 5 2" xfId="13534"/>
    <cellStyle name="Nota 3 6 6 6" xfId="5699"/>
    <cellStyle name="Nota 3 6 6 6 2" xfId="19217"/>
    <cellStyle name="Nota 3 6 6 7" xfId="9088"/>
    <cellStyle name="Nota 3 6 6 8" xfId="14912"/>
    <cellStyle name="Nota 3 6 7" xfId="3119"/>
    <cellStyle name="Nota 3 6 7 2" xfId="3506"/>
    <cellStyle name="Nota 3 6 7 2 2" xfId="7898"/>
    <cellStyle name="Nota 3 6 7 2 2 2" xfId="21416"/>
    <cellStyle name="Nota 3 6 7 2 3" xfId="9599"/>
    <cellStyle name="Nota 3 6 7 2 4" xfId="18183"/>
    <cellStyle name="Nota 3 6 7 3" xfId="3889"/>
    <cellStyle name="Nota 3 6 7 3 2" xfId="14137"/>
    <cellStyle name="Nota 3 6 7 4" xfId="4272"/>
    <cellStyle name="Nota 3 6 7 4 2" xfId="13733"/>
    <cellStyle name="Nota 3 6 7 5" xfId="4654"/>
    <cellStyle name="Nota 3 6 7 5 2" xfId="13351"/>
    <cellStyle name="Nota 3 6 7 6" xfId="6190"/>
    <cellStyle name="Nota 3 6 7 6 2" xfId="19708"/>
    <cellStyle name="Nota 3 6 7 7" xfId="9250"/>
    <cellStyle name="Nota 3 6 7 8" xfId="16693"/>
    <cellStyle name="Nota 3 6 8" xfId="3076"/>
    <cellStyle name="Nota 3 6 8 2" xfId="3463"/>
    <cellStyle name="Nota 3 6 8 2 2" xfId="7151"/>
    <cellStyle name="Nota 3 6 8 2 2 2" xfId="20669"/>
    <cellStyle name="Nota 3 6 8 2 3" xfId="9565"/>
    <cellStyle name="Nota 3 6 8 2 4" xfId="14454"/>
    <cellStyle name="Nota 3 6 8 3" xfId="3846"/>
    <cellStyle name="Nota 3 6 8 3 2" xfId="14179"/>
    <cellStyle name="Nota 3 6 8 4" xfId="4229"/>
    <cellStyle name="Nota 3 6 8 4 2" xfId="13776"/>
    <cellStyle name="Nota 3 6 8 5" xfId="4611"/>
    <cellStyle name="Nota 3 6 8 5 2" xfId="13394"/>
    <cellStyle name="Nota 3 6 8 6" xfId="5442"/>
    <cellStyle name="Nota 3 6 8 6 2" xfId="18960"/>
    <cellStyle name="Nota 3 6 8 7" xfId="9216"/>
    <cellStyle name="Nota 3 6 8 8" xfId="18738"/>
    <cellStyle name="Nota 3 6 9" xfId="6322"/>
    <cellStyle name="Nota 3 6 9 2" xfId="8030"/>
    <cellStyle name="Nota 3 6 9 2 2" xfId="12004"/>
    <cellStyle name="Nota 3 6 9 2 3" xfId="21548"/>
    <cellStyle name="Nota 3 6 9 3" xfId="10863"/>
    <cellStyle name="Nota 3 6 9 4" xfId="19840"/>
    <cellStyle name="Nota 3 7" xfId="2622"/>
    <cellStyle name="Nota 3 7 10" xfId="7487"/>
    <cellStyle name="Nota 3 7 10 2" xfId="11541"/>
    <cellStyle name="Nota 3 7 10 3" xfId="21005"/>
    <cellStyle name="Nota 3 7 11" xfId="4904"/>
    <cellStyle name="Nota 3 7 11 2" xfId="14107"/>
    <cellStyle name="Nota 3 7 12" xfId="8785"/>
    <cellStyle name="Nota 3 7 2" xfId="2724"/>
    <cellStyle name="Nota 3 7 2 2" xfId="2969"/>
    <cellStyle name="Nota 3 7 2 2 10" xfId="9121"/>
    <cellStyle name="Nota 3 7 2 2 11" xfId="17215"/>
    <cellStyle name="Nota 3 7 2 2 2" xfId="3356"/>
    <cellStyle name="Nota 3 7 2 2 2 2" xfId="7933"/>
    <cellStyle name="Nota 3 7 2 2 2 2 2" xfId="11909"/>
    <cellStyle name="Nota 3 7 2 2 2 2 3" xfId="21451"/>
    <cellStyle name="Nota 3 7 2 2 2 3" xfId="6225"/>
    <cellStyle name="Nota 3 7 2 2 2 3 2" xfId="19743"/>
    <cellStyle name="Nota 3 7 2 2 2 4" xfId="9486"/>
    <cellStyle name="Nota 3 7 2 2 2 5" xfId="15837"/>
    <cellStyle name="Nota 3 7 2 2 3" xfId="3739"/>
    <cellStyle name="Nota 3 7 2 2 3 2" xfId="7078"/>
    <cellStyle name="Nota 3 7 2 2 3 2 2" xfId="11212"/>
    <cellStyle name="Nota 3 7 2 2 3 2 3" xfId="20596"/>
    <cellStyle name="Nota 3 7 2 2 3 3" xfId="5369"/>
    <cellStyle name="Nota 3 7 2 2 3 3 2" xfId="18887"/>
    <cellStyle name="Nota 3 7 2 2 3 4" xfId="9801"/>
    <cellStyle name="Nota 3 7 2 2 3 5" xfId="17438"/>
    <cellStyle name="Nota 3 7 2 2 4" xfId="4122"/>
    <cellStyle name="Nota 3 7 2 2 4 2" xfId="8240"/>
    <cellStyle name="Nota 3 7 2 2 4 2 2" xfId="12208"/>
    <cellStyle name="Nota 3 7 2 2 4 2 3" xfId="21758"/>
    <cellStyle name="Nota 3 7 2 2 4 3" xfId="6532"/>
    <cellStyle name="Nota 3 7 2 2 4 3 2" xfId="20050"/>
    <cellStyle name="Nota 3 7 2 2 4 4" xfId="9979"/>
    <cellStyle name="Nota 3 7 2 2 4 5" xfId="13875"/>
    <cellStyle name="Nota 3 7 2 2 5" xfId="4504"/>
    <cellStyle name="Nota 3 7 2 2 5 2" xfId="8472"/>
    <cellStyle name="Nota 3 7 2 2 5 2 2" xfId="12440"/>
    <cellStyle name="Nota 3 7 2 2 5 2 3" xfId="21990"/>
    <cellStyle name="Nota 3 7 2 2 5 3" xfId="6764"/>
    <cellStyle name="Nota 3 7 2 2 5 3 2" xfId="20282"/>
    <cellStyle name="Nota 3 7 2 2 5 4" xfId="10156"/>
    <cellStyle name="Nota 3 7 2 2 5 5" xfId="13501"/>
    <cellStyle name="Nota 3 7 2 2 6" xfId="6996"/>
    <cellStyle name="Nota 3 7 2 2 6 2" xfId="8704"/>
    <cellStyle name="Nota 3 7 2 2 6 2 2" xfId="12672"/>
    <cellStyle name="Nota 3 7 2 2 6 2 3" xfId="22222"/>
    <cellStyle name="Nota 3 7 2 2 6 3" xfId="11130"/>
    <cellStyle name="Nota 3 7 2 2 6 4" xfId="20514"/>
    <cellStyle name="Nota 3 7 2 2 7" xfId="5984"/>
    <cellStyle name="Nota 3 7 2 2 7 2" xfId="10725"/>
    <cellStyle name="Nota 3 7 2 2 7 3" xfId="19502"/>
    <cellStyle name="Nota 3 7 2 2 8" xfId="7692"/>
    <cellStyle name="Nota 3 7 2 2 8 2" xfId="11713"/>
    <cellStyle name="Nota 3 7 2 2 8 3" xfId="21210"/>
    <cellStyle name="Nota 3 7 2 2 9" xfId="5178"/>
    <cellStyle name="Nota 3 7 2 2 9 2" xfId="12904"/>
    <cellStyle name="Nota 3 7 2 3" xfId="3214"/>
    <cellStyle name="Nota 3 7 2 3 10" xfId="9344"/>
    <cellStyle name="Nota 3 7 2 3 11" xfId="15569"/>
    <cellStyle name="Nota 3 7 2 3 2" xfId="3601"/>
    <cellStyle name="Nota 3 7 2 3 2 2" xfId="7962"/>
    <cellStyle name="Nota 3 7 2 3 2 2 2" xfId="11938"/>
    <cellStyle name="Nota 3 7 2 3 2 2 3" xfId="21480"/>
    <cellStyle name="Nota 3 7 2 3 2 3" xfId="6254"/>
    <cellStyle name="Nota 3 7 2 3 2 3 2" xfId="19772"/>
    <cellStyle name="Nota 3 7 2 3 2 4" xfId="9693"/>
    <cellStyle name="Nota 3 7 2 3 2 5" xfId="16607"/>
    <cellStyle name="Nota 3 7 2 3 3" xfId="3984"/>
    <cellStyle name="Nota 3 7 2 3 3 2" xfId="5127"/>
    <cellStyle name="Nota 3 7 2 3 3 2 2" xfId="10367"/>
    <cellStyle name="Nota 3 7 2 3 3 2 3" xfId="12791"/>
    <cellStyle name="Nota 3 7 2 3 3 3" xfId="5275"/>
    <cellStyle name="Nota 3 7 2 3 3 3 2" xfId="12748"/>
    <cellStyle name="Nota 3 7 2 3 3 4" xfId="9903"/>
    <cellStyle name="Nota 3 7 2 3 3 5" xfId="14007"/>
    <cellStyle name="Nota 3 7 2 3 4" xfId="4367"/>
    <cellStyle name="Nota 3 7 2 3 4 2" xfId="8269"/>
    <cellStyle name="Nota 3 7 2 3 4 2 2" xfId="12237"/>
    <cellStyle name="Nota 3 7 2 3 4 2 3" xfId="21787"/>
    <cellStyle name="Nota 3 7 2 3 4 3" xfId="6561"/>
    <cellStyle name="Nota 3 7 2 3 4 3 2" xfId="20079"/>
    <cellStyle name="Nota 3 7 2 3 4 4" xfId="10081"/>
    <cellStyle name="Nota 3 7 2 3 4 5" xfId="13638"/>
    <cellStyle name="Nota 3 7 2 3 5" xfId="4749"/>
    <cellStyle name="Nota 3 7 2 3 5 2" xfId="8501"/>
    <cellStyle name="Nota 3 7 2 3 5 2 2" xfId="12469"/>
    <cellStyle name="Nota 3 7 2 3 5 2 3" xfId="22019"/>
    <cellStyle name="Nota 3 7 2 3 5 3" xfId="6793"/>
    <cellStyle name="Nota 3 7 2 3 5 3 2" xfId="20311"/>
    <cellStyle name="Nota 3 7 2 3 5 4" xfId="10258"/>
    <cellStyle name="Nota 3 7 2 3 5 5" xfId="13256"/>
    <cellStyle name="Nota 3 7 2 3 6" xfId="7025"/>
    <cellStyle name="Nota 3 7 2 3 6 2" xfId="8733"/>
    <cellStyle name="Nota 3 7 2 3 6 2 2" xfId="12701"/>
    <cellStyle name="Nota 3 7 2 3 6 2 3" xfId="22251"/>
    <cellStyle name="Nota 3 7 2 3 6 3" xfId="11159"/>
    <cellStyle name="Nota 3 7 2 3 6 4" xfId="20543"/>
    <cellStyle name="Nota 3 7 2 3 7" xfId="6013"/>
    <cellStyle name="Nota 3 7 2 3 7 2" xfId="10754"/>
    <cellStyle name="Nota 3 7 2 3 7 3" xfId="19531"/>
    <cellStyle name="Nota 3 7 2 3 8" xfId="7721"/>
    <cellStyle name="Nota 3 7 2 3 8 2" xfId="11742"/>
    <cellStyle name="Nota 3 7 2 3 8 3" xfId="21239"/>
    <cellStyle name="Nota 3 7 2 3 9" xfId="5207"/>
    <cellStyle name="Nota 3 7 2 3 9 2" xfId="12875"/>
    <cellStyle name="Nota 3 7 2 4" xfId="3271"/>
    <cellStyle name="Nota 3 7 2 4 2" xfId="3658"/>
    <cellStyle name="Nota 3 7 2 4 2 2" xfId="17302"/>
    <cellStyle name="Nota 3 7 2 4 3" xfId="4041"/>
    <cellStyle name="Nota 3 7 2 4 3 2" xfId="13950"/>
    <cellStyle name="Nota 3 7 2 4 4" xfId="4424"/>
    <cellStyle name="Nota 3 7 2 4 4 2" xfId="13581"/>
    <cellStyle name="Nota 3 7 2 4 5" xfId="4806"/>
    <cellStyle name="Nota 3 7 2 4 5 2" xfId="13200"/>
    <cellStyle name="Nota 3 7 2 4 6" xfId="5792"/>
    <cellStyle name="Nota 3 7 2 4 6 2" xfId="19310"/>
    <cellStyle name="Nota 3 7 2 4 7" xfId="9401"/>
    <cellStyle name="Nota 3 7 2 4 8" xfId="15992"/>
    <cellStyle name="Nota 3 7 2 5" xfId="2889"/>
    <cellStyle name="Nota 3 7 2 5 2" xfId="7500"/>
    <cellStyle name="Nota 3 7 2 5 2 2" xfId="21018"/>
    <cellStyle name="Nota 3 7 2 5 3" xfId="9041"/>
    <cellStyle name="Nota 3 7 2 5 4" xfId="15664"/>
    <cellStyle name="Nota 3 7 2 6" xfId="8879"/>
    <cellStyle name="Nota 3 7 3" xfId="2711"/>
    <cellStyle name="Nota 3 7 3 2" xfId="2763"/>
    <cellStyle name="Nota 3 7 3 2 2" xfId="2986"/>
    <cellStyle name="Nota 3 7 3 2 2 10" xfId="9138"/>
    <cellStyle name="Nota 3 7 3 2 2 11" xfId="17452"/>
    <cellStyle name="Nota 3 7 3 2 2 2" xfId="3373"/>
    <cellStyle name="Nota 3 7 3 2 2 2 2" xfId="7951"/>
    <cellStyle name="Nota 3 7 3 2 2 2 2 2" xfId="11927"/>
    <cellStyle name="Nota 3 7 3 2 2 2 2 3" xfId="21469"/>
    <cellStyle name="Nota 3 7 3 2 2 2 3" xfId="6243"/>
    <cellStyle name="Nota 3 7 3 2 2 2 3 2" xfId="19761"/>
    <cellStyle name="Nota 3 7 3 2 2 2 4" xfId="9503"/>
    <cellStyle name="Nota 3 7 3 2 2 2 5" xfId="18268"/>
    <cellStyle name="Nota 3 7 3 2 2 3" xfId="3756"/>
    <cellStyle name="Nota 3 7 3 2 2 3 2" xfId="7835"/>
    <cellStyle name="Nota 3 7 3 2 2 3 2 2" xfId="11841"/>
    <cellStyle name="Nota 3 7 3 2 2 3 2 3" xfId="21353"/>
    <cellStyle name="Nota 3 7 3 2 2 3 3" xfId="6127"/>
    <cellStyle name="Nota 3 7 3 2 2 3 3 2" xfId="19645"/>
    <cellStyle name="Nota 3 7 3 2 2 3 4" xfId="9818"/>
    <cellStyle name="Nota 3 7 3 2 2 3 5" xfId="18742"/>
    <cellStyle name="Nota 3 7 3 2 2 4" xfId="4139"/>
    <cellStyle name="Nota 3 7 3 2 2 4 2" xfId="8258"/>
    <cellStyle name="Nota 3 7 3 2 2 4 2 2" xfId="12226"/>
    <cellStyle name="Nota 3 7 3 2 2 4 2 3" xfId="21776"/>
    <cellStyle name="Nota 3 7 3 2 2 4 3" xfId="6550"/>
    <cellStyle name="Nota 3 7 3 2 2 4 3 2" xfId="20068"/>
    <cellStyle name="Nota 3 7 3 2 2 4 4" xfId="9996"/>
    <cellStyle name="Nota 3 7 3 2 2 4 5" xfId="13858"/>
    <cellStyle name="Nota 3 7 3 2 2 5" xfId="4521"/>
    <cellStyle name="Nota 3 7 3 2 2 5 2" xfId="8490"/>
    <cellStyle name="Nota 3 7 3 2 2 5 2 2" xfId="12458"/>
    <cellStyle name="Nota 3 7 3 2 2 5 2 3" xfId="22008"/>
    <cellStyle name="Nota 3 7 3 2 2 5 3" xfId="6782"/>
    <cellStyle name="Nota 3 7 3 2 2 5 3 2" xfId="20300"/>
    <cellStyle name="Nota 3 7 3 2 2 5 4" xfId="10173"/>
    <cellStyle name="Nota 3 7 3 2 2 5 5" xfId="13484"/>
    <cellStyle name="Nota 3 7 3 2 2 6" xfId="7014"/>
    <cellStyle name="Nota 3 7 3 2 2 6 2" xfId="8722"/>
    <cellStyle name="Nota 3 7 3 2 2 6 2 2" xfId="12690"/>
    <cellStyle name="Nota 3 7 3 2 2 6 2 3" xfId="22240"/>
    <cellStyle name="Nota 3 7 3 2 2 6 3" xfId="11148"/>
    <cellStyle name="Nota 3 7 3 2 2 6 4" xfId="20532"/>
    <cellStyle name="Nota 3 7 3 2 2 7" xfId="6002"/>
    <cellStyle name="Nota 3 7 3 2 2 7 2" xfId="10743"/>
    <cellStyle name="Nota 3 7 3 2 2 7 3" xfId="19520"/>
    <cellStyle name="Nota 3 7 3 2 2 8" xfId="7710"/>
    <cellStyle name="Nota 3 7 3 2 2 8 2" xfId="11731"/>
    <cellStyle name="Nota 3 7 3 2 2 8 3" xfId="21228"/>
    <cellStyle name="Nota 3 7 3 2 2 9" xfId="5196"/>
    <cellStyle name="Nota 3 7 3 2 2 9 2" xfId="12886"/>
    <cellStyle name="Nota 3 7 3 2 3" xfId="3253"/>
    <cellStyle name="Nota 3 7 3 2 3 10" xfId="9383"/>
    <cellStyle name="Nota 3 7 3 2 3 11" xfId="17039"/>
    <cellStyle name="Nota 3 7 3 2 3 2" xfId="3640"/>
    <cellStyle name="Nota 3 7 3 2 3 2 2" xfId="8001"/>
    <cellStyle name="Nota 3 7 3 2 3 2 2 2" xfId="11977"/>
    <cellStyle name="Nota 3 7 3 2 3 2 2 3" xfId="21519"/>
    <cellStyle name="Nota 3 7 3 2 3 2 3" xfId="6293"/>
    <cellStyle name="Nota 3 7 3 2 3 2 3 2" xfId="19811"/>
    <cellStyle name="Nota 3 7 3 2 3 2 4" xfId="9732"/>
    <cellStyle name="Nota 3 7 3 2 3 2 5" xfId="18178"/>
    <cellStyle name="Nota 3 7 3 2 3 3" xfId="4023"/>
    <cellStyle name="Nota 3 7 3 2 3 3 2" xfId="5060"/>
    <cellStyle name="Nota 3 7 3 2 3 3 2 2" xfId="10313"/>
    <cellStyle name="Nota 3 7 3 2 3 3 2 3" xfId="12815"/>
    <cellStyle name="Nota 3 7 3 2 3 3 3" xfId="5355"/>
    <cellStyle name="Nota 3 7 3 2 3 3 3 2" xfId="18873"/>
    <cellStyle name="Nota 3 7 3 2 3 3 4" xfId="9942"/>
    <cellStyle name="Nota 3 7 3 2 3 3 5" xfId="13968"/>
    <cellStyle name="Nota 3 7 3 2 3 4" xfId="4406"/>
    <cellStyle name="Nota 3 7 3 2 3 4 2" xfId="8308"/>
    <cellStyle name="Nota 3 7 3 2 3 4 2 2" xfId="12276"/>
    <cellStyle name="Nota 3 7 3 2 3 4 2 3" xfId="21826"/>
    <cellStyle name="Nota 3 7 3 2 3 4 3" xfId="6600"/>
    <cellStyle name="Nota 3 7 3 2 3 4 3 2" xfId="20118"/>
    <cellStyle name="Nota 3 7 3 2 3 4 4" xfId="10120"/>
    <cellStyle name="Nota 3 7 3 2 3 4 5" xfId="13599"/>
    <cellStyle name="Nota 3 7 3 2 3 5" xfId="4788"/>
    <cellStyle name="Nota 3 7 3 2 3 5 2" xfId="8540"/>
    <cellStyle name="Nota 3 7 3 2 3 5 2 2" xfId="12508"/>
    <cellStyle name="Nota 3 7 3 2 3 5 2 3" xfId="22058"/>
    <cellStyle name="Nota 3 7 3 2 3 5 3" xfId="6832"/>
    <cellStyle name="Nota 3 7 3 2 3 5 3 2" xfId="20350"/>
    <cellStyle name="Nota 3 7 3 2 3 5 4" xfId="10297"/>
    <cellStyle name="Nota 3 7 3 2 3 5 5" xfId="13217"/>
    <cellStyle name="Nota 3 7 3 2 3 6" xfId="7064"/>
    <cellStyle name="Nota 3 7 3 2 3 6 2" xfId="8772"/>
    <cellStyle name="Nota 3 7 3 2 3 6 2 2" xfId="12740"/>
    <cellStyle name="Nota 3 7 3 2 3 6 2 3" xfId="22290"/>
    <cellStyle name="Nota 3 7 3 2 3 6 3" xfId="11198"/>
    <cellStyle name="Nota 3 7 3 2 3 6 4" xfId="20582"/>
    <cellStyle name="Nota 3 7 3 2 3 7" xfId="6052"/>
    <cellStyle name="Nota 3 7 3 2 3 7 2" xfId="10793"/>
    <cellStyle name="Nota 3 7 3 2 3 7 3" xfId="19570"/>
    <cellStyle name="Nota 3 7 3 2 3 8" xfId="7760"/>
    <cellStyle name="Nota 3 7 3 2 3 8 2" xfId="11781"/>
    <cellStyle name="Nota 3 7 3 2 3 8 3" xfId="21278"/>
    <cellStyle name="Nota 3 7 3 2 3 9" xfId="5246"/>
    <cellStyle name="Nota 3 7 3 2 3 9 2" xfId="12848"/>
    <cellStyle name="Nota 3 7 3 2 4" xfId="3310"/>
    <cellStyle name="Nota 3 7 3 2 4 2" xfId="3697"/>
    <cellStyle name="Nota 3 7 3 2 4 2 2" xfId="15326"/>
    <cellStyle name="Nota 3 7 3 2 4 3" xfId="4080"/>
    <cellStyle name="Nota 3 7 3 2 4 3 2" xfId="13914"/>
    <cellStyle name="Nota 3 7 3 2 4 4" xfId="4463"/>
    <cellStyle name="Nota 3 7 3 2 4 4 2" xfId="13542"/>
    <cellStyle name="Nota 3 7 3 2 4 5" xfId="4845"/>
    <cellStyle name="Nota 3 7 3 2 4 5 2" xfId="13161"/>
    <cellStyle name="Nota 3 7 3 2 4 6" xfId="5861"/>
    <cellStyle name="Nota 3 7 3 2 4 6 2" xfId="19379"/>
    <cellStyle name="Nota 3 7 3 2 4 7" xfId="9440"/>
    <cellStyle name="Nota 3 7 3 2 4 8" xfId="16598"/>
    <cellStyle name="Nota 3 7 3 2 5" xfId="2928"/>
    <cellStyle name="Nota 3 7 3 2 5 2" xfId="7569"/>
    <cellStyle name="Nota 3 7 3 2 5 2 2" xfId="21087"/>
    <cellStyle name="Nota 3 7 3 2 5 3" xfId="9080"/>
    <cellStyle name="Nota 3 7 3 2 5 4" xfId="17063"/>
    <cellStyle name="Nota 3 7 3 2 6" xfId="8918"/>
    <cellStyle name="Nota 3 7 3 3" xfId="2962"/>
    <cellStyle name="Nota 3 7 3 3 10" xfId="9114"/>
    <cellStyle name="Nota 3 7 3 3 11" xfId="14789"/>
    <cellStyle name="Nota 3 7 3 3 2" xfId="3349"/>
    <cellStyle name="Nota 3 7 3 3 2 2" xfId="7926"/>
    <cellStyle name="Nota 3 7 3 3 2 2 2" xfId="11902"/>
    <cellStyle name="Nota 3 7 3 3 2 2 3" xfId="21444"/>
    <cellStyle name="Nota 3 7 3 3 2 3" xfId="6218"/>
    <cellStyle name="Nota 3 7 3 3 2 3 2" xfId="19736"/>
    <cellStyle name="Nota 3 7 3 3 2 4" xfId="9479"/>
    <cellStyle name="Nota 3 7 3 3 2 5" xfId="18186"/>
    <cellStyle name="Nota 3 7 3 3 3" xfId="3732"/>
    <cellStyle name="Nota 3 7 3 3 3 2" xfId="7842"/>
    <cellStyle name="Nota 3 7 3 3 3 2 2" xfId="11846"/>
    <cellStyle name="Nota 3 7 3 3 3 2 3" xfId="21360"/>
    <cellStyle name="Nota 3 7 3 3 3 3" xfId="6134"/>
    <cellStyle name="Nota 3 7 3 3 3 3 2" xfId="19652"/>
    <cellStyle name="Nota 3 7 3 3 3 4" xfId="9794"/>
    <cellStyle name="Nota 3 7 3 3 3 5" xfId="15041"/>
    <cellStyle name="Nota 3 7 3 3 4" xfId="4115"/>
    <cellStyle name="Nota 3 7 3 3 4 2" xfId="8233"/>
    <cellStyle name="Nota 3 7 3 3 4 2 2" xfId="12201"/>
    <cellStyle name="Nota 3 7 3 3 4 2 3" xfId="21751"/>
    <cellStyle name="Nota 3 7 3 3 4 3" xfId="6525"/>
    <cellStyle name="Nota 3 7 3 3 4 3 2" xfId="20043"/>
    <cellStyle name="Nota 3 7 3 3 4 4" xfId="9972"/>
    <cellStyle name="Nota 3 7 3 3 4 5" xfId="13879"/>
    <cellStyle name="Nota 3 7 3 3 5" xfId="4497"/>
    <cellStyle name="Nota 3 7 3 3 5 2" xfId="8465"/>
    <cellStyle name="Nota 3 7 3 3 5 2 2" xfId="12433"/>
    <cellStyle name="Nota 3 7 3 3 5 2 3" xfId="21983"/>
    <cellStyle name="Nota 3 7 3 3 5 3" xfId="6757"/>
    <cellStyle name="Nota 3 7 3 3 5 3 2" xfId="20275"/>
    <cellStyle name="Nota 3 7 3 3 5 4" xfId="10149"/>
    <cellStyle name="Nota 3 7 3 3 5 5" xfId="13508"/>
    <cellStyle name="Nota 3 7 3 3 6" xfId="6989"/>
    <cellStyle name="Nota 3 7 3 3 6 2" xfId="8697"/>
    <cellStyle name="Nota 3 7 3 3 6 2 2" xfId="12665"/>
    <cellStyle name="Nota 3 7 3 3 6 2 3" xfId="22215"/>
    <cellStyle name="Nota 3 7 3 3 6 3" xfId="11123"/>
    <cellStyle name="Nota 3 7 3 3 6 4" xfId="20507"/>
    <cellStyle name="Nota 3 7 3 3 7" xfId="5977"/>
    <cellStyle name="Nota 3 7 3 3 7 2" xfId="10718"/>
    <cellStyle name="Nota 3 7 3 3 7 3" xfId="19495"/>
    <cellStyle name="Nota 3 7 3 3 8" xfId="7685"/>
    <cellStyle name="Nota 3 7 3 3 8 2" xfId="11706"/>
    <cellStyle name="Nota 3 7 3 3 8 3" xfId="21203"/>
    <cellStyle name="Nota 3 7 3 3 9" xfId="5171"/>
    <cellStyle name="Nota 3 7 3 3 9 2" xfId="12911"/>
    <cellStyle name="Nota 3 7 3 4" xfId="3201"/>
    <cellStyle name="Nota 3 7 3 4 10" xfId="9331"/>
    <cellStyle name="Nota 3 7 3 4 11" xfId="18077"/>
    <cellStyle name="Nota 3 7 3 4 2" xfId="3588"/>
    <cellStyle name="Nota 3 7 3 4 2 2" xfId="7255"/>
    <cellStyle name="Nota 3 7 3 4 2 2 2" xfId="11360"/>
    <cellStyle name="Nota 3 7 3 4 2 2 3" xfId="20773"/>
    <cellStyle name="Nota 3 7 3 4 2 3" xfId="5546"/>
    <cellStyle name="Nota 3 7 3 4 2 3 2" xfId="19064"/>
    <cellStyle name="Nota 3 7 3 4 2 4" xfId="9680"/>
    <cellStyle name="Nota 3 7 3 4 2 5" xfId="15561"/>
    <cellStyle name="Nota 3 7 3 4 3" xfId="3971"/>
    <cellStyle name="Nota 3 7 3 4 3 2" xfId="7169"/>
    <cellStyle name="Nota 3 7 3 4 3 2 2" xfId="11299"/>
    <cellStyle name="Nota 3 7 3 4 3 2 3" xfId="20687"/>
    <cellStyle name="Nota 3 7 3 4 3 3" xfId="5460"/>
    <cellStyle name="Nota 3 7 3 4 3 3 2" xfId="18978"/>
    <cellStyle name="Nota 3 7 3 4 3 4" xfId="9890"/>
    <cellStyle name="Nota 3 7 3 4 3 5" xfId="14020"/>
    <cellStyle name="Nota 3 7 3 4 4" xfId="4354"/>
    <cellStyle name="Nota 3 7 3 4 4 2" xfId="8121"/>
    <cellStyle name="Nota 3 7 3 4 4 2 2" xfId="12089"/>
    <cellStyle name="Nota 3 7 3 4 4 2 3" xfId="21639"/>
    <cellStyle name="Nota 3 7 3 4 4 3" xfId="6413"/>
    <cellStyle name="Nota 3 7 3 4 4 3 2" xfId="19931"/>
    <cellStyle name="Nota 3 7 3 4 4 4" xfId="10068"/>
    <cellStyle name="Nota 3 7 3 4 4 5" xfId="13651"/>
    <cellStyle name="Nota 3 7 3 4 5" xfId="4736"/>
    <cellStyle name="Nota 3 7 3 4 5 2" xfId="8353"/>
    <cellStyle name="Nota 3 7 3 4 5 2 2" xfId="12321"/>
    <cellStyle name="Nota 3 7 3 4 5 2 3" xfId="21871"/>
    <cellStyle name="Nota 3 7 3 4 5 3" xfId="6645"/>
    <cellStyle name="Nota 3 7 3 4 5 3 2" xfId="20163"/>
    <cellStyle name="Nota 3 7 3 4 5 4" xfId="10245"/>
    <cellStyle name="Nota 3 7 3 4 5 5" xfId="13269"/>
    <cellStyle name="Nota 3 7 3 4 6" xfId="6877"/>
    <cellStyle name="Nota 3 7 3 4 6 2" xfId="8585"/>
    <cellStyle name="Nota 3 7 3 4 6 2 2" xfId="12553"/>
    <cellStyle name="Nota 3 7 3 4 6 2 3" xfId="22103"/>
    <cellStyle name="Nota 3 7 3 4 6 3" xfId="11011"/>
    <cellStyle name="Nota 3 7 3 4 6 4" xfId="20395"/>
    <cellStyle name="Nota 3 7 3 4 7" xfId="5865"/>
    <cellStyle name="Nota 3 7 3 4 7 2" xfId="10606"/>
    <cellStyle name="Nota 3 7 3 4 7 3" xfId="19383"/>
    <cellStyle name="Nota 3 7 3 4 8" xfId="7573"/>
    <cellStyle name="Nota 3 7 3 4 8 2" xfId="11594"/>
    <cellStyle name="Nota 3 7 3 4 8 3" xfId="21091"/>
    <cellStyle name="Nota 3 7 3 4 9" xfId="4955"/>
    <cellStyle name="Nota 3 7 3 4 9 2" xfId="13064"/>
    <cellStyle name="Nota 3 7 3 5" xfId="3014"/>
    <cellStyle name="Nota 3 7 3 5 2" xfId="3401"/>
    <cellStyle name="Nota 3 7 3 5 2 2" xfId="14633"/>
    <cellStyle name="Nota 3 7 3 5 3" xfId="3784"/>
    <cellStyle name="Nota 3 7 3 5 3 2" xfId="17503"/>
    <cellStyle name="Nota 3 7 3 5 4" xfId="4167"/>
    <cellStyle name="Nota 3 7 3 5 4 2" xfId="13838"/>
    <cellStyle name="Nota 3 7 3 5 5" xfId="4549"/>
    <cellStyle name="Nota 3 7 3 5 5 2" xfId="13456"/>
    <cellStyle name="Nota 3 7 3 5 6" xfId="5842"/>
    <cellStyle name="Nota 3 7 3 5 6 2" xfId="19360"/>
    <cellStyle name="Nota 3 7 3 5 7" xfId="9157"/>
    <cellStyle name="Nota 3 7 3 5 8" xfId="17327"/>
    <cellStyle name="Nota 3 7 3 6" xfId="7550"/>
    <cellStyle name="Nota 3 7 3 6 2" xfId="11579"/>
    <cellStyle name="Nota 3 7 3 6 3" xfId="21068"/>
    <cellStyle name="Nota 3 7 3 7" xfId="8866"/>
    <cellStyle name="Nota 3 7 3 8" xfId="15246"/>
    <cellStyle name="Nota 3 7 4" xfId="2935"/>
    <cellStyle name="Nota 3 7 4 10" xfId="9087"/>
    <cellStyle name="Nota 3 7 4 11" xfId="17746"/>
    <cellStyle name="Nota 3 7 4 2" xfId="3322"/>
    <cellStyle name="Nota 3 7 4 2 2" xfId="7357"/>
    <cellStyle name="Nota 3 7 4 2 2 2" xfId="11443"/>
    <cellStyle name="Nota 3 7 4 2 2 3" xfId="20875"/>
    <cellStyle name="Nota 3 7 4 2 3" xfId="5648"/>
    <cellStyle name="Nota 3 7 4 2 3 2" xfId="19166"/>
    <cellStyle name="Nota 3 7 4 2 4" xfId="9452"/>
    <cellStyle name="Nota 3 7 4 2 5" xfId="18625"/>
    <cellStyle name="Nota 3 7 4 3" xfId="3705"/>
    <cellStyle name="Nota 3 7 4 3 2" xfId="7186"/>
    <cellStyle name="Nota 3 7 4 3 2 2" xfId="11315"/>
    <cellStyle name="Nota 3 7 4 3 2 3" xfId="20704"/>
    <cellStyle name="Nota 3 7 4 3 3" xfId="5477"/>
    <cellStyle name="Nota 3 7 4 3 3 2" xfId="18995"/>
    <cellStyle name="Nota 3 7 4 3 4" xfId="9768"/>
    <cellStyle name="Nota 3 7 4 3 5" xfId="15195"/>
    <cellStyle name="Nota 3 7 4 4" xfId="4088"/>
    <cellStyle name="Nota 3 7 4 4 2" xfId="8146"/>
    <cellStyle name="Nota 3 7 4 4 2 2" xfId="12114"/>
    <cellStyle name="Nota 3 7 4 4 2 3" xfId="21664"/>
    <cellStyle name="Nota 3 7 4 4 3" xfId="6438"/>
    <cellStyle name="Nota 3 7 4 4 3 2" xfId="19956"/>
    <cellStyle name="Nota 3 7 4 4 4" xfId="9946"/>
    <cellStyle name="Nota 3 7 4 4 5" xfId="13906"/>
    <cellStyle name="Nota 3 7 4 5" xfId="4470"/>
    <cellStyle name="Nota 3 7 4 5 2" xfId="8378"/>
    <cellStyle name="Nota 3 7 4 5 2 2" xfId="12346"/>
    <cellStyle name="Nota 3 7 4 5 2 3" xfId="21896"/>
    <cellStyle name="Nota 3 7 4 5 3" xfId="6670"/>
    <cellStyle name="Nota 3 7 4 5 3 2" xfId="20188"/>
    <cellStyle name="Nota 3 7 4 5 4" xfId="10123"/>
    <cellStyle name="Nota 3 7 4 5 5" xfId="13535"/>
    <cellStyle name="Nota 3 7 4 6" xfId="6902"/>
    <cellStyle name="Nota 3 7 4 6 2" xfId="8610"/>
    <cellStyle name="Nota 3 7 4 6 2 2" xfId="12578"/>
    <cellStyle name="Nota 3 7 4 6 2 3" xfId="22128"/>
    <cellStyle name="Nota 3 7 4 6 3" xfId="11036"/>
    <cellStyle name="Nota 3 7 4 6 4" xfId="20420"/>
    <cellStyle name="Nota 3 7 4 7" xfId="5890"/>
    <cellStyle name="Nota 3 7 4 7 2" xfId="10631"/>
    <cellStyle name="Nota 3 7 4 7 3" xfId="19408"/>
    <cellStyle name="Nota 3 7 4 8" xfId="7598"/>
    <cellStyle name="Nota 3 7 4 8 2" xfId="11619"/>
    <cellStyle name="Nota 3 7 4 8 3" xfId="21116"/>
    <cellStyle name="Nota 3 7 4 9" xfId="4983"/>
    <cellStyle name="Nota 3 7 4 9 2" xfId="13036"/>
    <cellStyle name="Nota 3 7 5" xfId="3114"/>
    <cellStyle name="Nota 3 7 5 2" xfId="3501"/>
    <cellStyle name="Nota 3 7 5 2 2" xfId="8056"/>
    <cellStyle name="Nota 3 7 5 2 2 2" xfId="21574"/>
    <cellStyle name="Nota 3 7 5 2 3" xfId="9594"/>
    <cellStyle name="Nota 3 7 5 2 4" xfId="15300"/>
    <cellStyle name="Nota 3 7 5 3" xfId="3884"/>
    <cellStyle name="Nota 3 7 5 3 2" xfId="14132"/>
    <cellStyle name="Nota 3 7 5 4" xfId="4267"/>
    <cellStyle name="Nota 3 7 5 4 2" xfId="13738"/>
    <cellStyle name="Nota 3 7 5 5" xfId="4649"/>
    <cellStyle name="Nota 3 7 5 5 2" xfId="13356"/>
    <cellStyle name="Nota 3 7 5 6" xfId="6348"/>
    <cellStyle name="Nota 3 7 5 6 2" xfId="19866"/>
    <cellStyle name="Nota 3 7 5 7" xfId="9245"/>
    <cellStyle name="Nota 3 7 5 8" xfId="17797"/>
    <cellStyle name="Nota 3 7 6" xfId="3077"/>
    <cellStyle name="Nota 3 7 6 2" xfId="3464"/>
    <cellStyle name="Nota 3 7 6 2 2" xfId="7395"/>
    <cellStyle name="Nota 3 7 6 2 2 2" xfId="20913"/>
    <cellStyle name="Nota 3 7 6 2 3" xfId="9566"/>
    <cellStyle name="Nota 3 7 6 2 4" xfId="14231"/>
    <cellStyle name="Nota 3 7 6 3" xfId="3847"/>
    <cellStyle name="Nota 3 7 6 3 2" xfId="14210"/>
    <cellStyle name="Nota 3 7 6 4" xfId="4230"/>
    <cellStyle name="Nota 3 7 6 4 2" xfId="13775"/>
    <cellStyle name="Nota 3 7 6 5" xfId="4612"/>
    <cellStyle name="Nota 3 7 6 5 2" xfId="13393"/>
    <cellStyle name="Nota 3 7 6 6" xfId="5686"/>
    <cellStyle name="Nota 3 7 6 6 2" xfId="19204"/>
    <cellStyle name="Nota 3 7 6 7" xfId="9217"/>
    <cellStyle name="Nota 3 7 6 8" xfId="17446"/>
    <cellStyle name="Nota 3 7 7" xfId="6129"/>
    <cellStyle name="Nota 3 7 7 2" xfId="7837"/>
    <cellStyle name="Nota 3 7 7 2 2" xfId="11843"/>
    <cellStyle name="Nota 3 7 7 2 3" xfId="21355"/>
    <cellStyle name="Nota 3 7 7 3" xfId="10818"/>
    <cellStyle name="Nota 3 7 7 4" xfId="19647"/>
    <cellStyle name="Nota 3 7 8" xfId="5429"/>
    <cellStyle name="Nota 3 7 8 2" xfId="7138"/>
    <cellStyle name="Nota 3 7 8 2 2" xfId="11272"/>
    <cellStyle name="Nota 3 7 8 2 3" xfId="20656"/>
    <cellStyle name="Nota 3 7 8 3" xfId="10446"/>
    <cellStyle name="Nota 3 7 8 4" xfId="18947"/>
    <cellStyle name="Nota 3 7 9" xfId="5778"/>
    <cellStyle name="Nota 3 7 9 2" xfId="10554"/>
    <cellStyle name="Nota 3 7 9 3" xfId="19296"/>
    <cellStyle name="Nota 3 8" xfId="2689"/>
    <cellStyle name="Nota 3 8 10" xfId="5735"/>
    <cellStyle name="Nota 3 8 10 2" xfId="10517"/>
    <cellStyle name="Nota 3 8 10 3" xfId="19253"/>
    <cellStyle name="Nota 3 8 11" xfId="7444"/>
    <cellStyle name="Nota 3 8 11 2" xfId="11504"/>
    <cellStyle name="Nota 3 8 11 3" xfId="20962"/>
    <cellStyle name="Nota 3 8 12" xfId="4867"/>
    <cellStyle name="Nota 3 8 12 2" xfId="13139"/>
    <cellStyle name="Nota 3 8 13" xfId="8844"/>
    <cellStyle name="Nota 3 8 14" xfId="18755"/>
    <cellStyle name="Nota 3 8 2" xfId="2746"/>
    <cellStyle name="Nota 3 8 2 2" xfId="2976"/>
    <cellStyle name="Nota 3 8 2 2 10" xfId="9128"/>
    <cellStyle name="Nota 3 8 2 2 11" xfId="17766"/>
    <cellStyle name="Nota 3 8 2 2 2" xfId="3363"/>
    <cellStyle name="Nota 3 8 2 2 2 2" xfId="7940"/>
    <cellStyle name="Nota 3 8 2 2 2 2 2" xfId="11916"/>
    <cellStyle name="Nota 3 8 2 2 2 2 3" xfId="21458"/>
    <cellStyle name="Nota 3 8 2 2 2 3" xfId="6232"/>
    <cellStyle name="Nota 3 8 2 2 2 3 2" xfId="19750"/>
    <cellStyle name="Nota 3 8 2 2 2 4" xfId="9493"/>
    <cellStyle name="Nota 3 8 2 2 2 5" xfId="15029"/>
    <cellStyle name="Nota 3 8 2 2 3" xfId="3746"/>
    <cellStyle name="Nota 3 8 2 2 3 2" xfId="7074"/>
    <cellStyle name="Nota 3 8 2 2 3 2 2" xfId="11208"/>
    <cellStyle name="Nota 3 8 2 2 3 2 3" xfId="20592"/>
    <cellStyle name="Nota 3 8 2 2 3 3" xfId="5365"/>
    <cellStyle name="Nota 3 8 2 2 3 3 2" xfId="18883"/>
    <cellStyle name="Nota 3 8 2 2 3 4" xfId="9808"/>
    <cellStyle name="Nota 3 8 2 2 3 5" xfId="16872"/>
    <cellStyle name="Nota 3 8 2 2 4" xfId="4129"/>
    <cellStyle name="Nota 3 8 2 2 4 2" xfId="8247"/>
    <cellStyle name="Nota 3 8 2 2 4 2 2" xfId="12215"/>
    <cellStyle name="Nota 3 8 2 2 4 2 3" xfId="21765"/>
    <cellStyle name="Nota 3 8 2 2 4 3" xfId="6539"/>
    <cellStyle name="Nota 3 8 2 2 4 3 2" xfId="20057"/>
    <cellStyle name="Nota 3 8 2 2 4 4" xfId="9986"/>
    <cellStyle name="Nota 3 8 2 2 4 5" xfId="13868"/>
    <cellStyle name="Nota 3 8 2 2 5" xfId="4511"/>
    <cellStyle name="Nota 3 8 2 2 5 2" xfId="8479"/>
    <cellStyle name="Nota 3 8 2 2 5 2 2" xfId="12447"/>
    <cellStyle name="Nota 3 8 2 2 5 2 3" xfId="21997"/>
    <cellStyle name="Nota 3 8 2 2 5 3" xfId="6771"/>
    <cellStyle name="Nota 3 8 2 2 5 3 2" xfId="20289"/>
    <cellStyle name="Nota 3 8 2 2 5 4" xfId="10163"/>
    <cellStyle name="Nota 3 8 2 2 5 5" xfId="13494"/>
    <cellStyle name="Nota 3 8 2 2 6" xfId="7003"/>
    <cellStyle name="Nota 3 8 2 2 6 2" xfId="8711"/>
    <cellStyle name="Nota 3 8 2 2 6 2 2" xfId="12679"/>
    <cellStyle name="Nota 3 8 2 2 6 2 3" xfId="22229"/>
    <cellStyle name="Nota 3 8 2 2 6 3" xfId="11137"/>
    <cellStyle name="Nota 3 8 2 2 6 4" xfId="20521"/>
    <cellStyle name="Nota 3 8 2 2 7" xfId="5991"/>
    <cellStyle name="Nota 3 8 2 2 7 2" xfId="10732"/>
    <cellStyle name="Nota 3 8 2 2 7 3" xfId="19509"/>
    <cellStyle name="Nota 3 8 2 2 8" xfId="7699"/>
    <cellStyle name="Nota 3 8 2 2 8 2" xfId="11720"/>
    <cellStyle name="Nota 3 8 2 2 8 3" xfId="21217"/>
    <cellStyle name="Nota 3 8 2 2 9" xfId="5185"/>
    <cellStyle name="Nota 3 8 2 2 9 2" xfId="12897"/>
    <cellStyle name="Nota 3 8 2 3" xfId="3236"/>
    <cellStyle name="Nota 3 8 2 3 10" xfId="9366"/>
    <cellStyle name="Nota 3 8 2 3 11" xfId="14788"/>
    <cellStyle name="Nota 3 8 2 3 2" xfId="3623"/>
    <cellStyle name="Nota 3 8 2 3 2 2" xfId="7984"/>
    <cellStyle name="Nota 3 8 2 3 2 2 2" xfId="11960"/>
    <cellStyle name="Nota 3 8 2 3 2 2 3" xfId="21502"/>
    <cellStyle name="Nota 3 8 2 3 2 3" xfId="6276"/>
    <cellStyle name="Nota 3 8 2 3 2 3 2" xfId="19794"/>
    <cellStyle name="Nota 3 8 2 3 2 4" xfId="9715"/>
    <cellStyle name="Nota 3 8 2 3 2 5" xfId="14940"/>
    <cellStyle name="Nota 3 8 2 3 3" xfId="4006"/>
    <cellStyle name="Nota 3 8 2 3 3 2" xfId="7088"/>
    <cellStyle name="Nota 3 8 2 3 3 2 2" xfId="11222"/>
    <cellStyle name="Nota 3 8 2 3 3 2 3" xfId="20606"/>
    <cellStyle name="Nota 3 8 2 3 3 3" xfId="5379"/>
    <cellStyle name="Nota 3 8 2 3 3 3 2" xfId="18897"/>
    <cellStyle name="Nota 3 8 2 3 3 4" xfId="9925"/>
    <cellStyle name="Nota 3 8 2 3 3 5" xfId="13985"/>
    <cellStyle name="Nota 3 8 2 3 4" xfId="4389"/>
    <cellStyle name="Nota 3 8 2 3 4 2" xfId="8291"/>
    <cellStyle name="Nota 3 8 2 3 4 2 2" xfId="12259"/>
    <cellStyle name="Nota 3 8 2 3 4 2 3" xfId="21809"/>
    <cellStyle name="Nota 3 8 2 3 4 3" xfId="6583"/>
    <cellStyle name="Nota 3 8 2 3 4 3 2" xfId="20101"/>
    <cellStyle name="Nota 3 8 2 3 4 4" xfId="10103"/>
    <cellStyle name="Nota 3 8 2 3 4 5" xfId="13616"/>
    <cellStyle name="Nota 3 8 2 3 5" xfId="4771"/>
    <cellStyle name="Nota 3 8 2 3 5 2" xfId="8523"/>
    <cellStyle name="Nota 3 8 2 3 5 2 2" xfId="12491"/>
    <cellStyle name="Nota 3 8 2 3 5 2 3" xfId="22041"/>
    <cellStyle name="Nota 3 8 2 3 5 3" xfId="6815"/>
    <cellStyle name="Nota 3 8 2 3 5 3 2" xfId="20333"/>
    <cellStyle name="Nota 3 8 2 3 5 4" xfId="10280"/>
    <cellStyle name="Nota 3 8 2 3 5 5" xfId="13234"/>
    <cellStyle name="Nota 3 8 2 3 6" xfId="7047"/>
    <cellStyle name="Nota 3 8 2 3 6 2" xfId="8755"/>
    <cellStyle name="Nota 3 8 2 3 6 2 2" xfId="12723"/>
    <cellStyle name="Nota 3 8 2 3 6 2 3" xfId="22273"/>
    <cellStyle name="Nota 3 8 2 3 6 3" xfId="11181"/>
    <cellStyle name="Nota 3 8 2 3 6 4" xfId="20565"/>
    <cellStyle name="Nota 3 8 2 3 7" xfId="6035"/>
    <cellStyle name="Nota 3 8 2 3 7 2" xfId="10776"/>
    <cellStyle name="Nota 3 8 2 3 7 3" xfId="19553"/>
    <cellStyle name="Nota 3 8 2 3 8" xfId="7743"/>
    <cellStyle name="Nota 3 8 2 3 8 2" xfId="11764"/>
    <cellStyle name="Nota 3 8 2 3 8 3" xfId="21261"/>
    <cellStyle name="Nota 3 8 2 3 9" xfId="5229"/>
    <cellStyle name="Nota 3 8 2 3 9 2" xfId="12865"/>
    <cellStyle name="Nota 3 8 2 4" xfId="3293"/>
    <cellStyle name="Nota 3 8 2 4 2" xfId="3680"/>
    <cellStyle name="Nota 3 8 2 4 2 2" xfId="18409"/>
    <cellStyle name="Nota 3 8 2 4 3" xfId="4063"/>
    <cellStyle name="Nota 3 8 2 4 3 2" xfId="13928"/>
    <cellStyle name="Nota 3 8 2 4 4" xfId="4446"/>
    <cellStyle name="Nota 3 8 2 4 4 2" xfId="13559"/>
    <cellStyle name="Nota 3 8 2 4 5" xfId="4828"/>
    <cellStyle name="Nota 3 8 2 4 5 2" xfId="13178"/>
    <cellStyle name="Nota 3 8 2 4 6" xfId="5825"/>
    <cellStyle name="Nota 3 8 2 4 6 2" xfId="19343"/>
    <cellStyle name="Nota 3 8 2 4 7" xfId="9423"/>
    <cellStyle name="Nota 3 8 2 4 8" xfId="17449"/>
    <cellStyle name="Nota 3 8 2 5" xfId="2911"/>
    <cellStyle name="Nota 3 8 2 5 2" xfId="7533"/>
    <cellStyle name="Nota 3 8 2 5 2 2" xfId="21051"/>
    <cellStyle name="Nota 3 8 2 5 3" xfId="9063"/>
    <cellStyle name="Nota 3 8 2 5 4" xfId="17802"/>
    <cellStyle name="Nota 3 8 2 6" xfId="8901"/>
    <cellStyle name="Nota 3 8 3" xfId="2662"/>
    <cellStyle name="Nota 3 8 3 2" xfId="2946"/>
    <cellStyle name="Nota 3 8 3 2 10" xfId="9098"/>
    <cellStyle name="Nota 3 8 3 2 11" xfId="17116"/>
    <cellStyle name="Nota 3 8 3 2 2" xfId="3333"/>
    <cellStyle name="Nota 3 8 3 2 2 2" xfId="7404"/>
    <cellStyle name="Nota 3 8 3 2 2 2 2" xfId="11483"/>
    <cellStyle name="Nota 3 8 3 2 2 2 3" xfId="20922"/>
    <cellStyle name="Nota 3 8 3 2 2 3" xfId="5695"/>
    <cellStyle name="Nota 3 8 3 2 2 3 2" xfId="19213"/>
    <cellStyle name="Nota 3 8 3 2 2 4" xfId="9463"/>
    <cellStyle name="Nota 3 8 3 2 2 5" xfId="14681"/>
    <cellStyle name="Nota 3 8 3 2 3" xfId="3716"/>
    <cellStyle name="Nota 3 8 3 2 3 2" xfId="5062"/>
    <cellStyle name="Nota 3 8 3 2 3 2 2" xfId="10315"/>
    <cellStyle name="Nota 3 8 3 2 3 2 3" xfId="12814"/>
    <cellStyle name="Nota 3 8 3 2 3 3" xfId="5353"/>
    <cellStyle name="Nota 3 8 3 2 3 3 2" xfId="18871"/>
    <cellStyle name="Nota 3 8 3 2 3 4" xfId="9778"/>
    <cellStyle name="Nota 3 8 3 2 3 5" xfId="15566"/>
    <cellStyle name="Nota 3 8 3 2 4" xfId="4099"/>
    <cellStyle name="Nota 3 8 3 2 4 2" xfId="8220"/>
    <cellStyle name="Nota 3 8 3 2 4 2 2" xfId="12188"/>
    <cellStyle name="Nota 3 8 3 2 4 2 3" xfId="21738"/>
    <cellStyle name="Nota 3 8 3 2 4 3" xfId="6512"/>
    <cellStyle name="Nota 3 8 3 2 4 3 2" xfId="20030"/>
    <cellStyle name="Nota 3 8 3 2 4 4" xfId="9956"/>
    <cellStyle name="Nota 3 8 3 2 4 5" xfId="13895"/>
    <cellStyle name="Nota 3 8 3 2 5" xfId="4481"/>
    <cellStyle name="Nota 3 8 3 2 5 2" xfId="8452"/>
    <cellStyle name="Nota 3 8 3 2 5 2 2" xfId="12420"/>
    <cellStyle name="Nota 3 8 3 2 5 2 3" xfId="21970"/>
    <cellStyle name="Nota 3 8 3 2 5 3" xfId="6744"/>
    <cellStyle name="Nota 3 8 3 2 5 3 2" xfId="20262"/>
    <cellStyle name="Nota 3 8 3 2 5 4" xfId="10133"/>
    <cellStyle name="Nota 3 8 3 2 5 5" xfId="13524"/>
    <cellStyle name="Nota 3 8 3 2 6" xfId="6976"/>
    <cellStyle name="Nota 3 8 3 2 6 2" xfId="8684"/>
    <cellStyle name="Nota 3 8 3 2 6 2 2" xfId="12652"/>
    <cellStyle name="Nota 3 8 3 2 6 2 3" xfId="22202"/>
    <cellStyle name="Nota 3 8 3 2 6 3" xfId="11110"/>
    <cellStyle name="Nota 3 8 3 2 6 4" xfId="20494"/>
    <cellStyle name="Nota 3 8 3 2 7" xfId="5964"/>
    <cellStyle name="Nota 3 8 3 2 7 2" xfId="10705"/>
    <cellStyle name="Nota 3 8 3 2 7 3" xfId="19482"/>
    <cellStyle name="Nota 3 8 3 2 8" xfId="7672"/>
    <cellStyle name="Nota 3 8 3 2 8 2" xfId="11693"/>
    <cellStyle name="Nota 3 8 3 2 8 3" xfId="21190"/>
    <cellStyle name="Nota 3 8 3 2 9" xfId="5156"/>
    <cellStyle name="Nota 3 8 3 2 9 2" xfId="12771"/>
    <cellStyle name="Nota 3 8 3 3" xfId="3154"/>
    <cellStyle name="Nota 3 8 3 3 10" xfId="9284"/>
    <cellStyle name="Nota 3 8 3 3 11" xfId="16228"/>
    <cellStyle name="Nota 3 8 3 3 2" xfId="3541"/>
    <cellStyle name="Nota 3 8 3 3 2 2" xfId="7370"/>
    <cellStyle name="Nota 3 8 3 3 2 2 2" xfId="11456"/>
    <cellStyle name="Nota 3 8 3 3 2 2 3" xfId="20888"/>
    <cellStyle name="Nota 3 8 3 3 2 3" xfId="5661"/>
    <cellStyle name="Nota 3 8 3 3 2 3 2" xfId="19179"/>
    <cellStyle name="Nota 3 8 3 3 2 4" xfId="9633"/>
    <cellStyle name="Nota 3 8 3 3 2 5" xfId="17447"/>
    <cellStyle name="Nota 3 8 3 3 3" xfId="3924"/>
    <cellStyle name="Nota 3 8 3 3 3 2" xfId="7215"/>
    <cellStyle name="Nota 3 8 3 3 3 2 2" xfId="11341"/>
    <cellStyle name="Nota 3 8 3 3 3 2 3" xfId="20733"/>
    <cellStyle name="Nota 3 8 3 3 3 3" xfId="5506"/>
    <cellStyle name="Nota 3 8 3 3 3 3 2" xfId="19024"/>
    <cellStyle name="Nota 3 8 3 3 3 4" xfId="9847"/>
    <cellStyle name="Nota 3 8 3 3 3 5" xfId="14067"/>
    <cellStyle name="Nota 3 8 3 3 4" xfId="4307"/>
    <cellStyle name="Nota 3 8 3 3 4 2" xfId="8186"/>
    <cellStyle name="Nota 3 8 3 3 4 2 2" xfId="12154"/>
    <cellStyle name="Nota 3 8 3 3 4 2 3" xfId="21704"/>
    <cellStyle name="Nota 3 8 3 3 4 3" xfId="6478"/>
    <cellStyle name="Nota 3 8 3 3 4 3 2" xfId="19996"/>
    <cellStyle name="Nota 3 8 3 3 4 4" xfId="10025"/>
    <cellStyle name="Nota 3 8 3 3 4 5" xfId="13698"/>
    <cellStyle name="Nota 3 8 3 3 5" xfId="4689"/>
    <cellStyle name="Nota 3 8 3 3 5 2" xfId="8418"/>
    <cellStyle name="Nota 3 8 3 3 5 2 2" xfId="12386"/>
    <cellStyle name="Nota 3 8 3 3 5 2 3" xfId="21936"/>
    <cellStyle name="Nota 3 8 3 3 5 3" xfId="6710"/>
    <cellStyle name="Nota 3 8 3 3 5 3 2" xfId="20228"/>
    <cellStyle name="Nota 3 8 3 3 5 4" xfId="10202"/>
    <cellStyle name="Nota 3 8 3 3 5 5" xfId="13316"/>
    <cellStyle name="Nota 3 8 3 3 6" xfId="6942"/>
    <cellStyle name="Nota 3 8 3 3 6 2" xfId="8650"/>
    <cellStyle name="Nota 3 8 3 3 6 2 2" xfId="12618"/>
    <cellStyle name="Nota 3 8 3 3 6 2 3" xfId="22168"/>
    <cellStyle name="Nota 3 8 3 3 6 3" xfId="11076"/>
    <cellStyle name="Nota 3 8 3 3 6 4" xfId="20460"/>
    <cellStyle name="Nota 3 8 3 3 7" xfId="5930"/>
    <cellStyle name="Nota 3 8 3 3 7 2" xfId="10671"/>
    <cellStyle name="Nota 3 8 3 3 7 3" xfId="19448"/>
    <cellStyle name="Nota 3 8 3 3 8" xfId="7638"/>
    <cellStyle name="Nota 3 8 3 3 8 2" xfId="11659"/>
    <cellStyle name="Nota 3 8 3 3 8 3" xfId="21156"/>
    <cellStyle name="Nota 3 8 3 3 9" xfId="5026"/>
    <cellStyle name="Nota 3 8 3 3 9 2" xfId="12993"/>
    <cellStyle name="Nota 3 8 3 4" xfId="3066"/>
    <cellStyle name="Nota 3 8 3 4 2" xfId="3453"/>
    <cellStyle name="Nota 3 8 3 4 2 2" xfId="15559"/>
    <cellStyle name="Nota 3 8 3 4 3" xfId="3836"/>
    <cellStyle name="Nota 3 8 3 4 3 2" xfId="14187"/>
    <cellStyle name="Nota 3 8 3 4 4" xfId="4219"/>
    <cellStyle name="Nota 3 8 3 4 4 2" xfId="13786"/>
    <cellStyle name="Nota 3 8 3 4 5" xfId="4601"/>
    <cellStyle name="Nota 3 8 3 4 5 2" xfId="13404"/>
    <cellStyle name="Nota 3 8 3 4 6" xfId="5798"/>
    <cellStyle name="Nota 3 8 3 4 6 2" xfId="19316"/>
    <cellStyle name="Nota 3 8 3 4 7" xfId="9206"/>
    <cellStyle name="Nota 3 8 3 4 8" xfId="16500"/>
    <cellStyle name="Nota 3 8 3 5" xfId="2862"/>
    <cellStyle name="Nota 3 8 3 5 2" xfId="7506"/>
    <cellStyle name="Nota 3 8 3 5 2 2" xfId="21024"/>
    <cellStyle name="Nota 3 8 3 5 3" xfId="9015"/>
    <cellStyle name="Nota 3 8 3 5 4" xfId="18759"/>
    <cellStyle name="Nota 3 8 3 6" xfId="8819"/>
    <cellStyle name="Nota 3 8 4" xfId="2952"/>
    <cellStyle name="Nota 3 8 4 10" xfId="9104"/>
    <cellStyle name="Nota 3 8 4 11" xfId="16882"/>
    <cellStyle name="Nota 3 8 4 2" xfId="3339"/>
    <cellStyle name="Nota 3 8 4 2 2" xfId="7431"/>
    <cellStyle name="Nota 3 8 4 2 2 2" xfId="11492"/>
    <cellStyle name="Nota 3 8 4 2 2 3" xfId="20949"/>
    <cellStyle name="Nota 3 8 4 2 3" xfId="5722"/>
    <cellStyle name="Nota 3 8 4 2 3 2" xfId="19240"/>
    <cellStyle name="Nota 3 8 4 2 4" xfId="9469"/>
    <cellStyle name="Nota 3 8 4 2 5" xfId="17298"/>
    <cellStyle name="Nota 3 8 4 3" xfId="3722"/>
    <cellStyle name="Nota 3 8 4 3 2" xfId="7095"/>
    <cellStyle name="Nota 3 8 4 3 2 2" xfId="11229"/>
    <cellStyle name="Nota 3 8 4 3 2 3" xfId="20613"/>
    <cellStyle name="Nota 3 8 4 3 3" xfId="5386"/>
    <cellStyle name="Nota 3 8 4 3 3 2" xfId="18904"/>
    <cellStyle name="Nota 3 8 4 3 4" xfId="9784"/>
    <cellStyle name="Nota 3 8 4 3 5" xfId="15017"/>
    <cellStyle name="Nota 3 8 4 4" xfId="4105"/>
    <cellStyle name="Nota 3 8 4 4 2" xfId="8226"/>
    <cellStyle name="Nota 3 8 4 4 2 2" xfId="12194"/>
    <cellStyle name="Nota 3 8 4 4 2 3" xfId="21744"/>
    <cellStyle name="Nota 3 8 4 4 3" xfId="6518"/>
    <cellStyle name="Nota 3 8 4 4 3 2" xfId="20036"/>
    <cellStyle name="Nota 3 8 4 4 4" xfId="9962"/>
    <cellStyle name="Nota 3 8 4 4 5" xfId="13889"/>
    <cellStyle name="Nota 3 8 4 5" xfId="4487"/>
    <cellStyle name="Nota 3 8 4 5 2" xfId="8458"/>
    <cellStyle name="Nota 3 8 4 5 2 2" xfId="12426"/>
    <cellStyle name="Nota 3 8 4 5 2 3" xfId="21976"/>
    <cellStyle name="Nota 3 8 4 5 3" xfId="6750"/>
    <cellStyle name="Nota 3 8 4 5 3 2" xfId="20268"/>
    <cellStyle name="Nota 3 8 4 5 4" xfId="10139"/>
    <cellStyle name="Nota 3 8 4 5 5" xfId="13518"/>
    <cellStyle name="Nota 3 8 4 6" xfId="6982"/>
    <cellStyle name="Nota 3 8 4 6 2" xfId="8690"/>
    <cellStyle name="Nota 3 8 4 6 2 2" xfId="12658"/>
    <cellStyle name="Nota 3 8 4 6 2 3" xfId="22208"/>
    <cellStyle name="Nota 3 8 4 6 3" xfId="11116"/>
    <cellStyle name="Nota 3 8 4 6 4" xfId="20500"/>
    <cellStyle name="Nota 3 8 4 7" xfId="5970"/>
    <cellStyle name="Nota 3 8 4 7 2" xfId="10711"/>
    <cellStyle name="Nota 3 8 4 7 3" xfId="19488"/>
    <cellStyle name="Nota 3 8 4 8" xfId="7678"/>
    <cellStyle name="Nota 3 8 4 8 2" xfId="11699"/>
    <cellStyle name="Nota 3 8 4 8 3" xfId="21196"/>
    <cellStyle name="Nota 3 8 4 9" xfId="5163"/>
    <cellStyle name="Nota 3 8 4 9 2" xfId="12919"/>
    <cellStyle name="Nota 3 8 5" xfId="3179"/>
    <cellStyle name="Nota 3 8 5 10" xfId="9309"/>
    <cellStyle name="Nota 3 8 5 11" xfId="14298"/>
    <cellStyle name="Nota 3 8 5 2" xfId="3566"/>
    <cellStyle name="Nota 3 8 5 2 2" xfId="7399"/>
    <cellStyle name="Nota 3 8 5 2 2 2" xfId="11478"/>
    <cellStyle name="Nota 3 8 5 2 2 3" xfId="20917"/>
    <cellStyle name="Nota 3 8 5 2 3" xfId="5690"/>
    <cellStyle name="Nota 3 8 5 2 3 2" xfId="19208"/>
    <cellStyle name="Nota 3 8 5 2 4" xfId="9658"/>
    <cellStyle name="Nota 3 8 5 2 5" xfId="18710"/>
    <cellStyle name="Nota 3 8 5 3" xfId="3949"/>
    <cellStyle name="Nota 3 8 5 3 2" xfId="7860"/>
    <cellStyle name="Nota 3 8 5 3 2 2" xfId="11858"/>
    <cellStyle name="Nota 3 8 5 3 2 3" xfId="21378"/>
    <cellStyle name="Nota 3 8 5 3 3" xfId="6152"/>
    <cellStyle name="Nota 3 8 5 3 3 2" xfId="19670"/>
    <cellStyle name="Nota 3 8 5 3 4" xfId="9872"/>
    <cellStyle name="Nota 3 8 5 3 5" xfId="14042"/>
    <cellStyle name="Nota 3 8 5 4" xfId="4332"/>
    <cellStyle name="Nota 3 8 5 4 2" xfId="8161"/>
    <cellStyle name="Nota 3 8 5 4 2 2" xfId="12129"/>
    <cellStyle name="Nota 3 8 5 4 2 3" xfId="21679"/>
    <cellStyle name="Nota 3 8 5 4 3" xfId="6453"/>
    <cellStyle name="Nota 3 8 5 4 3 2" xfId="19971"/>
    <cellStyle name="Nota 3 8 5 4 4" xfId="10050"/>
    <cellStyle name="Nota 3 8 5 4 5" xfId="13673"/>
    <cellStyle name="Nota 3 8 5 5" xfId="4714"/>
    <cellStyle name="Nota 3 8 5 5 2" xfId="8393"/>
    <cellStyle name="Nota 3 8 5 5 2 2" xfId="12361"/>
    <cellStyle name="Nota 3 8 5 5 2 3" xfId="21911"/>
    <cellStyle name="Nota 3 8 5 5 3" xfId="6685"/>
    <cellStyle name="Nota 3 8 5 5 3 2" xfId="20203"/>
    <cellStyle name="Nota 3 8 5 5 4" xfId="10227"/>
    <cellStyle name="Nota 3 8 5 5 5" xfId="13291"/>
    <cellStyle name="Nota 3 8 5 6" xfId="6917"/>
    <cellStyle name="Nota 3 8 5 6 2" xfId="8625"/>
    <cellStyle name="Nota 3 8 5 6 2 2" xfId="12593"/>
    <cellStyle name="Nota 3 8 5 6 2 3" xfId="22143"/>
    <cellStyle name="Nota 3 8 5 6 3" xfId="11051"/>
    <cellStyle name="Nota 3 8 5 6 4" xfId="20435"/>
    <cellStyle name="Nota 3 8 5 7" xfId="5905"/>
    <cellStyle name="Nota 3 8 5 7 2" xfId="10646"/>
    <cellStyle name="Nota 3 8 5 7 3" xfId="19423"/>
    <cellStyle name="Nota 3 8 5 8" xfId="7613"/>
    <cellStyle name="Nota 3 8 5 8 2" xfId="11634"/>
    <cellStyle name="Nota 3 8 5 8 3" xfId="21131"/>
    <cellStyle name="Nota 3 8 5 9" xfId="5000"/>
    <cellStyle name="Nota 3 8 5 9 2" xfId="13019"/>
    <cellStyle name="Nota 3 8 6" xfId="3023"/>
    <cellStyle name="Nota 3 8 6 2" xfId="3410"/>
    <cellStyle name="Nota 3 8 6 2 2" xfId="7912"/>
    <cellStyle name="Nota 3 8 6 2 2 2" xfId="21430"/>
    <cellStyle name="Nota 3 8 6 2 3" xfId="9528"/>
    <cellStyle name="Nota 3 8 6 2 4" xfId="17117"/>
    <cellStyle name="Nota 3 8 6 3" xfId="3793"/>
    <cellStyle name="Nota 3 8 6 3 2" xfId="15235"/>
    <cellStyle name="Nota 3 8 6 4" xfId="4176"/>
    <cellStyle name="Nota 3 8 6 4 2" xfId="13829"/>
    <cellStyle name="Nota 3 8 6 5" xfId="4558"/>
    <cellStyle name="Nota 3 8 6 5 2" xfId="13447"/>
    <cellStyle name="Nota 3 8 6 6" xfId="6204"/>
    <cellStyle name="Nota 3 8 6 6 2" xfId="19722"/>
    <cellStyle name="Nota 3 8 6 7" xfId="9165"/>
    <cellStyle name="Nota 3 8 6 8" xfId="16923"/>
    <cellStyle name="Nota 3 8 7" xfId="5350"/>
    <cellStyle name="Nota 3 8 7 2" xfId="5065"/>
    <cellStyle name="Nota 3 8 7 2 2" xfId="10318"/>
    <cellStyle name="Nota 3 8 7 2 3" xfId="12812"/>
    <cellStyle name="Nota 3 8 7 3" xfId="10428"/>
    <cellStyle name="Nota 3 8 7 4" xfId="18868"/>
    <cellStyle name="Nota 3 8 8" xfId="5626"/>
    <cellStyle name="Nota 3 8 8 2" xfId="7335"/>
    <cellStyle name="Nota 3 8 8 2 2" xfId="11423"/>
    <cellStyle name="Nota 3 8 8 2 3" xfId="20853"/>
    <cellStyle name="Nota 3 8 8 3" xfId="10501"/>
    <cellStyle name="Nota 3 8 8 4" xfId="19144"/>
    <cellStyle name="Nota 3 8 9" xfId="5451"/>
    <cellStyle name="Nota 3 8 9 2" xfId="7160"/>
    <cellStyle name="Nota 3 8 9 2 2" xfId="11291"/>
    <cellStyle name="Nota 3 8 9 2 3" xfId="20678"/>
    <cellStyle name="Nota 3 8 9 3" xfId="10465"/>
    <cellStyle name="Nota 3 8 9 4" xfId="18969"/>
    <cellStyle name="Nota 3 9" xfId="3007"/>
    <cellStyle name="Nota 3 9 2" xfId="3394"/>
    <cellStyle name="Nota 3 9 2 2" xfId="15464"/>
    <cellStyle name="Nota 3 9 3" xfId="3777"/>
    <cellStyle name="Nota 3 9 3 2" xfId="15277"/>
    <cellStyle name="Nota 3 9 4" xfId="4160"/>
    <cellStyle name="Nota 3 9 4 2" xfId="13845"/>
    <cellStyle name="Nota 3 9 5" xfId="4542"/>
    <cellStyle name="Nota 3 9 5 2" xfId="13463"/>
    <cellStyle name="Nota 3 9 6" xfId="14997"/>
    <cellStyle name="Nota 4" xfId="2302"/>
    <cellStyle name="Note" xfId="1554"/>
    <cellStyle name="Note 2" xfId="2621"/>
    <cellStyle name="Note 2 10" xfId="5255"/>
    <cellStyle name="Note 2 10 2" xfId="10395"/>
    <cellStyle name="Note 2 10 3" xfId="12839"/>
    <cellStyle name="Note 2 11" xfId="5044"/>
    <cellStyle name="Note 2 11 2" xfId="10306"/>
    <cellStyle name="Note 2 11 3" xfId="14106"/>
    <cellStyle name="Note 2 12" xfId="4850"/>
    <cellStyle name="Note 2 12 2" xfId="13156"/>
    <cellStyle name="Note 2 13" xfId="8784"/>
    <cellStyle name="Note 2 2" xfId="2710"/>
    <cellStyle name="Note 2 2 10" xfId="7486"/>
    <cellStyle name="Note 2 2 10 2" xfId="11540"/>
    <cellStyle name="Note 2 2 10 3" xfId="21004"/>
    <cellStyle name="Note 2 2 11" xfId="4903"/>
    <cellStyle name="Note 2 2 11 2" xfId="13114"/>
    <cellStyle name="Note 2 2 12" xfId="8865"/>
    <cellStyle name="Note 2 2 13" xfId="15522"/>
    <cellStyle name="Note 2 2 2" xfId="2762"/>
    <cellStyle name="Note 2 2 2 2" xfId="2985"/>
    <cellStyle name="Note 2 2 2 2 10" xfId="9137"/>
    <cellStyle name="Note 2 2 2 2 11" xfId="18745"/>
    <cellStyle name="Note 2 2 2 2 2" xfId="3372"/>
    <cellStyle name="Note 2 2 2 2 2 2" xfId="7950"/>
    <cellStyle name="Note 2 2 2 2 2 2 2" xfId="11926"/>
    <cellStyle name="Note 2 2 2 2 2 2 3" xfId="21468"/>
    <cellStyle name="Note 2 2 2 2 2 3" xfId="6242"/>
    <cellStyle name="Note 2 2 2 2 2 3 2" xfId="19760"/>
    <cellStyle name="Note 2 2 2 2 2 4" xfId="9502"/>
    <cellStyle name="Note 2 2 2 2 2 5" xfId="16357"/>
    <cellStyle name="Note 2 2 2 2 3" xfId="3755"/>
    <cellStyle name="Note 2 2 2 2 3 2" xfId="7913"/>
    <cellStyle name="Note 2 2 2 2 3 2 2" xfId="11891"/>
    <cellStyle name="Note 2 2 2 2 3 2 3" xfId="21431"/>
    <cellStyle name="Note 2 2 2 2 3 3" xfId="6205"/>
    <cellStyle name="Note 2 2 2 2 3 3 2" xfId="19723"/>
    <cellStyle name="Note 2 2 2 2 3 4" xfId="9817"/>
    <cellStyle name="Note 2 2 2 2 3 5" xfId="16688"/>
    <cellStyle name="Note 2 2 2 2 4" xfId="4138"/>
    <cellStyle name="Note 2 2 2 2 4 2" xfId="8257"/>
    <cellStyle name="Note 2 2 2 2 4 2 2" xfId="12225"/>
    <cellStyle name="Note 2 2 2 2 4 2 3" xfId="21775"/>
    <cellStyle name="Note 2 2 2 2 4 3" xfId="6549"/>
    <cellStyle name="Note 2 2 2 2 4 3 2" xfId="20067"/>
    <cellStyle name="Note 2 2 2 2 4 4" xfId="9995"/>
    <cellStyle name="Note 2 2 2 2 4 5" xfId="13859"/>
    <cellStyle name="Note 2 2 2 2 5" xfId="4520"/>
    <cellStyle name="Note 2 2 2 2 5 2" xfId="8489"/>
    <cellStyle name="Note 2 2 2 2 5 2 2" xfId="12457"/>
    <cellStyle name="Note 2 2 2 2 5 2 3" xfId="22007"/>
    <cellStyle name="Note 2 2 2 2 5 3" xfId="6781"/>
    <cellStyle name="Note 2 2 2 2 5 3 2" xfId="20299"/>
    <cellStyle name="Note 2 2 2 2 5 4" xfId="10172"/>
    <cellStyle name="Note 2 2 2 2 5 5" xfId="13485"/>
    <cellStyle name="Note 2 2 2 2 6" xfId="7013"/>
    <cellStyle name="Note 2 2 2 2 6 2" xfId="8721"/>
    <cellStyle name="Note 2 2 2 2 6 2 2" xfId="12689"/>
    <cellStyle name="Note 2 2 2 2 6 2 3" xfId="22239"/>
    <cellStyle name="Note 2 2 2 2 6 3" xfId="11147"/>
    <cellStyle name="Note 2 2 2 2 6 4" xfId="20531"/>
    <cellStyle name="Note 2 2 2 2 7" xfId="6001"/>
    <cellStyle name="Note 2 2 2 2 7 2" xfId="10742"/>
    <cellStyle name="Note 2 2 2 2 7 3" xfId="19519"/>
    <cellStyle name="Note 2 2 2 2 8" xfId="7709"/>
    <cellStyle name="Note 2 2 2 2 8 2" xfId="11730"/>
    <cellStyle name="Note 2 2 2 2 8 3" xfId="21227"/>
    <cellStyle name="Note 2 2 2 2 9" xfId="5195"/>
    <cellStyle name="Note 2 2 2 2 9 2" xfId="12887"/>
    <cellStyle name="Note 2 2 2 3" xfId="3252"/>
    <cellStyle name="Note 2 2 2 3 10" xfId="9382"/>
    <cellStyle name="Note 2 2 2 3 11" xfId="15567"/>
    <cellStyle name="Note 2 2 2 3 2" xfId="3639"/>
    <cellStyle name="Note 2 2 2 3 2 2" xfId="8000"/>
    <cellStyle name="Note 2 2 2 3 2 2 2" xfId="11976"/>
    <cellStyle name="Note 2 2 2 3 2 2 3" xfId="21518"/>
    <cellStyle name="Note 2 2 2 3 2 3" xfId="6292"/>
    <cellStyle name="Note 2 2 2 3 2 3 2" xfId="19810"/>
    <cellStyle name="Note 2 2 2 3 2 4" xfId="9731"/>
    <cellStyle name="Note 2 2 2 3 2 5" xfId="16886"/>
    <cellStyle name="Note 2 2 2 3 3" xfId="4022"/>
    <cellStyle name="Note 2 2 2 3 3 2" xfId="5059"/>
    <cellStyle name="Note 2 2 2 3 3 2 2" xfId="10312"/>
    <cellStyle name="Note 2 2 2 3 3 2 3" xfId="12816"/>
    <cellStyle name="Note 2 2 2 3 3 3" xfId="5356"/>
    <cellStyle name="Note 2 2 2 3 3 3 2" xfId="18874"/>
    <cellStyle name="Note 2 2 2 3 3 4" xfId="9941"/>
    <cellStyle name="Note 2 2 2 3 3 5" xfId="13969"/>
    <cellStyle name="Note 2 2 2 3 4" xfId="4405"/>
    <cellStyle name="Note 2 2 2 3 4 2" xfId="8307"/>
    <cellStyle name="Note 2 2 2 3 4 2 2" xfId="12275"/>
    <cellStyle name="Note 2 2 2 3 4 2 3" xfId="21825"/>
    <cellStyle name="Note 2 2 2 3 4 3" xfId="6599"/>
    <cellStyle name="Note 2 2 2 3 4 3 2" xfId="20117"/>
    <cellStyle name="Note 2 2 2 3 4 4" xfId="10119"/>
    <cellStyle name="Note 2 2 2 3 4 5" xfId="13600"/>
    <cellStyle name="Note 2 2 2 3 5" xfId="4787"/>
    <cellStyle name="Note 2 2 2 3 5 2" xfId="8539"/>
    <cellStyle name="Note 2 2 2 3 5 2 2" xfId="12507"/>
    <cellStyle name="Note 2 2 2 3 5 2 3" xfId="22057"/>
    <cellStyle name="Note 2 2 2 3 5 3" xfId="6831"/>
    <cellStyle name="Note 2 2 2 3 5 3 2" xfId="20349"/>
    <cellStyle name="Note 2 2 2 3 5 4" xfId="10296"/>
    <cellStyle name="Note 2 2 2 3 5 5" xfId="13218"/>
    <cellStyle name="Note 2 2 2 3 6" xfId="7063"/>
    <cellStyle name="Note 2 2 2 3 6 2" xfId="8771"/>
    <cellStyle name="Note 2 2 2 3 6 2 2" xfId="12739"/>
    <cellStyle name="Note 2 2 2 3 6 2 3" xfId="22289"/>
    <cellStyle name="Note 2 2 2 3 6 3" xfId="11197"/>
    <cellStyle name="Note 2 2 2 3 6 4" xfId="20581"/>
    <cellStyle name="Note 2 2 2 3 7" xfId="6051"/>
    <cellStyle name="Note 2 2 2 3 7 2" xfId="10792"/>
    <cellStyle name="Note 2 2 2 3 7 3" xfId="19569"/>
    <cellStyle name="Note 2 2 2 3 8" xfId="7759"/>
    <cellStyle name="Note 2 2 2 3 8 2" xfId="11780"/>
    <cellStyle name="Note 2 2 2 3 8 3" xfId="21277"/>
    <cellStyle name="Note 2 2 2 3 9" xfId="5245"/>
    <cellStyle name="Note 2 2 2 3 9 2" xfId="12849"/>
    <cellStyle name="Note 2 2 2 4" xfId="3309"/>
    <cellStyle name="Note 2 2 2 4 2" xfId="3696"/>
    <cellStyle name="Note 2 2 2 4 2 2" xfId="15600"/>
    <cellStyle name="Note 2 2 2 4 3" xfId="4079"/>
    <cellStyle name="Note 2 2 2 4 3 2" xfId="13915"/>
    <cellStyle name="Note 2 2 2 4 4" xfId="4462"/>
    <cellStyle name="Note 2 2 2 4 4 2" xfId="13543"/>
    <cellStyle name="Note 2 2 2 4 5" xfId="4844"/>
    <cellStyle name="Note 2 2 2 4 5 2" xfId="13162"/>
    <cellStyle name="Note 2 2 2 4 6" xfId="5841"/>
    <cellStyle name="Note 2 2 2 4 6 2" xfId="19359"/>
    <cellStyle name="Note 2 2 2 4 7" xfId="9439"/>
    <cellStyle name="Note 2 2 2 4 8" xfId="14448"/>
    <cellStyle name="Note 2 2 2 5" xfId="2927"/>
    <cellStyle name="Note 2 2 2 5 2" xfId="7549"/>
    <cellStyle name="Note 2 2 2 5 2 2" xfId="21067"/>
    <cellStyle name="Note 2 2 2 5 3" xfId="9079"/>
    <cellStyle name="Note 2 2 2 5 4" xfId="15737"/>
    <cellStyle name="Note 2 2 2 6" xfId="8917"/>
    <cellStyle name="Note 2 2 3" xfId="2635"/>
    <cellStyle name="Note 2 2 3 2" xfId="2937"/>
    <cellStyle name="Note 2 2 3 2 10" xfId="9089"/>
    <cellStyle name="Note 2 2 3 2 11" xfId="14632"/>
    <cellStyle name="Note 2 2 3 2 2" xfId="3324"/>
    <cellStyle name="Note 2 2 3 2 2 2" xfId="7295"/>
    <cellStyle name="Note 2 2 3 2 2 2 2" xfId="11400"/>
    <cellStyle name="Note 2 2 3 2 2 2 3" xfId="20813"/>
    <cellStyle name="Note 2 2 3 2 2 3" xfId="5586"/>
    <cellStyle name="Note 2 2 3 2 2 3 2" xfId="19104"/>
    <cellStyle name="Note 2 2 3 2 2 4" xfId="9454"/>
    <cellStyle name="Note 2 2 3 2 2 5" xfId="17163"/>
    <cellStyle name="Note 2 2 3 2 3" xfId="3707"/>
    <cellStyle name="Note 2 2 3 2 3 2" xfId="7768"/>
    <cellStyle name="Note 2 2 3 2 3 2 2" xfId="11789"/>
    <cellStyle name="Note 2 2 3 2 3 2 3" xfId="21286"/>
    <cellStyle name="Note 2 2 3 2 3 3" xfId="6060"/>
    <cellStyle name="Note 2 2 3 2 3 3 2" xfId="19578"/>
    <cellStyle name="Note 2 2 3 2 3 4" xfId="9769"/>
    <cellStyle name="Note 2 2 3 2 3 5" xfId="14919"/>
    <cellStyle name="Note 2 2 3 2 4" xfId="4090"/>
    <cellStyle name="Note 2 2 3 2 4 2" xfId="8211"/>
    <cellStyle name="Note 2 2 3 2 4 2 2" xfId="12179"/>
    <cellStyle name="Note 2 2 3 2 4 2 3" xfId="21729"/>
    <cellStyle name="Note 2 2 3 2 4 3" xfId="6503"/>
    <cellStyle name="Note 2 2 3 2 4 3 2" xfId="20021"/>
    <cellStyle name="Note 2 2 3 2 4 4" xfId="9947"/>
    <cellStyle name="Note 2 2 3 2 4 5" xfId="13904"/>
    <cellStyle name="Note 2 2 3 2 5" xfId="4472"/>
    <cellStyle name="Note 2 2 3 2 5 2" xfId="8443"/>
    <cellStyle name="Note 2 2 3 2 5 2 2" xfId="12411"/>
    <cellStyle name="Note 2 2 3 2 5 2 3" xfId="21961"/>
    <cellStyle name="Note 2 2 3 2 5 3" xfId="6735"/>
    <cellStyle name="Note 2 2 3 2 5 3 2" xfId="20253"/>
    <cellStyle name="Note 2 2 3 2 5 4" xfId="10124"/>
    <cellStyle name="Note 2 2 3 2 5 5" xfId="13533"/>
    <cellStyle name="Note 2 2 3 2 6" xfId="6967"/>
    <cellStyle name="Note 2 2 3 2 6 2" xfId="8675"/>
    <cellStyle name="Note 2 2 3 2 6 2 2" xfId="12643"/>
    <cellStyle name="Note 2 2 3 2 6 2 3" xfId="22193"/>
    <cellStyle name="Note 2 2 3 2 6 3" xfId="11101"/>
    <cellStyle name="Note 2 2 3 2 6 4" xfId="20485"/>
    <cellStyle name="Note 2 2 3 2 7" xfId="5955"/>
    <cellStyle name="Note 2 2 3 2 7 2" xfId="10696"/>
    <cellStyle name="Note 2 2 3 2 7 3" xfId="19473"/>
    <cellStyle name="Note 2 2 3 2 8" xfId="7663"/>
    <cellStyle name="Note 2 2 3 2 8 2" xfId="11684"/>
    <cellStyle name="Note 2 2 3 2 8 3" xfId="21181"/>
    <cellStyle name="Note 2 2 3 2 9" xfId="5146"/>
    <cellStyle name="Note 2 2 3 2 9 2" xfId="12924"/>
    <cellStyle name="Note 2 2 3 3" xfId="3127"/>
    <cellStyle name="Note 2 2 3 3 10" xfId="9257"/>
    <cellStyle name="Note 2 2 3 3 11" xfId="15288"/>
    <cellStyle name="Note 2 2 3 3 2" xfId="3514"/>
    <cellStyle name="Note 2 2 3 3 2 2" xfId="7375"/>
    <cellStyle name="Note 2 2 3 3 2 2 2" xfId="11461"/>
    <cellStyle name="Note 2 2 3 3 2 2 3" xfId="20893"/>
    <cellStyle name="Note 2 2 3 3 2 3" xfId="5666"/>
    <cellStyle name="Note 2 2 3 3 2 3 2" xfId="19184"/>
    <cellStyle name="Note 2 2 3 3 2 4" xfId="9606"/>
    <cellStyle name="Note 2 2 3 3 2 5" xfId="16040"/>
    <cellStyle name="Note 2 2 3 3 3" xfId="3897"/>
    <cellStyle name="Note 2 2 3 3 3 2" xfId="7108"/>
    <cellStyle name="Note 2 2 3 3 3 2 2" xfId="11242"/>
    <cellStyle name="Note 2 2 3 3 3 2 3" xfId="20626"/>
    <cellStyle name="Note 2 2 3 3 3 3" xfId="5399"/>
    <cellStyle name="Note 2 2 3 3 3 3 2" xfId="18917"/>
    <cellStyle name="Note 2 2 3 3 3 4" xfId="9820"/>
    <cellStyle name="Note 2 2 3 3 3 5" xfId="14104"/>
    <cellStyle name="Note 2 2 3 3 4" xfId="4280"/>
    <cellStyle name="Note 2 2 3 3 4 2" xfId="8201"/>
    <cellStyle name="Note 2 2 3 3 4 2 2" xfId="12169"/>
    <cellStyle name="Note 2 2 3 3 4 2 3" xfId="21719"/>
    <cellStyle name="Note 2 2 3 3 4 3" xfId="6493"/>
    <cellStyle name="Note 2 2 3 3 4 3 2" xfId="20011"/>
    <cellStyle name="Note 2 2 3 3 4 4" xfId="9998"/>
    <cellStyle name="Note 2 2 3 3 4 5" xfId="13725"/>
    <cellStyle name="Note 2 2 3 3 5" xfId="4662"/>
    <cellStyle name="Note 2 2 3 3 5 2" xfId="8433"/>
    <cellStyle name="Note 2 2 3 3 5 2 2" xfId="12401"/>
    <cellStyle name="Note 2 2 3 3 5 2 3" xfId="21951"/>
    <cellStyle name="Note 2 2 3 3 5 3" xfId="6725"/>
    <cellStyle name="Note 2 2 3 3 5 3 2" xfId="20243"/>
    <cellStyle name="Note 2 2 3 3 5 4" xfId="10175"/>
    <cellStyle name="Note 2 2 3 3 5 5" xfId="13343"/>
    <cellStyle name="Note 2 2 3 3 6" xfId="6957"/>
    <cellStyle name="Note 2 2 3 3 6 2" xfId="8665"/>
    <cellStyle name="Note 2 2 3 3 6 2 2" xfId="12633"/>
    <cellStyle name="Note 2 2 3 3 6 2 3" xfId="22183"/>
    <cellStyle name="Note 2 2 3 3 6 3" xfId="11091"/>
    <cellStyle name="Note 2 2 3 3 6 4" xfId="20475"/>
    <cellStyle name="Note 2 2 3 3 7" xfId="5945"/>
    <cellStyle name="Note 2 2 3 3 7 2" xfId="10686"/>
    <cellStyle name="Note 2 2 3 3 7 3" xfId="19463"/>
    <cellStyle name="Note 2 2 3 3 8" xfId="7653"/>
    <cellStyle name="Note 2 2 3 3 8 2" xfId="11674"/>
    <cellStyle name="Note 2 2 3 3 8 3" xfId="21171"/>
    <cellStyle name="Note 2 2 3 3 9" xfId="5041"/>
    <cellStyle name="Note 2 2 3 3 9 2" xfId="12978"/>
    <cellStyle name="Note 2 2 3 4" xfId="3075"/>
    <cellStyle name="Note 2 2 3 4 2" xfId="3462"/>
    <cellStyle name="Note 2 2 3 4 2 2" xfId="14734"/>
    <cellStyle name="Note 2 2 3 4 3" xfId="3845"/>
    <cellStyle name="Note 2 2 3 4 3 2" xfId="14180"/>
    <cellStyle name="Note 2 2 3 4 4" xfId="4228"/>
    <cellStyle name="Note 2 2 3 4 4 2" xfId="13777"/>
    <cellStyle name="Note 2 2 3 4 5" xfId="4610"/>
    <cellStyle name="Note 2 2 3 4 5 2" xfId="13395"/>
    <cellStyle name="Note 2 2 3 4 6" xfId="5758"/>
    <cellStyle name="Note 2 2 3 4 6 2" xfId="19276"/>
    <cellStyle name="Note 2 2 3 4 7" xfId="9215"/>
    <cellStyle name="Note 2 2 3 4 8" xfId="16684"/>
    <cellStyle name="Note 2 2 3 5" xfId="2835"/>
    <cellStyle name="Note 2 2 3 5 2" xfId="7467"/>
    <cellStyle name="Note 2 2 3 5 2 2" xfId="20985"/>
    <cellStyle name="Note 2 2 3 5 3" xfId="8988"/>
    <cellStyle name="Note 2 2 3 5 4" xfId="16596"/>
    <cellStyle name="Note 2 2 3 6" xfId="8792"/>
    <cellStyle name="Note 2 2 4" xfId="2961"/>
    <cellStyle name="Note 2 2 4 10" xfId="9113"/>
    <cellStyle name="Note 2 2 4 11" xfId="15065"/>
    <cellStyle name="Note 2 2 4 2" xfId="3348"/>
    <cellStyle name="Note 2 2 4 2 2" xfId="7346"/>
    <cellStyle name="Note 2 2 4 2 2 2" xfId="11432"/>
    <cellStyle name="Note 2 2 4 2 2 3" xfId="20864"/>
    <cellStyle name="Note 2 2 4 2 3" xfId="5637"/>
    <cellStyle name="Note 2 2 4 2 3 2" xfId="19155"/>
    <cellStyle name="Note 2 2 4 2 4" xfId="9478"/>
    <cellStyle name="Note 2 2 4 2 5" xfId="16894"/>
    <cellStyle name="Note 2 2 4 3" xfId="3731"/>
    <cellStyle name="Note 2 2 4 3 2" xfId="7209"/>
    <cellStyle name="Note 2 2 4 3 2 2" xfId="11335"/>
    <cellStyle name="Note 2 2 4 3 2 3" xfId="20727"/>
    <cellStyle name="Note 2 2 4 3 3" xfId="5500"/>
    <cellStyle name="Note 2 2 4 3 3 2" xfId="19018"/>
    <cellStyle name="Note 2 2 4 3 4" xfId="9793"/>
    <cellStyle name="Note 2 2 4 3 5" xfId="15316"/>
    <cellStyle name="Note 2 2 4 4" xfId="4114"/>
    <cellStyle name="Note 2 2 4 4 2" xfId="8122"/>
    <cellStyle name="Note 2 2 4 4 2 2" xfId="12090"/>
    <cellStyle name="Note 2 2 4 4 2 3" xfId="21640"/>
    <cellStyle name="Note 2 2 4 4 3" xfId="6414"/>
    <cellStyle name="Note 2 2 4 4 3 2" xfId="19932"/>
    <cellStyle name="Note 2 2 4 4 4" xfId="9971"/>
    <cellStyle name="Note 2 2 4 4 5" xfId="13880"/>
    <cellStyle name="Note 2 2 4 5" xfId="4496"/>
    <cellStyle name="Note 2 2 4 5 2" xfId="8354"/>
    <cellStyle name="Note 2 2 4 5 2 2" xfId="12322"/>
    <cellStyle name="Note 2 2 4 5 2 3" xfId="21872"/>
    <cellStyle name="Note 2 2 4 5 3" xfId="6646"/>
    <cellStyle name="Note 2 2 4 5 3 2" xfId="20164"/>
    <cellStyle name="Note 2 2 4 5 4" xfId="10148"/>
    <cellStyle name="Note 2 2 4 5 5" xfId="13509"/>
    <cellStyle name="Note 2 2 4 6" xfId="6878"/>
    <cellStyle name="Note 2 2 4 6 2" xfId="8586"/>
    <cellStyle name="Note 2 2 4 6 2 2" xfId="12554"/>
    <cellStyle name="Note 2 2 4 6 2 3" xfId="22104"/>
    <cellStyle name="Note 2 2 4 6 3" xfId="11012"/>
    <cellStyle name="Note 2 2 4 6 4" xfId="20396"/>
    <cellStyle name="Note 2 2 4 7" xfId="5866"/>
    <cellStyle name="Note 2 2 4 7 2" xfId="10607"/>
    <cellStyle name="Note 2 2 4 7 3" xfId="19384"/>
    <cellStyle name="Note 2 2 4 8" xfId="7574"/>
    <cellStyle name="Note 2 2 4 8 2" xfId="11595"/>
    <cellStyle name="Note 2 2 4 8 3" xfId="21092"/>
    <cellStyle name="Note 2 2 4 9" xfId="4956"/>
    <cellStyle name="Note 2 2 4 9 2" xfId="13063"/>
    <cellStyle name="Note 2 2 5" xfId="3200"/>
    <cellStyle name="Note 2 2 5 2" xfId="3587"/>
    <cellStyle name="Note 2 2 5 2 2" xfId="8020"/>
    <cellStyle name="Note 2 2 5 2 2 2" xfId="21538"/>
    <cellStyle name="Note 2 2 5 2 3" xfId="9679"/>
    <cellStyle name="Note 2 2 5 2 4" xfId="18575"/>
    <cellStyle name="Note 2 2 5 3" xfId="3970"/>
    <cellStyle name="Note 2 2 5 3 2" xfId="14021"/>
    <cellStyle name="Note 2 2 5 4" xfId="4353"/>
    <cellStyle name="Note 2 2 5 4 2" xfId="13652"/>
    <cellStyle name="Note 2 2 5 5" xfId="4735"/>
    <cellStyle name="Note 2 2 5 5 2" xfId="13270"/>
    <cellStyle name="Note 2 2 5 6" xfId="6312"/>
    <cellStyle name="Note 2 2 5 6 2" xfId="19830"/>
    <cellStyle name="Note 2 2 5 7" xfId="9330"/>
    <cellStyle name="Note 2 2 5 8" xfId="16785"/>
    <cellStyle name="Note 2 2 6" xfId="3018"/>
    <cellStyle name="Note 2 2 6 2" xfId="3405"/>
    <cellStyle name="Note 2 2 6 2 2" xfId="7867"/>
    <cellStyle name="Note 2 2 6 2 2 2" xfId="21385"/>
    <cellStyle name="Note 2 2 6 2 3" xfId="9524"/>
    <cellStyle name="Note 2 2 6 2 4" xfId="18750"/>
    <cellStyle name="Note 2 2 6 3" xfId="3788"/>
    <cellStyle name="Note 2 2 6 3 2" xfId="17162"/>
    <cellStyle name="Note 2 2 6 4" xfId="4171"/>
    <cellStyle name="Note 2 2 6 4 2" xfId="13834"/>
    <cellStyle name="Note 2 2 6 5" xfId="4553"/>
    <cellStyle name="Note 2 2 6 5 2" xfId="13452"/>
    <cellStyle name="Note 2 2 6 6" xfId="6159"/>
    <cellStyle name="Note 2 2 6 6 2" xfId="19677"/>
    <cellStyle name="Note 2 2 6 7" xfId="9161"/>
    <cellStyle name="Note 2 2 6 8" xfId="18448"/>
    <cellStyle name="Note 2 2 7" xfId="5320"/>
    <cellStyle name="Note 2 2 7 2" xfId="5142"/>
    <cellStyle name="Note 2 2 7 2 2" xfId="10381"/>
    <cellStyle name="Note 2 2 7 2 3" xfId="12928"/>
    <cellStyle name="Note 2 2 7 3" xfId="10422"/>
    <cellStyle name="Note 2 2 7 4" xfId="18838"/>
    <cellStyle name="Note 2 2 8" xfId="5430"/>
    <cellStyle name="Note 2 2 8 2" xfId="7139"/>
    <cellStyle name="Note 2 2 8 2 2" xfId="11273"/>
    <cellStyle name="Note 2 2 8 2 3" xfId="20657"/>
    <cellStyle name="Note 2 2 8 3" xfId="10447"/>
    <cellStyle name="Note 2 2 8 4" xfId="18948"/>
    <cellStyle name="Note 2 2 9" xfId="5777"/>
    <cellStyle name="Note 2 2 9 2" xfId="10553"/>
    <cellStyle name="Note 2 2 9 3" xfId="19295"/>
    <cellStyle name="Note 2 3" xfId="2723"/>
    <cellStyle name="Note 2 3 2" xfId="2968"/>
    <cellStyle name="Note 2 3 2 10" xfId="9120"/>
    <cellStyle name="Note 2 3 2 11" xfId="17385"/>
    <cellStyle name="Note 2 3 2 2" xfId="3355"/>
    <cellStyle name="Note 2 3 2 2 2" xfId="7932"/>
    <cellStyle name="Note 2 3 2 2 2 2" xfId="11908"/>
    <cellStyle name="Note 2 3 2 2 2 3" xfId="21450"/>
    <cellStyle name="Note 2 3 2 2 3" xfId="6224"/>
    <cellStyle name="Note 2 3 2 2 3 2" xfId="19742"/>
    <cellStyle name="Note 2 3 2 2 4" xfId="9485"/>
    <cellStyle name="Note 2 3 2 2 5" xfId="14275"/>
    <cellStyle name="Note 2 3 2 3" xfId="3738"/>
    <cellStyle name="Note 2 3 2 3 2" xfId="7214"/>
    <cellStyle name="Note 2 3 2 3 2 2" xfId="11340"/>
    <cellStyle name="Note 2 3 2 3 2 3" xfId="20732"/>
    <cellStyle name="Note 2 3 2 3 3" xfId="5505"/>
    <cellStyle name="Note 2 3 2 3 3 2" xfId="19023"/>
    <cellStyle name="Note 2 3 2 3 4" xfId="9800"/>
    <cellStyle name="Note 2 3 2 3 5" xfId="18730"/>
    <cellStyle name="Note 2 3 2 4" xfId="4121"/>
    <cellStyle name="Note 2 3 2 4 2" xfId="8239"/>
    <cellStyle name="Note 2 3 2 4 2 2" xfId="12207"/>
    <cellStyle name="Note 2 3 2 4 2 3" xfId="21757"/>
    <cellStyle name="Note 2 3 2 4 3" xfId="6531"/>
    <cellStyle name="Note 2 3 2 4 3 2" xfId="20049"/>
    <cellStyle name="Note 2 3 2 4 4" xfId="9978"/>
    <cellStyle name="Note 2 3 2 4 5" xfId="13876"/>
    <cellStyle name="Note 2 3 2 5" xfId="4503"/>
    <cellStyle name="Note 2 3 2 5 2" xfId="8471"/>
    <cellStyle name="Note 2 3 2 5 2 2" xfId="12439"/>
    <cellStyle name="Note 2 3 2 5 2 3" xfId="21989"/>
    <cellStyle name="Note 2 3 2 5 3" xfId="6763"/>
    <cellStyle name="Note 2 3 2 5 3 2" xfId="20281"/>
    <cellStyle name="Note 2 3 2 5 4" xfId="10155"/>
    <cellStyle name="Note 2 3 2 5 5" xfId="13502"/>
    <cellStyle name="Note 2 3 2 6" xfId="6995"/>
    <cellStyle name="Note 2 3 2 6 2" xfId="8703"/>
    <cellStyle name="Note 2 3 2 6 2 2" xfId="12671"/>
    <cellStyle name="Note 2 3 2 6 2 3" xfId="22221"/>
    <cellStyle name="Note 2 3 2 6 3" xfId="11129"/>
    <cellStyle name="Note 2 3 2 6 4" xfId="20513"/>
    <cellStyle name="Note 2 3 2 7" xfId="5983"/>
    <cellStyle name="Note 2 3 2 7 2" xfId="10724"/>
    <cellStyle name="Note 2 3 2 7 3" xfId="19501"/>
    <cellStyle name="Note 2 3 2 8" xfId="7691"/>
    <cellStyle name="Note 2 3 2 8 2" xfId="11712"/>
    <cellStyle name="Note 2 3 2 8 3" xfId="21209"/>
    <cellStyle name="Note 2 3 2 9" xfId="5177"/>
    <cellStyle name="Note 2 3 2 9 2" xfId="12905"/>
    <cellStyle name="Note 2 3 3" xfId="3213"/>
    <cellStyle name="Note 2 3 3 10" xfId="9343"/>
    <cellStyle name="Note 2 3 3 11" xfId="18581"/>
    <cellStyle name="Note 2 3 3 2" xfId="3600"/>
    <cellStyle name="Note 2 3 3 2 2" xfId="7961"/>
    <cellStyle name="Note 2 3 3 2 2 2" xfId="11937"/>
    <cellStyle name="Note 2 3 3 2 2 3" xfId="21479"/>
    <cellStyle name="Note 2 3 3 2 3" xfId="6253"/>
    <cellStyle name="Note 2 3 3 2 3 2" xfId="19771"/>
    <cellStyle name="Note 2 3 3 2 4" xfId="9692"/>
    <cellStyle name="Note 2 3 3 2 5" xfId="14428"/>
    <cellStyle name="Note 2 3 3 3" xfId="3983"/>
    <cellStyle name="Note 2 3 3 3 2" xfId="7098"/>
    <cellStyle name="Note 2 3 3 3 2 2" xfId="11232"/>
    <cellStyle name="Note 2 3 3 3 2 3" xfId="20616"/>
    <cellStyle name="Note 2 3 3 3 3" xfId="5389"/>
    <cellStyle name="Note 2 3 3 3 3 2" xfId="18907"/>
    <cellStyle name="Note 2 3 3 3 4" xfId="9902"/>
    <cellStyle name="Note 2 3 3 3 5" xfId="14008"/>
    <cellStyle name="Note 2 3 3 4" xfId="4366"/>
    <cellStyle name="Note 2 3 3 4 2" xfId="8268"/>
    <cellStyle name="Note 2 3 3 4 2 2" xfId="12236"/>
    <cellStyle name="Note 2 3 3 4 2 3" xfId="21786"/>
    <cellStyle name="Note 2 3 3 4 3" xfId="6560"/>
    <cellStyle name="Note 2 3 3 4 3 2" xfId="20078"/>
    <cellStyle name="Note 2 3 3 4 4" xfId="10080"/>
    <cellStyle name="Note 2 3 3 4 5" xfId="13639"/>
    <cellStyle name="Note 2 3 3 5" xfId="4748"/>
    <cellStyle name="Note 2 3 3 5 2" xfId="8500"/>
    <cellStyle name="Note 2 3 3 5 2 2" xfId="12468"/>
    <cellStyle name="Note 2 3 3 5 2 3" xfId="22018"/>
    <cellStyle name="Note 2 3 3 5 3" xfId="6792"/>
    <cellStyle name="Note 2 3 3 5 3 2" xfId="20310"/>
    <cellStyle name="Note 2 3 3 5 4" xfId="10257"/>
    <cellStyle name="Note 2 3 3 5 5" xfId="13257"/>
    <cellStyle name="Note 2 3 3 6" xfId="7024"/>
    <cellStyle name="Note 2 3 3 6 2" xfId="8732"/>
    <cellStyle name="Note 2 3 3 6 2 2" xfId="12700"/>
    <cellStyle name="Note 2 3 3 6 2 3" xfId="22250"/>
    <cellStyle name="Note 2 3 3 6 3" xfId="11158"/>
    <cellStyle name="Note 2 3 3 6 4" xfId="20542"/>
    <cellStyle name="Note 2 3 3 7" xfId="6012"/>
    <cellStyle name="Note 2 3 3 7 2" xfId="10753"/>
    <cellStyle name="Note 2 3 3 7 3" xfId="19530"/>
    <cellStyle name="Note 2 3 3 8" xfId="7720"/>
    <cellStyle name="Note 2 3 3 8 2" xfId="11741"/>
    <cellStyle name="Note 2 3 3 8 3" xfId="21238"/>
    <cellStyle name="Note 2 3 3 9" xfId="5206"/>
    <cellStyle name="Note 2 3 3 9 2" xfId="12876"/>
    <cellStyle name="Note 2 3 4" xfId="3270"/>
    <cellStyle name="Note 2 3 4 2" xfId="3657"/>
    <cellStyle name="Note 2 3 4 2 2" xfId="17473"/>
    <cellStyle name="Note 2 3 4 3" xfId="4040"/>
    <cellStyle name="Note 2 3 4 3 2" xfId="13951"/>
    <cellStyle name="Note 2 3 4 4" xfId="4423"/>
    <cellStyle name="Note 2 3 4 4 2" xfId="13582"/>
    <cellStyle name="Note 2 3 4 5" xfId="4805"/>
    <cellStyle name="Note 2 3 4 5 2" xfId="13201"/>
    <cellStyle name="Note 2 3 4 6" xfId="5791"/>
    <cellStyle name="Note 2 3 4 6 2" xfId="19309"/>
    <cellStyle name="Note 2 3 4 7" xfId="9400"/>
    <cellStyle name="Note 2 3 4 8" xfId="14541"/>
    <cellStyle name="Note 2 3 5" xfId="2888"/>
    <cellStyle name="Note 2 3 5 2" xfId="7499"/>
    <cellStyle name="Note 2 3 5 2 2" xfId="21017"/>
    <cellStyle name="Note 2 3 5 3" xfId="9040"/>
    <cellStyle name="Note 2 3 5 4" xfId="14099"/>
    <cellStyle name="Note 2 3 6" xfId="8878"/>
    <cellStyle name="Note 2 4" xfId="2670"/>
    <cellStyle name="Note 2 4 2" xfId="2729"/>
    <cellStyle name="Note 2 4 2 2" xfId="2972"/>
    <cellStyle name="Note 2 4 2 2 10" xfId="9124"/>
    <cellStyle name="Note 2 4 2 2 11" xfId="17044"/>
    <cellStyle name="Note 2 4 2 2 2" xfId="3359"/>
    <cellStyle name="Note 2 4 2 2 2 2" xfId="7936"/>
    <cellStyle name="Note 2 4 2 2 2 2 2" xfId="11912"/>
    <cellStyle name="Note 2 4 2 2 2 2 3" xfId="21454"/>
    <cellStyle name="Note 2 4 2 2 2 3" xfId="6228"/>
    <cellStyle name="Note 2 4 2 2 2 3 2" xfId="19746"/>
    <cellStyle name="Note 2 4 2 2 2 4" xfId="9489"/>
    <cellStyle name="Note 2 4 2 2 2 5" xfId="14145"/>
    <cellStyle name="Note 2 4 2 2 3" xfId="3742"/>
    <cellStyle name="Note 2 4 2 2 3 2" xfId="7193"/>
    <cellStyle name="Note 2 4 2 2 3 2 2" xfId="11320"/>
    <cellStyle name="Note 2 4 2 2 3 2 3" xfId="20711"/>
    <cellStyle name="Note 2 4 2 2 3 3" xfId="5484"/>
    <cellStyle name="Note 2 4 2 2 3 3 2" xfId="19002"/>
    <cellStyle name="Note 2 4 2 2 3 4" xfId="9804"/>
    <cellStyle name="Note 2 4 2 2 3 5" xfId="15692"/>
    <cellStyle name="Note 2 4 2 2 4" xfId="4125"/>
    <cellStyle name="Note 2 4 2 2 4 2" xfId="8243"/>
    <cellStyle name="Note 2 4 2 2 4 2 2" xfId="12211"/>
    <cellStyle name="Note 2 4 2 2 4 2 3" xfId="21761"/>
    <cellStyle name="Note 2 4 2 2 4 3" xfId="6535"/>
    <cellStyle name="Note 2 4 2 2 4 3 2" xfId="20053"/>
    <cellStyle name="Note 2 4 2 2 4 4" xfId="9982"/>
    <cellStyle name="Note 2 4 2 2 4 5" xfId="13872"/>
    <cellStyle name="Note 2 4 2 2 5" xfId="4507"/>
    <cellStyle name="Note 2 4 2 2 5 2" xfId="8475"/>
    <cellStyle name="Note 2 4 2 2 5 2 2" xfId="12443"/>
    <cellStyle name="Note 2 4 2 2 5 2 3" xfId="21993"/>
    <cellStyle name="Note 2 4 2 2 5 3" xfId="6767"/>
    <cellStyle name="Note 2 4 2 2 5 3 2" xfId="20285"/>
    <cellStyle name="Note 2 4 2 2 5 4" xfId="10159"/>
    <cellStyle name="Note 2 4 2 2 5 5" xfId="13498"/>
    <cellStyle name="Note 2 4 2 2 6" xfId="6999"/>
    <cellStyle name="Note 2 4 2 2 6 2" xfId="8707"/>
    <cellStyle name="Note 2 4 2 2 6 2 2" xfId="12675"/>
    <cellStyle name="Note 2 4 2 2 6 2 3" xfId="22225"/>
    <cellStyle name="Note 2 4 2 2 6 3" xfId="11133"/>
    <cellStyle name="Note 2 4 2 2 6 4" xfId="20517"/>
    <cellStyle name="Note 2 4 2 2 7" xfId="5987"/>
    <cellStyle name="Note 2 4 2 2 7 2" xfId="10728"/>
    <cellStyle name="Note 2 4 2 2 7 3" xfId="19505"/>
    <cellStyle name="Note 2 4 2 2 8" xfId="7695"/>
    <cellStyle name="Note 2 4 2 2 8 2" xfId="11716"/>
    <cellStyle name="Note 2 4 2 2 8 3" xfId="21213"/>
    <cellStyle name="Note 2 4 2 2 9" xfId="5181"/>
    <cellStyle name="Note 2 4 2 2 9 2" xfId="12901"/>
    <cellStyle name="Note 2 4 2 3" xfId="3219"/>
    <cellStyle name="Note 2 4 2 3 10" xfId="9349"/>
    <cellStyle name="Note 2 4 2 3 11" xfId="17600"/>
    <cellStyle name="Note 2 4 2 3 2" xfId="3606"/>
    <cellStyle name="Note 2 4 2 3 2 2" xfId="7967"/>
    <cellStyle name="Note 2 4 2 3 2 2 2" xfId="11943"/>
    <cellStyle name="Note 2 4 2 3 2 2 3" xfId="21485"/>
    <cellStyle name="Note 2 4 2 3 2 3" xfId="6259"/>
    <cellStyle name="Note 2 4 2 3 2 3 2" xfId="19777"/>
    <cellStyle name="Note 2 4 2 3 2 4" xfId="9698"/>
    <cellStyle name="Note 2 4 2 3 2 5" xfId="14702"/>
    <cellStyle name="Note 2 4 2 3 3" xfId="3989"/>
    <cellStyle name="Note 2 4 2 3 3 2" xfId="5126"/>
    <cellStyle name="Note 2 4 2 3 3 2 2" xfId="10366"/>
    <cellStyle name="Note 2 4 2 3 3 2 3" xfId="12792"/>
    <cellStyle name="Note 2 4 2 3 3 3" xfId="5276"/>
    <cellStyle name="Note 2 4 2 3 3 3 2" xfId="12747"/>
    <cellStyle name="Note 2 4 2 3 3 4" xfId="9908"/>
    <cellStyle name="Note 2 4 2 3 3 5" xfId="14002"/>
    <cellStyle name="Note 2 4 2 3 4" xfId="4372"/>
    <cellStyle name="Note 2 4 2 3 4 2" xfId="8274"/>
    <cellStyle name="Note 2 4 2 3 4 2 2" xfId="12242"/>
    <cellStyle name="Note 2 4 2 3 4 2 3" xfId="21792"/>
    <cellStyle name="Note 2 4 2 3 4 3" xfId="6566"/>
    <cellStyle name="Note 2 4 2 3 4 3 2" xfId="20084"/>
    <cellStyle name="Note 2 4 2 3 4 4" xfId="10086"/>
    <cellStyle name="Note 2 4 2 3 4 5" xfId="13633"/>
    <cellStyle name="Note 2 4 2 3 5" xfId="4754"/>
    <cellStyle name="Note 2 4 2 3 5 2" xfId="8506"/>
    <cellStyle name="Note 2 4 2 3 5 2 2" xfId="12474"/>
    <cellStyle name="Note 2 4 2 3 5 2 3" xfId="22024"/>
    <cellStyle name="Note 2 4 2 3 5 3" xfId="6798"/>
    <cellStyle name="Note 2 4 2 3 5 3 2" xfId="20316"/>
    <cellStyle name="Note 2 4 2 3 5 4" xfId="10263"/>
    <cellStyle name="Note 2 4 2 3 5 5" xfId="13251"/>
    <cellStyle name="Note 2 4 2 3 6" xfId="7030"/>
    <cellStyle name="Note 2 4 2 3 6 2" xfId="8738"/>
    <cellStyle name="Note 2 4 2 3 6 2 2" xfId="12706"/>
    <cellStyle name="Note 2 4 2 3 6 2 3" xfId="22256"/>
    <cellStyle name="Note 2 4 2 3 6 3" xfId="11164"/>
    <cellStyle name="Note 2 4 2 3 6 4" xfId="20548"/>
    <cellStyle name="Note 2 4 2 3 7" xfId="6018"/>
    <cellStyle name="Note 2 4 2 3 7 2" xfId="10759"/>
    <cellStyle name="Note 2 4 2 3 7 3" xfId="19536"/>
    <cellStyle name="Note 2 4 2 3 8" xfId="7726"/>
    <cellStyle name="Note 2 4 2 3 8 2" xfId="11747"/>
    <cellStyle name="Note 2 4 2 3 8 3" xfId="21244"/>
    <cellStyle name="Note 2 4 2 3 9" xfId="5212"/>
    <cellStyle name="Note 2 4 2 3 9 2" xfId="12763"/>
    <cellStyle name="Note 2 4 2 4" xfId="3276"/>
    <cellStyle name="Note 2 4 2 4 2" xfId="3663"/>
    <cellStyle name="Note 2 4 2 4 2 2" xfId="15481"/>
    <cellStyle name="Note 2 4 2 4 3" xfId="4046"/>
    <cellStyle name="Note 2 4 2 4 3 2" xfId="13945"/>
    <cellStyle name="Note 2 4 2 4 4" xfId="4429"/>
    <cellStyle name="Note 2 4 2 4 4 2" xfId="13576"/>
    <cellStyle name="Note 2 4 2 4 5" xfId="4811"/>
    <cellStyle name="Note 2 4 2 4 5 2" xfId="13195"/>
    <cellStyle name="Note 2 4 2 4 6" xfId="5847"/>
    <cellStyle name="Note 2 4 2 4 6 2" xfId="19365"/>
    <cellStyle name="Note 2 4 2 4 7" xfId="9406"/>
    <cellStyle name="Note 2 4 2 4 8" xfId="17269"/>
    <cellStyle name="Note 2 4 2 5" xfId="2894"/>
    <cellStyle name="Note 2 4 2 5 2" xfId="7555"/>
    <cellStyle name="Note 2 4 2 5 2 2" xfId="21073"/>
    <cellStyle name="Note 2 4 2 5 3" xfId="9046"/>
    <cellStyle name="Note 2 4 2 5 4" xfId="12824"/>
    <cellStyle name="Note 2 4 2 6" xfId="8884"/>
    <cellStyle name="Note 2 4 3" xfId="2948"/>
    <cellStyle name="Note 2 4 3 10" xfId="9100"/>
    <cellStyle name="Note 2 4 3 11" xfId="15289"/>
    <cellStyle name="Note 2 4 3 2" xfId="3335"/>
    <cellStyle name="Note 2 4 3 2 2" xfId="7405"/>
    <cellStyle name="Note 2 4 3 2 2 2" xfId="11484"/>
    <cellStyle name="Note 2 4 3 2 2 3" xfId="20923"/>
    <cellStyle name="Note 2 4 3 2 3" xfId="5696"/>
    <cellStyle name="Note 2 4 3 2 3 2" xfId="19214"/>
    <cellStyle name="Note 2 4 3 2 4" xfId="9465"/>
    <cellStyle name="Note 2 4 3 2 5" xfId="17999"/>
    <cellStyle name="Note 2 4 3 3" xfId="3718"/>
    <cellStyle name="Note 2 4 3 3 2" xfId="7097"/>
    <cellStyle name="Note 2 4 3 3 2 2" xfId="11231"/>
    <cellStyle name="Note 2 4 3 3 2 3" xfId="20615"/>
    <cellStyle name="Note 2 4 3 3 3" xfId="5388"/>
    <cellStyle name="Note 2 4 3 3 3 2" xfId="18906"/>
    <cellStyle name="Note 2 4 3 3 4" xfId="9780"/>
    <cellStyle name="Note 2 4 3 3 5" xfId="18331"/>
    <cellStyle name="Note 2 4 3 4" xfId="4101"/>
    <cellStyle name="Note 2 4 3 4 2" xfId="8222"/>
    <cellStyle name="Note 2 4 3 4 2 2" xfId="12190"/>
    <cellStyle name="Note 2 4 3 4 2 3" xfId="21740"/>
    <cellStyle name="Note 2 4 3 4 3" xfId="6514"/>
    <cellStyle name="Note 2 4 3 4 3 2" xfId="20032"/>
    <cellStyle name="Note 2 4 3 4 4" xfId="9958"/>
    <cellStyle name="Note 2 4 3 4 5" xfId="13893"/>
    <cellStyle name="Note 2 4 3 5" xfId="4483"/>
    <cellStyle name="Note 2 4 3 5 2" xfId="8454"/>
    <cellStyle name="Note 2 4 3 5 2 2" xfId="12422"/>
    <cellStyle name="Note 2 4 3 5 2 3" xfId="21972"/>
    <cellStyle name="Note 2 4 3 5 3" xfId="6746"/>
    <cellStyle name="Note 2 4 3 5 3 2" xfId="20264"/>
    <cellStyle name="Note 2 4 3 5 4" xfId="10135"/>
    <cellStyle name="Note 2 4 3 5 5" xfId="13522"/>
    <cellStyle name="Note 2 4 3 6" xfId="6978"/>
    <cellStyle name="Note 2 4 3 6 2" xfId="8686"/>
    <cellStyle name="Note 2 4 3 6 2 2" xfId="12654"/>
    <cellStyle name="Note 2 4 3 6 2 3" xfId="22204"/>
    <cellStyle name="Note 2 4 3 6 3" xfId="11112"/>
    <cellStyle name="Note 2 4 3 6 4" xfId="20496"/>
    <cellStyle name="Note 2 4 3 7" xfId="5966"/>
    <cellStyle name="Note 2 4 3 7 2" xfId="10707"/>
    <cellStyle name="Note 2 4 3 7 3" xfId="19484"/>
    <cellStyle name="Note 2 4 3 8" xfId="7674"/>
    <cellStyle name="Note 2 4 3 8 2" xfId="11695"/>
    <cellStyle name="Note 2 4 3 8 3" xfId="21192"/>
    <cellStyle name="Note 2 4 3 9" xfId="5159"/>
    <cellStyle name="Note 2 4 3 9 2" xfId="12768"/>
    <cellStyle name="Note 2 4 4" xfId="3162"/>
    <cellStyle name="Note 2 4 4 10" xfId="9292"/>
    <cellStyle name="Note 2 4 4 11" xfId="17992"/>
    <cellStyle name="Note 2 4 4 2" xfId="3549"/>
    <cellStyle name="Note 2 4 4 2 2" xfId="7367"/>
    <cellStyle name="Note 2 4 4 2 2 2" xfId="11453"/>
    <cellStyle name="Note 2 4 4 2 2 3" xfId="20885"/>
    <cellStyle name="Note 2 4 4 2 3" xfId="5658"/>
    <cellStyle name="Note 2 4 4 2 3 2" xfId="19176"/>
    <cellStyle name="Note 2 4 4 2 4" xfId="9641"/>
    <cellStyle name="Note 2 4 4 2 5" xfId="18108"/>
    <cellStyle name="Note 2 4 4 3" xfId="3932"/>
    <cellStyle name="Note 2 4 4 3 2" xfId="5144"/>
    <cellStyle name="Note 2 4 4 3 2 2" xfId="10383"/>
    <cellStyle name="Note 2 4 4 3 2 3" xfId="12926"/>
    <cellStyle name="Note 2 4 4 3 3" xfId="5335"/>
    <cellStyle name="Note 2 4 4 3 3 2" xfId="18853"/>
    <cellStyle name="Note 2 4 4 3 4" xfId="9855"/>
    <cellStyle name="Note 2 4 4 3 5" xfId="14059"/>
    <cellStyle name="Note 2 4 4 4" xfId="4315"/>
    <cellStyle name="Note 2 4 4 4 2" xfId="8178"/>
    <cellStyle name="Note 2 4 4 4 2 2" xfId="12146"/>
    <cellStyle name="Note 2 4 4 4 2 3" xfId="21696"/>
    <cellStyle name="Note 2 4 4 4 3" xfId="6470"/>
    <cellStyle name="Note 2 4 4 4 3 2" xfId="19988"/>
    <cellStyle name="Note 2 4 4 4 4" xfId="10033"/>
    <cellStyle name="Note 2 4 4 4 5" xfId="13690"/>
    <cellStyle name="Note 2 4 4 5" xfId="4697"/>
    <cellStyle name="Note 2 4 4 5 2" xfId="8410"/>
    <cellStyle name="Note 2 4 4 5 2 2" xfId="12378"/>
    <cellStyle name="Note 2 4 4 5 2 3" xfId="21928"/>
    <cellStyle name="Note 2 4 4 5 3" xfId="6702"/>
    <cellStyle name="Note 2 4 4 5 3 2" xfId="20220"/>
    <cellStyle name="Note 2 4 4 5 4" xfId="10210"/>
    <cellStyle name="Note 2 4 4 5 5" xfId="13308"/>
    <cellStyle name="Note 2 4 4 6" xfId="6934"/>
    <cellStyle name="Note 2 4 4 6 2" xfId="8642"/>
    <cellStyle name="Note 2 4 4 6 2 2" xfId="12610"/>
    <cellStyle name="Note 2 4 4 6 2 3" xfId="22160"/>
    <cellStyle name="Note 2 4 4 6 3" xfId="11068"/>
    <cellStyle name="Note 2 4 4 6 4" xfId="20452"/>
    <cellStyle name="Note 2 4 4 7" xfId="5922"/>
    <cellStyle name="Note 2 4 4 7 2" xfId="10663"/>
    <cellStyle name="Note 2 4 4 7 3" xfId="19440"/>
    <cellStyle name="Note 2 4 4 8" xfId="7630"/>
    <cellStyle name="Note 2 4 4 8 2" xfId="11651"/>
    <cellStyle name="Note 2 4 4 8 3" xfId="21148"/>
    <cellStyle name="Note 2 4 4 9" xfId="5018"/>
    <cellStyle name="Note 2 4 4 9 2" xfId="13001"/>
    <cellStyle name="Note 2 4 5" xfId="3060"/>
    <cellStyle name="Note 2 4 5 2" xfId="3447"/>
    <cellStyle name="Note 2 4 5 2 2" xfId="17982"/>
    <cellStyle name="Note 2 4 5 3" xfId="3830"/>
    <cellStyle name="Note 2 4 5 3 2" xfId="14095"/>
    <cellStyle name="Note 2 4 5 4" xfId="4213"/>
    <cellStyle name="Note 2 4 5 4 2" xfId="13792"/>
    <cellStyle name="Note 2 4 5 5" xfId="4595"/>
    <cellStyle name="Note 2 4 5 5 2" xfId="13410"/>
    <cellStyle name="Note 2 4 5 6" xfId="5808"/>
    <cellStyle name="Note 2 4 5 6 2" xfId="19326"/>
    <cellStyle name="Note 2 4 5 7" xfId="9200"/>
    <cellStyle name="Note 2 4 5 8" xfId="15674"/>
    <cellStyle name="Note 2 4 6" xfId="2870"/>
    <cellStyle name="Note 2 4 6 2" xfId="7516"/>
    <cellStyle name="Note 2 4 6 2 2" xfId="21034"/>
    <cellStyle name="Note 2 4 6 3" xfId="9023"/>
    <cellStyle name="Note 2 4 6 4" xfId="16847"/>
    <cellStyle name="Note 2 4 7" xfId="8827"/>
    <cellStyle name="Note 2 4 8" xfId="16114"/>
    <cellStyle name="Note 2 5" xfId="2828"/>
    <cellStyle name="Note 2 5 10" xfId="8981"/>
    <cellStyle name="Note 2 5 11" xfId="16400"/>
    <cellStyle name="Note 2 5 2" xfId="2769"/>
    <cellStyle name="Note 2 5 2 2" xfId="7290"/>
    <cellStyle name="Note 2 5 2 2 2" xfId="11395"/>
    <cellStyle name="Note 2 5 2 2 3" xfId="20808"/>
    <cellStyle name="Note 2 5 2 3" xfId="5581"/>
    <cellStyle name="Note 2 5 2 3 2" xfId="19099"/>
    <cellStyle name="Note 2 5 2 4" xfId="8924"/>
    <cellStyle name="Note 2 5 2 5" xfId="14637"/>
    <cellStyle name="Note 2 5 3" xfId="2802"/>
    <cellStyle name="Note 2 5 3 2" xfId="7107"/>
    <cellStyle name="Note 2 5 3 2 2" xfId="11241"/>
    <cellStyle name="Note 2 5 3 2 3" xfId="20625"/>
    <cellStyle name="Note 2 5 3 3" xfId="5398"/>
    <cellStyle name="Note 2 5 3 3 2" xfId="18916"/>
    <cellStyle name="Note 2 5 3 4" xfId="8957"/>
    <cellStyle name="Note 2 5 3 5" xfId="18557"/>
    <cellStyle name="Note 2 5 4" xfId="2804"/>
    <cellStyle name="Note 2 5 4 2" xfId="8202"/>
    <cellStyle name="Note 2 5 4 2 2" xfId="12170"/>
    <cellStyle name="Note 2 5 4 2 3" xfId="21720"/>
    <cellStyle name="Note 2 5 4 3" xfId="6494"/>
    <cellStyle name="Note 2 5 4 3 2" xfId="20012"/>
    <cellStyle name="Note 2 5 4 4" xfId="8959"/>
    <cellStyle name="Note 2 5 4 5" xfId="17095"/>
    <cellStyle name="Note 2 5 5" xfId="2773"/>
    <cellStyle name="Note 2 5 5 2" xfId="8434"/>
    <cellStyle name="Note 2 5 5 2 2" xfId="12402"/>
    <cellStyle name="Note 2 5 5 2 3" xfId="21952"/>
    <cellStyle name="Note 2 5 5 3" xfId="6726"/>
    <cellStyle name="Note 2 5 5 3 2" xfId="20244"/>
    <cellStyle name="Note 2 5 5 4" xfId="8928"/>
    <cellStyle name="Note 2 5 5 5" xfId="18675"/>
    <cellStyle name="Note 2 5 6" xfId="6958"/>
    <cellStyle name="Note 2 5 6 2" xfId="8666"/>
    <cellStyle name="Note 2 5 6 2 2" xfId="12634"/>
    <cellStyle name="Note 2 5 6 2 3" xfId="22184"/>
    <cellStyle name="Note 2 5 6 3" xfId="11092"/>
    <cellStyle name="Note 2 5 6 4" xfId="20476"/>
    <cellStyle name="Note 2 5 7" xfId="5946"/>
    <cellStyle name="Note 2 5 7 2" xfId="10687"/>
    <cellStyle name="Note 2 5 7 3" xfId="19464"/>
    <cellStyle name="Note 2 5 8" xfId="7654"/>
    <cellStyle name="Note 2 5 8 2" xfId="11675"/>
    <cellStyle name="Note 2 5 8 3" xfId="21172"/>
    <cellStyle name="Note 2 5 9" xfId="5047"/>
    <cellStyle name="Note 2 5 9 2" xfId="12974"/>
    <cellStyle name="Note 2 6" xfId="2934"/>
    <cellStyle name="Note 2 6 2" xfId="3321"/>
    <cellStyle name="Note 2 6 2 2" xfId="7410"/>
    <cellStyle name="Note 2 6 2 2 2" xfId="20928"/>
    <cellStyle name="Note 2 6 2 3" xfId="9451"/>
    <cellStyle name="Note 2 6 2 4" xfId="17333"/>
    <cellStyle name="Note 2 6 3" xfId="3704"/>
    <cellStyle name="Note 2 6 3 2" xfId="15470"/>
    <cellStyle name="Note 2 6 4" xfId="4087"/>
    <cellStyle name="Note 2 6 4 2" xfId="13907"/>
    <cellStyle name="Note 2 6 5" xfId="4469"/>
    <cellStyle name="Note 2 6 5 2" xfId="13536"/>
    <cellStyle name="Note 2 6 6" xfId="5701"/>
    <cellStyle name="Note 2 6 6 2" xfId="19219"/>
    <cellStyle name="Note 2 6 7" xfId="9086"/>
    <cellStyle name="Note 2 6 8" xfId="16455"/>
    <cellStyle name="Note 2 7" xfId="3113"/>
    <cellStyle name="Note 2 7 2" xfId="3500"/>
    <cellStyle name="Note 2 7 2 2" xfId="7891"/>
    <cellStyle name="Note 2 7 2 2 2" xfId="21409"/>
    <cellStyle name="Note 2 7 2 3" xfId="9593"/>
    <cellStyle name="Note 2 7 2 4" xfId="18416"/>
    <cellStyle name="Note 2 7 3" xfId="3883"/>
    <cellStyle name="Note 2 7 3 2" xfId="14139"/>
    <cellStyle name="Note 2 7 4" xfId="4266"/>
    <cellStyle name="Note 2 7 4 2" xfId="13739"/>
    <cellStyle name="Note 2 7 5" xfId="4648"/>
    <cellStyle name="Note 2 7 5 2" xfId="13357"/>
    <cellStyle name="Note 2 7 6" xfId="6183"/>
    <cellStyle name="Note 2 7 6 2" xfId="19701"/>
    <cellStyle name="Note 2 7 7" xfId="9244"/>
    <cellStyle name="Note 2 7 8" xfId="16506"/>
    <cellStyle name="Note 2 8" xfId="3078"/>
    <cellStyle name="Note 2 8 2" xfId="3465"/>
    <cellStyle name="Note 2 8 2 2" xfId="7142"/>
    <cellStyle name="Note 2 8 2 2 2" xfId="20660"/>
    <cellStyle name="Note 2 8 2 3" xfId="9567"/>
    <cellStyle name="Note 2 8 2 4" xfId="17885"/>
    <cellStyle name="Note 2 8 3" xfId="3848"/>
    <cellStyle name="Note 2 8 3 2" xfId="14205"/>
    <cellStyle name="Note 2 8 4" xfId="4231"/>
    <cellStyle name="Note 2 8 4 2" xfId="13774"/>
    <cellStyle name="Note 2 8 5" xfId="4613"/>
    <cellStyle name="Note 2 8 5 2" xfId="13392"/>
    <cellStyle name="Note 2 8 6" xfId="5433"/>
    <cellStyle name="Note 2 8 6 2" xfId="18951"/>
    <cellStyle name="Note 2 8 7" xfId="9218"/>
    <cellStyle name="Note 2 8 8" xfId="17276"/>
    <cellStyle name="Note 2 9" xfId="5472"/>
    <cellStyle name="Note 2 9 2" xfId="7181"/>
    <cellStyle name="Note 2 9 2 2" xfId="11310"/>
    <cellStyle name="Note 2 9 2 3" xfId="20699"/>
    <cellStyle name="Note 2 9 3" xfId="10471"/>
    <cellStyle name="Note 2 9 4" xfId="18990"/>
    <cellStyle name="Note 3" xfId="2690"/>
    <cellStyle name="Note 3 10" xfId="5736"/>
    <cellStyle name="Note 3 10 2" xfId="10518"/>
    <cellStyle name="Note 3 10 3" xfId="19254"/>
    <cellStyle name="Note 3 11" xfId="7445"/>
    <cellStyle name="Note 3 11 2" xfId="11505"/>
    <cellStyle name="Note 3 11 3" xfId="20963"/>
    <cellStyle name="Note 3 12" xfId="4868"/>
    <cellStyle name="Note 3 12 2" xfId="13138"/>
    <cellStyle name="Note 3 13" xfId="8845"/>
    <cellStyle name="Note 3 14" xfId="17462"/>
    <cellStyle name="Note 3 2" xfId="2747"/>
    <cellStyle name="Note 3 2 2" xfId="2977"/>
    <cellStyle name="Note 3 2 2 10" xfId="9129"/>
    <cellStyle name="Note 3 2 2 11" xfId="15156"/>
    <cellStyle name="Note 3 2 2 2" xfId="3364"/>
    <cellStyle name="Note 3 2 2 2 2" xfId="7941"/>
    <cellStyle name="Note 3 2 2 2 2 2" xfId="11917"/>
    <cellStyle name="Note 3 2 2 2 2 3" xfId="21459"/>
    <cellStyle name="Note 3 2 2 2 3" xfId="6233"/>
    <cellStyle name="Note 3 2 2 2 3 2" xfId="19751"/>
    <cellStyle name="Note 3 2 2 2 4" xfId="9494"/>
    <cellStyle name="Note 3 2 2 2 5" xfId="14753"/>
    <cellStyle name="Note 3 2 2 3" xfId="3747"/>
    <cellStyle name="Note 3 2 2 3 2" xfId="7073"/>
    <cellStyle name="Note 3 2 2 3 2 2" xfId="11207"/>
    <cellStyle name="Note 3 2 2 3 2 3" xfId="20591"/>
    <cellStyle name="Note 3 2 2 3 3" xfId="5364"/>
    <cellStyle name="Note 3 2 2 3 3 2" xfId="18882"/>
    <cellStyle name="Note 3 2 2 3 4" xfId="9809"/>
    <cellStyle name="Note 3 2 2 3 5" xfId="18164"/>
    <cellStyle name="Note 3 2 2 4" xfId="4130"/>
    <cellStyle name="Note 3 2 2 4 2" xfId="8248"/>
    <cellStyle name="Note 3 2 2 4 2 2" xfId="12216"/>
    <cellStyle name="Note 3 2 2 4 2 3" xfId="21766"/>
    <cellStyle name="Note 3 2 2 4 3" xfId="6540"/>
    <cellStyle name="Note 3 2 2 4 3 2" xfId="20058"/>
    <cellStyle name="Note 3 2 2 4 4" xfId="9987"/>
    <cellStyle name="Note 3 2 2 4 5" xfId="13867"/>
    <cellStyle name="Note 3 2 2 5" xfId="4512"/>
    <cellStyle name="Note 3 2 2 5 2" xfId="8480"/>
    <cellStyle name="Note 3 2 2 5 2 2" xfId="12448"/>
    <cellStyle name="Note 3 2 2 5 2 3" xfId="21998"/>
    <cellStyle name="Note 3 2 2 5 3" xfId="6772"/>
    <cellStyle name="Note 3 2 2 5 3 2" xfId="20290"/>
    <cellStyle name="Note 3 2 2 5 4" xfId="10164"/>
    <cellStyle name="Note 3 2 2 5 5" xfId="13493"/>
    <cellStyle name="Note 3 2 2 6" xfId="7004"/>
    <cellStyle name="Note 3 2 2 6 2" xfId="8712"/>
    <cellStyle name="Note 3 2 2 6 2 2" xfId="12680"/>
    <cellStyle name="Note 3 2 2 6 2 3" xfId="22230"/>
    <cellStyle name="Note 3 2 2 6 3" xfId="11138"/>
    <cellStyle name="Note 3 2 2 6 4" xfId="20522"/>
    <cellStyle name="Note 3 2 2 7" xfId="5992"/>
    <cellStyle name="Note 3 2 2 7 2" xfId="10733"/>
    <cellStyle name="Note 3 2 2 7 3" xfId="19510"/>
    <cellStyle name="Note 3 2 2 8" xfId="7700"/>
    <cellStyle name="Note 3 2 2 8 2" xfId="11721"/>
    <cellStyle name="Note 3 2 2 8 3" xfId="21218"/>
    <cellStyle name="Note 3 2 2 9" xfId="5186"/>
    <cellStyle name="Note 3 2 2 9 2" xfId="12896"/>
    <cellStyle name="Note 3 2 3" xfId="3237"/>
    <cellStyle name="Note 3 2 3 10" xfId="9367"/>
    <cellStyle name="Note 3 2 3 11" xfId="14508"/>
    <cellStyle name="Note 3 2 3 2" xfId="3624"/>
    <cellStyle name="Note 3 2 3 2 2" xfId="7985"/>
    <cellStyle name="Note 3 2 3 2 2 2" xfId="11961"/>
    <cellStyle name="Note 3 2 3 2 2 3" xfId="21503"/>
    <cellStyle name="Note 3 2 3 2 3" xfId="6277"/>
    <cellStyle name="Note 3 2 3 2 3 2" xfId="19795"/>
    <cellStyle name="Note 3 2 3 2 4" xfId="9716"/>
    <cellStyle name="Note 3 2 3 2 5" xfId="14660"/>
    <cellStyle name="Note 3 2 3 3" xfId="4007"/>
    <cellStyle name="Note 3 2 3 3 2" xfId="7087"/>
    <cellStyle name="Note 3 2 3 3 2 2" xfId="11221"/>
    <cellStyle name="Note 3 2 3 3 2 3" xfId="20605"/>
    <cellStyle name="Note 3 2 3 3 3" xfId="5378"/>
    <cellStyle name="Note 3 2 3 3 3 2" xfId="18896"/>
    <cellStyle name="Note 3 2 3 3 4" xfId="9926"/>
    <cellStyle name="Note 3 2 3 3 5" xfId="13984"/>
    <cellStyle name="Note 3 2 3 4" xfId="4390"/>
    <cellStyle name="Note 3 2 3 4 2" xfId="8292"/>
    <cellStyle name="Note 3 2 3 4 2 2" xfId="12260"/>
    <cellStyle name="Note 3 2 3 4 2 3" xfId="21810"/>
    <cellStyle name="Note 3 2 3 4 3" xfId="6584"/>
    <cellStyle name="Note 3 2 3 4 3 2" xfId="20102"/>
    <cellStyle name="Note 3 2 3 4 4" xfId="10104"/>
    <cellStyle name="Note 3 2 3 4 5" xfId="13615"/>
    <cellStyle name="Note 3 2 3 5" xfId="4772"/>
    <cellStyle name="Note 3 2 3 5 2" xfId="8524"/>
    <cellStyle name="Note 3 2 3 5 2 2" xfId="12492"/>
    <cellStyle name="Note 3 2 3 5 2 3" xfId="22042"/>
    <cellStyle name="Note 3 2 3 5 3" xfId="6816"/>
    <cellStyle name="Note 3 2 3 5 3 2" xfId="20334"/>
    <cellStyle name="Note 3 2 3 5 4" xfId="10281"/>
    <cellStyle name="Note 3 2 3 5 5" xfId="13233"/>
    <cellStyle name="Note 3 2 3 6" xfId="7048"/>
    <cellStyle name="Note 3 2 3 6 2" xfId="8756"/>
    <cellStyle name="Note 3 2 3 6 2 2" xfId="12724"/>
    <cellStyle name="Note 3 2 3 6 2 3" xfId="22274"/>
    <cellStyle name="Note 3 2 3 6 3" xfId="11182"/>
    <cellStyle name="Note 3 2 3 6 4" xfId="20566"/>
    <cellStyle name="Note 3 2 3 7" xfId="6036"/>
    <cellStyle name="Note 3 2 3 7 2" xfId="10777"/>
    <cellStyle name="Note 3 2 3 7 3" xfId="19554"/>
    <cellStyle name="Note 3 2 3 8" xfId="7744"/>
    <cellStyle name="Note 3 2 3 8 2" xfId="11765"/>
    <cellStyle name="Note 3 2 3 8 3" xfId="21262"/>
    <cellStyle name="Note 3 2 3 9" xfId="5230"/>
    <cellStyle name="Note 3 2 3 9 2" xfId="12864"/>
    <cellStyle name="Note 3 2 4" xfId="3294"/>
    <cellStyle name="Note 3 2 4 2" xfId="3681"/>
    <cellStyle name="Note 3 2 4 2 2" xfId="15294"/>
    <cellStyle name="Note 3 2 4 3" xfId="4064"/>
    <cellStyle name="Note 3 2 4 3 2" xfId="13927"/>
    <cellStyle name="Note 3 2 4 4" xfId="4447"/>
    <cellStyle name="Note 3 2 4 4 2" xfId="13558"/>
    <cellStyle name="Note 3 2 4 5" xfId="4829"/>
    <cellStyle name="Note 3 2 4 5 2" xfId="13177"/>
    <cellStyle name="Note 3 2 4 6" xfId="5826"/>
    <cellStyle name="Note 3 2 4 6 2" xfId="19344"/>
    <cellStyle name="Note 3 2 4 7" xfId="9424"/>
    <cellStyle name="Note 3 2 4 8" xfId="17279"/>
    <cellStyle name="Note 3 2 5" xfId="2912"/>
    <cellStyle name="Note 3 2 5 2" xfId="7534"/>
    <cellStyle name="Note 3 2 5 2 2" xfId="21052"/>
    <cellStyle name="Note 3 2 5 3" xfId="9064"/>
    <cellStyle name="Note 3 2 5 4" xfId="16511"/>
    <cellStyle name="Note 3 2 6" xfId="8902"/>
    <cellStyle name="Note 3 3" xfId="2661"/>
    <cellStyle name="Note 3 3 2" xfId="2945"/>
    <cellStyle name="Note 3 3 2 10" xfId="9097"/>
    <cellStyle name="Note 3 3 2 11" xfId="15563"/>
    <cellStyle name="Note 3 3 2 2" xfId="3332"/>
    <cellStyle name="Note 3 3 2 2 2" xfId="7321"/>
    <cellStyle name="Note 3 3 2 2 2 2" xfId="11411"/>
    <cellStyle name="Note 3 3 2 2 2 3" xfId="20839"/>
    <cellStyle name="Note 3 3 2 2 3" xfId="5612"/>
    <cellStyle name="Note 3 3 2 2 3 2" xfId="19130"/>
    <cellStyle name="Note 3 3 2 2 4" xfId="9462"/>
    <cellStyle name="Note 3 3 2 2 5" xfId="14961"/>
    <cellStyle name="Note 3 3 2 3" xfId="3715"/>
    <cellStyle name="Note 3 3 2 3 2" xfId="5133"/>
    <cellStyle name="Note 3 3 2 3 2 2" xfId="10373"/>
    <cellStyle name="Note 3 3 2 3 2 3" xfId="12929"/>
    <cellStyle name="Note 3 3 2 3 3" xfId="5269"/>
    <cellStyle name="Note 3 3 2 3 3 2" xfId="12754"/>
    <cellStyle name="Note 3 3 2 3 4" xfId="9777"/>
    <cellStyle name="Note 3 3 2 3 5" xfId="18502"/>
    <cellStyle name="Note 3 3 2 4" xfId="4098"/>
    <cellStyle name="Note 3 3 2 4 2" xfId="8219"/>
    <cellStyle name="Note 3 3 2 4 2 2" xfId="12187"/>
    <cellStyle name="Note 3 3 2 4 2 3" xfId="21737"/>
    <cellStyle name="Note 3 3 2 4 3" xfId="6511"/>
    <cellStyle name="Note 3 3 2 4 3 2" xfId="20029"/>
    <cellStyle name="Note 3 3 2 4 4" xfId="9955"/>
    <cellStyle name="Note 3 3 2 4 5" xfId="13896"/>
    <cellStyle name="Note 3 3 2 5" xfId="4480"/>
    <cellStyle name="Note 3 3 2 5 2" xfId="8451"/>
    <cellStyle name="Note 3 3 2 5 2 2" xfId="12419"/>
    <cellStyle name="Note 3 3 2 5 2 3" xfId="21969"/>
    <cellStyle name="Note 3 3 2 5 3" xfId="6743"/>
    <cellStyle name="Note 3 3 2 5 3 2" xfId="20261"/>
    <cellStyle name="Note 3 3 2 5 4" xfId="10132"/>
    <cellStyle name="Note 3 3 2 5 5" xfId="13525"/>
    <cellStyle name="Note 3 3 2 6" xfId="6975"/>
    <cellStyle name="Note 3 3 2 6 2" xfId="8683"/>
    <cellStyle name="Note 3 3 2 6 2 2" xfId="12651"/>
    <cellStyle name="Note 3 3 2 6 2 3" xfId="22201"/>
    <cellStyle name="Note 3 3 2 6 3" xfId="11109"/>
    <cellStyle name="Note 3 3 2 6 4" xfId="20493"/>
    <cellStyle name="Note 3 3 2 7" xfId="5963"/>
    <cellStyle name="Note 3 3 2 7 2" xfId="10704"/>
    <cellStyle name="Note 3 3 2 7 3" xfId="19481"/>
    <cellStyle name="Note 3 3 2 8" xfId="7671"/>
    <cellStyle name="Note 3 3 2 8 2" xfId="11692"/>
    <cellStyle name="Note 3 3 2 8 3" xfId="21189"/>
    <cellStyle name="Note 3 3 2 9" xfId="5155"/>
    <cellStyle name="Note 3 3 2 9 2" xfId="12772"/>
    <cellStyle name="Note 3 3 3" xfId="3153"/>
    <cellStyle name="Note 3 3 3 10" xfId="9283"/>
    <cellStyle name="Note 3 3 3 11" xfId="15494"/>
    <cellStyle name="Note 3 3 3 2" xfId="3540"/>
    <cellStyle name="Note 3 3 3 2 2" xfId="7325"/>
    <cellStyle name="Note 3 3 3 2 2 2" xfId="11415"/>
    <cellStyle name="Note 3 3 3 2 2 3" xfId="20843"/>
    <cellStyle name="Note 3 3 3 2 3" xfId="5616"/>
    <cellStyle name="Note 3 3 3 2 3 2" xfId="19134"/>
    <cellStyle name="Note 3 3 3 2 4" xfId="9632"/>
    <cellStyle name="Note 3 3 3 2 5" xfId="18739"/>
    <cellStyle name="Note 3 3 3 3" xfId="3923"/>
    <cellStyle name="Note 3 3 3 3 2" xfId="7079"/>
    <cellStyle name="Note 3 3 3 3 2 2" xfId="11213"/>
    <cellStyle name="Note 3 3 3 3 2 3" xfId="20597"/>
    <cellStyle name="Note 3 3 3 3 3" xfId="5370"/>
    <cellStyle name="Note 3 3 3 3 3 2" xfId="18888"/>
    <cellStyle name="Note 3 3 3 3 4" xfId="9846"/>
    <cellStyle name="Note 3 3 3 3 5" xfId="14068"/>
    <cellStyle name="Note 3 3 3 4" xfId="4306"/>
    <cellStyle name="Note 3 3 3 4 2" xfId="8187"/>
    <cellStyle name="Note 3 3 3 4 2 2" xfId="12155"/>
    <cellStyle name="Note 3 3 3 4 2 3" xfId="21705"/>
    <cellStyle name="Note 3 3 3 4 3" xfId="6479"/>
    <cellStyle name="Note 3 3 3 4 3 2" xfId="19997"/>
    <cellStyle name="Note 3 3 3 4 4" xfId="10024"/>
    <cellStyle name="Note 3 3 3 4 5" xfId="13699"/>
    <cellStyle name="Note 3 3 3 5" xfId="4688"/>
    <cellStyle name="Note 3 3 3 5 2" xfId="8419"/>
    <cellStyle name="Note 3 3 3 5 2 2" xfId="12387"/>
    <cellStyle name="Note 3 3 3 5 2 3" xfId="21937"/>
    <cellStyle name="Note 3 3 3 5 3" xfId="6711"/>
    <cellStyle name="Note 3 3 3 5 3 2" xfId="20229"/>
    <cellStyle name="Note 3 3 3 5 4" xfId="10201"/>
    <cellStyle name="Note 3 3 3 5 5" xfId="13317"/>
    <cellStyle name="Note 3 3 3 6" xfId="6943"/>
    <cellStyle name="Note 3 3 3 6 2" xfId="8651"/>
    <cellStyle name="Note 3 3 3 6 2 2" xfId="12619"/>
    <cellStyle name="Note 3 3 3 6 2 3" xfId="22169"/>
    <cellStyle name="Note 3 3 3 6 3" xfId="11077"/>
    <cellStyle name="Note 3 3 3 6 4" xfId="20461"/>
    <cellStyle name="Note 3 3 3 7" xfId="5931"/>
    <cellStyle name="Note 3 3 3 7 2" xfId="10672"/>
    <cellStyle name="Note 3 3 3 7 3" xfId="19449"/>
    <cellStyle name="Note 3 3 3 8" xfId="7639"/>
    <cellStyle name="Note 3 3 3 8 2" xfId="11660"/>
    <cellStyle name="Note 3 3 3 8 3" xfId="21157"/>
    <cellStyle name="Note 3 3 3 9" xfId="5027"/>
    <cellStyle name="Note 3 3 3 9 2" xfId="12992"/>
    <cellStyle name="Note 3 3 4" xfId="3067"/>
    <cellStyle name="Note 3 3 4 2" xfId="3454"/>
    <cellStyle name="Note 3 3 4 2 2" xfId="17111"/>
    <cellStyle name="Note 3 3 4 3" xfId="3837"/>
    <cellStyle name="Note 3 3 4 3 2" xfId="14093"/>
    <cellStyle name="Note 3 3 4 4" xfId="4220"/>
    <cellStyle name="Note 3 3 4 4 2" xfId="13785"/>
    <cellStyle name="Note 3 3 4 5" xfId="4602"/>
    <cellStyle name="Note 3 3 4 5 2" xfId="13403"/>
    <cellStyle name="Note 3 3 4 6" xfId="5746"/>
    <cellStyle name="Note 3 3 4 6 2" xfId="19264"/>
    <cellStyle name="Note 3 3 4 7" xfId="9207"/>
    <cellStyle name="Note 3 3 4 8" xfId="15555"/>
    <cellStyle name="Note 3 3 5" xfId="2861"/>
    <cellStyle name="Note 3 3 5 2" xfId="7455"/>
    <cellStyle name="Note 3 3 5 2 2" xfId="20973"/>
    <cellStyle name="Note 3 3 5 3" xfId="9014"/>
    <cellStyle name="Note 3 3 5 4" xfId="16705"/>
    <cellStyle name="Note 3 3 6" xfId="8818"/>
    <cellStyle name="Note 3 4" xfId="2953"/>
    <cellStyle name="Note 3 4 10" xfId="9105"/>
    <cellStyle name="Note 3 4 11" xfId="18174"/>
    <cellStyle name="Note 3 4 2" xfId="3340"/>
    <cellStyle name="Note 3 4 2 2" xfId="5072"/>
    <cellStyle name="Note 3 4 2 2 2" xfId="10324"/>
    <cellStyle name="Note 3 4 2 2 3" xfId="12960"/>
    <cellStyle name="Note 3 4 2 3" xfId="5295"/>
    <cellStyle name="Note 3 4 2 3 2" xfId="18813"/>
    <cellStyle name="Note 3 4 2 4" xfId="9470"/>
    <cellStyle name="Note 3 4 2 5" xfId="18590"/>
    <cellStyle name="Note 3 4 3" xfId="3723"/>
    <cellStyle name="Note 3 4 3 2" xfId="7094"/>
    <cellStyle name="Note 3 4 3 2 2" xfId="11228"/>
    <cellStyle name="Note 3 4 3 2 3" xfId="20612"/>
    <cellStyle name="Note 3 4 3 3" xfId="5385"/>
    <cellStyle name="Note 3 4 3 3 2" xfId="18903"/>
    <cellStyle name="Note 3 4 3 4" xfId="9785"/>
    <cellStyle name="Note 3 4 3 5" xfId="16444"/>
    <cellStyle name="Note 3 4 4" xfId="4106"/>
    <cellStyle name="Note 3 4 4 2" xfId="8227"/>
    <cellStyle name="Note 3 4 4 2 2" xfId="12195"/>
    <cellStyle name="Note 3 4 4 2 3" xfId="21745"/>
    <cellStyle name="Note 3 4 4 3" xfId="6519"/>
    <cellStyle name="Note 3 4 4 3 2" xfId="20037"/>
    <cellStyle name="Note 3 4 4 4" xfId="9963"/>
    <cellStyle name="Note 3 4 4 5" xfId="13888"/>
    <cellStyle name="Note 3 4 5" xfId="4488"/>
    <cellStyle name="Note 3 4 5 2" xfId="8459"/>
    <cellStyle name="Note 3 4 5 2 2" xfId="12427"/>
    <cellStyle name="Note 3 4 5 2 3" xfId="21977"/>
    <cellStyle name="Note 3 4 5 3" xfId="6751"/>
    <cellStyle name="Note 3 4 5 3 2" xfId="20269"/>
    <cellStyle name="Note 3 4 5 4" xfId="10140"/>
    <cellStyle name="Note 3 4 5 5" xfId="13517"/>
    <cellStyle name="Note 3 4 6" xfId="6983"/>
    <cellStyle name="Note 3 4 6 2" xfId="8691"/>
    <cellStyle name="Note 3 4 6 2 2" xfId="12659"/>
    <cellStyle name="Note 3 4 6 2 3" xfId="22209"/>
    <cellStyle name="Note 3 4 6 3" xfId="11117"/>
    <cellStyle name="Note 3 4 6 4" xfId="20501"/>
    <cellStyle name="Note 3 4 7" xfId="5971"/>
    <cellStyle name="Note 3 4 7 2" xfId="10712"/>
    <cellStyle name="Note 3 4 7 3" xfId="19489"/>
    <cellStyle name="Note 3 4 8" xfId="7679"/>
    <cellStyle name="Note 3 4 8 2" xfId="11700"/>
    <cellStyle name="Note 3 4 8 3" xfId="21197"/>
    <cellStyle name="Note 3 4 9" xfId="5164"/>
    <cellStyle name="Note 3 4 9 2" xfId="12918"/>
    <cellStyle name="Note 3 5" xfId="3180"/>
    <cellStyle name="Note 3 5 10" xfId="9310"/>
    <cellStyle name="Note 3 5 11" xfId="14254"/>
    <cellStyle name="Note 3 5 2" xfId="3567"/>
    <cellStyle name="Note 3 5 2 2" xfId="7400"/>
    <cellStyle name="Note 3 5 2 2 2" xfId="11479"/>
    <cellStyle name="Note 3 5 2 2 3" xfId="20918"/>
    <cellStyle name="Note 3 5 2 3" xfId="5691"/>
    <cellStyle name="Note 3 5 2 3 2" xfId="19209"/>
    <cellStyle name="Note 3 5 2 4" xfId="9659"/>
    <cellStyle name="Note 3 5 2 5" xfId="17418"/>
    <cellStyle name="Note 3 5 3" xfId="3950"/>
    <cellStyle name="Note 3 5 3 2" xfId="7084"/>
    <cellStyle name="Note 3 5 3 2 2" xfId="11218"/>
    <cellStyle name="Note 3 5 3 2 3" xfId="20602"/>
    <cellStyle name="Note 3 5 3 3" xfId="5375"/>
    <cellStyle name="Note 3 5 3 3 2" xfId="18893"/>
    <cellStyle name="Note 3 5 3 4" xfId="9873"/>
    <cellStyle name="Note 3 5 3 5" xfId="14041"/>
    <cellStyle name="Note 3 5 4" xfId="4333"/>
    <cellStyle name="Note 3 5 4 2" xfId="8160"/>
    <cellStyle name="Note 3 5 4 2 2" xfId="12128"/>
    <cellStyle name="Note 3 5 4 2 3" xfId="21678"/>
    <cellStyle name="Note 3 5 4 3" xfId="6452"/>
    <cellStyle name="Note 3 5 4 3 2" xfId="19970"/>
    <cellStyle name="Note 3 5 4 4" xfId="10051"/>
    <cellStyle name="Note 3 5 4 5" xfId="13672"/>
    <cellStyle name="Note 3 5 5" xfId="4715"/>
    <cellStyle name="Note 3 5 5 2" xfId="8392"/>
    <cellStyle name="Note 3 5 5 2 2" xfId="12360"/>
    <cellStyle name="Note 3 5 5 2 3" xfId="21910"/>
    <cellStyle name="Note 3 5 5 3" xfId="6684"/>
    <cellStyle name="Note 3 5 5 3 2" xfId="20202"/>
    <cellStyle name="Note 3 5 5 4" xfId="10228"/>
    <cellStyle name="Note 3 5 5 5" xfId="13290"/>
    <cellStyle name="Note 3 5 6" xfId="6916"/>
    <cellStyle name="Note 3 5 6 2" xfId="8624"/>
    <cellStyle name="Note 3 5 6 2 2" xfId="12592"/>
    <cellStyle name="Note 3 5 6 2 3" xfId="22142"/>
    <cellStyle name="Note 3 5 6 3" xfId="11050"/>
    <cellStyle name="Note 3 5 6 4" xfId="20434"/>
    <cellStyle name="Note 3 5 7" xfId="5904"/>
    <cellStyle name="Note 3 5 7 2" xfId="10645"/>
    <cellStyle name="Note 3 5 7 3" xfId="19422"/>
    <cellStyle name="Note 3 5 8" xfId="7612"/>
    <cellStyle name="Note 3 5 8 2" xfId="11633"/>
    <cellStyle name="Note 3 5 8 3" xfId="21130"/>
    <cellStyle name="Note 3 5 9" xfId="4999"/>
    <cellStyle name="Note 3 5 9 2" xfId="13020"/>
    <cellStyle name="Note 3 6" xfId="3045"/>
    <cellStyle name="Note 3 6 2" xfId="3432"/>
    <cellStyle name="Note 3 6 2 2" xfId="7784"/>
    <cellStyle name="Note 3 6 2 2 2" xfId="21302"/>
    <cellStyle name="Note 3 6 2 3" xfId="9544"/>
    <cellStyle name="Note 3 6 2 4" xfId="17386"/>
    <cellStyle name="Note 3 6 3" xfId="3815"/>
    <cellStyle name="Note 3 6 3 2" xfId="14471"/>
    <cellStyle name="Note 3 6 4" xfId="4198"/>
    <cellStyle name="Note 3 6 4 2" xfId="13807"/>
    <cellStyle name="Note 3 6 5" xfId="4580"/>
    <cellStyle name="Note 3 6 5 2" xfId="13425"/>
    <cellStyle name="Note 3 6 6" xfId="6076"/>
    <cellStyle name="Note 3 6 6 2" xfId="19594"/>
    <cellStyle name="Note 3 6 7" xfId="9185"/>
    <cellStyle name="Note 3 6 8" xfId="14310"/>
    <cellStyle name="Note 3 7" xfId="5351"/>
    <cellStyle name="Note 3 7 2" xfId="5064"/>
    <cellStyle name="Note 3 7 2 2" xfId="10317"/>
    <cellStyle name="Note 3 7 2 3" xfId="12813"/>
    <cellStyle name="Note 3 7 3" xfId="10429"/>
    <cellStyle name="Note 3 7 4" xfId="18869"/>
    <cellStyle name="Note 3 8" xfId="6341"/>
    <cellStyle name="Note 3 8 2" xfId="8049"/>
    <cellStyle name="Note 3 8 2 2" xfId="12020"/>
    <cellStyle name="Note 3 8 2 3" xfId="21567"/>
    <cellStyle name="Note 3 8 3" xfId="10876"/>
    <cellStyle name="Note 3 8 4" xfId="19859"/>
    <cellStyle name="Note 3 9" xfId="6335"/>
    <cellStyle name="Note 3 9 2" xfId="8043"/>
    <cellStyle name="Note 3 9 2 2" xfId="12014"/>
    <cellStyle name="Note 3 9 2 3" xfId="21561"/>
    <cellStyle name="Note 3 9 3" xfId="10870"/>
    <cellStyle name="Note 3 9 4" xfId="19853"/>
    <cellStyle name="Note 4" xfId="3009"/>
    <cellStyle name="Note 4 2" xfId="3396"/>
    <cellStyle name="Note 4 2 2" xfId="17715"/>
    <cellStyle name="Note 4 3" xfId="3779"/>
    <cellStyle name="Note 4 3 2" xfId="14722"/>
    <cellStyle name="Note 4 4" xfId="4162"/>
    <cellStyle name="Note 4 4 2" xfId="13843"/>
    <cellStyle name="Note 4 5" xfId="4544"/>
    <cellStyle name="Note 4 5 2" xfId="13461"/>
    <cellStyle name="Note 4 6" xfId="16125"/>
    <cellStyle name="Note 5" xfId="3125"/>
    <cellStyle name="Note 5 2" xfId="3512"/>
    <cellStyle name="Note 5 2 2" xfId="16534"/>
    <cellStyle name="Note 5 3" xfId="3895"/>
    <cellStyle name="Note 5 3 2" xfId="14113"/>
    <cellStyle name="Note 5 4" xfId="4278"/>
    <cellStyle name="Note 5 4 2" xfId="13727"/>
    <cellStyle name="Note 5 5" xfId="4660"/>
    <cellStyle name="Note 5 5 2" xfId="13345"/>
    <cellStyle name="Note 5 6" xfId="17114"/>
    <cellStyle name="Note 6" xfId="22391"/>
    <cellStyle name="Note 7" xfId="2070"/>
    <cellStyle name="Output" xfId="1555"/>
    <cellStyle name="Output 2" xfId="2620"/>
    <cellStyle name="Output 2 10" xfId="5260"/>
    <cellStyle name="Output 2 10 2" xfId="10400"/>
    <cellStyle name="Output 2 10 3" xfId="16142"/>
    <cellStyle name="Output 2 10 4" xfId="12834"/>
    <cellStyle name="Output 2 11" xfId="5042"/>
    <cellStyle name="Output 2 11 2" xfId="10304"/>
    <cellStyle name="Output 2 11 3" xfId="15996"/>
    <cellStyle name="Output 2 11 4" xfId="12977"/>
    <cellStyle name="Output 2 12" xfId="4853"/>
    <cellStyle name="Output 2 12 2" xfId="15830"/>
    <cellStyle name="Output 2 12 3" xfId="13153"/>
    <cellStyle name="Output 2 13" xfId="8783"/>
    <cellStyle name="Output 2 14" xfId="14148"/>
    <cellStyle name="Output 2 2" xfId="2709"/>
    <cellStyle name="Output 2 2 10" xfId="7485"/>
    <cellStyle name="Output 2 2 10 2" xfId="11539"/>
    <cellStyle name="Output 2 2 10 3" xfId="17843"/>
    <cellStyle name="Output 2 2 10 4" xfId="21003"/>
    <cellStyle name="Output 2 2 11" xfId="4902"/>
    <cellStyle name="Output 2 2 11 2" xfId="15875"/>
    <cellStyle name="Output 2 2 11 3" xfId="13115"/>
    <cellStyle name="Output 2 2 12" xfId="8864"/>
    <cellStyle name="Output 2 2 13" xfId="14278"/>
    <cellStyle name="Output 2 2 14" xfId="15794"/>
    <cellStyle name="Output 2 2 2" xfId="2636"/>
    <cellStyle name="Output 2 2 2 10" xfId="4886"/>
    <cellStyle name="Output 2 2 2 10 2" xfId="15861"/>
    <cellStyle name="Output 2 2 2 10 3" xfId="13120"/>
    <cellStyle name="Output 2 2 2 11" xfId="8793"/>
    <cellStyle name="Output 2 2 2 12" xfId="14215"/>
    <cellStyle name="Output 2 2 2 2" xfId="3128"/>
    <cellStyle name="Output 2 2 2 2 10" xfId="9258"/>
    <cellStyle name="Output 2 2 2 2 11" xfId="14583"/>
    <cellStyle name="Output 2 2 2 2 12" xfId="16768"/>
    <cellStyle name="Output 2 2 2 2 2" xfId="3515"/>
    <cellStyle name="Output 2 2 2 2 2 2" xfId="7376"/>
    <cellStyle name="Output 2 2 2 2 2 2 2" xfId="11462"/>
    <cellStyle name="Output 2 2 2 2 2 2 3" xfId="17757"/>
    <cellStyle name="Output 2 2 2 2 2 2 4" xfId="20894"/>
    <cellStyle name="Output 2 2 2 2 2 3" xfId="5667"/>
    <cellStyle name="Output 2 2 2 2 2 3 2" xfId="16466"/>
    <cellStyle name="Output 2 2 2 2 2 3 3" xfId="19185"/>
    <cellStyle name="Output 2 2 2 2 2 4" xfId="9607"/>
    <cellStyle name="Output 2 2 2 2 2 5" xfId="14863"/>
    <cellStyle name="Output 2 2 2 2 2 6" xfId="16182"/>
    <cellStyle name="Output 2 2 2 2 3" xfId="3898"/>
    <cellStyle name="Output 2 2 2 2 3 2" xfId="7884"/>
    <cellStyle name="Output 2 2 2 2 3 2 2" xfId="11875"/>
    <cellStyle name="Output 2 2 2 2 3 2 3" xfId="18140"/>
    <cellStyle name="Output 2 2 2 2 3 2 4" xfId="21402"/>
    <cellStyle name="Output 2 2 2 2 3 3" xfId="6176"/>
    <cellStyle name="Output 2 2 2 2 3 3 2" xfId="16848"/>
    <cellStyle name="Output 2 2 2 2 3 3 3" xfId="19694"/>
    <cellStyle name="Output 2 2 2 2 3 4" xfId="9821"/>
    <cellStyle name="Output 2 2 2 2 3 5" xfId="15139"/>
    <cellStyle name="Output 2 2 2 2 3 6" xfId="12826"/>
    <cellStyle name="Output 2 2 2 2 4" xfId="4281"/>
    <cellStyle name="Output 2 2 2 2 4 2" xfId="8200"/>
    <cellStyle name="Output 2 2 2 2 4 2 2" xfId="12168"/>
    <cellStyle name="Output 2 2 2 2 4 2 3" xfId="18392"/>
    <cellStyle name="Output 2 2 2 2 4 2 4" xfId="21718"/>
    <cellStyle name="Output 2 2 2 2 4 3" xfId="6492"/>
    <cellStyle name="Output 2 2 2 2 4 3 2" xfId="17101"/>
    <cellStyle name="Output 2 2 2 2 4 3 3" xfId="20010"/>
    <cellStyle name="Output 2 2 2 2 4 4" xfId="9999"/>
    <cellStyle name="Output 2 2 2 2 4 5" xfId="15414"/>
    <cellStyle name="Output 2 2 2 2 4 6" xfId="13724"/>
    <cellStyle name="Output 2 2 2 2 5" xfId="4663"/>
    <cellStyle name="Output 2 2 2 2 5 2" xfId="8432"/>
    <cellStyle name="Output 2 2 2 2 5 2 2" xfId="12400"/>
    <cellStyle name="Output 2 2 2 2 5 2 3" xfId="18563"/>
    <cellStyle name="Output 2 2 2 2 5 2 4" xfId="21950"/>
    <cellStyle name="Output 2 2 2 2 5 3" xfId="6724"/>
    <cellStyle name="Output 2 2 2 2 5 3 2" xfId="17272"/>
    <cellStyle name="Output 2 2 2 2 5 3 3" xfId="20242"/>
    <cellStyle name="Output 2 2 2 2 5 4" xfId="10176"/>
    <cellStyle name="Output 2 2 2 2 5 5" xfId="15688"/>
    <cellStyle name="Output 2 2 2 2 5 6" xfId="13342"/>
    <cellStyle name="Output 2 2 2 2 6" xfId="6956"/>
    <cellStyle name="Output 2 2 2 2 6 2" xfId="8664"/>
    <cellStyle name="Output 2 2 2 2 6 2 2" xfId="12632"/>
    <cellStyle name="Output 2 2 2 2 6 2 3" xfId="18734"/>
    <cellStyle name="Output 2 2 2 2 6 2 4" xfId="22182"/>
    <cellStyle name="Output 2 2 2 2 6 3" xfId="11090"/>
    <cellStyle name="Output 2 2 2 2 6 4" xfId="17442"/>
    <cellStyle name="Output 2 2 2 2 6 5" xfId="20474"/>
    <cellStyle name="Output 2 2 2 2 7" xfId="5944"/>
    <cellStyle name="Output 2 2 2 2 7 2" xfId="10685"/>
    <cellStyle name="Output 2 2 2 2 7 3" xfId="16680"/>
    <cellStyle name="Output 2 2 2 2 7 4" xfId="19462"/>
    <cellStyle name="Output 2 2 2 2 8" xfId="7652"/>
    <cellStyle name="Output 2 2 2 2 8 2" xfId="11673"/>
    <cellStyle name="Output 2 2 2 2 8 3" xfId="17972"/>
    <cellStyle name="Output 2 2 2 2 8 4" xfId="21170"/>
    <cellStyle name="Output 2 2 2 2 9" xfId="5040"/>
    <cellStyle name="Output 2 2 2 2 9 2" xfId="15995"/>
    <cellStyle name="Output 2 2 2 2 9 3" xfId="12979"/>
    <cellStyle name="Output 2 2 2 3" xfId="3120"/>
    <cellStyle name="Output 2 2 2 3 2" xfId="3507"/>
    <cellStyle name="Output 2 2 2 3 2 2" xfId="7332"/>
    <cellStyle name="Output 2 2 2 3 2 2 2" xfId="17722"/>
    <cellStyle name="Output 2 2 2 3 2 2 3" xfId="20850"/>
    <cellStyle name="Output 2 2 2 3 2 3" xfId="9600"/>
    <cellStyle name="Output 2 2 2 3 2 4" xfId="14857"/>
    <cellStyle name="Output 2 2 2 3 2 5" xfId="14749"/>
    <cellStyle name="Output 2 2 2 3 3" xfId="3890"/>
    <cellStyle name="Output 2 2 2 3 3 2" xfId="15133"/>
    <cellStyle name="Output 2 2 2 3 3 3" xfId="14130"/>
    <cellStyle name="Output 2 2 2 3 4" xfId="4273"/>
    <cellStyle name="Output 2 2 2 3 4 2" xfId="15408"/>
    <cellStyle name="Output 2 2 2 3 4 3" xfId="13732"/>
    <cellStyle name="Output 2 2 2 3 5" xfId="4655"/>
    <cellStyle name="Output 2 2 2 3 5 2" xfId="15682"/>
    <cellStyle name="Output 2 2 2 3 5 3" xfId="13350"/>
    <cellStyle name="Output 2 2 2 3 6" xfId="5623"/>
    <cellStyle name="Output 2 2 2 3 6 2" xfId="16431"/>
    <cellStyle name="Output 2 2 2 3 6 3" xfId="19141"/>
    <cellStyle name="Output 2 2 2 3 7" xfId="9251"/>
    <cellStyle name="Output 2 2 2 3 8" xfId="14577"/>
    <cellStyle name="Output 2 2 2 3 9" xfId="18747"/>
    <cellStyle name="Output 2 2 2 4" xfId="2836"/>
    <cellStyle name="Output 2 2 2 4 2" xfId="8013"/>
    <cellStyle name="Output 2 2 2 4 2 2" xfId="11989"/>
    <cellStyle name="Output 2 2 2 4 2 3" xfId="18230"/>
    <cellStyle name="Output 2 2 2 4 2 4" xfId="21531"/>
    <cellStyle name="Output 2 2 2 4 3" xfId="6305"/>
    <cellStyle name="Output 2 2 2 4 3 2" xfId="16939"/>
    <cellStyle name="Output 2 2 2 4 3 3" xfId="19823"/>
    <cellStyle name="Output 2 2 2 4 4" xfId="8989"/>
    <cellStyle name="Output 2 2 2 4 5" xfId="14376"/>
    <cellStyle name="Output 2 2 2 4 6" xfId="15823"/>
    <cellStyle name="Output 2 2 2 5" xfId="5543"/>
    <cellStyle name="Output 2 2 2 5 2" xfId="7252"/>
    <cellStyle name="Output 2 2 2 5 2 2" xfId="11357"/>
    <cellStyle name="Output 2 2 2 5 2 3" xfId="17653"/>
    <cellStyle name="Output 2 2 2 5 2 4" xfId="20770"/>
    <cellStyle name="Output 2 2 2 5 3" xfId="10497"/>
    <cellStyle name="Output 2 2 2 5 4" xfId="16362"/>
    <cellStyle name="Output 2 2 2 5 5" xfId="19061"/>
    <cellStyle name="Output 2 2 2 6" xfId="6151"/>
    <cellStyle name="Output 2 2 2 6 2" xfId="7859"/>
    <cellStyle name="Output 2 2 2 6 2 2" xfId="11857"/>
    <cellStyle name="Output 2 2 2 6 2 3" xfId="18118"/>
    <cellStyle name="Output 2 2 2 6 2 4" xfId="21377"/>
    <cellStyle name="Output 2 2 2 6 3" xfId="10825"/>
    <cellStyle name="Output 2 2 2 6 4" xfId="16826"/>
    <cellStyle name="Output 2 2 2 6 5" xfId="19669"/>
    <cellStyle name="Output 2 2 2 7" xfId="6117"/>
    <cellStyle name="Output 2 2 2 7 2" xfId="7825"/>
    <cellStyle name="Output 2 2 2 7 2 2" xfId="11834"/>
    <cellStyle name="Output 2 2 2 7 2 3" xfId="18089"/>
    <cellStyle name="Output 2 2 2 7 2 4" xfId="21343"/>
    <cellStyle name="Output 2 2 2 7 3" xfId="10814"/>
    <cellStyle name="Output 2 2 2 7 4" xfId="16797"/>
    <cellStyle name="Output 2 2 2 7 5" xfId="19635"/>
    <cellStyle name="Output 2 2 2 8" xfId="5757"/>
    <cellStyle name="Output 2 2 2 8 2" xfId="10536"/>
    <cellStyle name="Output 2 2 2 8 3" xfId="16536"/>
    <cellStyle name="Output 2 2 2 8 4" xfId="19275"/>
    <cellStyle name="Output 2 2 2 9" xfId="7466"/>
    <cellStyle name="Output 2 2 2 9 2" xfId="11523"/>
    <cellStyle name="Output 2 2 2 9 3" xfId="17827"/>
    <cellStyle name="Output 2 2 2 9 4" xfId="20984"/>
    <cellStyle name="Output 2 2 3" xfId="3199"/>
    <cellStyle name="Output 2 2 3 10" xfId="9329"/>
    <cellStyle name="Output 2 2 3 11" xfId="14643"/>
    <cellStyle name="Output 2 2 3 12" xfId="15482"/>
    <cellStyle name="Output 2 2 3 2" xfId="3586"/>
    <cellStyle name="Output 2 2 3 2 2" xfId="7345"/>
    <cellStyle name="Output 2 2 3 2 2 2" xfId="11431"/>
    <cellStyle name="Output 2 2 3 2 2 3" xfId="17734"/>
    <cellStyle name="Output 2 2 3 2 2 4" xfId="20863"/>
    <cellStyle name="Output 2 2 3 2 3" xfId="5636"/>
    <cellStyle name="Output 2 2 3 2 3 2" xfId="16443"/>
    <cellStyle name="Output 2 2 3 2 3 3" xfId="19154"/>
    <cellStyle name="Output 2 2 3 2 4" xfId="9678"/>
    <cellStyle name="Output 2 2 3 2 5" xfId="14923"/>
    <cellStyle name="Output 2 2 3 2 6" xfId="17283"/>
    <cellStyle name="Output 2 2 3 3" xfId="3969"/>
    <cellStyle name="Output 2 2 3 3 2" xfId="7211"/>
    <cellStyle name="Output 2 2 3 3 2 2" xfId="11337"/>
    <cellStyle name="Output 2 2 3 3 2 3" xfId="17616"/>
    <cellStyle name="Output 2 2 3 3 2 4" xfId="20729"/>
    <cellStyle name="Output 2 2 3 3 3" xfId="5502"/>
    <cellStyle name="Output 2 2 3 3 3 2" xfId="16325"/>
    <cellStyle name="Output 2 2 3 3 3 3" xfId="19020"/>
    <cellStyle name="Output 2 2 3 3 4" xfId="9889"/>
    <cellStyle name="Output 2 2 3 3 5" xfId="15199"/>
    <cellStyle name="Output 2 2 3 3 6" xfId="14022"/>
    <cellStyle name="Output 2 2 3 4" xfId="4352"/>
    <cellStyle name="Output 2 2 3 4 2" xfId="8123"/>
    <cellStyle name="Output 2 2 3 4 2 2" xfId="12091"/>
    <cellStyle name="Output 2 2 3 4 2 3" xfId="18327"/>
    <cellStyle name="Output 2 2 3 4 2 4" xfId="21641"/>
    <cellStyle name="Output 2 2 3 4 3" xfId="6415"/>
    <cellStyle name="Output 2 2 3 4 3 2" xfId="17036"/>
    <cellStyle name="Output 2 2 3 4 3 3" xfId="19933"/>
    <cellStyle name="Output 2 2 3 4 4" xfId="10067"/>
    <cellStyle name="Output 2 2 3 4 5" xfId="15474"/>
    <cellStyle name="Output 2 2 3 4 6" xfId="13653"/>
    <cellStyle name="Output 2 2 3 5" xfId="4734"/>
    <cellStyle name="Output 2 2 3 5 2" xfId="8355"/>
    <cellStyle name="Output 2 2 3 5 2 2" xfId="12323"/>
    <cellStyle name="Output 2 2 3 5 2 3" xfId="18498"/>
    <cellStyle name="Output 2 2 3 5 2 4" xfId="21873"/>
    <cellStyle name="Output 2 2 3 5 3" xfId="6647"/>
    <cellStyle name="Output 2 2 3 5 3 2" xfId="17207"/>
    <cellStyle name="Output 2 2 3 5 3 3" xfId="20165"/>
    <cellStyle name="Output 2 2 3 5 4" xfId="10244"/>
    <cellStyle name="Output 2 2 3 5 5" xfId="15747"/>
    <cellStyle name="Output 2 2 3 5 6" xfId="13271"/>
    <cellStyle name="Output 2 2 3 6" xfId="6879"/>
    <cellStyle name="Output 2 2 3 6 2" xfId="8587"/>
    <cellStyle name="Output 2 2 3 6 2 2" xfId="12555"/>
    <cellStyle name="Output 2 2 3 6 2 3" xfId="18669"/>
    <cellStyle name="Output 2 2 3 6 2 4" xfId="22105"/>
    <cellStyle name="Output 2 2 3 6 3" xfId="11013"/>
    <cellStyle name="Output 2 2 3 6 4" xfId="17377"/>
    <cellStyle name="Output 2 2 3 6 5" xfId="20397"/>
    <cellStyle name="Output 2 2 3 7" xfId="5867"/>
    <cellStyle name="Output 2 2 3 7 2" xfId="10608"/>
    <cellStyle name="Output 2 2 3 7 3" xfId="16615"/>
    <cellStyle name="Output 2 2 3 7 4" xfId="19385"/>
    <cellStyle name="Output 2 2 3 8" xfId="7575"/>
    <cellStyle name="Output 2 2 3 8 2" xfId="11596"/>
    <cellStyle name="Output 2 2 3 8 3" xfId="17907"/>
    <cellStyle name="Output 2 2 3 8 4" xfId="21093"/>
    <cellStyle name="Output 2 2 3 9" xfId="4957"/>
    <cellStyle name="Output 2 2 3 9 2" xfId="15925"/>
    <cellStyle name="Output 2 2 3 9 3" xfId="13062"/>
    <cellStyle name="Output 2 2 4" xfId="3016"/>
    <cellStyle name="Output 2 2 4 2" xfId="3403"/>
    <cellStyle name="Output 2 2 4 2 2" xfId="7785"/>
    <cellStyle name="Output 2 2 4 2 2 2" xfId="18053"/>
    <cellStyle name="Output 2 2 4 2 2 3" xfId="21303"/>
    <cellStyle name="Output 2 2 4 2 3" xfId="9522"/>
    <cellStyle name="Output 2 2 4 2 4" xfId="14776"/>
    <cellStyle name="Output 2 2 4 2 5" xfId="17988"/>
    <cellStyle name="Output 2 2 4 3" xfId="3786"/>
    <cellStyle name="Output 2 2 4 3 2" xfId="15052"/>
    <cellStyle name="Output 2 2 4 3 3" xfId="18624"/>
    <cellStyle name="Output 2 2 4 4" xfId="4169"/>
    <cellStyle name="Output 2 2 4 4 2" xfId="15327"/>
    <cellStyle name="Output 2 2 4 4 3" xfId="13836"/>
    <cellStyle name="Output 2 2 4 5" xfId="4551"/>
    <cellStyle name="Output 2 2 4 5 2" xfId="15601"/>
    <cellStyle name="Output 2 2 4 5 3" xfId="13454"/>
    <cellStyle name="Output 2 2 4 6" xfId="6077"/>
    <cellStyle name="Output 2 2 4 6 2" xfId="16761"/>
    <cellStyle name="Output 2 2 4 6 3" xfId="19595"/>
    <cellStyle name="Output 2 2 4 7" xfId="9159"/>
    <cellStyle name="Output 2 2 4 8" xfId="14496"/>
    <cellStyle name="Output 2 2 4 9" xfId="15778"/>
    <cellStyle name="Output 2 2 5" xfId="6304"/>
    <cellStyle name="Output 2 2 5 2" xfId="8012"/>
    <cellStyle name="Output 2 2 5 2 2" xfId="11988"/>
    <cellStyle name="Output 2 2 5 2 3" xfId="18229"/>
    <cellStyle name="Output 2 2 5 2 4" xfId="21530"/>
    <cellStyle name="Output 2 2 5 3" xfId="10852"/>
    <cellStyle name="Output 2 2 5 4" xfId="16938"/>
    <cellStyle name="Output 2 2 5 5" xfId="19822"/>
    <cellStyle name="Output 2 2 6" xfId="5298"/>
    <cellStyle name="Output 2 2 6 2" xfId="5116"/>
    <cellStyle name="Output 2 2 6 2 2" xfId="10359"/>
    <cellStyle name="Output 2 2 6 2 3" xfId="16049"/>
    <cellStyle name="Output 2 2 6 2 4" xfId="12796"/>
    <cellStyle name="Output 2 2 6 3" xfId="10413"/>
    <cellStyle name="Output 2 2 6 4" xfId="16173"/>
    <cellStyle name="Output 2 2 6 5" xfId="18816"/>
    <cellStyle name="Output 2 2 7" xfId="5509"/>
    <cellStyle name="Output 2 2 7 2" xfId="7218"/>
    <cellStyle name="Output 2 2 7 2 2" xfId="11344"/>
    <cellStyle name="Output 2 2 7 2 3" xfId="17621"/>
    <cellStyle name="Output 2 2 7 2 4" xfId="20736"/>
    <cellStyle name="Output 2 2 7 3" xfId="10484"/>
    <cellStyle name="Output 2 2 7 4" xfId="16330"/>
    <cellStyle name="Output 2 2 7 5" xfId="19027"/>
    <cellStyle name="Output 2 2 8" xfId="5496"/>
    <cellStyle name="Output 2 2 8 2" xfId="7205"/>
    <cellStyle name="Output 2 2 8 2 2" xfId="11331"/>
    <cellStyle name="Output 2 2 8 2 3" xfId="17611"/>
    <cellStyle name="Output 2 2 8 2 4" xfId="20723"/>
    <cellStyle name="Output 2 2 8 3" xfId="10478"/>
    <cellStyle name="Output 2 2 8 4" xfId="16320"/>
    <cellStyle name="Output 2 2 8 5" xfId="19014"/>
    <cellStyle name="Output 2 2 9" xfId="5776"/>
    <cellStyle name="Output 2 2 9 2" xfId="10552"/>
    <cellStyle name="Output 2 2 9 3" xfId="16551"/>
    <cellStyle name="Output 2 2 9 4" xfId="19294"/>
    <cellStyle name="Output 2 3" xfId="2673"/>
    <cellStyle name="Output 2 3 10" xfId="7519"/>
    <cellStyle name="Output 2 3 10 2" xfId="11560"/>
    <cellStyle name="Output 2 3 10 3" xfId="17866"/>
    <cellStyle name="Output 2 3 10 4" xfId="21037"/>
    <cellStyle name="Output 2 3 11" xfId="4923"/>
    <cellStyle name="Output 2 3 11 2" xfId="15893"/>
    <cellStyle name="Output 2 3 11 3" xfId="13096"/>
    <cellStyle name="Output 2 3 12" xfId="8830"/>
    <cellStyle name="Output 2 3 13" xfId="14246"/>
    <cellStyle name="Output 2 3 14" xfId="18780"/>
    <cellStyle name="Output 2 3 2" xfId="2732"/>
    <cellStyle name="Output 2 3 2 10" xfId="4945"/>
    <cellStyle name="Output 2 3 2 10 2" xfId="15915"/>
    <cellStyle name="Output 2 3 2 10 3" xfId="13074"/>
    <cellStyle name="Output 2 3 2 11" xfId="8887"/>
    <cellStyle name="Output 2 3 2 12" xfId="14291"/>
    <cellStyle name="Output 2 3 2 2" xfId="3222"/>
    <cellStyle name="Output 2 3 2 2 10" xfId="9352"/>
    <cellStyle name="Output 2 3 2 2 11" xfId="14656"/>
    <cellStyle name="Output 2 3 2 2 12" xfId="18177"/>
    <cellStyle name="Output 2 3 2 2 2" xfId="3609"/>
    <cellStyle name="Output 2 3 2 2 2 2" xfId="7970"/>
    <cellStyle name="Output 2 3 2 2 2 2 2" xfId="11946"/>
    <cellStyle name="Output 2 3 2 2 2 2 3" xfId="18196"/>
    <cellStyle name="Output 2 3 2 2 2 2 4" xfId="21488"/>
    <cellStyle name="Output 2 3 2 2 2 3" xfId="6262"/>
    <cellStyle name="Output 2 3 2 2 2 3 2" xfId="16904"/>
    <cellStyle name="Output 2 3 2 2 2 3 3" xfId="19780"/>
    <cellStyle name="Output 2 3 2 2 2 4" xfId="9701"/>
    <cellStyle name="Output 2 3 2 2 2 5" xfId="14936"/>
    <cellStyle name="Output 2 3 2 2 2 6" xfId="16722"/>
    <cellStyle name="Output 2 3 2 2 3" xfId="3992"/>
    <cellStyle name="Output 2 3 2 2 3 2" xfId="7769"/>
    <cellStyle name="Output 2 3 2 2 3 2 2" xfId="11790"/>
    <cellStyle name="Output 2 3 2 2 3 2 3" xfId="18042"/>
    <cellStyle name="Output 2 3 2 2 3 2 4" xfId="21287"/>
    <cellStyle name="Output 2 3 2 2 3 3" xfId="6061"/>
    <cellStyle name="Output 2 3 2 2 3 3 2" xfId="16750"/>
    <cellStyle name="Output 2 3 2 2 3 3 3" xfId="19579"/>
    <cellStyle name="Output 2 3 2 2 3 4" xfId="9911"/>
    <cellStyle name="Output 2 3 2 2 3 5" xfId="15212"/>
    <cellStyle name="Output 2 3 2 2 3 6" xfId="13999"/>
    <cellStyle name="Output 2 3 2 2 4" xfId="4375"/>
    <cellStyle name="Output 2 3 2 2 4 2" xfId="8277"/>
    <cellStyle name="Output 2 3 2 2 4 2 2" xfId="12245"/>
    <cellStyle name="Output 2 3 2 2 4 2 3" xfId="18429"/>
    <cellStyle name="Output 2 3 2 2 4 2 4" xfId="21795"/>
    <cellStyle name="Output 2 3 2 2 4 3" xfId="6569"/>
    <cellStyle name="Output 2 3 2 2 4 3 2" xfId="17138"/>
    <cellStyle name="Output 2 3 2 2 4 3 3" xfId="20087"/>
    <cellStyle name="Output 2 3 2 2 4 4" xfId="10089"/>
    <cellStyle name="Output 2 3 2 2 4 5" xfId="15487"/>
    <cellStyle name="Output 2 3 2 2 4 6" xfId="13630"/>
    <cellStyle name="Output 2 3 2 2 5" xfId="4757"/>
    <cellStyle name="Output 2 3 2 2 5 2" xfId="8509"/>
    <cellStyle name="Output 2 3 2 2 5 2 2" xfId="12477"/>
    <cellStyle name="Output 2 3 2 2 5 2 3" xfId="18600"/>
    <cellStyle name="Output 2 3 2 2 5 2 4" xfId="22027"/>
    <cellStyle name="Output 2 3 2 2 5 3" xfId="6801"/>
    <cellStyle name="Output 2 3 2 2 5 3 2" xfId="17308"/>
    <cellStyle name="Output 2 3 2 2 5 3 3" xfId="20319"/>
    <cellStyle name="Output 2 3 2 2 5 4" xfId="10266"/>
    <cellStyle name="Output 2 3 2 2 5 5" xfId="15760"/>
    <cellStyle name="Output 2 3 2 2 5 6" xfId="13248"/>
    <cellStyle name="Output 2 3 2 2 6" xfId="7033"/>
    <cellStyle name="Output 2 3 2 2 6 2" xfId="8741"/>
    <cellStyle name="Output 2 3 2 2 6 2 2" xfId="12709"/>
    <cellStyle name="Output 2 3 2 2 6 2 3" xfId="18772"/>
    <cellStyle name="Output 2 3 2 2 6 2 4" xfId="22259"/>
    <cellStyle name="Output 2 3 2 2 6 3" xfId="11167"/>
    <cellStyle name="Output 2 3 2 2 6 4" xfId="17479"/>
    <cellStyle name="Output 2 3 2 2 6 5" xfId="20551"/>
    <cellStyle name="Output 2 3 2 2 7" xfId="6021"/>
    <cellStyle name="Output 2 3 2 2 7 2" xfId="10762"/>
    <cellStyle name="Output 2 3 2 2 7 3" xfId="16718"/>
    <cellStyle name="Output 2 3 2 2 7 4" xfId="19539"/>
    <cellStyle name="Output 2 3 2 2 8" xfId="7729"/>
    <cellStyle name="Output 2 3 2 2 8 2" xfId="11750"/>
    <cellStyle name="Output 2 3 2 2 8 3" xfId="18010"/>
    <cellStyle name="Output 2 3 2 2 8 4" xfId="21247"/>
    <cellStyle name="Output 2 3 2 2 9" xfId="5215"/>
    <cellStyle name="Output 2 3 2 2 9 2" xfId="16106"/>
    <cellStyle name="Output 2 3 2 2 9 3" xfId="12760"/>
    <cellStyle name="Output 2 3 2 3" xfId="3279"/>
    <cellStyle name="Output 2 3 2 3 2" xfId="3666"/>
    <cellStyle name="Output 2 3 2 3 2 2" xfId="7315"/>
    <cellStyle name="Output 2 3 2 3 2 2 2" xfId="17708"/>
    <cellStyle name="Output 2 3 2 3 2 2 3" xfId="20833"/>
    <cellStyle name="Output 2 3 2 3 2 3" xfId="9748"/>
    <cellStyle name="Output 2 3 2 3 2 4" xfId="14978"/>
    <cellStyle name="Output 2 3 2 3 2 5" xfId="15206"/>
    <cellStyle name="Output 2 3 2 3 3" xfId="4049"/>
    <cellStyle name="Output 2 3 2 3 3 2" xfId="15253"/>
    <cellStyle name="Output 2 3 2 3 3 3" xfId="13942"/>
    <cellStyle name="Output 2 3 2 3 4" xfId="4432"/>
    <cellStyle name="Output 2 3 2 3 4 2" xfId="15529"/>
    <cellStyle name="Output 2 3 2 3 4 3" xfId="13573"/>
    <cellStyle name="Output 2 3 2 3 5" xfId="4814"/>
    <cellStyle name="Output 2 3 2 3 5 2" xfId="15801"/>
    <cellStyle name="Output 2 3 2 3 5 3" xfId="13192"/>
    <cellStyle name="Output 2 3 2 3 6" xfId="5606"/>
    <cellStyle name="Output 2 3 2 3 6 2" xfId="16417"/>
    <cellStyle name="Output 2 3 2 3 6 3" xfId="19124"/>
    <cellStyle name="Output 2 3 2 3 7" xfId="9409"/>
    <cellStyle name="Output 2 3 2 3 8" xfId="14698"/>
    <cellStyle name="Output 2 3 2 3 9" xfId="17098"/>
    <cellStyle name="Output 2 3 2 4" xfId="2897"/>
    <cellStyle name="Output 2 3 2 4 2" xfId="8074"/>
    <cellStyle name="Output 2 3 2 4 2 2" xfId="12044"/>
    <cellStyle name="Output 2 3 2 4 2 3" xfId="18280"/>
    <cellStyle name="Output 2 3 2 4 2 4" xfId="21592"/>
    <cellStyle name="Output 2 3 2 4 3" xfId="6366"/>
    <cellStyle name="Output 2 3 2 4 3 2" xfId="16989"/>
    <cellStyle name="Output 2 3 2 4 3 3" xfId="19884"/>
    <cellStyle name="Output 2 3 2 4 4" xfId="9049"/>
    <cellStyle name="Output 2 3 2 4 5" xfId="14424"/>
    <cellStyle name="Output 2 3 2 4 6" xfId="15579"/>
    <cellStyle name="Output 2 3 2 5" xfId="6403"/>
    <cellStyle name="Output 2 3 2 5 2" xfId="8111"/>
    <cellStyle name="Output 2 3 2 5 2 2" xfId="12079"/>
    <cellStyle name="Output 2 3 2 5 2 3" xfId="18317"/>
    <cellStyle name="Output 2 3 2 5 2 4" xfId="21629"/>
    <cellStyle name="Output 2 3 2 5 3" xfId="10921"/>
    <cellStyle name="Output 2 3 2 5 4" xfId="17026"/>
    <cellStyle name="Output 2 3 2 5 5" xfId="19921"/>
    <cellStyle name="Output 2 3 2 6" xfId="6635"/>
    <cellStyle name="Output 2 3 2 6 2" xfId="8343"/>
    <cellStyle name="Output 2 3 2 6 2 2" xfId="12311"/>
    <cellStyle name="Output 2 3 2 6 2 3" xfId="18488"/>
    <cellStyle name="Output 2 3 2 6 2 4" xfId="21861"/>
    <cellStyle name="Output 2 3 2 6 3" xfId="10961"/>
    <cellStyle name="Output 2 3 2 6 4" xfId="17197"/>
    <cellStyle name="Output 2 3 2 6 5" xfId="20153"/>
    <cellStyle name="Output 2 3 2 7" xfId="6867"/>
    <cellStyle name="Output 2 3 2 7 2" xfId="8575"/>
    <cellStyle name="Output 2 3 2 7 2 2" xfId="12543"/>
    <cellStyle name="Output 2 3 2 7 2 3" xfId="18659"/>
    <cellStyle name="Output 2 3 2 7 2 4" xfId="22093"/>
    <cellStyle name="Output 2 3 2 7 3" xfId="11001"/>
    <cellStyle name="Output 2 3 2 7 4" xfId="17367"/>
    <cellStyle name="Output 2 3 2 7 5" xfId="20385"/>
    <cellStyle name="Output 2 3 2 8" xfId="5850"/>
    <cellStyle name="Output 2 3 2 8 2" xfId="10596"/>
    <cellStyle name="Output 2 3 2 8 3" xfId="16603"/>
    <cellStyle name="Output 2 3 2 8 4" xfId="19368"/>
    <cellStyle name="Output 2 3 2 9" xfId="7558"/>
    <cellStyle name="Output 2 3 2 9 2" xfId="11584"/>
    <cellStyle name="Output 2 3 2 9 3" xfId="17895"/>
    <cellStyle name="Output 2 3 2 9 4" xfId="21076"/>
    <cellStyle name="Output 2 3 3" xfId="3165"/>
    <cellStyle name="Output 2 3 3 10" xfId="9295"/>
    <cellStyle name="Output 2 3 3 11" xfId="14614"/>
    <cellStyle name="Output 2 3 3 12" xfId="17461"/>
    <cellStyle name="Output 2 3 3 2" xfId="3552"/>
    <cellStyle name="Output 2 3 3 2 2" xfId="7364"/>
    <cellStyle name="Output 2 3 3 2 2 2" xfId="11450"/>
    <cellStyle name="Output 2 3 3 2 2 3" xfId="17749"/>
    <cellStyle name="Output 2 3 3 2 2 4" xfId="20882"/>
    <cellStyle name="Output 2 3 3 2 3" xfId="5655"/>
    <cellStyle name="Output 2 3 3 2 3 2" xfId="16458"/>
    <cellStyle name="Output 2 3 3 2 3 3" xfId="19173"/>
    <cellStyle name="Output 2 3 3 2 4" xfId="9644"/>
    <cellStyle name="Output 2 3 3 2 5" xfId="14894"/>
    <cellStyle name="Output 2 3 3 2 6" xfId="17690"/>
    <cellStyle name="Output 2 3 3 3" xfId="3935"/>
    <cellStyle name="Output 2 3 3 3 2" xfId="7847"/>
    <cellStyle name="Output 2 3 3 3 2 2" xfId="11850"/>
    <cellStyle name="Output 2 3 3 3 2 3" xfId="18106"/>
    <cellStyle name="Output 2 3 3 3 2 4" xfId="21365"/>
    <cellStyle name="Output 2 3 3 3 3" xfId="6139"/>
    <cellStyle name="Output 2 3 3 3 3 2" xfId="16814"/>
    <cellStyle name="Output 2 3 3 3 3 3" xfId="19657"/>
    <cellStyle name="Output 2 3 3 3 4" xfId="9858"/>
    <cellStyle name="Output 2 3 3 3 5" xfId="15170"/>
    <cellStyle name="Output 2 3 3 3 6" xfId="14056"/>
    <cellStyle name="Output 2 3 3 4" xfId="4318"/>
    <cellStyle name="Output 2 3 3 4 2" xfId="8175"/>
    <cellStyle name="Output 2 3 3 4 2 2" xfId="12143"/>
    <cellStyle name="Output 2 3 3 4 2 3" xfId="18372"/>
    <cellStyle name="Output 2 3 3 4 2 4" xfId="21693"/>
    <cellStyle name="Output 2 3 3 4 3" xfId="6467"/>
    <cellStyle name="Output 2 3 3 4 3 2" xfId="17081"/>
    <cellStyle name="Output 2 3 3 4 3 3" xfId="19985"/>
    <cellStyle name="Output 2 3 3 4 4" xfId="10036"/>
    <cellStyle name="Output 2 3 3 4 5" xfId="15445"/>
    <cellStyle name="Output 2 3 3 4 6" xfId="13687"/>
    <cellStyle name="Output 2 3 3 5" xfId="4700"/>
    <cellStyle name="Output 2 3 3 5 2" xfId="8407"/>
    <cellStyle name="Output 2 3 3 5 2 2" xfId="12375"/>
    <cellStyle name="Output 2 3 3 5 2 3" xfId="18543"/>
    <cellStyle name="Output 2 3 3 5 2 4" xfId="21925"/>
    <cellStyle name="Output 2 3 3 5 3" xfId="6699"/>
    <cellStyle name="Output 2 3 3 5 3 2" xfId="17252"/>
    <cellStyle name="Output 2 3 3 5 3 3" xfId="20217"/>
    <cellStyle name="Output 2 3 3 5 4" xfId="10213"/>
    <cellStyle name="Output 2 3 3 5 5" xfId="15719"/>
    <cellStyle name="Output 2 3 3 5 6" xfId="13305"/>
    <cellStyle name="Output 2 3 3 6" xfId="6931"/>
    <cellStyle name="Output 2 3 3 6 2" xfId="8639"/>
    <cellStyle name="Output 2 3 3 6 2 2" xfId="12607"/>
    <cellStyle name="Output 2 3 3 6 2 3" xfId="18714"/>
    <cellStyle name="Output 2 3 3 6 2 4" xfId="22157"/>
    <cellStyle name="Output 2 3 3 6 3" xfId="11065"/>
    <cellStyle name="Output 2 3 3 6 4" xfId="17422"/>
    <cellStyle name="Output 2 3 3 6 5" xfId="20449"/>
    <cellStyle name="Output 2 3 3 7" xfId="5919"/>
    <cellStyle name="Output 2 3 3 7 2" xfId="10660"/>
    <cellStyle name="Output 2 3 3 7 3" xfId="16660"/>
    <cellStyle name="Output 2 3 3 7 4" xfId="19437"/>
    <cellStyle name="Output 2 3 3 8" xfId="7627"/>
    <cellStyle name="Output 2 3 3 8 2" xfId="11648"/>
    <cellStyle name="Output 2 3 3 8 3" xfId="17952"/>
    <cellStyle name="Output 2 3 3 8 4" xfId="21145"/>
    <cellStyle name="Output 2 3 3 9" xfId="5015"/>
    <cellStyle name="Output 2 3 3 9 2" xfId="15975"/>
    <cellStyle name="Output 2 3 3 9 3" xfId="13004"/>
    <cellStyle name="Output 2 3 4" xfId="3057"/>
    <cellStyle name="Output 2 3 4 2" xfId="3444"/>
    <cellStyle name="Output 2 3 4 2 2" xfId="7906"/>
    <cellStyle name="Output 2 3 4 2 2 2" xfId="18160"/>
    <cellStyle name="Output 2 3 4 2 2 3" xfId="21424"/>
    <cellStyle name="Output 2 3 4 2 3" xfId="9553"/>
    <cellStyle name="Output 2 3 4 2 4" xfId="14809"/>
    <cellStyle name="Output 2 3 4 2 5" xfId="14879"/>
    <cellStyle name="Output 2 3 4 3" xfId="3827"/>
    <cellStyle name="Output 2 3 4 3 2" xfId="15085"/>
    <cellStyle name="Output 2 3 4 3 3" xfId="14102"/>
    <cellStyle name="Output 2 3 4 4" xfId="4210"/>
    <cellStyle name="Output 2 3 4 4 2" xfId="15360"/>
    <cellStyle name="Output 2 3 4 4 3" xfId="13795"/>
    <cellStyle name="Output 2 3 4 5" xfId="4592"/>
    <cellStyle name="Output 2 3 4 5 2" xfId="15634"/>
    <cellStyle name="Output 2 3 4 5 3" xfId="13413"/>
    <cellStyle name="Output 2 3 4 6" xfId="6198"/>
    <cellStyle name="Output 2 3 4 6 2" xfId="16868"/>
    <cellStyle name="Output 2 3 4 6 3" xfId="19716"/>
    <cellStyle name="Output 2 3 4 7" xfId="9197"/>
    <cellStyle name="Output 2 3 4 8" xfId="14529"/>
    <cellStyle name="Output 2 3 4 9" xfId="14837"/>
    <cellStyle name="Output 2 3 5" xfId="2873"/>
    <cellStyle name="Output 2 3 5 2" xfId="8065"/>
    <cellStyle name="Output 2 3 5 2 2" xfId="12035"/>
    <cellStyle name="Output 2 3 5 2 3" xfId="18272"/>
    <cellStyle name="Output 2 3 5 2 4" xfId="21583"/>
    <cellStyle name="Output 2 3 5 3" xfId="6357"/>
    <cellStyle name="Output 2 3 5 3 2" xfId="16981"/>
    <cellStyle name="Output 2 3 5 3 3" xfId="19875"/>
    <cellStyle name="Output 2 3 5 4" xfId="9026"/>
    <cellStyle name="Output 2 3 5 5" xfId="14407"/>
    <cellStyle name="Output 2 3 5 6" xfId="16892"/>
    <cellStyle name="Output 2 3 6" xfId="6381"/>
    <cellStyle name="Output 2 3 6 2" xfId="8089"/>
    <cellStyle name="Output 2 3 6 2 2" xfId="12057"/>
    <cellStyle name="Output 2 3 6 2 3" xfId="18295"/>
    <cellStyle name="Output 2 3 6 2 4" xfId="21607"/>
    <cellStyle name="Output 2 3 6 3" xfId="10899"/>
    <cellStyle name="Output 2 3 6 4" xfId="17004"/>
    <cellStyle name="Output 2 3 6 5" xfId="19899"/>
    <cellStyle name="Output 2 3 7" xfId="6613"/>
    <cellStyle name="Output 2 3 7 2" xfId="8321"/>
    <cellStyle name="Output 2 3 7 2 2" xfId="12289"/>
    <cellStyle name="Output 2 3 7 2 3" xfId="18466"/>
    <cellStyle name="Output 2 3 7 2 4" xfId="21839"/>
    <cellStyle name="Output 2 3 7 3" xfId="10939"/>
    <cellStyle name="Output 2 3 7 4" xfId="17175"/>
    <cellStyle name="Output 2 3 7 5" xfId="20131"/>
    <cellStyle name="Output 2 3 8" xfId="6845"/>
    <cellStyle name="Output 2 3 8 2" xfId="8553"/>
    <cellStyle name="Output 2 3 8 2 2" xfId="12521"/>
    <cellStyle name="Output 2 3 8 2 3" xfId="18637"/>
    <cellStyle name="Output 2 3 8 2 4" xfId="22071"/>
    <cellStyle name="Output 2 3 8 3" xfId="10979"/>
    <cellStyle name="Output 2 3 8 4" xfId="17345"/>
    <cellStyle name="Output 2 3 8 5" xfId="20363"/>
    <cellStyle name="Output 2 3 9" xfId="5811"/>
    <cellStyle name="Output 2 3 9 2" xfId="10574"/>
    <cellStyle name="Output 2 3 9 3" xfId="16574"/>
    <cellStyle name="Output 2 3 9 4" xfId="19329"/>
    <cellStyle name="Output 2 4" xfId="2827"/>
    <cellStyle name="Output 2 4 10" xfId="8980"/>
    <cellStyle name="Output 2 4 11" xfId="14369"/>
    <cellStyle name="Output 2 4 12" xfId="15009"/>
    <cellStyle name="Output 2 4 2" xfId="2770"/>
    <cellStyle name="Output 2 4 2 2" xfId="7291"/>
    <cellStyle name="Output 2 4 2 2 2" xfId="11396"/>
    <cellStyle name="Output 2 4 2 2 3" xfId="17688"/>
    <cellStyle name="Output 2 4 2 2 4" xfId="20809"/>
    <cellStyle name="Output 2 4 2 3" xfId="5582"/>
    <cellStyle name="Output 2 4 2 3 2" xfId="16397"/>
    <cellStyle name="Output 2 4 2 3 3" xfId="19100"/>
    <cellStyle name="Output 2 4 2 4" xfId="8925"/>
    <cellStyle name="Output 2 4 2 5" xfId="14320"/>
    <cellStyle name="Output 2 4 2 6" xfId="15931"/>
    <cellStyle name="Output 2 4 3" xfId="2809"/>
    <cellStyle name="Output 2 4 3 2" xfId="7916"/>
    <cellStyle name="Output 2 4 3 2 2" xfId="11894"/>
    <cellStyle name="Output 2 4 3 2 3" xfId="18168"/>
    <cellStyle name="Output 2 4 3 2 4" xfId="21434"/>
    <cellStyle name="Output 2 4 3 3" xfId="6208"/>
    <cellStyle name="Output 2 4 3 3 2" xfId="16876"/>
    <cellStyle name="Output 2 4 3 3 3" xfId="19726"/>
    <cellStyle name="Output 2 4 3 4" xfId="8964"/>
    <cellStyle name="Output 2 4 3 5" xfId="14353"/>
    <cellStyle name="Output 2 4 3 6" xfId="15145"/>
    <cellStyle name="Output 2 4 4" xfId="2801"/>
    <cellStyle name="Output 2 4 4 2" xfId="8203"/>
    <cellStyle name="Output 2 4 4 2 2" xfId="12171"/>
    <cellStyle name="Output 2 4 4 2 3" xfId="18393"/>
    <cellStyle name="Output 2 4 4 2 4" xfId="21721"/>
    <cellStyle name="Output 2 4 4 3" xfId="6495"/>
    <cellStyle name="Output 2 4 4 3 2" xfId="17102"/>
    <cellStyle name="Output 2 4 4 3 3" xfId="20013"/>
    <cellStyle name="Output 2 4 4 4" xfId="8956"/>
    <cellStyle name="Output 2 4 4 5" xfId="14347"/>
    <cellStyle name="Output 2 4 4 6" xfId="17266"/>
    <cellStyle name="Output 2 4 5" xfId="2792"/>
    <cellStyle name="Output 2 4 5 2" xfId="8435"/>
    <cellStyle name="Output 2 4 5 2 2" xfId="12403"/>
    <cellStyle name="Output 2 4 5 2 3" xfId="18564"/>
    <cellStyle name="Output 2 4 5 2 4" xfId="21953"/>
    <cellStyle name="Output 2 4 5 3" xfId="6727"/>
    <cellStyle name="Output 2 4 5 3 2" xfId="17273"/>
    <cellStyle name="Output 2 4 5 3 3" xfId="20245"/>
    <cellStyle name="Output 2 4 5 4" xfId="8947"/>
    <cellStyle name="Output 2 4 5 5" xfId="14339"/>
    <cellStyle name="Output 2 4 5 6" xfId="15371"/>
    <cellStyle name="Output 2 4 6" xfId="6959"/>
    <cellStyle name="Output 2 4 6 2" xfId="8667"/>
    <cellStyle name="Output 2 4 6 2 2" xfId="12635"/>
    <cellStyle name="Output 2 4 6 2 3" xfId="18735"/>
    <cellStyle name="Output 2 4 6 2 4" xfId="22185"/>
    <cellStyle name="Output 2 4 6 3" xfId="11093"/>
    <cellStyle name="Output 2 4 6 4" xfId="17443"/>
    <cellStyle name="Output 2 4 6 5" xfId="20477"/>
    <cellStyle name="Output 2 4 7" xfId="5947"/>
    <cellStyle name="Output 2 4 7 2" xfId="10688"/>
    <cellStyle name="Output 2 4 7 3" xfId="16681"/>
    <cellStyle name="Output 2 4 7 4" xfId="19465"/>
    <cellStyle name="Output 2 4 8" xfId="7655"/>
    <cellStyle name="Output 2 4 8 2" xfId="11676"/>
    <cellStyle name="Output 2 4 8 3" xfId="17973"/>
    <cellStyle name="Output 2 4 8 4" xfId="21173"/>
    <cellStyle name="Output 2 4 9" xfId="5048"/>
    <cellStyle name="Output 2 4 9 2" xfId="16000"/>
    <cellStyle name="Output 2 4 9 3" xfId="12973"/>
    <cellStyle name="Output 2 5" xfId="3112"/>
    <cellStyle name="Output 2 5 2" xfId="3499"/>
    <cellStyle name="Output 2 5 2 2" xfId="7413"/>
    <cellStyle name="Output 2 5 2 2 2" xfId="17784"/>
    <cellStyle name="Output 2 5 2 2 3" xfId="20931"/>
    <cellStyle name="Output 2 5 2 3" xfId="9592"/>
    <cellStyle name="Output 2 5 2 4" xfId="14852"/>
    <cellStyle name="Output 2 5 2 5" xfId="17125"/>
    <cellStyle name="Output 2 5 3" xfId="3882"/>
    <cellStyle name="Output 2 5 3 2" xfId="15128"/>
    <cellStyle name="Output 2 5 3 3" xfId="14173"/>
    <cellStyle name="Output 2 5 4" xfId="4265"/>
    <cellStyle name="Output 2 5 4 2" xfId="15403"/>
    <cellStyle name="Output 2 5 4 3" xfId="13740"/>
    <cellStyle name="Output 2 5 5" xfId="4647"/>
    <cellStyle name="Output 2 5 5 2" xfId="15677"/>
    <cellStyle name="Output 2 5 5 3" xfId="13358"/>
    <cellStyle name="Output 2 5 6" xfId="5704"/>
    <cellStyle name="Output 2 5 6 2" xfId="16493"/>
    <cellStyle name="Output 2 5 6 3" xfId="19222"/>
    <cellStyle name="Output 2 5 7" xfId="9243"/>
    <cellStyle name="Output 2 5 8" xfId="14572"/>
    <cellStyle name="Output 2 5 9" xfId="15177"/>
    <cellStyle name="Output 2 6" xfId="3095"/>
    <cellStyle name="Output 2 6 2" xfId="3482"/>
    <cellStyle name="Output 2 6 2 2" xfId="7804"/>
    <cellStyle name="Output 2 6 2 2 2" xfId="18069"/>
    <cellStyle name="Output 2 6 2 2 3" xfId="21322"/>
    <cellStyle name="Output 2 6 2 3" xfId="9577"/>
    <cellStyle name="Output 2 6 2 4" xfId="14838"/>
    <cellStyle name="Output 2 6 2 5" xfId="18449"/>
    <cellStyle name="Output 2 6 3" xfId="3865"/>
    <cellStyle name="Output 2 6 3 2" xfId="15114"/>
    <cellStyle name="Output 2 6 3 3" xfId="14091"/>
    <cellStyle name="Output 2 6 4" xfId="4248"/>
    <cellStyle name="Output 2 6 4 2" xfId="15389"/>
    <cellStyle name="Output 2 6 4 3" xfId="13757"/>
    <cellStyle name="Output 2 6 5" xfId="4630"/>
    <cellStyle name="Output 2 6 5 2" xfId="15663"/>
    <cellStyle name="Output 2 6 5 3" xfId="13375"/>
    <cellStyle name="Output 2 6 6" xfId="6096"/>
    <cellStyle name="Output 2 6 6 2" xfId="16777"/>
    <cellStyle name="Output 2 6 6 3" xfId="19614"/>
    <cellStyle name="Output 2 6 7" xfId="9228"/>
    <cellStyle name="Output 2 6 8" xfId="14558"/>
    <cellStyle name="Output 2 6 9" xfId="15353"/>
    <cellStyle name="Output 2 7" xfId="6111"/>
    <cellStyle name="Output 2 7 2" xfId="7819"/>
    <cellStyle name="Output 2 7 2 2" xfId="11829"/>
    <cellStyle name="Output 2 7 2 3" xfId="18084"/>
    <cellStyle name="Output 2 7 2 4" xfId="21337"/>
    <cellStyle name="Output 2 7 3" xfId="10810"/>
    <cellStyle name="Output 2 7 4" xfId="16792"/>
    <cellStyle name="Output 2 7 5" xfId="19629"/>
    <cellStyle name="Output 2 8" xfId="6211"/>
    <cellStyle name="Output 2 8 2" xfId="7919"/>
    <cellStyle name="Output 2 8 2 2" xfId="11896"/>
    <cellStyle name="Output 2 8 2 3" xfId="18171"/>
    <cellStyle name="Output 2 8 2 4" xfId="21437"/>
    <cellStyle name="Output 2 8 3" xfId="10849"/>
    <cellStyle name="Output 2 8 4" xfId="16879"/>
    <cellStyle name="Output 2 8 5" xfId="19729"/>
    <cellStyle name="Output 2 9" xfId="5440"/>
    <cellStyle name="Output 2 9 2" xfId="7149"/>
    <cellStyle name="Output 2 9 2 2" xfId="11281"/>
    <cellStyle name="Output 2 9 2 3" xfId="17564"/>
    <cellStyle name="Output 2 9 2 4" xfId="20667"/>
    <cellStyle name="Output 2 9 3" xfId="10455"/>
    <cellStyle name="Output 2 9 4" xfId="16274"/>
    <cellStyle name="Output 2 9 5" xfId="18958"/>
    <cellStyle name="Output 3" xfId="2691"/>
    <cellStyle name="Output 3 10" xfId="5737"/>
    <cellStyle name="Output 3 10 2" xfId="10519"/>
    <cellStyle name="Output 3 10 3" xfId="16518"/>
    <cellStyle name="Output 3 10 4" xfId="19255"/>
    <cellStyle name="Output 3 11" xfId="7446"/>
    <cellStyle name="Output 3 11 2" xfId="11506"/>
    <cellStyle name="Output 3 11 3" xfId="17809"/>
    <cellStyle name="Output 3 11 4" xfId="20964"/>
    <cellStyle name="Output 3 12" xfId="4869"/>
    <cellStyle name="Output 3 12 2" xfId="15844"/>
    <cellStyle name="Output 3 12 3" xfId="13137"/>
    <cellStyle name="Output 3 13" xfId="8846"/>
    <cellStyle name="Output 3 14" xfId="14262"/>
    <cellStyle name="Output 3 15" xfId="17292"/>
    <cellStyle name="Output 3 2" xfId="2748"/>
    <cellStyle name="Output 3 2 10" xfId="4934"/>
    <cellStyle name="Output 3 2 10 2" xfId="15904"/>
    <cellStyle name="Output 3 2 10 3" xfId="13085"/>
    <cellStyle name="Output 3 2 11" xfId="8903"/>
    <cellStyle name="Output 3 2 12" xfId="14305"/>
    <cellStyle name="Output 3 2 2" xfId="3238"/>
    <cellStyle name="Output 3 2 2 10" xfId="9368"/>
    <cellStyle name="Output 3 2 2 11" xfId="14670"/>
    <cellStyle name="Output 3 2 2 12" xfId="16187"/>
    <cellStyle name="Output 3 2 2 2" xfId="3625"/>
    <cellStyle name="Output 3 2 2 2 2" xfId="7986"/>
    <cellStyle name="Output 3 2 2 2 2 2" xfId="11962"/>
    <cellStyle name="Output 3 2 2 2 2 3" xfId="18209"/>
    <cellStyle name="Output 3 2 2 2 2 4" xfId="21504"/>
    <cellStyle name="Output 3 2 2 2 3" xfId="6278"/>
    <cellStyle name="Output 3 2 2 2 3 2" xfId="16918"/>
    <cellStyle name="Output 3 2 2 2 3 3" xfId="19796"/>
    <cellStyle name="Output 3 2 2 2 4" xfId="9717"/>
    <cellStyle name="Output 3 2 2 2 5" xfId="14950"/>
    <cellStyle name="Output 3 2 2 2 6" xfId="16087"/>
    <cellStyle name="Output 3 2 2 3" xfId="4008"/>
    <cellStyle name="Output 3 2 2 3 2" xfId="7763"/>
    <cellStyle name="Output 3 2 2 3 2 2" xfId="11784"/>
    <cellStyle name="Output 3 2 2 3 2 3" xfId="18037"/>
    <cellStyle name="Output 3 2 2 3 2 4" xfId="21281"/>
    <cellStyle name="Output 3 2 2 3 3" xfId="6055"/>
    <cellStyle name="Output 3 2 2 3 3 2" xfId="16745"/>
    <cellStyle name="Output 3 2 2 3 3 3" xfId="19573"/>
    <cellStyle name="Output 3 2 2 3 4" xfId="9927"/>
    <cellStyle name="Output 3 2 2 3 5" xfId="15225"/>
    <cellStyle name="Output 3 2 2 3 6" xfId="13983"/>
    <cellStyle name="Output 3 2 2 4" xfId="4391"/>
    <cellStyle name="Output 3 2 2 4 2" xfId="8293"/>
    <cellStyle name="Output 3 2 2 4 2 2" xfId="12261"/>
    <cellStyle name="Output 3 2 2 4 2 3" xfId="18443"/>
    <cellStyle name="Output 3 2 2 4 2 4" xfId="21811"/>
    <cellStyle name="Output 3 2 2 4 3" xfId="6585"/>
    <cellStyle name="Output 3 2 2 4 3 2" xfId="17152"/>
    <cellStyle name="Output 3 2 2 4 3 3" xfId="20103"/>
    <cellStyle name="Output 3 2 2 4 4" xfId="10105"/>
    <cellStyle name="Output 3 2 2 4 5" xfId="15501"/>
    <cellStyle name="Output 3 2 2 4 6" xfId="13614"/>
    <cellStyle name="Output 3 2 2 5" xfId="4773"/>
    <cellStyle name="Output 3 2 2 5 2" xfId="8525"/>
    <cellStyle name="Output 3 2 2 5 2 2" xfId="12493"/>
    <cellStyle name="Output 3 2 2 5 2 3" xfId="18614"/>
    <cellStyle name="Output 3 2 2 5 2 4" xfId="22043"/>
    <cellStyle name="Output 3 2 2 5 3" xfId="6817"/>
    <cellStyle name="Output 3 2 2 5 3 2" xfId="17322"/>
    <cellStyle name="Output 3 2 2 5 3 3" xfId="20335"/>
    <cellStyle name="Output 3 2 2 5 4" xfId="10282"/>
    <cellStyle name="Output 3 2 2 5 5" xfId="15773"/>
    <cellStyle name="Output 3 2 2 5 6" xfId="13232"/>
    <cellStyle name="Output 3 2 2 6" xfId="7049"/>
    <cellStyle name="Output 3 2 2 6 2" xfId="8757"/>
    <cellStyle name="Output 3 2 2 6 2 2" xfId="12725"/>
    <cellStyle name="Output 3 2 2 6 2 3" xfId="18786"/>
    <cellStyle name="Output 3 2 2 6 2 4" xfId="22275"/>
    <cellStyle name="Output 3 2 2 6 3" xfId="11183"/>
    <cellStyle name="Output 3 2 2 6 4" xfId="17493"/>
    <cellStyle name="Output 3 2 2 6 5" xfId="20567"/>
    <cellStyle name="Output 3 2 2 7" xfId="6037"/>
    <cellStyle name="Output 3 2 2 7 2" xfId="10778"/>
    <cellStyle name="Output 3 2 2 7 3" xfId="16732"/>
    <cellStyle name="Output 3 2 2 7 4" xfId="19555"/>
    <cellStyle name="Output 3 2 2 8" xfId="7745"/>
    <cellStyle name="Output 3 2 2 8 2" xfId="11766"/>
    <cellStyle name="Output 3 2 2 8 3" xfId="18024"/>
    <cellStyle name="Output 3 2 2 8 4" xfId="21263"/>
    <cellStyle name="Output 3 2 2 9" xfId="5231"/>
    <cellStyle name="Output 3 2 2 9 2" xfId="16120"/>
    <cellStyle name="Output 3 2 2 9 3" xfId="12863"/>
    <cellStyle name="Output 3 2 3" xfId="3295"/>
    <cellStyle name="Output 3 2 3 2" xfId="3682"/>
    <cellStyle name="Output 3 2 3 2 2" xfId="7307"/>
    <cellStyle name="Output 3 2 3 2 2 2" xfId="17700"/>
    <cellStyle name="Output 3 2 3 2 2 3" xfId="20825"/>
    <cellStyle name="Output 3 2 3 2 3" xfId="9759"/>
    <cellStyle name="Output 3 2 3 2 4" xfId="14992"/>
    <cellStyle name="Output 3 2 3 2 5" xfId="16833"/>
    <cellStyle name="Output 3 2 3 3" xfId="4065"/>
    <cellStyle name="Output 3 2 3 3 2" xfId="15267"/>
    <cellStyle name="Output 3 2 3 3 3" xfId="13926"/>
    <cellStyle name="Output 3 2 3 4" xfId="4448"/>
    <cellStyle name="Output 3 2 3 4 2" xfId="15542"/>
    <cellStyle name="Output 3 2 3 4 3" xfId="13557"/>
    <cellStyle name="Output 3 2 3 5" xfId="4830"/>
    <cellStyle name="Output 3 2 3 5 2" xfId="15814"/>
    <cellStyle name="Output 3 2 3 5 3" xfId="13176"/>
    <cellStyle name="Output 3 2 3 6" xfId="5598"/>
    <cellStyle name="Output 3 2 3 6 2" xfId="16409"/>
    <cellStyle name="Output 3 2 3 6 3" xfId="19116"/>
    <cellStyle name="Output 3 2 3 7" xfId="9425"/>
    <cellStyle name="Output 3 2 3 8" xfId="14712"/>
    <cellStyle name="Output 3 2 3 9" xfId="18570"/>
    <cellStyle name="Output 3 2 4" xfId="2913"/>
    <cellStyle name="Output 3 2 4 2" xfId="7120"/>
    <cellStyle name="Output 3 2 4 2 2" xfId="11254"/>
    <cellStyle name="Output 3 2 4 2 3" xfId="17540"/>
    <cellStyle name="Output 3 2 4 2 4" xfId="20638"/>
    <cellStyle name="Output 3 2 4 3" xfId="5411"/>
    <cellStyle name="Output 3 2 4 3 2" xfId="16250"/>
    <cellStyle name="Output 3 2 4 3 3" xfId="18929"/>
    <cellStyle name="Output 3 2 4 4" xfId="9065"/>
    <cellStyle name="Output 3 2 4 5" xfId="14437"/>
    <cellStyle name="Output 3 2 4 6" xfId="16200"/>
    <cellStyle name="Output 3 2 5" xfId="6392"/>
    <cellStyle name="Output 3 2 5 2" xfId="8100"/>
    <cellStyle name="Output 3 2 5 2 2" xfId="12068"/>
    <cellStyle name="Output 3 2 5 2 3" xfId="18306"/>
    <cellStyle name="Output 3 2 5 2 4" xfId="21618"/>
    <cellStyle name="Output 3 2 5 3" xfId="10910"/>
    <cellStyle name="Output 3 2 5 4" xfId="17015"/>
    <cellStyle name="Output 3 2 5 5" xfId="19910"/>
    <cellStyle name="Output 3 2 6" xfId="6624"/>
    <cellStyle name="Output 3 2 6 2" xfId="8332"/>
    <cellStyle name="Output 3 2 6 2 2" xfId="12300"/>
    <cellStyle name="Output 3 2 6 2 3" xfId="18477"/>
    <cellStyle name="Output 3 2 6 2 4" xfId="21850"/>
    <cellStyle name="Output 3 2 6 3" xfId="10950"/>
    <cellStyle name="Output 3 2 6 4" xfId="17186"/>
    <cellStyle name="Output 3 2 6 5" xfId="20142"/>
    <cellStyle name="Output 3 2 7" xfId="6856"/>
    <cellStyle name="Output 3 2 7 2" xfId="8564"/>
    <cellStyle name="Output 3 2 7 2 2" xfId="12532"/>
    <cellStyle name="Output 3 2 7 2 3" xfId="18648"/>
    <cellStyle name="Output 3 2 7 2 4" xfId="22082"/>
    <cellStyle name="Output 3 2 7 3" xfId="10990"/>
    <cellStyle name="Output 3 2 7 4" xfId="17356"/>
    <cellStyle name="Output 3 2 7 5" xfId="20374"/>
    <cellStyle name="Output 3 2 8" xfId="5827"/>
    <cellStyle name="Output 3 2 8 2" xfId="10585"/>
    <cellStyle name="Output 3 2 8 3" xfId="16587"/>
    <cellStyle name="Output 3 2 8 4" xfId="19345"/>
    <cellStyle name="Output 3 2 9" xfId="7535"/>
    <cellStyle name="Output 3 2 9 2" xfId="11571"/>
    <cellStyle name="Output 3 2 9 3" xfId="17879"/>
    <cellStyle name="Output 3 2 9 4" xfId="21053"/>
    <cellStyle name="Output 3 3" xfId="2660"/>
    <cellStyle name="Output 3 3 10" xfId="4890"/>
    <cellStyle name="Output 3 3 10 2" xfId="15865"/>
    <cellStyle name="Output 3 3 10 3" xfId="12818"/>
    <cellStyle name="Output 3 3 11" xfId="8817"/>
    <cellStyle name="Output 3 3 12" xfId="14237"/>
    <cellStyle name="Output 3 3 2" xfId="3152"/>
    <cellStyle name="Output 3 3 2 10" xfId="9282"/>
    <cellStyle name="Output 3 3 2 11" xfId="14605"/>
    <cellStyle name="Output 3 3 2 12" xfId="18436"/>
    <cellStyle name="Output 3 3 2 2" xfId="3539"/>
    <cellStyle name="Output 3 3 2 2 2" xfId="7282"/>
    <cellStyle name="Output 3 3 2 2 2 2" xfId="11387"/>
    <cellStyle name="Output 3 3 2 2 2 3" xfId="17680"/>
    <cellStyle name="Output 3 3 2 2 2 4" xfId="20800"/>
    <cellStyle name="Output 3 3 2 2 3" xfId="5573"/>
    <cellStyle name="Output 3 3 2 2 3 2" xfId="16389"/>
    <cellStyle name="Output 3 3 2 2 3 3" xfId="19091"/>
    <cellStyle name="Output 3 3 2 2 4" xfId="9631"/>
    <cellStyle name="Output 3 3 2 2 5" xfId="14885"/>
    <cellStyle name="Output 3 3 2 2 6" xfId="16685"/>
    <cellStyle name="Output 3 3 2 3" xfId="3922"/>
    <cellStyle name="Output 3 3 2 3 2" xfId="5098"/>
    <cellStyle name="Output 3 3 2 3 2 2" xfId="10345"/>
    <cellStyle name="Output 3 3 2 3 2 3" xfId="16033"/>
    <cellStyle name="Output 3 3 2 3 2 4" xfId="12941"/>
    <cellStyle name="Output 3 3 2 3 3" xfId="5316"/>
    <cellStyle name="Output 3 3 2 3 3 2" xfId="16189"/>
    <cellStyle name="Output 3 3 2 3 3 3" xfId="18834"/>
    <cellStyle name="Output 3 3 2 3 4" xfId="9845"/>
    <cellStyle name="Output 3 3 2 3 5" xfId="15161"/>
    <cellStyle name="Output 3 3 2 3 6" xfId="14069"/>
    <cellStyle name="Output 3 3 2 4" xfId="4305"/>
    <cellStyle name="Output 3 3 2 4 2" xfId="8188"/>
    <cellStyle name="Output 3 3 2 4 2 2" xfId="12156"/>
    <cellStyle name="Output 3 3 2 4 2 3" xfId="18381"/>
    <cellStyle name="Output 3 3 2 4 2 4" xfId="21706"/>
    <cellStyle name="Output 3 3 2 4 3" xfId="6480"/>
    <cellStyle name="Output 3 3 2 4 3 2" xfId="17090"/>
    <cellStyle name="Output 3 3 2 4 3 3" xfId="19998"/>
    <cellStyle name="Output 3 3 2 4 4" xfId="10023"/>
    <cellStyle name="Output 3 3 2 4 5" xfId="15436"/>
    <cellStyle name="Output 3 3 2 4 6" xfId="13700"/>
    <cellStyle name="Output 3 3 2 5" xfId="4687"/>
    <cellStyle name="Output 3 3 2 5 2" xfId="8420"/>
    <cellStyle name="Output 3 3 2 5 2 2" xfId="12388"/>
    <cellStyle name="Output 3 3 2 5 2 3" xfId="18552"/>
    <cellStyle name="Output 3 3 2 5 2 4" xfId="21938"/>
    <cellStyle name="Output 3 3 2 5 3" xfId="6712"/>
    <cellStyle name="Output 3 3 2 5 3 2" xfId="17261"/>
    <cellStyle name="Output 3 3 2 5 3 3" xfId="20230"/>
    <cellStyle name="Output 3 3 2 5 4" xfId="10200"/>
    <cellStyle name="Output 3 3 2 5 5" xfId="15710"/>
    <cellStyle name="Output 3 3 2 5 6" xfId="13318"/>
    <cellStyle name="Output 3 3 2 6" xfId="6944"/>
    <cellStyle name="Output 3 3 2 6 2" xfId="8652"/>
    <cellStyle name="Output 3 3 2 6 2 2" xfId="12620"/>
    <cellStyle name="Output 3 3 2 6 2 3" xfId="18723"/>
    <cellStyle name="Output 3 3 2 6 2 4" xfId="22170"/>
    <cellStyle name="Output 3 3 2 6 3" xfId="11078"/>
    <cellStyle name="Output 3 3 2 6 4" xfId="17431"/>
    <cellStyle name="Output 3 3 2 6 5" xfId="20462"/>
    <cellStyle name="Output 3 3 2 7" xfId="5932"/>
    <cellStyle name="Output 3 3 2 7 2" xfId="10673"/>
    <cellStyle name="Output 3 3 2 7 3" xfId="16669"/>
    <cellStyle name="Output 3 3 2 7 4" xfId="19450"/>
    <cellStyle name="Output 3 3 2 8" xfId="7640"/>
    <cellStyle name="Output 3 3 2 8 2" xfId="11661"/>
    <cellStyle name="Output 3 3 2 8 3" xfId="17961"/>
    <cellStyle name="Output 3 3 2 8 4" xfId="21158"/>
    <cellStyle name="Output 3 3 2 9" xfId="5028"/>
    <cellStyle name="Output 3 3 2 9 2" xfId="15984"/>
    <cellStyle name="Output 3 3 2 9 3" xfId="12991"/>
    <cellStyle name="Output 3 3 3" xfId="3068"/>
    <cellStyle name="Output 3 3 3 2" xfId="3455"/>
    <cellStyle name="Output 3 3 3 2 2" xfId="7863"/>
    <cellStyle name="Output 3 3 3 2 2 2" xfId="18121"/>
    <cellStyle name="Output 3 3 3 2 2 3" xfId="21381"/>
    <cellStyle name="Output 3 3 3 2 3" xfId="9560"/>
    <cellStyle name="Output 3 3 3 2 4" xfId="14816"/>
    <cellStyle name="Output 3 3 3 2 5" xfId="18402"/>
    <cellStyle name="Output 3 3 3 3" xfId="3838"/>
    <cellStyle name="Output 3 3 3 3 2" xfId="15092"/>
    <cellStyle name="Output 3 3 3 3 3" xfId="14092"/>
    <cellStyle name="Output 3 3 3 4" xfId="4221"/>
    <cellStyle name="Output 3 3 3 4 2" xfId="15367"/>
    <cellStyle name="Output 3 3 3 4 3" xfId="13784"/>
    <cellStyle name="Output 3 3 3 5" xfId="4603"/>
    <cellStyle name="Output 3 3 3 5 2" xfId="15641"/>
    <cellStyle name="Output 3 3 3 5 3" xfId="13402"/>
    <cellStyle name="Output 3 3 3 6" xfId="6155"/>
    <cellStyle name="Output 3 3 3 6 2" xfId="16829"/>
    <cellStyle name="Output 3 3 3 6 3" xfId="19673"/>
    <cellStyle name="Output 3 3 3 7" xfId="9208"/>
    <cellStyle name="Output 3 3 3 8" xfId="14536"/>
    <cellStyle name="Output 3 3 3 9" xfId="15281"/>
    <cellStyle name="Output 3 3 4" xfId="2860"/>
    <cellStyle name="Output 3 3 4 2" xfId="8017"/>
    <cellStyle name="Output 3 3 4 2 2" xfId="11993"/>
    <cellStyle name="Output 3 3 4 2 3" xfId="18234"/>
    <cellStyle name="Output 3 3 4 2 4" xfId="21535"/>
    <cellStyle name="Output 3 3 4 3" xfId="6309"/>
    <cellStyle name="Output 3 3 4 3 2" xfId="16943"/>
    <cellStyle name="Output 3 3 4 3 3" xfId="19827"/>
    <cellStyle name="Output 3 3 4 4" xfId="9013"/>
    <cellStyle name="Output 3 3 4 5" xfId="14398"/>
    <cellStyle name="Output 3 3 4 6" xfId="17997"/>
    <cellStyle name="Output 3 3 5" xfId="5478"/>
    <cellStyle name="Output 3 3 5 2" xfId="7187"/>
    <cellStyle name="Output 3 3 5 2 2" xfId="11316"/>
    <cellStyle name="Output 3 3 5 2 3" xfId="17596"/>
    <cellStyle name="Output 3 3 5 2 4" xfId="20705"/>
    <cellStyle name="Output 3 3 5 3" xfId="10473"/>
    <cellStyle name="Output 3 3 5 4" xfId="16306"/>
    <cellStyle name="Output 3 3 5 5" xfId="18996"/>
    <cellStyle name="Output 3 3 6" xfId="6323"/>
    <cellStyle name="Output 3 3 6 2" xfId="8031"/>
    <cellStyle name="Output 3 3 6 2 2" xfId="12005"/>
    <cellStyle name="Output 3 3 6 2 3" xfId="18245"/>
    <cellStyle name="Output 3 3 6 2 4" xfId="21549"/>
    <cellStyle name="Output 3 3 6 3" xfId="10864"/>
    <cellStyle name="Output 3 3 6 4" xfId="16954"/>
    <cellStyle name="Output 3 3 6 5" xfId="19841"/>
    <cellStyle name="Output 3 3 7" xfId="5515"/>
    <cellStyle name="Output 3 3 7 2" xfId="7224"/>
    <cellStyle name="Output 3 3 7 2 2" xfId="11349"/>
    <cellStyle name="Output 3 3 7 2 3" xfId="17627"/>
    <cellStyle name="Output 3 3 7 2 4" xfId="20742"/>
    <cellStyle name="Output 3 3 7 3" xfId="10489"/>
    <cellStyle name="Output 3 3 7 4" xfId="16336"/>
    <cellStyle name="Output 3 3 7 5" xfId="19033"/>
    <cellStyle name="Output 3 3 8" xfId="5763"/>
    <cellStyle name="Output 3 3 8 2" xfId="10540"/>
    <cellStyle name="Output 3 3 8 3" xfId="16541"/>
    <cellStyle name="Output 3 3 8 4" xfId="19281"/>
    <cellStyle name="Output 3 3 9" xfId="7472"/>
    <cellStyle name="Output 3 3 9 2" xfId="11527"/>
    <cellStyle name="Output 3 3 9 3" xfId="17832"/>
    <cellStyle name="Output 3 3 9 4" xfId="20990"/>
    <cellStyle name="Output 3 4" xfId="3181"/>
    <cellStyle name="Output 3 4 10" xfId="9311"/>
    <cellStyle name="Output 3 4 11" xfId="14627"/>
    <cellStyle name="Output 3 4 12" xfId="17852"/>
    <cellStyle name="Output 3 4 2" xfId="3568"/>
    <cellStyle name="Output 3 4 2 2" xfId="7317"/>
    <cellStyle name="Output 3 4 2 2 2" xfId="11407"/>
    <cellStyle name="Output 3 4 2 2 3" xfId="17710"/>
    <cellStyle name="Output 3 4 2 2 4" xfId="20835"/>
    <cellStyle name="Output 3 4 2 3" xfId="5608"/>
    <cellStyle name="Output 3 4 2 3 2" xfId="16419"/>
    <cellStyle name="Output 3 4 2 3 3" xfId="19126"/>
    <cellStyle name="Output 3 4 2 4" xfId="9660"/>
    <cellStyle name="Output 3 4 2 5" xfId="14907"/>
    <cellStyle name="Output 3 4 2 6" xfId="17248"/>
    <cellStyle name="Output 3 4 3" xfId="3951"/>
    <cellStyle name="Output 3 4 3 2" xfId="8009"/>
    <cellStyle name="Output 3 4 3 2 2" xfId="11985"/>
    <cellStyle name="Output 3 4 3 2 3" xfId="18226"/>
    <cellStyle name="Output 3 4 3 2 4" xfId="21527"/>
    <cellStyle name="Output 3 4 3 3" xfId="6301"/>
    <cellStyle name="Output 3 4 3 3 2" xfId="16935"/>
    <cellStyle name="Output 3 4 3 3 3" xfId="19819"/>
    <cellStyle name="Output 3 4 3 4" xfId="9874"/>
    <cellStyle name="Output 3 4 3 5" xfId="15183"/>
    <cellStyle name="Output 3 4 3 6" xfId="14040"/>
    <cellStyle name="Output 3 4 4" xfId="4334"/>
    <cellStyle name="Output 3 4 4 2" xfId="8159"/>
    <cellStyle name="Output 3 4 4 2 2" xfId="12127"/>
    <cellStyle name="Output 3 4 4 2 3" xfId="18359"/>
    <cellStyle name="Output 3 4 4 2 4" xfId="21677"/>
    <cellStyle name="Output 3 4 4 3" xfId="6451"/>
    <cellStyle name="Output 3 4 4 3 2" xfId="17068"/>
    <cellStyle name="Output 3 4 4 3 3" xfId="19969"/>
    <cellStyle name="Output 3 4 4 4" xfId="10052"/>
    <cellStyle name="Output 3 4 4 5" xfId="15458"/>
    <cellStyle name="Output 3 4 4 6" xfId="13671"/>
    <cellStyle name="Output 3 4 5" xfId="4716"/>
    <cellStyle name="Output 3 4 5 2" xfId="8391"/>
    <cellStyle name="Output 3 4 5 2 2" xfId="12359"/>
    <cellStyle name="Output 3 4 5 2 3" xfId="18530"/>
    <cellStyle name="Output 3 4 5 2 4" xfId="21909"/>
    <cellStyle name="Output 3 4 5 3" xfId="6683"/>
    <cellStyle name="Output 3 4 5 3 2" xfId="17239"/>
    <cellStyle name="Output 3 4 5 3 3" xfId="20201"/>
    <cellStyle name="Output 3 4 5 4" xfId="10229"/>
    <cellStyle name="Output 3 4 5 5" xfId="15732"/>
    <cellStyle name="Output 3 4 5 6" xfId="13289"/>
    <cellStyle name="Output 3 4 6" xfId="6915"/>
    <cellStyle name="Output 3 4 6 2" xfId="8623"/>
    <cellStyle name="Output 3 4 6 2 2" xfId="12591"/>
    <cellStyle name="Output 3 4 6 2 3" xfId="18701"/>
    <cellStyle name="Output 3 4 6 2 4" xfId="22141"/>
    <cellStyle name="Output 3 4 6 3" xfId="11049"/>
    <cellStyle name="Output 3 4 6 4" xfId="17409"/>
    <cellStyle name="Output 3 4 6 5" xfId="20433"/>
    <cellStyle name="Output 3 4 7" xfId="5903"/>
    <cellStyle name="Output 3 4 7 2" xfId="10644"/>
    <cellStyle name="Output 3 4 7 3" xfId="16647"/>
    <cellStyle name="Output 3 4 7 4" xfId="19421"/>
    <cellStyle name="Output 3 4 8" xfId="7611"/>
    <cellStyle name="Output 3 4 8 2" xfId="11632"/>
    <cellStyle name="Output 3 4 8 3" xfId="17939"/>
    <cellStyle name="Output 3 4 8 4" xfId="21129"/>
    <cellStyle name="Output 3 4 9" xfId="4998"/>
    <cellStyle name="Output 3 4 9 2" xfId="15962"/>
    <cellStyle name="Output 3 4 9 3" xfId="13021"/>
    <cellStyle name="Output 3 5" xfId="2999"/>
    <cellStyle name="Output 3 5 2" xfId="3386"/>
    <cellStyle name="Output 3 5 2 2" xfId="7231"/>
    <cellStyle name="Output 3 5 2 2 2" xfId="17634"/>
    <cellStyle name="Output 3 5 2 2 3" xfId="20749"/>
    <cellStyle name="Output 3 5 2 3" xfId="9512"/>
    <cellStyle name="Output 3 5 2 4" xfId="14763"/>
    <cellStyle name="Output 3 5 2 5" xfId="16641"/>
    <cellStyle name="Output 3 5 3" xfId="3769"/>
    <cellStyle name="Output 3 5 3 2" xfId="15039"/>
    <cellStyle name="Output 3 5 3 3" xfId="14732"/>
    <cellStyle name="Output 3 5 4" xfId="4152"/>
    <cellStyle name="Output 3 5 4 2" xfId="15314"/>
    <cellStyle name="Output 3 5 4 3" xfId="13848"/>
    <cellStyle name="Output 3 5 5" xfId="4534"/>
    <cellStyle name="Output 3 5 5 2" xfId="15588"/>
    <cellStyle name="Output 3 5 5 3" xfId="13471"/>
    <cellStyle name="Output 3 5 6" xfId="5522"/>
    <cellStyle name="Output 3 5 6 2" xfId="16343"/>
    <cellStyle name="Output 3 5 6 3" xfId="19040"/>
    <cellStyle name="Output 3 5 7" xfId="9147"/>
    <cellStyle name="Output 3 5 8" xfId="14483"/>
    <cellStyle name="Output 3 5 9" xfId="14455"/>
    <cellStyle name="Output 3 6" xfId="6180"/>
    <cellStyle name="Output 3 6 2" xfId="7888"/>
    <cellStyle name="Output 3 6 2 2" xfId="11877"/>
    <cellStyle name="Output 3 6 2 3" xfId="18144"/>
    <cellStyle name="Output 3 6 2 4" xfId="21406"/>
    <cellStyle name="Output 3 6 3" xfId="10835"/>
    <cellStyle name="Output 3 6 4" xfId="16852"/>
    <cellStyle name="Output 3 6 5" xfId="19698"/>
    <cellStyle name="Output 3 7" xfId="5422"/>
    <cellStyle name="Output 3 7 2" xfId="7131"/>
    <cellStyle name="Output 3 7 2 2" xfId="11265"/>
    <cellStyle name="Output 3 7 2 3" xfId="17550"/>
    <cellStyle name="Output 3 7 2 4" xfId="20649"/>
    <cellStyle name="Output 3 7 3" xfId="10439"/>
    <cellStyle name="Output 3 7 4" xfId="16260"/>
    <cellStyle name="Output 3 7 5" xfId="18940"/>
    <cellStyle name="Output 3 8" xfId="6191"/>
    <cellStyle name="Output 3 8 2" xfId="7899"/>
    <cellStyle name="Output 3 8 2 2" xfId="11885"/>
    <cellStyle name="Output 3 8 2 3" xfId="18153"/>
    <cellStyle name="Output 3 8 2 4" xfId="21417"/>
    <cellStyle name="Output 3 8 3" xfId="10842"/>
    <cellStyle name="Output 3 8 4" xfId="16861"/>
    <cellStyle name="Output 3 8 5" xfId="19709"/>
    <cellStyle name="Output 3 9" xfId="6343"/>
    <cellStyle name="Output 3 9 2" xfId="8051"/>
    <cellStyle name="Output 3 9 2 2" xfId="12022"/>
    <cellStyle name="Output 3 9 2 3" xfId="18262"/>
    <cellStyle name="Output 3 9 2 4" xfId="21569"/>
    <cellStyle name="Output 3 9 3" xfId="10878"/>
    <cellStyle name="Output 3 9 4" xfId="16971"/>
    <cellStyle name="Output 3 9 5" xfId="19861"/>
    <cellStyle name="Output 4" xfId="3010"/>
    <cellStyle name="Output 4 2" xfId="3397"/>
    <cellStyle name="Output 4 2 2" xfId="8036"/>
    <cellStyle name="Output 4 2 2 2" xfId="18249"/>
    <cellStyle name="Output 4 2 2 3" xfId="21554"/>
    <cellStyle name="Output 4 2 3" xfId="9517"/>
    <cellStyle name="Output 4 2 4" xfId="14771"/>
    <cellStyle name="Output 4 2 5" xfId="15189"/>
    <cellStyle name="Output 4 3" xfId="3780"/>
    <cellStyle name="Output 4 3 2" xfId="15047"/>
    <cellStyle name="Output 4 3 3" xfId="16130"/>
    <cellStyle name="Output 4 4" xfId="4163"/>
    <cellStyle name="Output 4 4 2" xfId="15322"/>
    <cellStyle name="Output 4 4 3" xfId="13842"/>
    <cellStyle name="Output 4 5" xfId="4545"/>
    <cellStyle name="Output 4 5 2" xfId="15596"/>
    <cellStyle name="Output 4 5 3" xfId="13460"/>
    <cellStyle name="Output 4 6" xfId="6328"/>
    <cellStyle name="Output 4 6 2" xfId="16958"/>
    <cellStyle name="Output 4 6 3" xfId="19846"/>
    <cellStyle name="Output 4 7" xfId="9153"/>
    <cellStyle name="Output 4 8" xfId="14491"/>
    <cellStyle name="Output 4 9" xfId="18029"/>
    <cellStyle name="Output 5" xfId="3103"/>
    <cellStyle name="Output 5 2" xfId="3490"/>
    <cellStyle name="Output 5 2 2" xfId="8076"/>
    <cellStyle name="Output 5 2 2 2" xfId="18282"/>
    <cellStyle name="Output 5 2 2 3" xfId="21594"/>
    <cellStyle name="Output 5 2 3" xfId="9583"/>
    <cellStyle name="Output 5 2 4" xfId="14845"/>
    <cellStyle name="Output 5 2 5" xfId="14676"/>
    <cellStyle name="Output 5 3" xfId="3873"/>
    <cellStyle name="Output 5 3 2" xfId="15121"/>
    <cellStyle name="Output 5 3 3" xfId="14192"/>
    <cellStyle name="Output 5 4" xfId="4256"/>
    <cellStyle name="Output 5 4 2" xfId="15396"/>
    <cellStyle name="Output 5 4 3" xfId="13749"/>
    <cellStyle name="Output 5 5" xfId="4638"/>
    <cellStyle name="Output 5 5 2" xfId="15670"/>
    <cellStyle name="Output 5 5 3" xfId="13367"/>
    <cellStyle name="Output 5 6" xfId="6368"/>
    <cellStyle name="Output 5 6 2" xfId="16991"/>
    <cellStyle name="Output 5 6 3" xfId="19886"/>
    <cellStyle name="Output 5 7" xfId="9234"/>
    <cellStyle name="Output 5 8" xfId="14565"/>
    <cellStyle name="Output 5 9" xfId="17415"/>
    <cellStyle name="Output 6" xfId="5310"/>
    <cellStyle name="Output 6 2" xfId="5104"/>
    <cellStyle name="Output 6 2 2" xfId="10348"/>
    <cellStyle name="Output 6 2 3" xfId="16039"/>
    <cellStyle name="Output 6 2 4" xfId="12935"/>
    <cellStyle name="Output 6 3" xfId="10418"/>
    <cellStyle name="Output 6 4" xfId="16183"/>
    <cellStyle name="Output 6 5" xfId="18828"/>
    <cellStyle name="Output 7" xfId="22400"/>
    <cellStyle name="Output 8" xfId="2533"/>
    <cellStyle name="Output 9" xfId="2071"/>
    <cellStyle name="Percent [2]" xfId="31892"/>
    <cellStyle name="Percent [2] 2" xfId="31893"/>
    <cellStyle name="Percent [2] 2 2" xfId="31894"/>
    <cellStyle name="Percent [2] 3" xfId="31895"/>
    <cellStyle name="Percent [2] 4" xfId="31896"/>
    <cellStyle name="Percent_Sheet1" xfId="31897"/>
    <cellStyle name="Percentual" xfId="31898"/>
    <cellStyle name="planilhas" xfId="1556"/>
    <cellStyle name="planilhas 10" xfId="1557"/>
    <cellStyle name="planilhas 10 2" xfId="1558"/>
    <cellStyle name="planilhas 11" xfId="1559"/>
    <cellStyle name="planilhas 11 2" xfId="1560"/>
    <cellStyle name="planilhas 12" xfId="1561"/>
    <cellStyle name="planilhas 12 2" xfId="1562"/>
    <cellStyle name="planilhas 13" xfId="1563"/>
    <cellStyle name="planilhas 13 2" xfId="1564"/>
    <cellStyle name="planilhas 14" xfId="1565"/>
    <cellStyle name="planilhas 14 2" xfId="1566"/>
    <cellStyle name="planilhas 15" xfId="1567"/>
    <cellStyle name="planilhas 15 2" xfId="1568"/>
    <cellStyle name="planilhas 16" xfId="1569"/>
    <cellStyle name="planilhas 16 2" xfId="1570"/>
    <cellStyle name="planilhas 17" xfId="1571"/>
    <cellStyle name="planilhas 17 2" xfId="1572"/>
    <cellStyle name="planilhas 18" xfId="1573"/>
    <cellStyle name="planilhas 18 2" xfId="1574"/>
    <cellStyle name="planilhas 19" xfId="1575"/>
    <cellStyle name="planilhas 19 2" xfId="1576"/>
    <cellStyle name="planilhas 2" xfId="1577"/>
    <cellStyle name="planilhas 2 2" xfId="1578"/>
    <cellStyle name="planilhas 20" xfId="1579"/>
    <cellStyle name="planilhas 20 2" xfId="1580"/>
    <cellStyle name="planilhas 21" xfId="1581"/>
    <cellStyle name="planilhas 21 2" xfId="1582"/>
    <cellStyle name="planilhas 22" xfId="1583"/>
    <cellStyle name="planilhas 22 2" xfId="1584"/>
    <cellStyle name="planilhas 23" xfId="1585"/>
    <cellStyle name="planilhas 3" xfId="1586"/>
    <cellStyle name="planilhas 3 2" xfId="1587"/>
    <cellStyle name="planilhas 4" xfId="1588"/>
    <cellStyle name="planilhas 4 2" xfId="1589"/>
    <cellStyle name="planilhas 5" xfId="1590"/>
    <cellStyle name="planilhas 5 2" xfId="1591"/>
    <cellStyle name="planilhas 6" xfId="1592"/>
    <cellStyle name="planilhas 6 2" xfId="1593"/>
    <cellStyle name="planilhas 7" xfId="1594"/>
    <cellStyle name="planilhas 7 2" xfId="1595"/>
    <cellStyle name="planilhas 8" xfId="1596"/>
    <cellStyle name="planilhas 8 2" xfId="1597"/>
    <cellStyle name="planilhas 9" xfId="1598"/>
    <cellStyle name="planilhas 9 2" xfId="1599"/>
    <cellStyle name="Ponto" xfId="31899"/>
    <cellStyle name="Porcentagem" xfId="2" builtinId="5" customBuiltin="1"/>
    <cellStyle name="Porcentagem 10" xfId="1600"/>
    <cellStyle name="Porcentagem 10 2" xfId="1601"/>
    <cellStyle name="Porcentagem 11" xfId="1602"/>
    <cellStyle name="Porcentagem 11 2" xfId="1603"/>
    <cellStyle name="Porcentagem 12" xfId="1604"/>
    <cellStyle name="Porcentagem 12 2" xfId="1605"/>
    <cellStyle name="Porcentagem 13" xfId="52"/>
    <cellStyle name="Porcentagem 13 2" xfId="1606"/>
    <cellStyle name="Porcentagem 13 3" xfId="1607"/>
    <cellStyle name="Porcentagem 14" xfId="53"/>
    <cellStyle name="Porcentagem 14 2" xfId="1608"/>
    <cellStyle name="Porcentagem 14 3" xfId="1609"/>
    <cellStyle name="Porcentagem 14 3 2" xfId="1610"/>
    <cellStyle name="Porcentagem 14 3 2 2" xfId="1611"/>
    <cellStyle name="Porcentagem 14 3 2 3" xfId="2579"/>
    <cellStyle name="Porcentagem 14 3 2 3 2" xfId="22319"/>
    <cellStyle name="Porcentagem 14 3 2 3 3" xfId="22341"/>
    <cellStyle name="Porcentagem 14 3 2 3 3 2" xfId="22363"/>
    <cellStyle name="Porcentagem 14 3 2 3 3 3" xfId="22418"/>
    <cellStyle name="Porcentagem 14 3 2 3 3 3 2" xfId="22692"/>
    <cellStyle name="Porcentagem 14 3 2 3 4" xfId="22357"/>
    <cellStyle name="Porcentagem 14 3 2 3 5" xfId="22303"/>
    <cellStyle name="Porcentagem 14 3 2 4" xfId="26042"/>
    <cellStyle name="Porcentagem 14 3 3" xfId="1612"/>
    <cellStyle name="Porcentagem 15" xfId="1613"/>
    <cellStyle name="Porcentagem 15 2" xfId="1614"/>
    <cellStyle name="Porcentagem 16" xfId="1615"/>
    <cellStyle name="Porcentagem 16 2" xfId="1616"/>
    <cellStyle name="Porcentagem 16 3" xfId="1617"/>
    <cellStyle name="Porcentagem 16 3 2" xfId="1618"/>
    <cellStyle name="Porcentagem 16 3 2 2" xfId="2580"/>
    <cellStyle name="Porcentagem 16 3 2 2 2" xfId="22433"/>
    <cellStyle name="Porcentagem 16 3 2 2 2 2" xfId="22707"/>
    <cellStyle name="Porcentagem 16 3 3" xfId="1619"/>
    <cellStyle name="Porcentagem 16 3 4" xfId="22304"/>
    <cellStyle name="Porcentagem 16 3 4 2" xfId="22320"/>
    <cellStyle name="Porcentagem 16 3 4 3" xfId="22342"/>
    <cellStyle name="Porcentagem 16 3 4 3 2" xfId="22382"/>
    <cellStyle name="Porcentagem 16 3 4 3 3" xfId="22419"/>
    <cellStyle name="Porcentagem 16 3 4 3 3 2" xfId="22693"/>
    <cellStyle name="Porcentagem 16 3 4 4" xfId="22358"/>
    <cellStyle name="Porcentagem 16 3 5" xfId="26043"/>
    <cellStyle name="Porcentagem 17" xfId="54"/>
    <cellStyle name="Porcentagem 17 2" xfId="1620"/>
    <cellStyle name="Porcentagem 18" xfId="1621"/>
    <cellStyle name="Porcentagem 18 2" xfId="1622"/>
    <cellStyle name="Porcentagem 18 3" xfId="1623"/>
    <cellStyle name="Porcentagem 18 3 2" xfId="26080"/>
    <cellStyle name="Porcentagem 19" xfId="1624"/>
    <cellStyle name="Porcentagem 19 2" xfId="1625"/>
    <cellStyle name="Porcentagem 19 2 2" xfId="2578"/>
    <cellStyle name="Porcentagem 19 2 2 2" xfId="22432"/>
    <cellStyle name="Porcentagem 19 2 2 2 2" xfId="22706"/>
    <cellStyle name="Porcentagem 19 3" xfId="1626"/>
    <cellStyle name="Porcentagem 19 4" xfId="22302"/>
    <cellStyle name="Porcentagem 19 4 2" xfId="22318"/>
    <cellStyle name="Porcentagem 19 4 3" xfId="22340"/>
    <cellStyle name="Porcentagem 19 4 3 2" xfId="22369"/>
    <cellStyle name="Porcentagem 19 4 3 3" xfId="22417"/>
    <cellStyle name="Porcentagem 19 4 3 3 2" xfId="22691"/>
    <cellStyle name="Porcentagem 19 4 4" xfId="22356"/>
    <cellStyle name="Porcentagem 19 5" xfId="26041"/>
    <cellStyle name="Porcentagem 2" xfId="55"/>
    <cellStyle name="Porcentagem 2 2" xfId="1627"/>
    <cellStyle name="Porcentagem 2 2 2" xfId="1628"/>
    <cellStyle name="Porcentagem 2 2 3" xfId="1629"/>
    <cellStyle name="Porcentagem 2 3" xfId="1630"/>
    <cellStyle name="Porcentagem 2 3 2" xfId="1631"/>
    <cellStyle name="Porcentagem 2 4" xfId="1632"/>
    <cellStyle name="Porcentagem 2 5" xfId="1633"/>
    <cellStyle name="Porcentagem 2 6" xfId="1634"/>
    <cellStyle name="Porcentagem 2 7" xfId="1635"/>
    <cellStyle name="Porcentagem 2 8" xfId="1636"/>
    <cellStyle name="Porcentagem 2 8 2" xfId="1637"/>
    <cellStyle name="Porcentagem 2 8 3" xfId="2178"/>
    <cellStyle name="Porcentagem 2 9" xfId="26226"/>
    <cellStyle name="Porcentagem 20" xfId="1638"/>
    <cellStyle name="Porcentagem 20 10" xfId="22327"/>
    <cellStyle name="Porcentagem 20 10 2" xfId="22380"/>
    <cellStyle name="Porcentagem 20 10 3" xfId="22404"/>
    <cellStyle name="Porcentagem 20 10 3 2" xfId="22678"/>
    <cellStyle name="Porcentagem 20 11" xfId="2440"/>
    <cellStyle name="Porcentagem 20 12" xfId="26210"/>
    <cellStyle name="Porcentagem 20 2" xfId="1639"/>
    <cellStyle name="Porcentagem 20 3" xfId="2503"/>
    <cellStyle name="Porcentagem 20 4" xfId="2504"/>
    <cellStyle name="Porcentagem 20 5" xfId="2505"/>
    <cellStyle name="Porcentagem 20 6" xfId="2506"/>
    <cellStyle name="Porcentagem 20 7" xfId="2507"/>
    <cellStyle name="Porcentagem 20 8" xfId="2508"/>
    <cellStyle name="Porcentagem 20 9" xfId="2604"/>
    <cellStyle name="Porcentagem 21" xfId="2050"/>
    <cellStyle name="Porcentagem 21 2" xfId="26566"/>
    <cellStyle name="Porcentagem 22" xfId="26207"/>
    <cellStyle name="Porcentagem 3" xfId="1640"/>
    <cellStyle name="Porcentagem 3 10" xfId="1641"/>
    <cellStyle name="Porcentagem 3 10 2" xfId="1642"/>
    <cellStyle name="Porcentagem 3 11" xfId="1643"/>
    <cellStyle name="Porcentagem 3 11 2" xfId="1644"/>
    <cellStyle name="Porcentagem 3 12" xfId="1645"/>
    <cellStyle name="Porcentagem 3 12 2" xfId="1646"/>
    <cellStyle name="Porcentagem 3 13" xfId="1647"/>
    <cellStyle name="Porcentagem 3 14" xfId="1648"/>
    <cellStyle name="Porcentagem 3 2" xfId="1649"/>
    <cellStyle name="Porcentagem 3 2 2" xfId="1650"/>
    <cellStyle name="Porcentagem 3 2 3" xfId="1651"/>
    <cellStyle name="Porcentagem 3 3" xfId="1652"/>
    <cellStyle name="Porcentagem 3 3 2" xfId="1653"/>
    <cellStyle name="Porcentagem 3 4" xfId="1654"/>
    <cellStyle name="Porcentagem 3 4 2" xfId="1655"/>
    <cellStyle name="Porcentagem 3 5" xfId="1656"/>
    <cellStyle name="Porcentagem 3 5 2" xfId="1657"/>
    <cellStyle name="Porcentagem 3 6" xfId="1658"/>
    <cellStyle name="Porcentagem 3 6 2" xfId="1659"/>
    <cellStyle name="Porcentagem 3 7" xfId="1660"/>
    <cellStyle name="Porcentagem 3 7 2" xfId="1661"/>
    <cellStyle name="Porcentagem 3 8" xfId="1662"/>
    <cellStyle name="Porcentagem 3 8 2" xfId="1663"/>
    <cellStyle name="Porcentagem 3 9" xfId="1664"/>
    <cellStyle name="Porcentagem 3 9 2" xfId="1665"/>
    <cellStyle name="Porcentagem 4" xfId="1666"/>
    <cellStyle name="Porcentagem 4 10" xfId="1667"/>
    <cellStyle name="Porcentagem 4 10 2" xfId="1668"/>
    <cellStyle name="Porcentagem 4 11" xfId="1669"/>
    <cellStyle name="Porcentagem 4 12" xfId="1670"/>
    <cellStyle name="Porcentagem 4 2" xfId="1671"/>
    <cellStyle name="Porcentagem 4 2 2" xfId="1672"/>
    <cellStyle name="Porcentagem 4 2 2 2" xfId="31900"/>
    <cellStyle name="Porcentagem 4 2 3" xfId="31901"/>
    <cellStyle name="Porcentagem 4 3" xfId="1673"/>
    <cellStyle name="Porcentagem 4 3 2" xfId="1674"/>
    <cellStyle name="Porcentagem 4 4" xfId="1675"/>
    <cellStyle name="Porcentagem 4 4 2" xfId="1676"/>
    <cellStyle name="Porcentagem 4 5" xfId="1677"/>
    <cellStyle name="Porcentagem 4 5 2" xfId="1678"/>
    <cellStyle name="Porcentagem 4 6" xfId="1679"/>
    <cellStyle name="Porcentagem 4 6 2" xfId="1680"/>
    <cellStyle name="Porcentagem 4 7" xfId="1681"/>
    <cellStyle name="Porcentagem 4 7 2" xfId="1682"/>
    <cellStyle name="Porcentagem 4 8" xfId="1683"/>
    <cellStyle name="Porcentagem 4 8 2" xfId="1684"/>
    <cellStyle name="Porcentagem 4 9" xfId="1685"/>
    <cellStyle name="Porcentagem 4 9 2" xfId="1686"/>
    <cellStyle name="Porcentagem 5" xfId="1687"/>
    <cellStyle name="Porcentagem 5 10" xfId="1688"/>
    <cellStyle name="Porcentagem 5 10 2" xfId="1689"/>
    <cellStyle name="Porcentagem 5 11" xfId="1690"/>
    <cellStyle name="Porcentagem 5 11 2" xfId="1691"/>
    <cellStyle name="Porcentagem 5 12" xfId="1692"/>
    <cellStyle name="Porcentagem 5 2" xfId="1693"/>
    <cellStyle name="Porcentagem 5 2 2" xfId="1694"/>
    <cellStyle name="Porcentagem 5 3" xfId="1695"/>
    <cellStyle name="Porcentagem 5 3 2" xfId="1696"/>
    <cellStyle name="Porcentagem 5 4" xfId="1697"/>
    <cellStyle name="Porcentagem 5 4 2" xfId="1698"/>
    <cellStyle name="Porcentagem 5 5" xfId="1699"/>
    <cellStyle name="Porcentagem 5 5 2" xfId="1700"/>
    <cellStyle name="Porcentagem 5 6" xfId="1701"/>
    <cellStyle name="Porcentagem 5 6 2" xfId="1702"/>
    <cellStyle name="Porcentagem 5 7" xfId="1703"/>
    <cellStyle name="Porcentagem 5 7 2" xfId="1704"/>
    <cellStyle name="Porcentagem 5 8" xfId="1705"/>
    <cellStyle name="Porcentagem 5 8 2" xfId="1706"/>
    <cellStyle name="Porcentagem 5 9" xfId="1707"/>
    <cellStyle name="Porcentagem 5 9 2" xfId="1708"/>
    <cellStyle name="Porcentagem 6" xfId="1709"/>
    <cellStyle name="Porcentagem 6 10" xfId="31902"/>
    <cellStyle name="Porcentagem 6 10 2" xfId="31903"/>
    <cellStyle name="Porcentagem 6 10 3" xfId="31904"/>
    <cellStyle name="Porcentagem 6 10 4" xfId="31905"/>
    <cellStyle name="Porcentagem 6 11" xfId="31906"/>
    <cellStyle name="Porcentagem 6 11 2" xfId="31907"/>
    <cellStyle name="Porcentagem 6 11 3" xfId="31908"/>
    <cellStyle name="Porcentagem 6 11 4" xfId="31909"/>
    <cellStyle name="Porcentagem 6 12" xfId="31910"/>
    <cellStyle name="Porcentagem 6 12 2" xfId="31911"/>
    <cellStyle name="Porcentagem 6 12 3" xfId="31912"/>
    <cellStyle name="Porcentagem 6 13" xfId="31913"/>
    <cellStyle name="Porcentagem 6 13 2" xfId="31914"/>
    <cellStyle name="Porcentagem 6 14" xfId="31915"/>
    <cellStyle name="Porcentagem 6 15" xfId="31916"/>
    <cellStyle name="Porcentagem 6 2" xfId="1710"/>
    <cellStyle name="Porcentagem 6 2 10" xfId="31917"/>
    <cellStyle name="Porcentagem 6 2 10 2" xfId="31918"/>
    <cellStyle name="Porcentagem 6 2 10 3" xfId="31919"/>
    <cellStyle name="Porcentagem 6 2 10 4" xfId="31920"/>
    <cellStyle name="Porcentagem 6 2 11" xfId="31921"/>
    <cellStyle name="Porcentagem 6 2 11 2" xfId="31922"/>
    <cellStyle name="Porcentagem 6 2 11 3" xfId="31923"/>
    <cellStyle name="Porcentagem 6 2 12" xfId="31924"/>
    <cellStyle name="Porcentagem 6 2 12 2" xfId="31925"/>
    <cellStyle name="Porcentagem 6 2 13" xfId="31926"/>
    <cellStyle name="Porcentagem 6 2 14" xfId="31927"/>
    <cellStyle name="Porcentagem 6 2 2" xfId="31928"/>
    <cellStyle name="Porcentagem 6 2 2 2" xfId="31929"/>
    <cellStyle name="Porcentagem 6 2 2 2 2" xfId="31930"/>
    <cellStyle name="Porcentagem 6 2 2 2 2 2" xfId="31931"/>
    <cellStyle name="Porcentagem 6 2 2 2 2 2 2" xfId="31932"/>
    <cellStyle name="Porcentagem 6 2 2 2 2 2 3" xfId="31933"/>
    <cellStyle name="Porcentagem 6 2 2 2 2 2 4" xfId="31934"/>
    <cellStyle name="Porcentagem 6 2 2 2 2 3" xfId="31935"/>
    <cellStyle name="Porcentagem 6 2 2 2 2 4" xfId="31936"/>
    <cellStyle name="Porcentagem 6 2 2 2 2 5" xfId="31937"/>
    <cellStyle name="Porcentagem 6 2 2 2 3" xfId="31938"/>
    <cellStyle name="Porcentagem 6 2 2 2 3 2" xfId="31939"/>
    <cellStyle name="Porcentagem 6 2 2 2 3 3" xfId="31940"/>
    <cellStyle name="Porcentagem 6 2 2 2 3 4" xfId="31941"/>
    <cellStyle name="Porcentagem 6 2 2 2 4" xfId="31942"/>
    <cellStyle name="Porcentagem 6 2 2 2 5" xfId="31943"/>
    <cellStyle name="Porcentagem 6 2 2 2 6" xfId="31944"/>
    <cellStyle name="Porcentagem 6 2 2 3" xfId="31945"/>
    <cellStyle name="Porcentagem 6 2 2 3 2" xfId="31946"/>
    <cellStyle name="Porcentagem 6 2 2 3 2 2" xfId="31947"/>
    <cellStyle name="Porcentagem 6 2 2 3 2 3" xfId="31948"/>
    <cellStyle name="Porcentagem 6 2 2 3 2 4" xfId="31949"/>
    <cellStyle name="Porcentagem 6 2 2 3 3" xfId="31950"/>
    <cellStyle name="Porcentagem 6 2 2 3 4" xfId="31951"/>
    <cellStyle name="Porcentagem 6 2 2 3 5" xfId="31952"/>
    <cellStyle name="Porcentagem 6 2 2 4" xfId="31953"/>
    <cellStyle name="Porcentagem 6 2 2 4 2" xfId="31954"/>
    <cellStyle name="Porcentagem 6 2 2 4 3" xfId="31955"/>
    <cellStyle name="Porcentagem 6 2 2 4 4" xfId="31956"/>
    <cellStyle name="Porcentagem 6 2 2 5" xfId="31957"/>
    <cellStyle name="Porcentagem 6 2 2 5 2" xfId="31958"/>
    <cellStyle name="Porcentagem 6 2 2 5 3" xfId="31959"/>
    <cellStyle name="Porcentagem 6 2 2 5 4" xfId="31960"/>
    <cellStyle name="Porcentagem 6 2 2 6" xfId="31961"/>
    <cellStyle name="Porcentagem 6 2 2 6 2" xfId="31962"/>
    <cellStyle name="Porcentagem 6 2 2 6 3" xfId="31963"/>
    <cellStyle name="Porcentagem 6 2 2 7" xfId="31964"/>
    <cellStyle name="Porcentagem 6 2 2 8" xfId="31965"/>
    <cellStyle name="Porcentagem 6 2 2 9" xfId="31966"/>
    <cellStyle name="Porcentagem 6 2 3" xfId="31967"/>
    <cellStyle name="Porcentagem 6 2 3 2" xfId="31968"/>
    <cellStyle name="Porcentagem 6 2 3 2 2" xfId="31969"/>
    <cellStyle name="Porcentagem 6 2 3 2 2 2" xfId="31970"/>
    <cellStyle name="Porcentagem 6 2 3 2 2 2 2" xfId="31971"/>
    <cellStyle name="Porcentagem 6 2 3 2 2 2 3" xfId="31972"/>
    <cellStyle name="Porcentagem 6 2 3 2 2 2 4" xfId="31973"/>
    <cellStyle name="Porcentagem 6 2 3 2 2 3" xfId="31974"/>
    <cellStyle name="Porcentagem 6 2 3 2 2 4" xfId="31975"/>
    <cellStyle name="Porcentagem 6 2 3 2 2 5" xfId="31976"/>
    <cellStyle name="Porcentagem 6 2 3 2 3" xfId="31977"/>
    <cellStyle name="Porcentagem 6 2 3 2 3 2" xfId="31978"/>
    <cellStyle name="Porcentagem 6 2 3 2 3 3" xfId="31979"/>
    <cellStyle name="Porcentagem 6 2 3 2 3 4" xfId="31980"/>
    <cellStyle name="Porcentagem 6 2 3 2 4" xfId="31981"/>
    <cellStyle name="Porcentagem 6 2 3 2 5" xfId="31982"/>
    <cellStyle name="Porcentagem 6 2 3 2 6" xfId="31983"/>
    <cellStyle name="Porcentagem 6 2 3 3" xfId="31984"/>
    <cellStyle name="Porcentagem 6 2 3 3 2" xfId="31985"/>
    <cellStyle name="Porcentagem 6 2 3 3 2 2" xfId="31986"/>
    <cellStyle name="Porcentagem 6 2 3 3 2 3" xfId="31987"/>
    <cellStyle name="Porcentagem 6 2 3 3 2 4" xfId="31988"/>
    <cellStyle name="Porcentagem 6 2 3 3 3" xfId="31989"/>
    <cellStyle name="Porcentagem 6 2 3 3 4" xfId="31990"/>
    <cellStyle name="Porcentagem 6 2 3 3 5" xfId="31991"/>
    <cellStyle name="Porcentagem 6 2 3 4" xfId="31992"/>
    <cellStyle name="Porcentagem 6 2 3 4 2" xfId="31993"/>
    <cellStyle name="Porcentagem 6 2 3 4 3" xfId="31994"/>
    <cellStyle name="Porcentagem 6 2 3 4 4" xfId="31995"/>
    <cellStyle name="Porcentagem 6 2 3 5" xfId="31996"/>
    <cellStyle name="Porcentagem 6 2 3 5 2" xfId="31997"/>
    <cellStyle name="Porcentagem 6 2 3 5 3" xfId="31998"/>
    <cellStyle name="Porcentagem 6 2 3 5 4" xfId="31999"/>
    <cellStyle name="Porcentagem 6 2 3 6" xfId="32000"/>
    <cellStyle name="Porcentagem 6 2 3 6 2" xfId="32001"/>
    <cellStyle name="Porcentagem 6 2 3 6 3" xfId="32002"/>
    <cellStyle name="Porcentagem 6 2 3 7" xfId="32003"/>
    <cellStyle name="Porcentagem 6 2 3 8" xfId="32004"/>
    <cellStyle name="Porcentagem 6 2 3 9" xfId="32005"/>
    <cellStyle name="Porcentagem 6 2 4" xfId="32006"/>
    <cellStyle name="Porcentagem 6 2 4 2" xfId="32007"/>
    <cellStyle name="Porcentagem 6 2 4 2 2" xfId="32008"/>
    <cellStyle name="Porcentagem 6 2 4 2 2 2" xfId="32009"/>
    <cellStyle name="Porcentagem 6 2 4 2 2 3" xfId="32010"/>
    <cellStyle name="Porcentagem 6 2 4 2 2 4" xfId="32011"/>
    <cellStyle name="Porcentagem 6 2 4 2 3" xfId="32012"/>
    <cellStyle name="Porcentagem 6 2 4 2 4" xfId="32013"/>
    <cellStyle name="Porcentagem 6 2 4 2 5" xfId="32014"/>
    <cellStyle name="Porcentagem 6 2 4 3" xfId="32015"/>
    <cellStyle name="Porcentagem 6 2 4 3 2" xfId="32016"/>
    <cellStyle name="Porcentagem 6 2 4 3 3" xfId="32017"/>
    <cellStyle name="Porcentagem 6 2 4 3 4" xfId="32018"/>
    <cellStyle name="Porcentagem 6 2 4 4" xfId="32019"/>
    <cellStyle name="Porcentagem 6 2 4 5" xfId="32020"/>
    <cellStyle name="Porcentagem 6 2 4 6" xfId="32021"/>
    <cellStyle name="Porcentagem 6 2 5" xfId="32022"/>
    <cellStyle name="Porcentagem 6 2 5 2" xfId="32023"/>
    <cellStyle name="Porcentagem 6 2 5 2 2" xfId="32024"/>
    <cellStyle name="Porcentagem 6 2 5 2 2 2" xfId="32025"/>
    <cellStyle name="Porcentagem 6 2 5 2 2 3" xfId="32026"/>
    <cellStyle name="Porcentagem 6 2 5 2 2 4" xfId="32027"/>
    <cellStyle name="Porcentagem 6 2 5 2 3" xfId="32028"/>
    <cellStyle name="Porcentagem 6 2 5 2 4" xfId="32029"/>
    <cellStyle name="Porcentagem 6 2 5 2 5" xfId="32030"/>
    <cellStyle name="Porcentagem 6 2 5 3" xfId="32031"/>
    <cellStyle name="Porcentagem 6 2 5 3 2" xfId="32032"/>
    <cellStyle name="Porcentagem 6 2 5 3 3" xfId="32033"/>
    <cellStyle name="Porcentagem 6 2 5 3 4" xfId="32034"/>
    <cellStyle name="Porcentagem 6 2 5 4" xfId="32035"/>
    <cellStyle name="Porcentagem 6 2 5 5" xfId="32036"/>
    <cellStyle name="Porcentagem 6 2 5 6" xfId="32037"/>
    <cellStyle name="Porcentagem 6 2 6" xfId="32038"/>
    <cellStyle name="Porcentagem 6 2 6 2" xfId="32039"/>
    <cellStyle name="Porcentagem 6 2 6 2 2" xfId="32040"/>
    <cellStyle name="Porcentagem 6 2 6 2 2 2" xfId="32041"/>
    <cellStyle name="Porcentagem 6 2 6 2 2 3" xfId="32042"/>
    <cellStyle name="Porcentagem 6 2 6 2 2 4" xfId="32043"/>
    <cellStyle name="Porcentagem 6 2 6 2 3" xfId="32044"/>
    <cellStyle name="Porcentagem 6 2 6 2 4" xfId="32045"/>
    <cellStyle name="Porcentagem 6 2 6 2 5" xfId="32046"/>
    <cellStyle name="Porcentagem 6 2 6 3" xfId="32047"/>
    <cellStyle name="Porcentagem 6 2 6 3 2" xfId="32048"/>
    <cellStyle name="Porcentagem 6 2 6 3 3" xfId="32049"/>
    <cellStyle name="Porcentagem 6 2 6 3 4" xfId="32050"/>
    <cellStyle name="Porcentagem 6 2 6 4" xfId="32051"/>
    <cellStyle name="Porcentagem 6 2 6 5" xfId="32052"/>
    <cellStyle name="Porcentagem 6 2 6 6" xfId="32053"/>
    <cellStyle name="Porcentagem 6 2 7" xfId="32054"/>
    <cellStyle name="Porcentagem 6 2 7 2" xfId="32055"/>
    <cellStyle name="Porcentagem 6 2 7 2 2" xfId="32056"/>
    <cellStyle name="Porcentagem 6 2 7 2 3" xfId="32057"/>
    <cellStyle name="Porcentagem 6 2 7 2 4" xfId="32058"/>
    <cellStyle name="Porcentagem 6 2 7 3" xfId="32059"/>
    <cellStyle name="Porcentagem 6 2 7 4" xfId="32060"/>
    <cellStyle name="Porcentagem 6 2 7 5" xfId="32061"/>
    <cellStyle name="Porcentagem 6 2 8" xfId="32062"/>
    <cellStyle name="Porcentagem 6 2 8 2" xfId="32063"/>
    <cellStyle name="Porcentagem 6 2 8 3" xfId="32064"/>
    <cellStyle name="Porcentagem 6 2 8 4" xfId="32065"/>
    <cellStyle name="Porcentagem 6 2 9" xfId="32066"/>
    <cellStyle name="Porcentagem 6 2 9 2" xfId="32067"/>
    <cellStyle name="Porcentagem 6 2 9 3" xfId="32068"/>
    <cellStyle name="Porcentagem 6 2 9 4" xfId="32069"/>
    <cellStyle name="Porcentagem 6 3" xfId="32070"/>
    <cellStyle name="Porcentagem 6 3 2" xfId="32071"/>
    <cellStyle name="Porcentagem 6 3 2 2" xfId="32072"/>
    <cellStyle name="Porcentagem 6 3 2 2 2" xfId="32073"/>
    <cellStyle name="Porcentagem 6 3 2 2 2 2" xfId="32074"/>
    <cellStyle name="Porcentagem 6 3 2 2 2 3" xfId="32075"/>
    <cellStyle name="Porcentagem 6 3 2 2 2 4" xfId="32076"/>
    <cellStyle name="Porcentagem 6 3 2 2 3" xfId="32077"/>
    <cellStyle name="Porcentagem 6 3 2 2 4" xfId="32078"/>
    <cellStyle name="Porcentagem 6 3 2 2 5" xfId="32079"/>
    <cellStyle name="Porcentagem 6 3 2 3" xfId="32080"/>
    <cellStyle name="Porcentagem 6 3 2 3 2" xfId="32081"/>
    <cellStyle name="Porcentagem 6 3 2 3 3" xfId="32082"/>
    <cellStyle name="Porcentagem 6 3 2 3 4" xfId="32083"/>
    <cellStyle name="Porcentagem 6 3 2 4" xfId="32084"/>
    <cellStyle name="Porcentagem 6 3 2 5" xfId="32085"/>
    <cellStyle name="Porcentagem 6 3 2 6" xfId="32086"/>
    <cellStyle name="Porcentagem 6 3 3" xfId="32087"/>
    <cellStyle name="Porcentagem 6 3 3 2" xfId="32088"/>
    <cellStyle name="Porcentagem 6 3 3 2 2" xfId="32089"/>
    <cellStyle name="Porcentagem 6 3 3 2 3" xfId="32090"/>
    <cellStyle name="Porcentagem 6 3 3 2 4" xfId="32091"/>
    <cellStyle name="Porcentagem 6 3 3 3" xfId="32092"/>
    <cellStyle name="Porcentagem 6 3 3 4" xfId="32093"/>
    <cellStyle name="Porcentagem 6 3 3 5" xfId="32094"/>
    <cellStyle name="Porcentagem 6 3 4" xfId="32095"/>
    <cellStyle name="Porcentagem 6 3 4 2" xfId="32096"/>
    <cellStyle name="Porcentagem 6 3 4 3" xfId="32097"/>
    <cellStyle name="Porcentagem 6 3 4 4" xfId="32098"/>
    <cellStyle name="Porcentagem 6 3 5" xfId="32099"/>
    <cellStyle name="Porcentagem 6 3 5 2" xfId="32100"/>
    <cellStyle name="Porcentagem 6 3 5 3" xfId="32101"/>
    <cellStyle name="Porcentagem 6 3 5 4" xfId="32102"/>
    <cellStyle name="Porcentagem 6 3 6" xfId="32103"/>
    <cellStyle name="Porcentagem 6 3 6 2" xfId="32104"/>
    <cellStyle name="Porcentagem 6 3 6 3" xfId="32105"/>
    <cellStyle name="Porcentagem 6 3 7" xfId="32106"/>
    <cellStyle name="Porcentagem 6 3 8" xfId="32107"/>
    <cellStyle name="Porcentagem 6 3 9" xfId="32108"/>
    <cellStyle name="Porcentagem 6 4" xfId="32109"/>
    <cellStyle name="Porcentagem 6 4 2" xfId="32110"/>
    <cellStyle name="Porcentagem 6 4 2 2" xfId="32111"/>
    <cellStyle name="Porcentagem 6 4 2 2 2" xfId="32112"/>
    <cellStyle name="Porcentagem 6 4 2 2 2 2" xfId="32113"/>
    <cellStyle name="Porcentagem 6 4 2 2 2 3" xfId="32114"/>
    <cellStyle name="Porcentagem 6 4 2 2 2 4" xfId="32115"/>
    <cellStyle name="Porcentagem 6 4 2 2 3" xfId="32116"/>
    <cellStyle name="Porcentagem 6 4 2 2 4" xfId="32117"/>
    <cellStyle name="Porcentagem 6 4 2 2 5" xfId="32118"/>
    <cellStyle name="Porcentagem 6 4 2 3" xfId="32119"/>
    <cellStyle name="Porcentagem 6 4 2 3 2" xfId="32120"/>
    <cellStyle name="Porcentagem 6 4 2 3 3" xfId="32121"/>
    <cellStyle name="Porcentagem 6 4 2 3 4" xfId="32122"/>
    <cellStyle name="Porcentagem 6 4 2 4" xfId="32123"/>
    <cellStyle name="Porcentagem 6 4 2 5" xfId="32124"/>
    <cellStyle name="Porcentagem 6 4 2 6" xfId="32125"/>
    <cellStyle name="Porcentagem 6 4 3" xfId="32126"/>
    <cellStyle name="Porcentagem 6 4 3 2" xfId="32127"/>
    <cellStyle name="Porcentagem 6 4 3 2 2" xfId="32128"/>
    <cellStyle name="Porcentagem 6 4 3 2 3" xfId="32129"/>
    <cellStyle name="Porcentagem 6 4 3 2 4" xfId="32130"/>
    <cellStyle name="Porcentagem 6 4 3 3" xfId="32131"/>
    <cellStyle name="Porcentagem 6 4 3 4" xfId="32132"/>
    <cellStyle name="Porcentagem 6 4 3 5" xfId="32133"/>
    <cellStyle name="Porcentagem 6 4 4" xfId="32134"/>
    <cellStyle name="Porcentagem 6 4 4 2" xfId="32135"/>
    <cellStyle name="Porcentagem 6 4 4 3" xfId="32136"/>
    <cellStyle name="Porcentagem 6 4 4 4" xfId="32137"/>
    <cellStyle name="Porcentagem 6 4 5" xfId="32138"/>
    <cellStyle name="Porcentagem 6 4 5 2" xfId="32139"/>
    <cellStyle name="Porcentagem 6 4 5 3" xfId="32140"/>
    <cellStyle name="Porcentagem 6 4 5 4" xfId="32141"/>
    <cellStyle name="Porcentagem 6 4 6" xfId="32142"/>
    <cellStyle name="Porcentagem 6 4 6 2" xfId="32143"/>
    <cellStyle name="Porcentagem 6 4 6 3" xfId="32144"/>
    <cellStyle name="Porcentagem 6 4 7" xfId="32145"/>
    <cellStyle name="Porcentagem 6 4 8" xfId="32146"/>
    <cellStyle name="Porcentagem 6 4 9" xfId="32147"/>
    <cellStyle name="Porcentagem 6 5" xfId="32148"/>
    <cellStyle name="Porcentagem 6 5 2" xfId="32149"/>
    <cellStyle name="Porcentagem 6 5 2 2" xfId="32150"/>
    <cellStyle name="Porcentagem 6 5 2 2 2" xfId="32151"/>
    <cellStyle name="Porcentagem 6 5 2 2 3" xfId="32152"/>
    <cellStyle name="Porcentagem 6 5 2 2 4" xfId="32153"/>
    <cellStyle name="Porcentagem 6 5 2 3" xfId="32154"/>
    <cellStyle name="Porcentagem 6 5 2 4" xfId="32155"/>
    <cellStyle name="Porcentagem 6 5 2 5" xfId="32156"/>
    <cellStyle name="Porcentagem 6 5 3" xfId="32157"/>
    <cellStyle name="Porcentagem 6 5 3 2" xfId="32158"/>
    <cellStyle name="Porcentagem 6 5 3 3" xfId="32159"/>
    <cellStyle name="Porcentagem 6 5 3 4" xfId="32160"/>
    <cellStyle name="Porcentagem 6 5 4" xfId="32161"/>
    <cellStyle name="Porcentagem 6 5 5" xfId="32162"/>
    <cellStyle name="Porcentagem 6 5 6" xfId="32163"/>
    <cellStyle name="Porcentagem 6 6" xfId="32164"/>
    <cellStyle name="Porcentagem 6 6 2" xfId="32165"/>
    <cellStyle name="Porcentagem 6 6 2 2" xfId="32166"/>
    <cellStyle name="Porcentagem 6 6 2 2 2" xfId="32167"/>
    <cellStyle name="Porcentagem 6 6 2 2 3" xfId="32168"/>
    <cellStyle name="Porcentagem 6 6 2 2 4" xfId="32169"/>
    <cellStyle name="Porcentagem 6 6 2 3" xfId="32170"/>
    <cellStyle name="Porcentagem 6 6 2 4" xfId="32171"/>
    <cellStyle name="Porcentagem 6 6 2 5" xfId="32172"/>
    <cellStyle name="Porcentagem 6 6 3" xfId="32173"/>
    <cellStyle name="Porcentagem 6 6 3 2" xfId="32174"/>
    <cellStyle name="Porcentagem 6 6 3 3" xfId="32175"/>
    <cellStyle name="Porcentagem 6 6 3 4" xfId="32176"/>
    <cellStyle name="Porcentagem 6 6 4" xfId="32177"/>
    <cellStyle name="Porcentagem 6 6 5" xfId="32178"/>
    <cellStyle name="Porcentagem 6 6 6" xfId="32179"/>
    <cellStyle name="Porcentagem 6 7" xfId="32180"/>
    <cellStyle name="Porcentagem 6 7 2" xfId="32181"/>
    <cellStyle name="Porcentagem 6 7 2 2" xfId="32182"/>
    <cellStyle name="Porcentagem 6 7 2 2 2" xfId="32183"/>
    <cellStyle name="Porcentagem 6 7 2 2 3" xfId="32184"/>
    <cellStyle name="Porcentagem 6 7 2 2 4" xfId="32185"/>
    <cellStyle name="Porcentagem 6 7 2 3" xfId="32186"/>
    <cellStyle name="Porcentagem 6 7 2 4" xfId="32187"/>
    <cellStyle name="Porcentagem 6 7 2 5" xfId="32188"/>
    <cellStyle name="Porcentagem 6 7 3" xfId="32189"/>
    <cellStyle name="Porcentagem 6 7 3 2" xfId="32190"/>
    <cellStyle name="Porcentagem 6 7 3 3" xfId="32191"/>
    <cellStyle name="Porcentagem 6 7 3 4" xfId="32192"/>
    <cellStyle name="Porcentagem 6 7 4" xfId="32193"/>
    <cellStyle name="Porcentagem 6 7 5" xfId="32194"/>
    <cellStyle name="Porcentagem 6 7 6" xfId="32195"/>
    <cellStyle name="Porcentagem 6 8" xfId="32196"/>
    <cellStyle name="Porcentagem 6 8 2" xfId="32197"/>
    <cellStyle name="Porcentagem 6 8 2 2" xfId="32198"/>
    <cellStyle name="Porcentagem 6 8 2 3" xfId="32199"/>
    <cellStyle name="Porcentagem 6 8 2 4" xfId="32200"/>
    <cellStyle name="Porcentagem 6 8 3" xfId="32201"/>
    <cellStyle name="Porcentagem 6 8 4" xfId="32202"/>
    <cellStyle name="Porcentagem 6 8 5" xfId="32203"/>
    <cellStyle name="Porcentagem 6 9" xfId="32204"/>
    <cellStyle name="Porcentagem 6 9 2" xfId="32205"/>
    <cellStyle name="Porcentagem 6 9 3" xfId="32206"/>
    <cellStyle name="Porcentagem 6 9 4" xfId="32207"/>
    <cellStyle name="Porcentagem 7" xfId="1711"/>
    <cellStyle name="Porcentagem 7 2" xfId="1712"/>
    <cellStyle name="Porcentagem 8" xfId="1713"/>
    <cellStyle name="Porcentagem 8 2" xfId="1714"/>
    <cellStyle name="Porcentagem 9" xfId="1715"/>
    <cellStyle name="Porcentagem 9 2" xfId="1716"/>
    <cellStyle name="Porcentagem 9 2 2" xfId="1717"/>
    <cellStyle name="Porcentagem 9 3" xfId="1718"/>
    <cellStyle name="Porcentagem 9 4" xfId="1719"/>
    <cellStyle name="Porcentagem_planilha orçamentária PORTO BELO 2 - COMPLETA" xfId="56"/>
    <cellStyle name="Result" xfId="1720"/>
    <cellStyle name="Result 2" xfId="26203"/>
    <cellStyle name="Result2" xfId="1721"/>
    <cellStyle name="Result2 2" xfId="26204"/>
    <cellStyle name="Saída" xfId="11" builtinId="21" customBuiltin="1"/>
    <cellStyle name="Saída 2" xfId="1722"/>
    <cellStyle name="Saída 2 2" xfId="1723"/>
    <cellStyle name="Saída 2 2 2" xfId="2615"/>
    <cellStyle name="Saída 2 2 2 10" xfId="5249"/>
    <cellStyle name="Saída 2 2 2 10 2" xfId="10389"/>
    <cellStyle name="Saída 2 2 2 10 3" xfId="16133"/>
    <cellStyle name="Saída 2 2 2 10 4" xfId="12845"/>
    <cellStyle name="Saída 2 2 2 11" xfId="5046"/>
    <cellStyle name="Saída 2 2 2 11 2" xfId="10308"/>
    <cellStyle name="Saída 2 2 2 11 3" xfId="15999"/>
    <cellStyle name="Saída 2 2 2 11 4" xfId="12975"/>
    <cellStyle name="Saída 2 2 2 12" xfId="4858"/>
    <cellStyle name="Saída 2 2 2 12 2" xfId="15835"/>
    <cellStyle name="Saída 2 2 2 12 3" xfId="13148"/>
    <cellStyle name="Saída 2 2 2 13" xfId="8778"/>
    <cellStyle name="Saída 2 2 2 14" xfId="14143"/>
    <cellStyle name="Saída 2 2 2 2" xfId="2704"/>
    <cellStyle name="Saída 2 2 2 2 10" xfId="7480"/>
    <cellStyle name="Saída 2 2 2 2 10 2" xfId="11534"/>
    <cellStyle name="Saída 2 2 2 2 10 3" xfId="17838"/>
    <cellStyle name="Saída 2 2 2 2 10 4" xfId="20998"/>
    <cellStyle name="Saída 2 2 2 2 11" xfId="4897"/>
    <cellStyle name="Saída 2 2 2 2 11 2" xfId="15870"/>
    <cellStyle name="Saída 2 2 2 2 11 3" xfId="14112"/>
    <cellStyle name="Saída 2 2 2 2 12" xfId="8859"/>
    <cellStyle name="Saída 2 2 2 2 13" xfId="14273"/>
    <cellStyle name="Saída 2 2 2 2 14" xfId="14299"/>
    <cellStyle name="Saída 2 2 2 2 2" xfId="2641"/>
    <cellStyle name="Saída 2 2 2 2 2 10" xfId="4892"/>
    <cellStyle name="Saída 2 2 2 2 2 10 2" xfId="15867"/>
    <cellStyle name="Saída 2 2 2 2 2 10 3" xfId="14122"/>
    <cellStyle name="Saída 2 2 2 2 2 11" xfId="8798"/>
    <cellStyle name="Saída 2 2 2 2 2 12" xfId="14220"/>
    <cellStyle name="Saída 2 2 2 2 2 2" xfId="3133"/>
    <cellStyle name="Saída 2 2 2 2 2 2 10" xfId="9263"/>
    <cellStyle name="Saída 2 2 2 2 2 2 11" xfId="14588"/>
    <cellStyle name="Saída 2 2 2 2 2 2 12" xfId="14737"/>
    <cellStyle name="Saída 2 2 2 2 2 2 2" xfId="3520"/>
    <cellStyle name="Saída 2 2 2 2 2 2 2 2" xfId="7287"/>
    <cellStyle name="Saída 2 2 2 2 2 2 2 2 2" xfId="11392"/>
    <cellStyle name="Saída 2 2 2 2 2 2 2 2 3" xfId="17685"/>
    <cellStyle name="Saída 2 2 2 2 2 2 2 2 4" xfId="20805"/>
    <cellStyle name="Saída 2 2 2 2 2 2 2 3" xfId="5578"/>
    <cellStyle name="Saída 2 2 2 2 2 2 2 3 2" xfId="16394"/>
    <cellStyle name="Saída 2 2 2 2 2 2 2 3 3" xfId="19096"/>
    <cellStyle name="Saída 2 2 2 2 2 2 2 4" xfId="9612"/>
    <cellStyle name="Saída 2 2 2 2 2 2 2 5" xfId="14868"/>
    <cellStyle name="Saída 2 2 2 2 2 2 2 6" xfId="17590"/>
    <cellStyle name="Saída 2 2 2 2 2 2 3" xfId="3903"/>
    <cellStyle name="Saída 2 2 2 2 2 2 3 2" xfId="7866"/>
    <cellStyle name="Saída 2 2 2 2 2 2 3 2 2" xfId="11862"/>
    <cellStyle name="Saída 2 2 2 2 2 2 3 2 3" xfId="18124"/>
    <cellStyle name="Saída 2 2 2 2 2 2 3 2 4" xfId="21384"/>
    <cellStyle name="Saída 2 2 2 2 2 2 3 3" xfId="6158"/>
    <cellStyle name="Saída 2 2 2 2 2 2 3 3 2" xfId="16832"/>
    <cellStyle name="Saída 2 2 2 2 2 2 3 3 3" xfId="19676"/>
    <cellStyle name="Saída 2 2 2 2 2 2 3 4" xfId="9826"/>
    <cellStyle name="Saída 2 2 2 2 2 2 3 5" xfId="15144"/>
    <cellStyle name="Saída 2 2 2 2 2 2 3 6" xfId="14085"/>
    <cellStyle name="Saída 2 2 2 2 2 2 4" xfId="4286"/>
    <cellStyle name="Saída 2 2 2 2 2 2 4 2" xfId="8195"/>
    <cellStyle name="Saída 2 2 2 2 2 2 4 2 2" xfId="12163"/>
    <cellStyle name="Saída 2 2 2 2 2 2 4 2 3" xfId="18387"/>
    <cellStyle name="Saída 2 2 2 2 2 2 4 2 4" xfId="21713"/>
    <cellStyle name="Saída 2 2 2 2 2 2 4 3" xfId="6487"/>
    <cellStyle name="Saída 2 2 2 2 2 2 4 3 2" xfId="17096"/>
    <cellStyle name="Saída 2 2 2 2 2 2 4 3 3" xfId="20005"/>
    <cellStyle name="Saída 2 2 2 2 2 2 4 4" xfId="10004"/>
    <cellStyle name="Saída 2 2 2 2 2 2 4 5" xfId="15419"/>
    <cellStyle name="Saída 2 2 2 2 2 2 4 6" xfId="13719"/>
    <cellStyle name="Saída 2 2 2 2 2 2 5" xfId="4668"/>
    <cellStyle name="Saída 2 2 2 2 2 2 5 2" xfId="8427"/>
    <cellStyle name="Saída 2 2 2 2 2 2 5 2 2" xfId="12395"/>
    <cellStyle name="Saída 2 2 2 2 2 2 5 2 3" xfId="18558"/>
    <cellStyle name="Saída 2 2 2 2 2 2 5 2 4" xfId="21945"/>
    <cellStyle name="Saída 2 2 2 2 2 2 5 3" xfId="6719"/>
    <cellStyle name="Saída 2 2 2 2 2 2 5 3 2" xfId="17267"/>
    <cellStyle name="Saída 2 2 2 2 2 2 5 3 3" xfId="20237"/>
    <cellStyle name="Saída 2 2 2 2 2 2 5 4" xfId="10181"/>
    <cellStyle name="Saída 2 2 2 2 2 2 5 5" xfId="15693"/>
    <cellStyle name="Saída 2 2 2 2 2 2 5 6" xfId="13337"/>
    <cellStyle name="Saída 2 2 2 2 2 2 6" xfId="6951"/>
    <cellStyle name="Saída 2 2 2 2 2 2 6 2" xfId="8659"/>
    <cellStyle name="Saída 2 2 2 2 2 2 6 2 2" xfId="12627"/>
    <cellStyle name="Saída 2 2 2 2 2 2 6 2 3" xfId="18729"/>
    <cellStyle name="Saída 2 2 2 2 2 2 6 2 4" xfId="22177"/>
    <cellStyle name="Saída 2 2 2 2 2 2 6 3" xfId="11085"/>
    <cellStyle name="Saída 2 2 2 2 2 2 6 4" xfId="17437"/>
    <cellStyle name="Saída 2 2 2 2 2 2 6 5" xfId="20469"/>
    <cellStyle name="Saída 2 2 2 2 2 2 7" xfId="5939"/>
    <cellStyle name="Saída 2 2 2 2 2 2 7 2" xfId="10680"/>
    <cellStyle name="Saída 2 2 2 2 2 2 7 3" xfId="16675"/>
    <cellStyle name="Saída 2 2 2 2 2 2 7 4" xfId="19457"/>
    <cellStyle name="Saída 2 2 2 2 2 2 8" xfId="7647"/>
    <cellStyle name="Saída 2 2 2 2 2 2 8 2" xfId="11668"/>
    <cellStyle name="Saída 2 2 2 2 2 2 8 3" xfId="17967"/>
    <cellStyle name="Saída 2 2 2 2 2 2 8 4" xfId="21165"/>
    <cellStyle name="Saída 2 2 2 2 2 2 9" xfId="5035"/>
    <cellStyle name="Saída 2 2 2 2 2 2 9 2" xfId="15990"/>
    <cellStyle name="Saída 2 2 2 2 2 2 9 3" xfId="12984"/>
    <cellStyle name="Saída 2 2 2 2 2 3" xfId="3100"/>
    <cellStyle name="Saída 2 2 2 2 2 3 2" xfId="3487"/>
    <cellStyle name="Saída 2 2 2 2 2 3 2 2" xfId="7824"/>
    <cellStyle name="Saída 2 2 2 2 2 3 2 2 2" xfId="18088"/>
    <cellStyle name="Saída 2 2 2 2 2 3 2 2 3" xfId="21342"/>
    <cellStyle name="Saída 2 2 2 2 2 3 2 3" xfId="9581"/>
    <cellStyle name="Saída 2 2 2 2 2 3 2 4" xfId="14843"/>
    <cellStyle name="Saída 2 2 2 2 2 3 2 5" xfId="16924"/>
    <cellStyle name="Saída 2 2 2 2 2 3 3" xfId="3870"/>
    <cellStyle name="Saída 2 2 2 2 2 3 3 2" xfId="15119"/>
    <cellStyle name="Saída 2 2 2 2 2 3 3 3" xfId="14196"/>
    <cellStyle name="Saída 2 2 2 2 2 3 4" xfId="4253"/>
    <cellStyle name="Saída 2 2 2 2 2 3 4 2" xfId="15394"/>
    <cellStyle name="Saída 2 2 2 2 2 3 4 3" xfId="13752"/>
    <cellStyle name="Saída 2 2 2 2 2 3 5" xfId="4635"/>
    <cellStyle name="Saída 2 2 2 2 2 3 5 2" xfId="15668"/>
    <cellStyle name="Saída 2 2 2 2 2 3 5 3" xfId="13370"/>
    <cellStyle name="Saída 2 2 2 2 2 3 6" xfId="6116"/>
    <cellStyle name="Saída 2 2 2 2 2 3 6 2" xfId="16796"/>
    <cellStyle name="Saída 2 2 2 2 2 3 6 3" xfId="19634"/>
    <cellStyle name="Saída 2 2 2 2 2 3 7" xfId="9232"/>
    <cellStyle name="Saída 2 2 2 2 2 3 8" xfId="14563"/>
    <cellStyle name="Saída 2 2 2 2 2 3 9" xfId="17945"/>
    <cellStyle name="Saída 2 2 2 2 2 4" xfId="2841"/>
    <cellStyle name="Saída 2 2 2 2 2 4 2" xfId="7816"/>
    <cellStyle name="Saída 2 2 2 2 2 4 2 2" xfId="11826"/>
    <cellStyle name="Saída 2 2 2 2 2 4 2 3" xfId="18081"/>
    <cellStyle name="Saída 2 2 2 2 2 4 2 4" xfId="21334"/>
    <cellStyle name="Saída 2 2 2 2 2 4 3" xfId="6108"/>
    <cellStyle name="Saída 2 2 2 2 2 4 3 2" xfId="16789"/>
    <cellStyle name="Saída 2 2 2 2 2 4 3 3" xfId="19626"/>
    <cellStyle name="Saída 2 2 2 2 2 4 4" xfId="8994"/>
    <cellStyle name="Saída 2 2 2 2 2 4 5" xfId="14381"/>
    <cellStyle name="Saída 2 2 2 2 2 4 6" xfId="16129"/>
    <cellStyle name="Saída 2 2 2 2 2 5" xfId="5435"/>
    <cellStyle name="Saída 2 2 2 2 2 5 2" xfId="7144"/>
    <cellStyle name="Saída 2 2 2 2 2 5 2 2" xfId="11277"/>
    <cellStyle name="Saída 2 2 2 2 2 5 2 3" xfId="17559"/>
    <cellStyle name="Saída 2 2 2 2 2 5 2 4" xfId="20662"/>
    <cellStyle name="Saída 2 2 2 2 2 5 3" xfId="10451"/>
    <cellStyle name="Saída 2 2 2 2 2 5 4" xfId="16269"/>
    <cellStyle name="Saída 2 2 2 2 2 5 5" xfId="18953"/>
    <cellStyle name="Saída 2 2 2 2 2 6" xfId="5417"/>
    <cellStyle name="Saída 2 2 2 2 2 6 2" xfId="7126"/>
    <cellStyle name="Saída 2 2 2 2 2 6 2 2" xfId="11260"/>
    <cellStyle name="Saída 2 2 2 2 2 6 2 3" xfId="17546"/>
    <cellStyle name="Saída 2 2 2 2 2 6 2 4" xfId="20644"/>
    <cellStyle name="Saída 2 2 2 2 2 6 3" xfId="10434"/>
    <cellStyle name="Saída 2 2 2 2 2 6 4" xfId="16256"/>
    <cellStyle name="Saída 2 2 2 2 2 6 5" xfId="18935"/>
    <cellStyle name="Saída 2 2 2 2 2 7" xfId="5426"/>
    <cellStyle name="Saída 2 2 2 2 2 7 2" xfId="7135"/>
    <cellStyle name="Saída 2 2 2 2 2 7 2 2" xfId="11269"/>
    <cellStyle name="Saída 2 2 2 2 2 7 2 3" xfId="17554"/>
    <cellStyle name="Saída 2 2 2 2 2 7 2 4" xfId="20653"/>
    <cellStyle name="Saída 2 2 2 2 2 7 3" xfId="10443"/>
    <cellStyle name="Saída 2 2 2 2 2 7 4" xfId="16264"/>
    <cellStyle name="Saída 2 2 2 2 2 7 5" xfId="18944"/>
    <cellStyle name="Saída 2 2 2 2 2 8" xfId="5765"/>
    <cellStyle name="Saída 2 2 2 2 2 8 2" xfId="10542"/>
    <cellStyle name="Saída 2 2 2 2 2 8 3" xfId="16543"/>
    <cellStyle name="Saída 2 2 2 2 2 8 4" xfId="19283"/>
    <cellStyle name="Saída 2 2 2 2 2 9" xfId="7474"/>
    <cellStyle name="Saída 2 2 2 2 2 9 2" xfId="11529"/>
    <cellStyle name="Saída 2 2 2 2 2 9 3" xfId="17834"/>
    <cellStyle name="Saída 2 2 2 2 2 9 4" xfId="20992"/>
    <cellStyle name="Saída 2 2 2 2 3" xfId="3194"/>
    <cellStyle name="Saída 2 2 2 2 3 10" xfId="9324"/>
    <cellStyle name="Saída 2 2 2 2 3 11" xfId="14638"/>
    <cellStyle name="Saída 2 2 2 2 3 12" xfId="17303"/>
    <cellStyle name="Saída 2 2 2 2 3 2" xfId="3581"/>
    <cellStyle name="Saída 2 2 2 2 3 2 2" xfId="7258"/>
    <cellStyle name="Saída 2 2 2 2 3 2 2 2" xfId="11363"/>
    <cellStyle name="Saída 2 2 2 2 3 2 2 3" xfId="17658"/>
    <cellStyle name="Saída 2 2 2 2 3 2 2 4" xfId="20776"/>
    <cellStyle name="Saída 2 2 2 2 3 2 3" xfId="5549"/>
    <cellStyle name="Saída 2 2 2 2 3 2 3 2" xfId="16367"/>
    <cellStyle name="Saída 2 2 2 2 3 2 3 3" xfId="19067"/>
    <cellStyle name="Saída 2 2 2 2 3 2 4" xfId="9673"/>
    <cellStyle name="Saída 2 2 2 2 3 2 5" xfId="14918"/>
    <cellStyle name="Saída 2 2 2 2 3 2 6" xfId="16079"/>
    <cellStyle name="Saída 2 2 2 2 3 3" xfId="3964"/>
    <cellStyle name="Saída 2 2 2 2 3 3 2" xfId="7191"/>
    <cellStyle name="Saída 2 2 2 2 3 3 2 2" xfId="11319"/>
    <cellStyle name="Saída 2 2 2 2 3 3 2 3" xfId="17599"/>
    <cellStyle name="Saída 2 2 2 2 3 3 2 4" xfId="20709"/>
    <cellStyle name="Saída 2 2 2 2 3 3 3" xfId="5482"/>
    <cellStyle name="Saída 2 2 2 2 3 3 3 2" xfId="16309"/>
    <cellStyle name="Saída 2 2 2 2 3 3 3 3" xfId="19000"/>
    <cellStyle name="Saída 2 2 2 2 3 3 4" xfId="9886"/>
    <cellStyle name="Saída 2 2 2 2 3 3 5" xfId="15194"/>
    <cellStyle name="Saída 2 2 2 2 3 3 6" xfId="14027"/>
    <cellStyle name="Saída 2 2 2 2 3 4" xfId="4347"/>
    <cellStyle name="Saída 2 2 2 2 3 4 2" xfId="8128"/>
    <cellStyle name="Saída 2 2 2 2 3 4 2 2" xfId="12096"/>
    <cellStyle name="Saída 2 2 2 2 3 4 2 3" xfId="18332"/>
    <cellStyle name="Saída 2 2 2 2 3 4 2 4" xfId="21646"/>
    <cellStyle name="Saída 2 2 2 2 3 4 3" xfId="6420"/>
    <cellStyle name="Saída 2 2 2 2 3 4 3 2" xfId="17041"/>
    <cellStyle name="Saída 2 2 2 2 3 4 3 3" xfId="19938"/>
    <cellStyle name="Saída 2 2 2 2 3 4 4" xfId="10064"/>
    <cellStyle name="Saída 2 2 2 2 3 4 5" xfId="15469"/>
    <cellStyle name="Saída 2 2 2 2 3 4 6" xfId="13658"/>
    <cellStyle name="Saída 2 2 2 2 3 5" xfId="4729"/>
    <cellStyle name="Saída 2 2 2 2 3 5 2" xfId="8360"/>
    <cellStyle name="Saída 2 2 2 2 3 5 2 2" xfId="12328"/>
    <cellStyle name="Saída 2 2 2 2 3 5 2 3" xfId="18503"/>
    <cellStyle name="Saída 2 2 2 2 3 5 2 4" xfId="21878"/>
    <cellStyle name="Saída 2 2 2 2 3 5 3" xfId="6652"/>
    <cellStyle name="Saída 2 2 2 2 3 5 3 2" xfId="17212"/>
    <cellStyle name="Saída 2 2 2 2 3 5 3 3" xfId="20170"/>
    <cellStyle name="Saída 2 2 2 2 3 5 4" xfId="10241"/>
    <cellStyle name="Saída 2 2 2 2 3 5 5" xfId="15742"/>
    <cellStyle name="Saída 2 2 2 2 3 5 6" xfId="13276"/>
    <cellStyle name="Saída 2 2 2 2 3 6" xfId="6884"/>
    <cellStyle name="Saída 2 2 2 2 3 6 2" xfId="8592"/>
    <cellStyle name="Saída 2 2 2 2 3 6 2 2" xfId="12560"/>
    <cellStyle name="Saída 2 2 2 2 3 6 2 3" xfId="18674"/>
    <cellStyle name="Saída 2 2 2 2 3 6 2 4" xfId="22110"/>
    <cellStyle name="Saída 2 2 2 2 3 6 3" xfId="11018"/>
    <cellStyle name="Saída 2 2 2 2 3 6 4" xfId="17382"/>
    <cellStyle name="Saída 2 2 2 2 3 6 5" xfId="20402"/>
    <cellStyle name="Saída 2 2 2 2 3 7" xfId="5872"/>
    <cellStyle name="Saída 2 2 2 2 3 7 2" xfId="10613"/>
    <cellStyle name="Saída 2 2 2 2 3 7 3" xfId="16620"/>
    <cellStyle name="Saída 2 2 2 2 3 7 4" xfId="19390"/>
    <cellStyle name="Saída 2 2 2 2 3 8" xfId="7580"/>
    <cellStyle name="Saída 2 2 2 2 3 8 2" xfId="11601"/>
    <cellStyle name="Saída 2 2 2 2 3 8 3" xfId="17912"/>
    <cellStyle name="Saída 2 2 2 2 3 8 4" xfId="21098"/>
    <cellStyle name="Saída 2 2 2 2 3 9" xfId="4962"/>
    <cellStyle name="Saída 2 2 2 2 3 9 2" xfId="15930"/>
    <cellStyle name="Saída 2 2 2 2 3 9 3" xfId="13057"/>
    <cellStyle name="Saída 2 2 2 2 4" xfId="3013"/>
    <cellStyle name="Saída 2 2 2 2 4 2" xfId="3400"/>
    <cellStyle name="Saída 2 2 2 2 4 2 2" xfId="7907"/>
    <cellStyle name="Saída 2 2 2 2 4 2 2 2" xfId="18161"/>
    <cellStyle name="Saída 2 2 2 2 4 2 2 3" xfId="21425"/>
    <cellStyle name="Saída 2 2 2 2 4 2 3" xfId="9520"/>
    <cellStyle name="Saída 2 2 2 2 4 2 4" xfId="14774"/>
    <cellStyle name="Saída 2 2 2 2 4 2 5" xfId="14913"/>
    <cellStyle name="Saída 2 2 2 2 4 3" xfId="3783"/>
    <cellStyle name="Saída 2 2 2 2 4 3 2" xfId="15050"/>
    <cellStyle name="Saída 2 2 2 2 4 3 3" xfId="18796"/>
    <cellStyle name="Saída 2 2 2 2 4 4" xfId="4166"/>
    <cellStyle name="Saída 2 2 2 2 4 4 2" xfId="15325"/>
    <cellStyle name="Saída 2 2 2 2 4 4 3" xfId="13839"/>
    <cellStyle name="Saída 2 2 2 2 4 5" xfId="4548"/>
    <cellStyle name="Saída 2 2 2 2 4 5 2" xfId="15599"/>
    <cellStyle name="Saída 2 2 2 2 4 5 3" xfId="13457"/>
    <cellStyle name="Saída 2 2 2 2 4 6" xfId="6199"/>
    <cellStyle name="Saída 2 2 2 2 4 6 2" xfId="16869"/>
    <cellStyle name="Saída 2 2 2 2 4 6 3" xfId="19717"/>
    <cellStyle name="Saída 2 2 2 2 4 7" xfId="9156"/>
    <cellStyle name="Saída 2 2 2 2 4 8" xfId="14494"/>
    <cellStyle name="Saída 2 2 2 2 4 9" xfId="17498"/>
    <cellStyle name="Saída 2 2 2 2 5" xfId="5285"/>
    <cellStyle name="Saída 2 2 2 2 5 2" xfId="5082"/>
    <cellStyle name="Saída 2 2 2 2 5 2 2" xfId="10333"/>
    <cellStyle name="Saída 2 2 2 2 5 2 3" xfId="16020"/>
    <cellStyle name="Saída 2 2 2 2 5 2 4" xfId="12953"/>
    <cellStyle name="Saída 2 2 2 2 5 3" xfId="10410"/>
    <cellStyle name="Saída 2 2 2 2 5 4" xfId="16163"/>
    <cellStyle name="Saída 2 2 2 2 5 5" xfId="18803"/>
    <cellStyle name="Saída 2 2 2 2 6" xfId="5436"/>
    <cellStyle name="Saída 2 2 2 2 6 2" xfId="7145"/>
    <cellStyle name="Saída 2 2 2 2 6 2 2" xfId="11278"/>
    <cellStyle name="Saída 2 2 2 2 6 2 3" xfId="17560"/>
    <cellStyle name="Saída 2 2 2 2 6 2 4" xfId="20663"/>
    <cellStyle name="Saída 2 2 2 2 6 3" xfId="10452"/>
    <cellStyle name="Saída 2 2 2 2 6 4" xfId="16270"/>
    <cellStyle name="Saída 2 2 2 2 6 5" xfId="18954"/>
    <cellStyle name="Saída 2 2 2 2 7" xfId="6089"/>
    <cellStyle name="Saída 2 2 2 2 7 2" xfId="7797"/>
    <cellStyle name="Saída 2 2 2 2 7 2 2" xfId="11813"/>
    <cellStyle name="Saída 2 2 2 2 7 2 3" xfId="18065"/>
    <cellStyle name="Saída 2 2 2 2 7 2 4" xfId="21315"/>
    <cellStyle name="Saída 2 2 2 2 7 3" xfId="10804"/>
    <cellStyle name="Saída 2 2 2 2 7 4" xfId="16773"/>
    <cellStyle name="Saída 2 2 2 2 7 5" xfId="19607"/>
    <cellStyle name="Saída 2 2 2 2 8" xfId="5471"/>
    <cellStyle name="Saída 2 2 2 2 8 2" xfId="7180"/>
    <cellStyle name="Saída 2 2 2 2 8 2 2" xfId="11309"/>
    <cellStyle name="Saída 2 2 2 2 8 2 3" xfId="17591"/>
    <cellStyle name="Saída 2 2 2 2 8 2 4" xfId="20698"/>
    <cellStyle name="Saída 2 2 2 2 8 3" xfId="10470"/>
    <cellStyle name="Saída 2 2 2 2 8 4" xfId="16301"/>
    <cellStyle name="Saída 2 2 2 2 8 5" xfId="18989"/>
    <cellStyle name="Saída 2 2 2 2 9" xfId="5771"/>
    <cellStyle name="Saída 2 2 2 2 9 2" xfId="10547"/>
    <cellStyle name="Saída 2 2 2 2 9 3" xfId="16546"/>
    <cellStyle name="Saída 2 2 2 2 9 4" xfId="19289"/>
    <cellStyle name="Saída 2 2 2 3" xfId="2679"/>
    <cellStyle name="Saída 2 2 2 3 10" xfId="7524"/>
    <cellStyle name="Saída 2 2 2 3 10 2" xfId="11564"/>
    <cellStyle name="Saída 2 2 2 3 10 3" xfId="17871"/>
    <cellStyle name="Saída 2 2 2 3 10 4" xfId="21042"/>
    <cellStyle name="Saída 2 2 2 3 11" xfId="4927"/>
    <cellStyle name="Saída 2 2 2 3 11 2" xfId="15897"/>
    <cellStyle name="Saída 2 2 2 3 11 3" xfId="13092"/>
    <cellStyle name="Saída 2 2 2 3 12" xfId="8835"/>
    <cellStyle name="Saída 2 2 2 3 13" xfId="14252"/>
    <cellStyle name="Saída 2 2 2 3 14" xfId="18437"/>
    <cellStyle name="Saída 2 2 2 3 2" xfId="2737"/>
    <cellStyle name="Saída 2 2 2 3 2 10" xfId="4949"/>
    <cellStyle name="Saída 2 2 2 3 2 10 2" xfId="15919"/>
    <cellStyle name="Saída 2 2 2 3 2 10 3" xfId="13070"/>
    <cellStyle name="Saída 2 2 2 3 2 11" xfId="8892"/>
    <cellStyle name="Saída 2 2 2 3 2 12" xfId="14296"/>
    <cellStyle name="Saída 2 2 2 3 2 2" xfId="3227"/>
    <cellStyle name="Saída 2 2 2 3 2 2 10" xfId="9357"/>
    <cellStyle name="Saída 2 2 2 3 2 2 11" xfId="14661"/>
    <cellStyle name="Saída 2 2 2 3 2 2 12" xfId="17544"/>
    <cellStyle name="Saída 2 2 2 3 2 2 2" xfId="3614"/>
    <cellStyle name="Saída 2 2 2 3 2 2 2 2" xfId="7975"/>
    <cellStyle name="Saída 2 2 2 3 2 2 2 2 2" xfId="11951"/>
    <cellStyle name="Saída 2 2 2 3 2 2 2 2 3" xfId="18201"/>
    <cellStyle name="Saída 2 2 2 3 2 2 2 2 4" xfId="21493"/>
    <cellStyle name="Saída 2 2 2 3 2 2 2 3" xfId="6267"/>
    <cellStyle name="Saída 2 2 2 3 2 2 2 3 2" xfId="16909"/>
    <cellStyle name="Saída 2 2 2 3 2 2 2 3 3" xfId="19785"/>
    <cellStyle name="Saída 2 2 2 3 2 2 2 4" xfId="9706"/>
    <cellStyle name="Saída 2 2 2 3 2 2 2 5" xfId="14941"/>
    <cellStyle name="Saída 2 2 2 3 2 2 2 6" xfId="15764"/>
    <cellStyle name="Saída 2 2 2 3 2 2 3" xfId="3997"/>
    <cellStyle name="Saída 2 2 2 3 2 2 3 2" xfId="5157"/>
    <cellStyle name="Saída 2 2 2 3 2 2 3 2 2" xfId="10386"/>
    <cellStyle name="Saída 2 2 2 3 2 2 3 2 3" xfId="16078"/>
    <cellStyle name="Saída 2 2 2 3 2 2 3 2 4" xfId="12770"/>
    <cellStyle name="Saída 2 2 2 3 2 2 3 3" xfId="5344"/>
    <cellStyle name="Saída 2 2 2 3 2 2 3 3 2" xfId="16211"/>
    <cellStyle name="Saída 2 2 2 3 2 2 3 3 3" xfId="18862"/>
    <cellStyle name="Saída 2 2 2 3 2 2 3 4" xfId="9916"/>
    <cellStyle name="Saída 2 2 2 3 2 2 3 5" xfId="15217"/>
    <cellStyle name="Saída 2 2 2 3 2 2 3 6" xfId="13994"/>
    <cellStyle name="Saída 2 2 2 3 2 2 4" xfId="4380"/>
    <cellStyle name="Saída 2 2 2 3 2 2 4 2" xfId="8282"/>
    <cellStyle name="Saída 2 2 2 3 2 2 4 2 2" xfId="12250"/>
    <cellStyle name="Saída 2 2 2 3 2 2 4 2 3" xfId="18434"/>
    <cellStyle name="Saída 2 2 2 3 2 2 4 2 4" xfId="21800"/>
    <cellStyle name="Saída 2 2 2 3 2 2 4 3" xfId="6574"/>
    <cellStyle name="Saída 2 2 2 3 2 2 4 3 2" xfId="17143"/>
    <cellStyle name="Saída 2 2 2 3 2 2 4 3 3" xfId="20092"/>
    <cellStyle name="Saída 2 2 2 3 2 2 4 4" xfId="10094"/>
    <cellStyle name="Saída 2 2 2 3 2 2 4 5" xfId="15492"/>
    <cellStyle name="Saída 2 2 2 3 2 2 4 6" xfId="13625"/>
    <cellStyle name="Saída 2 2 2 3 2 2 5" xfId="4762"/>
    <cellStyle name="Saída 2 2 2 3 2 2 5 2" xfId="8514"/>
    <cellStyle name="Saída 2 2 2 3 2 2 5 2 2" xfId="12482"/>
    <cellStyle name="Saída 2 2 2 3 2 2 5 2 3" xfId="18605"/>
    <cellStyle name="Saída 2 2 2 3 2 2 5 2 4" xfId="22032"/>
    <cellStyle name="Saída 2 2 2 3 2 2 5 3" xfId="6806"/>
    <cellStyle name="Saída 2 2 2 3 2 2 5 3 2" xfId="17313"/>
    <cellStyle name="Saída 2 2 2 3 2 2 5 3 3" xfId="20324"/>
    <cellStyle name="Saída 2 2 2 3 2 2 5 4" xfId="10271"/>
    <cellStyle name="Saída 2 2 2 3 2 2 5 5" xfId="15765"/>
    <cellStyle name="Saída 2 2 2 3 2 2 5 6" xfId="13243"/>
    <cellStyle name="Saída 2 2 2 3 2 2 6" xfId="7038"/>
    <cellStyle name="Saída 2 2 2 3 2 2 6 2" xfId="8746"/>
    <cellStyle name="Saída 2 2 2 3 2 2 6 2 2" xfId="12714"/>
    <cellStyle name="Saída 2 2 2 3 2 2 6 2 3" xfId="18777"/>
    <cellStyle name="Saída 2 2 2 3 2 2 6 2 4" xfId="22264"/>
    <cellStyle name="Saída 2 2 2 3 2 2 6 3" xfId="11172"/>
    <cellStyle name="Saída 2 2 2 3 2 2 6 4" xfId="17484"/>
    <cellStyle name="Saída 2 2 2 3 2 2 6 5" xfId="20556"/>
    <cellStyle name="Saída 2 2 2 3 2 2 7" xfId="6026"/>
    <cellStyle name="Saída 2 2 2 3 2 2 7 2" xfId="10767"/>
    <cellStyle name="Saída 2 2 2 3 2 2 7 3" xfId="16723"/>
    <cellStyle name="Saída 2 2 2 3 2 2 7 4" xfId="19544"/>
    <cellStyle name="Saída 2 2 2 3 2 2 8" xfId="7734"/>
    <cellStyle name="Saída 2 2 2 3 2 2 8 2" xfId="11755"/>
    <cellStyle name="Saída 2 2 2 3 2 2 8 3" xfId="18015"/>
    <cellStyle name="Saída 2 2 2 3 2 2 8 4" xfId="21252"/>
    <cellStyle name="Saída 2 2 2 3 2 2 9" xfId="5220"/>
    <cellStyle name="Saída 2 2 2 3 2 2 9 2" xfId="16111"/>
    <cellStyle name="Saída 2 2 2 3 2 2 9 3" xfId="12874"/>
    <cellStyle name="Saída 2 2 2 3 2 3" xfId="3284"/>
    <cellStyle name="Saída 2 2 2 3 2 3 2" xfId="3671"/>
    <cellStyle name="Saída 2 2 2 3 2 3 2 2" xfId="7249"/>
    <cellStyle name="Saída 2 2 2 3 2 3 2 2 2" xfId="17650"/>
    <cellStyle name="Saída 2 2 2 3 2 3 2 2 3" xfId="20767"/>
    <cellStyle name="Saída 2 2 2 3 2 3 2 3" xfId="9752"/>
    <cellStyle name="Saída 2 2 2 3 2 3 2 4" xfId="14983"/>
    <cellStyle name="Saída 2 2 2 3 2 3 2 5" xfId="16085"/>
    <cellStyle name="Saída 2 2 2 3 2 3 3" xfId="4054"/>
    <cellStyle name="Saída 2 2 2 3 2 3 3 2" xfId="15258"/>
    <cellStyle name="Saída 2 2 2 3 2 3 3 3" xfId="13937"/>
    <cellStyle name="Saída 2 2 2 3 2 3 4" xfId="4437"/>
    <cellStyle name="Saída 2 2 2 3 2 3 4 2" xfId="15534"/>
    <cellStyle name="Saída 2 2 2 3 2 3 4 3" xfId="13568"/>
    <cellStyle name="Saída 2 2 2 3 2 3 5" xfId="4819"/>
    <cellStyle name="Saída 2 2 2 3 2 3 5 2" xfId="15806"/>
    <cellStyle name="Saída 2 2 2 3 2 3 5 3" xfId="13187"/>
    <cellStyle name="Saída 2 2 2 3 2 3 6" xfId="5540"/>
    <cellStyle name="Saída 2 2 2 3 2 3 6 2" xfId="16359"/>
    <cellStyle name="Saída 2 2 2 3 2 3 6 3" xfId="19058"/>
    <cellStyle name="Saída 2 2 2 3 2 3 7" xfId="9414"/>
    <cellStyle name="Saída 2 2 2 3 2 3 8" xfId="14703"/>
    <cellStyle name="Saída 2 2 2 3 2 3 9" xfId="15142"/>
    <cellStyle name="Saída 2 2 2 3 2 4" xfId="2902"/>
    <cellStyle name="Saída 2 2 2 3 2 4 2" xfId="8072"/>
    <cellStyle name="Saída 2 2 2 3 2 4 2 2" xfId="12042"/>
    <cellStyle name="Saída 2 2 2 3 2 4 2 3" xfId="18278"/>
    <cellStyle name="Saída 2 2 2 3 2 4 2 4" xfId="21590"/>
    <cellStyle name="Saída 2 2 2 3 2 4 3" xfId="6364"/>
    <cellStyle name="Saída 2 2 2 3 2 4 3 2" xfId="16987"/>
    <cellStyle name="Saída 2 2 2 3 2 4 3 3" xfId="19882"/>
    <cellStyle name="Saída 2 2 2 3 2 4 4" xfId="9054"/>
    <cellStyle name="Saída 2 2 2 3 2 4 5" xfId="14429"/>
    <cellStyle name="Saída 2 2 2 3 2 4 6" xfId="15651"/>
    <cellStyle name="Saída 2 2 2 3 2 5" xfId="6407"/>
    <cellStyle name="Saída 2 2 2 3 2 5 2" xfId="8115"/>
    <cellStyle name="Saída 2 2 2 3 2 5 2 2" xfId="12083"/>
    <cellStyle name="Saída 2 2 2 3 2 5 2 3" xfId="18321"/>
    <cellStyle name="Saída 2 2 2 3 2 5 2 4" xfId="21633"/>
    <cellStyle name="Saída 2 2 2 3 2 5 3" xfId="10925"/>
    <cellStyle name="Saída 2 2 2 3 2 5 4" xfId="17030"/>
    <cellStyle name="Saída 2 2 2 3 2 5 5" xfId="19925"/>
    <cellStyle name="Saída 2 2 2 3 2 6" xfId="6639"/>
    <cellStyle name="Saída 2 2 2 3 2 6 2" xfId="8347"/>
    <cellStyle name="Saída 2 2 2 3 2 6 2 2" xfId="12315"/>
    <cellStyle name="Saída 2 2 2 3 2 6 2 3" xfId="18492"/>
    <cellStyle name="Saída 2 2 2 3 2 6 2 4" xfId="21865"/>
    <cellStyle name="Saída 2 2 2 3 2 6 3" xfId="10965"/>
    <cellStyle name="Saída 2 2 2 3 2 6 4" xfId="17201"/>
    <cellStyle name="Saída 2 2 2 3 2 6 5" xfId="20157"/>
    <cellStyle name="Saída 2 2 2 3 2 7" xfId="6871"/>
    <cellStyle name="Saída 2 2 2 3 2 7 2" xfId="8579"/>
    <cellStyle name="Saída 2 2 2 3 2 7 2 2" xfId="12547"/>
    <cellStyle name="Saída 2 2 2 3 2 7 2 3" xfId="18663"/>
    <cellStyle name="Saída 2 2 2 3 2 7 2 4" xfId="22097"/>
    <cellStyle name="Saída 2 2 2 3 2 7 3" xfId="11005"/>
    <cellStyle name="Saída 2 2 2 3 2 7 4" xfId="17371"/>
    <cellStyle name="Saída 2 2 2 3 2 7 5" xfId="20389"/>
    <cellStyle name="Saída 2 2 2 3 2 8" xfId="5855"/>
    <cellStyle name="Saída 2 2 2 3 2 8 2" xfId="10600"/>
    <cellStyle name="Saída 2 2 2 3 2 8 3" xfId="16608"/>
    <cellStyle name="Saída 2 2 2 3 2 8 4" xfId="19373"/>
    <cellStyle name="Saída 2 2 2 3 2 9" xfId="7563"/>
    <cellStyle name="Saída 2 2 2 3 2 9 2" xfId="11588"/>
    <cellStyle name="Saída 2 2 2 3 2 9 3" xfId="17900"/>
    <cellStyle name="Saída 2 2 2 3 2 9 4" xfId="21081"/>
    <cellStyle name="Saída 2 2 2 3 3" xfId="3170"/>
    <cellStyle name="Saída 2 2 2 3 3 10" xfId="9300"/>
    <cellStyle name="Saída 2 2 2 3 3 11" xfId="14619"/>
    <cellStyle name="Saída 2 2 2 3 3 12" xfId="18412"/>
    <cellStyle name="Saída 2 2 2 3 3 2" xfId="3557"/>
    <cellStyle name="Saída 2 2 2 3 3 2 2" xfId="7363"/>
    <cellStyle name="Saída 2 2 2 3 3 2 2 2" xfId="11449"/>
    <cellStyle name="Saída 2 2 2 3 3 2 2 3" xfId="17748"/>
    <cellStyle name="Saída 2 2 2 3 3 2 2 4" xfId="20881"/>
    <cellStyle name="Saída 2 2 2 3 3 2 3" xfId="5654"/>
    <cellStyle name="Saída 2 2 2 3 3 2 3 2" xfId="16457"/>
    <cellStyle name="Saída 2 2 2 3 3 2 3 3" xfId="19172"/>
    <cellStyle name="Saída 2 2 2 3 3 2 4" xfId="9649"/>
    <cellStyle name="Saída 2 2 2 3 3 2 5" xfId="14899"/>
    <cellStyle name="Saída 2 2 2 3 3 2 6" xfId="16578"/>
    <cellStyle name="Saída 2 2 2 3 3 3" xfId="3940"/>
    <cellStyle name="Saída 2 2 2 3 3 3 2" xfId="5111"/>
    <cellStyle name="Saída 2 2 2 3 3 3 2 2" xfId="10354"/>
    <cellStyle name="Saída 2 2 2 3 3 3 2 3" xfId="16045"/>
    <cellStyle name="Saída 2 2 2 3 3 3 2 4" xfId="12799"/>
    <cellStyle name="Saída 2 2 2 3 3 3 3" xfId="5303"/>
    <cellStyle name="Saída 2 2 2 3 3 3 3 2" xfId="16177"/>
    <cellStyle name="Saída 2 2 2 3 3 3 3 3" xfId="18821"/>
    <cellStyle name="Saída 2 2 2 3 3 3 4" xfId="9863"/>
    <cellStyle name="Saída 2 2 2 3 3 3 5" xfId="15175"/>
    <cellStyle name="Saída 2 2 2 3 3 3 6" xfId="14051"/>
    <cellStyle name="Saída 2 2 2 3 3 4" xfId="4323"/>
    <cellStyle name="Saída 2 2 2 3 3 4 2" xfId="8170"/>
    <cellStyle name="Saída 2 2 2 3 3 4 2 2" xfId="12138"/>
    <cellStyle name="Saída 2 2 2 3 3 4 2 3" xfId="18367"/>
    <cellStyle name="Saída 2 2 2 3 3 4 2 4" xfId="21688"/>
    <cellStyle name="Saída 2 2 2 3 3 4 3" xfId="6462"/>
    <cellStyle name="Saída 2 2 2 3 3 4 3 2" xfId="17076"/>
    <cellStyle name="Saída 2 2 2 3 3 4 3 3" xfId="19980"/>
    <cellStyle name="Saída 2 2 2 3 3 4 4" xfId="10041"/>
    <cellStyle name="Saída 2 2 2 3 3 4 5" xfId="15450"/>
    <cellStyle name="Saída 2 2 2 3 3 4 6" xfId="13682"/>
    <cellStyle name="Saída 2 2 2 3 3 5" xfId="4705"/>
    <cellStyle name="Saída 2 2 2 3 3 5 2" xfId="8402"/>
    <cellStyle name="Saída 2 2 2 3 3 5 2 2" xfId="12370"/>
    <cellStyle name="Saída 2 2 2 3 3 5 2 3" xfId="18538"/>
    <cellStyle name="Saída 2 2 2 3 3 5 2 4" xfId="21920"/>
    <cellStyle name="Saída 2 2 2 3 3 5 3" xfId="6694"/>
    <cellStyle name="Saída 2 2 2 3 3 5 3 2" xfId="17247"/>
    <cellStyle name="Saída 2 2 2 3 3 5 3 3" xfId="20212"/>
    <cellStyle name="Saída 2 2 2 3 3 5 4" xfId="10218"/>
    <cellStyle name="Saída 2 2 2 3 3 5 5" xfId="15724"/>
    <cellStyle name="Saída 2 2 2 3 3 5 6" xfId="13300"/>
    <cellStyle name="Saída 2 2 2 3 3 6" xfId="6926"/>
    <cellStyle name="Saída 2 2 2 3 3 6 2" xfId="8634"/>
    <cellStyle name="Saída 2 2 2 3 3 6 2 2" xfId="12602"/>
    <cellStyle name="Saída 2 2 2 3 3 6 2 3" xfId="18709"/>
    <cellStyle name="Saída 2 2 2 3 3 6 2 4" xfId="22152"/>
    <cellStyle name="Saída 2 2 2 3 3 6 3" xfId="11060"/>
    <cellStyle name="Saída 2 2 2 3 3 6 4" xfId="17417"/>
    <cellStyle name="Saída 2 2 2 3 3 6 5" xfId="20444"/>
    <cellStyle name="Saída 2 2 2 3 3 7" xfId="5914"/>
    <cellStyle name="Saída 2 2 2 3 3 7 2" xfId="10655"/>
    <cellStyle name="Saída 2 2 2 3 3 7 3" xfId="16655"/>
    <cellStyle name="Saída 2 2 2 3 3 7 4" xfId="19432"/>
    <cellStyle name="Saída 2 2 2 3 3 8" xfId="7622"/>
    <cellStyle name="Saída 2 2 2 3 3 8 2" xfId="11643"/>
    <cellStyle name="Saída 2 2 2 3 3 8 3" xfId="17947"/>
    <cellStyle name="Saída 2 2 2 3 3 8 4" xfId="21140"/>
    <cellStyle name="Saída 2 2 2 3 3 9" xfId="5010"/>
    <cellStyle name="Saída 2 2 2 3 3 9 2" xfId="15970"/>
    <cellStyle name="Saída 2 2 2 3 3 9 3" xfId="13009"/>
    <cellStyle name="Saída 2 2 2 3 4" xfId="3052"/>
    <cellStyle name="Saída 2 2 2 3 4 2" xfId="3439"/>
    <cellStyle name="Saída 2 2 2 3 4 2 2" xfId="7789"/>
    <cellStyle name="Saída 2 2 2 3 4 2 2 2" xfId="18057"/>
    <cellStyle name="Saída 2 2 2 3 4 2 2 3" xfId="21307"/>
    <cellStyle name="Saída 2 2 2 3 4 2 3" xfId="9549"/>
    <cellStyle name="Saída 2 2 2 3 4 2 4" xfId="14804"/>
    <cellStyle name="Saída 2 2 2 3 4 2 5" xfId="16952"/>
    <cellStyle name="Saída 2 2 2 3 4 3" xfId="3822"/>
    <cellStyle name="Saída 2 2 2 3 4 3 2" xfId="15080"/>
    <cellStyle name="Saída 2 2 2 3 4 3 3" xfId="16134"/>
    <cellStyle name="Saída 2 2 2 3 4 4" xfId="4205"/>
    <cellStyle name="Saída 2 2 2 3 4 4 2" xfId="15355"/>
    <cellStyle name="Saída 2 2 2 3 4 4 3" xfId="13800"/>
    <cellStyle name="Saída 2 2 2 3 4 5" xfId="4587"/>
    <cellStyle name="Saída 2 2 2 3 4 5 2" xfId="15629"/>
    <cellStyle name="Saída 2 2 2 3 4 5 3" xfId="13418"/>
    <cellStyle name="Saída 2 2 2 3 4 6" xfId="6081"/>
    <cellStyle name="Saída 2 2 2 3 4 6 2" xfId="16765"/>
    <cellStyle name="Saída 2 2 2 3 4 6 3" xfId="19599"/>
    <cellStyle name="Saída 2 2 2 3 4 7" xfId="9192"/>
    <cellStyle name="Saída 2 2 2 3 4 8" xfId="14524"/>
    <cellStyle name="Saída 2 2 2 3 4 9" xfId="16191"/>
    <cellStyle name="Saída 2 2 2 3 5" xfId="2879"/>
    <cellStyle name="Saída 2 2 2 3 5 2" xfId="8067"/>
    <cellStyle name="Saída 2 2 2 3 5 2 2" xfId="12037"/>
    <cellStyle name="Saída 2 2 2 3 5 2 3" xfId="18274"/>
    <cellStyle name="Saída 2 2 2 3 5 2 4" xfId="21585"/>
    <cellStyle name="Saída 2 2 2 3 5 3" xfId="6359"/>
    <cellStyle name="Saída 2 2 2 3 5 3 2" xfId="16983"/>
    <cellStyle name="Saída 2 2 2 3 5 3 3" xfId="19877"/>
    <cellStyle name="Saída 2 2 2 3 5 4" xfId="9031"/>
    <cellStyle name="Saída 2 2 2 3 5 5" xfId="14413"/>
    <cellStyle name="Saída 2 2 2 3 5 6" xfId="17837"/>
    <cellStyle name="Saída 2 2 2 3 6" xfId="6385"/>
    <cellStyle name="Saída 2 2 2 3 6 2" xfId="8093"/>
    <cellStyle name="Saída 2 2 2 3 6 2 2" xfId="12061"/>
    <cellStyle name="Saída 2 2 2 3 6 2 3" xfId="18299"/>
    <cellStyle name="Saída 2 2 2 3 6 2 4" xfId="21611"/>
    <cellStyle name="Saída 2 2 2 3 6 3" xfId="10903"/>
    <cellStyle name="Saída 2 2 2 3 6 4" xfId="17008"/>
    <cellStyle name="Saída 2 2 2 3 6 5" xfId="19903"/>
    <cellStyle name="Saída 2 2 2 3 7" xfId="6617"/>
    <cellStyle name="Saída 2 2 2 3 7 2" xfId="8325"/>
    <cellStyle name="Saída 2 2 2 3 7 2 2" xfId="12293"/>
    <cellStyle name="Saída 2 2 2 3 7 2 3" xfId="18470"/>
    <cellStyle name="Saída 2 2 2 3 7 2 4" xfId="21843"/>
    <cellStyle name="Saída 2 2 2 3 7 3" xfId="10943"/>
    <cellStyle name="Saída 2 2 2 3 7 4" xfId="17179"/>
    <cellStyle name="Saída 2 2 2 3 7 5" xfId="20135"/>
    <cellStyle name="Saída 2 2 2 3 8" xfId="6849"/>
    <cellStyle name="Saída 2 2 2 3 8 2" xfId="8557"/>
    <cellStyle name="Saída 2 2 2 3 8 2 2" xfId="12525"/>
    <cellStyle name="Saída 2 2 2 3 8 2 3" xfId="18641"/>
    <cellStyle name="Saída 2 2 2 3 8 2 4" xfId="22075"/>
    <cellStyle name="Saída 2 2 2 3 8 3" xfId="10983"/>
    <cellStyle name="Saída 2 2 2 3 8 4" xfId="17349"/>
    <cellStyle name="Saída 2 2 2 3 8 5" xfId="20367"/>
    <cellStyle name="Saída 2 2 2 3 9" xfId="5816"/>
    <cellStyle name="Saída 2 2 2 3 9 2" xfId="10578"/>
    <cellStyle name="Saída 2 2 2 3 9 3" xfId="16579"/>
    <cellStyle name="Saída 2 2 2 3 9 4" xfId="19334"/>
    <cellStyle name="Saída 2 2 2 4" xfId="2822"/>
    <cellStyle name="Saída 2 2 2 4 10" xfId="8975"/>
    <cellStyle name="Saída 2 2 2 4 11" xfId="14364"/>
    <cellStyle name="Saída 2 2 2 4 12" xfId="17110"/>
    <cellStyle name="Saída 2 2 2 4 2" xfId="2780"/>
    <cellStyle name="Saída 2 2 2 4 2 2" xfId="7380"/>
    <cellStyle name="Saída 2 2 2 4 2 2 2" xfId="11466"/>
    <cellStyle name="Saída 2 2 2 4 2 2 3" xfId="17760"/>
    <cellStyle name="Saída 2 2 2 4 2 2 4" xfId="20898"/>
    <cellStyle name="Saída 2 2 2 4 2 3" xfId="5671"/>
    <cellStyle name="Saída 2 2 2 4 2 3 2" xfId="16469"/>
    <cellStyle name="Saída 2 2 2 4 2 3 3" xfId="19189"/>
    <cellStyle name="Saída 2 2 2 4 2 4" xfId="8935"/>
    <cellStyle name="Saída 2 2 2 4 2 5" xfId="14329"/>
    <cellStyle name="Saída 2 2 2 4 2 6" xfId="15291"/>
    <cellStyle name="Saída 2 2 2 4 3" xfId="2808"/>
    <cellStyle name="Saída 2 2 2 4 3 2" xfId="7786"/>
    <cellStyle name="Saída 2 2 2 4 3 2 2" xfId="11804"/>
    <cellStyle name="Saída 2 2 2 4 3 2 3" xfId="18054"/>
    <cellStyle name="Saída 2 2 2 4 3 2 4" xfId="21304"/>
    <cellStyle name="Saída 2 2 2 4 3 3" xfId="6078"/>
    <cellStyle name="Saída 2 2 2 4 3 3 2" xfId="16762"/>
    <cellStyle name="Saída 2 2 2 4 3 3 3" xfId="19596"/>
    <cellStyle name="Saída 2 2 2 4 3 4" xfId="8963"/>
    <cellStyle name="Saída 2 2 2 4 3 5" xfId="14352"/>
    <cellStyle name="Saída 2 2 2 4 3 6" xfId="17531"/>
    <cellStyle name="Saída 2 2 2 4 4" xfId="2817"/>
    <cellStyle name="Saída 2 2 2 4 4 2" xfId="8208"/>
    <cellStyle name="Saída 2 2 2 4 4 2 2" xfId="12176"/>
    <cellStyle name="Saída 2 2 2 4 4 2 3" xfId="18398"/>
    <cellStyle name="Saída 2 2 2 4 4 2 4" xfId="21726"/>
    <cellStyle name="Saída 2 2 2 4 4 3" xfId="6500"/>
    <cellStyle name="Saída 2 2 2 4 4 3 2" xfId="17107"/>
    <cellStyle name="Saída 2 2 2 4 4 3 3" xfId="20018"/>
    <cellStyle name="Saída 2 2 2 4 4 4" xfId="8972"/>
    <cellStyle name="Saída 2 2 2 4 4 5" xfId="14360"/>
    <cellStyle name="Saída 2 2 2 4 4 6" xfId="18743"/>
    <cellStyle name="Saída 2 2 2 4 5" xfId="2786"/>
    <cellStyle name="Saída 2 2 2 4 5 2" xfId="8440"/>
    <cellStyle name="Saída 2 2 2 4 5 2 2" xfId="12408"/>
    <cellStyle name="Saída 2 2 2 4 5 2 3" xfId="18569"/>
    <cellStyle name="Saída 2 2 2 4 5 2 4" xfId="21958"/>
    <cellStyle name="Saída 2 2 2 4 5 3" xfId="6732"/>
    <cellStyle name="Saída 2 2 2 4 5 3 2" xfId="17278"/>
    <cellStyle name="Saída 2 2 2 4 5 3 3" xfId="20250"/>
    <cellStyle name="Saída 2 2 2 4 5 4" xfId="8941"/>
    <cellStyle name="Saída 2 2 2 4 5 5" xfId="14333"/>
    <cellStyle name="Saída 2 2 2 4 5 6" xfId="14740"/>
    <cellStyle name="Saída 2 2 2 4 6" xfId="6964"/>
    <cellStyle name="Saída 2 2 2 4 6 2" xfId="8672"/>
    <cellStyle name="Saída 2 2 2 4 6 2 2" xfId="12640"/>
    <cellStyle name="Saída 2 2 2 4 6 2 3" xfId="18740"/>
    <cellStyle name="Saída 2 2 2 4 6 2 4" xfId="22190"/>
    <cellStyle name="Saída 2 2 2 4 6 3" xfId="11098"/>
    <cellStyle name="Saída 2 2 2 4 6 4" xfId="17448"/>
    <cellStyle name="Saída 2 2 2 4 6 5" xfId="20482"/>
    <cellStyle name="Saída 2 2 2 4 7" xfId="5952"/>
    <cellStyle name="Saída 2 2 2 4 7 2" xfId="10693"/>
    <cellStyle name="Saída 2 2 2 4 7 3" xfId="16686"/>
    <cellStyle name="Saída 2 2 2 4 7 4" xfId="19470"/>
    <cellStyle name="Saída 2 2 2 4 8" xfId="7660"/>
    <cellStyle name="Saída 2 2 2 4 8 2" xfId="11681"/>
    <cellStyle name="Saída 2 2 2 4 8 3" xfId="17978"/>
    <cellStyle name="Saída 2 2 2 4 8 4" xfId="21178"/>
    <cellStyle name="Saída 2 2 2 4 9" xfId="5053"/>
    <cellStyle name="Saída 2 2 2 4 9 2" xfId="16005"/>
    <cellStyle name="Saída 2 2 2 4 9 3" xfId="12968"/>
    <cellStyle name="Saída 2 2 2 5" xfId="3107"/>
    <cellStyle name="Saída 2 2 2 5 2" xfId="3494"/>
    <cellStyle name="Saída 2 2 2 5 2 2" xfId="7418"/>
    <cellStyle name="Saída 2 2 2 5 2 2 2" xfId="17789"/>
    <cellStyle name="Saída 2 2 2 5 2 2 3" xfId="20936"/>
    <cellStyle name="Saída 2 2 2 5 2 3" xfId="9587"/>
    <cellStyle name="Saída 2 2 2 5 2 4" xfId="14847"/>
    <cellStyle name="Saída 2 2 2 5 2 5" xfId="18758"/>
    <cellStyle name="Saída 2 2 2 5 3" xfId="3877"/>
    <cellStyle name="Saída 2 2 2 5 3 2" xfId="15123"/>
    <cellStyle name="Saída 2 2 2 5 3 3" xfId="14167"/>
    <cellStyle name="Saída 2 2 2 5 4" xfId="4260"/>
    <cellStyle name="Saída 2 2 2 5 4 2" xfId="15398"/>
    <cellStyle name="Saída 2 2 2 5 4 3" xfId="13745"/>
    <cellStyle name="Saída 2 2 2 5 5" xfId="4642"/>
    <cellStyle name="Saída 2 2 2 5 5 2" xfId="15672"/>
    <cellStyle name="Saída 2 2 2 5 5 3" xfId="13363"/>
    <cellStyle name="Saída 2 2 2 5 6" xfId="5709"/>
    <cellStyle name="Saída 2 2 2 5 6 2" xfId="16498"/>
    <cellStyle name="Saída 2 2 2 5 6 3" xfId="19227"/>
    <cellStyle name="Saída 2 2 2 5 7" xfId="9238"/>
    <cellStyle name="Saída 2 2 2 5 8" xfId="14567"/>
    <cellStyle name="Saída 2 2 2 5 9" xfId="17074"/>
    <cellStyle name="Saída 2 2 2 6" xfId="3005"/>
    <cellStyle name="Saída 2 2 2 6 2" xfId="3392"/>
    <cellStyle name="Saída 2 2 2 6 2 2" xfId="7851"/>
    <cellStyle name="Saída 2 2 2 6 2 2 2" xfId="18110"/>
    <cellStyle name="Saída 2 2 2 6 2 2 3" xfId="21369"/>
    <cellStyle name="Saída 2 2 2 6 2 3" xfId="9516"/>
    <cellStyle name="Saída 2 2 2 6 2 4" xfId="14768"/>
    <cellStyle name="Saída 2 2 2 6 2 5" xfId="17062"/>
    <cellStyle name="Saída 2 2 2 6 3" xfId="3775"/>
    <cellStyle name="Saída 2 2 2 6 3 2" xfId="15044"/>
    <cellStyle name="Saída 2 2 2 6 3 3" xfId="15824"/>
    <cellStyle name="Saída 2 2 2 6 4" xfId="4158"/>
    <cellStyle name="Saída 2 2 2 6 4 2" xfId="15319"/>
    <cellStyle name="Saída 2 2 2 6 4 3" xfId="14115"/>
    <cellStyle name="Saída 2 2 2 6 5" xfId="4540"/>
    <cellStyle name="Saída 2 2 2 6 5 2" xfId="15593"/>
    <cellStyle name="Saída 2 2 2 6 5 3" xfId="13465"/>
    <cellStyle name="Saída 2 2 2 6 6" xfId="6143"/>
    <cellStyle name="Saída 2 2 2 6 6 2" xfId="16818"/>
    <cellStyle name="Saída 2 2 2 6 6 3" xfId="19661"/>
    <cellStyle name="Saída 2 2 2 6 7" xfId="9152"/>
    <cellStyle name="Saída 2 2 2 6 8" xfId="14488"/>
    <cellStyle name="Saída 2 2 2 6 9" xfId="15547"/>
    <cellStyle name="Saída 2 2 2 7" xfId="5625"/>
    <cellStyle name="Saída 2 2 2 7 2" xfId="7334"/>
    <cellStyle name="Saída 2 2 2 7 2 2" xfId="11422"/>
    <cellStyle name="Saída 2 2 2 7 2 3" xfId="17724"/>
    <cellStyle name="Saída 2 2 2 7 2 4" xfId="20852"/>
    <cellStyle name="Saída 2 2 2 7 3" xfId="10500"/>
    <cellStyle name="Saída 2 2 2 7 4" xfId="16433"/>
    <cellStyle name="Saída 2 2 2 7 5" xfId="19143"/>
    <cellStyle name="Saída 2 2 2 8" xfId="6311"/>
    <cellStyle name="Saída 2 2 2 8 2" xfId="8019"/>
    <cellStyle name="Saída 2 2 2 8 2 2" xfId="11995"/>
    <cellStyle name="Saída 2 2 2 8 2 3" xfId="18236"/>
    <cellStyle name="Saída 2 2 2 8 2 4" xfId="21537"/>
    <cellStyle name="Saída 2 2 2 8 3" xfId="10857"/>
    <cellStyle name="Saída 2 2 2 8 4" xfId="16945"/>
    <cellStyle name="Saída 2 2 2 8 5" xfId="19829"/>
    <cellStyle name="Saída 2 2 2 9" xfId="5508"/>
    <cellStyle name="Saída 2 2 2 9 2" xfId="7217"/>
    <cellStyle name="Saída 2 2 2 9 2 2" xfId="11343"/>
    <cellStyle name="Saída 2 2 2 9 2 3" xfId="17620"/>
    <cellStyle name="Saída 2 2 2 9 2 4" xfId="20735"/>
    <cellStyle name="Saída 2 2 2 9 3" xfId="10483"/>
    <cellStyle name="Saída 2 2 2 9 4" xfId="16329"/>
    <cellStyle name="Saída 2 2 2 9 5" xfId="19026"/>
    <cellStyle name="Saída 2 2 3" xfId="2698"/>
    <cellStyle name="Saída 2 2 3 10" xfId="5759"/>
    <cellStyle name="Saída 2 2 3 10 2" xfId="10537"/>
    <cellStyle name="Saída 2 2 3 10 3" xfId="16537"/>
    <cellStyle name="Saída 2 2 3 10 4" xfId="19277"/>
    <cellStyle name="Saída 2 2 3 11" xfId="7468"/>
    <cellStyle name="Saída 2 2 3 11 2" xfId="11524"/>
    <cellStyle name="Saída 2 2 3 11 3" xfId="17828"/>
    <cellStyle name="Saída 2 2 3 11 4" xfId="20986"/>
    <cellStyle name="Saída 2 2 3 12" xfId="4887"/>
    <cellStyle name="Saída 2 2 3 12 2" xfId="15862"/>
    <cellStyle name="Saída 2 2 3 12 3" xfId="13119"/>
    <cellStyle name="Saída 2 2 3 13" xfId="8853"/>
    <cellStyle name="Saída 2 2 3 14" xfId="14269"/>
    <cellStyle name="Saída 2 2 3 15" xfId="17510"/>
    <cellStyle name="Saída 2 2 3 2" xfId="2755"/>
    <cellStyle name="Saída 2 2 3 2 10" xfId="4939"/>
    <cellStyle name="Saída 2 2 3 2 10 2" xfId="15909"/>
    <cellStyle name="Saída 2 2 3 2 10 3" xfId="13080"/>
    <cellStyle name="Saída 2 2 3 2 11" xfId="8910"/>
    <cellStyle name="Saída 2 2 3 2 12" xfId="14312"/>
    <cellStyle name="Saída 2 2 3 2 2" xfId="3245"/>
    <cellStyle name="Saída 2 2 3 2 2 10" xfId="9375"/>
    <cellStyle name="Saída 2 2 3 2 2 11" xfId="14677"/>
    <cellStyle name="Saída 2 2 3 2 2 12" xfId="15928"/>
    <cellStyle name="Saída 2 2 3 2 2 2" xfId="3632"/>
    <cellStyle name="Saída 2 2 3 2 2 2 2" xfId="7993"/>
    <cellStyle name="Saída 2 2 3 2 2 2 2 2" xfId="11969"/>
    <cellStyle name="Saída 2 2 3 2 2 2 2 3" xfId="18216"/>
    <cellStyle name="Saída 2 2 3 2 2 2 2 4" xfId="21511"/>
    <cellStyle name="Saída 2 2 3 2 2 2 3" xfId="6285"/>
    <cellStyle name="Saída 2 2 3 2 2 2 3 2" xfId="16925"/>
    <cellStyle name="Saída 2 2 3 2 2 2 3 3" xfId="19803"/>
    <cellStyle name="Saída 2 2 3 2 2 2 4" xfId="9724"/>
    <cellStyle name="Saída 2 2 3 2 2 2 5" xfId="14957"/>
    <cellStyle name="Saída 2 2 3 2 2 2 6" xfId="15570"/>
    <cellStyle name="Saída 2 2 3 2 2 3" xfId="4015"/>
    <cellStyle name="Saída 2 2 3 2 2 3 2" xfId="7072"/>
    <cellStyle name="Saída 2 2 3 2 2 3 2 2" xfId="11206"/>
    <cellStyle name="Saída 2 2 3 2 2 3 2 3" xfId="17509"/>
    <cellStyle name="Saída 2 2 3 2 2 3 2 4" xfId="20590"/>
    <cellStyle name="Saída 2 2 3 2 2 3 3" xfId="5363"/>
    <cellStyle name="Saída 2 2 3 2 2 3 3 2" xfId="16219"/>
    <cellStyle name="Saída 2 2 3 2 2 3 3 3" xfId="18881"/>
    <cellStyle name="Saída 2 2 3 2 2 3 4" xfId="9934"/>
    <cellStyle name="Saída 2 2 3 2 2 3 5" xfId="15232"/>
    <cellStyle name="Saída 2 2 3 2 2 3 6" xfId="13976"/>
    <cellStyle name="Saída 2 2 3 2 2 4" xfId="4398"/>
    <cellStyle name="Saída 2 2 3 2 2 4 2" xfId="8300"/>
    <cellStyle name="Saída 2 2 3 2 2 4 2 2" xfId="12268"/>
    <cellStyle name="Saída 2 2 3 2 2 4 2 3" xfId="18450"/>
    <cellStyle name="Saída 2 2 3 2 2 4 2 4" xfId="21818"/>
    <cellStyle name="Saída 2 2 3 2 2 4 3" xfId="6592"/>
    <cellStyle name="Saída 2 2 3 2 2 4 3 2" xfId="17159"/>
    <cellStyle name="Saída 2 2 3 2 2 4 3 3" xfId="20110"/>
    <cellStyle name="Saída 2 2 3 2 2 4 4" xfId="10112"/>
    <cellStyle name="Saída 2 2 3 2 2 4 5" xfId="15508"/>
    <cellStyle name="Saída 2 2 3 2 2 4 6" xfId="13607"/>
    <cellStyle name="Saída 2 2 3 2 2 5" xfId="4780"/>
    <cellStyle name="Saída 2 2 3 2 2 5 2" xfId="8532"/>
    <cellStyle name="Saída 2 2 3 2 2 5 2 2" xfId="12500"/>
    <cellStyle name="Saída 2 2 3 2 2 5 2 3" xfId="18621"/>
    <cellStyle name="Saída 2 2 3 2 2 5 2 4" xfId="22050"/>
    <cellStyle name="Saída 2 2 3 2 2 5 3" xfId="6824"/>
    <cellStyle name="Saída 2 2 3 2 2 5 3 2" xfId="17329"/>
    <cellStyle name="Saída 2 2 3 2 2 5 3 3" xfId="20342"/>
    <cellStyle name="Saída 2 2 3 2 2 5 4" xfId="10289"/>
    <cellStyle name="Saída 2 2 3 2 2 5 5" xfId="15780"/>
    <cellStyle name="Saída 2 2 3 2 2 5 6" xfId="13225"/>
    <cellStyle name="Saída 2 2 3 2 2 6" xfId="7056"/>
    <cellStyle name="Saída 2 2 3 2 2 6 2" xfId="8764"/>
    <cellStyle name="Saída 2 2 3 2 2 6 2 2" xfId="12732"/>
    <cellStyle name="Saída 2 2 3 2 2 6 2 3" xfId="18793"/>
    <cellStyle name="Saída 2 2 3 2 2 6 2 4" xfId="22282"/>
    <cellStyle name="Saída 2 2 3 2 2 6 3" xfId="11190"/>
    <cellStyle name="Saída 2 2 3 2 2 6 4" xfId="17500"/>
    <cellStyle name="Saída 2 2 3 2 2 6 5" xfId="20574"/>
    <cellStyle name="Saída 2 2 3 2 2 7" xfId="6044"/>
    <cellStyle name="Saída 2 2 3 2 2 7 2" xfId="10785"/>
    <cellStyle name="Saída 2 2 3 2 2 7 3" xfId="16739"/>
    <cellStyle name="Saída 2 2 3 2 2 7 4" xfId="19562"/>
    <cellStyle name="Saída 2 2 3 2 2 8" xfId="7752"/>
    <cellStyle name="Saída 2 2 3 2 2 8 2" xfId="11773"/>
    <cellStyle name="Saída 2 2 3 2 2 8 3" xfId="18031"/>
    <cellStyle name="Saída 2 2 3 2 2 8 4" xfId="21270"/>
    <cellStyle name="Saída 2 2 3 2 2 9" xfId="5238"/>
    <cellStyle name="Saída 2 2 3 2 2 9 2" xfId="16127"/>
    <cellStyle name="Saída 2 2 3 2 2 9 3" xfId="12856"/>
    <cellStyle name="Saída 2 2 3 2 3" xfId="3302"/>
    <cellStyle name="Saída 2 2 3 2 3 2" xfId="3689"/>
    <cellStyle name="Saída 2 2 3 2 3 2 2" xfId="7311"/>
    <cellStyle name="Saída 2 2 3 2 3 2 2 2" xfId="17704"/>
    <cellStyle name="Saída 2 2 3 2 3 2 2 3" xfId="20829"/>
    <cellStyle name="Saída 2 2 3 2 3 2 3" xfId="9764"/>
    <cellStyle name="Saída 2 2 3 2 3 2 4" xfId="14999"/>
    <cellStyle name="Saída 2 2 3 2 3 2 5" xfId="14285"/>
    <cellStyle name="Saída 2 2 3 2 3 3" xfId="4072"/>
    <cellStyle name="Saída 2 2 3 2 3 3 2" xfId="15274"/>
    <cellStyle name="Saída 2 2 3 2 3 3 3" xfId="13919"/>
    <cellStyle name="Saída 2 2 3 2 3 4" xfId="4455"/>
    <cellStyle name="Saída 2 2 3 2 3 4 2" xfId="15549"/>
    <cellStyle name="Saída 2 2 3 2 3 4 3" xfId="13550"/>
    <cellStyle name="Saída 2 2 3 2 3 5" xfId="4837"/>
    <cellStyle name="Saída 2 2 3 2 3 5 2" xfId="15821"/>
    <cellStyle name="Saída 2 2 3 2 3 5 3" xfId="13169"/>
    <cellStyle name="Saída 2 2 3 2 3 6" xfId="5602"/>
    <cellStyle name="Saída 2 2 3 2 3 6 2" xfId="16413"/>
    <cellStyle name="Saída 2 2 3 2 3 6 3" xfId="19120"/>
    <cellStyle name="Saída 2 2 3 2 3 7" xfId="9432"/>
    <cellStyle name="Saída 2 2 3 2 3 8" xfId="14719"/>
    <cellStyle name="Saída 2 2 3 2 3 9" xfId="15007"/>
    <cellStyle name="Saída 2 2 3 2 4" xfId="2920"/>
    <cellStyle name="Saída 2 2 3 2 4 2" xfId="7808"/>
    <cellStyle name="Saída 2 2 3 2 4 2 2" xfId="11820"/>
    <cellStyle name="Saída 2 2 3 2 4 2 3" xfId="18073"/>
    <cellStyle name="Saída 2 2 3 2 4 2 4" xfId="21326"/>
    <cellStyle name="Saída 2 2 3 2 4 3" xfId="6100"/>
    <cellStyle name="Saída 2 2 3 2 4 3 2" xfId="16781"/>
    <cellStyle name="Saída 2 2 3 2 4 3 3" xfId="19618"/>
    <cellStyle name="Saída 2 2 3 2 4 4" xfId="9072"/>
    <cellStyle name="Saída 2 2 3 2 4 5" xfId="14444"/>
    <cellStyle name="Saída 2 2 3 2 4 6" xfId="15957"/>
    <cellStyle name="Saída 2 2 3 2 5" xfId="6397"/>
    <cellStyle name="Saída 2 2 3 2 5 2" xfId="8105"/>
    <cellStyle name="Saída 2 2 3 2 5 2 2" xfId="12073"/>
    <cellStyle name="Saída 2 2 3 2 5 2 3" xfId="18311"/>
    <cellStyle name="Saída 2 2 3 2 5 2 4" xfId="21623"/>
    <cellStyle name="Saída 2 2 3 2 5 3" xfId="10915"/>
    <cellStyle name="Saída 2 2 3 2 5 4" xfId="17020"/>
    <cellStyle name="Saída 2 2 3 2 5 5" xfId="19915"/>
    <cellStyle name="Saída 2 2 3 2 6" xfId="6629"/>
    <cellStyle name="Saída 2 2 3 2 6 2" xfId="8337"/>
    <cellStyle name="Saída 2 2 3 2 6 2 2" xfId="12305"/>
    <cellStyle name="Saída 2 2 3 2 6 2 3" xfId="18482"/>
    <cellStyle name="Saída 2 2 3 2 6 2 4" xfId="21855"/>
    <cellStyle name="Saída 2 2 3 2 6 3" xfId="10955"/>
    <cellStyle name="Saída 2 2 3 2 6 4" xfId="17191"/>
    <cellStyle name="Saída 2 2 3 2 6 5" xfId="20147"/>
    <cellStyle name="Saída 2 2 3 2 7" xfId="6861"/>
    <cellStyle name="Saída 2 2 3 2 7 2" xfId="8569"/>
    <cellStyle name="Saída 2 2 3 2 7 2 2" xfId="12537"/>
    <cellStyle name="Saída 2 2 3 2 7 2 3" xfId="18653"/>
    <cellStyle name="Saída 2 2 3 2 7 2 4" xfId="22087"/>
    <cellStyle name="Saída 2 2 3 2 7 3" xfId="10995"/>
    <cellStyle name="Saída 2 2 3 2 7 4" xfId="17361"/>
    <cellStyle name="Saída 2 2 3 2 7 5" xfId="20379"/>
    <cellStyle name="Saída 2 2 3 2 8" xfId="5834"/>
    <cellStyle name="Saída 2 2 3 2 8 2" xfId="10590"/>
    <cellStyle name="Saída 2 2 3 2 8 3" xfId="16594"/>
    <cellStyle name="Saída 2 2 3 2 8 4" xfId="19352"/>
    <cellStyle name="Saída 2 2 3 2 9" xfId="7542"/>
    <cellStyle name="Saída 2 2 3 2 9 2" xfId="11576"/>
    <cellStyle name="Saída 2 2 3 2 9 3" xfId="17886"/>
    <cellStyle name="Saída 2 2 3 2 9 4" xfId="21060"/>
    <cellStyle name="Saída 2 2 3 3" xfId="2653"/>
    <cellStyle name="Saída 2 2 3 3 10" xfId="4879"/>
    <cellStyle name="Saída 2 2 3 3 10 2" xfId="15854"/>
    <cellStyle name="Saída 2 2 3 3 10 3" xfId="13127"/>
    <cellStyle name="Saída 2 2 3 3 11" xfId="8810"/>
    <cellStyle name="Saída 2 2 3 3 12" xfId="14230"/>
    <cellStyle name="Saída 2 2 3 3 2" xfId="3145"/>
    <cellStyle name="Saída 2 2 3 3 2 10" xfId="9275"/>
    <cellStyle name="Saída 2 2 3 3 2 11" xfId="14598"/>
    <cellStyle name="Saída 2 2 3 3 2 12" xfId="16725"/>
    <cellStyle name="Saída 2 2 3 3 2 2" xfId="3532"/>
    <cellStyle name="Saída 2 2 3 3 2 2 2" xfId="7261"/>
    <cellStyle name="Saída 2 2 3 3 2 2 2 2" xfId="11366"/>
    <cellStyle name="Saída 2 2 3 3 2 2 2 3" xfId="17661"/>
    <cellStyle name="Saída 2 2 3 3 2 2 2 4" xfId="20779"/>
    <cellStyle name="Saída 2 2 3 3 2 2 3" xfId="5552"/>
    <cellStyle name="Saída 2 2 3 3 2 2 3 2" xfId="16370"/>
    <cellStyle name="Saída 2 2 3 3 2 2 3 3" xfId="19070"/>
    <cellStyle name="Saída 2 2 3 3 2 2 4" xfId="9624"/>
    <cellStyle name="Saída 2 2 3 3 2 2 5" xfId="14878"/>
    <cellStyle name="Saída 2 2 3 3 2 2 6" xfId="15280"/>
    <cellStyle name="Saída 2 2 3 3 2 3" xfId="3915"/>
    <cellStyle name="Saída 2 2 3 3 2 3 2" xfId="8068"/>
    <cellStyle name="Saída 2 2 3 3 2 3 2 2" xfId="12038"/>
    <cellStyle name="Saída 2 2 3 3 2 3 2 3" xfId="18275"/>
    <cellStyle name="Saída 2 2 3 3 2 3 2 4" xfId="21586"/>
    <cellStyle name="Saída 2 2 3 3 2 3 3" xfId="6360"/>
    <cellStyle name="Saída 2 2 3 3 2 3 3 2" xfId="16984"/>
    <cellStyle name="Saída 2 2 3 3 2 3 3 3" xfId="19878"/>
    <cellStyle name="Saída 2 2 3 3 2 3 4" xfId="9838"/>
    <cellStyle name="Saída 2 2 3 3 2 3 5" xfId="15154"/>
    <cellStyle name="Saída 2 2 3 3 2 3 6" xfId="14076"/>
    <cellStyle name="Saída 2 2 3 3 2 4" xfId="4298"/>
    <cellStyle name="Saída 2 2 3 3 2 4 2" xfId="8133"/>
    <cellStyle name="Saída 2 2 3 3 2 4 2 2" xfId="12101"/>
    <cellStyle name="Saída 2 2 3 3 2 4 2 3" xfId="18337"/>
    <cellStyle name="Saída 2 2 3 3 2 4 2 4" xfId="21651"/>
    <cellStyle name="Saída 2 2 3 3 2 4 3" xfId="6425"/>
    <cellStyle name="Saída 2 2 3 3 2 4 3 2" xfId="17046"/>
    <cellStyle name="Saída 2 2 3 3 2 4 3 3" xfId="19943"/>
    <cellStyle name="Saída 2 2 3 3 2 4 4" xfId="10016"/>
    <cellStyle name="Saída 2 2 3 3 2 4 5" xfId="15429"/>
    <cellStyle name="Saída 2 2 3 3 2 4 6" xfId="13707"/>
    <cellStyle name="Saída 2 2 3 3 2 5" xfId="4680"/>
    <cellStyle name="Saída 2 2 3 3 2 5 2" xfId="8365"/>
    <cellStyle name="Saída 2 2 3 3 2 5 2 2" xfId="12333"/>
    <cellStyle name="Saída 2 2 3 3 2 5 2 3" xfId="18508"/>
    <cellStyle name="Saída 2 2 3 3 2 5 2 4" xfId="21883"/>
    <cellStyle name="Saída 2 2 3 3 2 5 3" xfId="6657"/>
    <cellStyle name="Saída 2 2 3 3 2 5 3 2" xfId="17217"/>
    <cellStyle name="Saída 2 2 3 3 2 5 3 3" xfId="20175"/>
    <cellStyle name="Saída 2 2 3 3 2 5 4" xfId="10193"/>
    <cellStyle name="Saída 2 2 3 3 2 5 5" xfId="15703"/>
    <cellStyle name="Saída 2 2 3 3 2 5 6" xfId="13325"/>
    <cellStyle name="Saída 2 2 3 3 2 6" xfId="6889"/>
    <cellStyle name="Saída 2 2 3 3 2 6 2" xfId="8597"/>
    <cellStyle name="Saída 2 2 3 3 2 6 2 2" xfId="12565"/>
    <cellStyle name="Saída 2 2 3 3 2 6 2 3" xfId="18679"/>
    <cellStyle name="Saída 2 2 3 3 2 6 2 4" xfId="22115"/>
    <cellStyle name="Saída 2 2 3 3 2 6 3" xfId="11023"/>
    <cellStyle name="Saída 2 2 3 3 2 6 4" xfId="17387"/>
    <cellStyle name="Saída 2 2 3 3 2 6 5" xfId="20407"/>
    <cellStyle name="Saída 2 2 3 3 2 7" xfId="5877"/>
    <cellStyle name="Saída 2 2 3 3 2 7 2" xfId="10618"/>
    <cellStyle name="Saída 2 2 3 3 2 7 3" xfId="16625"/>
    <cellStyle name="Saída 2 2 3 3 2 7 4" xfId="19395"/>
    <cellStyle name="Saída 2 2 3 3 2 8" xfId="7585"/>
    <cellStyle name="Saída 2 2 3 3 2 8 2" xfId="11606"/>
    <cellStyle name="Saída 2 2 3 3 2 8 3" xfId="17917"/>
    <cellStyle name="Saída 2 2 3 3 2 8 4" xfId="21103"/>
    <cellStyle name="Saída 2 2 3 3 2 9" xfId="4967"/>
    <cellStyle name="Saída 2 2 3 3 2 9 2" xfId="15935"/>
    <cellStyle name="Saída 2 2 3 3 2 9 3" xfId="13052"/>
    <cellStyle name="Saída 2 2 3 3 3" xfId="3098"/>
    <cellStyle name="Saída 2 2 3 3 3 2" xfId="3485"/>
    <cellStyle name="Saída 2 2 3 3 3 2 2" xfId="7240"/>
    <cellStyle name="Saída 2 2 3 3 3 2 2 2" xfId="17643"/>
    <cellStyle name="Saída 2 2 3 3 3 2 2 3" xfId="20758"/>
    <cellStyle name="Saída 2 2 3 3 3 2 3" xfId="9579"/>
    <cellStyle name="Saída 2 2 3 3 3 2 4" xfId="14841"/>
    <cellStyle name="Saída 2 2 3 3 3 2 5" xfId="16042"/>
    <cellStyle name="Saída 2 2 3 3 3 3" xfId="3868"/>
    <cellStyle name="Saída 2 2 3 3 3 3 2" xfId="15117"/>
    <cellStyle name="Saída 2 2 3 3 3 3 3" xfId="14195"/>
    <cellStyle name="Saída 2 2 3 3 3 4" xfId="4251"/>
    <cellStyle name="Saída 2 2 3 3 3 4 2" xfId="15392"/>
    <cellStyle name="Saída 2 2 3 3 3 4 3" xfId="13754"/>
    <cellStyle name="Saída 2 2 3 3 3 5" xfId="4633"/>
    <cellStyle name="Saída 2 2 3 3 3 5 2" xfId="15666"/>
    <cellStyle name="Saída 2 2 3 3 3 5 3" xfId="13372"/>
    <cellStyle name="Saída 2 2 3 3 3 6" xfId="5531"/>
    <cellStyle name="Saída 2 2 3 3 3 6 2" xfId="16352"/>
    <cellStyle name="Saída 2 2 3 3 3 6 3" xfId="19049"/>
    <cellStyle name="Saída 2 2 3 3 3 7" xfId="9230"/>
    <cellStyle name="Saída 2 2 3 3 3 8" xfId="14561"/>
    <cellStyle name="Saída 2 2 3 3 3 9" xfId="14522"/>
    <cellStyle name="Saída 2 2 3 3 4" xfId="2853"/>
    <cellStyle name="Saída 2 2 3 3 4 2" xfId="7841"/>
    <cellStyle name="Saída 2 2 3 3 4 2 2" xfId="11845"/>
    <cellStyle name="Saída 2 2 3 3 4 2 3" xfId="18101"/>
    <cellStyle name="Saída 2 2 3 3 4 2 4" xfId="21359"/>
    <cellStyle name="Saída 2 2 3 3 4 3" xfId="6133"/>
    <cellStyle name="Saída 2 2 3 3 4 3 2" xfId="16809"/>
    <cellStyle name="Saída 2 2 3 3 4 3 3" xfId="19651"/>
    <cellStyle name="Saída 2 2 3 3 4 4" xfId="9006"/>
    <cellStyle name="Saída 2 2 3 3 4 5" xfId="14391"/>
    <cellStyle name="Saída 2 2 3 3 4 6" xfId="17507"/>
    <cellStyle name="Saída 2 2 3 3 5" xfId="5447"/>
    <cellStyle name="Saída 2 2 3 3 5 2" xfId="7156"/>
    <cellStyle name="Saída 2 2 3 3 5 2 2" xfId="11287"/>
    <cellStyle name="Saída 2 2 3 3 5 2 3" xfId="17570"/>
    <cellStyle name="Saída 2 2 3 3 5 2 4" xfId="20674"/>
    <cellStyle name="Saída 2 2 3 3 5 3" xfId="10461"/>
    <cellStyle name="Saída 2 2 3 3 5 4" xfId="16280"/>
    <cellStyle name="Saída 2 2 3 3 5 5" xfId="18965"/>
    <cellStyle name="Saída 2 2 3 3 6" xfId="6179"/>
    <cellStyle name="Saída 2 2 3 3 6 2" xfId="7887"/>
    <cellStyle name="Saída 2 2 3 3 6 2 2" xfId="11876"/>
    <cellStyle name="Saída 2 2 3 3 6 2 3" xfId="18143"/>
    <cellStyle name="Saída 2 2 3 3 6 2 4" xfId="21405"/>
    <cellStyle name="Saída 2 2 3 3 6 3" xfId="10834"/>
    <cellStyle name="Saída 2 2 3 3 6 4" xfId="16851"/>
    <cellStyle name="Saída 2 2 3 3 6 5" xfId="19697"/>
    <cellStyle name="Saída 2 2 3 3 7" xfId="5437"/>
    <cellStyle name="Saída 2 2 3 3 7 2" xfId="7146"/>
    <cellStyle name="Saída 2 2 3 3 7 2 2" xfId="11279"/>
    <cellStyle name="Saída 2 2 3 3 7 2 3" xfId="17561"/>
    <cellStyle name="Saída 2 2 3 3 7 2 4" xfId="20664"/>
    <cellStyle name="Saída 2 2 3 3 7 3" xfId="10453"/>
    <cellStyle name="Saída 2 2 3 3 7 4" xfId="16271"/>
    <cellStyle name="Saída 2 2 3 3 7 5" xfId="18955"/>
    <cellStyle name="Saída 2 2 3 3 8" xfId="5748"/>
    <cellStyle name="Saída 2 2 3 3 8 2" xfId="10529"/>
    <cellStyle name="Saída 2 2 3 3 8 3" xfId="16528"/>
    <cellStyle name="Saída 2 2 3 3 8 4" xfId="19266"/>
    <cellStyle name="Saída 2 2 3 3 9" xfId="7457"/>
    <cellStyle name="Saída 2 2 3 3 9 2" xfId="11516"/>
    <cellStyle name="Saída 2 2 3 3 9 3" xfId="17819"/>
    <cellStyle name="Saída 2 2 3 3 9 4" xfId="20975"/>
    <cellStyle name="Saída 2 2 3 4" xfId="3188"/>
    <cellStyle name="Saída 2 2 3 4 10" xfId="9318"/>
    <cellStyle name="Saída 2 2 3 4 11" xfId="14634"/>
    <cellStyle name="Saída 2 2 3 4 12" xfId="14693"/>
    <cellStyle name="Saída 2 2 3 4 2" xfId="3575"/>
    <cellStyle name="Saída 2 2 3 4 2 2" xfId="7270"/>
    <cellStyle name="Saída 2 2 3 4 2 2 2" xfId="11375"/>
    <cellStyle name="Saída 2 2 3 4 2 2 3" xfId="17669"/>
    <cellStyle name="Saída 2 2 3 4 2 2 4" xfId="20788"/>
    <cellStyle name="Saída 2 2 3 4 2 3" xfId="5561"/>
    <cellStyle name="Saída 2 2 3 4 2 3 2" xfId="16378"/>
    <cellStyle name="Saída 2 2 3 4 2 3 3" xfId="19079"/>
    <cellStyle name="Saída 2 2 3 4 2 4" xfId="9667"/>
    <cellStyle name="Saída 2 2 3 4 2 5" xfId="14914"/>
    <cellStyle name="Saída 2 2 3 4 2 6" xfId="16006"/>
    <cellStyle name="Saída 2 2 3 4 3" xfId="3958"/>
    <cellStyle name="Saída 2 2 3 4 3 2" xfId="5123"/>
    <cellStyle name="Saída 2 2 3 4 3 2 2" xfId="10364"/>
    <cellStyle name="Saída 2 2 3 4 3 2 3" xfId="16055"/>
    <cellStyle name="Saída 2 2 3 4 3 2 4" xfId="14117"/>
    <cellStyle name="Saída 2 2 3 4 3 3" xfId="5279"/>
    <cellStyle name="Saída 2 2 3 4 3 3 2" xfId="16157"/>
    <cellStyle name="Saída 2 2 3 4 3 3 3" xfId="12744"/>
    <cellStyle name="Saída 2 2 3 4 3 4" xfId="9881"/>
    <cellStyle name="Saída 2 2 3 4 3 5" xfId="15190"/>
    <cellStyle name="Saída 2 2 3 4 3 6" xfId="14033"/>
    <cellStyle name="Saída 2 2 3 4 4" xfId="4341"/>
    <cellStyle name="Saída 2 2 3 4 4 2" xfId="8152"/>
    <cellStyle name="Saída 2 2 3 4 4 2 2" xfId="12120"/>
    <cellStyle name="Saída 2 2 3 4 4 2 3" xfId="18352"/>
    <cellStyle name="Saída 2 2 3 4 4 2 4" xfId="21670"/>
    <cellStyle name="Saída 2 2 3 4 4 3" xfId="6444"/>
    <cellStyle name="Saída 2 2 3 4 4 3 2" xfId="17061"/>
    <cellStyle name="Saída 2 2 3 4 4 3 3" xfId="19962"/>
    <cellStyle name="Saída 2 2 3 4 4 4" xfId="10059"/>
    <cellStyle name="Saída 2 2 3 4 4 5" xfId="15465"/>
    <cellStyle name="Saída 2 2 3 4 4 6" xfId="13664"/>
    <cellStyle name="Saída 2 2 3 4 5" xfId="4723"/>
    <cellStyle name="Saída 2 2 3 4 5 2" xfId="8384"/>
    <cellStyle name="Saída 2 2 3 4 5 2 2" xfId="12352"/>
    <cellStyle name="Saída 2 2 3 4 5 2 3" xfId="18523"/>
    <cellStyle name="Saída 2 2 3 4 5 2 4" xfId="21902"/>
    <cellStyle name="Saída 2 2 3 4 5 3" xfId="6676"/>
    <cellStyle name="Saída 2 2 3 4 5 3 2" xfId="17232"/>
    <cellStyle name="Saída 2 2 3 4 5 3 3" xfId="20194"/>
    <cellStyle name="Saída 2 2 3 4 5 4" xfId="10236"/>
    <cellStyle name="Saída 2 2 3 4 5 5" xfId="15739"/>
    <cellStyle name="Saída 2 2 3 4 5 6" xfId="13282"/>
    <cellStyle name="Saída 2 2 3 4 6" xfId="6908"/>
    <cellStyle name="Saída 2 2 3 4 6 2" xfId="8616"/>
    <cellStyle name="Saída 2 2 3 4 6 2 2" xfId="12584"/>
    <cellStyle name="Saída 2 2 3 4 6 2 3" xfId="18694"/>
    <cellStyle name="Saída 2 2 3 4 6 2 4" xfId="22134"/>
    <cellStyle name="Saída 2 2 3 4 6 3" xfId="11042"/>
    <cellStyle name="Saída 2 2 3 4 6 4" xfId="17402"/>
    <cellStyle name="Saída 2 2 3 4 6 5" xfId="20426"/>
    <cellStyle name="Saída 2 2 3 4 7" xfId="5896"/>
    <cellStyle name="Saída 2 2 3 4 7 2" xfId="10637"/>
    <cellStyle name="Saída 2 2 3 4 7 3" xfId="16640"/>
    <cellStyle name="Saída 2 2 3 4 7 4" xfId="19414"/>
    <cellStyle name="Saída 2 2 3 4 8" xfId="7604"/>
    <cellStyle name="Saída 2 2 3 4 8 2" xfId="11625"/>
    <cellStyle name="Saída 2 2 3 4 8 3" xfId="17932"/>
    <cellStyle name="Saída 2 2 3 4 8 4" xfId="21122"/>
    <cellStyle name="Saída 2 2 3 4 9" xfId="4991"/>
    <cellStyle name="Saída 2 2 3 4 9 2" xfId="15955"/>
    <cellStyle name="Saída 2 2 3 4 9 3" xfId="13028"/>
    <cellStyle name="Saída 2 2 3 5" xfId="2997"/>
    <cellStyle name="Saída 2 2 3 5 2" xfId="3384"/>
    <cellStyle name="Saída 2 2 3 5 2 2" xfId="7815"/>
    <cellStyle name="Saída 2 2 3 5 2 2 2" xfId="18080"/>
    <cellStyle name="Saída 2 2 3 5 2 2 3" xfId="21333"/>
    <cellStyle name="Saída 2 2 3 5 2 3" xfId="9510"/>
    <cellStyle name="Saída 2 2 3 5 2 4" xfId="14761"/>
    <cellStyle name="Saída 2 2 3 5 2 5" xfId="15956"/>
    <cellStyle name="Saída 2 2 3 5 3" xfId="3767"/>
    <cellStyle name="Saída 2 2 3 5 3 2" xfId="15037"/>
    <cellStyle name="Saída 2 2 3 5 3 3" xfId="16470"/>
    <cellStyle name="Saída 2 2 3 5 4" xfId="4150"/>
    <cellStyle name="Saída 2 2 3 5 4 2" xfId="15312"/>
    <cellStyle name="Saída 2 2 3 5 4 3" xfId="13297"/>
    <cellStyle name="Saída 2 2 3 5 5" xfId="4532"/>
    <cellStyle name="Saída 2 2 3 5 5 2" xfId="15586"/>
    <cellStyle name="Saída 2 2 3 5 5 3" xfId="13473"/>
    <cellStyle name="Saída 2 2 3 5 6" xfId="6107"/>
    <cellStyle name="Saída 2 2 3 5 6 2" xfId="16788"/>
    <cellStyle name="Saída 2 2 3 5 6 3" xfId="19625"/>
    <cellStyle name="Saída 2 2 3 5 7" xfId="9145"/>
    <cellStyle name="Saída 2 2 3 5 8" xfId="14481"/>
    <cellStyle name="Saída 2 2 3 5 9" xfId="17713"/>
    <cellStyle name="Saída 2 2 3 6" xfId="6350"/>
    <cellStyle name="Saída 2 2 3 6 2" xfId="8058"/>
    <cellStyle name="Saída 2 2 3 6 2 2" xfId="12028"/>
    <cellStyle name="Saída 2 2 3 6 2 3" xfId="18267"/>
    <cellStyle name="Saída 2 2 3 6 2 4" xfId="21576"/>
    <cellStyle name="Saída 2 2 3 6 3" xfId="10882"/>
    <cellStyle name="Saída 2 2 3 6 4" xfId="16976"/>
    <cellStyle name="Saída 2 2 3 6 5" xfId="19868"/>
    <cellStyle name="Saída 2 2 3 7" xfId="5685"/>
    <cellStyle name="Saída 2 2 3 7 2" xfId="7394"/>
    <cellStyle name="Saída 2 2 3 7 2 2" xfId="11476"/>
    <cellStyle name="Saída 2 2 3 7 2 3" xfId="17773"/>
    <cellStyle name="Saída 2 2 3 7 2 4" xfId="20912"/>
    <cellStyle name="Saída 2 2 3 7 3" xfId="10508"/>
    <cellStyle name="Saída 2 2 3 7 4" xfId="16482"/>
    <cellStyle name="Saída 2 2 3 7 5" xfId="19203"/>
    <cellStyle name="Saída 2 2 3 8" xfId="6317"/>
    <cellStyle name="Saída 2 2 3 8 2" xfId="8025"/>
    <cellStyle name="Saída 2 2 3 8 2 2" xfId="12000"/>
    <cellStyle name="Saída 2 2 3 8 2 3" xfId="18241"/>
    <cellStyle name="Saída 2 2 3 8 2 4" xfId="21543"/>
    <cellStyle name="Saída 2 2 3 8 3" xfId="10861"/>
    <cellStyle name="Saída 2 2 3 8 4" xfId="16950"/>
    <cellStyle name="Saída 2 2 3 8 5" xfId="19835"/>
    <cellStyle name="Saída 2 2 3 9" xfId="6336"/>
    <cellStyle name="Saída 2 2 3 9 2" xfId="8044"/>
    <cellStyle name="Saída 2 2 3 9 2 2" xfId="12015"/>
    <cellStyle name="Saída 2 2 3 9 2 3" xfId="18256"/>
    <cellStyle name="Saída 2 2 3 9 2 4" xfId="21562"/>
    <cellStyle name="Saída 2 2 3 9 3" xfId="10871"/>
    <cellStyle name="Saída 2 2 3 9 4" xfId="16965"/>
    <cellStyle name="Saída 2 2 3 9 5" xfId="19854"/>
    <cellStyle name="Saída 2 2 4" xfId="3088"/>
    <cellStyle name="Saída 2 2 4 2" xfId="3475"/>
    <cellStyle name="Saída 2 2 4 2 2" xfId="5101"/>
    <cellStyle name="Saída 2 2 4 2 2 2" xfId="16036"/>
    <cellStyle name="Saída 2 2 4 2 2 3" xfId="12938"/>
    <cellStyle name="Saída 2 2 4 2 3" xfId="9572"/>
    <cellStyle name="Saída 2 2 4 2 4" xfId="14832"/>
    <cellStyle name="Saída 2 2 4 2 5" xfId="16738"/>
    <cellStyle name="Saída 2 2 4 3" xfId="3858"/>
    <cellStyle name="Saída 2 2 4 3 2" xfId="15108"/>
    <cellStyle name="Saída 2 2 4 3 3" xfId="14193"/>
    <cellStyle name="Saída 2 2 4 4" xfId="4241"/>
    <cellStyle name="Saída 2 2 4 4 2" xfId="15383"/>
    <cellStyle name="Saída 2 2 4 4 3" xfId="13764"/>
    <cellStyle name="Saída 2 2 4 5" xfId="4623"/>
    <cellStyle name="Saída 2 2 4 5 2" xfId="15657"/>
    <cellStyle name="Saída 2 2 4 5 3" xfId="13382"/>
    <cellStyle name="Saída 2 2 4 6" xfId="5313"/>
    <cellStyle name="Saída 2 2 4 6 2" xfId="16186"/>
    <cellStyle name="Saída 2 2 4 6 3" xfId="18831"/>
    <cellStyle name="Saída 2 2 4 7" xfId="9223"/>
    <cellStyle name="Saída 2 2 4 8" xfId="14552"/>
    <cellStyle name="Saída 2 2 4 9" xfId="17689"/>
    <cellStyle name="Saída 2 2 5" xfId="3081"/>
    <cellStyle name="Saída 2 2 5 2" xfId="3468"/>
    <cellStyle name="Saída 2 2 5 2 2" xfId="5124"/>
    <cellStyle name="Saída 2 2 5 2 2 2" xfId="16056"/>
    <cellStyle name="Saída 2 2 5 2 2 3" xfId="12930"/>
    <cellStyle name="Saída 2 2 5 2 3" xfId="9570"/>
    <cellStyle name="Saída 2 2 5 2 4" xfId="14825"/>
    <cellStyle name="Saída 2 2 5 2 5" xfId="15820"/>
    <cellStyle name="Saída 2 2 5 3" xfId="3851"/>
    <cellStyle name="Saída 2 2 5 3 2" xfId="15101"/>
    <cellStyle name="Saída 2 2 5 3 3" xfId="14214"/>
    <cellStyle name="Saída 2 2 5 4" xfId="4234"/>
    <cellStyle name="Saída 2 2 5 4 2" xfId="15376"/>
    <cellStyle name="Saída 2 2 5 4 3" xfId="13771"/>
    <cellStyle name="Saída 2 2 5 5" xfId="4616"/>
    <cellStyle name="Saída 2 2 5 5 2" xfId="15650"/>
    <cellStyle name="Saída 2 2 5 5 3" xfId="13389"/>
    <cellStyle name="Saída 2 2 5 6" xfId="5278"/>
    <cellStyle name="Saída 2 2 5 6 2" xfId="16156"/>
    <cellStyle name="Saída 2 2 5 6 3" xfId="12745"/>
    <cellStyle name="Saída 2 2 5 7" xfId="9221"/>
    <cellStyle name="Saída 2 2 5 8" xfId="14545"/>
    <cellStyle name="Saída 2 2 5 9" xfId="17105"/>
    <cellStyle name="Saída 2 2 6" xfId="5491"/>
    <cellStyle name="Saída 2 2 6 2" xfId="7200"/>
    <cellStyle name="Saída 2 2 6 2 2" xfId="11326"/>
    <cellStyle name="Saída 2 2 6 2 3" xfId="17606"/>
    <cellStyle name="Saída 2 2 6 2 4" xfId="20718"/>
    <cellStyle name="Saída 2 2 6 3" xfId="10475"/>
    <cellStyle name="Saída 2 2 6 4" xfId="16315"/>
    <cellStyle name="Saída 2 2 6 5" xfId="19009"/>
    <cellStyle name="Saída 2 2 7" xfId="22396"/>
    <cellStyle name="Saída 2 2 8" xfId="2158"/>
    <cellStyle name="Saída 2 3" xfId="1724"/>
    <cellStyle name="Saída 2 4" xfId="1725"/>
    <cellStyle name="Saída 3" xfId="1726"/>
    <cellStyle name="Saída 3 2" xfId="2619"/>
    <cellStyle name="Saída 3 2 10" xfId="5254"/>
    <cellStyle name="Saída 3 2 10 2" xfId="10394"/>
    <cellStyle name="Saída 3 2 10 3" xfId="16138"/>
    <cellStyle name="Saída 3 2 10 4" xfId="12840"/>
    <cellStyle name="Saída 3 2 11" xfId="5084"/>
    <cellStyle name="Saída 3 2 11 2" xfId="10335"/>
    <cellStyle name="Saída 3 2 11 3" xfId="16022"/>
    <cellStyle name="Saída 3 2 11 4" xfId="12951"/>
    <cellStyle name="Saída 3 2 12" xfId="4854"/>
    <cellStyle name="Saída 3 2 12 2" xfId="15831"/>
    <cellStyle name="Saída 3 2 12 3" xfId="13152"/>
    <cellStyle name="Saída 3 2 13" xfId="8782"/>
    <cellStyle name="Saída 3 2 14" xfId="14147"/>
    <cellStyle name="Saída 3 2 2" xfId="2708"/>
    <cellStyle name="Saída 3 2 2 10" xfId="7484"/>
    <cellStyle name="Saída 3 2 2 10 2" xfId="11538"/>
    <cellStyle name="Saída 3 2 2 10 3" xfId="17842"/>
    <cellStyle name="Saída 3 2 2 10 4" xfId="21002"/>
    <cellStyle name="Saída 3 2 2 11" xfId="4901"/>
    <cellStyle name="Saída 3 2 2 11 2" xfId="15874"/>
    <cellStyle name="Saída 3 2 2 11 3" xfId="14110"/>
    <cellStyle name="Saída 3 2 2 12" xfId="8863"/>
    <cellStyle name="Saída 3 2 2 13" xfId="14277"/>
    <cellStyle name="Saída 3 2 2 14" xfId="16558"/>
    <cellStyle name="Saída 3 2 2 2" xfId="2637"/>
    <cellStyle name="Saída 3 2 2 2 10" xfId="4888"/>
    <cellStyle name="Saída 3 2 2 2 10 2" xfId="15863"/>
    <cellStyle name="Saída 3 2 2 2 10 3" xfId="12742"/>
    <cellStyle name="Saída 3 2 2 2 11" xfId="8794"/>
    <cellStyle name="Saída 3 2 2 2 12" xfId="14216"/>
    <cellStyle name="Saída 3 2 2 2 2" xfId="3129"/>
    <cellStyle name="Saída 3 2 2 2 2 10" xfId="9259"/>
    <cellStyle name="Saída 3 2 2 2 2 11" xfId="14584"/>
    <cellStyle name="Saída 3 2 2 2 2 12" xfId="18060"/>
    <cellStyle name="Saída 3 2 2 2 2 2" xfId="3516"/>
    <cellStyle name="Saída 3 2 2 2 2 2 2" xfId="7289"/>
    <cellStyle name="Saída 3 2 2 2 2 2 2 2" xfId="11394"/>
    <cellStyle name="Saída 3 2 2 2 2 2 2 3" xfId="17687"/>
    <cellStyle name="Saída 3 2 2 2 2 2 2 4" xfId="20807"/>
    <cellStyle name="Saída 3 2 2 2 2 2 3" xfId="5580"/>
    <cellStyle name="Saída 3 2 2 2 2 2 3 2" xfId="16396"/>
    <cellStyle name="Saída 3 2 2 2 2 2 3 3" xfId="19098"/>
    <cellStyle name="Saída 3 2 2 2 2 2 4" xfId="9608"/>
    <cellStyle name="Saída 3 2 2 2 2 2 5" xfId="14864"/>
    <cellStyle name="Saída 3 2 2 2 2 2 6" xfId="16300"/>
    <cellStyle name="Saída 3 2 2 2 2 3" xfId="3899"/>
    <cellStyle name="Saída 3 2 2 2 2 3 2" xfId="7791"/>
    <cellStyle name="Saída 3 2 2 2 2 3 2 2" xfId="11807"/>
    <cellStyle name="Saída 3 2 2 2 2 3 2 3" xfId="18059"/>
    <cellStyle name="Saída 3 2 2 2 2 3 2 4" xfId="21309"/>
    <cellStyle name="Saída 3 2 2 2 2 3 3" xfId="6083"/>
    <cellStyle name="Saída 3 2 2 2 2 3 3 2" xfId="16767"/>
    <cellStyle name="Saída 3 2 2 2 2 3 3 3" xfId="19601"/>
    <cellStyle name="Saída 3 2 2 2 2 3 4" xfId="9822"/>
    <cellStyle name="Saída 3 2 2 2 2 3 5" xfId="15140"/>
    <cellStyle name="Saída 3 2 2 2 2 3 6" xfId="14089"/>
    <cellStyle name="Saída 3 2 2 2 2 4" xfId="4282"/>
    <cellStyle name="Saída 3 2 2 2 2 4 2" xfId="8199"/>
    <cellStyle name="Saída 3 2 2 2 2 4 2 2" xfId="12167"/>
    <cellStyle name="Saída 3 2 2 2 2 4 2 3" xfId="18391"/>
    <cellStyle name="Saída 3 2 2 2 2 4 2 4" xfId="21717"/>
    <cellStyle name="Saída 3 2 2 2 2 4 3" xfId="6491"/>
    <cellStyle name="Saída 3 2 2 2 2 4 3 2" xfId="17100"/>
    <cellStyle name="Saída 3 2 2 2 2 4 3 3" xfId="20009"/>
    <cellStyle name="Saída 3 2 2 2 2 4 4" xfId="10000"/>
    <cellStyle name="Saída 3 2 2 2 2 4 5" xfId="15415"/>
    <cellStyle name="Saída 3 2 2 2 2 4 6" xfId="13723"/>
    <cellStyle name="Saída 3 2 2 2 2 5" xfId="4664"/>
    <cellStyle name="Saída 3 2 2 2 2 5 2" xfId="8431"/>
    <cellStyle name="Saída 3 2 2 2 2 5 2 2" xfId="12399"/>
    <cellStyle name="Saída 3 2 2 2 2 5 2 3" xfId="18562"/>
    <cellStyle name="Saída 3 2 2 2 2 5 2 4" xfId="21949"/>
    <cellStyle name="Saída 3 2 2 2 2 5 3" xfId="6723"/>
    <cellStyle name="Saída 3 2 2 2 2 5 3 2" xfId="17271"/>
    <cellStyle name="Saída 3 2 2 2 2 5 3 3" xfId="20241"/>
    <cellStyle name="Saída 3 2 2 2 2 5 4" xfId="10177"/>
    <cellStyle name="Saída 3 2 2 2 2 5 5" xfId="15689"/>
    <cellStyle name="Saída 3 2 2 2 2 5 6" xfId="13341"/>
    <cellStyle name="Saída 3 2 2 2 2 6" xfId="6955"/>
    <cellStyle name="Saída 3 2 2 2 2 6 2" xfId="8663"/>
    <cellStyle name="Saída 3 2 2 2 2 6 2 2" xfId="12631"/>
    <cellStyle name="Saída 3 2 2 2 2 6 2 3" xfId="18733"/>
    <cellStyle name="Saída 3 2 2 2 2 6 2 4" xfId="22181"/>
    <cellStyle name="Saída 3 2 2 2 2 6 3" xfId="11089"/>
    <cellStyle name="Saída 3 2 2 2 2 6 4" xfId="17441"/>
    <cellStyle name="Saída 3 2 2 2 2 6 5" xfId="20473"/>
    <cellStyle name="Saída 3 2 2 2 2 7" xfId="5943"/>
    <cellStyle name="Saída 3 2 2 2 2 7 2" xfId="10684"/>
    <cellStyle name="Saída 3 2 2 2 2 7 3" xfId="16679"/>
    <cellStyle name="Saída 3 2 2 2 2 7 4" xfId="19461"/>
    <cellStyle name="Saída 3 2 2 2 2 8" xfId="7651"/>
    <cellStyle name="Saída 3 2 2 2 2 8 2" xfId="11672"/>
    <cellStyle name="Saída 3 2 2 2 2 8 3" xfId="17971"/>
    <cellStyle name="Saída 3 2 2 2 2 8 4" xfId="21169"/>
    <cellStyle name="Saída 3 2 2 2 2 9" xfId="5039"/>
    <cellStyle name="Saída 3 2 2 2 2 9 2" xfId="15994"/>
    <cellStyle name="Saída 3 2 2 2 2 9 3" xfId="12980"/>
    <cellStyle name="Saída 3 2 2 2 3" xfId="3002"/>
    <cellStyle name="Saída 3 2 2 2 3 2" xfId="3389"/>
    <cellStyle name="Saída 3 2 2 2 3 2 2" xfId="7428"/>
    <cellStyle name="Saída 3 2 2 2 3 2 2 2" xfId="17796"/>
    <cellStyle name="Saída 3 2 2 2 3 2 2 3" xfId="20946"/>
    <cellStyle name="Saída 3 2 2 2 3 2 3" xfId="9513"/>
    <cellStyle name="Saída 3 2 2 2 3 2 4" xfId="14766"/>
    <cellStyle name="Saída 3 2 2 2 3 2 5" xfId="17233"/>
    <cellStyle name="Saída 3 2 2 2 3 3" xfId="3772"/>
    <cellStyle name="Saída 3 2 2 2 3 3 2" xfId="15042"/>
    <cellStyle name="Saída 3 2 2 2 3 3 3" xfId="17889"/>
    <cellStyle name="Saída 3 2 2 2 3 4" xfId="4155"/>
    <cellStyle name="Saída 3 2 2 2 3 4 2" xfId="15317"/>
    <cellStyle name="Saída 3 2 2 2 3 4 3" xfId="14411"/>
    <cellStyle name="Saída 3 2 2 2 3 5" xfId="4537"/>
    <cellStyle name="Saída 3 2 2 2 3 5 2" xfId="15591"/>
    <cellStyle name="Saída 3 2 2 2 3 5 3" xfId="13468"/>
    <cellStyle name="Saída 3 2 2 2 3 6" xfId="5719"/>
    <cellStyle name="Saída 3 2 2 2 3 6 2" xfId="16505"/>
    <cellStyle name="Saída 3 2 2 2 3 6 3" xfId="19237"/>
    <cellStyle name="Saída 3 2 2 2 3 7" xfId="9149"/>
    <cellStyle name="Saída 3 2 2 2 3 8" xfId="14486"/>
    <cellStyle name="Saída 3 2 2 2 3 9" xfId="14442"/>
    <cellStyle name="Saída 3 2 2 2 4" xfId="2837"/>
    <cellStyle name="Saída 3 2 2 2 4 2" xfId="8042"/>
    <cellStyle name="Saída 3 2 2 2 4 2 2" xfId="12013"/>
    <cellStyle name="Saída 3 2 2 2 4 2 3" xfId="18255"/>
    <cellStyle name="Saída 3 2 2 2 4 2 4" xfId="21560"/>
    <cellStyle name="Saída 3 2 2 2 4 3" xfId="6334"/>
    <cellStyle name="Saída 3 2 2 2 4 3 2" xfId="16964"/>
    <cellStyle name="Saída 3 2 2 2 4 3 3" xfId="19852"/>
    <cellStyle name="Saída 3 2 2 2 4 4" xfId="8990"/>
    <cellStyle name="Saída 3 2 2 2 4 5" xfId="14377"/>
    <cellStyle name="Saída 3 2 2 2 4 6" xfId="15551"/>
    <cellStyle name="Saída 3 2 2 2 5" xfId="5334"/>
    <cellStyle name="Saída 3 2 2 2 5 2" xfId="5058"/>
    <cellStyle name="Saída 3 2 2 2 5 2 2" xfId="10311"/>
    <cellStyle name="Saída 3 2 2 2 5 2 3" xfId="16008"/>
    <cellStyle name="Saída 3 2 2 2 5 2 4" xfId="12964"/>
    <cellStyle name="Saída 3 2 2 2 5 3" xfId="10426"/>
    <cellStyle name="Saída 3 2 2 2 5 4" xfId="16203"/>
    <cellStyle name="Saída 3 2 2 2 5 5" xfId="18852"/>
    <cellStyle name="Saída 3 2 2 2 6" xfId="6095"/>
    <cellStyle name="Saída 3 2 2 2 6 2" xfId="7803"/>
    <cellStyle name="Saída 3 2 2 2 6 2 2" xfId="11818"/>
    <cellStyle name="Saída 3 2 2 2 6 2 3" xfId="18068"/>
    <cellStyle name="Saída 3 2 2 2 6 2 4" xfId="21321"/>
    <cellStyle name="Saída 3 2 2 2 6 3" xfId="10806"/>
    <cellStyle name="Saída 3 2 2 2 6 4" xfId="16776"/>
    <cellStyle name="Saída 3 2 2 2 6 5" xfId="19613"/>
    <cellStyle name="Saída 3 2 2 2 7" xfId="6156"/>
    <cellStyle name="Saída 3 2 2 2 7 2" xfId="7864"/>
    <cellStyle name="Saída 3 2 2 2 7 2 2" xfId="11861"/>
    <cellStyle name="Saída 3 2 2 2 7 2 3" xfId="18122"/>
    <cellStyle name="Saída 3 2 2 2 7 2 4" xfId="21382"/>
    <cellStyle name="Saída 3 2 2 2 7 3" xfId="10827"/>
    <cellStyle name="Saída 3 2 2 2 7 4" xfId="16830"/>
    <cellStyle name="Saída 3 2 2 2 7 5" xfId="19674"/>
    <cellStyle name="Saída 3 2 2 2 8" xfId="5761"/>
    <cellStyle name="Saída 3 2 2 2 8 2" xfId="10538"/>
    <cellStyle name="Saída 3 2 2 2 8 3" xfId="16539"/>
    <cellStyle name="Saída 3 2 2 2 8 4" xfId="19279"/>
    <cellStyle name="Saída 3 2 2 2 9" xfId="7470"/>
    <cellStyle name="Saída 3 2 2 2 9 2" xfId="11525"/>
    <cellStyle name="Saída 3 2 2 2 9 3" xfId="17830"/>
    <cellStyle name="Saída 3 2 2 2 9 4" xfId="20988"/>
    <cellStyle name="Saída 3 2 2 3" xfId="3198"/>
    <cellStyle name="Saída 3 2 2 3 10" xfId="9328"/>
    <cellStyle name="Saída 3 2 2 3 11" xfId="14642"/>
    <cellStyle name="Saída 3 2 2 3 12" xfId="18424"/>
    <cellStyle name="Saída 3 2 2 3 2" xfId="3585"/>
    <cellStyle name="Saída 3 2 2 3 2 2" xfId="7256"/>
    <cellStyle name="Saída 3 2 2 3 2 2 2" xfId="11361"/>
    <cellStyle name="Saída 3 2 2 3 2 2 3" xfId="17656"/>
    <cellStyle name="Saída 3 2 2 3 2 2 4" xfId="20774"/>
    <cellStyle name="Saída 3 2 2 3 2 3" xfId="5547"/>
    <cellStyle name="Saída 3 2 2 3 2 3 2" xfId="16365"/>
    <cellStyle name="Saída 3 2 2 3 2 3 3" xfId="19065"/>
    <cellStyle name="Saída 3 2 2 3 2 4" xfId="9677"/>
    <cellStyle name="Saída 3 2 2 3 2 5" xfId="14922"/>
    <cellStyle name="Saída 3 2 2 3 2 6" xfId="17453"/>
    <cellStyle name="Saída 3 2 2 3 3" xfId="3968"/>
    <cellStyle name="Saída 3 2 2 3 3 2" xfId="5106"/>
    <cellStyle name="Saída 3 2 2 3 3 2 2" xfId="10350"/>
    <cellStyle name="Saída 3 2 2 3 3 2 3" xfId="16041"/>
    <cellStyle name="Saída 3 2 2 3 3 2 4" xfId="12804"/>
    <cellStyle name="Saída 3 2 2 3 3 3" xfId="5308"/>
    <cellStyle name="Saída 3 2 2 3 3 3 2" xfId="16181"/>
    <cellStyle name="Saída 3 2 2 3 3 3 3" xfId="18826"/>
    <cellStyle name="Saída 3 2 2 3 3 4" xfId="9888"/>
    <cellStyle name="Saída 3 2 2 3 3 5" xfId="15198"/>
    <cellStyle name="Saída 3 2 2 3 3 6" xfId="14023"/>
    <cellStyle name="Saída 3 2 2 3 4" xfId="4351"/>
    <cellStyle name="Saída 3 2 2 3 4 2" xfId="8124"/>
    <cellStyle name="Saída 3 2 2 3 4 2 2" xfId="12092"/>
    <cellStyle name="Saída 3 2 2 3 4 2 3" xfId="18328"/>
    <cellStyle name="Saída 3 2 2 3 4 2 4" xfId="21642"/>
    <cellStyle name="Saída 3 2 2 3 4 3" xfId="6416"/>
    <cellStyle name="Saída 3 2 2 3 4 3 2" xfId="17037"/>
    <cellStyle name="Saída 3 2 2 3 4 3 3" xfId="19934"/>
    <cellStyle name="Saída 3 2 2 3 4 4" xfId="10066"/>
    <cellStyle name="Saída 3 2 2 3 4 5" xfId="15473"/>
    <cellStyle name="Saída 3 2 2 3 4 6" xfId="13654"/>
    <cellStyle name="Saída 3 2 2 3 5" xfId="4733"/>
    <cellStyle name="Saída 3 2 2 3 5 2" xfId="8356"/>
    <cellStyle name="Saída 3 2 2 3 5 2 2" xfId="12324"/>
    <cellStyle name="Saída 3 2 2 3 5 2 3" xfId="18499"/>
    <cellStyle name="Saída 3 2 2 3 5 2 4" xfId="21874"/>
    <cellStyle name="Saída 3 2 2 3 5 3" xfId="6648"/>
    <cellStyle name="Saída 3 2 2 3 5 3 2" xfId="17208"/>
    <cellStyle name="Saída 3 2 2 3 5 3 3" xfId="20166"/>
    <cellStyle name="Saída 3 2 2 3 5 4" xfId="10243"/>
    <cellStyle name="Saída 3 2 2 3 5 5" xfId="15746"/>
    <cellStyle name="Saída 3 2 2 3 5 6" xfId="13272"/>
    <cellStyle name="Saída 3 2 2 3 6" xfId="6880"/>
    <cellStyle name="Saída 3 2 2 3 6 2" xfId="8588"/>
    <cellStyle name="Saída 3 2 2 3 6 2 2" xfId="12556"/>
    <cellStyle name="Saída 3 2 2 3 6 2 3" xfId="18670"/>
    <cellStyle name="Saída 3 2 2 3 6 2 4" xfId="22106"/>
    <cellStyle name="Saída 3 2 2 3 6 3" xfId="11014"/>
    <cellStyle name="Saída 3 2 2 3 6 4" xfId="17378"/>
    <cellStyle name="Saída 3 2 2 3 6 5" xfId="20398"/>
    <cellStyle name="Saída 3 2 2 3 7" xfId="5868"/>
    <cellStyle name="Saída 3 2 2 3 7 2" xfId="10609"/>
    <cellStyle name="Saída 3 2 2 3 7 3" xfId="16616"/>
    <cellStyle name="Saída 3 2 2 3 7 4" xfId="19386"/>
    <cellStyle name="Saída 3 2 2 3 8" xfId="7576"/>
    <cellStyle name="Saída 3 2 2 3 8 2" xfId="11597"/>
    <cellStyle name="Saída 3 2 2 3 8 3" xfId="17908"/>
    <cellStyle name="Saída 3 2 2 3 8 4" xfId="21094"/>
    <cellStyle name="Saída 3 2 2 3 9" xfId="4958"/>
    <cellStyle name="Saída 3 2 2 3 9 2" xfId="15926"/>
    <cellStyle name="Saída 3 2 2 3 9 3" xfId="13061"/>
    <cellStyle name="Saída 3 2 2 4" xfId="2991"/>
    <cellStyle name="Saída 3 2 2 4 2" xfId="3378"/>
    <cellStyle name="Saída 3 2 2 4 2 2" xfId="7850"/>
    <cellStyle name="Saída 3 2 2 4 2 2 2" xfId="18109"/>
    <cellStyle name="Saída 3 2 2 4 2 2 3" xfId="21368"/>
    <cellStyle name="Saída 3 2 2 4 2 3" xfId="9506"/>
    <cellStyle name="Saída 3 2 2 4 2 4" xfId="14756"/>
    <cellStyle name="Saída 3 2 2 4 2 5" xfId="15585"/>
    <cellStyle name="Saída 3 2 2 4 3" xfId="3761"/>
    <cellStyle name="Saída 3 2 2 4 3 2" xfId="15032"/>
    <cellStyle name="Saída 3 2 2 4 3 3" xfId="17109"/>
    <cellStyle name="Saída 3 2 2 4 4" xfId="4144"/>
    <cellStyle name="Saída 3 2 2 4 4 2" xfId="15307"/>
    <cellStyle name="Saída 3 2 2 4 4 3" xfId="13853"/>
    <cellStyle name="Saída 3 2 2 4 5" xfId="4526"/>
    <cellStyle name="Saída 3 2 2 4 5 2" xfId="15581"/>
    <cellStyle name="Saída 3 2 2 4 5 3" xfId="13479"/>
    <cellStyle name="Saída 3 2 2 4 6" xfId="6142"/>
    <cellStyle name="Saída 3 2 2 4 6 2" xfId="16817"/>
    <cellStyle name="Saída 3 2 2 4 6 3" xfId="19660"/>
    <cellStyle name="Saída 3 2 2 4 7" xfId="9141"/>
    <cellStyle name="Saída 3 2 2 4 8" xfId="14476"/>
    <cellStyle name="Saída 3 2 2 4 9" xfId="18403"/>
    <cellStyle name="Saída 3 2 2 5" xfId="6314"/>
    <cellStyle name="Saída 3 2 2 5 2" xfId="8022"/>
    <cellStyle name="Saída 3 2 2 5 2 2" xfId="11997"/>
    <cellStyle name="Saída 3 2 2 5 2 3" xfId="18238"/>
    <cellStyle name="Saída 3 2 2 5 2 4" xfId="21540"/>
    <cellStyle name="Saída 3 2 2 5 3" xfId="10859"/>
    <cellStyle name="Saída 3 2 2 5 4" xfId="16947"/>
    <cellStyle name="Saída 3 2 2 5 5" xfId="19832"/>
    <cellStyle name="Saída 3 2 2 6" xfId="5687"/>
    <cellStyle name="Saída 3 2 2 6 2" xfId="7396"/>
    <cellStyle name="Saída 3 2 2 6 2 2" xfId="11477"/>
    <cellStyle name="Saída 3 2 2 6 2 3" xfId="17774"/>
    <cellStyle name="Saída 3 2 2 6 2 4" xfId="20914"/>
    <cellStyle name="Saída 3 2 2 6 3" xfId="10509"/>
    <cellStyle name="Saída 3 2 2 6 4" xfId="16483"/>
    <cellStyle name="Saída 3 2 2 6 5" xfId="19205"/>
    <cellStyle name="Saída 3 2 2 7" xfId="5267"/>
    <cellStyle name="Saída 3 2 2 7 2" xfId="5135"/>
    <cellStyle name="Saída 3 2 2 7 2 2" xfId="10374"/>
    <cellStyle name="Saída 3 2 2 7 2 3" xfId="16064"/>
    <cellStyle name="Saída 3 2 2 7 2 4" xfId="12786"/>
    <cellStyle name="Saída 3 2 2 7 3" xfId="10406"/>
    <cellStyle name="Saída 3 2 2 7 4" xfId="16148"/>
    <cellStyle name="Saída 3 2 2 7 5" xfId="12827"/>
    <cellStyle name="Saída 3 2 2 8" xfId="6306"/>
    <cellStyle name="Saída 3 2 2 8 2" xfId="8014"/>
    <cellStyle name="Saída 3 2 2 8 2 2" xfId="11990"/>
    <cellStyle name="Saída 3 2 2 8 2 3" xfId="18231"/>
    <cellStyle name="Saída 3 2 2 8 2 4" xfId="21532"/>
    <cellStyle name="Saída 3 2 2 8 3" xfId="10853"/>
    <cellStyle name="Saída 3 2 2 8 4" xfId="16940"/>
    <cellStyle name="Saída 3 2 2 8 5" xfId="19824"/>
    <cellStyle name="Saída 3 2 2 9" xfId="5775"/>
    <cellStyle name="Saída 3 2 2 9 2" xfId="10551"/>
    <cellStyle name="Saída 3 2 2 9 3" xfId="16550"/>
    <cellStyle name="Saída 3 2 2 9 4" xfId="19293"/>
    <cellStyle name="Saída 3 2 3" xfId="2674"/>
    <cellStyle name="Saída 3 2 3 10" xfId="7520"/>
    <cellStyle name="Saída 3 2 3 10 2" xfId="11561"/>
    <cellStyle name="Saída 3 2 3 10 3" xfId="17867"/>
    <cellStyle name="Saída 3 2 3 10 4" xfId="21038"/>
    <cellStyle name="Saída 3 2 3 11" xfId="4924"/>
    <cellStyle name="Saída 3 2 3 11 2" xfId="15894"/>
    <cellStyle name="Saída 3 2 3 11 3" xfId="13095"/>
    <cellStyle name="Saída 3 2 3 12" xfId="8831"/>
    <cellStyle name="Saída 3 2 3 13" xfId="14247"/>
    <cellStyle name="Saída 3 2 3 14" xfId="17487"/>
    <cellStyle name="Saída 3 2 3 2" xfId="2733"/>
    <cellStyle name="Saída 3 2 3 2 10" xfId="4946"/>
    <cellStyle name="Saída 3 2 3 2 10 2" xfId="15916"/>
    <cellStyle name="Saída 3 2 3 2 10 3" xfId="13073"/>
    <cellStyle name="Saída 3 2 3 2 11" xfId="8888"/>
    <cellStyle name="Saída 3 2 3 2 12" xfId="14292"/>
    <cellStyle name="Saída 3 2 3 2 2" xfId="3223"/>
    <cellStyle name="Saída 3 2 3 2 2 10" xfId="9353"/>
    <cellStyle name="Saída 3 2 3 2 2 11" xfId="14657"/>
    <cellStyle name="Saída 3 2 3 2 2 12" xfId="14744"/>
    <cellStyle name="Saída 3 2 3 2 2 2" xfId="3610"/>
    <cellStyle name="Saída 3 2 3 2 2 2 2" xfId="7971"/>
    <cellStyle name="Saída 3 2 3 2 2 2 2 2" xfId="11947"/>
    <cellStyle name="Saída 3 2 3 2 2 2 2 3" xfId="18197"/>
    <cellStyle name="Saída 3 2 3 2 2 2 2 4" xfId="21489"/>
    <cellStyle name="Saída 3 2 3 2 2 2 3" xfId="6263"/>
    <cellStyle name="Saída 3 2 3 2 2 2 3 2" xfId="16905"/>
    <cellStyle name="Saída 3 2 3 2 2 2 3 3" xfId="19781"/>
    <cellStyle name="Saída 3 2 3 2 2 2 4" xfId="9702"/>
    <cellStyle name="Saída 3 2 3 2 2 2 5" xfId="14937"/>
    <cellStyle name="Saída 3 2 3 2 2 2 6" xfId="18776"/>
    <cellStyle name="Saída 3 2 3 2 2 3" xfId="3993"/>
    <cellStyle name="Saída 3 2 3 2 2 3 2" xfId="5128"/>
    <cellStyle name="Saída 3 2 3 2 2 3 2 2" xfId="10368"/>
    <cellStyle name="Saída 3 2 3 2 2 3 2 3" xfId="16058"/>
    <cellStyle name="Saída 3 2 3 2 2 3 2 4" xfId="12790"/>
    <cellStyle name="Saída 3 2 3 2 2 3 3" xfId="5274"/>
    <cellStyle name="Saída 3 2 3 2 2 3 3 2" xfId="16154"/>
    <cellStyle name="Saída 3 2 3 2 2 3 3 3" xfId="12749"/>
    <cellStyle name="Saída 3 2 3 2 2 3 4" xfId="9912"/>
    <cellStyle name="Saída 3 2 3 2 2 3 5" xfId="15213"/>
    <cellStyle name="Saída 3 2 3 2 2 3 6" xfId="13998"/>
    <cellStyle name="Saída 3 2 3 2 2 4" xfId="4376"/>
    <cellStyle name="Saída 3 2 3 2 2 4 2" xfId="8278"/>
    <cellStyle name="Saída 3 2 3 2 2 4 2 2" xfId="12246"/>
    <cellStyle name="Saída 3 2 3 2 2 4 2 3" xfId="18430"/>
    <cellStyle name="Saída 3 2 3 2 2 4 2 4" xfId="21796"/>
    <cellStyle name="Saída 3 2 3 2 2 4 3" xfId="6570"/>
    <cellStyle name="Saída 3 2 3 2 2 4 3 2" xfId="17139"/>
    <cellStyle name="Saída 3 2 3 2 2 4 3 3" xfId="20088"/>
    <cellStyle name="Saída 3 2 3 2 2 4 4" xfId="10090"/>
    <cellStyle name="Saída 3 2 3 2 2 4 5" xfId="15488"/>
    <cellStyle name="Saída 3 2 3 2 2 4 6" xfId="13629"/>
    <cellStyle name="Saída 3 2 3 2 2 5" xfId="4758"/>
    <cellStyle name="Saída 3 2 3 2 2 5 2" xfId="8510"/>
    <cellStyle name="Saída 3 2 3 2 2 5 2 2" xfId="12478"/>
    <cellStyle name="Saída 3 2 3 2 2 5 2 3" xfId="18601"/>
    <cellStyle name="Saída 3 2 3 2 2 5 2 4" xfId="22028"/>
    <cellStyle name="Saída 3 2 3 2 2 5 3" xfId="6802"/>
    <cellStyle name="Saída 3 2 3 2 2 5 3 2" xfId="17309"/>
    <cellStyle name="Saída 3 2 3 2 2 5 3 3" xfId="20320"/>
    <cellStyle name="Saída 3 2 3 2 2 5 4" xfId="10267"/>
    <cellStyle name="Saída 3 2 3 2 2 5 5" xfId="15761"/>
    <cellStyle name="Saída 3 2 3 2 2 5 6" xfId="13247"/>
    <cellStyle name="Saída 3 2 3 2 2 6" xfId="7034"/>
    <cellStyle name="Saída 3 2 3 2 2 6 2" xfId="8742"/>
    <cellStyle name="Saída 3 2 3 2 2 6 2 2" xfId="12710"/>
    <cellStyle name="Saída 3 2 3 2 2 6 2 3" xfId="18773"/>
    <cellStyle name="Saída 3 2 3 2 2 6 2 4" xfId="22260"/>
    <cellStyle name="Saída 3 2 3 2 2 6 3" xfId="11168"/>
    <cellStyle name="Saída 3 2 3 2 2 6 4" xfId="17480"/>
    <cellStyle name="Saída 3 2 3 2 2 6 5" xfId="20552"/>
    <cellStyle name="Saída 3 2 3 2 2 7" xfId="6022"/>
    <cellStyle name="Saída 3 2 3 2 2 7 2" xfId="10763"/>
    <cellStyle name="Saída 3 2 3 2 2 7 3" xfId="16719"/>
    <cellStyle name="Saída 3 2 3 2 2 7 4" xfId="19540"/>
    <cellStyle name="Saída 3 2 3 2 2 8" xfId="7730"/>
    <cellStyle name="Saída 3 2 3 2 2 8 2" xfId="11751"/>
    <cellStyle name="Saída 3 2 3 2 2 8 3" xfId="18011"/>
    <cellStyle name="Saída 3 2 3 2 2 8 4" xfId="21248"/>
    <cellStyle name="Saída 3 2 3 2 2 9" xfId="5216"/>
    <cellStyle name="Saída 3 2 3 2 2 9 2" xfId="16107"/>
    <cellStyle name="Saída 3 2 3 2 2 9 3" xfId="12759"/>
    <cellStyle name="Saída 3 2 3 2 3" xfId="3280"/>
    <cellStyle name="Saída 3 2 3 2 3 2" xfId="3667"/>
    <cellStyle name="Saída 3 2 3 2 3 2 2" xfId="7398"/>
    <cellStyle name="Saída 3 2 3 2 3 2 2 2" xfId="17776"/>
    <cellStyle name="Saída 3 2 3 2 3 2 2 3" xfId="20916"/>
    <cellStyle name="Saída 3 2 3 2 3 2 3" xfId="9749"/>
    <cellStyle name="Saída 3 2 3 2 3 2 4" xfId="14979"/>
    <cellStyle name="Saída 3 2 3 2 3 2 5" xfId="16898"/>
    <cellStyle name="Saída 3 2 3 2 3 3" xfId="4050"/>
    <cellStyle name="Saída 3 2 3 2 3 3 2" xfId="15254"/>
    <cellStyle name="Saída 3 2 3 2 3 3 3" xfId="13941"/>
    <cellStyle name="Saída 3 2 3 2 3 4" xfId="4433"/>
    <cellStyle name="Saída 3 2 3 2 3 4 2" xfId="15530"/>
    <cellStyle name="Saída 3 2 3 2 3 4 3" xfId="13572"/>
    <cellStyle name="Saída 3 2 3 2 3 5" xfId="4815"/>
    <cellStyle name="Saída 3 2 3 2 3 5 2" xfId="15802"/>
    <cellStyle name="Saída 3 2 3 2 3 5 3" xfId="13191"/>
    <cellStyle name="Saída 3 2 3 2 3 6" xfId="5689"/>
    <cellStyle name="Saída 3 2 3 2 3 6 2" xfId="16485"/>
    <cellStyle name="Saída 3 2 3 2 3 6 3" xfId="19207"/>
    <cellStyle name="Saída 3 2 3 2 3 7" xfId="9410"/>
    <cellStyle name="Saída 3 2 3 2 3 8" xfId="14699"/>
    <cellStyle name="Saída 3 2 3 2 3 9" xfId="18389"/>
    <cellStyle name="Saída 3 2 3 2 4" xfId="2898"/>
    <cellStyle name="Saída 3 2 3 2 4 2" xfId="7820"/>
    <cellStyle name="Saída 3 2 3 2 4 2 2" xfId="11830"/>
    <cellStyle name="Saída 3 2 3 2 4 2 3" xfId="18085"/>
    <cellStyle name="Saída 3 2 3 2 4 2 4" xfId="21338"/>
    <cellStyle name="Saída 3 2 3 2 4 3" xfId="6112"/>
    <cellStyle name="Saída 3 2 3 2 4 3 2" xfId="16793"/>
    <cellStyle name="Saída 3 2 3 2 4 3 3" xfId="19630"/>
    <cellStyle name="Saída 3 2 3 2 4 4" xfId="9050"/>
    <cellStyle name="Saída 3 2 3 2 4 5" xfId="14425"/>
    <cellStyle name="Saída 3 2 3 2 4 6" xfId="15305"/>
    <cellStyle name="Saída 3 2 3 2 5" xfId="6404"/>
    <cellStyle name="Saída 3 2 3 2 5 2" xfId="8112"/>
    <cellStyle name="Saída 3 2 3 2 5 2 2" xfId="12080"/>
    <cellStyle name="Saída 3 2 3 2 5 2 3" xfId="18318"/>
    <cellStyle name="Saída 3 2 3 2 5 2 4" xfId="21630"/>
    <cellStyle name="Saída 3 2 3 2 5 3" xfId="10922"/>
    <cellStyle name="Saída 3 2 3 2 5 4" xfId="17027"/>
    <cellStyle name="Saída 3 2 3 2 5 5" xfId="19922"/>
    <cellStyle name="Saída 3 2 3 2 6" xfId="6636"/>
    <cellStyle name="Saída 3 2 3 2 6 2" xfId="8344"/>
    <cellStyle name="Saída 3 2 3 2 6 2 2" xfId="12312"/>
    <cellStyle name="Saída 3 2 3 2 6 2 3" xfId="18489"/>
    <cellStyle name="Saída 3 2 3 2 6 2 4" xfId="21862"/>
    <cellStyle name="Saída 3 2 3 2 6 3" xfId="10962"/>
    <cellStyle name="Saída 3 2 3 2 6 4" xfId="17198"/>
    <cellStyle name="Saída 3 2 3 2 6 5" xfId="20154"/>
    <cellStyle name="Saída 3 2 3 2 7" xfId="6868"/>
    <cellStyle name="Saída 3 2 3 2 7 2" xfId="8576"/>
    <cellStyle name="Saída 3 2 3 2 7 2 2" xfId="12544"/>
    <cellStyle name="Saída 3 2 3 2 7 2 3" xfId="18660"/>
    <cellStyle name="Saída 3 2 3 2 7 2 4" xfId="22094"/>
    <cellStyle name="Saída 3 2 3 2 7 3" xfId="11002"/>
    <cellStyle name="Saída 3 2 3 2 7 4" xfId="17368"/>
    <cellStyle name="Saída 3 2 3 2 7 5" xfId="20386"/>
    <cellStyle name="Saída 3 2 3 2 8" xfId="5851"/>
    <cellStyle name="Saída 3 2 3 2 8 2" xfId="10597"/>
    <cellStyle name="Saída 3 2 3 2 8 3" xfId="16604"/>
    <cellStyle name="Saída 3 2 3 2 8 4" xfId="19369"/>
    <cellStyle name="Saída 3 2 3 2 9" xfId="7559"/>
    <cellStyle name="Saída 3 2 3 2 9 2" xfId="11585"/>
    <cellStyle name="Saída 3 2 3 2 9 3" xfId="17896"/>
    <cellStyle name="Saída 3 2 3 2 9 4" xfId="21077"/>
    <cellStyle name="Saída 3 2 3 3" xfId="3166"/>
    <cellStyle name="Saída 3 2 3 3 10" xfId="9296"/>
    <cellStyle name="Saída 3 2 3 3 11" xfId="14615"/>
    <cellStyle name="Saída 3 2 3 3 12" xfId="17291"/>
    <cellStyle name="Saída 3 2 3 3 2" xfId="3553"/>
    <cellStyle name="Saída 3 2 3 3 2 2" xfId="7365"/>
    <cellStyle name="Saída 3 2 3 3 2 2 2" xfId="11451"/>
    <cellStyle name="Saída 3 2 3 3 2 2 3" xfId="17750"/>
    <cellStyle name="Saída 3 2 3 3 2 2 4" xfId="20883"/>
    <cellStyle name="Saída 3 2 3 3 2 3" xfId="5656"/>
    <cellStyle name="Saída 3 2 3 3 2 3 2" xfId="16459"/>
    <cellStyle name="Saída 3 2 3 3 2 3 3" xfId="19174"/>
    <cellStyle name="Saída 3 2 3 3 2 4" xfId="9645"/>
    <cellStyle name="Saída 3 2 3 3 2 5" xfId="14895"/>
    <cellStyle name="Saída 3 2 3 3 2 6" xfId="14328"/>
    <cellStyle name="Saída 3 2 3 3 3" xfId="3936"/>
    <cellStyle name="Saída 3 2 3 3 3 2" xfId="7115"/>
    <cellStyle name="Saída 3 2 3 3 3 2 2" xfId="11249"/>
    <cellStyle name="Saída 3 2 3 3 3 2 3" xfId="17535"/>
    <cellStyle name="Saída 3 2 3 3 3 2 4" xfId="20633"/>
    <cellStyle name="Saída 3 2 3 3 3 3" xfId="5406"/>
    <cellStyle name="Saída 3 2 3 3 3 3 2" xfId="16245"/>
    <cellStyle name="Saída 3 2 3 3 3 3 3" xfId="18924"/>
    <cellStyle name="Saída 3 2 3 3 3 4" xfId="9859"/>
    <cellStyle name="Saída 3 2 3 3 3 5" xfId="15171"/>
    <cellStyle name="Saída 3 2 3 3 3 6" xfId="14055"/>
    <cellStyle name="Saída 3 2 3 3 4" xfId="4319"/>
    <cellStyle name="Saída 3 2 3 3 4 2" xfId="8174"/>
    <cellStyle name="Saída 3 2 3 3 4 2 2" xfId="12142"/>
    <cellStyle name="Saída 3 2 3 3 4 2 3" xfId="18371"/>
    <cellStyle name="Saída 3 2 3 3 4 2 4" xfId="21692"/>
    <cellStyle name="Saída 3 2 3 3 4 3" xfId="6466"/>
    <cellStyle name="Saída 3 2 3 3 4 3 2" xfId="17080"/>
    <cellStyle name="Saída 3 2 3 3 4 3 3" xfId="19984"/>
    <cellStyle name="Saída 3 2 3 3 4 4" xfId="10037"/>
    <cellStyle name="Saída 3 2 3 3 4 5" xfId="15446"/>
    <cellStyle name="Saída 3 2 3 3 4 6" xfId="13686"/>
    <cellStyle name="Saída 3 2 3 3 5" xfId="4701"/>
    <cellStyle name="Saída 3 2 3 3 5 2" xfId="8406"/>
    <cellStyle name="Saída 3 2 3 3 5 2 2" xfId="12374"/>
    <cellStyle name="Saída 3 2 3 3 5 2 3" xfId="18542"/>
    <cellStyle name="Saída 3 2 3 3 5 2 4" xfId="21924"/>
    <cellStyle name="Saída 3 2 3 3 5 3" xfId="6698"/>
    <cellStyle name="Saída 3 2 3 3 5 3 2" xfId="17251"/>
    <cellStyle name="Saída 3 2 3 3 5 3 3" xfId="20216"/>
    <cellStyle name="Saída 3 2 3 3 5 4" xfId="10214"/>
    <cellStyle name="Saída 3 2 3 3 5 5" xfId="15720"/>
    <cellStyle name="Saída 3 2 3 3 5 6" xfId="13304"/>
    <cellStyle name="Saída 3 2 3 3 6" xfId="6930"/>
    <cellStyle name="Saída 3 2 3 3 6 2" xfId="8638"/>
    <cellStyle name="Saída 3 2 3 3 6 2 2" xfId="12606"/>
    <cellStyle name="Saída 3 2 3 3 6 2 3" xfId="18713"/>
    <cellStyle name="Saída 3 2 3 3 6 2 4" xfId="22156"/>
    <cellStyle name="Saída 3 2 3 3 6 3" xfId="11064"/>
    <cellStyle name="Saída 3 2 3 3 6 4" xfId="17421"/>
    <cellStyle name="Saída 3 2 3 3 6 5" xfId="20448"/>
    <cellStyle name="Saída 3 2 3 3 7" xfId="5918"/>
    <cellStyle name="Saída 3 2 3 3 7 2" xfId="10659"/>
    <cellStyle name="Saída 3 2 3 3 7 3" xfId="16659"/>
    <cellStyle name="Saída 3 2 3 3 7 4" xfId="19436"/>
    <cellStyle name="Saída 3 2 3 3 8" xfId="7626"/>
    <cellStyle name="Saída 3 2 3 3 8 2" xfId="11647"/>
    <cellStyle name="Saída 3 2 3 3 8 3" xfId="17951"/>
    <cellStyle name="Saída 3 2 3 3 8 4" xfId="21144"/>
    <cellStyle name="Saída 3 2 3 3 9" xfId="5014"/>
    <cellStyle name="Saída 3 2 3 3 9 2" xfId="15974"/>
    <cellStyle name="Saída 3 2 3 3 9 3" xfId="13005"/>
    <cellStyle name="Saída 3 2 3 4" xfId="3056"/>
    <cellStyle name="Saída 3 2 3 4 2" xfId="3443"/>
    <cellStyle name="Saída 3 2 3 4 2 2" xfId="7840"/>
    <cellStyle name="Saída 3 2 3 4 2 2 2" xfId="18100"/>
    <cellStyle name="Saída 3 2 3 4 2 2 3" xfId="21358"/>
    <cellStyle name="Saída 3 2 3 4 2 3" xfId="9552"/>
    <cellStyle name="Saída 3 2 3 4 2 4" xfId="14808"/>
    <cellStyle name="Saída 3 2 3 4 2 5" xfId="17660"/>
    <cellStyle name="Saída 3 2 3 4 3" xfId="3826"/>
    <cellStyle name="Saída 3 2 3 4 3 2" xfId="15084"/>
    <cellStyle name="Saída 3 2 3 4 3 3" xfId="14114"/>
    <cellStyle name="Saída 3 2 3 4 4" xfId="4209"/>
    <cellStyle name="Saída 3 2 3 4 4 2" xfId="15359"/>
    <cellStyle name="Saída 3 2 3 4 4 3" xfId="13796"/>
    <cellStyle name="Saída 3 2 3 4 5" xfId="4591"/>
    <cellStyle name="Saída 3 2 3 4 5 2" xfId="15633"/>
    <cellStyle name="Saída 3 2 3 4 5 3" xfId="13414"/>
    <cellStyle name="Saída 3 2 3 4 6" xfId="6132"/>
    <cellStyle name="Saída 3 2 3 4 6 2" xfId="16808"/>
    <cellStyle name="Saída 3 2 3 4 6 3" xfId="19650"/>
    <cellStyle name="Saída 3 2 3 4 7" xfId="9196"/>
    <cellStyle name="Saída 3 2 3 4 8" xfId="14528"/>
    <cellStyle name="Saída 3 2 3 4 9" xfId="16031"/>
    <cellStyle name="Saída 3 2 3 5" xfId="2874"/>
    <cellStyle name="Saída 3 2 3 5 2" xfId="7201"/>
    <cellStyle name="Saída 3 2 3 5 2 2" xfId="11327"/>
    <cellStyle name="Saída 3 2 3 5 2 3" xfId="17607"/>
    <cellStyle name="Saída 3 2 3 5 2 4" xfId="20719"/>
    <cellStyle name="Saída 3 2 3 5 3" xfId="5492"/>
    <cellStyle name="Saída 3 2 3 5 3 2" xfId="16316"/>
    <cellStyle name="Saída 3 2 3 5 3 3" xfId="19010"/>
    <cellStyle name="Saída 3 2 3 5 4" xfId="9027"/>
    <cellStyle name="Saída 3 2 3 5 5" xfId="14408"/>
    <cellStyle name="Saída 3 2 3 5 6" xfId="18184"/>
    <cellStyle name="Saída 3 2 3 6" xfId="6382"/>
    <cellStyle name="Saída 3 2 3 6 2" xfId="8090"/>
    <cellStyle name="Saída 3 2 3 6 2 2" xfId="12058"/>
    <cellStyle name="Saída 3 2 3 6 2 3" xfId="18296"/>
    <cellStyle name="Saída 3 2 3 6 2 4" xfId="21608"/>
    <cellStyle name="Saída 3 2 3 6 3" xfId="10900"/>
    <cellStyle name="Saída 3 2 3 6 4" xfId="17005"/>
    <cellStyle name="Saída 3 2 3 6 5" xfId="19900"/>
    <cellStyle name="Saída 3 2 3 7" xfId="6614"/>
    <cellStyle name="Saída 3 2 3 7 2" xfId="8322"/>
    <cellStyle name="Saída 3 2 3 7 2 2" xfId="12290"/>
    <cellStyle name="Saída 3 2 3 7 2 3" xfId="18467"/>
    <cellStyle name="Saída 3 2 3 7 2 4" xfId="21840"/>
    <cellStyle name="Saída 3 2 3 7 3" xfId="10940"/>
    <cellStyle name="Saída 3 2 3 7 4" xfId="17176"/>
    <cellStyle name="Saída 3 2 3 7 5" xfId="20132"/>
    <cellStyle name="Saída 3 2 3 8" xfId="6846"/>
    <cellStyle name="Saída 3 2 3 8 2" xfId="8554"/>
    <cellStyle name="Saída 3 2 3 8 2 2" xfId="12522"/>
    <cellStyle name="Saída 3 2 3 8 2 3" xfId="18638"/>
    <cellStyle name="Saída 3 2 3 8 2 4" xfId="22072"/>
    <cellStyle name="Saída 3 2 3 8 3" xfId="10980"/>
    <cellStyle name="Saída 3 2 3 8 4" xfId="17346"/>
    <cellStyle name="Saída 3 2 3 8 5" xfId="20364"/>
    <cellStyle name="Saída 3 2 3 9" xfId="5812"/>
    <cellStyle name="Saída 3 2 3 9 2" xfId="10575"/>
    <cellStyle name="Saída 3 2 3 9 3" xfId="16575"/>
    <cellStyle name="Saída 3 2 3 9 4" xfId="19330"/>
    <cellStyle name="Saída 3 2 4" xfId="2826"/>
    <cellStyle name="Saída 3 2 4 10" xfId="8979"/>
    <cellStyle name="Saída 3 2 4 11" xfId="14368"/>
    <cellStyle name="Saída 3 2 4 12" xfId="17525"/>
    <cellStyle name="Saída 3 2 4 2" xfId="2776"/>
    <cellStyle name="Saída 3 2 4 2 2" xfId="7378"/>
    <cellStyle name="Saída 3 2 4 2 2 2" xfId="11464"/>
    <cellStyle name="Saída 3 2 4 2 2 3" xfId="17759"/>
    <cellStyle name="Saída 3 2 4 2 2 4" xfId="20896"/>
    <cellStyle name="Saída 3 2 4 2 3" xfId="5669"/>
    <cellStyle name="Saída 3 2 4 2 3 2" xfId="16468"/>
    <cellStyle name="Saída 3 2 4 2 3 3" xfId="19187"/>
    <cellStyle name="Saída 3 2 4 2 4" xfId="8931"/>
    <cellStyle name="Saída 3 2 4 2 5" xfId="14325"/>
    <cellStyle name="Saída 3 2 4 2 6" xfId="18504"/>
    <cellStyle name="Saída 3 2 4 3" xfId="2810"/>
    <cellStyle name="Saída 3 2 4 3 2" xfId="7836"/>
    <cellStyle name="Saída 3 2 4 3 2 2" xfId="11842"/>
    <cellStyle name="Saída 3 2 4 3 2 3" xfId="18097"/>
    <cellStyle name="Saída 3 2 4 3 2 4" xfId="21354"/>
    <cellStyle name="Saída 3 2 4 3 3" xfId="6128"/>
    <cellStyle name="Saída 3 2 4 3 3 2" xfId="16805"/>
    <cellStyle name="Saída 3 2 4 3 3 3" xfId="19646"/>
    <cellStyle name="Saída 3 2 4 3 4" xfId="8965"/>
    <cellStyle name="Saída 3 2 4 3 5" xfId="14354"/>
    <cellStyle name="Saída 3 2 4 3 6" xfId="16393"/>
    <cellStyle name="Saída 3 2 4 4" xfId="2800"/>
    <cellStyle name="Saída 3 2 4 4 2" xfId="8204"/>
    <cellStyle name="Saída 3 2 4 4 2 2" xfId="12172"/>
    <cellStyle name="Saída 3 2 4 4 2 3" xfId="18394"/>
    <cellStyle name="Saída 3 2 4 4 2 4" xfId="21722"/>
    <cellStyle name="Saída 3 2 4 4 3" xfId="6496"/>
    <cellStyle name="Saída 3 2 4 4 3 2" xfId="17103"/>
    <cellStyle name="Saída 3 2 4 4 3 3" xfId="20014"/>
    <cellStyle name="Saída 3 2 4 4 4" xfId="8955"/>
    <cellStyle name="Saída 3 2 4 4 5" xfId="14346"/>
    <cellStyle name="Saída 3 2 4 4 6" xfId="17436"/>
    <cellStyle name="Saída 3 2 4 5" xfId="2788"/>
    <cellStyle name="Saída 3 2 4 5 2" xfId="8436"/>
    <cellStyle name="Saída 3 2 4 5 2 2" xfId="12404"/>
    <cellStyle name="Saída 3 2 4 5 2 3" xfId="18565"/>
    <cellStyle name="Saída 3 2 4 5 2 4" xfId="21954"/>
    <cellStyle name="Saída 3 2 4 5 3" xfId="6728"/>
    <cellStyle name="Saída 3 2 4 5 3 2" xfId="17274"/>
    <cellStyle name="Saída 3 2 4 5 3 3" xfId="20246"/>
    <cellStyle name="Saída 3 2 4 5 4" xfId="8943"/>
    <cellStyle name="Saída 3 2 4 5 5" xfId="14335"/>
    <cellStyle name="Saída 3 2 4 5 6" xfId="17859"/>
    <cellStyle name="Saída 3 2 4 6" xfId="6960"/>
    <cellStyle name="Saída 3 2 4 6 2" xfId="8668"/>
    <cellStyle name="Saída 3 2 4 6 2 2" xfId="12636"/>
    <cellStyle name="Saída 3 2 4 6 2 3" xfId="18736"/>
    <cellStyle name="Saída 3 2 4 6 2 4" xfId="22186"/>
    <cellStyle name="Saída 3 2 4 6 3" xfId="11094"/>
    <cellStyle name="Saída 3 2 4 6 4" xfId="17444"/>
    <cellStyle name="Saída 3 2 4 6 5" xfId="20478"/>
    <cellStyle name="Saída 3 2 4 7" xfId="5948"/>
    <cellStyle name="Saída 3 2 4 7 2" xfId="10689"/>
    <cellStyle name="Saída 3 2 4 7 3" xfId="16682"/>
    <cellStyle name="Saída 3 2 4 7 4" xfId="19466"/>
    <cellStyle name="Saída 3 2 4 8" xfId="7656"/>
    <cellStyle name="Saída 3 2 4 8 2" xfId="11677"/>
    <cellStyle name="Saída 3 2 4 8 3" xfId="17974"/>
    <cellStyle name="Saída 3 2 4 8 4" xfId="21174"/>
    <cellStyle name="Saída 3 2 4 9" xfId="5049"/>
    <cellStyle name="Saída 3 2 4 9 2" xfId="16001"/>
    <cellStyle name="Saída 3 2 4 9 3" xfId="12972"/>
    <cellStyle name="Saída 3 2 5" xfId="3111"/>
    <cellStyle name="Saída 3 2 5 2" xfId="3498"/>
    <cellStyle name="Saída 3 2 5 2 2" xfId="7414"/>
    <cellStyle name="Saída 3 2 5 2 2 2" xfId="17785"/>
    <cellStyle name="Saída 3 2 5 2 2 3" xfId="20932"/>
    <cellStyle name="Saída 3 2 5 2 3" xfId="9591"/>
    <cellStyle name="Saída 3 2 5 2 4" xfId="14851"/>
    <cellStyle name="Saída 3 2 5 2 5" xfId="15574"/>
    <cellStyle name="Saída 3 2 5 3" xfId="3881"/>
    <cellStyle name="Saída 3 2 5 3 2" xfId="15127"/>
    <cellStyle name="Saída 3 2 5 3 3" xfId="14133"/>
    <cellStyle name="Saída 3 2 5 4" xfId="4264"/>
    <cellStyle name="Saída 3 2 5 4 2" xfId="15402"/>
    <cellStyle name="Saída 3 2 5 4 3" xfId="13741"/>
    <cellStyle name="Saída 3 2 5 5" xfId="4646"/>
    <cellStyle name="Saída 3 2 5 5 2" xfId="15676"/>
    <cellStyle name="Saída 3 2 5 5 3" xfId="13359"/>
    <cellStyle name="Saída 3 2 5 6" xfId="5705"/>
    <cellStyle name="Saída 3 2 5 6 2" xfId="16494"/>
    <cellStyle name="Saída 3 2 5 6 3" xfId="19223"/>
    <cellStyle name="Saída 3 2 5 7" xfId="9242"/>
    <cellStyle name="Saída 3 2 5 8" xfId="14571"/>
    <cellStyle name="Saída 3 2 5 9" xfId="18075"/>
    <cellStyle name="Saída 3 2 6" xfId="3032"/>
    <cellStyle name="Saída 3 2 6 2" xfId="3419"/>
    <cellStyle name="Saída 3 2 6 2 2" xfId="7839"/>
    <cellStyle name="Saída 3 2 6 2 2 2" xfId="18099"/>
    <cellStyle name="Saída 3 2 6 2 2 3" xfId="21357"/>
    <cellStyle name="Saída 3 2 6 2 3" xfId="9534"/>
    <cellStyle name="Saída 3 2 6 2 4" xfId="14787"/>
    <cellStyle name="Saída 3 2 6 2 5" xfId="14459"/>
    <cellStyle name="Saída 3 2 6 3" xfId="3802"/>
    <cellStyle name="Saída 3 2 6 3 2" xfId="15063"/>
    <cellStyle name="Saída 3 2 6 3 3" xfId="17467"/>
    <cellStyle name="Saída 3 2 6 4" xfId="4185"/>
    <cellStyle name="Saída 3 2 6 4 2" xfId="15338"/>
    <cellStyle name="Saída 3 2 6 4 3" xfId="13820"/>
    <cellStyle name="Saída 3 2 6 5" xfId="4567"/>
    <cellStyle name="Saída 3 2 6 5 2" xfId="15612"/>
    <cellStyle name="Saída 3 2 6 5 3" xfId="13438"/>
    <cellStyle name="Saída 3 2 6 6" xfId="6131"/>
    <cellStyle name="Saída 3 2 6 6 2" xfId="16807"/>
    <cellStyle name="Saída 3 2 6 6 3" xfId="19649"/>
    <cellStyle name="Saída 3 2 6 7" xfId="9172"/>
    <cellStyle name="Saída 3 2 6 8" xfId="14507"/>
    <cellStyle name="Saída 3 2 6 9" xfId="17294"/>
    <cellStyle name="Saída 3 2 7" xfId="5301"/>
    <cellStyle name="Saída 3 2 7 2" xfId="5113"/>
    <cellStyle name="Saída 3 2 7 2 2" xfId="10356"/>
    <cellStyle name="Saída 3 2 7 2 3" xfId="16047"/>
    <cellStyle name="Saída 3 2 7 2 4" xfId="12933"/>
    <cellStyle name="Saída 3 2 7 3" xfId="10414"/>
    <cellStyle name="Saída 3 2 7 4" xfId="16175"/>
    <cellStyle name="Saída 3 2 7 5" xfId="18819"/>
    <cellStyle name="Saída 3 2 8" xfId="6150"/>
    <cellStyle name="Saída 3 2 8 2" xfId="7858"/>
    <cellStyle name="Saída 3 2 8 2 2" xfId="11856"/>
    <cellStyle name="Saída 3 2 8 2 3" xfId="18117"/>
    <cellStyle name="Saída 3 2 8 2 4" xfId="21376"/>
    <cellStyle name="Saída 3 2 8 3" xfId="10824"/>
    <cellStyle name="Saída 3 2 8 4" xfId="16825"/>
    <cellStyle name="Saída 3 2 8 5" xfId="19668"/>
    <cellStyle name="Saída 3 2 9" xfId="5305"/>
    <cellStyle name="Saída 3 2 9 2" xfId="5109"/>
    <cellStyle name="Saída 3 2 9 2 2" xfId="10352"/>
    <cellStyle name="Saída 3 2 9 2 3" xfId="16043"/>
    <cellStyle name="Saída 3 2 9 2 4" xfId="12801"/>
    <cellStyle name="Saída 3 2 9 3" xfId="10416"/>
    <cellStyle name="Saída 3 2 9 4" xfId="16179"/>
    <cellStyle name="Saída 3 2 9 5" xfId="18823"/>
    <cellStyle name="Saída 3 3" xfId="2692"/>
    <cellStyle name="Saída 3 3 10" xfId="5738"/>
    <cellStyle name="Saída 3 3 10 2" xfId="10520"/>
    <cellStyle name="Saída 3 3 10 3" xfId="16519"/>
    <cellStyle name="Saída 3 3 10 4" xfId="19256"/>
    <cellStyle name="Saída 3 3 11" xfId="7447"/>
    <cellStyle name="Saída 3 3 11 2" xfId="11507"/>
    <cellStyle name="Saída 3 3 11 3" xfId="17810"/>
    <cellStyle name="Saída 3 3 11 4" xfId="20965"/>
    <cellStyle name="Saída 3 3 12" xfId="4870"/>
    <cellStyle name="Saída 3 3 12 2" xfId="15845"/>
    <cellStyle name="Saída 3 3 12 3" xfId="13136"/>
    <cellStyle name="Saída 3 3 13" xfId="8847"/>
    <cellStyle name="Saída 3 3 14" xfId="14263"/>
    <cellStyle name="Saída 3 3 15" xfId="18584"/>
    <cellStyle name="Saída 3 3 2" xfId="2749"/>
    <cellStyle name="Saída 3 3 2 10" xfId="4935"/>
    <cellStyle name="Saída 3 3 2 10 2" xfId="15905"/>
    <cellStyle name="Saída 3 3 2 10 3" xfId="13084"/>
    <cellStyle name="Saída 3 3 2 11" xfId="8904"/>
    <cellStyle name="Saída 3 3 2 12" xfId="14306"/>
    <cellStyle name="Saída 3 3 2 2" xfId="3239"/>
    <cellStyle name="Saída 3 3 2 2 10" xfId="9369"/>
    <cellStyle name="Saída 3 3 2 2 11" xfId="14671"/>
    <cellStyle name="Saída 3 3 2 2 12" xfId="15744"/>
    <cellStyle name="Saída 3 3 2 2 2" xfId="3626"/>
    <cellStyle name="Saída 3 3 2 2 2 2" xfId="7987"/>
    <cellStyle name="Saída 3 3 2 2 2 2 2" xfId="11963"/>
    <cellStyle name="Saída 3 3 2 2 2 2 3" xfId="18210"/>
    <cellStyle name="Saída 3 3 2 2 2 2 4" xfId="21505"/>
    <cellStyle name="Saída 3 3 2 2 2 3" xfId="6279"/>
    <cellStyle name="Saída 3 3 2 2 2 3 2" xfId="16919"/>
    <cellStyle name="Saída 3 3 2 2 2 3 3" xfId="19797"/>
    <cellStyle name="Saída 3 3 2 2 2 4" xfId="9718"/>
    <cellStyle name="Saída 3 3 2 2 2 5" xfId="14951"/>
    <cellStyle name="Saída 3 3 2 2 2 6" xfId="17991"/>
    <cellStyle name="Saída 3 3 2 2 3" xfId="4009"/>
    <cellStyle name="Saída 3 3 2 2 3 2" xfId="7809"/>
    <cellStyle name="Saída 3 3 2 2 3 2 2" xfId="11821"/>
    <cellStyle name="Saída 3 3 2 2 3 2 3" xfId="18074"/>
    <cellStyle name="Saída 3 3 2 2 3 2 4" xfId="21327"/>
    <cellStyle name="Saída 3 3 2 2 3 3" xfId="6101"/>
    <cellStyle name="Saída 3 3 2 2 3 3 2" xfId="16782"/>
    <cellStyle name="Saída 3 3 2 2 3 3 3" xfId="19619"/>
    <cellStyle name="Saída 3 3 2 2 3 4" xfId="9928"/>
    <cellStyle name="Saída 3 3 2 2 3 5" xfId="15226"/>
    <cellStyle name="Saída 3 3 2 2 3 6" xfId="13982"/>
    <cellStyle name="Saída 3 3 2 2 4" xfId="4392"/>
    <cellStyle name="Saída 3 3 2 2 4 2" xfId="8294"/>
    <cellStyle name="Saída 3 3 2 2 4 2 2" xfId="12262"/>
    <cellStyle name="Saída 3 3 2 2 4 2 3" xfId="18444"/>
    <cellStyle name="Saída 3 3 2 2 4 2 4" xfId="21812"/>
    <cellStyle name="Saída 3 3 2 2 4 3" xfId="6586"/>
    <cellStyle name="Saída 3 3 2 2 4 3 2" xfId="17153"/>
    <cellStyle name="Saída 3 3 2 2 4 3 3" xfId="20104"/>
    <cellStyle name="Saída 3 3 2 2 4 4" xfId="10106"/>
    <cellStyle name="Saída 3 3 2 2 4 5" xfId="15502"/>
    <cellStyle name="Saída 3 3 2 2 4 6" xfId="13613"/>
    <cellStyle name="Saída 3 3 2 2 5" xfId="4774"/>
    <cellStyle name="Saída 3 3 2 2 5 2" xfId="8526"/>
    <cellStyle name="Saída 3 3 2 2 5 2 2" xfId="12494"/>
    <cellStyle name="Saída 3 3 2 2 5 2 3" xfId="18615"/>
    <cellStyle name="Saída 3 3 2 2 5 2 4" xfId="22044"/>
    <cellStyle name="Saída 3 3 2 2 5 3" xfId="6818"/>
    <cellStyle name="Saída 3 3 2 2 5 3 2" xfId="17323"/>
    <cellStyle name="Saída 3 3 2 2 5 3 3" xfId="20336"/>
    <cellStyle name="Saída 3 3 2 2 5 4" xfId="10283"/>
    <cellStyle name="Saída 3 3 2 2 5 5" xfId="15774"/>
    <cellStyle name="Saída 3 3 2 2 5 6" xfId="13231"/>
    <cellStyle name="Saída 3 3 2 2 6" xfId="7050"/>
    <cellStyle name="Saída 3 3 2 2 6 2" xfId="8758"/>
    <cellStyle name="Saída 3 3 2 2 6 2 2" xfId="12726"/>
    <cellStyle name="Saída 3 3 2 2 6 2 3" xfId="18787"/>
    <cellStyle name="Saída 3 3 2 2 6 2 4" xfId="22276"/>
    <cellStyle name="Saída 3 3 2 2 6 3" xfId="11184"/>
    <cellStyle name="Saída 3 3 2 2 6 4" xfId="17494"/>
    <cellStyle name="Saída 3 3 2 2 6 5" xfId="20568"/>
    <cellStyle name="Saída 3 3 2 2 7" xfId="6038"/>
    <cellStyle name="Saída 3 3 2 2 7 2" xfId="10779"/>
    <cellStyle name="Saída 3 3 2 2 7 3" xfId="16733"/>
    <cellStyle name="Saída 3 3 2 2 7 4" xfId="19556"/>
    <cellStyle name="Saída 3 3 2 2 8" xfId="7746"/>
    <cellStyle name="Saída 3 3 2 2 8 2" xfId="11767"/>
    <cellStyle name="Saída 3 3 2 2 8 3" xfId="18025"/>
    <cellStyle name="Saída 3 3 2 2 8 4" xfId="21264"/>
    <cellStyle name="Saída 3 3 2 2 9" xfId="5232"/>
    <cellStyle name="Saída 3 3 2 2 9 2" xfId="16121"/>
    <cellStyle name="Saída 3 3 2 2 9 3" xfId="12862"/>
    <cellStyle name="Saída 3 3 2 3" xfId="3296"/>
    <cellStyle name="Saída 3 3 2 3 2" xfId="3683"/>
    <cellStyle name="Saída 3 3 2 3 2 2" xfId="7308"/>
    <cellStyle name="Saída 3 3 2 3 2 2 2" xfId="17701"/>
    <cellStyle name="Saída 3 3 2 3 2 2 3" xfId="20826"/>
    <cellStyle name="Saída 3 3 2 3 2 3" xfId="9760"/>
    <cellStyle name="Saída 3 3 2 3 2 4" xfId="14993"/>
    <cellStyle name="Saída 3 3 2 3 2 5" xfId="18125"/>
    <cellStyle name="Saída 3 3 2 3 3" xfId="4066"/>
    <cellStyle name="Saída 3 3 2 3 3 2" xfId="15268"/>
    <cellStyle name="Saída 3 3 2 3 3 3" xfId="13925"/>
    <cellStyle name="Saída 3 3 2 3 4" xfId="4449"/>
    <cellStyle name="Saída 3 3 2 3 4 2" xfId="15543"/>
    <cellStyle name="Saída 3 3 2 3 4 3" xfId="13556"/>
    <cellStyle name="Saída 3 3 2 3 5" xfId="4831"/>
    <cellStyle name="Saída 3 3 2 3 5 2" xfId="15815"/>
    <cellStyle name="Saída 3 3 2 3 5 3" xfId="13175"/>
    <cellStyle name="Saída 3 3 2 3 6" xfId="5599"/>
    <cellStyle name="Saída 3 3 2 3 6 2" xfId="16410"/>
    <cellStyle name="Saída 3 3 2 3 6 3" xfId="19117"/>
    <cellStyle name="Saída 3 3 2 3 7" xfId="9426"/>
    <cellStyle name="Saída 3 3 2 3 8" xfId="14713"/>
    <cellStyle name="Saída 3 3 2 3 9" xfId="15556"/>
    <cellStyle name="Saída 3 3 2 4" xfId="2914"/>
    <cellStyle name="Saída 3 3 2 4 2" xfId="7299"/>
    <cellStyle name="Saída 3 3 2 4 2 2" xfId="11404"/>
    <cellStyle name="Saída 3 3 2 4 2 3" xfId="17693"/>
    <cellStyle name="Saída 3 3 2 4 2 4" xfId="20817"/>
    <cellStyle name="Saída 3 3 2 4 3" xfId="5590"/>
    <cellStyle name="Saída 3 3 2 4 3 2" xfId="16402"/>
    <cellStyle name="Saída 3 3 2 4 3 3" xfId="19108"/>
    <cellStyle name="Saída 3 3 2 4 4" xfId="9066"/>
    <cellStyle name="Saída 3 3 2 4 5" xfId="14438"/>
    <cellStyle name="Saída 3 3 2 4 6" xfId="15621"/>
    <cellStyle name="Saída 3 3 2 5" xfId="6393"/>
    <cellStyle name="Saída 3 3 2 5 2" xfId="8101"/>
    <cellStyle name="Saída 3 3 2 5 2 2" xfId="12069"/>
    <cellStyle name="Saída 3 3 2 5 2 3" xfId="18307"/>
    <cellStyle name="Saída 3 3 2 5 2 4" xfId="21619"/>
    <cellStyle name="Saída 3 3 2 5 3" xfId="10911"/>
    <cellStyle name="Saída 3 3 2 5 4" xfId="17016"/>
    <cellStyle name="Saída 3 3 2 5 5" xfId="19911"/>
    <cellStyle name="Saída 3 3 2 6" xfId="6625"/>
    <cellStyle name="Saída 3 3 2 6 2" xfId="8333"/>
    <cellStyle name="Saída 3 3 2 6 2 2" xfId="12301"/>
    <cellStyle name="Saída 3 3 2 6 2 3" xfId="18478"/>
    <cellStyle name="Saída 3 3 2 6 2 4" xfId="21851"/>
    <cellStyle name="Saída 3 3 2 6 3" xfId="10951"/>
    <cellStyle name="Saída 3 3 2 6 4" xfId="17187"/>
    <cellStyle name="Saída 3 3 2 6 5" xfId="20143"/>
    <cellStyle name="Saída 3 3 2 7" xfId="6857"/>
    <cellStyle name="Saída 3 3 2 7 2" xfId="8565"/>
    <cellStyle name="Saída 3 3 2 7 2 2" xfId="12533"/>
    <cellStyle name="Saída 3 3 2 7 2 3" xfId="18649"/>
    <cellStyle name="Saída 3 3 2 7 2 4" xfId="22083"/>
    <cellStyle name="Saída 3 3 2 7 3" xfId="10991"/>
    <cellStyle name="Saída 3 3 2 7 4" xfId="17357"/>
    <cellStyle name="Saída 3 3 2 7 5" xfId="20375"/>
    <cellStyle name="Saída 3 3 2 8" xfId="5828"/>
    <cellStyle name="Saída 3 3 2 8 2" xfId="10586"/>
    <cellStyle name="Saída 3 3 2 8 3" xfId="16588"/>
    <cellStyle name="Saída 3 3 2 8 4" xfId="19346"/>
    <cellStyle name="Saída 3 3 2 9" xfId="7536"/>
    <cellStyle name="Saída 3 3 2 9 2" xfId="11572"/>
    <cellStyle name="Saída 3 3 2 9 3" xfId="17880"/>
    <cellStyle name="Saída 3 3 2 9 4" xfId="21054"/>
    <cellStyle name="Saída 3 3 3" xfId="2659"/>
    <cellStyle name="Saída 3 3 3 10" xfId="4876"/>
    <cellStyle name="Saída 3 3 3 10 2" xfId="15851"/>
    <cellStyle name="Saída 3 3 3 10 3" xfId="13130"/>
    <cellStyle name="Saída 3 3 3 11" xfId="8816"/>
    <cellStyle name="Saída 3 3 3 12" xfId="14236"/>
    <cellStyle name="Saída 3 3 3 2" xfId="3151"/>
    <cellStyle name="Saída 3 3 3 2 10" xfId="9281"/>
    <cellStyle name="Saída 3 3 3 2 11" xfId="14604"/>
    <cellStyle name="Saída 3 3 3 2 12" xfId="17145"/>
    <cellStyle name="Saída 3 3 3 2 2" xfId="3538"/>
    <cellStyle name="Saída 3 3 3 2 2 2" xfId="7283"/>
    <cellStyle name="Saída 3 3 3 2 2 2 2" xfId="11388"/>
    <cellStyle name="Saída 3 3 3 2 2 2 3" xfId="17681"/>
    <cellStyle name="Saída 3 3 3 2 2 2 4" xfId="20801"/>
    <cellStyle name="Saída 3 3 3 2 2 3" xfId="5574"/>
    <cellStyle name="Saída 3 3 3 2 2 3 2" xfId="16390"/>
    <cellStyle name="Saída 3 3 3 2 2 3 3" xfId="19092"/>
    <cellStyle name="Saída 3 3 3 2 2 4" xfId="9630"/>
    <cellStyle name="Saída 3 3 3 2 2 5" xfId="14884"/>
    <cellStyle name="Saída 3 3 3 2 2 6" xfId="17977"/>
    <cellStyle name="Saída 3 3 3 2 3" xfId="3921"/>
    <cellStyle name="Saída 3 3 3 2 3 2" xfId="5089"/>
    <cellStyle name="Saída 3 3 3 2 3 2 2" xfId="10338"/>
    <cellStyle name="Saída 3 3 3 2 3 2 3" xfId="16026"/>
    <cellStyle name="Saída 3 3 3 2 3 2 4" xfId="12946"/>
    <cellStyle name="Saída 3 3 3 2 3 3" xfId="5328"/>
    <cellStyle name="Saída 3 3 3 2 3 3 2" xfId="16198"/>
    <cellStyle name="Saída 3 3 3 2 3 3 3" xfId="18846"/>
    <cellStyle name="Saída 3 3 3 2 3 4" xfId="9844"/>
    <cellStyle name="Saída 3 3 3 2 3 5" xfId="15160"/>
    <cellStyle name="Saída 3 3 3 2 3 6" xfId="14070"/>
    <cellStyle name="Saída 3 3 3 2 4" xfId="4304"/>
    <cellStyle name="Saída 3 3 3 2 4 2" xfId="8189"/>
    <cellStyle name="Saída 3 3 3 2 4 2 2" xfId="12157"/>
    <cellStyle name="Saída 3 3 3 2 4 2 3" xfId="18382"/>
    <cellStyle name="Saída 3 3 3 2 4 2 4" xfId="21707"/>
    <cellStyle name="Saída 3 3 3 2 4 3" xfId="6481"/>
    <cellStyle name="Saída 3 3 3 2 4 3 2" xfId="17091"/>
    <cellStyle name="Saída 3 3 3 2 4 3 3" xfId="19999"/>
    <cellStyle name="Saída 3 3 3 2 4 4" xfId="10022"/>
    <cellStyle name="Saída 3 3 3 2 4 5" xfId="15435"/>
    <cellStyle name="Saída 3 3 3 2 4 6" xfId="13701"/>
    <cellStyle name="Saída 3 3 3 2 5" xfId="4686"/>
    <cellStyle name="Saída 3 3 3 2 5 2" xfId="8421"/>
    <cellStyle name="Saída 3 3 3 2 5 2 2" xfId="12389"/>
    <cellStyle name="Saída 3 3 3 2 5 2 3" xfId="18553"/>
    <cellStyle name="Saída 3 3 3 2 5 2 4" xfId="21939"/>
    <cellStyle name="Saída 3 3 3 2 5 3" xfId="6713"/>
    <cellStyle name="Saída 3 3 3 2 5 3 2" xfId="17262"/>
    <cellStyle name="Saída 3 3 3 2 5 3 3" xfId="20231"/>
    <cellStyle name="Saída 3 3 3 2 5 4" xfId="10199"/>
    <cellStyle name="Saída 3 3 3 2 5 5" xfId="15709"/>
    <cellStyle name="Saída 3 3 3 2 5 6" xfId="13319"/>
    <cellStyle name="Saída 3 3 3 2 6" xfId="6945"/>
    <cellStyle name="Saída 3 3 3 2 6 2" xfId="8653"/>
    <cellStyle name="Saída 3 3 3 2 6 2 2" xfId="12621"/>
    <cellStyle name="Saída 3 3 3 2 6 2 3" xfId="18724"/>
    <cellStyle name="Saída 3 3 3 2 6 2 4" xfId="22171"/>
    <cellStyle name="Saída 3 3 3 2 6 3" xfId="11079"/>
    <cellStyle name="Saída 3 3 3 2 6 4" xfId="17432"/>
    <cellStyle name="Saída 3 3 3 2 6 5" xfId="20463"/>
    <cellStyle name="Saída 3 3 3 2 7" xfId="5933"/>
    <cellStyle name="Saída 3 3 3 2 7 2" xfId="10674"/>
    <cellStyle name="Saída 3 3 3 2 7 3" xfId="16670"/>
    <cellStyle name="Saída 3 3 3 2 7 4" xfId="19451"/>
    <cellStyle name="Saída 3 3 3 2 8" xfId="7641"/>
    <cellStyle name="Saída 3 3 3 2 8 2" xfId="11662"/>
    <cellStyle name="Saída 3 3 3 2 8 3" xfId="17962"/>
    <cellStyle name="Saída 3 3 3 2 8 4" xfId="21159"/>
    <cellStyle name="Saída 3 3 3 2 9" xfId="5029"/>
    <cellStyle name="Saída 3 3 3 2 9 2" xfId="15985"/>
    <cellStyle name="Saída 3 3 3 2 9 3" xfId="12990"/>
    <cellStyle name="Saída 3 3 3 3" xfId="3069"/>
    <cellStyle name="Saída 3 3 3 3 2" xfId="3456"/>
    <cellStyle name="Saída 3 3 3 3 2 2" xfId="7238"/>
    <cellStyle name="Saída 3 3 3 3 2 2 2" xfId="17641"/>
    <cellStyle name="Saída 3 3 3 3 2 2 3" xfId="20756"/>
    <cellStyle name="Saída 3 3 3 3 2 3" xfId="9561"/>
    <cellStyle name="Saída 3 3 3 3 2 4" xfId="14817"/>
    <cellStyle name="Saída 3 3 3 3 2 5" xfId="15285"/>
    <cellStyle name="Saída 3 3 3 3 3" xfId="3839"/>
    <cellStyle name="Saída 3 3 3 3 3 2" xfId="15093"/>
    <cellStyle name="Saída 3 3 3 3 3 3" xfId="14186"/>
    <cellStyle name="Saída 3 3 3 3 4" xfId="4222"/>
    <cellStyle name="Saída 3 3 3 3 4 2" xfId="15368"/>
    <cellStyle name="Saída 3 3 3 3 4 3" xfId="13783"/>
    <cellStyle name="Saída 3 3 3 3 5" xfId="4604"/>
    <cellStyle name="Saída 3 3 3 3 5 2" xfId="15642"/>
    <cellStyle name="Saída 3 3 3 3 5 3" xfId="13401"/>
    <cellStyle name="Saída 3 3 3 3 6" xfId="5529"/>
    <cellStyle name="Saída 3 3 3 3 6 2" xfId="16350"/>
    <cellStyle name="Saída 3 3 3 3 6 3" xfId="19047"/>
    <cellStyle name="Saída 3 3 3 3 7" xfId="9209"/>
    <cellStyle name="Saída 3 3 3 3 8" xfId="14537"/>
    <cellStyle name="Saída 3 3 3 3 9" xfId="15006"/>
    <cellStyle name="Saída 3 3 3 4" xfId="2859"/>
    <cellStyle name="Saída 3 3 3 4 2" xfId="7790"/>
    <cellStyle name="Saída 3 3 3 4 2 2" xfId="11806"/>
    <cellStyle name="Saída 3 3 3 4 2 3" xfId="18058"/>
    <cellStyle name="Saída 3 3 3 4 2 4" xfId="21308"/>
    <cellStyle name="Saída 3 3 3 4 3" xfId="6082"/>
    <cellStyle name="Saída 3 3 3 4 3 2" xfId="16766"/>
    <cellStyle name="Saída 3 3 3 4 3 3" xfId="19600"/>
    <cellStyle name="Saída 3 3 3 4 4" xfId="9012"/>
    <cellStyle name="Saída 3 3 3 4 5" xfId="14397"/>
    <cellStyle name="Saída 3 3 3 4 6" xfId="16093"/>
    <cellStyle name="Saída 3 3 3 5" xfId="5628"/>
    <cellStyle name="Saída 3 3 3 5 2" xfId="7337"/>
    <cellStyle name="Saída 3 3 3 5 2 2" xfId="11424"/>
    <cellStyle name="Saída 3 3 3 5 2 3" xfId="17726"/>
    <cellStyle name="Saída 3 3 3 5 2 4" xfId="20855"/>
    <cellStyle name="Saída 3 3 3 5 3" xfId="10502"/>
    <cellStyle name="Saída 3 3 3 5 4" xfId="16435"/>
    <cellStyle name="Saída 3 3 3 5 5" xfId="19146"/>
    <cellStyle name="Saída 3 3 3 6" xfId="6207"/>
    <cellStyle name="Saída 3 3 3 6 2" xfId="7915"/>
    <cellStyle name="Saída 3 3 3 6 2 2" xfId="11893"/>
    <cellStyle name="Saída 3 3 3 6 2 3" xfId="18167"/>
    <cellStyle name="Saída 3 3 3 6 2 4" xfId="21433"/>
    <cellStyle name="Saída 3 3 3 6 3" xfId="10847"/>
    <cellStyle name="Saída 3 3 3 6 4" xfId="16875"/>
    <cellStyle name="Saída 3 3 3 6 5" xfId="19725"/>
    <cellStyle name="Saída 3 3 3 7" xfId="6320"/>
    <cellStyle name="Saída 3 3 3 7 2" xfId="8028"/>
    <cellStyle name="Saída 3 3 3 7 2 2" xfId="12003"/>
    <cellStyle name="Saída 3 3 3 7 2 3" xfId="18244"/>
    <cellStyle name="Saída 3 3 3 7 2 4" xfId="21546"/>
    <cellStyle name="Saída 3 3 3 7 3" xfId="10862"/>
    <cellStyle name="Saída 3 3 3 7 4" xfId="16953"/>
    <cellStyle name="Saída 3 3 3 7 5" xfId="19838"/>
    <cellStyle name="Saída 3 3 3 8" xfId="5744"/>
    <cellStyle name="Saída 3 3 3 8 2" xfId="10526"/>
    <cellStyle name="Saída 3 3 3 8 3" xfId="16525"/>
    <cellStyle name="Saída 3 3 3 8 4" xfId="19262"/>
    <cellStyle name="Saída 3 3 3 9" xfId="7453"/>
    <cellStyle name="Saída 3 3 3 9 2" xfId="11513"/>
    <cellStyle name="Saída 3 3 3 9 3" xfId="17816"/>
    <cellStyle name="Saída 3 3 3 9 4" xfId="20971"/>
    <cellStyle name="Saída 3 3 4" xfId="3182"/>
    <cellStyle name="Saída 3 3 4 10" xfId="9312"/>
    <cellStyle name="Saída 3 3 4 11" xfId="14628"/>
    <cellStyle name="Saída 3 3 4 12" xfId="14419"/>
    <cellStyle name="Saída 3 3 4 2" xfId="3569"/>
    <cellStyle name="Saída 3 3 4 2 2" xfId="7316"/>
    <cellStyle name="Saída 3 3 4 2 2 2" xfId="11406"/>
    <cellStyle name="Saída 3 3 4 2 2 3" xfId="17709"/>
    <cellStyle name="Saída 3 3 4 2 2 4" xfId="20834"/>
    <cellStyle name="Saída 3 3 4 2 3" xfId="5607"/>
    <cellStyle name="Saída 3 3 4 2 3 2" xfId="16418"/>
    <cellStyle name="Saída 3 3 4 2 3 3" xfId="19125"/>
    <cellStyle name="Saída 3 3 4 2 4" xfId="9661"/>
    <cellStyle name="Saída 3 3 4 2 5" xfId="14908"/>
    <cellStyle name="Saída 3 3 4 2 6" xfId="18539"/>
    <cellStyle name="Saída 3 3 4 3" xfId="3952"/>
    <cellStyle name="Saída 3 3 4 3 2" xfId="8008"/>
    <cellStyle name="Saída 3 3 4 3 2 2" xfId="11984"/>
    <cellStyle name="Saída 3 3 4 3 2 3" xfId="18225"/>
    <cellStyle name="Saída 3 3 4 3 2 4" xfId="21526"/>
    <cellStyle name="Saída 3 3 4 3 3" xfId="6300"/>
    <cellStyle name="Saída 3 3 4 3 3 2" xfId="16934"/>
    <cellStyle name="Saída 3 3 4 3 3 3" xfId="19818"/>
    <cellStyle name="Saída 3 3 4 3 4" xfId="9875"/>
    <cellStyle name="Saída 3 3 4 3 5" xfId="15184"/>
    <cellStyle name="Saída 3 3 4 3 6" xfId="14039"/>
    <cellStyle name="Saída 3 3 4 4" xfId="4335"/>
    <cellStyle name="Saída 3 3 4 4 2" xfId="8158"/>
    <cellStyle name="Saída 3 3 4 4 2 2" xfId="12126"/>
    <cellStyle name="Saída 3 3 4 4 2 3" xfId="18358"/>
    <cellStyle name="Saída 3 3 4 4 2 4" xfId="21676"/>
    <cellStyle name="Saída 3 3 4 4 3" xfId="6450"/>
    <cellStyle name="Saída 3 3 4 4 3 2" xfId="17067"/>
    <cellStyle name="Saída 3 3 4 4 3 3" xfId="19968"/>
    <cellStyle name="Saída 3 3 4 4 4" xfId="10053"/>
    <cellStyle name="Saída 3 3 4 4 5" xfId="15459"/>
    <cellStyle name="Saída 3 3 4 4 6" xfId="13670"/>
    <cellStyle name="Saída 3 3 4 5" xfId="4717"/>
    <cellStyle name="Saída 3 3 4 5 2" xfId="8390"/>
    <cellStyle name="Saída 3 3 4 5 2 2" xfId="12358"/>
    <cellStyle name="Saída 3 3 4 5 2 3" xfId="18529"/>
    <cellStyle name="Saída 3 3 4 5 2 4" xfId="21908"/>
    <cellStyle name="Saída 3 3 4 5 3" xfId="6682"/>
    <cellStyle name="Saída 3 3 4 5 3 2" xfId="17238"/>
    <cellStyle name="Saída 3 3 4 5 3 3" xfId="20200"/>
    <cellStyle name="Saída 3 3 4 5 4" xfId="10230"/>
    <cellStyle name="Saída 3 3 4 5 5" xfId="15733"/>
    <cellStyle name="Saída 3 3 4 5 6" xfId="13288"/>
    <cellStyle name="Saída 3 3 4 6" xfId="6914"/>
    <cellStyle name="Saída 3 3 4 6 2" xfId="8622"/>
    <cellStyle name="Saída 3 3 4 6 2 2" xfId="12590"/>
    <cellStyle name="Saída 3 3 4 6 2 3" xfId="18700"/>
    <cellStyle name="Saída 3 3 4 6 2 4" xfId="22140"/>
    <cellStyle name="Saída 3 3 4 6 3" xfId="11048"/>
    <cellStyle name="Saída 3 3 4 6 4" xfId="17408"/>
    <cellStyle name="Saída 3 3 4 6 5" xfId="20432"/>
    <cellStyle name="Saída 3 3 4 7" xfId="5902"/>
    <cellStyle name="Saída 3 3 4 7 2" xfId="10643"/>
    <cellStyle name="Saída 3 3 4 7 3" xfId="16646"/>
    <cellStyle name="Saída 3 3 4 7 4" xfId="19420"/>
    <cellStyle name="Saída 3 3 4 8" xfId="7610"/>
    <cellStyle name="Saída 3 3 4 8 2" xfId="11631"/>
    <cellStyle name="Saída 3 3 4 8 3" xfId="17938"/>
    <cellStyle name="Saída 3 3 4 8 4" xfId="21128"/>
    <cellStyle name="Saída 3 3 4 9" xfId="4997"/>
    <cellStyle name="Saída 3 3 4 9 2" xfId="15961"/>
    <cellStyle name="Saída 3 3 4 9 3" xfId="13022"/>
    <cellStyle name="Saída 3 3 5" xfId="3044"/>
    <cellStyle name="Saída 3 3 5 2" xfId="3431"/>
    <cellStyle name="Saída 3 3 5 2 2" xfId="7232"/>
    <cellStyle name="Saída 3 3 5 2 2 2" xfId="17635"/>
    <cellStyle name="Saída 3 3 5 2 2 3" xfId="20750"/>
    <cellStyle name="Saída 3 3 5 2 3" xfId="9543"/>
    <cellStyle name="Saída 3 3 5 2 4" xfId="14798"/>
    <cellStyle name="Saída 3 3 5 2 5" xfId="18678"/>
    <cellStyle name="Saída 3 3 5 3" xfId="3814"/>
    <cellStyle name="Saída 3 3 5 3 2" xfId="15074"/>
    <cellStyle name="Saída 3 3 5 3 3" xfId="14751"/>
    <cellStyle name="Saída 3 3 5 4" xfId="4197"/>
    <cellStyle name="Saída 3 3 5 4 2" xfId="15349"/>
    <cellStyle name="Saída 3 3 5 4 3" xfId="13808"/>
    <cellStyle name="Saída 3 3 5 5" xfId="4579"/>
    <cellStyle name="Saída 3 3 5 5 2" xfId="15623"/>
    <cellStyle name="Saída 3 3 5 5 3" xfId="13426"/>
    <cellStyle name="Saída 3 3 5 6" xfId="5523"/>
    <cellStyle name="Saída 3 3 5 6 2" xfId="16344"/>
    <cellStyle name="Saída 3 3 5 6 3" xfId="19041"/>
    <cellStyle name="Saída 3 3 5 7" xfId="9184"/>
    <cellStyle name="Saída 3 3 5 8" xfId="14518"/>
    <cellStyle name="Saída 3 3 5 9" xfId="14468"/>
    <cellStyle name="Saída 3 3 6" xfId="6167"/>
    <cellStyle name="Saída 3 3 6 2" xfId="7875"/>
    <cellStyle name="Saída 3 3 6 2 2" xfId="11866"/>
    <cellStyle name="Saída 3 3 6 2 3" xfId="18132"/>
    <cellStyle name="Saída 3 3 6 2 4" xfId="21393"/>
    <cellStyle name="Saída 3 3 6 3" xfId="10830"/>
    <cellStyle name="Saída 3 3 6 4" xfId="16840"/>
    <cellStyle name="Saída 3 3 6 5" xfId="19685"/>
    <cellStyle name="Saída 3 3 7" xfId="5513"/>
    <cellStyle name="Saída 3 3 7 2" xfId="7222"/>
    <cellStyle name="Saída 3 3 7 2 2" xfId="11347"/>
    <cellStyle name="Saída 3 3 7 2 3" xfId="17625"/>
    <cellStyle name="Saída 3 3 7 2 4" xfId="20740"/>
    <cellStyle name="Saída 3 3 7 3" xfId="10487"/>
    <cellStyle name="Saída 3 3 7 4" xfId="16334"/>
    <cellStyle name="Saída 3 3 7 5" xfId="19031"/>
    <cellStyle name="Saída 3 3 8" xfId="6174"/>
    <cellStyle name="Saída 3 3 8 2" xfId="7882"/>
    <cellStyle name="Saída 3 3 8 2 2" xfId="11873"/>
    <cellStyle name="Saída 3 3 8 2 3" xfId="18138"/>
    <cellStyle name="Saída 3 3 8 2 4" xfId="21400"/>
    <cellStyle name="Saída 3 3 8 3" xfId="10833"/>
    <cellStyle name="Saída 3 3 8 4" xfId="16846"/>
    <cellStyle name="Saída 3 3 8 5" xfId="19692"/>
    <cellStyle name="Saída 3 3 9" xfId="5516"/>
    <cellStyle name="Saída 3 3 9 2" xfId="7225"/>
    <cellStyle name="Saída 3 3 9 2 2" xfId="11350"/>
    <cellStyle name="Saída 3 3 9 2 3" xfId="17628"/>
    <cellStyle name="Saída 3 3 9 2 4" xfId="20743"/>
    <cellStyle name="Saída 3 3 9 3" xfId="10490"/>
    <cellStyle name="Saída 3 3 9 4" xfId="16337"/>
    <cellStyle name="Saída 3 3 9 5" xfId="19034"/>
    <cellStyle name="Saída 3 4" xfId="3011"/>
    <cellStyle name="Saída 3 4 2" xfId="3398"/>
    <cellStyle name="Saída 3 4 2 2" xfId="7219"/>
    <cellStyle name="Saída 3 4 2 2 2" xfId="17622"/>
    <cellStyle name="Saída 3 4 2 2 3" xfId="20737"/>
    <cellStyle name="Saída 3 4 2 3" xfId="9518"/>
    <cellStyle name="Saída 3 4 2 4" xfId="14772"/>
    <cellStyle name="Saída 3 4 2 5" xfId="16379"/>
    <cellStyle name="Saída 3 4 3" xfId="3781"/>
    <cellStyle name="Saída 3 4 3 2" xfId="15048"/>
    <cellStyle name="Saída 3 4 3 3" xfId="18034"/>
    <cellStyle name="Saída 3 4 4" xfId="4164"/>
    <cellStyle name="Saída 3 4 4 2" xfId="15323"/>
    <cellStyle name="Saída 3 4 4 3" xfId="13841"/>
    <cellStyle name="Saída 3 4 5" xfId="4546"/>
    <cellStyle name="Saída 3 4 5 2" xfId="15597"/>
    <cellStyle name="Saída 3 4 5 3" xfId="13459"/>
    <cellStyle name="Saída 3 4 6" xfId="5510"/>
    <cellStyle name="Saída 3 4 6 2" xfId="16331"/>
    <cellStyle name="Saída 3 4 6 3" xfId="19028"/>
    <cellStyle name="Saída 3 4 7" xfId="9154"/>
    <cellStyle name="Saída 3 4 8" xfId="14492"/>
    <cellStyle name="Saída 3 4 9" xfId="16737"/>
    <cellStyle name="Saída 3 5" xfId="3084"/>
    <cellStyle name="Saída 3 5 2" xfId="3471"/>
    <cellStyle name="Saída 3 5 2 2" xfId="8077"/>
    <cellStyle name="Saída 3 5 2 2 2" xfId="18283"/>
    <cellStyle name="Saída 3 5 2 2 3" xfId="21595"/>
    <cellStyle name="Saída 3 5 2 3" xfId="9571"/>
    <cellStyle name="Saída 3 5 2 4" xfId="14828"/>
    <cellStyle name="Saída 3 5 2 5" xfId="14998"/>
    <cellStyle name="Saída 3 5 3" xfId="3854"/>
    <cellStyle name="Saída 3 5 3 2" xfId="15104"/>
    <cellStyle name="Saída 3 5 3 3" xfId="14211"/>
    <cellStyle name="Saída 3 5 4" xfId="4237"/>
    <cellStyle name="Saída 3 5 4 2" xfId="15379"/>
    <cellStyle name="Saída 3 5 4 3" xfId="13768"/>
    <cellStyle name="Saída 3 5 5" xfId="4619"/>
    <cellStyle name="Saída 3 5 5 2" xfId="15653"/>
    <cellStyle name="Saída 3 5 5 3" xfId="13386"/>
    <cellStyle name="Saída 3 5 6" xfId="6369"/>
    <cellStyle name="Saída 3 5 6 2" xfId="16992"/>
    <cellStyle name="Saída 3 5 6 3" xfId="19887"/>
    <cellStyle name="Saída 3 5 7" xfId="9222"/>
    <cellStyle name="Saída 3 5 8" xfId="14548"/>
    <cellStyle name="Saída 3 5 9" xfId="16237"/>
    <cellStyle name="Saída 3 6" xfId="5332"/>
    <cellStyle name="Saída 3 6 2" xfId="5085"/>
    <cellStyle name="Saída 3 6 2 2" xfId="10336"/>
    <cellStyle name="Saída 3 6 2 3" xfId="16023"/>
    <cellStyle name="Saída 3 6 2 4" xfId="12950"/>
    <cellStyle name="Saída 3 6 3" xfId="10425"/>
    <cellStyle name="Saída 3 6 4" xfId="16201"/>
    <cellStyle name="Saída 3 6 5" xfId="18850"/>
    <cellStyle name="Saída 3 7" xfId="22384"/>
    <cellStyle name="Saída 3 8" xfId="2072"/>
    <cellStyle name="Sep. milhar [0]" xfId="32208"/>
    <cellStyle name="Separador de m" xfId="32209"/>
    <cellStyle name="Separador de milhares" xfId="1" builtinId="3" customBuiltin="1"/>
    <cellStyle name="Separador de milhares 10" xfId="1727"/>
    <cellStyle name="Separador de milhares 10 2" xfId="1728"/>
    <cellStyle name="Separador de milhares 10 2 2" xfId="1729"/>
    <cellStyle name="Separador de milhares 10 2 2 10" xfId="26330"/>
    <cellStyle name="Separador de milhares 10 2 2 2" xfId="22463"/>
    <cellStyle name="Separador de milhares 10 2 2 2 2" xfId="23019"/>
    <cellStyle name="Separador de milhares 10 2 2 2 2 2" xfId="23906"/>
    <cellStyle name="Separador de milhares 10 2 2 2 2 2 2" xfId="25682"/>
    <cellStyle name="Separador de milhares 10 2 2 2 2 3" xfId="24794"/>
    <cellStyle name="Separador de milhares 10 2 2 2 3" xfId="23403"/>
    <cellStyle name="Separador de milhares 10 2 2 2 3 2" xfId="25179"/>
    <cellStyle name="Separador de milhares 10 2 2 2 4" xfId="24291"/>
    <cellStyle name="Separador de milhares 10 2 2 2 5" xfId="26081"/>
    <cellStyle name="Separador de milhares 10 2 2 2 6" xfId="26451"/>
    <cellStyle name="Separador de milhares 10 2 2 3" xfId="22760"/>
    <cellStyle name="Separador de milhares 10 2 2 3 2" xfId="23647"/>
    <cellStyle name="Separador de milhares 10 2 2 3 2 2" xfId="25423"/>
    <cellStyle name="Separador de milhares 10 2 2 3 3" xfId="24535"/>
    <cellStyle name="Separador de milhares 10 2 2 4" xfId="22879"/>
    <cellStyle name="Separador de milhares 10 2 2 4 2" xfId="23766"/>
    <cellStyle name="Separador de milhares 10 2 2 4 2 2" xfId="25542"/>
    <cellStyle name="Separador de milhares 10 2 2 4 3" xfId="24654"/>
    <cellStyle name="Separador de milhares 10 2 2 5" xfId="23263"/>
    <cellStyle name="Separador de milhares 10 2 2 5 2" xfId="25039"/>
    <cellStyle name="Separador de milhares 10 2 2 6" xfId="24151"/>
    <cellStyle name="Separador de milhares 10 2 2 7" xfId="2336"/>
    <cellStyle name="Separador de milhares 10 2 2 8" xfId="25925"/>
    <cellStyle name="Separador de milhares 10 2 2 9" xfId="2193"/>
    <cellStyle name="Separador de milhares 10 3" xfId="1730"/>
    <cellStyle name="Separador de milhares 10 3 10" xfId="26331"/>
    <cellStyle name="Separador de milhares 10 3 2" xfId="22462"/>
    <cellStyle name="Separador de milhares 10 3 2 2" xfId="23018"/>
    <cellStyle name="Separador de milhares 10 3 2 2 2" xfId="23905"/>
    <cellStyle name="Separador de milhares 10 3 2 2 2 2" xfId="25681"/>
    <cellStyle name="Separador de milhares 10 3 2 2 3" xfId="24793"/>
    <cellStyle name="Separador de milhares 10 3 2 3" xfId="23402"/>
    <cellStyle name="Separador de milhares 10 3 2 3 2" xfId="25178"/>
    <cellStyle name="Separador de milhares 10 3 2 4" xfId="24290"/>
    <cellStyle name="Separador de milhares 10 3 2 5" xfId="26082"/>
    <cellStyle name="Separador de milhares 10 3 2 6" xfId="26452"/>
    <cellStyle name="Separador de milhares 10 3 3" xfId="22759"/>
    <cellStyle name="Separador de milhares 10 3 3 2" xfId="23646"/>
    <cellStyle name="Separador de milhares 10 3 3 2 2" xfId="25422"/>
    <cellStyle name="Separador de milhares 10 3 3 3" xfId="24534"/>
    <cellStyle name="Separador de milhares 10 3 4" xfId="22878"/>
    <cellStyle name="Separador de milhares 10 3 4 2" xfId="23765"/>
    <cellStyle name="Separador de milhares 10 3 4 2 2" xfId="25541"/>
    <cellStyle name="Separador de milhares 10 3 4 3" xfId="24653"/>
    <cellStyle name="Separador de milhares 10 3 5" xfId="23262"/>
    <cellStyle name="Separador de milhares 10 3 5 2" xfId="25038"/>
    <cellStyle name="Separador de milhares 10 3 6" xfId="24150"/>
    <cellStyle name="Separador de milhares 10 3 7" xfId="2335"/>
    <cellStyle name="Separador de milhares 10 3 8" xfId="25926"/>
    <cellStyle name="Separador de milhares 10 3 9" xfId="2192"/>
    <cellStyle name="Separador de milhares 10 4" xfId="1731"/>
    <cellStyle name="Separador de milhares 10 4 2" xfId="1732"/>
    <cellStyle name="Separador de milhares 10 4 2 2" xfId="2582"/>
    <cellStyle name="Separador de milhares 10 4 2 2 2" xfId="22434"/>
    <cellStyle name="Separador de milhares 10 4 2 2 2 2" xfId="22708"/>
    <cellStyle name="Separador de milhares 10 4 2 2 2 2 2" xfId="23241"/>
    <cellStyle name="Separador de milhares 10 4 2 2 2 2 2 2" xfId="24128"/>
    <cellStyle name="Separador de milhares 10 4 2 2 2 2 2 2 2" xfId="25904"/>
    <cellStyle name="Separador de milhares 10 4 2 2 2 2 2 3" xfId="25016"/>
    <cellStyle name="Separador de milhares 10 4 2 2 2 2 3" xfId="23625"/>
    <cellStyle name="Separador de milhares 10 4 2 2 2 2 3 2" xfId="25401"/>
    <cellStyle name="Separador de milhares 10 4 2 2 2 2 4" xfId="24513"/>
    <cellStyle name="Separador de milhares 10 4 2 2 3" xfId="22621"/>
    <cellStyle name="Separador de milhares 10 4 2 2 3 2" xfId="23177"/>
    <cellStyle name="Separador de milhares 10 4 2 2 3 2 2" xfId="24064"/>
    <cellStyle name="Separador de milhares 10 4 2 2 3 2 2 2" xfId="25840"/>
    <cellStyle name="Separador de milhares 10 4 2 2 3 2 3" xfId="24952"/>
    <cellStyle name="Separador de milhares 10 4 2 2 3 3" xfId="23561"/>
    <cellStyle name="Separador de milhares 10 4 2 2 3 3 2" xfId="25337"/>
    <cellStyle name="Separador de milhares 10 4 2 2 3 4" xfId="24449"/>
    <cellStyle name="Separador de milhares 10 4 2 3" xfId="22591"/>
    <cellStyle name="Separador de milhares 10 4 2 3 2" xfId="23147"/>
    <cellStyle name="Separador de milhares 10 4 2 3 2 2" xfId="24034"/>
    <cellStyle name="Separador de milhares 10 4 2 3 2 2 2" xfId="25810"/>
    <cellStyle name="Separador de milhares 10 4 2 3 2 3" xfId="24922"/>
    <cellStyle name="Separador de milhares 10 4 2 3 3" xfId="23531"/>
    <cellStyle name="Separador de milhares 10 4 2 3 3 2" xfId="25307"/>
    <cellStyle name="Separador de milhares 10 4 2 3 4" xfId="24419"/>
    <cellStyle name="Separador de milhares 10 4 2 4" xfId="2483"/>
    <cellStyle name="Separador de milhares 10 4 3" xfId="22306"/>
    <cellStyle name="Separador de milhares 10 4 3 2" xfId="22322"/>
    <cellStyle name="Separador de milhares 10 4 3 2 2" xfId="22651"/>
    <cellStyle name="Separador de milhares 10 4 3 2 2 2" xfId="23207"/>
    <cellStyle name="Separador de milhares 10 4 3 2 2 2 2" xfId="24094"/>
    <cellStyle name="Separador de milhares 10 4 3 2 2 2 2 2" xfId="25870"/>
    <cellStyle name="Separador de milhares 10 4 3 2 2 2 3" xfId="24982"/>
    <cellStyle name="Separador de milhares 10 4 3 2 2 3" xfId="23591"/>
    <cellStyle name="Separador de milhares 10 4 3 2 2 3 2" xfId="25367"/>
    <cellStyle name="Separador de milhares 10 4 3 2 2 4" xfId="24479"/>
    <cellStyle name="Separador de milhares 10 4 3 3" xfId="22344"/>
    <cellStyle name="Separador de milhares 10 4 3 3 2" xfId="22372"/>
    <cellStyle name="Separador de milhares 10 4 3 3 2 2" xfId="22671"/>
    <cellStyle name="Separador de milhares 10 4 3 3 2 2 2" xfId="23227"/>
    <cellStyle name="Separador de milhares 10 4 3 3 2 2 2 2" xfId="24114"/>
    <cellStyle name="Separador de milhares 10 4 3 3 2 2 2 2 2" xfId="25890"/>
    <cellStyle name="Separador de milhares 10 4 3 3 2 2 2 3" xfId="25002"/>
    <cellStyle name="Separador de milhares 10 4 3 3 2 2 3" xfId="23611"/>
    <cellStyle name="Separador de milhares 10 4 3 3 2 2 3 2" xfId="25387"/>
    <cellStyle name="Separador de milhares 10 4 3 3 2 2 4" xfId="24499"/>
    <cellStyle name="Separador de milhares 10 4 3 3 3" xfId="22421"/>
    <cellStyle name="Separador de milhares 10 4 3 3 3 2" xfId="22695"/>
    <cellStyle name="Separador de milhares 10 4 3 3 3 2 2" xfId="23237"/>
    <cellStyle name="Separador de milhares 10 4 3 3 3 2 2 2" xfId="24124"/>
    <cellStyle name="Separador de milhares 10 4 3 3 3 2 2 2 2" xfId="25900"/>
    <cellStyle name="Separador de milhares 10 4 3 3 3 2 2 3" xfId="25012"/>
    <cellStyle name="Separador de milhares 10 4 3 3 3 2 3" xfId="23621"/>
    <cellStyle name="Separador de milhares 10 4 3 3 3 2 3 2" xfId="25397"/>
    <cellStyle name="Separador de milhares 10 4 3 3 3 2 4" xfId="24509"/>
    <cellStyle name="Separador de milhares 10 4 3 3 4" xfId="22659"/>
    <cellStyle name="Separador de milhares 10 4 3 3 4 2" xfId="23215"/>
    <cellStyle name="Separador de milhares 10 4 3 3 4 2 2" xfId="24102"/>
    <cellStyle name="Separador de milhares 10 4 3 3 4 2 2 2" xfId="25878"/>
    <cellStyle name="Separador de milhares 10 4 3 3 4 2 3" xfId="24990"/>
    <cellStyle name="Separador de milhares 10 4 3 3 4 3" xfId="23599"/>
    <cellStyle name="Separador de milhares 10 4 3 3 4 3 2" xfId="25375"/>
    <cellStyle name="Separador de milhares 10 4 3 3 4 4" xfId="24487"/>
    <cellStyle name="Separador de milhares 10 4 3 4" xfId="22360"/>
    <cellStyle name="Separador de milhares 10 4 3 4 2" xfId="22665"/>
    <cellStyle name="Separador de milhares 10 4 3 4 2 2" xfId="23221"/>
    <cellStyle name="Separador de milhares 10 4 3 4 2 2 2" xfId="24108"/>
    <cellStyle name="Separador de milhares 10 4 3 4 2 2 2 2" xfId="25884"/>
    <cellStyle name="Separador de milhares 10 4 3 4 2 2 3" xfId="24996"/>
    <cellStyle name="Separador de milhares 10 4 3 4 2 3" xfId="23605"/>
    <cellStyle name="Separador de milhares 10 4 3 4 2 3 2" xfId="25381"/>
    <cellStyle name="Separador de milhares 10 4 3 4 2 4" xfId="24493"/>
    <cellStyle name="Separador de milhares 10 4 3 5" xfId="22645"/>
    <cellStyle name="Separador de milhares 10 4 3 5 2" xfId="23201"/>
    <cellStyle name="Separador de milhares 10 4 3 5 2 2" xfId="24088"/>
    <cellStyle name="Separador de milhares 10 4 3 5 2 2 2" xfId="25864"/>
    <cellStyle name="Separador de milhares 10 4 3 5 2 3" xfId="24976"/>
    <cellStyle name="Separador de milhares 10 4 3 5 3" xfId="23585"/>
    <cellStyle name="Separador de milhares 10 4 3 5 3 2" xfId="25361"/>
    <cellStyle name="Separador de milhares 10 4 3 5 4" xfId="24473"/>
    <cellStyle name="Separador de milhares 10 4 4" xfId="22583"/>
    <cellStyle name="Separador de milhares 10 4 4 2" xfId="23139"/>
    <cellStyle name="Separador de milhares 10 4 4 2 2" xfId="24026"/>
    <cellStyle name="Separador de milhares 10 4 4 2 2 2" xfId="25802"/>
    <cellStyle name="Separador de milhares 10 4 4 2 3" xfId="24914"/>
    <cellStyle name="Separador de milhares 10 4 4 3" xfId="23523"/>
    <cellStyle name="Separador de milhares 10 4 4 3 2" xfId="25299"/>
    <cellStyle name="Separador de milhares 10 4 4 4" xfId="24411"/>
    <cellStyle name="Separador de milhares 10 4 5" xfId="26045"/>
    <cellStyle name="Separador de milhares 10 4 6" xfId="2472"/>
    <cellStyle name="Separador de milhares 11" xfId="1733"/>
    <cellStyle name="Separador de milhares 11 10" xfId="25910"/>
    <cellStyle name="Separador de milhares 11 11" xfId="2159"/>
    <cellStyle name="Separador de milhares 11 12" xfId="26309"/>
    <cellStyle name="Separador de milhares 11 2" xfId="1734"/>
    <cellStyle name="Separador de milhares 11 2 10" xfId="26317"/>
    <cellStyle name="Separador de milhares 11 2 2" xfId="22443"/>
    <cellStyle name="Separador de milhares 11 2 2 2" xfId="22999"/>
    <cellStyle name="Separador de milhares 11 2 2 2 2" xfId="23886"/>
    <cellStyle name="Separador de milhares 11 2 2 2 2 2" xfId="25662"/>
    <cellStyle name="Separador de milhares 11 2 2 2 3" xfId="24774"/>
    <cellStyle name="Separador de milhares 11 2 2 3" xfId="23383"/>
    <cellStyle name="Separador de milhares 11 2 2 3 2" xfId="25159"/>
    <cellStyle name="Separador de milhares 11 2 2 4" xfId="24271"/>
    <cellStyle name="Separador de milhares 11 2 2 5" xfId="26084"/>
    <cellStyle name="Separador de milhares 11 2 2 6" xfId="26454"/>
    <cellStyle name="Separador de milhares 11 2 3" xfId="22747"/>
    <cellStyle name="Separador de milhares 11 2 3 2" xfId="23634"/>
    <cellStyle name="Separador de milhares 11 2 3 2 2" xfId="25410"/>
    <cellStyle name="Separador de milhares 11 2 3 3" xfId="24522"/>
    <cellStyle name="Separador de milhares 11 2 4" xfId="22866"/>
    <cellStyle name="Separador de milhares 11 2 4 2" xfId="23753"/>
    <cellStyle name="Separador de milhares 11 2 4 2 2" xfId="25529"/>
    <cellStyle name="Separador de milhares 11 2 4 3" xfId="24641"/>
    <cellStyle name="Separador de milhares 11 2 5" xfId="23250"/>
    <cellStyle name="Separador de milhares 11 2 5 2" xfId="25026"/>
    <cellStyle name="Separador de milhares 11 2 6" xfId="24138"/>
    <cellStyle name="Separador de milhares 11 2 7" xfId="2311"/>
    <cellStyle name="Separador de milhares 11 2 8" xfId="25914"/>
    <cellStyle name="Separador de milhares 11 2 9" xfId="2167"/>
    <cellStyle name="Separador de milhares 11 3" xfId="1735"/>
    <cellStyle name="Separador de milhares 11 3 10" xfId="26316"/>
    <cellStyle name="Separador de milhares 11 3 2" xfId="22442"/>
    <cellStyle name="Separador de milhares 11 3 2 2" xfId="22998"/>
    <cellStyle name="Separador de milhares 11 3 2 2 2" xfId="23885"/>
    <cellStyle name="Separador de milhares 11 3 2 2 2 2" xfId="25661"/>
    <cellStyle name="Separador de milhares 11 3 2 2 3" xfId="24773"/>
    <cellStyle name="Separador de milhares 11 3 2 3" xfId="23382"/>
    <cellStyle name="Separador de milhares 11 3 2 3 2" xfId="25158"/>
    <cellStyle name="Separador de milhares 11 3 2 4" xfId="24270"/>
    <cellStyle name="Separador de milhares 11 3 2 5" xfId="26086"/>
    <cellStyle name="Separador de milhares 11 3 2 6" xfId="26456"/>
    <cellStyle name="Separador de milhares 11 3 3" xfId="22746"/>
    <cellStyle name="Separador de milhares 11 3 3 2" xfId="23633"/>
    <cellStyle name="Separador de milhares 11 3 3 2 2" xfId="25409"/>
    <cellStyle name="Separador de milhares 11 3 3 3" xfId="24521"/>
    <cellStyle name="Separador de milhares 11 3 3 4" xfId="26085"/>
    <cellStyle name="Separador de milhares 11 3 3 5" xfId="26455"/>
    <cellStyle name="Separador de milhares 11 3 4" xfId="22865"/>
    <cellStyle name="Separador de milhares 11 3 4 2" xfId="23752"/>
    <cellStyle name="Separador de milhares 11 3 4 2 2" xfId="25528"/>
    <cellStyle name="Separador de milhares 11 3 4 3" xfId="24640"/>
    <cellStyle name="Separador de milhares 11 3 4 4" xfId="26662"/>
    <cellStyle name="Separador de milhares 11 3 5" xfId="23249"/>
    <cellStyle name="Separador de milhares 11 3 5 2" xfId="25025"/>
    <cellStyle name="Separador de milhares 11 3 6" xfId="24137"/>
    <cellStyle name="Separador de milhares 11 3 7" xfId="2310"/>
    <cellStyle name="Separador de milhares 11 3 8" xfId="25913"/>
    <cellStyle name="Separador de milhares 11 3 9" xfId="2166"/>
    <cellStyle name="Separador de milhares 11 4" xfId="22439"/>
    <cellStyle name="Separador de milhares 11 4 2" xfId="22995"/>
    <cellStyle name="Separador de milhares 11 4 2 2" xfId="23882"/>
    <cellStyle name="Separador de milhares 11 4 2 2 2" xfId="25658"/>
    <cellStyle name="Separador de milhares 11 4 2 3" xfId="24770"/>
    <cellStyle name="Separador de milhares 11 4 3" xfId="23379"/>
    <cellStyle name="Separador de milhares 11 4 3 2" xfId="25155"/>
    <cellStyle name="Separador de milhares 11 4 4" xfId="24267"/>
    <cellStyle name="Separador de milhares 11 4 5" xfId="26083"/>
    <cellStyle name="Separador de milhares 11 4 6" xfId="26453"/>
    <cellStyle name="Separador de milhares 11 5" xfId="22743"/>
    <cellStyle name="Separador de milhares 11 5 2" xfId="23630"/>
    <cellStyle name="Separador de milhares 11 5 2 2" xfId="25406"/>
    <cellStyle name="Separador de milhares 11 5 3" xfId="24518"/>
    <cellStyle name="Separador de milhares 11 6" xfId="22862"/>
    <cellStyle name="Separador de milhares 11 6 2" xfId="23749"/>
    <cellStyle name="Separador de milhares 11 6 2 2" xfId="25525"/>
    <cellStyle name="Separador de milhares 11 6 3" xfId="24637"/>
    <cellStyle name="Separador de milhares 11 7" xfId="23246"/>
    <cellStyle name="Separador de milhares 11 7 2" xfId="25022"/>
    <cellStyle name="Separador de milhares 11 8" xfId="24134"/>
    <cellStyle name="Separador de milhares 11 9" xfId="2306"/>
    <cellStyle name="Separador de milhares 12" xfId="1736"/>
    <cellStyle name="Separador de milhares 12 10" xfId="25911"/>
    <cellStyle name="Separador de milhares 12 11" xfId="2160"/>
    <cellStyle name="Separador de milhares 12 12" xfId="26310"/>
    <cellStyle name="Separador de milhares 12 2" xfId="1737"/>
    <cellStyle name="Separador de milhares 12 2 10" xfId="26318"/>
    <cellStyle name="Separador de milhares 12 2 2" xfId="22444"/>
    <cellStyle name="Separador de milhares 12 2 2 2" xfId="23000"/>
    <cellStyle name="Separador de milhares 12 2 2 2 2" xfId="23887"/>
    <cellStyle name="Separador de milhares 12 2 2 2 2 2" xfId="25663"/>
    <cellStyle name="Separador de milhares 12 2 2 2 3" xfId="24775"/>
    <cellStyle name="Separador de milhares 12 2 2 3" xfId="23384"/>
    <cellStyle name="Separador de milhares 12 2 2 3 2" xfId="25160"/>
    <cellStyle name="Separador de milhares 12 2 2 4" xfId="24272"/>
    <cellStyle name="Separador de milhares 12 2 2 5" xfId="26087"/>
    <cellStyle name="Separador de milhares 12 2 2 6" xfId="26457"/>
    <cellStyle name="Separador de milhares 12 2 3" xfId="22748"/>
    <cellStyle name="Separador de milhares 12 2 3 2" xfId="23635"/>
    <cellStyle name="Separador de milhares 12 2 3 2 2" xfId="25411"/>
    <cellStyle name="Separador de milhares 12 2 3 3" xfId="24523"/>
    <cellStyle name="Separador de milhares 12 2 4" xfId="22867"/>
    <cellStyle name="Separador de milhares 12 2 4 2" xfId="23754"/>
    <cellStyle name="Separador de milhares 12 2 4 2 2" xfId="25530"/>
    <cellStyle name="Separador de milhares 12 2 4 3" xfId="24642"/>
    <cellStyle name="Separador de milhares 12 2 5" xfId="23251"/>
    <cellStyle name="Separador de milhares 12 2 5 2" xfId="25027"/>
    <cellStyle name="Separador de milhares 12 2 6" xfId="24139"/>
    <cellStyle name="Separador de milhares 12 2 7" xfId="2313"/>
    <cellStyle name="Separador de milhares 12 2 8" xfId="25915"/>
    <cellStyle name="Separador de milhares 12 2 9" xfId="2168"/>
    <cellStyle name="Separador de milhares 12 3" xfId="1738"/>
    <cellStyle name="Separador de milhares 12 3 2" xfId="1739"/>
    <cellStyle name="Separador de milhares 12 3 2 2" xfId="22574"/>
    <cellStyle name="Separador de milhares 12 3 2 2 2" xfId="23130"/>
    <cellStyle name="Separador de milhares 12 3 2 2 2 2" xfId="24017"/>
    <cellStyle name="Separador de milhares 12 3 2 2 2 2 2" xfId="25793"/>
    <cellStyle name="Separador de milhares 12 3 2 2 2 3" xfId="24905"/>
    <cellStyle name="Separador de milhares 12 3 2 2 3" xfId="23514"/>
    <cellStyle name="Separador de milhares 12 3 2 2 3 2" xfId="25290"/>
    <cellStyle name="Separador de milhares 12 3 2 2 4" xfId="24402"/>
    <cellStyle name="Separador de milhares 12 3 2 3" xfId="22981"/>
    <cellStyle name="Separador de milhares 12 3 2 3 2" xfId="23868"/>
    <cellStyle name="Separador de milhares 12 3 2 3 2 2" xfId="25644"/>
    <cellStyle name="Separador de milhares 12 3 2 3 3" xfId="24756"/>
    <cellStyle name="Separador de milhares 12 3 2 4" xfId="23365"/>
    <cellStyle name="Separador de milhares 12 3 2 4 2" xfId="25141"/>
    <cellStyle name="Separador de milhares 12 3 2 5" xfId="24253"/>
    <cellStyle name="Separador de milhares 12 3 2 6" xfId="26027"/>
    <cellStyle name="Separador de milhares 12 3 2 7" xfId="2463"/>
    <cellStyle name="Separador de milhares 12 3 2 8" xfId="26432"/>
    <cellStyle name="Separador de milhares 12 3 3" xfId="2312"/>
    <cellStyle name="Separador de milhares 12 4" xfId="22440"/>
    <cellStyle name="Separador de milhares 12 4 2" xfId="22996"/>
    <cellStyle name="Separador de milhares 12 4 2 2" xfId="23883"/>
    <cellStyle name="Separador de milhares 12 4 2 2 2" xfId="25659"/>
    <cellStyle name="Separador de milhares 12 4 2 3" xfId="24771"/>
    <cellStyle name="Separador de milhares 12 4 3" xfId="23380"/>
    <cellStyle name="Separador de milhares 12 4 3 2" xfId="25156"/>
    <cellStyle name="Separador de milhares 12 4 4" xfId="24268"/>
    <cellStyle name="Separador de milhares 12 5" xfId="22744"/>
    <cellStyle name="Separador de milhares 12 5 2" xfId="23631"/>
    <cellStyle name="Separador de milhares 12 5 2 2" xfId="25407"/>
    <cellStyle name="Separador de milhares 12 5 3" xfId="24519"/>
    <cellStyle name="Separador de milhares 12 6" xfId="22863"/>
    <cellStyle name="Separador de milhares 12 6 2" xfId="23750"/>
    <cellStyle name="Separador de milhares 12 6 2 2" xfId="25526"/>
    <cellStyle name="Separador de milhares 12 6 3" xfId="24638"/>
    <cellStyle name="Separador de milhares 12 7" xfId="23247"/>
    <cellStyle name="Separador de milhares 12 7 2" xfId="25023"/>
    <cellStyle name="Separador de milhares 12 8" xfId="24135"/>
    <cellStyle name="Separador de milhares 12 9" xfId="2307"/>
    <cellStyle name="Separador de milhares 13" xfId="1740"/>
    <cellStyle name="Separador de milhares 13 2" xfId="1741"/>
    <cellStyle name="Separador de milhares 13 2 2" xfId="1742"/>
    <cellStyle name="Separador de milhares 13 2 2 10" xfId="26024"/>
    <cellStyle name="Separador de milhares 13 2 2 11" xfId="2288"/>
    <cellStyle name="Separador de milhares 13 2 2 12" xfId="26429"/>
    <cellStyle name="Separador de milhares 13 2 2 2" xfId="2633"/>
    <cellStyle name="Separador de milhares 13 2 2 2 2" xfId="22637"/>
    <cellStyle name="Separador de milhares 13 2 2 2 2 2" xfId="23193"/>
    <cellStyle name="Separador de milhares 13 2 2 2 2 2 2" xfId="24080"/>
    <cellStyle name="Separador de milhares 13 2 2 2 2 2 2 2" xfId="25856"/>
    <cellStyle name="Separador de milhares 13 2 2 2 2 2 3" xfId="24968"/>
    <cellStyle name="Separador de milhares 13 2 2 2 2 3" xfId="23577"/>
    <cellStyle name="Separador de milhares 13 2 2 2 2 3 2" xfId="25353"/>
    <cellStyle name="Separador de milhares 13 2 2 2 2 4" xfId="24465"/>
    <cellStyle name="Separador de milhares 13 2 2 2 3" xfId="22991"/>
    <cellStyle name="Separador de milhares 13 2 2 2 3 2" xfId="23878"/>
    <cellStyle name="Separador de milhares 13 2 2 2 3 2 2" xfId="25654"/>
    <cellStyle name="Separador de milhares 13 2 2 2 3 3" xfId="24766"/>
    <cellStyle name="Separador de milhares 13 2 2 2 4" xfId="23375"/>
    <cellStyle name="Separador de milhares 13 2 2 2 4 2" xfId="25151"/>
    <cellStyle name="Separador de milhares 13 2 2 2 5" xfId="24263"/>
    <cellStyle name="Separador de milhares 13 2 2 3" xfId="2607"/>
    <cellStyle name="Separador de milhares 13 2 2 3 2" xfId="22628"/>
    <cellStyle name="Separador de milhares 13 2 2 3 2 2" xfId="23184"/>
    <cellStyle name="Separador de milhares 13 2 2 3 2 2 2" xfId="24071"/>
    <cellStyle name="Separador de milhares 13 2 2 3 2 2 2 2" xfId="25847"/>
    <cellStyle name="Separador de milhares 13 2 2 3 2 2 3" xfId="24959"/>
    <cellStyle name="Separador de milhares 13 2 2 3 2 3" xfId="23568"/>
    <cellStyle name="Separador de milhares 13 2 2 3 2 3 2" xfId="25344"/>
    <cellStyle name="Separador de milhares 13 2 2 3 2 4" xfId="24456"/>
    <cellStyle name="Separador de milhares 13 2 2 4" xfId="22558"/>
    <cellStyle name="Separador de milhares 13 2 2 4 2" xfId="23114"/>
    <cellStyle name="Separador de milhares 13 2 2 4 2 2" xfId="24001"/>
    <cellStyle name="Separador de milhares 13 2 2 4 2 2 2" xfId="25777"/>
    <cellStyle name="Separador de milhares 13 2 2 4 2 3" xfId="24889"/>
    <cellStyle name="Separador de milhares 13 2 2 4 3" xfId="23498"/>
    <cellStyle name="Separador de milhares 13 2 2 4 3 2" xfId="25274"/>
    <cellStyle name="Separador de milhares 13 2 2 4 4" xfId="24386"/>
    <cellStyle name="Separador de milhares 13 2 2 5" xfId="22855"/>
    <cellStyle name="Separador de milhares 13 2 2 5 2" xfId="23742"/>
    <cellStyle name="Separador de milhares 13 2 2 5 2 2" xfId="25518"/>
    <cellStyle name="Separador de milhares 13 2 2 5 3" xfId="24630"/>
    <cellStyle name="Separador de milhares 13 2 2 6" xfId="22974"/>
    <cellStyle name="Separador de milhares 13 2 2 6 2" xfId="23861"/>
    <cellStyle name="Separador de milhares 13 2 2 6 2 2" xfId="25637"/>
    <cellStyle name="Separador de milhares 13 2 2 6 3" xfId="24749"/>
    <cellStyle name="Separador de milhares 13 2 2 7" xfId="23358"/>
    <cellStyle name="Separador de milhares 13 2 2 7 2" xfId="25134"/>
    <cellStyle name="Separador de milhares 13 2 2 8" xfId="24246"/>
    <cellStyle name="Separador de milhares 13 2 2 9" xfId="2431"/>
    <cellStyle name="Separador de milhares 13 2 3" xfId="1743"/>
    <cellStyle name="Separador de milhares 13 2 3 2" xfId="22611"/>
    <cellStyle name="Separador de milhares 13 2 3 2 2" xfId="23167"/>
    <cellStyle name="Separador de milhares 13 2 3 2 2 2" xfId="24054"/>
    <cellStyle name="Separador de milhares 13 2 3 2 2 2 2" xfId="25830"/>
    <cellStyle name="Separador de milhares 13 2 3 2 2 3" xfId="24942"/>
    <cellStyle name="Separador de milhares 13 2 3 2 3" xfId="23551"/>
    <cellStyle name="Separador de milhares 13 2 3 2 3 2" xfId="25327"/>
    <cellStyle name="Separador de milhares 13 2 3 2 4" xfId="24439"/>
    <cellStyle name="Separador de milhares 13 2 3 3" xfId="2562"/>
    <cellStyle name="Separador de milhares 13 3" xfId="1744"/>
    <cellStyle name="Separador de milhares 13 3 2" xfId="22580"/>
    <cellStyle name="Separador de milhares 13 3 2 2" xfId="23136"/>
    <cellStyle name="Separador de milhares 13 3 2 2 2" xfId="24023"/>
    <cellStyle name="Separador de milhares 13 3 2 2 2 2" xfId="25799"/>
    <cellStyle name="Separador de milhares 13 3 2 2 3" xfId="24911"/>
    <cellStyle name="Separador de milhares 13 3 2 3" xfId="23520"/>
    <cellStyle name="Separador de milhares 13 3 2 3 2" xfId="25296"/>
    <cellStyle name="Separador de milhares 13 3 2 4" xfId="24408"/>
    <cellStyle name="Separador de milhares 13 3 3" xfId="2469"/>
    <cellStyle name="Separador de milhares 13 4" xfId="1745"/>
    <cellStyle name="Separador de milhares 13 4 2" xfId="22578"/>
    <cellStyle name="Separador de milhares 13 4 2 2" xfId="23134"/>
    <cellStyle name="Separador de milhares 13 4 2 2 2" xfId="24021"/>
    <cellStyle name="Separador de milhares 13 4 2 2 2 2" xfId="25797"/>
    <cellStyle name="Separador de milhares 13 4 2 2 3" xfId="24909"/>
    <cellStyle name="Separador de milhares 13 4 2 3" xfId="23518"/>
    <cellStyle name="Separador de milhares 13 4 2 3 2" xfId="25294"/>
    <cellStyle name="Separador de milhares 13 4 2 4" xfId="24406"/>
    <cellStyle name="Separador de milhares 13 4 3" xfId="2467"/>
    <cellStyle name="Separador de milhares 14" xfId="1746"/>
    <cellStyle name="Separador de milhares 14 10" xfId="2627"/>
    <cellStyle name="Separador de milhares 14 10 2" xfId="22633"/>
    <cellStyle name="Separador de milhares 14 10 2 2" xfId="23189"/>
    <cellStyle name="Separador de milhares 14 10 2 2 2" xfId="24076"/>
    <cellStyle name="Separador de milhares 14 10 2 2 2 2" xfId="25852"/>
    <cellStyle name="Separador de milhares 14 10 2 2 3" xfId="24964"/>
    <cellStyle name="Separador de milhares 14 10 2 3" xfId="23573"/>
    <cellStyle name="Separador de milhares 14 10 2 3 2" xfId="25349"/>
    <cellStyle name="Separador de milhares 14 10 2 4" xfId="24461"/>
    <cellStyle name="Separador de milhares 14 11" xfId="22324"/>
    <cellStyle name="Separador de milhares 14 11 2" xfId="22366"/>
    <cellStyle name="Separador de milhares 14 11 2 2" xfId="22669"/>
    <cellStyle name="Separador de milhares 14 11 2 2 2" xfId="23225"/>
    <cellStyle name="Separador de milhares 14 11 2 2 2 2" xfId="24112"/>
    <cellStyle name="Separador de milhares 14 11 2 2 2 2 2" xfId="25888"/>
    <cellStyle name="Separador de milhares 14 11 2 2 2 3" xfId="25000"/>
    <cellStyle name="Separador de milhares 14 11 2 2 3" xfId="23609"/>
    <cellStyle name="Separador de milhares 14 11 2 2 3 2" xfId="25385"/>
    <cellStyle name="Separador de milhares 14 11 2 2 4" xfId="24497"/>
    <cellStyle name="Separador de milhares 14 11 3" xfId="22401"/>
    <cellStyle name="Separador de milhares 14 11 3 2" xfId="22675"/>
    <cellStyle name="Separador de milhares 14 11 3 2 2" xfId="23231"/>
    <cellStyle name="Separador de milhares 14 11 3 2 2 2" xfId="24118"/>
    <cellStyle name="Separador de milhares 14 11 3 2 2 2 2" xfId="25894"/>
    <cellStyle name="Separador de milhares 14 11 3 2 2 3" xfId="25006"/>
    <cellStyle name="Separador de milhares 14 11 3 2 3" xfId="23615"/>
    <cellStyle name="Separador de milhares 14 11 3 2 3 2" xfId="25391"/>
    <cellStyle name="Separador de milhares 14 11 3 2 4" xfId="24503"/>
    <cellStyle name="Separador de milhares 14 11 4" xfId="22653"/>
    <cellStyle name="Separador de milhares 14 11 4 2" xfId="23209"/>
    <cellStyle name="Separador de milhares 14 11 4 2 2" xfId="24096"/>
    <cellStyle name="Separador de milhares 14 11 4 2 2 2" xfId="25872"/>
    <cellStyle name="Separador de milhares 14 11 4 2 3" xfId="24984"/>
    <cellStyle name="Separador de milhares 14 11 4 3" xfId="23593"/>
    <cellStyle name="Separador de milhares 14 11 4 3 2" xfId="25369"/>
    <cellStyle name="Separador de milhares 14 11 4 4" xfId="24481"/>
    <cellStyle name="Separador de milhares 14 12" xfId="22451"/>
    <cellStyle name="Separador de milhares 14 12 2" xfId="23007"/>
    <cellStyle name="Separador de milhares 14 12 2 2" xfId="23894"/>
    <cellStyle name="Separador de milhares 14 12 2 2 2" xfId="25670"/>
    <cellStyle name="Separador de milhares 14 12 2 3" xfId="24782"/>
    <cellStyle name="Separador de milhares 14 12 3" xfId="23391"/>
    <cellStyle name="Separador de milhares 14 12 3 2" xfId="25167"/>
    <cellStyle name="Separador de milhares 14 12 4" xfId="24279"/>
    <cellStyle name="Separador de milhares 14 13" xfId="2323"/>
    <cellStyle name="Separador de milhares 14 14" xfId="26044"/>
    <cellStyle name="Separador de milhares 14 15" xfId="2177"/>
    <cellStyle name="Separador de milhares 14 2" xfId="1747"/>
    <cellStyle name="Separador de milhares 14 2 2" xfId="2581"/>
    <cellStyle name="Separador de milhares 14 2 2 2" xfId="22321"/>
    <cellStyle name="Separador de milhares 14 2 2 2 2" xfId="22650"/>
    <cellStyle name="Separador de milhares 14 2 2 2 2 2" xfId="23206"/>
    <cellStyle name="Separador de milhares 14 2 2 2 2 2 2" xfId="24093"/>
    <cellStyle name="Separador de milhares 14 2 2 2 2 2 2 2" xfId="25869"/>
    <cellStyle name="Separador de milhares 14 2 2 2 2 2 3" xfId="24981"/>
    <cellStyle name="Separador de milhares 14 2 2 2 2 3" xfId="23590"/>
    <cellStyle name="Separador de milhares 14 2 2 2 2 3 2" xfId="25366"/>
    <cellStyle name="Separador de milhares 14 2 2 2 2 4" xfId="24478"/>
    <cellStyle name="Separador de milhares 14 2 2 3" xfId="22343"/>
    <cellStyle name="Separador de milhares 14 2 2 3 2" xfId="22365"/>
    <cellStyle name="Separador de milhares 14 2 2 3 2 2" xfId="22668"/>
    <cellStyle name="Separador de milhares 14 2 2 3 2 2 2" xfId="23224"/>
    <cellStyle name="Separador de milhares 14 2 2 3 2 2 2 2" xfId="24111"/>
    <cellStyle name="Separador de milhares 14 2 2 3 2 2 2 2 2" xfId="25887"/>
    <cellStyle name="Separador de milhares 14 2 2 3 2 2 2 3" xfId="24999"/>
    <cellStyle name="Separador de milhares 14 2 2 3 2 2 3" xfId="23608"/>
    <cellStyle name="Separador de milhares 14 2 2 3 2 2 3 2" xfId="25384"/>
    <cellStyle name="Separador de milhares 14 2 2 3 2 2 4" xfId="24496"/>
    <cellStyle name="Separador de milhares 14 2 2 3 3" xfId="22420"/>
    <cellStyle name="Separador de milhares 14 2 2 3 3 2" xfId="22694"/>
    <cellStyle name="Separador de milhares 14 2 2 3 3 2 2" xfId="23236"/>
    <cellStyle name="Separador de milhares 14 2 2 3 3 2 2 2" xfId="24123"/>
    <cellStyle name="Separador de milhares 14 2 2 3 3 2 2 2 2" xfId="25899"/>
    <cellStyle name="Separador de milhares 14 2 2 3 3 2 2 3" xfId="25011"/>
    <cellStyle name="Separador de milhares 14 2 2 3 3 2 3" xfId="23620"/>
    <cellStyle name="Separador de milhares 14 2 2 3 3 2 3 2" xfId="25396"/>
    <cellStyle name="Separador de milhares 14 2 2 3 3 2 4" xfId="24508"/>
    <cellStyle name="Separador de milhares 14 2 2 3 4" xfId="22658"/>
    <cellStyle name="Separador de milhares 14 2 2 3 4 2" xfId="23214"/>
    <cellStyle name="Separador de milhares 14 2 2 3 4 2 2" xfId="24101"/>
    <cellStyle name="Separador de milhares 14 2 2 3 4 2 2 2" xfId="25877"/>
    <cellStyle name="Separador de milhares 14 2 2 3 4 2 3" xfId="24989"/>
    <cellStyle name="Separador de milhares 14 2 2 3 4 3" xfId="23598"/>
    <cellStyle name="Separador de milhares 14 2 2 3 4 3 2" xfId="25374"/>
    <cellStyle name="Separador de milhares 14 2 2 3 4 4" xfId="24486"/>
    <cellStyle name="Separador de milhares 14 2 2 4" xfId="22359"/>
    <cellStyle name="Separador de milhares 14 2 2 4 2" xfId="22664"/>
    <cellStyle name="Separador de milhares 14 2 2 4 2 2" xfId="23220"/>
    <cellStyle name="Separador de milhares 14 2 2 4 2 2 2" xfId="24107"/>
    <cellStyle name="Separador de milhares 14 2 2 4 2 2 2 2" xfId="25883"/>
    <cellStyle name="Separador de milhares 14 2 2 4 2 2 3" xfId="24995"/>
    <cellStyle name="Separador de milhares 14 2 2 4 2 3" xfId="23604"/>
    <cellStyle name="Separador de milhares 14 2 2 4 2 3 2" xfId="25380"/>
    <cellStyle name="Separador de milhares 14 2 2 4 2 4" xfId="24492"/>
    <cellStyle name="Separador de milhares 14 2 2 5" xfId="22305"/>
    <cellStyle name="Separador de milhares 14 2 2 5 2" xfId="22644"/>
    <cellStyle name="Separador de milhares 14 2 2 5 2 2" xfId="23200"/>
    <cellStyle name="Separador de milhares 14 2 2 5 2 2 2" xfId="24087"/>
    <cellStyle name="Separador de milhares 14 2 2 5 2 2 2 2" xfId="25863"/>
    <cellStyle name="Separador de milhares 14 2 2 5 2 2 3" xfId="24975"/>
    <cellStyle name="Separador de milhares 14 2 2 5 2 3" xfId="23584"/>
    <cellStyle name="Separador de milhares 14 2 2 5 2 3 2" xfId="25360"/>
    <cellStyle name="Separador de milhares 14 2 2 5 2 4" xfId="24472"/>
    <cellStyle name="Separador de milhares 14 2 2 6" xfId="22620"/>
    <cellStyle name="Separador de milhares 14 2 2 6 2" xfId="23176"/>
    <cellStyle name="Separador de milhares 14 2 2 6 2 2" xfId="24063"/>
    <cellStyle name="Separador de milhares 14 2 2 6 2 2 2" xfId="25839"/>
    <cellStyle name="Separador de milhares 14 2 2 6 2 3" xfId="24951"/>
    <cellStyle name="Separador de milhares 14 2 2 6 3" xfId="23560"/>
    <cellStyle name="Separador de milhares 14 2 2 6 3 2" xfId="25336"/>
    <cellStyle name="Separador de milhares 14 2 2 6 4" xfId="24448"/>
    <cellStyle name="Separador de milhares 14 2 3" xfId="22562"/>
    <cellStyle name="Separador de milhares 14 2 3 2" xfId="23118"/>
    <cellStyle name="Separador de milhares 14 2 3 2 2" xfId="24005"/>
    <cellStyle name="Separador de milhares 14 2 3 2 2 2" xfId="25781"/>
    <cellStyle name="Separador de milhares 14 2 3 2 3" xfId="24893"/>
    <cellStyle name="Separador de milhares 14 2 3 3" xfId="23502"/>
    <cellStyle name="Separador de milhares 14 2 3 3 2" xfId="25278"/>
    <cellStyle name="Separador de milhares 14 2 3 4" xfId="24390"/>
    <cellStyle name="Separador de milhares 14 2 4" xfId="2435"/>
    <cellStyle name="Separador de milhares 14 2 5" xfId="2292"/>
    <cellStyle name="Separador de milhares 14 3" xfId="1748"/>
    <cellStyle name="Separador de milhares 14 3 2" xfId="22593"/>
    <cellStyle name="Separador de milhares 14 3 2 2" xfId="23149"/>
    <cellStyle name="Separador de milhares 14 3 2 2 2" xfId="24036"/>
    <cellStyle name="Separador de milhares 14 3 2 2 2 2" xfId="25812"/>
    <cellStyle name="Separador de milhares 14 3 2 2 3" xfId="24924"/>
    <cellStyle name="Separador de milhares 14 3 2 3" xfId="23533"/>
    <cellStyle name="Separador de milhares 14 3 2 3 2" xfId="25309"/>
    <cellStyle name="Separador de milhares 14 3 2 4" xfId="24421"/>
    <cellStyle name="Separador de milhares 14 3 3" xfId="2509"/>
    <cellStyle name="Separador de milhares 14 4" xfId="2510"/>
    <cellStyle name="Separador de milhares 14 4 2" xfId="22594"/>
    <cellStyle name="Separador de milhares 14 4 2 2" xfId="23150"/>
    <cellStyle name="Separador de milhares 14 4 2 2 2" xfId="24037"/>
    <cellStyle name="Separador de milhares 14 4 2 2 2 2" xfId="25813"/>
    <cellStyle name="Separador de milhares 14 4 2 2 3" xfId="24925"/>
    <cellStyle name="Separador de milhares 14 4 2 3" xfId="23534"/>
    <cellStyle name="Separador de milhares 14 4 2 3 2" xfId="25310"/>
    <cellStyle name="Separador de milhares 14 4 2 4" xfId="24422"/>
    <cellStyle name="Separador de milhares 14 5" xfId="2511"/>
    <cellStyle name="Separador de milhares 14 5 2" xfId="22595"/>
    <cellStyle name="Separador de milhares 14 5 2 2" xfId="23151"/>
    <cellStyle name="Separador de milhares 14 5 2 2 2" xfId="24038"/>
    <cellStyle name="Separador de milhares 14 5 2 2 2 2" xfId="25814"/>
    <cellStyle name="Separador de milhares 14 5 2 2 3" xfId="24926"/>
    <cellStyle name="Separador de milhares 14 5 2 3" xfId="23535"/>
    <cellStyle name="Separador de milhares 14 5 2 3 2" xfId="25311"/>
    <cellStyle name="Separador de milhares 14 5 2 4" xfId="24423"/>
    <cellStyle name="Separador de milhares 14 6" xfId="2512"/>
    <cellStyle name="Separador de milhares 14 6 2" xfId="22596"/>
    <cellStyle name="Separador de milhares 14 6 2 2" xfId="23152"/>
    <cellStyle name="Separador de milhares 14 6 2 2 2" xfId="24039"/>
    <cellStyle name="Separador de milhares 14 6 2 2 2 2" xfId="25815"/>
    <cellStyle name="Separador de milhares 14 6 2 2 3" xfId="24927"/>
    <cellStyle name="Separador de milhares 14 6 2 3" xfId="23536"/>
    <cellStyle name="Separador de milhares 14 6 2 3 2" xfId="25312"/>
    <cellStyle name="Separador de milhares 14 6 2 4" xfId="24424"/>
    <cellStyle name="Separador de milhares 14 7" xfId="2513"/>
    <cellStyle name="Separador de milhares 14 7 2" xfId="22597"/>
    <cellStyle name="Separador de milhares 14 7 2 2" xfId="23153"/>
    <cellStyle name="Separador de milhares 14 7 2 2 2" xfId="24040"/>
    <cellStyle name="Separador de milhares 14 7 2 2 2 2" xfId="25816"/>
    <cellStyle name="Separador de milhares 14 7 2 2 3" xfId="24928"/>
    <cellStyle name="Separador de milhares 14 7 2 3" xfId="23537"/>
    <cellStyle name="Separador de milhares 14 7 2 3 2" xfId="25313"/>
    <cellStyle name="Separador de milhares 14 7 2 4" xfId="24425"/>
    <cellStyle name="Separador de milhares 14 8" xfId="2514"/>
    <cellStyle name="Separador de milhares 14 8 2" xfId="22598"/>
    <cellStyle name="Separador de milhares 14 8 2 2" xfId="23154"/>
    <cellStyle name="Separador de milhares 14 8 2 2 2" xfId="24041"/>
    <cellStyle name="Separador de milhares 14 8 2 2 2 2" xfId="25817"/>
    <cellStyle name="Separador de milhares 14 8 2 2 3" xfId="24929"/>
    <cellStyle name="Separador de milhares 14 8 2 3" xfId="23538"/>
    <cellStyle name="Separador de milhares 14 8 2 3 2" xfId="25314"/>
    <cellStyle name="Separador de milhares 14 8 2 4" xfId="24426"/>
    <cellStyle name="Separador de milhares 14 9" xfId="2515"/>
    <cellStyle name="Separador de milhares 14 9 2" xfId="22599"/>
    <cellStyle name="Separador de milhares 14 9 2 2" xfId="23155"/>
    <cellStyle name="Separador de milhares 14 9 2 2 2" xfId="24042"/>
    <cellStyle name="Separador de milhares 14 9 2 2 2 2" xfId="25818"/>
    <cellStyle name="Separador de milhares 14 9 2 2 3" xfId="24930"/>
    <cellStyle name="Separador de milhares 14 9 2 3" xfId="23539"/>
    <cellStyle name="Separador de milhares 14 9 2 3 2" xfId="25315"/>
    <cellStyle name="Separador de milhares 14 9 2 4" xfId="24427"/>
    <cellStyle name="Separador de milhares 15" xfId="1749"/>
    <cellStyle name="Separador de milhares 15 2" xfId="1750"/>
    <cellStyle name="Separador de milhares 15 2 2" xfId="22585"/>
    <cellStyle name="Separador de milhares 15 2 2 2" xfId="23141"/>
    <cellStyle name="Separador de milhares 15 2 2 2 2" xfId="24028"/>
    <cellStyle name="Separador de milhares 15 2 2 2 2 2" xfId="25804"/>
    <cellStyle name="Separador de milhares 15 2 2 2 3" xfId="24916"/>
    <cellStyle name="Separador de milhares 15 2 2 3" xfId="23525"/>
    <cellStyle name="Separador de milhares 15 2 2 3 2" xfId="25301"/>
    <cellStyle name="Separador de milhares 15 2 2 4" xfId="24413"/>
    <cellStyle name="Separador de milhares 15 2 3" xfId="2476"/>
    <cellStyle name="Separador de milhares 15 3" xfId="22564"/>
    <cellStyle name="Separador de milhares 15 3 2" xfId="23120"/>
    <cellStyle name="Separador de milhares 15 3 2 2" xfId="24007"/>
    <cellStyle name="Separador de milhares 15 3 2 2 2" xfId="25783"/>
    <cellStyle name="Separador de milhares 15 3 2 3" xfId="24895"/>
    <cellStyle name="Separador de milhares 15 3 3" xfId="23504"/>
    <cellStyle name="Separador de milhares 15 3 3 2" xfId="25280"/>
    <cellStyle name="Separador de milhares 15 3 4" xfId="24392"/>
    <cellStyle name="Separador de milhares 15 4" xfId="22859"/>
    <cellStyle name="Separador de milhares 15 4 2" xfId="23746"/>
    <cellStyle name="Separador de milhares 15 4 2 2" xfId="25522"/>
    <cellStyle name="Separador de milhares 15 4 3" xfId="24634"/>
    <cellStyle name="Separador de milhares 15 5" xfId="22978"/>
    <cellStyle name="Separador de milhares 15 5 2" xfId="23865"/>
    <cellStyle name="Separador de milhares 15 5 2 2" xfId="25641"/>
    <cellStyle name="Separador de milhares 15 5 3" xfId="24753"/>
    <cellStyle name="Separador de milhares 15 6" xfId="23362"/>
    <cellStyle name="Separador de milhares 15 6 2" xfId="25138"/>
    <cellStyle name="Separador de milhares 15 7" xfId="24250"/>
    <cellStyle name="Separador de milhares 15 8" xfId="2437"/>
    <cellStyle name="Separador de milhares 15 9" xfId="2294"/>
    <cellStyle name="Separador de milhares 2" xfId="1751"/>
    <cellStyle name="Separador de milhares 2 10" xfId="1752"/>
    <cellStyle name="Separador de milhares 2 10 2" xfId="1753"/>
    <cellStyle name="Separador de milhares 2 10 2 2" xfId="1754"/>
    <cellStyle name="Separador de milhares 2 10 2 2 10" xfId="26332"/>
    <cellStyle name="Separador de milhares 2 10 2 2 2" xfId="22465"/>
    <cellStyle name="Separador de milhares 2 10 2 2 2 2" xfId="23021"/>
    <cellStyle name="Separador de milhares 2 10 2 2 2 2 2" xfId="23908"/>
    <cellStyle name="Separador de milhares 2 10 2 2 2 2 2 2" xfId="25684"/>
    <cellStyle name="Separador de milhares 2 10 2 2 2 2 3" xfId="24796"/>
    <cellStyle name="Separador de milhares 2 10 2 2 2 3" xfId="23405"/>
    <cellStyle name="Separador de milhares 2 10 2 2 2 3 2" xfId="25181"/>
    <cellStyle name="Separador de milhares 2 10 2 2 2 4" xfId="24293"/>
    <cellStyle name="Separador de milhares 2 10 2 2 2 5" xfId="26088"/>
    <cellStyle name="Separador de milhares 2 10 2 2 2 6" xfId="26458"/>
    <cellStyle name="Separador de milhares 2 10 2 2 3" xfId="22762"/>
    <cellStyle name="Separador de milhares 2 10 2 2 3 2" xfId="23649"/>
    <cellStyle name="Separador de milhares 2 10 2 2 3 2 2" xfId="25425"/>
    <cellStyle name="Separador de milhares 2 10 2 2 3 3" xfId="24537"/>
    <cellStyle name="Separador de milhares 2 10 2 2 4" xfId="22881"/>
    <cellStyle name="Separador de milhares 2 10 2 2 4 2" xfId="23768"/>
    <cellStyle name="Separador de milhares 2 10 2 2 4 2 2" xfId="25544"/>
    <cellStyle name="Separador de milhares 2 10 2 2 4 3" xfId="24656"/>
    <cellStyle name="Separador de milhares 2 10 2 2 5" xfId="23265"/>
    <cellStyle name="Separador de milhares 2 10 2 2 5 2" xfId="25041"/>
    <cellStyle name="Separador de milhares 2 10 2 2 6" xfId="24153"/>
    <cellStyle name="Separador de milhares 2 10 2 2 7" xfId="2338"/>
    <cellStyle name="Separador de milhares 2 10 2 2 8" xfId="25927"/>
    <cellStyle name="Separador de milhares 2 10 2 2 9" xfId="2195"/>
    <cellStyle name="Separador de milhares 2 10 3" xfId="1755"/>
    <cellStyle name="Separador de milhares 2 10 3 10" xfId="26333"/>
    <cellStyle name="Separador de milhares 2 10 3 2" xfId="22464"/>
    <cellStyle name="Separador de milhares 2 10 3 2 2" xfId="23020"/>
    <cellStyle name="Separador de milhares 2 10 3 2 2 2" xfId="23907"/>
    <cellStyle name="Separador de milhares 2 10 3 2 2 2 2" xfId="25683"/>
    <cellStyle name="Separador de milhares 2 10 3 2 2 3" xfId="24795"/>
    <cellStyle name="Separador de milhares 2 10 3 2 3" xfId="23404"/>
    <cellStyle name="Separador de milhares 2 10 3 2 3 2" xfId="25180"/>
    <cellStyle name="Separador de milhares 2 10 3 2 4" xfId="24292"/>
    <cellStyle name="Separador de milhares 2 10 3 2 5" xfId="26089"/>
    <cellStyle name="Separador de milhares 2 10 3 2 6" xfId="26459"/>
    <cellStyle name="Separador de milhares 2 10 3 3" xfId="22761"/>
    <cellStyle name="Separador de milhares 2 10 3 3 2" xfId="23648"/>
    <cellStyle name="Separador de milhares 2 10 3 3 2 2" xfId="25424"/>
    <cellStyle name="Separador de milhares 2 10 3 3 3" xfId="24536"/>
    <cellStyle name="Separador de milhares 2 10 3 4" xfId="22880"/>
    <cellStyle name="Separador de milhares 2 10 3 4 2" xfId="23767"/>
    <cellStyle name="Separador de milhares 2 10 3 4 2 2" xfId="25543"/>
    <cellStyle name="Separador de milhares 2 10 3 4 3" xfId="24655"/>
    <cellStyle name="Separador de milhares 2 10 3 5" xfId="23264"/>
    <cellStyle name="Separador de milhares 2 10 3 5 2" xfId="25040"/>
    <cellStyle name="Separador de milhares 2 10 3 6" xfId="24152"/>
    <cellStyle name="Separador de milhares 2 10 3 7" xfId="2337"/>
    <cellStyle name="Separador de milhares 2 10 3 8" xfId="25928"/>
    <cellStyle name="Separador de milhares 2 10 3 9" xfId="2194"/>
    <cellStyle name="Separador de milhares 2 11" xfId="1756"/>
    <cellStyle name="Separador de milhares 2 11 2" xfId="1757"/>
    <cellStyle name="Separador de milhares 2 11 2 2" xfId="1758"/>
    <cellStyle name="Separador de milhares 2 11 2 2 10" xfId="26334"/>
    <cellStyle name="Separador de milhares 2 11 2 2 2" xfId="22467"/>
    <cellStyle name="Separador de milhares 2 11 2 2 2 2" xfId="23023"/>
    <cellStyle name="Separador de milhares 2 11 2 2 2 2 2" xfId="23910"/>
    <cellStyle name="Separador de milhares 2 11 2 2 2 2 2 2" xfId="25686"/>
    <cellStyle name="Separador de milhares 2 11 2 2 2 2 3" xfId="24798"/>
    <cellStyle name="Separador de milhares 2 11 2 2 2 3" xfId="23407"/>
    <cellStyle name="Separador de milhares 2 11 2 2 2 3 2" xfId="25183"/>
    <cellStyle name="Separador de milhares 2 11 2 2 2 4" xfId="24295"/>
    <cellStyle name="Separador de milhares 2 11 2 2 2 5" xfId="26090"/>
    <cellStyle name="Separador de milhares 2 11 2 2 2 6" xfId="26460"/>
    <cellStyle name="Separador de milhares 2 11 2 2 3" xfId="22764"/>
    <cellStyle name="Separador de milhares 2 11 2 2 3 2" xfId="23651"/>
    <cellStyle name="Separador de milhares 2 11 2 2 3 2 2" xfId="25427"/>
    <cellStyle name="Separador de milhares 2 11 2 2 3 3" xfId="24539"/>
    <cellStyle name="Separador de milhares 2 11 2 2 4" xfId="22883"/>
    <cellStyle name="Separador de milhares 2 11 2 2 4 2" xfId="23770"/>
    <cellStyle name="Separador de milhares 2 11 2 2 4 2 2" xfId="25546"/>
    <cellStyle name="Separador de milhares 2 11 2 2 4 3" xfId="24658"/>
    <cellStyle name="Separador de milhares 2 11 2 2 5" xfId="23267"/>
    <cellStyle name="Separador de milhares 2 11 2 2 5 2" xfId="25043"/>
    <cellStyle name="Separador de milhares 2 11 2 2 6" xfId="24155"/>
    <cellStyle name="Separador de milhares 2 11 2 2 7" xfId="2340"/>
    <cellStyle name="Separador de milhares 2 11 2 2 8" xfId="25929"/>
    <cellStyle name="Separador de milhares 2 11 2 2 9" xfId="2197"/>
    <cellStyle name="Separador de milhares 2 11 3" xfId="1759"/>
    <cellStyle name="Separador de milhares 2 11 3 10" xfId="26335"/>
    <cellStyle name="Separador de milhares 2 11 3 2" xfId="22466"/>
    <cellStyle name="Separador de milhares 2 11 3 2 2" xfId="23022"/>
    <cellStyle name="Separador de milhares 2 11 3 2 2 2" xfId="23909"/>
    <cellStyle name="Separador de milhares 2 11 3 2 2 2 2" xfId="25685"/>
    <cellStyle name="Separador de milhares 2 11 3 2 2 3" xfId="24797"/>
    <cellStyle name="Separador de milhares 2 11 3 2 3" xfId="23406"/>
    <cellStyle name="Separador de milhares 2 11 3 2 3 2" xfId="25182"/>
    <cellStyle name="Separador de milhares 2 11 3 2 4" xfId="24294"/>
    <cellStyle name="Separador de milhares 2 11 3 2 5" xfId="26091"/>
    <cellStyle name="Separador de milhares 2 11 3 2 6" xfId="26461"/>
    <cellStyle name="Separador de milhares 2 11 3 3" xfId="22763"/>
    <cellStyle name="Separador de milhares 2 11 3 3 2" xfId="23650"/>
    <cellStyle name="Separador de milhares 2 11 3 3 2 2" xfId="25426"/>
    <cellStyle name="Separador de milhares 2 11 3 3 3" xfId="24538"/>
    <cellStyle name="Separador de milhares 2 11 3 4" xfId="22882"/>
    <cellStyle name="Separador de milhares 2 11 3 4 2" xfId="23769"/>
    <cellStyle name="Separador de milhares 2 11 3 4 2 2" xfId="25545"/>
    <cellStyle name="Separador de milhares 2 11 3 4 3" xfId="24657"/>
    <cellStyle name="Separador de milhares 2 11 3 5" xfId="23266"/>
    <cellStyle name="Separador de milhares 2 11 3 5 2" xfId="25042"/>
    <cellStyle name="Separador de milhares 2 11 3 6" xfId="24154"/>
    <cellStyle name="Separador de milhares 2 11 3 7" xfId="2339"/>
    <cellStyle name="Separador de milhares 2 11 3 8" xfId="25930"/>
    <cellStyle name="Separador de milhares 2 11 3 9" xfId="2196"/>
    <cellStyle name="Separador de milhares 2 12" xfId="1760"/>
    <cellStyle name="Separador de milhares 2 12 2" xfId="1761"/>
    <cellStyle name="Separador de milhares 2 12 2 2" xfId="1762"/>
    <cellStyle name="Separador de milhares 2 12 2 2 10" xfId="26336"/>
    <cellStyle name="Separador de milhares 2 12 2 2 2" xfId="22469"/>
    <cellStyle name="Separador de milhares 2 12 2 2 2 2" xfId="23025"/>
    <cellStyle name="Separador de milhares 2 12 2 2 2 2 2" xfId="23912"/>
    <cellStyle name="Separador de milhares 2 12 2 2 2 2 2 2" xfId="25688"/>
    <cellStyle name="Separador de milhares 2 12 2 2 2 2 3" xfId="24800"/>
    <cellStyle name="Separador de milhares 2 12 2 2 2 3" xfId="23409"/>
    <cellStyle name="Separador de milhares 2 12 2 2 2 3 2" xfId="25185"/>
    <cellStyle name="Separador de milhares 2 12 2 2 2 4" xfId="24297"/>
    <cellStyle name="Separador de milhares 2 12 2 2 2 5" xfId="26092"/>
    <cellStyle name="Separador de milhares 2 12 2 2 2 6" xfId="26462"/>
    <cellStyle name="Separador de milhares 2 12 2 2 3" xfId="22766"/>
    <cellStyle name="Separador de milhares 2 12 2 2 3 2" xfId="23653"/>
    <cellStyle name="Separador de milhares 2 12 2 2 3 2 2" xfId="25429"/>
    <cellStyle name="Separador de milhares 2 12 2 2 3 3" xfId="24541"/>
    <cellStyle name="Separador de milhares 2 12 2 2 4" xfId="22885"/>
    <cellStyle name="Separador de milhares 2 12 2 2 4 2" xfId="23772"/>
    <cellStyle name="Separador de milhares 2 12 2 2 4 2 2" xfId="25548"/>
    <cellStyle name="Separador de milhares 2 12 2 2 4 3" xfId="24660"/>
    <cellStyle name="Separador de milhares 2 12 2 2 5" xfId="23269"/>
    <cellStyle name="Separador de milhares 2 12 2 2 5 2" xfId="25045"/>
    <cellStyle name="Separador de milhares 2 12 2 2 6" xfId="24157"/>
    <cellStyle name="Separador de milhares 2 12 2 2 7" xfId="2342"/>
    <cellStyle name="Separador de milhares 2 12 2 2 8" xfId="25931"/>
    <cellStyle name="Separador de milhares 2 12 2 2 9" xfId="2199"/>
    <cellStyle name="Separador de milhares 2 12 3" xfId="1763"/>
    <cellStyle name="Separador de milhares 2 12 3 10" xfId="26337"/>
    <cellStyle name="Separador de milhares 2 12 3 2" xfId="22468"/>
    <cellStyle name="Separador de milhares 2 12 3 2 2" xfId="23024"/>
    <cellStyle name="Separador de milhares 2 12 3 2 2 2" xfId="23911"/>
    <cellStyle name="Separador de milhares 2 12 3 2 2 2 2" xfId="25687"/>
    <cellStyle name="Separador de milhares 2 12 3 2 2 3" xfId="24799"/>
    <cellStyle name="Separador de milhares 2 12 3 2 3" xfId="23408"/>
    <cellStyle name="Separador de milhares 2 12 3 2 3 2" xfId="25184"/>
    <cellStyle name="Separador de milhares 2 12 3 2 4" xfId="24296"/>
    <cellStyle name="Separador de milhares 2 12 3 2 5" xfId="26093"/>
    <cellStyle name="Separador de milhares 2 12 3 2 6" xfId="26463"/>
    <cellStyle name="Separador de milhares 2 12 3 3" xfId="22765"/>
    <cellStyle name="Separador de milhares 2 12 3 3 2" xfId="23652"/>
    <cellStyle name="Separador de milhares 2 12 3 3 2 2" xfId="25428"/>
    <cellStyle name="Separador de milhares 2 12 3 3 3" xfId="24540"/>
    <cellStyle name="Separador de milhares 2 12 3 4" xfId="22884"/>
    <cellStyle name="Separador de milhares 2 12 3 4 2" xfId="23771"/>
    <cellStyle name="Separador de milhares 2 12 3 4 2 2" xfId="25547"/>
    <cellStyle name="Separador de milhares 2 12 3 4 3" xfId="24659"/>
    <cellStyle name="Separador de milhares 2 12 3 5" xfId="23268"/>
    <cellStyle name="Separador de milhares 2 12 3 5 2" xfId="25044"/>
    <cellStyle name="Separador de milhares 2 12 3 6" xfId="24156"/>
    <cellStyle name="Separador de milhares 2 12 3 7" xfId="2341"/>
    <cellStyle name="Separador de milhares 2 12 3 8" xfId="25932"/>
    <cellStyle name="Separador de milhares 2 12 3 9" xfId="2198"/>
    <cellStyle name="Separador de milhares 2 13" xfId="1764"/>
    <cellStyle name="Separador de milhares 2 13 2" xfId="1765"/>
    <cellStyle name="Separador de milhares 2 13 2 2" xfId="1766"/>
    <cellStyle name="Separador de milhares 2 13 2 2 10" xfId="26338"/>
    <cellStyle name="Separador de milhares 2 13 2 2 2" xfId="22471"/>
    <cellStyle name="Separador de milhares 2 13 2 2 2 2" xfId="23027"/>
    <cellStyle name="Separador de milhares 2 13 2 2 2 2 2" xfId="23914"/>
    <cellStyle name="Separador de milhares 2 13 2 2 2 2 2 2" xfId="25690"/>
    <cellStyle name="Separador de milhares 2 13 2 2 2 2 3" xfId="24802"/>
    <cellStyle name="Separador de milhares 2 13 2 2 2 3" xfId="23411"/>
    <cellStyle name="Separador de milhares 2 13 2 2 2 3 2" xfId="25187"/>
    <cellStyle name="Separador de milhares 2 13 2 2 2 4" xfId="24299"/>
    <cellStyle name="Separador de milhares 2 13 2 2 2 5" xfId="26094"/>
    <cellStyle name="Separador de milhares 2 13 2 2 2 6" xfId="26464"/>
    <cellStyle name="Separador de milhares 2 13 2 2 3" xfId="22768"/>
    <cellStyle name="Separador de milhares 2 13 2 2 3 2" xfId="23655"/>
    <cellStyle name="Separador de milhares 2 13 2 2 3 2 2" xfId="25431"/>
    <cellStyle name="Separador de milhares 2 13 2 2 3 3" xfId="24543"/>
    <cellStyle name="Separador de milhares 2 13 2 2 4" xfId="22887"/>
    <cellStyle name="Separador de milhares 2 13 2 2 4 2" xfId="23774"/>
    <cellStyle name="Separador de milhares 2 13 2 2 4 2 2" xfId="25550"/>
    <cellStyle name="Separador de milhares 2 13 2 2 4 3" xfId="24662"/>
    <cellStyle name="Separador de milhares 2 13 2 2 5" xfId="23271"/>
    <cellStyle name="Separador de milhares 2 13 2 2 5 2" xfId="25047"/>
    <cellStyle name="Separador de milhares 2 13 2 2 6" xfId="24159"/>
    <cellStyle name="Separador de milhares 2 13 2 2 7" xfId="2344"/>
    <cellStyle name="Separador de milhares 2 13 2 2 8" xfId="25933"/>
    <cellStyle name="Separador de milhares 2 13 2 2 9" xfId="2201"/>
    <cellStyle name="Separador de milhares 2 13 3" xfId="1767"/>
    <cellStyle name="Separador de milhares 2 13 3 10" xfId="26339"/>
    <cellStyle name="Separador de milhares 2 13 3 2" xfId="22470"/>
    <cellStyle name="Separador de milhares 2 13 3 2 2" xfId="23026"/>
    <cellStyle name="Separador de milhares 2 13 3 2 2 2" xfId="23913"/>
    <cellStyle name="Separador de milhares 2 13 3 2 2 2 2" xfId="25689"/>
    <cellStyle name="Separador de milhares 2 13 3 2 2 3" xfId="24801"/>
    <cellStyle name="Separador de milhares 2 13 3 2 3" xfId="23410"/>
    <cellStyle name="Separador de milhares 2 13 3 2 3 2" xfId="25186"/>
    <cellStyle name="Separador de milhares 2 13 3 2 4" xfId="24298"/>
    <cellStyle name="Separador de milhares 2 13 3 2 5" xfId="26095"/>
    <cellStyle name="Separador de milhares 2 13 3 2 6" xfId="26465"/>
    <cellStyle name="Separador de milhares 2 13 3 3" xfId="22767"/>
    <cellStyle name="Separador de milhares 2 13 3 3 2" xfId="23654"/>
    <cellStyle name="Separador de milhares 2 13 3 3 2 2" xfId="25430"/>
    <cellStyle name="Separador de milhares 2 13 3 3 3" xfId="24542"/>
    <cellStyle name="Separador de milhares 2 13 3 4" xfId="22886"/>
    <cellStyle name="Separador de milhares 2 13 3 4 2" xfId="23773"/>
    <cellStyle name="Separador de milhares 2 13 3 4 2 2" xfId="25549"/>
    <cellStyle name="Separador de milhares 2 13 3 4 3" xfId="24661"/>
    <cellStyle name="Separador de milhares 2 13 3 5" xfId="23270"/>
    <cellStyle name="Separador de milhares 2 13 3 5 2" xfId="25046"/>
    <cellStyle name="Separador de milhares 2 13 3 6" xfId="24158"/>
    <cellStyle name="Separador de milhares 2 13 3 7" xfId="2343"/>
    <cellStyle name="Separador de milhares 2 13 3 8" xfId="25934"/>
    <cellStyle name="Separador de milhares 2 13 3 9" xfId="2200"/>
    <cellStyle name="Separador de milhares 2 14" xfId="1768"/>
    <cellStyle name="Separador de milhares 2 14 2" xfId="1769"/>
    <cellStyle name="Separador de milhares 2 14 2 2" xfId="1770"/>
    <cellStyle name="Separador de milhares 2 14 2 2 10" xfId="26340"/>
    <cellStyle name="Separador de milhares 2 14 2 2 2" xfId="22473"/>
    <cellStyle name="Separador de milhares 2 14 2 2 2 2" xfId="23029"/>
    <cellStyle name="Separador de milhares 2 14 2 2 2 2 2" xfId="23916"/>
    <cellStyle name="Separador de milhares 2 14 2 2 2 2 2 2" xfId="25692"/>
    <cellStyle name="Separador de milhares 2 14 2 2 2 2 3" xfId="24804"/>
    <cellStyle name="Separador de milhares 2 14 2 2 2 3" xfId="23413"/>
    <cellStyle name="Separador de milhares 2 14 2 2 2 3 2" xfId="25189"/>
    <cellStyle name="Separador de milhares 2 14 2 2 2 4" xfId="24301"/>
    <cellStyle name="Separador de milhares 2 14 2 2 2 5" xfId="26096"/>
    <cellStyle name="Separador de milhares 2 14 2 2 2 6" xfId="26466"/>
    <cellStyle name="Separador de milhares 2 14 2 2 3" xfId="22770"/>
    <cellStyle name="Separador de milhares 2 14 2 2 3 2" xfId="23657"/>
    <cellStyle name="Separador de milhares 2 14 2 2 3 2 2" xfId="25433"/>
    <cellStyle name="Separador de milhares 2 14 2 2 3 3" xfId="24545"/>
    <cellStyle name="Separador de milhares 2 14 2 2 4" xfId="22889"/>
    <cellStyle name="Separador de milhares 2 14 2 2 4 2" xfId="23776"/>
    <cellStyle name="Separador de milhares 2 14 2 2 4 2 2" xfId="25552"/>
    <cellStyle name="Separador de milhares 2 14 2 2 4 3" xfId="24664"/>
    <cellStyle name="Separador de milhares 2 14 2 2 5" xfId="23273"/>
    <cellStyle name="Separador de milhares 2 14 2 2 5 2" xfId="25049"/>
    <cellStyle name="Separador de milhares 2 14 2 2 6" xfId="24161"/>
    <cellStyle name="Separador de milhares 2 14 2 2 7" xfId="2346"/>
    <cellStyle name="Separador de milhares 2 14 2 2 8" xfId="25935"/>
    <cellStyle name="Separador de milhares 2 14 2 2 9" xfId="2203"/>
    <cellStyle name="Separador de milhares 2 14 3" xfId="1771"/>
    <cellStyle name="Separador de milhares 2 14 3 10" xfId="26341"/>
    <cellStyle name="Separador de milhares 2 14 3 2" xfId="22472"/>
    <cellStyle name="Separador de milhares 2 14 3 2 2" xfId="23028"/>
    <cellStyle name="Separador de milhares 2 14 3 2 2 2" xfId="23915"/>
    <cellStyle name="Separador de milhares 2 14 3 2 2 2 2" xfId="25691"/>
    <cellStyle name="Separador de milhares 2 14 3 2 2 3" xfId="24803"/>
    <cellStyle name="Separador de milhares 2 14 3 2 3" xfId="23412"/>
    <cellStyle name="Separador de milhares 2 14 3 2 3 2" xfId="25188"/>
    <cellStyle name="Separador de milhares 2 14 3 2 4" xfId="24300"/>
    <cellStyle name="Separador de milhares 2 14 3 2 5" xfId="26097"/>
    <cellStyle name="Separador de milhares 2 14 3 2 6" xfId="26467"/>
    <cellStyle name="Separador de milhares 2 14 3 3" xfId="22769"/>
    <cellStyle name="Separador de milhares 2 14 3 3 2" xfId="23656"/>
    <cellStyle name="Separador de milhares 2 14 3 3 2 2" xfId="25432"/>
    <cellStyle name="Separador de milhares 2 14 3 3 3" xfId="24544"/>
    <cellStyle name="Separador de milhares 2 14 3 4" xfId="22888"/>
    <cellStyle name="Separador de milhares 2 14 3 4 2" xfId="23775"/>
    <cellStyle name="Separador de milhares 2 14 3 4 2 2" xfId="25551"/>
    <cellStyle name="Separador de milhares 2 14 3 4 3" xfId="24663"/>
    <cellStyle name="Separador de milhares 2 14 3 5" xfId="23272"/>
    <cellStyle name="Separador de milhares 2 14 3 5 2" xfId="25048"/>
    <cellStyle name="Separador de milhares 2 14 3 6" xfId="24160"/>
    <cellStyle name="Separador de milhares 2 14 3 7" xfId="2345"/>
    <cellStyle name="Separador de milhares 2 14 3 8" xfId="25936"/>
    <cellStyle name="Separador de milhares 2 14 3 9" xfId="2202"/>
    <cellStyle name="Separador de milhares 2 15" xfId="1772"/>
    <cellStyle name="Separador de milhares 2 15 2" xfId="1773"/>
    <cellStyle name="Separador de milhares 2 15 2 2" xfId="1774"/>
    <cellStyle name="Separador de milhares 2 15 2 2 10" xfId="26342"/>
    <cellStyle name="Separador de milhares 2 15 2 2 2" xfId="22475"/>
    <cellStyle name="Separador de milhares 2 15 2 2 2 2" xfId="23031"/>
    <cellStyle name="Separador de milhares 2 15 2 2 2 2 2" xfId="23918"/>
    <cellStyle name="Separador de milhares 2 15 2 2 2 2 2 2" xfId="25694"/>
    <cellStyle name="Separador de milhares 2 15 2 2 2 2 3" xfId="24806"/>
    <cellStyle name="Separador de milhares 2 15 2 2 2 3" xfId="23415"/>
    <cellStyle name="Separador de milhares 2 15 2 2 2 3 2" xfId="25191"/>
    <cellStyle name="Separador de milhares 2 15 2 2 2 4" xfId="24303"/>
    <cellStyle name="Separador de milhares 2 15 2 2 2 5" xfId="26098"/>
    <cellStyle name="Separador de milhares 2 15 2 2 2 6" xfId="26468"/>
    <cellStyle name="Separador de milhares 2 15 2 2 3" xfId="22772"/>
    <cellStyle name="Separador de milhares 2 15 2 2 3 2" xfId="23659"/>
    <cellStyle name="Separador de milhares 2 15 2 2 3 2 2" xfId="25435"/>
    <cellStyle name="Separador de milhares 2 15 2 2 3 3" xfId="24547"/>
    <cellStyle name="Separador de milhares 2 15 2 2 4" xfId="22891"/>
    <cellStyle name="Separador de milhares 2 15 2 2 4 2" xfId="23778"/>
    <cellStyle name="Separador de milhares 2 15 2 2 4 2 2" xfId="25554"/>
    <cellStyle name="Separador de milhares 2 15 2 2 4 3" xfId="24666"/>
    <cellStyle name="Separador de milhares 2 15 2 2 5" xfId="23275"/>
    <cellStyle name="Separador de milhares 2 15 2 2 5 2" xfId="25051"/>
    <cellStyle name="Separador de milhares 2 15 2 2 6" xfId="24163"/>
    <cellStyle name="Separador de milhares 2 15 2 2 7" xfId="2348"/>
    <cellStyle name="Separador de milhares 2 15 2 2 8" xfId="25937"/>
    <cellStyle name="Separador de milhares 2 15 2 2 9" xfId="2205"/>
    <cellStyle name="Separador de milhares 2 15 3" xfId="1775"/>
    <cellStyle name="Separador de milhares 2 15 3 10" xfId="26343"/>
    <cellStyle name="Separador de milhares 2 15 3 2" xfId="22474"/>
    <cellStyle name="Separador de milhares 2 15 3 2 2" xfId="23030"/>
    <cellStyle name="Separador de milhares 2 15 3 2 2 2" xfId="23917"/>
    <cellStyle name="Separador de milhares 2 15 3 2 2 2 2" xfId="25693"/>
    <cellStyle name="Separador de milhares 2 15 3 2 2 3" xfId="24805"/>
    <cellStyle name="Separador de milhares 2 15 3 2 3" xfId="23414"/>
    <cellStyle name="Separador de milhares 2 15 3 2 3 2" xfId="25190"/>
    <cellStyle name="Separador de milhares 2 15 3 2 4" xfId="24302"/>
    <cellStyle name="Separador de milhares 2 15 3 2 5" xfId="26099"/>
    <cellStyle name="Separador de milhares 2 15 3 2 6" xfId="26469"/>
    <cellStyle name="Separador de milhares 2 15 3 3" xfId="22771"/>
    <cellStyle name="Separador de milhares 2 15 3 3 2" xfId="23658"/>
    <cellStyle name="Separador de milhares 2 15 3 3 2 2" xfId="25434"/>
    <cellStyle name="Separador de milhares 2 15 3 3 3" xfId="24546"/>
    <cellStyle name="Separador de milhares 2 15 3 4" xfId="22890"/>
    <cellStyle name="Separador de milhares 2 15 3 4 2" xfId="23777"/>
    <cellStyle name="Separador de milhares 2 15 3 4 2 2" xfId="25553"/>
    <cellStyle name="Separador de milhares 2 15 3 4 3" xfId="24665"/>
    <cellStyle name="Separador de milhares 2 15 3 5" xfId="23274"/>
    <cellStyle name="Separador de milhares 2 15 3 5 2" xfId="25050"/>
    <cellStyle name="Separador de milhares 2 15 3 6" xfId="24162"/>
    <cellStyle name="Separador de milhares 2 15 3 7" xfId="2347"/>
    <cellStyle name="Separador de milhares 2 15 3 8" xfId="25938"/>
    <cellStyle name="Separador de milhares 2 15 3 9" xfId="2204"/>
    <cellStyle name="Separador de milhares 2 16" xfId="1776"/>
    <cellStyle name="Separador de milhares 2 16 2" xfId="1777"/>
    <cellStyle name="Separador de milhares 2 16 2 2" xfId="1778"/>
    <cellStyle name="Separador de milhares 2 16 2 2 10" xfId="26344"/>
    <cellStyle name="Separador de milhares 2 16 2 2 2" xfId="22477"/>
    <cellStyle name="Separador de milhares 2 16 2 2 2 2" xfId="23033"/>
    <cellStyle name="Separador de milhares 2 16 2 2 2 2 2" xfId="23920"/>
    <cellStyle name="Separador de milhares 2 16 2 2 2 2 2 2" xfId="25696"/>
    <cellStyle name="Separador de milhares 2 16 2 2 2 2 3" xfId="24808"/>
    <cellStyle name="Separador de milhares 2 16 2 2 2 3" xfId="23417"/>
    <cellStyle name="Separador de milhares 2 16 2 2 2 3 2" xfId="25193"/>
    <cellStyle name="Separador de milhares 2 16 2 2 2 4" xfId="24305"/>
    <cellStyle name="Separador de milhares 2 16 2 2 2 5" xfId="26100"/>
    <cellStyle name="Separador de milhares 2 16 2 2 2 6" xfId="26470"/>
    <cellStyle name="Separador de milhares 2 16 2 2 3" xfId="22774"/>
    <cellStyle name="Separador de milhares 2 16 2 2 3 2" xfId="23661"/>
    <cellStyle name="Separador de milhares 2 16 2 2 3 2 2" xfId="25437"/>
    <cellStyle name="Separador de milhares 2 16 2 2 3 3" xfId="24549"/>
    <cellStyle name="Separador de milhares 2 16 2 2 4" xfId="22893"/>
    <cellStyle name="Separador de milhares 2 16 2 2 4 2" xfId="23780"/>
    <cellStyle name="Separador de milhares 2 16 2 2 4 2 2" xfId="25556"/>
    <cellStyle name="Separador de milhares 2 16 2 2 4 3" xfId="24668"/>
    <cellStyle name="Separador de milhares 2 16 2 2 5" xfId="23277"/>
    <cellStyle name="Separador de milhares 2 16 2 2 5 2" xfId="25053"/>
    <cellStyle name="Separador de milhares 2 16 2 2 6" xfId="24165"/>
    <cellStyle name="Separador de milhares 2 16 2 2 7" xfId="2350"/>
    <cellStyle name="Separador de milhares 2 16 2 2 8" xfId="25939"/>
    <cellStyle name="Separador de milhares 2 16 2 2 9" xfId="2207"/>
    <cellStyle name="Separador de milhares 2 16 3" xfId="1779"/>
    <cellStyle name="Separador de milhares 2 16 3 10" xfId="26345"/>
    <cellStyle name="Separador de milhares 2 16 3 2" xfId="22476"/>
    <cellStyle name="Separador de milhares 2 16 3 2 2" xfId="23032"/>
    <cellStyle name="Separador de milhares 2 16 3 2 2 2" xfId="23919"/>
    <cellStyle name="Separador de milhares 2 16 3 2 2 2 2" xfId="25695"/>
    <cellStyle name="Separador de milhares 2 16 3 2 2 3" xfId="24807"/>
    <cellStyle name="Separador de milhares 2 16 3 2 3" xfId="23416"/>
    <cellStyle name="Separador de milhares 2 16 3 2 3 2" xfId="25192"/>
    <cellStyle name="Separador de milhares 2 16 3 2 4" xfId="24304"/>
    <cellStyle name="Separador de milhares 2 16 3 2 5" xfId="26101"/>
    <cellStyle name="Separador de milhares 2 16 3 2 6" xfId="26471"/>
    <cellStyle name="Separador de milhares 2 16 3 3" xfId="22773"/>
    <cellStyle name="Separador de milhares 2 16 3 3 2" xfId="23660"/>
    <cellStyle name="Separador de milhares 2 16 3 3 2 2" xfId="25436"/>
    <cellStyle name="Separador de milhares 2 16 3 3 3" xfId="24548"/>
    <cellStyle name="Separador de milhares 2 16 3 4" xfId="22892"/>
    <cellStyle name="Separador de milhares 2 16 3 4 2" xfId="23779"/>
    <cellStyle name="Separador de milhares 2 16 3 4 2 2" xfId="25555"/>
    <cellStyle name="Separador de milhares 2 16 3 4 3" xfId="24667"/>
    <cellStyle name="Separador de milhares 2 16 3 5" xfId="23276"/>
    <cellStyle name="Separador de milhares 2 16 3 5 2" xfId="25052"/>
    <cellStyle name="Separador de milhares 2 16 3 6" xfId="24164"/>
    <cellStyle name="Separador de milhares 2 16 3 7" xfId="2349"/>
    <cellStyle name="Separador de milhares 2 16 3 8" xfId="25940"/>
    <cellStyle name="Separador de milhares 2 16 3 9" xfId="2206"/>
    <cellStyle name="Separador de milhares 2 17" xfId="1780"/>
    <cellStyle name="Separador de milhares 2 17 2" xfId="1781"/>
    <cellStyle name="Separador de milhares 2 17 2 2" xfId="1782"/>
    <cellStyle name="Separador de milhares 2 17 2 2 10" xfId="26346"/>
    <cellStyle name="Separador de milhares 2 17 2 2 2" xfId="22479"/>
    <cellStyle name="Separador de milhares 2 17 2 2 2 2" xfId="23035"/>
    <cellStyle name="Separador de milhares 2 17 2 2 2 2 2" xfId="23922"/>
    <cellStyle name="Separador de milhares 2 17 2 2 2 2 2 2" xfId="25698"/>
    <cellStyle name="Separador de milhares 2 17 2 2 2 2 3" xfId="24810"/>
    <cellStyle name="Separador de milhares 2 17 2 2 2 3" xfId="23419"/>
    <cellStyle name="Separador de milhares 2 17 2 2 2 3 2" xfId="25195"/>
    <cellStyle name="Separador de milhares 2 17 2 2 2 4" xfId="24307"/>
    <cellStyle name="Separador de milhares 2 17 2 2 2 5" xfId="26102"/>
    <cellStyle name="Separador de milhares 2 17 2 2 2 6" xfId="26472"/>
    <cellStyle name="Separador de milhares 2 17 2 2 3" xfId="22776"/>
    <cellStyle name="Separador de milhares 2 17 2 2 3 2" xfId="23663"/>
    <cellStyle name="Separador de milhares 2 17 2 2 3 2 2" xfId="25439"/>
    <cellStyle name="Separador de milhares 2 17 2 2 3 3" xfId="24551"/>
    <cellStyle name="Separador de milhares 2 17 2 2 4" xfId="22895"/>
    <cellStyle name="Separador de milhares 2 17 2 2 4 2" xfId="23782"/>
    <cellStyle name="Separador de milhares 2 17 2 2 4 2 2" xfId="25558"/>
    <cellStyle name="Separador de milhares 2 17 2 2 4 3" xfId="24670"/>
    <cellStyle name="Separador de milhares 2 17 2 2 5" xfId="23279"/>
    <cellStyle name="Separador de milhares 2 17 2 2 5 2" xfId="25055"/>
    <cellStyle name="Separador de milhares 2 17 2 2 6" xfId="24167"/>
    <cellStyle name="Separador de milhares 2 17 2 2 7" xfId="2352"/>
    <cellStyle name="Separador de milhares 2 17 2 2 8" xfId="25941"/>
    <cellStyle name="Separador de milhares 2 17 2 2 9" xfId="2209"/>
    <cellStyle name="Separador de milhares 2 17 3" xfId="1783"/>
    <cellStyle name="Separador de milhares 2 17 3 10" xfId="26347"/>
    <cellStyle name="Separador de milhares 2 17 3 2" xfId="22478"/>
    <cellStyle name="Separador de milhares 2 17 3 2 2" xfId="23034"/>
    <cellStyle name="Separador de milhares 2 17 3 2 2 2" xfId="23921"/>
    <cellStyle name="Separador de milhares 2 17 3 2 2 2 2" xfId="25697"/>
    <cellStyle name="Separador de milhares 2 17 3 2 2 3" xfId="24809"/>
    <cellStyle name="Separador de milhares 2 17 3 2 3" xfId="23418"/>
    <cellStyle name="Separador de milhares 2 17 3 2 3 2" xfId="25194"/>
    <cellStyle name="Separador de milhares 2 17 3 2 4" xfId="24306"/>
    <cellStyle name="Separador de milhares 2 17 3 2 5" xfId="26103"/>
    <cellStyle name="Separador de milhares 2 17 3 2 6" xfId="26473"/>
    <cellStyle name="Separador de milhares 2 17 3 3" xfId="22775"/>
    <cellStyle name="Separador de milhares 2 17 3 3 2" xfId="23662"/>
    <cellStyle name="Separador de milhares 2 17 3 3 2 2" xfId="25438"/>
    <cellStyle name="Separador de milhares 2 17 3 3 3" xfId="24550"/>
    <cellStyle name="Separador de milhares 2 17 3 4" xfId="22894"/>
    <cellStyle name="Separador de milhares 2 17 3 4 2" xfId="23781"/>
    <cellStyle name="Separador de milhares 2 17 3 4 2 2" xfId="25557"/>
    <cellStyle name="Separador de milhares 2 17 3 4 3" xfId="24669"/>
    <cellStyle name="Separador de milhares 2 17 3 5" xfId="23278"/>
    <cellStyle name="Separador de milhares 2 17 3 5 2" xfId="25054"/>
    <cellStyle name="Separador de milhares 2 17 3 6" xfId="24166"/>
    <cellStyle name="Separador de milhares 2 17 3 7" xfId="2351"/>
    <cellStyle name="Separador de milhares 2 17 3 8" xfId="25942"/>
    <cellStyle name="Separador de milhares 2 17 3 9" xfId="2208"/>
    <cellStyle name="Separador de milhares 2 18" xfId="1784"/>
    <cellStyle name="Separador de milhares 2 18 2" xfId="1785"/>
    <cellStyle name="Separador de milhares 2 18 2 2" xfId="1786"/>
    <cellStyle name="Separador de milhares 2 18 2 2 10" xfId="26348"/>
    <cellStyle name="Separador de milhares 2 18 2 2 2" xfId="22481"/>
    <cellStyle name="Separador de milhares 2 18 2 2 2 2" xfId="23037"/>
    <cellStyle name="Separador de milhares 2 18 2 2 2 2 2" xfId="23924"/>
    <cellStyle name="Separador de milhares 2 18 2 2 2 2 2 2" xfId="25700"/>
    <cellStyle name="Separador de milhares 2 18 2 2 2 2 3" xfId="24812"/>
    <cellStyle name="Separador de milhares 2 18 2 2 2 3" xfId="23421"/>
    <cellStyle name="Separador de milhares 2 18 2 2 2 3 2" xfId="25197"/>
    <cellStyle name="Separador de milhares 2 18 2 2 2 4" xfId="24309"/>
    <cellStyle name="Separador de milhares 2 18 2 2 2 5" xfId="26104"/>
    <cellStyle name="Separador de milhares 2 18 2 2 2 6" xfId="26474"/>
    <cellStyle name="Separador de milhares 2 18 2 2 3" xfId="22778"/>
    <cellStyle name="Separador de milhares 2 18 2 2 3 2" xfId="23665"/>
    <cellStyle name="Separador de milhares 2 18 2 2 3 2 2" xfId="25441"/>
    <cellStyle name="Separador de milhares 2 18 2 2 3 3" xfId="24553"/>
    <cellStyle name="Separador de milhares 2 18 2 2 4" xfId="22897"/>
    <cellStyle name="Separador de milhares 2 18 2 2 4 2" xfId="23784"/>
    <cellStyle name="Separador de milhares 2 18 2 2 4 2 2" xfId="25560"/>
    <cellStyle name="Separador de milhares 2 18 2 2 4 3" xfId="24672"/>
    <cellStyle name="Separador de milhares 2 18 2 2 5" xfId="23281"/>
    <cellStyle name="Separador de milhares 2 18 2 2 5 2" xfId="25057"/>
    <cellStyle name="Separador de milhares 2 18 2 2 6" xfId="24169"/>
    <cellStyle name="Separador de milhares 2 18 2 2 7" xfId="2354"/>
    <cellStyle name="Separador de milhares 2 18 2 2 8" xfId="25943"/>
    <cellStyle name="Separador de milhares 2 18 2 2 9" xfId="2211"/>
    <cellStyle name="Separador de milhares 2 18 3" xfId="1787"/>
    <cellStyle name="Separador de milhares 2 18 3 10" xfId="26349"/>
    <cellStyle name="Separador de milhares 2 18 3 2" xfId="22480"/>
    <cellStyle name="Separador de milhares 2 18 3 2 2" xfId="23036"/>
    <cellStyle name="Separador de milhares 2 18 3 2 2 2" xfId="23923"/>
    <cellStyle name="Separador de milhares 2 18 3 2 2 2 2" xfId="25699"/>
    <cellStyle name="Separador de milhares 2 18 3 2 2 3" xfId="24811"/>
    <cellStyle name="Separador de milhares 2 18 3 2 3" xfId="23420"/>
    <cellStyle name="Separador de milhares 2 18 3 2 3 2" xfId="25196"/>
    <cellStyle name="Separador de milhares 2 18 3 2 4" xfId="24308"/>
    <cellStyle name="Separador de milhares 2 18 3 2 5" xfId="26105"/>
    <cellStyle name="Separador de milhares 2 18 3 2 6" xfId="26475"/>
    <cellStyle name="Separador de milhares 2 18 3 3" xfId="22777"/>
    <cellStyle name="Separador de milhares 2 18 3 3 2" xfId="23664"/>
    <cellStyle name="Separador de milhares 2 18 3 3 2 2" xfId="25440"/>
    <cellStyle name="Separador de milhares 2 18 3 3 3" xfId="24552"/>
    <cellStyle name="Separador de milhares 2 18 3 4" xfId="22896"/>
    <cellStyle name="Separador de milhares 2 18 3 4 2" xfId="23783"/>
    <cellStyle name="Separador de milhares 2 18 3 4 2 2" xfId="25559"/>
    <cellStyle name="Separador de milhares 2 18 3 4 3" xfId="24671"/>
    <cellStyle name="Separador de milhares 2 18 3 5" xfId="23280"/>
    <cellStyle name="Separador de milhares 2 18 3 5 2" xfId="25056"/>
    <cellStyle name="Separador de milhares 2 18 3 6" xfId="24168"/>
    <cellStyle name="Separador de milhares 2 18 3 7" xfId="2353"/>
    <cellStyle name="Separador de milhares 2 18 3 8" xfId="25944"/>
    <cellStyle name="Separador de milhares 2 18 3 9" xfId="2210"/>
    <cellStyle name="Separador de milhares 2 19" xfId="1788"/>
    <cellStyle name="Separador de milhares 2 19 2" xfId="1789"/>
    <cellStyle name="Separador de milhares 2 19 2 2" xfId="1790"/>
    <cellStyle name="Separador de milhares 2 19 2 2 10" xfId="26350"/>
    <cellStyle name="Separador de milhares 2 19 2 2 2" xfId="22483"/>
    <cellStyle name="Separador de milhares 2 19 2 2 2 2" xfId="23039"/>
    <cellStyle name="Separador de milhares 2 19 2 2 2 2 2" xfId="23926"/>
    <cellStyle name="Separador de milhares 2 19 2 2 2 2 2 2" xfId="25702"/>
    <cellStyle name="Separador de milhares 2 19 2 2 2 2 3" xfId="24814"/>
    <cellStyle name="Separador de milhares 2 19 2 2 2 3" xfId="23423"/>
    <cellStyle name="Separador de milhares 2 19 2 2 2 3 2" xfId="25199"/>
    <cellStyle name="Separador de milhares 2 19 2 2 2 4" xfId="24311"/>
    <cellStyle name="Separador de milhares 2 19 2 2 2 5" xfId="26106"/>
    <cellStyle name="Separador de milhares 2 19 2 2 2 6" xfId="26476"/>
    <cellStyle name="Separador de milhares 2 19 2 2 3" xfId="22780"/>
    <cellStyle name="Separador de milhares 2 19 2 2 3 2" xfId="23667"/>
    <cellStyle name="Separador de milhares 2 19 2 2 3 2 2" xfId="25443"/>
    <cellStyle name="Separador de milhares 2 19 2 2 3 3" xfId="24555"/>
    <cellStyle name="Separador de milhares 2 19 2 2 4" xfId="22899"/>
    <cellStyle name="Separador de milhares 2 19 2 2 4 2" xfId="23786"/>
    <cellStyle name="Separador de milhares 2 19 2 2 4 2 2" xfId="25562"/>
    <cellStyle name="Separador de milhares 2 19 2 2 4 3" xfId="24674"/>
    <cellStyle name="Separador de milhares 2 19 2 2 5" xfId="23283"/>
    <cellStyle name="Separador de milhares 2 19 2 2 5 2" xfId="25059"/>
    <cellStyle name="Separador de milhares 2 19 2 2 6" xfId="24171"/>
    <cellStyle name="Separador de milhares 2 19 2 2 7" xfId="2356"/>
    <cellStyle name="Separador de milhares 2 19 2 2 8" xfId="25945"/>
    <cellStyle name="Separador de milhares 2 19 2 2 9" xfId="2213"/>
    <cellStyle name="Separador de milhares 2 19 3" xfId="1791"/>
    <cellStyle name="Separador de milhares 2 19 3 10" xfId="26351"/>
    <cellStyle name="Separador de milhares 2 19 3 2" xfId="22482"/>
    <cellStyle name="Separador de milhares 2 19 3 2 2" xfId="23038"/>
    <cellStyle name="Separador de milhares 2 19 3 2 2 2" xfId="23925"/>
    <cellStyle name="Separador de milhares 2 19 3 2 2 2 2" xfId="25701"/>
    <cellStyle name="Separador de milhares 2 19 3 2 2 3" xfId="24813"/>
    <cellStyle name="Separador de milhares 2 19 3 2 3" xfId="23422"/>
    <cellStyle name="Separador de milhares 2 19 3 2 3 2" xfId="25198"/>
    <cellStyle name="Separador de milhares 2 19 3 2 4" xfId="24310"/>
    <cellStyle name="Separador de milhares 2 19 3 2 5" xfId="26107"/>
    <cellStyle name="Separador de milhares 2 19 3 2 6" xfId="26477"/>
    <cellStyle name="Separador de milhares 2 19 3 3" xfId="22779"/>
    <cellStyle name="Separador de milhares 2 19 3 3 2" xfId="23666"/>
    <cellStyle name="Separador de milhares 2 19 3 3 2 2" xfId="25442"/>
    <cellStyle name="Separador de milhares 2 19 3 3 3" xfId="24554"/>
    <cellStyle name="Separador de milhares 2 19 3 4" xfId="22898"/>
    <cellStyle name="Separador de milhares 2 19 3 4 2" xfId="23785"/>
    <cellStyle name="Separador de milhares 2 19 3 4 2 2" xfId="25561"/>
    <cellStyle name="Separador de milhares 2 19 3 4 3" xfId="24673"/>
    <cellStyle name="Separador de milhares 2 19 3 5" xfId="23282"/>
    <cellStyle name="Separador de milhares 2 19 3 5 2" xfId="25058"/>
    <cellStyle name="Separador de milhares 2 19 3 6" xfId="24170"/>
    <cellStyle name="Separador de milhares 2 19 3 7" xfId="2355"/>
    <cellStyle name="Separador de milhares 2 19 3 8" xfId="25946"/>
    <cellStyle name="Separador de milhares 2 19 3 9" xfId="2212"/>
    <cellStyle name="Separador de milhares 2 2" xfId="1792"/>
    <cellStyle name="Separador de milhares 2 2 10" xfId="1793"/>
    <cellStyle name="Separador de milhares 2 2 10 2" xfId="1794"/>
    <cellStyle name="Separador de milhares 2 2 10 2 2" xfId="1795"/>
    <cellStyle name="Separador de milhares 2 2 10 2 2 10" xfId="26352"/>
    <cellStyle name="Separador de milhares 2 2 10 2 2 2" xfId="22486"/>
    <cellStyle name="Separador de milhares 2 2 10 2 2 2 2" xfId="23042"/>
    <cellStyle name="Separador de milhares 2 2 10 2 2 2 2 2" xfId="23929"/>
    <cellStyle name="Separador de milhares 2 2 10 2 2 2 2 2 2" xfId="25705"/>
    <cellStyle name="Separador de milhares 2 2 10 2 2 2 2 3" xfId="24817"/>
    <cellStyle name="Separador de milhares 2 2 10 2 2 2 3" xfId="23426"/>
    <cellStyle name="Separador de milhares 2 2 10 2 2 2 3 2" xfId="25202"/>
    <cellStyle name="Separador de milhares 2 2 10 2 2 2 4" xfId="24314"/>
    <cellStyle name="Separador de milhares 2 2 10 2 2 2 5" xfId="26108"/>
    <cellStyle name="Separador de milhares 2 2 10 2 2 2 6" xfId="26478"/>
    <cellStyle name="Separador de milhares 2 2 10 2 2 3" xfId="22783"/>
    <cellStyle name="Separador de milhares 2 2 10 2 2 3 2" xfId="23670"/>
    <cellStyle name="Separador de milhares 2 2 10 2 2 3 2 2" xfId="25446"/>
    <cellStyle name="Separador de milhares 2 2 10 2 2 3 3" xfId="24558"/>
    <cellStyle name="Separador de milhares 2 2 10 2 2 4" xfId="22902"/>
    <cellStyle name="Separador de milhares 2 2 10 2 2 4 2" xfId="23789"/>
    <cellStyle name="Separador de milhares 2 2 10 2 2 4 2 2" xfId="25565"/>
    <cellStyle name="Separador de milhares 2 2 10 2 2 4 3" xfId="24677"/>
    <cellStyle name="Separador de milhares 2 2 10 2 2 5" xfId="23286"/>
    <cellStyle name="Separador de milhares 2 2 10 2 2 5 2" xfId="25062"/>
    <cellStyle name="Separador de milhares 2 2 10 2 2 6" xfId="24174"/>
    <cellStyle name="Separador de milhares 2 2 10 2 2 7" xfId="2359"/>
    <cellStyle name="Separador de milhares 2 2 10 2 2 8" xfId="25947"/>
    <cellStyle name="Separador de milhares 2 2 10 2 2 9" xfId="2216"/>
    <cellStyle name="Separador de milhares 2 2 10 3" xfId="1796"/>
    <cellStyle name="Separador de milhares 2 2 10 3 10" xfId="26353"/>
    <cellStyle name="Separador de milhares 2 2 10 3 2" xfId="22485"/>
    <cellStyle name="Separador de milhares 2 2 10 3 2 2" xfId="23041"/>
    <cellStyle name="Separador de milhares 2 2 10 3 2 2 2" xfId="23928"/>
    <cellStyle name="Separador de milhares 2 2 10 3 2 2 2 2" xfId="25704"/>
    <cellStyle name="Separador de milhares 2 2 10 3 2 2 3" xfId="24816"/>
    <cellStyle name="Separador de milhares 2 2 10 3 2 3" xfId="23425"/>
    <cellStyle name="Separador de milhares 2 2 10 3 2 3 2" xfId="25201"/>
    <cellStyle name="Separador de milhares 2 2 10 3 2 4" xfId="24313"/>
    <cellStyle name="Separador de milhares 2 2 10 3 2 5" xfId="26109"/>
    <cellStyle name="Separador de milhares 2 2 10 3 2 6" xfId="26479"/>
    <cellStyle name="Separador de milhares 2 2 10 3 3" xfId="22782"/>
    <cellStyle name="Separador de milhares 2 2 10 3 3 2" xfId="23669"/>
    <cellStyle name="Separador de milhares 2 2 10 3 3 2 2" xfId="25445"/>
    <cellStyle name="Separador de milhares 2 2 10 3 3 3" xfId="24557"/>
    <cellStyle name="Separador de milhares 2 2 10 3 4" xfId="22901"/>
    <cellStyle name="Separador de milhares 2 2 10 3 4 2" xfId="23788"/>
    <cellStyle name="Separador de milhares 2 2 10 3 4 2 2" xfId="25564"/>
    <cellStyle name="Separador de milhares 2 2 10 3 4 3" xfId="24676"/>
    <cellStyle name="Separador de milhares 2 2 10 3 5" xfId="23285"/>
    <cellStyle name="Separador de milhares 2 2 10 3 5 2" xfId="25061"/>
    <cellStyle name="Separador de milhares 2 2 10 3 6" xfId="24173"/>
    <cellStyle name="Separador de milhares 2 2 10 3 7" xfId="2358"/>
    <cellStyle name="Separador de milhares 2 2 10 3 8" xfId="25948"/>
    <cellStyle name="Separador de milhares 2 2 10 3 9" xfId="2215"/>
    <cellStyle name="Separador de milhares 2 2 11" xfId="1797"/>
    <cellStyle name="Separador de milhares 2 2 11 2" xfId="1798"/>
    <cellStyle name="Separador de milhares 2 2 11 2 2" xfId="1799"/>
    <cellStyle name="Separador de milhares 2 2 11 2 2 10" xfId="26354"/>
    <cellStyle name="Separador de milhares 2 2 11 2 2 2" xfId="22488"/>
    <cellStyle name="Separador de milhares 2 2 11 2 2 2 2" xfId="23044"/>
    <cellStyle name="Separador de milhares 2 2 11 2 2 2 2 2" xfId="23931"/>
    <cellStyle name="Separador de milhares 2 2 11 2 2 2 2 2 2" xfId="25707"/>
    <cellStyle name="Separador de milhares 2 2 11 2 2 2 2 3" xfId="24819"/>
    <cellStyle name="Separador de milhares 2 2 11 2 2 2 3" xfId="23428"/>
    <cellStyle name="Separador de milhares 2 2 11 2 2 2 3 2" xfId="25204"/>
    <cellStyle name="Separador de milhares 2 2 11 2 2 2 4" xfId="24316"/>
    <cellStyle name="Separador de milhares 2 2 11 2 2 2 5" xfId="26110"/>
    <cellStyle name="Separador de milhares 2 2 11 2 2 2 6" xfId="26480"/>
    <cellStyle name="Separador de milhares 2 2 11 2 2 3" xfId="22785"/>
    <cellStyle name="Separador de milhares 2 2 11 2 2 3 2" xfId="23672"/>
    <cellStyle name="Separador de milhares 2 2 11 2 2 3 2 2" xfId="25448"/>
    <cellStyle name="Separador de milhares 2 2 11 2 2 3 3" xfId="24560"/>
    <cellStyle name="Separador de milhares 2 2 11 2 2 4" xfId="22904"/>
    <cellStyle name="Separador de milhares 2 2 11 2 2 4 2" xfId="23791"/>
    <cellStyle name="Separador de milhares 2 2 11 2 2 4 2 2" xfId="25567"/>
    <cellStyle name="Separador de milhares 2 2 11 2 2 4 3" xfId="24679"/>
    <cellStyle name="Separador de milhares 2 2 11 2 2 5" xfId="23288"/>
    <cellStyle name="Separador de milhares 2 2 11 2 2 5 2" xfId="25064"/>
    <cellStyle name="Separador de milhares 2 2 11 2 2 6" xfId="24176"/>
    <cellStyle name="Separador de milhares 2 2 11 2 2 7" xfId="2361"/>
    <cellStyle name="Separador de milhares 2 2 11 2 2 8" xfId="25949"/>
    <cellStyle name="Separador de milhares 2 2 11 2 2 9" xfId="2218"/>
    <cellStyle name="Separador de milhares 2 2 11 3" xfId="1800"/>
    <cellStyle name="Separador de milhares 2 2 11 3 10" xfId="26355"/>
    <cellStyle name="Separador de milhares 2 2 11 3 2" xfId="22487"/>
    <cellStyle name="Separador de milhares 2 2 11 3 2 2" xfId="23043"/>
    <cellStyle name="Separador de milhares 2 2 11 3 2 2 2" xfId="23930"/>
    <cellStyle name="Separador de milhares 2 2 11 3 2 2 2 2" xfId="25706"/>
    <cellStyle name="Separador de milhares 2 2 11 3 2 2 3" xfId="24818"/>
    <cellStyle name="Separador de milhares 2 2 11 3 2 3" xfId="23427"/>
    <cellStyle name="Separador de milhares 2 2 11 3 2 3 2" xfId="25203"/>
    <cellStyle name="Separador de milhares 2 2 11 3 2 4" xfId="24315"/>
    <cellStyle name="Separador de milhares 2 2 11 3 2 5" xfId="26111"/>
    <cellStyle name="Separador de milhares 2 2 11 3 2 6" xfId="26481"/>
    <cellStyle name="Separador de milhares 2 2 11 3 3" xfId="22784"/>
    <cellStyle name="Separador de milhares 2 2 11 3 3 2" xfId="23671"/>
    <cellStyle name="Separador de milhares 2 2 11 3 3 2 2" xfId="25447"/>
    <cellStyle name="Separador de milhares 2 2 11 3 3 3" xfId="24559"/>
    <cellStyle name="Separador de milhares 2 2 11 3 4" xfId="22903"/>
    <cellStyle name="Separador de milhares 2 2 11 3 4 2" xfId="23790"/>
    <cellStyle name="Separador de milhares 2 2 11 3 4 2 2" xfId="25566"/>
    <cellStyle name="Separador de milhares 2 2 11 3 4 3" xfId="24678"/>
    <cellStyle name="Separador de milhares 2 2 11 3 5" xfId="23287"/>
    <cellStyle name="Separador de milhares 2 2 11 3 5 2" xfId="25063"/>
    <cellStyle name="Separador de milhares 2 2 11 3 6" xfId="24175"/>
    <cellStyle name="Separador de milhares 2 2 11 3 7" xfId="2360"/>
    <cellStyle name="Separador de milhares 2 2 11 3 8" xfId="25950"/>
    <cellStyle name="Separador de milhares 2 2 11 3 9" xfId="2217"/>
    <cellStyle name="Separador de milhares 2 2 12" xfId="1801"/>
    <cellStyle name="Separador de milhares 2 2 13" xfId="1802"/>
    <cellStyle name="Separador de milhares 2 2 13 2" xfId="1803"/>
    <cellStyle name="Separador de milhares 2 2 13 2 10" xfId="26356"/>
    <cellStyle name="Separador de milhares 2 2 13 2 2" xfId="22489"/>
    <cellStyle name="Separador de milhares 2 2 13 2 2 2" xfId="23045"/>
    <cellStyle name="Separador de milhares 2 2 13 2 2 2 2" xfId="23932"/>
    <cellStyle name="Separador de milhares 2 2 13 2 2 2 2 2" xfId="25708"/>
    <cellStyle name="Separador de milhares 2 2 13 2 2 2 3" xfId="24820"/>
    <cellStyle name="Separador de milhares 2 2 13 2 2 3" xfId="23429"/>
    <cellStyle name="Separador de milhares 2 2 13 2 2 3 2" xfId="25205"/>
    <cellStyle name="Separador de milhares 2 2 13 2 2 4" xfId="24317"/>
    <cellStyle name="Separador de milhares 2 2 13 2 2 5" xfId="26112"/>
    <cellStyle name="Separador de milhares 2 2 13 2 2 6" xfId="26482"/>
    <cellStyle name="Separador de milhares 2 2 13 2 3" xfId="22786"/>
    <cellStyle name="Separador de milhares 2 2 13 2 3 2" xfId="23673"/>
    <cellStyle name="Separador de milhares 2 2 13 2 3 2 2" xfId="25449"/>
    <cellStyle name="Separador de milhares 2 2 13 2 3 3" xfId="24561"/>
    <cellStyle name="Separador de milhares 2 2 13 2 4" xfId="22905"/>
    <cellStyle name="Separador de milhares 2 2 13 2 4 2" xfId="23792"/>
    <cellStyle name="Separador de milhares 2 2 13 2 4 2 2" xfId="25568"/>
    <cellStyle name="Separador de milhares 2 2 13 2 4 3" xfId="24680"/>
    <cellStyle name="Separador de milhares 2 2 13 2 5" xfId="23289"/>
    <cellStyle name="Separador de milhares 2 2 13 2 5 2" xfId="25065"/>
    <cellStyle name="Separador de milhares 2 2 13 2 6" xfId="24177"/>
    <cellStyle name="Separador de milhares 2 2 13 2 7" xfId="2362"/>
    <cellStyle name="Separador de milhares 2 2 13 2 8" xfId="25951"/>
    <cellStyle name="Separador de milhares 2 2 13 2 9" xfId="2219"/>
    <cellStyle name="Separador de milhares 2 2 14" xfId="1804"/>
    <cellStyle name="Separador de milhares 2 2 14 10" xfId="26357"/>
    <cellStyle name="Separador de milhares 2 2 14 2" xfId="22484"/>
    <cellStyle name="Separador de milhares 2 2 14 2 2" xfId="23040"/>
    <cellStyle name="Separador de milhares 2 2 14 2 2 2" xfId="23927"/>
    <cellStyle name="Separador de milhares 2 2 14 2 2 2 2" xfId="25703"/>
    <cellStyle name="Separador de milhares 2 2 14 2 2 3" xfId="24815"/>
    <cellStyle name="Separador de milhares 2 2 14 2 3" xfId="23424"/>
    <cellStyle name="Separador de milhares 2 2 14 2 3 2" xfId="25200"/>
    <cellStyle name="Separador de milhares 2 2 14 2 4" xfId="24312"/>
    <cellStyle name="Separador de milhares 2 2 14 2 5" xfId="26113"/>
    <cellStyle name="Separador de milhares 2 2 14 2 6" xfId="26483"/>
    <cellStyle name="Separador de milhares 2 2 14 3" xfId="22781"/>
    <cellStyle name="Separador de milhares 2 2 14 3 2" xfId="23668"/>
    <cellStyle name="Separador de milhares 2 2 14 3 2 2" xfId="25444"/>
    <cellStyle name="Separador de milhares 2 2 14 3 3" xfId="24556"/>
    <cellStyle name="Separador de milhares 2 2 14 4" xfId="22900"/>
    <cellStyle name="Separador de milhares 2 2 14 4 2" xfId="23787"/>
    <cellStyle name="Separador de milhares 2 2 14 4 2 2" xfId="25563"/>
    <cellStyle name="Separador de milhares 2 2 14 4 3" xfId="24675"/>
    <cellStyle name="Separador de milhares 2 2 14 5" xfId="23284"/>
    <cellStyle name="Separador de milhares 2 2 14 5 2" xfId="25060"/>
    <cellStyle name="Separador de milhares 2 2 14 6" xfId="24172"/>
    <cellStyle name="Separador de milhares 2 2 14 7" xfId="2357"/>
    <cellStyle name="Separador de milhares 2 2 14 8" xfId="25952"/>
    <cellStyle name="Separador de milhares 2 2 14 9" xfId="2214"/>
    <cellStyle name="Separador de milhares 2 2 2" xfId="1805"/>
    <cellStyle name="Separador de milhares 2 2 2 2" xfId="1806"/>
    <cellStyle name="Separador de milhares 2 2 2 2 2" xfId="1807"/>
    <cellStyle name="Separador de milhares 2 2 2 2 2 10" xfId="2221"/>
    <cellStyle name="Separador de milhares 2 2 2 2 2 11" xfId="26358"/>
    <cellStyle name="Separador de milhares 2 2 2 2 2 2" xfId="2591"/>
    <cellStyle name="Separador de milhares 2 2 2 2 2 2 2" xfId="26114"/>
    <cellStyle name="Separador de milhares 2 2 2 2 2 2 3" xfId="26484"/>
    <cellStyle name="Separador de milhares 2 2 2 2 2 3" xfId="22491"/>
    <cellStyle name="Separador de milhares 2 2 2 2 2 3 2" xfId="23047"/>
    <cellStyle name="Separador de milhares 2 2 2 2 2 3 2 2" xfId="23934"/>
    <cellStyle name="Separador de milhares 2 2 2 2 2 3 2 2 2" xfId="25710"/>
    <cellStyle name="Separador de milhares 2 2 2 2 2 3 2 3" xfId="24822"/>
    <cellStyle name="Separador de milhares 2 2 2 2 2 3 3" xfId="23431"/>
    <cellStyle name="Separador de milhares 2 2 2 2 2 3 3 2" xfId="25207"/>
    <cellStyle name="Separador de milhares 2 2 2 2 2 3 4" xfId="24319"/>
    <cellStyle name="Separador de milhares 2 2 2 2 2 4" xfId="22788"/>
    <cellStyle name="Separador de milhares 2 2 2 2 2 4 2" xfId="23675"/>
    <cellStyle name="Separador de milhares 2 2 2 2 2 4 2 2" xfId="25451"/>
    <cellStyle name="Separador de milhares 2 2 2 2 2 4 3" xfId="24563"/>
    <cellStyle name="Separador de milhares 2 2 2 2 2 5" xfId="22907"/>
    <cellStyle name="Separador de milhares 2 2 2 2 2 5 2" xfId="23794"/>
    <cellStyle name="Separador de milhares 2 2 2 2 2 5 2 2" xfId="25570"/>
    <cellStyle name="Separador de milhares 2 2 2 2 2 5 3" xfId="24682"/>
    <cellStyle name="Separador de milhares 2 2 2 2 2 6" xfId="23291"/>
    <cellStyle name="Separador de milhares 2 2 2 2 2 6 2" xfId="25067"/>
    <cellStyle name="Separador de milhares 2 2 2 2 2 7" xfId="24179"/>
    <cellStyle name="Separador de milhares 2 2 2 2 2 8" xfId="2364"/>
    <cellStyle name="Separador de milhares 2 2 2 2 2 9" xfId="25953"/>
    <cellStyle name="Separador de milhares 2 2 2 2 3" xfId="2589"/>
    <cellStyle name="Separador de milhares 2 2 2 3" xfId="1808"/>
    <cellStyle name="Separador de milhares 2 2 2 3 10" xfId="2220"/>
    <cellStyle name="Separador de milhares 2 2 2 3 11" xfId="26359"/>
    <cellStyle name="Separador de milhares 2 2 2 3 2" xfId="2602"/>
    <cellStyle name="Separador de milhares 2 2 2 3 2 2" xfId="22627"/>
    <cellStyle name="Separador de milhares 2 2 2 3 2 2 2" xfId="23183"/>
    <cellStyle name="Separador de milhares 2 2 2 3 2 2 2 2" xfId="24070"/>
    <cellStyle name="Separador de milhares 2 2 2 3 2 2 2 2 2" xfId="25846"/>
    <cellStyle name="Separador de milhares 2 2 2 3 2 2 2 3" xfId="24958"/>
    <cellStyle name="Separador de milhares 2 2 2 3 2 2 3" xfId="23567"/>
    <cellStyle name="Separador de milhares 2 2 2 3 2 2 3 2" xfId="25343"/>
    <cellStyle name="Separador de milhares 2 2 2 3 2 2 4" xfId="24455"/>
    <cellStyle name="Separador de milhares 2 2 2 3 2 3" xfId="26115"/>
    <cellStyle name="Separador de milhares 2 2 2 3 2 4" xfId="26485"/>
    <cellStyle name="Separador de milhares 2 2 2 3 3" xfId="22490"/>
    <cellStyle name="Separador de milhares 2 2 2 3 3 2" xfId="23046"/>
    <cellStyle name="Separador de milhares 2 2 2 3 3 2 2" xfId="23933"/>
    <cellStyle name="Separador de milhares 2 2 2 3 3 2 2 2" xfId="25709"/>
    <cellStyle name="Separador de milhares 2 2 2 3 3 2 3" xfId="24821"/>
    <cellStyle name="Separador de milhares 2 2 2 3 3 3" xfId="23430"/>
    <cellStyle name="Separador de milhares 2 2 2 3 3 3 2" xfId="25206"/>
    <cellStyle name="Separador de milhares 2 2 2 3 3 4" xfId="24318"/>
    <cellStyle name="Separador de milhares 2 2 2 3 4" xfId="22787"/>
    <cellStyle name="Separador de milhares 2 2 2 3 4 2" xfId="23674"/>
    <cellStyle name="Separador de milhares 2 2 2 3 4 2 2" xfId="25450"/>
    <cellStyle name="Separador de milhares 2 2 2 3 4 3" xfId="24562"/>
    <cellStyle name="Separador de milhares 2 2 2 3 5" xfId="22906"/>
    <cellStyle name="Separador de milhares 2 2 2 3 5 2" xfId="23793"/>
    <cellStyle name="Separador de milhares 2 2 2 3 5 2 2" xfId="25569"/>
    <cellStyle name="Separador de milhares 2 2 2 3 5 3" xfId="24681"/>
    <cellStyle name="Separador de milhares 2 2 2 3 6" xfId="23290"/>
    <cellStyle name="Separador de milhares 2 2 2 3 6 2" xfId="25066"/>
    <cellStyle name="Separador de milhares 2 2 2 3 7" xfId="24178"/>
    <cellStyle name="Separador de milhares 2 2 2 3 8" xfId="2363"/>
    <cellStyle name="Separador de milhares 2 2 2 3 9" xfId="25954"/>
    <cellStyle name="Separador de milhares 2 2 2 4" xfId="2593"/>
    <cellStyle name="Separador de milhares 2 2 3" xfId="1809"/>
    <cellStyle name="Separador de milhares 2 2 3 2" xfId="1810"/>
    <cellStyle name="Separador de milhares 2 2 3 2 2" xfId="1811"/>
    <cellStyle name="Separador de milhares 2 2 3 2 2 10" xfId="26360"/>
    <cellStyle name="Separador de milhares 2 2 3 2 2 2" xfId="22493"/>
    <cellStyle name="Separador de milhares 2 2 3 2 2 2 2" xfId="23049"/>
    <cellStyle name="Separador de milhares 2 2 3 2 2 2 2 2" xfId="23936"/>
    <cellStyle name="Separador de milhares 2 2 3 2 2 2 2 2 2" xfId="25712"/>
    <cellStyle name="Separador de milhares 2 2 3 2 2 2 2 3" xfId="24824"/>
    <cellStyle name="Separador de milhares 2 2 3 2 2 2 3" xfId="23433"/>
    <cellStyle name="Separador de milhares 2 2 3 2 2 2 3 2" xfId="25209"/>
    <cellStyle name="Separador de milhares 2 2 3 2 2 2 4" xfId="24321"/>
    <cellStyle name="Separador de milhares 2 2 3 2 2 2 5" xfId="26116"/>
    <cellStyle name="Separador de milhares 2 2 3 2 2 2 6" xfId="26486"/>
    <cellStyle name="Separador de milhares 2 2 3 2 2 3" xfId="22790"/>
    <cellStyle name="Separador de milhares 2 2 3 2 2 3 2" xfId="23677"/>
    <cellStyle name="Separador de milhares 2 2 3 2 2 3 2 2" xfId="25453"/>
    <cellStyle name="Separador de milhares 2 2 3 2 2 3 3" xfId="24565"/>
    <cellStyle name="Separador de milhares 2 2 3 2 2 4" xfId="22909"/>
    <cellStyle name="Separador de milhares 2 2 3 2 2 4 2" xfId="23796"/>
    <cellStyle name="Separador de milhares 2 2 3 2 2 4 2 2" xfId="25572"/>
    <cellStyle name="Separador de milhares 2 2 3 2 2 4 3" xfId="24684"/>
    <cellStyle name="Separador de milhares 2 2 3 2 2 5" xfId="23293"/>
    <cellStyle name="Separador de milhares 2 2 3 2 2 5 2" xfId="25069"/>
    <cellStyle name="Separador de milhares 2 2 3 2 2 6" xfId="24181"/>
    <cellStyle name="Separador de milhares 2 2 3 2 2 7" xfId="2366"/>
    <cellStyle name="Separador de milhares 2 2 3 2 2 8" xfId="25955"/>
    <cellStyle name="Separador de milhares 2 2 3 2 2 9" xfId="2223"/>
    <cellStyle name="Separador de milhares 2 2 3 3" xfId="1812"/>
    <cellStyle name="Separador de milhares 2 2 3 3 10" xfId="26361"/>
    <cellStyle name="Separador de milhares 2 2 3 3 2" xfId="22492"/>
    <cellStyle name="Separador de milhares 2 2 3 3 2 2" xfId="23048"/>
    <cellStyle name="Separador de milhares 2 2 3 3 2 2 2" xfId="23935"/>
    <cellStyle name="Separador de milhares 2 2 3 3 2 2 2 2" xfId="25711"/>
    <cellStyle name="Separador de milhares 2 2 3 3 2 2 3" xfId="24823"/>
    <cellStyle name="Separador de milhares 2 2 3 3 2 3" xfId="23432"/>
    <cellStyle name="Separador de milhares 2 2 3 3 2 3 2" xfId="25208"/>
    <cellStyle name="Separador de milhares 2 2 3 3 2 4" xfId="24320"/>
    <cellStyle name="Separador de milhares 2 2 3 3 2 5" xfId="26117"/>
    <cellStyle name="Separador de milhares 2 2 3 3 2 6" xfId="26487"/>
    <cellStyle name="Separador de milhares 2 2 3 3 3" xfId="22789"/>
    <cellStyle name="Separador de milhares 2 2 3 3 3 2" xfId="23676"/>
    <cellStyle name="Separador de milhares 2 2 3 3 3 2 2" xfId="25452"/>
    <cellStyle name="Separador de milhares 2 2 3 3 3 3" xfId="24564"/>
    <cellStyle name="Separador de milhares 2 2 3 3 4" xfId="22908"/>
    <cellStyle name="Separador de milhares 2 2 3 3 4 2" xfId="23795"/>
    <cellStyle name="Separador de milhares 2 2 3 3 4 2 2" xfId="25571"/>
    <cellStyle name="Separador de milhares 2 2 3 3 4 3" xfId="24683"/>
    <cellStyle name="Separador de milhares 2 2 3 3 5" xfId="23292"/>
    <cellStyle name="Separador de milhares 2 2 3 3 5 2" xfId="25068"/>
    <cellStyle name="Separador de milhares 2 2 3 3 6" xfId="24180"/>
    <cellStyle name="Separador de milhares 2 2 3 3 7" xfId="2365"/>
    <cellStyle name="Separador de milhares 2 2 3 3 8" xfId="25956"/>
    <cellStyle name="Separador de milhares 2 2 3 3 9" xfId="2222"/>
    <cellStyle name="Separador de milhares 2 2 3 4" xfId="2598"/>
    <cellStyle name="Separador de milhares 2 2 4" xfId="1813"/>
    <cellStyle name="Separador de milhares 2 2 4 2" xfId="1814"/>
    <cellStyle name="Separador de milhares 2 2 4 2 2" xfId="1815"/>
    <cellStyle name="Separador de milhares 2 2 4 2 2 10" xfId="26362"/>
    <cellStyle name="Separador de milhares 2 2 4 2 2 2" xfId="22495"/>
    <cellStyle name="Separador de milhares 2 2 4 2 2 2 2" xfId="23051"/>
    <cellStyle name="Separador de milhares 2 2 4 2 2 2 2 2" xfId="23938"/>
    <cellStyle name="Separador de milhares 2 2 4 2 2 2 2 2 2" xfId="25714"/>
    <cellStyle name="Separador de milhares 2 2 4 2 2 2 2 3" xfId="24826"/>
    <cellStyle name="Separador de milhares 2 2 4 2 2 2 3" xfId="23435"/>
    <cellStyle name="Separador de milhares 2 2 4 2 2 2 3 2" xfId="25211"/>
    <cellStyle name="Separador de milhares 2 2 4 2 2 2 4" xfId="24323"/>
    <cellStyle name="Separador de milhares 2 2 4 2 2 2 5" xfId="26118"/>
    <cellStyle name="Separador de milhares 2 2 4 2 2 2 6" xfId="26488"/>
    <cellStyle name="Separador de milhares 2 2 4 2 2 3" xfId="22792"/>
    <cellStyle name="Separador de milhares 2 2 4 2 2 3 2" xfId="23679"/>
    <cellStyle name="Separador de milhares 2 2 4 2 2 3 2 2" xfId="25455"/>
    <cellStyle name="Separador de milhares 2 2 4 2 2 3 3" xfId="24567"/>
    <cellStyle name="Separador de milhares 2 2 4 2 2 4" xfId="22911"/>
    <cellStyle name="Separador de milhares 2 2 4 2 2 4 2" xfId="23798"/>
    <cellStyle name="Separador de milhares 2 2 4 2 2 4 2 2" xfId="25574"/>
    <cellStyle name="Separador de milhares 2 2 4 2 2 4 3" xfId="24686"/>
    <cellStyle name="Separador de milhares 2 2 4 2 2 5" xfId="23295"/>
    <cellStyle name="Separador de milhares 2 2 4 2 2 5 2" xfId="25071"/>
    <cellStyle name="Separador de milhares 2 2 4 2 2 6" xfId="24183"/>
    <cellStyle name="Separador de milhares 2 2 4 2 2 7" xfId="2368"/>
    <cellStyle name="Separador de milhares 2 2 4 2 2 8" xfId="25957"/>
    <cellStyle name="Separador de milhares 2 2 4 2 2 9" xfId="2225"/>
    <cellStyle name="Separador de milhares 2 2 4 3" xfId="1816"/>
    <cellStyle name="Separador de milhares 2 2 4 3 10" xfId="26363"/>
    <cellStyle name="Separador de milhares 2 2 4 3 2" xfId="22494"/>
    <cellStyle name="Separador de milhares 2 2 4 3 2 2" xfId="23050"/>
    <cellStyle name="Separador de milhares 2 2 4 3 2 2 2" xfId="23937"/>
    <cellStyle name="Separador de milhares 2 2 4 3 2 2 2 2" xfId="25713"/>
    <cellStyle name="Separador de milhares 2 2 4 3 2 2 3" xfId="24825"/>
    <cellStyle name="Separador de milhares 2 2 4 3 2 3" xfId="23434"/>
    <cellStyle name="Separador de milhares 2 2 4 3 2 3 2" xfId="25210"/>
    <cellStyle name="Separador de milhares 2 2 4 3 2 4" xfId="24322"/>
    <cellStyle name="Separador de milhares 2 2 4 3 2 5" xfId="26119"/>
    <cellStyle name="Separador de milhares 2 2 4 3 2 6" xfId="26489"/>
    <cellStyle name="Separador de milhares 2 2 4 3 3" xfId="22791"/>
    <cellStyle name="Separador de milhares 2 2 4 3 3 2" xfId="23678"/>
    <cellStyle name="Separador de milhares 2 2 4 3 3 2 2" xfId="25454"/>
    <cellStyle name="Separador de milhares 2 2 4 3 3 3" xfId="24566"/>
    <cellStyle name="Separador de milhares 2 2 4 3 4" xfId="22910"/>
    <cellStyle name="Separador de milhares 2 2 4 3 4 2" xfId="23797"/>
    <cellStyle name="Separador de milhares 2 2 4 3 4 2 2" xfId="25573"/>
    <cellStyle name="Separador de milhares 2 2 4 3 4 3" xfId="24685"/>
    <cellStyle name="Separador de milhares 2 2 4 3 5" xfId="23294"/>
    <cellStyle name="Separador de milhares 2 2 4 3 5 2" xfId="25070"/>
    <cellStyle name="Separador de milhares 2 2 4 3 6" xfId="24182"/>
    <cellStyle name="Separador de milhares 2 2 4 3 7" xfId="2367"/>
    <cellStyle name="Separador de milhares 2 2 4 3 8" xfId="25958"/>
    <cellStyle name="Separador de milhares 2 2 4 3 9" xfId="2224"/>
    <cellStyle name="Separador de milhares 2 2 4 4" xfId="2599"/>
    <cellStyle name="Separador de milhares 2 2 5" xfId="1817"/>
    <cellStyle name="Separador de milhares 2 2 5 2" xfId="1818"/>
    <cellStyle name="Separador de milhares 2 2 5 2 2" xfId="1819"/>
    <cellStyle name="Separador de milhares 2 2 5 2 2 10" xfId="26364"/>
    <cellStyle name="Separador de milhares 2 2 5 2 2 2" xfId="22497"/>
    <cellStyle name="Separador de milhares 2 2 5 2 2 2 2" xfId="23053"/>
    <cellStyle name="Separador de milhares 2 2 5 2 2 2 2 2" xfId="23940"/>
    <cellStyle name="Separador de milhares 2 2 5 2 2 2 2 2 2" xfId="25716"/>
    <cellStyle name="Separador de milhares 2 2 5 2 2 2 2 3" xfId="24828"/>
    <cellStyle name="Separador de milhares 2 2 5 2 2 2 3" xfId="23437"/>
    <cellStyle name="Separador de milhares 2 2 5 2 2 2 3 2" xfId="25213"/>
    <cellStyle name="Separador de milhares 2 2 5 2 2 2 4" xfId="24325"/>
    <cellStyle name="Separador de milhares 2 2 5 2 2 2 5" xfId="26120"/>
    <cellStyle name="Separador de milhares 2 2 5 2 2 2 6" xfId="26490"/>
    <cellStyle name="Separador de milhares 2 2 5 2 2 3" xfId="22794"/>
    <cellStyle name="Separador de milhares 2 2 5 2 2 3 2" xfId="23681"/>
    <cellStyle name="Separador de milhares 2 2 5 2 2 3 2 2" xfId="25457"/>
    <cellStyle name="Separador de milhares 2 2 5 2 2 3 3" xfId="24569"/>
    <cellStyle name="Separador de milhares 2 2 5 2 2 4" xfId="22913"/>
    <cellStyle name="Separador de milhares 2 2 5 2 2 4 2" xfId="23800"/>
    <cellStyle name="Separador de milhares 2 2 5 2 2 4 2 2" xfId="25576"/>
    <cellStyle name="Separador de milhares 2 2 5 2 2 4 3" xfId="24688"/>
    <cellStyle name="Separador de milhares 2 2 5 2 2 5" xfId="23297"/>
    <cellStyle name="Separador de milhares 2 2 5 2 2 5 2" xfId="25073"/>
    <cellStyle name="Separador de milhares 2 2 5 2 2 6" xfId="24185"/>
    <cellStyle name="Separador de milhares 2 2 5 2 2 7" xfId="2370"/>
    <cellStyle name="Separador de milhares 2 2 5 2 2 8" xfId="25959"/>
    <cellStyle name="Separador de milhares 2 2 5 2 2 9" xfId="2227"/>
    <cellStyle name="Separador de milhares 2 2 5 3" xfId="1820"/>
    <cellStyle name="Separador de milhares 2 2 5 3 10" xfId="26365"/>
    <cellStyle name="Separador de milhares 2 2 5 3 2" xfId="22496"/>
    <cellStyle name="Separador de milhares 2 2 5 3 2 2" xfId="23052"/>
    <cellStyle name="Separador de milhares 2 2 5 3 2 2 2" xfId="23939"/>
    <cellStyle name="Separador de milhares 2 2 5 3 2 2 2 2" xfId="25715"/>
    <cellStyle name="Separador de milhares 2 2 5 3 2 2 3" xfId="24827"/>
    <cellStyle name="Separador de milhares 2 2 5 3 2 3" xfId="23436"/>
    <cellStyle name="Separador de milhares 2 2 5 3 2 3 2" xfId="25212"/>
    <cellStyle name="Separador de milhares 2 2 5 3 2 4" xfId="24324"/>
    <cellStyle name="Separador de milhares 2 2 5 3 2 5" xfId="26121"/>
    <cellStyle name="Separador de milhares 2 2 5 3 2 6" xfId="26491"/>
    <cellStyle name="Separador de milhares 2 2 5 3 3" xfId="22793"/>
    <cellStyle name="Separador de milhares 2 2 5 3 3 2" xfId="23680"/>
    <cellStyle name="Separador de milhares 2 2 5 3 3 2 2" xfId="25456"/>
    <cellStyle name="Separador de milhares 2 2 5 3 3 3" xfId="24568"/>
    <cellStyle name="Separador de milhares 2 2 5 3 4" xfId="22912"/>
    <cellStyle name="Separador de milhares 2 2 5 3 4 2" xfId="23799"/>
    <cellStyle name="Separador de milhares 2 2 5 3 4 2 2" xfId="25575"/>
    <cellStyle name="Separador de milhares 2 2 5 3 4 3" xfId="24687"/>
    <cellStyle name="Separador de milhares 2 2 5 3 5" xfId="23296"/>
    <cellStyle name="Separador de milhares 2 2 5 3 5 2" xfId="25072"/>
    <cellStyle name="Separador de milhares 2 2 5 3 6" xfId="24184"/>
    <cellStyle name="Separador de milhares 2 2 5 3 7" xfId="2369"/>
    <cellStyle name="Separador de milhares 2 2 5 3 8" xfId="25960"/>
    <cellStyle name="Separador de milhares 2 2 5 3 9" xfId="2226"/>
    <cellStyle name="Separador de milhares 2 2 5 4" xfId="2596"/>
    <cellStyle name="Separador de milhares 2 2 6" xfId="1821"/>
    <cellStyle name="Separador de milhares 2 2 6 2" xfId="1822"/>
    <cellStyle name="Separador de milhares 2 2 6 2 2" xfId="1823"/>
    <cellStyle name="Separador de milhares 2 2 6 2 2 10" xfId="26366"/>
    <cellStyle name="Separador de milhares 2 2 6 2 2 2" xfId="22499"/>
    <cellStyle name="Separador de milhares 2 2 6 2 2 2 2" xfId="23055"/>
    <cellStyle name="Separador de milhares 2 2 6 2 2 2 2 2" xfId="23942"/>
    <cellStyle name="Separador de milhares 2 2 6 2 2 2 2 2 2" xfId="25718"/>
    <cellStyle name="Separador de milhares 2 2 6 2 2 2 2 3" xfId="24830"/>
    <cellStyle name="Separador de milhares 2 2 6 2 2 2 3" xfId="23439"/>
    <cellStyle name="Separador de milhares 2 2 6 2 2 2 3 2" xfId="25215"/>
    <cellStyle name="Separador de milhares 2 2 6 2 2 2 4" xfId="24327"/>
    <cellStyle name="Separador de milhares 2 2 6 2 2 2 5" xfId="26122"/>
    <cellStyle name="Separador de milhares 2 2 6 2 2 2 6" xfId="26492"/>
    <cellStyle name="Separador de milhares 2 2 6 2 2 3" xfId="22796"/>
    <cellStyle name="Separador de milhares 2 2 6 2 2 3 2" xfId="23683"/>
    <cellStyle name="Separador de milhares 2 2 6 2 2 3 2 2" xfId="25459"/>
    <cellStyle name="Separador de milhares 2 2 6 2 2 3 3" xfId="24571"/>
    <cellStyle name="Separador de milhares 2 2 6 2 2 4" xfId="22915"/>
    <cellStyle name="Separador de milhares 2 2 6 2 2 4 2" xfId="23802"/>
    <cellStyle name="Separador de milhares 2 2 6 2 2 4 2 2" xfId="25578"/>
    <cellStyle name="Separador de milhares 2 2 6 2 2 4 3" xfId="24690"/>
    <cellStyle name="Separador de milhares 2 2 6 2 2 5" xfId="23299"/>
    <cellStyle name="Separador de milhares 2 2 6 2 2 5 2" xfId="25075"/>
    <cellStyle name="Separador de milhares 2 2 6 2 2 6" xfId="24187"/>
    <cellStyle name="Separador de milhares 2 2 6 2 2 7" xfId="2372"/>
    <cellStyle name="Separador de milhares 2 2 6 2 2 8" xfId="25961"/>
    <cellStyle name="Separador de milhares 2 2 6 2 2 9" xfId="2229"/>
    <cellStyle name="Separador de milhares 2 2 6 3" xfId="1824"/>
    <cellStyle name="Separador de milhares 2 2 6 3 10" xfId="26367"/>
    <cellStyle name="Separador de milhares 2 2 6 3 2" xfId="22498"/>
    <cellStyle name="Separador de milhares 2 2 6 3 2 2" xfId="23054"/>
    <cellStyle name="Separador de milhares 2 2 6 3 2 2 2" xfId="23941"/>
    <cellStyle name="Separador de milhares 2 2 6 3 2 2 2 2" xfId="25717"/>
    <cellStyle name="Separador de milhares 2 2 6 3 2 2 3" xfId="24829"/>
    <cellStyle name="Separador de milhares 2 2 6 3 2 3" xfId="23438"/>
    <cellStyle name="Separador de milhares 2 2 6 3 2 3 2" xfId="25214"/>
    <cellStyle name="Separador de milhares 2 2 6 3 2 4" xfId="24326"/>
    <cellStyle name="Separador de milhares 2 2 6 3 2 5" xfId="26123"/>
    <cellStyle name="Separador de milhares 2 2 6 3 2 6" xfId="26493"/>
    <cellStyle name="Separador de milhares 2 2 6 3 3" xfId="22795"/>
    <cellStyle name="Separador de milhares 2 2 6 3 3 2" xfId="23682"/>
    <cellStyle name="Separador de milhares 2 2 6 3 3 2 2" xfId="25458"/>
    <cellStyle name="Separador de milhares 2 2 6 3 3 3" xfId="24570"/>
    <cellStyle name="Separador de milhares 2 2 6 3 4" xfId="22914"/>
    <cellStyle name="Separador de milhares 2 2 6 3 4 2" xfId="23801"/>
    <cellStyle name="Separador de milhares 2 2 6 3 4 2 2" xfId="25577"/>
    <cellStyle name="Separador de milhares 2 2 6 3 4 3" xfId="24689"/>
    <cellStyle name="Separador de milhares 2 2 6 3 5" xfId="23298"/>
    <cellStyle name="Separador de milhares 2 2 6 3 5 2" xfId="25074"/>
    <cellStyle name="Separador de milhares 2 2 6 3 6" xfId="24186"/>
    <cellStyle name="Separador de milhares 2 2 6 3 7" xfId="2371"/>
    <cellStyle name="Separador de milhares 2 2 6 3 8" xfId="25962"/>
    <cellStyle name="Separador de milhares 2 2 6 3 9" xfId="2228"/>
    <cellStyle name="Separador de milhares 2 2 6 4" xfId="2597"/>
    <cellStyle name="Separador de milhares 2 2 7" xfId="1825"/>
    <cellStyle name="Separador de milhares 2 2 7 2" xfId="1826"/>
    <cellStyle name="Separador de milhares 2 2 7 2 2" xfId="1827"/>
    <cellStyle name="Separador de milhares 2 2 7 2 2 10" xfId="26368"/>
    <cellStyle name="Separador de milhares 2 2 7 2 2 2" xfId="22501"/>
    <cellStyle name="Separador de milhares 2 2 7 2 2 2 2" xfId="23057"/>
    <cellStyle name="Separador de milhares 2 2 7 2 2 2 2 2" xfId="23944"/>
    <cellStyle name="Separador de milhares 2 2 7 2 2 2 2 2 2" xfId="25720"/>
    <cellStyle name="Separador de milhares 2 2 7 2 2 2 2 3" xfId="24832"/>
    <cellStyle name="Separador de milhares 2 2 7 2 2 2 3" xfId="23441"/>
    <cellStyle name="Separador de milhares 2 2 7 2 2 2 3 2" xfId="25217"/>
    <cellStyle name="Separador de milhares 2 2 7 2 2 2 4" xfId="24329"/>
    <cellStyle name="Separador de milhares 2 2 7 2 2 2 5" xfId="26124"/>
    <cellStyle name="Separador de milhares 2 2 7 2 2 2 6" xfId="26494"/>
    <cellStyle name="Separador de milhares 2 2 7 2 2 3" xfId="22798"/>
    <cellStyle name="Separador de milhares 2 2 7 2 2 3 2" xfId="23685"/>
    <cellStyle name="Separador de milhares 2 2 7 2 2 3 2 2" xfId="25461"/>
    <cellStyle name="Separador de milhares 2 2 7 2 2 3 3" xfId="24573"/>
    <cellStyle name="Separador de milhares 2 2 7 2 2 4" xfId="22917"/>
    <cellStyle name="Separador de milhares 2 2 7 2 2 4 2" xfId="23804"/>
    <cellStyle name="Separador de milhares 2 2 7 2 2 4 2 2" xfId="25580"/>
    <cellStyle name="Separador de milhares 2 2 7 2 2 4 3" xfId="24692"/>
    <cellStyle name="Separador de milhares 2 2 7 2 2 5" xfId="23301"/>
    <cellStyle name="Separador de milhares 2 2 7 2 2 5 2" xfId="25077"/>
    <cellStyle name="Separador de milhares 2 2 7 2 2 6" xfId="24189"/>
    <cellStyle name="Separador de milhares 2 2 7 2 2 7" xfId="2374"/>
    <cellStyle name="Separador de milhares 2 2 7 2 2 8" xfId="25963"/>
    <cellStyle name="Separador de milhares 2 2 7 2 2 9" xfId="2231"/>
    <cellStyle name="Separador de milhares 2 2 7 3" xfId="1828"/>
    <cellStyle name="Separador de milhares 2 2 7 3 10" xfId="26369"/>
    <cellStyle name="Separador de milhares 2 2 7 3 2" xfId="22500"/>
    <cellStyle name="Separador de milhares 2 2 7 3 2 2" xfId="23056"/>
    <cellStyle name="Separador de milhares 2 2 7 3 2 2 2" xfId="23943"/>
    <cellStyle name="Separador de milhares 2 2 7 3 2 2 2 2" xfId="25719"/>
    <cellStyle name="Separador de milhares 2 2 7 3 2 2 3" xfId="24831"/>
    <cellStyle name="Separador de milhares 2 2 7 3 2 3" xfId="23440"/>
    <cellStyle name="Separador de milhares 2 2 7 3 2 3 2" xfId="25216"/>
    <cellStyle name="Separador de milhares 2 2 7 3 2 4" xfId="24328"/>
    <cellStyle name="Separador de milhares 2 2 7 3 2 5" xfId="26125"/>
    <cellStyle name="Separador de milhares 2 2 7 3 2 6" xfId="26495"/>
    <cellStyle name="Separador de milhares 2 2 7 3 3" xfId="22797"/>
    <cellStyle name="Separador de milhares 2 2 7 3 3 2" xfId="23684"/>
    <cellStyle name="Separador de milhares 2 2 7 3 3 2 2" xfId="25460"/>
    <cellStyle name="Separador de milhares 2 2 7 3 3 3" xfId="24572"/>
    <cellStyle name="Separador de milhares 2 2 7 3 4" xfId="22916"/>
    <cellStyle name="Separador de milhares 2 2 7 3 4 2" xfId="23803"/>
    <cellStyle name="Separador de milhares 2 2 7 3 4 2 2" xfId="25579"/>
    <cellStyle name="Separador de milhares 2 2 7 3 4 3" xfId="24691"/>
    <cellStyle name="Separador de milhares 2 2 7 3 5" xfId="23300"/>
    <cellStyle name="Separador de milhares 2 2 7 3 5 2" xfId="25076"/>
    <cellStyle name="Separador de milhares 2 2 7 3 6" xfId="24188"/>
    <cellStyle name="Separador de milhares 2 2 7 3 7" xfId="2373"/>
    <cellStyle name="Separador de milhares 2 2 7 3 8" xfId="25964"/>
    <cellStyle name="Separador de milhares 2 2 7 3 9" xfId="2230"/>
    <cellStyle name="Separador de milhares 2 2 7 4" xfId="2588"/>
    <cellStyle name="Separador de milhares 2 2 8" xfId="1829"/>
    <cellStyle name="Separador de milhares 2 2 8 2" xfId="1830"/>
    <cellStyle name="Separador de milhares 2 2 8 2 2" xfId="1831"/>
    <cellStyle name="Separador de milhares 2 2 8 2 2 10" xfId="26370"/>
    <cellStyle name="Separador de milhares 2 2 8 2 2 2" xfId="22503"/>
    <cellStyle name="Separador de milhares 2 2 8 2 2 2 2" xfId="23059"/>
    <cellStyle name="Separador de milhares 2 2 8 2 2 2 2 2" xfId="23946"/>
    <cellStyle name="Separador de milhares 2 2 8 2 2 2 2 2 2" xfId="25722"/>
    <cellStyle name="Separador de milhares 2 2 8 2 2 2 2 3" xfId="24834"/>
    <cellStyle name="Separador de milhares 2 2 8 2 2 2 3" xfId="23443"/>
    <cellStyle name="Separador de milhares 2 2 8 2 2 2 3 2" xfId="25219"/>
    <cellStyle name="Separador de milhares 2 2 8 2 2 2 4" xfId="24331"/>
    <cellStyle name="Separador de milhares 2 2 8 2 2 2 5" xfId="26126"/>
    <cellStyle name="Separador de milhares 2 2 8 2 2 2 6" xfId="26496"/>
    <cellStyle name="Separador de milhares 2 2 8 2 2 3" xfId="22800"/>
    <cellStyle name="Separador de milhares 2 2 8 2 2 3 2" xfId="23687"/>
    <cellStyle name="Separador de milhares 2 2 8 2 2 3 2 2" xfId="25463"/>
    <cellStyle name="Separador de milhares 2 2 8 2 2 3 3" xfId="24575"/>
    <cellStyle name="Separador de milhares 2 2 8 2 2 4" xfId="22919"/>
    <cellStyle name="Separador de milhares 2 2 8 2 2 4 2" xfId="23806"/>
    <cellStyle name="Separador de milhares 2 2 8 2 2 4 2 2" xfId="25582"/>
    <cellStyle name="Separador de milhares 2 2 8 2 2 4 3" xfId="24694"/>
    <cellStyle name="Separador de milhares 2 2 8 2 2 5" xfId="23303"/>
    <cellStyle name="Separador de milhares 2 2 8 2 2 5 2" xfId="25079"/>
    <cellStyle name="Separador de milhares 2 2 8 2 2 6" xfId="24191"/>
    <cellStyle name="Separador de milhares 2 2 8 2 2 7" xfId="2376"/>
    <cellStyle name="Separador de milhares 2 2 8 2 2 8" xfId="25965"/>
    <cellStyle name="Separador de milhares 2 2 8 2 2 9" xfId="2233"/>
    <cellStyle name="Separador de milhares 2 2 8 3" xfId="1832"/>
    <cellStyle name="Separador de milhares 2 2 8 3 10" xfId="26371"/>
    <cellStyle name="Separador de milhares 2 2 8 3 2" xfId="22502"/>
    <cellStyle name="Separador de milhares 2 2 8 3 2 2" xfId="23058"/>
    <cellStyle name="Separador de milhares 2 2 8 3 2 2 2" xfId="23945"/>
    <cellStyle name="Separador de milhares 2 2 8 3 2 2 2 2" xfId="25721"/>
    <cellStyle name="Separador de milhares 2 2 8 3 2 2 3" xfId="24833"/>
    <cellStyle name="Separador de milhares 2 2 8 3 2 3" xfId="23442"/>
    <cellStyle name="Separador de milhares 2 2 8 3 2 3 2" xfId="25218"/>
    <cellStyle name="Separador de milhares 2 2 8 3 2 4" xfId="24330"/>
    <cellStyle name="Separador de milhares 2 2 8 3 2 5" xfId="26127"/>
    <cellStyle name="Separador de milhares 2 2 8 3 2 6" xfId="26497"/>
    <cellStyle name="Separador de milhares 2 2 8 3 3" xfId="22799"/>
    <cellStyle name="Separador de milhares 2 2 8 3 3 2" xfId="23686"/>
    <cellStyle name="Separador de milhares 2 2 8 3 3 2 2" xfId="25462"/>
    <cellStyle name="Separador de milhares 2 2 8 3 3 3" xfId="24574"/>
    <cellStyle name="Separador de milhares 2 2 8 3 4" xfId="22918"/>
    <cellStyle name="Separador de milhares 2 2 8 3 4 2" xfId="23805"/>
    <cellStyle name="Separador de milhares 2 2 8 3 4 2 2" xfId="25581"/>
    <cellStyle name="Separador de milhares 2 2 8 3 4 3" xfId="24693"/>
    <cellStyle name="Separador de milhares 2 2 8 3 5" xfId="23302"/>
    <cellStyle name="Separador de milhares 2 2 8 3 5 2" xfId="25078"/>
    <cellStyle name="Separador de milhares 2 2 8 3 6" xfId="24190"/>
    <cellStyle name="Separador de milhares 2 2 8 3 7" xfId="2375"/>
    <cellStyle name="Separador de milhares 2 2 8 3 8" xfId="25966"/>
    <cellStyle name="Separador de milhares 2 2 8 3 9" xfId="2232"/>
    <cellStyle name="Separador de milhares 2 2 8 4" xfId="2587"/>
    <cellStyle name="Separador de milhares 2 2 9" xfId="1833"/>
    <cellStyle name="Separador de milhares 2 2 9 2" xfId="1834"/>
    <cellStyle name="Separador de milhares 2 2 9 2 2" xfId="1835"/>
    <cellStyle name="Separador de milhares 2 2 9 2 2 10" xfId="26372"/>
    <cellStyle name="Separador de milhares 2 2 9 2 2 2" xfId="22505"/>
    <cellStyle name="Separador de milhares 2 2 9 2 2 2 2" xfId="23061"/>
    <cellStyle name="Separador de milhares 2 2 9 2 2 2 2 2" xfId="23948"/>
    <cellStyle name="Separador de milhares 2 2 9 2 2 2 2 2 2" xfId="25724"/>
    <cellStyle name="Separador de milhares 2 2 9 2 2 2 2 3" xfId="24836"/>
    <cellStyle name="Separador de milhares 2 2 9 2 2 2 3" xfId="23445"/>
    <cellStyle name="Separador de milhares 2 2 9 2 2 2 3 2" xfId="25221"/>
    <cellStyle name="Separador de milhares 2 2 9 2 2 2 4" xfId="24333"/>
    <cellStyle name="Separador de milhares 2 2 9 2 2 2 5" xfId="26128"/>
    <cellStyle name="Separador de milhares 2 2 9 2 2 2 6" xfId="26498"/>
    <cellStyle name="Separador de milhares 2 2 9 2 2 3" xfId="22802"/>
    <cellStyle name="Separador de milhares 2 2 9 2 2 3 2" xfId="23689"/>
    <cellStyle name="Separador de milhares 2 2 9 2 2 3 2 2" xfId="25465"/>
    <cellStyle name="Separador de milhares 2 2 9 2 2 3 3" xfId="24577"/>
    <cellStyle name="Separador de milhares 2 2 9 2 2 4" xfId="22921"/>
    <cellStyle name="Separador de milhares 2 2 9 2 2 4 2" xfId="23808"/>
    <cellStyle name="Separador de milhares 2 2 9 2 2 4 2 2" xfId="25584"/>
    <cellStyle name="Separador de milhares 2 2 9 2 2 4 3" xfId="24696"/>
    <cellStyle name="Separador de milhares 2 2 9 2 2 5" xfId="23305"/>
    <cellStyle name="Separador de milhares 2 2 9 2 2 5 2" xfId="25081"/>
    <cellStyle name="Separador de milhares 2 2 9 2 2 6" xfId="24193"/>
    <cellStyle name="Separador de milhares 2 2 9 2 2 7" xfId="2378"/>
    <cellStyle name="Separador de milhares 2 2 9 2 2 8" xfId="25967"/>
    <cellStyle name="Separador de milhares 2 2 9 2 2 9" xfId="2235"/>
    <cellStyle name="Separador de milhares 2 2 9 3" xfId="1836"/>
    <cellStyle name="Separador de milhares 2 2 9 3 10" xfId="26373"/>
    <cellStyle name="Separador de milhares 2 2 9 3 2" xfId="22504"/>
    <cellStyle name="Separador de milhares 2 2 9 3 2 2" xfId="23060"/>
    <cellStyle name="Separador de milhares 2 2 9 3 2 2 2" xfId="23947"/>
    <cellStyle name="Separador de milhares 2 2 9 3 2 2 2 2" xfId="25723"/>
    <cellStyle name="Separador de milhares 2 2 9 3 2 2 3" xfId="24835"/>
    <cellStyle name="Separador de milhares 2 2 9 3 2 3" xfId="23444"/>
    <cellStyle name="Separador de milhares 2 2 9 3 2 3 2" xfId="25220"/>
    <cellStyle name="Separador de milhares 2 2 9 3 2 4" xfId="24332"/>
    <cellStyle name="Separador de milhares 2 2 9 3 2 5" xfId="26129"/>
    <cellStyle name="Separador de milhares 2 2 9 3 2 6" xfId="26499"/>
    <cellStyle name="Separador de milhares 2 2 9 3 3" xfId="22801"/>
    <cellStyle name="Separador de milhares 2 2 9 3 3 2" xfId="23688"/>
    <cellStyle name="Separador de milhares 2 2 9 3 3 2 2" xfId="25464"/>
    <cellStyle name="Separador de milhares 2 2 9 3 3 3" xfId="24576"/>
    <cellStyle name="Separador de milhares 2 2 9 3 4" xfId="22920"/>
    <cellStyle name="Separador de milhares 2 2 9 3 4 2" xfId="23807"/>
    <cellStyle name="Separador de milhares 2 2 9 3 4 2 2" xfId="25583"/>
    <cellStyle name="Separador de milhares 2 2 9 3 4 3" xfId="24695"/>
    <cellStyle name="Separador de milhares 2 2 9 3 5" xfId="23304"/>
    <cellStyle name="Separador de milhares 2 2 9 3 5 2" xfId="25080"/>
    <cellStyle name="Separador de milhares 2 2 9 3 6" xfId="24192"/>
    <cellStyle name="Separador de milhares 2 2 9 3 7" xfId="2377"/>
    <cellStyle name="Separador de milhares 2 2 9 3 8" xfId="25968"/>
    <cellStyle name="Separador de milhares 2 2 9 3 9" xfId="2234"/>
    <cellStyle name="Separador de milhares 2 2 9 4" xfId="2585"/>
    <cellStyle name="Separador de milhares 2 20" xfId="1837"/>
    <cellStyle name="Separador de milhares 2 20 2" xfId="1838"/>
    <cellStyle name="Separador de milhares 2 20 2 2" xfId="1839"/>
    <cellStyle name="Separador de milhares 2 20 2 2 10" xfId="26374"/>
    <cellStyle name="Separador de milhares 2 20 2 2 2" xfId="22507"/>
    <cellStyle name="Separador de milhares 2 20 2 2 2 2" xfId="23063"/>
    <cellStyle name="Separador de milhares 2 20 2 2 2 2 2" xfId="23950"/>
    <cellStyle name="Separador de milhares 2 20 2 2 2 2 2 2" xfId="25726"/>
    <cellStyle name="Separador de milhares 2 20 2 2 2 2 3" xfId="24838"/>
    <cellStyle name="Separador de milhares 2 20 2 2 2 3" xfId="23447"/>
    <cellStyle name="Separador de milhares 2 20 2 2 2 3 2" xfId="25223"/>
    <cellStyle name="Separador de milhares 2 20 2 2 2 4" xfId="24335"/>
    <cellStyle name="Separador de milhares 2 20 2 2 2 5" xfId="26130"/>
    <cellStyle name="Separador de milhares 2 20 2 2 2 6" xfId="26500"/>
    <cellStyle name="Separador de milhares 2 20 2 2 3" xfId="22804"/>
    <cellStyle name="Separador de milhares 2 20 2 2 3 2" xfId="23691"/>
    <cellStyle name="Separador de milhares 2 20 2 2 3 2 2" xfId="25467"/>
    <cellStyle name="Separador de milhares 2 20 2 2 3 3" xfId="24579"/>
    <cellStyle name="Separador de milhares 2 20 2 2 4" xfId="22923"/>
    <cellStyle name="Separador de milhares 2 20 2 2 4 2" xfId="23810"/>
    <cellStyle name="Separador de milhares 2 20 2 2 4 2 2" xfId="25586"/>
    <cellStyle name="Separador de milhares 2 20 2 2 4 3" xfId="24698"/>
    <cellStyle name="Separador de milhares 2 20 2 2 5" xfId="23307"/>
    <cellStyle name="Separador de milhares 2 20 2 2 5 2" xfId="25083"/>
    <cellStyle name="Separador de milhares 2 20 2 2 6" xfId="24195"/>
    <cellStyle name="Separador de milhares 2 20 2 2 7" xfId="2380"/>
    <cellStyle name="Separador de milhares 2 20 2 2 8" xfId="25969"/>
    <cellStyle name="Separador de milhares 2 20 2 2 9" xfId="2237"/>
    <cellStyle name="Separador de milhares 2 20 3" xfId="1840"/>
    <cellStyle name="Separador de milhares 2 20 3 10" xfId="26375"/>
    <cellStyle name="Separador de milhares 2 20 3 2" xfId="22506"/>
    <cellStyle name="Separador de milhares 2 20 3 2 2" xfId="23062"/>
    <cellStyle name="Separador de milhares 2 20 3 2 2 2" xfId="23949"/>
    <cellStyle name="Separador de milhares 2 20 3 2 2 2 2" xfId="25725"/>
    <cellStyle name="Separador de milhares 2 20 3 2 2 3" xfId="24837"/>
    <cellStyle name="Separador de milhares 2 20 3 2 3" xfId="23446"/>
    <cellStyle name="Separador de milhares 2 20 3 2 3 2" xfId="25222"/>
    <cellStyle name="Separador de milhares 2 20 3 2 4" xfId="24334"/>
    <cellStyle name="Separador de milhares 2 20 3 2 5" xfId="26131"/>
    <cellStyle name="Separador de milhares 2 20 3 2 6" xfId="26501"/>
    <cellStyle name="Separador de milhares 2 20 3 3" xfId="22803"/>
    <cellStyle name="Separador de milhares 2 20 3 3 2" xfId="23690"/>
    <cellStyle name="Separador de milhares 2 20 3 3 2 2" xfId="25466"/>
    <cellStyle name="Separador de milhares 2 20 3 3 3" xfId="24578"/>
    <cellStyle name="Separador de milhares 2 20 3 4" xfId="22922"/>
    <cellStyle name="Separador de milhares 2 20 3 4 2" xfId="23809"/>
    <cellStyle name="Separador de milhares 2 20 3 4 2 2" xfId="25585"/>
    <cellStyle name="Separador de milhares 2 20 3 4 3" xfId="24697"/>
    <cellStyle name="Separador de milhares 2 20 3 5" xfId="23306"/>
    <cellStyle name="Separador de milhares 2 20 3 5 2" xfId="25082"/>
    <cellStyle name="Separador de milhares 2 20 3 6" xfId="24194"/>
    <cellStyle name="Separador de milhares 2 20 3 7" xfId="2379"/>
    <cellStyle name="Separador de milhares 2 20 3 8" xfId="25970"/>
    <cellStyle name="Separador de milhares 2 20 3 9" xfId="2236"/>
    <cellStyle name="Separador de milhares 2 21" xfId="1841"/>
    <cellStyle name="Separador de milhares 2 21 2" xfId="1842"/>
    <cellStyle name="Separador de milhares 2 21 2 2" xfId="1843"/>
    <cellStyle name="Separador de milhares 2 21 2 2 10" xfId="26376"/>
    <cellStyle name="Separador de milhares 2 21 2 2 2" xfId="22509"/>
    <cellStyle name="Separador de milhares 2 21 2 2 2 2" xfId="23065"/>
    <cellStyle name="Separador de milhares 2 21 2 2 2 2 2" xfId="23952"/>
    <cellStyle name="Separador de milhares 2 21 2 2 2 2 2 2" xfId="25728"/>
    <cellStyle name="Separador de milhares 2 21 2 2 2 2 3" xfId="24840"/>
    <cellStyle name="Separador de milhares 2 21 2 2 2 3" xfId="23449"/>
    <cellStyle name="Separador de milhares 2 21 2 2 2 3 2" xfId="25225"/>
    <cellStyle name="Separador de milhares 2 21 2 2 2 4" xfId="24337"/>
    <cellStyle name="Separador de milhares 2 21 2 2 2 5" xfId="26132"/>
    <cellStyle name="Separador de milhares 2 21 2 2 2 6" xfId="26502"/>
    <cellStyle name="Separador de milhares 2 21 2 2 3" xfId="22806"/>
    <cellStyle name="Separador de milhares 2 21 2 2 3 2" xfId="23693"/>
    <cellStyle name="Separador de milhares 2 21 2 2 3 2 2" xfId="25469"/>
    <cellStyle name="Separador de milhares 2 21 2 2 3 3" xfId="24581"/>
    <cellStyle name="Separador de milhares 2 21 2 2 4" xfId="22925"/>
    <cellStyle name="Separador de milhares 2 21 2 2 4 2" xfId="23812"/>
    <cellStyle name="Separador de milhares 2 21 2 2 4 2 2" xfId="25588"/>
    <cellStyle name="Separador de milhares 2 21 2 2 4 3" xfId="24700"/>
    <cellStyle name="Separador de milhares 2 21 2 2 5" xfId="23309"/>
    <cellStyle name="Separador de milhares 2 21 2 2 5 2" xfId="25085"/>
    <cellStyle name="Separador de milhares 2 21 2 2 6" xfId="24197"/>
    <cellStyle name="Separador de milhares 2 21 2 2 7" xfId="2382"/>
    <cellStyle name="Separador de milhares 2 21 2 2 8" xfId="25971"/>
    <cellStyle name="Separador de milhares 2 21 2 2 9" xfId="2239"/>
    <cellStyle name="Separador de milhares 2 21 3" xfId="1844"/>
    <cellStyle name="Separador de milhares 2 21 3 10" xfId="26377"/>
    <cellStyle name="Separador de milhares 2 21 3 2" xfId="22508"/>
    <cellStyle name="Separador de milhares 2 21 3 2 2" xfId="23064"/>
    <cellStyle name="Separador de milhares 2 21 3 2 2 2" xfId="23951"/>
    <cellStyle name="Separador de milhares 2 21 3 2 2 2 2" xfId="25727"/>
    <cellStyle name="Separador de milhares 2 21 3 2 2 3" xfId="24839"/>
    <cellStyle name="Separador de milhares 2 21 3 2 3" xfId="23448"/>
    <cellStyle name="Separador de milhares 2 21 3 2 3 2" xfId="25224"/>
    <cellStyle name="Separador de milhares 2 21 3 2 4" xfId="24336"/>
    <cellStyle name="Separador de milhares 2 21 3 2 5" xfId="26133"/>
    <cellStyle name="Separador de milhares 2 21 3 2 6" xfId="26503"/>
    <cellStyle name="Separador de milhares 2 21 3 3" xfId="22805"/>
    <cellStyle name="Separador de milhares 2 21 3 3 2" xfId="23692"/>
    <cellStyle name="Separador de milhares 2 21 3 3 2 2" xfId="25468"/>
    <cellStyle name="Separador de milhares 2 21 3 3 3" xfId="24580"/>
    <cellStyle name="Separador de milhares 2 21 3 4" xfId="22924"/>
    <cellStyle name="Separador de milhares 2 21 3 4 2" xfId="23811"/>
    <cellStyle name="Separador de milhares 2 21 3 4 2 2" xfId="25587"/>
    <cellStyle name="Separador de milhares 2 21 3 4 3" xfId="24699"/>
    <cellStyle name="Separador de milhares 2 21 3 5" xfId="23308"/>
    <cellStyle name="Separador de milhares 2 21 3 5 2" xfId="25084"/>
    <cellStyle name="Separador de milhares 2 21 3 6" xfId="24196"/>
    <cellStyle name="Separador de milhares 2 21 3 7" xfId="2381"/>
    <cellStyle name="Separador de milhares 2 21 3 8" xfId="25972"/>
    <cellStyle name="Separador de milhares 2 21 3 9" xfId="2238"/>
    <cellStyle name="Separador de milhares 2 22" xfId="1845"/>
    <cellStyle name="Separador de milhares 2 23" xfId="1846"/>
    <cellStyle name="Separador de milhares 2 23 2" xfId="1847"/>
    <cellStyle name="Separador de milhares 2 23 2 10" xfId="26378"/>
    <cellStyle name="Separador de milhares 2 23 2 2" xfId="22510"/>
    <cellStyle name="Separador de milhares 2 23 2 2 2" xfId="23066"/>
    <cellStyle name="Separador de milhares 2 23 2 2 2 2" xfId="23953"/>
    <cellStyle name="Separador de milhares 2 23 2 2 2 2 2" xfId="25729"/>
    <cellStyle name="Separador de milhares 2 23 2 2 2 3" xfId="24841"/>
    <cellStyle name="Separador de milhares 2 23 2 2 3" xfId="23450"/>
    <cellStyle name="Separador de milhares 2 23 2 2 3 2" xfId="25226"/>
    <cellStyle name="Separador de milhares 2 23 2 2 4" xfId="24338"/>
    <cellStyle name="Separador de milhares 2 23 2 2 5" xfId="26134"/>
    <cellStyle name="Separador de milhares 2 23 2 2 6" xfId="26504"/>
    <cellStyle name="Separador de milhares 2 23 2 3" xfId="22807"/>
    <cellStyle name="Separador de milhares 2 23 2 3 2" xfId="23694"/>
    <cellStyle name="Separador de milhares 2 23 2 3 2 2" xfId="25470"/>
    <cellStyle name="Separador de milhares 2 23 2 3 3" xfId="24582"/>
    <cellStyle name="Separador de milhares 2 23 2 4" xfId="22926"/>
    <cellStyle name="Separador de milhares 2 23 2 4 2" xfId="23813"/>
    <cellStyle name="Separador de milhares 2 23 2 4 2 2" xfId="25589"/>
    <cellStyle name="Separador de milhares 2 23 2 4 3" xfId="24701"/>
    <cellStyle name="Separador de milhares 2 23 2 5" xfId="23310"/>
    <cellStyle name="Separador de milhares 2 23 2 5 2" xfId="25086"/>
    <cellStyle name="Separador de milhares 2 23 2 6" xfId="24198"/>
    <cellStyle name="Separador de milhares 2 23 2 7" xfId="2383"/>
    <cellStyle name="Separador de milhares 2 23 2 8" xfId="25973"/>
    <cellStyle name="Separador de milhares 2 23 2 9" xfId="2240"/>
    <cellStyle name="Separador de milhares 2 24" xfId="1848"/>
    <cellStyle name="Separador de milhares 2 24 10" xfId="26379"/>
    <cellStyle name="Separador de milhares 2 24 2" xfId="22453"/>
    <cellStyle name="Separador de milhares 2 24 2 2" xfId="23009"/>
    <cellStyle name="Separador de milhares 2 24 2 2 2" xfId="23896"/>
    <cellStyle name="Separador de milhares 2 24 2 2 2 2" xfId="25672"/>
    <cellStyle name="Separador de milhares 2 24 2 2 3" xfId="24784"/>
    <cellStyle name="Separador de milhares 2 24 2 3" xfId="23393"/>
    <cellStyle name="Separador de milhares 2 24 2 3 2" xfId="25169"/>
    <cellStyle name="Separador de milhares 2 24 2 4" xfId="24281"/>
    <cellStyle name="Separador de milhares 2 24 2 5" xfId="26135"/>
    <cellStyle name="Separador de milhares 2 24 2 6" xfId="26505"/>
    <cellStyle name="Separador de milhares 2 24 3" xfId="22750"/>
    <cellStyle name="Separador de milhares 2 24 3 2" xfId="23637"/>
    <cellStyle name="Separador de milhares 2 24 3 2 2" xfId="25413"/>
    <cellStyle name="Separador de milhares 2 24 3 3" xfId="24525"/>
    <cellStyle name="Separador de milhares 2 24 4" xfId="22869"/>
    <cellStyle name="Separador de milhares 2 24 4 2" xfId="23756"/>
    <cellStyle name="Separador de milhares 2 24 4 2 2" xfId="25532"/>
    <cellStyle name="Separador de milhares 2 24 4 3" xfId="24644"/>
    <cellStyle name="Separador de milhares 2 24 5" xfId="23253"/>
    <cellStyle name="Separador de milhares 2 24 5 2" xfId="25029"/>
    <cellStyle name="Separador de milhares 2 24 6" xfId="24141"/>
    <cellStyle name="Separador de milhares 2 24 7" xfId="2326"/>
    <cellStyle name="Separador de milhares 2 24 8" xfId="25974"/>
    <cellStyle name="Separador de milhares 2 24 9" xfId="2183"/>
    <cellStyle name="Separador de milhares 2 25" xfId="1849"/>
    <cellStyle name="Separador de milhares 2 26" xfId="33842"/>
    <cellStyle name="Separador de milhares 2 3" xfId="1850"/>
    <cellStyle name="Separador de milhares 2 3 10" xfId="1851"/>
    <cellStyle name="Separador de milhares 2 3 10 2" xfId="1852"/>
    <cellStyle name="Separador de milhares 2 3 10 2 2" xfId="1853"/>
    <cellStyle name="Separador de milhares 2 3 10 2 2 10" xfId="26380"/>
    <cellStyle name="Separador de milhares 2 3 10 2 2 2" xfId="22512"/>
    <cellStyle name="Separador de milhares 2 3 10 2 2 2 2" xfId="23068"/>
    <cellStyle name="Separador de milhares 2 3 10 2 2 2 2 2" xfId="23955"/>
    <cellStyle name="Separador de milhares 2 3 10 2 2 2 2 2 2" xfId="25731"/>
    <cellStyle name="Separador de milhares 2 3 10 2 2 2 2 3" xfId="24843"/>
    <cellStyle name="Separador de milhares 2 3 10 2 2 2 3" xfId="23452"/>
    <cellStyle name="Separador de milhares 2 3 10 2 2 2 3 2" xfId="25228"/>
    <cellStyle name="Separador de milhares 2 3 10 2 2 2 4" xfId="24340"/>
    <cellStyle name="Separador de milhares 2 3 10 2 2 2 5" xfId="26136"/>
    <cellStyle name="Separador de milhares 2 3 10 2 2 2 6" xfId="26506"/>
    <cellStyle name="Separador de milhares 2 3 10 2 2 3" xfId="22809"/>
    <cellStyle name="Separador de milhares 2 3 10 2 2 3 2" xfId="23696"/>
    <cellStyle name="Separador de milhares 2 3 10 2 2 3 2 2" xfId="25472"/>
    <cellStyle name="Separador de milhares 2 3 10 2 2 3 3" xfId="24584"/>
    <cellStyle name="Separador de milhares 2 3 10 2 2 4" xfId="22928"/>
    <cellStyle name="Separador de milhares 2 3 10 2 2 4 2" xfId="23815"/>
    <cellStyle name="Separador de milhares 2 3 10 2 2 4 2 2" xfId="25591"/>
    <cellStyle name="Separador de milhares 2 3 10 2 2 4 3" xfId="24703"/>
    <cellStyle name="Separador de milhares 2 3 10 2 2 5" xfId="23312"/>
    <cellStyle name="Separador de milhares 2 3 10 2 2 5 2" xfId="25088"/>
    <cellStyle name="Separador de milhares 2 3 10 2 2 6" xfId="24200"/>
    <cellStyle name="Separador de milhares 2 3 10 2 2 7" xfId="2385"/>
    <cellStyle name="Separador de milhares 2 3 10 2 2 8" xfId="25975"/>
    <cellStyle name="Separador de milhares 2 3 10 2 2 9" xfId="2242"/>
    <cellStyle name="Separador de milhares 2 3 10 3" xfId="1854"/>
    <cellStyle name="Separador de milhares 2 3 10 3 10" xfId="26381"/>
    <cellStyle name="Separador de milhares 2 3 10 3 2" xfId="22511"/>
    <cellStyle name="Separador de milhares 2 3 10 3 2 2" xfId="23067"/>
    <cellStyle name="Separador de milhares 2 3 10 3 2 2 2" xfId="23954"/>
    <cellStyle name="Separador de milhares 2 3 10 3 2 2 2 2" xfId="25730"/>
    <cellStyle name="Separador de milhares 2 3 10 3 2 2 3" xfId="24842"/>
    <cellStyle name="Separador de milhares 2 3 10 3 2 3" xfId="23451"/>
    <cellStyle name="Separador de milhares 2 3 10 3 2 3 2" xfId="25227"/>
    <cellStyle name="Separador de milhares 2 3 10 3 2 4" xfId="24339"/>
    <cellStyle name="Separador de milhares 2 3 10 3 2 5" xfId="26137"/>
    <cellStyle name="Separador de milhares 2 3 10 3 2 6" xfId="26507"/>
    <cellStyle name="Separador de milhares 2 3 10 3 3" xfId="22808"/>
    <cellStyle name="Separador de milhares 2 3 10 3 3 2" xfId="23695"/>
    <cellStyle name="Separador de milhares 2 3 10 3 3 2 2" xfId="25471"/>
    <cellStyle name="Separador de milhares 2 3 10 3 3 3" xfId="24583"/>
    <cellStyle name="Separador de milhares 2 3 10 3 4" xfId="22927"/>
    <cellStyle name="Separador de milhares 2 3 10 3 4 2" xfId="23814"/>
    <cellStyle name="Separador de milhares 2 3 10 3 4 2 2" xfId="25590"/>
    <cellStyle name="Separador de milhares 2 3 10 3 4 3" xfId="24702"/>
    <cellStyle name="Separador de milhares 2 3 10 3 5" xfId="23311"/>
    <cellStyle name="Separador de milhares 2 3 10 3 5 2" xfId="25087"/>
    <cellStyle name="Separador de milhares 2 3 10 3 6" xfId="24199"/>
    <cellStyle name="Separador de milhares 2 3 10 3 7" xfId="2384"/>
    <cellStyle name="Separador de milhares 2 3 10 3 8" xfId="25976"/>
    <cellStyle name="Separador de milhares 2 3 10 3 9" xfId="2241"/>
    <cellStyle name="Separador de milhares 2 3 11" xfId="1855"/>
    <cellStyle name="Separador de milhares 2 3 2" xfId="1856"/>
    <cellStyle name="Separador de milhares 2 3 2 2" xfId="1857"/>
    <cellStyle name="Separador de milhares 2 3 2 2 2" xfId="1858"/>
    <cellStyle name="Separador de milhares 2 3 2 2 2 10" xfId="26382"/>
    <cellStyle name="Separador de milhares 2 3 2 2 2 2" xfId="22514"/>
    <cellStyle name="Separador de milhares 2 3 2 2 2 2 2" xfId="23070"/>
    <cellStyle name="Separador de milhares 2 3 2 2 2 2 2 2" xfId="23957"/>
    <cellStyle name="Separador de milhares 2 3 2 2 2 2 2 2 2" xfId="25733"/>
    <cellStyle name="Separador de milhares 2 3 2 2 2 2 2 3" xfId="24845"/>
    <cellStyle name="Separador de milhares 2 3 2 2 2 2 3" xfId="23454"/>
    <cellStyle name="Separador de milhares 2 3 2 2 2 2 3 2" xfId="25230"/>
    <cellStyle name="Separador de milhares 2 3 2 2 2 2 4" xfId="24342"/>
    <cellStyle name="Separador de milhares 2 3 2 2 2 2 5" xfId="26138"/>
    <cellStyle name="Separador de milhares 2 3 2 2 2 2 6" xfId="26508"/>
    <cellStyle name="Separador de milhares 2 3 2 2 2 3" xfId="22811"/>
    <cellStyle name="Separador de milhares 2 3 2 2 2 3 2" xfId="23698"/>
    <cellStyle name="Separador de milhares 2 3 2 2 2 3 2 2" xfId="25474"/>
    <cellStyle name="Separador de milhares 2 3 2 2 2 3 3" xfId="24586"/>
    <cellStyle name="Separador de milhares 2 3 2 2 2 4" xfId="22930"/>
    <cellStyle name="Separador de milhares 2 3 2 2 2 4 2" xfId="23817"/>
    <cellStyle name="Separador de milhares 2 3 2 2 2 4 2 2" xfId="25593"/>
    <cellStyle name="Separador de milhares 2 3 2 2 2 4 3" xfId="24705"/>
    <cellStyle name="Separador de milhares 2 3 2 2 2 5" xfId="23314"/>
    <cellStyle name="Separador de milhares 2 3 2 2 2 5 2" xfId="25090"/>
    <cellStyle name="Separador de milhares 2 3 2 2 2 6" xfId="24202"/>
    <cellStyle name="Separador de milhares 2 3 2 2 2 7" xfId="2387"/>
    <cellStyle name="Separador de milhares 2 3 2 2 2 8" xfId="25977"/>
    <cellStyle name="Separador de milhares 2 3 2 2 2 9" xfId="2244"/>
    <cellStyle name="Separador de milhares 2 3 2 3" xfId="1859"/>
    <cellStyle name="Separador de milhares 2 3 2 3 10" xfId="26383"/>
    <cellStyle name="Separador de milhares 2 3 2 3 2" xfId="22513"/>
    <cellStyle name="Separador de milhares 2 3 2 3 2 2" xfId="23069"/>
    <cellStyle name="Separador de milhares 2 3 2 3 2 2 2" xfId="23956"/>
    <cellStyle name="Separador de milhares 2 3 2 3 2 2 2 2" xfId="25732"/>
    <cellStyle name="Separador de milhares 2 3 2 3 2 2 3" xfId="24844"/>
    <cellStyle name="Separador de milhares 2 3 2 3 2 3" xfId="23453"/>
    <cellStyle name="Separador de milhares 2 3 2 3 2 3 2" xfId="25229"/>
    <cellStyle name="Separador de milhares 2 3 2 3 2 4" xfId="24341"/>
    <cellStyle name="Separador de milhares 2 3 2 3 2 5" xfId="26139"/>
    <cellStyle name="Separador de milhares 2 3 2 3 2 6" xfId="26509"/>
    <cellStyle name="Separador de milhares 2 3 2 3 3" xfId="22810"/>
    <cellStyle name="Separador de milhares 2 3 2 3 3 2" xfId="23697"/>
    <cellStyle name="Separador de milhares 2 3 2 3 3 2 2" xfId="25473"/>
    <cellStyle name="Separador de milhares 2 3 2 3 3 3" xfId="24585"/>
    <cellStyle name="Separador de milhares 2 3 2 3 4" xfId="22929"/>
    <cellStyle name="Separador de milhares 2 3 2 3 4 2" xfId="23816"/>
    <cellStyle name="Separador de milhares 2 3 2 3 4 2 2" xfId="25592"/>
    <cellStyle name="Separador de milhares 2 3 2 3 4 3" xfId="24704"/>
    <cellStyle name="Separador de milhares 2 3 2 3 5" xfId="23313"/>
    <cellStyle name="Separador de milhares 2 3 2 3 5 2" xfId="25089"/>
    <cellStyle name="Separador de milhares 2 3 2 3 6" xfId="24201"/>
    <cellStyle name="Separador de milhares 2 3 2 3 7" xfId="2386"/>
    <cellStyle name="Separador de milhares 2 3 2 3 8" xfId="25978"/>
    <cellStyle name="Separador de milhares 2 3 2 3 9" xfId="2243"/>
    <cellStyle name="Separador de milhares 2 3 3" xfId="1860"/>
    <cellStyle name="Separador de milhares 2 3 3 2" xfId="1861"/>
    <cellStyle name="Separador de milhares 2 3 3 2 2" xfId="1862"/>
    <cellStyle name="Separador de milhares 2 3 3 2 2 10" xfId="26384"/>
    <cellStyle name="Separador de milhares 2 3 3 2 2 2" xfId="22516"/>
    <cellStyle name="Separador de milhares 2 3 3 2 2 2 2" xfId="23072"/>
    <cellStyle name="Separador de milhares 2 3 3 2 2 2 2 2" xfId="23959"/>
    <cellStyle name="Separador de milhares 2 3 3 2 2 2 2 2 2" xfId="25735"/>
    <cellStyle name="Separador de milhares 2 3 3 2 2 2 2 3" xfId="24847"/>
    <cellStyle name="Separador de milhares 2 3 3 2 2 2 3" xfId="23456"/>
    <cellStyle name="Separador de milhares 2 3 3 2 2 2 3 2" xfId="25232"/>
    <cellStyle name="Separador de milhares 2 3 3 2 2 2 4" xfId="24344"/>
    <cellStyle name="Separador de milhares 2 3 3 2 2 2 5" xfId="26140"/>
    <cellStyle name="Separador de milhares 2 3 3 2 2 2 6" xfId="26510"/>
    <cellStyle name="Separador de milhares 2 3 3 2 2 3" xfId="22813"/>
    <cellStyle name="Separador de milhares 2 3 3 2 2 3 2" xfId="23700"/>
    <cellStyle name="Separador de milhares 2 3 3 2 2 3 2 2" xfId="25476"/>
    <cellStyle name="Separador de milhares 2 3 3 2 2 3 3" xfId="24588"/>
    <cellStyle name="Separador de milhares 2 3 3 2 2 4" xfId="22932"/>
    <cellStyle name="Separador de milhares 2 3 3 2 2 4 2" xfId="23819"/>
    <cellStyle name="Separador de milhares 2 3 3 2 2 4 2 2" xfId="25595"/>
    <cellStyle name="Separador de milhares 2 3 3 2 2 4 3" xfId="24707"/>
    <cellStyle name="Separador de milhares 2 3 3 2 2 5" xfId="23316"/>
    <cellStyle name="Separador de milhares 2 3 3 2 2 5 2" xfId="25092"/>
    <cellStyle name="Separador de milhares 2 3 3 2 2 6" xfId="24204"/>
    <cellStyle name="Separador de milhares 2 3 3 2 2 7" xfId="2389"/>
    <cellStyle name="Separador de milhares 2 3 3 2 2 8" xfId="25979"/>
    <cellStyle name="Separador de milhares 2 3 3 2 2 9" xfId="2246"/>
    <cellStyle name="Separador de milhares 2 3 3 3" xfId="1863"/>
    <cellStyle name="Separador de milhares 2 3 3 3 10" xfId="26385"/>
    <cellStyle name="Separador de milhares 2 3 3 3 2" xfId="22515"/>
    <cellStyle name="Separador de milhares 2 3 3 3 2 2" xfId="23071"/>
    <cellStyle name="Separador de milhares 2 3 3 3 2 2 2" xfId="23958"/>
    <cellStyle name="Separador de milhares 2 3 3 3 2 2 2 2" xfId="25734"/>
    <cellStyle name="Separador de milhares 2 3 3 3 2 2 3" xfId="24846"/>
    <cellStyle name="Separador de milhares 2 3 3 3 2 3" xfId="23455"/>
    <cellStyle name="Separador de milhares 2 3 3 3 2 3 2" xfId="25231"/>
    <cellStyle name="Separador de milhares 2 3 3 3 2 4" xfId="24343"/>
    <cellStyle name="Separador de milhares 2 3 3 3 2 5" xfId="26141"/>
    <cellStyle name="Separador de milhares 2 3 3 3 2 6" xfId="26511"/>
    <cellStyle name="Separador de milhares 2 3 3 3 3" xfId="22812"/>
    <cellStyle name="Separador de milhares 2 3 3 3 3 2" xfId="23699"/>
    <cellStyle name="Separador de milhares 2 3 3 3 3 2 2" xfId="25475"/>
    <cellStyle name="Separador de milhares 2 3 3 3 3 3" xfId="24587"/>
    <cellStyle name="Separador de milhares 2 3 3 3 4" xfId="22931"/>
    <cellStyle name="Separador de milhares 2 3 3 3 4 2" xfId="23818"/>
    <cellStyle name="Separador de milhares 2 3 3 3 4 2 2" xfId="25594"/>
    <cellStyle name="Separador de milhares 2 3 3 3 4 3" xfId="24706"/>
    <cellStyle name="Separador de milhares 2 3 3 3 5" xfId="23315"/>
    <cellStyle name="Separador de milhares 2 3 3 3 5 2" xfId="25091"/>
    <cellStyle name="Separador de milhares 2 3 3 3 6" xfId="24203"/>
    <cellStyle name="Separador de milhares 2 3 3 3 7" xfId="2388"/>
    <cellStyle name="Separador de milhares 2 3 3 3 8" xfId="25980"/>
    <cellStyle name="Separador de milhares 2 3 3 3 9" xfId="2245"/>
    <cellStyle name="Separador de milhares 2 3 4" xfId="1864"/>
    <cellStyle name="Separador de milhares 2 3 4 2" xfId="1865"/>
    <cellStyle name="Separador de milhares 2 3 4 2 2" xfId="1866"/>
    <cellStyle name="Separador de milhares 2 3 4 2 2 10" xfId="26386"/>
    <cellStyle name="Separador de milhares 2 3 4 2 2 2" xfId="22518"/>
    <cellStyle name="Separador de milhares 2 3 4 2 2 2 2" xfId="23074"/>
    <cellStyle name="Separador de milhares 2 3 4 2 2 2 2 2" xfId="23961"/>
    <cellStyle name="Separador de milhares 2 3 4 2 2 2 2 2 2" xfId="25737"/>
    <cellStyle name="Separador de milhares 2 3 4 2 2 2 2 3" xfId="24849"/>
    <cellStyle name="Separador de milhares 2 3 4 2 2 2 3" xfId="23458"/>
    <cellStyle name="Separador de milhares 2 3 4 2 2 2 3 2" xfId="25234"/>
    <cellStyle name="Separador de milhares 2 3 4 2 2 2 4" xfId="24346"/>
    <cellStyle name="Separador de milhares 2 3 4 2 2 2 5" xfId="26142"/>
    <cellStyle name="Separador de milhares 2 3 4 2 2 2 6" xfId="26512"/>
    <cellStyle name="Separador de milhares 2 3 4 2 2 3" xfId="22815"/>
    <cellStyle name="Separador de milhares 2 3 4 2 2 3 2" xfId="23702"/>
    <cellStyle name="Separador de milhares 2 3 4 2 2 3 2 2" xfId="25478"/>
    <cellStyle name="Separador de milhares 2 3 4 2 2 3 3" xfId="24590"/>
    <cellStyle name="Separador de milhares 2 3 4 2 2 4" xfId="22934"/>
    <cellStyle name="Separador de milhares 2 3 4 2 2 4 2" xfId="23821"/>
    <cellStyle name="Separador de milhares 2 3 4 2 2 4 2 2" xfId="25597"/>
    <cellStyle name="Separador de milhares 2 3 4 2 2 4 3" xfId="24709"/>
    <cellStyle name="Separador de milhares 2 3 4 2 2 5" xfId="23318"/>
    <cellStyle name="Separador de milhares 2 3 4 2 2 5 2" xfId="25094"/>
    <cellStyle name="Separador de milhares 2 3 4 2 2 6" xfId="24206"/>
    <cellStyle name="Separador de milhares 2 3 4 2 2 7" xfId="2391"/>
    <cellStyle name="Separador de milhares 2 3 4 2 2 8" xfId="25981"/>
    <cellStyle name="Separador de milhares 2 3 4 2 2 9" xfId="2248"/>
    <cellStyle name="Separador de milhares 2 3 4 3" xfId="1867"/>
    <cellStyle name="Separador de milhares 2 3 4 3 10" xfId="26387"/>
    <cellStyle name="Separador de milhares 2 3 4 3 2" xfId="22517"/>
    <cellStyle name="Separador de milhares 2 3 4 3 2 2" xfId="23073"/>
    <cellStyle name="Separador de milhares 2 3 4 3 2 2 2" xfId="23960"/>
    <cellStyle name="Separador de milhares 2 3 4 3 2 2 2 2" xfId="25736"/>
    <cellStyle name="Separador de milhares 2 3 4 3 2 2 3" xfId="24848"/>
    <cellStyle name="Separador de milhares 2 3 4 3 2 3" xfId="23457"/>
    <cellStyle name="Separador de milhares 2 3 4 3 2 3 2" xfId="25233"/>
    <cellStyle name="Separador de milhares 2 3 4 3 2 4" xfId="24345"/>
    <cellStyle name="Separador de milhares 2 3 4 3 2 5" xfId="26143"/>
    <cellStyle name="Separador de milhares 2 3 4 3 2 6" xfId="26513"/>
    <cellStyle name="Separador de milhares 2 3 4 3 3" xfId="22814"/>
    <cellStyle name="Separador de milhares 2 3 4 3 3 2" xfId="23701"/>
    <cellStyle name="Separador de milhares 2 3 4 3 3 2 2" xfId="25477"/>
    <cellStyle name="Separador de milhares 2 3 4 3 3 3" xfId="24589"/>
    <cellStyle name="Separador de milhares 2 3 4 3 4" xfId="22933"/>
    <cellStyle name="Separador de milhares 2 3 4 3 4 2" xfId="23820"/>
    <cellStyle name="Separador de milhares 2 3 4 3 4 2 2" xfId="25596"/>
    <cellStyle name="Separador de milhares 2 3 4 3 4 3" xfId="24708"/>
    <cellStyle name="Separador de milhares 2 3 4 3 5" xfId="23317"/>
    <cellStyle name="Separador de milhares 2 3 4 3 5 2" xfId="25093"/>
    <cellStyle name="Separador de milhares 2 3 4 3 6" xfId="24205"/>
    <cellStyle name="Separador de milhares 2 3 4 3 7" xfId="2390"/>
    <cellStyle name="Separador de milhares 2 3 4 3 8" xfId="25982"/>
    <cellStyle name="Separador de milhares 2 3 4 3 9" xfId="2247"/>
    <cellStyle name="Separador de milhares 2 3 5" xfId="1868"/>
    <cellStyle name="Separador de milhares 2 3 5 2" xfId="1869"/>
    <cellStyle name="Separador de milhares 2 3 5 2 2" xfId="1870"/>
    <cellStyle name="Separador de milhares 2 3 5 2 2 10" xfId="26388"/>
    <cellStyle name="Separador de milhares 2 3 5 2 2 2" xfId="22520"/>
    <cellStyle name="Separador de milhares 2 3 5 2 2 2 2" xfId="23076"/>
    <cellStyle name="Separador de milhares 2 3 5 2 2 2 2 2" xfId="23963"/>
    <cellStyle name="Separador de milhares 2 3 5 2 2 2 2 2 2" xfId="25739"/>
    <cellStyle name="Separador de milhares 2 3 5 2 2 2 2 3" xfId="24851"/>
    <cellStyle name="Separador de milhares 2 3 5 2 2 2 3" xfId="23460"/>
    <cellStyle name="Separador de milhares 2 3 5 2 2 2 3 2" xfId="25236"/>
    <cellStyle name="Separador de milhares 2 3 5 2 2 2 4" xfId="24348"/>
    <cellStyle name="Separador de milhares 2 3 5 2 2 2 5" xfId="26144"/>
    <cellStyle name="Separador de milhares 2 3 5 2 2 2 6" xfId="26514"/>
    <cellStyle name="Separador de milhares 2 3 5 2 2 3" xfId="22817"/>
    <cellStyle name="Separador de milhares 2 3 5 2 2 3 2" xfId="23704"/>
    <cellStyle name="Separador de milhares 2 3 5 2 2 3 2 2" xfId="25480"/>
    <cellStyle name="Separador de milhares 2 3 5 2 2 3 3" xfId="24592"/>
    <cellStyle name="Separador de milhares 2 3 5 2 2 4" xfId="22936"/>
    <cellStyle name="Separador de milhares 2 3 5 2 2 4 2" xfId="23823"/>
    <cellStyle name="Separador de milhares 2 3 5 2 2 4 2 2" xfId="25599"/>
    <cellStyle name="Separador de milhares 2 3 5 2 2 4 3" xfId="24711"/>
    <cellStyle name="Separador de milhares 2 3 5 2 2 5" xfId="23320"/>
    <cellStyle name="Separador de milhares 2 3 5 2 2 5 2" xfId="25096"/>
    <cellStyle name="Separador de milhares 2 3 5 2 2 6" xfId="24208"/>
    <cellStyle name="Separador de milhares 2 3 5 2 2 7" xfId="2393"/>
    <cellStyle name="Separador de milhares 2 3 5 2 2 8" xfId="25983"/>
    <cellStyle name="Separador de milhares 2 3 5 2 2 9" xfId="2250"/>
    <cellStyle name="Separador de milhares 2 3 5 3" xfId="1871"/>
    <cellStyle name="Separador de milhares 2 3 5 3 10" xfId="26389"/>
    <cellStyle name="Separador de milhares 2 3 5 3 2" xfId="22519"/>
    <cellStyle name="Separador de milhares 2 3 5 3 2 2" xfId="23075"/>
    <cellStyle name="Separador de milhares 2 3 5 3 2 2 2" xfId="23962"/>
    <cellStyle name="Separador de milhares 2 3 5 3 2 2 2 2" xfId="25738"/>
    <cellStyle name="Separador de milhares 2 3 5 3 2 2 3" xfId="24850"/>
    <cellStyle name="Separador de milhares 2 3 5 3 2 3" xfId="23459"/>
    <cellStyle name="Separador de milhares 2 3 5 3 2 3 2" xfId="25235"/>
    <cellStyle name="Separador de milhares 2 3 5 3 2 4" xfId="24347"/>
    <cellStyle name="Separador de milhares 2 3 5 3 2 5" xfId="26145"/>
    <cellStyle name="Separador de milhares 2 3 5 3 2 6" xfId="26515"/>
    <cellStyle name="Separador de milhares 2 3 5 3 3" xfId="22816"/>
    <cellStyle name="Separador de milhares 2 3 5 3 3 2" xfId="23703"/>
    <cellStyle name="Separador de milhares 2 3 5 3 3 2 2" xfId="25479"/>
    <cellStyle name="Separador de milhares 2 3 5 3 3 3" xfId="24591"/>
    <cellStyle name="Separador de milhares 2 3 5 3 4" xfId="22935"/>
    <cellStyle name="Separador de milhares 2 3 5 3 4 2" xfId="23822"/>
    <cellStyle name="Separador de milhares 2 3 5 3 4 2 2" xfId="25598"/>
    <cellStyle name="Separador de milhares 2 3 5 3 4 3" xfId="24710"/>
    <cellStyle name="Separador de milhares 2 3 5 3 5" xfId="23319"/>
    <cellStyle name="Separador de milhares 2 3 5 3 5 2" xfId="25095"/>
    <cellStyle name="Separador de milhares 2 3 5 3 6" xfId="24207"/>
    <cellStyle name="Separador de milhares 2 3 5 3 7" xfId="2392"/>
    <cellStyle name="Separador de milhares 2 3 5 3 8" xfId="25984"/>
    <cellStyle name="Separador de milhares 2 3 5 3 9" xfId="2249"/>
    <cellStyle name="Separador de milhares 2 3 6" xfId="1872"/>
    <cellStyle name="Separador de milhares 2 3 6 2" xfId="1873"/>
    <cellStyle name="Separador de milhares 2 3 6 2 2" xfId="1874"/>
    <cellStyle name="Separador de milhares 2 3 6 2 2 10" xfId="26390"/>
    <cellStyle name="Separador de milhares 2 3 6 2 2 2" xfId="22522"/>
    <cellStyle name="Separador de milhares 2 3 6 2 2 2 2" xfId="23078"/>
    <cellStyle name="Separador de milhares 2 3 6 2 2 2 2 2" xfId="23965"/>
    <cellStyle name="Separador de milhares 2 3 6 2 2 2 2 2 2" xfId="25741"/>
    <cellStyle name="Separador de milhares 2 3 6 2 2 2 2 3" xfId="24853"/>
    <cellStyle name="Separador de milhares 2 3 6 2 2 2 3" xfId="23462"/>
    <cellStyle name="Separador de milhares 2 3 6 2 2 2 3 2" xfId="25238"/>
    <cellStyle name="Separador de milhares 2 3 6 2 2 2 4" xfId="24350"/>
    <cellStyle name="Separador de milhares 2 3 6 2 2 2 5" xfId="26146"/>
    <cellStyle name="Separador de milhares 2 3 6 2 2 2 6" xfId="26516"/>
    <cellStyle name="Separador de milhares 2 3 6 2 2 3" xfId="22819"/>
    <cellStyle name="Separador de milhares 2 3 6 2 2 3 2" xfId="23706"/>
    <cellStyle name="Separador de milhares 2 3 6 2 2 3 2 2" xfId="25482"/>
    <cellStyle name="Separador de milhares 2 3 6 2 2 3 3" xfId="24594"/>
    <cellStyle name="Separador de milhares 2 3 6 2 2 4" xfId="22938"/>
    <cellStyle name="Separador de milhares 2 3 6 2 2 4 2" xfId="23825"/>
    <cellStyle name="Separador de milhares 2 3 6 2 2 4 2 2" xfId="25601"/>
    <cellStyle name="Separador de milhares 2 3 6 2 2 4 3" xfId="24713"/>
    <cellStyle name="Separador de milhares 2 3 6 2 2 5" xfId="23322"/>
    <cellStyle name="Separador de milhares 2 3 6 2 2 5 2" xfId="25098"/>
    <cellStyle name="Separador de milhares 2 3 6 2 2 6" xfId="24210"/>
    <cellStyle name="Separador de milhares 2 3 6 2 2 7" xfId="2395"/>
    <cellStyle name="Separador de milhares 2 3 6 2 2 8" xfId="25985"/>
    <cellStyle name="Separador de milhares 2 3 6 2 2 9" xfId="2252"/>
    <cellStyle name="Separador de milhares 2 3 6 3" xfId="1875"/>
    <cellStyle name="Separador de milhares 2 3 6 3 10" xfId="26391"/>
    <cellStyle name="Separador de milhares 2 3 6 3 2" xfId="22521"/>
    <cellStyle name="Separador de milhares 2 3 6 3 2 2" xfId="23077"/>
    <cellStyle name="Separador de milhares 2 3 6 3 2 2 2" xfId="23964"/>
    <cellStyle name="Separador de milhares 2 3 6 3 2 2 2 2" xfId="25740"/>
    <cellStyle name="Separador de milhares 2 3 6 3 2 2 3" xfId="24852"/>
    <cellStyle name="Separador de milhares 2 3 6 3 2 3" xfId="23461"/>
    <cellStyle name="Separador de milhares 2 3 6 3 2 3 2" xfId="25237"/>
    <cellStyle name="Separador de milhares 2 3 6 3 2 4" xfId="24349"/>
    <cellStyle name="Separador de milhares 2 3 6 3 2 5" xfId="26147"/>
    <cellStyle name="Separador de milhares 2 3 6 3 2 6" xfId="26517"/>
    <cellStyle name="Separador de milhares 2 3 6 3 3" xfId="22818"/>
    <cellStyle name="Separador de milhares 2 3 6 3 3 2" xfId="23705"/>
    <cellStyle name="Separador de milhares 2 3 6 3 3 2 2" xfId="25481"/>
    <cellStyle name="Separador de milhares 2 3 6 3 3 3" xfId="24593"/>
    <cellStyle name="Separador de milhares 2 3 6 3 4" xfId="22937"/>
    <cellStyle name="Separador de milhares 2 3 6 3 4 2" xfId="23824"/>
    <cellStyle name="Separador de milhares 2 3 6 3 4 2 2" xfId="25600"/>
    <cellStyle name="Separador de milhares 2 3 6 3 4 3" xfId="24712"/>
    <cellStyle name="Separador de milhares 2 3 6 3 5" xfId="23321"/>
    <cellStyle name="Separador de milhares 2 3 6 3 5 2" xfId="25097"/>
    <cellStyle name="Separador de milhares 2 3 6 3 6" xfId="24209"/>
    <cellStyle name="Separador de milhares 2 3 6 3 7" xfId="2394"/>
    <cellStyle name="Separador de milhares 2 3 6 3 8" xfId="25986"/>
    <cellStyle name="Separador de milhares 2 3 6 3 9" xfId="2251"/>
    <cellStyle name="Separador de milhares 2 3 7" xfId="1876"/>
    <cellStyle name="Separador de milhares 2 3 7 2" xfId="1877"/>
    <cellStyle name="Separador de milhares 2 3 7 2 2" xfId="1878"/>
    <cellStyle name="Separador de milhares 2 3 7 2 2 10" xfId="26392"/>
    <cellStyle name="Separador de milhares 2 3 7 2 2 2" xfId="22524"/>
    <cellStyle name="Separador de milhares 2 3 7 2 2 2 2" xfId="23080"/>
    <cellStyle name="Separador de milhares 2 3 7 2 2 2 2 2" xfId="23967"/>
    <cellStyle name="Separador de milhares 2 3 7 2 2 2 2 2 2" xfId="25743"/>
    <cellStyle name="Separador de milhares 2 3 7 2 2 2 2 3" xfId="24855"/>
    <cellStyle name="Separador de milhares 2 3 7 2 2 2 3" xfId="23464"/>
    <cellStyle name="Separador de milhares 2 3 7 2 2 2 3 2" xfId="25240"/>
    <cellStyle name="Separador de milhares 2 3 7 2 2 2 4" xfId="24352"/>
    <cellStyle name="Separador de milhares 2 3 7 2 2 2 5" xfId="26148"/>
    <cellStyle name="Separador de milhares 2 3 7 2 2 2 6" xfId="26518"/>
    <cellStyle name="Separador de milhares 2 3 7 2 2 3" xfId="22821"/>
    <cellStyle name="Separador de milhares 2 3 7 2 2 3 2" xfId="23708"/>
    <cellStyle name="Separador de milhares 2 3 7 2 2 3 2 2" xfId="25484"/>
    <cellStyle name="Separador de milhares 2 3 7 2 2 3 3" xfId="24596"/>
    <cellStyle name="Separador de milhares 2 3 7 2 2 4" xfId="22940"/>
    <cellStyle name="Separador de milhares 2 3 7 2 2 4 2" xfId="23827"/>
    <cellStyle name="Separador de milhares 2 3 7 2 2 4 2 2" xfId="25603"/>
    <cellStyle name="Separador de milhares 2 3 7 2 2 4 3" xfId="24715"/>
    <cellStyle name="Separador de milhares 2 3 7 2 2 5" xfId="23324"/>
    <cellStyle name="Separador de milhares 2 3 7 2 2 5 2" xfId="25100"/>
    <cellStyle name="Separador de milhares 2 3 7 2 2 6" xfId="24212"/>
    <cellStyle name="Separador de milhares 2 3 7 2 2 7" xfId="2397"/>
    <cellStyle name="Separador de milhares 2 3 7 2 2 8" xfId="25987"/>
    <cellStyle name="Separador de milhares 2 3 7 2 2 9" xfId="2254"/>
    <cellStyle name="Separador de milhares 2 3 7 3" xfId="1879"/>
    <cellStyle name="Separador de milhares 2 3 7 3 10" xfId="26393"/>
    <cellStyle name="Separador de milhares 2 3 7 3 2" xfId="22523"/>
    <cellStyle name="Separador de milhares 2 3 7 3 2 2" xfId="23079"/>
    <cellStyle name="Separador de milhares 2 3 7 3 2 2 2" xfId="23966"/>
    <cellStyle name="Separador de milhares 2 3 7 3 2 2 2 2" xfId="25742"/>
    <cellStyle name="Separador de milhares 2 3 7 3 2 2 3" xfId="24854"/>
    <cellStyle name="Separador de milhares 2 3 7 3 2 3" xfId="23463"/>
    <cellStyle name="Separador de milhares 2 3 7 3 2 3 2" xfId="25239"/>
    <cellStyle name="Separador de milhares 2 3 7 3 2 4" xfId="24351"/>
    <cellStyle name="Separador de milhares 2 3 7 3 2 5" xfId="26149"/>
    <cellStyle name="Separador de milhares 2 3 7 3 2 6" xfId="26519"/>
    <cellStyle name="Separador de milhares 2 3 7 3 3" xfId="22820"/>
    <cellStyle name="Separador de milhares 2 3 7 3 3 2" xfId="23707"/>
    <cellStyle name="Separador de milhares 2 3 7 3 3 2 2" xfId="25483"/>
    <cellStyle name="Separador de milhares 2 3 7 3 3 3" xfId="24595"/>
    <cellStyle name="Separador de milhares 2 3 7 3 4" xfId="22939"/>
    <cellStyle name="Separador de milhares 2 3 7 3 4 2" xfId="23826"/>
    <cellStyle name="Separador de milhares 2 3 7 3 4 2 2" xfId="25602"/>
    <cellStyle name="Separador de milhares 2 3 7 3 4 3" xfId="24714"/>
    <cellStyle name="Separador de milhares 2 3 7 3 5" xfId="23323"/>
    <cellStyle name="Separador de milhares 2 3 7 3 5 2" xfId="25099"/>
    <cellStyle name="Separador de milhares 2 3 7 3 6" xfId="24211"/>
    <cellStyle name="Separador de milhares 2 3 7 3 7" xfId="2396"/>
    <cellStyle name="Separador de milhares 2 3 7 3 8" xfId="25988"/>
    <cellStyle name="Separador de milhares 2 3 7 3 9" xfId="2253"/>
    <cellStyle name="Separador de milhares 2 3 8" xfId="1880"/>
    <cellStyle name="Separador de milhares 2 3 8 2" xfId="1881"/>
    <cellStyle name="Separador de milhares 2 3 8 2 2" xfId="1882"/>
    <cellStyle name="Separador de milhares 2 3 8 2 2 10" xfId="26394"/>
    <cellStyle name="Separador de milhares 2 3 8 2 2 2" xfId="22526"/>
    <cellStyle name="Separador de milhares 2 3 8 2 2 2 2" xfId="23082"/>
    <cellStyle name="Separador de milhares 2 3 8 2 2 2 2 2" xfId="23969"/>
    <cellStyle name="Separador de milhares 2 3 8 2 2 2 2 2 2" xfId="25745"/>
    <cellStyle name="Separador de milhares 2 3 8 2 2 2 2 3" xfId="24857"/>
    <cellStyle name="Separador de milhares 2 3 8 2 2 2 3" xfId="23466"/>
    <cellStyle name="Separador de milhares 2 3 8 2 2 2 3 2" xfId="25242"/>
    <cellStyle name="Separador de milhares 2 3 8 2 2 2 4" xfId="24354"/>
    <cellStyle name="Separador de milhares 2 3 8 2 2 2 5" xfId="26150"/>
    <cellStyle name="Separador de milhares 2 3 8 2 2 2 6" xfId="26520"/>
    <cellStyle name="Separador de milhares 2 3 8 2 2 3" xfId="22823"/>
    <cellStyle name="Separador de milhares 2 3 8 2 2 3 2" xfId="23710"/>
    <cellStyle name="Separador de milhares 2 3 8 2 2 3 2 2" xfId="25486"/>
    <cellStyle name="Separador de milhares 2 3 8 2 2 3 3" xfId="24598"/>
    <cellStyle name="Separador de milhares 2 3 8 2 2 4" xfId="22942"/>
    <cellStyle name="Separador de milhares 2 3 8 2 2 4 2" xfId="23829"/>
    <cellStyle name="Separador de milhares 2 3 8 2 2 4 2 2" xfId="25605"/>
    <cellStyle name="Separador de milhares 2 3 8 2 2 4 3" xfId="24717"/>
    <cellStyle name="Separador de milhares 2 3 8 2 2 5" xfId="23326"/>
    <cellStyle name="Separador de milhares 2 3 8 2 2 5 2" xfId="25102"/>
    <cellStyle name="Separador de milhares 2 3 8 2 2 6" xfId="24214"/>
    <cellStyle name="Separador de milhares 2 3 8 2 2 7" xfId="2399"/>
    <cellStyle name="Separador de milhares 2 3 8 2 2 8" xfId="25989"/>
    <cellStyle name="Separador de milhares 2 3 8 2 2 9" xfId="2256"/>
    <cellStyle name="Separador de milhares 2 3 8 3" xfId="1883"/>
    <cellStyle name="Separador de milhares 2 3 8 3 10" xfId="26395"/>
    <cellStyle name="Separador de milhares 2 3 8 3 2" xfId="22525"/>
    <cellStyle name="Separador de milhares 2 3 8 3 2 2" xfId="23081"/>
    <cellStyle name="Separador de milhares 2 3 8 3 2 2 2" xfId="23968"/>
    <cellStyle name="Separador de milhares 2 3 8 3 2 2 2 2" xfId="25744"/>
    <cellStyle name="Separador de milhares 2 3 8 3 2 2 3" xfId="24856"/>
    <cellStyle name="Separador de milhares 2 3 8 3 2 3" xfId="23465"/>
    <cellStyle name="Separador de milhares 2 3 8 3 2 3 2" xfId="25241"/>
    <cellStyle name="Separador de milhares 2 3 8 3 2 4" xfId="24353"/>
    <cellStyle name="Separador de milhares 2 3 8 3 2 5" xfId="26151"/>
    <cellStyle name="Separador de milhares 2 3 8 3 2 6" xfId="26521"/>
    <cellStyle name="Separador de milhares 2 3 8 3 3" xfId="22822"/>
    <cellStyle name="Separador de milhares 2 3 8 3 3 2" xfId="23709"/>
    <cellStyle name="Separador de milhares 2 3 8 3 3 2 2" xfId="25485"/>
    <cellStyle name="Separador de milhares 2 3 8 3 3 3" xfId="24597"/>
    <cellStyle name="Separador de milhares 2 3 8 3 4" xfId="22941"/>
    <cellStyle name="Separador de milhares 2 3 8 3 4 2" xfId="23828"/>
    <cellStyle name="Separador de milhares 2 3 8 3 4 2 2" xfId="25604"/>
    <cellStyle name="Separador de milhares 2 3 8 3 4 3" xfId="24716"/>
    <cellStyle name="Separador de milhares 2 3 8 3 5" xfId="23325"/>
    <cellStyle name="Separador de milhares 2 3 8 3 5 2" xfId="25101"/>
    <cellStyle name="Separador de milhares 2 3 8 3 6" xfId="24213"/>
    <cellStyle name="Separador de milhares 2 3 8 3 7" xfId="2398"/>
    <cellStyle name="Separador de milhares 2 3 8 3 8" xfId="25990"/>
    <cellStyle name="Separador de milhares 2 3 8 3 9" xfId="2255"/>
    <cellStyle name="Separador de milhares 2 3 9" xfId="1884"/>
    <cellStyle name="Separador de milhares 2 3 9 2" xfId="1885"/>
    <cellStyle name="Separador de milhares 2 3 9 2 2" xfId="1886"/>
    <cellStyle name="Separador de milhares 2 3 9 2 2 10" xfId="26396"/>
    <cellStyle name="Separador de milhares 2 3 9 2 2 2" xfId="22528"/>
    <cellStyle name="Separador de milhares 2 3 9 2 2 2 2" xfId="23084"/>
    <cellStyle name="Separador de milhares 2 3 9 2 2 2 2 2" xfId="23971"/>
    <cellStyle name="Separador de milhares 2 3 9 2 2 2 2 2 2" xfId="25747"/>
    <cellStyle name="Separador de milhares 2 3 9 2 2 2 2 3" xfId="24859"/>
    <cellStyle name="Separador de milhares 2 3 9 2 2 2 3" xfId="23468"/>
    <cellStyle name="Separador de milhares 2 3 9 2 2 2 3 2" xfId="25244"/>
    <cellStyle name="Separador de milhares 2 3 9 2 2 2 4" xfId="24356"/>
    <cellStyle name="Separador de milhares 2 3 9 2 2 2 5" xfId="26152"/>
    <cellStyle name="Separador de milhares 2 3 9 2 2 2 6" xfId="26522"/>
    <cellStyle name="Separador de milhares 2 3 9 2 2 3" xfId="22825"/>
    <cellStyle name="Separador de milhares 2 3 9 2 2 3 2" xfId="23712"/>
    <cellStyle name="Separador de milhares 2 3 9 2 2 3 2 2" xfId="25488"/>
    <cellStyle name="Separador de milhares 2 3 9 2 2 3 3" xfId="24600"/>
    <cellStyle name="Separador de milhares 2 3 9 2 2 4" xfId="22944"/>
    <cellStyle name="Separador de milhares 2 3 9 2 2 4 2" xfId="23831"/>
    <cellStyle name="Separador de milhares 2 3 9 2 2 4 2 2" xfId="25607"/>
    <cellStyle name="Separador de milhares 2 3 9 2 2 4 3" xfId="24719"/>
    <cellStyle name="Separador de milhares 2 3 9 2 2 5" xfId="23328"/>
    <cellStyle name="Separador de milhares 2 3 9 2 2 5 2" xfId="25104"/>
    <cellStyle name="Separador de milhares 2 3 9 2 2 6" xfId="24216"/>
    <cellStyle name="Separador de milhares 2 3 9 2 2 7" xfId="2401"/>
    <cellStyle name="Separador de milhares 2 3 9 2 2 8" xfId="25991"/>
    <cellStyle name="Separador de milhares 2 3 9 2 2 9" xfId="2258"/>
    <cellStyle name="Separador de milhares 2 3 9 3" xfId="1887"/>
    <cellStyle name="Separador de milhares 2 3 9 3 10" xfId="26397"/>
    <cellStyle name="Separador de milhares 2 3 9 3 2" xfId="22527"/>
    <cellStyle name="Separador de milhares 2 3 9 3 2 2" xfId="23083"/>
    <cellStyle name="Separador de milhares 2 3 9 3 2 2 2" xfId="23970"/>
    <cellStyle name="Separador de milhares 2 3 9 3 2 2 2 2" xfId="25746"/>
    <cellStyle name="Separador de milhares 2 3 9 3 2 2 3" xfId="24858"/>
    <cellStyle name="Separador de milhares 2 3 9 3 2 3" xfId="23467"/>
    <cellStyle name="Separador de milhares 2 3 9 3 2 3 2" xfId="25243"/>
    <cellStyle name="Separador de milhares 2 3 9 3 2 4" xfId="24355"/>
    <cellStyle name="Separador de milhares 2 3 9 3 2 5" xfId="26153"/>
    <cellStyle name="Separador de milhares 2 3 9 3 2 6" xfId="26523"/>
    <cellStyle name="Separador de milhares 2 3 9 3 3" xfId="22824"/>
    <cellStyle name="Separador de milhares 2 3 9 3 3 2" xfId="23711"/>
    <cellStyle name="Separador de milhares 2 3 9 3 3 2 2" xfId="25487"/>
    <cellStyle name="Separador de milhares 2 3 9 3 3 3" xfId="24599"/>
    <cellStyle name="Separador de milhares 2 3 9 3 4" xfId="22943"/>
    <cellStyle name="Separador de milhares 2 3 9 3 4 2" xfId="23830"/>
    <cellStyle name="Separador de milhares 2 3 9 3 4 2 2" xfId="25606"/>
    <cellStyle name="Separador de milhares 2 3 9 3 4 3" xfId="24718"/>
    <cellStyle name="Separador de milhares 2 3 9 3 5" xfId="23327"/>
    <cellStyle name="Separador de milhares 2 3 9 3 5 2" xfId="25103"/>
    <cellStyle name="Separador de milhares 2 3 9 3 6" xfId="24215"/>
    <cellStyle name="Separador de milhares 2 3 9 3 7" xfId="2400"/>
    <cellStyle name="Separador de milhares 2 3 9 3 8" xfId="25992"/>
    <cellStyle name="Separador de milhares 2 3 9 3 9" xfId="2257"/>
    <cellStyle name="Separador de milhares 2 4" xfId="1888"/>
    <cellStyle name="Separador de milhares 2 4 2" xfId="1889"/>
    <cellStyle name="Separador de milhares 2 4 2 2" xfId="1890"/>
    <cellStyle name="Separador de milhares 2 4 2 2 10" xfId="26398"/>
    <cellStyle name="Separador de milhares 2 4 2 2 2" xfId="22530"/>
    <cellStyle name="Separador de milhares 2 4 2 2 2 2" xfId="23086"/>
    <cellStyle name="Separador de milhares 2 4 2 2 2 2 2" xfId="23973"/>
    <cellStyle name="Separador de milhares 2 4 2 2 2 2 2 2" xfId="25749"/>
    <cellStyle name="Separador de milhares 2 4 2 2 2 2 3" xfId="24861"/>
    <cellStyle name="Separador de milhares 2 4 2 2 2 3" xfId="23470"/>
    <cellStyle name="Separador de milhares 2 4 2 2 2 3 2" xfId="25246"/>
    <cellStyle name="Separador de milhares 2 4 2 2 2 4" xfId="24358"/>
    <cellStyle name="Separador de milhares 2 4 2 2 2 5" xfId="26154"/>
    <cellStyle name="Separador de milhares 2 4 2 2 2 6" xfId="26524"/>
    <cellStyle name="Separador de milhares 2 4 2 2 3" xfId="22827"/>
    <cellStyle name="Separador de milhares 2 4 2 2 3 2" xfId="23714"/>
    <cellStyle name="Separador de milhares 2 4 2 2 3 2 2" xfId="25490"/>
    <cellStyle name="Separador de milhares 2 4 2 2 3 3" xfId="24602"/>
    <cellStyle name="Separador de milhares 2 4 2 2 4" xfId="22946"/>
    <cellStyle name="Separador de milhares 2 4 2 2 4 2" xfId="23833"/>
    <cellStyle name="Separador de milhares 2 4 2 2 4 2 2" xfId="25609"/>
    <cellStyle name="Separador de milhares 2 4 2 2 4 3" xfId="24721"/>
    <cellStyle name="Separador de milhares 2 4 2 2 5" xfId="23330"/>
    <cellStyle name="Separador de milhares 2 4 2 2 5 2" xfId="25106"/>
    <cellStyle name="Separador de milhares 2 4 2 2 6" xfId="24218"/>
    <cellStyle name="Separador de milhares 2 4 2 2 7" xfId="2403"/>
    <cellStyle name="Separador de milhares 2 4 2 2 8" xfId="25993"/>
    <cellStyle name="Separador de milhares 2 4 2 2 9" xfId="2260"/>
    <cellStyle name="Separador de milhares 2 4 3" xfId="1891"/>
    <cellStyle name="Separador de milhares 2 4 3 10" xfId="26399"/>
    <cellStyle name="Separador de milhares 2 4 3 2" xfId="22529"/>
    <cellStyle name="Separador de milhares 2 4 3 2 2" xfId="23085"/>
    <cellStyle name="Separador de milhares 2 4 3 2 2 2" xfId="23972"/>
    <cellStyle name="Separador de milhares 2 4 3 2 2 2 2" xfId="25748"/>
    <cellStyle name="Separador de milhares 2 4 3 2 2 3" xfId="24860"/>
    <cellStyle name="Separador de milhares 2 4 3 2 3" xfId="23469"/>
    <cellStyle name="Separador de milhares 2 4 3 2 3 2" xfId="25245"/>
    <cellStyle name="Separador de milhares 2 4 3 2 4" xfId="24357"/>
    <cellStyle name="Separador de milhares 2 4 3 2 5" xfId="26155"/>
    <cellStyle name="Separador de milhares 2 4 3 2 6" xfId="26525"/>
    <cellStyle name="Separador de milhares 2 4 3 3" xfId="22826"/>
    <cellStyle name="Separador de milhares 2 4 3 3 2" xfId="23713"/>
    <cellStyle name="Separador de milhares 2 4 3 3 2 2" xfId="25489"/>
    <cellStyle name="Separador de milhares 2 4 3 3 3" xfId="24601"/>
    <cellStyle name="Separador de milhares 2 4 3 4" xfId="22945"/>
    <cellStyle name="Separador de milhares 2 4 3 4 2" xfId="23832"/>
    <cellStyle name="Separador de milhares 2 4 3 4 2 2" xfId="25608"/>
    <cellStyle name="Separador de milhares 2 4 3 4 3" xfId="24720"/>
    <cellStyle name="Separador de milhares 2 4 3 5" xfId="23329"/>
    <cellStyle name="Separador de milhares 2 4 3 5 2" xfId="25105"/>
    <cellStyle name="Separador de milhares 2 4 3 6" xfId="24217"/>
    <cellStyle name="Separador de milhares 2 4 3 7" xfId="2402"/>
    <cellStyle name="Separador de milhares 2 4 3 8" xfId="25994"/>
    <cellStyle name="Separador de milhares 2 4 3 9" xfId="2259"/>
    <cellStyle name="Separador de milhares 2 5" xfId="1892"/>
    <cellStyle name="Separador de milhares 2 5 2" xfId="1893"/>
    <cellStyle name="Separador de milhares 2 5 2 2" xfId="1894"/>
    <cellStyle name="Separador de milhares 2 5 2 2 10" xfId="26400"/>
    <cellStyle name="Separador de milhares 2 5 2 2 2" xfId="22532"/>
    <cellStyle name="Separador de milhares 2 5 2 2 2 2" xfId="23088"/>
    <cellStyle name="Separador de milhares 2 5 2 2 2 2 2" xfId="23975"/>
    <cellStyle name="Separador de milhares 2 5 2 2 2 2 2 2" xfId="25751"/>
    <cellStyle name="Separador de milhares 2 5 2 2 2 2 3" xfId="24863"/>
    <cellStyle name="Separador de milhares 2 5 2 2 2 3" xfId="23472"/>
    <cellStyle name="Separador de milhares 2 5 2 2 2 3 2" xfId="25248"/>
    <cellStyle name="Separador de milhares 2 5 2 2 2 4" xfId="24360"/>
    <cellStyle name="Separador de milhares 2 5 2 2 2 5" xfId="26156"/>
    <cellStyle name="Separador de milhares 2 5 2 2 2 6" xfId="26526"/>
    <cellStyle name="Separador de milhares 2 5 2 2 3" xfId="22829"/>
    <cellStyle name="Separador de milhares 2 5 2 2 3 2" xfId="23716"/>
    <cellStyle name="Separador de milhares 2 5 2 2 3 2 2" xfId="25492"/>
    <cellStyle name="Separador de milhares 2 5 2 2 3 3" xfId="24604"/>
    <cellStyle name="Separador de milhares 2 5 2 2 4" xfId="22948"/>
    <cellStyle name="Separador de milhares 2 5 2 2 4 2" xfId="23835"/>
    <cellStyle name="Separador de milhares 2 5 2 2 4 2 2" xfId="25611"/>
    <cellStyle name="Separador de milhares 2 5 2 2 4 3" xfId="24723"/>
    <cellStyle name="Separador de milhares 2 5 2 2 5" xfId="23332"/>
    <cellStyle name="Separador de milhares 2 5 2 2 5 2" xfId="25108"/>
    <cellStyle name="Separador de milhares 2 5 2 2 6" xfId="24220"/>
    <cellStyle name="Separador de milhares 2 5 2 2 7" xfId="2405"/>
    <cellStyle name="Separador de milhares 2 5 2 2 8" xfId="25995"/>
    <cellStyle name="Separador de milhares 2 5 2 2 9" xfId="2262"/>
    <cellStyle name="Separador de milhares 2 5 3" xfId="1895"/>
    <cellStyle name="Separador de milhares 2 5 3 10" xfId="26401"/>
    <cellStyle name="Separador de milhares 2 5 3 2" xfId="22531"/>
    <cellStyle name="Separador de milhares 2 5 3 2 2" xfId="23087"/>
    <cellStyle name="Separador de milhares 2 5 3 2 2 2" xfId="23974"/>
    <cellStyle name="Separador de milhares 2 5 3 2 2 2 2" xfId="25750"/>
    <cellStyle name="Separador de milhares 2 5 3 2 2 3" xfId="24862"/>
    <cellStyle name="Separador de milhares 2 5 3 2 3" xfId="23471"/>
    <cellStyle name="Separador de milhares 2 5 3 2 3 2" xfId="25247"/>
    <cellStyle name="Separador de milhares 2 5 3 2 4" xfId="24359"/>
    <cellStyle name="Separador de milhares 2 5 3 2 5" xfId="26157"/>
    <cellStyle name="Separador de milhares 2 5 3 2 6" xfId="26527"/>
    <cellStyle name="Separador de milhares 2 5 3 3" xfId="22828"/>
    <cellStyle name="Separador de milhares 2 5 3 3 2" xfId="23715"/>
    <cellStyle name="Separador de milhares 2 5 3 3 2 2" xfId="25491"/>
    <cellStyle name="Separador de milhares 2 5 3 3 3" xfId="24603"/>
    <cellStyle name="Separador de milhares 2 5 3 4" xfId="22947"/>
    <cellStyle name="Separador de milhares 2 5 3 4 2" xfId="23834"/>
    <cellStyle name="Separador de milhares 2 5 3 4 2 2" xfId="25610"/>
    <cellStyle name="Separador de milhares 2 5 3 4 3" xfId="24722"/>
    <cellStyle name="Separador de milhares 2 5 3 5" xfId="23331"/>
    <cellStyle name="Separador de milhares 2 5 3 5 2" xfId="25107"/>
    <cellStyle name="Separador de milhares 2 5 3 6" xfId="24219"/>
    <cellStyle name="Separador de milhares 2 5 3 7" xfId="2404"/>
    <cellStyle name="Separador de milhares 2 5 3 8" xfId="25996"/>
    <cellStyle name="Separador de milhares 2 5 3 9" xfId="2261"/>
    <cellStyle name="Separador de milhares 2 6" xfId="1896"/>
    <cellStyle name="Separador de milhares 2 6 2" xfId="1897"/>
    <cellStyle name="Separador de milhares 2 6 2 2" xfId="1898"/>
    <cellStyle name="Separador de milhares 2 6 2 2 10" xfId="26402"/>
    <cellStyle name="Separador de milhares 2 6 2 2 2" xfId="22534"/>
    <cellStyle name="Separador de milhares 2 6 2 2 2 2" xfId="23090"/>
    <cellStyle name="Separador de milhares 2 6 2 2 2 2 2" xfId="23977"/>
    <cellStyle name="Separador de milhares 2 6 2 2 2 2 2 2" xfId="25753"/>
    <cellStyle name="Separador de milhares 2 6 2 2 2 2 3" xfId="24865"/>
    <cellStyle name="Separador de milhares 2 6 2 2 2 3" xfId="23474"/>
    <cellStyle name="Separador de milhares 2 6 2 2 2 3 2" xfId="25250"/>
    <cellStyle name="Separador de milhares 2 6 2 2 2 4" xfId="24362"/>
    <cellStyle name="Separador de milhares 2 6 2 2 2 5" xfId="26158"/>
    <cellStyle name="Separador de milhares 2 6 2 2 2 6" xfId="26528"/>
    <cellStyle name="Separador de milhares 2 6 2 2 3" xfId="22831"/>
    <cellStyle name="Separador de milhares 2 6 2 2 3 2" xfId="23718"/>
    <cellStyle name="Separador de milhares 2 6 2 2 3 2 2" xfId="25494"/>
    <cellStyle name="Separador de milhares 2 6 2 2 3 3" xfId="24606"/>
    <cellStyle name="Separador de milhares 2 6 2 2 4" xfId="22950"/>
    <cellStyle name="Separador de milhares 2 6 2 2 4 2" xfId="23837"/>
    <cellStyle name="Separador de milhares 2 6 2 2 4 2 2" xfId="25613"/>
    <cellStyle name="Separador de milhares 2 6 2 2 4 3" xfId="24725"/>
    <cellStyle name="Separador de milhares 2 6 2 2 5" xfId="23334"/>
    <cellStyle name="Separador de milhares 2 6 2 2 5 2" xfId="25110"/>
    <cellStyle name="Separador de milhares 2 6 2 2 6" xfId="24222"/>
    <cellStyle name="Separador de milhares 2 6 2 2 7" xfId="2407"/>
    <cellStyle name="Separador de milhares 2 6 2 2 8" xfId="25997"/>
    <cellStyle name="Separador de milhares 2 6 2 2 9" xfId="2264"/>
    <cellStyle name="Separador de milhares 2 6 3" xfId="1899"/>
    <cellStyle name="Separador de milhares 2 6 3 10" xfId="26403"/>
    <cellStyle name="Separador de milhares 2 6 3 2" xfId="22533"/>
    <cellStyle name="Separador de milhares 2 6 3 2 2" xfId="23089"/>
    <cellStyle name="Separador de milhares 2 6 3 2 2 2" xfId="23976"/>
    <cellStyle name="Separador de milhares 2 6 3 2 2 2 2" xfId="25752"/>
    <cellStyle name="Separador de milhares 2 6 3 2 2 3" xfId="24864"/>
    <cellStyle name="Separador de milhares 2 6 3 2 3" xfId="23473"/>
    <cellStyle name="Separador de milhares 2 6 3 2 3 2" xfId="25249"/>
    <cellStyle name="Separador de milhares 2 6 3 2 4" xfId="24361"/>
    <cellStyle name="Separador de milhares 2 6 3 2 5" xfId="26159"/>
    <cellStyle name="Separador de milhares 2 6 3 2 6" xfId="26529"/>
    <cellStyle name="Separador de milhares 2 6 3 3" xfId="22830"/>
    <cellStyle name="Separador de milhares 2 6 3 3 2" xfId="23717"/>
    <cellStyle name="Separador de milhares 2 6 3 3 2 2" xfId="25493"/>
    <cellStyle name="Separador de milhares 2 6 3 3 3" xfId="24605"/>
    <cellStyle name="Separador de milhares 2 6 3 4" xfId="22949"/>
    <cellStyle name="Separador de milhares 2 6 3 4 2" xfId="23836"/>
    <cellStyle name="Separador de milhares 2 6 3 4 2 2" xfId="25612"/>
    <cellStyle name="Separador de milhares 2 6 3 4 3" xfId="24724"/>
    <cellStyle name="Separador de milhares 2 6 3 5" xfId="23333"/>
    <cellStyle name="Separador de milhares 2 6 3 5 2" xfId="25109"/>
    <cellStyle name="Separador de milhares 2 6 3 6" xfId="24221"/>
    <cellStyle name="Separador de milhares 2 6 3 7" xfId="2406"/>
    <cellStyle name="Separador de milhares 2 6 3 8" xfId="25998"/>
    <cellStyle name="Separador de milhares 2 6 3 9" xfId="2263"/>
    <cellStyle name="Separador de milhares 2 7" xfId="1900"/>
    <cellStyle name="Separador de milhares 2 7 2" xfId="1901"/>
    <cellStyle name="Separador de milhares 2 7 2 2" xfId="1902"/>
    <cellStyle name="Separador de milhares 2 7 2 2 10" xfId="26404"/>
    <cellStyle name="Separador de milhares 2 7 2 2 2" xfId="22536"/>
    <cellStyle name="Separador de milhares 2 7 2 2 2 2" xfId="23092"/>
    <cellStyle name="Separador de milhares 2 7 2 2 2 2 2" xfId="23979"/>
    <cellStyle name="Separador de milhares 2 7 2 2 2 2 2 2" xfId="25755"/>
    <cellStyle name="Separador de milhares 2 7 2 2 2 2 3" xfId="24867"/>
    <cellStyle name="Separador de milhares 2 7 2 2 2 3" xfId="23476"/>
    <cellStyle name="Separador de milhares 2 7 2 2 2 3 2" xfId="25252"/>
    <cellStyle name="Separador de milhares 2 7 2 2 2 4" xfId="24364"/>
    <cellStyle name="Separador de milhares 2 7 2 2 2 5" xfId="26160"/>
    <cellStyle name="Separador de milhares 2 7 2 2 2 6" xfId="26530"/>
    <cellStyle name="Separador de milhares 2 7 2 2 3" xfId="22833"/>
    <cellStyle name="Separador de milhares 2 7 2 2 3 2" xfId="23720"/>
    <cellStyle name="Separador de milhares 2 7 2 2 3 2 2" xfId="25496"/>
    <cellStyle name="Separador de milhares 2 7 2 2 3 3" xfId="24608"/>
    <cellStyle name="Separador de milhares 2 7 2 2 4" xfId="22952"/>
    <cellStyle name="Separador de milhares 2 7 2 2 4 2" xfId="23839"/>
    <cellStyle name="Separador de milhares 2 7 2 2 4 2 2" xfId="25615"/>
    <cellStyle name="Separador de milhares 2 7 2 2 4 3" xfId="24727"/>
    <cellStyle name="Separador de milhares 2 7 2 2 5" xfId="23336"/>
    <cellStyle name="Separador de milhares 2 7 2 2 5 2" xfId="25112"/>
    <cellStyle name="Separador de milhares 2 7 2 2 6" xfId="24224"/>
    <cellStyle name="Separador de milhares 2 7 2 2 7" xfId="2409"/>
    <cellStyle name="Separador de milhares 2 7 2 2 8" xfId="25999"/>
    <cellStyle name="Separador de milhares 2 7 2 2 9" xfId="2266"/>
    <cellStyle name="Separador de milhares 2 7 3" xfId="1903"/>
    <cellStyle name="Separador de milhares 2 7 3 10" xfId="26405"/>
    <cellStyle name="Separador de milhares 2 7 3 2" xfId="22535"/>
    <cellStyle name="Separador de milhares 2 7 3 2 2" xfId="23091"/>
    <cellStyle name="Separador de milhares 2 7 3 2 2 2" xfId="23978"/>
    <cellStyle name="Separador de milhares 2 7 3 2 2 2 2" xfId="25754"/>
    <cellStyle name="Separador de milhares 2 7 3 2 2 3" xfId="24866"/>
    <cellStyle name="Separador de milhares 2 7 3 2 3" xfId="23475"/>
    <cellStyle name="Separador de milhares 2 7 3 2 3 2" xfId="25251"/>
    <cellStyle name="Separador de milhares 2 7 3 2 4" xfId="24363"/>
    <cellStyle name="Separador de milhares 2 7 3 2 5" xfId="26161"/>
    <cellStyle name="Separador de milhares 2 7 3 2 6" xfId="26531"/>
    <cellStyle name="Separador de milhares 2 7 3 3" xfId="22832"/>
    <cellStyle name="Separador de milhares 2 7 3 3 2" xfId="23719"/>
    <cellStyle name="Separador de milhares 2 7 3 3 2 2" xfId="25495"/>
    <cellStyle name="Separador de milhares 2 7 3 3 3" xfId="24607"/>
    <cellStyle name="Separador de milhares 2 7 3 4" xfId="22951"/>
    <cellStyle name="Separador de milhares 2 7 3 4 2" xfId="23838"/>
    <cellStyle name="Separador de milhares 2 7 3 4 2 2" xfId="25614"/>
    <cellStyle name="Separador de milhares 2 7 3 4 3" xfId="24726"/>
    <cellStyle name="Separador de milhares 2 7 3 5" xfId="23335"/>
    <cellStyle name="Separador de milhares 2 7 3 5 2" xfId="25111"/>
    <cellStyle name="Separador de milhares 2 7 3 6" xfId="24223"/>
    <cellStyle name="Separador de milhares 2 7 3 7" xfId="2408"/>
    <cellStyle name="Separador de milhares 2 7 3 8" xfId="26000"/>
    <cellStyle name="Separador de milhares 2 7 3 9" xfId="2265"/>
    <cellStyle name="Separador de milhares 2 8" xfId="1904"/>
    <cellStyle name="Separador de milhares 2 8 2" xfId="1905"/>
    <cellStyle name="Separador de milhares 2 8 2 2" xfId="1906"/>
    <cellStyle name="Separador de milhares 2 8 2 2 10" xfId="26406"/>
    <cellStyle name="Separador de milhares 2 8 2 2 2" xfId="22538"/>
    <cellStyle name="Separador de milhares 2 8 2 2 2 2" xfId="23094"/>
    <cellStyle name="Separador de milhares 2 8 2 2 2 2 2" xfId="23981"/>
    <cellStyle name="Separador de milhares 2 8 2 2 2 2 2 2" xfId="25757"/>
    <cellStyle name="Separador de milhares 2 8 2 2 2 2 3" xfId="24869"/>
    <cellStyle name="Separador de milhares 2 8 2 2 2 3" xfId="23478"/>
    <cellStyle name="Separador de milhares 2 8 2 2 2 3 2" xfId="25254"/>
    <cellStyle name="Separador de milhares 2 8 2 2 2 4" xfId="24366"/>
    <cellStyle name="Separador de milhares 2 8 2 2 2 5" xfId="26162"/>
    <cellStyle name="Separador de milhares 2 8 2 2 2 6" xfId="26532"/>
    <cellStyle name="Separador de milhares 2 8 2 2 3" xfId="22835"/>
    <cellStyle name="Separador de milhares 2 8 2 2 3 2" xfId="23722"/>
    <cellStyle name="Separador de milhares 2 8 2 2 3 2 2" xfId="25498"/>
    <cellStyle name="Separador de milhares 2 8 2 2 3 3" xfId="24610"/>
    <cellStyle name="Separador de milhares 2 8 2 2 4" xfId="22954"/>
    <cellStyle name="Separador de milhares 2 8 2 2 4 2" xfId="23841"/>
    <cellStyle name="Separador de milhares 2 8 2 2 4 2 2" xfId="25617"/>
    <cellStyle name="Separador de milhares 2 8 2 2 4 3" xfId="24729"/>
    <cellStyle name="Separador de milhares 2 8 2 2 5" xfId="23338"/>
    <cellStyle name="Separador de milhares 2 8 2 2 5 2" xfId="25114"/>
    <cellStyle name="Separador de milhares 2 8 2 2 6" xfId="24226"/>
    <cellStyle name="Separador de milhares 2 8 2 2 7" xfId="2411"/>
    <cellStyle name="Separador de milhares 2 8 2 2 8" xfId="26001"/>
    <cellStyle name="Separador de milhares 2 8 2 2 9" xfId="2268"/>
    <cellStyle name="Separador de milhares 2 8 3" xfId="1907"/>
    <cellStyle name="Separador de milhares 2 8 3 10" xfId="26407"/>
    <cellStyle name="Separador de milhares 2 8 3 2" xfId="22537"/>
    <cellStyle name="Separador de milhares 2 8 3 2 2" xfId="23093"/>
    <cellStyle name="Separador de milhares 2 8 3 2 2 2" xfId="23980"/>
    <cellStyle name="Separador de milhares 2 8 3 2 2 2 2" xfId="25756"/>
    <cellStyle name="Separador de milhares 2 8 3 2 2 3" xfId="24868"/>
    <cellStyle name="Separador de milhares 2 8 3 2 3" xfId="23477"/>
    <cellStyle name="Separador de milhares 2 8 3 2 3 2" xfId="25253"/>
    <cellStyle name="Separador de milhares 2 8 3 2 4" xfId="24365"/>
    <cellStyle name="Separador de milhares 2 8 3 2 5" xfId="26163"/>
    <cellStyle name="Separador de milhares 2 8 3 2 6" xfId="26533"/>
    <cellStyle name="Separador de milhares 2 8 3 3" xfId="22834"/>
    <cellStyle name="Separador de milhares 2 8 3 3 2" xfId="23721"/>
    <cellStyle name="Separador de milhares 2 8 3 3 2 2" xfId="25497"/>
    <cellStyle name="Separador de milhares 2 8 3 3 3" xfId="24609"/>
    <cellStyle name="Separador de milhares 2 8 3 4" xfId="22953"/>
    <cellStyle name="Separador de milhares 2 8 3 4 2" xfId="23840"/>
    <cellStyle name="Separador de milhares 2 8 3 4 2 2" xfId="25616"/>
    <cellStyle name="Separador de milhares 2 8 3 4 3" xfId="24728"/>
    <cellStyle name="Separador de milhares 2 8 3 5" xfId="23337"/>
    <cellStyle name="Separador de milhares 2 8 3 5 2" xfId="25113"/>
    <cellStyle name="Separador de milhares 2 8 3 6" xfId="24225"/>
    <cellStyle name="Separador de milhares 2 8 3 7" xfId="2410"/>
    <cellStyle name="Separador de milhares 2 8 3 8" xfId="26002"/>
    <cellStyle name="Separador de milhares 2 8 3 9" xfId="2267"/>
    <cellStyle name="Separador de milhares 2 9" xfId="1908"/>
    <cellStyle name="Separador de milhares 2 9 2" xfId="1909"/>
    <cellStyle name="Separador de milhares 2 9 2 2" xfId="1910"/>
    <cellStyle name="Separador de milhares 2 9 2 2 10" xfId="26408"/>
    <cellStyle name="Separador de milhares 2 9 2 2 2" xfId="22540"/>
    <cellStyle name="Separador de milhares 2 9 2 2 2 2" xfId="23096"/>
    <cellStyle name="Separador de milhares 2 9 2 2 2 2 2" xfId="23983"/>
    <cellStyle name="Separador de milhares 2 9 2 2 2 2 2 2" xfId="25759"/>
    <cellStyle name="Separador de milhares 2 9 2 2 2 2 3" xfId="24871"/>
    <cellStyle name="Separador de milhares 2 9 2 2 2 3" xfId="23480"/>
    <cellStyle name="Separador de milhares 2 9 2 2 2 3 2" xfId="25256"/>
    <cellStyle name="Separador de milhares 2 9 2 2 2 4" xfId="24368"/>
    <cellStyle name="Separador de milhares 2 9 2 2 2 5" xfId="26164"/>
    <cellStyle name="Separador de milhares 2 9 2 2 2 6" xfId="26534"/>
    <cellStyle name="Separador de milhares 2 9 2 2 3" xfId="22837"/>
    <cellStyle name="Separador de milhares 2 9 2 2 3 2" xfId="23724"/>
    <cellStyle name="Separador de milhares 2 9 2 2 3 2 2" xfId="25500"/>
    <cellStyle name="Separador de milhares 2 9 2 2 3 3" xfId="24612"/>
    <cellStyle name="Separador de milhares 2 9 2 2 4" xfId="22956"/>
    <cellStyle name="Separador de milhares 2 9 2 2 4 2" xfId="23843"/>
    <cellStyle name="Separador de milhares 2 9 2 2 4 2 2" xfId="25619"/>
    <cellStyle name="Separador de milhares 2 9 2 2 4 3" xfId="24731"/>
    <cellStyle name="Separador de milhares 2 9 2 2 5" xfId="23340"/>
    <cellStyle name="Separador de milhares 2 9 2 2 5 2" xfId="25116"/>
    <cellStyle name="Separador de milhares 2 9 2 2 6" xfId="24228"/>
    <cellStyle name="Separador de milhares 2 9 2 2 7" xfId="2413"/>
    <cellStyle name="Separador de milhares 2 9 2 2 8" xfId="26003"/>
    <cellStyle name="Separador de milhares 2 9 2 2 9" xfId="2270"/>
    <cellStyle name="Separador de milhares 2 9 3" xfId="1911"/>
    <cellStyle name="Separador de milhares 2 9 3 10" xfId="26409"/>
    <cellStyle name="Separador de milhares 2 9 3 2" xfId="22539"/>
    <cellStyle name="Separador de milhares 2 9 3 2 2" xfId="23095"/>
    <cellStyle name="Separador de milhares 2 9 3 2 2 2" xfId="23982"/>
    <cellStyle name="Separador de milhares 2 9 3 2 2 2 2" xfId="25758"/>
    <cellStyle name="Separador de milhares 2 9 3 2 2 3" xfId="24870"/>
    <cellStyle name="Separador de milhares 2 9 3 2 3" xfId="23479"/>
    <cellStyle name="Separador de milhares 2 9 3 2 3 2" xfId="25255"/>
    <cellStyle name="Separador de milhares 2 9 3 2 4" xfId="24367"/>
    <cellStyle name="Separador de milhares 2 9 3 2 5" xfId="26165"/>
    <cellStyle name="Separador de milhares 2 9 3 2 6" xfId="26535"/>
    <cellStyle name="Separador de milhares 2 9 3 3" xfId="22836"/>
    <cellStyle name="Separador de milhares 2 9 3 3 2" xfId="23723"/>
    <cellStyle name="Separador de milhares 2 9 3 3 2 2" xfId="25499"/>
    <cellStyle name="Separador de milhares 2 9 3 3 3" xfId="24611"/>
    <cellStyle name="Separador de milhares 2 9 3 4" xfId="22955"/>
    <cellStyle name="Separador de milhares 2 9 3 4 2" xfId="23842"/>
    <cellStyle name="Separador de milhares 2 9 3 4 2 2" xfId="25618"/>
    <cellStyle name="Separador de milhares 2 9 3 4 3" xfId="24730"/>
    <cellStyle name="Separador de milhares 2 9 3 5" xfId="23339"/>
    <cellStyle name="Separador de milhares 2 9 3 5 2" xfId="25115"/>
    <cellStyle name="Separador de milhares 2 9 3 6" xfId="24227"/>
    <cellStyle name="Separador de milhares 2 9 3 7" xfId="2412"/>
    <cellStyle name="Separador de milhares 2 9 3 8" xfId="26004"/>
    <cellStyle name="Separador de milhares 2 9 3 9" xfId="2269"/>
    <cellStyle name="Separador de milhares 3" xfId="1912"/>
    <cellStyle name="Separador de milhares 3 10" xfId="1913"/>
    <cellStyle name="Separador de milhares 3 10 2" xfId="1914"/>
    <cellStyle name="Separador de milhares 3 11" xfId="1915"/>
    <cellStyle name="Separador de milhares 3 12" xfId="1916"/>
    <cellStyle name="Separador de milhares 3 12 2" xfId="1917"/>
    <cellStyle name="Separador de milhares 3 12 2 2" xfId="1918"/>
    <cellStyle name="Separador de milhares 3 12 2 2 10" xfId="26410"/>
    <cellStyle name="Separador de milhares 3 12 2 2 2" xfId="22542"/>
    <cellStyle name="Separador de milhares 3 12 2 2 2 2" xfId="23098"/>
    <cellStyle name="Separador de milhares 3 12 2 2 2 2 2" xfId="23985"/>
    <cellStyle name="Separador de milhares 3 12 2 2 2 2 2 2" xfId="25761"/>
    <cellStyle name="Separador de milhares 3 12 2 2 2 2 3" xfId="24873"/>
    <cellStyle name="Separador de milhares 3 12 2 2 2 3" xfId="23482"/>
    <cellStyle name="Separador de milhares 3 12 2 2 2 3 2" xfId="25258"/>
    <cellStyle name="Separador de milhares 3 12 2 2 2 4" xfId="24370"/>
    <cellStyle name="Separador de milhares 3 12 2 2 2 5" xfId="26166"/>
    <cellStyle name="Separador de milhares 3 12 2 2 2 6" xfId="26536"/>
    <cellStyle name="Separador de milhares 3 12 2 2 3" xfId="22839"/>
    <cellStyle name="Separador de milhares 3 12 2 2 3 2" xfId="23726"/>
    <cellStyle name="Separador de milhares 3 12 2 2 3 2 2" xfId="25502"/>
    <cellStyle name="Separador de milhares 3 12 2 2 3 3" xfId="24614"/>
    <cellStyle name="Separador de milhares 3 12 2 2 4" xfId="22958"/>
    <cellStyle name="Separador de milhares 3 12 2 2 4 2" xfId="23845"/>
    <cellStyle name="Separador de milhares 3 12 2 2 4 2 2" xfId="25621"/>
    <cellStyle name="Separador de milhares 3 12 2 2 4 3" xfId="24733"/>
    <cellStyle name="Separador de milhares 3 12 2 2 5" xfId="23342"/>
    <cellStyle name="Separador de milhares 3 12 2 2 5 2" xfId="25118"/>
    <cellStyle name="Separador de milhares 3 12 2 2 6" xfId="24230"/>
    <cellStyle name="Separador de milhares 3 12 2 2 7" xfId="2415"/>
    <cellStyle name="Separador de milhares 3 12 2 2 8" xfId="26005"/>
    <cellStyle name="Separador de milhares 3 12 2 2 9" xfId="2272"/>
    <cellStyle name="Separador de milhares 3 12 3" xfId="1919"/>
    <cellStyle name="Separador de milhares 3 12 3 10" xfId="26411"/>
    <cellStyle name="Separador de milhares 3 12 3 2" xfId="22541"/>
    <cellStyle name="Separador de milhares 3 12 3 2 2" xfId="23097"/>
    <cellStyle name="Separador de milhares 3 12 3 2 2 2" xfId="23984"/>
    <cellStyle name="Separador de milhares 3 12 3 2 2 2 2" xfId="25760"/>
    <cellStyle name="Separador de milhares 3 12 3 2 2 3" xfId="24872"/>
    <cellStyle name="Separador de milhares 3 12 3 2 3" xfId="23481"/>
    <cellStyle name="Separador de milhares 3 12 3 2 3 2" xfId="25257"/>
    <cellStyle name="Separador de milhares 3 12 3 2 4" xfId="24369"/>
    <cellStyle name="Separador de milhares 3 12 3 2 5" xfId="26167"/>
    <cellStyle name="Separador de milhares 3 12 3 2 6" xfId="26537"/>
    <cellStyle name="Separador de milhares 3 12 3 3" xfId="22838"/>
    <cellStyle name="Separador de milhares 3 12 3 3 2" xfId="23725"/>
    <cellStyle name="Separador de milhares 3 12 3 3 2 2" xfId="25501"/>
    <cellStyle name="Separador de milhares 3 12 3 3 3" xfId="24613"/>
    <cellStyle name="Separador de milhares 3 12 3 4" xfId="22957"/>
    <cellStyle name="Separador de milhares 3 12 3 4 2" xfId="23844"/>
    <cellStyle name="Separador de milhares 3 12 3 4 2 2" xfId="25620"/>
    <cellStyle name="Separador de milhares 3 12 3 4 3" xfId="24732"/>
    <cellStyle name="Separador de milhares 3 12 3 5" xfId="23341"/>
    <cellStyle name="Separador de milhares 3 12 3 5 2" xfId="25117"/>
    <cellStyle name="Separador de milhares 3 12 3 6" xfId="24229"/>
    <cellStyle name="Separador de milhares 3 12 3 7" xfId="2414"/>
    <cellStyle name="Separador de milhares 3 12 3 8" xfId="26006"/>
    <cellStyle name="Separador de milhares 3 12 3 9" xfId="2271"/>
    <cellStyle name="Separador de milhares 3 13" xfId="1920"/>
    <cellStyle name="Separador de milhares 3 14" xfId="2595"/>
    <cellStyle name="Separador de milhares 3 14 2" xfId="22626"/>
    <cellStyle name="Separador de milhares 3 14 2 2" xfId="23182"/>
    <cellStyle name="Separador de milhares 3 14 2 2 2" xfId="24069"/>
    <cellStyle name="Separador de milhares 3 14 2 2 2 2" xfId="25845"/>
    <cellStyle name="Separador de milhares 3 14 2 2 3" xfId="24957"/>
    <cellStyle name="Separador de milhares 3 14 2 3" xfId="23566"/>
    <cellStyle name="Separador de milhares 3 14 2 3 2" xfId="25342"/>
    <cellStyle name="Separador de milhares 3 14 2 4" xfId="24454"/>
    <cellStyle name="Separador de milhares 3 2" xfId="1921"/>
    <cellStyle name="Separador de milhares 3 2 2" xfId="1922"/>
    <cellStyle name="Separador de milhares 3 2 3" xfId="2590"/>
    <cellStyle name="Separador de milhares 3 2 3 2" xfId="22625"/>
    <cellStyle name="Separador de milhares 3 2 3 2 2" xfId="23181"/>
    <cellStyle name="Separador de milhares 3 2 3 2 2 2" xfId="24068"/>
    <cellStyle name="Separador de milhares 3 2 3 2 2 2 2" xfId="25844"/>
    <cellStyle name="Separador de milhares 3 2 3 2 2 3" xfId="24956"/>
    <cellStyle name="Separador de milhares 3 2 3 2 3" xfId="23565"/>
    <cellStyle name="Separador de milhares 3 2 3 2 3 2" xfId="25341"/>
    <cellStyle name="Separador de milhares 3 2 3 2 4" xfId="24453"/>
    <cellStyle name="Separador de milhares 3 3" xfId="1923"/>
    <cellStyle name="Separador de milhares 3 3 2" xfId="1924"/>
    <cellStyle name="Separador de milhares 3 4" xfId="1925"/>
    <cellStyle name="Separador de milhares 3 4 2" xfId="1926"/>
    <cellStyle name="Separador de milhares 3 5" xfId="1927"/>
    <cellStyle name="Separador de milhares 3 5 2" xfId="1928"/>
    <cellStyle name="Separador de milhares 3 6" xfId="1929"/>
    <cellStyle name="Separador de milhares 3 6 2" xfId="1930"/>
    <cellStyle name="Separador de milhares 3 7" xfId="1931"/>
    <cellStyle name="Separador de milhares 3 7 2" xfId="1932"/>
    <cellStyle name="Separador de milhares 3 8" xfId="1933"/>
    <cellStyle name="Separador de milhares 3 8 2" xfId="1934"/>
    <cellStyle name="Separador de milhares 3 9" xfId="1935"/>
    <cellStyle name="Separador de milhares 3 9 2" xfId="1936"/>
    <cellStyle name="Separador de milhares 4" xfId="1937"/>
    <cellStyle name="Separador de milhares 4 2" xfId="1938"/>
    <cellStyle name="Separador de milhares 4 2 2" xfId="1939"/>
    <cellStyle name="Separador de milhares 4 2 2 10" xfId="26412"/>
    <cellStyle name="Separador de milhares 4 2 2 2" xfId="22544"/>
    <cellStyle name="Separador de milhares 4 2 2 2 2" xfId="23100"/>
    <cellStyle name="Separador de milhares 4 2 2 2 2 2" xfId="23987"/>
    <cellStyle name="Separador de milhares 4 2 2 2 2 2 2" xfId="25763"/>
    <cellStyle name="Separador de milhares 4 2 2 2 2 3" xfId="24875"/>
    <cellStyle name="Separador de milhares 4 2 2 2 3" xfId="23484"/>
    <cellStyle name="Separador de milhares 4 2 2 2 3 2" xfId="25260"/>
    <cellStyle name="Separador de milhares 4 2 2 2 4" xfId="24372"/>
    <cellStyle name="Separador de milhares 4 2 2 2 5" xfId="26168"/>
    <cellStyle name="Separador de milhares 4 2 2 2 6" xfId="26538"/>
    <cellStyle name="Separador de milhares 4 2 2 3" xfId="22841"/>
    <cellStyle name="Separador de milhares 4 2 2 3 2" xfId="23728"/>
    <cellStyle name="Separador de milhares 4 2 2 3 2 2" xfId="25504"/>
    <cellStyle name="Separador de milhares 4 2 2 3 3" xfId="24616"/>
    <cellStyle name="Separador de milhares 4 2 2 4" xfId="22960"/>
    <cellStyle name="Separador de milhares 4 2 2 4 2" xfId="23847"/>
    <cellStyle name="Separador de milhares 4 2 2 4 2 2" xfId="25623"/>
    <cellStyle name="Separador de milhares 4 2 2 4 3" xfId="24735"/>
    <cellStyle name="Separador de milhares 4 2 2 5" xfId="23344"/>
    <cellStyle name="Separador de milhares 4 2 2 5 2" xfId="25120"/>
    <cellStyle name="Separador de milhares 4 2 2 6" xfId="24232"/>
    <cellStyle name="Separador de milhares 4 2 2 7" xfId="2417"/>
    <cellStyle name="Separador de milhares 4 2 2 8" xfId="26007"/>
    <cellStyle name="Separador de milhares 4 2 2 9" xfId="2274"/>
    <cellStyle name="Separador de milhares 4 3" xfId="1940"/>
    <cellStyle name="Separador de milhares 4 3 10" xfId="26413"/>
    <cellStyle name="Separador de milhares 4 3 2" xfId="22543"/>
    <cellStyle name="Separador de milhares 4 3 2 2" xfId="23099"/>
    <cellStyle name="Separador de milhares 4 3 2 2 2" xfId="23986"/>
    <cellStyle name="Separador de milhares 4 3 2 2 2 2" xfId="25762"/>
    <cellStyle name="Separador de milhares 4 3 2 2 3" xfId="24874"/>
    <cellStyle name="Separador de milhares 4 3 2 3" xfId="23483"/>
    <cellStyle name="Separador de milhares 4 3 2 3 2" xfId="25259"/>
    <cellStyle name="Separador de milhares 4 3 2 4" xfId="24371"/>
    <cellStyle name="Separador de milhares 4 3 2 5" xfId="26169"/>
    <cellStyle name="Separador de milhares 4 3 2 6" xfId="26539"/>
    <cellStyle name="Separador de milhares 4 3 3" xfId="22840"/>
    <cellStyle name="Separador de milhares 4 3 3 2" xfId="23727"/>
    <cellStyle name="Separador de milhares 4 3 3 2 2" xfId="25503"/>
    <cellStyle name="Separador de milhares 4 3 3 3" xfId="24615"/>
    <cellStyle name="Separador de milhares 4 3 4" xfId="22959"/>
    <cellStyle name="Separador de milhares 4 3 4 2" xfId="23846"/>
    <cellStyle name="Separador de milhares 4 3 4 2 2" xfId="25622"/>
    <cellStyle name="Separador de milhares 4 3 4 3" xfId="24734"/>
    <cellStyle name="Separador de milhares 4 3 5" xfId="23343"/>
    <cellStyle name="Separador de milhares 4 3 5 2" xfId="25119"/>
    <cellStyle name="Separador de milhares 4 3 6" xfId="24231"/>
    <cellStyle name="Separador de milhares 4 3 7" xfId="2416"/>
    <cellStyle name="Separador de milhares 4 3 8" xfId="26008"/>
    <cellStyle name="Separador de milhares 4 3 9" xfId="2273"/>
    <cellStyle name="Separador de milhares 4 4" xfId="2586"/>
    <cellStyle name="Separador de milhares 4 4 2" xfId="22624"/>
    <cellStyle name="Separador de milhares 4 4 2 2" xfId="23180"/>
    <cellStyle name="Separador de milhares 4 4 2 2 2" xfId="24067"/>
    <cellStyle name="Separador de milhares 4 4 2 2 2 2" xfId="25843"/>
    <cellStyle name="Separador de milhares 4 4 2 2 3" xfId="24955"/>
    <cellStyle name="Separador de milhares 4 4 2 3" xfId="23564"/>
    <cellStyle name="Separador de milhares 4 4 2 3 2" xfId="25340"/>
    <cellStyle name="Separador de milhares 4 4 2 4" xfId="24452"/>
    <cellStyle name="Separador de milhares 4 4 3" xfId="26312"/>
    <cellStyle name="Separador de milhares 4 5" xfId="26206"/>
    <cellStyle name="Separador de milhares 5" xfId="1941"/>
    <cellStyle name="Separador de milhares 5 2" xfId="1942"/>
    <cellStyle name="Separador de milhares 5 2 2" xfId="1943"/>
    <cellStyle name="Separador de milhares 5 2 2 2" xfId="1944"/>
    <cellStyle name="Separador de milhares 5 2 2 2 10" xfId="26414"/>
    <cellStyle name="Separador de milhares 5 2 2 2 2" xfId="22547"/>
    <cellStyle name="Separador de milhares 5 2 2 2 2 2" xfId="23103"/>
    <cellStyle name="Separador de milhares 5 2 2 2 2 2 2" xfId="23990"/>
    <cellStyle name="Separador de milhares 5 2 2 2 2 2 2 2" xfId="25766"/>
    <cellStyle name="Separador de milhares 5 2 2 2 2 2 3" xfId="24878"/>
    <cellStyle name="Separador de milhares 5 2 2 2 2 3" xfId="23487"/>
    <cellStyle name="Separador de milhares 5 2 2 2 2 3 2" xfId="25263"/>
    <cellStyle name="Separador de milhares 5 2 2 2 2 4" xfId="24375"/>
    <cellStyle name="Separador de milhares 5 2 2 2 2 5" xfId="26170"/>
    <cellStyle name="Separador de milhares 5 2 2 2 2 6" xfId="26540"/>
    <cellStyle name="Separador de milhares 5 2 2 2 3" xfId="22844"/>
    <cellStyle name="Separador de milhares 5 2 2 2 3 2" xfId="23731"/>
    <cellStyle name="Separador de milhares 5 2 2 2 3 2 2" xfId="25507"/>
    <cellStyle name="Separador de milhares 5 2 2 2 3 3" xfId="24619"/>
    <cellStyle name="Separador de milhares 5 2 2 2 4" xfId="22963"/>
    <cellStyle name="Separador de milhares 5 2 2 2 4 2" xfId="23850"/>
    <cellStyle name="Separador de milhares 5 2 2 2 4 2 2" xfId="25626"/>
    <cellStyle name="Separador de milhares 5 2 2 2 4 3" xfId="24738"/>
    <cellStyle name="Separador de milhares 5 2 2 2 5" xfId="23347"/>
    <cellStyle name="Separador de milhares 5 2 2 2 5 2" xfId="25123"/>
    <cellStyle name="Separador de milhares 5 2 2 2 6" xfId="24235"/>
    <cellStyle name="Separador de milhares 5 2 2 2 7" xfId="2420"/>
    <cellStyle name="Separador de milhares 5 2 2 2 8" xfId="26009"/>
    <cellStyle name="Separador de milhares 5 2 2 2 9" xfId="2277"/>
    <cellStyle name="Separador de milhares 5 2 3" xfId="1945"/>
    <cellStyle name="Separador de milhares 5 2 3 10" xfId="26415"/>
    <cellStyle name="Separador de milhares 5 2 3 2" xfId="22546"/>
    <cellStyle name="Separador de milhares 5 2 3 2 2" xfId="23102"/>
    <cellStyle name="Separador de milhares 5 2 3 2 2 2" xfId="23989"/>
    <cellStyle name="Separador de milhares 5 2 3 2 2 2 2" xfId="25765"/>
    <cellStyle name="Separador de milhares 5 2 3 2 2 3" xfId="24877"/>
    <cellStyle name="Separador de milhares 5 2 3 2 3" xfId="23486"/>
    <cellStyle name="Separador de milhares 5 2 3 2 3 2" xfId="25262"/>
    <cellStyle name="Separador de milhares 5 2 3 2 4" xfId="24374"/>
    <cellStyle name="Separador de milhares 5 2 3 2 5" xfId="26171"/>
    <cellStyle name="Separador de milhares 5 2 3 2 6" xfId="26541"/>
    <cellStyle name="Separador de milhares 5 2 3 3" xfId="22843"/>
    <cellStyle name="Separador de milhares 5 2 3 3 2" xfId="23730"/>
    <cellStyle name="Separador de milhares 5 2 3 3 2 2" xfId="25506"/>
    <cellStyle name="Separador de milhares 5 2 3 3 3" xfId="24618"/>
    <cellStyle name="Separador de milhares 5 2 3 4" xfId="22962"/>
    <cellStyle name="Separador de milhares 5 2 3 4 2" xfId="23849"/>
    <cellStyle name="Separador de milhares 5 2 3 4 2 2" xfId="25625"/>
    <cellStyle name="Separador de milhares 5 2 3 4 3" xfId="24737"/>
    <cellStyle name="Separador de milhares 5 2 3 5" xfId="23346"/>
    <cellStyle name="Separador de milhares 5 2 3 5 2" xfId="25122"/>
    <cellStyle name="Separador de milhares 5 2 3 6" xfId="24234"/>
    <cellStyle name="Separador de milhares 5 2 3 7" xfId="2419"/>
    <cellStyle name="Separador de milhares 5 2 3 8" xfId="26010"/>
    <cellStyle name="Separador de milhares 5 2 3 9" xfId="2276"/>
    <cellStyle name="Separador de milhares 5 3" xfId="1946"/>
    <cellStyle name="Separador de milhares 5 3 2" xfId="1947"/>
    <cellStyle name="Separador de milhares 5 3 2 10" xfId="26416"/>
    <cellStyle name="Separador de milhares 5 3 2 2" xfId="22548"/>
    <cellStyle name="Separador de milhares 5 3 2 2 2" xfId="23104"/>
    <cellStyle name="Separador de milhares 5 3 2 2 2 2" xfId="23991"/>
    <cellStyle name="Separador de milhares 5 3 2 2 2 2 2" xfId="25767"/>
    <cellStyle name="Separador de milhares 5 3 2 2 2 3" xfId="24879"/>
    <cellStyle name="Separador de milhares 5 3 2 2 3" xfId="23488"/>
    <cellStyle name="Separador de milhares 5 3 2 2 3 2" xfId="25264"/>
    <cellStyle name="Separador de milhares 5 3 2 2 4" xfId="24376"/>
    <cellStyle name="Separador de milhares 5 3 2 2 5" xfId="26172"/>
    <cellStyle name="Separador de milhares 5 3 2 2 6" xfId="26542"/>
    <cellStyle name="Separador de milhares 5 3 2 3" xfId="22845"/>
    <cellStyle name="Separador de milhares 5 3 2 3 2" xfId="23732"/>
    <cellStyle name="Separador de milhares 5 3 2 3 2 2" xfId="25508"/>
    <cellStyle name="Separador de milhares 5 3 2 3 3" xfId="24620"/>
    <cellStyle name="Separador de milhares 5 3 2 4" xfId="22964"/>
    <cellStyle name="Separador de milhares 5 3 2 4 2" xfId="23851"/>
    <cellStyle name="Separador de milhares 5 3 2 4 2 2" xfId="25627"/>
    <cellStyle name="Separador de milhares 5 3 2 4 3" xfId="24739"/>
    <cellStyle name="Separador de milhares 5 3 2 5" xfId="23348"/>
    <cellStyle name="Separador de milhares 5 3 2 5 2" xfId="25124"/>
    <cellStyle name="Separador de milhares 5 3 2 6" xfId="24236"/>
    <cellStyle name="Separador de milhares 5 3 2 7" xfId="2421"/>
    <cellStyle name="Separador de milhares 5 3 2 8" xfId="26011"/>
    <cellStyle name="Separador de milhares 5 3 2 9" xfId="2278"/>
    <cellStyle name="Separador de milhares 5 4" xfId="1948"/>
    <cellStyle name="Separador de milhares 5 4 2" xfId="1949"/>
    <cellStyle name="Separador de milhares 5 4 2 10" xfId="26417"/>
    <cellStyle name="Separador de milhares 5 4 2 2" xfId="22549"/>
    <cellStyle name="Separador de milhares 5 4 2 2 2" xfId="23105"/>
    <cellStyle name="Separador de milhares 5 4 2 2 2 2" xfId="23992"/>
    <cellStyle name="Separador de milhares 5 4 2 2 2 2 2" xfId="25768"/>
    <cellStyle name="Separador de milhares 5 4 2 2 2 3" xfId="24880"/>
    <cellStyle name="Separador de milhares 5 4 2 2 3" xfId="23489"/>
    <cellStyle name="Separador de milhares 5 4 2 2 3 2" xfId="25265"/>
    <cellStyle name="Separador de milhares 5 4 2 2 4" xfId="24377"/>
    <cellStyle name="Separador de milhares 5 4 2 2 5" xfId="26173"/>
    <cellStyle name="Separador de milhares 5 4 2 2 6" xfId="26543"/>
    <cellStyle name="Separador de milhares 5 4 2 3" xfId="22846"/>
    <cellStyle name="Separador de milhares 5 4 2 3 2" xfId="23733"/>
    <cellStyle name="Separador de milhares 5 4 2 3 2 2" xfId="25509"/>
    <cellStyle name="Separador de milhares 5 4 2 3 3" xfId="24621"/>
    <cellStyle name="Separador de milhares 5 4 2 4" xfId="22965"/>
    <cellStyle name="Separador de milhares 5 4 2 4 2" xfId="23852"/>
    <cellStyle name="Separador de milhares 5 4 2 4 2 2" xfId="25628"/>
    <cellStyle name="Separador de milhares 5 4 2 4 3" xfId="24740"/>
    <cellStyle name="Separador de milhares 5 4 2 5" xfId="23349"/>
    <cellStyle name="Separador de milhares 5 4 2 5 2" xfId="25125"/>
    <cellStyle name="Separador de milhares 5 4 2 6" xfId="24237"/>
    <cellStyle name="Separador de milhares 5 4 2 7" xfId="2422"/>
    <cellStyle name="Separador de milhares 5 4 2 8" xfId="26012"/>
    <cellStyle name="Separador de milhares 5 4 2 9" xfId="2279"/>
    <cellStyle name="Separador de milhares 5 5" xfId="1950"/>
    <cellStyle name="Separador de milhares 5 5 10" xfId="26418"/>
    <cellStyle name="Separador de milhares 5 5 2" xfId="22545"/>
    <cellStyle name="Separador de milhares 5 5 2 2" xfId="23101"/>
    <cellStyle name="Separador de milhares 5 5 2 2 2" xfId="23988"/>
    <cellStyle name="Separador de milhares 5 5 2 2 2 2" xfId="25764"/>
    <cellStyle name="Separador de milhares 5 5 2 2 3" xfId="24876"/>
    <cellStyle name="Separador de milhares 5 5 2 3" xfId="23485"/>
    <cellStyle name="Separador de milhares 5 5 2 3 2" xfId="25261"/>
    <cellStyle name="Separador de milhares 5 5 2 4" xfId="24373"/>
    <cellStyle name="Separador de milhares 5 5 2 5" xfId="26174"/>
    <cellStyle name="Separador de milhares 5 5 2 6" xfId="26544"/>
    <cellStyle name="Separador de milhares 5 5 3" xfId="22842"/>
    <cellStyle name="Separador de milhares 5 5 3 2" xfId="23729"/>
    <cellStyle name="Separador de milhares 5 5 3 2 2" xfId="25505"/>
    <cellStyle name="Separador de milhares 5 5 3 3" xfId="24617"/>
    <cellStyle name="Separador de milhares 5 5 4" xfId="22961"/>
    <cellStyle name="Separador de milhares 5 5 4 2" xfId="23848"/>
    <cellStyle name="Separador de milhares 5 5 4 2 2" xfId="25624"/>
    <cellStyle name="Separador de milhares 5 5 4 3" xfId="24736"/>
    <cellStyle name="Separador de milhares 5 5 5" xfId="23345"/>
    <cellStyle name="Separador de milhares 5 5 5 2" xfId="25121"/>
    <cellStyle name="Separador de milhares 5 5 6" xfId="24233"/>
    <cellStyle name="Separador de milhares 5 5 7" xfId="2418"/>
    <cellStyle name="Separador de milhares 5 5 8" xfId="26013"/>
    <cellStyle name="Separador de milhares 5 5 9" xfId="2275"/>
    <cellStyle name="Separador de milhares 5 6" xfId="1951"/>
    <cellStyle name="Separador de milhares 5 6 2" xfId="22584"/>
    <cellStyle name="Separador de milhares 5 6 2 2" xfId="23140"/>
    <cellStyle name="Separador de milhares 5 6 2 2 2" xfId="24027"/>
    <cellStyle name="Separador de milhares 5 6 2 2 2 2" xfId="25803"/>
    <cellStyle name="Separador de milhares 5 6 2 2 3" xfId="24915"/>
    <cellStyle name="Separador de milhares 5 6 2 3" xfId="23524"/>
    <cellStyle name="Separador de milhares 5 6 2 3 2" xfId="25300"/>
    <cellStyle name="Separador de milhares 5 6 2 4" xfId="24412"/>
    <cellStyle name="Separador de milhares 5 6 3" xfId="22985"/>
    <cellStyle name="Separador de milhares 5 6 3 2" xfId="23872"/>
    <cellStyle name="Separador de milhares 5 6 3 2 2" xfId="25648"/>
    <cellStyle name="Separador de milhares 5 6 3 3" xfId="24760"/>
    <cellStyle name="Separador de milhares 5 6 4" xfId="23369"/>
    <cellStyle name="Separador de milhares 5 6 4 2" xfId="25145"/>
    <cellStyle name="Separador de milhares 5 6 5" xfId="24257"/>
    <cellStyle name="Separador de milhares 5 6 6" xfId="26048"/>
    <cellStyle name="Separador de milhares 5 6 7" xfId="2475"/>
    <cellStyle name="Separador de milhares 5 6 8" xfId="26438"/>
    <cellStyle name="Separador de milhares 6" xfId="57"/>
    <cellStyle name="Separador de milhares 6 2" xfId="1952"/>
    <cellStyle name="Separador de milhares 6 2 2" xfId="1953"/>
    <cellStyle name="Separador de milhares 6 2 2 10" xfId="26419"/>
    <cellStyle name="Separador de milhares 6 2 2 2" xfId="22551"/>
    <cellStyle name="Separador de milhares 6 2 2 2 2" xfId="23107"/>
    <cellStyle name="Separador de milhares 6 2 2 2 2 2" xfId="23994"/>
    <cellStyle name="Separador de milhares 6 2 2 2 2 2 2" xfId="25770"/>
    <cellStyle name="Separador de milhares 6 2 2 2 2 3" xfId="24882"/>
    <cellStyle name="Separador de milhares 6 2 2 2 3" xfId="23491"/>
    <cellStyle name="Separador de milhares 6 2 2 2 3 2" xfId="25267"/>
    <cellStyle name="Separador de milhares 6 2 2 2 4" xfId="24379"/>
    <cellStyle name="Separador de milhares 6 2 2 2 5" xfId="26175"/>
    <cellStyle name="Separador de milhares 6 2 2 2 6" xfId="26545"/>
    <cellStyle name="Separador de milhares 6 2 2 3" xfId="22848"/>
    <cellStyle name="Separador de milhares 6 2 2 3 2" xfId="23735"/>
    <cellStyle name="Separador de milhares 6 2 2 3 2 2" xfId="25511"/>
    <cellStyle name="Separador de milhares 6 2 2 3 3" xfId="24623"/>
    <cellStyle name="Separador de milhares 6 2 2 4" xfId="22967"/>
    <cellStyle name="Separador de milhares 6 2 2 4 2" xfId="23854"/>
    <cellStyle name="Separador de milhares 6 2 2 4 2 2" xfId="25630"/>
    <cellStyle name="Separador de milhares 6 2 2 4 3" xfId="24742"/>
    <cellStyle name="Separador de milhares 6 2 2 5" xfId="23351"/>
    <cellStyle name="Separador de milhares 6 2 2 5 2" xfId="25127"/>
    <cellStyle name="Separador de milhares 6 2 2 6" xfId="24239"/>
    <cellStyle name="Separador de milhares 6 2 2 7" xfId="2424"/>
    <cellStyle name="Separador de milhares 6 2 2 8" xfId="26014"/>
    <cellStyle name="Separador de milhares 6 2 2 9" xfId="2281"/>
    <cellStyle name="Separador de milhares 6 3" xfId="1954"/>
    <cellStyle name="Separador de milhares 6 3 2" xfId="1955"/>
    <cellStyle name="Separador de milhares 6 3 2 10" xfId="26021"/>
    <cellStyle name="Separador de milhares 6 3 2 11" xfId="2280"/>
    <cellStyle name="Separador de milhares 6 3 2 12" xfId="26426"/>
    <cellStyle name="Separador de milhares 6 3 2 2" xfId="1956"/>
    <cellStyle name="Separador de milhares 6 3 2 2 2" xfId="8774"/>
    <cellStyle name="Separador de milhares 6 3 2 2 2 2" xfId="22640"/>
    <cellStyle name="Separador de milhares 6 3 2 2 2 2 2" xfId="23196"/>
    <cellStyle name="Separador de milhares 6 3 2 2 2 2 2 2" xfId="24083"/>
    <cellStyle name="Separador de milhares 6 3 2 2 2 2 2 2 2" xfId="25859"/>
    <cellStyle name="Separador de milhares 6 3 2 2 2 2 2 3" xfId="24971"/>
    <cellStyle name="Separador de milhares 6 3 2 2 2 2 3" xfId="23580"/>
    <cellStyle name="Separador de milhares 6 3 2 2 2 2 3 2" xfId="25356"/>
    <cellStyle name="Separador de milhares 6 3 2 2 2 2 4" xfId="24468"/>
    <cellStyle name="Separador de milhares 6 3 2 2 3" xfId="2630"/>
    <cellStyle name="Separador de milhares 6 3 2 2 3 2" xfId="22634"/>
    <cellStyle name="Separador de milhares 6 3 2 2 3 2 2" xfId="23190"/>
    <cellStyle name="Separador de milhares 6 3 2 2 3 2 2 2" xfId="24077"/>
    <cellStyle name="Separador de milhares 6 3 2 2 3 2 2 2 2" xfId="25853"/>
    <cellStyle name="Separador de milhares 6 3 2 2 3 2 2 3" xfId="24965"/>
    <cellStyle name="Separador de milhares 6 3 2 2 3 2 3" xfId="23574"/>
    <cellStyle name="Separador de milhares 6 3 2 2 3 2 3 2" xfId="25350"/>
    <cellStyle name="Separador de milhares 6 3 2 2 3 2 4" xfId="24462"/>
    <cellStyle name="Separador de milhares 6 3 2 2 3 3" xfId="22988"/>
    <cellStyle name="Separador de milhares 6 3 2 2 3 3 2" xfId="23875"/>
    <cellStyle name="Separador de milhares 6 3 2 2 3 3 2 2" xfId="25651"/>
    <cellStyle name="Separador de milhares 6 3 2 2 3 3 3" xfId="24763"/>
    <cellStyle name="Separador de milhares 6 3 2 2 3 4" xfId="23372"/>
    <cellStyle name="Separador de milhares 6 3 2 2 3 4 2" xfId="25148"/>
    <cellStyle name="Separador de milhares 6 3 2 2 3 5" xfId="24260"/>
    <cellStyle name="Separador de milhares 6 3 2 2 4" xfId="2477"/>
    <cellStyle name="Separador de milhares 6 3 2 3" xfId="2610"/>
    <cellStyle name="Separador de milhares 6 3 2 3 2" xfId="22631"/>
    <cellStyle name="Separador de milhares 6 3 2 3 2 2" xfId="23187"/>
    <cellStyle name="Separador de milhares 6 3 2 3 2 2 2" xfId="24074"/>
    <cellStyle name="Separador de milhares 6 3 2 3 2 2 2 2" xfId="25850"/>
    <cellStyle name="Separador de milhares 6 3 2 3 2 2 3" xfId="24962"/>
    <cellStyle name="Separador de milhares 6 3 2 3 2 3" xfId="23571"/>
    <cellStyle name="Separador de milhares 6 3 2 3 2 3 2" xfId="25347"/>
    <cellStyle name="Separador de milhares 6 3 2 3 2 4" xfId="24459"/>
    <cellStyle name="Separador de milhares 6 3 2 4" xfId="22550"/>
    <cellStyle name="Separador de milhares 6 3 2 4 2" xfId="23106"/>
    <cellStyle name="Separador de milhares 6 3 2 4 2 2" xfId="23993"/>
    <cellStyle name="Separador de milhares 6 3 2 4 2 2 2" xfId="25769"/>
    <cellStyle name="Separador de milhares 6 3 2 4 2 3" xfId="24881"/>
    <cellStyle name="Separador de milhares 6 3 2 4 3" xfId="23490"/>
    <cellStyle name="Separador de milhares 6 3 2 4 3 2" xfId="25266"/>
    <cellStyle name="Separador de milhares 6 3 2 4 4" xfId="24378"/>
    <cellStyle name="Separador de milhares 6 3 2 5" xfId="22847"/>
    <cellStyle name="Separador de milhares 6 3 2 5 2" xfId="23734"/>
    <cellStyle name="Separador de milhares 6 3 2 5 2 2" xfId="25510"/>
    <cellStyle name="Separador de milhares 6 3 2 5 3" xfId="24622"/>
    <cellStyle name="Separador de milhares 6 3 2 6" xfId="22966"/>
    <cellStyle name="Separador de milhares 6 3 2 6 2" xfId="23853"/>
    <cellStyle name="Separador de milhares 6 3 2 6 2 2" xfId="25629"/>
    <cellStyle name="Separador de milhares 6 3 2 6 3" xfId="24741"/>
    <cellStyle name="Separador de milhares 6 3 2 7" xfId="23350"/>
    <cellStyle name="Separador de milhares 6 3 2 7 2" xfId="25126"/>
    <cellStyle name="Separador de milhares 6 3 2 8" xfId="24238"/>
    <cellStyle name="Separador de milhares 6 3 2 9" xfId="2423"/>
    <cellStyle name="Separador de milhares 6 3 3" xfId="1957"/>
    <cellStyle name="Separador de milhares 6 3 3 2" xfId="22614"/>
    <cellStyle name="Separador de milhares 6 3 3 2 2" xfId="23170"/>
    <cellStyle name="Separador de milhares 6 3 3 2 2 2" xfId="24057"/>
    <cellStyle name="Separador de milhares 6 3 3 2 2 2 2" xfId="25833"/>
    <cellStyle name="Separador de milhares 6 3 3 2 2 3" xfId="24945"/>
    <cellStyle name="Separador de milhares 6 3 3 2 3" xfId="23554"/>
    <cellStyle name="Separador de milhares 6 3 3 2 3 2" xfId="25330"/>
    <cellStyle name="Separador de milhares 6 3 3 2 4" xfId="24442"/>
    <cellStyle name="Separador de milhares 6 3 3 3" xfId="2565"/>
    <cellStyle name="Separador de milhares 7" xfId="1958"/>
    <cellStyle name="Separador de milhares 7 2" xfId="1959"/>
    <cellStyle name="Separador de milhares 7 2 2" xfId="1960"/>
    <cellStyle name="Separador de milhares 7 2 2 10" xfId="26420"/>
    <cellStyle name="Separador de milhares 7 2 2 2" xfId="22553"/>
    <cellStyle name="Separador de milhares 7 2 2 2 2" xfId="23109"/>
    <cellStyle name="Separador de milhares 7 2 2 2 2 2" xfId="23996"/>
    <cellStyle name="Separador de milhares 7 2 2 2 2 2 2" xfId="25772"/>
    <cellStyle name="Separador de milhares 7 2 2 2 2 3" xfId="24884"/>
    <cellStyle name="Separador de milhares 7 2 2 2 3" xfId="23493"/>
    <cellStyle name="Separador de milhares 7 2 2 2 3 2" xfId="25269"/>
    <cellStyle name="Separador de milhares 7 2 2 2 4" xfId="24381"/>
    <cellStyle name="Separador de milhares 7 2 2 2 5" xfId="26176"/>
    <cellStyle name="Separador de milhares 7 2 2 2 6" xfId="26546"/>
    <cellStyle name="Separador de milhares 7 2 2 3" xfId="22850"/>
    <cellStyle name="Separador de milhares 7 2 2 3 2" xfId="23737"/>
    <cellStyle name="Separador de milhares 7 2 2 3 2 2" xfId="25513"/>
    <cellStyle name="Separador de milhares 7 2 2 3 3" xfId="24625"/>
    <cellStyle name="Separador de milhares 7 2 2 4" xfId="22969"/>
    <cellStyle name="Separador de milhares 7 2 2 4 2" xfId="23856"/>
    <cellStyle name="Separador de milhares 7 2 2 4 2 2" xfId="25632"/>
    <cellStyle name="Separador de milhares 7 2 2 4 3" xfId="24744"/>
    <cellStyle name="Separador de milhares 7 2 2 5" xfId="23353"/>
    <cellStyle name="Separador de milhares 7 2 2 5 2" xfId="25129"/>
    <cellStyle name="Separador de milhares 7 2 2 6" xfId="24241"/>
    <cellStyle name="Separador de milhares 7 2 2 7" xfId="2426"/>
    <cellStyle name="Separador de milhares 7 2 2 8" xfId="26015"/>
    <cellStyle name="Separador de milhares 7 2 2 9" xfId="2283"/>
    <cellStyle name="Separador de milhares 7 3" xfId="1961"/>
    <cellStyle name="Separador de milhares 7 3 10" xfId="2282"/>
    <cellStyle name="Separador de milhares 7 3 11" xfId="26421"/>
    <cellStyle name="Separador de milhares 7 3 2" xfId="1962"/>
    <cellStyle name="Separador de milhares 7 3 2 2" xfId="22570"/>
    <cellStyle name="Separador de milhares 7 3 2 2 2" xfId="23126"/>
    <cellStyle name="Separador de milhares 7 3 2 2 2 2" xfId="24013"/>
    <cellStyle name="Separador de milhares 7 3 2 2 2 2 2" xfId="25789"/>
    <cellStyle name="Separador de milhares 7 3 2 2 2 3" xfId="24901"/>
    <cellStyle name="Separador de milhares 7 3 2 2 3" xfId="23510"/>
    <cellStyle name="Separador de milhares 7 3 2 2 3 2" xfId="25286"/>
    <cellStyle name="Separador de milhares 7 3 2 2 4" xfId="24398"/>
    <cellStyle name="Separador de milhares 7 3 2 3" xfId="26177"/>
    <cellStyle name="Separador de milhares 7 3 2 4" xfId="2459"/>
    <cellStyle name="Separador de milhares 7 3 2 5" xfId="26547"/>
    <cellStyle name="Separador de milhares 7 3 3" xfId="22552"/>
    <cellStyle name="Separador de milhares 7 3 3 2" xfId="23108"/>
    <cellStyle name="Separador de milhares 7 3 3 2 2" xfId="23995"/>
    <cellStyle name="Separador de milhares 7 3 3 2 2 2" xfId="25771"/>
    <cellStyle name="Separador de milhares 7 3 3 2 3" xfId="24883"/>
    <cellStyle name="Separador de milhares 7 3 3 3" xfId="23492"/>
    <cellStyle name="Separador de milhares 7 3 3 3 2" xfId="25268"/>
    <cellStyle name="Separador de milhares 7 3 3 4" xfId="24380"/>
    <cellStyle name="Separador de milhares 7 3 4" xfId="22849"/>
    <cellStyle name="Separador de milhares 7 3 4 2" xfId="23736"/>
    <cellStyle name="Separador de milhares 7 3 4 2 2" xfId="25512"/>
    <cellStyle name="Separador de milhares 7 3 4 3" xfId="24624"/>
    <cellStyle name="Separador de milhares 7 3 5" xfId="22968"/>
    <cellStyle name="Separador de milhares 7 3 5 2" xfId="23855"/>
    <cellStyle name="Separador de milhares 7 3 5 2 2" xfId="25631"/>
    <cellStyle name="Separador de milhares 7 3 5 3" xfId="24743"/>
    <cellStyle name="Separador de milhares 7 3 6" xfId="23352"/>
    <cellStyle name="Separador de milhares 7 3 6 2" xfId="25128"/>
    <cellStyle name="Separador de milhares 7 3 7" xfId="24240"/>
    <cellStyle name="Separador de milhares 7 3 8" xfId="2425"/>
    <cellStyle name="Separador de milhares 7 3 9" xfId="26016"/>
    <cellStyle name="Separador de milhares 7 4" xfId="1963"/>
    <cellStyle name="Separador de milhares 7 4 10" xfId="22452"/>
    <cellStyle name="Separador de milhares 7 4 10 2" xfId="23008"/>
    <cellStyle name="Separador de milhares 7 4 10 2 2" xfId="23895"/>
    <cellStyle name="Separador de milhares 7 4 10 2 2 2" xfId="25671"/>
    <cellStyle name="Separador de milhares 7 4 10 2 3" xfId="24783"/>
    <cellStyle name="Separador de milhares 7 4 10 3" xfId="23392"/>
    <cellStyle name="Separador de milhares 7 4 10 3 2" xfId="25168"/>
    <cellStyle name="Separador de milhares 7 4 10 4" xfId="24280"/>
    <cellStyle name="Separador de milhares 7 4 11" xfId="2324"/>
    <cellStyle name="Separador de milhares 7 4 12" xfId="26046"/>
    <cellStyle name="Separador de milhares 7 4 13" xfId="2182"/>
    <cellStyle name="Separador de milhares 7 4 2" xfId="1964"/>
    <cellStyle name="Separador de milhares 7 4 2 2" xfId="2583"/>
    <cellStyle name="Separador de milhares 7 4 2 2 2" xfId="22435"/>
    <cellStyle name="Separador de milhares 7 4 2 2 2 2" xfId="22709"/>
    <cellStyle name="Separador de milhares 7 4 2 2 2 2 2" xfId="23242"/>
    <cellStyle name="Separador de milhares 7 4 2 2 2 2 2 2" xfId="24129"/>
    <cellStyle name="Separador de milhares 7 4 2 2 2 2 2 2 2" xfId="25905"/>
    <cellStyle name="Separador de milhares 7 4 2 2 2 2 2 3" xfId="25017"/>
    <cellStyle name="Separador de milhares 7 4 2 2 2 2 3" xfId="23626"/>
    <cellStyle name="Separador de milhares 7 4 2 2 2 2 3 2" xfId="25402"/>
    <cellStyle name="Separador de milhares 7 4 2 2 2 2 4" xfId="24514"/>
    <cellStyle name="Separador de milhares 7 4 2 2 3" xfId="22622"/>
    <cellStyle name="Separador de milhares 7 4 2 2 3 2" xfId="23178"/>
    <cellStyle name="Separador de milhares 7 4 2 2 3 2 2" xfId="24065"/>
    <cellStyle name="Separador de milhares 7 4 2 2 3 2 2 2" xfId="25841"/>
    <cellStyle name="Separador de milhares 7 4 2 2 3 2 3" xfId="24953"/>
    <cellStyle name="Separador de milhares 7 4 2 2 3 3" xfId="23562"/>
    <cellStyle name="Separador de milhares 7 4 2 2 3 3 2" xfId="25338"/>
    <cellStyle name="Separador de milhares 7 4 2 2 3 4" xfId="24450"/>
    <cellStyle name="Separador de milhares 7 4 2 3" xfId="22568"/>
    <cellStyle name="Separador de milhares 7 4 2 3 2" xfId="23124"/>
    <cellStyle name="Separador de milhares 7 4 2 3 2 2" xfId="24011"/>
    <cellStyle name="Separador de milhares 7 4 2 3 2 2 2" xfId="25787"/>
    <cellStyle name="Separador de milhares 7 4 2 3 2 3" xfId="24899"/>
    <cellStyle name="Separador de milhares 7 4 2 3 3" xfId="23508"/>
    <cellStyle name="Separador de milhares 7 4 2 3 3 2" xfId="25284"/>
    <cellStyle name="Separador de milhares 7 4 2 3 4" xfId="24396"/>
    <cellStyle name="Separador de milhares 7 4 2 4" xfId="2457"/>
    <cellStyle name="Separador de milhares 7 4 3" xfId="2516"/>
    <cellStyle name="Separador de milhares 7 4 3 2" xfId="22600"/>
    <cellStyle name="Separador de milhares 7 4 3 2 2" xfId="23156"/>
    <cellStyle name="Separador de milhares 7 4 3 2 2 2" xfId="24043"/>
    <cellStyle name="Separador de milhares 7 4 3 2 2 2 2" xfId="25819"/>
    <cellStyle name="Separador de milhares 7 4 3 2 2 3" xfId="24931"/>
    <cellStyle name="Separador de milhares 7 4 3 2 3" xfId="23540"/>
    <cellStyle name="Separador de milhares 7 4 3 2 3 2" xfId="25316"/>
    <cellStyle name="Separador de milhares 7 4 3 2 4" xfId="24428"/>
    <cellStyle name="Separador de milhares 7 4 4" xfId="2517"/>
    <cellStyle name="Separador de milhares 7 4 4 2" xfId="22601"/>
    <cellStyle name="Separador de milhares 7 4 4 2 2" xfId="23157"/>
    <cellStyle name="Separador de milhares 7 4 4 2 2 2" xfId="24044"/>
    <cellStyle name="Separador de milhares 7 4 4 2 2 2 2" xfId="25820"/>
    <cellStyle name="Separador de milhares 7 4 4 2 2 3" xfId="24932"/>
    <cellStyle name="Separador de milhares 7 4 4 2 3" xfId="23541"/>
    <cellStyle name="Separador de milhares 7 4 4 2 3 2" xfId="25317"/>
    <cellStyle name="Separador de milhares 7 4 4 2 4" xfId="24429"/>
    <cellStyle name="Separador de milhares 7 4 5" xfId="2518"/>
    <cellStyle name="Separador de milhares 7 4 5 2" xfId="22602"/>
    <cellStyle name="Separador de milhares 7 4 5 2 2" xfId="23158"/>
    <cellStyle name="Separador de milhares 7 4 5 2 2 2" xfId="24045"/>
    <cellStyle name="Separador de milhares 7 4 5 2 2 2 2" xfId="25821"/>
    <cellStyle name="Separador de milhares 7 4 5 2 2 3" xfId="24933"/>
    <cellStyle name="Separador de milhares 7 4 5 2 3" xfId="23542"/>
    <cellStyle name="Separador de milhares 7 4 5 2 3 2" xfId="25318"/>
    <cellStyle name="Separador de milhares 7 4 5 2 4" xfId="24430"/>
    <cellStyle name="Separador de milhares 7 4 6" xfId="2519"/>
    <cellStyle name="Separador de milhares 7 4 6 2" xfId="22603"/>
    <cellStyle name="Separador de milhares 7 4 6 2 2" xfId="23159"/>
    <cellStyle name="Separador de milhares 7 4 6 2 2 2" xfId="24046"/>
    <cellStyle name="Separador de milhares 7 4 6 2 2 2 2" xfId="25822"/>
    <cellStyle name="Separador de milhares 7 4 6 2 2 3" xfId="24934"/>
    <cellStyle name="Separador de milhares 7 4 6 2 3" xfId="23543"/>
    <cellStyle name="Separador de milhares 7 4 6 2 3 2" xfId="25319"/>
    <cellStyle name="Separador de milhares 7 4 6 2 4" xfId="24431"/>
    <cellStyle name="Separador de milhares 7 4 7" xfId="2520"/>
    <cellStyle name="Separador de milhares 7 4 7 2" xfId="22604"/>
    <cellStyle name="Separador de milhares 7 4 7 2 2" xfId="23160"/>
    <cellStyle name="Separador de milhares 7 4 7 2 2 2" xfId="24047"/>
    <cellStyle name="Separador de milhares 7 4 7 2 2 2 2" xfId="25823"/>
    <cellStyle name="Separador de milhares 7 4 7 2 2 3" xfId="24935"/>
    <cellStyle name="Separador de milhares 7 4 7 2 3" xfId="23544"/>
    <cellStyle name="Separador de milhares 7 4 7 2 3 2" xfId="25320"/>
    <cellStyle name="Separador de milhares 7 4 7 2 4" xfId="24432"/>
    <cellStyle name="Separador de milhares 7 4 8" xfId="2521"/>
    <cellStyle name="Separador de milhares 7 4 8 2" xfId="22605"/>
    <cellStyle name="Separador de milhares 7 4 8 2 2" xfId="23161"/>
    <cellStyle name="Separador de milhares 7 4 8 2 2 2" xfId="24048"/>
    <cellStyle name="Separador de milhares 7 4 8 2 2 2 2" xfId="25824"/>
    <cellStyle name="Separador de milhares 7 4 8 2 2 3" xfId="24936"/>
    <cellStyle name="Separador de milhares 7 4 8 2 3" xfId="23545"/>
    <cellStyle name="Separador de milhares 7 4 8 2 3 2" xfId="25321"/>
    <cellStyle name="Separador de milhares 7 4 8 2 4" xfId="24433"/>
    <cellStyle name="Separador de milhares 7 4 9" xfId="22325"/>
    <cellStyle name="Separador de milhares 7 4 9 2" xfId="22364"/>
    <cellStyle name="Separador de milhares 7 4 9 2 2" xfId="22667"/>
    <cellStyle name="Separador de milhares 7 4 9 2 2 2" xfId="23223"/>
    <cellStyle name="Separador de milhares 7 4 9 2 2 2 2" xfId="24110"/>
    <cellStyle name="Separador de milhares 7 4 9 2 2 2 2 2" xfId="25886"/>
    <cellStyle name="Separador de milhares 7 4 9 2 2 2 3" xfId="24998"/>
    <cellStyle name="Separador de milhares 7 4 9 2 2 3" xfId="23607"/>
    <cellStyle name="Separador de milhares 7 4 9 2 2 3 2" xfId="25383"/>
    <cellStyle name="Separador de milhares 7 4 9 2 2 4" xfId="24495"/>
    <cellStyle name="Separador de milhares 7 4 9 3" xfId="22402"/>
    <cellStyle name="Separador de milhares 7 4 9 3 2" xfId="22676"/>
    <cellStyle name="Separador de milhares 7 4 9 3 2 2" xfId="23232"/>
    <cellStyle name="Separador de milhares 7 4 9 3 2 2 2" xfId="24119"/>
    <cellStyle name="Separador de milhares 7 4 9 3 2 2 2 2" xfId="25895"/>
    <cellStyle name="Separador de milhares 7 4 9 3 2 2 3" xfId="25007"/>
    <cellStyle name="Separador de milhares 7 4 9 3 2 3" xfId="23616"/>
    <cellStyle name="Separador de milhares 7 4 9 3 2 3 2" xfId="25392"/>
    <cellStyle name="Separador de milhares 7 4 9 3 2 4" xfId="24504"/>
    <cellStyle name="Separador de milhares 7 4 9 4" xfId="22654"/>
    <cellStyle name="Separador de milhares 7 4 9 4 2" xfId="23210"/>
    <cellStyle name="Separador de milhares 7 4 9 4 2 2" xfId="24097"/>
    <cellStyle name="Separador de milhares 7 4 9 4 2 2 2" xfId="25873"/>
    <cellStyle name="Separador de milhares 7 4 9 4 2 3" xfId="24985"/>
    <cellStyle name="Separador de milhares 7 4 9 4 3" xfId="23594"/>
    <cellStyle name="Separador de milhares 7 4 9 4 3 2" xfId="25370"/>
    <cellStyle name="Separador de milhares 7 4 9 4 4" xfId="24482"/>
    <cellStyle name="Separador de milhares 7 5" xfId="1965"/>
    <cellStyle name="Separador de milhares 7 5 2" xfId="22586"/>
    <cellStyle name="Separador de milhares 7 5 2 2" xfId="23142"/>
    <cellStyle name="Separador de milhares 7 5 2 2 2" xfId="24029"/>
    <cellStyle name="Separador de milhares 7 5 2 2 2 2" xfId="25805"/>
    <cellStyle name="Separador de milhares 7 5 2 2 3" xfId="24917"/>
    <cellStyle name="Separador de milhares 7 5 2 3" xfId="23526"/>
    <cellStyle name="Separador de milhares 7 5 2 3 2" xfId="25302"/>
    <cellStyle name="Separador de milhares 7 5 2 4" xfId="24414"/>
    <cellStyle name="Separador de milhares 7 5 3" xfId="2478"/>
    <cellStyle name="Separador de milhares 8" xfId="1966"/>
    <cellStyle name="Separador de milhares 8 2" xfId="1967"/>
    <cellStyle name="Separador de milhares 8 2 2" xfId="1968"/>
    <cellStyle name="Separador de milhares 8 2 2 2" xfId="1969"/>
    <cellStyle name="Separador de milhares 8 2 2 2 10" xfId="26023"/>
    <cellStyle name="Separador de milhares 8 2 2 2 11" xfId="2285"/>
    <cellStyle name="Separador de milhares 8 2 2 2 12" xfId="26428"/>
    <cellStyle name="Separador de milhares 8 2 2 2 2" xfId="2632"/>
    <cellStyle name="Separador de milhares 8 2 2 2 2 2" xfId="22636"/>
    <cellStyle name="Separador de milhares 8 2 2 2 2 2 2" xfId="23192"/>
    <cellStyle name="Separador de milhares 8 2 2 2 2 2 2 2" xfId="24079"/>
    <cellStyle name="Separador de milhares 8 2 2 2 2 2 2 2 2" xfId="25855"/>
    <cellStyle name="Separador de milhares 8 2 2 2 2 2 2 3" xfId="24967"/>
    <cellStyle name="Separador de milhares 8 2 2 2 2 2 3" xfId="23576"/>
    <cellStyle name="Separador de milhares 8 2 2 2 2 2 3 2" xfId="25352"/>
    <cellStyle name="Separador de milhares 8 2 2 2 2 2 4" xfId="24464"/>
    <cellStyle name="Separador de milhares 8 2 2 2 2 3" xfId="22990"/>
    <cellStyle name="Separador de milhares 8 2 2 2 2 3 2" xfId="23877"/>
    <cellStyle name="Separador de milhares 8 2 2 2 2 3 2 2" xfId="25653"/>
    <cellStyle name="Separador de milhares 8 2 2 2 2 3 3" xfId="24765"/>
    <cellStyle name="Separador de milhares 8 2 2 2 2 4" xfId="23374"/>
    <cellStyle name="Separador de milhares 8 2 2 2 2 4 2" xfId="25150"/>
    <cellStyle name="Separador de milhares 8 2 2 2 2 5" xfId="24262"/>
    <cellStyle name="Separador de milhares 8 2 2 2 3" xfId="2611"/>
    <cellStyle name="Separador de milhares 8 2 2 2 3 2" xfId="22632"/>
    <cellStyle name="Separador de milhares 8 2 2 2 3 2 2" xfId="23188"/>
    <cellStyle name="Separador de milhares 8 2 2 2 3 2 2 2" xfId="24075"/>
    <cellStyle name="Separador de milhares 8 2 2 2 3 2 2 2 2" xfId="25851"/>
    <cellStyle name="Separador de milhares 8 2 2 2 3 2 2 3" xfId="24963"/>
    <cellStyle name="Separador de milhares 8 2 2 2 3 2 3" xfId="23572"/>
    <cellStyle name="Separador de milhares 8 2 2 2 3 2 3 2" xfId="25348"/>
    <cellStyle name="Separador de milhares 8 2 2 2 3 2 4" xfId="24460"/>
    <cellStyle name="Separador de milhares 8 2 2 2 4" xfId="22555"/>
    <cellStyle name="Separador de milhares 8 2 2 2 4 2" xfId="23111"/>
    <cellStyle name="Separador de milhares 8 2 2 2 4 2 2" xfId="23998"/>
    <cellStyle name="Separador de milhares 8 2 2 2 4 2 2 2" xfId="25774"/>
    <cellStyle name="Separador de milhares 8 2 2 2 4 2 3" xfId="24886"/>
    <cellStyle name="Separador de milhares 8 2 2 2 4 3" xfId="23495"/>
    <cellStyle name="Separador de milhares 8 2 2 2 4 3 2" xfId="25271"/>
    <cellStyle name="Separador de milhares 8 2 2 2 4 4" xfId="24383"/>
    <cellStyle name="Separador de milhares 8 2 2 2 5" xfId="22852"/>
    <cellStyle name="Separador de milhares 8 2 2 2 5 2" xfId="23739"/>
    <cellStyle name="Separador de milhares 8 2 2 2 5 2 2" xfId="25515"/>
    <cellStyle name="Separador de milhares 8 2 2 2 5 3" xfId="24627"/>
    <cellStyle name="Separador de milhares 8 2 2 2 6" xfId="22971"/>
    <cellStyle name="Separador de milhares 8 2 2 2 6 2" xfId="23858"/>
    <cellStyle name="Separador de milhares 8 2 2 2 6 2 2" xfId="25634"/>
    <cellStyle name="Separador de milhares 8 2 2 2 6 3" xfId="24746"/>
    <cellStyle name="Separador de milhares 8 2 2 2 7" xfId="23355"/>
    <cellStyle name="Separador de milhares 8 2 2 2 7 2" xfId="25131"/>
    <cellStyle name="Separador de milhares 8 2 2 2 8" xfId="24243"/>
    <cellStyle name="Separador de milhares 8 2 2 2 9" xfId="2428"/>
    <cellStyle name="Separador de milhares 8 2 2 3" xfId="1970"/>
    <cellStyle name="Separador de milhares 8 2 2 3 2" xfId="22615"/>
    <cellStyle name="Separador de milhares 8 2 2 3 2 2" xfId="23171"/>
    <cellStyle name="Separador de milhares 8 2 2 3 2 2 2" xfId="24058"/>
    <cellStyle name="Separador de milhares 8 2 2 3 2 2 2 2" xfId="25834"/>
    <cellStyle name="Separador de milhares 8 2 2 3 2 2 3" xfId="24946"/>
    <cellStyle name="Separador de milhares 8 2 2 3 2 3" xfId="23555"/>
    <cellStyle name="Separador de milhares 8 2 2 3 2 3 2" xfId="25331"/>
    <cellStyle name="Separador de milhares 8 2 2 3 2 4" xfId="24443"/>
    <cellStyle name="Separador de milhares 8 2 2 3 3" xfId="26178"/>
    <cellStyle name="Separador de milhares 8 2 2 3 4" xfId="2566"/>
    <cellStyle name="Separador de milhares 8 2 2 3 5" xfId="26548"/>
    <cellStyle name="Separador de milhares 8 2 2 4" xfId="22447"/>
    <cellStyle name="Separador de milhares 8 2 2 4 2" xfId="23003"/>
    <cellStyle name="Separador de milhares 8 2 2 4 2 2" xfId="23890"/>
    <cellStyle name="Separador de milhares 8 2 2 4 2 2 2" xfId="25666"/>
    <cellStyle name="Separador de milhares 8 2 2 4 2 3" xfId="24778"/>
    <cellStyle name="Separador de milhares 8 2 2 4 3" xfId="23387"/>
    <cellStyle name="Separador de milhares 8 2 2 4 3 2" xfId="25163"/>
    <cellStyle name="Separador de milhares 8 2 2 4 4" xfId="24275"/>
    <cellStyle name="Separador de milhares 8 2 2 5" xfId="2319"/>
    <cellStyle name="Separador de milhares 8 2 2 6" xfId="2173"/>
    <cellStyle name="Separador de milhares 8 2 3" xfId="1971"/>
    <cellStyle name="Separador de milhares 8 2 3 2" xfId="22587"/>
    <cellStyle name="Separador de milhares 8 2 3 2 2" xfId="23143"/>
    <cellStyle name="Separador de milhares 8 2 3 2 2 2" xfId="24030"/>
    <cellStyle name="Separador de milhares 8 2 3 2 2 2 2" xfId="25806"/>
    <cellStyle name="Separador de milhares 8 2 3 2 2 3" xfId="24918"/>
    <cellStyle name="Separador de milhares 8 2 3 2 3" xfId="23527"/>
    <cellStyle name="Separador de milhares 8 2 3 2 3 2" xfId="25303"/>
    <cellStyle name="Separador de milhares 8 2 3 2 4" xfId="24415"/>
    <cellStyle name="Separador de milhares 8 2 3 3" xfId="2479"/>
    <cellStyle name="Separador de milhares 8 3" xfId="1972"/>
    <cellStyle name="Separador de milhares 8 3 2" xfId="1973"/>
    <cellStyle name="Separador de milhares 8 3 2 10" xfId="26022"/>
    <cellStyle name="Separador de milhares 8 3 2 11" xfId="2284"/>
    <cellStyle name="Separador de milhares 8 3 2 12" xfId="26427"/>
    <cellStyle name="Separador de milhares 8 3 2 2" xfId="2631"/>
    <cellStyle name="Separador de milhares 8 3 2 2 2" xfId="22635"/>
    <cellStyle name="Separador de milhares 8 3 2 2 2 2" xfId="23191"/>
    <cellStyle name="Separador de milhares 8 3 2 2 2 2 2" xfId="24078"/>
    <cellStyle name="Separador de milhares 8 3 2 2 2 2 2 2" xfId="25854"/>
    <cellStyle name="Separador de milhares 8 3 2 2 2 2 3" xfId="24966"/>
    <cellStyle name="Separador de milhares 8 3 2 2 2 3" xfId="23575"/>
    <cellStyle name="Separador de milhares 8 3 2 2 2 3 2" xfId="25351"/>
    <cellStyle name="Separador de milhares 8 3 2 2 2 4" xfId="24463"/>
    <cellStyle name="Separador de milhares 8 3 2 2 3" xfId="22989"/>
    <cellStyle name="Separador de milhares 8 3 2 2 3 2" xfId="23876"/>
    <cellStyle name="Separador de milhares 8 3 2 2 3 2 2" xfId="25652"/>
    <cellStyle name="Separador de milhares 8 3 2 2 3 3" xfId="24764"/>
    <cellStyle name="Separador de milhares 8 3 2 2 4" xfId="23373"/>
    <cellStyle name="Separador de milhares 8 3 2 2 4 2" xfId="25149"/>
    <cellStyle name="Separador de milhares 8 3 2 2 5" xfId="24261"/>
    <cellStyle name="Separador de milhares 8 3 2 3" xfId="2608"/>
    <cellStyle name="Separador de milhares 8 3 2 3 2" xfId="22629"/>
    <cellStyle name="Separador de milhares 8 3 2 3 2 2" xfId="23185"/>
    <cellStyle name="Separador de milhares 8 3 2 3 2 2 2" xfId="24072"/>
    <cellStyle name="Separador de milhares 8 3 2 3 2 2 2 2" xfId="25848"/>
    <cellStyle name="Separador de milhares 8 3 2 3 2 2 3" xfId="24960"/>
    <cellStyle name="Separador de milhares 8 3 2 3 2 3" xfId="23569"/>
    <cellStyle name="Separador de milhares 8 3 2 3 2 3 2" xfId="25345"/>
    <cellStyle name="Separador de milhares 8 3 2 3 2 4" xfId="24457"/>
    <cellStyle name="Separador de milhares 8 3 2 4" xfId="22554"/>
    <cellStyle name="Separador de milhares 8 3 2 4 2" xfId="23110"/>
    <cellStyle name="Separador de milhares 8 3 2 4 2 2" xfId="23997"/>
    <cellStyle name="Separador de milhares 8 3 2 4 2 2 2" xfId="25773"/>
    <cellStyle name="Separador de milhares 8 3 2 4 2 3" xfId="24885"/>
    <cellStyle name="Separador de milhares 8 3 2 4 3" xfId="23494"/>
    <cellStyle name="Separador de milhares 8 3 2 4 3 2" xfId="25270"/>
    <cellStyle name="Separador de milhares 8 3 2 4 4" xfId="24382"/>
    <cellStyle name="Separador de milhares 8 3 2 5" xfId="22851"/>
    <cellStyle name="Separador de milhares 8 3 2 5 2" xfId="23738"/>
    <cellStyle name="Separador de milhares 8 3 2 5 2 2" xfId="25514"/>
    <cellStyle name="Separador de milhares 8 3 2 5 3" xfId="24626"/>
    <cellStyle name="Separador de milhares 8 3 2 6" xfId="22970"/>
    <cellStyle name="Separador de milhares 8 3 2 6 2" xfId="23857"/>
    <cellStyle name="Separador de milhares 8 3 2 6 2 2" xfId="25633"/>
    <cellStyle name="Separador de milhares 8 3 2 6 3" xfId="24745"/>
    <cellStyle name="Separador de milhares 8 3 2 7" xfId="23354"/>
    <cellStyle name="Separador de milhares 8 3 2 7 2" xfId="25130"/>
    <cellStyle name="Separador de milhares 8 3 2 8" xfId="24242"/>
    <cellStyle name="Separador de milhares 8 3 2 9" xfId="2427"/>
    <cellStyle name="Separador de milhares 8 3 3" xfId="1974"/>
    <cellStyle name="Separador de milhares 8 3 3 2" xfId="22612"/>
    <cellStyle name="Separador de milhares 8 3 3 2 2" xfId="23168"/>
    <cellStyle name="Separador de milhares 8 3 3 2 2 2" xfId="24055"/>
    <cellStyle name="Separador de milhares 8 3 3 2 2 2 2" xfId="25831"/>
    <cellStyle name="Separador de milhares 8 3 3 2 2 3" xfId="24943"/>
    <cellStyle name="Separador de milhares 8 3 3 2 3" xfId="23552"/>
    <cellStyle name="Separador de milhares 8 3 3 2 3 2" xfId="25328"/>
    <cellStyle name="Separador de milhares 8 3 3 2 4" xfId="24440"/>
    <cellStyle name="Separador de milhares 8 3 3 3" xfId="2563"/>
    <cellStyle name="Separador de milhares 8 4" xfId="1975"/>
    <cellStyle name="Separador de milhares 8 4 2" xfId="1976"/>
    <cellStyle name="Separador de milhares 8 4 2 2" xfId="22575"/>
    <cellStyle name="Separador de milhares 8 4 2 2 2" xfId="23131"/>
    <cellStyle name="Separador de milhares 8 4 2 2 2 2" xfId="24018"/>
    <cellStyle name="Separador de milhares 8 4 2 2 2 2 2" xfId="25794"/>
    <cellStyle name="Separador de milhares 8 4 2 2 2 3" xfId="24906"/>
    <cellStyle name="Separador de milhares 8 4 2 2 3" xfId="23515"/>
    <cellStyle name="Separador de milhares 8 4 2 2 3 2" xfId="25291"/>
    <cellStyle name="Separador de milhares 8 4 2 2 4" xfId="24403"/>
    <cellStyle name="Separador de milhares 8 4 2 2 5" xfId="26180"/>
    <cellStyle name="Separador de milhares 8 4 2 2 6" xfId="26550"/>
    <cellStyle name="Separador de milhares 8 4 2 3" xfId="22982"/>
    <cellStyle name="Separador de milhares 8 4 2 3 2" xfId="23869"/>
    <cellStyle name="Separador de milhares 8 4 2 3 2 2" xfId="25645"/>
    <cellStyle name="Separador de milhares 8 4 2 3 3" xfId="24757"/>
    <cellStyle name="Separador de milhares 8 4 2 3 4" xfId="26666"/>
    <cellStyle name="Separador de milhares 8 4 2 4" xfId="23366"/>
    <cellStyle name="Separador de milhares 8 4 2 4 2" xfId="25142"/>
    <cellStyle name="Separador de milhares 8 4 2 5" xfId="24254"/>
    <cellStyle name="Separador de milhares 8 4 2 6" xfId="26028"/>
    <cellStyle name="Separador de milhares 8 4 2 7" xfId="2464"/>
    <cellStyle name="Separador de milhares 8 4 2 8" xfId="26433"/>
    <cellStyle name="Separador de milhares 8 4 3" xfId="2314"/>
    <cellStyle name="Separador de milhares 8 4 3 2" xfId="26179"/>
    <cellStyle name="Separador de milhares 8 4 3 3" xfId="26549"/>
    <cellStyle name="Separador de milhares 8 4 4" xfId="2169"/>
    <cellStyle name="Separador de milhares 8 4 4 2" xfId="26663"/>
    <cellStyle name="Separador de milhares 8 4 5" xfId="26319"/>
    <cellStyle name="Separador de milhares 8 5" xfId="1977"/>
    <cellStyle name="Separador de milhares 8 5 2" xfId="22446"/>
    <cellStyle name="Separador de milhares 8 5 2 2" xfId="23002"/>
    <cellStyle name="Separador de milhares 8 5 2 2 2" xfId="23889"/>
    <cellStyle name="Separador de milhares 8 5 2 2 2 2" xfId="25665"/>
    <cellStyle name="Separador de milhares 8 5 2 2 3" xfId="24777"/>
    <cellStyle name="Separador de milhares 8 5 2 3" xfId="23386"/>
    <cellStyle name="Separador de milhares 8 5 2 3 2" xfId="25162"/>
    <cellStyle name="Separador de milhares 8 5 2 4" xfId="24274"/>
    <cellStyle name="Separador de milhares 8 5 2 5" xfId="26181"/>
    <cellStyle name="Separador de milhares 8 5 2 6" xfId="26551"/>
    <cellStyle name="Separador de milhares 8 5 3" xfId="2318"/>
    <cellStyle name="Separador de milhares 8 5 4" xfId="2172"/>
    <cellStyle name="Separador de milhares 8 6" xfId="1978"/>
    <cellStyle name="Separador de milhares 8 6 2" xfId="22569"/>
    <cellStyle name="Separador de milhares 8 6 2 2" xfId="23125"/>
    <cellStyle name="Separador de milhares 8 6 2 2 2" xfId="24012"/>
    <cellStyle name="Separador de milhares 8 6 2 2 2 2" xfId="25788"/>
    <cellStyle name="Separador de milhares 8 6 2 2 3" xfId="24900"/>
    <cellStyle name="Separador de milhares 8 6 2 3" xfId="23509"/>
    <cellStyle name="Separador de milhares 8 6 2 3 2" xfId="25285"/>
    <cellStyle name="Separador de milhares 8 6 2 4" xfId="24397"/>
    <cellStyle name="Separador de milhares 8 6 3" xfId="2458"/>
    <cellStyle name="Separador de milhares 9" xfId="1979"/>
    <cellStyle name="Separador de milhares 9 2" xfId="1980"/>
    <cellStyle name="Separador de milhares 9 2 2" xfId="1981"/>
    <cellStyle name="Separador de milhares 9 2 2 10" xfId="26422"/>
    <cellStyle name="Separador de milhares 9 2 2 2" xfId="22557"/>
    <cellStyle name="Separador de milhares 9 2 2 2 2" xfId="23113"/>
    <cellStyle name="Separador de milhares 9 2 2 2 2 2" xfId="24000"/>
    <cellStyle name="Separador de milhares 9 2 2 2 2 2 2" xfId="25776"/>
    <cellStyle name="Separador de milhares 9 2 2 2 2 3" xfId="24888"/>
    <cellStyle name="Separador de milhares 9 2 2 2 3" xfId="23497"/>
    <cellStyle name="Separador de milhares 9 2 2 2 3 2" xfId="25273"/>
    <cellStyle name="Separador de milhares 9 2 2 2 4" xfId="24385"/>
    <cellStyle name="Separador de milhares 9 2 2 2 5" xfId="26182"/>
    <cellStyle name="Separador de milhares 9 2 2 2 6" xfId="26552"/>
    <cellStyle name="Separador de milhares 9 2 2 3" xfId="22854"/>
    <cellStyle name="Separador de milhares 9 2 2 3 2" xfId="23741"/>
    <cellStyle name="Separador de milhares 9 2 2 3 2 2" xfId="25517"/>
    <cellStyle name="Separador de milhares 9 2 2 3 3" xfId="24629"/>
    <cellStyle name="Separador de milhares 9 2 2 4" xfId="22973"/>
    <cellStyle name="Separador de milhares 9 2 2 4 2" xfId="23860"/>
    <cellStyle name="Separador de milhares 9 2 2 4 2 2" xfId="25636"/>
    <cellStyle name="Separador de milhares 9 2 2 4 3" xfId="24748"/>
    <cellStyle name="Separador de milhares 9 2 2 5" xfId="23357"/>
    <cellStyle name="Separador de milhares 9 2 2 5 2" xfId="25133"/>
    <cellStyle name="Separador de milhares 9 2 2 6" xfId="24245"/>
    <cellStyle name="Separador de milhares 9 2 2 7" xfId="2430"/>
    <cellStyle name="Separador de milhares 9 2 2 8" xfId="26017"/>
    <cellStyle name="Separador de milhares 9 2 2 9" xfId="2287"/>
    <cellStyle name="Separador de milhares 9 3" xfId="1982"/>
    <cellStyle name="Separador de milhares 9 3 10" xfId="26423"/>
    <cellStyle name="Separador de milhares 9 3 2" xfId="22556"/>
    <cellStyle name="Separador de milhares 9 3 2 2" xfId="23112"/>
    <cellStyle name="Separador de milhares 9 3 2 2 2" xfId="23999"/>
    <cellStyle name="Separador de milhares 9 3 2 2 2 2" xfId="25775"/>
    <cellStyle name="Separador de milhares 9 3 2 2 3" xfId="24887"/>
    <cellStyle name="Separador de milhares 9 3 2 3" xfId="23496"/>
    <cellStyle name="Separador de milhares 9 3 2 3 2" xfId="25272"/>
    <cellStyle name="Separador de milhares 9 3 2 4" xfId="24384"/>
    <cellStyle name="Separador de milhares 9 3 2 5" xfId="26183"/>
    <cellStyle name="Separador de milhares 9 3 2 6" xfId="26553"/>
    <cellStyle name="Separador de milhares 9 3 3" xfId="22853"/>
    <cellStyle name="Separador de milhares 9 3 3 2" xfId="23740"/>
    <cellStyle name="Separador de milhares 9 3 3 2 2" xfId="25516"/>
    <cellStyle name="Separador de milhares 9 3 3 3" xfId="24628"/>
    <cellStyle name="Separador de milhares 9 3 4" xfId="22972"/>
    <cellStyle name="Separador de milhares 9 3 4 2" xfId="23859"/>
    <cellStyle name="Separador de milhares 9 3 4 2 2" xfId="25635"/>
    <cellStyle name="Separador de milhares 9 3 4 3" xfId="24747"/>
    <cellStyle name="Separador de milhares 9 3 5" xfId="23356"/>
    <cellStyle name="Separador de milhares 9 3 5 2" xfId="25132"/>
    <cellStyle name="Separador de milhares 9 3 6" xfId="24244"/>
    <cellStyle name="Separador de milhares 9 3 7" xfId="2429"/>
    <cellStyle name="Separador de milhares 9 3 8" xfId="26018"/>
    <cellStyle name="Separador de milhares 9 3 9" xfId="2286"/>
    <cellStyle name="Separador de milhares_planilha orçamentária PORTO BELO 2 - COMPLETA" xfId="58"/>
    <cellStyle name="Sepavador de milhares [0]_Pasta2" xfId="32210"/>
    <cellStyle name="Standard_RP100_01 (metr.)" xfId="32211"/>
    <cellStyle name="TableStyleLight1" xfId="1983"/>
    <cellStyle name="Texto de Aviso" xfId="15" builtinId="11" customBuiltin="1"/>
    <cellStyle name="Texto de Aviso 2" xfId="1984"/>
    <cellStyle name="Texto de Aviso 2 2" xfId="1985"/>
    <cellStyle name="Texto de Aviso 2 3" xfId="1986"/>
    <cellStyle name="Texto de Aviso 2 4" xfId="1987"/>
    <cellStyle name="Texto de Aviso 3" xfId="1988"/>
    <cellStyle name="Texto de Aviso 4" xfId="2303"/>
    <cellStyle name="Texto Explicativo" xfId="17" builtinId="53" customBuiltin="1"/>
    <cellStyle name="Texto Explicativo 2" xfId="1989"/>
    <cellStyle name="Texto Explicativo 2 2" xfId="1990"/>
    <cellStyle name="Texto Explicativo 2 3" xfId="1991"/>
    <cellStyle name="Texto Explicativo 2 4" xfId="1992"/>
    <cellStyle name="Texto Explicativo 3" xfId="1993"/>
    <cellStyle name="Título" xfId="3" builtinId="15" customBuiltin="1"/>
    <cellStyle name="Título 1" xfId="4" builtinId="16" customBuiltin="1"/>
    <cellStyle name="Título 1 1" xfId="1994"/>
    <cellStyle name="Título 1 1 1" xfId="1995"/>
    <cellStyle name="Título 1 1 10" xfId="1996"/>
    <cellStyle name="Título 1 1 11" xfId="1997"/>
    <cellStyle name="Título 1 1 12" xfId="1998"/>
    <cellStyle name="Título 1 1 13" xfId="1999"/>
    <cellStyle name="Título 1 1 14" xfId="2000"/>
    <cellStyle name="Título 1 1 15" xfId="2001"/>
    <cellStyle name="Título 1 1 2" xfId="2002"/>
    <cellStyle name="Título 1 1 3" xfId="2003"/>
    <cellStyle name="Título 1 1 4" xfId="2004"/>
    <cellStyle name="Título 1 1 5" xfId="2005"/>
    <cellStyle name="Título 1 1 6" xfId="2006"/>
    <cellStyle name="Título 1 1 7" xfId="2007"/>
    <cellStyle name="Título 1 1 8" xfId="2008"/>
    <cellStyle name="Título 1 1 9" xfId="2009"/>
    <cellStyle name="Título 1 2" xfId="2010"/>
    <cellStyle name="Título 2" xfId="5" builtinId="17" customBuiltin="1"/>
    <cellStyle name="Título 2 2" xfId="2011"/>
    <cellStyle name="Título 3" xfId="6" builtinId="18" customBuiltin="1"/>
    <cellStyle name="Título 3 2" xfId="2012"/>
    <cellStyle name="Título 3 2 2" xfId="26564"/>
    <cellStyle name="Título 3 2 2 2" xfId="26672"/>
    <cellStyle name="Título 3 2 3" xfId="26228"/>
    <cellStyle name="Título 4" xfId="7" builtinId="19" customBuiltin="1"/>
    <cellStyle name="Título 4 2" xfId="2013"/>
    <cellStyle name="Título 5" xfId="2014"/>
    <cellStyle name="Título 5 2" xfId="2015"/>
    <cellStyle name="Título 5 3" xfId="2016"/>
    <cellStyle name="Título 5 4" xfId="2017"/>
    <cellStyle name="Título 6" xfId="2018"/>
    <cellStyle name="Titulo1" xfId="32212"/>
    <cellStyle name="Titulo2" xfId="32213"/>
    <cellStyle name="Total" xfId="18" builtinId="25" customBuiltin="1"/>
    <cellStyle name="Total 2" xfId="2019"/>
    <cellStyle name="Total 2 2" xfId="2020"/>
    <cellStyle name="Total 2 2 2" xfId="2612"/>
    <cellStyle name="Total 2 2 2 10" xfId="5248"/>
    <cellStyle name="Total 2 2 2 10 2" xfId="10388"/>
    <cellStyle name="Total 2 2 2 10 3" xfId="16132"/>
    <cellStyle name="Total 2 2 2 10 4" xfId="12846"/>
    <cellStyle name="Total 2 2 2 11" xfId="5141"/>
    <cellStyle name="Total 2 2 2 11 2" xfId="10380"/>
    <cellStyle name="Total 2 2 2 11 3" xfId="16069"/>
    <cellStyle name="Total 2 2 2 11 4" xfId="12780"/>
    <cellStyle name="Total 2 2 2 12" xfId="4859"/>
    <cellStyle name="Total 2 2 2 12 2" xfId="15836"/>
    <cellStyle name="Total 2 2 2 12 3" xfId="13147"/>
    <cellStyle name="Total 2 2 2 13" xfId="8775"/>
    <cellStyle name="Total 2 2 2 14" xfId="14141"/>
    <cellStyle name="Total 2 2 2 2" xfId="2701"/>
    <cellStyle name="Total 2 2 2 2 10" xfId="7477"/>
    <cellStyle name="Total 2 2 2 2 10 2" xfId="11531"/>
    <cellStyle name="Total 2 2 2 2 10 3" xfId="17836"/>
    <cellStyle name="Total 2 2 2 2 10 4" xfId="20995"/>
    <cellStyle name="Total 2 2 2 2 11" xfId="4894"/>
    <cellStyle name="Total 2 2 2 2 11 2" xfId="15868"/>
    <cellStyle name="Total 2 2 2 2 11 3" xfId="12817"/>
    <cellStyle name="Total 2 2 2 2 12" xfId="8856"/>
    <cellStyle name="Total 2 2 2 2 13" xfId="14271"/>
    <cellStyle name="Total 2 2 2 2 14" xfId="18180"/>
    <cellStyle name="Total 2 2 2 2 2" xfId="2643"/>
    <cellStyle name="Total 2 2 2 2 2 10" xfId="4917"/>
    <cellStyle name="Total 2 2 2 2 2 10 2" xfId="15887"/>
    <cellStyle name="Total 2 2 2 2 2 10 3" xfId="13102"/>
    <cellStyle name="Total 2 2 2 2 2 11" xfId="8800"/>
    <cellStyle name="Total 2 2 2 2 2 12" xfId="14222"/>
    <cellStyle name="Total 2 2 2 2 2 2" xfId="3135"/>
    <cellStyle name="Total 2 2 2 2 2 2 10" xfId="9265"/>
    <cellStyle name="Total 2 2 2 2 2 2 11" xfId="14590"/>
    <cellStyle name="Total 2 2 2 2 2 2 12" xfId="17902"/>
    <cellStyle name="Total 2 2 2 2 2 2 2" xfId="3522"/>
    <cellStyle name="Total 2 2 2 2 2 2 2 2" xfId="7285"/>
    <cellStyle name="Total 2 2 2 2 2 2 2 2 2" xfId="11390"/>
    <cellStyle name="Total 2 2 2 2 2 2 2 2 3" xfId="17683"/>
    <cellStyle name="Total 2 2 2 2 2 2 2 2 4" xfId="20803"/>
    <cellStyle name="Total 2 2 2 2 2 2 2 3" xfId="5576"/>
    <cellStyle name="Total 2 2 2 2 2 2 2 3 2" xfId="16392"/>
    <cellStyle name="Total 2 2 2 2 2 2 2 3 3" xfId="19094"/>
    <cellStyle name="Total 2 2 2 2 2 2 2 4" xfId="9614"/>
    <cellStyle name="Total 2 2 2 2 2 2 2 5" xfId="14870"/>
    <cellStyle name="Total 2 2 2 2 2 2 2 6" xfId="14543"/>
    <cellStyle name="Total 2 2 2 2 2 2 3" xfId="3905"/>
    <cellStyle name="Total 2 2 2 2 2 2 3 2" xfId="7112"/>
    <cellStyle name="Total 2 2 2 2 2 2 3 2 2" xfId="11246"/>
    <cellStyle name="Total 2 2 2 2 2 2 3 2 3" xfId="17532"/>
    <cellStyle name="Total 2 2 2 2 2 2 3 2 4" xfId="20630"/>
    <cellStyle name="Total 2 2 2 2 2 2 3 3" xfId="5403"/>
    <cellStyle name="Total 2 2 2 2 2 2 3 3 2" xfId="16242"/>
    <cellStyle name="Total 2 2 2 2 2 2 3 3 3" xfId="18921"/>
    <cellStyle name="Total 2 2 2 2 2 2 3 4" xfId="9828"/>
    <cellStyle name="Total 2 2 2 2 2 2 3 5" xfId="15146"/>
    <cellStyle name="Total 2 2 2 2 2 2 3 6" xfId="14083"/>
    <cellStyle name="Total 2 2 2 2 2 2 4" xfId="4288"/>
    <cellStyle name="Total 2 2 2 2 2 2 4 2" xfId="8193"/>
    <cellStyle name="Total 2 2 2 2 2 2 4 2 2" xfId="12161"/>
    <cellStyle name="Total 2 2 2 2 2 2 4 2 3" xfId="18385"/>
    <cellStyle name="Total 2 2 2 2 2 2 4 2 4" xfId="21711"/>
    <cellStyle name="Total 2 2 2 2 2 2 4 3" xfId="6485"/>
    <cellStyle name="Total 2 2 2 2 2 2 4 3 2" xfId="17094"/>
    <cellStyle name="Total 2 2 2 2 2 2 4 3 3" xfId="20003"/>
    <cellStyle name="Total 2 2 2 2 2 2 4 4" xfId="10006"/>
    <cellStyle name="Total 2 2 2 2 2 2 4 5" xfId="15421"/>
    <cellStyle name="Total 2 2 2 2 2 2 4 6" xfId="13717"/>
    <cellStyle name="Total 2 2 2 2 2 2 5" xfId="4670"/>
    <cellStyle name="Total 2 2 2 2 2 2 5 2" xfId="8425"/>
    <cellStyle name="Total 2 2 2 2 2 2 5 2 2" xfId="12393"/>
    <cellStyle name="Total 2 2 2 2 2 2 5 2 3" xfId="18556"/>
    <cellStyle name="Total 2 2 2 2 2 2 5 2 4" xfId="21943"/>
    <cellStyle name="Total 2 2 2 2 2 2 5 3" xfId="6717"/>
    <cellStyle name="Total 2 2 2 2 2 2 5 3 2" xfId="17265"/>
    <cellStyle name="Total 2 2 2 2 2 2 5 3 3" xfId="20235"/>
    <cellStyle name="Total 2 2 2 2 2 2 5 4" xfId="10183"/>
    <cellStyle name="Total 2 2 2 2 2 2 5 5" xfId="15695"/>
    <cellStyle name="Total 2 2 2 2 2 2 5 6" xfId="13335"/>
    <cellStyle name="Total 2 2 2 2 2 2 6" xfId="6949"/>
    <cellStyle name="Total 2 2 2 2 2 2 6 2" xfId="8657"/>
    <cellStyle name="Total 2 2 2 2 2 2 6 2 2" xfId="12625"/>
    <cellStyle name="Total 2 2 2 2 2 2 6 2 3" xfId="18727"/>
    <cellStyle name="Total 2 2 2 2 2 2 6 2 4" xfId="22175"/>
    <cellStyle name="Total 2 2 2 2 2 2 6 3" xfId="11083"/>
    <cellStyle name="Total 2 2 2 2 2 2 6 4" xfId="17435"/>
    <cellStyle name="Total 2 2 2 2 2 2 6 5" xfId="20467"/>
    <cellStyle name="Total 2 2 2 2 2 2 7" xfId="5937"/>
    <cellStyle name="Total 2 2 2 2 2 2 7 2" xfId="10678"/>
    <cellStyle name="Total 2 2 2 2 2 2 7 3" xfId="16673"/>
    <cellStyle name="Total 2 2 2 2 2 2 7 4" xfId="19455"/>
    <cellStyle name="Total 2 2 2 2 2 2 8" xfId="7645"/>
    <cellStyle name="Total 2 2 2 2 2 2 8 2" xfId="11666"/>
    <cellStyle name="Total 2 2 2 2 2 2 8 3" xfId="17965"/>
    <cellStyle name="Total 2 2 2 2 2 2 8 4" xfId="21163"/>
    <cellStyle name="Total 2 2 2 2 2 2 9" xfId="5033"/>
    <cellStyle name="Total 2 2 2 2 2 2 9 2" xfId="15988"/>
    <cellStyle name="Total 2 2 2 2 2 2 9 3" xfId="12986"/>
    <cellStyle name="Total 2 2 2 2 2 3" xfId="3071"/>
    <cellStyle name="Total 2 2 2 2 2 3 2" xfId="3458"/>
    <cellStyle name="Total 2 2 2 2 2 3 2 2" xfId="7865"/>
    <cellStyle name="Total 2 2 2 2 2 3 2 2 2" xfId="18123"/>
    <cellStyle name="Total 2 2 2 2 2 3 2 2 3" xfId="21383"/>
    <cellStyle name="Total 2 2 2 2 2 3 2 3" xfId="9563"/>
    <cellStyle name="Total 2 2 2 2 2 3 2 4" xfId="14819"/>
    <cellStyle name="Total 2 2 2 2 2 3 2 5" xfId="17524"/>
    <cellStyle name="Total 2 2 2 2 2 3 3" xfId="3841"/>
    <cellStyle name="Total 2 2 2 2 2 3 3 2" xfId="15095"/>
    <cellStyle name="Total 2 2 2 2 2 3 3 3" xfId="14184"/>
    <cellStyle name="Total 2 2 2 2 2 3 4" xfId="4224"/>
    <cellStyle name="Total 2 2 2 2 2 3 4 2" xfId="15370"/>
    <cellStyle name="Total 2 2 2 2 2 3 4 3" xfId="13781"/>
    <cellStyle name="Total 2 2 2 2 2 3 5" xfId="4606"/>
    <cellStyle name="Total 2 2 2 2 2 3 5 2" xfId="15644"/>
    <cellStyle name="Total 2 2 2 2 2 3 5 3" xfId="13399"/>
    <cellStyle name="Total 2 2 2 2 2 3 6" xfId="6157"/>
    <cellStyle name="Total 2 2 2 2 2 3 6 2" xfId="16831"/>
    <cellStyle name="Total 2 2 2 2 2 3 6 3" xfId="19675"/>
    <cellStyle name="Total 2 2 2 2 2 3 7" xfId="9211"/>
    <cellStyle name="Total 2 2 2 2 2 3 8" xfId="14539"/>
    <cellStyle name="Total 2 2 2 2 2 3 9" xfId="14730"/>
    <cellStyle name="Total 2 2 2 2 2 4" xfId="2843"/>
    <cellStyle name="Total 2 2 2 2 2 4 2" xfId="7805"/>
    <cellStyle name="Total 2 2 2 2 2 4 2 2" xfId="11819"/>
    <cellStyle name="Total 2 2 2 2 2 4 2 3" xfId="18070"/>
    <cellStyle name="Total 2 2 2 2 2 4 2 4" xfId="21323"/>
    <cellStyle name="Total 2 2 2 2 2 4 3" xfId="6097"/>
    <cellStyle name="Total 2 2 2 2 2 4 3 2" xfId="16778"/>
    <cellStyle name="Total 2 2 2 2 2 4 3 3" xfId="19615"/>
    <cellStyle name="Total 2 2 2 2 2 4 4" xfId="8996"/>
    <cellStyle name="Total 2 2 2 2 2 4 5" xfId="14383"/>
    <cellStyle name="Total 2 2 2 2 2 4 6" xfId="16741"/>
    <cellStyle name="Total 2 2 2 2 2 5" xfId="6375"/>
    <cellStyle name="Total 2 2 2 2 2 5 2" xfId="8083"/>
    <cellStyle name="Total 2 2 2 2 2 5 2 2" xfId="12051"/>
    <cellStyle name="Total 2 2 2 2 2 5 2 3" xfId="18289"/>
    <cellStyle name="Total 2 2 2 2 2 5 2 4" xfId="21601"/>
    <cellStyle name="Total 2 2 2 2 2 5 3" xfId="10893"/>
    <cellStyle name="Total 2 2 2 2 2 5 4" xfId="16998"/>
    <cellStyle name="Total 2 2 2 2 2 5 5" xfId="19893"/>
    <cellStyle name="Total 2 2 2 2 2 6" xfId="6607"/>
    <cellStyle name="Total 2 2 2 2 2 6 2" xfId="8315"/>
    <cellStyle name="Total 2 2 2 2 2 6 2 2" xfId="12283"/>
    <cellStyle name="Total 2 2 2 2 2 6 2 3" xfId="18460"/>
    <cellStyle name="Total 2 2 2 2 2 6 2 4" xfId="21833"/>
    <cellStyle name="Total 2 2 2 2 2 6 3" xfId="10933"/>
    <cellStyle name="Total 2 2 2 2 2 6 4" xfId="17169"/>
    <cellStyle name="Total 2 2 2 2 2 6 5" xfId="20125"/>
    <cellStyle name="Total 2 2 2 2 2 7" xfId="6839"/>
    <cellStyle name="Total 2 2 2 2 2 7 2" xfId="8547"/>
    <cellStyle name="Total 2 2 2 2 2 7 2 2" xfId="12515"/>
    <cellStyle name="Total 2 2 2 2 2 7 2 3" xfId="18631"/>
    <cellStyle name="Total 2 2 2 2 2 7 2 4" xfId="22065"/>
    <cellStyle name="Total 2 2 2 2 2 7 3" xfId="10973"/>
    <cellStyle name="Total 2 2 2 2 2 7 4" xfId="17339"/>
    <cellStyle name="Total 2 2 2 2 2 7 5" xfId="20357"/>
    <cellStyle name="Total 2 2 2 2 2 8" xfId="5803"/>
    <cellStyle name="Total 2 2 2 2 2 8 2" xfId="10568"/>
    <cellStyle name="Total 2 2 2 2 2 8 3" xfId="16568"/>
    <cellStyle name="Total 2 2 2 2 2 8 4" xfId="19321"/>
    <cellStyle name="Total 2 2 2 2 2 9" xfId="7511"/>
    <cellStyle name="Total 2 2 2 2 2 9 2" xfId="11554"/>
    <cellStyle name="Total 2 2 2 2 2 9 3" xfId="17860"/>
    <cellStyle name="Total 2 2 2 2 2 9 4" xfId="21029"/>
    <cellStyle name="Total 2 2 2 2 3" xfId="3191"/>
    <cellStyle name="Total 2 2 2 2 3 10" xfId="9321"/>
    <cellStyle name="Total 2 2 2 2 3 11" xfId="14636"/>
    <cellStyle name="Total 2 2 2 2 3 12" xfId="16713"/>
    <cellStyle name="Total 2 2 2 2 3 2" xfId="3578"/>
    <cellStyle name="Total 2 2 2 2 3 2 2" xfId="7269"/>
    <cellStyle name="Total 2 2 2 2 3 2 2 2" xfId="11374"/>
    <cellStyle name="Total 2 2 2 2 3 2 2 3" xfId="17668"/>
    <cellStyle name="Total 2 2 2 2 3 2 2 4" xfId="20787"/>
    <cellStyle name="Total 2 2 2 2 3 2 3" xfId="5560"/>
    <cellStyle name="Total 2 2 2 2 3 2 3 2" xfId="16377"/>
    <cellStyle name="Total 2 2 2 2 3 2 3 3" xfId="19078"/>
    <cellStyle name="Total 2 2 2 2 3 2 4" xfId="9670"/>
    <cellStyle name="Total 2 2 2 2 3 2 5" xfId="14916"/>
    <cellStyle name="Total 2 2 2 2 3 2 6" xfId="17747"/>
    <cellStyle name="Total 2 2 2 2 3 3" xfId="3961"/>
    <cellStyle name="Total 2 2 2 2 3 3 2" xfId="7196"/>
    <cellStyle name="Total 2 2 2 2 3 3 2 2" xfId="11322"/>
    <cellStyle name="Total 2 2 2 2 3 3 2 3" xfId="17602"/>
    <cellStyle name="Total 2 2 2 2 3 3 2 4" xfId="20714"/>
    <cellStyle name="Total 2 2 2 2 3 3 3" xfId="5487"/>
    <cellStyle name="Total 2 2 2 2 3 3 3 2" xfId="16311"/>
    <cellStyle name="Total 2 2 2 2 3 3 3 3" xfId="19005"/>
    <cellStyle name="Total 2 2 2 2 3 3 4" xfId="9884"/>
    <cellStyle name="Total 2 2 2 2 3 3 5" xfId="15192"/>
    <cellStyle name="Total 2 2 2 2 3 3 6" xfId="14030"/>
    <cellStyle name="Total 2 2 2 2 3 4" xfId="4344"/>
    <cellStyle name="Total 2 2 2 2 3 4 2" xfId="8149"/>
    <cellStyle name="Total 2 2 2 2 3 4 2 2" xfId="12117"/>
    <cellStyle name="Total 2 2 2 2 3 4 2 3" xfId="18350"/>
    <cellStyle name="Total 2 2 2 2 3 4 2 4" xfId="21667"/>
    <cellStyle name="Total 2 2 2 2 3 4 3" xfId="6441"/>
    <cellStyle name="Total 2 2 2 2 3 4 3 2" xfId="17059"/>
    <cellStyle name="Total 2 2 2 2 3 4 3 3" xfId="19959"/>
    <cellStyle name="Total 2 2 2 2 3 4 4" xfId="10062"/>
    <cellStyle name="Total 2 2 2 2 3 4 5" xfId="15467"/>
    <cellStyle name="Total 2 2 2 2 3 4 6" xfId="13661"/>
    <cellStyle name="Total 2 2 2 2 3 5" xfId="4726"/>
    <cellStyle name="Total 2 2 2 2 3 5 2" xfId="8381"/>
    <cellStyle name="Total 2 2 2 2 3 5 2 2" xfId="12349"/>
    <cellStyle name="Total 2 2 2 2 3 5 2 3" xfId="18521"/>
    <cellStyle name="Total 2 2 2 2 3 5 2 4" xfId="21899"/>
    <cellStyle name="Total 2 2 2 2 3 5 3" xfId="6673"/>
    <cellStyle name="Total 2 2 2 2 3 5 3 2" xfId="17230"/>
    <cellStyle name="Total 2 2 2 2 3 5 3 3" xfId="20191"/>
    <cellStyle name="Total 2 2 2 2 3 5 4" xfId="10239"/>
    <cellStyle name="Total 2 2 2 2 3 5 5" xfId="15741"/>
    <cellStyle name="Total 2 2 2 2 3 5 6" xfId="13279"/>
    <cellStyle name="Total 2 2 2 2 3 6" xfId="6905"/>
    <cellStyle name="Total 2 2 2 2 3 6 2" xfId="8613"/>
    <cellStyle name="Total 2 2 2 2 3 6 2 2" xfId="12581"/>
    <cellStyle name="Total 2 2 2 2 3 6 2 3" xfId="18692"/>
    <cellStyle name="Total 2 2 2 2 3 6 2 4" xfId="22131"/>
    <cellStyle name="Total 2 2 2 2 3 6 3" xfId="11039"/>
    <cellStyle name="Total 2 2 2 2 3 6 4" xfId="17400"/>
    <cellStyle name="Total 2 2 2 2 3 6 5" xfId="20423"/>
    <cellStyle name="Total 2 2 2 2 3 7" xfId="5893"/>
    <cellStyle name="Total 2 2 2 2 3 7 2" xfId="10634"/>
    <cellStyle name="Total 2 2 2 2 3 7 3" xfId="16638"/>
    <cellStyle name="Total 2 2 2 2 3 7 4" xfId="19411"/>
    <cellStyle name="Total 2 2 2 2 3 8" xfId="7601"/>
    <cellStyle name="Total 2 2 2 2 3 8 2" xfId="11622"/>
    <cellStyle name="Total 2 2 2 2 3 8 3" xfId="17930"/>
    <cellStyle name="Total 2 2 2 2 3 8 4" xfId="21119"/>
    <cellStyle name="Total 2 2 2 2 3 9" xfId="4988"/>
    <cellStyle name="Total 2 2 2 2 3 9 2" xfId="15953"/>
    <cellStyle name="Total 2 2 2 2 3 9 3" xfId="13031"/>
    <cellStyle name="Total 2 2 2 2 4" xfId="3041"/>
    <cellStyle name="Total 2 2 2 2 4 2" xfId="3428"/>
    <cellStyle name="Total 2 2 2 2 4 2 2" xfId="7779"/>
    <cellStyle name="Total 2 2 2 2 4 2 2 2" xfId="18049"/>
    <cellStyle name="Total 2 2 2 2 4 2 2 3" xfId="21297"/>
    <cellStyle name="Total 2 2 2 2 4 2 3" xfId="9540"/>
    <cellStyle name="Total 2 2 2 2 4 2 4" xfId="14795"/>
    <cellStyle name="Total 2 2 2 2 4 2 5" xfId="15934"/>
    <cellStyle name="Total 2 2 2 2 4 3" xfId="3811"/>
    <cellStyle name="Total 2 2 2 2 4 3 2" xfId="15071"/>
    <cellStyle name="Total 2 2 2 2 4 3 3" xfId="15027"/>
    <cellStyle name="Total 2 2 2 2 4 4" xfId="4194"/>
    <cellStyle name="Total 2 2 2 2 4 4 2" xfId="15346"/>
    <cellStyle name="Total 2 2 2 2 4 4 3" xfId="13811"/>
    <cellStyle name="Total 2 2 2 2 4 5" xfId="4576"/>
    <cellStyle name="Total 2 2 2 2 4 5 2" xfId="15620"/>
    <cellStyle name="Total 2 2 2 2 4 5 3" xfId="13429"/>
    <cellStyle name="Total 2 2 2 2 4 6" xfId="6071"/>
    <cellStyle name="Total 2 2 2 2 4 6 2" xfId="16757"/>
    <cellStyle name="Total 2 2 2 2 4 6 3" xfId="19589"/>
    <cellStyle name="Total 2 2 2 2 4 7" xfId="9181"/>
    <cellStyle name="Total 2 2 2 2 4 8" xfId="14515"/>
    <cellStyle name="Total 2 2 2 2 4 9" xfId="16890"/>
    <cellStyle name="Total 2 2 2 2 5" xfId="5286"/>
    <cellStyle name="Total 2 2 2 2 5 2" xfId="5081"/>
    <cellStyle name="Total 2 2 2 2 5 2 2" xfId="10332"/>
    <cellStyle name="Total 2 2 2 2 5 2 3" xfId="16019"/>
    <cellStyle name="Total 2 2 2 2 5 2 4" xfId="12954"/>
    <cellStyle name="Total 2 2 2 2 5 3" xfId="10411"/>
    <cellStyle name="Total 2 2 2 2 5 4" xfId="16164"/>
    <cellStyle name="Total 2 2 2 2 5 5" xfId="18804"/>
    <cellStyle name="Total 2 2 2 2 6" xfId="5453"/>
    <cellStyle name="Total 2 2 2 2 6 2" xfId="7162"/>
    <cellStyle name="Total 2 2 2 2 6 2 2" xfId="11292"/>
    <cellStyle name="Total 2 2 2 2 6 2 3" xfId="17575"/>
    <cellStyle name="Total 2 2 2 2 6 2 4" xfId="20680"/>
    <cellStyle name="Total 2 2 2 2 6 3" xfId="10466"/>
    <cellStyle name="Total 2 2 2 2 6 4" xfId="16285"/>
    <cellStyle name="Total 2 2 2 2 6 5" xfId="18971"/>
    <cellStyle name="Total 2 2 2 2 7" xfId="5418"/>
    <cellStyle name="Total 2 2 2 2 7 2" xfId="7127"/>
    <cellStyle name="Total 2 2 2 2 7 2 2" xfId="11261"/>
    <cellStyle name="Total 2 2 2 2 7 2 3" xfId="17547"/>
    <cellStyle name="Total 2 2 2 2 7 2 4" xfId="20645"/>
    <cellStyle name="Total 2 2 2 2 7 3" xfId="10435"/>
    <cellStyle name="Total 2 2 2 2 7 4" xfId="16257"/>
    <cellStyle name="Total 2 2 2 2 7 5" xfId="18936"/>
    <cellStyle name="Total 2 2 2 2 8" xfId="5458"/>
    <cellStyle name="Total 2 2 2 2 8 2" xfId="7167"/>
    <cellStyle name="Total 2 2 2 2 8 2 2" xfId="11297"/>
    <cellStyle name="Total 2 2 2 2 8 2 3" xfId="17579"/>
    <cellStyle name="Total 2 2 2 2 8 2 4" xfId="20685"/>
    <cellStyle name="Total 2 2 2 2 8 3" xfId="10468"/>
    <cellStyle name="Total 2 2 2 2 8 4" xfId="16289"/>
    <cellStyle name="Total 2 2 2 2 8 5" xfId="18976"/>
    <cellStyle name="Total 2 2 2 2 9" xfId="5768"/>
    <cellStyle name="Total 2 2 2 2 9 2" xfId="10544"/>
    <cellStyle name="Total 2 2 2 2 9 3" xfId="16545"/>
    <cellStyle name="Total 2 2 2 2 9 4" xfId="19286"/>
    <cellStyle name="Total 2 2 2 3" xfId="2680"/>
    <cellStyle name="Total 2 2 2 3 10" xfId="7525"/>
    <cellStyle name="Total 2 2 2 3 10 2" xfId="11565"/>
    <cellStyle name="Total 2 2 2 3 10 3" xfId="17872"/>
    <cellStyle name="Total 2 2 2 3 10 4" xfId="21043"/>
    <cellStyle name="Total 2 2 2 3 11" xfId="4928"/>
    <cellStyle name="Total 2 2 2 3 11 2" xfId="15898"/>
    <cellStyle name="Total 2 2 2 3 11 3" xfId="13091"/>
    <cellStyle name="Total 2 2 2 3 12" xfId="8836"/>
    <cellStyle name="Total 2 2 2 3 13" xfId="14253"/>
    <cellStyle name="Total 2 2 2 3 14" xfId="15495"/>
    <cellStyle name="Total 2 2 2 3 2" xfId="2738"/>
    <cellStyle name="Total 2 2 2 3 2 10" xfId="4950"/>
    <cellStyle name="Total 2 2 2 3 2 10 2" xfId="15920"/>
    <cellStyle name="Total 2 2 2 3 2 10 3" xfId="13069"/>
    <cellStyle name="Total 2 2 2 3 2 11" xfId="8893"/>
    <cellStyle name="Total 2 2 2 3 2 12" xfId="14297"/>
    <cellStyle name="Total 2 2 2 3 2 2" xfId="3228"/>
    <cellStyle name="Total 2 2 2 3 2 2 10" xfId="9358"/>
    <cellStyle name="Total 2 2 2 3 2 2 11" xfId="14662"/>
    <cellStyle name="Total 2 2 2 3 2 2 12" xfId="16254"/>
    <cellStyle name="Total 2 2 2 3 2 2 2" xfId="3615"/>
    <cellStyle name="Total 2 2 2 3 2 2 2 2" xfId="7976"/>
    <cellStyle name="Total 2 2 2 3 2 2 2 2 2" xfId="11952"/>
    <cellStyle name="Total 2 2 2 3 2 2 2 2 3" xfId="18202"/>
    <cellStyle name="Total 2 2 2 3 2 2 2 2 4" xfId="21494"/>
    <cellStyle name="Total 2 2 2 3 2 2 2 3" xfId="6268"/>
    <cellStyle name="Total 2 2 2 3 2 2 2 3 2" xfId="16910"/>
    <cellStyle name="Total 2 2 2 3 2 2 2 3 3" xfId="19786"/>
    <cellStyle name="Total 2 2 2 3 2 2 2 4" xfId="9707"/>
    <cellStyle name="Total 2 2 2 3 2 2 2 5" xfId="14942"/>
    <cellStyle name="Total 2 2 2 3 2 2 2 6" xfId="17142"/>
    <cellStyle name="Total 2 2 2 3 2 2 3" xfId="3998"/>
    <cellStyle name="Total 2 2 2 3 2 2 3 2" xfId="7090"/>
    <cellStyle name="Total 2 2 2 3 2 2 3 2 2" xfId="11224"/>
    <cellStyle name="Total 2 2 2 3 2 2 3 2 3" xfId="17519"/>
    <cellStyle name="Total 2 2 2 3 2 2 3 2 4" xfId="20608"/>
    <cellStyle name="Total 2 2 2 3 2 2 3 3" xfId="5381"/>
    <cellStyle name="Total 2 2 2 3 2 2 3 3 2" xfId="16229"/>
    <cellStyle name="Total 2 2 2 3 2 2 3 3 3" xfId="18899"/>
    <cellStyle name="Total 2 2 2 3 2 2 3 4" xfId="9917"/>
    <cellStyle name="Total 2 2 2 3 2 2 3 5" xfId="15218"/>
    <cellStyle name="Total 2 2 2 3 2 2 3 6" xfId="13993"/>
    <cellStyle name="Total 2 2 2 3 2 2 4" xfId="4381"/>
    <cellStyle name="Total 2 2 2 3 2 2 4 2" xfId="8283"/>
    <cellStyle name="Total 2 2 2 3 2 2 4 2 2" xfId="12251"/>
    <cellStyle name="Total 2 2 2 3 2 2 4 2 3" xfId="18435"/>
    <cellStyle name="Total 2 2 2 3 2 2 4 2 4" xfId="21801"/>
    <cellStyle name="Total 2 2 2 3 2 2 4 3" xfId="6575"/>
    <cellStyle name="Total 2 2 2 3 2 2 4 3 2" xfId="17144"/>
    <cellStyle name="Total 2 2 2 3 2 2 4 3 3" xfId="20093"/>
    <cellStyle name="Total 2 2 2 3 2 2 4 4" xfId="10095"/>
    <cellStyle name="Total 2 2 2 3 2 2 4 5" xfId="15493"/>
    <cellStyle name="Total 2 2 2 3 2 2 4 6" xfId="13624"/>
    <cellStyle name="Total 2 2 2 3 2 2 5" xfId="4763"/>
    <cellStyle name="Total 2 2 2 3 2 2 5 2" xfId="8515"/>
    <cellStyle name="Total 2 2 2 3 2 2 5 2 2" xfId="12483"/>
    <cellStyle name="Total 2 2 2 3 2 2 5 2 3" xfId="18606"/>
    <cellStyle name="Total 2 2 2 3 2 2 5 2 4" xfId="22033"/>
    <cellStyle name="Total 2 2 2 3 2 2 5 3" xfId="6807"/>
    <cellStyle name="Total 2 2 2 3 2 2 5 3 2" xfId="17314"/>
    <cellStyle name="Total 2 2 2 3 2 2 5 3 3" xfId="20325"/>
    <cellStyle name="Total 2 2 2 3 2 2 5 4" xfId="10272"/>
    <cellStyle name="Total 2 2 2 3 2 2 5 5" xfId="15766"/>
    <cellStyle name="Total 2 2 2 3 2 2 5 6" xfId="13242"/>
    <cellStyle name="Total 2 2 2 3 2 2 6" xfId="7039"/>
    <cellStyle name="Total 2 2 2 3 2 2 6 2" xfId="8747"/>
    <cellStyle name="Total 2 2 2 3 2 2 6 2 2" xfId="12715"/>
    <cellStyle name="Total 2 2 2 3 2 2 6 2 3" xfId="18778"/>
    <cellStyle name="Total 2 2 2 3 2 2 6 2 4" xfId="22265"/>
    <cellStyle name="Total 2 2 2 3 2 2 6 3" xfId="11173"/>
    <cellStyle name="Total 2 2 2 3 2 2 6 4" xfId="17485"/>
    <cellStyle name="Total 2 2 2 3 2 2 6 5" xfId="20557"/>
    <cellStyle name="Total 2 2 2 3 2 2 7" xfId="6027"/>
    <cellStyle name="Total 2 2 2 3 2 2 7 2" xfId="10768"/>
    <cellStyle name="Total 2 2 2 3 2 2 7 3" xfId="16724"/>
    <cellStyle name="Total 2 2 2 3 2 2 7 4" xfId="19545"/>
    <cellStyle name="Total 2 2 2 3 2 2 8" xfId="7735"/>
    <cellStyle name="Total 2 2 2 3 2 2 8 2" xfId="11756"/>
    <cellStyle name="Total 2 2 2 3 2 2 8 3" xfId="18016"/>
    <cellStyle name="Total 2 2 2 3 2 2 8 4" xfId="21253"/>
    <cellStyle name="Total 2 2 2 3 2 2 9" xfId="5221"/>
    <cellStyle name="Total 2 2 2 3 2 2 9 2" xfId="16112"/>
    <cellStyle name="Total 2 2 2 3 2 2 9 3" xfId="12873"/>
    <cellStyle name="Total 2 2 2 3 2 3" xfId="3285"/>
    <cellStyle name="Total 2 2 2 3 2 3 2" xfId="3672"/>
    <cellStyle name="Total 2 2 2 3 2 3 2 2" xfId="7250"/>
    <cellStyle name="Total 2 2 2 3 2 3 2 2 2" xfId="17651"/>
    <cellStyle name="Total 2 2 2 3 2 3 2 2 3" xfId="20768"/>
    <cellStyle name="Total 2 2 2 3 2 3 2 3" xfId="9753"/>
    <cellStyle name="Total 2 2 2 3 2 3 2 4" xfId="14984"/>
    <cellStyle name="Total 2 2 2 3 2 3 2 5" xfId="17989"/>
    <cellStyle name="Total 2 2 2 3 2 3 3" xfId="4055"/>
    <cellStyle name="Total 2 2 2 3 2 3 3 2" xfId="15259"/>
    <cellStyle name="Total 2 2 2 3 2 3 3 3" xfId="13936"/>
    <cellStyle name="Total 2 2 2 3 2 3 4" xfId="4438"/>
    <cellStyle name="Total 2 2 2 3 2 3 4 2" xfId="15535"/>
    <cellStyle name="Total 2 2 2 3 2 3 4 3" xfId="13567"/>
    <cellStyle name="Total 2 2 2 3 2 3 5" xfId="4820"/>
    <cellStyle name="Total 2 2 2 3 2 3 5 2" xfId="15807"/>
    <cellStyle name="Total 2 2 2 3 2 3 5 3" xfId="13186"/>
    <cellStyle name="Total 2 2 2 3 2 3 6" xfId="5541"/>
    <cellStyle name="Total 2 2 2 3 2 3 6 2" xfId="16360"/>
    <cellStyle name="Total 2 2 2 3 2 3 6 3" xfId="19059"/>
    <cellStyle name="Total 2 2 2 3 2 3 7" xfId="9415"/>
    <cellStyle name="Total 2 2 2 3 2 3 8" xfId="14704"/>
    <cellStyle name="Total 2 2 2 3 2 3 9" xfId="16464"/>
    <cellStyle name="Total 2 2 2 3 2 4" xfId="2903"/>
    <cellStyle name="Total 2 2 2 3 2 4 2" xfId="7197"/>
    <cellStyle name="Total 2 2 2 3 2 4 2 2" xfId="11323"/>
    <cellStyle name="Total 2 2 2 3 2 4 2 3" xfId="17603"/>
    <cellStyle name="Total 2 2 2 3 2 4 2 4" xfId="20715"/>
    <cellStyle name="Total 2 2 2 3 2 4 3" xfId="5488"/>
    <cellStyle name="Total 2 2 2 3 2 4 3 2" xfId="16312"/>
    <cellStyle name="Total 2 2 2 3 2 4 3 3" xfId="19006"/>
    <cellStyle name="Total 2 2 2 3 2 4 4" xfId="9055"/>
    <cellStyle name="Total 2 2 2 3 2 4 5" xfId="14430"/>
    <cellStyle name="Total 2 2 2 3 2 4 6" xfId="15377"/>
    <cellStyle name="Total 2 2 2 3 2 5" xfId="6408"/>
    <cellStyle name="Total 2 2 2 3 2 5 2" xfId="8116"/>
    <cellStyle name="Total 2 2 2 3 2 5 2 2" xfId="12084"/>
    <cellStyle name="Total 2 2 2 3 2 5 2 3" xfId="18322"/>
    <cellStyle name="Total 2 2 2 3 2 5 2 4" xfId="21634"/>
    <cellStyle name="Total 2 2 2 3 2 5 3" xfId="10926"/>
    <cellStyle name="Total 2 2 2 3 2 5 4" xfId="17031"/>
    <cellStyle name="Total 2 2 2 3 2 5 5" xfId="19926"/>
    <cellStyle name="Total 2 2 2 3 2 6" xfId="6640"/>
    <cellStyle name="Total 2 2 2 3 2 6 2" xfId="8348"/>
    <cellStyle name="Total 2 2 2 3 2 6 2 2" xfId="12316"/>
    <cellStyle name="Total 2 2 2 3 2 6 2 3" xfId="18493"/>
    <cellStyle name="Total 2 2 2 3 2 6 2 4" xfId="21866"/>
    <cellStyle name="Total 2 2 2 3 2 6 3" xfId="10966"/>
    <cellStyle name="Total 2 2 2 3 2 6 4" xfId="17202"/>
    <cellStyle name="Total 2 2 2 3 2 6 5" xfId="20158"/>
    <cellStyle name="Total 2 2 2 3 2 7" xfId="6872"/>
    <cellStyle name="Total 2 2 2 3 2 7 2" xfId="8580"/>
    <cellStyle name="Total 2 2 2 3 2 7 2 2" xfId="12548"/>
    <cellStyle name="Total 2 2 2 3 2 7 2 3" xfId="18664"/>
    <cellStyle name="Total 2 2 2 3 2 7 2 4" xfId="22098"/>
    <cellStyle name="Total 2 2 2 3 2 7 3" xfId="11006"/>
    <cellStyle name="Total 2 2 2 3 2 7 4" xfId="17372"/>
    <cellStyle name="Total 2 2 2 3 2 7 5" xfId="20390"/>
    <cellStyle name="Total 2 2 2 3 2 8" xfId="5856"/>
    <cellStyle name="Total 2 2 2 3 2 8 2" xfId="10601"/>
    <cellStyle name="Total 2 2 2 3 2 8 3" xfId="16609"/>
    <cellStyle name="Total 2 2 2 3 2 8 4" xfId="19374"/>
    <cellStyle name="Total 2 2 2 3 2 9" xfId="7564"/>
    <cellStyle name="Total 2 2 2 3 2 9 2" xfId="11589"/>
    <cellStyle name="Total 2 2 2 3 2 9 3" xfId="17901"/>
    <cellStyle name="Total 2 2 2 3 2 9 4" xfId="21082"/>
    <cellStyle name="Total 2 2 2 3 3" xfId="3171"/>
    <cellStyle name="Total 2 2 2 3 3 10" xfId="9301"/>
    <cellStyle name="Total 2 2 2 3 3 11" xfId="14620"/>
    <cellStyle name="Total 2 2 2 3 3 12" xfId="15297"/>
    <cellStyle name="Total 2 2 2 3 3 2" xfId="3558"/>
    <cellStyle name="Total 2 2 2 3 3 2 2" xfId="7273"/>
    <cellStyle name="Total 2 2 2 3 3 2 2 2" xfId="11378"/>
    <cellStyle name="Total 2 2 2 3 3 2 2 3" xfId="17672"/>
    <cellStyle name="Total 2 2 2 3 3 2 2 4" xfId="20791"/>
    <cellStyle name="Total 2 2 2 3 3 2 3" xfId="5564"/>
    <cellStyle name="Total 2 2 2 3 3 2 3 2" xfId="16381"/>
    <cellStyle name="Total 2 2 2 3 3 2 3 3" xfId="19082"/>
    <cellStyle name="Total 2 2 2 3 3 2 4" xfId="9650"/>
    <cellStyle name="Total 2 2 2 3 3 2 5" xfId="14900"/>
    <cellStyle name="Total 2 2 2 3 3 2 6" xfId="15630"/>
    <cellStyle name="Total 2 2 2 3 3 3" xfId="3941"/>
    <cellStyle name="Total 2 2 2 3 3 3 2" xfId="5166"/>
    <cellStyle name="Total 2 2 2 3 3 3 2 2" xfId="10387"/>
    <cellStyle name="Total 2 2 2 3 3 3 2 3" xfId="16082"/>
    <cellStyle name="Total 2 2 2 3 3 3 2 4" xfId="12916"/>
    <cellStyle name="Total 2 2 2 3 3 3 3" xfId="5337"/>
    <cellStyle name="Total 2 2 2 3 3 3 3 2" xfId="16205"/>
    <cellStyle name="Total 2 2 2 3 3 3 3 3" xfId="18855"/>
    <cellStyle name="Total 2 2 2 3 3 3 4" xfId="9864"/>
    <cellStyle name="Total 2 2 2 3 3 3 5" xfId="15176"/>
    <cellStyle name="Total 2 2 2 3 3 3 6" xfId="14050"/>
    <cellStyle name="Total 2 2 2 3 3 4" xfId="4324"/>
    <cellStyle name="Total 2 2 2 3 3 4 2" xfId="8169"/>
    <cellStyle name="Total 2 2 2 3 3 4 2 2" xfId="12137"/>
    <cellStyle name="Total 2 2 2 3 3 4 2 3" xfId="18366"/>
    <cellStyle name="Total 2 2 2 3 3 4 2 4" xfId="21687"/>
    <cellStyle name="Total 2 2 2 3 3 4 3" xfId="6461"/>
    <cellStyle name="Total 2 2 2 3 3 4 3 2" xfId="17075"/>
    <cellStyle name="Total 2 2 2 3 3 4 3 3" xfId="19979"/>
    <cellStyle name="Total 2 2 2 3 3 4 4" xfId="10042"/>
    <cellStyle name="Total 2 2 2 3 3 4 5" xfId="15451"/>
    <cellStyle name="Total 2 2 2 3 3 4 6" xfId="13681"/>
    <cellStyle name="Total 2 2 2 3 3 5" xfId="4706"/>
    <cellStyle name="Total 2 2 2 3 3 5 2" xfId="8401"/>
    <cellStyle name="Total 2 2 2 3 3 5 2 2" xfId="12369"/>
    <cellStyle name="Total 2 2 2 3 3 5 2 3" xfId="18537"/>
    <cellStyle name="Total 2 2 2 3 3 5 2 4" xfId="21919"/>
    <cellStyle name="Total 2 2 2 3 3 5 3" xfId="6693"/>
    <cellStyle name="Total 2 2 2 3 3 5 3 2" xfId="17246"/>
    <cellStyle name="Total 2 2 2 3 3 5 3 3" xfId="20211"/>
    <cellStyle name="Total 2 2 2 3 3 5 4" xfId="10219"/>
    <cellStyle name="Total 2 2 2 3 3 5 5" xfId="15725"/>
    <cellStyle name="Total 2 2 2 3 3 5 6" xfId="13299"/>
    <cellStyle name="Total 2 2 2 3 3 6" xfId="6925"/>
    <cellStyle name="Total 2 2 2 3 3 6 2" xfId="8633"/>
    <cellStyle name="Total 2 2 2 3 3 6 2 2" xfId="12601"/>
    <cellStyle name="Total 2 2 2 3 3 6 2 3" xfId="18708"/>
    <cellStyle name="Total 2 2 2 3 3 6 2 4" xfId="22151"/>
    <cellStyle name="Total 2 2 2 3 3 6 3" xfId="11059"/>
    <cellStyle name="Total 2 2 2 3 3 6 4" xfId="17416"/>
    <cellStyle name="Total 2 2 2 3 3 6 5" xfId="20443"/>
    <cellStyle name="Total 2 2 2 3 3 7" xfId="5913"/>
    <cellStyle name="Total 2 2 2 3 3 7 2" xfId="10654"/>
    <cellStyle name="Total 2 2 2 3 3 7 3" xfId="16654"/>
    <cellStyle name="Total 2 2 2 3 3 7 4" xfId="19431"/>
    <cellStyle name="Total 2 2 2 3 3 8" xfId="7621"/>
    <cellStyle name="Total 2 2 2 3 3 8 2" xfId="11642"/>
    <cellStyle name="Total 2 2 2 3 3 8 3" xfId="17946"/>
    <cellStyle name="Total 2 2 2 3 3 8 4" xfId="21139"/>
    <cellStyle name="Total 2 2 2 3 3 9" xfId="5009"/>
    <cellStyle name="Total 2 2 2 3 3 9 2" xfId="15969"/>
    <cellStyle name="Total 2 2 2 3 3 9 3" xfId="13010"/>
    <cellStyle name="Total 2 2 2 3 4" xfId="3051"/>
    <cellStyle name="Total 2 2 2 3 4 2" xfId="3438"/>
    <cellStyle name="Total 2 2 2 3 4 2 2" xfId="7801"/>
    <cellStyle name="Total 2 2 2 3 4 2 2 2" xfId="18067"/>
    <cellStyle name="Total 2 2 2 3 4 2 2 3" xfId="21319"/>
    <cellStyle name="Total 2 2 2 3 4 2 3" xfId="9548"/>
    <cellStyle name="Total 2 2 2 3 4 2 4" xfId="14803"/>
    <cellStyle name="Total 2 2 2 3 4 2 5" xfId="15430"/>
    <cellStyle name="Total 2 2 2 3 4 3" xfId="3821"/>
    <cellStyle name="Total 2 2 2 3 4 3 2" xfId="15079"/>
    <cellStyle name="Total 2 2 2 3 4 3 3" xfId="16068"/>
    <cellStyle name="Total 2 2 2 3 4 4" xfId="4204"/>
    <cellStyle name="Total 2 2 2 3 4 4 2" xfId="15354"/>
    <cellStyle name="Total 2 2 2 3 4 4 3" xfId="13801"/>
    <cellStyle name="Total 2 2 2 3 4 5" xfId="4586"/>
    <cellStyle name="Total 2 2 2 3 4 5 2" xfId="15628"/>
    <cellStyle name="Total 2 2 2 3 4 5 3" xfId="13419"/>
    <cellStyle name="Total 2 2 2 3 4 6" xfId="6093"/>
    <cellStyle name="Total 2 2 2 3 4 6 2" xfId="16775"/>
    <cellStyle name="Total 2 2 2 3 4 6 3" xfId="19611"/>
    <cellStyle name="Total 2 2 2 3 4 7" xfId="9191"/>
    <cellStyle name="Total 2 2 2 3 4 8" xfId="14523"/>
    <cellStyle name="Total 2 2 2 3 4 9" xfId="16857"/>
    <cellStyle name="Total 2 2 2 3 5" xfId="2880"/>
    <cellStyle name="Total 2 2 2 3 5 2" xfId="7184"/>
    <cellStyle name="Total 2 2 2 3 5 2 2" xfId="11313"/>
    <cellStyle name="Total 2 2 2 3 5 2 3" xfId="17594"/>
    <cellStyle name="Total 2 2 2 3 5 2 4" xfId="20702"/>
    <cellStyle name="Total 2 2 2 3 5 3" xfId="5475"/>
    <cellStyle name="Total 2 2 2 3 5 3 2" xfId="16304"/>
    <cellStyle name="Total 2 2 2 3 5 3 3" xfId="18993"/>
    <cellStyle name="Total 2 2 2 3 5 4" xfId="9032"/>
    <cellStyle name="Total 2 2 2 3 5 5" xfId="14414"/>
    <cellStyle name="Total 2 2 2 3 5 6" xfId="14272"/>
    <cellStyle name="Total 2 2 2 3 6" xfId="6386"/>
    <cellStyle name="Total 2 2 2 3 6 2" xfId="8094"/>
    <cellStyle name="Total 2 2 2 3 6 2 2" xfId="12062"/>
    <cellStyle name="Total 2 2 2 3 6 2 3" xfId="18300"/>
    <cellStyle name="Total 2 2 2 3 6 2 4" xfId="21612"/>
    <cellStyle name="Total 2 2 2 3 6 3" xfId="10904"/>
    <cellStyle name="Total 2 2 2 3 6 4" xfId="17009"/>
    <cellStyle name="Total 2 2 2 3 6 5" xfId="19904"/>
    <cellStyle name="Total 2 2 2 3 7" xfId="6618"/>
    <cellStyle name="Total 2 2 2 3 7 2" xfId="8326"/>
    <cellStyle name="Total 2 2 2 3 7 2 2" xfId="12294"/>
    <cellStyle name="Total 2 2 2 3 7 2 3" xfId="18471"/>
    <cellStyle name="Total 2 2 2 3 7 2 4" xfId="21844"/>
    <cellStyle name="Total 2 2 2 3 7 3" xfId="10944"/>
    <cellStyle name="Total 2 2 2 3 7 4" xfId="17180"/>
    <cellStyle name="Total 2 2 2 3 7 5" xfId="20136"/>
    <cellStyle name="Total 2 2 2 3 8" xfId="6850"/>
    <cellStyle name="Total 2 2 2 3 8 2" xfId="8558"/>
    <cellStyle name="Total 2 2 2 3 8 2 2" xfId="12526"/>
    <cellStyle name="Total 2 2 2 3 8 2 3" xfId="18642"/>
    <cellStyle name="Total 2 2 2 3 8 2 4" xfId="22076"/>
    <cellStyle name="Total 2 2 2 3 8 3" xfId="10984"/>
    <cellStyle name="Total 2 2 2 3 8 4" xfId="17350"/>
    <cellStyle name="Total 2 2 2 3 8 5" xfId="20368"/>
    <cellStyle name="Total 2 2 2 3 9" xfId="5817"/>
    <cellStyle name="Total 2 2 2 3 9 2" xfId="10579"/>
    <cellStyle name="Total 2 2 2 3 9 3" xfId="16580"/>
    <cellStyle name="Total 2 2 2 3 9 4" xfId="19335"/>
    <cellStyle name="Total 2 2 2 4" xfId="2820"/>
    <cellStyle name="Total 2 2 2 4 10" xfId="8973"/>
    <cellStyle name="Total 2 2 2 4 11" xfId="14363"/>
    <cellStyle name="Total 2 2 2 4 12" xfId="18572"/>
    <cellStyle name="Total 2 2 2 4 2" xfId="2771"/>
    <cellStyle name="Total 2 2 2 4 2 2" xfId="7356"/>
    <cellStyle name="Total 2 2 2 4 2 2 2" xfId="11442"/>
    <cellStyle name="Total 2 2 2 4 2 2 3" xfId="17743"/>
    <cellStyle name="Total 2 2 2 4 2 2 4" xfId="20874"/>
    <cellStyle name="Total 2 2 2 4 2 3" xfId="5647"/>
    <cellStyle name="Total 2 2 2 4 2 3 2" xfId="16452"/>
    <cellStyle name="Total 2 2 2 4 2 3 3" xfId="19165"/>
    <cellStyle name="Total 2 2 2 4 2 4" xfId="8926"/>
    <cellStyle name="Total 2 2 2 4 2 5" xfId="14321"/>
    <cellStyle name="Total 2 2 2 4 2 6" xfId="17913"/>
    <cellStyle name="Total 2 2 2 4 3" xfId="2806"/>
    <cellStyle name="Total 2 2 2 4 3 2" xfId="7391"/>
    <cellStyle name="Total 2 2 2 4 3 2 2" xfId="11475"/>
    <cellStyle name="Total 2 2 2 4 3 2 3" xfId="17770"/>
    <cellStyle name="Total 2 2 2 4 3 2 4" xfId="20909"/>
    <cellStyle name="Total 2 2 2 4 3 3" xfId="5682"/>
    <cellStyle name="Total 2 2 2 4 3 3 2" xfId="16479"/>
    <cellStyle name="Total 2 2 2 4 3 3 3" xfId="19200"/>
    <cellStyle name="Total 2 2 2 4 3 4" xfId="8961"/>
    <cellStyle name="Total 2 2 2 4 3 5" xfId="14350"/>
    <cellStyle name="Total 2 2 2 4 3 6" xfId="15420"/>
    <cellStyle name="Total 2 2 2 4 4" xfId="2782"/>
    <cellStyle name="Total 2 2 2 4 4 2" xfId="8147"/>
    <cellStyle name="Total 2 2 2 4 4 2 2" xfId="12115"/>
    <cellStyle name="Total 2 2 2 4 4 2 3" xfId="18349"/>
    <cellStyle name="Total 2 2 2 4 4 2 4" xfId="21665"/>
    <cellStyle name="Total 2 2 2 4 4 3" xfId="6439"/>
    <cellStyle name="Total 2 2 2 4 4 3 2" xfId="17058"/>
    <cellStyle name="Total 2 2 2 4 4 3 3" xfId="19957"/>
    <cellStyle name="Total 2 2 2 4 4 4" xfId="8937"/>
    <cellStyle name="Total 2 2 2 4 4 5" xfId="14330"/>
    <cellStyle name="Total 2 2 2 4 4 6" xfId="17615"/>
    <cellStyle name="Total 2 2 2 4 5" xfId="2789"/>
    <cellStyle name="Total 2 2 2 4 5 2" xfId="8379"/>
    <cellStyle name="Total 2 2 2 4 5 2 2" xfId="12347"/>
    <cellStyle name="Total 2 2 2 4 5 2 3" xfId="18520"/>
    <cellStyle name="Total 2 2 2 4 5 2 4" xfId="21897"/>
    <cellStyle name="Total 2 2 2 4 5 3" xfId="6671"/>
    <cellStyle name="Total 2 2 2 4 5 3 2" xfId="17229"/>
    <cellStyle name="Total 2 2 2 4 5 3 3" xfId="20189"/>
    <cellStyle name="Total 2 2 2 4 5 4" xfId="8944"/>
    <cellStyle name="Total 2 2 2 4 5 5" xfId="14336"/>
    <cellStyle name="Total 2 2 2 4 5 6" xfId="14382"/>
    <cellStyle name="Total 2 2 2 4 6" xfId="6903"/>
    <cellStyle name="Total 2 2 2 4 6 2" xfId="8611"/>
    <cellStyle name="Total 2 2 2 4 6 2 2" xfId="12579"/>
    <cellStyle name="Total 2 2 2 4 6 2 3" xfId="18691"/>
    <cellStyle name="Total 2 2 2 4 6 2 4" xfId="22129"/>
    <cellStyle name="Total 2 2 2 4 6 3" xfId="11037"/>
    <cellStyle name="Total 2 2 2 4 6 4" xfId="17399"/>
    <cellStyle name="Total 2 2 2 4 6 5" xfId="20421"/>
    <cellStyle name="Total 2 2 2 4 7" xfId="5891"/>
    <cellStyle name="Total 2 2 2 4 7 2" xfId="10632"/>
    <cellStyle name="Total 2 2 2 4 7 3" xfId="16637"/>
    <cellStyle name="Total 2 2 2 4 7 4" xfId="19409"/>
    <cellStyle name="Total 2 2 2 4 8" xfId="7599"/>
    <cellStyle name="Total 2 2 2 4 8 2" xfId="11620"/>
    <cellStyle name="Total 2 2 2 4 8 3" xfId="17929"/>
    <cellStyle name="Total 2 2 2 4 8 4" xfId="21117"/>
    <cellStyle name="Total 2 2 2 4 9" xfId="4984"/>
    <cellStyle name="Total 2 2 2 4 9 2" xfId="15950"/>
    <cellStyle name="Total 2 2 2 4 9 3" xfId="13035"/>
    <cellStyle name="Total 2 2 2 5" xfId="3104"/>
    <cellStyle name="Total 2 2 2 5 2" xfId="3491"/>
    <cellStyle name="Total 2 2 2 5 2 2" xfId="7419"/>
    <cellStyle name="Total 2 2 2 5 2 2 2" xfId="17790"/>
    <cellStyle name="Total 2 2 2 5 2 2 3" xfId="20937"/>
    <cellStyle name="Total 2 2 2 5 2 3" xfId="9584"/>
    <cellStyle name="Total 2 2 2 5 2 4" xfId="14846"/>
    <cellStyle name="Total 2 2 2 5 2 5" xfId="16092"/>
    <cellStyle name="Total 2 2 2 5 3" xfId="3874"/>
    <cellStyle name="Total 2 2 2 5 3 2" xfId="15122"/>
    <cellStyle name="Total 2 2 2 5 3 3" xfId="14164"/>
    <cellStyle name="Total 2 2 2 5 4" xfId="4257"/>
    <cellStyle name="Total 2 2 2 5 4 2" xfId="15397"/>
    <cellStyle name="Total 2 2 2 5 4 3" xfId="13748"/>
    <cellStyle name="Total 2 2 2 5 5" xfId="4639"/>
    <cellStyle name="Total 2 2 2 5 5 2" xfId="15671"/>
    <cellStyle name="Total 2 2 2 5 5 3" xfId="13366"/>
    <cellStyle name="Total 2 2 2 5 6" xfId="5710"/>
    <cellStyle name="Total 2 2 2 5 6 2" xfId="16499"/>
    <cellStyle name="Total 2 2 2 5 6 3" xfId="19228"/>
    <cellStyle name="Total 2 2 2 5 7" xfId="9235"/>
    <cellStyle name="Total 2 2 2 5 8" xfId="14566"/>
    <cellStyle name="Total 2 2 2 5 9" xfId="17245"/>
    <cellStyle name="Total 2 2 2 6" xfId="3080"/>
    <cellStyle name="Total 2 2 2 6 2" xfId="3467"/>
    <cellStyle name="Total 2 2 2 6 2 2" xfId="7892"/>
    <cellStyle name="Total 2 2 2 6 2 2 2" xfId="18147"/>
    <cellStyle name="Total 2 2 2 6 2 2 3" xfId="21410"/>
    <cellStyle name="Total 2 2 2 6 2 3" xfId="9569"/>
    <cellStyle name="Total 2 2 2 6 2 4" xfId="14824"/>
    <cellStyle name="Total 2 2 2 6 2 5" xfId="16593"/>
    <cellStyle name="Total 2 2 2 6 3" xfId="3850"/>
    <cellStyle name="Total 2 2 2 6 3 2" xfId="15100"/>
    <cellStyle name="Total 2 2 2 6 3 3" xfId="14204"/>
    <cellStyle name="Total 2 2 2 6 4" xfId="4233"/>
    <cellStyle name="Total 2 2 2 6 4 2" xfId="15375"/>
    <cellStyle name="Total 2 2 2 6 4 3" xfId="13772"/>
    <cellStyle name="Total 2 2 2 6 5" xfId="4615"/>
    <cellStyle name="Total 2 2 2 6 5 2" xfId="15649"/>
    <cellStyle name="Total 2 2 2 6 5 3" xfId="13390"/>
    <cellStyle name="Total 2 2 2 6 6" xfId="6184"/>
    <cellStyle name="Total 2 2 2 6 6 2" xfId="16855"/>
    <cellStyle name="Total 2 2 2 6 6 3" xfId="19702"/>
    <cellStyle name="Total 2 2 2 6 7" xfId="9220"/>
    <cellStyle name="Total 2 2 2 6 8" xfId="14544"/>
    <cellStyle name="Total 2 2 2 6 9" xfId="14337"/>
    <cellStyle name="Total 2 2 2 7" xfId="6330"/>
    <cellStyle name="Total 2 2 2 7 2" xfId="8038"/>
    <cellStyle name="Total 2 2 2 7 2 2" xfId="12010"/>
    <cellStyle name="Total 2 2 2 7 2 3" xfId="18251"/>
    <cellStyle name="Total 2 2 2 7 2 4" xfId="21556"/>
    <cellStyle name="Total 2 2 2 7 3" xfId="10867"/>
    <cellStyle name="Total 2 2 2 7 4" xfId="16960"/>
    <cellStyle name="Total 2 2 2 7 5" xfId="19848"/>
    <cellStyle name="Total 2 2 2 8" xfId="6344"/>
    <cellStyle name="Total 2 2 2 8 2" xfId="8052"/>
    <cellStyle name="Total 2 2 2 8 2 2" xfId="12023"/>
    <cellStyle name="Total 2 2 2 8 2 3" xfId="18263"/>
    <cellStyle name="Total 2 2 2 8 2 4" xfId="21570"/>
    <cellStyle name="Total 2 2 2 8 3" xfId="10879"/>
    <cellStyle name="Total 2 2 2 8 4" xfId="16972"/>
    <cellStyle name="Total 2 2 2 8 5" xfId="19862"/>
    <cellStyle name="Total 2 2 2 9" xfId="6188"/>
    <cellStyle name="Total 2 2 2 9 2" xfId="7896"/>
    <cellStyle name="Total 2 2 2 9 2 2" xfId="11883"/>
    <cellStyle name="Total 2 2 2 9 2 3" xfId="18151"/>
    <cellStyle name="Total 2 2 2 9 2 4" xfId="21414"/>
    <cellStyle name="Total 2 2 2 9 3" xfId="10840"/>
    <cellStyle name="Total 2 2 2 9 4" xfId="16859"/>
    <cellStyle name="Total 2 2 2 9 5" xfId="19706"/>
    <cellStyle name="Total 2 2 3" xfId="2699"/>
    <cellStyle name="Total 2 2 3 10" xfId="5764"/>
    <cellStyle name="Total 2 2 3 10 2" xfId="10541"/>
    <cellStyle name="Total 2 2 3 10 3" xfId="16542"/>
    <cellStyle name="Total 2 2 3 10 4" xfId="19282"/>
    <cellStyle name="Total 2 2 3 11" xfId="7473"/>
    <cellStyle name="Total 2 2 3 11 2" xfId="11528"/>
    <cellStyle name="Total 2 2 3 11 3" xfId="17833"/>
    <cellStyle name="Total 2 2 3 11 4" xfId="20991"/>
    <cellStyle name="Total 2 2 3 12" xfId="4891"/>
    <cellStyle name="Total 2 2 3 12 2" xfId="15866"/>
    <cellStyle name="Total 2 2 3 12 3" xfId="14157"/>
    <cellStyle name="Total 2 2 3 13" xfId="8854"/>
    <cellStyle name="Total 2 2 3 14" xfId="14270"/>
    <cellStyle name="Total 2 2 3 15" xfId="15023"/>
    <cellStyle name="Total 2 2 3 2" xfId="2756"/>
    <cellStyle name="Total 2 2 3 2 10" xfId="4940"/>
    <cellStyle name="Total 2 2 3 2 10 2" xfId="15910"/>
    <cellStyle name="Total 2 2 3 2 10 3" xfId="13079"/>
    <cellStyle name="Total 2 2 3 2 11" xfId="8911"/>
    <cellStyle name="Total 2 2 3 2 12" xfId="14313"/>
    <cellStyle name="Total 2 2 3 2 2" xfId="3246"/>
    <cellStyle name="Total 2 2 3 2 2 10" xfId="9376"/>
    <cellStyle name="Total 2 2 3 2 2 11" xfId="14678"/>
    <cellStyle name="Total 2 2 3 2 2 12" xfId="17910"/>
    <cellStyle name="Total 2 2 3 2 2 2" xfId="3633"/>
    <cellStyle name="Total 2 2 3 2 2 2 2" xfId="7994"/>
    <cellStyle name="Total 2 2 3 2 2 2 2 2" xfId="11970"/>
    <cellStyle name="Total 2 2 3 2 2 2 2 3" xfId="18217"/>
    <cellStyle name="Total 2 2 3 2 2 2 2 4" xfId="21512"/>
    <cellStyle name="Total 2 2 3 2 2 2 3" xfId="6286"/>
    <cellStyle name="Total 2 2 3 2 2 2 3 2" xfId="16926"/>
    <cellStyle name="Total 2 2 3 2 2 2 3 3" xfId="19804"/>
    <cellStyle name="Total 2 2 3 2 2 2 4" xfId="9725"/>
    <cellStyle name="Total 2 2 3 2 2 2 5" xfId="14958"/>
    <cellStyle name="Total 2 2 3 2 2 2 6" xfId="17120"/>
    <cellStyle name="Total 2 2 3 2 2 3" xfId="4016"/>
    <cellStyle name="Total 2 2 3 2 2 3 2" xfId="7071"/>
    <cellStyle name="Total 2 2 3 2 2 3 2 2" xfId="11205"/>
    <cellStyle name="Total 2 2 3 2 2 3 2 3" xfId="17508"/>
    <cellStyle name="Total 2 2 3 2 2 3 2 4" xfId="20589"/>
    <cellStyle name="Total 2 2 3 2 2 3 3" xfId="5362"/>
    <cellStyle name="Total 2 2 3 2 2 3 3 2" xfId="16218"/>
    <cellStyle name="Total 2 2 3 2 2 3 3 3" xfId="18880"/>
    <cellStyle name="Total 2 2 3 2 2 3 4" xfId="9935"/>
    <cellStyle name="Total 2 2 3 2 2 3 5" xfId="15233"/>
    <cellStyle name="Total 2 2 3 2 2 3 6" xfId="13975"/>
    <cellStyle name="Total 2 2 3 2 2 4" xfId="4399"/>
    <cellStyle name="Total 2 2 3 2 2 4 2" xfId="8301"/>
    <cellStyle name="Total 2 2 3 2 2 4 2 2" xfId="12269"/>
    <cellStyle name="Total 2 2 3 2 2 4 2 3" xfId="18451"/>
    <cellStyle name="Total 2 2 3 2 2 4 2 4" xfId="21819"/>
    <cellStyle name="Total 2 2 3 2 2 4 3" xfId="6593"/>
    <cellStyle name="Total 2 2 3 2 2 4 3 2" xfId="17160"/>
    <cellStyle name="Total 2 2 3 2 2 4 3 3" xfId="20111"/>
    <cellStyle name="Total 2 2 3 2 2 4 4" xfId="10113"/>
    <cellStyle name="Total 2 2 3 2 2 4 5" xfId="15509"/>
    <cellStyle name="Total 2 2 3 2 2 4 6" xfId="13606"/>
    <cellStyle name="Total 2 2 3 2 2 5" xfId="4781"/>
    <cellStyle name="Total 2 2 3 2 2 5 2" xfId="8533"/>
    <cellStyle name="Total 2 2 3 2 2 5 2 2" xfId="12501"/>
    <cellStyle name="Total 2 2 3 2 2 5 2 3" xfId="18622"/>
    <cellStyle name="Total 2 2 3 2 2 5 2 4" xfId="22051"/>
    <cellStyle name="Total 2 2 3 2 2 5 3" xfId="6825"/>
    <cellStyle name="Total 2 2 3 2 2 5 3 2" xfId="17330"/>
    <cellStyle name="Total 2 2 3 2 2 5 3 3" xfId="20343"/>
    <cellStyle name="Total 2 2 3 2 2 5 4" xfId="10290"/>
    <cellStyle name="Total 2 2 3 2 2 5 5" xfId="15781"/>
    <cellStyle name="Total 2 2 3 2 2 5 6" xfId="13224"/>
    <cellStyle name="Total 2 2 3 2 2 6" xfId="7057"/>
    <cellStyle name="Total 2 2 3 2 2 6 2" xfId="8765"/>
    <cellStyle name="Total 2 2 3 2 2 6 2 2" xfId="12733"/>
    <cellStyle name="Total 2 2 3 2 2 6 2 3" xfId="18794"/>
    <cellStyle name="Total 2 2 3 2 2 6 2 4" xfId="22283"/>
    <cellStyle name="Total 2 2 3 2 2 6 3" xfId="11191"/>
    <cellStyle name="Total 2 2 3 2 2 6 4" xfId="17501"/>
    <cellStyle name="Total 2 2 3 2 2 6 5" xfId="20575"/>
    <cellStyle name="Total 2 2 3 2 2 7" xfId="6045"/>
    <cellStyle name="Total 2 2 3 2 2 7 2" xfId="10786"/>
    <cellStyle name="Total 2 2 3 2 2 7 3" xfId="16740"/>
    <cellStyle name="Total 2 2 3 2 2 7 4" xfId="19563"/>
    <cellStyle name="Total 2 2 3 2 2 8" xfId="7753"/>
    <cellStyle name="Total 2 2 3 2 2 8 2" xfId="11774"/>
    <cellStyle name="Total 2 2 3 2 2 8 3" xfId="18032"/>
    <cellStyle name="Total 2 2 3 2 2 8 4" xfId="21271"/>
    <cellStyle name="Total 2 2 3 2 2 9" xfId="5239"/>
    <cellStyle name="Total 2 2 3 2 2 9 2" xfId="16128"/>
    <cellStyle name="Total 2 2 3 2 2 9 3" xfId="12855"/>
    <cellStyle name="Total 2 2 3 2 3" xfId="3303"/>
    <cellStyle name="Total 2 2 3 2 3 2" xfId="3690"/>
    <cellStyle name="Total 2 2 3 2 3 2 2" xfId="7248"/>
    <cellStyle name="Total 2 2 3 2 3 2 2 2" xfId="17649"/>
    <cellStyle name="Total 2 2 3 2 3 2 2 3" xfId="20766"/>
    <cellStyle name="Total 2 2 3 2 3 2 3" xfId="9765"/>
    <cellStyle name="Total 2 2 3 2 3 2 4" xfId="15000"/>
    <cellStyle name="Total 2 2 3 2 3 2 5" xfId="16547"/>
    <cellStyle name="Total 2 2 3 2 3 3" xfId="4073"/>
    <cellStyle name="Total 2 2 3 2 3 3 2" xfId="15275"/>
    <cellStyle name="Total 2 2 3 2 3 3 3" xfId="13918"/>
    <cellStyle name="Total 2 2 3 2 3 4" xfId="4456"/>
    <cellStyle name="Total 2 2 3 2 3 4 2" xfId="15550"/>
    <cellStyle name="Total 2 2 3 2 3 4 3" xfId="13549"/>
    <cellStyle name="Total 2 2 3 2 3 5" xfId="4838"/>
    <cellStyle name="Total 2 2 3 2 3 5 2" xfId="15822"/>
    <cellStyle name="Total 2 2 3 2 3 5 3" xfId="13168"/>
    <cellStyle name="Total 2 2 3 2 3 6" xfId="5539"/>
    <cellStyle name="Total 2 2 3 2 3 6 2" xfId="16358"/>
    <cellStyle name="Total 2 2 3 2 3 6 3" xfId="19057"/>
    <cellStyle name="Total 2 2 3 2 3 7" xfId="9433"/>
    <cellStyle name="Total 2 2 3 2 3 8" xfId="14720"/>
    <cellStyle name="Total 2 2 3 2 3 9" xfId="16471"/>
    <cellStyle name="Total 2 2 3 2 4" xfId="2921"/>
    <cellStyle name="Total 2 2 3 2 4 2" xfId="7085"/>
    <cellStyle name="Total 2 2 3 2 4 2 2" xfId="11219"/>
    <cellStyle name="Total 2 2 3 2 4 2 3" xfId="17516"/>
    <cellStyle name="Total 2 2 3 2 4 2 4" xfId="20603"/>
    <cellStyle name="Total 2 2 3 2 4 3" xfId="5376"/>
    <cellStyle name="Total 2 2 3 2 4 3 2" xfId="16226"/>
    <cellStyle name="Total 2 2 3 2 4 3 3" xfId="18894"/>
    <cellStyle name="Total 2 2 3 2 4 4" xfId="9073"/>
    <cellStyle name="Total 2 2 3 2 4 5" xfId="14445"/>
    <cellStyle name="Total 2 2 3 2 4 6" xfId="17934"/>
    <cellStyle name="Total 2 2 3 2 5" xfId="6398"/>
    <cellStyle name="Total 2 2 3 2 5 2" xfId="8106"/>
    <cellStyle name="Total 2 2 3 2 5 2 2" xfId="12074"/>
    <cellStyle name="Total 2 2 3 2 5 2 3" xfId="18312"/>
    <cellStyle name="Total 2 2 3 2 5 2 4" xfId="21624"/>
    <cellStyle name="Total 2 2 3 2 5 3" xfId="10916"/>
    <cellStyle name="Total 2 2 3 2 5 4" xfId="17021"/>
    <cellStyle name="Total 2 2 3 2 5 5" xfId="19916"/>
    <cellStyle name="Total 2 2 3 2 6" xfId="6630"/>
    <cellStyle name="Total 2 2 3 2 6 2" xfId="8338"/>
    <cellStyle name="Total 2 2 3 2 6 2 2" xfId="12306"/>
    <cellStyle name="Total 2 2 3 2 6 2 3" xfId="18483"/>
    <cellStyle name="Total 2 2 3 2 6 2 4" xfId="21856"/>
    <cellStyle name="Total 2 2 3 2 6 3" xfId="10956"/>
    <cellStyle name="Total 2 2 3 2 6 4" xfId="17192"/>
    <cellStyle name="Total 2 2 3 2 6 5" xfId="20148"/>
    <cellStyle name="Total 2 2 3 2 7" xfId="6862"/>
    <cellStyle name="Total 2 2 3 2 7 2" xfId="8570"/>
    <cellStyle name="Total 2 2 3 2 7 2 2" xfId="12538"/>
    <cellStyle name="Total 2 2 3 2 7 2 3" xfId="18654"/>
    <cellStyle name="Total 2 2 3 2 7 2 4" xfId="22088"/>
    <cellStyle name="Total 2 2 3 2 7 3" xfId="10996"/>
    <cellStyle name="Total 2 2 3 2 7 4" xfId="17362"/>
    <cellStyle name="Total 2 2 3 2 7 5" xfId="20380"/>
    <cellStyle name="Total 2 2 3 2 8" xfId="5835"/>
    <cellStyle name="Total 2 2 3 2 8 2" xfId="10591"/>
    <cellStyle name="Total 2 2 3 2 8 3" xfId="16595"/>
    <cellStyle name="Total 2 2 3 2 8 4" xfId="19353"/>
    <cellStyle name="Total 2 2 3 2 9" xfId="7543"/>
    <cellStyle name="Total 2 2 3 2 9 2" xfId="11577"/>
    <cellStyle name="Total 2 2 3 2 9 3" xfId="17887"/>
    <cellStyle name="Total 2 2 3 2 9 4" xfId="21061"/>
    <cellStyle name="Total 2 2 3 3" xfId="2652"/>
    <cellStyle name="Total 2 2 3 3 10" xfId="4916"/>
    <cellStyle name="Total 2 2 3 3 10 2" xfId="15886"/>
    <cellStyle name="Total 2 2 3 3 10 3" xfId="13103"/>
    <cellStyle name="Total 2 2 3 3 11" xfId="8809"/>
    <cellStyle name="Total 2 2 3 3 12" xfId="14229"/>
    <cellStyle name="Total 2 2 3 3 2" xfId="3144"/>
    <cellStyle name="Total 2 2 3 3 2 10" xfId="9274"/>
    <cellStyle name="Total 2 2 3 3 2 11" xfId="14597"/>
    <cellStyle name="Total 2 2 3 3 2 12" xfId="18017"/>
    <cellStyle name="Total 2 2 3 3 2 2" xfId="3531"/>
    <cellStyle name="Total 2 2 3 3 2 2 2" xfId="7351"/>
    <cellStyle name="Total 2 2 3 3 2 2 2 2" xfId="11437"/>
    <cellStyle name="Total 2 2 3 3 2 2 2 3" xfId="17739"/>
    <cellStyle name="Total 2 2 3 3 2 2 2 4" xfId="20869"/>
    <cellStyle name="Total 2 2 3 3 2 2 3" xfId="5642"/>
    <cellStyle name="Total 2 2 3 3 2 2 3 2" xfId="16448"/>
    <cellStyle name="Total 2 2 3 3 2 2 3 3" xfId="19160"/>
    <cellStyle name="Total 2 2 3 3 2 2 4" xfId="9623"/>
    <cellStyle name="Total 2 2 3 3 2 2 5" xfId="14877"/>
    <cellStyle name="Total 2 2 3 3 2 2 6" xfId="15554"/>
    <cellStyle name="Total 2 2 3 3 2 3" xfId="3914"/>
    <cellStyle name="Total 2 2 3 3 2 3 2" xfId="7185"/>
    <cellStyle name="Total 2 2 3 3 2 3 2 2" xfId="11314"/>
    <cellStyle name="Total 2 2 3 3 2 3 2 3" xfId="17595"/>
    <cellStyle name="Total 2 2 3 3 2 3 2 4" xfId="20703"/>
    <cellStyle name="Total 2 2 3 3 2 3 3" xfId="5476"/>
    <cellStyle name="Total 2 2 3 3 2 3 3 2" xfId="16305"/>
    <cellStyle name="Total 2 2 3 3 2 3 3 3" xfId="18994"/>
    <cellStyle name="Total 2 2 3 3 2 3 4" xfId="9837"/>
    <cellStyle name="Total 2 2 3 3 2 3 5" xfId="15153"/>
    <cellStyle name="Total 2 2 3 3 2 3 6" xfId="14077"/>
    <cellStyle name="Total 2 2 3 3 2 4" xfId="4297"/>
    <cellStyle name="Total 2 2 3 3 2 4 2" xfId="8134"/>
    <cellStyle name="Total 2 2 3 3 2 4 2 2" xfId="12102"/>
    <cellStyle name="Total 2 2 3 3 2 4 2 3" xfId="18338"/>
    <cellStyle name="Total 2 2 3 3 2 4 2 4" xfId="21652"/>
    <cellStyle name="Total 2 2 3 3 2 4 3" xfId="6426"/>
    <cellStyle name="Total 2 2 3 3 2 4 3 2" xfId="17047"/>
    <cellStyle name="Total 2 2 3 3 2 4 3 3" xfId="19944"/>
    <cellStyle name="Total 2 2 3 3 2 4 4" xfId="10015"/>
    <cellStyle name="Total 2 2 3 3 2 4 5" xfId="15428"/>
    <cellStyle name="Total 2 2 3 3 2 4 6" xfId="13708"/>
    <cellStyle name="Total 2 2 3 3 2 5" xfId="4679"/>
    <cellStyle name="Total 2 2 3 3 2 5 2" xfId="8366"/>
    <cellStyle name="Total 2 2 3 3 2 5 2 2" xfId="12334"/>
    <cellStyle name="Total 2 2 3 3 2 5 2 3" xfId="18509"/>
    <cellStyle name="Total 2 2 3 3 2 5 2 4" xfId="21884"/>
    <cellStyle name="Total 2 2 3 3 2 5 3" xfId="6658"/>
    <cellStyle name="Total 2 2 3 3 2 5 3 2" xfId="17218"/>
    <cellStyle name="Total 2 2 3 3 2 5 3 3" xfId="20176"/>
    <cellStyle name="Total 2 2 3 3 2 5 4" xfId="10192"/>
    <cellStyle name="Total 2 2 3 3 2 5 5" xfId="15702"/>
    <cellStyle name="Total 2 2 3 3 2 5 6" xfId="13326"/>
    <cellStyle name="Total 2 2 3 3 2 6" xfId="6890"/>
    <cellStyle name="Total 2 2 3 3 2 6 2" xfId="8598"/>
    <cellStyle name="Total 2 2 3 3 2 6 2 2" xfId="12566"/>
    <cellStyle name="Total 2 2 3 3 2 6 2 3" xfId="18680"/>
    <cellStyle name="Total 2 2 3 3 2 6 2 4" xfId="22116"/>
    <cellStyle name="Total 2 2 3 3 2 6 3" xfId="11024"/>
    <cellStyle name="Total 2 2 3 3 2 6 4" xfId="17388"/>
    <cellStyle name="Total 2 2 3 3 2 6 5" xfId="20408"/>
    <cellStyle name="Total 2 2 3 3 2 7" xfId="5878"/>
    <cellStyle name="Total 2 2 3 3 2 7 2" xfId="10619"/>
    <cellStyle name="Total 2 2 3 3 2 7 3" xfId="16626"/>
    <cellStyle name="Total 2 2 3 3 2 7 4" xfId="19396"/>
    <cellStyle name="Total 2 2 3 3 2 8" xfId="7586"/>
    <cellStyle name="Total 2 2 3 3 2 8 2" xfId="11607"/>
    <cellStyle name="Total 2 2 3 3 2 8 3" xfId="17918"/>
    <cellStyle name="Total 2 2 3 3 2 8 4" xfId="21104"/>
    <cellStyle name="Total 2 2 3 3 2 9" xfId="4968"/>
    <cellStyle name="Total 2 2 3 3 2 9 2" xfId="15936"/>
    <cellStyle name="Total 2 2 3 3 2 9 3" xfId="13051"/>
    <cellStyle name="Total 2 2 3 3 3" xfId="3256"/>
    <cellStyle name="Total 2 2 3 3 3 2" xfId="3643"/>
    <cellStyle name="Total 2 2 3 3 3 2 2" xfId="5134"/>
    <cellStyle name="Total 2 2 3 3 3 2 2 2" xfId="16063"/>
    <cellStyle name="Total 2 2 3 3 3 2 2 3" xfId="12787"/>
    <cellStyle name="Total 2 2 3 3 3 2 3" xfId="9734"/>
    <cellStyle name="Total 2 2 3 3 3 2 4" xfId="14962"/>
    <cellStyle name="Total 2 2 3 3 3 2 5" xfId="14295"/>
    <cellStyle name="Total 2 2 3 3 3 3" xfId="4026"/>
    <cellStyle name="Total 2 2 3 3 3 3 2" xfId="15237"/>
    <cellStyle name="Total 2 2 3 3 3 3 3" xfId="13965"/>
    <cellStyle name="Total 2 2 3 3 3 4" xfId="4409"/>
    <cellStyle name="Total 2 2 3 3 3 4 2" xfId="15513"/>
    <cellStyle name="Total 2 2 3 3 3 4 3" xfId="13596"/>
    <cellStyle name="Total 2 2 3 3 3 5" xfId="4791"/>
    <cellStyle name="Total 2 2 3 3 3 5 2" xfId="15785"/>
    <cellStyle name="Total 2 2 3 3 3 5 3" xfId="13214"/>
    <cellStyle name="Total 2 2 3 3 3 6" xfId="5268"/>
    <cellStyle name="Total 2 2 3 3 3 6 2" xfId="16149"/>
    <cellStyle name="Total 2 2 3 3 3 6 3" xfId="12755"/>
    <cellStyle name="Total 2 2 3 3 3 7" xfId="9386"/>
    <cellStyle name="Total 2 2 3 3 3 8" xfId="14682"/>
    <cellStyle name="Total 2 2 3 3 3 9" xfId="16937"/>
    <cellStyle name="Total 2 2 3 3 4" xfId="2852"/>
    <cellStyle name="Total 2 2 3 3 4 2" xfId="8033"/>
    <cellStyle name="Total 2 2 3 3 4 2 2" xfId="12006"/>
    <cellStyle name="Total 2 2 3 3 4 2 3" xfId="18246"/>
    <cellStyle name="Total 2 2 3 3 4 2 4" xfId="21551"/>
    <cellStyle name="Total 2 2 3 3 4 3" xfId="6325"/>
    <cellStyle name="Total 2 2 3 3 4 3 2" xfId="16955"/>
    <cellStyle name="Total 2 2 3 3 4 3 3" xfId="19843"/>
    <cellStyle name="Total 2 2 3 3 4 4" xfId="9005"/>
    <cellStyle name="Total 2 2 3 3 4 5" xfId="14390"/>
    <cellStyle name="Total 2 2 3 3 4 6" xfId="16217"/>
    <cellStyle name="Total 2 2 3 3 5" xfId="6374"/>
    <cellStyle name="Total 2 2 3 3 5 2" xfId="8082"/>
    <cellStyle name="Total 2 2 3 3 5 2 2" xfId="12050"/>
    <cellStyle name="Total 2 2 3 3 5 2 3" xfId="18288"/>
    <cellStyle name="Total 2 2 3 3 5 2 4" xfId="21600"/>
    <cellStyle name="Total 2 2 3 3 5 3" xfId="10892"/>
    <cellStyle name="Total 2 2 3 3 5 4" xfId="16997"/>
    <cellStyle name="Total 2 2 3 3 5 5" xfId="19892"/>
    <cellStyle name="Total 2 2 3 3 6" xfId="6606"/>
    <cellStyle name="Total 2 2 3 3 6 2" xfId="8314"/>
    <cellStyle name="Total 2 2 3 3 6 2 2" xfId="12282"/>
    <cellStyle name="Total 2 2 3 3 6 2 3" xfId="18459"/>
    <cellStyle name="Total 2 2 3 3 6 2 4" xfId="21832"/>
    <cellStyle name="Total 2 2 3 3 6 3" xfId="10932"/>
    <cellStyle name="Total 2 2 3 3 6 4" xfId="17168"/>
    <cellStyle name="Total 2 2 3 3 6 5" xfId="20124"/>
    <cellStyle name="Total 2 2 3 3 7" xfId="6838"/>
    <cellStyle name="Total 2 2 3 3 7 2" xfId="8546"/>
    <cellStyle name="Total 2 2 3 3 7 2 2" xfId="12514"/>
    <cellStyle name="Total 2 2 3 3 7 2 3" xfId="18630"/>
    <cellStyle name="Total 2 2 3 3 7 2 4" xfId="22064"/>
    <cellStyle name="Total 2 2 3 3 7 3" xfId="10972"/>
    <cellStyle name="Total 2 2 3 3 7 4" xfId="17338"/>
    <cellStyle name="Total 2 2 3 3 7 5" xfId="20356"/>
    <cellStyle name="Total 2 2 3 3 8" xfId="5800"/>
    <cellStyle name="Total 2 2 3 3 8 2" xfId="10567"/>
    <cellStyle name="Total 2 2 3 3 8 3" xfId="16566"/>
    <cellStyle name="Total 2 2 3 3 8 4" xfId="19318"/>
    <cellStyle name="Total 2 2 3 3 9" xfId="7508"/>
    <cellStyle name="Total 2 2 3 3 9 2" xfId="11553"/>
    <cellStyle name="Total 2 2 3 3 9 3" xfId="17858"/>
    <cellStyle name="Total 2 2 3 3 9 4" xfId="21026"/>
    <cellStyle name="Total 2 2 3 4" xfId="3189"/>
    <cellStyle name="Total 2 2 3 4 10" xfId="9319"/>
    <cellStyle name="Total 2 2 3 4 11" xfId="14635"/>
    <cellStyle name="Total 2 2 3 4 12" xfId="16101"/>
    <cellStyle name="Total 2 2 3 4 2" xfId="3576"/>
    <cellStyle name="Total 2 2 3 4 2 2" xfId="7358"/>
    <cellStyle name="Total 2 2 3 4 2 2 2" xfId="11444"/>
    <cellStyle name="Total 2 2 3 4 2 2 3" xfId="17744"/>
    <cellStyle name="Total 2 2 3 4 2 2 4" xfId="20876"/>
    <cellStyle name="Total 2 2 3 4 2 3" xfId="5649"/>
    <cellStyle name="Total 2 2 3 4 2 3 2" xfId="16453"/>
    <cellStyle name="Total 2 2 3 4 2 3 3" xfId="19167"/>
    <cellStyle name="Total 2 2 3 4 2 4" xfId="9668"/>
    <cellStyle name="Total 2 2 3 4 2 5" xfId="14915"/>
    <cellStyle name="Total 2 2 3 4 2 6" xfId="15174"/>
    <cellStyle name="Total 2 2 3 4 3" xfId="3959"/>
    <cellStyle name="Total 2 2 3 4 3 2" xfId="8066"/>
    <cellStyle name="Total 2 2 3 4 3 2 2" xfId="12036"/>
    <cellStyle name="Total 2 2 3 4 3 2 3" xfId="18273"/>
    <cellStyle name="Total 2 2 3 4 3 2 4" xfId="21584"/>
    <cellStyle name="Total 2 2 3 4 3 3" xfId="6358"/>
    <cellStyle name="Total 2 2 3 4 3 3 2" xfId="16982"/>
    <cellStyle name="Total 2 2 3 4 3 3 3" xfId="19876"/>
    <cellStyle name="Total 2 2 3 4 3 4" xfId="9882"/>
    <cellStyle name="Total 2 2 3 4 3 5" xfId="15191"/>
    <cellStyle name="Total 2 2 3 4 3 6" xfId="14032"/>
    <cellStyle name="Total 2 2 3 4 4" xfId="4342"/>
    <cellStyle name="Total 2 2 3 4 4 2" xfId="8151"/>
    <cellStyle name="Total 2 2 3 4 4 2 2" xfId="12119"/>
    <cellStyle name="Total 2 2 3 4 4 2 3" xfId="18351"/>
    <cellStyle name="Total 2 2 3 4 4 2 4" xfId="21669"/>
    <cellStyle name="Total 2 2 3 4 4 3" xfId="6443"/>
    <cellStyle name="Total 2 2 3 4 4 3 2" xfId="17060"/>
    <cellStyle name="Total 2 2 3 4 4 3 3" xfId="19961"/>
    <cellStyle name="Total 2 2 3 4 4 4" xfId="10060"/>
    <cellStyle name="Total 2 2 3 4 4 5" xfId="15466"/>
    <cellStyle name="Total 2 2 3 4 4 6" xfId="13663"/>
    <cellStyle name="Total 2 2 3 4 5" xfId="4724"/>
    <cellStyle name="Total 2 2 3 4 5 2" xfId="8383"/>
    <cellStyle name="Total 2 2 3 4 5 2 2" xfId="12351"/>
    <cellStyle name="Total 2 2 3 4 5 2 3" xfId="18522"/>
    <cellStyle name="Total 2 2 3 4 5 2 4" xfId="21901"/>
    <cellStyle name="Total 2 2 3 4 5 3" xfId="6675"/>
    <cellStyle name="Total 2 2 3 4 5 3 2" xfId="17231"/>
    <cellStyle name="Total 2 2 3 4 5 3 3" xfId="20193"/>
    <cellStyle name="Total 2 2 3 4 5 4" xfId="10237"/>
    <cellStyle name="Total 2 2 3 4 5 5" xfId="15740"/>
    <cellStyle name="Total 2 2 3 4 5 6" xfId="13281"/>
    <cellStyle name="Total 2 2 3 4 6" xfId="6907"/>
    <cellStyle name="Total 2 2 3 4 6 2" xfId="8615"/>
    <cellStyle name="Total 2 2 3 4 6 2 2" xfId="12583"/>
    <cellStyle name="Total 2 2 3 4 6 2 3" xfId="18693"/>
    <cellStyle name="Total 2 2 3 4 6 2 4" xfId="22133"/>
    <cellStyle name="Total 2 2 3 4 6 3" xfId="11041"/>
    <cellStyle name="Total 2 2 3 4 6 4" xfId="17401"/>
    <cellStyle name="Total 2 2 3 4 6 5" xfId="20425"/>
    <cellStyle name="Total 2 2 3 4 7" xfId="5895"/>
    <cellStyle name="Total 2 2 3 4 7 2" xfId="10636"/>
    <cellStyle name="Total 2 2 3 4 7 3" xfId="16639"/>
    <cellStyle name="Total 2 2 3 4 7 4" xfId="19413"/>
    <cellStyle name="Total 2 2 3 4 8" xfId="7603"/>
    <cellStyle name="Total 2 2 3 4 8 2" xfId="11624"/>
    <cellStyle name="Total 2 2 3 4 8 3" xfId="17931"/>
    <cellStyle name="Total 2 2 3 4 8 4" xfId="21121"/>
    <cellStyle name="Total 2 2 3 4 9" xfId="4990"/>
    <cellStyle name="Total 2 2 3 4 9 2" xfId="15954"/>
    <cellStyle name="Total 2 2 3 4 9 3" xfId="13029"/>
    <cellStyle name="Total 2 2 3 5" xfId="3019"/>
    <cellStyle name="Total 2 2 3 5 2" xfId="3406"/>
    <cellStyle name="Total 2 2 3 5 2 2" xfId="7874"/>
    <cellStyle name="Total 2 2 3 5 2 2 2" xfId="18131"/>
    <cellStyle name="Total 2 2 3 5 2 2 3" xfId="21392"/>
    <cellStyle name="Total 2 2 3 5 2 3" xfId="9525"/>
    <cellStyle name="Total 2 2 3 5 2 4" xfId="14777"/>
    <cellStyle name="Total 2 2 3 5 2 5" xfId="17457"/>
    <cellStyle name="Total 2 2 3 5 3" xfId="3789"/>
    <cellStyle name="Total 2 2 3 5 3 2" xfId="15053"/>
    <cellStyle name="Total 2 2 3 5 3 3" xfId="18453"/>
    <cellStyle name="Total 2 2 3 5 4" xfId="4172"/>
    <cellStyle name="Total 2 2 3 5 4 2" xfId="15328"/>
    <cellStyle name="Total 2 2 3 5 4 3" xfId="13833"/>
    <cellStyle name="Total 2 2 3 5 5" xfId="4554"/>
    <cellStyle name="Total 2 2 3 5 5 2" xfId="15602"/>
    <cellStyle name="Total 2 2 3 5 5 3" xfId="13451"/>
    <cellStyle name="Total 2 2 3 5 6" xfId="6166"/>
    <cellStyle name="Total 2 2 3 5 6 2" xfId="16839"/>
    <cellStyle name="Total 2 2 3 5 6 3" xfId="19684"/>
    <cellStyle name="Total 2 2 3 5 7" xfId="9162"/>
    <cellStyle name="Total 2 2 3 5 8" xfId="14497"/>
    <cellStyle name="Total 2 2 3 5 9" xfId="15506"/>
    <cellStyle name="Total 2 2 3 6" xfId="6355"/>
    <cellStyle name="Total 2 2 3 6 2" xfId="8063"/>
    <cellStyle name="Total 2 2 3 6 2 2" xfId="12033"/>
    <cellStyle name="Total 2 2 3 6 2 3" xfId="18270"/>
    <cellStyle name="Total 2 2 3 6 2 4" xfId="21581"/>
    <cellStyle name="Total 2 2 3 6 3" xfId="10886"/>
    <cellStyle name="Total 2 2 3 6 4" xfId="16979"/>
    <cellStyle name="Total 2 2 3 6 5" xfId="19873"/>
    <cellStyle name="Total 2 2 3 7" xfId="6110"/>
    <cellStyle name="Total 2 2 3 7 2" xfId="7818"/>
    <cellStyle name="Total 2 2 3 7 2 2" xfId="11828"/>
    <cellStyle name="Total 2 2 3 7 2 3" xfId="18083"/>
    <cellStyle name="Total 2 2 3 7 2 4" xfId="21336"/>
    <cellStyle name="Total 2 2 3 7 3" xfId="10809"/>
    <cellStyle name="Total 2 2 3 7 4" xfId="16791"/>
    <cellStyle name="Total 2 2 3 7 5" xfId="19628"/>
    <cellStyle name="Total 2 2 3 8" xfId="5416"/>
    <cellStyle name="Total 2 2 3 8 2" xfId="7125"/>
    <cellStyle name="Total 2 2 3 8 2 2" xfId="11259"/>
    <cellStyle name="Total 2 2 3 8 2 3" xfId="17545"/>
    <cellStyle name="Total 2 2 3 8 2 4" xfId="20643"/>
    <cellStyle name="Total 2 2 3 8 3" xfId="10433"/>
    <cellStyle name="Total 2 2 3 8 4" xfId="16255"/>
    <cellStyle name="Total 2 2 3 8 5" xfId="18934"/>
    <cellStyle name="Total 2 2 3 9" xfId="6342"/>
    <cellStyle name="Total 2 2 3 9 2" xfId="8050"/>
    <cellStyle name="Total 2 2 3 9 2 2" xfId="12021"/>
    <cellStyle name="Total 2 2 3 9 2 3" xfId="18261"/>
    <cellStyle name="Total 2 2 3 9 2 4" xfId="21568"/>
    <cellStyle name="Total 2 2 3 9 3" xfId="10877"/>
    <cellStyle name="Total 2 2 3 9 4" xfId="16970"/>
    <cellStyle name="Total 2 2 3 9 5" xfId="19860"/>
    <cellStyle name="Total 2 2 4" xfId="3093"/>
    <cellStyle name="Total 2 2 4 2" xfId="3480"/>
    <cellStyle name="Total 2 2 4 2 2" xfId="8040"/>
    <cellStyle name="Total 2 2 4 2 2 2" xfId="18253"/>
    <cellStyle name="Total 2 2 4 2 2 3" xfId="21558"/>
    <cellStyle name="Total 2 2 4 2 3" xfId="9575"/>
    <cellStyle name="Total 2 2 4 2 4" xfId="14836"/>
    <cellStyle name="Total 2 2 4 2 5" xfId="15779"/>
    <cellStyle name="Total 2 2 4 3" xfId="3863"/>
    <cellStyle name="Total 2 2 4 3 2" xfId="15112"/>
    <cellStyle name="Total 2 2 4 3 3" xfId="14199"/>
    <cellStyle name="Total 2 2 4 4" xfId="4246"/>
    <cellStyle name="Total 2 2 4 4 2" xfId="15387"/>
    <cellStyle name="Total 2 2 4 4 3" xfId="13759"/>
    <cellStyle name="Total 2 2 4 5" xfId="4628"/>
    <cellStyle name="Total 2 2 4 5 2" xfId="15661"/>
    <cellStyle name="Total 2 2 4 5 3" xfId="13377"/>
    <cellStyle name="Total 2 2 4 6" xfId="6332"/>
    <cellStyle name="Total 2 2 4 6 2" xfId="16962"/>
    <cellStyle name="Total 2 2 4 6 3" xfId="19850"/>
    <cellStyle name="Total 2 2 4 7" xfId="9226"/>
    <cellStyle name="Total 2 2 4 8" xfId="14556"/>
    <cellStyle name="Total 2 2 4 9" xfId="16581"/>
    <cellStyle name="Total 2 2 5" xfId="3092"/>
    <cellStyle name="Total 2 2 5 2" xfId="3479"/>
    <cellStyle name="Total 2 2 5 2 2" xfId="5092"/>
    <cellStyle name="Total 2 2 5 2 2 2" xfId="16028"/>
    <cellStyle name="Total 2 2 5 2 2 3" xfId="12805"/>
    <cellStyle name="Total 2 2 5 2 3" xfId="9574"/>
    <cellStyle name="Total 2 2 5 2 4" xfId="14835"/>
    <cellStyle name="Total 2 2 5 2 5" xfId="18620"/>
    <cellStyle name="Total 2 2 5 3" xfId="3862"/>
    <cellStyle name="Total 2 2 5 3 2" xfId="15111"/>
    <cellStyle name="Total 2 2 5 3 3" xfId="14200"/>
    <cellStyle name="Total 2 2 5 4" xfId="4245"/>
    <cellStyle name="Total 2 2 5 4 2" xfId="15386"/>
    <cellStyle name="Total 2 2 5 4 3" xfId="13760"/>
    <cellStyle name="Total 2 2 5 5" xfId="4627"/>
    <cellStyle name="Total 2 2 5 5 2" xfId="15660"/>
    <cellStyle name="Total 2 2 5 5 3" xfId="13378"/>
    <cellStyle name="Total 2 2 5 6" xfId="5325"/>
    <cellStyle name="Total 2 2 5 6 2" xfId="16196"/>
    <cellStyle name="Total 2 2 5 6 3" xfId="18843"/>
    <cellStyle name="Total 2 2 5 7" xfId="9225"/>
    <cellStyle name="Total 2 2 5 8" xfId="14555"/>
    <cellStyle name="Total 2 2 5 9" xfId="14415"/>
    <cellStyle name="Total 2 2 6" xfId="5419"/>
    <cellStyle name="Total 2 2 6 2" xfId="7128"/>
    <cellStyle name="Total 2 2 6 2 2" xfId="11262"/>
    <cellStyle name="Total 2 2 6 2 3" xfId="17548"/>
    <cellStyle name="Total 2 2 6 2 4" xfId="20646"/>
    <cellStyle name="Total 2 2 6 3" xfId="10436"/>
    <cellStyle name="Total 2 2 6 4" xfId="16258"/>
    <cellStyle name="Total 2 2 6 5" xfId="18937"/>
    <cellStyle name="Total 2 2 7" xfId="22397"/>
    <cellStyle name="Total 2 2 8" xfId="2161"/>
    <cellStyle name="Total 2 3" xfId="2021"/>
    <cellStyle name="Total 2 4" xfId="2022"/>
    <cellStyle name="Total 3" xfId="2023"/>
    <cellStyle name="Total 3 2" xfId="2618"/>
    <cellStyle name="Total 3 2 10" xfId="5259"/>
    <cellStyle name="Total 3 2 10 2" xfId="10399"/>
    <cellStyle name="Total 3 2 10 3" xfId="16141"/>
    <cellStyle name="Total 3 2 10 4" xfId="12835"/>
    <cellStyle name="Total 3 2 11" xfId="5043"/>
    <cellStyle name="Total 3 2 11 2" xfId="10305"/>
    <cellStyle name="Total 3 2 11 3" xfId="15997"/>
    <cellStyle name="Total 3 2 11 4" xfId="14105"/>
    <cellStyle name="Total 3 2 12" xfId="4855"/>
    <cellStyle name="Total 3 2 12 2" xfId="15832"/>
    <cellStyle name="Total 3 2 12 3" xfId="13151"/>
    <cellStyle name="Total 3 2 13" xfId="8781"/>
    <cellStyle name="Total 3 2 14" xfId="14146"/>
    <cellStyle name="Total 3 2 2" xfId="2707"/>
    <cellStyle name="Total 3 2 2 10" xfId="7483"/>
    <cellStyle name="Total 3 2 2 10 2" xfId="11537"/>
    <cellStyle name="Total 3 2 2 10 3" xfId="17841"/>
    <cellStyle name="Total 3 2 2 10 4" xfId="21001"/>
    <cellStyle name="Total 3 2 2 11" xfId="4900"/>
    <cellStyle name="Total 3 2 2 11 2" xfId="15873"/>
    <cellStyle name="Total 3 2 2 11 3" xfId="14109"/>
    <cellStyle name="Total 3 2 2 12" xfId="8862"/>
    <cellStyle name="Total 3 2 2 13" xfId="14276"/>
    <cellStyle name="Total 3 2 2 14" xfId="14417"/>
    <cellStyle name="Total 3 2 2 2" xfId="2638"/>
    <cellStyle name="Total 3 2 2 2 10" xfId="4877"/>
    <cellStyle name="Total 3 2 2 2 10 2" xfId="15852"/>
    <cellStyle name="Total 3 2 2 2 10 3" xfId="13129"/>
    <cellStyle name="Total 3 2 2 2 11" xfId="8795"/>
    <cellStyle name="Total 3 2 2 2 12" xfId="14217"/>
    <cellStyle name="Total 3 2 2 2 2" xfId="3130"/>
    <cellStyle name="Total 3 2 2 2 2 10" xfId="9260"/>
    <cellStyle name="Total 3 2 2 2 2 11" xfId="14585"/>
    <cellStyle name="Total 3 2 2 2 2 12" xfId="15013"/>
    <cellStyle name="Total 3 2 2 2 2 2" xfId="3517"/>
    <cellStyle name="Total 3 2 2 2 2 2 2" xfId="7288"/>
    <cellStyle name="Total 3 2 2 2 2 2 2 2" xfId="11393"/>
    <cellStyle name="Total 3 2 2 2 2 2 2 3" xfId="17686"/>
    <cellStyle name="Total 3 2 2 2 2 2 2 4" xfId="20806"/>
    <cellStyle name="Total 3 2 2 2 2 2 3" xfId="5579"/>
    <cellStyle name="Total 3 2 2 2 2 2 3 2" xfId="16395"/>
    <cellStyle name="Total 3 2 2 2 2 2 3 3" xfId="19097"/>
    <cellStyle name="Total 3 2 2 2 2 2 4" xfId="9609"/>
    <cellStyle name="Total 3 2 2 2 2 2 5" xfId="14865"/>
    <cellStyle name="Total 3 2 2 2 2 2 6" xfId="15648"/>
    <cellStyle name="Total 3 2 2 2 2 3" xfId="3900"/>
    <cellStyle name="Total 3 2 2 2 2 3 2" xfId="7109"/>
    <cellStyle name="Total 3 2 2 2 2 3 2 2" xfId="11243"/>
    <cellStyle name="Total 3 2 2 2 2 3 2 3" xfId="17529"/>
    <cellStyle name="Total 3 2 2 2 2 3 2 4" xfId="20627"/>
    <cellStyle name="Total 3 2 2 2 2 3 3" xfId="5400"/>
    <cellStyle name="Total 3 2 2 2 2 3 3 2" xfId="16239"/>
    <cellStyle name="Total 3 2 2 2 2 3 3 3" xfId="18918"/>
    <cellStyle name="Total 3 2 2 2 2 3 4" xfId="9823"/>
    <cellStyle name="Total 3 2 2 2 2 3 5" xfId="15141"/>
    <cellStyle name="Total 3 2 2 2 2 3 6" xfId="14088"/>
    <cellStyle name="Total 3 2 2 2 2 4" xfId="4283"/>
    <cellStyle name="Total 3 2 2 2 2 4 2" xfId="8198"/>
    <cellStyle name="Total 3 2 2 2 2 4 2 2" xfId="12166"/>
    <cellStyle name="Total 3 2 2 2 2 4 2 3" xfId="18390"/>
    <cellStyle name="Total 3 2 2 2 2 4 2 4" xfId="21716"/>
    <cellStyle name="Total 3 2 2 2 2 4 3" xfId="6490"/>
    <cellStyle name="Total 3 2 2 2 2 4 3 2" xfId="17099"/>
    <cellStyle name="Total 3 2 2 2 2 4 3 3" xfId="20008"/>
    <cellStyle name="Total 3 2 2 2 2 4 4" xfId="10001"/>
    <cellStyle name="Total 3 2 2 2 2 4 5" xfId="15416"/>
    <cellStyle name="Total 3 2 2 2 2 4 6" xfId="13722"/>
    <cellStyle name="Total 3 2 2 2 2 5" xfId="4665"/>
    <cellStyle name="Total 3 2 2 2 2 5 2" xfId="8430"/>
    <cellStyle name="Total 3 2 2 2 2 5 2 2" xfId="12398"/>
    <cellStyle name="Total 3 2 2 2 2 5 2 3" xfId="18561"/>
    <cellStyle name="Total 3 2 2 2 2 5 2 4" xfId="21948"/>
    <cellStyle name="Total 3 2 2 2 2 5 3" xfId="6722"/>
    <cellStyle name="Total 3 2 2 2 2 5 3 2" xfId="17270"/>
    <cellStyle name="Total 3 2 2 2 2 5 3 3" xfId="20240"/>
    <cellStyle name="Total 3 2 2 2 2 5 4" xfId="10178"/>
    <cellStyle name="Total 3 2 2 2 2 5 5" xfId="15690"/>
    <cellStyle name="Total 3 2 2 2 2 5 6" xfId="13340"/>
    <cellStyle name="Total 3 2 2 2 2 6" xfId="6954"/>
    <cellStyle name="Total 3 2 2 2 2 6 2" xfId="8662"/>
    <cellStyle name="Total 3 2 2 2 2 6 2 2" xfId="12630"/>
    <cellStyle name="Total 3 2 2 2 2 6 2 3" xfId="18732"/>
    <cellStyle name="Total 3 2 2 2 2 6 2 4" xfId="22180"/>
    <cellStyle name="Total 3 2 2 2 2 6 3" xfId="11088"/>
    <cellStyle name="Total 3 2 2 2 2 6 4" xfId="17440"/>
    <cellStyle name="Total 3 2 2 2 2 6 5" xfId="20472"/>
    <cellStyle name="Total 3 2 2 2 2 7" xfId="5942"/>
    <cellStyle name="Total 3 2 2 2 2 7 2" xfId="10683"/>
    <cellStyle name="Total 3 2 2 2 2 7 3" xfId="16678"/>
    <cellStyle name="Total 3 2 2 2 2 7 4" xfId="19460"/>
    <cellStyle name="Total 3 2 2 2 2 8" xfId="7650"/>
    <cellStyle name="Total 3 2 2 2 2 8 2" xfId="11671"/>
    <cellStyle name="Total 3 2 2 2 2 8 3" xfId="17970"/>
    <cellStyle name="Total 3 2 2 2 2 8 4" xfId="21168"/>
    <cellStyle name="Total 3 2 2 2 2 9" xfId="5038"/>
    <cellStyle name="Total 3 2 2 2 2 9 2" xfId="15993"/>
    <cellStyle name="Total 3 2 2 2 2 9 3" xfId="12981"/>
    <cellStyle name="Total 3 2 2 2 3" xfId="3074"/>
    <cellStyle name="Total 3 2 2 2 3 2" xfId="3461"/>
    <cellStyle name="Total 3 2 2 2 3 2 2" xfId="7239"/>
    <cellStyle name="Total 3 2 2 2 3 2 2 2" xfId="17642"/>
    <cellStyle name="Total 3 2 2 2 3 2 2 3" xfId="20757"/>
    <cellStyle name="Total 3 2 2 2 3 2 3" xfId="9564"/>
    <cellStyle name="Total 3 2 2 2 3 2 4" xfId="14822"/>
    <cellStyle name="Total 3 2 2 2 3 2 5" xfId="17800"/>
    <cellStyle name="Total 3 2 2 2 3 3" xfId="3844"/>
    <cellStyle name="Total 3 2 2 2 3 3 2" xfId="15098"/>
    <cellStyle name="Total 3 2 2 2 3 3 3" xfId="14181"/>
    <cellStyle name="Total 3 2 2 2 3 4" xfId="4227"/>
    <cellStyle name="Total 3 2 2 2 3 4 2" xfId="15373"/>
    <cellStyle name="Total 3 2 2 2 3 4 3" xfId="13778"/>
    <cellStyle name="Total 3 2 2 2 3 5" xfId="4609"/>
    <cellStyle name="Total 3 2 2 2 3 5 2" xfId="15647"/>
    <cellStyle name="Total 3 2 2 2 3 5 3" xfId="13396"/>
    <cellStyle name="Total 3 2 2 2 3 6" xfId="5530"/>
    <cellStyle name="Total 3 2 2 2 3 6 2" xfId="16351"/>
    <cellStyle name="Total 3 2 2 2 3 6 3" xfId="19048"/>
    <cellStyle name="Total 3 2 2 2 3 7" xfId="9214"/>
    <cellStyle name="Total 3 2 2 2 3 8" xfId="14542"/>
    <cellStyle name="Total 3 2 2 2 3 9" xfId="17976"/>
    <cellStyle name="Total 3 2 2 2 4" xfId="2838"/>
    <cellStyle name="Total 3 2 2 2 4 2" xfId="7880"/>
    <cellStyle name="Total 3 2 2 2 4 2 2" xfId="11871"/>
    <cellStyle name="Total 3 2 2 2 4 2 3" xfId="18136"/>
    <cellStyle name="Total 3 2 2 2 4 2 4" xfId="21398"/>
    <cellStyle name="Total 3 2 2 2 4 3" xfId="6172"/>
    <cellStyle name="Total 3 2 2 2 4 3 2" xfId="16844"/>
    <cellStyle name="Total 3 2 2 2 4 3 3" xfId="19690"/>
    <cellStyle name="Total 3 2 2 2 4 4" xfId="8991"/>
    <cellStyle name="Total 3 2 2 2 4 5" xfId="14378"/>
    <cellStyle name="Total 3 2 2 2 4 6" xfId="15276"/>
    <cellStyle name="Total 3 2 2 2 5" xfId="6206"/>
    <cellStyle name="Total 3 2 2 2 5 2" xfId="7914"/>
    <cellStyle name="Total 3 2 2 2 5 2 2" xfId="11892"/>
    <cellStyle name="Total 3 2 2 2 5 2 3" xfId="18166"/>
    <cellStyle name="Total 3 2 2 2 5 2 4" xfId="21432"/>
    <cellStyle name="Total 3 2 2 2 5 3" xfId="10846"/>
    <cellStyle name="Total 3 2 2 2 5 4" xfId="16874"/>
    <cellStyle name="Total 3 2 2 2 5 5" xfId="19724"/>
    <cellStyle name="Total 3 2 2 2 6" xfId="6189"/>
    <cellStyle name="Total 3 2 2 2 6 2" xfId="7897"/>
    <cellStyle name="Total 3 2 2 2 6 2 2" xfId="11884"/>
    <cellStyle name="Total 3 2 2 2 6 2 3" xfId="18152"/>
    <cellStyle name="Total 3 2 2 2 6 2 4" xfId="21415"/>
    <cellStyle name="Total 3 2 2 2 6 3" xfId="10841"/>
    <cellStyle name="Total 3 2 2 2 6 4" xfId="16860"/>
    <cellStyle name="Total 3 2 2 2 6 5" xfId="19707"/>
    <cellStyle name="Total 3 2 2 2 7" xfId="5514"/>
    <cellStyle name="Total 3 2 2 2 7 2" xfId="7223"/>
    <cellStyle name="Total 3 2 2 2 7 2 2" xfId="11348"/>
    <cellStyle name="Total 3 2 2 2 7 2 3" xfId="17626"/>
    <cellStyle name="Total 3 2 2 2 7 2 4" xfId="20741"/>
    <cellStyle name="Total 3 2 2 2 7 3" xfId="10488"/>
    <cellStyle name="Total 3 2 2 2 7 4" xfId="16335"/>
    <cellStyle name="Total 3 2 2 2 7 5" xfId="19032"/>
    <cellStyle name="Total 3 2 2 2 8" xfId="5745"/>
    <cellStyle name="Total 3 2 2 2 8 2" xfId="10527"/>
    <cellStyle name="Total 3 2 2 2 8 3" xfId="16526"/>
    <cellStyle name="Total 3 2 2 2 8 4" xfId="19263"/>
    <cellStyle name="Total 3 2 2 2 9" xfId="7454"/>
    <cellStyle name="Total 3 2 2 2 9 2" xfId="11514"/>
    <cellStyle name="Total 3 2 2 2 9 3" xfId="17817"/>
    <cellStyle name="Total 3 2 2 2 9 4" xfId="20972"/>
    <cellStyle name="Total 3 2 2 3" xfId="3197"/>
    <cellStyle name="Total 3 2 2 3 10" xfId="9327"/>
    <cellStyle name="Total 3 2 2 3 11" xfId="14641"/>
    <cellStyle name="Total 3 2 2 3 12" xfId="17133"/>
    <cellStyle name="Total 3 2 2 3 2" xfId="3584"/>
    <cellStyle name="Total 3 2 2 3 2 2" xfId="7257"/>
    <cellStyle name="Total 3 2 2 3 2 2 2" xfId="11362"/>
    <cellStyle name="Total 3 2 2 3 2 2 3" xfId="17657"/>
    <cellStyle name="Total 3 2 2 3 2 2 4" xfId="20775"/>
    <cellStyle name="Total 3 2 2 3 2 3" xfId="5548"/>
    <cellStyle name="Total 3 2 2 3 2 3 2" xfId="16366"/>
    <cellStyle name="Total 3 2 2 3 2 3 3" xfId="19066"/>
    <cellStyle name="Total 3 2 2 3 2 4" xfId="9676"/>
    <cellStyle name="Total 3 2 2 3 2 5" xfId="14921"/>
    <cellStyle name="Total 3 2 2 3 2 6" xfId="18746"/>
    <cellStyle name="Total 3 2 2 3 3" xfId="3967"/>
    <cellStyle name="Total 3 2 2 3 3 2" xfId="8075"/>
    <cellStyle name="Total 3 2 2 3 3 2 2" xfId="12045"/>
    <cellStyle name="Total 3 2 2 3 3 2 3" xfId="18281"/>
    <cellStyle name="Total 3 2 2 3 3 2 4" xfId="21593"/>
    <cellStyle name="Total 3 2 2 3 3 3" xfId="6367"/>
    <cellStyle name="Total 3 2 2 3 3 3 2" xfId="16990"/>
    <cellStyle name="Total 3 2 2 3 3 3 3" xfId="19885"/>
    <cellStyle name="Total 3 2 2 3 3 4" xfId="9887"/>
    <cellStyle name="Total 3 2 2 3 3 5" xfId="15197"/>
    <cellStyle name="Total 3 2 2 3 3 6" xfId="14024"/>
    <cellStyle name="Total 3 2 2 3 4" xfId="4350"/>
    <cellStyle name="Total 3 2 2 3 4 2" xfId="8125"/>
    <cellStyle name="Total 3 2 2 3 4 2 2" xfId="12093"/>
    <cellStyle name="Total 3 2 2 3 4 2 3" xfId="18329"/>
    <cellStyle name="Total 3 2 2 3 4 2 4" xfId="21643"/>
    <cellStyle name="Total 3 2 2 3 4 3" xfId="6417"/>
    <cellStyle name="Total 3 2 2 3 4 3 2" xfId="17038"/>
    <cellStyle name="Total 3 2 2 3 4 3 3" xfId="19935"/>
    <cellStyle name="Total 3 2 2 3 4 4" xfId="10065"/>
    <cellStyle name="Total 3 2 2 3 4 5" xfId="15472"/>
    <cellStyle name="Total 3 2 2 3 4 6" xfId="13655"/>
    <cellStyle name="Total 3 2 2 3 5" xfId="4732"/>
    <cellStyle name="Total 3 2 2 3 5 2" xfId="8357"/>
    <cellStyle name="Total 3 2 2 3 5 2 2" xfId="12325"/>
    <cellStyle name="Total 3 2 2 3 5 2 3" xfId="18500"/>
    <cellStyle name="Total 3 2 2 3 5 2 4" xfId="21875"/>
    <cellStyle name="Total 3 2 2 3 5 3" xfId="6649"/>
    <cellStyle name="Total 3 2 2 3 5 3 2" xfId="17209"/>
    <cellStyle name="Total 3 2 2 3 5 3 3" xfId="20167"/>
    <cellStyle name="Total 3 2 2 3 5 4" xfId="10242"/>
    <cellStyle name="Total 3 2 2 3 5 5" xfId="15745"/>
    <cellStyle name="Total 3 2 2 3 5 6" xfId="13273"/>
    <cellStyle name="Total 3 2 2 3 6" xfId="6881"/>
    <cellStyle name="Total 3 2 2 3 6 2" xfId="8589"/>
    <cellStyle name="Total 3 2 2 3 6 2 2" xfId="12557"/>
    <cellStyle name="Total 3 2 2 3 6 2 3" xfId="18671"/>
    <cellStyle name="Total 3 2 2 3 6 2 4" xfId="22107"/>
    <cellStyle name="Total 3 2 2 3 6 3" xfId="11015"/>
    <cellStyle name="Total 3 2 2 3 6 4" xfId="17379"/>
    <cellStyle name="Total 3 2 2 3 6 5" xfId="20399"/>
    <cellStyle name="Total 3 2 2 3 7" xfId="5869"/>
    <cellStyle name="Total 3 2 2 3 7 2" xfId="10610"/>
    <cellStyle name="Total 3 2 2 3 7 3" xfId="16617"/>
    <cellStyle name="Total 3 2 2 3 7 4" xfId="19387"/>
    <cellStyle name="Total 3 2 2 3 8" xfId="7577"/>
    <cellStyle name="Total 3 2 2 3 8 2" xfId="11598"/>
    <cellStyle name="Total 3 2 2 3 8 3" xfId="17909"/>
    <cellStyle name="Total 3 2 2 3 8 4" xfId="21095"/>
    <cellStyle name="Total 3 2 2 3 9" xfId="4959"/>
    <cellStyle name="Total 3 2 2 3 9 2" xfId="15927"/>
    <cellStyle name="Total 3 2 2 3 9 3" xfId="13060"/>
    <cellStyle name="Total 3 2 2 4" xfId="3021"/>
    <cellStyle name="Total 3 2 2 4 2" xfId="3408"/>
    <cellStyle name="Total 3 2 2 4 2 2" xfId="7845"/>
    <cellStyle name="Total 3 2 2 4 2 2 2" xfId="18104"/>
    <cellStyle name="Total 3 2 2 4 2 2 3" xfId="21363"/>
    <cellStyle name="Total 3 2 2 4 2 3" xfId="9526"/>
    <cellStyle name="Total 3 2 2 4 2 4" xfId="14779"/>
    <cellStyle name="Total 3 2 2 4 2 5" xfId="18579"/>
    <cellStyle name="Total 3 2 2 4 3" xfId="3791"/>
    <cellStyle name="Total 3 2 2 4 3 2" xfId="15055"/>
    <cellStyle name="Total 3 2 2 4 3 3" xfId="16216"/>
    <cellStyle name="Total 3 2 2 4 4" xfId="4174"/>
    <cellStyle name="Total 3 2 2 4 4 2" xfId="15330"/>
    <cellStyle name="Total 3 2 2 4 4 3" xfId="13831"/>
    <cellStyle name="Total 3 2 2 4 5" xfId="4556"/>
    <cellStyle name="Total 3 2 2 4 5 2" xfId="15604"/>
    <cellStyle name="Total 3 2 2 4 5 3" xfId="13449"/>
    <cellStyle name="Total 3 2 2 4 6" xfId="6137"/>
    <cellStyle name="Total 3 2 2 4 6 2" xfId="16812"/>
    <cellStyle name="Total 3 2 2 4 6 3" xfId="19655"/>
    <cellStyle name="Total 3 2 2 4 7" xfId="9163"/>
    <cellStyle name="Total 3 2 2 4 8" xfId="14499"/>
    <cellStyle name="Total 3 2 2 4 9" xfId="15952"/>
    <cellStyle name="Total 3 2 2 5" xfId="6331"/>
    <cellStyle name="Total 3 2 2 5 2" xfId="8039"/>
    <cellStyle name="Total 3 2 2 5 2 2" xfId="12011"/>
    <cellStyle name="Total 3 2 2 5 2 3" xfId="18252"/>
    <cellStyle name="Total 3 2 2 5 2 4" xfId="21557"/>
    <cellStyle name="Total 3 2 2 5 3" xfId="10868"/>
    <cellStyle name="Total 3 2 2 5 4" xfId="16961"/>
    <cellStyle name="Total 3 2 2 5 5" xfId="19849"/>
    <cellStyle name="Total 3 2 2 6" xfId="6203"/>
    <cellStyle name="Total 3 2 2 6 2" xfId="7911"/>
    <cellStyle name="Total 3 2 2 6 2 2" xfId="11890"/>
    <cellStyle name="Total 3 2 2 6 2 3" xfId="18165"/>
    <cellStyle name="Total 3 2 2 6 2 4" xfId="21429"/>
    <cellStyle name="Total 3 2 2 6 3" xfId="10845"/>
    <cellStyle name="Total 3 2 2 6 4" xfId="16873"/>
    <cellStyle name="Total 3 2 2 6 5" xfId="19721"/>
    <cellStyle name="Total 3 2 2 7" xfId="6058"/>
    <cellStyle name="Total 3 2 2 7 2" xfId="7766"/>
    <cellStyle name="Total 3 2 2 7 2 2" xfId="11787"/>
    <cellStyle name="Total 3 2 2 7 2 3" xfId="18040"/>
    <cellStyle name="Total 3 2 2 7 2 4" xfId="21284"/>
    <cellStyle name="Total 3 2 2 7 3" xfId="10797"/>
    <cellStyle name="Total 3 2 2 7 4" xfId="16748"/>
    <cellStyle name="Total 3 2 2 7 5" xfId="19576"/>
    <cellStyle name="Total 3 2 2 8" xfId="5428"/>
    <cellStyle name="Total 3 2 2 8 2" xfId="7137"/>
    <cellStyle name="Total 3 2 2 8 2 2" xfId="11271"/>
    <cellStyle name="Total 3 2 2 8 2 3" xfId="17555"/>
    <cellStyle name="Total 3 2 2 8 2 4" xfId="20655"/>
    <cellStyle name="Total 3 2 2 8 3" xfId="10445"/>
    <cellStyle name="Total 3 2 2 8 4" xfId="16265"/>
    <cellStyle name="Total 3 2 2 8 5" xfId="18946"/>
    <cellStyle name="Total 3 2 2 9" xfId="5774"/>
    <cellStyle name="Total 3 2 2 9 2" xfId="10550"/>
    <cellStyle name="Total 3 2 2 9 3" xfId="16549"/>
    <cellStyle name="Total 3 2 2 9 4" xfId="19292"/>
    <cellStyle name="Total 3 2 3" xfId="2675"/>
    <cellStyle name="Total 3 2 3 10" xfId="7521"/>
    <cellStyle name="Total 3 2 3 10 2" xfId="11562"/>
    <cellStyle name="Total 3 2 3 10 3" xfId="17868"/>
    <cellStyle name="Total 3 2 3 10 4" xfId="21039"/>
    <cellStyle name="Total 3 2 3 11" xfId="4925"/>
    <cellStyle name="Total 3 2 3 11 2" xfId="15895"/>
    <cellStyle name="Total 3 2 3 11 3" xfId="13094"/>
    <cellStyle name="Total 3 2 3 12" xfId="8832"/>
    <cellStyle name="Total 3 2 3 13" xfId="14248"/>
    <cellStyle name="Total 3 2 3 14" xfId="17316"/>
    <cellStyle name="Total 3 2 3 2" xfId="2734"/>
    <cellStyle name="Total 3 2 3 2 10" xfId="4947"/>
    <cellStyle name="Total 3 2 3 2 10 2" xfId="15917"/>
    <cellStyle name="Total 3 2 3 2 10 3" xfId="13072"/>
    <cellStyle name="Total 3 2 3 2 11" xfId="8889"/>
    <cellStyle name="Total 3 2 3 2 12" xfId="14293"/>
    <cellStyle name="Total 3 2 3 2 2" xfId="3224"/>
    <cellStyle name="Total 3 2 3 2 2 10" xfId="9354"/>
    <cellStyle name="Total 3 2 3 2 2 11" xfId="14658"/>
    <cellStyle name="Total 3 2 3 2 2 12" xfId="14464"/>
    <cellStyle name="Total 3 2 3 2 2 2" xfId="3611"/>
    <cellStyle name="Total 3 2 3 2 2 2 2" xfId="7972"/>
    <cellStyle name="Total 3 2 3 2 2 2 2 2" xfId="11948"/>
    <cellStyle name="Total 3 2 3 2 2 2 2 3" xfId="18198"/>
    <cellStyle name="Total 3 2 3 2 2 2 2 4" xfId="21490"/>
    <cellStyle name="Total 3 2 3 2 2 2 3" xfId="6264"/>
    <cellStyle name="Total 3 2 3 2 2 2 3 2" xfId="16906"/>
    <cellStyle name="Total 3 2 3 2 2 2 3 3" xfId="19782"/>
    <cellStyle name="Total 3 2 3 2 2 2 4" xfId="9703"/>
    <cellStyle name="Total 3 2 3 2 2 2 5" xfId="14938"/>
    <cellStyle name="Total 3 2 3 2 2 2 6" xfId="17483"/>
    <cellStyle name="Total 3 2 3 2 2 3" xfId="3994"/>
    <cellStyle name="Total 3 2 3 2 2 3 2" xfId="7811"/>
    <cellStyle name="Total 3 2 3 2 2 3 2 2" xfId="11823"/>
    <cellStyle name="Total 3 2 3 2 2 3 2 3" xfId="18076"/>
    <cellStyle name="Total 3 2 3 2 2 3 2 4" xfId="21329"/>
    <cellStyle name="Total 3 2 3 2 2 3 3" xfId="6103"/>
    <cellStyle name="Total 3 2 3 2 2 3 3 2" xfId="16784"/>
    <cellStyle name="Total 3 2 3 2 2 3 3 3" xfId="19621"/>
    <cellStyle name="Total 3 2 3 2 2 3 4" xfId="9913"/>
    <cellStyle name="Total 3 2 3 2 2 3 5" xfId="15214"/>
    <cellStyle name="Total 3 2 3 2 2 3 6" xfId="13997"/>
    <cellStyle name="Total 3 2 3 2 2 4" xfId="4377"/>
    <cellStyle name="Total 3 2 3 2 2 4 2" xfId="8279"/>
    <cellStyle name="Total 3 2 3 2 2 4 2 2" xfId="12247"/>
    <cellStyle name="Total 3 2 3 2 2 4 2 3" xfId="18431"/>
    <cellStyle name="Total 3 2 3 2 2 4 2 4" xfId="21797"/>
    <cellStyle name="Total 3 2 3 2 2 4 3" xfId="6571"/>
    <cellStyle name="Total 3 2 3 2 2 4 3 2" xfId="17140"/>
    <cellStyle name="Total 3 2 3 2 2 4 3 3" xfId="20089"/>
    <cellStyle name="Total 3 2 3 2 2 4 4" xfId="10091"/>
    <cellStyle name="Total 3 2 3 2 2 4 5" xfId="15489"/>
    <cellStyle name="Total 3 2 3 2 2 4 6" xfId="13628"/>
    <cellStyle name="Total 3 2 3 2 2 5" xfId="4759"/>
    <cellStyle name="Total 3 2 3 2 2 5 2" xfId="8511"/>
    <cellStyle name="Total 3 2 3 2 2 5 2 2" xfId="12479"/>
    <cellStyle name="Total 3 2 3 2 2 5 2 3" xfId="18602"/>
    <cellStyle name="Total 3 2 3 2 2 5 2 4" xfId="22029"/>
    <cellStyle name="Total 3 2 3 2 2 5 3" xfId="6803"/>
    <cellStyle name="Total 3 2 3 2 2 5 3 2" xfId="17310"/>
    <cellStyle name="Total 3 2 3 2 2 5 3 3" xfId="20321"/>
    <cellStyle name="Total 3 2 3 2 2 5 4" xfId="10268"/>
    <cellStyle name="Total 3 2 3 2 2 5 5" xfId="15762"/>
    <cellStyle name="Total 3 2 3 2 2 5 6" xfId="13246"/>
    <cellStyle name="Total 3 2 3 2 2 6" xfId="7035"/>
    <cellStyle name="Total 3 2 3 2 2 6 2" xfId="8743"/>
    <cellStyle name="Total 3 2 3 2 2 6 2 2" xfId="12711"/>
    <cellStyle name="Total 3 2 3 2 2 6 2 3" xfId="18774"/>
    <cellStyle name="Total 3 2 3 2 2 6 2 4" xfId="22261"/>
    <cellStyle name="Total 3 2 3 2 2 6 3" xfId="11169"/>
    <cellStyle name="Total 3 2 3 2 2 6 4" xfId="17481"/>
    <cellStyle name="Total 3 2 3 2 2 6 5" xfId="20553"/>
    <cellStyle name="Total 3 2 3 2 2 7" xfId="6023"/>
    <cellStyle name="Total 3 2 3 2 2 7 2" xfId="10764"/>
    <cellStyle name="Total 3 2 3 2 2 7 3" xfId="16720"/>
    <cellStyle name="Total 3 2 3 2 2 7 4" xfId="19541"/>
    <cellStyle name="Total 3 2 3 2 2 8" xfId="7731"/>
    <cellStyle name="Total 3 2 3 2 2 8 2" xfId="11752"/>
    <cellStyle name="Total 3 2 3 2 2 8 3" xfId="18012"/>
    <cellStyle name="Total 3 2 3 2 2 8 4" xfId="21249"/>
    <cellStyle name="Total 3 2 3 2 2 9" xfId="5217"/>
    <cellStyle name="Total 3 2 3 2 2 9 2" xfId="16108"/>
    <cellStyle name="Total 3 2 3 2 2 9 3" xfId="12758"/>
    <cellStyle name="Total 3 2 3 2 3" xfId="3281"/>
    <cellStyle name="Total 3 2 3 2 3 2" xfId="3668"/>
    <cellStyle name="Total 3 2 3 2 3 2 2" xfId="7397"/>
    <cellStyle name="Total 3 2 3 2 3 2 2 2" xfId="17775"/>
    <cellStyle name="Total 3 2 3 2 3 2 2 3" xfId="20915"/>
    <cellStyle name="Total 3 2 3 2 3 2 3" xfId="9750"/>
    <cellStyle name="Total 3 2 3 2 3 2 4" xfId="14980"/>
    <cellStyle name="Total 3 2 3 2 3 2 5" xfId="18190"/>
    <cellStyle name="Total 3 2 3 2 3 3" xfId="4051"/>
    <cellStyle name="Total 3 2 3 2 3 3 2" xfId="15255"/>
    <cellStyle name="Total 3 2 3 2 3 3 3" xfId="13940"/>
    <cellStyle name="Total 3 2 3 2 3 4" xfId="4434"/>
    <cellStyle name="Total 3 2 3 2 3 4 2" xfId="15531"/>
    <cellStyle name="Total 3 2 3 2 3 4 3" xfId="13571"/>
    <cellStyle name="Total 3 2 3 2 3 5" xfId="4816"/>
    <cellStyle name="Total 3 2 3 2 3 5 2" xfId="15803"/>
    <cellStyle name="Total 3 2 3 2 3 5 3" xfId="13190"/>
    <cellStyle name="Total 3 2 3 2 3 6" xfId="5688"/>
    <cellStyle name="Total 3 2 3 2 3 6 2" xfId="16484"/>
    <cellStyle name="Total 3 2 3 2 3 6 3" xfId="19206"/>
    <cellStyle name="Total 3 2 3 2 3 7" xfId="9411"/>
    <cellStyle name="Total 3 2 3 2 3 8" xfId="14700"/>
    <cellStyle name="Total 3 2 3 2 3 9" xfId="15417"/>
    <cellStyle name="Total 3 2 3 2 4" xfId="2899"/>
    <cellStyle name="Total 3 2 3 2 4 2" xfId="7438"/>
    <cellStyle name="Total 3 2 3 2 4 2 2" xfId="11499"/>
    <cellStyle name="Total 3 2 3 2 4 2 3" xfId="17803"/>
    <cellStyle name="Total 3 2 3 2 4 2 4" xfId="20956"/>
    <cellStyle name="Total 3 2 3 2 4 3" xfId="5729"/>
    <cellStyle name="Total 3 2 3 2 4 3 2" xfId="16512"/>
    <cellStyle name="Total 3 2 3 2 4 3 3" xfId="19247"/>
    <cellStyle name="Total 3 2 3 2 4 4" xfId="9051"/>
    <cellStyle name="Total 3 2 3 2 4 5" xfId="14426"/>
    <cellStyle name="Total 3 2 3 2 4 6" xfId="15030"/>
    <cellStyle name="Total 3 2 3 2 5" xfId="6405"/>
    <cellStyle name="Total 3 2 3 2 5 2" xfId="8113"/>
    <cellStyle name="Total 3 2 3 2 5 2 2" xfId="12081"/>
    <cellStyle name="Total 3 2 3 2 5 2 3" xfId="18319"/>
    <cellStyle name="Total 3 2 3 2 5 2 4" xfId="21631"/>
    <cellStyle name="Total 3 2 3 2 5 3" xfId="10923"/>
    <cellStyle name="Total 3 2 3 2 5 4" xfId="17028"/>
    <cellStyle name="Total 3 2 3 2 5 5" xfId="19923"/>
    <cellStyle name="Total 3 2 3 2 6" xfId="6637"/>
    <cellStyle name="Total 3 2 3 2 6 2" xfId="8345"/>
    <cellStyle name="Total 3 2 3 2 6 2 2" xfId="12313"/>
    <cellStyle name="Total 3 2 3 2 6 2 3" xfId="18490"/>
    <cellStyle name="Total 3 2 3 2 6 2 4" xfId="21863"/>
    <cellStyle name="Total 3 2 3 2 6 3" xfId="10963"/>
    <cellStyle name="Total 3 2 3 2 6 4" xfId="17199"/>
    <cellStyle name="Total 3 2 3 2 6 5" xfId="20155"/>
    <cellStyle name="Total 3 2 3 2 7" xfId="6869"/>
    <cellStyle name="Total 3 2 3 2 7 2" xfId="8577"/>
    <cellStyle name="Total 3 2 3 2 7 2 2" xfId="12545"/>
    <cellStyle name="Total 3 2 3 2 7 2 3" xfId="18661"/>
    <cellStyle name="Total 3 2 3 2 7 2 4" xfId="22095"/>
    <cellStyle name="Total 3 2 3 2 7 3" xfId="11003"/>
    <cellStyle name="Total 3 2 3 2 7 4" xfId="17369"/>
    <cellStyle name="Total 3 2 3 2 7 5" xfId="20387"/>
    <cellStyle name="Total 3 2 3 2 8" xfId="5852"/>
    <cellStyle name="Total 3 2 3 2 8 2" xfId="10598"/>
    <cellStyle name="Total 3 2 3 2 8 3" xfId="16605"/>
    <cellStyle name="Total 3 2 3 2 8 4" xfId="19370"/>
    <cellStyle name="Total 3 2 3 2 9" xfId="7560"/>
    <cellStyle name="Total 3 2 3 2 9 2" xfId="11586"/>
    <cellStyle name="Total 3 2 3 2 9 3" xfId="17897"/>
    <cellStyle name="Total 3 2 3 2 9 4" xfId="21078"/>
    <cellStyle name="Total 3 2 3 3" xfId="3167"/>
    <cellStyle name="Total 3 2 3 3 10" xfId="9297"/>
    <cellStyle name="Total 3 2 3 3 11" xfId="14616"/>
    <cellStyle name="Total 3 2 3 3 12" xfId="18583"/>
    <cellStyle name="Total 3 2 3 3 2" xfId="3554"/>
    <cellStyle name="Total 3 2 3 3 2 2" xfId="7275"/>
    <cellStyle name="Total 3 2 3 3 2 2 2" xfId="11380"/>
    <cellStyle name="Total 3 2 3 3 2 2 3" xfId="17674"/>
    <cellStyle name="Total 3 2 3 3 2 2 4" xfId="20793"/>
    <cellStyle name="Total 3 2 3 3 2 3" xfId="5566"/>
    <cellStyle name="Total 3 2 3 3 2 3 2" xfId="16383"/>
    <cellStyle name="Total 3 2 3 3 2 3 3" xfId="19084"/>
    <cellStyle name="Total 3 2 3 3 2 4" xfId="9646"/>
    <cellStyle name="Total 3 2 3 3 2 5" xfId="14896"/>
    <cellStyle name="Total 3 2 3 3 2 6" xfId="14365"/>
    <cellStyle name="Total 3 2 3 3 3" xfId="3937"/>
    <cellStyle name="Total 3 2 3 3 3 2" xfId="7116"/>
    <cellStyle name="Total 3 2 3 3 3 2 2" xfId="11250"/>
    <cellStyle name="Total 3 2 3 3 3 2 3" xfId="17536"/>
    <cellStyle name="Total 3 2 3 3 3 2 4" xfId="20634"/>
    <cellStyle name="Total 3 2 3 3 3 3" xfId="5407"/>
    <cellStyle name="Total 3 2 3 3 3 3 2" xfId="16246"/>
    <cellStyle name="Total 3 2 3 3 3 3 3" xfId="18925"/>
    <cellStyle name="Total 3 2 3 3 3 4" xfId="9860"/>
    <cellStyle name="Total 3 2 3 3 3 5" xfId="15172"/>
    <cellStyle name="Total 3 2 3 3 3 6" xfId="14054"/>
    <cellStyle name="Total 3 2 3 3 4" xfId="4320"/>
    <cellStyle name="Total 3 2 3 3 4 2" xfId="8173"/>
    <cellStyle name="Total 3 2 3 3 4 2 2" xfId="12141"/>
    <cellStyle name="Total 3 2 3 3 4 2 3" xfId="18370"/>
    <cellStyle name="Total 3 2 3 3 4 2 4" xfId="21691"/>
    <cellStyle name="Total 3 2 3 3 4 3" xfId="6465"/>
    <cellStyle name="Total 3 2 3 3 4 3 2" xfId="17079"/>
    <cellStyle name="Total 3 2 3 3 4 3 3" xfId="19983"/>
    <cellStyle name="Total 3 2 3 3 4 4" xfId="10038"/>
    <cellStyle name="Total 3 2 3 3 4 5" xfId="15447"/>
    <cellStyle name="Total 3 2 3 3 4 6" xfId="13685"/>
    <cellStyle name="Total 3 2 3 3 5" xfId="4702"/>
    <cellStyle name="Total 3 2 3 3 5 2" xfId="8405"/>
    <cellStyle name="Total 3 2 3 3 5 2 2" xfId="12373"/>
    <cellStyle name="Total 3 2 3 3 5 2 3" xfId="18541"/>
    <cellStyle name="Total 3 2 3 3 5 2 4" xfId="21923"/>
    <cellStyle name="Total 3 2 3 3 5 3" xfId="6697"/>
    <cellStyle name="Total 3 2 3 3 5 3 2" xfId="17250"/>
    <cellStyle name="Total 3 2 3 3 5 3 3" xfId="20215"/>
    <cellStyle name="Total 3 2 3 3 5 4" xfId="10215"/>
    <cellStyle name="Total 3 2 3 3 5 5" xfId="15721"/>
    <cellStyle name="Total 3 2 3 3 5 6" xfId="13303"/>
    <cellStyle name="Total 3 2 3 3 6" xfId="6929"/>
    <cellStyle name="Total 3 2 3 3 6 2" xfId="8637"/>
    <cellStyle name="Total 3 2 3 3 6 2 2" xfId="12605"/>
    <cellStyle name="Total 3 2 3 3 6 2 3" xfId="18712"/>
    <cellStyle name="Total 3 2 3 3 6 2 4" xfId="22155"/>
    <cellStyle name="Total 3 2 3 3 6 3" xfId="11063"/>
    <cellStyle name="Total 3 2 3 3 6 4" xfId="17420"/>
    <cellStyle name="Total 3 2 3 3 6 5" xfId="20447"/>
    <cellStyle name="Total 3 2 3 3 7" xfId="5917"/>
    <cellStyle name="Total 3 2 3 3 7 2" xfId="10658"/>
    <cellStyle name="Total 3 2 3 3 7 3" xfId="16658"/>
    <cellStyle name="Total 3 2 3 3 7 4" xfId="19435"/>
    <cellStyle name="Total 3 2 3 3 8" xfId="7625"/>
    <cellStyle name="Total 3 2 3 3 8 2" xfId="11646"/>
    <cellStyle name="Total 3 2 3 3 8 3" xfId="17950"/>
    <cellStyle name="Total 3 2 3 3 8 4" xfId="21143"/>
    <cellStyle name="Total 3 2 3 3 9" xfId="5013"/>
    <cellStyle name="Total 3 2 3 3 9 2" xfId="15973"/>
    <cellStyle name="Total 3 2 3 3 9 3" xfId="13006"/>
    <cellStyle name="Total 3 2 3 4" xfId="3055"/>
    <cellStyle name="Total 3 2 3 4 2" xfId="3442"/>
    <cellStyle name="Total 3 2 3 4 2 2" xfId="7826"/>
    <cellStyle name="Total 3 2 3 4 2 2 2" xfId="18090"/>
    <cellStyle name="Total 3 2 3 4 2 2 3" xfId="21344"/>
    <cellStyle name="Total 3 2 3 4 2 3" xfId="9551"/>
    <cellStyle name="Total 3 2 3 4 2 4" xfId="14807"/>
    <cellStyle name="Total 3 2 3 4 2 5" xfId="16369"/>
    <cellStyle name="Total 3 2 3 4 3" xfId="3825"/>
    <cellStyle name="Total 3 2 3 4 3 2" xfId="15083"/>
    <cellStyle name="Total 3 2 3 4 3 3" xfId="12825"/>
    <cellStyle name="Total 3 2 3 4 4" xfId="4208"/>
    <cellStyle name="Total 3 2 3 4 4 2" xfId="15358"/>
    <cellStyle name="Total 3 2 3 4 4 3" xfId="13797"/>
    <cellStyle name="Total 3 2 3 4 5" xfId="4590"/>
    <cellStyle name="Total 3 2 3 4 5 2" xfId="15632"/>
    <cellStyle name="Total 3 2 3 4 5 3" xfId="13415"/>
    <cellStyle name="Total 3 2 3 4 6" xfId="6118"/>
    <cellStyle name="Total 3 2 3 4 6 2" xfId="16798"/>
    <cellStyle name="Total 3 2 3 4 6 3" xfId="19636"/>
    <cellStyle name="Total 3 2 3 4 7" xfId="9195"/>
    <cellStyle name="Total 3 2 3 4 8" xfId="14527"/>
    <cellStyle name="Total 3 2 3 4 9" xfId="15113"/>
    <cellStyle name="Total 3 2 3 5" xfId="2875"/>
    <cellStyle name="Total 3 2 3 5 2" xfId="8070"/>
    <cellStyle name="Total 3 2 3 5 2 2" xfId="12040"/>
    <cellStyle name="Total 3 2 3 5 2 3" xfId="18276"/>
    <cellStyle name="Total 3 2 3 5 2 4" xfId="21588"/>
    <cellStyle name="Total 3 2 3 5 3" xfId="6362"/>
    <cellStyle name="Total 3 2 3 5 3 2" xfId="16985"/>
    <cellStyle name="Total 3 2 3 5 3 3" xfId="19880"/>
    <cellStyle name="Total 3 2 3 5 4" xfId="9028"/>
    <cellStyle name="Total 3 2 3 5 5" xfId="14409"/>
    <cellStyle name="Total 3 2 3 5 6" xfId="14750"/>
    <cellStyle name="Total 3 2 3 6" xfId="6383"/>
    <cellStyle name="Total 3 2 3 6 2" xfId="8091"/>
    <cellStyle name="Total 3 2 3 6 2 2" xfId="12059"/>
    <cellStyle name="Total 3 2 3 6 2 3" xfId="18297"/>
    <cellStyle name="Total 3 2 3 6 2 4" xfId="21609"/>
    <cellStyle name="Total 3 2 3 6 3" xfId="10901"/>
    <cellStyle name="Total 3 2 3 6 4" xfId="17006"/>
    <cellStyle name="Total 3 2 3 6 5" xfId="19901"/>
    <cellStyle name="Total 3 2 3 7" xfId="6615"/>
    <cellStyle name="Total 3 2 3 7 2" xfId="8323"/>
    <cellStyle name="Total 3 2 3 7 2 2" xfId="12291"/>
    <cellStyle name="Total 3 2 3 7 2 3" xfId="18468"/>
    <cellStyle name="Total 3 2 3 7 2 4" xfId="21841"/>
    <cellStyle name="Total 3 2 3 7 3" xfId="10941"/>
    <cellStyle name="Total 3 2 3 7 4" xfId="17177"/>
    <cellStyle name="Total 3 2 3 7 5" xfId="20133"/>
    <cellStyle name="Total 3 2 3 8" xfId="6847"/>
    <cellStyle name="Total 3 2 3 8 2" xfId="8555"/>
    <cellStyle name="Total 3 2 3 8 2 2" xfId="12523"/>
    <cellStyle name="Total 3 2 3 8 2 3" xfId="18639"/>
    <cellStyle name="Total 3 2 3 8 2 4" xfId="22073"/>
    <cellStyle name="Total 3 2 3 8 3" xfId="10981"/>
    <cellStyle name="Total 3 2 3 8 4" xfId="17347"/>
    <cellStyle name="Total 3 2 3 8 5" xfId="20365"/>
    <cellStyle name="Total 3 2 3 9" xfId="5813"/>
    <cellStyle name="Total 3 2 3 9 2" xfId="10576"/>
    <cellStyle name="Total 3 2 3 9 3" xfId="16576"/>
    <cellStyle name="Total 3 2 3 9 4" xfId="19331"/>
    <cellStyle name="Total 3 2 4" xfId="2825"/>
    <cellStyle name="Total 3 2 4 10" xfId="8978"/>
    <cellStyle name="Total 3 2 4 11" xfId="14367"/>
    <cellStyle name="Total 3 2 4 12" xfId="16235"/>
    <cellStyle name="Total 3 2 4 2" xfId="2777"/>
    <cellStyle name="Total 3 2 4 2 2" xfId="7377"/>
    <cellStyle name="Total 3 2 4 2 2 2" xfId="11463"/>
    <cellStyle name="Total 3 2 4 2 2 3" xfId="17758"/>
    <cellStyle name="Total 3 2 4 2 2 4" xfId="20895"/>
    <cellStyle name="Total 3 2 4 2 3" xfId="5668"/>
    <cellStyle name="Total 3 2 4 2 3 2" xfId="16467"/>
    <cellStyle name="Total 3 2 4 2 3 3" xfId="19186"/>
    <cellStyle name="Total 3 2 4 2 4" xfId="8932"/>
    <cellStyle name="Total 3 2 4 2 5" xfId="14326"/>
    <cellStyle name="Total 3 2 4 2 6" xfId="15565"/>
    <cellStyle name="Total 3 2 4 3" xfId="2797"/>
    <cellStyle name="Total 3 2 4 3 2" xfId="7106"/>
    <cellStyle name="Total 3 2 4 3 2 2" xfId="11240"/>
    <cellStyle name="Total 3 2 4 3 2 3" xfId="17528"/>
    <cellStyle name="Total 3 2 4 3 2 4" xfId="20624"/>
    <cellStyle name="Total 3 2 4 3 3" xfId="5397"/>
    <cellStyle name="Total 3 2 4 3 3 2" xfId="16238"/>
    <cellStyle name="Total 3 2 4 3 3 3" xfId="18915"/>
    <cellStyle name="Total 3 2 4 3 4" xfId="8952"/>
    <cellStyle name="Total 3 2 4 3 5" xfId="14343"/>
    <cellStyle name="Total 3 2 4 3 6" xfId="17966"/>
    <cellStyle name="Total 3 2 4 4" xfId="2814"/>
    <cellStyle name="Total 3 2 4 4 2" xfId="8205"/>
    <cellStyle name="Total 3 2 4 4 2 2" xfId="12173"/>
    <cellStyle name="Total 3 2 4 4 2 3" xfId="18395"/>
    <cellStyle name="Total 3 2 4 4 2 4" xfId="21723"/>
    <cellStyle name="Total 3 2 4 4 3" xfId="6497"/>
    <cellStyle name="Total 3 2 4 4 3 2" xfId="17104"/>
    <cellStyle name="Total 3 2 4 4 3 3" xfId="20015"/>
    <cellStyle name="Total 3 2 4 4 4" xfId="8969"/>
    <cellStyle name="Total 3 2 4 4 5" xfId="14357"/>
    <cellStyle name="Total 3 2 4 4 6" xfId="16074"/>
    <cellStyle name="Total 3 2 4 5" xfId="2787"/>
    <cellStyle name="Total 3 2 4 5 2" xfId="8437"/>
    <cellStyle name="Total 3 2 4 5 2 2" xfId="12405"/>
    <cellStyle name="Total 3 2 4 5 2 3" xfId="18566"/>
    <cellStyle name="Total 3 2 4 5 2 4" xfId="21955"/>
    <cellStyle name="Total 3 2 4 5 3" xfId="6729"/>
    <cellStyle name="Total 3 2 4 5 3 2" xfId="17275"/>
    <cellStyle name="Total 3 2 4 5 3 3" xfId="20247"/>
    <cellStyle name="Total 3 2 4 5 4" xfId="8942"/>
    <cellStyle name="Total 3 2 4 5 5" xfId="14334"/>
    <cellStyle name="Total 3 2 4 5 6" xfId="14460"/>
    <cellStyle name="Total 3 2 4 6" xfId="6961"/>
    <cellStyle name="Total 3 2 4 6 2" xfId="8669"/>
    <cellStyle name="Total 3 2 4 6 2 2" xfId="12637"/>
    <cellStyle name="Total 3 2 4 6 2 3" xfId="18737"/>
    <cellStyle name="Total 3 2 4 6 2 4" xfId="22187"/>
    <cellStyle name="Total 3 2 4 6 3" xfId="11095"/>
    <cellStyle name="Total 3 2 4 6 4" xfId="17445"/>
    <cellStyle name="Total 3 2 4 6 5" xfId="20479"/>
    <cellStyle name="Total 3 2 4 7" xfId="5949"/>
    <cellStyle name="Total 3 2 4 7 2" xfId="10690"/>
    <cellStyle name="Total 3 2 4 7 3" xfId="16683"/>
    <cellStyle name="Total 3 2 4 7 4" xfId="19467"/>
    <cellStyle name="Total 3 2 4 8" xfId="7657"/>
    <cellStyle name="Total 3 2 4 8 2" xfId="11678"/>
    <cellStyle name="Total 3 2 4 8 3" xfId="17975"/>
    <cellStyle name="Total 3 2 4 8 4" xfId="21175"/>
    <cellStyle name="Total 3 2 4 9" xfId="5050"/>
    <cellStyle name="Total 3 2 4 9 2" xfId="16002"/>
    <cellStyle name="Total 3 2 4 9 3" xfId="12971"/>
    <cellStyle name="Total 3 2 5" xfId="3110"/>
    <cellStyle name="Total 3 2 5 2" xfId="3497"/>
    <cellStyle name="Total 3 2 5 2 2" xfId="7415"/>
    <cellStyle name="Total 3 2 5 2 2 2" xfId="17786"/>
    <cellStyle name="Total 3 2 5 2 2 3" xfId="20933"/>
    <cellStyle name="Total 3 2 5 2 3" xfId="9590"/>
    <cellStyle name="Total 3 2 5 2 4" xfId="14850"/>
    <cellStyle name="Total 3 2 5 2 5" xfId="18587"/>
    <cellStyle name="Total 3 2 5 3" xfId="3880"/>
    <cellStyle name="Total 3 2 5 3 2" xfId="15126"/>
    <cellStyle name="Total 3 2 5 3 3" xfId="14140"/>
    <cellStyle name="Total 3 2 5 4" xfId="4263"/>
    <cellStyle name="Total 3 2 5 4 2" xfId="15401"/>
    <cellStyle name="Total 3 2 5 4 3" xfId="13742"/>
    <cellStyle name="Total 3 2 5 5" xfId="4645"/>
    <cellStyle name="Total 3 2 5 5 2" xfId="15675"/>
    <cellStyle name="Total 3 2 5 5 3" xfId="13360"/>
    <cellStyle name="Total 3 2 5 6" xfId="5706"/>
    <cellStyle name="Total 3 2 5 6 2" xfId="16495"/>
    <cellStyle name="Total 3 2 5 6 3" xfId="19224"/>
    <cellStyle name="Total 3 2 5 7" xfId="9241"/>
    <cellStyle name="Total 3 2 5 8" xfId="14570"/>
    <cellStyle name="Total 3 2 5 9" xfId="16783"/>
    <cellStyle name="Total 3 2 6" xfId="3003"/>
    <cellStyle name="Total 3 2 6 2" xfId="3390"/>
    <cellStyle name="Total 3 2 6 2 2" xfId="7900"/>
    <cellStyle name="Total 3 2 6 2 2 2" xfId="18154"/>
    <cellStyle name="Total 3 2 6 2 2 3" xfId="21418"/>
    <cellStyle name="Total 3 2 6 2 3" xfId="9514"/>
    <cellStyle name="Total 3 2 6 2 4" xfId="14767"/>
    <cellStyle name="Total 3 2 6 2 5" xfId="18524"/>
    <cellStyle name="Total 3 2 6 3" xfId="3773"/>
    <cellStyle name="Total 3 2 6 3 2" xfId="15043"/>
    <cellStyle name="Total 3 2 6 3 3" xfId="14447"/>
    <cellStyle name="Total 3 2 6 4" xfId="4156"/>
    <cellStyle name="Total 3 2 6 4 2" xfId="15318"/>
    <cellStyle name="Total 3 2 6 4 3" xfId="14250"/>
    <cellStyle name="Total 3 2 6 5" xfId="4538"/>
    <cellStyle name="Total 3 2 6 5 2" xfId="15592"/>
    <cellStyle name="Total 3 2 6 5 3" xfId="13467"/>
    <cellStyle name="Total 3 2 6 6" xfId="6192"/>
    <cellStyle name="Total 3 2 6 6 2" xfId="16862"/>
    <cellStyle name="Total 3 2 6 6 3" xfId="19710"/>
    <cellStyle name="Total 3 2 6 7" xfId="9150"/>
    <cellStyle name="Total 3 2 6 8" xfId="14487"/>
    <cellStyle name="Total 3 2 6 9" xfId="16592"/>
    <cellStyle name="Total 3 2 7" xfId="5434"/>
    <cellStyle name="Total 3 2 7 2" xfId="7143"/>
    <cellStyle name="Total 3 2 7 2 2" xfId="11276"/>
    <cellStyle name="Total 3 2 7 2 3" xfId="17558"/>
    <cellStyle name="Total 3 2 7 2 4" xfId="20661"/>
    <cellStyle name="Total 3 2 7 3" xfId="10450"/>
    <cellStyle name="Total 3 2 7 4" xfId="16268"/>
    <cellStyle name="Total 3 2 7 5" xfId="18952"/>
    <cellStyle name="Total 3 2 8" xfId="5713"/>
    <cellStyle name="Total 3 2 8 2" xfId="7422"/>
    <cellStyle name="Total 3 2 8 2 2" xfId="11485"/>
    <cellStyle name="Total 3 2 8 2 3" xfId="17792"/>
    <cellStyle name="Total 3 2 8 2 4" xfId="20940"/>
    <cellStyle name="Total 3 2 8 3" xfId="10510"/>
    <cellStyle name="Total 3 2 8 4" xfId="16501"/>
    <cellStyle name="Total 3 2 8 5" xfId="19231"/>
    <cellStyle name="Total 3 2 9" xfId="5494"/>
    <cellStyle name="Total 3 2 9 2" xfId="7203"/>
    <cellStyle name="Total 3 2 9 2 2" xfId="11329"/>
    <cellStyle name="Total 3 2 9 2 3" xfId="17609"/>
    <cellStyle name="Total 3 2 9 2 4" xfId="20721"/>
    <cellStyle name="Total 3 2 9 3" xfId="10477"/>
    <cellStyle name="Total 3 2 9 4" xfId="16318"/>
    <cellStyle name="Total 3 2 9 5" xfId="19012"/>
    <cellStyle name="Total 3 3" xfId="2693"/>
    <cellStyle name="Total 3 3 10" xfId="5740"/>
    <cellStyle name="Total 3 3 10 2" xfId="10522"/>
    <cellStyle name="Total 3 3 10 3" xfId="16521"/>
    <cellStyle name="Total 3 3 10 4" xfId="19258"/>
    <cellStyle name="Total 3 3 11" xfId="7449"/>
    <cellStyle name="Total 3 3 11 2" xfId="11509"/>
    <cellStyle name="Total 3 3 11 3" xfId="17812"/>
    <cellStyle name="Total 3 3 11 4" xfId="20967"/>
    <cellStyle name="Total 3 3 12" xfId="4872"/>
    <cellStyle name="Total 3 3 12 2" xfId="15847"/>
    <cellStyle name="Total 3 3 12 3" xfId="13134"/>
    <cellStyle name="Total 3 3 13" xfId="8848"/>
    <cellStyle name="Total 3 3 14" xfId="14264"/>
    <cellStyle name="Total 3 3 15" xfId="15572"/>
    <cellStyle name="Total 3 3 2" xfId="2750"/>
    <cellStyle name="Total 3 3 2 10" xfId="4936"/>
    <cellStyle name="Total 3 3 2 10 2" xfId="15906"/>
    <cellStyle name="Total 3 3 2 10 3" xfId="13083"/>
    <cellStyle name="Total 3 3 2 11" xfId="8905"/>
    <cellStyle name="Total 3 3 2 12" xfId="14307"/>
    <cellStyle name="Total 3 3 2 2" xfId="3240"/>
    <cellStyle name="Total 3 3 2 2 10" xfId="9370"/>
    <cellStyle name="Total 3 3 2 2 11" xfId="14672"/>
    <cellStyle name="Total 3 3 2 2 12" xfId="15471"/>
    <cellStyle name="Total 3 3 2 2 2" xfId="3627"/>
    <cellStyle name="Total 3 3 2 2 2 2" xfId="7988"/>
    <cellStyle name="Total 3 3 2 2 2 2 2" xfId="11964"/>
    <cellStyle name="Total 3 3 2 2 2 2 3" xfId="18211"/>
    <cellStyle name="Total 3 3 2 2 2 2 4" xfId="21506"/>
    <cellStyle name="Total 3 3 2 2 2 3" xfId="6280"/>
    <cellStyle name="Total 3 3 2 2 2 3 2" xfId="16920"/>
    <cellStyle name="Total 3 3 2 2 2 3 3" xfId="19798"/>
    <cellStyle name="Total 3 3 2 2 2 4" xfId="9719"/>
    <cellStyle name="Total 3 3 2 2 2 5" xfId="14952"/>
    <cellStyle name="Total 3 3 2 2 2 6" xfId="16699"/>
    <cellStyle name="Total 3 3 2 2 3" xfId="4010"/>
    <cellStyle name="Total 3 3 2 2 3 2" xfId="7326"/>
    <cellStyle name="Total 3 3 2 2 3 2 2" xfId="11416"/>
    <cellStyle name="Total 3 3 2 2 3 2 3" xfId="17716"/>
    <cellStyle name="Total 3 3 2 2 3 2 4" xfId="20844"/>
    <cellStyle name="Total 3 3 2 2 3 3" xfId="5617"/>
    <cellStyle name="Total 3 3 2 2 3 3 2" xfId="16425"/>
    <cellStyle name="Total 3 3 2 2 3 3 3" xfId="19135"/>
    <cellStyle name="Total 3 3 2 2 3 4" xfId="9929"/>
    <cellStyle name="Total 3 3 2 2 3 5" xfId="15227"/>
    <cellStyle name="Total 3 3 2 2 3 6" xfId="13981"/>
    <cellStyle name="Total 3 3 2 2 4" xfId="4393"/>
    <cellStyle name="Total 3 3 2 2 4 2" xfId="8295"/>
    <cellStyle name="Total 3 3 2 2 4 2 2" xfId="12263"/>
    <cellStyle name="Total 3 3 2 2 4 2 3" xfId="18445"/>
    <cellStyle name="Total 3 3 2 2 4 2 4" xfId="21813"/>
    <cellStyle name="Total 3 3 2 2 4 3" xfId="6587"/>
    <cellStyle name="Total 3 3 2 2 4 3 2" xfId="17154"/>
    <cellStyle name="Total 3 3 2 2 4 3 3" xfId="20105"/>
    <cellStyle name="Total 3 3 2 2 4 4" xfId="10107"/>
    <cellStyle name="Total 3 3 2 2 4 5" xfId="15503"/>
    <cellStyle name="Total 3 3 2 2 4 6" xfId="13612"/>
    <cellStyle name="Total 3 3 2 2 5" xfId="4775"/>
    <cellStyle name="Total 3 3 2 2 5 2" xfId="8527"/>
    <cellStyle name="Total 3 3 2 2 5 2 2" xfId="12495"/>
    <cellStyle name="Total 3 3 2 2 5 2 3" xfId="18616"/>
    <cellStyle name="Total 3 3 2 2 5 2 4" xfId="22045"/>
    <cellStyle name="Total 3 3 2 2 5 3" xfId="6819"/>
    <cellStyle name="Total 3 3 2 2 5 3 2" xfId="17324"/>
    <cellStyle name="Total 3 3 2 2 5 3 3" xfId="20337"/>
    <cellStyle name="Total 3 3 2 2 5 4" xfId="10284"/>
    <cellStyle name="Total 3 3 2 2 5 5" xfId="15775"/>
    <cellStyle name="Total 3 3 2 2 5 6" xfId="13230"/>
    <cellStyle name="Total 3 3 2 2 6" xfId="7051"/>
    <cellStyle name="Total 3 3 2 2 6 2" xfId="8759"/>
    <cellStyle name="Total 3 3 2 2 6 2 2" xfId="12727"/>
    <cellStyle name="Total 3 3 2 2 6 2 3" xfId="18788"/>
    <cellStyle name="Total 3 3 2 2 6 2 4" xfId="22277"/>
    <cellStyle name="Total 3 3 2 2 6 3" xfId="11185"/>
    <cellStyle name="Total 3 3 2 2 6 4" xfId="17495"/>
    <cellStyle name="Total 3 3 2 2 6 5" xfId="20569"/>
    <cellStyle name="Total 3 3 2 2 7" xfId="6039"/>
    <cellStyle name="Total 3 3 2 2 7 2" xfId="10780"/>
    <cellStyle name="Total 3 3 2 2 7 3" xfId="16734"/>
    <cellStyle name="Total 3 3 2 2 7 4" xfId="19557"/>
    <cellStyle name="Total 3 3 2 2 8" xfId="7747"/>
    <cellStyle name="Total 3 3 2 2 8 2" xfId="11768"/>
    <cellStyle name="Total 3 3 2 2 8 3" xfId="18026"/>
    <cellStyle name="Total 3 3 2 2 8 4" xfId="21265"/>
    <cellStyle name="Total 3 3 2 2 9" xfId="5233"/>
    <cellStyle name="Total 3 3 2 2 9 2" xfId="16122"/>
    <cellStyle name="Total 3 3 2 2 9 3" xfId="12861"/>
    <cellStyle name="Total 3 3 2 3" xfId="3297"/>
    <cellStyle name="Total 3 3 2 3 2" xfId="3684"/>
    <cellStyle name="Total 3 3 2 3 2 2" xfId="7309"/>
    <cellStyle name="Total 3 3 2 3 2 2 2" xfId="17702"/>
    <cellStyle name="Total 3 3 2 3 2 2 3" xfId="20827"/>
    <cellStyle name="Total 3 3 2 3 2 3" xfId="9761"/>
    <cellStyle name="Total 3 3 2 3 2 4" xfId="14994"/>
    <cellStyle name="Total 3 3 2 3 2 5" xfId="15019"/>
    <cellStyle name="Total 3 3 2 3 3" xfId="4067"/>
    <cellStyle name="Total 3 3 2 3 3 2" xfId="15269"/>
    <cellStyle name="Total 3 3 2 3 3 3" xfId="13924"/>
    <cellStyle name="Total 3 3 2 3 4" xfId="4450"/>
    <cellStyle name="Total 3 3 2 3 4 2" xfId="15544"/>
    <cellStyle name="Total 3 3 2 3 4 3" xfId="13555"/>
    <cellStyle name="Total 3 3 2 3 5" xfId="4832"/>
    <cellStyle name="Total 3 3 2 3 5 2" xfId="15816"/>
    <cellStyle name="Total 3 3 2 3 5 3" xfId="13174"/>
    <cellStyle name="Total 3 3 2 3 6" xfId="5600"/>
    <cellStyle name="Total 3 3 2 3 6 2" xfId="16411"/>
    <cellStyle name="Total 3 3 2 3 6 3" xfId="19118"/>
    <cellStyle name="Total 3 3 2 3 7" xfId="9427"/>
    <cellStyle name="Total 3 3 2 3 8" xfId="14714"/>
    <cellStyle name="Total 3 3 2 3 9" xfId="17108"/>
    <cellStyle name="Total 3 3 2 4" xfId="2915"/>
    <cellStyle name="Total 3 3 2 4 2" xfId="5067"/>
    <cellStyle name="Total 3 3 2 4 2 2" xfId="10319"/>
    <cellStyle name="Total 3 3 2 4 2 3" xfId="16010"/>
    <cellStyle name="Total 3 3 2 4 2 4" xfId="12810"/>
    <cellStyle name="Total 3 3 2 4 3" xfId="5348"/>
    <cellStyle name="Total 3 3 2 4 3 2" xfId="16213"/>
    <cellStyle name="Total 3 3 2 4 3 3" xfId="18866"/>
    <cellStyle name="Total 3 3 2 4 4" xfId="9067"/>
    <cellStyle name="Total 3 3 2 4 5" xfId="14439"/>
    <cellStyle name="Total 3 3 2 4 6" xfId="15347"/>
    <cellStyle name="Total 3 3 2 5" xfId="6394"/>
    <cellStyle name="Total 3 3 2 5 2" xfId="8102"/>
    <cellStyle name="Total 3 3 2 5 2 2" xfId="12070"/>
    <cellStyle name="Total 3 3 2 5 2 3" xfId="18308"/>
    <cellStyle name="Total 3 3 2 5 2 4" xfId="21620"/>
    <cellStyle name="Total 3 3 2 5 3" xfId="10912"/>
    <cellStyle name="Total 3 3 2 5 4" xfId="17017"/>
    <cellStyle name="Total 3 3 2 5 5" xfId="19912"/>
    <cellStyle name="Total 3 3 2 6" xfId="6626"/>
    <cellStyle name="Total 3 3 2 6 2" xfId="8334"/>
    <cellStyle name="Total 3 3 2 6 2 2" xfId="12302"/>
    <cellStyle name="Total 3 3 2 6 2 3" xfId="18479"/>
    <cellStyle name="Total 3 3 2 6 2 4" xfId="21852"/>
    <cellStyle name="Total 3 3 2 6 3" xfId="10952"/>
    <cellStyle name="Total 3 3 2 6 4" xfId="17188"/>
    <cellStyle name="Total 3 3 2 6 5" xfId="20144"/>
    <cellStyle name="Total 3 3 2 7" xfId="6858"/>
    <cellStyle name="Total 3 3 2 7 2" xfId="8566"/>
    <cellStyle name="Total 3 3 2 7 2 2" xfId="12534"/>
    <cellStyle name="Total 3 3 2 7 2 3" xfId="18650"/>
    <cellStyle name="Total 3 3 2 7 2 4" xfId="22084"/>
    <cellStyle name="Total 3 3 2 7 3" xfId="10992"/>
    <cellStyle name="Total 3 3 2 7 4" xfId="17358"/>
    <cellStyle name="Total 3 3 2 7 5" xfId="20376"/>
    <cellStyle name="Total 3 3 2 8" xfId="5829"/>
    <cellStyle name="Total 3 3 2 8 2" xfId="10587"/>
    <cellStyle name="Total 3 3 2 8 3" xfId="16589"/>
    <cellStyle name="Total 3 3 2 8 4" xfId="19347"/>
    <cellStyle name="Total 3 3 2 9" xfId="7537"/>
    <cellStyle name="Total 3 3 2 9 2" xfId="11573"/>
    <cellStyle name="Total 3 3 2 9 3" xfId="17881"/>
    <cellStyle name="Total 3 3 2 9 4" xfId="21055"/>
    <cellStyle name="Total 3 3 3" xfId="2658"/>
    <cellStyle name="Total 3 3 3 10" xfId="4913"/>
    <cellStyle name="Total 3 3 3 10 2" xfId="15883"/>
    <cellStyle name="Total 3 3 3 10 3" xfId="13106"/>
    <cellStyle name="Total 3 3 3 11" xfId="8815"/>
    <cellStyle name="Total 3 3 3 12" xfId="14235"/>
    <cellStyle name="Total 3 3 3 2" xfId="3150"/>
    <cellStyle name="Total 3 3 3 2 10" xfId="9280"/>
    <cellStyle name="Total 3 3 3 2 11" xfId="14603"/>
    <cellStyle name="Total 3 3 3 2 12" xfId="15767"/>
    <cellStyle name="Total 3 3 3 2 2" xfId="3537"/>
    <cellStyle name="Total 3 3 3 2 2 2" xfId="7284"/>
    <cellStyle name="Total 3 3 3 2 2 2 2" xfId="11389"/>
    <cellStyle name="Total 3 3 3 2 2 2 3" xfId="17682"/>
    <cellStyle name="Total 3 3 3 2 2 2 4" xfId="20802"/>
    <cellStyle name="Total 3 3 3 2 2 3" xfId="5575"/>
    <cellStyle name="Total 3 3 3 2 2 3 2" xfId="16391"/>
    <cellStyle name="Total 3 3 3 2 2 3 3" xfId="19093"/>
    <cellStyle name="Total 3 3 3 2 2 4" xfId="9629"/>
    <cellStyle name="Total 3 3 3 2 2 5" xfId="14883"/>
    <cellStyle name="Total 3 3 3 2 2 6" xfId="16004"/>
    <cellStyle name="Total 3 3 3 2 3" xfId="3920"/>
    <cellStyle name="Total 3 3 3 2 3 2" xfId="7113"/>
    <cellStyle name="Total 3 3 3 2 3 2 2" xfId="11247"/>
    <cellStyle name="Total 3 3 3 2 3 2 3" xfId="17533"/>
    <cellStyle name="Total 3 3 3 2 3 2 4" xfId="20631"/>
    <cellStyle name="Total 3 3 3 2 3 3" xfId="5404"/>
    <cellStyle name="Total 3 3 3 2 3 3 2" xfId="16243"/>
    <cellStyle name="Total 3 3 3 2 3 3 3" xfId="18922"/>
    <cellStyle name="Total 3 3 3 2 3 4" xfId="9843"/>
    <cellStyle name="Total 3 3 3 2 3 5" xfId="15159"/>
    <cellStyle name="Total 3 3 3 2 3 6" xfId="14071"/>
    <cellStyle name="Total 3 3 3 2 4" xfId="4303"/>
    <cellStyle name="Total 3 3 3 2 4 2" xfId="8190"/>
    <cellStyle name="Total 3 3 3 2 4 2 2" xfId="12158"/>
    <cellStyle name="Total 3 3 3 2 4 2 3" xfId="18383"/>
    <cellStyle name="Total 3 3 3 2 4 2 4" xfId="21708"/>
    <cellStyle name="Total 3 3 3 2 4 3" xfId="6482"/>
    <cellStyle name="Total 3 3 3 2 4 3 2" xfId="17092"/>
    <cellStyle name="Total 3 3 3 2 4 3 3" xfId="20000"/>
    <cellStyle name="Total 3 3 3 2 4 4" xfId="10021"/>
    <cellStyle name="Total 3 3 3 2 4 5" xfId="15434"/>
    <cellStyle name="Total 3 3 3 2 4 6" xfId="13702"/>
    <cellStyle name="Total 3 3 3 2 5" xfId="4685"/>
    <cellStyle name="Total 3 3 3 2 5 2" xfId="8422"/>
    <cellStyle name="Total 3 3 3 2 5 2 2" xfId="12390"/>
    <cellStyle name="Total 3 3 3 2 5 2 3" xfId="18554"/>
    <cellStyle name="Total 3 3 3 2 5 2 4" xfId="21940"/>
    <cellStyle name="Total 3 3 3 2 5 3" xfId="6714"/>
    <cellStyle name="Total 3 3 3 2 5 3 2" xfId="17263"/>
    <cellStyle name="Total 3 3 3 2 5 3 3" xfId="20232"/>
    <cellStyle name="Total 3 3 3 2 5 4" xfId="10198"/>
    <cellStyle name="Total 3 3 3 2 5 5" xfId="15708"/>
    <cellStyle name="Total 3 3 3 2 5 6" xfId="13320"/>
    <cellStyle name="Total 3 3 3 2 6" xfId="6946"/>
    <cellStyle name="Total 3 3 3 2 6 2" xfId="8654"/>
    <cellStyle name="Total 3 3 3 2 6 2 2" xfId="12622"/>
    <cellStyle name="Total 3 3 3 2 6 2 3" xfId="18725"/>
    <cellStyle name="Total 3 3 3 2 6 2 4" xfId="22172"/>
    <cellStyle name="Total 3 3 3 2 6 3" xfId="11080"/>
    <cellStyle name="Total 3 3 3 2 6 4" xfId="17433"/>
    <cellStyle name="Total 3 3 3 2 6 5" xfId="20464"/>
    <cellStyle name="Total 3 3 3 2 7" xfId="5934"/>
    <cellStyle name="Total 3 3 3 2 7 2" xfId="10675"/>
    <cellStyle name="Total 3 3 3 2 7 3" xfId="16671"/>
    <cellStyle name="Total 3 3 3 2 7 4" xfId="19452"/>
    <cellStyle name="Total 3 3 3 2 8" xfId="7642"/>
    <cellStyle name="Total 3 3 3 2 8 2" xfId="11663"/>
    <cellStyle name="Total 3 3 3 2 8 3" xfId="17963"/>
    <cellStyle name="Total 3 3 3 2 8 4" xfId="21160"/>
    <cellStyle name="Total 3 3 3 2 9" xfId="5030"/>
    <cellStyle name="Total 3 3 3 2 9 2" xfId="15986"/>
    <cellStyle name="Total 3 3 3 2 9 3" xfId="12989"/>
    <cellStyle name="Total 3 3 3 3" xfId="3070"/>
    <cellStyle name="Total 3 3 3 3 2" xfId="3457"/>
    <cellStyle name="Total 3 3 3 3 2 2" xfId="7904"/>
    <cellStyle name="Total 3 3 3 3 2 2 2" xfId="18158"/>
    <cellStyle name="Total 3 3 3 3 2 2 3" xfId="21422"/>
    <cellStyle name="Total 3 3 3 3 2 3" xfId="9562"/>
    <cellStyle name="Total 3 3 3 3 2 4" xfId="14818"/>
    <cellStyle name="Total 3 3 3 3 2 5" xfId="16234"/>
    <cellStyle name="Total 3 3 3 3 3" xfId="3840"/>
    <cellStyle name="Total 3 3 3 3 3 2" xfId="15094"/>
    <cellStyle name="Total 3 3 3 3 3 3" xfId="14185"/>
    <cellStyle name="Total 3 3 3 3 4" xfId="4223"/>
    <cellStyle name="Total 3 3 3 3 4 2" xfId="15369"/>
    <cellStyle name="Total 3 3 3 3 4 3" xfId="13782"/>
    <cellStyle name="Total 3 3 3 3 5" xfId="4605"/>
    <cellStyle name="Total 3 3 3 3 5 2" xfId="15643"/>
    <cellStyle name="Total 3 3 3 3 5 3" xfId="13400"/>
    <cellStyle name="Total 3 3 3 3 6" xfId="6196"/>
    <cellStyle name="Total 3 3 3 3 6 2" xfId="16866"/>
    <cellStyle name="Total 3 3 3 3 6 3" xfId="19714"/>
    <cellStyle name="Total 3 3 3 3 7" xfId="9210"/>
    <cellStyle name="Total 3 3 3 3 8" xfId="14538"/>
    <cellStyle name="Total 3 3 3 3 9" xfId="17791"/>
    <cellStyle name="Total 3 3 3 4" xfId="2858"/>
    <cellStyle name="Total 3 3 3 4 2" xfId="8057"/>
    <cellStyle name="Total 3 3 3 4 2 2" xfId="12027"/>
    <cellStyle name="Total 3 3 3 4 2 3" xfId="18266"/>
    <cellStyle name="Total 3 3 3 4 2 4" xfId="21575"/>
    <cellStyle name="Total 3 3 3 4 3" xfId="6349"/>
    <cellStyle name="Total 3 3 3 4 3 2" xfId="16975"/>
    <cellStyle name="Total 3 3 3 4 3 3" xfId="19867"/>
    <cellStyle name="Total 3 3 3 4 4" xfId="9011"/>
    <cellStyle name="Total 3 3 3 4 5" xfId="14396"/>
    <cellStyle name="Total 3 3 3 4 6" xfId="14679"/>
    <cellStyle name="Total 3 3 3 5" xfId="6371"/>
    <cellStyle name="Total 3 3 3 5 2" xfId="8079"/>
    <cellStyle name="Total 3 3 3 5 2 2" xfId="12047"/>
    <cellStyle name="Total 3 3 3 5 2 3" xfId="18285"/>
    <cellStyle name="Total 3 3 3 5 2 4" xfId="21597"/>
    <cellStyle name="Total 3 3 3 5 3" xfId="10889"/>
    <cellStyle name="Total 3 3 3 5 4" xfId="16994"/>
    <cellStyle name="Total 3 3 3 5 5" xfId="19889"/>
    <cellStyle name="Total 3 3 3 6" xfId="6603"/>
    <cellStyle name="Total 3 3 3 6 2" xfId="8311"/>
    <cellStyle name="Total 3 3 3 6 2 2" xfId="12279"/>
    <cellStyle name="Total 3 3 3 6 2 3" xfId="18456"/>
    <cellStyle name="Total 3 3 3 6 2 4" xfId="21829"/>
    <cellStyle name="Total 3 3 3 6 3" xfId="10929"/>
    <cellStyle name="Total 3 3 3 6 4" xfId="17165"/>
    <cellStyle name="Total 3 3 3 6 5" xfId="20121"/>
    <cellStyle name="Total 3 3 3 7" xfId="6835"/>
    <cellStyle name="Total 3 3 3 7 2" xfId="8543"/>
    <cellStyle name="Total 3 3 3 7 2 2" xfId="12511"/>
    <cellStyle name="Total 3 3 3 7 2 3" xfId="18627"/>
    <cellStyle name="Total 3 3 3 7 2 4" xfId="22061"/>
    <cellStyle name="Total 3 3 3 7 3" xfId="10969"/>
    <cellStyle name="Total 3 3 3 7 4" xfId="17335"/>
    <cellStyle name="Total 3 3 3 7 5" xfId="20353"/>
    <cellStyle name="Total 3 3 3 8" xfId="5796"/>
    <cellStyle name="Total 3 3 3 8 2" xfId="10564"/>
    <cellStyle name="Total 3 3 3 8 3" xfId="16563"/>
    <cellStyle name="Total 3 3 3 8 4" xfId="19314"/>
    <cellStyle name="Total 3 3 3 9" xfId="7504"/>
    <cellStyle name="Total 3 3 3 9 2" xfId="11550"/>
    <cellStyle name="Total 3 3 3 9 3" xfId="17855"/>
    <cellStyle name="Total 3 3 3 9 4" xfId="21022"/>
    <cellStyle name="Total 3 3 4" xfId="3183"/>
    <cellStyle name="Total 3 3 4 10" xfId="9313"/>
    <cellStyle name="Total 3 3 4 11" xfId="14629"/>
    <cellStyle name="Total 3 3 4 12" xfId="16560"/>
    <cellStyle name="Total 3 3 4 2" xfId="3570"/>
    <cellStyle name="Total 3 3 4 2 2" xfId="7434"/>
    <cellStyle name="Total 3 3 4 2 2 2" xfId="11495"/>
    <cellStyle name="Total 3 3 4 2 2 3" xfId="17799"/>
    <cellStyle name="Total 3 3 4 2 2 4" xfId="20952"/>
    <cellStyle name="Total 3 3 4 2 3" xfId="5725"/>
    <cellStyle name="Total 3 3 4 2 3 2" xfId="16508"/>
    <cellStyle name="Total 3 3 4 2 3 3" xfId="19243"/>
    <cellStyle name="Total 3 3 4 2 4" xfId="9662"/>
    <cellStyle name="Total 3 3 4 2 5" xfId="14909"/>
    <cellStyle name="Total 3 3 4 2 6" xfId="15723"/>
    <cellStyle name="Total 3 3 4 3" xfId="3953"/>
    <cellStyle name="Total 3 3 4 3 2" xfId="8007"/>
    <cellStyle name="Total 3 3 4 3 2 2" xfId="11983"/>
    <cellStyle name="Total 3 3 4 3 2 3" xfId="18224"/>
    <cellStyle name="Total 3 3 4 3 2 4" xfId="21525"/>
    <cellStyle name="Total 3 3 4 3 3" xfId="6299"/>
    <cellStyle name="Total 3 3 4 3 3 2" xfId="16933"/>
    <cellStyle name="Total 3 3 4 3 3 3" xfId="19817"/>
    <cellStyle name="Total 3 3 4 3 4" xfId="9876"/>
    <cellStyle name="Total 3 3 4 3 5" xfId="15185"/>
    <cellStyle name="Total 3 3 4 3 6" xfId="14038"/>
    <cellStyle name="Total 3 3 4 4" xfId="4336"/>
    <cellStyle name="Total 3 3 4 4 2" xfId="8157"/>
    <cellStyle name="Total 3 3 4 4 2 2" xfId="12125"/>
    <cellStyle name="Total 3 3 4 4 2 3" xfId="18357"/>
    <cellStyle name="Total 3 3 4 4 2 4" xfId="21675"/>
    <cellStyle name="Total 3 3 4 4 3" xfId="6449"/>
    <cellStyle name="Total 3 3 4 4 3 2" xfId="17066"/>
    <cellStyle name="Total 3 3 4 4 3 3" xfId="19967"/>
    <cellStyle name="Total 3 3 4 4 4" xfId="10054"/>
    <cellStyle name="Total 3 3 4 4 5" xfId="15460"/>
    <cellStyle name="Total 3 3 4 4 6" xfId="13669"/>
    <cellStyle name="Total 3 3 4 5" xfId="4718"/>
    <cellStyle name="Total 3 3 4 5 2" xfId="8389"/>
    <cellStyle name="Total 3 3 4 5 2 2" xfId="12357"/>
    <cellStyle name="Total 3 3 4 5 2 3" xfId="18528"/>
    <cellStyle name="Total 3 3 4 5 2 4" xfId="21907"/>
    <cellStyle name="Total 3 3 4 5 3" xfId="6681"/>
    <cellStyle name="Total 3 3 4 5 3 2" xfId="17237"/>
    <cellStyle name="Total 3 3 4 5 3 3" xfId="20199"/>
    <cellStyle name="Total 3 3 4 5 4" xfId="10231"/>
    <cellStyle name="Total 3 3 4 5 5" xfId="15734"/>
    <cellStyle name="Total 3 3 4 5 6" xfId="13287"/>
    <cellStyle name="Total 3 3 4 6" xfId="6913"/>
    <cellStyle name="Total 3 3 4 6 2" xfId="8621"/>
    <cellStyle name="Total 3 3 4 6 2 2" xfId="12589"/>
    <cellStyle name="Total 3 3 4 6 2 3" xfId="18699"/>
    <cellStyle name="Total 3 3 4 6 2 4" xfId="22139"/>
    <cellStyle name="Total 3 3 4 6 3" xfId="11047"/>
    <cellStyle name="Total 3 3 4 6 4" xfId="17407"/>
    <cellStyle name="Total 3 3 4 6 5" xfId="20431"/>
    <cellStyle name="Total 3 3 4 7" xfId="5901"/>
    <cellStyle name="Total 3 3 4 7 2" xfId="10642"/>
    <cellStyle name="Total 3 3 4 7 3" xfId="16645"/>
    <cellStyle name="Total 3 3 4 7 4" xfId="19419"/>
    <cellStyle name="Total 3 3 4 8" xfId="7609"/>
    <cellStyle name="Total 3 3 4 8 2" xfId="11630"/>
    <cellStyle name="Total 3 3 4 8 3" xfId="17937"/>
    <cellStyle name="Total 3 3 4 8 4" xfId="21127"/>
    <cellStyle name="Total 3 3 4 9" xfId="4996"/>
    <cellStyle name="Total 3 3 4 9 2" xfId="15960"/>
    <cellStyle name="Total 3 3 4 9 3" xfId="13023"/>
    <cellStyle name="Total 3 3 5" xfId="2998"/>
    <cellStyle name="Total 3 3 5 2" xfId="3385"/>
    <cellStyle name="Total 3 3 5 2 2" xfId="7234"/>
    <cellStyle name="Total 3 3 5 2 2 2" xfId="17637"/>
    <cellStyle name="Total 3 3 5 2 2 3" xfId="20752"/>
    <cellStyle name="Total 3 3 5 2 3" xfId="9511"/>
    <cellStyle name="Total 3 3 5 2 4" xfId="14762"/>
    <cellStyle name="Total 3 3 5 2 5" xfId="17933"/>
    <cellStyle name="Total 3 3 5 3" xfId="3768"/>
    <cellStyle name="Total 3 3 5 3 2" xfId="15038"/>
    <cellStyle name="Total 3 3 5 3 3" xfId="17761"/>
    <cellStyle name="Total 3 3 5 4" xfId="4151"/>
    <cellStyle name="Total 3 3 5 4 2" xfId="15313"/>
    <cellStyle name="Total 3 3 5 4 3" xfId="13849"/>
    <cellStyle name="Total 3 3 5 5" xfId="4533"/>
    <cellStyle name="Total 3 3 5 5 2" xfId="15587"/>
    <cellStyle name="Total 3 3 5 5 3" xfId="13472"/>
    <cellStyle name="Total 3 3 5 6" xfId="5525"/>
    <cellStyle name="Total 3 3 5 6 2" xfId="16346"/>
    <cellStyle name="Total 3 3 5 6 3" xfId="19043"/>
    <cellStyle name="Total 3 3 5 7" xfId="9146"/>
    <cellStyle name="Total 3 3 5 8" xfId="14482"/>
    <cellStyle name="Total 3 3 5 9" xfId="14735"/>
    <cellStyle name="Total 3 3 6" xfId="6154"/>
    <cellStyle name="Total 3 3 6 2" xfId="7862"/>
    <cellStyle name="Total 3 3 6 2 2" xfId="11860"/>
    <cellStyle name="Total 3 3 6 2 3" xfId="18120"/>
    <cellStyle name="Total 3 3 6 2 4" xfId="21380"/>
    <cellStyle name="Total 3 3 6 3" xfId="10826"/>
    <cellStyle name="Total 3 3 6 4" xfId="16828"/>
    <cellStyle name="Total 3 3 6 5" xfId="19672"/>
    <cellStyle name="Total 3 3 7" xfId="5445"/>
    <cellStyle name="Total 3 3 7 2" xfId="7154"/>
    <cellStyle name="Total 3 3 7 2 2" xfId="11285"/>
    <cellStyle name="Total 3 3 7 2 3" xfId="17568"/>
    <cellStyle name="Total 3 3 7 2 4" xfId="20672"/>
    <cellStyle name="Total 3 3 7 3" xfId="10459"/>
    <cellStyle name="Total 3 3 7 4" xfId="16278"/>
    <cellStyle name="Total 3 3 7 5" xfId="18963"/>
    <cellStyle name="Total 3 3 8" xfId="6109"/>
    <cellStyle name="Total 3 3 8 2" xfId="7817"/>
    <cellStyle name="Total 3 3 8 2 2" xfId="11827"/>
    <cellStyle name="Total 3 3 8 2 3" xfId="18082"/>
    <cellStyle name="Total 3 3 8 2 4" xfId="21335"/>
    <cellStyle name="Total 3 3 8 3" xfId="10808"/>
    <cellStyle name="Total 3 3 8 4" xfId="16790"/>
    <cellStyle name="Total 3 3 8 5" xfId="19627"/>
    <cellStyle name="Total 3 3 9" xfId="5507"/>
    <cellStyle name="Total 3 3 9 2" xfId="7216"/>
    <cellStyle name="Total 3 3 9 2 2" xfId="11342"/>
    <cellStyle name="Total 3 3 9 2 3" xfId="17619"/>
    <cellStyle name="Total 3 3 9 2 4" xfId="20734"/>
    <cellStyle name="Total 3 3 9 3" xfId="10482"/>
    <cellStyle name="Total 3 3 9 4" xfId="16328"/>
    <cellStyle name="Total 3 3 9 5" xfId="19025"/>
    <cellStyle name="Total 3 4" xfId="3012"/>
    <cellStyle name="Total 3 4 2" xfId="3399"/>
    <cellStyle name="Total 3 4 2 2" xfId="7161"/>
    <cellStyle name="Total 3 4 2 2 2" xfId="17574"/>
    <cellStyle name="Total 3 4 2 2 3" xfId="20679"/>
    <cellStyle name="Total 3 4 2 3" xfId="9519"/>
    <cellStyle name="Total 3 4 2 4" xfId="14773"/>
    <cellStyle name="Total 3 4 2 5" xfId="17670"/>
    <cellStyle name="Total 3 4 3" xfId="3782"/>
    <cellStyle name="Total 3 4 3 2" xfId="15049"/>
    <cellStyle name="Total 3 4 3 3" xfId="16742"/>
    <cellStyle name="Total 3 4 4" xfId="4165"/>
    <cellStyle name="Total 3 4 4 2" xfId="15324"/>
    <cellStyle name="Total 3 4 4 3" xfId="13840"/>
    <cellStyle name="Total 3 4 5" xfId="4547"/>
    <cellStyle name="Total 3 4 5 2" xfId="15598"/>
    <cellStyle name="Total 3 4 5 3" xfId="13458"/>
    <cellStyle name="Total 3 4 6" xfId="5452"/>
    <cellStyle name="Total 3 4 6 2" xfId="16284"/>
    <cellStyle name="Total 3 4 6 3" xfId="18970"/>
    <cellStyle name="Total 3 4 7" xfId="9155"/>
    <cellStyle name="Total 3 4 8" xfId="14493"/>
    <cellStyle name="Total 3 4 9" xfId="18791"/>
    <cellStyle name="Total 3 5" xfId="3126"/>
    <cellStyle name="Total 3 5 2" xfId="3513"/>
    <cellStyle name="Total 3 5 2 2" xfId="7147"/>
    <cellStyle name="Total 3 5 2 2 2" xfId="17562"/>
    <cellStyle name="Total 3 5 2 2 3" xfId="20665"/>
    <cellStyle name="Total 3 5 2 3" xfId="9605"/>
    <cellStyle name="Total 3 5 2 4" xfId="14862"/>
    <cellStyle name="Total 3 5 2 5" xfId="14268"/>
    <cellStyle name="Total 3 5 3" xfId="3896"/>
    <cellStyle name="Total 3 5 3 2" xfId="15138"/>
    <cellStyle name="Total 3 5 3 3" xfId="14169"/>
    <cellStyle name="Total 3 5 4" xfId="4279"/>
    <cellStyle name="Total 3 5 4 2" xfId="15413"/>
    <cellStyle name="Total 3 5 4 3" xfId="13726"/>
    <cellStyle name="Total 3 5 5" xfId="4661"/>
    <cellStyle name="Total 3 5 5 2" xfId="15687"/>
    <cellStyle name="Total 3 5 5 3" xfId="13344"/>
    <cellStyle name="Total 3 5 6" xfId="5438"/>
    <cellStyle name="Total 3 5 6 2" xfId="16272"/>
    <cellStyle name="Total 3 5 6 3" xfId="18956"/>
    <cellStyle name="Total 3 5 7" xfId="9256"/>
    <cellStyle name="Total 3 5 8" xfId="14582"/>
    <cellStyle name="Total 3 5 9" xfId="18405"/>
    <cellStyle name="Total 3 6" xfId="6354"/>
    <cellStyle name="Total 3 6 2" xfId="8062"/>
    <cellStyle name="Total 3 6 2 2" xfId="12032"/>
    <cellStyle name="Total 3 6 2 3" xfId="18269"/>
    <cellStyle name="Total 3 6 2 4" xfId="21580"/>
    <cellStyle name="Total 3 6 3" xfId="10885"/>
    <cellStyle name="Total 3 6 4" xfId="16978"/>
    <cellStyle name="Total 3 6 5" xfId="19872"/>
    <cellStyle name="Total 3 7" xfId="22388"/>
    <cellStyle name="Total 3 8" xfId="2073"/>
    <cellStyle name="Verificar Célula" xfId="2024"/>
    <cellStyle name="Vírgula 10" xfId="22864"/>
    <cellStyle name="Vírgula 10 10" xfId="32214"/>
    <cellStyle name="Vírgula 10 10 2" xfId="32215"/>
    <cellStyle name="Vírgula 10 10 3" xfId="32216"/>
    <cellStyle name="Vírgula 10 10 4" xfId="32217"/>
    <cellStyle name="Vírgula 10 11" xfId="32218"/>
    <cellStyle name="Vírgula 10 11 2" xfId="32219"/>
    <cellStyle name="Vírgula 10 11 3" xfId="32220"/>
    <cellStyle name="Vírgula 10 11 4" xfId="32221"/>
    <cellStyle name="Vírgula 10 12" xfId="32222"/>
    <cellStyle name="Vírgula 10 12 2" xfId="32223"/>
    <cellStyle name="Vírgula 10 12 3" xfId="32224"/>
    <cellStyle name="Vírgula 10 13" xfId="32225"/>
    <cellStyle name="Vírgula 10 13 2" xfId="32226"/>
    <cellStyle name="Vírgula 10 14" xfId="32227"/>
    <cellStyle name="Vírgula 10 15" xfId="32228"/>
    <cellStyle name="Vírgula 10 2" xfId="23751"/>
    <cellStyle name="Vírgula 10 2 10" xfId="32229"/>
    <cellStyle name="Vírgula 10 2 10 2" xfId="32230"/>
    <cellStyle name="Vírgula 10 2 10 3" xfId="32231"/>
    <cellStyle name="Vírgula 10 2 10 4" xfId="32232"/>
    <cellStyle name="Vírgula 10 2 11" xfId="32233"/>
    <cellStyle name="Vírgula 10 2 11 2" xfId="32234"/>
    <cellStyle name="Vírgula 10 2 11 3" xfId="32235"/>
    <cellStyle name="Vírgula 10 2 12" xfId="32236"/>
    <cellStyle name="Vírgula 10 2 12 2" xfId="32237"/>
    <cellStyle name="Vírgula 10 2 13" xfId="32238"/>
    <cellStyle name="Vírgula 10 2 14" xfId="32239"/>
    <cellStyle name="Vírgula 10 2 2" xfId="25527"/>
    <cellStyle name="Vírgula 10 2 2 2" xfId="32240"/>
    <cellStyle name="Vírgula 10 2 2 2 2" xfId="32241"/>
    <cellStyle name="Vírgula 10 2 2 2 2 2" xfId="32242"/>
    <cellStyle name="Vírgula 10 2 2 2 2 2 2" xfId="32243"/>
    <cellStyle name="Vírgula 10 2 2 2 2 2 3" xfId="32244"/>
    <cellStyle name="Vírgula 10 2 2 2 2 2 4" xfId="32245"/>
    <cellStyle name="Vírgula 10 2 2 2 2 3" xfId="32246"/>
    <cellStyle name="Vírgula 10 2 2 2 2 4" xfId="32247"/>
    <cellStyle name="Vírgula 10 2 2 2 2 5" xfId="32248"/>
    <cellStyle name="Vírgula 10 2 2 2 3" xfId="32249"/>
    <cellStyle name="Vírgula 10 2 2 2 3 2" xfId="32250"/>
    <cellStyle name="Vírgula 10 2 2 2 3 3" xfId="32251"/>
    <cellStyle name="Vírgula 10 2 2 2 3 4" xfId="32252"/>
    <cellStyle name="Vírgula 10 2 2 2 4" xfId="32253"/>
    <cellStyle name="Vírgula 10 2 2 2 5" xfId="32254"/>
    <cellStyle name="Vírgula 10 2 2 2 6" xfId="32255"/>
    <cellStyle name="Vírgula 10 2 2 3" xfId="32256"/>
    <cellStyle name="Vírgula 10 2 2 3 2" xfId="32257"/>
    <cellStyle name="Vírgula 10 2 2 3 2 2" xfId="32258"/>
    <cellStyle name="Vírgula 10 2 2 3 2 3" xfId="32259"/>
    <cellStyle name="Vírgula 10 2 2 3 2 4" xfId="32260"/>
    <cellStyle name="Vírgula 10 2 2 3 3" xfId="32261"/>
    <cellStyle name="Vírgula 10 2 2 3 4" xfId="32262"/>
    <cellStyle name="Vírgula 10 2 2 3 5" xfId="32263"/>
    <cellStyle name="Vírgula 10 2 2 4" xfId="32264"/>
    <cellStyle name="Vírgula 10 2 2 4 2" xfId="32265"/>
    <cellStyle name="Vírgula 10 2 2 4 3" xfId="32266"/>
    <cellStyle name="Vírgula 10 2 2 4 4" xfId="32267"/>
    <cellStyle name="Vírgula 10 2 2 5" xfId="32268"/>
    <cellStyle name="Vírgula 10 2 2 5 2" xfId="32269"/>
    <cellStyle name="Vírgula 10 2 2 5 3" xfId="32270"/>
    <cellStyle name="Vírgula 10 2 2 5 4" xfId="32271"/>
    <cellStyle name="Vírgula 10 2 2 6" xfId="32272"/>
    <cellStyle name="Vírgula 10 2 2 6 2" xfId="32273"/>
    <cellStyle name="Vírgula 10 2 2 6 3" xfId="32274"/>
    <cellStyle name="Vírgula 10 2 2 7" xfId="32275"/>
    <cellStyle name="Vírgula 10 2 2 8" xfId="32276"/>
    <cellStyle name="Vírgula 10 2 2 9" xfId="32277"/>
    <cellStyle name="Vírgula 10 2 3" xfId="32278"/>
    <cellStyle name="Vírgula 10 2 3 2" xfId="32279"/>
    <cellStyle name="Vírgula 10 2 3 2 2" xfId="32280"/>
    <cellStyle name="Vírgula 10 2 3 2 2 2" xfId="32281"/>
    <cellStyle name="Vírgula 10 2 3 2 2 2 2" xfId="32282"/>
    <cellStyle name="Vírgula 10 2 3 2 2 2 3" xfId="32283"/>
    <cellStyle name="Vírgula 10 2 3 2 2 2 4" xfId="32284"/>
    <cellStyle name="Vírgula 10 2 3 2 2 3" xfId="32285"/>
    <cellStyle name="Vírgula 10 2 3 2 2 4" xfId="32286"/>
    <cellStyle name="Vírgula 10 2 3 2 2 5" xfId="32287"/>
    <cellStyle name="Vírgula 10 2 3 2 3" xfId="32288"/>
    <cellStyle name="Vírgula 10 2 3 2 3 2" xfId="32289"/>
    <cellStyle name="Vírgula 10 2 3 2 3 3" xfId="32290"/>
    <cellStyle name="Vírgula 10 2 3 2 3 4" xfId="32291"/>
    <cellStyle name="Vírgula 10 2 3 2 4" xfId="32292"/>
    <cellStyle name="Vírgula 10 2 3 2 5" xfId="32293"/>
    <cellStyle name="Vírgula 10 2 3 2 6" xfId="32294"/>
    <cellStyle name="Vírgula 10 2 3 3" xfId="32295"/>
    <cellStyle name="Vírgula 10 2 3 3 2" xfId="32296"/>
    <cellStyle name="Vírgula 10 2 3 3 2 2" xfId="32297"/>
    <cellStyle name="Vírgula 10 2 3 3 2 3" xfId="32298"/>
    <cellStyle name="Vírgula 10 2 3 3 2 4" xfId="32299"/>
    <cellStyle name="Vírgula 10 2 3 3 3" xfId="32300"/>
    <cellStyle name="Vírgula 10 2 3 3 4" xfId="32301"/>
    <cellStyle name="Vírgula 10 2 3 3 5" xfId="32302"/>
    <cellStyle name="Vírgula 10 2 3 4" xfId="32303"/>
    <cellStyle name="Vírgula 10 2 3 4 2" xfId="32304"/>
    <cellStyle name="Vírgula 10 2 3 4 3" xfId="32305"/>
    <cellStyle name="Vírgula 10 2 3 4 4" xfId="32306"/>
    <cellStyle name="Vírgula 10 2 3 5" xfId="32307"/>
    <cellStyle name="Vírgula 10 2 3 5 2" xfId="32308"/>
    <cellStyle name="Vírgula 10 2 3 5 3" xfId="32309"/>
    <cellStyle name="Vírgula 10 2 3 5 4" xfId="32310"/>
    <cellStyle name="Vírgula 10 2 3 6" xfId="32311"/>
    <cellStyle name="Vírgula 10 2 3 6 2" xfId="32312"/>
    <cellStyle name="Vírgula 10 2 3 6 3" xfId="32313"/>
    <cellStyle name="Vírgula 10 2 3 7" xfId="32314"/>
    <cellStyle name="Vírgula 10 2 3 8" xfId="32315"/>
    <cellStyle name="Vírgula 10 2 3 9" xfId="32316"/>
    <cellStyle name="Vírgula 10 2 4" xfId="32317"/>
    <cellStyle name="Vírgula 10 2 4 2" xfId="32318"/>
    <cellStyle name="Vírgula 10 2 4 2 2" xfId="32319"/>
    <cellStyle name="Vírgula 10 2 4 2 2 2" xfId="32320"/>
    <cellStyle name="Vírgula 10 2 4 2 2 3" xfId="32321"/>
    <cellStyle name="Vírgula 10 2 4 2 2 4" xfId="32322"/>
    <cellStyle name="Vírgula 10 2 4 2 3" xfId="32323"/>
    <cellStyle name="Vírgula 10 2 4 2 4" xfId="32324"/>
    <cellStyle name="Vírgula 10 2 4 2 5" xfId="32325"/>
    <cellStyle name="Vírgula 10 2 4 3" xfId="32326"/>
    <cellStyle name="Vírgula 10 2 4 3 2" xfId="32327"/>
    <cellStyle name="Vírgula 10 2 4 3 3" xfId="32328"/>
    <cellStyle name="Vírgula 10 2 4 3 4" xfId="32329"/>
    <cellStyle name="Vírgula 10 2 4 4" xfId="32330"/>
    <cellStyle name="Vírgula 10 2 4 5" xfId="32331"/>
    <cellStyle name="Vírgula 10 2 4 6" xfId="32332"/>
    <cellStyle name="Vírgula 10 2 5" xfId="32333"/>
    <cellStyle name="Vírgula 10 2 5 2" xfId="32334"/>
    <cellStyle name="Vírgula 10 2 5 2 2" xfId="32335"/>
    <cellStyle name="Vírgula 10 2 5 2 2 2" xfId="32336"/>
    <cellStyle name="Vírgula 10 2 5 2 2 3" xfId="32337"/>
    <cellStyle name="Vírgula 10 2 5 2 2 4" xfId="32338"/>
    <cellStyle name="Vírgula 10 2 5 2 3" xfId="32339"/>
    <cellStyle name="Vírgula 10 2 5 2 4" xfId="32340"/>
    <cellStyle name="Vírgula 10 2 5 2 5" xfId="32341"/>
    <cellStyle name="Vírgula 10 2 5 3" xfId="32342"/>
    <cellStyle name="Vírgula 10 2 5 3 2" xfId="32343"/>
    <cellStyle name="Vírgula 10 2 5 3 3" xfId="32344"/>
    <cellStyle name="Vírgula 10 2 5 3 4" xfId="32345"/>
    <cellStyle name="Vírgula 10 2 5 4" xfId="32346"/>
    <cellStyle name="Vírgula 10 2 5 5" xfId="32347"/>
    <cellStyle name="Vírgula 10 2 5 6" xfId="32348"/>
    <cellStyle name="Vírgula 10 2 6" xfId="32349"/>
    <cellStyle name="Vírgula 10 2 6 2" xfId="32350"/>
    <cellStyle name="Vírgula 10 2 6 2 2" xfId="32351"/>
    <cellStyle name="Vírgula 10 2 6 2 2 2" xfId="32352"/>
    <cellStyle name="Vírgula 10 2 6 2 2 3" xfId="32353"/>
    <cellStyle name="Vírgula 10 2 6 2 2 4" xfId="32354"/>
    <cellStyle name="Vírgula 10 2 6 2 3" xfId="32355"/>
    <cellStyle name="Vírgula 10 2 6 2 4" xfId="32356"/>
    <cellStyle name="Vírgula 10 2 6 2 5" xfId="32357"/>
    <cellStyle name="Vírgula 10 2 6 3" xfId="32358"/>
    <cellStyle name="Vírgula 10 2 6 3 2" xfId="32359"/>
    <cellStyle name="Vírgula 10 2 6 3 3" xfId="32360"/>
    <cellStyle name="Vírgula 10 2 6 3 4" xfId="32361"/>
    <cellStyle name="Vírgula 10 2 6 4" xfId="32362"/>
    <cellStyle name="Vírgula 10 2 6 5" xfId="32363"/>
    <cellStyle name="Vírgula 10 2 6 6" xfId="32364"/>
    <cellStyle name="Vírgula 10 2 7" xfId="32365"/>
    <cellStyle name="Vírgula 10 2 7 2" xfId="32366"/>
    <cellStyle name="Vírgula 10 2 7 2 2" xfId="32367"/>
    <cellStyle name="Vírgula 10 2 7 2 3" xfId="32368"/>
    <cellStyle name="Vírgula 10 2 7 2 4" xfId="32369"/>
    <cellStyle name="Vírgula 10 2 7 3" xfId="32370"/>
    <cellStyle name="Vírgula 10 2 7 4" xfId="32371"/>
    <cellStyle name="Vírgula 10 2 7 5" xfId="32372"/>
    <cellStyle name="Vírgula 10 2 8" xfId="32373"/>
    <cellStyle name="Vírgula 10 2 8 2" xfId="32374"/>
    <cellStyle name="Vírgula 10 2 8 3" xfId="32375"/>
    <cellStyle name="Vírgula 10 2 8 4" xfId="32376"/>
    <cellStyle name="Vírgula 10 2 9" xfId="32377"/>
    <cellStyle name="Vírgula 10 2 9 2" xfId="32378"/>
    <cellStyle name="Vírgula 10 2 9 3" xfId="32379"/>
    <cellStyle name="Vírgula 10 2 9 4" xfId="32380"/>
    <cellStyle name="Vírgula 10 3" xfId="24639"/>
    <cellStyle name="Vírgula 10 3 2" xfId="32381"/>
    <cellStyle name="Vírgula 10 3 2 2" xfId="32382"/>
    <cellStyle name="Vírgula 10 3 2 2 2" xfId="32383"/>
    <cellStyle name="Vírgula 10 3 2 2 2 2" xfId="32384"/>
    <cellStyle name="Vírgula 10 3 2 2 2 3" xfId="32385"/>
    <cellStyle name="Vírgula 10 3 2 2 2 4" xfId="32386"/>
    <cellStyle name="Vírgula 10 3 2 2 3" xfId="32387"/>
    <cellStyle name="Vírgula 10 3 2 2 4" xfId="32388"/>
    <cellStyle name="Vírgula 10 3 2 2 5" xfId="32389"/>
    <cellStyle name="Vírgula 10 3 2 3" xfId="32390"/>
    <cellStyle name="Vírgula 10 3 2 3 2" xfId="32391"/>
    <cellStyle name="Vírgula 10 3 2 3 3" xfId="32392"/>
    <cellStyle name="Vírgula 10 3 2 3 4" xfId="32393"/>
    <cellStyle name="Vírgula 10 3 2 4" xfId="32394"/>
    <cellStyle name="Vírgula 10 3 2 5" xfId="32395"/>
    <cellStyle name="Vírgula 10 3 2 6" xfId="32396"/>
    <cellStyle name="Vírgula 10 3 3" xfId="32397"/>
    <cellStyle name="Vírgula 10 3 3 2" xfId="32398"/>
    <cellStyle name="Vírgula 10 3 3 2 2" xfId="32399"/>
    <cellStyle name="Vírgula 10 3 3 2 3" xfId="32400"/>
    <cellStyle name="Vírgula 10 3 3 2 4" xfId="32401"/>
    <cellStyle name="Vírgula 10 3 3 3" xfId="32402"/>
    <cellStyle name="Vírgula 10 3 3 4" xfId="32403"/>
    <cellStyle name="Vírgula 10 3 3 5" xfId="32404"/>
    <cellStyle name="Vírgula 10 3 4" xfId="32405"/>
    <cellStyle name="Vírgula 10 3 4 2" xfId="32406"/>
    <cellStyle name="Vírgula 10 3 4 3" xfId="32407"/>
    <cellStyle name="Vírgula 10 3 4 4" xfId="32408"/>
    <cellStyle name="Vírgula 10 3 5" xfId="32409"/>
    <cellStyle name="Vírgula 10 3 5 2" xfId="32410"/>
    <cellStyle name="Vírgula 10 3 5 3" xfId="32411"/>
    <cellStyle name="Vírgula 10 3 5 4" xfId="32412"/>
    <cellStyle name="Vírgula 10 3 6" xfId="32413"/>
    <cellStyle name="Vírgula 10 3 6 2" xfId="32414"/>
    <cellStyle name="Vírgula 10 3 6 3" xfId="32415"/>
    <cellStyle name="Vírgula 10 3 7" xfId="32416"/>
    <cellStyle name="Vírgula 10 3 8" xfId="32417"/>
    <cellStyle name="Vírgula 10 3 9" xfId="32418"/>
    <cellStyle name="Vírgula 10 4" xfId="26659"/>
    <cellStyle name="Vírgula 10 4 2" xfId="32419"/>
    <cellStyle name="Vírgula 10 4 2 2" xfId="32420"/>
    <cellStyle name="Vírgula 10 4 2 2 2" xfId="32421"/>
    <cellStyle name="Vírgula 10 4 2 2 2 2" xfId="32422"/>
    <cellStyle name="Vírgula 10 4 2 2 2 3" xfId="32423"/>
    <cellStyle name="Vírgula 10 4 2 2 2 4" xfId="32424"/>
    <cellStyle name="Vírgula 10 4 2 2 3" xfId="32425"/>
    <cellStyle name="Vírgula 10 4 2 2 4" xfId="32426"/>
    <cellStyle name="Vírgula 10 4 2 2 5" xfId="32427"/>
    <cellStyle name="Vírgula 10 4 2 3" xfId="32428"/>
    <cellStyle name="Vírgula 10 4 2 3 2" xfId="32429"/>
    <cellStyle name="Vírgula 10 4 2 3 3" xfId="32430"/>
    <cellStyle name="Vírgula 10 4 2 3 4" xfId="32431"/>
    <cellStyle name="Vírgula 10 4 2 4" xfId="32432"/>
    <cellStyle name="Vírgula 10 4 2 5" xfId="32433"/>
    <cellStyle name="Vírgula 10 4 2 6" xfId="32434"/>
    <cellStyle name="Vírgula 10 4 3" xfId="32435"/>
    <cellStyle name="Vírgula 10 4 3 2" xfId="32436"/>
    <cellStyle name="Vírgula 10 4 3 2 2" xfId="32437"/>
    <cellStyle name="Vírgula 10 4 3 2 3" xfId="32438"/>
    <cellStyle name="Vírgula 10 4 3 2 4" xfId="32439"/>
    <cellStyle name="Vírgula 10 4 3 3" xfId="32440"/>
    <cellStyle name="Vírgula 10 4 3 4" xfId="32441"/>
    <cellStyle name="Vírgula 10 4 3 5" xfId="32442"/>
    <cellStyle name="Vírgula 10 4 4" xfId="32443"/>
    <cellStyle name="Vírgula 10 4 4 2" xfId="32444"/>
    <cellStyle name="Vírgula 10 4 4 3" xfId="32445"/>
    <cellStyle name="Vírgula 10 4 4 4" xfId="32446"/>
    <cellStyle name="Vírgula 10 4 5" xfId="32447"/>
    <cellStyle name="Vírgula 10 4 5 2" xfId="32448"/>
    <cellStyle name="Vírgula 10 4 5 3" xfId="32449"/>
    <cellStyle name="Vírgula 10 4 5 4" xfId="32450"/>
    <cellStyle name="Vírgula 10 4 6" xfId="32451"/>
    <cellStyle name="Vírgula 10 4 6 2" xfId="32452"/>
    <cellStyle name="Vírgula 10 4 6 3" xfId="32453"/>
    <cellStyle name="Vírgula 10 4 7" xfId="32454"/>
    <cellStyle name="Vírgula 10 4 8" xfId="32455"/>
    <cellStyle name="Vírgula 10 4 9" xfId="32456"/>
    <cellStyle name="Vírgula 10 5" xfId="32457"/>
    <cellStyle name="Vírgula 10 5 2" xfId="32458"/>
    <cellStyle name="Vírgula 10 5 2 2" xfId="32459"/>
    <cellStyle name="Vírgula 10 5 2 2 2" xfId="32460"/>
    <cellStyle name="Vírgula 10 5 2 2 3" xfId="32461"/>
    <cellStyle name="Vírgula 10 5 2 2 4" xfId="32462"/>
    <cellStyle name="Vírgula 10 5 2 3" xfId="32463"/>
    <cellStyle name="Vírgula 10 5 2 4" xfId="32464"/>
    <cellStyle name="Vírgula 10 5 2 5" xfId="32465"/>
    <cellStyle name="Vírgula 10 5 3" xfId="32466"/>
    <cellStyle name="Vírgula 10 5 3 2" xfId="32467"/>
    <cellStyle name="Vírgula 10 5 3 3" xfId="32468"/>
    <cellStyle name="Vírgula 10 5 3 4" xfId="32469"/>
    <cellStyle name="Vírgula 10 5 4" xfId="32470"/>
    <cellStyle name="Vírgula 10 5 5" xfId="32471"/>
    <cellStyle name="Vírgula 10 5 6" xfId="32472"/>
    <cellStyle name="Vírgula 10 6" xfId="32473"/>
    <cellStyle name="Vírgula 10 6 2" xfId="32474"/>
    <cellStyle name="Vírgula 10 6 2 2" xfId="32475"/>
    <cellStyle name="Vírgula 10 6 2 2 2" xfId="32476"/>
    <cellStyle name="Vírgula 10 6 2 2 3" xfId="32477"/>
    <cellStyle name="Vírgula 10 6 2 2 4" xfId="32478"/>
    <cellStyle name="Vírgula 10 6 2 3" xfId="32479"/>
    <cellStyle name="Vírgula 10 6 2 4" xfId="32480"/>
    <cellStyle name="Vírgula 10 6 2 5" xfId="32481"/>
    <cellStyle name="Vírgula 10 6 3" xfId="32482"/>
    <cellStyle name="Vírgula 10 6 3 2" xfId="32483"/>
    <cellStyle name="Vírgula 10 6 3 3" xfId="32484"/>
    <cellStyle name="Vírgula 10 6 3 4" xfId="32485"/>
    <cellStyle name="Vírgula 10 6 4" xfId="32486"/>
    <cellStyle name="Vírgula 10 6 5" xfId="32487"/>
    <cellStyle name="Vírgula 10 6 6" xfId="32488"/>
    <cellStyle name="Vírgula 10 7" xfId="32489"/>
    <cellStyle name="Vírgula 10 7 2" xfId="32490"/>
    <cellStyle name="Vírgula 10 7 2 2" xfId="32491"/>
    <cellStyle name="Vírgula 10 7 2 2 2" xfId="32492"/>
    <cellStyle name="Vírgula 10 7 2 2 3" xfId="32493"/>
    <cellStyle name="Vírgula 10 7 2 2 4" xfId="32494"/>
    <cellStyle name="Vírgula 10 7 2 3" xfId="32495"/>
    <cellStyle name="Vírgula 10 7 2 4" xfId="32496"/>
    <cellStyle name="Vírgula 10 7 2 5" xfId="32497"/>
    <cellStyle name="Vírgula 10 7 3" xfId="32498"/>
    <cellStyle name="Vírgula 10 7 3 2" xfId="32499"/>
    <cellStyle name="Vírgula 10 7 3 3" xfId="32500"/>
    <cellStyle name="Vírgula 10 7 3 4" xfId="32501"/>
    <cellStyle name="Vírgula 10 7 4" xfId="32502"/>
    <cellStyle name="Vírgula 10 7 5" xfId="32503"/>
    <cellStyle name="Vírgula 10 7 6" xfId="32504"/>
    <cellStyle name="Vírgula 10 8" xfId="32505"/>
    <cellStyle name="Vírgula 10 8 2" xfId="32506"/>
    <cellStyle name="Vírgula 10 8 2 2" xfId="32507"/>
    <cellStyle name="Vírgula 10 8 2 3" xfId="32508"/>
    <cellStyle name="Vírgula 10 8 2 4" xfId="32509"/>
    <cellStyle name="Vírgula 10 8 3" xfId="32510"/>
    <cellStyle name="Vírgula 10 8 4" xfId="32511"/>
    <cellStyle name="Vírgula 10 8 5" xfId="32512"/>
    <cellStyle name="Vírgula 10 9" xfId="32513"/>
    <cellStyle name="Vírgula 10 9 2" xfId="32514"/>
    <cellStyle name="Vírgula 10 9 3" xfId="32515"/>
    <cellStyle name="Vírgula 10 9 4" xfId="32516"/>
    <cellStyle name="Vírgula 11" xfId="23248"/>
    <cellStyle name="Vírgula 11 2" xfId="25024"/>
    <cellStyle name="Vírgula 11 2 2" xfId="32517"/>
    <cellStyle name="Vírgula 11 3" xfId="32518"/>
    <cellStyle name="Vírgula 11 4" xfId="32519"/>
    <cellStyle name="Vírgula 12" xfId="24136"/>
    <cellStyle name="Vírgula 12 10" xfId="32520"/>
    <cellStyle name="Vírgula 12 10 2" xfId="32521"/>
    <cellStyle name="Vírgula 12 10 3" xfId="32522"/>
    <cellStyle name="Vírgula 12 10 4" xfId="32523"/>
    <cellStyle name="Vírgula 12 11" xfId="32524"/>
    <cellStyle name="Vírgula 12 11 2" xfId="32525"/>
    <cellStyle name="Vírgula 12 11 3" xfId="32526"/>
    <cellStyle name="Vírgula 12 12" xfId="32527"/>
    <cellStyle name="Vírgula 12 12 2" xfId="32528"/>
    <cellStyle name="Vírgula 12 13" xfId="32529"/>
    <cellStyle name="Vírgula 12 14" xfId="32530"/>
    <cellStyle name="Vírgula 12 2" xfId="32531"/>
    <cellStyle name="Vírgula 12 2 2" xfId="32532"/>
    <cellStyle name="Vírgula 12 2 2 2" xfId="32533"/>
    <cellStyle name="Vírgula 12 2 2 2 2" xfId="32534"/>
    <cellStyle name="Vírgula 12 2 2 2 2 2" xfId="32535"/>
    <cellStyle name="Vírgula 12 2 2 2 2 3" xfId="32536"/>
    <cellStyle name="Vírgula 12 2 2 2 2 4" xfId="32537"/>
    <cellStyle name="Vírgula 12 2 2 2 3" xfId="32538"/>
    <cellStyle name="Vírgula 12 2 2 2 4" xfId="32539"/>
    <cellStyle name="Vírgula 12 2 2 2 5" xfId="32540"/>
    <cellStyle name="Vírgula 12 2 2 3" xfId="32541"/>
    <cellStyle name="Vírgula 12 2 2 3 2" xfId="32542"/>
    <cellStyle name="Vírgula 12 2 2 3 3" xfId="32543"/>
    <cellStyle name="Vírgula 12 2 2 3 4" xfId="32544"/>
    <cellStyle name="Vírgula 12 2 2 4" xfId="32545"/>
    <cellStyle name="Vírgula 12 2 2 5" xfId="32546"/>
    <cellStyle name="Vírgula 12 2 2 6" xfId="32547"/>
    <cellStyle name="Vírgula 12 2 3" xfId="32548"/>
    <cellStyle name="Vírgula 12 2 3 2" xfId="32549"/>
    <cellStyle name="Vírgula 12 2 3 2 2" xfId="32550"/>
    <cellStyle name="Vírgula 12 2 3 2 3" xfId="32551"/>
    <cellStyle name="Vírgula 12 2 3 2 4" xfId="32552"/>
    <cellStyle name="Vírgula 12 2 3 3" xfId="32553"/>
    <cellStyle name="Vírgula 12 2 3 4" xfId="32554"/>
    <cellStyle name="Vírgula 12 2 3 5" xfId="32555"/>
    <cellStyle name="Vírgula 12 2 4" xfId="32556"/>
    <cellStyle name="Vírgula 12 2 4 2" xfId="32557"/>
    <cellStyle name="Vírgula 12 2 4 3" xfId="32558"/>
    <cellStyle name="Vírgula 12 2 4 4" xfId="32559"/>
    <cellStyle name="Vírgula 12 2 5" xfId="32560"/>
    <cellStyle name="Vírgula 12 2 5 2" xfId="32561"/>
    <cellStyle name="Vírgula 12 2 5 3" xfId="32562"/>
    <cellStyle name="Vírgula 12 2 5 4" xfId="32563"/>
    <cellStyle name="Vírgula 12 2 6" xfId="32564"/>
    <cellStyle name="Vírgula 12 2 6 2" xfId="32565"/>
    <cellStyle name="Vírgula 12 2 6 3" xfId="32566"/>
    <cellStyle name="Vírgula 12 2 7" xfId="32567"/>
    <cellStyle name="Vírgula 12 2 8" xfId="32568"/>
    <cellStyle name="Vírgula 12 2 9" xfId="32569"/>
    <cellStyle name="Vírgula 12 3" xfId="32570"/>
    <cellStyle name="Vírgula 12 3 2" xfId="32571"/>
    <cellStyle name="Vírgula 12 3 2 2" xfId="32572"/>
    <cellStyle name="Vírgula 12 3 2 2 2" xfId="32573"/>
    <cellStyle name="Vírgula 12 3 2 2 2 2" xfId="32574"/>
    <cellStyle name="Vírgula 12 3 2 2 2 3" xfId="32575"/>
    <cellStyle name="Vírgula 12 3 2 2 2 4" xfId="32576"/>
    <cellStyle name="Vírgula 12 3 2 2 3" xfId="32577"/>
    <cellStyle name="Vírgula 12 3 2 2 4" xfId="32578"/>
    <cellStyle name="Vírgula 12 3 2 2 5" xfId="32579"/>
    <cellStyle name="Vírgula 12 3 2 3" xfId="32580"/>
    <cellStyle name="Vírgula 12 3 2 3 2" xfId="32581"/>
    <cellStyle name="Vírgula 12 3 2 3 3" xfId="32582"/>
    <cellStyle name="Vírgula 12 3 2 3 4" xfId="32583"/>
    <cellStyle name="Vírgula 12 3 2 4" xfId="32584"/>
    <cellStyle name="Vírgula 12 3 2 5" xfId="32585"/>
    <cellStyle name="Vírgula 12 3 2 6" xfId="32586"/>
    <cellStyle name="Vírgula 12 3 3" xfId="32587"/>
    <cellStyle name="Vírgula 12 3 3 2" xfId="32588"/>
    <cellStyle name="Vírgula 12 3 3 2 2" xfId="32589"/>
    <cellStyle name="Vírgula 12 3 3 2 3" xfId="32590"/>
    <cellStyle name="Vírgula 12 3 3 2 4" xfId="32591"/>
    <cellStyle name="Vírgula 12 3 3 3" xfId="32592"/>
    <cellStyle name="Vírgula 12 3 3 4" xfId="32593"/>
    <cellStyle name="Vírgula 12 3 3 5" xfId="32594"/>
    <cellStyle name="Vírgula 12 3 4" xfId="32595"/>
    <cellStyle name="Vírgula 12 3 4 2" xfId="32596"/>
    <cellStyle name="Vírgula 12 3 4 3" xfId="32597"/>
    <cellStyle name="Vírgula 12 3 4 4" xfId="32598"/>
    <cellStyle name="Vírgula 12 3 5" xfId="32599"/>
    <cellStyle name="Vírgula 12 3 5 2" xfId="32600"/>
    <cellStyle name="Vírgula 12 3 5 3" xfId="32601"/>
    <cellStyle name="Vírgula 12 3 5 4" xfId="32602"/>
    <cellStyle name="Vírgula 12 3 6" xfId="32603"/>
    <cellStyle name="Vírgula 12 3 6 2" xfId="32604"/>
    <cellStyle name="Vírgula 12 3 6 3" xfId="32605"/>
    <cellStyle name="Vírgula 12 3 7" xfId="32606"/>
    <cellStyle name="Vírgula 12 3 8" xfId="32607"/>
    <cellStyle name="Vírgula 12 3 9" xfId="32608"/>
    <cellStyle name="Vírgula 12 4" xfId="32609"/>
    <cellStyle name="Vírgula 12 4 2" xfId="32610"/>
    <cellStyle name="Vírgula 12 4 2 2" xfId="32611"/>
    <cellStyle name="Vírgula 12 4 2 2 2" xfId="32612"/>
    <cellStyle name="Vírgula 12 4 2 2 3" xfId="32613"/>
    <cellStyle name="Vírgula 12 4 2 2 4" xfId="32614"/>
    <cellStyle name="Vírgula 12 4 2 3" xfId="32615"/>
    <cellStyle name="Vírgula 12 4 2 4" xfId="32616"/>
    <cellStyle name="Vírgula 12 4 2 5" xfId="32617"/>
    <cellStyle name="Vírgula 12 4 3" xfId="32618"/>
    <cellStyle name="Vírgula 12 4 3 2" xfId="32619"/>
    <cellStyle name="Vírgula 12 4 3 3" xfId="32620"/>
    <cellStyle name="Vírgula 12 4 3 4" xfId="32621"/>
    <cellStyle name="Vírgula 12 4 4" xfId="32622"/>
    <cellStyle name="Vírgula 12 4 5" xfId="32623"/>
    <cellStyle name="Vírgula 12 4 6" xfId="32624"/>
    <cellStyle name="Vírgula 12 5" xfId="32625"/>
    <cellStyle name="Vírgula 12 5 2" xfId="32626"/>
    <cellStyle name="Vírgula 12 5 2 2" xfId="32627"/>
    <cellStyle name="Vírgula 12 5 2 2 2" xfId="32628"/>
    <cellStyle name="Vírgula 12 5 2 2 3" xfId="32629"/>
    <cellStyle name="Vírgula 12 5 2 2 4" xfId="32630"/>
    <cellStyle name="Vírgula 12 5 2 3" xfId="32631"/>
    <cellStyle name="Vírgula 12 5 2 4" xfId="32632"/>
    <cellStyle name="Vírgula 12 5 2 5" xfId="32633"/>
    <cellStyle name="Vírgula 12 5 3" xfId="32634"/>
    <cellStyle name="Vírgula 12 5 3 2" xfId="32635"/>
    <cellStyle name="Vírgula 12 5 3 3" xfId="32636"/>
    <cellStyle name="Vírgula 12 5 3 4" xfId="32637"/>
    <cellStyle name="Vírgula 12 5 4" xfId="32638"/>
    <cellStyle name="Vírgula 12 5 5" xfId="32639"/>
    <cellStyle name="Vírgula 12 5 6" xfId="32640"/>
    <cellStyle name="Vírgula 12 6" xfId="32641"/>
    <cellStyle name="Vírgula 12 6 2" xfId="32642"/>
    <cellStyle name="Vírgula 12 6 2 2" xfId="32643"/>
    <cellStyle name="Vírgula 12 6 2 2 2" xfId="32644"/>
    <cellStyle name="Vírgula 12 6 2 2 3" xfId="32645"/>
    <cellStyle name="Vírgula 12 6 2 2 4" xfId="32646"/>
    <cellStyle name="Vírgula 12 6 2 3" xfId="32647"/>
    <cellStyle name="Vírgula 12 6 2 4" xfId="32648"/>
    <cellStyle name="Vírgula 12 6 2 5" xfId="32649"/>
    <cellStyle name="Vírgula 12 6 3" xfId="32650"/>
    <cellStyle name="Vírgula 12 6 3 2" xfId="32651"/>
    <cellStyle name="Vírgula 12 6 3 3" xfId="32652"/>
    <cellStyle name="Vírgula 12 6 3 4" xfId="32653"/>
    <cellStyle name="Vírgula 12 6 4" xfId="32654"/>
    <cellStyle name="Vírgula 12 6 5" xfId="32655"/>
    <cellStyle name="Vírgula 12 6 6" xfId="32656"/>
    <cellStyle name="Vírgula 12 7" xfId="32657"/>
    <cellStyle name="Vírgula 12 7 2" xfId="32658"/>
    <cellStyle name="Vírgula 12 7 2 2" xfId="32659"/>
    <cellStyle name="Vírgula 12 7 2 3" xfId="32660"/>
    <cellStyle name="Vírgula 12 7 2 4" xfId="32661"/>
    <cellStyle name="Vírgula 12 7 3" xfId="32662"/>
    <cellStyle name="Vírgula 12 7 4" xfId="32663"/>
    <cellStyle name="Vírgula 12 7 5" xfId="32664"/>
    <cellStyle name="Vírgula 12 8" xfId="32665"/>
    <cellStyle name="Vírgula 12 8 2" xfId="32666"/>
    <cellStyle name="Vírgula 12 8 3" xfId="32667"/>
    <cellStyle name="Vírgula 12 8 4" xfId="32668"/>
    <cellStyle name="Vírgula 12 9" xfId="32669"/>
    <cellStyle name="Vírgula 12 9 2" xfId="32670"/>
    <cellStyle name="Vírgula 12 9 3" xfId="32671"/>
    <cellStyle name="Vírgula 12 9 4" xfId="32672"/>
    <cellStyle name="Vírgula 13" xfId="2308"/>
    <cellStyle name="Vírgula 13 2" xfId="26675"/>
    <cellStyle name="Vírgula 14" xfId="25912"/>
    <cellStyle name="Vírgula 14 2" xfId="32673"/>
    <cellStyle name="Vírgula 14 3" xfId="33837"/>
    <cellStyle name="Vírgula 15" xfId="2162"/>
    <cellStyle name="Vírgula 16" xfId="26205"/>
    <cellStyle name="Vírgula 17" xfId="26674"/>
    <cellStyle name="Vírgula 2" xfId="59"/>
    <cellStyle name="Vírgula 2 2" xfId="2025"/>
    <cellStyle name="Vírgula 2 2 2" xfId="2026"/>
    <cellStyle name="Vírgula 2 2 2 10" xfId="26424"/>
    <cellStyle name="Vírgula 2 2 2 2" xfId="22560"/>
    <cellStyle name="Vírgula 2 2 2 2 2" xfId="23116"/>
    <cellStyle name="Vírgula 2 2 2 2 2 2" xfId="24003"/>
    <cellStyle name="Vírgula 2 2 2 2 2 2 2" xfId="25779"/>
    <cellStyle name="Vírgula 2 2 2 2 2 3" xfId="24891"/>
    <cellStyle name="Vírgula 2 2 2 2 3" xfId="23500"/>
    <cellStyle name="Vírgula 2 2 2 2 3 2" xfId="25276"/>
    <cellStyle name="Vírgula 2 2 2 2 4" xfId="24388"/>
    <cellStyle name="Vírgula 2 2 2 2 5" xfId="26185"/>
    <cellStyle name="Vírgula 2 2 2 2 6" xfId="26555"/>
    <cellStyle name="Vírgula 2 2 2 3" xfId="22857"/>
    <cellStyle name="Vírgula 2 2 2 3 2" xfId="23744"/>
    <cellStyle name="Vírgula 2 2 2 3 2 2" xfId="25520"/>
    <cellStyle name="Vírgula 2 2 2 3 3" xfId="24632"/>
    <cellStyle name="Vírgula 2 2 2 4" xfId="22976"/>
    <cellStyle name="Vírgula 2 2 2 4 2" xfId="23863"/>
    <cellStyle name="Vírgula 2 2 2 4 2 2" xfId="25639"/>
    <cellStyle name="Vírgula 2 2 2 4 3" xfId="24751"/>
    <cellStyle name="Vírgula 2 2 2 5" xfId="23360"/>
    <cellStyle name="Vírgula 2 2 2 5 2" xfId="25136"/>
    <cellStyle name="Vírgula 2 2 2 6" xfId="24248"/>
    <cellStyle name="Vírgula 2 2 2 7" xfId="2433"/>
    <cellStyle name="Vírgula 2 2 2 8" xfId="26019"/>
    <cellStyle name="Vírgula 2 2 2 9" xfId="2290"/>
    <cellStyle name="Vírgula 2 2 3" xfId="32674"/>
    <cellStyle name="Vírgula 2 2 4" xfId="32675"/>
    <cellStyle name="Vírgula 2 2 4 2" xfId="32676"/>
    <cellStyle name="Vírgula 2 2 4 3" xfId="32677"/>
    <cellStyle name="Vírgula 2 2 4 4" xfId="32678"/>
    <cellStyle name="Vírgula 2 3" xfId="2027"/>
    <cellStyle name="Vírgula 2 3 10" xfId="2289"/>
    <cellStyle name="Vírgula 2 3 11" xfId="26425"/>
    <cellStyle name="Vírgula 2 3 2" xfId="2028"/>
    <cellStyle name="Vírgula 2 3 2 2" xfId="22571"/>
    <cellStyle name="Vírgula 2 3 2 2 2" xfId="23127"/>
    <cellStyle name="Vírgula 2 3 2 2 2 2" xfId="24014"/>
    <cellStyle name="Vírgula 2 3 2 2 2 2 2" xfId="25790"/>
    <cellStyle name="Vírgula 2 3 2 2 2 3" xfId="24902"/>
    <cellStyle name="Vírgula 2 3 2 2 3" xfId="23511"/>
    <cellStyle name="Vírgula 2 3 2 2 3 2" xfId="25287"/>
    <cellStyle name="Vírgula 2 3 2 2 4" xfId="24399"/>
    <cellStyle name="Vírgula 2 3 2 3" xfId="26186"/>
    <cellStyle name="Vírgula 2 3 2 4" xfId="2460"/>
    <cellStyle name="Vírgula 2 3 2 5" xfId="26556"/>
    <cellStyle name="Vírgula 2 3 3" xfId="22559"/>
    <cellStyle name="Vírgula 2 3 3 2" xfId="23115"/>
    <cellStyle name="Vírgula 2 3 3 2 2" xfId="24002"/>
    <cellStyle name="Vírgula 2 3 3 2 2 2" xfId="25778"/>
    <cellStyle name="Vírgula 2 3 3 2 3" xfId="24890"/>
    <cellStyle name="Vírgula 2 3 3 3" xfId="23499"/>
    <cellStyle name="Vírgula 2 3 3 3 2" xfId="25275"/>
    <cellStyle name="Vírgula 2 3 3 4" xfId="24387"/>
    <cellStyle name="Vírgula 2 3 4" xfId="22856"/>
    <cellStyle name="Vírgula 2 3 4 2" xfId="23743"/>
    <cellStyle name="Vírgula 2 3 4 2 2" xfId="25519"/>
    <cellStyle name="Vírgula 2 3 4 3" xfId="24631"/>
    <cellStyle name="Vírgula 2 3 5" xfId="22975"/>
    <cellStyle name="Vírgula 2 3 5 2" xfId="23862"/>
    <cellStyle name="Vírgula 2 3 5 2 2" xfId="25638"/>
    <cellStyle name="Vírgula 2 3 5 3" xfId="24750"/>
    <cellStyle name="Vírgula 2 3 6" xfId="23359"/>
    <cellStyle name="Vírgula 2 3 6 2" xfId="25135"/>
    <cellStyle name="Vírgula 2 3 7" xfId="24247"/>
    <cellStyle name="Vírgula 2 3 8" xfId="2432"/>
    <cellStyle name="Vírgula 2 3 9" xfId="26020"/>
    <cellStyle name="Vírgula 2 4" xfId="2029"/>
    <cellStyle name="Vírgula 2 4 2" xfId="2030"/>
    <cellStyle name="Vírgula 2 4 2 2" xfId="2584"/>
    <cellStyle name="Vírgula 2 4 2 2 2" xfId="22436"/>
    <cellStyle name="Vírgula 2 4 2 2 2 2" xfId="22710"/>
    <cellStyle name="Vírgula 2 4 2 2 2 2 2" xfId="23243"/>
    <cellStyle name="Vírgula 2 4 2 2 2 2 2 2" xfId="24130"/>
    <cellStyle name="Vírgula 2 4 2 2 2 2 2 2 2" xfId="25906"/>
    <cellStyle name="Vírgula 2 4 2 2 2 2 2 3" xfId="25018"/>
    <cellStyle name="Vírgula 2 4 2 2 2 2 3" xfId="23627"/>
    <cellStyle name="Vírgula 2 4 2 2 2 2 3 2" xfId="25403"/>
    <cellStyle name="Vírgula 2 4 2 2 2 2 4" xfId="24515"/>
    <cellStyle name="Vírgula 2 4 2 2 3" xfId="22623"/>
    <cellStyle name="Vírgula 2 4 2 2 3 2" xfId="23179"/>
    <cellStyle name="Vírgula 2 4 2 2 3 2 2" xfId="24066"/>
    <cellStyle name="Vírgula 2 4 2 2 3 2 2 2" xfId="25842"/>
    <cellStyle name="Vírgula 2 4 2 2 3 2 3" xfId="24954"/>
    <cellStyle name="Vírgula 2 4 2 2 3 3" xfId="23563"/>
    <cellStyle name="Vírgula 2 4 2 2 3 3 2" xfId="25339"/>
    <cellStyle name="Vírgula 2 4 2 2 3 4" xfId="24451"/>
    <cellStyle name="Vírgula 2 4 2 3" xfId="22592"/>
    <cellStyle name="Vírgula 2 4 2 3 2" xfId="23148"/>
    <cellStyle name="Vírgula 2 4 2 3 2 2" xfId="24035"/>
    <cellStyle name="Vírgula 2 4 2 3 2 2 2" xfId="25811"/>
    <cellStyle name="Vírgula 2 4 2 3 2 3" xfId="24923"/>
    <cellStyle name="Vírgula 2 4 2 3 3" xfId="23532"/>
    <cellStyle name="Vírgula 2 4 2 3 3 2" xfId="25308"/>
    <cellStyle name="Vírgula 2 4 2 3 4" xfId="24420"/>
    <cellStyle name="Vírgula 2 4 2 4" xfId="2484"/>
    <cellStyle name="Vírgula 2 4 3" xfId="22307"/>
    <cellStyle name="Vírgula 2 4 3 2" xfId="22323"/>
    <cellStyle name="Vírgula 2 4 3 2 2" xfId="22652"/>
    <cellStyle name="Vírgula 2 4 3 2 2 2" xfId="23208"/>
    <cellStyle name="Vírgula 2 4 3 2 2 2 2" xfId="24095"/>
    <cellStyle name="Vírgula 2 4 3 2 2 2 2 2" xfId="25871"/>
    <cellStyle name="Vírgula 2 4 3 2 2 2 3" xfId="24983"/>
    <cellStyle name="Vírgula 2 4 3 2 2 3" xfId="23592"/>
    <cellStyle name="Vírgula 2 4 3 2 2 3 2" xfId="25368"/>
    <cellStyle name="Vírgula 2 4 3 2 2 4" xfId="24480"/>
    <cellStyle name="Vírgula 2 4 3 3" xfId="22345"/>
    <cellStyle name="Vírgula 2 4 3 3 2" xfId="22383"/>
    <cellStyle name="Vírgula 2 4 3 3 2 2" xfId="22674"/>
    <cellStyle name="Vírgula 2 4 3 3 2 2 2" xfId="23230"/>
    <cellStyle name="Vírgula 2 4 3 3 2 2 2 2" xfId="24117"/>
    <cellStyle name="Vírgula 2 4 3 3 2 2 2 2 2" xfId="25893"/>
    <cellStyle name="Vírgula 2 4 3 3 2 2 2 3" xfId="25005"/>
    <cellStyle name="Vírgula 2 4 3 3 2 2 3" xfId="23614"/>
    <cellStyle name="Vírgula 2 4 3 3 2 2 3 2" xfId="25390"/>
    <cellStyle name="Vírgula 2 4 3 3 2 2 4" xfId="24502"/>
    <cellStyle name="Vírgula 2 4 3 3 3" xfId="22422"/>
    <cellStyle name="Vírgula 2 4 3 3 3 2" xfId="22696"/>
    <cellStyle name="Vírgula 2 4 3 3 3 2 2" xfId="23238"/>
    <cellStyle name="Vírgula 2 4 3 3 3 2 2 2" xfId="24125"/>
    <cellStyle name="Vírgula 2 4 3 3 3 2 2 2 2" xfId="25901"/>
    <cellStyle name="Vírgula 2 4 3 3 3 2 2 3" xfId="25013"/>
    <cellStyle name="Vírgula 2 4 3 3 3 2 3" xfId="23622"/>
    <cellStyle name="Vírgula 2 4 3 3 3 2 3 2" xfId="25398"/>
    <cellStyle name="Vírgula 2 4 3 3 3 2 4" xfId="24510"/>
    <cellStyle name="Vírgula 2 4 3 3 4" xfId="22660"/>
    <cellStyle name="Vírgula 2 4 3 3 4 2" xfId="23216"/>
    <cellStyle name="Vírgula 2 4 3 3 4 2 2" xfId="24103"/>
    <cellStyle name="Vírgula 2 4 3 3 4 2 2 2" xfId="25879"/>
    <cellStyle name="Vírgula 2 4 3 3 4 2 3" xfId="24991"/>
    <cellStyle name="Vírgula 2 4 3 3 4 3" xfId="23600"/>
    <cellStyle name="Vírgula 2 4 3 3 4 3 2" xfId="25376"/>
    <cellStyle name="Vírgula 2 4 3 3 4 4" xfId="24488"/>
    <cellStyle name="Vírgula 2 4 3 4" xfId="22361"/>
    <cellStyle name="Vírgula 2 4 3 4 2" xfId="22666"/>
    <cellStyle name="Vírgula 2 4 3 4 2 2" xfId="23222"/>
    <cellStyle name="Vírgula 2 4 3 4 2 2 2" xfId="24109"/>
    <cellStyle name="Vírgula 2 4 3 4 2 2 2 2" xfId="25885"/>
    <cellStyle name="Vírgula 2 4 3 4 2 2 3" xfId="24997"/>
    <cellStyle name="Vírgula 2 4 3 4 2 3" xfId="23606"/>
    <cellStyle name="Vírgula 2 4 3 4 2 3 2" xfId="25382"/>
    <cellStyle name="Vírgula 2 4 3 4 2 4" xfId="24494"/>
    <cellStyle name="Vírgula 2 4 3 5" xfId="22646"/>
    <cellStyle name="Vírgula 2 4 3 5 2" xfId="23202"/>
    <cellStyle name="Vírgula 2 4 3 5 2 2" xfId="24089"/>
    <cellStyle name="Vírgula 2 4 3 5 2 2 2" xfId="25865"/>
    <cellStyle name="Vírgula 2 4 3 5 2 3" xfId="24977"/>
    <cellStyle name="Vírgula 2 4 3 5 3" xfId="23586"/>
    <cellStyle name="Vírgula 2 4 3 5 3 2" xfId="25362"/>
    <cellStyle name="Vírgula 2 4 3 5 4" xfId="24474"/>
    <cellStyle name="Vírgula 2 4 4" xfId="22563"/>
    <cellStyle name="Vírgula 2 4 4 2" xfId="23119"/>
    <cellStyle name="Vírgula 2 4 4 2 2" xfId="24006"/>
    <cellStyle name="Vírgula 2 4 4 2 2 2" xfId="25782"/>
    <cellStyle name="Vírgula 2 4 4 2 3" xfId="24894"/>
    <cellStyle name="Vírgula 2 4 4 3" xfId="23503"/>
    <cellStyle name="Vírgula 2 4 4 3 2" xfId="25279"/>
    <cellStyle name="Vírgula 2 4 4 4" xfId="24391"/>
    <cellStyle name="Vírgula 2 4 5" xfId="2436"/>
    <cellStyle name="Vírgula 2 4 6" xfId="26047"/>
    <cellStyle name="Vírgula 2 4 7" xfId="2293"/>
    <cellStyle name="Vírgula 2 5" xfId="32679"/>
    <cellStyle name="Vírgula 2 6" xfId="32680"/>
    <cellStyle name="Vírgula 2 6 2" xfId="32681"/>
    <cellStyle name="Vírgula 2 6 3" xfId="32682"/>
    <cellStyle name="Vírgula 2 6 4" xfId="32683"/>
    <cellStyle name="Vírgula 3" xfId="60"/>
    <cellStyle name="Vírgula 3 2" xfId="2031"/>
    <cellStyle name="Vírgula 3 2 2" xfId="2032"/>
    <cellStyle name="Vírgula 3 2 2 10" xfId="26025"/>
    <cellStyle name="Vírgula 3 2 2 11" xfId="2291"/>
    <cellStyle name="Vírgula 3 2 2 12" xfId="26430"/>
    <cellStyle name="Vírgula 3 2 2 2" xfId="2634"/>
    <cellStyle name="Vírgula 3 2 2 2 2" xfId="22638"/>
    <cellStyle name="Vírgula 3 2 2 2 2 2" xfId="23194"/>
    <cellStyle name="Vírgula 3 2 2 2 2 2 2" xfId="24081"/>
    <cellStyle name="Vírgula 3 2 2 2 2 2 2 2" xfId="25857"/>
    <cellStyle name="Vírgula 3 2 2 2 2 2 3" xfId="24969"/>
    <cellStyle name="Vírgula 3 2 2 2 2 3" xfId="23578"/>
    <cellStyle name="Vírgula 3 2 2 2 2 3 2" xfId="25354"/>
    <cellStyle name="Vírgula 3 2 2 2 2 4" xfId="24466"/>
    <cellStyle name="Vírgula 3 2 2 2 3" xfId="22992"/>
    <cellStyle name="Vírgula 3 2 2 2 3 2" xfId="23879"/>
    <cellStyle name="Vírgula 3 2 2 2 3 2 2" xfId="25655"/>
    <cellStyle name="Vírgula 3 2 2 2 3 3" xfId="24767"/>
    <cellStyle name="Vírgula 3 2 2 2 4" xfId="23376"/>
    <cellStyle name="Vírgula 3 2 2 2 4 2" xfId="25152"/>
    <cellStyle name="Vírgula 3 2 2 2 5" xfId="24264"/>
    <cellStyle name="Vírgula 3 2 2 3" xfId="2609"/>
    <cellStyle name="Vírgula 3 2 2 3 2" xfId="22630"/>
    <cellStyle name="Vírgula 3 2 2 3 2 2" xfId="23186"/>
    <cellStyle name="Vírgula 3 2 2 3 2 2 2" xfId="24073"/>
    <cellStyle name="Vírgula 3 2 2 3 2 2 2 2" xfId="25849"/>
    <cellStyle name="Vírgula 3 2 2 3 2 2 3" xfId="24961"/>
    <cellStyle name="Vírgula 3 2 2 3 2 3" xfId="23570"/>
    <cellStyle name="Vírgula 3 2 2 3 2 3 2" xfId="25346"/>
    <cellStyle name="Vírgula 3 2 2 3 2 4" xfId="24458"/>
    <cellStyle name="Vírgula 3 2 2 4" xfId="22561"/>
    <cellStyle name="Vírgula 3 2 2 4 2" xfId="23117"/>
    <cellStyle name="Vírgula 3 2 2 4 2 2" xfId="24004"/>
    <cellStyle name="Vírgula 3 2 2 4 2 2 2" xfId="25780"/>
    <cellStyle name="Vírgula 3 2 2 4 2 3" xfId="24892"/>
    <cellStyle name="Vírgula 3 2 2 4 3" xfId="23501"/>
    <cellStyle name="Vírgula 3 2 2 4 3 2" xfId="25277"/>
    <cellStyle name="Vírgula 3 2 2 4 4" xfId="24389"/>
    <cellStyle name="Vírgula 3 2 2 5" xfId="22858"/>
    <cellStyle name="Vírgula 3 2 2 5 2" xfId="23745"/>
    <cellStyle name="Vírgula 3 2 2 5 2 2" xfId="25521"/>
    <cellStyle name="Vírgula 3 2 2 5 3" xfId="24633"/>
    <cellStyle name="Vírgula 3 2 2 6" xfId="22977"/>
    <cellStyle name="Vírgula 3 2 2 6 2" xfId="23864"/>
    <cellStyle name="Vírgula 3 2 2 6 2 2" xfId="25640"/>
    <cellStyle name="Vírgula 3 2 2 6 3" xfId="24752"/>
    <cellStyle name="Vírgula 3 2 2 7" xfId="23361"/>
    <cellStyle name="Vírgula 3 2 2 7 2" xfId="25137"/>
    <cellStyle name="Vírgula 3 2 2 8" xfId="24249"/>
    <cellStyle name="Vírgula 3 2 2 9" xfId="2434"/>
    <cellStyle name="Vírgula 3 2 3" xfId="2033"/>
    <cellStyle name="Vírgula 3 2 3 2" xfId="22613"/>
    <cellStyle name="Vírgula 3 2 3 2 2" xfId="23169"/>
    <cellStyle name="Vírgula 3 2 3 2 2 2" xfId="24056"/>
    <cellStyle name="Vírgula 3 2 3 2 2 2 2" xfId="25832"/>
    <cellStyle name="Vírgula 3 2 3 2 2 3" xfId="24944"/>
    <cellStyle name="Vírgula 3 2 3 2 3" xfId="23553"/>
    <cellStyle name="Vírgula 3 2 3 2 3 2" xfId="25329"/>
    <cellStyle name="Vírgula 3 2 3 2 4" xfId="24441"/>
    <cellStyle name="Vírgula 3 2 3 3" xfId="2564"/>
    <cellStyle name="Vírgula 3 2 4" xfId="32684"/>
    <cellStyle name="Vírgula 3 3" xfId="2034"/>
    <cellStyle name="Vírgula 3 3 2" xfId="2035"/>
    <cellStyle name="Vírgula 3 3 2 2" xfId="22566"/>
    <cellStyle name="Vírgula 3 3 2 2 2" xfId="23122"/>
    <cellStyle name="Vírgula 3 3 2 2 2 2" xfId="24009"/>
    <cellStyle name="Vírgula 3 3 2 2 2 2 2" xfId="25785"/>
    <cellStyle name="Vírgula 3 3 2 2 2 3" xfId="24897"/>
    <cellStyle name="Vírgula 3 3 2 2 3" xfId="23506"/>
    <cellStyle name="Vírgula 3 3 2 2 3 2" xfId="25282"/>
    <cellStyle name="Vírgula 3 3 2 2 4" xfId="24394"/>
    <cellStyle name="Vírgula 3 3 2 3" xfId="2439"/>
    <cellStyle name="Vírgula 3 3 2 4" xfId="2296"/>
    <cellStyle name="Vírgula 3 3 3" xfId="22449"/>
    <cellStyle name="Vírgula 3 3 3 2" xfId="23005"/>
    <cellStyle name="Vírgula 3 3 3 2 2" xfId="23892"/>
    <cellStyle name="Vírgula 3 3 3 2 2 2" xfId="25668"/>
    <cellStyle name="Vírgula 3 3 3 2 3" xfId="24780"/>
    <cellStyle name="Vírgula 3 3 3 3" xfId="23389"/>
    <cellStyle name="Vírgula 3 3 3 3 2" xfId="25165"/>
    <cellStyle name="Vírgula 3 3 3 4" xfId="24277"/>
    <cellStyle name="Vírgula 3 3 4" xfId="2321"/>
    <cellStyle name="Vírgula 3 3 5" xfId="2175"/>
    <cellStyle name="Vírgula 3 4" xfId="2036"/>
    <cellStyle name="Vírgula 3 4 2" xfId="22579"/>
    <cellStyle name="Vírgula 3 4 2 2" xfId="23135"/>
    <cellStyle name="Vírgula 3 4 2 2 2" xfId="24022"/>
    <cellStyle name="Vírgula 3 4 2 2 2 2" xfId="25798"/>
    <cellStyle name="Vírgula 3 4 2 2 3" xfId="24910"/>
    <cellStyle name="Vírgula 3 4 2 3" xfId="23519"/>
    <cellStyle name="Vírgula 3 4 2 3 2" xfId="25295"/>
    <cellStyle name="Vírgula 3 4 2 4" xfId="24407"/>
    <cellStyle name="Vírgula 3 4 3" xfId="2468"/>
    <cellStyle name="Vírgula 3 5" xfId="2682"/>
    <cellStyle name="Vírgula 3 5 2" xfId="22639"/>
    <cellStyle name="Vírgula 3 5 2 2" xfId="23195"/>
    <cellStyle name="Vírgula 3 5 2 2 2" xfId="24082"/>
    <cellStyle name="Vírgula 3 5 2 2 2 2" xfId="25858"/>
    <cellStyle name="Vírgula 3 5 2 2 3" xfId="24970"/>
    <cellStyle name="Vírgula 3 5 2 3" xfId="23579"/>
    <cellStyle name="Vírgula 3 5 2 3 2" xfId="25355"/>
    <cellStyle name="Vírgula 3 5 2 4" xfId="24467"/>
    <cellStyle name="Vírgula 3 6" xfId="32685"/>
    <cellStyle name="Vírgula 4" xfId="2037"/>
    <cellStyle name="Vírgula 4 10" xfId="26321"/>
    <cellStyle name="Vírgula 4 2" xfId="22445"/>
    <cellStyle name="Vírgula 4 2 2" xfId="23001"/>
    <cellStyle name="Vírgula 4 2 2 2" xfId="23888"/>
    <cellStyle name="Vírgula 4 2 2 2 2" xfId="25664"/>
    <cellStyle name="Vírgula 4 2 2 3" xfId="24776"/>
    <cellStyle name="Vírgula 4 2 3" xfId="23385"/>
    <cellStyle name="Vírgula 4 2 3 2" xfId="25161"/>
    <cellStyle name="Vírgula 4 2 4" xfId="24273"/>
    <cellStyle name="Vírgula 4 2 5" xfId="26188"/>
    <cellStyle name="Vírgula 4 2 6" xfId="26558"/>
    <cellStyle name="Vírgula 4 3" xfId="22749"/>
    <cellStyle name="Vírgula 4 3 2" xfId="23636"/>
    <cellStyle name="Vírgula 4 3 2 2" xfId="25412"/>
    <cellStyle name="Vírgula 4 3 3" xfId="24524"/>
    <cellStyle name="Vírgula 4 3 4" xfId="26187"/>
    <cellStyle name="Vírgula 4 3 5" xfId="26557"/>
    <cellStyle name="Vírgula 4 4" xfId="22868"/>
    <cellStyle name="Vírgula 4 4 2" xfId="23755"/>
    <cellStyle name="Vírgula 4 4 2 2" xfId="25531"/>
    <cellStyle name="Vírgula 4 4 3" xfId="24643"/>
    <cellStyle name="Vírgula 4 4 4" xfId="26665"/>
    <cellStyle name="Vírgula 4 5" xfId="23252"/>
    <cellStyle name="Vírgula 4 5 2" xfId="25028"/>
    <cellStyle name="Vírgula 4 6" xfId="24140"/>
    <cellStyle name="Vírgula 4 7" xfId="2316"/>
    <cellStyle name="Vírgula 4 8" xfId="25916"/>
    <cellStyle name="Vírgula 4 9" xfId="2171"/>
    <cellStyle name="Vírgula 5" xfId="2038"/>
    <cellStyle name="Vírgula 5 2" xfId="2039"/>
    <cellStyle name="Vírgula 5 2 2" xfId="2525"/>
    <cellStyle name="Vírgula 5 2 2 2" xfId="22608"/>
    <cellStyle name="Vírgula 5 2 2 2 2" xfId="23164"/>
    <cellStyle name="Vírgula 5 2 2 2 2 2" xfId="24051"/>
    <cellStyle name="Vírgula 5 2 2 2 2 2 2" xfId="25827"/>
    <cellStyle name="Vírgula 5 2 2 2 2 3" xfId="24939"/>
    <cellStyle name="Vírgula 5 2 2 2 3" xfId="23548"/>
    <cellStyle name="Vírgula 5 2 2 2 3 2" xfId="25324"/>
    <cellStyle name="Vírgula 5 2 2 2 4" xfId="24436"/>
    <cellStyle name="Vírgula 5 2 2 3" xfId="26190"/>
    <cellStyle name="Vírgula 5 2 2 4" xfId="26560"/>
    <cellStyle name="Vírgula 5 2 3" xfId="22576"/>
    <cellStyle name="Vírgula 5 2 3 2" xfId="23132"/>
    <cellStyle name="Vírgula 5 2 3 2 2" xfId="24019"/>
    <cellStyle name="Vírgula 5 2 3 2 2 2" xfId="25795"/>
    <cellStyle name="Vírgula 5 2 3 2 3" xfId="24907"/>
    <cellStyle name="Vírgula 5 2 3 3" xfId="23516"/>
    <cellStyle name="Vírgula 5 2 3 3 2" xfId="25292"/>
    <cellStyle name="Vírgula 5 2 3 4" xfId="24404"/>
    <cellStyle name="Vírgula 5 2 4" xfId="22983"/>
    <cellStyle name="Vírgula 5 2 4 2" xfId="23870"/>
    <cellStyle name="Vírgula 5 2 4 2 2" xfId="25646"/>
    <cellStyle name="Vírgula 5 2 4 3" xfId="24758"/>
    <cellStyle name="Vírgula 5 2 5" xfId="23367"/>
    <cellStyle name="Vírgula 5 2 5 2" xfId="25143"/>
    <cellStyle name="Vírgula 5 2 6" xfId="24255"/>
    <cellStyle name="Vírgula 5 2 7" xfId="2465"/>
    <cellStyle name="Vírgula 5 3" xfId="2040"/>
    <cellStyle name="Vírgula 5 3 2" xfId="22609"/>
    <cellStyle name="Vírgula 5 3 2 2" xfId="23165"/>
    <cellStyle name="Vírgula 5 3 2 2 2" xfId="24052"/>
    <cellStyle name="Vírgula 5 3 2 2 2 2" xfId="25828"/>
    <cellStyle name="Vírgula 5 3 2 2 3" xfId="24940"/>
    <cellStyle name="Vírgula 5 3 2 3" xfId="23549"/>
    <cellStyle name="Vírgula 5 3 2 3 2" xfId="25325"/>
    <cellStyle name="Vírgula 5 3 2 4" xfId="24437"/>
    <cellStyle name="Vírgula 5 3 2 5" xfId="26667"/>
    <cellStyle name="Vírgula 5 3 3" xfId="22986"/>
    <cellStyle name="Vírgula 5 3 3 2" xfId="23873"/>
    <cellStyle name="Vírgula 5 3 3 2 2" xfId="25649"/>
    <cellStyle name="Vírgula 5 3 3 3" xfId="24761"/>
    <cellStyle name="Vírgula 5 3 4" xfId="23370"/>
    <cellStyle name="Vírgula 5 3 4 2" xfId="25146"/>
    <cellStyle name="Vírgula 5 3 5" xfId="24258"/>
    <cellStyle name="Vírgula 5 3 6" xfId="26029"/>
    <cellStyle name="Vírgula 5 3 7" xfId="2526"/>
    <cellStyle name="Vírgula 5 3 8" xfId="26434"/>
    <cellStyle name="Vírgula 5 4" xfId="2315"/>
    <cellStyle name="Vírgula 5 4 2" xfId="26189"/>
    <cellStyle name="Vírgula 5 4 3" xfId="26559"/>
    <cellStyle name="Vírgula 5 5" xfId="2170"/>
    <cellStyle name="Vírgula 5 5 2" xfId="26664"/>
    <cellStyle name="Vírgula 5 6" xfId="26320"/>
    <cellStyle name="Vírgula 6" xfId="2041"/>
    <cellStyle name="Vírgula 6 2" xfId="2042"/>
    <cellStyle name="Vírgula 6 2 2" xfId="22450"/>
    <cellStyle name="Vírgula 6 2 2 2" xfId="23006"/>
    <cellStyle name="Vírgula 6 2 2 2 2" xfId="23893"/>
    <cellStyle name="Vírgula 6 2 2 2 2 2" xfId="25669"/>
    <cellStyle name="Vírgula 6 2 2 2 3" xfId="24781"/>
    <cellStyle name="Vírgula 6 2 2 3" xfId="23390"/>
    <cellStyle name="Vírgula 6 2 2 3 2" xfId="25166"/>
    <cellStyle name="Vírgula 6 2 2 4" xfId="24278"/>
    <cellStyle name="Vírgula 6 2 2 5" xfId="26191"/>
    <cellStyle name="Vírgula 6 2 2 6" xfId="26561"/>
    <cellStyle name="Vírgula 6 2 3" xfId="2322"/>
    <cellStyle name="Vírgula 6 2 4" xfId="2176"/>
    <cellStyle name="Vírgula 6 3" xfId="2043"/>
    <cellStyle name="Vírgula 6 3 2" xfId="2524"/>
    <cellStyle name="Vírgula 6 3 2 2" xfId="22607"/>
    <cellStyle name="Vírgula 6 3 2 2 2" xfId="23163"/>
    <cellStyle name="Vírgula 6 3 2 2 2 2" xfId="24050"/>
    <cellStyle name="Vírgula 6 3 2 2 2 2 2" xfId="25826"/>
    <cellStyle name="Vírgula 6 3 2 2 2 3" xfId="24938"/>
    <cellStyle name="Vírgula 6 3 2 2 3" xfId="23547"/>
    <cellStyle name="Vírgula 6 3 2 2 3 2" xfId="25323"/>
    <cellStyle name="Vírgula 6 3 2 2 4" xfId="24435"/>
    <cellStyle name="Vírgula 6 3 2 3" xfId="26192"/>
    <cellStyle name="Vírgula 6 3 2 4" xfId="26562"/>
    <cellStyle name="Vírgula 6 3 3" xfId="22577"/>
    <cellStyle name="Vírgula 6 3 3 2" xfId="23133"/>
    <cellStyle name="Vírgula 6 3 3 2 2" xfId="24020"/>
    <cellStyle name="Vírgula 6 3 3 2 2 2" xfId="25796"/>
    <cellStyle name="Vírgula 6 3 3 2 3" xfId="24908"/>
    <cellStyle name="Vírgula 6 3 3 3" xfId="23517"/>
    <cellStyle name="Vírgula 6 3 3 3 2" xfId="25293"/>
    <cellStyle name="Vírgula 6 3 3 4" xfId="24405"/>
    <cellStyle name="Vírgula 6 3 4" xfId="22984"/>
    <cellStyle name="Vírgula 6 3 4 2" xfId="23871"/>
    <cellStyle name="Vírgula 6 3 4 2 2" xfId="25647"/>
    <cellStyle name="Vírgula 6 3 4 3" xfId="24759"/>
    <cellStyle name="Vírgula 6 3 5" xfId="23368"/>
    <cellStyle name="Vírgula 6 3 5 2" xfId="25144"/>
    <cellStyle name="Vírgula 6 3 6" xfId="24256"/>
    <cellStyle name="Vírgula 6 3 7" xfId="2466"/>
    <cellStyle name="Vírgula 6 4" xfId="2044"/>
    <cellStyle name="Vírgula 6 4 2" xfId="22610"/>
    <cellStyle name="Vírgula 6 4 2 2" xfId="23166"/>
    <cellStyle name="Vírgula 6 4 2 2 2" xfId="24053"/>
    <cellStyle name="Vírgula 6 4 2 2 2 2" xfId="25829"/>
    <cellStyle name="Vírgula 6 4 2 2 3" xfId="24941"/>
    <cellStyle name="Vírgula 6 4 2 3" xfId="23550"/>
    <cellStyle name="Vírgula 6 4 2 3 2" xfId="25326"/>
    <cellStyle name="Vírgula 6 4 2 4" xfId="24438"/>
    <cellStyle name="Vírgula 6 4 3" xfId="22987"/>
    <cellStyle name="Vírgula 6 4 3 2" xfId="23874"/>
    <cellStyle name="Vírgula 6 4 3 2 2" xfId="25650"/>
    <cellStyle name="Vírgula 6 4 3 3" xfId="24762"/>
    <cellStyle name="Vírgula 6 4 4" xfId="23371"/>
    <cellStyle name="Vírgula 6 4 4 2" xfId="25147"/>
    <cellStyle name="Vírgula 6 4 5" xfId="24259"/>
    <cellStyle name="Vírgula 6 4 6" xfId="26030"/>
    <cellStyle name="Vírgula 6 4 7" xfId="2527"/>
    <cellStyle name="Vírgula 6 4 8" xfId="26435"/>
    <cellStyle name="Vírgula 6 5" xfId="2317"/>
    <cellStyle name="Vírgula 6 6" xfId="32686"/>
    <cellStyle name="Vírgula 7" xfId="2045"/>
    <cellStyle name="Vírgula 7 10" xfId="32687"/>
    <cellStyle name="Vírgula 7 10 2" xfId="32688"/>
    <cellStyle name="Vírgula 7 10 2 2" xfId="32689"/>
    <cellStyle name="Vírgula 7 10 2 3" xfId="32690"/>
    <cellStyle name="Vírgula 7 10 2 4" xfId="32691"/>
    <cellStyle name="Vírgula 7 10 3" xfId="32692"/>
    <cellStyle name="Vírgula 7 10 4" xfId="32693"/>
    <cellStyle name="Vírgula 7 10 5" xfId="32694"/>
    <cellStyle name="Vírgula 7 11" xfId="32695"/>
    <cellStyle name="Vírgula 7 11 2" xfId="32696"/>
    <cellStyle name="Vírgula 7 11 3" xfId="32697"/>
    <cellStyle name="Vírgula 7 11 4" xfId="32698"/>
    <cellStyle name="Vírgula 7 12" xfId="32699"/>
    <cellStyle name="Vírgula 7 12 2" xfId="32700"/>
    <cellStyle name="Vírgula 7 12 3" xfId="32701"/>
    <cellStyle name="Vírgula 7 12 4" xfId="32702"/>
    <cellStyle name="Vírgula 7 13" xfId="32703"/>
    <cellStyle name="Vírgula 7 13 2" xfId="32704"/>
    <cellStyle name="Vírgula 7 13 3" xfId="32705"/>
    <cellStyle name="Vírgula 7 13 4" xfId="32706"/>
    <cellStyle name="Vírgula 7 14" xfId="32707"/>
    <cellStyle name="Vírgula 7 14 2" xfId="32708"/>
    <cellStyle name="Vírgula 7 14 3" xfId="32709"/>
    <cellStyle name="Vírgula 7 15" xfId="32710"/>
    <cellStyle name="Vírgula 7 15 2" xfId="32711"/>
    <cellStyle name="Vírgula 7 16" xfId="32712"/>
    <cellStyle name="Vírgula 7 17" xfId="32713"/>
    <cellStyle name="Vírgula 7 2" xfId="2046"/>
    <cellStyle name="Vírgula 7 2 10" xfId="32714"/>
    <cellStyle name="Vírgula 7 2 10 2" xfId="32715"/>
    <cellStyle name="Vírgula 7 2 10 3" xfId="32716"/>
    <cellStyle name="Vírgula 7 2 10 4" xfId="32717"/>
    <cellStyle name="Vírgula 7 2 11" xfId="32718"/>
    <cellStyle name="Vírgula 7 2 11 2" xfId="32719"/>
    <cellStyle name="Vírgula 7 2 11 3" xfId="32720"/>
    <cellStyle name="Vírgula 7 2 12" xfId="32721"/>
    <cellStyle name="Vírgula 7 2 12 2" xfId="32722"/>
    <cellStyle name="Vírgula 7 2 13" xfId="32723"/>
    <cellStyle name="Vírgula 7 2 14" xfId="32724"/>
    <cellStyle name="Vírgula 7 2 2" xfId="22565"/>
    <cellStyle name="Vírgula 7 2 2 2" xfId="23121"/>
    <cellStyle name="Vírgula 7 2 2 2 2" xfId="24008"/>
    <cellStyle name="Vírgula 7 2 2 2 2 2" xfId="25784"/>
    <cellStyle name="Vírgula 7 2 2 2 2 2 2" xfId="32725"/>
    <cellStyle name="Vírgula 7 2 2 2 2 2 3" xfId="32726"/>
    <cellStyle name="Vírgula 7 2 2 2 2 2 4" xfId="32727"/>
    <cellStyle name="Vírgula 7 2 2 2 2 3" xfId="32728"/>
    <cellStyle name="Vírgula 7 2 2 2 2 4" xfId="32729"/>
    <cellStyle name="Vírgula 7 2 2 2 2 5" xfId="32730"/>
    <cellStyle name="Vírgula 7 2 2 2 3" xfId="24896"/>
    <cellStyle name="Vírgula 7 2 2 2 3 2" xfId="32731"/>
    <cellStyle name="Vírgula 7 2 2 2 3 3" xfId="32732"/>
    <cellStyle name="Vírgula 7 2 2 2 3 4" xfId="32733"/>
    <cellStyle name="Vírgula 7 2 2 2 4" xfId="32734"/>
    <cellStyle name="Vírgula 7 2 2 2 5" xfId="32735"/>
    <cellStyle name="Vírgula 7 2 2 2 6" xfId="32736"/>
    <cellStyle name="Vírgula 7 2 2 3" xfId="23505"/>
    <cellStyle name="Vírgula 7 2 2 3 2" xfId="25281"/>
    <cellStyle name="Vírgula 7 2 2 3 2 2" xfId="32737"/>
    <cellStyle name="Vírgula 7 2 2 3 2 3" xfId="32738"/>
    <cellStyle name="Vírgula 7 2 2 3 2 4" xfId="32739"/>
    <cellStyle name="Vírgula 7 2 2 3 3" xfId="32740"/>
    <cellStyle name="Vírgula 7 2 2 3 4" xfId="32741"/>
    <cellStyle name="Vírgula 7 2 2 3 5" xfId="32742"/>
    <cellStyle name="Vírgula 7 2 2 4" xfId="24393"/>
    <cellStyle name="Vírgula 7 2 2 4 2" xfId="32743"/>
    <cellStyle name="Vírgula 7 2 2 4 3" xfId="32744"/>
    <cellStyle name="Vírgula 7 2 2 4 4" xfId="32745"/>
    <cellStyle name="Vírgula 7 2 2 5" xfId="32746"/>
    <cellStyle name="Vírgula 7 2 2 5 2" xfId="32747"/>
    <cellStyle name="Vírgula 7 2 2 5 3" xfId="32748"/>
    <cellStyle name="Vírgula 7 2 2 5 4" xfId="32749"/>
    <cellStyle name="Vírgula 7 2 2 6" xfId="32750"/>
    <cellStyle name="Vírgula 7 2 2 6 2" xfId="32751"/>
    <cellStyle name="Vírgula 7 2 2 6 3" xfId="32752"/>
    <cellStyle name="Vírgula 7 2 2 7" xfId="32753"/>
    <cellStyle name="Vírgula 7 2 2 8" xfId="32754"/>
    <cellStyle name="Vírgula 7 2 2 9" xfId="32755"/>
    <cellStyle name="Vírgula 7 2 3" xfId="2438"/>
    <cellStyle name="Vírgula 7 2 3 2" xfId="32756"/>
    <cellStyle name="Vírgula 7 2 3 2 2" xfId="32757"/>
    <cellStyle name="Vírgula 7 2 3 2 2 2" xfId="32758"/>
    <cellStyle name="Vírgula 7 2 3 2 2 2 2" xfId="32759"/>
    <cellStyle name="Vírgula 7 2 3 2 2 2 3" xfId="32760"/>
    <cellStyle name="Vírgula 7 2 3 2 2 2 4" xfId="32761"/>
    <cellStyle name="Vírgula 7 2 3 2 2 3" xfId="32762"/>
    <cellStyle name="Vírgula 7 2 3 2 2 4" xfId="32763"/>
    <cellStyle name="Vírgula 7 2 3 2 2 5" xfId="32764"/>
    <cellStyle name="Vírgula 7 2 3 2 3" xfId="32765"/>
    <cellStyle name="Vírgula 7 2 3 2 3 2" xfId="32766"/>
    <cellStyle name="Vírgula 7 2 3 2 3 3" xfId="32767"/>
    <cellStyle name="Vírgula 7 2 3 2 3 4" xfId="32768"/>
    <cellStyle name="Vírgula 7 2 3 2 4" xfId="32769"/>
    <cellStyle name="Vírgula 7 2 3 2 5" xfId="32770"/>
    <cellStyle name="Vírgula 7 2 3 2 6" xfId="32771"/>
    <cellStyle name="Vírgula 7 2 3 3" xfId="32772"/>
    <cellStyle name="Vírgula 7 2 3 3 2" xfId="32773"/>
    <cellStyle name="Vírgula 7 2 3 3 2 2" xfId="32774"/>
    <cellStyle name="Vírgula 7 2 3 3 2 3" xfId="32775"/>
    <cellStyle name="Vírgula 7 2 3 3 2 4" xfId="32776"/>
    <cellStyle name="Vírgula 7 2 3 3 3" xfId="32777"/>
    <cellStyle name="Vírgula 7 2 3 3 4" xfId="32778"/>
    <cellStyle name="Vírgula 7 2 3 3 5" xfId="32779"/>
    <cellStyle name="Vírgula 7 2 3 4" xfId="32780"/>
    <cellStyle name="Vírgula 7 2 3 4 2" xfId="32781"/>
    <cellStyle name="Vírgula 7 2 3 4 3" xfId="32782"/>
    <cellStyle name="Vírgula 7 2 3 4 4" xfId="32783"/>
    <cellStyle name="Vírgula 7 2 3 5" xfId="32784"/>
    <cellStyle name="Vírgula 7 2 3 5 2" xfId="32785"/>
    <cellStyle name="Vírgula 7 2 3 5 3" xfId="32786"/>
    <cellStyle name="Vírgula 7 2 3 5 4" xfId="32787"/>
    <cellStyle name="Vírgula 7 2 3 6" xfId="32788"/>
    <cellStyle name="Vírgula 7 2 3 6 2" xfId="32789"/>
    <cellStyle name="Vírgula 7 2 3 6 3" xfId="32790"/>
    <cellStyle name="Vírgula 7 2 3 7" xfId="32791"/>
    <cellStyle name="Vírgula 7 2 3 8" xfId="32792"/>
    <cellStyle name="Vírgula 7 2 3 9" xfId="32793"/>
    <cellStyle name="Vírgula 7 2 4" xfId="26193"/>
    <cellStyle name="Vírgula 7 2 4 2" xfId="32794"/>
    <cellStyle name="Vírgula 7 2 4 2 2" xfId="32795"/>
    <cellStyle name="Vírgula 7 2 4 2 2 2" xfId="32796"/>
    <cellStyle name="Vírgula 7 2 4 2 2 3" xfId="32797"/>
    <cellStyle name="Vírgula 7 2 4 2 2 4" xfId="32798"/>
    <cellStyle name="Vírgula 7 2 4 2 3" xfId="32799"/>
    <cellStyle name="Vírgula 7 2 4 2 4" xfId="32800"/>
    <cellStyle name="Vírgula 7 2 4 2 5" xfId="32801"/>
    <cellStyle name="Vírgula 7 2 4 3" xfId="32802"/>
    <cellStyle name="Vírgula 7 2 4 3 2" xfId="32803"/>
    <cellStyle name="Vírgula 7 2 4 3 3" xfId="32804"/>
    <cellStyle name="Vírgula 7 2 4 3 4" xfId="32805"/>
    <cellStyle name="Vírgula 7 2 4 4" xfId="32806"/>
    <cellStyle name="Vírgula 7 2 4 5" xfId="32807"/>
    <cellStyle name="Vírgula 7 2 4 6" xfId="32808"/>
    <cellStyle name="Vírgula 7 2 5" xfId="2295"/>
    <cellStyle name="Vírgula 7 2 5 2" xfId="32809"/>
    <cellStyle name="Vírgula 7 2 5 2 2" xfId="32810"/>
    <cellStyle name="Vírgula 7 2 5 2 2 2" xfId="32811"/>
    <cellStyle name="Vírgula 7 2 5 2 2 3" xfId="32812"/>
    <cellStyle name="Vírgula 7 2 5 2 2 4" xfId="32813"/>
    <cellStyle name="Vírgula 7 2 5 2 3" xfId="32814"/>
    <cellStyle name="Vírgula 7 2 5 2 4" xfId="32815"/>
    <cellStyle name="Vírgula 7 2 5 2 5" xfId="32816"/>
    <cellStyle name="Vírgula 7 2 5 3" xfId="32817"/>
    <cellStyle name="Vírgula 7 2 5 3 2" xfId="32818"/>
    <cellStyle name="Vírgula 7 2 5 3 3" xfId="32819"/>
    <cellStyle name="Vírgula 7 2 5 3 4" xfId="32820"/>
    <cellStyle name="Vírgula 7 2 5 4" xfId="32821"/>
    <cellStyle name="Vírgula 7 2 5 5" xfId="32822"/>
    <cellStyle name="Vírgula 7 2 5 6" xfId="32823"/>
    <cellStyle name="Vírgula 7 2 6" xfId="26563"/>
    <cellStyle name="Vírgula 7 2 6 2" xfId="32824"/>
    <cellStyle name="Vírgula 7 2 6 2 2" xfId="32825"/>
    <cellStyle name="Vírgula 7 2 6 2 2 2" xfId="32826"/>
    <cellStyle name="Vírgula 7 2 6 2 2 3" xfId="32827"/>
    <cellStyle name="Vírgula 7 2 6 2 2 4" xfId="32828"/>
    <cellStyle name="Vírgula 7 2 6 2 3" xfId="32829"/>
    <cellStyle name="Vírgula 7 2 6 2 4" xfId="32830"/>
    <cellStyle name="Vírgula 7 2 6 2 5" xfId="32831"/>
    <cellStyle name="Vírgula 7 2 6 3" xfId="32832"/>
    <cellStyle name="Vírgula 7 2 6 3 2" xfId="32833"/>
    <cellStyle name="Vírgula 7 2 6 3 3" xfId="32834"/>
    <cellStyle name="Vírgula 7 2 6 3 4" xfId="32835"/>
    <cellStyle name="Vírgula 7 2 6 4" xfId="32836"/>
    <cellStyle name="Vírgula 7 2 6 5" xfId="32837"/>
    <cellStyle name="Vírgula 7 2 6 6" xfId="32838"/>
    <cellStyle name="Vírgula 7 2 7" xfId="32839"/>
    <cellStyle name="Vírgula 7 2 7 2" xfId="32840"/>
    <cellStyle name="Vírgula 7 2 7 2 2" xfId="32841"/>
    <cellStyle name="Vírgula 7 2 7 2 3" xfId="32842"/>
    <cellStyle name="Vírgula 7 2 7 2 4" xfId="32843"/>
    <cellStyle name="Vírgula 7 2 7 3" xfId="32844"/>
    <cellStyle name="Vírgula 7 2 7 4" xfId="32845"/>
    <cellStyle name="Vírgula 7 2 7 5" xfId="32846"/>
    <cellStyle name="Vírgula 7 2 8" xfId="32847"/>
    <cellStyle name="Vírgula 7 2 8 2" xfId="32848"/>
    <cellStyle name="Vírgula 7 2 8 3" xfId="32849"/>
    <cellStyle name="Vírgula 7 2 8 4" xfId="32850"/>
    <cellStyle name="Vírgula 7 2 9" xfId="32851"/>
    <cellStyle name="Vírgula 7 2 9 2" xfId="32852"/>
    <cellStyle name="Vírgula 7 2 9 3" xfId="32853"/>
    <cellStyle name="Vírgula 7 2 9 4" xfId="32854"/>
    <cellStyle name="Vírgula 7 3" xfId="2047"/>
    <cellStyle name="Vírgula 7 3 10" xfId="32855"/>
    <cellStyle name="Vírgula 7 3 10 2" xfId="32856"/>
    <cellStyle name="Vírgula 7 3 10 3" xfId="32857"/>
    <cellStyle name="Vírgula 7 3 10 4" xfId="32858"/>
    <cellStyle name="Vírgula 7 3 11" xfId="32859"/>
    <cellStyle name="Vírgula 7 3 11 2" xfId="32860"/>
    <cellStyle name="Vírgula 7 3 11 3" xfId="32861"/>
    <cellStyle name="Vírgula 7 3 12" xfId="32862"/>
    <cellStyle name="Vírgula 7 3 12 2" xfId="32863"/>
    <cellStyle name="Vírgula 7 3 13" xfId="32864"/>
    <cellStyle name="Vírgula 7 3 14" xfId="32865"/>
    <cellStyle name="Vírgula 7 3 2" xfId="22572"/>
    <cellStyle name="Vírgula 7 3 2 2" xfId="23128"/>
    <cellStyle name="Vírgula 7 3 2 2 2" xfId="24015"/>
    <cellStyle name="Vírgula 7 3 2 2 2 2" xfId="25791"/>
    <cellStyle name="Vírgula 7 3 2 2 2 2 2" xfId="32866"/>
    <cellStyle name="Vírgula 7 3 2 2 2 2 3" xfId="32867"/>
    <cellStyle name="Vírgula 7 3 2 2 2 2 4" xfId="32868"/>
    <cellStyle name="Vírgula 7 3 2 2 2 3" xfId="32869"/>
    <cellStyle name="Vírgula 7 3 2 2 2 4" xfId="32870"/>
    <cellStyle name="Vírgula 7 3 2 2 2 5" xfId="32871"/>
    <cellStyle name="Vírgula 7 3 2 2 3" xfId="24903"/>
    <cellStyle name="Vírgula 7 3 2 2 3 2" xfId="32872"/>
    <cellStyle name="Vírgula 7 3 2 2 3 3" xfId="32873"/>
    <cellStyle name="Vírgula 7 3 2 2 3 4" xfId="32874"/>
    <cellStyle name="Vírgula 7 3 2 2 4" xfId="32875"/>
    <cellStyle name="Vírgula 7 3 2 2 5" xfId="32876"/>
    <cellStyle name="Vírgula 7 3 2 2 6" xfId="32877"/>
    <cellStyle name="Vírgula 7 3 2 3" xfId="23512"/>
    <cellStyle name="Vírgula 7 3 2 3 2" xfId="25288"/>
    <cellStyle name="Vírgula 7 3 2 3 2 2" xfId="32878"/>
    <cellStyle name="Vírgula 7 3 2 3 2 3" xfId="32879"/>
    <cellStyle name="Vírgula 7 3 2 3 2 4" xfId="32880"/>
    <cellStyle name="Vírgula 7 3 2 3 3" xfId="32881"/>
    <cellStyle name="Vírgula 7 3 2 3 4" xfId="32882"/>
    <cellStyle name="Vírgula 7 3 2 3 5" xfId="32883"/>
    <cellStyle name="Vírgula 7 3 2 4" xfId="24400"/>
    <cellStyle name="Vírgula 7 3 2 4 2" xfId="32884"/>
    <cellStyle name="Vírgula 7 3 2 4 3" xfId="32885"/>
    <cellStyle name="Vírgula 7 3 2 4 4" xfId="32886"/>
    <cellStyle name="Vírgula 7 3 2 5" xfId="32887"/>
    <cellStyle name="Vírgula 7 3 2 5 2" xfId="32888"/>
    <cellStyle name="Vírgula 7 3 2 5 3" xfId="32889"/>
    <cellStyle name="Vírgula 7 3 2 5 4" xfId="32890"/>
    <cellStyle name="Vírgula 7 3 2 6" xfId="32891"/>
    <cellStyle name="Vírgula 7 3 2 6 2" xfId="32892"/>
    <cellStyle name="Vírgula 7 3 2 6 3" xfId="32893"/>
    <cellStyle name="Vírgula 7 3 2 7" xfId="32894"/>
    <cellStyle name="Vírgula 7 3 2 8" xfId="32895"/>
    <cellStyle name="Vírgula 7 3 2 9" xfId="32896"/>
    <cellStyle name="Vírgula 7 3 3" xfId="22979"/>
    <cellStyle name="Vírgula 7 3 3 2" xfId="23866"/>
    <cellStyle name="Vírgula 7 3 3 2 2" xfId="25642"/>
    <cellStyle name="Vírgula 7 3 3 2 2 2" xfId="32897"/>
    <cellStyle name="Vírgula 7 3 3 2 2 2 2" xfId="32898"/>
    <cellStyle name="Vírgula 7 3 3 2 2 2 3" xfId="32899"/>
    <cellStyle name="Vírgula 7 3 3 2 2 2 4" xfId="32900"/>
    <cellStyle name="Vírgula 7 3 3 2 2 3" xfId="32901"/>
    <cellStyle name="Vírgula 7 3 3 2 2 4" xfId="32902"/>
    <cellStyle name="Vírgula 7 3 3 2 2 5" xfId="32903"/>
    <cellStyle name="Vírgula 7 3 3 2 3" xfId="32904"/>
    <cellStyle name="Vírgula 7 3 3 2 3 2" xfId="32905"/>
    <cellStyle name="Vírgula 7 3 3 2 3 3" xfId="32906"/>
    <cellStyle name="Vírgula 7 3 3 2 3 4" xfId="32907"/>
    <cellStyle name="Vírgula 7 3 3 2 4" xfId="32908"/>
    <cellStyle name="Vírgula 7 3 3 2 5" xfId="32909"/>
    <cellStyle name="Vírgula 7 3 3 2 6" xfId="32910"/>
    <cellStyle name="Vírgula 7 3 3 3" xfId="24754"/>
    <cellStyle name="Vírgula 7 3 3 3 2" xfId="32911"/>
    <cellStyle name="Vírgula 7 3 3 3 2 2" xfId="32912"/>
    <cellStyle name="Vírgula 7 3 3 3 2 3" xfId="32913"/>
    <cellStyle name="Vírgula 7 3 3 3 2 4" xfId="32914"/>
    <cellStyle name="Vírgula 7 3 3 3 3" xfId="32915"/>
    <cellStyle name="Vírgula 7 3 3 3 4" xfId="32916"/>
    <cellStyle name="Vírgula 7 3 3 3 5" xfId="32917"/>
    <cellStyle name="Vírgula 7 3 3 4" xfId="32918"/>
    <cellStyle name="Vírgula 7 3 3 4 2" xfId="32919"/>
    <cellStyle name="Vírgula 7 3 3 4 3" xfId="32920"/>
    <cellStyle name="Vírgula 7 3 3 4 4" xfId="32921"/>
    <cellStyle name="Vírgula 7 3 3 5" xfId="32922"/>
    <cellStyle name="Vírgula 7 3 3 5 2" xfId="32923"/>
    <cellStyle name="Vírgula 7 3 3 5 3" xfId="32924"/>
    <cellStyle name="Vírgula 7 3 3 5 4" xfId="32925"/>
    <cellStyle name="Vírgula 7 3 3 6" xfId="32926"/>
    <cellStyle name="Vírgula 7 3 3 6 2" xfId="32927"/>
    <cellStyle name="Vírgula 7 3 3 6 3" xfId="32928"/>
    <cellStyle name="Vírgula 7 3 3 7" xfId="32929"/>
    <cellStyle name="Vírgula 7 3 3 8" xfId="32930"/>
    <cellStyle name="Vírgula 7 3 3 9" xfId="32931"/>
    <cellStyle name="Vírgula 7 3 4" xfId="23363"/>
    <cellStyle name="Vírgula 7 3 4 2" xfId="25139"/>
    <cellStyle name="Vírgula 7 3 4 2 2" xfId="32932"/>
    <cellStyle name="Vírgula 7 3 4 2 2 2" xfId="32933"/>
    <cellStyle name="Vírgula 7 3 4 2 2 3" xfId="32934"/>
    <cellStyle name="Vírgula 7 3 4 2 2 4" xfId="32935"/>
    <cellStyle name="Vírgula 7 3 4 2 3" xfId="32936"/>
    <cellStyle name="Vírgula 7 3 4 2 4" xfId="32937"/>
    <cellStyle name="Vírgula 7 3 4 2 5" xfId="32938"/>
    <cellStyle name="Vírgula 7 3 4 3" xfId="32939"/>
    <cellStyle name="Vírgula 7 3 4 3 2" xfId="32940"/>
    <cellStyle name="Vírgula 7 3 4 3 3" xfId="32941"/>
    <cellStyle name="Vírgula 7 3 4 3 4" xfId="32942"/>
    <cellStyle name="Vírgula 7 3 4 4" xfId="32943"/>
    <cellStyle name="Vírgula 7 3 4 5" xfId="32944"/>
    <cellStyle name="Vírgula 7 3 4 6" xfId="32945"/>
    <cellStyle name="Vírgula 7 3 5" xfId="24251"/>
    <cellStyle name="Vírgula 7 3 5 2" xfId="32946"/>
    <cellStyle name="Vírgula 7 3 5 2 2" xfId="32947"/>
    <cellStyle name="Vírgula 7 3 5 2 2 2" xfId="32948"/>
    <cellStyle name="Vírgula 7 3 5 2 2 3" xfId="32949"/>
    <cellStyle name="Vírgula 7 3 5 2 2 4" xfId="32950"/>
    <cellStyle name="Vírgula 7 3 5 2 3" xfId="32951"/>
    <cellStyle name="Vírgula 7 3 5 2 4" xfId="32952"/>
    <cellStyle name="Vírgula 7 3 5 2 5" xfId="32953"/>
    <cellStyle name="Vírgula 7 3 5 3" xfId="32954"/>
    <cellStyle name="Vírgula 7 3 5 3 2" xfId="32955"/>
    <cellStyle name="Vírgula 7 3 5 3 3" xfId="32956"/>
    <cellStyle name="Vírgula 7 3 5 3 4" xfId="32957"/>
    <cellStyle name="Vírgula 7 3 5 4" xfId="32958"/>
    <cellStyle name="Vírgula 7 3 5 5" xfId="32959"/>
    <cellStyle name="Vírgula 7 3 5 6" xfId="32960"/>
    <cellStyle name="Vírgula 7 3 6" xfId="2461"/>
    <cellStyle name="Vírgula 7 3 6 2" xfId="32961"/>
    <cellStyle name="Vírgula 7 3 6 2 2" xfId="32962"/>
    <cellStyle name="Vírgula 7 3 6 2 2 2" xfId="32963"/>
    <cellStyle name="Vírgula 7 3 6 2 2 3" xfId="32964"/>
    <cellStyle name="Vírgula 7 3 6 2 2 4" xfId="32965"/>
    <cellStyle name="Vírgula 7 3 6 2 3" xfId="32966"/>
    <cellStyle name="Vírgula 7 3 6 2 4" xfId="32967"/>
    <cellStyle name="Vírgula 7 3 6 2 5" xfId="32968"/>
    <cellStyle name="Vírgula 7 3 6 3" xfId="32969"/>
    <cellStyle name="Vírgula 7 3 6 3 2" xfId="32970"/>
    <cellStyle name="Vírgula 7 3 6 3 3" xfId="32971"/>
    <cellStyle name="Vírgula 7 3 6 3 4" xfId="32972"/>
    <cellStyle name="Vírgula 7 3 6 4" xfId="32973"/>
    <cellStyle name="Vírgula 7 3 6 5" xfId="32974"/>
    <cellStyle name="Vírgula 7 3 6 6" xfId="32975"/>
    <cellStyle name="Vírgula 7 3 7" xfId="26670"/>
    <cellStyle name="Vírgula 7 3 7 2" xfId="32976"/>
    <cellStyle name="Vírgula 7 3 7 2 2" xfId="32977"/>
    <cellStyle name="Vírgula 7 3 7 2 3" xfId="32978"/>
    <cellStyle name="Vírgula 7 3 7 2 4" xfId="32979"/>
    <cellStyle name="Vírgula 7 3 7 3" xfId="32980"/>
    <cellStyle name="Vírgula 7 3 7 4" xfId="32981"/>
    <cellStyle name="Vírgula 7 3 7 5" xfId="32982"/>
    <cellStyle name="Vírgula 7 3 8" xfId="32983"/>
    <cellStyle name="Vírgula 7 3 8 2" xfId="32984"/>
    <cellStyle name="Vírgula 7 3 8 3" xfId="32985"/>
    <cellStyle name="Vírgula 7 3 8 4" xfId="32986"/>
    <cellStyle name="Vírgula 7 3 9" xfId="32987"/>
    <cellStyle name="Vírgula 7 3 9 2" xfId="32988"/>
    <cellStyle name="Vírgula 7 3 9 3" xfId="32989"/>
    <cellStyle name="Vírgula 7 3 9 4" xfId="32990"/>
    <cellStyle name="Vírgula 7 4" xfId="22448"/>
    <cellStyle name="Vírgula 7 4 10" xfId="32991"/>
    <cellStyle name="Vírgula 7 4 10 2" xfId="32992"/>
    <cellStyle name="Vírgula 7 4 10 3" xfId="32993"/>
    <cellStyle name="Vírgula 7 4 11" xfId="32994"/>
    <cellStyle name="Vírgula 7 4 12" xfId="32995"/>
    <cellStyle name="Vírgula 7 4 13" xfId="32996"/>
    <cellStyle name="Vírgula 7 4 2" xfId="23004"/>
    <cellStyle name="Vírgula 7 4 2 10" xfId="32997"/>
    <cellStyle name="Vírgula 7 4 2 11" xfId="32998"/>
    <cellStyle name="Vírgula 7 4 2 2" xfId="23891"/>
    <cellStyle name="Vírgula 7 4 2 2 10" xfId="32999"/>
    <cellStyle name="Vírgula 7 4 2 2 2" xfId="25667"/>
    <cellStyle name="Vírgula 7 4 2 2 2 2" xfId="33000"/>
    <cellStyle name="Vírgula 7 4 2 2 2 2 2" xfId="33001"/>
    <cellStyle name="Vírgula 7 4 2 2 2 2 2 2" xfId="33002"/>
    <cellStyle name="Vírgula 7 4 2 2 2 2 2 3" xfId="33003"/>
    <cellStyle name="Vírgula 7 4 2 2 2 2 2 4" xfId="33004"/>
    <cellStyle name="Vírgula 7 4 2 2 2 2 3" xfId="33005"/>
    <cellStyle name="Vírgula 7 4 2 2 2 2 4" xfId="33006"/>
    <cellStyle name="Vírgula 7 4 2 2 2 2 5" xfId="33007"/>
    <cellStyle name="Vírgula 7 4 2 2 2 3" xfId="33008"/>
    <cellStyle name="Vírgula 7 4 2 2 2 3 2" xfId="33009"/>
    <cellStyle name="Vírgula 7 4 2 2 2 3 3" xfId="33010"/>
    <cellStyle name="Vírgula 7 4 2 2 2 3 4" xfId="33011"/>
    <cellStyle name="Vírgula 7 4 2 2 2 4" xfId="33012"/>
    <cellStyle name="Vírgula 7 4 2 2 2 5" xfId="33013"/>
    <cellStyle name="Vírgula 7 4 2 2 2 6" xfId="33014"/>
    <cellStyle name="Vírgula 7 4 2 2 3" xfId="33015"/>
    <cellStyle name="Vírgula 7 4 2 2 3 2" xfId="33016"/>
    <cellStyle name="Vírgula 7 4 2 2 3 2 2" xfId="33017"/>
    <cellStyle name="Vírgula 7 4 2 2 3 2 2 2" xfId="33018"/>
    <cellStyle name="Vírgula 7 4 2 2 3 2 2 3" xfId="33019"/>
    <cellStyle name="Vírgula 7 4 2 2 3 2 2 4" xfId="33020"/>
    <cellStyle name="Vírgula 7 4 2 2 3 2 3" xfId="33021"/>
    <cellStyle name="Vírgula 7 4 2 2 3 2 4" xfId="33022"/>
    <cellStyle name="Vírgula 7 4 2 2 3 2 5" xfId="33023"/>
    <cellStyle name="Vírgula 7 4 2 2 3 3" xfId="33024"/>
    <cellStyle name="Vírgula 7 4 2 2 3 3 2" xfId="33025"/>
    <cellStyle name="Vírgula 7 4 2 2 3 3 3" xfId="33026"/>
    <cellStyle name="Vírgula 7 4 2 2 3 3 4" xfId="33027"/>
    <cellStyle name="Vírgula 7 4 2 2 3 4" xfId="33028"/>
    <cellStyle name="Vírgula 7 4 2 2 3 5" xfId="33029"/>
    <cellStyle name="Vírgula 7 4 2 2 3 6" xfId="33030"/>
    <cellStyle name="Vírgula 7 4 2 2 4" xfId="33031"/>
    <cellStyle name="Vírgula 7 4 2 2 4 2" xfId="33032"/>
    <cellStyle name="Vírgula 7 4 2 2 4 2 2" xfId="33033"/>
    <cellStyle name="Vírgula 7 4 2 2 4 2 3" xfId="33034"/>
    <cellStyle name="Vírgula 7 4 2 2 4 2 4" xfId="33035"/>
    <cellStyle name="Vírgula 7 4 2 2 4 3" xfId="33036"/>
    <cellStyle name="Vírgula 7 4 2 2 4 4" xfId="33037"/>
    <cellStyle name="Vírgula 7 4 2 2 4 5" xfId="33038"/>
    <cellStyle name="Vírgula 7 4 2 2 5" xfId="33039"/>
    <cellStyle name="Vírgula 7 4 2 2 5 2" xfId="33040"/>
    <cellStyle name="Vírgula 7 4 2 2 5 3" xfId="33041"/>
    <cellStyle name="Vírgula 7 4 2 2 5 4" xfId="33042"/>
    <cellStyle name="Vírgula 7 4 2 2 6" xfId="33043"/>
    <cellStyle name="Vírgula 7 4 2 2 6 2" xfId="33044"/>
    <cellStyle name="Vírgula 7 4 2 2 6 3" xfId="33045"/>
    <cellStyle name="Vírgula 7 4 2 2 6 4" xfId="33046"/>
    <cellStyle name="Vírgula 7 4 2 2 7" xfId="33047"/>
    <cellStyle name="Vírgula 7 4 2 2 7 2" xfId="33048"/>
    <cellStyle name="Vírgula 7 4 2 2 7 3" xfId="33049"/>
    <cellStyle name="Vírgula 7 4 2 2 8" xfId="33050"/>
    <cellStyle name="Vírgula 7 4 2 2 9" xfId="33051"/>
    <cellStyle name="Vírgula 7 4 2 3" xfId="24779"/>
    <cellStyle name="Vírgula 7 4 2 3 2" xfId="33052"/>
    <cellStyle name="Vírgula 7 4 2 3 2 2" xfId="33053"/>
    <cellStyle name="Vírgula 7 4 2 3 2 2 2" xfId="33054"/>
    <cellStyle name="Vírgula 7 4 2 3 2 2 3" xfId="33055"/>
    <cellStyle name="Vírgula 7 4 2 3 2 2 4" xfId="33056"/>
    <cellStyle name="Vírgula 7 4 2 3 2 3" xfId="33057"/>
    <cellStyle name="Vírgula 7 4 2 3 2 4" xfId="33058"/>
    <cellStyle name="Vírgula 7 4 2 3 2 5" xfId="33059"/>
    <cellStyle name="Vírgula 7 4 2 3 3" xfId="33060"/>
    <cellStyle name="Vírgula 7 4 2 3 3 2" xfId="33061"/>
    <cellStyle name="Vírgula 7 4 2 3 3 3" xfId="33062"/>
    <cellStyle name="Vírgula 7 4 2 3 3 4" xfId="33063"/>
    <cellStyle name="Vírgula 7 4 2 3 4" xfId="33064"/>
    <cellStyle name="Vírgula 7 4 2 3 5" xfId="33065"/>
    <cellStyle name="Vírgula 7 4 2 3 6" xfId="33066"/>
    <cellStyle name="Vírgula 7 4 2 4" xfId="33067"/>
    <cellStyle name="Vírgula 7 4 2 4 2" xfId="33068"/>
    <cellStyle name="Vírgula 7 4 2 4 2 2" xfId="33069"/>
    <cellStyle name="Vírgula 7 4 2 4 2 2 2" xfId="33070"/>
    <cellStyle name="Vírgula 7 4 2 4 2 2 3" xfId="33071"/>
    <cellStyle name="Vírgula 7 4 2 4 2 2 4" xfId="33072"/>
    <cellStyle name="Vírgula 7 4 2 4 2 3" xfId="33073"/>
    <cellStyle name="Vírgula 7 4 2 4 2 4" xfId="33074"/>
    <cellStyle name="Vírgula 7 4 2 4 2 5" xfId="33075"/>
    <cellStyle name="Vírgula 7 4 2 4 3" xfId="33076"/>
    <cellStyle name="Vírgula 7 4 2 4 3 2" xfId="33077"/>
    <cellStyle name="Vírgula 7 4 2 4 3 3" xfId="33078"/>
    <cellStyle name="Vírgula 7 4 2 4 3 4" xfId="33079"/>
    <cellStyle name="Vírgula 7 4 2 4 4" xfId="33080"/>
    <cellStyle name="Vírgula 7 4 2 4 5" xfId="33081"/>
    <cellStyle name="Vírgula 7 4 2 4 6" xfId="33082"/>
    <cellStyle name="Vírgula 7 4 2 5" xfId="33083"/>
    <cellStyle name="Vírgula 7 4 2 5 2" xfId="33084"/>
    <cellStyle name="Vírgula 7 4 2 5 2 2" xfId="33085"/>
    <cellStyle name="Vírgula 7 4 2 5 2 3" xfId="33086"/>
    <cellStyle name="Vírgula 7 4 2 5 2 4" xfId="33087"/>
    <cellStyle name="Vírgula 7 4 2 5 3" xfId="33088"/>
    <cellStyle name="Vírgula 7 4 2 5 4" xfId="33089"/>
    <cellStyle name="Vírgula 7 4 2 5 5" xfId="33090"/>
    <cellStyle name="Vírgula 7 4 2 6" xfId="33091"/>
    <cellStyle name="Vírgula 7 4 2 6 2" xfId="33092"/>
    <cellStyle name="Vírgula 7 4 2 6 3" xfId="33093"/>
    <cellStyle name="Vírgula 7 4 2 6 4" xfId="33094"/>
    <cellStyle name="Vírgula 7 4 2 7" xfId="33095"/>
    <cellStyle name="Vírgula 7 4 2 7 2" xfId="33096"/>
    <cellStyle name="Vírgula 7 4 2 7 3" xfId="33097"/>
    <cellStyle name="Vírgula 7 4 2 7 4" xfId="33098"/>
    <cellStyle name="Vírgula 7 4 2 8" xfId="33099"/>
    <cellStyle name="Vírgula 7 4 2 8 2" xfId="33100"/>
    <cellStyle name="Vírgula 7 4 2 8 3" xfId="33101"/>
    <cellStyle name="Vírgula 7 4 2 9" xfId="33102"/>
    <cellStyle name="Vírgula 7 4 3" xfId="23388"/>
    <cellStyle name="Vírgula 7 4 3 2" xfId="25164"/>
    <cellStyle name="Vírgula 7 4 3 2 2" xfId="33103"/>
    <cellStyle name="Vírgula 7 4 3 2 2 2" xfId="33104"/>
    <cellStyle name="Vírgula 7 4 3 2 2 2 2" xfId="33105"/>
    <cellStyle name="Vírgula 7 4 3 2 2 2 3" xfId="33106"/>
    <cellStyle name="Vírgula 7 4 3 2 2 2 4" xfId="33107"/>
    <cellStyle name="Vírgula 7 4 3 2 2 3" xfId="33108"/>
    <cellStyle name="Vírgula 7 4 3 2 2 4" xfId="33109"/>
    <cellStyle name="Vírgula 7 4 3 2 2 5" xfId="33110"/>
    <cellStyle name="Vírgula 7 4 3 2 3" xfId="33111"/>
    <cellStyle name="Vírgula 7 4 3 2 3 2" xfId="33112"/>
    <cellStyle name="Vírgula 7 4 3 2 3 3" xfId="33113"/>
    <cellStyle name="Vírgula 7 4 3 2 3 4" xfId="33114"/>
    <cellStyle name="Vírgula 7 4 3 2 4" xfId="33115"/>
    <cellStyle name="Vírgula 7 4 3 2 5" xfId="33116"/>
    <cellStyle name="Vírgula 7 4 3 2 6" xfId="33117"/>
    <cellStyle name="Vírgula 7 4 3 3" xfId="33118"/>
    <cellStyle name="Vírgula 7 4 3 3 2" xfId="33119"/>
    <cellStyle name="Vírgula 7 4 3 3 2 2" xfId="33120"/>
    <cellStyle name="Vírgula 7 4 3 3 2 3" xfId="33121"/>
    <cellStyle name="Vírgula 7 4 3 3 2 4" xfId="33122"/>
    <cellStyle name="Vírgula 7 4 3 3 3" xfId="33123"/>
    <cellStyle name="Vírgula 7 4 3 3 4" xfId="33124"/>
    <cellStyle name="Vírgula 7 4 3 3 5" xfId="33125"/>
    <cellStyle name="Vírgula 7 4 3 4" xfId="33126"/>
    <cellStyle name="Vírgula 7 4 3 4 2" xfId="33127"/>
    <cellStyle name="Vírgula 7 4 3 4 3" xfId="33128"/>
    <cellStyle name="Vírgula 7 4 3 4 4" xfId="33129"/>
    <cellStyle name="Vírgula 7 4 3 5" xfId="33130"/>
    <cellStyle name="Vírgula 7 4 3 5 2" xfId="33131"/>
    <cellStyle name="Vírgula 7 4 3 5 3" xfId="33132"/>
    <cellStyle name="Vírgula 7 4 3 5 4" xfId="33133"/>
    <cellStyle name="Vírgula 7 4 3 6" xfId="33134"/>
    <cellStyle name="Vírgula 7 4 3 6 2" xfId="33135"/>
    <cellStyle name="Vírgula 7 4 3 6 3" xfId="33136"/>
    <cellStyle name="Vírgula 7 4 3 7" xfId="33137"/>
    <cellStyle name="Vírgula 7 4 3 8" xfId="33138"/>
    <cellStyle name="Vírgula 7 4 3 9" xfId="33139"/>
    <cellStyle name="Vírgula 7 4 4" xfId="24276"/>
    <cellStyle name="Vírgula 7 4 4 2" xfId="33140"/>
    <cellStyle name="Vírgula 7 4 4 2 2" xfId="33141"/>
    <cellStyle name="Vírgula 7 4 4 2 2 2" xfId="33142"/>
    <cellStyle name="Vírgula 7 4 4 2 2 3" xfId="33143"/>
    <cellStyle name="Vírgula 7 4 4 2 2 4" xfId="33144"/>
    <cellStyle name="Vírgula 7 4 4 2 3" xfId="33145"/>
    <cellStyle name="Vírgula 7 4 4 2 4" xfId="33146"/>
    <cellStyle name="Vírgula 7 4 4 2 5" xfId="33147"/>
    <cellStyle name="Vírgula 7 4 4 3" xfId="33148"/>
    <cellStyle name="Vírgula 7 4 4 3 2" xfId="33149"/>
    <cellStyle name="Vírgula 7 4 4 3 3" xfId="33150"/>
    <cellStyle name="Vírgula 7 4 4 3 4" xfId="33151"/>
    <cellStyle name="Vírgula 7 4 4 4" xfId="33152"/>
    <cellStyle name="Vírgula 7 4 4 5" xfId="33153"/>
    <cellStyle name="Vírgula 7 4 4 6" xfId="33154"/>
    <cellStyle name="Vírgula 7 4 5" xfId="33155"/>
    <cellStyle name="Vírgula 7 4 5 2" xfId="33156"/>
    <cellStyle name="Vírgula 7 4 5 2 2" xfId="33157"/>
    <cellStyle name="Vírgula 7 4 5 2 2 2" xfId="33158"/>
    <cellStyle name="Vírgula 7 4 5 2 2 3" xfId="33159"/>
    <cellStyle name="Vírgula 7 4 5 2 2 4" xfId="33160"/>
    <cellStyle name="Vírgula 7 4 5 2 3" xfId="33161"/>
    <cellStyle name="Vírgula 7 4 5 2 4" xfId="33162"/>
    <cellStyle name="Vírgula 7 4 5 2 5" xfId="33163"/>
    <cellStyle name="Vírgula 7 4 5 3" xfId="33164"/>
    <cellStyle name="Vírgula 7 4 5 3 2" xfId="33165"/>
    <cellStyle name="Vírgula 7 4 5 3 3" xfId="33166"/>
    <cellStyle name="Vírgula 7 4 5 3 4" xfId="33167"/>
    <cellStyle name="Vírgula 7 4 5 4" xfId="33168"/>
    <cellStyle name="Vírgula 7 4 5 5" xfId="33169"/>
    <cellStyle name="Vírgula 7 4 5 6" xfId="33170"/>
    <cellStyle name="Vírgula 7 4 6" xfId="33171"/>
    <cellStyle name="Vírgula 7 4 6 2" xfId="33172"/>
    <cellStyle name="Vírgula 7 4 6 2 2" xfId="33173"/>
    <cellStyle name="Vírgula 7 4 6 2 2 2" xfId="33174"/>
    <cellStyle name="Vírgula 7 4 6 2 2 3" xfId="33175"/>
    <cellStyle name="Vírgula 7 4 6 2 2 4" xfId="33176"/>
    <cellStyle name="Vírgula 7 4 6 2 3" xfId="33177"/>
    <cellStyle name="Vírgula 7 4 6 2 4" xfId="33178"/>
    <cellStyle name="Vírgula 7 4 6 2 5" xfId="33179"/>
    <cellStyle name="Vírgula 7 4 6 3" xfId="33180"/>
    <cellStyle name="Vírgula 7 4 6 3 2" xfId="33181"/>
    <cellStyle name="Vírgula 7 4 6 3 3" xfId="33182"/>
    <cellStyle name="Vírgula 7 4 6 3 4" xfId="33183"/>
    <cellStyle name="Vírgula 7 4 6 4" xfId="33184"/>
    <cellStyle name="Vírgula 7 4 6 5" xfId="33185"/>
    <cellStyle name="Vírgula 7 4 6 6" xfId="33186"/>
    <cellStyle name="Vírgula 7 4 7" xfId="33187"/>
    <cellStyle name="Vírgula 7 4 7 2" xfId="33188"/>
    <cellStyle name="Vírgula 7 4 7 2 2" xfId="33189"/>
    <cellStyle name="Vírgula 7 4 7 2 3" xfId="33190"/>
    <cellStyle name="Vírgula 7 4 7 2 4" xfId="33191"/>
    <cellStyle name="Vírgula 7 4 7 3" xfId="33192"/>
    <cellStyle name="Vírgula 7 4 7 4" xfId="33193"/>
    <cellStyle name="Vírgula 7 4 7 5" xfId="33194"/>
    <cellStyle name="Vírgula 7 4 8" xfId="33195"/>
    <cellStyle name="Vírgula 7 4 8 2" xfId="33196"/>
    <cellStyle name="Vírgula 7 4 8 3" xfId="33197"/>
    <cellStyle name="Vírgula 7 4 8 4" xfId="33198"/>
    <cellStyle name="Vírgula 7 4 9" xfId="33199"/>
    <cellStyle name="Vírgula 7 4 9 2" xfId="33200"/>
    <cellStyle name="Vírgula 7 4 9 3" xfId="33201"/>
    <cellStyle name="Vírgula 7 4 9 4" xfId="33202"/>
    <cellStyle name="Vírgula 7 5" xfId="2320"/>
    <cellStyle name="Vírgula 7 5 10" xfId="33203"/>
    <cellStyle name="Vírgula 7 5 11" xfId="33204"/>
    <cellStyle name="Vírgula 7 5 2" xfId="33205"/>
    <cellStyle name="Vírgula 7 5 2 2" xfId="33206"/>
    <cellStyle name="Vírgula 7 5 2 2 2" xfId="33207"/>
    <cellStyle name="Vírgula 7 5 2 2 2 2" xfId="33208"/>
    <cellStyle name="Vírgula 7 5 2 2 2 2 2" xfId="33209"/>
    <cellStyle name="Vírgula 7 5 2 2 2 2 3" xfId="33210"/>
    <cellStyle name="Vírgula 7 5 2 2 2 2 4" xfId="33211"/>
    <cellStyle name="Vírgula 7 5 2 2 2 3" xfId="33212"/>
    <cellStyle name="Vírgula 7 5 2 2 2 4" xfId="33213"/>
    <cellStyle name="Vírgula 7 5 2 2 2 5" xfId="33214"/>
    <cellStyle name="Vírgula 7 5 2 2 3" xfId="33215"/>
    <cellStyle name="Vírgula 7 5 2 2 3 2" xfId="33216"/>
    <cellStyle name="Vírgula 7 5 2 2 3 3" xfId="33217"/>
    <cellStyle name="Vírgula 7 5 2 2 3 4" xfId="33218"/>
    <cellStyle name="Vírgula 7 5 2 2 4" xfId="33219"/>
    <cellStyle name="Vírgula 7 5 2 2 5" xfId="33220"/>
    <cellStyle name="Vírgula 7 5 2 2 6" xfId="33221"/>
    <cellStyle name="Vírgula 7 5 2 3" xfId="33222"/>
    <cellStyle name="Vírgula 7 5 2 3 2" xfId="33223"/>
    <cellStyle name="Vírgula 7 5 2 3 2 2" xfId="33224"/>
    <cellStyle name="Vírgula 7 5 2 3 2 3" xfId="33225"/>
    <cellStyle name="Vírgula 7 5 2 3 2 4" xfId="33226"/>
    <cellStyle name="Vírgula 7 5 2 3 3" xfId="33227"/>
    <cellStyle name="Vírgula 7 5 2 3 4" xfId="33228"/>
    <cellStyle name="Vírgula 7 5 2 3 5" xfId="33229"/>
    <cellStyle name="Vírgula 7 5 2 4" xfId="33230"/>
    <cellStyle name="Vírgula 7 5 2 4 2" xfId="33231"/>
    <cellStyle name="Vírgula 7 5 2 4 3" xfId="33232"/>
    <cellStyle name="Vírgula 7 5 2 4 4" xfId="33233"/>
    <cellStyle name="Vírgula 7 5 2 5" xfId="33234"/>
    <cellStyle name="Vírgula 7 5 2 5 2" xfId="33235"/>
    <cellStyle name="Vírgula 7 5 2 5 3" xfId="33236"/>
    <cellStyle name="Vírgula 7 5 2 5 4" xfId="33237"/>
    <cellStyle name="Vírgula 7 5 2 6" xfId="33238"/>
    <cellStyle name="Vírgula 7 5 2 6 2" xfId="33239"/>
    <cellStyle name="Vírgula 7 5 2 6 3" xfId="33240"/>
    <cellStyle name="Vírgula 7 5 2 7" xfId="33241"/>
    <cellStyle name="Vírgula 7 5 2 8" xfId="33242"/>
    <cellStyle name="Vírgula 7 5 2 9" xfId="33243"/>
    <cellStyle name="Vírgula 7 5 3" xfId="33244"/>
    <cellStyle name="Vírgula 7 5 3 2" xfId="33245"/>
    <cellStyle name="Vírgula 7 5 3 2 2" xfId="33246"/>
    <cellStyle name="Vírgula 7 5 3 2 2 2" xfId="33247"/>
    <cellStyle name="Vírgula 7 5 3 2 2 3" xfId="33248"/>
    <cellStyle name="Vírgula 7 5 3 2 2 4" xfId="33249"/>
    <cellStyle name="Vírgula 7 5 3 2 3" xfId="33250"/>
    <cellStyle name="Vírgula 7 5 3 2 4" xfId="33251"/>
    <cellStyle name="Vírgula 7 5 3 2 5" xfId="33252"/>
    <cellStyle name="Vírgula 7 5 3 3" xfId="33253"/>
    <cellStyle name="Vírgula 7 5 3 3 2" xfId="33254"/>
    <cellStyle name="Vírgula 7 5 3 3 3" xfId="33255"/>
    <cellStyle name="Vírgula 7 5 3 3 4" xfId="33256"/>
    <cellStyle name="Vírgula 7 5 3 4" xfId="33257"/>
    <cellStyle name="Vírgula 7 5 3 5" xfId="33258"/>
    <cellStyle name="Vírgula 7 5 3 6" xfId="33259"/>
    <cellStyle name="Vírgula 7 5 4" xfId="33260"/>
    <cellStyle name="Vírgula 7 5 4 2" xfId="33261"/>
    <cellStyle name="Vírgula 7 5 4 2 2" xfId="33262"/>
    <cellStyle name="Vírgula 7 5 4 2 2 2" xfId="33263"/>
    <cellStyle name="Vírgula 7 5 4 2 2 3" xfId="33264"/>
    <cellStyle name="Vírgula 7 5 4 2 2 4" xfId="33265"/>
    <cellStyle name="Vírgula 7 5 4 2 3" xfId="33266"/>
    <cellStyle name="Vírgula 7 5 4 2 4" xfId="33267"/>
    <cellStyle name="Vírgula 7 5 4 2 5" xfId="33268"/>
    <cellStyle name="Vírgula 7 5 4 3" xfId="33269"/>
    <cellStyle name="Vírgula 7 5 4 3 2" xfId="33270"/>
    <cellStyle name="Vírgula 7 5 4 3 3" xfId="33271"/>
    <cellStyle name="Vírgula 7 5 4 3 4" xfId="33272"/>
    <cellStyle name="Vírgula 7 5 4 4" xfId="33273"/>
    <cellStyle name="Vírgula 7 5 4 5" xfId="33274"/>
    <cellStyle name="Vírgula 7 5 4 6" xfId="33275"/>
    <cellStyle name="Vírgula 7 5 5" xfId="33276"/>
    <cellStyle name="Vírgula 7 5 5 2" xfId="33277"/>
    <cellStyle name="Vírgula 7 5 5 2 2" xfId="33278"/>
    <cellStyle name="Vírgula 7 5 5 2 3" xfId="33279"/>
    <cellStyle name="Vírgula 7 5 5 2 4" xfId="33280"/>
    <cellStyle name="Vírgula 7 5 5 3" xfId="33281"/>
    <cellStyle name="Vírgula 7 5 5 4" xfId="33282"/>
    <cellStyle name="Vírgula 7 5 5 5" xfId="33283"/>
    <cellStyle name="Vírgula 7 5 6" xfId="33284"/>
    <cellStyle name="Vírgula 7 5 6 2" xfId="33285"/>
    <cellStyle name="Vírgula 7 5 6 3" xfId="33286"/>
    <cellStyle name="Vírgula 7 5 6 4" xfId="33287"/>
    <cellStyle name="Vírgula 7 5 7" xfId="33288"/>
    <cellStyle name="Vírgula 7 5 7 2" xfId="33289"/>
    <cellStyle name="Vírgula 7 5 7 3" xfId="33290"/>
    <cellStyle name="Vírgula 7 5 7 4" xfId="33291"/>
    <cellStyle name="Vírgula 7 5 8" xfId="33292"/>
    <cellStyle name="Vírgula 7 5 8 2" xfId="33293"/>
    <cellStyle name="Vírgula 7 5 8 3" xfId="33294"/>
    <cellStyle name="Vírgula 7 5 9" xfId="33295"/>
    <cellStyle name="Vírgula 7 6" xfId="26049"/>
    <cellStyle name="Vírgula 7 6 2" xfId="33296"/>
    <cellStyle name="Vírgula 7 6 2 2" xfId="33297"/>
    <cellStyle name="Vírgula 7 6 2 2 2" xfId="33298"/>
    <cellStyle name="Vírgula 7 6 2 2 2 2" xfId="33299"/>
    <cellStyle name="Vírgula 7 6 2 2 2 3" xfId="33300"/>
    <cellStyle name="Vírgula 7 6 2 2 2 4" xfId="33301"/>
    <cellStyle name="Vírgula 7 6 2 2 3" xfId="33302"/>
    <cellStyle name="Vírgula 7 6 2 2 4" xfId="33303"/>
    <cellStyle name="Vírgula 7 6 2 2 5" xfId="33304"/>
    <cellStyle name="Vírgula 7 6 2 3" xfId="33305"/>
    <cellStyle name="Vírgula 7 6 2 3 2" xfId="33306"/>
    <cellStyle name="Vírgula 7 6 2 3 3" xfId="33307"/>
    <cellStyle name="Vírgula 7 6 2 3 4" xfId="33308"/>
    <cellStyle name="Vírgula 7 6 2 4" xfId="33309"/>
    <cellStyle name="Vírgula 7 6 2 5" xfId="33310"/>
    <cellStyle name="Vírgula 7 6 2 6" xfId="33311"/>
    <cellStyle name="Vírgula 7 6 3" xfId="33312"/>
    <cellStyle name="Vírgula 7 6 3 2" xfId="33313"/>
    <cellStyle name="Vírgula 7 6 3 2 2" xfId="33314"/>
    <cellStyle name="Vírgula 7 6 3 2 3" xfId="33315"/>
    <cellStyle name="Vírgula 7 6 3 2 4" xfId="33316"/>
    <cellStyle name="Vírgula 7 6 3 3" xfId="33317"/>
    <cellStyle name="Vírgula 7 6 3 4" xfId="33318"/>
    <cellStyle name="Vírgula 7 6 3 5" xfId="33319"/>
    <cellStyle name="Vírgula 7 6 4" xfId="33320"/>
    <cellStyle name="Vírgula 7 6 4 2" xfId="33321"/>
    <cellStyle name="Vírgula 7 6 4 3" xfId="33322"/>
    <cellStyle name="Vírgula 7 6 4 4" xfId="33323"/>
    <cellStyle name="Vírgula 7 6 5" xfId="33324"/>
    <cellStyle name="Vírgula 7 6 5 2" xfId="33325"/>
    <cellStyle name="Vírgula 7 6 5 3" xfId="33326"/>
    <cellStyle name="Vírgula 7 6 5 4" xfId="33327"/>
    <cellStyle name="Vírgula 7 6 6" xfId="33328"/>
    <cellStyle name="Vírgula 7 6 6 2" xfId="33329"/>
    <cellStyle name="Vírgula 7 6 6 3" xfId="33330"/>
    <cellStyle name="Vírgula 7 6 7" xfId="33331"/>
    <cellStyle name="Vírgula 7 6 8" xfId="33332"/>
    <cellStyle name="Vírgula 7 6 9" xfId="33333"/>
    <cellStyle name="Vírgula 7 7" xfId="2174"/>
    <cellStyle name="Vírgula 7 7 2" xfId="33334"/>
    <cellStyle name="Vírgula 7 7 2 2" xfId="33335"/>
    <cellStyle name="Vírgula 7 7 2 2 2" xfId="33336"/>
    <cellStyle name="Vírgula 7 7 2 2 3" xfId="33337"/>
    <cellStyle name="Vírgula 7 7 2 2 4" xfId="33338"/>
    <cellStyle name="Vírgula 7 7 2 3" xfId="33339"/>
    <cellStyle name="Vírgula 7 7 2 4" xfId="33340"/>
    <cellStyle name="Vírgula 7 7 2 5" xfId="33341"/>
    <cellStyle name="Vírgula 7 7 3" xfId="33342"/>
    <cellStyle name="Vírgula 7 7 3 2" xfId="33343"/>
    <cellStyle name="Vírgula 7 7 3 3" xfId="33344"/>
    <cellStyle name="Vírgula 7 7 3 4" xfId="33345"/>
    <cellStyle name="Vírgula 7 7 4" xfId="33346"/>
    <cellStyle name="Vírgula 7 7 5" xfId="33347"/>
    <cellStyle name="Vírgula 7 7 6" xfId="33348"/>
    <cellStyle name="Vírgula 7 8" xfId="26439"/>
    <cellStyle name="Vírgula 7 8 2" xfId="33349"/>
    <cellStyle name="Vírgula 7 8 2 2" xfId="33350"/>
    <cellStyle name="Vírgula 7 8 2 2 2" xfId="33351"/>
    <cellStyle name="Vírgula 7 8 2 2 3" xfId="33352"/>
    <cellStyle name="Vírgula 7 8 2 2 4" xfId="33353"/>
    <cellStyle name="Vírgula 7 8 2 3" xfId="33354"/>
    <cellStyle name="Vírgula 7 8 2 4" xfId="33355"/>
    <cellStyle name="Vírgula 7 8 2 5" xfId="33356"/>
    <cellStyle name="Vírgula 7 8 3" xfId="33357"/>
    <cellStyle name="Vírgula 7 8 3 2" xfId="33358"/>
    <cellStyle name="Vírgula 7 8 3 3" xfId="33359"/>
    <cellStyle name="Vírgula 7 8 3 4" xfId="33360"/>
    <cellStyle name="Vírgula 7 8 4" xfId="33361"/>
    <cellStyle name="Vírgula 7 8 5" xfId="33362"/>
    <cellStyle name="Vírgula 7 8 6" xfId="33363"/>
    <cellStyle name="Vírgula 7 9" xfId="33364"/>
    <cellStyle name="Vírgula 7 9 2" xfId="33365"/>
    <cellStyle name="Vírgula 7 9 2 2" xfId="33366"/>
    <cellStyle name="Vírgula 7 9 2 2 2" xfId="33367"/>
    <cellStyle name="Vírgula 7 9 2 2 3" xfId="33368"/>
    <cellStyle name="Vírgula 7 9 2 2 4" xfId="33369"/>
    <cellStyle name="Vírgula 7 9 2 3" xfId="33370"/>
    <cellStyle name="Vírgula 7 9 2 4" xfId="33371"/>
    <cellStyle name="Vírgula 7 9 2 5" xfId="33372"/>
    <cellStyle name="Vírgula 7 9 3" xfId="33373"/>
    <cellStyle name="Vírgula 7 9 3 2" xfId="33374"/>
    <cellStyle name="Vírgula 7 9 3 3" xfId="33375"/>
    <cellStyle name="Vírgula 7 9 3 4" xfId="33376"/>
    <cellStyle name="Vírgula 7 9 4" xfId="33377"/>
    <cellStyle name="Vírgula 7 9 5" xfId="33378"/>
    <cellStyle name="Vírgula 7 9 6" xfId="33379"/>
    <cellStyle name="Vírgula 8" xfId="22441"/>
    <cellStyle name="Vírgula 8 10" xfId="33380"/>
    <cellStyle name="Vírgula 8 10 2" xfId="33381"/>
    <cellStyle name="Vírgula 8 10 3" xfId="33382"/>
    <cellStyle name="Vírgula 8 10 4" xfId="33383"/>
    <cellStyle name="Vírgula 8 11" xfId="33384"/>
    <cellStyle name="Vírgula 8 11 2" xfId="33385"/>
    <cellStyle name="Vírgula 8 11 3" xfId="33386"/>
    <cellStyle name="Vírgula 8 11 4" xfId="33387"/>
    <cellStyle name="Vírgula 8 12" xfId="33388"/>
    <cellStyle name="Vírgula 8 12 2" xfId="33389"/>
    <cellStyle name="Vírgula 8 12 3" xfId="33390"/>
    <cellStyle name="Vírgula 8 12 4" xfId="33391"/>
    <cellStyle name="Vírgula 8 13" xfId="33392"/>
    <cellStyle name="Vírgula 8 13 2" xfId="33393"/>
    <cellStyle name="Vírgula 8 13 3" xfId="33394"/>
    <cellStyle name="Vírgula 8 14" xfId="33395"/>
    <cellStyle name="Vírgula 8 14 2" xfId="33396"/>
    <cellStyle name="Vírgula 8 15" xfId="33397"/>
    <cellStyle name="Vírgula 8 16" xfId="33398"/>
    <cellStyle name="Vírgula 8 2" xfId="22997"/>
    <cellStyle name="Vírgula 8 2 10" xfId="33399"/>
    <cellStyle name="Vírgula 8 2 10 2" xfId="33400"/>
    <cellStyle name="Vírgula 8 2 10 3" xfId="33401"/>
    <cellStyle name="Vírgula 8 2 10 4" xfId="33402"/>
    <cellStyle name="Vírgula 8 2 11" xfId="33403"/>
    <cellStyle name="Vírgula 8 2 11 2" xfId="33404"/>
    <cellStyle name="Vírgula 8 2 11 3" xfId="33405"/>
    <cellStyle name="Vírgula 8 2 12" xfId="33406"/>
    <cellStyle name="Vírgula 8 2 12 2" xfId="33407"/>
    <cellStyle name="Vírgula 8 2 13" xfId="33408"/>
    <cellStyle name="Vírgula 8 2 14" xfId="33409"/>
    <cellStyle name="Vírgula 8 2 2" xfId="23884"/>
    <cellStyle name="Vírgula 8 2 2 2" xfId="25660"/>
    <cellStyle name="Vírgula 8 2 2 2 2" xfId="33410"/>
    <cellStyle name="Vírgula 8 2 2 2 2 2" xfId="33411"/>
    <cellStyle name="Vírgula 8 2 2 2 2 2 2" xfId="33412"/>
    <cellStyle name="Vírgula 8 2 2 2 2 2 3" xfId="33413"/>
    <cellStyle name="Vírgula 8 2 2 2 2 2 4" xfId="33414"/>
    <cellStyle name="Vírgula 8 2 2 2 2 3" xfId="33415"/>
    <cellStyle name="Vírgula 8 2 2 2 2 4" xfId="33416"/>
    <cellStyle name="Vírgula 8 2 2 2 2 5" xfId="33417"/>
    <cellStyle name="Vírgula 8 2 2 2 3" xfId="33418"/>
    <cellStyle name="Vírgula 8 2 2 2 3 2" xfId="33419"/>
    <cellStyle name="Vírgula 8 2 2 2 3 3" xfId="33420"/>
    <cellStyle name="Vírgula 8 2 2 2 3 4" xfId="33421"/>
    <cellStyle name="Vírgula 8 2 2 2 4" xfId="33422"/>
    <cellStyle name="Vírgula 8 2 2 2 5" xfId="33423"/>
    <cellStyle name="Vírgula 8 2 2 2 6" xfId="33424"/>
    <cellStyle name="Vírgula 8 2 2 3" xfId="33425"/>
    <cellStyle name="Vírgula 8 2 2 3 2" xfId="33426"/>
    <cellStyle name="Vírgula 8 2 2 3 2 2" xfId="33427"/>
    <cellStyle name="Vírgula 8 2 2 3 2 3" xfId="33428"/>
    <cellStyle name="Vírgula 8 2 2 3 2 4" xfId="33429"/>
    <cellStyle name="Vírgula 8 2 2 3 3" xfId="33430"/>
    <cellStyle name="Vírgula 8 2 2 3 4" xfId="33431"/>
    <cellStyle name="Vírgula 8 2 2 3 5" xfId="33432"/>
    <cellStyle name="Vírgula 8 2 2 4" xfId="33433"/>
    <cellStyle name="Vírgula 8 2 2 4 2" xfId="33434"/>
    <cellStyle name="Vírgula 8 2 2 4 3" xfId="33435"/>
    <cellStyle name="Vírgula 8 2 2 4 4" xfId="33436"/>
    <cellStyle name="Vírgula 8 2 2 5" xfId="33437"/>
    <cellStyle name="Vírgula 8 2 2 5 2" xfId="33438"/>
    <cellStyle name="Vírgula 8 2 2 5 3" xfId="33439"/>
    <cellStyle name="Vírgula 8 2 2 5 4" xfId="33440"/>
    <cellStyle name="Vírgula 8 2 2 6" xfId="33441"/>
    <cellStyle name="Vírgula 8 2 2 6 2" xfId="33442"/>
    <cellStyle name="Vírgula 8 2 2 6 3" xfId="33443"/>
    <cellStyle name="Vírgula 8 2 2 7" xfId="33444"/>
    <cellStyle name="Vírgula 8 2 2 8" xfId="33445"/>
    <cellStyle name="Vírgula 8 2 2 9" xfId="33446"/>
    <cellStyle name="Vírgula 8 2 3" xfId="24772"/>
    <cellStyle name="Vírgula 8 2 3 2" xfId="33447"/>
    <cellStyle name="Vírgula 8 2 3 2 2" xfId="33448"/>
    <cellStyle name="Vírgula 8 2 3 2 2 2" xfId="33449"/>
    <cellStyle name="Vírgula 8 2 3 2 2 2 2" xfId="33450"/>
    <cellStyle name="Vírgula 8 2 3 2 2 2 3" xfId="33451"/>
    <cellStyle name="Vírgula 8 2 3 2 2 2 4" xfId="33452"/>
    <cellStyle name="Vírgula 8 2 3 2 2 3" xfId="33453"/>
    <cellStyle name="Vírgula 8 2 3 2 2 4" xfId="33454"/>
    <cellStyle name="Vírgula 8 2 3 2 2 5" xfId="33455"/>
    <cellStyle name="Vírgula 8 2 3 2 3" xfId="33456"/>
    <cellStyle name="Vírgula 8 2 3 2 3 2" xfId="33457"/>
    <cellStyle name="Vírgula 8 2 3 2 3 3" xfId="33458"/>
    <cellStyle name="Vírgula 8 2 3 2 3 4" xfId="33459"/>
    <cellStyle name="Vírgula 8 2 3 2 4" xfId="33460"/>
    <cellStyle name="Vírgula 8 2 3 2 5" xfId="33461"/>
    <cellStyle name="Vírgula 8 2 3 2 6" xfId="33462"/>
    <cellStyle name="Vírgula 8 2 3 3" xfId="33463"/>
    <cellStyle name="Vírgula 8 2 3 3 2" xfId="33464"/>
    <cellStyle name="Vírgula 8 2 3 3 2 2" xfId="33465"/>
    <cellStyle name="Vírgula 8 2 3 3 2 3" xfId="33466"/>
    <cellStyle name="Vírgula 8 2 3 3 2 4" xfId="33467"/>
    <cellStyle name="Vírgula 8 2 3 3 3" xfId="33468"/>
    <cellStyle name="Vírgula 8 2 3 3 4" xfId="33469"/>
    <cellStyle name="Vírgula 8 2 3 3 5" xfId="33470"/>
    <cellStyle name="Vírgula 8 2 3 4" xfId="33471"/>
    <cellStyle name="Vírgula 8 2 3 4 2" xfId="33472"/>
    <cellStyle name="Vírgula 8 2 3 4 3" xfId="33473"/>
    <cellStyle name="Vírgula 8 2 3 4 4" xfId="33474"/>
    <cellStyle name="Vírgula 8 2 3 5" xfId="33475"/>
    <cellStyle name="Vírgula 8 2 3 5 2" xfId="33476"/>
    <cellStyle name="Vírgula 8 2 3 5 3" xfId="33477"/>
    <cellStyle name="Vírgula 8 2 3 5 4" xfId="33478"/>
    <cellStyle name="Vírgula 8 2 3 6" xfId="33479"/>
    <cellStyle name="Vírgula 8 2 3 6 2" xfId="33480"/>
    <cellStyle name="Vírgula 8 2 3 6 3" xfId="33481"/>
    <cellStyle name="Vírgula 8 2 3 7" xfId="33482"/>
    <cellStyle name="Vírgula 8 2 3 8" xfId="33483"/>
    <cellStyle name="Vírgula 8 2 3 9" xfId="33484"/>
    <cellStyle name="Vírgula 8 2 4" xfId="33485"/>
    <cellStyle name="Vírgula 8 2 4 2" xfId="33486"/>
    <cellStyle name="Vírgula 8 2 4 2 2" xfId="33487"/>
    <cellStyle name="Vírgula 8 2 4 2 2 2" xfId="33488"/>
    <cellStyle name="Vírgula 8 2 4 2 2 3" xfId="33489"/>
    <cellStyle name="Vírgula 8 2 4 2 2 4" xfId="33490"/>
    <cellStyle name="Vírgula 8 2 4 2 3" xfId="33491"/>
    <cellStyle name="Vírgula 8 2 4 2 4" xfId="33492"/>
    <cellStyle name="Vírgula 8 2 4 2 5" xfId="33493"/>
    <cellStyle name="Vírgula 8 2 4 3" xfId="33494"/>
    <cellStyle name="Vírgula 8 2 4 3 2" xfId="33495"/>
    <cellStyle name="Vírgula 8 2 4 3 3" xfId="33496"/>
    <cellStyle name="Vírgula 8 2 4 3 4" xfId="33497"/>
    <cellStyle name="Vírgula 8 2 4 4" xfId="33498"/>
    <cellStyle name="Vírgula 8 2 4 5" xfId="33499"/>
    <cellStyle name="Vírgula 8 2 4 6" xfId="33500"/>
    <cellStyle name="Vírgula 8 2 5" xfId="33501"/>
    <cellStyle name="Vírgula 8 2 5 2" xfId="33502"/>
    <cellStyle name="Vírgula 8 2 5 2 2" xfId="33503"/>
    <cellStyle name="Vírgula 8 2 5 2 2 2" xfId="33504"/>
    <cellStyle name="Vírgula 8 2 5 2 2 3" xfId="33505"/>
    <cellStyle name="Vírgula 8 2 5 2 2 4" xfId="33506"/>
    <cellStyle name="Vírgula 8 2 5 2 3" xfId="33507"/>
    <cellStyle name="Vírgula 8 2 5 2 4" xfId="33508"/>
    <cellStyle name="Vírgula 8 2 5 2 5" xfId="33509"/>
    <cellStyle name="Vírgula 8 2 5 3" xfId="33510"/>
    <cellStyle name="Vírgula 8 2 5 3 2" xfId="33511"/>
    <cellStyle name="Vírgula 8 2 5 3 3" xfId="33512"/>
    <cellStyle name="Vírgula 8 2 5 3 4" xfId="33513"/>
    <cellStyle name="Vírgula 8 2 5 4" xfId="33514"/>
    <cellStyle name="Vírgula 8 2 5 5" xfId="33515"/>
    <cellStyle name="Vírgula 8 2 5 6" xfId="33516"/>
    <cellStyle name="Vírgula 8 2 6" xfId="33517"/>
    <cellStyle name="Vírgula 8 2 6 2" xfId="33518"/>
    <cellStyle name="Vírgula 8 2 6 2 2" xfId="33519"/>
    <cellStyle name="Vírgula 8 2 6 2 2 2" xfId="33520"/>
    <cellStyle name="Vírgula 8 2 6 2 2 3" xfId="33521"/>
    <cellStyle name="Vírgula 8 2 6 2 2 4" xfId="33522"/>
    <cellStyle name="Vírgula 8 2 6 2 3" xfId="33523"/>
    <cellStyle name="Vírgula 8 2 6 2 4" xfId="33524"/>
    <cellStyle name="Vírgula 8 2 6 2 5" xfId="33525"/>
    <cellStyle name="Vírgula 8 2 6 3" xfId="33526"/>
    <cellStyle name="Vírgula 8 2 6 3 2" xfId="33527"/>
    <cellStyle name="Vírgula 8 2 6 3 3" xfId="33528"/>
    <cellStyle name="Vírgula 8 2 6 3 4" xfId="33529"/>
    <cellStyle name="Vírgula 8 2 6 4" xfId="33530"/>
    <cellStyle name="Vírgula 8 2 6 5" xfId="33531"/>
    <cellStyle name="Vírgula 8 2 6 6" xfId="33532"/>
    <cellStyle name="Vírgula 8 2 7" xfId="33533"/>
    <cellStyle name="Vírgula 8 2 7 2" xfId="33534"/>
    <cellStyle name="Vírgula 8 2 7 2 2" xfId="33535"/>
    <cellStyle name="Vírgula 8 2 7 2 3" xfId="33536"/>
    <cellStyle name="Vírgula 8 2 7 2 4" xfId="33537"/>
    <cellStyle name="Vírgula 8 2 7 3" xfId="33538"/>
    <cellStyle name="Vírgula 8 2 7 4" xfId="33539"/>
    <cellStyle name="Vírgula 8 2 7 5" xfId="33540"/>
    <cellStyle name="Vírgula 8 2 8" xfId="33541"/>
    <cellStyle name="Vírgula 8 2 8 2" xfId="33542"/>
    <cellStyle name="Vírgula 8 2 8 3" xfId="33543"/>
    <cellStyle name="Vírgula 8 2 8 4" xfId="33544"/>
    <cellStyle name="Vírgula 8 2 9" xfId="33545"/>
    <cellStyle name="Vírgula 8 2 9 2" xfId="33546"/>
    <cellStyle name="Vírgula 8 2 9 3" xfId="33547"/>
    <cellStyle name="Vírgula 8 2 9 4" xfId="33548"/>
    <cellStyle name="Vírgula 8 3" xfId="23381"/>
    <cellStyle name="Vírgula 8 3 10" xfId="33549"/>
    <cellStyle name="Vírgula 8 3 10 2" xfId="33550"/>
    <cellStyle name="Vírgula 8 3 10 3" xfId="33551"/>
    <cellStyle name="Vírgula 8 3 10 4" xfId="33552"/>
    <cellStyle name="Vírgula 8 3 11" xfId="33553"/>
    <cellStyle name="Vírgula 8 3 11 2" xfId="33554"/>
    <cellStyle name="Vírgula 8 3 11 3" xfId="33555"/>
    <cellStyle name="Vírgula 8 3 12" xfId="33556"/>
    <cellStyle name="Vírgula 8 3 12 2" xfId="33557"/>
    <cellStyle name="Vírgula 8 3 13" xfId="33558"/>
    <cellStyle name="Vírgula 8 3 14" xfId="33559"/>
    <cellStyle name="Vírgula 8 3 2" xfId="25157"/>
    <cellStyle name="Vírgula 8 3 2 2" xfId="33560"/>
    <cellStyle name="Vírgula 8 3 2 2 2" xfId="33561"/>
    <cellStyle name="Vírgula 8 3 2 2 2 2" xfId="33562"/>
    <cellStyle name="Vírgula 8 3 2 2 2 2 2" xfId="33563"/>
    <cellStyle name="Vírgula 8 3 2 2 2 2 3" xfId="33564"/>
    <cellStyle name="Vírgula 8 3 2 2 2 2 4" xfId="33565"/>
    <cellStyle name="Vírgula 8 3 2 2 2 3" xfId="33566"/>
    <cellStyle name="Vírgula 8 3 2 2 2 4" xfId="33567"/>
    <cellStyle name="Vírgula 8 3 2 2 2 5" xfId="33568"/>
    <cellStyle name="Vírgula 8 3 2 2 3" xfId="33569"/>
    <cellStyle name="Vírgula 8 3 2 2 3 2" xfId="33570"/>
    <cellStyle name="Vírgula 8 3 2 2 3 3" xfId="33571"/>
    <cellStyle name="Vírgula 8 3 2 2 3 4" xfId="33572"/>
    <cellStyle name="Vírgula 8 3 2 2 4" xfId="33573"/>
    <cellStyle name="Vírgula 8 3 2 2 5" xfId="33574"/>
    <cellStyle name="Vírgula 8 3 2 2 6" xfId="33575"/>
    <cellStyle name="Vírgula 8 3 2 3" xfId="33576"/>
    <cellStyle name="Vírgula 8 3 2 3 2" xfId="33577"/>
    <cellStyle name="Vírgula 8 3 2 3 2 2" xfId="33578"/>
    <cellStyle name="Vírgula 8 3 2 3 2 3" xfId="33579"/>
    <cellStyle name="Vírgula 8 3 2 3 2 4" xfId="33580"/>
    <cellStyle name="Vírgula 8 3 2 3 3" xfId="33581"/>
    <cellStyle name="Vírgula 8 3 2 3 4" xfId="33582"/>
    <cellStyle name="Vírgula 8 3 2 3 5" xfId="33583"/>
    <cellStyle name="Vírgula 8 3 2 4" xfId="33584"/>
    <cellStyle name="Vírgula 8 3 2 4 2" xfId="33585"/>
    <cellStyle name="Vírgula 8 3 2 4 3" xfId="33586"/>
    <cellStyle name="Vírgula 8 3 2 4 4" xfId="33587"/>
    <cellStyle name="Vírgula 8 3 2 5" xfId="33588"/>
    <cellStyle name="Vírgula 8 3 2 5 2" xfId="33589"/>
    <cellStyle name="Vírgula 8 3 2 5 3" xfId="33590"/>
    <cellStyle name="Vírgula 8 3 2 5 4" xfId="33591"/>
    <cellStyle name="Vírgula 8 3 2 6" xfId="33592"/>
    <cellStyle name="Vírgula 8 3 2 6 2" xfId="33593"/>
    <cellStyle name="Vírgula 8 3 2 6 3" xfId="33594"/>
    <cellStyle name="Vírgula 8 3 2 7" xfId="33595"/>
    <cellStyle name="Vírgula 8 3 2 8" xfId="33596"/>
    <cellStyle name="Vírgula 8 3 2 9" xfId="33597"/>
    <cellStyle name="Vírgula 8 3 3" xfId="33598"/>
    <cellStyle name="Vírgula 8 3 3 2" xfId="33599"/>
    <cellStyle name="Vírgula 8 3 3 2 2" xfId="33600"/>
    <cellStyle name="Vírgula 8 3 3 2 2 2" xfId="33601"/>
    <cellStyle name="Vírgula 8 3 3 2 2 2 2" xfId="33602"/>
    <cellStyle name="Vírgula 8 3 3 2 2 2 3" xfId="33603"/>
    <cellStyle name="Vírgula 8 3 3 2 2 2 4" xfId="33604"/>
    <cellStyle name="Vírgula 8 3 3 2 2 3" xfId="33605"/>
    <cellStyle name="Vírgula 8 3 3 2 2 4" xfId="33606"/>
    <cellStyle name="Vírgula 8 3 3 2 2 5" xfId="33607"/>
    <cellStyle name="Vírgula 8 3 3 2 3" xfId="33608"/>
    <cellStyle name="Vírgula 8 3 3 2 3 2" xfId="33609"/>
    <cellStyle name="Vírgula 8 3 3 2 3 3" xfId="33610"/>
    <cellStyle name="Vírgula 8 3 3 2 3 4" xfId="33611"/>
    <cellStyle name="Vírgula 8 3 3 2 4" xfId="33612"/>
    <cellStyle name="Vírgula 8 3 3 2 5" xfId="33613"/>
    <cellStyle name="Vírgula 8 3 3 2 6" xfId="33614"/>
    <cellStyle name="Vírgula 8 3 3 3" xfId="33615"/>
    <cellStyle name="Vírgula 8 3 3 3 2" xfId="33616"/>
    <cellStyle name="Vírgula 8 3 3 3 2 2" xfId="33617"/>
    <cellStyle name="Vírgula 8 3 3 3 2 3" xfId="33618"/>
    <cellStyle name="Vírgula 8 3 3 3 2 4" xfId="33619"/>
    <cellStyle name="Vírgula 8 3 3 3 3" xfId="33620"/>
    <cellStyle name="Vírgula 8 3 3 3 4" xfId="33621"/>
    <cellStyle name="Vírgula 8 3 3 3 5" xfId="33622"/>
    <cellStyle name="Vírgula 8 3 3 4" xfId="33623"/>
    <cellStyle name="Vírgula 8 3 3 4 2" xfId="33624"/>
    <cellStyle name="Vírgula 8 3 3 4 3" xfId="33625"/>
    <cellStyle name="Vírgula 8 3 3 4 4" xfId="33626"/>
    <cellStyle name="Vírgula 8 3 3 5" xfId="33627"/>
    <cellStyle name="Vírgula 8 3 3 5 2" xfId="33628"/>
    <cellStyle name="Vírgula 8 3 3 5 3" xfId="33629"/>
    <cellStyle name="Vírgula 8 3 3 5 4" xfId="33630"/>
    <cellStyle name="Vírgula 8 3 3 6" xfId="33631"/>
    <cellStyle name="Vírgula 8 3 3 6 2" xfId="33632"/>
    <cellStyle name="Vírgula 8 3 3 6 3" xfId="33633"/>
    <cellStyle name="Vírgula 8 3 3 7" xfId="33634"/>
    <cellStyle name="Vírgula 8 3 3 8" xfId="33635"/>
    <cellStyle name="Vírgula 8 3 3 9" xfId="33636"/>
    <cellStyle name="Vírgula 8 3 4" xfId="33637"/>
    <cellStyle name="Vírgula 8 3 4 2" xfId="33638"/>
    <cellStyle name="Vírgula 8 3 4 2 2" xfId="33639"/>
    <cellStyle name="Vírgula 8 3 4 2 2 2" xfId="33640"/>
    <cellStyle name="Vírgula 8 3 4 2 2 3" xfId="33641"/>
    <cellStyle name="Vírgula 8 3 4 2 2 4" xfId="33642"/>
    <cellStyle name="Vírgula 8 3 4 2 3" xfId="33643"/>
    <cellStyle name="Vírgula 8 3 4 2 4" xfId="33644"/>
    <cellStyle name="Vírgula 8 3 4 2 5" xfId="33645"/>
    <cellStyle name="Vírgula 8 3 4 3" xfId="33646"/>
    <cellStyle name="Vírgula 8 3 4 3 2" xfId="33647"/>
    <cellStyle name="Vírgula 8 3 4 3 3" xfId="33648"/>
    <cellStyle name="Vírgula 8 3 4 3 4" xfId="33649"/>
    <cellStyle name="Vírgula 8 3 4 4" xfId="33650"/>
    <cellStyle name="Vírgula 8 3 4 5" xfId="33651"/>
    <cellStyle name="Vírgula 8 3 4 6" xfId="33652"/>
    <cellStyle name="Vírgula 8 3 5" xfId="33653"/>
    <cellStyle name="Vírgula 8 3 5 2" xfId="33654"/>
    <cellStyle name="Vírgula 8 3 5 2 2" xfId="33655"/>
    <cellStyle name="Vírgula 8 3 5 2 2 2" xfId="33656"/>
    <cellStyle name="Vírgula 8 3 5 2 2 3" xfId="33657"/>
    <cellStyle name="Vírgula 8 3 5 2 2 4" xfId="33658"/>
    <cellStyle name="Vírgula 8 3 5 2 3" xfId="33659"/>
    <cellStyle name="Vírgula 8 3 5 2 4" xfId="33660"/>
    <cellStyle name="Vírgula 8 3 5 2 5" xfId="33661"/>
    <cellStyle name="Vírgula 8 3 5 3" xfId="33662"/>
    <cellStyle name="Vírgula 8 3 5 3 2" xfId="33663"/>
    <cellStyle name="Vírgula 8 3 5 3 3" xfId="33664"/>
    <cellStyle name="Vírgula 8 3 5 3 4" xfId="33665"/>
    <cellStyle name="Vírgula 8 3 5 4" xfId="33666"/>
    <cellStyle name="Vírgula 8 3 5 5" xfId="33667"/>
    <cellStyle name="Vírgula 8 3 5 6" xfId="33668"/>
    <cellStyle name="Vírgula 8 3 6" xfId="33669"/>
    <cellStyle name="Vírgula 8 3 6 2" xfId="33670"/>
    <cellStyle name="Vírgula 8 3 6 2 2" xfId="33671"/>
    <cellStyle name="Vírgula 8 3 6 2 2 2" xfId="33672"/>
    <cellStyle name="Vírgula 8 3 6 2 2 3" xfId="33673"/>
    <cellStyle name="Vírgula 8 3 6 2 2 4" xfId="33674"/>
    <cellStyle name="Vírgula 8 3 6 2 3" xfId="33675"/>
    <cellStyle name="Vírgula 8 3 6 2 4" xfId="33676"/>
    <cellStyle name="Vírgula 8 3 6 2 5" xfId="33677"/>
    <cellStyle name="Vírgula 8 3 6 3" xfId="33678"/>
    <cellStyle name="Vírgula 8 3 6 3 2" xfId="33679"/>
    <cellStyle name="Vírgula 8 3 6 3 3" xfId="33680"/>
    <cellStyle name="Vírgula 8 3 6 3 4" xfId="33681"/>
    <cellStyle name="Vírgula 8 3 6 4" xfId="33682"/>
    <cellStyle name="Vírgula 8 3 6 5" xfId="33683"/>
    <cellStyle name="Vírgula 8 3 6 6" xfId="33684"/>
    <cellStyle name="Vírgula 8 3 7" xfId="33685"/>
    <cellStyle name="Vírgula 8 3 7 2" xfId="33686"/>
    <cellStyle name="Vírgula 8 3 7 2 2" xfId="33687"/>
    <cellStyle name="Vírgula 8 3 7 2 3" xfId="33688"/>
    <cellStyle name="Vírgula 8 3 7 2 4" xfId="33689"/>
    <cellStyle name="Vírgula 8 3 7 3" xfId="33690"/>
    <cellStyle name="Vírgula 8 3 7 4" xfId="33691"/>
    <cellStyle name="Vírgula 8 3 7 5" xfId="33692"/>
    <cellStyle name="Vírgula 8 3 8" xfId="33693"/>
    <cellStyle name="Vírgula 8 3 8 2" xfId="33694"/>
    <cellStyle name="Vírgula 8 3 8 3" xfId="33695"/>
    <cellStyle name="Vírgula 8 3 8 4" xfId="33696"/>
    <cellStyle name="Vírgula 8 3 9" xfId="33697"/>
    <cellStyle name="Vírgula 8 3 9 2" xfId="33698"/>
    <cellStyle name="Vírgula 8 3 9 3" xfId="33699"/>
    <cellStyle name="Vírgula 8 3 9 4" xfId="33700"/>
    <cellStyle name="Vírgula 8 4" xfId="24269"/>
    <cellStyle name="Vírgula 8 4 2" xfId="33701"/>
    <cellStyle name="Vírgula 8 4 2 2" xfId="33702"/>
    <cellStyle name="Vírgula 8 4 2 2 2" xfId="33703"/>
    <cellStyle name="Vírgula 8 4 2 2 2 2" xfId="33704"/>
    <cellStyle name="Vírgula 8 4 2 2 2 3" xfId="33705"/>
    <cellStyle name="Vírgula 8 4 2 2 2 4" xfId="33706"/>
    <cellStyle name="Vírgula 8 4 2 2 3" xfId="33707"/>
    <cellStyle name="Vírgula 8 4 2 2 4" xfId="33708"/>
    <cellStyle name="Vírgula 8 4 2 2 5" xfId="33709"/>
    <cellStyle name="Vírgula 8 4 2 3" xfId="33710"/>
    <cellStyle name="Vírgula 8 4 2 3 2" xfId="33711"/>
    <cellStyle name="Vírgula 8 4 2 3 3" xfId="33712"/>
    <cellStyle name="Vírgula 8 4 2 3 4" xfId="33713"/>
    <cellStyle name="Vírgula 8 4 2 4" xfId="33714"/>
    <cellStyle name="Vírgula 8 4 2 5" xfId="33715"/>
    <cellStyle name="Vírgula 8 4 2 6" xfId="33716"/>
    <cellStyle name="Vírgula 8 4 3" xfId="33717"/>
    <cellStyle name="Vírgula 8 4 3 2" xfId="33718"/>
    <cellStyle name="Vírgula 8 4 3 2 2" xfId="33719"/>
    <cellStyle name="Vírgula 8 4 3 2 3" xfId="33720"/>
    <cellStyle name="Vírgula 8 4 3 2 4" xfId="33721"/>
    <cellStyle name="Vírgula 8 4 3 3" xfId="33722"/>
    <cellStyle name="Vírgula 8 4 3 4" xfId="33723"/>
    <cellStyle name="Vírgula 8 4 3 5" xfId="33724"/>
    <cellStyle name="Vírgula 8 4 4" xfId="33725"/>
    <cellStyle name="Vírgula 8 4 4 2" xfId="33726"/>
    <cellStyle name="Vírgula 8 4 4 3" xfId="33727"/>
    <cellStyle name="Vírgula 8 4 4 4" xfId="33728"/>
    <cellStyle name="Vírgula 8 4 5" xfId="33729"/>
    <cellStyle name="Vírgula 8 4 5 2" xfId="33730"/>
    <cellStyle name="Vírgula 8 4 5 3" xfId="33731"/>
    <cellStyle name="Vírgula 8 4 5 4" xfId="33732"/>
    <cellStyle name="Vírgula 8 4 6" xfId="33733"/>
    <cellStyle name="Vírgula 8 4 6 2" xfId="33734"/>
    <cellStyle name="Vírgula 8 4 6 3" xfId="33735"/>
    <cellStyle name="Vírgula 8 4 7" xfId="33736"/>
    <cellStyle name="Vírgula 8 4 8" xfId="33737"/>
    <cellStyle name="Vírgula 8 4 9" xfId="33738"/>
    <cellStyle name="Vírgula 8 5" xfId="26184"/>
    <cellStyle name="Vírgula 8 5 2" xfId="33739"/>
    <cellStyle name="Vírgula 8 5 2 2" xfId="33740"/>
    <cellStyle name="Vírgula 8 5 2 2 2" xfId="33741"/>
    <cellStyle name="Vírgula 8 5 2 2 2 2" xfId="33742"/>
    <cellStyle name="Vírgula 8 5 2 2 2 3" xfId="33743"/>
    <cellStyle name="Vírgula 8 5 2 2 2 4" xfId="33744"/>
    <cellStyle name="Vírgula 8 5 2 2 3" xfId="33745"/>
    <cellStyle name="Vírgula 8 5 2 2 4" xfId="33746"/>
    <cellStyle name="Vírgula 8 5 2 2 5" xfId="33747"/>
    <cellStyle name="Vírgula 8 5 2 3" xfId="33748"/>
    <cellStyle name="Vírgula 8 5 2 3 2" xfId="33749"/>
    <cellStyle name="Vírgula 8 5 2 3 3" xfId="33750"/>
    <cellStyle name="Vírgula 8 5 2 3 4" xfId="33751"/>
    <cellStyle name="Vírgula 8 5 2 4" xfId="33752"/>
    <cellStyle name="Vírgula 8 5 2 5" xfId="33753"/>
    <cellStyle name="Vírgula 8 5 2 6" xfId="33754"/>
    <cellStyle name="Vírgula 8 5 3" xfId="33755"/>
    <cellStyle name="Vírgula 8 5 3 2" xfId="33756"/>
    <cellStyle name="Vírgula 8 5 3 2 2" xfId="33757"/>
    <cellStyle name="Vírgula 8 5 3 2 3" xfId="33758"/>
    <cellStyle name="Vírgula 8 5 3 2 4" xfId="33759"/>
    <cellStyle name="Vírgula 8 5 3 3" xfId="33760"/>
    <cellStyle name="Vírgula 8 5 3 4" xfId="33761"/>
    <cellStyle name="Vírgula 8 5 3 5" xfId="33762"/>
    <cellStyle name="Vírgula 8 5 4" xfId="33763"/>
    <cellStyle name="Vírgula 8 5 4 2" xfId="33764"/>
    <cellStyle name="Vírgula 8 5 4 3" xfId="33765"/>
    <cellStyle name="Vírgula 8 5 4 4" xfId="33766"/>
    <cellStyle name="Vírgula 8 5 5" xfId="33767"/>
    <cellStyle name="Vírgula 8 5 5 2" xfId="33768"/>
    <cellStyle name="Vírgula 8 5 5 3" xfId="33769"/>
    <cellStyle name="Vírgula 8 5 5 4" xfId="33770"/>
    <cellStyle name="Vírgula 8 5 6" xfId="33771"/>
    <cellStyle name="Vírgula 8 5 6 2" xfId="33772"/>
    <cellStyle name="Vírgula 8 5 6 3" xfId="33773"/>
    <cellStyle name="Vírgula 8 5 7" xfId="33774"/>
    <cellStyle name="Vírgula 8 5 8" xfId="33775"/>
    <cellStyle name="Vírgula 8 5 9" xfId="33776"/>
    <cellStyle name="Vírgula 8 6" xfId="26554"/>
    <cellStyle name="Vírgula 8 6 2" xfId="33777"/>
    <cellStyle name="Vírgula 8 6 2 2" xfId="33778"/>
    <cellStyle name="Vírgula 8 6 2 2 2" xfId="33779"/>
    <cellStyle name="Vírgula 8 6 2 2 3" xfId="33780"/>
    <cellStyle name="Vírgula 8 6 2 2 4" xfId="33781"/>
    <cellStyle name="Vírgula 8 6 2 3" xfId="33782"/>
    <cellStyle name="Vírgula 8 6 2 4" xfId="33783"/>
    <cellStyle name="Vírgula 8 6 2 5" xfId="33784"/>
    <cellStyle name="Vírgula 8 6 3" xfId="33785"/>
    <cellStyle name="Vírgula 8 6 3 2" xfId="33786"/>
    <cellStyle name="Vírgula 8 6 3 3" xfId="33787"/>
    <cellStyle name="Vírgula 8 6 3 4" xfId="33788"/>
    <cellStyle name="Vírgula 8 6 4" xfId="33789"/>
    <cellStyle name="Vírgula 8 6 5" xfId="33790"/>
    <cellStyle name="Vírgula 8 6 6" xfId="33791"/>
    <cellStyle name="Vírgula 8 7" xfId="33792"/>
    <cellStyle name="Vírgula 8 7 2" xfId="33793"/>
    <cellStyle name="Vírgula 8 7 2 2" xfId="33794"/>
    <cellStyle name="Vírgula 8 7 2 2 2" xfId="33795"/>
    <cellStyle name="Vírgula 8 7 2 2 3" xfId="33796"/>
    <cellStyle name="Vírgula 8 7 2 2 4" xfId="33797"/>
    <cellStyle name="Vírgula 8 7 2 3" xfId="33798"/>
    <cellStyle name="Vírgula 8 7 2 4" xfId="33799"/>
    <cellStyle name="Vírgula 8 7 2 5" xfId="33800"/>
    <cellStyle name="Vírgula 8 7 3" xfId="33801"/>
    <cellStyle name="Vírgula 8 7 3 2" xfId="33802"/>
    <cellStyle name="Vírgula 8 7 3 3" xfId="33803"/>
    <cellStyle name="Vírgula 8 7 3 4" xfId="33804"/>
    <cellStyle name="Vírgula 8 7 4" xfId="33805"/>
    <cellStyle name="Vírgula 8 7 5" xfId="33806"/>
    <cellStyle name="Vírgula 8 7 6" xfId="33807"/>
    <cellStyle name="Vírgula 8 8" xfId="33808"/>
    <cellStyle name="Vírgula 8 8 2" xfId="33809"/>
    <cellStyle name="Vírgula 8 8 2 2" xfId="33810"/>
    <cellStyle name="Vírgula 8 8 2 2 2" xfId="33811"/>
    <cellStyle name="Vírgula 8 8 2 2 3" xfId="33812"/>
    <cellStyle name="Vírgula 8 8 2 2 4" xfId="33813"/>
    <cellStyle name="Vírgula 8 8 2 3" xfId="33814"/>
    <cellStyle name="Vírgula 8 8 2 4" xfId="33815"/>
    <cellStyle name="Vírgula 8 8 2 5" xfId="33816"/>
    <cellStyle name="Vírgula 8 8 3" xfId="33817"/>
    <cellStyle name="Vírgula 8 8 3 2" xfId="33818"/>
    <cellStyle name="Vírgula 8 8 3 3" xfId="33819"/>
    <cellStyle name="Vírgula 8 8 3 4" xfId="33820"/>
    <cellStyle name="Vírgula 8 8 4" xfId="33821"/>
    <cellStyle name="Vírgula 8 8 5" xfId="33822"/>
    <cellStyle name="Vírgula 8 8 6" xfId="33823"/>
    <cellStyle name="Vírgula 8 9" xfId="33824"/>
    <cellStyle name="Vírgula 8 9 2" xfId="33825"/>
    <cellStyle name="Vírgula 8 9 2 2" xfId="33826"/>
    <cellStyle name="Vírgula 8 9 2 3" xfId="33827"/>
    <cellStyle name="Vírgula 8 9 2 4" xfId="33828"/>
    <cellStyle name="Vírgula 8 9 3" xfId="33829"/>
    <cellStyle name="Vírgula 8 9 4" xfId="33830"/>
    <cellStyle name="Vírgula 8 9 5" xfId="33831"/>
    <cellStyle name="Vírgula 9" xfId="22745"/>
    <cellStyle name="Vírgula 9 2" xfId="23632"/>
    <cellStyle name="Vírgula 9 2 2" xfId="25408"/>
    <cellStyle name="Vírgula 9 3" xfId="24520"/>
    <cellStyle name="Vírgula 9 4" xfId="26313"/>
    <cellStyle name="Warning Text" xfId="2048"/>
  </cellStyles>
  <dxfs count="0"/>
  <tableStyles count="0" defaultTableStyle="TableStyleMedium9" defaultPivotStyle="PivotStyleLight16"/>
  <colors>
    <mruColors>
      <color rgb="FF00FF00"/>
      <color rgb="FFFFFF99"/>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2.xml"/><Relationship Id="rId18" Type="http://schemas.openxmlformats.org/officeDocument/2006/relationships/worksheet" Target="worksheets/sheet14.xml"/><Relationship Id="rId26" Type="http://schemas.openxmlformats.org/officeDocument/2006/relationships/worksheet" Target="worksheets/sheet22.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17.xml"/><Relationship Id="rId34" Type="http://schemas.openxmlformats.org/officeDocument/2006/relationships/worksheet" Target="worksheets/sheet30.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worksheet" Target="worksheets/sheet13.xml"/><Relationship Id="rId25" Type="http://schemas.openxmlformats.org/officeDocument/2006/relationships/worksheet" Target="worksheets/sheet21.xml"/><Relationship Id="rId33" Type="http://schemas.openxmlformats.org/officeDocument/2006/relationships/worksheet" Target="worksheets/sheet29.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29" Type="http://schemas.openxmlformats.org/officeDocument/2006/relationships/worksheet" Target="worksheets/sheet25.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0.xml"/><Relationship Id="rId32" Type="http://schemas.openxmlformats.org/officeDocument/2006/relationships/worksheet" Target="worksheets/sheet28.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chartsheet" Target="chartsheets/sheet4.xml"/><Relationship Id="rId23" Type="http://schemas.openxmlformats.org/officeDocument/2006/relationships/worksheet" Target="worksheets/sheet19.xml"/><Relationship Id="rId28" Type="http://schemas.openxmlformats.org/officeDocument/2006/relationships/worksheet" Target="worksheets/sheet24.xml"/><Relationship Id="rId36" Type="http://schemas.openxmlformats.org/officeDocument/2006/relationships/externalLink" Target="externalLinks/externalLink2.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5.xml"/><Relationship Id="rId31" Type="http://schemas.openxmlformats.org/officeDocument/2006/relationships/worksheet" Target="worksheets/sheet27.xml"/><Relationship Id="rId44" Type="http://schemas.openxmlformats.org/officeDocument/2006/relationships/externalLink" Target="externalLinks/externalLink10.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3.xml"/><Relationship Id="rId22" Type="http://schemas.openxmlformats.org/officeDocument/2006/relationships/worksheet" Target="worksheets/sheet18.xml"/><Relationship Id="rId27" Type="http://schemas.openxmlformats.org/officeDocument/2006/relationships/worksheet" Target="worksheets/sheet23.xml"/><Relationship Id="rId30" Type="http://schemas.openxmlformats.org/officeDocument/2006/relationships/worksheet" Target="worksheets/sheet26.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plotArea>
      <c:layout/>
      <c:barChart>
        <c:barDir val="col"/>
        <c:grouping val="clustered"/>
        <c:ser>
          <c:idx val="0"/>
          <c:order val="0"/>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'ARQ-COMP'!$A$15:$J$15</c:f>
              <c:numCache>
                <c:formatCode>General</c:formatCode>
                <c:ptCount val="10"/>
                <c:pt idx="4">
                  <c:v>0</c:v>
                </c:pt>
                <c:pt idx="7" formatCode="#,##0.00">
                  <c:v>147.28</c:v>
                </c:pt>
              </c:numCache>
            </c:numRef>
          </c:val>
        </c:ser>
        <c:ser>
          <c:idx val="1"/>
          <c:order val="1"/>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'ARQ-COMP'!$A$16:$J$16</c:f>
              <c:numCache>
                <c:formatCode>General</c:formatCode>
                <c:ptCount val="10"/>
                <c:pt idx="4">
                  <c:v>0</c:v>
                </c:pt>
                <c:pt idx="5" formatCode="0.00%">
                  <c:v>0.85</c:v>
                </c:pt>
                <c:pt idx="7" formatCode="#,##0.00">
                  <c:v>125.19</c:v>
                </c:pt>
              </c:numCache>
            </c:numRef>
          </c:val>
        </c:ser>
        <c:ser>
          <c:idx val="2"/>
          <c:order val="2"/>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'ARQ-COMP'!$A$17:$J$17</c:f>
              <c:numCache>
                <c:formatCode>General</c:formatCode>
                <c:ptCount val="10"/>
                <c:pt idx="4">
                  <c:v>0</c:v>
                </c:pt>
                <c:pt idx="7" formatCode="#,##0.00">
                  <c:v>272.47000000000003</c:v>
                </c:pt>
                <c:pt idx="8" formatCode="#,##0.00">
                  <c:v>75.31</c:v>
                </c:pt>
                <c:pt idx="9" formatCode="#,##0.00">
                  <c:v>347.78000000000003</c:v>
                </c:pt>
              </c:numCache>
            </c:numRef>
          </c:val>
        </c:ser>
        <c:ser>
          <c:idx val="3"/>
          <c:order val="3"/>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'ARQ-COMP'!$A$18:$J$18</c:f>
              <c:numCache>
                <c:formatCode>General</c:formatCode>
                <c:ptCount val="10"/>
                <c:pt idx="4">
                  <c:v>0</c:v>
                </c:pt>
              </c:numCache>
            </c:numRef>
          </c:val>
        </c:ser>
        <c:ser>
          <c:idx val="4"/>
          <c:order val="4"/>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'ARQ-COMP'!$A$19:$J$19</c:f>
              <c:numCache>
                <c:formatCode>General</c:formatCode>
                <c:ptCount val="10"/>
                <c:pt idx="4">
                  <c:v>0</c:v>
                </c:pt>
                <c:pt idx="7" formatCode="#,##0.00">
                  <c:v>2014.35</c:v>
                </c:pt>
                <c:pt idx="8" formatCode="#,##0.00">
                  <c:v>556.77</c:v>
                </c:pt>
                <c:pt idx="9" formatCode="#,##0.00">
                  <c:v>2571.12</c:v>
                </c:pt>
              </c:numCache>
            </c:numRef>
          </c:val>
        </c:ser>
        <c:ser>
          <c:idx val="5"/>
          <c:order val="5"/>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'ARQ-COMP'!$A$20:$J$20</c:f>
              <c:numCache>
                <c:formatCode>General</c:formatCode>
                <c:ptCount val="10"/>
                <c:pt idx="4">
                  <c:v>0</c:v>
                </c:pt>
                <c:pt idx="7" formatCode="#,##0.00">
                  <c:v>2286.8199999999997</c:v>
                </c:pt>
              </c:numCache>
            </c:numRef>
          </c:val>
        </c:ser>
        <c:ser>
          <c:idx val="6"/>
          <c:order val="6"/>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'ARQ-COMP'!$A$21:$J$21</c:f>
              <c:numCache>
                <c:formatCode>General</c:formatCode>
                <c:ptCount val="10"/>
                <c:pt idx="4">
                  <c:v>0</c:v>
                </c:pt>
                <c:pt idx="5" formatCode="0.00%">
                  <c:v>0.27639999999999998</c:v>
                </c:pt>
              </c:numCache>
            </c:numRef>
          </c:val>
        </c:ser>
        <c:ser>
          <c:idx val="7"/>
          <c:order val="7"/>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'ARQ-COMP'!$A$22:$J$22</c:f>
              <c:numCache>
                <c:formatCode>General</c:formatCode>
                <c:ptCount val="10"/>
                <c:pt idx="4">
                  <c:v>0</c:v>
                </c:pt>
                <c:pt idx="9" formatCode="_-[$R$-416]\ * #,##0.00_-;\-[$R$-416]\ * #,##0.00_-;_-[$R$-416]\ * &quot;-&quot;??_-;_-@_-">
                  <c:v>2918.9</c:v>
                </c:pt>
              </c:numCache>
            </c:numRef>
          </c:val>
        </c:ser>
        <c:ser>
          <c:idx val="8"/>
          <c:order val="8"/>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'ARQ-COMP'!$A$23:$J$23</c:f>
              <c:numCache>
                <c:formatCode>General</c:formatCode>
                <c:ptCount val="10"/>
              </c:numCache>
            </c:numRef>
          </c:val>
        </c:ser>
        <c:axId val="438481664"/>
        <c:axId val="438483200"/>
      </c:barChart>
      <c:catAx>
        <c:axId val="438481664"/>
        <c:scaling>
          <c:orientation val="minMax"/>
        </c:scaling>
        <c:axPos val="b"/>
        <c:tickLblPos val="nextTo"/>
        <c:crossAx val="438483200"/>
        <c:crosses val="autoZero"/>
        <c:auto val="1"/>
        <c:lblAlgn val="ctr"/>
        <c:lblOffset val="100"/>
      </c:catAx>
      <c:valAx>
        <c:axId val="438483200"/>
        <c:scaling>
          <c:orientation val="minMax"/>
        </c:scaling>
        <c:axPos val="l"/>
        <c:majorGridlines/>
        <c:numFmt formatCode="General" sourceLinked="1"/>
        <c:tickLblPos val="nextTo"/>
        <c:crossAx val="438481664"/>
        <c:crosses val="autoZero"/>
        <c:crossBetween val="between"/>
      </c:valAx>
    </c:plotArea>
    <c:legend>
      <c:legendPos val="r"/>
    </c:legend>
    <c:plotVisOnly val="1"/>
  </c:chart>
</c:chartSpace>
</file>

<file path=xl/charts/chart2.xml><?xml version="1.0" encoding="utf-8"?>
<c:chartSpace xmlns:c="http://schemas.openxmlformats.org/drawingml/2006/chart" xmlns:a="http://schemas.openxmlformats.org/drawingml/2006/main" xmlns:r="http://schemas.openxmlformats.org/officeDocument/2006/relationships">
  <c:lang val="pt-BR"/>
  <c:chart>
    <c:plotArea>
      <c:layout/>
      <c:barChart>
        <c:barDir val="col"/>
        <c:grouping val="clustered"/>
        <c:ser>
          <c:idx val="0"/>
          <c:order val="0"/>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'ARQ-COMP'!$A$15:$J$15</c:f>
              <c:numCache>
                <c:formatCode>General</c:formatCode>
                <c:ptCount val="10"/>
                <c:pt idx="4">
                  <c:v>0</c:v>
                </c:pt>
                <c:pt idx="7" formatCode="#,##0.00">
                  <c:v>147.28</c:v>
                </c:pt>
              </c:numCache>
            </c:numRef>
          </c:val>
        </c:ser>
        <c:ser>
          <c:idx val="1"/>
          <c:order val="1"/>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'ARQ-COMP'!$A$16:$J$16</c:f>
              <c:numCache>
                <c:formatCode>General</c:formatCode>
                <c:ptCount val="10"/>
                <c:pt idx="4">
                  <c:v>0</c:v>
                </c:pt>
                <c:pt idx="5" formatCode="0.00%">
                  <c:v>0.85</c:v>
                </c:pt>
                <c:pt idx="7" formatCode="#,##0.00">
                  <c:v>125.19</c:v>
                </c:pt>
              </c:numCache>
            </c:numRef>
          </c:val>
        </c:ser>
        <c:ser>
          <c:idx val="2"/>
          <c:order val="2"/>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'ARQ-COMP'!$A$17:$J$17</c:f>
              <c:numCache>
                <c:formatCode>General</c:formatCode>
                <c:ptCount val="10"/>
                <c:pt idx="4">
                  <c:v>0</c:v>
                </c:pt>
                <c:pt idx="7" formatCode="#,##0.00">
                  <c:v>272.47000000000003</c:v>
                </c:pt>
                <c:pt idx="8" formatCode="#,##0.00">
                  <c:v>75.31</c:v>
                </c:pt>
                <c:pt idx="9" formatCode="#,##0.00">
                  <c:v>347.78000000000003</c:v>
                </c:pt>
              </c:numCache>
            </c:numRef>
          </c:val>
        </c:ser>
        <c:ser>
          <c:idx val="3"/>
          <c:order val="3"/>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'ARQ-COMP'!$A$18:$J$18</c:f>
              <c:numCache>
                <c:formatCode>General</c:formatCode>
                <c:ptCount val="10"/>
                <c:pt idx="4">
                  <c:v>0</c:v>
                </c:pt>
              </c:numCache>
            </c:numRef>
          </c:val>
        </c:ser>
        <c:ser>
          <c:idx val="4"/>
          <c:order val="4"/>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'ARQ-COMP'!$A$19:$J$19</c:f>
              <c:numCache>
                <c:formatCode>General</c:formatCode>
                <c:ptCount val="10"/>
                <c:pt idx="4">
                  <c:v>0</c:v>
                </c:pt>
                <c:pt idx="7" formatCode="#,##0.00">
                  <c:v>2014.35</c:v>
                </c:pt>
                <c:pt idx="8" formatCode="#,##0.00">
                  <c:v>556.77</c:v>
                </c:pt>
                <c:pt idx="9" formatCode="#,##0.00">
                  <c:v>2571.12</c:v>
                </c:pt>
              </c:numCache>
            </c:numRef>
          </c:val>
        </c:ser>
        <c:ser>
          <c:idx val="5"/>
          <c:order val="5"/>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'ARQ-COMP'!$A$20:$J$20</c:f>
              <c:numCache>
                <c:formatCode>General</c:formatCode>
                <c:ptCount val="10"/>
                <c:pt idx="4">
                  <c:v>0</c:v>
                </c:pt>
                <c:pt idx="7" formatCode="#,##0.00">
                  <c:v>2286.8199999999997</c:v>
                </c:pt>
              </c:numCache>
            </c:numRef>
          </c:val>
        </c:ser>
        <c:ser>
          <c:idx val="6"/>
          <c:order val="6"/>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'ARQ-COMP'!$A$21:$J$21</c:f>
              <c:numCache>
                <c:formatCode>General</c:formatCode>
                <c:ptCount val="10"/>
                <c:pt idx="4">
                  <c:v>0</c:v>
                </c:pt>
                <c:pt idx="5" formatCode="0.00%">
                  <c:v>0.27639999999999998</c:v>
                </c:pt>
              </c:numCache>
            </c:numRef>
          </c:val>
        </c:ser>
        <c:ser>
          <c:idx val="7"/>
          <c:order val="7"/>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'ARQ-COMP'!$A$22:$J$22</c:f>
              <c:numCache>
                <c:formatCode>General</c:formatCode>
                <c:ptCount val="10"/>
                <c:pt idx="4">
                  <c:v>0</c:v>
                </c:pt>
                <c:pt idx="9" formatCode="_-[$R$-416]\ * #,##0.00_-;\-[$R$-416]\ * #,##0.00_-;_-[$R$-416]\ * &quot;-&quot;??_-;_-@_-">
                  <c:v>2918.9</c:v>
                </c:pt>
              </c:numCache>
            </c:numRef>
          </c:val>
        </c:ser>
        <c:ser>
          <c:idx val="8"/>
          <c:order val="8"/>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'ARQ-COMP'!$A$23:$J$23</c:f>
              <c:numCache>
                <c:formatCode>General</c:formatCode>
                <c:ptCount val="10"/>
              </c:numCache>
            </c:numRef>
          </c:val>
        </c:ser>
        <c:axId val="434827648"/>
        <c:axId val="434829184"/>
      </c:barChart>
      <c:catAx>
        <c:axId val="434827648"/>
        <c:scaling>
          <c:orientation val="minMax"/>
        </c:scaling>
        <c:axPos val="b"/>
        <c:tickLblPos val="nextTo"/>
        <c:crossAx val="434829184"/>
        <c:crosses val="autoZero"/>
        <c:auto val="1"/>
        <c:lblAlgn val="ctr"/>
        <c:lblOffset val="100"/>
      </c:catAx>
      <c:valAx>
        <c:axId val="434829184"/>
        <c:scaling>
          <c:orientation val="minMax"/>
        </c:scaling>
        <c:axPos val="l"/>
        <c:majorGridlines/>
        <c:numFmt formatCode="General" sourceLinked="1"/>
        <c:tickLblPos val="nextTo"/>
        <c:crossAx val="434827648"/>
        <c:crosses val="autoZero"/>
        <c:crossBetween val="between"/>
      </c:valAx>
    </c:plotArea>
    <c:legend>
      <c:legendPos val="r"/>
    </c:legend>
    <c:plotVisOnly val="1"/>
  </c:chart>
</c:chartSpace>
</file>

<file path=xl/charts/chart3.xml><?xml version="1.0" encoding="utf-8"?>
<c:chartSpace xmlns:c="http://schemas.openxmlformats.org/drawingml/2006/chart" xmlns:a="http://schemas.openxmlformats.org/drawingml/2006/main" xmlns:r="http://schemas.openxmlformats.org/officeDocument/2006/relationships">
  <c:lang val="pt-BR"/>
  <c:chart>
    <c:plotArea>
      <c:layout/>
      <c:barChart>
        <c:barDir val="col"/>
        <c:grouping val="clustered"/>
        <c:ser>
          <c:idx val="0"/>
          <c:order val="0"/>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'ARQ-COMP'!$A$15:$J$15</c:f>
              <c:numCache>
                <c:formatCode>General</c:formatCode>
                <c:ptCount val="10"/>
                <c:pt idx="4">
                  <c:v>0</c:v>
                </c:pt>
                <c:pt idx="7" formatCode="#,##0.00">
                  <c:v>147.28</c:v>
                </c:pt>
              </c:numCache>
            </c:numRef>
          </c:val>
        </c:ser>
        <c:ser>
          <c:idx val="1"/>
          <c:order val="1"/>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'ARQ-COMP'!$A$16:$J$16</c:f>
              <c:numCache>
                <c:formatCode>General</c:formatCode>
                <c:ptCount val="10"/>
                <c:pt idx="4">
                  <c:v>0</c:v>
                </c:pt>
                <c:pt idx="5" formatCode="0.00%">
                  <c:v>0.85</c:v>
                </c:pt>
                <c:pt idx="7" formatCode="#,##0.00">
                  <c:v>125.19</c:v>
                </c:pt>
              </c:numCache>
            </c:numRef>
          </c:val>
        </c:ser>
        <c:ser>
          <c:idx val="2"/>
          <c:order val="2"/>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'ARQ-COMP'!$A$17:$J$17</c:f>
              <c:numCache>
                <c:formatCode>General</c:formatCode>
                <c:ptCount val="10"/>
                <c:pt idx="4">
                  <c:v>0</c:v>
                </c:pt>
                <c:pt idx="7" formatCode="#,##0.00">
                  <c:v>272.47000000000003</c:v>
                </c:pt>
                <c:pt idx="8" formatCode="#,##0.00">
                  <c:v>75.31</c:v>
                </c:pt>
                <c:pt idx="9" formatCode="#,##0.00">
                  <c:v>347.78000000000003</c:v>
                </c:pt>
              </c:numCache>
            </c:numRef>
          </c:val>
        </c:ser>
        <c:ser>
          <c:idx val="3"/>
          <c:order val="3"/>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'ARQ-COMP'!$A$18:$J$18</c:f>
              <c:numCache>
                <c:formatCode>General</c:formatCode>
                <c:ptCount val="10"/>
                <c:pt idx="4">
                  <c:v>0</c:v>
                </c:pt>
              </c:numCache>
            </c:numRef>
          </c:val>
        </c:ser>
        <c:ser>
          <c:idx val="4"/>
          <c:order val="4"/>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'ARQ-COMP'!$A$19:$J$19</c:f>
              <c:numCache>
                <c:formatCode>General</c:formatCode>
                <c:ptCount val="10"/>
                <c:pt idx="4">
                  <c:v>0</c:v>
                </c:pt>
                <c:pt idx="7" formatCode="#,##0.00">
                  <c:v>2014.35</c:v>
                </c:pt>
                <c:pt idx="8" formatCode="#,##0.00">
                  <c:v>556.77</c:v>
                </c:pt>
                <c:pt idx="9" formatCode="#,##0.00">
                  <c:v>2571.12</c:v>
                </c:pt>
              </c:numCache>
            </c:numRef>
          </c:val>
        </c:ser>
        <c:ser>
          <c:idx val="5"/>
          <c:order val="5"/>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'ARQ-COMP'!$A$20:$J$20</c:f>
              <c:numCache>
                <c:formatCode>General</c:formatCode>
                <c:ptCount val="10"/>
                <c:pt idx="4">
                  <c:v>0</c:v>
                </c:pt>
                <c:pt idx="7" formatCode="#,##0.00">
                  <c:v>2286.8199999999997</c:v>
                </c:pt>
              </c:numCache>
            </c:numRef>
          </c:val>
        </c:ser>
        <c:ser>
          <c:idx val="6"/>
          <c:order val="6"/>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'ARQ-COMP'!$A$21:$J$21</c:f>
              <c:numCache>
                <c:formatCode>General</c:formatCode>
                <c:ptCount val="10"/>
                <c:pt idx="4">
                  <c:v>0</c:v>
                </c:pt>
                <c:pt idx="5" formatCode="0.00%">
                  <c:v>0.27639999999999998</c:v>
                </c:pt>
              </c:numCache>
            </c:numRef>
          </c:val>
        </c:ser>
        <c:ser>
          <c:idx val="7"/>
          <c:order val="7"/>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'ARQ-COMP'!$A$22:$J$22</c:f>
              <c:numCache>
                <c:formatCode>General</c:formatCode>
                <c:ptCount val="10"/>
                <c:pt idx="4">
                  <c:v>0</c:v>
                </c:pt>
                <c:pt idx="9" formatCode="_-[$R$-416]\ * #,##0.00_-;\-[$R$-416]\ * #,##0.00_-;_-[$R$-416]\ * &quot;-&quot;??_-;_-@_-">
                  <c:v>2918.9</c:v>
                </c:pt>
              </c:numCache>
            </c:numRef>
          </c:val>
        </c:ser>
        <c:ser>
          <c:idx val="8"/>
          <c:order val="8"/>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'ARQ-COMP'!$A$23:$J$23</c:f>
              <c:numCache>
                <c:formatCode>General</c:formatCode>
                <c:ptCount val="10"/>
              </c:numCache>
            </c:numRef>
          </c:val>
        </c:ser>
        <c:axId val="438894976"/>
        <c:axId val="438896512"/>
      </c:barChart>
      <c:catAx>
        <c:axId val="438894976"/>
        <c:scaling>
          <c:orientation val="minMax"/>
        </c:scaling>
        <c:axPos val="b"/>
        <c:tickLblPos val="nextTo"/>
        <c:crossAx val="438896512"/>
        <c:crosses val="autoZero"/>
        <c:auto val="1"/>
        <c:lblAlgn val="ctr"/>
        <c:lblOffset val="100"/>
      </c:catAx>
      <c:valAx>
        <c:axId val="438896512"/>
        <c:scaling>
          <c:orientation val="minMax"/>
        </c:scaling>
        <c:axPos val="l"/>
        <c:majorGridlines/>
        <c:numFmt formatCode="General" sourceLinked="1"/>
        <c:tickLblPos val="nextTo"/>
        <c:crossAx val="438894976"/>
        <c:crosses val="autoZero"/>
        <c:crossBetween val="between"/>
      </c:valAx>
    </c:plotArea>
    <c:legend>
      <c:legendPos val="r"/>
    </c:legend>
    <c:plotVisOnly val="1"/>
  </c:chart>
</c:chartSpace>
</file>

<file path=xl/charts/chart4.xml><?xml version="1.0" encoding="utf-8"?>
<c:chartSpace xmlns:c="http://schemas.openxmlformats.org/drawingml/2006/chart" xmlns:a="http://schemas.openxmlformats.org/drawingml/2006/main" xmlns:r="http://schemas.openxmlformats.org/officeDocument/2006/relationships">
  <c:lang val="pt-BR"/>
  <c:chart>
    <c:plotArea>
      <c:layout/>
      <c:barChart>
        <c:barDir val="col"/>
        <c:grouping val="clustered"/>
        <c:ser>
          <c:idx val="0"/>
          <c:order val="0"/>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'ARQ-COMP'!$A$15:$J$15</c:f>
              <c:numCache>
                <c:formatCode>General</c:formatCode>
                <c:ptCount val="10"/>
                <c:pt idx="4">
                  <c:v>0</c:v>
                </c:pt>
                <c:pt idx="7" formatCode="#,##0.00">
                  <c:v>147.28</c:v>
                </c:pt>
              </c:numCache>
            </c:numRef>
          </c:val>
        </c:ser>
        <c:ser>
          <c:idx val="1"/>
          <c:order val="1"/>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'ARQ-COMP'!$A$16:$J$16</c:f>
              <c:numCache>
                <c:formatCode>General</c:formatCode>
                <c:ptCount val="10"/>
                <c:pt idx="4">
                  <c:v>0</c:v>
                </c:pt>
                <c:pt idx="5" formatCode="0.00%">
                  <c:v>0.85</c:v>
                </c:pt>
                <c:pt idx="7" formatCode="#,##0.00">
                  <c:v>125.19</c:v>
                </c:pt>
              </c:numCache>
            </c:numRef>
          </c:val>
        </c:ser>
        <c:ser>
          <c:idx val="2"/>
          <c:order val="2"/>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'ARQ-COMP'!$A$17:$J$17</c:f>
              <c:numCache>
                <c:formatCode>General</c:formatCode>
                <c:ptCount val="10"/>
                <c:pt idx="4">
                  <c:v>0</c:v>
                </c:pt>
                <c:pt idx="7" formatCode="#,##0.00">
                  <c:v>272.47000000000003</c:v>
                </c:pt>
                <c:pt idx="8" formatCode="#,##0.00">
                  <c:v>75.31</c:v>
                </c:pt>
                <c:pt idx="9" formatCode="#,##0.00">
                  <c:v>347.78000000000003</c:v>
                </c:pt>
              </c:numCache>
            </c:numRef>
          </c:val>
        </c:ser>
        <c:ser>
          <c:idx val="3"/>
          <c:order val="3"/>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'ARQ-COMP'!$A$18:$J$18</c:f>
              <c:numCache>
                <c:formatCode>General</c:formatCode>
                <c:ptCount val="10"/>
                <c:pt idx="4">
                  <c:v>0</c:v>
                </c:pt>
              </c:numCache>
            </c:numRef>
          </c:val>
        </c:ser>
        <c:ser>
          <c:idx val="4"/>
          <c:order val="4"/>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'ARQ-COMP'!$A$19:$J$19</c:f>
              <c:numCache>
                <c:formatCode>General</c:formatCode>
                <c:ptCount val="10"/>
                <c:pt idx="4">
                  <c:v>0</c:v>
                </c:pt>
                <c:pt idx="7" formatCode="#,##0.00">
                  <c:v>2014.35</c:v>
                </c:pt>
                <c:pt idx="8" formatCode="#,##0.00">
                  <c:v>556.77</c:v>
                </c:pt>
                <c:pt idx="9" formatCode="#,##0.00">
                  <c:v>2571.12</c:v>
                </c:pt>
              </c:numCache>
            </c:numRef>
          </c:val>
        </c:ser>
        <c:ser>
          <c:idx val="5"/>
          <c:order val="5"/>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'ARQ-COMP'!$A$20:$J$20</c:f>
              <c:numCache>
                <c:formatCode>General</c:formatCode>
                <c:ptCount val="10"/>
                <c:pt idx="4">
                  <c:v>0</c:v>
                </c:pt>
                <c:pt idx="7" formatCode="#,##0.00">
                  <c:v>2286.8199999999997</c:v>
                </c:pt>
              </c:numCache>
            </c:numRef>
          </c:val>
        </c:ser>
        <c:ser>
          <c:idx val="6"/>
          <c:order val="6"/>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'ARQ-COMP'!$A$21:$J$21</c:f>
              <c:numCache>
                <c:formatCode>General</c:formatCode>
                <c:ptCount val="10"/>
                <c:pt idx="4">
                  <c:v>0</c:v>
                </c:pt>
                <c:pt idx="5" formatCode="0.00%">
                  <c:v>0.27639999999999998</c:v>
                </c:pt>
              </c:numCache>
            </c:numRef>
          </c:val>
        </c:ser>
        <c:ser>
          <c:idx val="7"/>
          <c:order val="7"/>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'ARQ-COMP'!$A$22:$J$22</c:f>
              <c:numCache>
                <c:formatCode>General</c:formatCode>
                <c:ptCount val="10"/>
                <c:pt idx="4">
                  <c:v>0</c:v>
                </c:pt>
                <c:pt idx="9" formatCode="_-[$R$-416]\ * #,##0.00_-;\-[$R$-416]\ * #,##0.00_-;_-[$R$-416]\ * &quot;-&quot;??_-;_-@_-">
                  <c:v>2918.9</c:v>
                </c:pt>
              </c:numCache>
            </c:numRef>
          </c:val>
        </c:ser>
        <c:ser>
          <c:idx val="8"/>
          <c:order val="8"/>
          <c:cat>
            <c:multiLvlStrRef>
              <c:f>'ARQ-COMP'!$A$1:$J$14</c:f>
              <c:multiLvlStrCache>
                <c:ptCount val="10"/>
                <c:lvl>
                  <c:pt idx="4">
                    <c:v>RESUMO - DISCRIMINAÇÃO</c:v>
                  </c:pt>
                  <c:pt idx="5">
                    <c:v>TAXA</c:v>
                  </c:pt>
                  <c:pt idx="7">
                    <c:v> TOTAL S/ BDI </c:v>
                  </c:pt>
                  <c:pt idx="8">
                    <c:v> BDI </c:v>
                  </c:pt>
                  <c:pt idx="9">
                    <c:v>TOTAL</c:v>
                  </c:pt>
                </c:lvl>
                <c:lvl>
                  <c:pt idx="1">
                    <c:v>I</c:v>
                  </c:pt>
                  <c:pt idx="2">
                    <c:v>SINAPI</c:v>
                  </c:pt>
                  <c:pt idx="3">
                    <c:v>26020</c:v>
                  </c:pt>
                  <c:pt idx="4">
                    <c:v>DISCO DE LIXA PARA METAL, DIAMETRO = 180 MM, GRAO 120</c:v>
                  </c:pt>
                  <c:pt idx="5">
                    <c:v>MA</c:v>
                  </c:pt>
                  <c:pt idx="6">
                    <c:v>UN    </c:v>
                  </c:pt>
                  <c:pt idx="7">
                    <c:v>4,000000</c:v>
                  </c:pt>
                  <c:pt idx="8">
                    <c:v> 3,89 </c:v>
                  </c:pt>
                  <c:pt idx="9">
                    <c:v>15,56</c:v>
                  </c:pt>
                </c:lvl>
                <c:lvl>
                  <c:pt idx="1">
                    <c:v>I</c:v>
                  </c:pt>
                  <c:pt idx="2">
                    <c:v>IOPES</c:v>
                  </c:pt>
                  <c:pt idx="3">
                    <c:v>100209</c:v>
                  </c:pt>
                  <c:pt idx="4">
                    <c:v>PERFIL "U" ENRIJECIDO 200 X 75 X 25 X 2,65MM (7,92KG/M)</c:v>
                  </c:pt>
                  <c:pt idx="5">
                    <c:v>MA</c:v>
                  </c:pt>
                  <c:pt idx="6">
                    <c:v>KG</c:v>
                  </c:pt>
                  <c:pt idx="7">
                    <c:v>164,736000</c:v>
                  </c:pt>
                  <c:pt idx="8">
                    <c:v> 5,82 </c:v>
                  </c:pt>
                  <c:pt idx="9">
                    <c:v>958,76</c:v>
                  </c:pt>
                </c:lvl>
                <c:lvl>
                  <c:pt idx="1">
                    <c:v>C</c:v>
                  </c:pt>
                  <c:pt idx="2">
                    <c:v>SINAPI</c:v>
                  </c:pt>
                  <c:pt idx="3">
                    <c:v>98746</c:v>
                  </c:pt>
                  <c:pt idx="4">
                    <c:v>SOLDA DE TOPO EM CHAPA/PERFIL/TUBO DE AÇO CHANFRADO, ESPESSURA=1/4''. AF_06/2018</c:v>
                  </c:pt>
                  <c:pt idx="5">
                    <c:v>MA</c:v>
                  </c:pt>
                  <c:pt idx="6">
                    <c:v>M</c:v>
                  </c:pt>
                  <c:pt idx="7">
                    <c:v>22,400000</c:v>
                  </c:pt>
                  <c:pt idx="8">
                    <c:v> 46,43 </c:v>
                  </c:pt>
                  <c:pt idx="9">
                    <c:v>1040,03</c:v>
                  </c:pt>
                </c:lvl>
                <c:lvl>
                  <c:pt idx="1">
                    <c:v>C</c:v>
                  </c:pt>
                  <c:pt idx="2">
                    <c:v>SINAPI</c:v>
                  </c:pt>
                  <c:pt idx="3">
                    <c:v>88316</c:v>
                  </c:pt>
                  <c:pt idx="4">
                    <c:v>SERVENTE COM ENCARGOS COMPLEMENTARES</c:v>
                  </c:pt>
                  <c:pt idx="5">
                    <c:v>MO</c:v>
                  </c:pt>
                  <c:pt idx="6">
                    <c:v>H</c:v>
                  </c:pt>
                  <c:pt idx="7">
                    <c:v>8,000000</c:v>
                  </c:pt>
                  <c:pt idx="8">
                    <c:v> 7,70 </c:v>
                  </c:pt>
                  <c:pt idx="9">
                    <c:v>61,60</c:v>
                  </c:pt>
                </c:lvl>
                <c:lvl>
                  <c:pt idx="1">
                    <c:v>C</c:v>
                  </c:pt>
                  <c:pt idx="2">
                    <c:v>SINAPI</c:v>
                  </c:pt>
                  <c:pt idx="3">
                    <c:v>88315</c:v>
                  </c:pt>
                  <c:pt idx="4">
                    <c:v>SERRALHEIRO COM ENCARGOS COMPLEMENTARES</c:v>
                  </c:pt>
                  <c:pt idx="5">
                    <c:v>MO</c:v>
                  </c:pt>
                  <c:pt idx="6">
                    <c:v>H</c:v>
                  </c:pt>
                  <c:pt idx="7">
                    <c:v>8,000000</c:v>
                  </c:pt>
                  <c:pt idx="8">
                    <c:v> 10,71 </c:v>
                  </c:pt>
                  <c:pt idx="9">
                    <c:v>85,68</c:v>
                  </c:pt>
                </c:lvl>
                <c:lvl>
                  <c:pt idx="0">
                    <c:v>ARQ-</c:v>
                  </c:pt>
                  <c:pt idx="1">
                    <c:v>001</c:v>
                  </c:pt>
                  <c:pt idx="2">
                    <c:v>SINAPI</c:v>
                  </c:pt>
                  <c:pt idx="3">
                    <c:v>97048</c:v>
                  </c:pt>
                  <c:pt idx="4">
                    <c:v>PILAR EM PERFIL "U" ENRIJECIDO 200 X 75 X 25 X 2,65MM (7,92KG/M),  DUPLO</c:v>
                  </c:pt>
                  <c:pt idx="5">
                    <c:v>UND</c:v>
                  </c:pt>
                  <c:pt idx="9">
                    <c:v>R$ 2.918,90</c:v>
                  </c:pt>
                </c:lvl>
                <c:lvl>
                  <c:pt idx="1">
                    <c:v>TIPO</c:v>
                  </c:pt>
                  <c:pt idx="2">
                    <c:v>FONTE</c:v>
                  </c:pt>
                  <c:pt idx="3">
                    <c:v>REF.</c:v>
                  </c:pt>
                  <c:pt idx="4">
                    <c:v>DESCRIÇÃO DO ITEM</c:v>
                  </c:pt>
                  <c:pt idx="5">
                    <c:v>TIPO</c:v>
                  </c:pt>
                  <c:pt idx="6">
                    <c:v>UNIDADE</c:v>
                  </c:pt>
                  <c:pt idx="7">
                    <c:v>COEF.</c:v>
                  </c:pt>
                  <c:pt idx="8">
                    <c:v>V. UNIT.</c:v>
                  </c:pt>
                  <c:pt idx="9">
                    <c:v>V. TOTAL</c:v>
                  </c:pt>
                </c:lvl>
                <c:lvl>
                  <c:pt idx="0">
                    <c:v>CÓDIGO</c:v>
                  </c:pt>
                  <c:pt idx="2">
                    <c:v>COMPOSIÇÃO DE REFERÊNCIA</c:v>
                  </c:pt>
                  <c:pt idx="4">
                    <c:v>DESCRIÇÃO SERVIÇO</c:v>
                  </c:pt>
                  <c:pt idx="5">
                    <c:v>UNIDADE</c:v>
                  </c:pt>
                  <c:pt idx="9">
                    <c:v>CUSTO UNIT.  DO SERVIÇO (R$)</c:v>
                  </c:pt>
                </c:lvl>
                <c:lvl>
                  <c:pt idx="6">
                    <c:v>85,00%</c:v>
                  </c:pt>
                  <c:pt idx="7">
                    <c:v>27,64%</c:v>
                  </c:pt>
                  <c:pt idx="8">
                    <c:v>fev/20</c:v>
                  </c:pt>
                </c:lvl>
                <c:lvl>
                  <c:pt idx="0">
                    <c:v>OBRA: PONTO DE APOIO DOS CARROS DA GUARDA MUNICIPAL</c:v>
                  </c:pt>
                  <c:pt idx="6">
                    <c:v>LS:</c:v>
                  </c:pt>
                  <c:pt idx="7">
                    <c:v>BDI:</c:v>
                  </c:pt>
                  <c:pt idx="8">
                    <c:v>DATA-BASE</c:v>
                  </c:pt>
                </c:lvl>
                <c:lvl>
                  <c:pt idx="0">
                    <c:v>PREFEITURA MUNICIPAL DE VIANA</c:v>
                  </c:pt>
                </c:lvl>
              </c:multiLvlStrCache>
            </c:multiLvlStrRef>
          </c:cat>
          <c:val>
            <c:numRef>
              <c:f>'ARQ-COMP'!$A$23:$J$23</c:f>
              <c:numCache>
                <c:formatCode>General</c:formatCode>
                <c:ptCount val="10"/>
              </c:numCache>
            </c:numRef>
          </c:val>
        </c:ser>
        <c:axId val="439041408"/>
        <c:axId val="439047296"/>
      </c:barChart>
      <c:catAx>
        <c:axId val="439041408"/>
        <c:scaling>
          <c:orientation val="minMax"/>
        </c:scaling>
        <c:axPos val="b"/>
        <c:tickLblPos val="nextTo"/>
        <c:crossAx val="439047296"/>
        <c:crosses val="autoZero"/>
        <c:auto val="1"/>
        <c:lblAlgn val="ctr"/>
        <c:lblOffset val="100"/>
      </c:catAx>
      <c:valAx>
        <c:axId val="439047296"/>
        <c:scaling>
          <c:orientation val="minMax"/>
        </c:scaling>
        <c:axPos val="l"/>
        <c:majorGridlines/>
        <c:numFmt formatCode="General" sourceLinked="1"/>
        <c:tickLblPos val="nextTo"/>
        <c:crossAx val="439041408"/>
        <c:crosses val="autoZero"/>
        <c:crossBetween val="between"/>
      </c:valAx>
    </c:plotArea>
    <c:legend>
      <c:legendPos val="r"/>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sheetViews>
    <sheetView zoomScale="75" workbookViewId="0" zoomToFit="1"/>
  </sheetViews>
  <pageMargins left="0.511811024" right="0.511811024" top="0.78740157499999996" bottom="0.78740157499999996" header="0.31496062000000002" footer="0.31496062000000002"/>
  <drawing r:id="rId1"/>
</chartsheet>
</file>

<file path=xl/chartsheets/sheet2.xml><?xml version="1.0" encoding="utf-8"?>
<chartsheet xmlns="http://schemas.openxmlformats.org/spreadsheetml/2006/main" xmlns:r="http://schemas.openxmlformats.org/officeDocument/2006/relationships">
  <sheetPr/>
  <sheetViews>
    <sheetView zoomScale="75" workbookViewId="0" zoomToFit="1"/>
  </sheetViews>
  <pageMargins left="0.511811024" right="0.511811024" top="0.78740157499999996" bottom="0.78740157499999996" header="0.31496062000000002" footer="0.31496062000000002"/>
  <drawing r:id="rId1"/>
</chartsheet>
</file>

<file path=xl/chartsheets/sheet3.xml><?xml version="1.0" encoding="utf-8"?>
<chartsheet xmlns="http://schemas.openxmlformats.org/spreadsheetml/2006/main" xmlns:r="http://schemas.openxmlformats.org/officeDocument/2006/relationships">
  <sheetPr/>
  <sheetViews>
    <sheetView zoomScale="75" workbookViewId="0" zoomToFit="1"/>
  </sheetViews>
  <pageMargins left="0.511811024" right="0.511811024" top="0.78740157499999996" bottom="0.78740157499999996" header="0.31496062000000002" footer="0.31496062000000002"/>
  <drawing r:id="rId1"/>
</chartsheet>
</file>

<file path=xl/chartsheets/sheet4.xml><?xml version="1.0" encoding="utf-8"?>
<chartsheet xmlns="http://schemas.openxmlformats.org/spreadsheetml/2006/main" xmlns:r="http://schemas.openxmlformats.org/officeDocument/2006/relationships">
  <sheetPr/>
  <sheetViews>
    <sheetView zoomScale="75" workbookViewId="0" zoomToFit="1"/>
  </sheetViews>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342900</xdr:colOff>
      <xdr:row>0</xdr:row>
      <xdr:rowOff>142876</xdr:rowOff>
    </xdr:from>
    <xdr:to>
      <xdr:col>2</xdr:col>
      <xdr:colOff>262103</xdr:colOff>
      <xdr:row>1</xdr:row>
      <xdr:rowOff>361951</xdr:rowOff>
    </xdr:to>
    <xdr:pic>
      <xdr:nvPicPr>
        <xdr:cNvPr id="2" name="Imagem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42900" y="142876"/>
          <a:ext cx="585953"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639300" cy="60071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639300" cy="60071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editAs="oneCell">
    <xdr:from>
      <xdr:col>9</xdr:col>
      <xdr:colOff>224118</xdr:colOff>
      <xdr:row>0</xdr:row>
      <xdr:rowOff>392207</xdr:rowOff>
    </xdr:from>
    <xdr:to>
      <xdr:col>9</xdr:col>
      <xdr:colOff>773206</xdr:colOff>
      <xdr:row>2</xdr:row>
      <xdr:rowOff>64509</xdr:rowOff>
    </xdr:to>
    <xdr:pic>
      <xdr:nvPicPr>
        <xdr:cNvPr id="2" name="Imagem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95647" y="392207"/>
          <a:ext cx="549088" cy="6248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41</xdr:row>
      <xdr:rowOff>100065</xdr:rowOff>
    </xdr:from>
    <xdr:to>
      <xdr:col>3</xdr:col>
      <xdr:colOff>483189</xdr:colOff>
      <xdr:row>44</xdr:row>
      <xdr:rowOff>33390</xdr:rowOff>
    </xdr:to>
    <xdr:pic>
      <xdr:nvPicPr>
        <xdr:cNvPr id="3" name="Picture 1"/>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0" y="100065"/>
          <a:ext cx="2302464"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253998</xdr:colOff>
      <xdr:row>0</xdr:row>
      <xdr:rowOff>317501</xdr:rowOff>
    </xdr:from>
    <xdr:to>
      <xdr:col>9</xdr:col>
      <xdr:colOff>895756</xdr:colOff>
      <xdr:row>2</xdr:row>
      <xdr:rowOff>95251</xdr:rowOff>
    </xdr:to>
    <xdr:pic>
      <xdr:nvPicPr>
        <xdr:cNvPr id="2" name="Imagem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69498" y="317501"/>
          <a:ext cx="641758" cy="730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461122</xdr:colOff>
      <xdr:row>0</xdr:row>
      <xdr:rowOff>65554</xdr:rowOff>
    </xdr:from>
    <xdr:to>
      <xdr:col>1</xdr:col>
      <xdr:colOff>522822</xdr:colOff>
      <xdr:row>2</xdr:row>
      <xdr:rowOff>412750</xdr:rowOff>
    </xdr:to>
    <xdr:pic>
      <xdr:nvPicPr>
        <xdr:cNvPr id="3" name="Imagem 1">
          <a:extLst>
            <a:ext uri="{FF2B5EF4-FFF2-40B4-BE49-F238E27FC236}">
              <a16:creationId xmlns:a16="http://schemas.microsoft.com/office/drawing/2014/main" xmlns=""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61122" y="65554"/>
          <a:ext cx="903075" cy="88694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57149</xdr:colOff>
      <xdr:row>32</xdr:row>
      <xdr:rowOff>66675</xdr:rowOff>
    </xdr:from>
    <xdr:to>
      <xdr:col>6</xdr:col>
      <xdr:colOff>310064</xdr:colOff>
      <xdr:row>34</xdr:row>
      <xdr:rowOff>104775</xdr:rowOff>
    </xdr:to>
    <xdr:pic>
      <xdr:nvPicPr>
        <xdr:cNvPr id="5" name="Imagem 1">
          <a:extLst>
            <a:ext uri="{FF2B5EF4-FFF2-40B4-BE49-F238E27FC236}">
              <a16:creationId xmlns:a16="http://schemas.microsoft.com/office/drawing/2014/main" xmlns="" id="{00000000-0008-0000-0F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590924" y="7781925"/>
          <a:ext cx="259606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228600</xdr:colOff>
      <xdr:row>4</xdr:row>
      <xdr:rowOff>142875</xdr:rowOff>
    </xdr:from>
    <xdr:to>
      <xdr:col>2</xdr:col>
      <xdr:colOff>752475</xdr:colOff>
      <xdr:row>7</xdr:row>
      <xdr:rowOff>9525</xdr:rowOff>
    </xdr:to>
    <xdr:sp macro="" textlink="">
      <xdr:nvSpPr>
        <xdr:cNvPr id="6" name="Object 353" hidden="1">
          <a:extLst>
            <a:ext uri="{63B3BB69-23CF-44E3-9099-C40C66FF867C}">
              <a14:compatExt xmlns:a14="http://schemas.microsoft.com/office/drawing/2010/main" xmlns="" spid="_x0000_s30049"/>
            </a:ext>
            <a:ext uri="{FF2B5EF4-FFF2-40B4-BE49-F238E27FC236}">
              <a16:creationId xmlns:a16="http://schemas.microsoft.com/office/drawing/2014/main" xmlns="" id="{00000000-0008-0000-0F00-000006000000}"/>
            </a:ext>
          </a:extLst>
        </xdr:cNvPr>
        <xdr:cNvSpPr/>
      </xdr:nvSpPr>
      <xdr:spPr bwMode="auto">
        <a:xfrm>
          <a:off x="0" y="0"/>
          <a:ext cx="0" cy="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228600</xdr:colOff>
      <xdr:row>4</xdr:row>
      <xdr:rowOff>142875</xdr:rowOff>
    </xdr:from>
    <xdr:to>
      <xdr:col>2</xdr:col>
      <xdr:colOff>752475</xdr:colOff>
      <xdr:row>7</xdr:row>
      <xdr:rowOff>9525</xdr:rowOff>
    </xdr:to>
    <xdr:pic>
      <xdr:nvPicPr>
        <xdr:cNvPr id="30049" name="Imagem 353">
          <a:extLst>
            <a:ext uri="{FF2B5EF4-FFF2-40B4-BE49-F238E27FC236}">
              <a16:creationId xmlns:a16="http://schemas.microsoft.com/office/drawing/2014/main" xmlns="" id="{00000000-0008-0000-0F00-0000617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8600" y="828675"/>
          <a:ext cx="2143125" cy="409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779199</xdr:colOff>
      <xdr:row>52</xdr:row>
      <xdr:rowOff>0</xdr:rowOff>
    </xdr:to>
    <xdr:sp macro="" textlink="">
      <xdr:nvSpPr>
        <xdr:cNvPr id="2" name="Shape 2">
          <a:extLst>
            <a:ext uri="{FF2B5EF4-FFF2-40B4-BE49-F238E27FC236}">
              <a16:creationId xmlns:a16="http://schemas.microsoft.com/office/drawing/2014/main" xmlns="" id="{00000000-0008-0000-1100-000002000000}"/>
            </a:ext>
          </a:extLst>
        </xdr:cNvPr>
        <xdr:cNvSpPr/>
      </xdr:nvSpPr>
      <xdr:spPr>
        <a:xfrm>
          <a:off x="0" y="8134350"/>
          <a:ext cx="6922824" cy="0"/>
        </a:xfrm>
        <a:custGeom>
          <a:avLst/>
          <a:gdLst/>
          <a:ahLst/>
          <a:cxnLst/>
          <a:rect l="0" t="0" r="0" b="0"/>
          <a:pathLst>
            <a:path w="6642100">
              <a:moveTo>
                <a:pt x="6642100" y="0"/>
              </a:moveTo>
              <a:lnTo>
                <a:pt x="0" y="0"/>
              </a:lnTo>
            </a:path>
          </a:pathLst>
        </a:custGeom>
        <a:ln w="3175">
          <a:solidFill>
            <a:srgbClr val="000000"/>
          </a:solidFill>
        </a:ln>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79131</xdr:colOff>
      <xdr:row>0</xdr:row>
      <xdr:rowOff>54953</xdr:rowOff>
    </xdr:from>
    <xdr:to>
      <xdr:col>0</xdr:col>
      <xdr:colOff>410308</xdr:colOff>
      <xdr:row>2</xdr:row>
      <xdr:rowOff>9525</xdr:rowOff>
    </xdr:to>
    <xdr:pic>
      <xdr:nvPicPr>
        <xdr:cNvPr id="2" name="Imagem 1">
          <a:extLst>
            <a:ext uri="{FF2B5EF4-FFF2-40B4-BE49-F238E27FC236}">
              <a16:creationId xmlns:a16="http://schemas.microsoft.com/office/drawing/2014/main" xmlns=""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131" y="54953"/>
          <a:ext cx="331177" cy="3355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280148</xdr:colOff>
      <xdr:row>0</xdr:row>
      <xdr:rowOff>246529</xdr:rowOff>
    </xdr:from>
    <xdr:to>
      <xdr:col>1</xdr:col>
      <xdr:colOff>392207</xdr:colOff>
      <xdr:row>2</xdr:row>
      <xdr:rowOff>108929</xdr:rowOff>
    </xdr:to>
    <xdr:pic>
      <xdr:nvPicPr>
        <xdr:cNvPr id="4"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0148" y="246529"/>
          <a:ext cx="952500" cy="10838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201707</xdr:colOff>
      <xdr:row>0</xdr:row>
      <xdr:rowOff>212913</xdr:rowOff>
    </xdr:from>
    <xdr:to>
      <xdr:col>1</xdr:col>
      <xdr:colOff>841823</xdr:colOff>
      <xdr:row>2</xdr:row>
      <xdr:rowOff>168089</xdr:rowOff>
    </xdr:to>
    <xdr:pic>
      <xdr:nvPicPr>
        <xdr:cNvPr id="2" name="Imagem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18883" y="212913"/>
          <a:ext cx="640116" cy="72838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333189</xdr:colOff>
      <xdr:row>0</xdr:row>
      <xdr:rowOff>178548</xdr:rowOff>
    </xdr:from>
    <xdr:to>
      <xdr:col>1</xdr:col>
      <xdr:colOff>469901</xdr:colOff>
      <xdr:row>2</xdr:row>
      <xdr:rowOff>102343</xdr:rowOff>
    </xdr:to>
    <xdr:pic>
      <xdr:nvPicPr>
        <xdr:cNvPr id="2" name="Imagem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33189" y="178548"/>
          <a:ext cx="733612" cy="8254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302337</xdr:colOff>
      <xdr:row>6</xdr:row>
      <xdr:rowOff>54419</xdr:rowOff>
    </xdr:from>
    <xdr:to>
      <xdr:col>4</xdr:col>
      <xdr:colOff>193644</xdr:colOff>
      <xdr:row>11</xdr:row>
      <xdr:rowOff>74915</xdr:rowOff>
    </xdr:to>
    <xdr:pic>
      <xdr:nvPicPr>
        <xdr:cNvPr id="2" name="Imagem 1">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cstate="print"/>
        <a:srcRect l="10177" t="35288" r="63871" b="18219"/>
        <a:stretch/>
      </xdr:blipFill>
      <xdr:spPr>
        <a:xfrm>
          <a:off x="1569162" y="1587944"/>
          <a:ext cx="1399468" cy="120159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absolute">
    <xdr:from>
      <xdr:col>5</xdr:col>
      <xdr:colOff>273000</xdr:colOff>
      <xdr:row>6</xdr:row>
      <xdr:rowOff>73061</xdr:rowOff>
    </xdr:from>
    <xdr:to>
      <xdr:col>10</xdr:col>
      <xdr:colOff>175588</xdr:colOff>
      <xdr:row>10</xdr:row>
      <xdr:rowOff>110232</xdr:rowOff>
    </xdr:to>
    <xdr:pic>
      <xdr:nvPicPr>
        <xdr:cNvPr id="3" name="Imagem 2">
          <a:extLst>
            <a:ext uri="{FF2B5EF4-FFF2-40B4-BE49-F238E27FC236}">
              <a16:creationId xmlns:a16="http://schemas.microsoft.com/office/drawing/2014/main" xmlns="" id="{00000000-0008-0000-0500-000003000000}"/>
            </a:ext>
          </a:extLst>
        </xdr:cNvPr>
        <xdr:cNvPicPr>
          <a:picLocks noChangeAspect="1"/>
        </xdr:cNvPicPr>
      </xdr:nvPicPr>
      <xdr:blipFill rotWithShape="1">
        <a:blip xmlns:r="http://schemas.openxmlformats.org/officeDocument/2006/relationships" r:embed="rId1" cstate="print"/>
        <a:srcRect l="34060" t="39636" r="15656" b="28254"/>
        <a:stretch/>
      </xdr:blipFill>
      <xdr:spPr>
        <a:xfrm>
          <a:off x="3657586" y="1606586"/>
          <a:ext cx="2950588" cy="105634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absolute">
    <xdr:from>
      <xdr:col>11</xdr:col>
      <xdr:colOff>344198</xdr:colOff>
      <xdr:row>6</xdr:row>
      <xdr:rowOff>50586</xdr:rowOff>
    </xdr:from>
    <xdr:to>
      <xdr:col>16</xdr:col>
      <xdr:colOff>374686</xdr:colOff>
      <xdr:row>12</xdr:row>
      <xdr:rowOff>97586</xdr:rowOff>
    </xdr:to>
    <xdr:pic>
      <xdr:nvPicPr>
        <xdr:cNvPr id="4" name="Imagem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2" cstate="print"/>
        <a:srcRect l="25795" t="40689" r="26941" b="21809"/>
        <a:stretch/>
      </xdr:blipFill>
      <xdr:spPr>
        <a:xfrm>
          <a:off x="7385956" y="1584111"/>
          <a:ext cx="3174915" cy="13900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609600</xdr:colOff>
      <xdr:row>0</xdr:row>
      <xdr:rowOff>57150</xdr:rowOff>
    </xdr:from>
    <xdr:to>
      <xdr:col>2</xdr:col>
      <xdr:colOff>257175</xdr:colOff>
      <xdr:row>2</xdr:row>
      <xdr:rowOff>238125</xdr:rowOff>
    </xdr:to>
    <xdr:pic>
      <xdr:nvPicPr>
        <xdr:cNvPr id="5" name="Picture 132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9600" y="57150"/>
          <a:ext cx="914400" cy="7429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209552</xdr:colOff>
      <xdr:row>5</xdr:row>
      <xdr:rowOff>36873</xdr:rowOff>
    </xdr:from>
    <xdr:to>
      <xdr:col>8</xdr:col>
      <xdr:colOff>42863</xdr:colOff>
      <xdr:row>10</xdr:row>
      <xdr:rowOff>76200</xdr:rowOff>
    </xdr:to>
    <xdr:pic>
      <xdr:nvPicPr>
        <xdr:cNvPr id="2" name="Imagem 1">
          <a:extLst>
            <a:ext uri="{FF2B5EF4-FFF2-40B4-BE49-F238E27FC236}">
              <a16:creationId xmlns:a16="http://schemas.microsoft.com/office/drawing/2014/main" xmlns="" id="{00000000-0008-0000-0600-000002000000}"/>
            </a:ext>
          </a:extLst>
        </xdr:cNvPr>
        <xdr:cNvPicPr>
          <a:picLocks noChangeAspect="1"/>
        </xdr:cNvPicPr>
      </xdr:nvPicPr>
      <xdr:blipFill rotWithShape="1">
        <a:blip xmlns:r="http://schemas.openxmlformats.org/officeDocument/2006/relationships" r:embed="rId1" cstate="print"/>
        <a:srcRect l="24967" t="45580" r="23563" b="29807"/>
        <a:stretch/>
      </xdr:blipFill>
      <xdr:spPr>
        <a:xfrm>
          <a:off x="819152" y="1417998"/>
          <a:ext cx="4088605" cy="8489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622300</xdr:colOff>
      <xdr:row>6</xdr:row>
      <xdr:rowOff>12074</xdr:rowOff>
    </xdr:from>
    <xdr:to>
      <xdr:col>15</xdr:col>
      <xdr:colOff>130968</xdr:colOff>
      <xdr:row>10</xdr:row>
      <xdr:rowOff>2540</xdr:rowOff>
    </xdr:to>
    <xdr:pic>
      <xdr:nvPicPr>
        <xdr:cNvPr id="3" name="Imagem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2" cstate="print"/>
        <a:srcRect l="11568" t="73707" r="24149" b="4936"/>
        <a:stretch/>
      </xdr:blipFill>
      <xdr:spPr>
        <a:xfrm>
          <a:off x="6223000" y="1555124"/>
          <a:ext cx="3432969" cy="63816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47625</xdr:colOff>
      <xdr:row>0</xdr:row>
      <xdr:rowOff>133350</xdr:rowOff>
    </xdr:from>
    <xdr:to>
      <xdr:col>2</xdr:col>
      <xdr:colOff>47625</xdr:colOff>
      <xdr:row>2</xdr:row>
      <xdr:rowOff>371475</xdr:rowOff>
    </xdr:to>
    <xdr:pic>
      <xdr:nvPicPr>
        <xdr:cNvPr id="4" name="Picture 1436">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57225" y="133350"/>
          <a:ext cx="704850" cy="8001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519575</xdr:colOff>
      <xdr:row>4</xdr:row>
      <xdr:rowOff>85028</xdr:rowOff>
    </xdr:from>
    <xdr:to>
      <xdr:col>8</xdr:col>
      <xdr:colOff>234641</xdr:colOff>
      <xdr:row>10</xdr:row>
      <xdr:rowOff>27879</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rotWithShape="1">
        <a:blip xmlns:r="http://schemas.openxmlformats.org/officeDocument/2006/relationships" r:embed="rId1" cstate="print"/>
        <a:srcRect l="11568" t="27737" r="13386" b="28637"/>
        <a:stretch/>
      </xdr:blipFill>
      <xdr:spPr>
        <a:xfrm>
          <a:off x="1738775" y="1294703"/>
          <a:ext cx="3839391" cy="9144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159526</xdr:colOff>
      <xdr:row>3</xdr:row>
      <xdr:rowOff>118327</xdr:rowOff>
    </xdr:from>
    <xdr:to>
      <xdr:col>14</xdr:col>
      <xdr:colOff>346850</xdr:colOff>
      <xdr:row>10</xdr:row>
      <xdr:rowOff>131680</xdr:rowOff>
    </xdr:to>
    <xdr:pic>
      <xdr:nvPicPr>
        <xdr:cNvPr id="3" name="Imagem 2">
          <a:extLst>
            <a:ext uri="{FF2B5EF4-FFF2-40B4-BE49-F238E27FC236}">
              <a16:creationId xmlns:a16="http://schemas.microsoft.com/office/drawing/2014/main" xmlns="" id="{00000000-0008-0000-0700-000003000000}"/>
            </a:ext>
          </a:extLst>
        </xdr:cNvPr>
        <xdr:cNvPicPr>
          <a:picLocks noChangeAspect="1"/>
        </xdr:cNvPicPr>
      </xdr:nvPicPr>
      <xdr:blipFill rotWithShape="1">
        <a:blip xmlns:r="http://schemas.openxmlformats.org/officeDocument/2006/relationships" r:embed="rId2" cstate="print"/>
        <a:srcRect l="25113" t="41021" r="53289" b="44003"/>
        <a:stretch/>
      </xdr:blipFill>
      <xdr:spPr>
        <a:xfrm>
          <a:off x="6265051" y="1089877"/>
          <a:ext cx="3235324" cy="12230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419102</xdr:colOff>
      <xdr:row>253</xdr:row>
      <xdr:rowOff>9525</xdr:rowOff>
    </xdr:from>
    <xdr:to>
      <xdr:col>12</xdr:col>
      <xdr:colOff>189106</xdr:colOff>
      <xdr:row>264</xdr:row>
      <xdr:rowOff>36405</xdr:rowOff>
    </xdr:to>
    <xdr:pic>
      <xdr:nvPicPr>
        <xdr:cNvPr id="4" name="Imagem 3">
          <a:extLst>
            <a:ext uri="{FF2B5EF4-FFF2-40B4-BE49-F238E27FC236}">
              <a16:creationId xmlns:a16="http://schemas.microsoft.com/office/drawing/2014/main" xmlns="" id="{00000000-0008-0000-0700-000004000000}"/>
            </a:ext>
          </a:extLst>
        </xdr:cNvPr>
        <xdr:cNvPicPr>
          <a:picLocks noChangeAspect="1"/>
        </xdr:cNvPicPr>
      </xdr:nvPicPr>
      <xdr:blipFill rotWithShape="1">
        <a:blip xmlns:r="http://schemas.openxmlformats.org/officeDocument/2006/relationships" r:embed="rId3" cstate="print"/>
        <a:srcRect l="25795" t="40689" r="26941" b="21809"/>
        <a:stretch/>
      </xdr:blipFill>
      <xdr:spPr>
        <a:xfrm>
          <a:off x="3933827" y="27165300"/>
          <a:ext cx="4189604" cy="1808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209550</xdr:colOff>
      <xdr:row>0</xdr:row>
      <xdr:rowOff>76200</xdr:rowOff>
    </xdr:from>
    <xdr:to>
      <xdr:col>3</xdr:col>
      <xdr:colOff>266700</xdr:colOff>
      <xdr:row>3</xdr:row>
      <xdr:rowOff>114300</xdr:rowOff>
    </xdr:to>
    <xdr:pic>
      <xdr:nvPicPr>
        <xdr:cNvPr id="5" name="Picture 1333">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28750" y="76200"/>
          <a:ext cx="1133475" cy="10096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absoluteAnchor>
    <xdr:pos x="0" y="0"/>
    <xdr:ext cx="9639300" cy="60071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639300" cy="60071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fabiano\Downloads\10039\ca_arqs\eletrica\e0104500.do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JUSTI&#199;A%20FEDERAL\Predio%20Sede%20%20Vitoria%20ES%20-%202009\Justi&#231;a%20Federal%201&#170;%20Instancia\PLANILHA%20OR&#199;AMENTARIA\Or&#231;amento\JFES_Planilha_Orc_Rev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NDAMENTO\MARECHAL%20FLORIANO\PLANILHA_MULTIPLA_2_v05\PLANILHA%20M&#218;LTIPLA%202.5%20luiz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GER&#202;NCIA%20DE%20OR&#199;AMENTO\ORGANIZAR\2-%20VESTIARIO%20CASAR&#195;O%2011-08-2015%20-%20C&#243;p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ER&#202;NCIA%20DE%20OR&#199;AMENTO\08-REFORMA%20E%20AMPLIA&#199;&#195;O%20DO%20COMPLEXO%20ESTA&#199;&#195;O%20FERROVI&#193;RIA\PLANILHA%20REFORMA%20E%20AMPLIA&#199;&#195;O%20DO%20COMPLEXO%20ESTA&#199;&#195;O%20FERROVI&#193;RIA_REV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bras%20Publicas/GERENCIA%20DE%20ELABORA&#199;&#195;O%20DE%20OR&#199;AMENTO/01-PLANILHA%20OR&#199;AMENT&#193;RIA/00-CAIXA%20ECONOM&#212;MICA%20FEDERAL/01-PRIMEIRA%20ETAPA%20PARQUE%20EXPOSI&#199;&#195;O/Composi&#231;&#245;es%20-%20P&#243;rt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fabiano\Downloads\10039\ca_arqs\eletrica\e0104500.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NDAMENTO\MARECHAL%20FLORIANO\PLANILHA_MULTIPLA_2_v05\C&#243;pia%20de%20PLANILHA%20M&#218;LTIPLA%202.5%20luiza%20gfsg%20sdgdsgfds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mob-22\c$\SEMOB%20GERAL\SEMOB%202007\FRANCIELLEN\CAMPO%20DE%20FUTEBol%20SOCIET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Marcia\Receita%20Federal%20-%20RJ\Preg&#227;o%203-2013%20-%20Ag.%20Modelo%20B%20Pirai%20e%20Resende\EDITAL%201-2013-%20ADAPTACAO%20PROJETO%20BASICO%20-%20AGENCIA%20MODELO\ANEXO%20V%20-%20PLANILHA%20DE%20OR&#199;AMENTO%20E%20CRONOGRA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Marcia\Receita%20Federal%20-%20RJ\Preg&#227;o%203-2013%20-%20Ag.%20Modelo%20B%20Pirai%20e%20Resende\EDITAL%201-2013-%20ADAPTACAO%20PROJETO%20BASICO%20-%20AGENCIA%20MODELO\ANEXO%20V%20-%20PLANILHA%20DE%20OR&#199;AMENTO%20E%20CRONOGRAM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JUSTI&#199;A%20FEDERAL\Predio%20Sede%20%20Vitoria%20ES%20-%202009\Justi&#231;a%20Federal%201&#170;%20Instancia\PLANILHA%20OR&#199;AMENTARIA\Or&#231;amento\JFES_Planilha_Orc_Rev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OPES"/>
      <sheetName val="MEM DE CALCULO IOPES"/>
      <sheetName val="ALVENARIA-ANEXOIV"/>
      <sheetName val="SAPATAS-ANEXOI"/>
      <sheetName val="CINTAS E VIGAS-ANEXOII"/>
      <sheetName val="PILARES E PILARETES-ANEXOIII"/>
      <sheetName val="TETO E PISO-ANEXOV"/>
      <sheetName val="ESQUADRIAS-ANEXOVI"/>
      <sheetName val="Plan1"/>
    </sheetNames>
    <sheetDataSet>
      <sheetData sheetId="0" refreshError="1"/>
      <sheetData sheetId="1" refreshError="1"/>
      <sheetData sheetId="2">
        <row r="3">
          <cell r="D3" t="str">
            <v>SERVIÇO: VESTIÁRIO E ALAMBRADO DO CAMPO CASARÃO</v>
          </cell>
        </row>
      </sheetData>
      <sheetData sheetId="3">
        <row r="4">
          <cell r="C4" t="str">
            <v>SERVIÇO: VESTIÁRIO E ALAMBRADO DO CAMPO CASARÃO</v>
          </cell>
        </row>
      </sheetData>
      <sheetData sheetId="4">
        <row r="4">
          <cell r="D4" t="str">
            <v>SERVIÇO: VESTIÁRIO E ALAMBRADO DO CAMPO CASARÃO</v>
          </cell>
        </row>
      </sheetData>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DEAL_CP_038-2016"/>
      <sheetName val="RESUMO"/>
      <sheetName val="GLOBAL"/>
      <sheetName val="MEM-LEVANT"/>
      <sheetName val="CRONOGRAMA"/>
      <sheetName val="ABC"/>
      <sheetName val="SINAPI-SERVIÇOS"/>
      <sheetName val="LABOR-SERVIÇOS"/>
      <sheetName val="ARQ-COMP"/>
      <sheetName val="ADM-COMP"/>
      <sheetName val="ABC2"/>
      <sheetName val="LABOR-INSUMOS"/>
      <sheetName val="SINAPI-INSUMOS"/>
      <sheetName val="ORSE"/>
      <sheetName val="SAPATAS-ANEXOI"/>
      <sheetName val="CINTAS E VIGAS-ANEXOII"/>
      <sheetName val="PILARES E PILARETES-ANEXOIII"/>
      <sheetName val="CURVA ABC"/>
      <sheetName val="BDI-COMP "/>
      <sheetName val="LS-COMP"/>
      <sheetName val="DER-ES JAN-18"/>
      <sheetName val="CLI-COMP"/>
      <sheetName val="EST-COMP"/>
      <sheetName val="GAS-COMP"/>
      <sheetName val="IMPER-COMP"/>
      <sheetName val="HID-COMP"/>
      <sheetName val="IMPL-COMP"/>
      <sheetName val="INC-COMP"/>
      <sheetName val="SCE-COMP"/>
      <sheetName val="SEG-COMP"/>
      <sheetName val="SPDA-COMP"/>
      <sheetName val="QUADRO RESUMO"/>
      <sheetName val="SCORIO"/>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4">
          <cell r="J24">
            <v>0.35</v>
          </cell>
        </row>
        <row r="25">
          <cell r="J25">
            <v>0.35</v>
          </cell>
        </row>
        <row r="26">
          <cell r="J26">
            <v>0.35</v>
          </cell>
        </row>
        <row r="27">
          <cell r="J27">
            <v>0.35</v>
          </cell>
        </row>
        <row r="28">
          <cell r="J28">
            <v>0.35</v>
          </cell>
        </row>
        <row r="29">
          <cell r="J29">
            <v>0.35</v>
          </cell>
        </row>
        <row r="30">
          <cell r="J30">
            <v>0.35</v>
          </cell>
        </row>
        <row r="31">
          <cell r="J31">
            <v>0.35</v>
          </cell>
        </row>
        <row r="32">
          <cell r="J32">
            <v>0.35</v>
          </cell>
        </row>
        <row r="33">
          <cell r="J33">
            <v>0.35</v>
          </cell>
        </row>
        <row r="34">
          <cell r="J34">
            <v>0.35</v>
          </cell>
        </row>
        <row r="35">
          <cell r="J35">
            <v>0.35</v>
          </cell>
        </row>
        <row r="36">
          <cell r="J36">
            <v>0.35</v>
          </cell>
        </row>
        <row r="37">
          <cell r="J37">
            <v>0.35</v>
          </cell>
        </row>
        <row r="38">
          <cell r="J38">
            <v>0.35</v>
          </cell>
        </row>
        <row r="39">
          <cell r="J39">
            <v>0.35</v>
          </cell>
        </row>
        <row r="40">
          <cell r="J40">
            <v>0.35</v>
          </cell>
        </row>
        <row r="41">
          <cell r="J41">
            <v>0.35</v>
          </cell>
        </row>
        <row r="42">
          <cell r="J42">
            <v>0.35</v>
          </cell>
        </row>
        <row r="43">
          <cell r="J43">
            <v>0.35</v>
          </cell>
        </row>
        <row r="44">
          <cell r="J44">
            <v>0.35</v>
          </cell>
        </row>
        <row r="45">
          <cell r="J45">
            <v>0.35</v>
          </cell>
        </row>
        <row r="46">
          <cell r="J46">
            <v>0.35</v>
          </cell>
        </row>
        <row r="47">
          <cell r="J47">
            <v>0.35</v>
          </cell>
        </row>
        <row r="48">
          <cell r="J48">
            <v>0.35</v>
          </cell>
        </row>
        <row r="49">
          <cell r="J49">
            <v>0.35</v>
          </cell>
        </row>
        <row r="50">
          <cell r="J50">
            <v>0.35</v>
          </cell>
        </row>
        <row r="51">
          <cell r="J51">
            <v>0.35</v>
          </cell>
        </row>
        <row r="52">
          <cell r="J52">
            <v>0.35</v>
          </cell>
        </row>
        <row r="53">
          <cell r="J53">
            <v>0.35</v>
          </cell>
        </row>
        <row r="54">
          <cell r="J54">
            <v>0.35</v>
          </cell>
        </row>
        <row r="55">
          <cell r="J55">
            <v>0.35</v>
          </cell>
        </row>
        <row r="56">
          <cell r="J56">
            <v>0.35</v>
          </cell>
        </row>
        <row r="57">
          <cell r="J57">
            <v>0.35</v>
          </cell>
        </row>
        <row r="58">
          <cell r="J58">
            <v>0.35</v>
          </cell>
        </row>
        <row r="59">
          <cell r="J59">
            <v>0.35</v>
          </cell>
        </row>
        <row r="60">
          <cell r="J60">
            <v>0.35</v>
          </cell>
        </row>
        <row r="61">
          <cell r="J61">
            <v>0.35</v>
          </cell>
        </row>
        <row r="62">
          <cell r="J62">
            <v>0.35</v>
          </cell>
        </row>
        <row r="63">
          <cell r="J63">
            <v>0.35</v>
          </cell>
        </row>
        <row r="64">
          <cell r="J64">
            <v>0.35</v>
          </cell>
        </row>
        <row r="65">
          <cell r="J65">
            <v>0.35</v>
          </cell>
        </row>
        <row r="66">
          <cell r="J66">
            <v>0.35</v>
          </cell>
        </row>
        <row r="67">
          <cell r="J67">
            <v>0.35</v>
          </cell>
        </row>
        <row r="68">
          <cell r="J68">
            <v>0.35</v>
          </cell>
        </row>
        <row r="69">
          <cell r="J69">
            <v>0.35</v>
          </cell>
        </row>
        <row r="70">
          <cell r="J70">
            <v>0.35</v>
          </cell>
        </row>
        <row r="71">
          <cell r="J71">
            <v>0.35</v>
          </cell>
        </row>
        <row r="72">
          <cell r="J72">
            <v>0.35</v>
          </cell>
        </row>
        <row r="73">
          <cell r="J73">
            <v>0.35</v>
          </cell>
        </row>
        <row r="74">
          <cell r="J74">
            <v>0.35</v>
          </cell>
        </row>
        <row r="75">
          <cell r="J75">
            <v>0.35</v>
          </cell>
        </row>
        <row r="76">
          <cell r="J76">
            <v>0.35</v>
          </cell>
        </row>
        <row r="77">
          <cell r="J77">
            <v>0.35</v>
          </cell>
        </row>
        <row r="78">
          <cell r="J78">
            <v>0.35</v>
          </cell>
        </row>
        <row r="79">
          <cell r="J79">
            <v>0.35</v>
          </cell>
        </row>
        <row r="80">
          <cell r="J80">
            <v>0.35</v>
          </cell>
        </row>
        <row r="81">
          <cell r="J81">
            <v>0</v>
          </cell>
        </row>
        <row r="84">
          <cell r="J84">
            <v>0</v>
          </cell>
        </row>
        <row r="85">
          <cell r="J85">
            <v>0</v>
          </cell>
        </row>
        <row r="86">
          <cell r="J86">
            <v>0.35</v>
          </cell>
        </row>
        <row r="87">
          <cell r="J87">
            <v>0.35</v>
          </cell>
        </row>
        <row r="88">
          <cell r="J88">
            <v>0.35</v>
          </cell>
        </row>
        <row r="89">
          <cell r="J89">
            <v>0.35</v>
          </cell>
        </row>
        <row r="90">
          <cell r="J90">
            <v>0</v>
          </cell>
        </row>
        <row r="91">
          <cell r="J91">
            <v>0</v>
          </cell>
        </row>
        <row r="92">
          <cell r="J92">
            <v>0</v>
          </cell>
        </row>
        <row r="93">
          <cell r="J93">
            <v>0</v>
          </cell>
        </row>
        <row r="94">
          <cell r="J9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RESUMO"/>
      <sheetName val="ADM-01"/>
      <sheetName val="BRA-01"/>
      <sheetName val="SLT-01"/>
      <sheetName val="PIS-01"/>
      <sheetName val="PIS-02"/>
      <sheetName val="PIS-03"/>
      <sheetName val="CAB-02"/>
      <sheetName val="CAB-03"/>
      <sheetName val="CAB-04"/>
      <sheetName val="CAB-05"/>
      <sheetName val="CAB-06"/>
      <sheetName val="CAB-07"/>
      <sheetName val="CAB-08"/>
      <sheetName val="CAB-09"/>
      <sheetName val="CAB-12"/>
      <sheetName val="CAB-15"/>
      <sheetName val="CAB-16"/>
      <sheetName val="CAB-17"/>
      <sheetName val="CAB-20"/>
      <sheetName val="CAB-21"/>
      <sheetName val="CAB-30"/>
      <sheetName val="EST-01"/>
      <sheetName val="ESQ-14"/>
      <sheetName val="ESQ-18"/>
      <sheetName val="PAV-01"/>
      <sheetName val="PAV-20"/>
      <sheetName val="ESQ-19"/>
      <sheetName val="ESQ-20"/>
      <sheetName val="EQU-03"/>
      <sheetName val="EQU-19"/>
      <sheetName val="EQU-20"/>
      <sheetName val="EQU-21"/>
      <sheetName val="EQU-26"/>
      <sheetName val="EQU-30"/>
      <sheetName val="EQU-31"/>
      <sheetName val="EQU-34"/>
      <sheetName val="EQU-35"/>
      <sheetName val="EQU-36"/>
      <sheetName val="EQU-37"/>
      <sheetName val="EQU-44"/>
      <sheetName val="EQU-47"/>
      <sheetName val="EQU-46"/>
      <sheetName val="EQU-48"/>
      <sheetName val="PAI-01"/>
      <sheetName val="PAI-02"/>
      <sheetName val="PAI-20"/>
      <sheetName val="PAI-22"/>
      <sheetName val="PAI-35"/>
      <sheetName val="PAI-36"/>
      <sheetName val="EDI-05"/>
      <sheetName val="ELE-05"/>
      <sheetName val="ELE-07"/>
      <sheetName val="ELE-08"/>
      <sheetName val="ELE-09"/>
      <sheetName val="ELE-10"/>
      <sheetName val="ELE-11"/>
      <sheetName val="ELE-12"/>
      <sheetName val="ELE-13"/>
      <sheetName val="ELE-14"/>
      <sheetName val="ELE-27"/>
      <sheetName val="ELE-35"/>
      <sheetName val="ELE-72"/>
      <sheetName val="ELE-40"/>
      <sheetName val="ELE-41"/>
      <sheetName val="ELE-70"/>
      <sheetName val="ELE-71"/>
      <sheetName val="ELE-103"/>
      <sheetName val="ELE-107"/>
      <sheetName val="ELE-108"/>
      <sheetName val="ELE-109"/>
      <sheetName val="ALA-01"/>
      <sheetName val="ALA-02"/>
      <sheetName val="ALA-03"/>
      <sheetName val="ALA-04"/>
      <sheetName val="ALA-05"/>
      <sheetName val="ALA-06"/>
      <sheetName val="BRI-01"/>
      <sheetName val="HID-25"/>
      <sheetName val="HID-29"/>
      <sheetName val="HID-61"/>
      <sheetName val="HID-72"/>
      <sheetName val="HID-77"/>
      <sheetName val="HID-17"/>
      <sheetName val="HID-20"/>
      <sheetName val="HID-33"/>
      <sheetName val="HID-35"/>
      <sheetName val="HID-55"/>
      <sheetName val="HID-78"/>
      <sheetName val="HID-88"/>
      <sheetName val="HID-100"/>
      <sheetName val="HID-157"/>
      <sheetName val="HID-158"/>
      <sheetName val="HID-159"/>
      <sheetName val="HID-160"/>
      <sheetName val="COB-04"/>
      <sheetName val="SPD-08"/>
      <sheetName val="SPD-10"/>
      <sheetName val="SPD-11"/>
      <sheetName val="REV-07"/>
      <sheetName val="COB-01"/>
      <sheetName val="SINAPI NÃO IMPRIMIR"/>
      <sheetName val="INSUMOS IOPES"/>
      <sheetName val="SERVIÇOS IOPES"/>
      <sheetName val="INSUMO DER-ES"/>
      <sheetName val="SERVIÇOS DER"/>
    </sheetNames>
    <sheetDataSet>
      <sheetData sheetId="0">
        <row r="1">
          <cell r="G1" t="str">
            <v>ORÇAMENTISTA: THIAGO EUGÊNIO DE MELO DIAS</v>
          </cell>
        </row>
        <row r="2">
          <cell r="C2">
            <v>26.52</v>
          </cell>
          <cell r="G2" t="str">
            <v>CREA: MG-121.601/D</v>
          </cell>
        </row>
        <row r="40">
          <cell r="D40">
            <v>12.58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
          <cell r="A1" t="str">
            <v>TABELA REFERENCIAL - SINAPI</v>
          </cell>
          <cell r="D1" t="str">
            <v>Data Base: Dezembro/2017</v>
          </cell>
        </row>
        <row r="2">
          <cell r="A2">
            <v>0</v>
          </cell>
          <cell r="B2" t="str">
            <v>DESONERADO</v>
          </cell>
          <cell r="C2" t="str">
            <v>VALORES SEM BDI</v>
          </cell>
        </row>
        <row r="3">
          <cell r="A3" t="str">
            <v>Código</v>
          </cell>
          <cell r="B3" t="str">
            <v>Drescrição</v>
          </cell>
          <cell r="C3" t="str">
            <v>undidade</v>
          </cell>
          <cell r="D3" t="str">
            <v>Preço</v>
          </cell>
          <cell r="E3" t="str">
            <v>COMPOSIÇÕES</v>
          </cell>
        </row>
        <row r="4">
          <cell r="A4">
            <v>97141</v>
          </cell>
          <cell r="B4" t="str">
            <v>ASSENTAMENTO DE TUBO DE FERRO FUNDIDO PARA REDE DE ÁGUA, DN 80 MM, JUNTA ELÁSTICA, INSTALADO EM LOCAL COM NÍVEL ALTO DE INTERFERÊNCIAS (NÃO INCLUI FORNECIMENTO). AF_11/2017</v>
          </cell>
          <cell r="C4" t="str">
            <v>M</v>
          </cell>
          <cell r="D4" t="str">
            <v>6,12</v>
          </cell>
        </row>
        <row r="5">
          <cell r="A5">
            <v>97142</v>
          </cell>
          <cell r="B5" t="str">
            <v>ASSENTAMENTO DE TUBO DE FERRO FUNDIDO PARA REDE DE ÁGUA, DN 100 MM, JUNTA ELÁSTICA, INSTALADO EM LOCAL COM NÍVEL ALTO DE INTERFERÊNCIAS (NÃO INCLUI FORNECIMENTO). AF_11/2017</v>
          </cell>
          <cell r="C5" t="str">
            <v>M</v>
          </cell>
          <cell r="D5" t="str">
            <v>6,83</v>
          </cell>
        </row>
        <row r="6">
          <cell r="A6">
            <v>97143</v>
          </cell>
          <cell r="B6" t="str">
            <v>ASSENTAMENTO DE TUBO DE FERRO FUNDIDO PARA REDE DE ÁGUA, DN 150 MM, JUNTA ELÁSTICA, INSTALADO EM LOCAL COM NÍVEL ALTO DE INTERFERÊNCIAS (NÃO INCLUI FORNECIMENTO). AF_11/2017</v>
          </cell>
          <cell r="C6" t="str">
            <v>M</v>
          </cell>
          <cell r="D6" t="str">
            <v>8,63</v>
          </cell>
        </row>
        <row r="7">
          <cell r="A7">
            <v>97144</v>
          </cell>
          <cell r="B7" t="str">
            <v>ASSENTAMENTO DE TUBO DE FERRO FUNDIDO PARA REDE DE ÁGUA, DN 200 MM, JUNTA ELÁSTICA, INSTALADO EM LOCAL COM NÍVEL ALTO DE INTERFERÊNCIAS (NÃO INCLUI FORNECIMENTO). AF_11/2017</v>
          </cell>
          <cell r="C7" t="str">
            <v>M</v>
          </cell>
          <cell r="D7" t="str">
            <v>10,42</v>
          </cell>
        </row>
        <row r="8">
          <cell r="A8">
            <v>97145</v>
          </cell>
          <cell r="B8" t="str">
            <v>ASSENTAMENTO DE TUBO DE FERRO FUNDIDO PARA REDE DE ÁGUA, DN 250 MM, JUNTA ELÁSTICA, INSTALADO EM LOCAL COM NÍVEL ALTO DE INTERFERÊNCIAS (NÃO INCLUI FORNECIMENTO). AF_11/2017</v>
          </cell>
          <cell r="C8" t="str">
            <v>M</v>
          </cell>
          <cell r="D8" t="str">
            <v>12,23</v>
          </cell>
        </row>
        <row r="9">
          <cell r="A9">
            <v>97146</v>
          </cell>
          <cell r="B9" t="str">
            <v>ASSENTAMENTO DE TUBO DE FERRO FUNDIDO PARA REDE DE ÁGUA, DN 300 MM, JUNTA ELÁSTICA, INSTALADO EM LOCAL COM NÍVEL ALTO DE INTERFERÊNCIAS (NÃO INCLUI FORNECIMENTO). AF_11/2017</v>
          </cell>
          <cell r="C9" t="str">
            <v>M</v>
          </cell>
          <cell r="D9" t="str">
            <v>14,05</v>
          </cell>
        </row>
        <row r="10">
          <cell r="A10">
            <v>97147</v>
          </cell>
          <cell r="B10" t="str">
            <v>ASSENTAMENTO DE TUBO DE FERRO FUNDIDO PARA REDE DE ÁGUA, DN 350 MM, JUNTA ELÁSTICA, INSTALADO EM LOCAL COM NÍVEL ALTO DE INTERFERÊNCIAS (NÃO INCLUI FORNECIMENTO). AF_11/2017</v>
          </cell>
          <cell r="C10" t="str">
            <v>M</v>
          </cell>
          <cell r="D10" t="str">
            <v>15,85</v>
          </cell>
        </row>
        <row r="11">
          <cell r="A11">
            <v>97148</v>
          </cell>
          <cell r="B11" t="str">
            <v>ASSENTAMENTO DE TUBO DE FERRO FUNDIDO PARA REDE DE ÁGUA, DN 400 MM, JUNTA ELÁSTICA, INSTALADO EM LOCAL COM NÍVEL ALTO DE INTERFERÊNCIAS (NÃO INCLUI FORNECIMENTO). AF_11/2017</v>
          </cell>
          <cell r="C11" t="str">
            <v>M</v>
          </cell>
          <cell r="D11" t="str">
            <v>17,66</v>
          </cell>
        </row>
        <row r="12">
          <cell r="A12">
            <v>97149</v>
          </cell>
          <cell r="B12" t="str">
            <v>ASSENTAMENTO DE TUBO DE FERRO FUNDIDO PARA REDE DE ÁGUA, DN 450 MM, JUNTA ELÁSTICA, INSTALADO EM LOCAL COM NÍVEL ALTO DE INTERFERÊNCIAS (NÃO INCLUI FORNECIMENTO). AF_11/2017</v>
          </cell>
          <cell r="C12" t="str">
            <v>M</v>
          </cell>
          <cell r="D12" t="str">
            <v>19,50</v>
          </cell>
        </row>
        <row r="13">
          <cell r="A13">
            <v>97150</v>
          </cell>
          <cell r="B13" t="str">
            <v>ASSENTAMENTO DE TUBO DE FERRO FUNDIDO PARA REDE DE ÁGUA, DN 500 MM, JUNTA ELÁSTICA, INSTALADO EM LOCAL COM NÍVEL ALTO DE INTERFERÊNCIAS (NÃO INCLUI FORNECIMENTO). AF_11/2017</v>
          </cell>
          <cell r="C13" t="str">
            <v>M</v>
          </cell>
          <cell r="D13" t="str">
            <v>23,30</v>
          </cell>
        </row>
        <row r="14">
          <cell r="A14">
            <v>97151</v>
          </cell>
          <cell r="B14" t="str">
            <v>ASSENTAMENTO DE TUBO DE FERRO FUNDIDO PARA REDE DE ÁGUA, DN 600 MM, JUNTA ELÁSTICA, INSTALADO EM LOCAL COM NÍVEL ALTO DE INTERFERÊNCIAS (NÃO INCLUI FORNECIMENTO). AF_11/2017</v>
          </cell>
          <cell r="C14" t="str">
            <v>M</v>
          </cell>
          <cell r="D14" t="str">
            <v>27,25</v>
          </cell>
        </row>
        <row r="15">
          <cell r="A15">
            <v>97152</v>
          </cell>
          <cell r="B15" t="str">
            <v>ASSENTAMENTO DE TUBO DE FERRO FUNDIDO PARA REDE DE ÁGUA, DN 700 MM, JUNTA ELÁSTICA, INSTALADO EM LOCAL COM NÍVEL ALTO DE INTERFERÊNCIAS (NÃO INCLUI FORNECIMENTO). AF_11/2017</v>
          </cell>
          <cell r="C15" t="str">
            <v>M</v>
          </cell>
          <cell r="D15" t="str">
            <v>30,97</v>
          </cell>
        </row>
        <row r="16">
          <cell r="A16">
            <v>97153</v>
          </cell>
          <cell r="B16" t="str">
            <v>ASSENTAMENTO DE TUBO DE FERRO FUNDIDO PARA REDE DE ÁGUA, DN 800 MM, JUNTA ELÁSTICA, INSTALADO EM LOCAL COM NÍVEL ALTO DE INTERFERÊNCIAS (NÃO INCLUI FORNECIMENTO). AF_11/2017</v>
          </cell>
          <cell r="C16" t="str">
            <v>M</v>
          </cell>
          <cell r="D16" t="str">
            <v>34,85</v>
          </cell>
        </row>
        <row r="17">
          <cell r="A17">
            <v>97154</v>
          </cell>
          <cell r="B17" t="str">
            <v>ASSENTAMENTO DE TUBO DE FERRO FUNDIDO PARA REDE DE ÁGUA, DN 900 MM, JUNTA ELÁSTICA, INSTALADO EM LOCAL COM NÍVEL ALTO DE INTERFERÊNCIAS (NÃO INCLUI FORNECIMENTO). AF_11/2017</v>
          </cell>
          <cell r="C17" t="str">
            <v>M</v>
          </cell>
          <cell r="D17" t="str">
            <v>38,73</v>
          </cell>
        </row>
        <row r="18">
          <cell r="A18">
            <v>97155</v>
          </cell>
          <cell r="B18" t="str">
            <v>ASSENTAMENTO DE TUBO DE FERRO FUNDIDO PARA REDE DE ÁGUA, DN 1000 MM, JUNTA ELÁSTICA, INSTALADO EM LOCAL COM NÍVEL ALTO DE INTERFERÊNCIAS (NÃO INCLUI FORNECIMENTO). AF_11/2017</v>
          </cell>
          <cell r="C18" t="str">
            <v>M</v>
          </cell>
          <cell r="D18" t="str">
            <v>42,62</v>
          </cell>
        </row>
        <row r="19">
          <cell r="A19">
            <v>97156</v>
          </cell>
          <cell r="B19" t="str">
            <v>ASSENTAMENTO DE TUBO DE FERRO FUNDIDO PARA REDE DE ÁGUA, DN 1200 MM, JUNTA ELÁSTICA, INSTALADO EM LOCAL COM NÍVEL ALTO DE INTERFERÊNCIAS (NÃO INCLUI FORNECIMENTO). AF_11/2017</v>
          </cell>
          <cell r="C19" t="str">
            <v>M</v>
          </cell>
          <cell r="D19" t="str">
            <v>50,73</v>
          </cell>
        </row>
        <row r="20">
          <cell r="A20">
            <v>97157</v>
          </cell>
          <cell r="B20" t="str">
            <v>ASSENTAMENTO DE TUBO DE FERRO FUNDIDO PARA REDE DE ÁGUA, DN 80 MM, JUNTA ELÁSTICA, INSTALADO EM LOCAL COM NÍVEL BAIXO DE INTERFERÊNCIAS (NÃO INCLUI FORNECIMENTO). AF_11/2017</v>
          </cell>
          <cell r="C20" t="str">
            <v>M</v>
          </cell>
          <cell r="D20" t="str">
            <v>3,72</v>
          </cell>
        </row>
        <row r="21">
          <cell r="A21">
            <v>97158</v>
          </cell>
          <cell r="B21" t="str">
            <v>ASSENTAMENTO DE TUBO DE FERRO FUNDIDO PARA REDE DE ÁGUA, DN 100 MM, JUNTA ELÁSTICA, INSTALADO EM LOCAL COM NÍVEL BAIXO DE INTERFERÊNCIAS (NÃO INCLUI FORNECIMENTO). AF_11/2017</v>
          </cell>
          <cell r="C21" t="str">
            <v>M</v>
          </cell>
          <cell r="D21" t="str">
            <v>4,17</v>
          </cell>
        </row>
        <row r="22">
          <cell r="A22">
            <v>97159</v>
          </cell>
          <cell r="B22" t="str">
            <v>ASSENTAMENTO DE TUBO DE FERRO FUNDIDO PARA REDE DE ÁGUA, DN 150 MM, JUNTA ELÁSTICA, INSTALADO EM LOCAL COM NÍVEL BAIXO DE INTERFERÊNCIAS (NÃO INCLUI FORNECIMENTO). AF_11/2017</v>
          </cell>
          <cell r="C22" t="str">
            <v>M</v>
          </cell>
          <cell r="D22" t="str">
            <v>5,25</v>
          </cell>
        </row>
        <row r="23">
          <cell r="A23">
            <v>97160</v>
          </cell>
          <cell r="B23" t="str">
            <v>ASSENTAMENTO DE TUBO DE FERRO FUNDIDO PARA REDE DE ÁGUA, DN 200 MM, JUNTA ELÁSTICA, INSTALADO EM LOCAL COM NÍVEL BAIXO DE INTERFERÊNCIAS (NÃO INCLUI FORNECIMENTO). AF_11/2017</v>
          </cell>
          <cell r="C23" t="str">
            <v>M</v>
          </cell>
          <cell r="D23" t="str">
            <v>6,37</v>
          </cell>
        </row>
        <row r="24">
          <cell r="A24">
            <v>97161</v>
          </cell>
          <cell r="B24" t="str">
            <v>ASSENTAMENTO DE TUBO DE FERRO FUNDIDO PARA REDE DE ÁGUA, DN 250 MM, JUNTA ELÁSTICA, INSTALADO EM LOCAL COM NÍVEL BAIXO DE INTERFERÊNCIAS (NÃO INCLUI FORNECIMENTO). AF_11/2017</v>
          </cell>
          <cell r="C24" t="str">
            <v>M</v>
          </cell>
          <cell r="D24" t="str">
            <v>7,49</v>
          </cell>
        </row>
        <row r="25">
          <cell r="A25">
            <v>97162</v>
          </cell>
          <cell r="B25" t="str">
            <v>ASSENTAMENTO DE TUBO DE FERRO FUNDIDO PARA REDE DE ÁGUA, DN 300 MM, JUNTA ELÁSTICA, INSTALADO EM LOCAL COM NÍVEL BAIXO DE INTERFERÊNCIAS (NÃO INCLUI FORNECIMENTO). AF_11/2017</v>
          </cell>
          <cell r="C25" t="str">
            <v>M</v>
          </cell>
          <cell r="D25" t="str">
            <v>8,59</v>
          </cell>
        </row>
        <row r="26">
          <cell r="A26">
            <v>97163</v>
          </cell>
          <cell r="B26" t="str">
            <v>ASSENTAMENTO DE TUBO DE FERRO FUNDIDO PARA REDE DE ÁGUA, DN 350 MM, JUNTA ELÁSTICA, INSTALADO EM LOCAL COM NÍVEL BAIXO DE INTERFERÊNCIAS (NÃO INCLUI FORNECIMENTO). AF_11/2017</v>
          </cell>
          <cell r="C26" t="str">
            <v>M</v>
          </cell>
          <cell r="D26" t="str">
            <v>9,71</v>
          </cell>
        </row>
        <row r="27">
          <cell r="A27">
            <v>97164</v>
          </cell>
          <cell r="B27" t="str">
            <v>ASSENTAMENTO DE TUBO DE FERRO FUNDIDO PARA REDE DE ÁGUA, DN 400 MM, JUNTA ELÁSTICA, INSTALADO EM LOCAL COM NÍVEL BAIXO DE INTERFERÊNCIAS (NÃO INCLUI FORNECIMENTO). AF_11/2017</v>
          </cell>
          <cell r="C27" t="str">
            <v>M</v>
          </cell>
          <cell r="D27" t="str">
            <v>10,83</v>
          </cell>
        </row>
        <row r="28">
          <cell r="A28">
            <v>97165</v>
          </cell>
          <cell r="B28" t="str">
            <v>ASSENTAMENTO DE TUBO DE FERRO FUNDIDO PARA REDE DE ÁGUA, DN 450 MM, JUNTA ELÁSTICA, INSTALADO EM LOCAL COM NÍVEL BAIXO DE INTERFERÊNCIAS (NÃO INCLUI FORNECIMENTO). AF_11/2017</v>
          </cell>
          <cell r="C28" t="str">
            <v>M</v>
          </cell>
          <cell r="D28" t="str">
            <v>11,96</v>
          </cell>
        </row>
        <row r="29">
          <cell r="A29">
            <v>97166</v>
          </cell>
          <cell r="B29" t="str">
            <v>ASSENTAMENTO DE TUBO DE FERRO FUNDIDO PARA REDE DE ÁGUA, DN 500 MM, JUNTA ELÁSTICA, INSTALADO EM LOCAL COM NÍVEL BAIXO DE INTERFERÊNCIAS (NÃO INCLUI FORNECIMENTO). AF_11/2017</v>
          </cell>
          <cell r="C29" t="str">
            <v>M</v>
          </cell>
          <cell r="D29" t="str">
            <v>14,31</v>
          </cell>
        </row>
        <row r="30">
          <cell r="A30">
            <v>97167</v>
          </cell>
          <cell r="B30" t="str">
            <v>ASSENTAMENTO DE TUBO DE FERRO FUNDIDO PARA REDE DE ÁGUA, DN 600 MM, JUNTA ELÁSTICA, INSTALADO EM LOCAL COM NÍVEL BAIXO DE INTERFERÊNCIAS (NÃO INCLUI FORNECIMENTO). AF_11/2017</v>
          </cell>
          <cell r="C30" t="str">
            <v>M</v>
          </cell>
          <cell r="D30" t="str">
            <v>16,76</v>
          </cell>
        </row>
        <row r="31">
          <cell r="A31">
            <v>97168</v>
          </cell>
          <cell r="B31" t="str">
            <v>ASSENTAMENTO DE TUBO DE FERRO FUNDIDO PARA REDE DE ÁGUA, DN 700 MM, JUNTA ELÁSTICA, INSTALADO EM LOCAL COM NÍVEL BAIXO DE INTERFERÊNCIAS (NÃO INCLUI FORNECIMENTO). AF_11/2017</v>
          </cell>
          <cell r="C31" t="str">
            <v>M</v>
          </cell>
          <cell r="D31" t="str">
            <v>19,00</v>
          </cell>
        </row>
        <row r="32">
          <cell r="A32">
            <v>97169</v>
          </cell>
          <cell r="B32" t="str">
            <v>ASSENTAMENTO DE TUBO DE FERRO FUNDIDO PARA REDE DE ÁGUA, DN 800 MM, JUNTA ELÁSTICA, INSTALADO EM LOCAL COM NÍVEL BAIXO DE INTERFERÊNCIAS (NÃO INCLUI FORNECIMENTO). AF_11/2017</v>
          </cell>
          <cell r="C32" t="str">
            <v>M</v>
          </cell>
          <cell r="D32" t="str">
            <v>21,37</v>
          </cell>
        </row>
        <row r="33">
          <cell r="A33">
            <v>97170</v>
          </cell>
          <cell r="B33" t="str">
            <v>ASSENTAMENTO DE TUBO DE FERRO FUNDIDO PARA REDE DE ÁGUA, DN 900 MM, JUNTA ELÁSTICA, INSTALADO EM LOCAL COM NÍVEL BAIXO DE INTERFERÊNCIAS (NÃO INCLUI FORNECIMENTO). AF_11/2017</v>
          </cell>
          <cell r="C33" t="str">
            <v>M</v>
          </cell>
          <cell r="D33" t="str">
            <v>23,75</v>
          </cell>
        </row>
        <row r="34">
          <cell r="A34">
            <v>97171</v>
          </cell>
          <cell r="B34" t="str">
            <v>ASSENTAMENTO DE TUBO DE FERRO FUNDIDO PARA REDE DE ÁGUA, DN 1000 MM, JUNTA ELÁSTICA, INSTALADO EM LOCAL COM NÍVEL BAIXO DE INTERFERÊNCIAS (NÃO INCLUI FORNECIMENTO). AF_11/2017</v>
          </cell>
          <cell r="C34" t="str">
            <v>M</v>
          </cell>
          <cell r="D34" t="str">
            <v>26,16</v>
          </cell>
        </row>
        <row r="35">
          <cell r="A35">
            <v>97172</v>
          </cell>
          <cell r="B35" t="str">
            <v>ASSENTAMENTO DE TUBO DE FERRO FUNDIDO PARA REDE DE ÁGUA, DN 1200 MM, JUNTA ELÁSTICA, INSTALADO EM LOCAL COM NÍVEL BAIXO DE INTERFERÊNCIAS (NÃO INCLUI FORNECIMENTO). AF_11/2017</v>
          </cell>
          <cell r="C35" t="str">
            <v>M</v>
          </cell>
          <cell r="D35" t="str">
            <v>31,27</v>
          </cell>
        </row>
        <row r="36">
          <cell r="A36">
            <v>97173</v>
          </cell>
          <cell r="B36" t="str">
            <v>ASSENTAMENTO DE TUBO DE AÇO CARBONO PARA REDE DE ÁGUA, DN 600 MM (24), JUNTA SOLDADA, INSTALADO EM LOCAL COM NÍVEL ALTO DE INTERFERÊNCIAS (NÃO INCLUI FORNECIMENTO). AF_11/2017</v>
          </cell>
          <cell r="C36" t="str">
            <v>M</v>
          </cell>
          <cell r="D36" t="str">
            <v>23,12</v>
          </cell>
        </row>
        <row r="37">
          <cell r="A37">
            <v>97174</v>
          </cell>
          <cell r="B37" t="str">
            <v>ASSENTAMENTO DE TUBO DE AÇO CARBONO PARA REDE DE ÁGUA, DN 700 MM (28), JUNTA SOLDADA, INSTALADO EM LOCAL COM NÍVEL ALTO DE INTERFERÊNCIAS (NÃO INCLUI FORNECIMENTO). AF_11/2017</v>
          </cell>
          <cell r="C37" t="str">
            <v>M</v>
          </cell>
          <cell r="D37" t="str">
            <v>26,69</v>
          </cell>
        </row>
        <row r="38">
          <cell r="A38">
            <v>97175</v>
          </cell>
          <cell r="B38" t="str">
            <v>ASSENTAMENTO DE TUBO DE AÇO CARBONO PARA REDE DE ÁGUA, DN 800 MM (32), JUNTA SOLDADA, INSTALADO EM LOCAL COM NÍVEL ALTO DE INTERFERÊNCIAS (NÃO INCLUI FORNECIMENTO). AF_11/2017</v>
          </cell>
          <cell r="C38" t="str">
            <v>M</v>
          </cell>
          <cell r="D38" t="str">
            <v>30,28</v>
          </cell>
        </row>
        <row r="39">
          <cell r="A39">
            <v>97176</v>
          </cell>
          <cell r="B39" t="str">
            <v>ASSENTAMENTO DE TUBO DE AÇO CARBONO PARA REDE DE ÁGUA, DN 900 MM (36), JUNTA SOLDADA, INSTALADO EM LOCAL COM NÍVEL ALTO DE INTERFERÊNCIAS (NÃO INCLUI FORNECIMENTO). AF_11/2017</v>
          </cell>
          <cell r="C39" t="str">
            <v>M</v>
          </cell>
          <cell r="D39" t="str">
            <v>33,85</v>
          </cell>
        </row>
        <row r="40">
          <cell r="A40">
            <v>97177</v>
          </cell>
          <cell r="B40" t="str">
            <v>ASSENTAMENTO DE TUBO DE AÇO CARBONO PARA REDE DE ÁGUA, DN 1000 MM (40) OU DN 1100 MM (44), JUNTA SOLDADA, INSTALADO EM LOCAL COM NÍVEL ALTO DE INTERFERÊNCIAS (NÃO INCLUI FORNECIMENTO). AF_11/2017</v>
          </cell>
          <cell r="C40" t="str">
            <v>M</v>
          </cell>
          <cell r="D40" t="str">
            <v>41,01</v>
          </cell>
        </row>
        <row r="41">
          <cell r="A41">
            <v>97178</v>
          </cell>
          <cell r="B41" t="str">
            <v>ASSENTAMENTO DE TUBO DE AÇO CARBONO PARA REDE DE ÁGUA, DN 1200 MM (48) OU DN 1300 MM (52), JUNTA SOLDADA, INSTALADO EM LOCAL COM NÍVEL ALTO DE INTERFERÊNCIAS (NÃO INCLUI FORNECIMENTO). AF_11/2017</v>
          </cell>
          <cell r="C41" t="str">
            <v>M</v>
          </cell>
          <cell r="D41" t="str">
            <v>48,18</v>
          </cell>
        </row>
        <row r="42">
          <cell r="A42">
            <v>97179</v>
          </cell>
          <cell r="B42" t="str">
            <v>ASSENTAMENTO DE TUBO DE AÇO CARBONO PARA REDE DE ÁGUA, DN 1400 MM (56'') OU DN 1500 MM (60), JUNTA SOLDADA, INSTALADO EM LOCAL COM NÍVEL ALTO DE INTERFERÊNCIAS (NÃO INCLUI FORNECIMENTO). AF_11/2017</v>
          </cell>
          <cell r="C42" t="str">
            <v>M</v>
          </cell>
          <cell r="D42" t="str">
            <v>55,35</v>
          </cell>
        </row>
        <row r="43">
          <cell r="A43">
            <v>97180</v>
          </cell>
          <cell r="B43" t="str">
            <v>ASSENTAMENTO DE TUBO DE AÇO CARBONO PARA REDE DE ÁGUA, DN 1600 MM (64) OU DN 1700 MM (68), JUNTA SOLDADA, INSTALADO EM LOCAL COM NÍVEL ALTO DE INTERFERÊNCIAS (NÃO INCLUI FORNECIMENTO). AF_11/2017</v>
          </cell>
          <cell r="C43" t="str">
            <v>M</v>
          </cell>
          <cell r="D43" t="str">
            <v>62,50</v>
          </cell>
        </row>
        <row r="44">
          <cell r="A44">
            <v>97181</v>
          </cell>
          <cell r="B44" t="str">
            <v>ASSENTAMENTO DE TUBO DE AÇO CARBONO PARA REDE DE ÁGUA, DN 1800 MM (72) OU DN 1900 MM (76), JUNTA SOLDADA, INSTALADO EM LOCAL COM NÍVEL ALTO DE INTERFERÊNCIAS (NÃO INCLUI FORNECIMENTO). AF_11/2017</v>
          </cell>
          <cell r="C44" t="str">
            <v>M</v>
          </cell>
          <cell r="D44" t="str">
            <v>72,32</v>
          </cell>
        </row>
        <row r="45">
          <cell r="A45">
            <v>97182</v>
          </cell>
          <cell r="B45" t="str">
            <v>ASSENTAMENTO DE TUBO DE AÇO CARBONO PARA REDE DE ÁGUA, DN 2000 MM (80) OU DN 2100 MM (84), JUNTA SOLDADA, INSTALADO EM LOCAL COM NÍVEL ALTO DE INTERFERÊNCIAS (NÃO INCLUI FORNECIMENTO). AF_11/2017</v>
          </cell>
          <cell r="C45" t="str">
            <v>M</v>
          </cell>
          <cell r="D45" t="str">
            <v>79,78</v>
          </cell>
        </row>
        <row r="46">
          <cell r="A46">
            <v>97183</v>
          </cell>
          <cell r="B46" t="str">
            <v>ASSENTAMENTO DE TUBO DE AÇO CARBONO PARA REDE DE ÁGUA, DN 600 MM (24), JUNTA SOLDADA, INSTALADO EM LOCAL COM NÍVEL BAIXO DE INTERFERÊNCIAS (NÃO INCLUI FORNECIMENTO). AF_11/2017</v>
          </cell>
          <cell r="C46" t="str">
            <v>M</v>
          </cell>
          <cell r="D46" t="str">
            <v>18,59</v>
          </cell>
        </row>
        <row r="47">
          <cell r="A47">
            <v>97184</v>
          </cell>
          <cell r="B47" t="str">
            <v>ASSENTAMENTO DE TUBO DE AÇO CARBONO PARA REDE DE ÁGUA, DN 700 MM (28), JUNTA SOLDADA, INSTALADO EM LOCAL COM NÍVEL BAIXO DE INTERFERÊNCIAS (NÃO INCLUI FORNECIMENTO). AF_11/2017</v>
          </cell>
          <cell r="C47" t="str">
            <v>M</v>
          </cell>
          <cell r="D47" t="str">
            <v>21,52</v>
          </cell>
        </row>
        <row r="48">
          <cell r="A48">
            <v>97185</v>
          </cell>
          <cell r="B48" t="str">
            <v>ASSENTAMENTO DE TUBO DE AÇO CARBONO PARA REDE DE ÁGUA, DN 800 MM (32), JUNTA SOLDADA, INSTALADO EM LOCAL COM NÍVEL BAIXO DE INTERFERÊNCIAS (NÃO INCLUI FORNECIMENTO). AF_11/2017</v>
          </cell>
          <cell r="C48" t="str">
            <v>M</v>
          </cell>
          <cell r="D48" t="str">
            <v>24,46</v>
          </cell>
        </row>
        <row r="49">
          <cell r="A49">
            <v>97186</v>
          </cell>
          <cell r="B49" t="str">
            <v>ASSENTAMENTO DE TUBO DE AÇO CARBONO PARA REDE DE ÁGUA, DN 900 MM (36), JUNTA SOLDADA, INSTALADO EM LOCAL COM NÍVEL BAIXO DE INTERFERÊNCIAS (NÃO INCLUI FORNECIMENTO). AF_11/2017</v>
          </cell>
          <cell r="C49" t="str">
            <v>M</v>
          </cell>
          <cell r="D49" t="str">
            <v>27,39</v>
          </cell>
        </row>
        <row r="50">
          <cell r="A50">
            <v>97187</v>
          </cell>
          <cell r="B50" t="str">
            <v>ASSENTAMENTO DE TUBO DE AÇO CARBONO PARA REDE DE ÁGUA, DN 1000 MM (40) OU DN 1100 MM (44), JUNTA SOLDADA, INSTALADO EM LOCAL COM NÍVEL ALTO DE INTERFERÊNCIAS (NÃO INCLUI FORNECIMENTO). AF_11/2017</v>
          </cell>
          <cell r="C50" t="str">
            <v>M</v>
          </cell>
          <cell r="D50" t="str">
            <v>33,25</v>
          </cell>
        </row>
        <row r="51">
          <cell r="A51">
            <v>97188</v>
          </cell>
          <cell r="B51" t="str">
            <v>ASSENTAMENTO DE TUBO DE AÇO CARBONO PARA REDE DE ÁGUA, DN 1200 MM (48) OU DN 1300 MM (52), JUNTA SOLDADA, INSTALADO EM LOCAL COM NÍVEL BAIXO DE INTERFERÊNCIAS (NÃO INCLUI FORNECIMENTO). AF_11/2017</v>
          </cell>
          <cell r="C51" t="str">
            <v>M</v>
          </cell>
          <cell r="D51" t="str">
            <v>39,12</v>
          </cell>
        </row>
        <row r="52">
          <cell r="A52">
            <v>97189</v>
          </cell>
          <cell r="B52" t="str">
            <v>ASSENTAMENTO DE TUBO DE AÇO CARBONO PARA REDE DE ÁGUA, DN 1400 MM (56'') OU DN 1500 MM (60), JUNTA SOLDADA, INSTALADO EM LOCAL COM NÍVEL BAIXO DE INTERFERÊNCIAS (NÃO INCLUI FORNECIMENTO). AF_11/2017</v>
          </cell>
          <cell r="C52" t="str">
            <v>M</v>
          </cell>
          <cell r="D52" t="str">
            <v>45,01</v>
          </cell>
        </row>
        <row r="53">
          <cell r="A53">
            <v>97190</v>
          </cell>
          <cell r="B53" t="str">
            <v>ASSENTAMENTO DE TUBO DE AÇO CARBONO PARA REDE DE ÁGUA, DN 1600 MM (64) OU DN 1700 MM (68), JUNTA SOLDADA, INSTALADO EM LOCAL COM NÍVEL BAIXO DE INTERFERÊNCIAS (NÃO INCLUI FORNECIMENTO). AF_11/2017</v>
          </cell>
          <cell r="C53" t="str">
            <v>M</v>
          </cell>
          <cell r="D53" t="str">
            <v>50,87</v>
          </cell>
        </row>
        <row r="54">
          <cell r="A54">
            <v>97191</v>
          </cell>
          <cell r="B54" t="str">
            <v>ASSENTAMENTO DE TUBO DE AÇO CARBONO PARA REDE DE ÁGUA, DN 1800 MM (72) OU DN 1900 MM (76), JUNTA SOLDADA, INSTALADO EM LOCAL COM NÍVEL BAIXO DE INTERFERÊNCIAS (NÃO INCLUI FORNECIMENTO). AF_11/2017</v>
          </cell>
          <cell r="C54" t="str">
            <v>M</v>
          </cell>
          <cell r="D54" t="str">
            <v>58,83</v>
          </cell>
        </row>
        <row r="55">
          <cell r="A55">
            <v>97192</v>
          </cell>
          <cell r="B55" t="str">
            <v>ASSENTAMENTO DE TUBO DE AÇO CARBONO PARA REDE DE ÁGUA, DN 2000 MM (80) OU DN 2100 MM (84), JUNTA SOLDADA, INSTALADO EM LOCAL COM NÍVEL BAIXO DE INTERFERÊNCIAS (NÃO INCLUI FORNECIMENTO). AF_11/2017</v>
          </cell>
          <cell r="C55" t="str">
            <v>M</v>
          </cell>
          <cell r="D55" t="str">
            <v>64,92</v>
          </cell>
        </row>
        <row r="56">
          <cell r="A56">
            <v>90694</v>
          </cell>
          <cell r="B56" t="str">
            <v>TUBO DE PVC PARA REDE COLETORA DE ESGOTO DE PAREDE MACIÇA, DN 100 MM, JUNTA ELÁSTICA, INSTALADO EM LOCAL COM NÍVEL BAIXO DE INTERFERÊNCIAS - FORNECIMENTO E ASSENTAMENTO. AF_06/2015</v>
          </cell>
          <cell r="C56" t="str">
            <v>M</v>
          </cell>
          <cell r="D56" t="str">
            <v>19,51</v>
          </cell>
        </row>
        <row r="57">
          <cell r="A57">
            <v>90695</v>
          </cell>
          <cell r="B57" t="str">
            <v>TUBO DE PVC PARA REDE COLETORA DE ESGOTO DE PAREDE MACIÇA, DN 150 MM, JUNTA ELÁSTICA, INSTALADO EM LOCAL COM NÍVEL BAIXO DE INTERFERÊNCIAS - FORNECIMENTO E ASSENTAMENTO. AF_06/2015</v>
          </cell>
          <cell r="C57" t="str">
            <v>M</v>
          </cell>
          <cell r="D57" t="str">
            <v>39,81</v>
          </cell>
        </row>
        <row r="58">
          <cell r="A58">
            <v>90696</v>
          </cell>
          <cell r="B58" t="str">
            <v>TUBO DE PVC PARA REDE COLETORA DE ESGOTO DE PAREDE MACIÇA, DN 200 MM, JUNTA ELÁSTICA, INSTALADO EM LOCAL COM NÍVEL BAIXO DE INTERFERÊNCIAS - FORNECIMENTO E ASSENTAMENTO. AF_06/2015</v>
          </cell>
          <cell r="C58" t="str">
            <v>M</v>
          </cell>
          <cell r="D58" t="str">
            <v>61,05</v>
          </cell>
        </row>
        <row r="59">
          <cell r="A59">
            <v>90697</v>
          </cell>
          <cell r="B59" t="str">
            <v>TUBO DE PVC PARA REDE COLETORA DE ESGOTO DE PAREDE MACIÇA, DN 250 MM, JUNTA ELÁSTICA, INSTALADO EM LOCAL COM NÍVEL BAIXO DE INTERFERÊNCIAS - FORNECIMENTO E ASSENTAMENTO. AF_06/2015</v>
          </cell>
          <cell r="C59" t="str">
            <v>M</v>
          </cell>
          <cell r="D59" t="str">
            <v>101,65</v>
          </cell>
        </row>
        <row r="60">
          <cell r="A60">
            <v>90698</v>
          </cell>
          <cell r="B60" t="str">
            <v>TUBO DE PVC PARA REDE COLETORA DE ESGOTO DE PAREDE MACIÇA, DN 300 MM, JUNTA ELÁSTICA, INSTALADO EM LOCAL COM NÍVEL BAIXO DE INTERFERÊNCIAS - FORNECIMENTO E ASSENTAMENTO. AF_06/2015</v>
          </cell>
          <cell r="C60" t="str">
            <v>M</v>
          </cell>
          <cell r="D60" t="str">
            <v>162,80</v>
          </cell>
        </row>
        <row r="61">
          <cell r="A61">
            <v>90699</v>
          </cell>
          <cell r="B61" t="str">
            <v>TUBO DE PVC PARA REDE COLETORA DE ESGOTO DE PAREDE MACIÇA, DN 350 MM, JUNTA ELÁSTICA, INSTALADO EM LOCAL COM NÍVEL BAIXO DE INTERFERÊNCIAS - FORNECIMENTO E ASSENTAMENTO. AF_06/2015</v>
          </cell>
          <cell r="C61" t="str">
            <v>M</v>
          </cell>
          <cell r="D61" t="str">
            <v>201,32</v>
          </cell>
        </row>
        <row r="62">
          <cell r="A62">
            <v>90700</v>
          </cell>
          <cell r="B62" t="str">
            <v>TUBO DE PVC PARA REDE COLETORA DE ESGOTO DE PAREDE MACIÇA, DN 400 MM, JUNTA ELÁSTICA, INSTALADO EM LOCAL COM NÍVEL BAIXO DE INTERFERÊNCIAS - FORNECIMENTO E ASSENTAMENTO. AF_06/2015</v>
          </cell>
          <cell r="C62" t="str">
            <v>M</v>
          </cell>
          <cell r="D62" t="str">
            <v>266,42</v>
          </cell>
        </row>
        <row r="63">
          <cell r="A63">
            <v>90701</v>
          </cell>
          <cell r="B63" t="str">
            <v>TUBO DE PVC CORRUGADO DE DUPLA PAREDE PARA REDE COLETORA DE ESGOTO, DN 150 MM, JUNTA ELÁSTICA, INSTALADO EM LOCAL COM NÍVEL BAIXO DE INTERFERÊNCIAS - FORNECIMENTO E ASSENTAMENTO. AF_06/2015</v>
          </cell>
          <cell r="C63" t="str">
            <v>M</v>
          </cell>
          <cell r="D63" t="str">
            <v>37,79</v>
          </cell>
        </row>
        <row r="64">
          <cell r="A64">
            <v>90702</v>
          </cell>
          <cell r="B64" t="str">
            <v>TUBO DE PVC CORRUGADO DE DUPLA PAREDE PARA REDE COLETORA DE ESGOTO, DN 200 MM, JUNTA ELÁSTICA, INSTALADO EM LOCAL COM NÍVEL BAIXO DE INTERFERÊNCIAS - FORNECIMENTO E ASSENTAMENTO. AF_06/2015</v>
          </cell>
          <cell r="C64" t="str">
            <v>M</v>
          </cell>
          <cell r="D64" t="str">
            <v>56,71</v>
          </cell>
        </row>
        <row r="65">
          <cell r="A65">
            <v>90703</v>
          </cell>
          <cell r="B65" t="str">
            <v>TUBO DE PVC CORRUGADO DE DUPLA PAREDE PARA REDE COLETORA DE ESGOTO, DN 250 MM, JUNTA ELÁSTICA, INSTALADO EM LOCAL COM NÍVEL BAIXO DE INTERFERÊNCIAS - FORNECIMENTO E ASSENTAMENTO. AF_06/2015</v>
          </cell>
          <cell r="C65" t="str">
            <v>M</v>
          </cell>
          <cell r="D65" t="str">
            <v>92,80</v>
          </cell>
        </row>
        <row r="66">
          <cell r="A66">
            <v>90704</v>
          </cell>
          <cell r="B66" t="str">
            <v>TUBO DE PVC CORRUGADO DE DUPLA PAREDE PARA REDE COLETORA DE ESGOTO, DN 300 MM, JUNTA ELÁSTICA, INSTALADO EM LOCAL COM NÍVEL BAIXO DE INTERFERÊNCIAS - FORNECIMENTO E ASSENTAMENTO. AF_06/2015</v>
          </cell>
          <cell r="C66" t="str">
            <v>M</v>
          </cell>
          <cell r="D66" t="str">
            <v>144,70</v>
          </cell>
        </row>
        <row r="67">
          <cell r="A67">
            <v>90705</v>
          </cell>
          <cell r="B67" t="str">
            <v>TUBO DE PVC CORRUGADO DE DUPLA PAREDE PARA REDE COLETORA DE ESGOTO, DN 350 MM, JUNTA ELÁSTICA, INSTALADO EM LOCAL COM NÍVEL BAIXO DE INTERFERÊNCIAS - FORNECIMENTO E ASSENTAMENTO. AF_06/2015</v>
          </cell>
          <cell r="C67" t="str">
            <v>M</v>
          </cell>
          <cell r="D67" t="str">
            <v>211,54</v>
          </cell>
        </row>
        <row r="68">
          <cell r="A68">
            <v>90706</v>
          </cell>
          <cell r="B68" t="str">
            <v>TUBO DE PVC CORRUGADO DE DUPLA PAREDE PARA REDE COLETORA DE ESGOTO, DN 400 MM, JUNTA ELÁSTICA, INSTALADO EM LOCAL COM NÍVEL BAIXO DE INTERFERÊNCIAS - FORNECIMENTO E ASSENTAMENTO. AF_06/2015</v>
          </cell>
          <cell r="C68" t="str">
            <v>M</v>
          </cell>
          <cell r="D68" t="str">
            <v>257,42</v>
          </cell>
        </row>
        <row r="69">
          <cell r="A69">
            <v>90708</v>
          </cell>
          <cell r="B69" t="str">
            <v>TUBO DE PEAD CORRUGADO DE DUPLA PAREDE PARA REDE COLETORA DE ESGOTO, DN 600 MM, JUNTA ELÁSTICA INTEGRADA, INSTALADO EM LOCAL COM NÍVEL BAIXO DE INTERFERÊNCIAS - FORNECIMENTO E ASSENTAMENTO. AF_06/2015</v>
          </cell>
          <cell r="C69" t="str">
            <v>M</v>
          </cell>
          <cell r="D69" t="str">
            <v>413,00</v>
          </cell>
        </row>
        <row r="70">
          <cell r="A70">
            <v>90709</v>
          </cell>
          <cell r="B70" t="str">
            <v>TUBO DE PVC PARA REDE COLETORA DE ESGOTO DE PAREDE MACIÇA, DN 100 MM, JUNTA ELÁSTICA, INSTALADO EM LOCAL COM NÍVEL ALTO DE INTERFERÊNCIAS - FORNECIMENTO E ASSENTAMENTO. AF_06/2015</v>
          </cell>
          <cell r="C70" t="str">
            <v>M</v>
          </cell>
          <cell r="D70" t="str">
            <v>21,23</v>
          </cell>
        </row>
        <row r="71">
          <cell r="A71">
            <v>90710</v>
          </cell>
          <cell r="B71" t="str">
            <v>TUBO DE PVC PARA REDE COLETORA DE ESGOTO DE PAREDE MACIÇA, DN 150 MM, JUNTA ELÁSTICA, INSTALADO EM LOCAL COM NÍVEL ALTO DE INTERFERÊNCIAS - FORNECIMENTO E ASSENTAMENTO. AF_06/2015</v>
          </cell>
          <cell r="C71" t="str">
            <v>M</v>
          </cell>
          <cell r="D71" t="str">
            <v>41,54</v>
          </cell>
        </row>
        <row r="72">
          <cell r="A72">
            <v>90711</v>
          </cell>
          <cell r="B72" t="str">
            <v>TUBO DE PVC PARA REDE COLETORA DE ESGOTO DE PAREDE MACIÇA, DN 200 MM, JUNTA ELÁSTICA, INSTALADO EM LOCAL COM NÍVEL ALTO DE INTERFERÊNCIAS - FORNECIMENTO E ASSENTAMENTO. AF_06/2015</v>
          </cell>
          <cell r="C72" t="str">
            <v>M</v>
          </cell>
          <cell r="D72" t="str">
            <v>62,77</v>
          </cell>
        </row>
        <row r="73">
          <cell r="A73">
            <v>90712</v>
          </cell>
          <cell r="B73" t="str">
            <v>TUBO DE PVC PARA REDE COLETORA DE ESGOTO DE PAREDE MACIÇA, DN 250 MM, JUNTA ELÁSTICA, INSTALADO EM LOCAL COM NÍVEL ALTO DE INTERFERÊNCIAS - FORNECIMENTO E ASSENTAMENTO. AF_06/2015</v>
          </cell>
          <cell r="C73" t="str">
            <v>M</v>
          </cell>
          <cell r="D73" t="str">
            <v>103,36</v>
          </cell>
        </row>
        <row r="74">
          <cell r="A74">
            <v>90713</v>
          </cell>
          <cell r="B74" t="str">
            <v>TUBO DE PVC PARA REDE COLETORA DE ESGOTO DE PAREDE MACIÇA, DN 300 MM, JUNTA ELÁSTICA, INSTALADO EM LOCAL COM NÍVEL ALTO DE INTERFERÊNCIAS - FORNECIMENTO E ASSENTAMENTO. AF_06/2015</v>
          </cell>
          <cell r="C74" t="str">
            <v>M</v>
          </cell>
          <cell r="D74" t="str">
            <v>164,52</v>
          </cell>
        </row>
        <row r="75">
          <cell r="A75">
            <v>90714</v>
          </cell>
          <cell r="B75" t="str">
            <v>TUBO DE PVC PARA REDE COLETORA DE ESGOTO DE PAREDE MACIÇA, DN 350 MM, JUNTA ELÁSTICA, INSTALADO EM LOCAL COM NÍVEL ALTO DE INTERFERÊNCIAS - FORNECIMENTO E ASSENTAMENTO. AF_06/2015</v>
          </cell>
          <cell r="C75" t="str">
            <v>M</v>
          </cell>
          <cell r="D75" t="str">
            <v>203,04</v>
          </cell>
        </row>
        <row r="76">
          <cell r="A76">
            <v>90715</v>
          </cell>
          <cell r="B76" t="str">
            <v>TUBO DE PVC PARA REDE COLETORA DE ESGOTO DE PAREDE MACIÇA, DN 400 MM, JUNTA ELÁSTICA, INSTALADO EM LOCAL COM NÍVEL ALTO DE INTERFERÊNCIAS - FORNECIMENTO E ASSENTAMENTO. AF_06/2015</v>
          </cell>
          <cell r="C76" t="str">
            <v>M</v>
          </cell>
          <cell r="D76" t="str">
            <v>269,96</v>
          </cell>
        </row>
        <row r="77">
          <cell r="A77">
            <v>90716</v>
          </cell>
          <cell r="B77" t="str">
            <v>TUBO DE PVC CORRUGADO DE DUPLA PAREDE PARA REDE COLETORA DE ESGOTO, DN 150 MM, JUNTA ELÁSTICA, INSTALADO EM LOCAL COM NÍVEL ALTO DE INTERFERÊNCIAS - FORNECIMENTO E ASSENTAMENTO. AF_06/2015</v>
          </cell>
          <cell r="C77" t="str">
            <v>M</v>
          </cell>
          <cell r="D77" t="str">
            <v>39,51</v>
          </cell>
        </row>
        <row r="78">
          <cell r="A78">
            <v>90717</v>
          </cell>
          <cell r="B78" t="str">
            <v>TUBO DE PVC CORRUGADO DE DUPLA PAREDE PARA REDE COLETORA DE ESGOTO, DN 200 MM, JUNTA ELÁSTICA, INSTALADO EM LOCAL COM NÍVEL ALTO DE INTERFERÊNCIAS - FORNECIMENTO E ASSENTAMENTO. AF_06/2015</v>
          </cell>
          <cell r="C78" t="str">
            <v>M</v>
          </cell>
          <cell r="D78" t="str">
            <v>58,42</v>
          </cell>
        </row>
        <row r="79">
          <cell r="A79">
            <v>90718</v>
          </cell>
          <cell r="B79" t="str">
            <v>TUBO DE PVC CORRUGADO DE DUPLA PAREDE PARA REDE COLETORA DE ESGOTO, DN 250 MM, JUNTA ELÁSTICA, INSTALADO EM LOCAL COM NÍVEL ALTO DE INTERFERÊNCIAS - FORNECIMENTO E ASSENTAMENTO. AF_06/2015</v>
          </cell>
          <cell r="C79" t="str">
            <v>M</v>
          </cell>
          <cell r="D79" t="str">
            <v>94,52</v>
          </cell>
        </row>
        <row r="80">
          <cell r="A80">
            <v>90719</v>
          </cell>
          <cell r="B80" t="str">
            <v>TUBO DE PVC CORRUGADO DE DUPLA PAREDE PARA REDE COLETORA DE ESGOTO, DN 300 MM, JUNTA ELÁSTICA, INSTALADO EM LOCAL COM NÍVEL ALTO DE INTERFERÊNCIAS - FORNECIMENTO E ASSENTAMENTO. AF_06/2015</v>
          </cell>
          <cell r="C80" t="str">
            <v>M</v>
          </cell>
          <cell r="D80" t="str">
            <v>146,40</v>
          </cell>
        </row>
        <row r="81">
          <cell r="A81">
            <v>90720</v>
          </cell>
          <cell r="B81" t="str">
            <v>TUBO DE PVC CORRUGADO DE DUPLA PAREDE PARA REDE COLETORA DE ESGOTO, DN 350 MM, JUNTA ELÁSTICA, INSTALADO EM LOCAL COM NÍVEL ALTO DE INTERFERÊNCIAS - FORNECIMENTO E ASSENTAMENTO. AF_06/2015</v>
          </cell>
          <cell r="C81" t="str">
            <v>M</v>
          </cell>
          <cell r="D81" t="str">
            <v>213,25</v>
          </cell>
        </row>
        <row r="82">
          <cell r="A82">
            <v>90721</v>
          </cell>
          <cell r="B82" t="str">
            <v>TUBO DE PVC CORRUGADO DE DUPLA PAREDE PARA REDE COLETORA DE ESGOTO, DN 400 MM, EM JUNTA ELÁSTICA, INSTALADO EM LOCAL COM NÍVEL ALTO DE INTERFERÊNCIAS - FORNECIMENTO E ASSENTAMENTO. AF_06/2015</v>
          </cell>
          <cell r="C82" t="str">
            <v>M</v>
          </cell>
          <cell r="D82" t="str">
            <v>260,97</v>
          </cell>
        </row>
        <row r="83">
          <cell r="A83">
            <v>90723</v>
          </cell>
          <cell r="B83" t="str">
            <v>TUBO DE PEAD CORRUGADO DE DUPLA PAREDE PARA REDE COLETORA DE ESGOTO, DN 600 MM, JUNTA ELÁSTICA INTEGRADA, INSTALADO EM LOCAL COM NÍVEL ALTO DE INTERFERÊNCIAS - FORNECIMENTO E ASSENTAMENTO. AF_06/2015</v>
          </cell>
          <cell r="C83" t="str">
            <v>M</v>
          </cell>
          <cell r="D83" t="str">
            <v>415,13</v>
          </cell>
        </row>
        <row r="84">
          <cell r="A84">
            <v>90724</v>
          </cell>
          <cell r="B84" t="str">
            <v>JUNTA ARGAMASSADA ENTRE TUBO DN 100 MM E O POÇO DE VISITA/ CAIXA DE CONCRETO OU ALVENARIA EM REDES DE ESGOTO. AF_06/2015</v>
          </cell>
          <cell r="C84" t="str">
            <v>UN</v>
          </cell>
          <cell r="D84" t="str">
            <v>19,53</v>
          </cell>
        </row>
        <row r="85">
          <cell r="A85">
            <v>90725</v>
          </cell>
          <cell r="B85" t="str">
            <v>JUNTA ARGAMASSADA ENTRE TUBO DN 150 MM E O POÇO DE VISITA/ CAIXA DE CONCRETO OU ALVENARIA EM REDES DE ESGOTO. AF_06/2015</v>
          </cell>
          <cell r="C85" t="str">
            <v>UN</v>
          </cell>
          <cell r="D85" t="str">
            <v>24,04</v>
          </cell>
        </row>
        <row r="86">
          <cell r="A86">
            <v>90726</v>
          </cell>
          <cell r="B86" t="str">
            <v>JUNTA ARGAMASSADA ENTRE TUBO DN 200 MM E O POÇO/ CAIXA DE CONCRETO OU ALVENARIA EM REDES DE ESGOTO. AF_06/2015</v>
          </cell>
          <cell r="C86" t="str">
            <v>UN</v>
          </cell>
          <cell r="D86" t="str">
            <v>28,57</v>
          </cell>
        </row>
        <row r="87">
          <cell r="A87">
            <v>90727</v>
          </cell>
          <cell r="B87" t="str">
            <v>JUNTA ARGAMASSADA ENTRE TUBO DN 250 MM E O POÇO DE VISITA/ CAIXA DE CONCRETO OU ALVENARIA EM REDES DE ESGOTO. AF_06/2015</v>
          </cell>
          <cell r="C87" t="str">
            <v>UN</v>
          </cell>
          <cell r="D87" t="str">
            <v>33,08</v>
          </cell>
        </row>
        <row r="88">
          <cell r="A88">
            <v>90728</v>
          </cell>
          <cell r="B88" t="str">
            <v>JUNTA ARGAMASSADA ENTRE TUBO DN 300 MM E O POÇO DE VISITA/ CAIXA DE CONCRETO OU ALVENARIA EM REDES DE ESGOTO. AF_06/2015</v>
          </cell>
          <cell r="C88" t="str">
            <v>UN</v>
          </cell>
          <cell r="D88" t="str">
            <v>37,61</v>
          </cell>
        </row>
        <row r="89">
          <cell r="A89">
            <v>90729</v>
          </cell>
          <cell r="B89" t="str">
            <v>JUNTA ARGAMASSADA ENTRE TUBO DN 350 MM E O POÇO DE VISITA/ CAIXA DE CONCRETO OU ALVENARIA EM REDES DE ESGOTO. AF_06/2015</v>
          </cell>
          <cell r="C89" t="str">
            <v>UN</v>
          </cell>
          <cell r="D89" t="str">
            <v>42,12</v>
          </cell>
        </row>
        <row r="90">
          <cell r="A90">
            <v>90730</v>
          </cell>
          <cell r="B90" t="str">
            <v>JUNTA ARGAMASSADA ENTRE TUBO DN 400 MM E O POÇO DE VISITA/ CAIXA DE CONCRETO OU ALVENARIA EM REDES DE ESGOTO. AF_06/2015</v>
          </cell>
          <cell r="C90" t="str">
            <v>UN</v>
          </cell>
          <cell r="D90" t="str">
            <v>46,68</v>
          </cell>
        </row>
        <row r="91">
          <cell r="A91">
            <v>90731</v>
          </cell>
          <cell r="B91" t="str">
            <v>JUNTA ARGAMASSADA ENTRE TUBO DN 450 MM E O POÇO DE VISITA/ CAIXA DE CONCRETO OU ALVENARIA EM REDES DE ESGOTO. AF_06/2015</v>
          </cell>
          <cell r="C91" t="str">
            <v>UN</v>
          </cell>
          <cell r="D91" t="str">
            <v>51,20</v>
          </cell>
        </row>
        <row r="92">
          <cell r="A92">
            <v>90732</v>
          </cell>
          <cell r="B92" t="str">
            <v>JUNTA ARGAMASSADA ENTRE TUBO DN 600 MM E O POÇO DE VISITA/ CAIXA DE CONCRETO OU ALVENARIA EM REDES DE ESGOTO. AF_06/2015</v>
          </cell>
          <cell r="C92" t="str">
            <v>UN</v>
          </cell>
          <cell r="D92" t="str">
            <v>64,76</v>
          </cell>
        </row>
        <row r="93">
          <cell r="A93">
            <v>90733</v>
          </cell>
          <cell r="B93" t="str">
            <v>ASSENTAMENTO DE TUBO DE PVC PARA REDE COLETORA DE ESGOTO DE PAREDE MACIÇA, DN 100 MM, JUNTA ELÁSTICA, INSTALADO EM LOCAL COM NÍVEL BAIXO DE INTERFERÊNCIAS (NÃO INCLUI FORNECIMENTO). AF_06/2015</v>
          </cell>
          <cell r="C93" t="str">
            <v>M</v>
          </cell>
          <cell r="D93" t="str">
            <v>2,16</v>
          </cell>
        </row>
        <row r="94">
          <cell r="A94">
            <v>90734</v>
          </cell>
          <cell r="B94" t="str">
            <v>ASSENTAMENTO DE TUBO DE PVC PARA REDE COLETORA DE ESGOTO DE PAREDE MACIÇA, DN 150 MM, JUNTA ELÁSTICA, INSTALADO EM LOCAL COM NÍVEL BAIXO DE INTERFERÊNCIAS (NÃO INCLUI FORNECIMENTO). AF_06/2015</v>
          </cell>
          <cell r="C94" t="str">
            <v>M</v>
          </cell>
          <cell r="D94" t="str">
            <v>2,63</v>
          </cell>
        </row>
        <row r="95">
          <cell r="A95">
            <v>90735</v>
          </cell>
          <cell r="B95" t="str">
            <v>ASSENTAMENTO DE TUBO DE PVC PARA REDE COLETORA DE ESGOTO DE PAREDE MACIÇA, DN 200 MM, JUNTA ELÁSTICA, INSTALADO EM LOCAL COM NÍVEL BAIXO DE INTERFERÊNCIAS (NÃO INCLUI FORNECIMENTO). AF_06/2015</v>
          </cell>
          <cell r="C95" t="str">
            <v>M</v>
          </cell>
          <cell r="D95" t="str">
            <v>3,12</v>
          </cell>
        </row>
        <row r="96">
          <cell r="A96">
            <v>90736</v>
          </cell>
          <cell r="B96" t="str">
            <v>ASSENTAMENTO DE TUBO DE PVC PARA REDE COLETORA DE ESGOTO DE PAREDE MACIÇA, DN 250 MM, JUNTA ELÁSTICA, INSTALADO EM LOCAL COM NÍVEL BAIXO DE INTERFERÊNCIAS (NÃO INCLUI FORNECIMENTO). AF_06/2015</v>
          </cell>
          <cell r="C96" t="str">
            <v>M</v>
          </cell>
          <cell r="D96" t="str">
            <v>3,61</v>
          </cell>
        </row>
        <row r="97">
          <cell r="A97">
            <v>90737</v>
          </cell>
          <cell r="B97" t="str">
            <v>ASSENTAMENTO DE TUBO DE PVC PARA REDE COLETORA DE ESGOTO DE PAREDE MACIÇA, DN 300 MM, JUNTA ELÁSTICA, INSTALADO EM LOCAL COM NÍVEL BAIXO DE INTERFERÊNCIAS (NÃO INCLUI FORNECIMENTO). AF_06/2015</v>
          </cell>
          <cell r="C97" t="str">
            <v>M</v>
          </cell>
          <cell r="D97" t="str">
            <v>4,09</v>
          </cell>
        </row>
        <row r="98">
          <cell r="A98">
            <v>90738</v>
          </cell>
          <cell r="B98" t="str">
            <v>ASSENTAMENTO DE TUBO DE PVC PARA REDE COLETORA DE ESGOTO DE PAREDE MACIÇA, DN 350 MM, JUNTA ELÁSTICA, INSTALADO EM LOCAL COM NÍVEL BAIXO DE INTERFERÊNCIAS (NÃO INCLUI FORNECIMENTO). AF_06/2015</v>
          </cell>
          <cell r="C98" t="str">
            <v>M</v>
          </cell>
          <cell r="D98" t="str">
            <v>4,57</v>
          </cell>
        </row>
        <row r="99">
          <cell r="A99">
            <v>90739</v>
          </cell>
          <cell r="B99" t="str">
            <v>ASSENTAMENTO DE TUBO DE PVC PARA REDE COLETORA DE ESGOTO DE PAREDE MACIÇA, DN 400 MM, JUNTA ELÁSTICA, INSTALADO EM LOCAL COM NÍVEL BAIXO DE INTERFERÊNCIAS (NÃO INCLUI FORNECIMENTO). AF_06/2015</v>
          </cell>
          <cell r="C99" t="str">
            <v>M</v>
          </cell>
          <cell r="D99" t="str">
            <v>10,45</v>
          </cell>
        </row>
        <row r="100">
          <cell r="A100">
            <v>90740</v>
          </cell>
          <cell r="B100" t="str">
            <v>ASSENTAMENTO DE TUBO DE PVC CORRUGADO DE DUPLA PAREDE PARA REDE COLETORA DE ESGOTO, DN 150 MM, JUNTA ELÁSTICA, INSTALADO EM LOCAL COM NÍVEL BAIXO DE INTERFERÊNCIAS (NÃO INCLUI FORNECIMENTO). AF_06/2015</v>
          </cell>
          <cell r="C100" t="str">
            <v>M</v>
          </cell>
          <cell r="D100" t="str">
            <v>4,83</v>
          </cell>
        </row>
        <row r="101">
          <cell r="A101">
            <v>90741</v>
          </cell>
          <cell r="B101" t="str">
            <v>ASSENTAMENTO DE TUBO DE PVC CORRUGADO DE DUPLA PAREDE PARA REDE COLETORA DE ESGOTO, DN 200 MM, JUNTA ELÁSTICA, INSTALADO EM LOCAL COM NÍVEL BAIXO DE INTERFERÊNCIAS (NÃO INCLUI FORNECIMENTO). AF_06/2015</v>
          </cell>
          <cell r="C101" t="str">
            <v>M</v>
          </cell>
          <cell r="D101" t="str">
            <v>5,31</v>
          </cell>
        </row>
        <row r="102">
          <cell r="A102">
            <v>90742</v>
          </cell>
          <cell r="B102" t="str">
            <v>ASSENTAMENTO DE TUBO DE PVC CORRUGADO DE DUPLA PAREDE PARA REDE COLETORA DE ESGOTO, DN 250 MM, JUNTA ELÁSTICA, INSTALADO EM LOCAL COM NÍVEL BAIXO DE INTERFERÊNCIAS (NÃO INCLUI FORNECIMENTO). AF_06/2015</v>
          </cell>
          <cell r="C102" t="str">
            <v>M</v>
          </cell>
          <cell r="D102" t="str">
            <v>5,79</v>
          </cell>
        </row>
        <row r="103">
          <cell r="A103">
            <v>90743</v>
          </cell>
          <cell r="B103" t="str">
            <v>ASSENTAMENTO DE TUBO DE PVC CORRUGADO DE DUPLA PAREDE PARA REDE COLETORA DE ESGOTO, DN 300 MM, JUNTA ELÁSTICA, INSTALADO EM LOCAL COM NÍVEL BAIXO DE INTERFERÊNCIAS (NÃO INCLUI FORNECIMENTO). AF_06/2015</v>
          </cell>
          <cell r="C103" t="str">
            <v>M</v>
          </cell>
          <cell r="D103" t="str">
            <v>6,28</v>
          </cell>
        </row>
        <row r="104">
          <cell r="A104">
            <v>90744</v>
          </cell>
          <cell r="B104" t="str">
            <v>ASSENTAMENTO DE TUBO DE PVC CORRUGADO DE DUPLA PAREDE PARA REDE COLETORA DE ESGOTO, DN 350 MM, JUNTA ELÁSTICA, INSTALADO EM LOCAL COM NÍVEL BAIXO DE INTERFERÊNCIAS (NÃO INCLUI FORNECIMENTO). AF_06/2015</v>
          </cell>
          <cell r="C104" t="str">
            <v>M</v>
          </cell>
          <cell r="D104" t="str">
            <v>6,76</v>
          </cell>
        </row>
        <row r="105">
          <cell r="A105">
            <v>90745</v>
          </cell>
          <cell r="B105" t="str">
            <v>ASSENTAMENTO DE TUBO DE PVC CORRUGADO DE DUPLA PAREDE PARA REDE COLETORA DE ESGOTO, DN 400 MM, JUNTA ELÁSTICA, INSTALADO EM LOCAL COM NÍVEL BAIXO DE INTERFERÊNCIAS (NÃO INCLUI FORNECIMENTO). AF_06/2015</v>
          </cell>
          <cell r="C105" t="str">
            <v>M</v>
          </cell>
          <cell r="D105" t="str">
            <v>14,95</v>
          </cell>
        </row>
        <row r="106">
          <cell r="A106">
            <v>90746</v>
          </cell>
          <cell r="B106" t="str">
            <v>ASSENTAMENTO DE TUBO DE PEAD CORRUGADO DE DUPLA PAREDE PARA REDE COLETORA DE ESGOTO, DN 450 MM, JUNTA ELÁSTICA INTEGRADA, INSTALADO EM LOCAL COM NÍVEL BAIXO DE INTERFERÊNCIAS (NÃO INCLUI FORNECIMENTO). AF_06/2015</v>
          </cell>
          <cell r="C106" t="str">
            <v>M</v>
          </cell>
          <cell r="D106" t="str">
            <v>2,93</v>
          </cell>
        </row>
        <row r="107">
          <cell r="A107">
            <v>90747</v>
          </cell>
          <cell r="B107" t="str">
            <v>ASSENTAMENTO DE TUBO DE PEAD CORRUGADO DE DUPLA PAREDE PARA REDE COLETORA DE ESGOTO, DN 600 MM, JUNTA ELÁSTICA INTEGRADA, INSTALADO EM LOCAL COM NÍVEL BAIXO DE INTERFERÊNCIAS (NÃO INCLUI FORNECIMENTO). AF_06/2015</v>
          </cell>
          <cell r="C107" t="str">
            <v>M</v>
          </cell>
          <cell r="D107" t="str">
            <v>11,25</v>
          </cell>
        </row>
        <row r="108">
          <cell r="A108">
            <v>90748</v>
          </cell>
          <cell r="B108" t="str">
            <v>ASSENTAMENTO DE TUBO DE PVC PARA REDE COLETORA DE ESGOTO DE PAREDE MACIÇA, DN 100 MM, JUNTA ELÁSTICA, INSTALADO EM LOCAL COM NÍVEL ALTO DE INTERFERÊNCIAS (NÃO INCLUI FORNECIMENTO). AF_06/2015</v>
          </cell>
          <cell r="C108" t="str">
            <v>M</v>
          </cell>
          <cell r="D108" t="str">
            <v>3,88</v>
          </cell>
        </row>
        <row r="109">
          <cell r="A109">
            <v>90749</v>
          </cell>
          <cell r="B109" t="str">
            <v>ASSENTAMENTO DE TUBO DE PVC PARA REDE COLETORA DE ESGOTO DE PAREDE MACIÇA, DN 150 MM, JUNTA ELÁSTICA, INSTALADO EM LOCAL COM NÍVEL ALTO DE INTERFERÊNCIAS (NÃO INCLUI FORNECIMENTO). AF_06/2015</v>
          </cell>
          <cell r="C109" t="str">
            <v>M</v>
          </cell>
          <cell r="D109" t="str">
            <v>4,36</v>
          </cell>
        </row>
        <row r="110">
          <cell r="A110">
            <v>90750</v>
          </cell>
          <cell r="B110" t="str">
            <v>ASSENTAMENTO DE TUBO DE PVC PARA REDE COLETORA DE ESGOTO DE PAREDE MACIÇA, DN 200 MM, JUNTA ELÁSTICA, INSTALADO EM LOCAL COM NÍVEL ALTO DE INTERFERÊNCIAS (NÃO INCLUI FORNECIMENTO). AF_06/2015</v>
          </cell>
          <cell r="C110" t="str">
            <v>M</v>
          </cell>
          <cell r="D110" t="str">
            <v>4,84</v>
          </cell>
        </row>
        <row r="111">
          <cell r="A111">
            <v>90751</v>
          </cell>
          <cell r="B111" t="str">
            <v>ASSENTAMENTO DE TUBO DE PVC PARA REDE COLETORA DE ESGOTO DE PAREDE MACIÇA, DN 250 MM, JUNTA ELÁSTICA, INSTALADO EM LOCAL COM NÍVEL ALTO DE INTERFERÊNCIAS (NÃO INCLUI FORNECIMENTO). AF_06/2015</v>
          </cell>
          <cell r="C111" t="str">
            <v>M</v>
          </cell>
          <cell r="D111" t="str">
            <v>5,32</v>
          </cell>
        </row>
        <row r="112">
          <cell r="A112">
            <v>90752</v>
          </cell>
          <cell r="B112" t="str">
            <v>ASSENTAMENTO DE TUBO DE PVC PARA REDE COLETORA DE ESGOTO DE PAREDE MACIÇA, DN 300 MM, JUNTA ELÁSTICA, INSTALADO EM LOCAL COM NÍVEL ALTO DE INTERFERÊNCIAS (NÃO INCLUI FORNECIMENTO). AF_06/2015</v>
          </cell>
          <cell r="C112" t="str">
            <v>M</v>
          </cell>
          <cell r="D112" t="str">
            <v>5,81</v>
          </cell>
        </row>
        <row r="113">
          <cell r="A113">
            <v>90753</v>
          </cell>
          <cell r="B113" t="str">
            <v>ASSENTAMENTO DE TUBO DE PVC PARA REDE COLETORA DE ESGOTO DE PAREDE MACIÇA, DN 350 MM, JUNTA ELÁSTICA, INSTALADO EM LOCAL COM NÍVEL ALTO DE INTERFERÊNCIAS (NÃO INCLUI FORNECIMENTO). AF_06/2015</v>
          </cell>
          <cell r="C113" t="str">
            <v>M</v>
          </cell>
          <cell r="D113" t="str">
            <v>6,29</v>
          </cell>
        </row>
        <row r="114">
          <cell r="A114">
            <v>90754</v>
          </cell>
          <cell r="B114" t="str">
            <v>ASSENTAMENTO DE TUBO DE PVC PARA REDE COLETORA DE ESGOTO DE PAREDE MACIÇA, DN 400 MM, JUNTA ELÁSTICA, INSTALADO EM LOCAL COM NÍVEL ALTO DE INTERFERÊNCIAS (NÃO INCLUI FORNECIMENTO). AF_06/2015</v>
          </cell>
          <cell r="C114" t="str">
            <v>M</v>
          </cell>
          <cell r="D114" t="str">
            <v>13,99</v>
          </cell>
        </row>
        <row r="115">
          <cell r="A115">
            <v>90755</v>
          </cell>
          <cell r="B115" t="str">
            <v>ASSENTAMENTO DE TUBO DE PVC CORRUGADO DE DUPLA PAREDE PARA REDE COLETORA DE ESGOTO, DN 150 MM, JUNTA ELÁSTICA, INSTALADO EM LOCAL COM NÍVEL ALTO DE INTERFERÊNCIAS (NÃO INCLUI FORNECIMENTO). AF_06/2015</v>
          </cell>
          <cell r="C115" t="str">
            <v>M</v>
          </cell>
          <cell r="D115" t="str">
            <v>6,55</v>
          </cell>
        </row>
        <row r="116">
          <cell r="A116">
            <v>90756</v>
          </cell>
          <cell r="B116" t="str">
            <v>ASSENTAMENTO DE TUBO DE PVC CORRUGADO DE DUPLA PAREDE PARA REDE COLETORA DE ESGOTO, DN 200 MM, JUNTA ELÁSTICA, INSTALADO EM LOCAL COM NÍVEL ALTO DE INTERFERÊNCIAS (NÃO INCLUI FORNECIMENTO). AF_06/2015</v>
          </cell>
          <cell r="C116" t="str">
            <v>M</v>
          </cell>
          <cell r="D116" t="str">
            <v>7,02</v>
          </cell>
        </row>
        <row r="117">
          <cell r="A117">
            <v>90757</v>
          </cell>
          <cell r="B117" t="str">
            <v>ASSENTAMENTO DE TUBO DE PVC CORRUGADO DE DUPLA PAREDE PARA REDE COLETORA DE ESGOTO, DN 250 MM, JUNTA ELÁSTICA, INSTALADO EM LOCAL COM NÍVEL ALTO DE INTERFERÊNCIAS (NÃO INCLUI FORNECIMENTO). AF_06/2015</v>
          </cell>
          <cell r="C117" t="str">
            <v>M</v>
          </cell>
          <cell r="D117" t="str">
            <v>7,51</v>
          </cell>
        </row>
        <row r="118">
          <cell r="A118">
            <v>90758</v>
          </cell>
          <cell r="B118" t="str">
            <v>ASSENTAMENTO DE TUBO DE PVC CORRUGADO DE DUPLA PAREDE PARA REDE COLETORA DE ESGOTO, DN 300 MM, JUNTA ELÁSTICA, INSTALADO EM LOCAL COM NÍVEL ALTO DE INTERFERÊNCIAS (NÃO INCLUI FORNECIMENTO). AF_06/2015</v>
          </cell>
          <cell r="C118" t="str">
            <v>M</v>
          </cell>
          <cell r="D118" t="str">
            <v>7,98</v>
          </cell>
        </row>
        <row r="119">
          <cell r="A119">
            <v>90759</v>
          </cell>
          <cell r="B119" t="str">
            <v>ASSENTAMENTO DE TUBO DE PVC CORRUGADO DE DUPLA PAREDE PARA REDE COLETORA DE ESGOTO, DN 350 MM, JUNTA ELÁSTICA, INSTALADO EM LOCAL COM NÍVEL ALTO DE INTERFERÊNCIAS (NÃO INCLUI FORNECIMENTO). AF_06/2015</v>
          </cell>
          <cell r="C119" t="str">
            <v>M</v>
          </cell>
          <cell r="D119" t="str">
            <v>8,47</v>
          </cell>
        </row>
        <row r="120">
          <cell r="A120">
            <v>90760</v>
          </cell>
          <cell r="B120" t="str">
            <v>ASSENTAMENTO DE TUBO DE PVC CORRUGADO DE DUPLA PAREDE PARA REDE COLETORA DE ESGOTO, DN 400 MM, EM JUNTA ELÁSTICA, INSTALADO EM LOCAL COM NÍVEL ALTO DE INTERFERÊNCIAS (NÃO INCLUI FORNECIMENTO). AF_06/2015</v>
          </cell>
          <cell r="C120" t="str">
            <v>M</v>
          </cell>
          <cell r="D120" t="str">
            <v>18,50</v>
          </cell>
        </row>
        <row r="121">
          <cell r="A121">
            <v>90761</v>
          </cell>
          <cell r="B121" t="str">
            <v>ASSENTAMENTO DE TUBO DE PEAD CORRUGADO DE DUPLA PAREDE PARA REDE COLETORA DE ESGOTO, DN 450 MM, JUNTA ELÁSTICA INTEGRADA, INSTALADO EM LOCAL COM NÍVEL ALTO DE INTERFERÊNCIAS (NÃO INCLUI FORNECIMENTO). AF_06/2015</v>
          </cell>
          <cell r="C121" t="str">
            <v>M</v>
          </cell>
          <cell r="D121" t="str">
            <v>3,60</v>
          </cell>
        </row>
        <row r="122">
          <cell r="A122">
            <v>90762</v>
          </cell>
          <cell r="B122" t="str">
            <v>ASSENTAMENTO DE TUBO DE PEAD CORRUGADO DE DUPLA PAREDE PARA REDE COLETORA DE ESGOTO, DN 600 MM, JUNTA ELÁSTICA INTEGRADA, INSTALADO EM LOCAL COM NÍVEL ALTO DE INTERFERÊNCIAS (NÃO INCLUI FORNECIMENTO). AF_06/2015</v>
          </cell>
          <cell r="C122" t="str">
            <v>M</v>
          </cell>
          <cell r="D122" t="str">
            <v>13,38</v>
          </cell>
        </row>
        <row r="123">
          <cell r="A123">
            <v>94869</v>
          </cell>
          <cell r="B123" t="str">
            <v>TUBO DE PEAD CORRUGADO DE DUPLA PAREDE PARA REDE COLETORA DE ESGOTO, DN 250 MM, JUNTA ELÁSTICA INTEGRADA, INSTALADO EM LOCAL COM NÍVEL BAIXO DE INTERFERÊNCIAS - FORNECIMENTO E ASSENTAMENTO. AF_06/2016</v>
          </cell>
          <cell r="C123" t="str">
            <v>M</v>
          </cell>
          <cell r="D123" t="str">
            <v>70,98</v>
          </cell>
        </row>
        <row r="124">
          <cell r="A124">
            <v>94870</v>
          </cell>
          <cell r="B124" t="str">
            <v>ASSENTAMENTO DE TUBO DE PEAD CORRUGADO DE DUPLA PAREDE PARA REDE COLETORA DE ESGOTO, DN 250 MM, JUNTA ELÁSTICA INTEGRADA, INSTALADO EM LOCAL COM NÍVEL BAIXO DE INTERFERÊNCIAS (NÃO INCLUI FORNECIMENTO). AF_06/2016</v>
          </cell>
          <cell r="C124" t="str">
            <v>M</v>
          </cell>
          <cell r="D124" t="str">
            <v>0,71</v>
          </cell>
        </row>
        <row r="125">
          <cell r="A125">
            <v>94871</v>
          </cell>
          <cell r="B125" t="str">
            <v>TUBO DE PEAD CORRUGADO DE DUPLA PAREDE PARA REDE COLETORA DE ESGOTO, DN 300 MM, JUNTA ELÁSTICA INTEGRADA, INSTALADO EM LOCAL COM NÍVEL BAIXO DE INTERFERÊNCIAS - FORNECIMENTO E ASSENTAMENTO. AF_06/2016</v>
          </cell>
          <cell r="C125" t="str">
            <v>M</v>
          </cell>
          <cell r="D125" t="str">
            <v>104,96</v>
          </cell>
        </row>
        <row r="126">
          <cell r="A126">
            <v>94872</v>
          </cell>
          <cell r="B126" t="str">
            <v>ASSENTAMENTO DE TUBO DE PEAD CORRUGADO DE DUPLA PAREDE PARA REDE COLETORA DE ESGOTO, DN 300 MM, JUNTA ELÁSTICA INTEGRADA, INSTALADO EM LOCAL COM NÍVEL BAIXO DE INTERFERÊNCIAS (NÃO INCLUI FORNECIMENTO). AF_06/2016</v>
          </cell>
          <cell r="C126" t="str">
            <v>M</v>
          </cell>
          <cell r="D126" t="str">
            <v>1,26</v>
          </cell>
        </row>
        <row r="127">
          <cell r="A127">
            <v>94875</v>
          </cell>
          <cell r="B127" t="str">
            <v>TUBO DE PEAD CORRUGADO DE DUPLA PAREDE PARA REDE COLETORA DE ESGOTO, DN 750 MM, JUNTA ELÁSTICA INTEGRADA, INSTALADO EM LOCAL COM NÍVEL BAIXO DE INTERFERÊNCIAS - FORNECIMENTO E ASSENTAMENTO. AF_06/2016</v>
          </cell>
          <cell r="C127" t="str">
            <v>M</v>
          </cell>
          <cell r="D127" t="str">
            <v>612,90</v>
          </cell>
        </row>
        <row r="128">
          <cell r="A128">
            <v>94876</v>
          </cell>
          <cell r="B128" t="str">
            <v>ASSENTAMENTO DE TUBO DE PEAD CORRUGADO DE DUPLA PAREDE PARA REDE COLETORA DE ESGOTO, DN 750 MM, JUNTA ELÁSTICA INTEGRADA, INSTALADO EM LOCAL COM NÍVEL BAIXO DE INTERFERÊNCIAS (NÃO INCLUI FORNECIMENTO). AF_06/2016</v>
          </cell>
          <cell r="C128" t="str">
            <v>M</v>
          </cell>
          <cell r="D128" t="str">
            <v>17,03</v>
          </cell>
        </row>
        <row r="129">
          <cell r="A129">
            <v>94878</v>
          </cell>
          <cell r="B129" t="str">
            <v>ASSENTAMENTO DE TUBO DE PEAD CORRUGADO DE DUPLA PAREDE PARA REDE COLETORA DE ESGOTO, DN 900 MM, JUNTA ELÁSTICA INTEGRADA, INSTALADO EM LOCAL COM NÍVEL BAIXO DE INTERFERÊNCIAS (NÃO INCLUI FORNECIMENTO). AF_06/2016</v>
          </cell>
          <cell r="C129" t="str">
            <v>M</v>
          </cell>
          <cell r="D129" t="str">
            <v>19,99</v>
          </cell>
        </row>
        <row r="130">
          <cell r="A130">
            <v>94879</v>
          </cell>
          <cell r="B130" t="str">
            <v>TUBO DE PEAD CORRUGADO DE DUPLA PAREDE PARA REDE COLETORA DE ESGOTO, DN 1000 MM, JUNTA ELÁSTICA INTEGRADA, INSTALADO EM LOCAL COM NÍVEL BAIXO DE INTERFERÊNCIAS - FORNECIMENTO E ASSENTAMENTO. AF_06/2016</v>
          </cell>
          <cell r="C130" t="str">
            <v>M</v>
          </cell>
          <cell r="D130" t="str">
            <v>928,46</v>
          </cell>
        </row>
        <row r="131">
          <cell r="A131">
            <v>94880</v>
          </cell>
          <cell r="B131" t="str">
            <v>ASSENTAMENTO DE TUBO DE PEAD CORRUGADO DE DUPLA PAREDE PARA REDE COLETORA DE ESGOTO, DN 1000 MM, JUNTA ELÁSTICA INTEGRADA, INSTALADO EM LOCAL COM NÍVEL BAIXO DE INTERFERÊNCIAS (NÃO INCLUI FORNECIMENTO). AF_06/2016</v>
          </cell>
          <cell r="C131" t="str">
            <v>M</v>
          </cell>
          <cell r="D131" t="str">
            <v>24,47</v>
          </cell>
        </row>
        <row r="132">
          <cell r="A132">
            <v>94881</v>
          </cell>
          <cell r="B132" t="str">
            <v>TUBO DE PEAD CORRUGADO DE DUPLA PAREDE PARA REDE COLETORA DE ESGOTO, DN 1200 MM, JUNTA ELÁSTICA INTEGRADA, INSTALADO EM LOCAL COM NÍVEL BAIXO DE INTERFERÊNCIAS - FORNECIMENTO E ASSENTAMENTO. AF_06/2016</v>
          </cell>
          <cell r="C132" t="str">
            <v>M</v>
          </cell>
          <cell r="D132" t="str">
            <v>1.321,74</v>
          </cell>
        </row>
        <row r="133">
          <cell r="A133">
            <v>94882</v>
          </cell>
          <cell r="B133" t="str">
            <v>ASSENTAMENTO DE TUBO DE PEAD CORRUGADO DE DUPLA PAREDE PARA REDE COLETORA DE ESGOTO, DN 1200 MM, JUNTA ELÁSTICA INTEGRADA, INSTALADO EM LOCAL COM NÍVEL BAIXO DE INTERFERÊNCIAS (NÃO INCLUI FORNECIMENTO). AF_06/2016</v>
          </cell>
          <cell r="C133" t="str">
            <v>M</v>
          </cell>
          <cell r="D133" t="str">
            <v>29,04</v>
          </cell>
        </row>
        <row r="134">
          <cell r="A134">
            <v>94884</v>
          </cell>
          <cell r="B134" t="str">
            <v>ASSENTAMENTO DE TUBO DE PEAD CORRUGADO DE DUPLA PAREDE PARA REDE COLETORA DE ESGOTO, DN 1500 MM, JUNTA ELÁSTICA INTEGRADA, INSTALADO EM LOCAL COM NÍVEL BAIXO DE INTERFERÊNCIAS (NÃO INCLUI FORNECIMENTO). AF_06/2016</v>
          </cell>
          <cell r="C134" t="str">
            <v>M</v>
          </cell>
          <cell r="D134" t="str">
            <v>38,28</v>
          </cell>
        </row>
        <row r="135">
          <cell r="A135">
            <v>94885</v>
          </cell>
          <cell r="B135" t="str">
            <v>TUBO DE PEAD CORRUGADO DE DUPLA PAREDE PARA REDE COLETORA DE ESGOTO, DN 250 MM, JUNTA ELÁSTICA INTEGRADA, INSTALADO EM LOCAL COM NÍVEL ALTO DE INTERFERÊNCIAS - FORNECIMENTO E ASSENTAMENTO. AF_06/2016</v>
          </cell>
          <cell r="C135" t="str">
            <v>M</v>
          </cell>
          <cell r="D135" t="str">
            <v>71,19</v>
          </cell>
        </row>
        <row r="136">
          <cell r="A136">
            <v>94886</v>
          </cell>
          <cell r="B136" t="str">
            <v>ASSENTAMENTO DE TUBO DE PEAD CORRUGADO DE DUPLA PAREDE PARA REDE COLETORA DE ESGOTO, DN 250 MM, JUNTA ELÁSTICA INTEGRADA, INSTALADO EM LOCAL COM NÍVEL ALTO DE INTERFERÊNCIAS (NÃO INCLUI FORNECIMENTO). AF_06/2016</v>
          </cell>
          <cell r="C136" t="str">
            <v>M</v>
          </cell>
          <cell r="D136" t="str">
            <v>0,92</v>
          </cell>
        </row>
        <row r="137">
          <cell r="A137">
            <v>94887</v>
          </cell>
          <cell r="B137" t="str">
            <v>TUBO DE PEAD CORRUGADO DE DUPLA PAREDE PARA REDE COLETORA DE ESGOTO, DN 300 MM, JUNTA ELÁSTICA INTEGRADA, INSTALADO EM LOCAL COM NÍVEL ALTO DE INTERFERÊNCIAS - FORNECIMENTO E ASSENTAMENTO. AF_06/2016</v>
          </cell>
          <cell r="C137" t="str">
            <v>M</v>
          </cell>
          <cell r="D137" t="str">
            <v>105,29</v>
          </cell>
        </row>
        <row r="138">
          <cell r="A138">
            <v>94888</v>
          </cell>
          <cell r="B138" t="str">
            <v>ASSENTAMENTO DE TUBO DE PEAD CORRUGADO DE DUPLA PAREDE PARA REDE COLETORA DE ESGOTO, DN 300 MM, JUNTA ELÁSTICA INTEGRADA, INSTALADO EM LOCAL COM NÍVEL ALTO DE INTERFERÊNCIAS (NÃO INCLUI FORNECIMENTO). AF_06/2016</v>
          </cell>
          <cell r="C138" t="str">
            <v>M</v>
          </cell>
          <cell r="D138" t="str">
            <v>1,59</v>
          </cell>
        </row>
        <row r="139">
          <cell r="A139">
            <v>94891</v>
          </cell>
          <cell r="B139" t="str">
            <v>TUBO DE PEAD CORRUGADO DE DUPLA PAREDE PARA REDE COLETORA DE ESGOTO, DN 750 MM, JUNTA ELÁSTICA INTEGRADA, INSTALADO EM LOCAL COM NÍVEL ALTO DE INTERFERÊNCIAS - FORNECIMENTO E ASSENTAMENTO. AF_06/2016</v>
          </cell>
          <cell r="C139" t="str">
            <v>M</v>
          </cell>
          <cell r="D139" t="str">
            <v>615,64</v>
          </cell>
        </row>
        <row r="140">
          <cell r="A140">
            <v>94892</v>
          </cell>
          <cell r="B140" t="str">
            <v>ASSENTAMENTO DE TUBO DE PEAD CORRUGADO DE DUPLA PAREDE PARA REDE COLETORA DE ESGOTO, DN 750 MM, JUNTA ELÁSTICA INTEGRADA, INSTALADO EM LOCAL COM NÍVEL ALTO DE INTERFERÊNCIAS (NÃO INCLUI FORNECIMENTO). AF_06/2016</v>
          </cell>
          <cell r="C140" t="str">
            <v>M</v>
          </cell>
          <cell r="D140" t="str">
            <v>19,77</v>
          </cell>
        </row>
        <row r="141">
          <cell r="A141">
            <v>94894</v>
          </cell>
          <cell r="B141" t="str">
            <v>ASSENTAMENTO DE TUBO DE PEAD CORRUGADO DE DUPLA PAREDE PARA REDE COLETORA DE ESGOTO, DN 900 MM, JUNTA ELÁSTICA INTEGRADA, INSTALADO EM LOCAL COM NÍVEL ALTO DE INTERFERÊNCIAS (NÃO INCLUI FORNECIMENTO). AF_06/2016</v>
          </cell>
          <cell r="C141" t="str">
            <v>M</v>
          </cell>
          <cell r="D141" t="str">
            <v>22,98</v>
          </cell>
        </row>
        <row r="142">
          <cell r="A142">
            <v>94895</v>
          </cell>
          <cell r="B142" t="str">
            <v>TUBO DE PEAD CORRUGADO DE DUPLA PAREDE PARA REDE COLETORA DE ESGOTO, DN 1000 MM, JUNTA ELÁSTICA INTEGRADA, INSTALADO EM LOCAL COM NÍVEL ALTO DE INTERFERÊNCIAS - FORNECIMENTO E ASSENTAMENTO. AF_06/2016</v>
          </cell>
          <cell r="C142" t="str">
            <v>M</v>
          </cell>
          <cell r="D142" t="str">
            <v>931,74</v>
          </cell>
        </row>
        <row r="143">
          <cell r="A143">
            <v>94896</v>
          </cell>
          <cell r="B143" t="str">
            <v>ASSENTAMENTO DE TUBO DE PEAD CORRUGADO DE DUPLA PAREDE PARA REDE COLETORA DE ESGOTO, DN 1000 MM, JUNTA ELÁSTICA INTEGRADA, INSTALADO EM LOCAL COM NÍVEL ALTO DE INTERFERÊNCIAS (NÃO INCLUI FORNECIMENTO). AF_06/2016</v>
          </cell>
          <cell r="C143" t="str">
            <v>M</v>
          </cell>
          <cell r="D143" t="str">
            <v>27,75</v>
          </cell>
        </row>
        <row r="144">
          <cell r="A144">
            <v>94897</v>
          </cell>
          <cell r="B144" t="str">
            <v>TUBO DE PEAD CORRUGADO DE DUPLA PAREDE PARA REDE COLETORA DE ESGOTO, DN 1200 MM, JUNTA ELÁSTICA INTEGRADA, INSTALADO EM LOCAL COM NÍVEL ALTO DE INTERFERÊNCIAS - FORNECIMENTO E ASSENTAMENTO. AF_06/2016</v>
          </cell>
          <cell r="C144" t="str">
            <v>M</v>
          </cell>
          <cell r="D144" t="str">
            <v>1.325,25</v>
          </cell>
        </row>
        <row r="145">
          <cell r="A145">
            <v>94898</v>
          </cell>
          <cell r="B145" t="str">
            <v>ASSENTAMENTO DE TUBO DE PEAD CORRUGADO DE DUPLA PAREDE PARA REDE COLETORA DE ESGOTO, DN 1200 MM, JUNTA ELÁSTICA INTEGRADA, INSTALADO EM LOCAL COM NÍVEL ALTO DE INTERFERÊNCIAS (NÃO INCLUI FORNECIMENTO). AF_06/2016</v>
          </cell>
          <cell r="C145" t="str">
            <v>M</v>
          </cell>
          <cell r="D145" t="str">
            <v>32,55</v>
          </cell>
        </row>
        <row r="146">
          <cell r="A146">
            <v>94900</v>
          </cell>
          <cell r="B146" t="str">
            <v>ASSENTAMENTO DE TUBO DE PEAD CORRUGADO DE DUPLA PAREDE PARA REDE COLETORA DE ESGOTO, DN 1500 MM, JUNTA ELÁSTICA INTEGRADA, INSTALADO EM LOCAL COM NÍVEL ALTO DE INTERFERÊNCIAS (NÃO INCLUI FORNECIMENTO). AF_06/2016</v>
          </cell>
          <cell r="C146" t="str">
            <v>M</v>
          </cell>
          <cell r="D146" t="str">
            <v>42,12</v>
          </cell>
        </row>
        <row r="147">
          <cell r="A147">
            <v>97121</v>
          </cell>
          <cell r="B147" t="str">
            <v>ASSENTAMENTO DE TUBO DE PVC PBA PARA REDE DE ÁGUA, DN 50 MM, JUNTA ELÁSTICA INTEGRADA, INSTALADO EM LOCAL COM NÍVEL ALTO DE INTERFERÊNCIAS (NÃO INCLUI FORNECIMENTO). AF_11/2017</v>
          </cell>
          <cell r="C147" t="str">
            <v>M</v>
          </cell>
          <cell r="D147" t="str">
            <v>1,61</v>
          </cell>
        </row>
        <row r="148">
          <cell r="A148">
            <v>97122</v>
          </cell>
          <cell r="B148" t="str">
            <v>ASSENTAMENTO DE TUBO DE PVC PBA PARA REDE DE ÁGUA, DN 75 MM, JUNTA ELÁSTICA INTEGRADA, INSTALADO EM LOCAL COM NÍVEL ALTO DE INTERFERÊNCIAS (NÃO INCLUI FORNECIMENTO). AF_11/2017</v>
          </cell>
          <cell r="C148" t="str">
            <v>M</v>
          </cell>
          <cell r="D148" t="str">
            <v>2,25</v>
          </cell>
        </row>
        <row r="149">
          <cell r="A149">
            <v>97123</v>
          </cell>
          <cell r="B149" t="str">
            <v>ASSENTAMENTO DE TUBO DE PVC PBA PARA REDE DE ÁGUA, DN 100 MM, JUNTA ELÁSTICA INTEGRADA, INSTALADO EM LOCAL COM NÍVEL ALTO DE INTERFERÊNCIAS (NÃO INCLUI FORNECIMENTO). AF_11/2017</v>
          </cell>
          <cell r="C149" t="str">
            <v>M</v>
          </cell>
          <cell r="D149" t="str">
            <v>2,85</v>
          </cell>
        </row>
        <row r="150">
          <cell r="A150">
            <v>97124</v>
          </cell>
          <cell r="B150" t="str">
            <v>ASSENTAMENTO DE TUBO DE PVC PBA PARA REDE DE ÁGUA, DN 50 MM, JUNTA ELÁSTICA INTEGRADA, INSTALADO EM LOCAL COM NÍVEL BAIXO DE INTERFERÊNCIAS (NÃO INCLUI FORNECIMENTO). AF_11/2017</v>
          </cell>
          <cell r="C150" t="str">
            <v>M</v>
          </cell>
          <cell r="D150" t="str">
            <v>0,70</v>
          </cell>
        </row>
        <row r="151">
          <cell r="A151">
            <v>97125</v>
          </cell>
          <cell r="B151" t="str">
            <v>ASSENTAMENTO DE TUBO DE PVC PBA PARA REDE DE ÁGUA, DN 75 MM, JUNTA ELÁSTICA INTEGRADA, INSTALADO EM LOCAL COM NÍVEL BAIXO DE INTERFERÊNCIAS (NÃO INCLUI FORNECIMENTO). AF_11/2017</v>
          </cell>
          <cell r="C151" t="str">
            <v>M</v>
          </cell>
          <cell r="D151" t="str">
            <v>1,01</v>
          </cell>
        </row>
        <row r="152">
          <cell r="A152">
            <v>97126</v>
          </cell>
          <cell r="B152" t="str">
            <v>ASSENTAMENTO DE TUBO DE PVC PBA PARA REDE DE ÁGUA, DN 100 MM, JUNTA ELÁSTICA INTEGRADA, INSTALADO EM LOCAL COM NÍVEL BAIXO DE INTERFERÊNCIAS (NÃO INCLUI FORNECIMENTO). AF_11/2017</v>
          </cell>
          <cell r="C152" t="str">
            <v>M</v>
          </cell>
          <cell r="D152" t="str">
            <v>1,29</v>
          </cell>
        </row>
        <row r="153">
          <cell r="A153">
            <v>92833</v>
          </cell>
          <cell r="B153" t="str">
            <v>TUBO DE CONCRETO PARA REDES COLETORAS DE ESGOTO SANITÁRIO, DIÂMETRO DE 300 MM, JUNTA ELÁSTICA, INSTALADO EM LOCAL COM BAIXO NÍVEL DE INTERFERÊNCIAS - FORNECIMENTO E ASSENTAMENTO. AF_12/2015</v>
          </cell>
          <cell r="C153" t="str">
            <v>M</v>
          </cell>
          <cell r="D153" t="str">
            <v>91,96</v>
          </cell>
        </row>
        <row r="154">
          <cell r="A154">
            <v>92834</v>
          </cell>
          <cell r="B154" t="str">
            <v>ASSENTAMENTO DE TUBO DE CONCRETO PARA REDES COLETORAS DE ESGOTO SANITÁRIO, DIÂMETRO DE 300 MM, JUNTA ELÁSTICA, INSTALADO EM LOCAL COM BAIXO NÍVEL DE INTERFERÊNCIAS (NÃO INCLUI FORNECIMENTO). AF_12/2015</v>
          </cell>
          <cell r="C154" t="str">
            <v>M</v>
          </cell>
          <cell r="D154" t="str">
            <v>6,02</v>
          </cell>
        </row>
        <row r="155">
          <cell r="A155">
            <v>92835</v>
          </cell>
          <cell r="B155" t="str">
            <v>TUBO DE CONCRETO PARA REDES COLETORAS DE ESGOTO SANITÁRIO, DIÂMETRO DE 400 MM, JUNTA ELÁSTICA, INSTALADO EM LOCAL COM BAIXO NÍVEL DE INTERFERÊNCIAS - FORNECIMENTO E ASSENTAMENTO. AF_12/2015</v>
          </cell>
          <cell r="C155" t="str">
            <v>M</v>
          </cell>
          <cell r="D155" t="str">
            <v>121,04</v>
          </cell>
        </row>
        <row r="156">
          <cell r="A156">
            <v>92836</v>
          </cell>
          <cell r="B156" t="str">
            <v>ASSENTAMENTO DE TUBO DE CONCRETO PARA REDES COLETORAS DE ESGOTO SANITÁRIO, DIÂMETRO DE 400 MM, JUNTA ELÁSTICA, INSTALADO EM LOCAL COM BAIXO NÍVEL DE INTERFERÊNCIAS (NÃO INCLUI FORNECIMENTO). AF_12/2015</v>
          </cell>
          <cell r="C156" t="str">
            <v>M</v>
          </cell>
          <cell r="D156" t="str">
            <v>7,70</v>
          </cell>
        </row>
        <row r="157">
          <cell r="A157">
            <v>92837</v>
          </cell>
          <cell r="B157" t="str">
            <v>TUBO DE CONCRETO PARA REDES COLETORAS DE ESGOTO SANITÁRIO, DIÂMETRO DE 500 MM, JUNTA ELÁSTICA, INSTALADO EM LOCAL COM BAIXO NÍVEL DE INTERFERÊNCIAS - FORNECIMENTO E ASSENTAMENTO. AF_12/2015</v>
          </cell>
          <cell r="C157" t="str">
            <v>M</v>
          </cell>
          <cell r="D157" t="str">
            <v>152,42</v>
          </cell>
        </row>
        <row r="158">
          <cell r="A158">
            <v>92838</v>
          </cell>
          <cell r="B158" t="str">
            <v>ASSENTAMENTO DE TUBO DE CONCRETO PARA REDES COLETORAS DE ESGOTO SANITÁRIO, DIÂMETRO DE 500 MM, JUNTA ELÁSTICA, INSTALADO EM LOCAL COM BAIXO NÍVEL DE INTERFERÊNCIAS (NÃO INCLUI FORNECIMENTO). AF_12/2015</v>
          </cell>
          <cell r="C158" t="str">
            <v>M</v>
          </cell>
          <cell r="D158" t="str">
            <v>9,23</v>
          </cell>
        </row>
        <row r="159">
          <cell r="A159">
            <v>92839</v>
          </cell>
          <cell r="B159" t="str">
            <v>TUBO DE CONCRETO PARA REDES COLETORAS DE ESGOTO SANITÁRIO, DIÂMETRO DE 600 MM, JUNTA ELÁSTICA, INSTALADO EM LOCAL COM BAIXO NÍVEL DE INTERFERÊNCIAS - FORNECIMENTO E ASSENTAMENTO. AF_12/2015</v>
          </cell>
          <cell r="C159" t="str">
            <v>M</v>
          </cell>
          <cell r="D159" t="str">
            <v>199,82</v>
          </cell>
        </row>
        <row r="160">
          <cell r="A160">
            <v>92840</v>
          </cell>
          <cell r="B160" t="str">
            <v>ASSENTAMENTO DE TUBO DE CONCRETO PARA REDES COLETORAS DE ESGOTO SANITÁRIO, DIÂMETRO DE 600 MM, JUNTA ELÁSTICA, INSTALADO EM LOCAL COM BAIXO NÍVEL DE INTERFERÊNCIAS (NÃO INCLUI FORNECIMENTO). AF_12/2015</v>
          </cell>
          <cell r="C160" t="str">
            <v>M</v>
          </cell>
          <cell r="D160" t="str">
            <v>10,95</v>
          </cell>
        </row>
        <row r="161">
          <cell r="A161">
            <v>92841</v>
          </cell>
          <cell r="B161" t="str">
            <v>TUBO DE CONCRETO PARA REDES COLETORAS DE ESGOTO SANITÁRIO, DIÂMETRO DE 700 MM, JUNTA ELÁSTICA, INSTALADO EM LOCAL COM BAIXO NÍVEL DE INTERFERÊNCIAS - FORNECIMENTO E ASSENTAMENTO. AF_12/2015</v>
          </cell>
          <cell r="C161" t="str">
            <v>M</v>
          </cell>
          <cell r="D161" t="str">
            <v>226,41</v>
          </cell>
        </row>
        <row r="162">
          <cell r="A162">
            <v>92842</v>
          </cell>
          <cell r="B162" t="str">
            <v>ASSENTAMENTO DE TUBO DE CONCRETO PARA REDES COLETORAS DE ESGOTO SANITÁRIO, DIÂMETRO DE 700 MM, JUNTA ELÁSTICA, INSTALADO EM LOCAL COM BAIXO NÍVEL DE INTERFERÊNCIAS (NÃO INCLUI FORNECIMENTO). AF_12/2015</v>
          </cell>
          <cell r="C162" t="str">
            <v>M</v>
          </cell>
          <cell r="D162" t="str">
            <v>12,51</v>
          </cell>
        </row>
        <row r="163">
          <cell r="A163">
            <v>92844</v>
          </cell>
          <cell r="B163" t="str">
            <v>ASSENTAMENTO DE TUBO DE CONCRETO PARA REDES COLETORAS DE ESGOTO SANITÁRIO, DIÂMETRO DE 800 MM, JUNTA ELÁSTICA, INSTALADO EM LOCAL COM BAIXO NÍVEL DE INTERFERÊNCIAS (NÃO INCLUI FORNECIMENTO). AF_12/2015</v>
          </cell>
          <cell r="C163" t="str">
            <v>M</v>
          </cell>
          <cell r="D163" t="str">
            <v>14,21</v>
          </cell>
        </row>
        <row r="164">
          <cell r="A164">
            <v>92846</v>
          </cell>
          <cell r="B164" t="str">
            <v>ASSENTAMENTO DE TUBO DE CONCRETO PARA REDES COLETORAS DE ESGOTO SANITÁRIO, DIÂMETRO DE 900 MM, JUNTA ELÁSTICA, INSTALADO EM LOCAL COM BAIXO NÍVEL DE INTERFERÊNCIAS (NÃO INCLUI FORNECIMENTO). AF_12/2015</v>
          </cell>
          <cell r="C164" t="str">
            <v>M</v>
          </cell>
          <cell r="D164" t="str">
            <v>15,75</v>
          </cell>
        </row>
        <row r="165">
          <cell r="A165">
            <v>92847</v>
          </cell>
          <cell r="B165" t="str">
            <v>TUBO DE CONCRETO PARA REDES COLETORAS DE ESGOTO SANITÁRIO, DIÂMETRO DE 1000 MM, JUNTA ELÁSTICA, INSTALADO EM LOCAL COM BAIXO NÍVEL DE INTERFERÊNCIAS - FORNECIMENTO E ASSENTAMENTO. AF_12/2015</v>
          </cell>
          <cell r="C165" t="str">
            <v>M</v>
          </cell>
          <cell r="D165" t="str">
            <v>394,24</v>
          </cell>
        </row>
        <row r="166">
          <cell r="A166">
            <v>92848</v>
          </cell>
          <cell r="B166" t="str">
            <v>ASSENTAMENTO DE TUBO DE CONCRETO PARA REDES COLETORAS DE ESGOTO SANITÁRIO, DIÂMETRO DE 1000 MM, JUNTA ELÁSTICA, INSTALADO EM LOCAL COM BAIXO NÍVEL DE INTERFERÊNCIAS (NÃO INCLUI FORNECIMENTO). AF_12/2015</v>
          </cell>
          <cell r="C166" t="str">
            <v>M</v>
          </cell>
          <cell r="D166" t="str">
            <v>17,48</v>
          </cell>
        </row>
        <row r="167">
          <cell r="A167">
            <v>92849</v>
          </cell>
          <cell r="B167" t="str">
            <v>TUBO DE CONCRETO PARA REDES COLETORAS DE ESGOTO SANITÁRIO, DIÂMETRO DE 300 MM, JUNTA ELÁSTICA, INSTALADO EM LOCAL COM ALTO NÍVEL DE INTERFERÊNCIAS - FORNECIMENTO E ASSENTAMENTO. AF_12/2015</v>
          </cell>
          <cell r="C167" t="str">
            <v>M</v>
          </cell>
          <cell r="D167" t="str">
            <v>97,34</v>
          </cell>
        </row>
        <row r="168">
          <cell r="A168">
            <v>92850</v>
          </cell>
          <cell r="B168" t="str">
            <v>ASSENTAMENTO DE TUBO DE CONCRETO PARA REDES COLETORAS DE ESGOTO SANITÁRIO, DIÂMETRO DE 300 MM, JUNTA ELÁSTICA, INSTALADO EM LOCAL COM ALTO NÍVEL DE INTERFERÊNCIAS (NÃO INCLUI FORNECIMENTO). AF_12/2015</v>
          </cell>
          <cell r="C168" t="str">
            <v>M</v>
          </cell>
          <cell r="D168" t="str">
            <v>11,40</v>
          </cell>
        </row>
        <row r="169">
          <cell r="A169">
            <v>92851</v>
          </cell>
          <cell r="B169" t="str">
            <v>TUBO DE CONCRETO PARA REDES COLETORAS DE ESGOTO SANITÁRIO, DIÂMETRO DE 400 MM, JUNTA ELÁSTICA, INSTALADO EM LOCAL COM ALTO NÍVEL DE INTERFERÊNCIAS - FORNECIMENTO E ASSENTAMENTO. AF_12/2015</v>
          </cell>
          <cell r="C169" t="str">
            <v>M</v>
          </cell>
          <cell r="D169" t="str">
            <v>127,74</v>
          </cell>
        </row>
        <row r="170">
          <cell r="A170">
            <v>92852</v>
          </cell>
          <cell r="B170" t="str">
            <v>ASSENTAMENTO DE TUBO DE CONCRETO PARA REDES COLETORAS DE ESGOTO SANITÁRIO, DIÂMETRO DE 400 MM, JUNTA ELÁSTICA, INSTALADO EM LOCAL COM ALTO NÍVEL DE INTERFERÊNCIAS (NÃO INCLUI FORNECIMENTO). AF_12/2015</v>
          </cell>
          <cell r="C170" t="str">
            <v>M</v>
          </cell>
          <cell r="D170" t="str">
            <v>14,40</v>
          </cell>
        </row>
        <row r="171">
          <cell r="A171">
            <v>92853</v>
          </cell>
          <cell r="B171" t="str">
            <v>TUBO DE CONCRETO PARA REDES COLETORAS DE ESGOTO SANITÁRIO, DIÂMETRO DE 500 MM, JUNTA ELÁSTICA, INSTALADO EM LOCAL COM ALTO NÍVEL DE INTERFERÊNCIAS - FORNECIMENTO E ASSENTAMENTO. AF_12/2015</v>
          </cell>
          <cell r="C171" t="str">
            <v>M</v>
          </cell>
          <cell r="D171" t="str">
            <v>160,73</v>
          </cell>
        </row>
        <row r="172">
          <cell r="A172">
            <v>92854</v>
          </cell>
          <cell r="B172" t="str">
            <v>ASSENTAMENTO DE TUBO DE CONCRETO PARA REDES COLETORAS DE ESGOTO SANITÁRIO, DIÂMETRO DE 500 MM, JUNTA ELÁSTICA, INSTALADO EM LOCAL COM ALTO NÍVEL DE INTERFERÊNCIAS (NÃO INCLUI FORNECIMENTO). AF_12/2015</v>
          </cell>
          <cell r="C172" t="str">
            <v>M</v>
          </cell>
          <cell r="D172" t="str">
            <v>17,54</v>
          </cell>
        </row>
        <row r="173">
          <cell r="A173">
            <v>92855</v>
          </cell>
          <cell r="B173" t="str">
            <v>TUBO DE CONCRETO PARA REDES COLETORAS DE ESGOTO SANITÁRIO, DIÂMETRO DE 600 MM, JUNTA ELÁSTICA, INSTALADO EM LOCAL COM ALTO NÍVEL DE INTERFERÊNCIAS - FORNECIMENTO E ASSENTAMENTO. AF_12/2015</v>
          </cell>
          <cell r="C173" t="str">
            <v>M</v>
          </cell>
          <cell r="D173" t="str">
            <v>209,55</v>
          </cell>
        </row>
        <row r="174">
          <cell r="A174">
            <v>92856</v>
          </cell>
          <cell r="B174" t="str">
            <v>ASSENTAMENTO DE TUBO DE CONCRETO PARA REDES COLETORAS DE ESGOTO SANITÁRIO, DIÂMETRO DE 600 MM, JUNTA ELÁSTICA, INSTALADO EM LOCAL COM ALTO NÍVEL DE INTERFERÊNCIAS (NÃO INCLUI FORNECIMENTO). AF_12/2015</v>
          </cell>
          <cell r="C174" t="str">
            <v>M</v>
          </cell>
          <cell r="D174" t="str">
            <v>20,68</v>
          </cell>
        </row>
        <row r="175">
          <cell r="A175">
            <v>92857</v>
          </cell>
          <cell r="B175" t="str">
            <v>TUBO DE CONCRETO PARA REDES COLETORAS DE ESGOTO SANITÁRIO, DIÂMETRO DE 700 MM, JUNTA ELÁSTICA, INSTALADO EM LOCAL COM ALTO NÍVEL DE INTERFERÊNCIAS - FORNECIMENTO E ASSENTAMENTO. AF_12/2015</v>
          </cell>
          <cell r="C175" t="str">
            <v>M</v>
          </cell>
          <cell r="D175" t="str">
            <v>237,57</v>
          </cell>
        </row>
        <row r="176">
          <cell r="A176">
            <v>92858</v>
          </cell>
          <cell r="B176" t="str">
            <v>ASSENTAMENTO DE TUBO DE CONCRETO PARA REDES COLETORAS DE ESGOTO SANITÁRIO, DIÂMETRO DE 700 MM, JUNTA ELÁSTICA, INSTALADO EM LOCAL COM ALTO NÍVEL DE INTERFERÊNCIAS (NÃO INCLUI FORNECIMENTO). AF_12/2015</v>
          </cell>
          <cell r="C176" t="str">
            <v>M</v>
          </cell>
          <cell r="D176" t="str">
            <v>23,67</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t="str">
            <v>26,87</v>
          </cell>
        </row>
        <row r="178">
          <cell r="A178">
            <v>92862</v>
          </cell>
          <cell r="B178" t="str">
            <v>ASSENTAMENTO DE TUBO DE CONCRETO PARA REDES COLETORAS DE ESGOTO SANITÁRIO, DIÂMETRO DE 900 MM, JUNTA ELÁSTICA, INSTALADO EM LOCAL COM ALTO NÍVEL DE INTERFERÊNCIAS (NÃO INCLUI FORNECIMENTO). AF_12/2015</v>
          </cell>
          <cell r="C178" t="str">
            <v>M</v>
          </cell>
          <cell r="D178" t="str">
            <v>29,99</v>
          </cell>
        </row>
        <row r="179">
          <cell r="A179">
            <v>92863</v>
          </cell>
          <cell r="B179" t="str">
            <v>TUBO DE CONCRETO PARA REDES COLETORAS DE ESGOTO SANITÁRIO, DIÂMETRO DE 1000 MM, JUNTA ELÁSTICA, INSTALADO EM LOCAL COM ALTO NÍVEL DE INTERFERÊNCIAS - FORNECIMENTO E ASSENTAMENTO. AF_12/2015</v>
          </cell>
          <cell r="C179" t="str">
            <v>M</v>
          </cell>
          <cell r="D179" t="str">
            <v>409,89</v>
          </cell>
        </row>
        <row r="180">
          <cell r="A180">
            <v>92864</v>
          </cell>
          <cell r="B180" t="str">
            <v>ASSENTAMENTO DE TUBO DE CONCRETO PARA REDES COLETORAS DE ESGOTO SANITÁRIO, DIÂMETRO DE 1000 MM, JUNTA ELÁSTICA, INSTALADO EM LOCAL COM ALTO NÍVEL DE INTERFERÊNCIAS (NÃO INCLUI FORNECIMENTO). AF_12/2015</v>
          </cell>
          <cell r="C180" t="str">
            <v>M</v>
          </cell>
          <cell r="D180" t="str">
            <v>33,13</v>
          </cell>
        </row>
        <row r="181">
          <cell r="A181">
            <v>92210</v>
          </cell>
          <cell r="B181" t="str">
            <v>TUBO DE CONCRETO PARA REDES COLETORAS DE ÁGUAS PLUVIAIS, DIÂMETRO DE 400 MM, JUNTA RÍGIDA, INSTALADO EM LOCAL COM BAIXO NÍVEL DE INTERFERÊNCIAS - FORNECIMENTO E ASSENTAMENTO. AF_12/2015</v>
          </cell>
          <cell r="C181" t="str">
            <v>M</v>
          </cell>
          <cell r="D181" t="str">
            <v>82,96</v>
          </cell>
        </row>
        <row r="182">
          <cell r="A182">
            <v>92211</v>
          </cell>
          <cell r="B182" t="str">
            <v>TUBO DE CONCRETO PARA REDES COLETORAS DE ÁGUAS PLUVIAIS, DIÂMETRO DE 500 MM, JUNTA RÍGIDA, INSTALADO EM LOCAL COM BAIXO NÍVEL DE INTERFERÊNCIAS - FORNECIMENTO E ASSENTAMENTO. AF_12/2015</v>
          </cell>
          <cell r="C182" t="str">
            <v>M</v>
          </cell>
          <cell r="D182" t="str">
            <v>105,92</v>
          </cell>
        </row>
        <row r="183">
          <cell r="A183">
            <v>92212</v>
          </cell>
          <cell r="B183" t="str">
            <v>TUBO DE CONCRETO PARA REDES COLETORAS DE ÁGUAS PLUVIAIS, DIÂMETRO DE 600 MM, JUNTA RÍGIDA, INSTALADO EM LOCAL COM BAIXO NÍVEL DE INTERFERÊNCIAS - FORNECIMENTO E ASSENTAMENTO. AF_12/2015</v>
          </cell>
          <cell r="C183" t="str">
            <v>M</v>
          </cell>
          <cell r="D183" t="str">
            <v>134,42</v>
          </cell>
        </row>
        <row r="184">
          <cell r="A184">
            <v>92213</v>
          </cell>
          <cell r="B184" t="str">
            <v>TUBO DE CONCRETO PARA REDES COLETORAS DE ÁGUAS PLUVIAIS, DIÂMETRO DE 700 MM, JUNTA RÍGIDA, INSTALADO EM LOCAL COM BAIXO NÍVEL DE INTERFERÊNCIAS - FORNECIMENTO E ASSENTAMENTO. AF_12/2015</v>
          </cell>
          <cell r="C184" t="str">
            <v>M</v>
          </cell>
          <cell r="D184" t="str">
            <v>176,26</v>
          </cell>
        </row>
        <row r="185">
          <cell r="A185">
            <v>92214</v>
          </cell>
          <cell r="B185" t="str">
            <v>TUBO DE CONCRETO PARA REDES COLETORAS DE ÁGUAS PLUVIAIS, DIÂMETRO DE 800 MM, JUNTA RÍGIDA, INSTALADO EM LOCAL COM BAIXO NÍVEL DE INTERFERÊNCIAS - FORNECIMENTO E ASSENTAMENTO. AF_12/2015</v>
          </cell>
          <cell r="C185" t="str">
            <v>M</v>
          </cell>
          <cell r="D185" t="str">
            <v>200,92</v>
          </cell>
        </row>
        <row r="186">
          <cell r="A186">
            <v>92215</v>
          </cell>
          <cell r="B186" t="str">
            <v>TUBO DE CONCRETO PARA REDES COLETORAS DE ÁGUAS PLUVIAIS, DIÂMETRO DE 900 MM, JUNTA RÍGIDA, INSTALADO EM LOCAL COM BAIXO NÍVEL DE INTERFERÊNCIAS - FORNECIMENTO E ASSENTAMENTO. AF_12/2015</v>
          </cell>
          <cell r="C186" t="str">
            <v>M</v>
          </cell>
          <cell r="D186" t="str">
            <v>241,57</v>
          </cell>
        </row>
        <row r="187">
          <cell r="A187">
            <v>92216</v>
          </cell>
          <cell r="B187" t="str">
            <v>TUBO DE CONCRETO PARA REDES COLETORAS DE ÁGUAS PLUVIAIS, DIÂMETRO DE 1000 MM, JUNTA RÍGIDA, INSTALADO EM LOCAL COM BAIXO NÍVEL DE INTERFERÊNCIAS - FORNECIMENTO E ASSENTAMENTO. AF_12/2015</v>
          </cell>
          <cell r="C187" t="str">
            <v>M</v>
          </cell>
          <cell r="D187" t="str">
            <v>270,23</v>
          </cell>
        </row>
        <row r="188">
          <cell r="A188">
            <v>92219</v>
          </cell>
          <cell r="B188" t="str">
            <v>TUBO DE CONCRETO PARA REDES COLETORAS DE ÁGUAS PLUVIAIS, DIÂMETRO DE 400 MM, JUNTA RÍGIDA, INSTALADO EM LOCAL COM ALTO NÍVEL DE INTERFERÊNCIAS - FORNECIMENTO E ASSENTAMENTO. AF_12/2015</v>
          </cell>
          <cell r="C188" t="str">
            <v>M</v>
          </cell>
          <cell r="D188" t="str">
            <v>89,67</v>
          </cell>
        </row>
        <row r="189">
          <cell r="A189">
            <v>92220</v>
          </cell>
          <cell r="B189" t="str">
            <v>TUBO DE CONCRETO PARA REDES COLETORAS DE ÁGUAS PLUVIAIS, DIÂMETRO DE 500 MM, JUNTA RÍGIDA, INSTALADO EM LOCAL COM ALTO NÍVEL DE INTERFERÊNCIAS - FORNECIMENTO E ASSENTAMENTO. AF_12/2015</v>
          </cell>
          <cell r="C189" t="str">
            <v>M</v>
          </cell>
          <cell r="D189" t="str">
            <v>114,22</v>
          </cell>
        </row>
        <row r="190">
          <cell r="A190">
            <v>92221</v>
          </cell>
          <cell r="B190" t="str">
            <v>TUBO DE CONCRETO PARA REDES COLETORAS DE ÁGUAS PLUVIAIS, DIÂMETRO DE 600 MM, JUNTA RÍGIDA, INSTALADO EM LOCAL COM ALTO NÍVEL DE INTERFERÊNCIAS - FORNECIMENTO E ASSENTAMENTO. AF_12/2015</v>
          </cell>
          <cell r="C190" t="str">
            <v>M</v>
          </cell>
          <cell r="D190" t="str">
            <v>144,14</v>
          </cell>
        </row>
        <row r="191">
          <cell r="A191">
            <v>92222</v>
          </cell>
          <cell r="B191" t="str">
            <v>TUBO DE CONCRETO PARA REDES COLETORAS DE ÁGUAS PLUVIAIS, DIÂMETRO DE 700 MM, JUNTA RÍGIDA, INSTALADO EM LOCAL COM ALTO NÍVEL DE INTERFERÊNCIAS - FORNECIMENTO E ASSENTAMENTO. AF_12/2015</v>
          </cell>
          <cell r="C191" t="str">
            <v>M</v>
          </cell>
          <cell r="D191" t="str">
            <v>187,56</v>
          </cell>
        </row>
        <row r="192">
          <cell r="A192">
            <v>92223</v>
          </cell>
          <cell r="B192" t="str">
            <v>TUBO DE CONCRETO PARA REDES COLETORAS DE ÁGUAS PLUVIAIS, DIÂMETRO DE 800 MM, JUNTA RÍGIDA, INSTALADO EM LOCAL COM ALTO NÍVEL DE INTERFERÊNCIAS - FORNECIMENTO E ASSENTAMENTO. AF_12/2015</v>
          </cell>
          <cell r="C192" t="str">
            <v>M</v>
          </cell>
          <cell r="D192" t="str">
            <v>213,58</v>
          </cell>
        </row>
        <row r="193">
          <cell r="A193">
            <v>92224</v>
          </cell>
          <cell r="B193" t="str">
            <v>TUBO DE CONCRETO PARA REDES COLETORAS DE ÁGUAS PLUVIAIS, DIÂMETRO DE 900 MM, JUNTA RÍGIDA, INSTALADO EM LOCAL COM ALTO NÍVEL DE INTERFERÊNCIAS - FORNECIMENTO E ASSENTAMENTO. AF_12/2015</v>
          </cell>
          <cell r="C193" t="str">
            <v>M</v>
          </cell>
          <cell r="D193" t="str">
            <v>255,61</v>
          </cell>
        </row>
        <row r="194">
          <cell r="A194">
            <v>92226</v>
          </cell>
          <cell r="B194" t="str">
            <v>TUBO DE CONCRETO PARA REDES COLETORAS DE ÁGUAS PLUVIAIS, DIÂMETRO DE 1000 MM, JUNTA RÍGIDA, INSTALADO EM LOCAL COM ALTO NÍVEL DE INTERFERÊNCIAS - FORNECIMENTO E ASSENTAMENTO. AF_12/2015</v>
          </cell>
          <cell r="C194" t="str">
            <v>M</v>
          </cell>
          <cell r="D194" t="str">
            <v>285,94</v>
          </cell>
        </row>
        <row r="195">
          <cell r="A195">
            <v>92808</v>
          </cell>
          <cell r="B195" t="str">
            <v>ASSENTAMENTO DE TUBO DE CONCRETO PARA REDES COLETORAS DE ÁGUAS PLUVIAIS, DIÂMETRO DE 300 MM, JUNTA RÍGIDA, INSTALADO EM LOCAL COM BAIXO NÍVEL DE INTERFERÊNCIAS (NÃO INCLUI FORNECIMENTO). AF_12/2015</v>
          </cell>
          <cell r="C195" t="str">
            <v>M</v>
          </cell>
          <cell r="D195" t="str">
            <v>27,06</v>
          </cell>
        </row>
        <row r="196">
          <cell r="A196">
            <v>92809</v>
          </cell>
          <cell r="B196" t="str">
            <v>ASSENTAMENTO DE TUBO DE CONCRETO PARA REDES COLETORAS DE ÁGUAS PLUVIAIS, DIÂMETRO DE 400 MM, JUNTA RÍGIDA, INSTALADO EM LOCAL COM BAIXO NÍVEL DE INTERFERÊNCIAS (NÃO INCLUI FORNECIMENTO). AF_12/2015</v>
          </cell>
          <cell r="C196" t="str">
            <v>M</v>
          </cell>
          <cell r="D196" t="str">
            <v>34,62</v>
          </cell>
        </row>
        <row r="197">
          <cell r="A197">
            <v>92810</v>
          </cell>
          <cell r="B197" t="str">
            <v>ASSENTAMENTO DE TUBO DE CONCRETO PARA REDES COLETORAS DE ÁGUAS PLUVIAIS, DIÂMETRO DE 500 MM, JUNTA RÍGIDA, INSTALADO EM LOCAL COM BAIXO NÍVEL DE INTERFERÊNCIAS (NÃO INCLUI FORNECIMENTO). AF_12/2015</v>
          </cell>
          <cell r="C197" t="str">
            <v>M</v>
          </cell>
          <cell r="D197" t="str">
            <v>42,09</v>
          </cell>
        </row>
        <row r="198">
          <cell r="A198">
            <v>92811</v>
          </cell>
          <cell r="B198" t="str">
            <v>ASSENTAMENTO DE TUBO DE CONCRETO PARA REDES COLETORAS DE ÁGUAS PLUVIAIS, DIÂMETRO DE 600 MM, JUNTA RÍGIDA, INSTALADO EM LOCAL COM BAIXO NÍVEL DE INTERFERÊNCIAS (NÃO INCLUI FORNECIMENTO). AF_12/2015</v>
          </cell>
          <cell r="C198" t="str">
            <v>M</v>
          </cell>
          <cell r="D198" t="str">
            <v>49,96</v>
          </cell>
        </row>
        <row r="199">
          <cell r="A199">
            <v>92812</v>
          </cell>
          <cell r="B199" t="str">
            <v>ASSENTAMENTO DE TUBO DE CONCRETO PARA REDES COLETORAS DE ÁGUAS PLUVIAIS, DIÂMETRO DE 700 MM, JUNTA RÍGIDA, INSTALADO EM LOCAL COM BAIXO NÍVEL DE INTERFERÊNCIAS (NÃO INCLUI FORNECIMENTO). AF_12/2015</v>
          </cell>
          <cell r="C199" t="str">
            <v>M</v>
          </cell>
          <cell r="D199" t="str">
            <v>57,71</v>
          </cell>
        </row>
        <row r="200">
          <cell r="A200">
            <v>92813</v>
          </cell>
          <cell r="B200" t="str">
            <v>ASSENTAMENTO DE TUBO DE CONCRETO PARA REDES COLETORAS DE ÁGUAS PLUVIAIS, DIÂMETRO DE 800 MM, JUNTA RÍGIDA, INSTALADO EM LOCAL COM BAIXO NÍVEL DE INTERFERÊNCIAS (NÃO INCLUI FORNECIMENTO). AF_12/2015</v>
          </cell>
          <cell r="C200" t="str">
            <v>M</v>
          </cell>
          <cell r="D200" t="str">
            <v>66,49</v>
          </cell>
        </row>
        <row r="201">
          <cell r="A201">
            <v>92814</v>
          </cell>
          <cell r="B201" t="str">
            <v>ASSENTAMENTO DE TUBO DE CONCRETO PARA REDES COLETORAS DE ÁGUAS PLUVIAIS, DIÂMETRO DE 900 MM, JUNTA RÍGIDA, INSTALADO EM LOCAL COM BAIXO NÍVEL DE INTERFERÊNCIAS (NÃO INCLUI FORNECIMENTO). AF_12/2015</v>
          </cell>
          <cell r="C201" t="str">
            <v>M</v>
          </cell>
          <cell r="D201" t="str">
            <v>75,60</v>
          </cell>
        </row>
        <row r="202">
          <cell r="A202">
            <v>92815</v>
          </cell>
          <cell r="B202" t="str">
            <v>ASSENTAMENTO DE TUBO DE CONCRETO PARA REDES COLETORAS DE ÁGUAS PLUVIAIS, DIÂMETRO DE 1000 MM, JUNTA RÍGIDA, INSTALADO EM LOCAL COM BAIXO NÍVEL DE INTERFERÊNCIAS (NÃO INCLUI FORNECIMENTO). AF_12/2015</v>
          </cell>
          <cell r="C202" t="str">
            <v>M</v>
          </cell>
          <cell r="D202" t="str">
            <v>85,71</v>
          </cell>
        </row>
        <row r="203">
          <cell r="A203">
            <v>92816</v>
          </cell>
          <cell r="B203" t="str">
            <v>TUBO DE CONCRETO PARA REDES COLETORAS DE ÁGUAS PLUVIAIS, DIÂMETRO DE 1200 MM, JUNTA RÍGIDA, INSTALADO EM LOCAL COM BAIXO NÍVEL DE INTERFERÊNCIAS - FORNECIMENTO E ASSENTAMENTO. AF_12/2015</v>
          </cell>
          <cell r="C203" t="str">
            <v>M</v>
          </cell>
          <cell r="D203" t="str">
            <v>368,74</v>
          </cell>
        </row>
        <row r="204">
          <cell r="A204">
            <v>92817</v>
          </cell>
          <cell r="B204" t="str">
            <v>ASSENTAMENTO DE TUBO DE CONCRETO PARA REDES COLETORAS DE ÁGUAS PLUVIAIS, DIÂMETRO DE 1200 MM, JUNTA RÍGIDA, INSTALADO EM LOCAL COM BAIXO NÍVEL DE INTERFERÊNCIAS (NÃO INCLUI FORNECIMENTO). AF_12/2015</v>
          </cell>
          <cell r="C204" t="str">
            <v>M</v>
          </cell>
          <cell r="D204" t="str">
            <v>107,24</v>
          </cell>
        </row>
        <row r="205">
          <cell r="A205">
            <v>92818</v>
          </cell>
          <cell r="B205" t="str">
            <v>TUBO DE CONCRETO PARA REDES COLETORAS DE ÁGUAS PLUVIAIS, DIÂMETRO DE 1500 MM, JUNTA RÍGIDA, INSTALADO EM LOCAL COM BAIXO NÍVEL DE INTERFERÊNCIAS - FORNECIMENTO E ASSENTAMENTO. AF_12/2015</v>
          </cell>
          <cell r="C205" t="str">
            <v>M</v>
          </cell>
          <cell r="D205" t="str">
            <v>533,33</v>
          </cell>
        </row>
        <row r="206">
          <cell r="A206">
            <v>92819</v>
          </cell>
          <cell r="B206" t="str">
            <v>ASSENTAMENTO DE TUBO DE CONCRETO PARA REDES COLETORAS DE ÁGUAS PLUVIAIS, DIÂMETRO DE 1500 MM, JUNTA RÍGIDA, INSTALADO EM LOCAL COM BAIXO NÍVEL DE INTERFERÊNCIAS (NÃO INCLUI FORNECIMENTO). AF_12/2015</v>
          </cell>
          <cell r="C206" t="str">
            <v>M</v>
          </cell>
          <cell r="D206" t="str">
            <v>144,36</v>
          </cell>
        </row>
        <row r="207">
          <cell r="A207">
            <v>92820</v>
          </cell>
          <cell r="B207" t="str">
            <v>ASSENTAMENTO DE TUBO DE CONCRETO PARA REDES COLETORAS DE ÁGUAS PLUVIAIS, DIÂMETRO DE 300 MM, JUNTA RÍGIDA, INSTALADO EM LOCAL COM ALTO NÍVEL DE INTERFERÊNCIAS (NÃO INCLUI FORNECIMENTO). AF_12/2015</v>
          </cell>
          <cell r="C207" t="str">
            <v>M</v>
          </cell>
          <cell r="D207" t="str">
            <v>32,31</v>
          </cell>
        </row>
        <row r="208">
          <cell r="A208">
            <v>92821</v>
          </cell>
          <cell r="B208" t="str">
            <v>ASSENTAMENTO DE TUBO DE CONCRETO PARA REDES COLETORAS DE ÁGUAS PLUVIAIS, DIÂMETRO DE 400 MM, JUNTA RÍGIDA, INSTALADO EM LOCAL COM ALTO NÍVEL DE INTERFERÊNCIAS (NÃO INCLUI FORNECIMENTO). AF_12/2015</v>
          </cell>
          <cell r="C208" t="str">
            <v>M</v>
          </cell>
          <cell r="D208" t="str">
            <v>41,33</v>
          </cell>
        </row>
        <row r="209">
          <cell r="A209">
            <v>92822</v>
          </cell>
          <cell r="B209" t="str">
            <v>ASSENTAMENTO DE TUBO DE CONCRETO PARA REDES COLETORAS DE ÁGUAS PLUVIAIS, DIÂMETRO DE 500 MM, JUNTA RÍGIDA, INSTALADO EM LOCAL COM ALTO NÍVEL DE INTERFERÊNCIAS (NÃO INCLUI FORNECIMENTO). AF_12/2015</v>
          </cell>
          <cell r="C209" t="str">
            <v>M</v>
          </cell>
          <cell r="D209" t="str">
            <v>50,39</v>
          </cell>
        </row>
        <row r="210">
          <cell r="A210">
            <v>92824</v>
          </cell>
          <cell r="B210" t="str">
            <v>ASSENTAMENTO DE TUBO DE CONCRETO PARA REDES COLETORAS DE ÁGUAS PLUVIAIS, DIÂMETRO DE 600 MM, JUNTA RÍGIDA, INSTALADO EM LOCAL COM ALTO NÍVEL DE INTERFERÊNCIAS (NÃO INCLUI FORNECIMENTO). AF_12/2015</v>
          </cell>
          <cell r="C210" t="str">
            <v>M</v>
          </cell>
          <cell r="D210" t="str">
            <v>59,68</v>
          </cell>
        </row>
        <row r="211">
          <cell r="A211">
            <v>92825</v>
          </cell>
          <cell r="B211" t="str">
            <v>ASSENTAMENTO DE TUBO DE CONCRETO PARA REDES COLETORAS DE ÁGUAS PLUVIAIS, DIÂMETRO DE 700 MM, JUNTA RÍGIDA, INSTALADO EM LOCAL COM ALTO NÍVEL DE INTERFERÊNCIAS (NÃO INCLUI FORNECIMENTO). AF_12/2015</v>
          </cell>
          <cell r="C211" t="str">
            <v>M</v>
          </cell>
          <cell r="D211" t="str">
            <v>69,01</v>
          </cell>
        </row>
        <row r="212">
          <cell r="A212">
            <v>92826</v>
          </cell>
          <cell r="B212" t="str">
            <v>ASSENTAMENTO DE TUBO DE CONCRETO PARA REDES COLETORAS DE ÁGUAS PLUVIAIS, DIÂMETRO DE 800 MM, JUNTA RÍGIDA, INSTALADO EM LOCAL COM ALTO NÍVEL DE INTERFERÊNCIAS (NÃO INCLUI FORNECIMENTO). AF_12/2015</v>
          </cell>
          <cell r="C212" t="str">
            <v>M</v>
          </cell>
          <cell r="D212" t="str">
            <v>79,15</v>
          </cell>
        </row>
        <row r="213">
          <cell r="A213">
            <v>92827</v>
          </cell>
          <cell r="B213" t="str">
            <v>ASSENTAMENTO DE TUBO DE CONCRETO PARA REDES COLETORAS DE ÁGUAS PLUVIAIS, DIÂMETRO DE 900 MM, JUNTA RÍGIDA, INSTALADO EM LOCAL COM ALTO NÍVEL DE INTERFERÊNCIAS (NÃO INCLUI FORNECIMENTO). AF_12/2015</v>
          </cell>
          <cell r="C213" t="str">
            <v>M</v>
          </cell>
          <cell r="D213" t="str">
            <v>89,64</v>
          </cell>
        </row>
        <row r="214">
          <cell r="A214">
            <v>92828</v>
          </cell>
          <cell r="B214" t="str">
            <v>ASSENTAMENTO DE TUBO DE CONCRETO PARA REDES COLETORAS DE ÁGUAS PLUVIAIS, DIÂMETRO DE 1000 MM, JUNTA RÍGIDA, INSTALADO EM LOCAL COM ALTO NÍVEL DE INTERFERÊNCIAS (NÃO INCLUI FORNECIMENTO). AF_12/2015</v>
          </cell>
          <cell r="C214" t="str">
            <v>M</v>
          </cell>
          <cell r="D214" t="str">
            <v>101,42</v>
          </cell>
        </row>
        <row r="215">
          <cell r="A215">
            <v>92829</v>
          </cell>
          <cell r="B215" t="str">
            <v>TUBO DE CONCRETO PARA REDES COLETORAS DE ÁGUAS PLUVIAIS, DIÂMETRO DE 1200 MM, JUNTA RÍGIDA, INSTALADO EM LOCAL COM ALTO NÍVEL DE INTERFERÊNCIAS - FORNECIMENTO E ASSENTAMENTO. AF_12/2015</v>
          </cell>
          <cell r="C215" t="str">
            <v>M</v>
          </cell>
          <cell r="D215" t="str">
            <v>387,31</v>
          </cell>
        </row>
        <row r="216">
          <cell r="A216">
            <v>92830</v>
          </cell>
          <cell r="B216" t="str">
            <v>ASSENTAMENTO DE TUBO DE CONCRETO PARA REDES COLETORAS DE ÁGUAS PLUVIAIS, DIÂMETRO DE 1200 MM, JUNTA RÍGIDA, INSTALADO EM LOCAL COM ALTO NÍVEL DE INTERFERÊNCIAS (NÃO INCLUI FORNECIMENTO). AF_12/2015</v>
          </cell>
          <cell r="C216" t="str">
            <v>M</v>
          </cell>
          <cell r="D216" t="str">
            <v>125,81</v>
          </cell>
        </row>
        <row r="217">
          <cell r="A217">
            <v>92831</v>
          </cell>
          <cell r="B217" t="str">
            <v>TUBO DE CONCRETO PARA REDES COLETORAS DE ÁGUAS PLUVIAIS, DIÂMETRO DE 1500 MM, JUNTA RÍGIDA, INSTALADO EM LOCAL COM ALTO NÍVEL DE INTERFERÊNCIAS - FORNECIMENTO E ASSENTAMENTO. AF_12/2015</v>
          </cell>
          <cell r="C217" t="str">
            <v>M</v>
          </cell>
          <cell r="D217" t="str">
            <v>556,22</v>
          </cell>
        </row>
        <row r="218">
          <cell r="A218">
            <v>92832</v>
          </cell>
          <cell r="B218" t="str">
            <v>ASSENTAMENTO DE TUBO DE CONCRETO PARA REDES COLETORAS DE ÁGUAS PLUVIAIS, DIÂMETRO DE 1500 MM, JUNTA RÍGIDA, INSTALADO EM LOCAL COM ALTO NÍVEL DE INTERFERÊNCIAS (NÃO INCLUI FORNECIMENTO). AF_12/2015</v>
          </cell>
          <cell r="C218" t="str">
            <v>M</v>
          </cell>
          <cell r="D218" t="str">
            <v>167,25</v>
          </cell>
        </row>
        <row r="219">
          <cell r="A219">
            <v>95565</v>
          </cell>
          <cell r="B219" t="str">
            <v>TUBO DE CONCRETO PARA REDES COLETORAS DE ÁGUAS PLUVIAIS, DIÂMETRO DE 300MM, JUNTA RÍGIDA, INSTALADO EM LOCAL COM BAIXO NÍVEL DE INTERFERÊNCIAS - FORNECIMENTO E ASSENTAMENTO. AF_12/2015</v>
          </cell>
          <cell r="C219" t="str">
            <v>M</v>
          </cell>
          <cell r="D219" t="str">
            <v>72,81</v>
          </cell>
        </row>
        <row r="220">
          <cell r="A220">
            <v>95566</v>
          </cell>
          <cell r="B220" t="str">
            <v>TUBO DE CONCRETO PARA REDES COLETORAS DE ÁGUAS PLUVIAIS, DIÂMETRO DE 300MM, JUNTA RÍGIDA, INSTALADO EM LOCAL COM ALTO NÍVEL DE INTERFERÊNCIAS - FORNECIMENTO E ASSENTAMENTO. AF_12/2015</v>
          </cell>
          <cell r="C220" t="str">
            <v>M</v>
          </cell>
          <cell r="D220" t="str">
            <v>78,06</v>
          </cell>
        </row>
        <row r="221">
          <cell r="A221">
            <v>95567</v>
          </cell>
          <cell r="B221" t="str">
            <v>TUBO DE CONCRETO (SIMPLES) PARA REDES COLETORAS DE ÁGUAS PLUVIAIS, DIÂMETRO DE 300 MM, JUNTA RÍGIDA, INSTALADO EM LOCAL COM BAIXO NÍVEL DE INTERFERÊNCIAS - FORNECIMENTO E ASSENTAMENTO. AF_12/2015</v>
          </cell>
          <cell r="C221" t="str">
            <v>M</v>
          </cell>
          <cell r="D221" t="str">
            <v>57,37</v>
          </cell>
        </row>
        <row r="222">
          <cell r="A222">
            <v>95568</v>
          </cell>
          <cell r="B222" t="str">
            <v>TUBO DE CONCRETO (SIMPLES) PARA REDES COLETORAS DE ÁGUAS PLUVIAIS, DIÂMETRO DE 400 MM, JUNTA RÍGIDA, INSTALADO EM LOCAL COM BAIXO NÍVEL DE INTERFERÊNCIAS - FORNECIMENTO E ASSENTAMENTO. AF_12/2015</v>
          </cell>
          <cell r="C222" t="str">
            <v>M</v>
          </cell>
          <cell r="D222" t="str">
            <v>74,68</v>
          </cell>
        </row>
        <row r="223">
          <cell r="A223">
            <v>95569</v>
          </cell>
          <cell r="B223" t="str">
            <v>TUBO DE CONCRETO (SIMPLES) PARA REDES COLETORAS DE ÁGUAS PLUVIAIS, DIÂMETRO DE 500 MM, JUNTA RÍGIDA, INSTALADO EM LOCAL COM BAIXO NÍVEL DE INTERFERÊNCIAS - FORNECIMENTO E ASSENTAMENTO. AF_12/2015</v>
          </cell>
          <cell r="C223" t="str">
            <v>M</v>
          </cell>
          <cell r="D223" t="str">
            <v>100,14</v>
          </cell>
        </row>
        <row r="224">
          <cell r="A224">
            <v>95570</v>
          </cell>
          <cell r="B224" t="str">
            <v>TUBO DE CONCRETO (SIMPLES) PARA REDES COLETORAS DE ÁGUAS PLUVIAIS, DIÂMETRO DE 300 MM, JUNTA RÍGIDA, INSTALADO EM LOCAL COM ALTO NÍVEL DE INTERFERÊNCIAS - FORNECIMENTO E ASSENTAMENTO. AF_12/2015</v>
          </cell>
          <cell r="C224" t="str">
            <v>M</v>
          </cell>
          <cell r="D224" t="str">
            <v>62,62</v>
          </cell>
        </row>
        <row r="225">
          <cell r="A225">
            <v>95571</v>
          </cell>
          <cell r="B225" t="str">
            <v>TUBO DE CONCRETO (SIMPLES) PARA REDES COLETORAS DE ÁGUAS PLUVIAIS, DIÂMETRO DE 400 MM, JUNTA RÍGIDA, INSTALADO EM LOCAL COM ALTO NÍVEL DE INTERFERÊNCIAS - FORNECIMENTO E ASSENTAMENTO. AF_12/2015</v>
          </cell>
          <cell r="C225" t="str">
            <v>M</v>
          </cell>
          <cell r="D225" t="str">
            <v>81,39</v>
          </cell>
        </row>
        <row r="226">
          <cell r="A226">
            <v>95572</v>
          </cell>
          <cell r="B226" t="str">
            <v>TUBO DE CONCRETO (SIMPLES) PARA REDES COLETORAS DE ÁGUAS PLUVIAIS, DIÂMETRO DE 500 MM, JUNTA RÍGIDA, INSTALADO EM LOCAL COM ALTO NÍVEL DE INTERFERÊNCIAS - FORNECIMENTO E ASSENTAMENTO. AF_12/2015</v>
          </cell>
          <cell r="C226" t="str">
            <v>M</v>
          </cell>
          <cell r="D226" t="str">
            <v>108,44</v>
          </cell>
        </row>
        <row r="227">
          <cell r="A227">
            <v>73606</v>
          </cell>
          <cell r="B227" t="str">
            <v>ASSENTAMENTO DE TAMPAO DE FERRO FUNDIDO 900 MM</v>
          </cell>
          <cell r="C227" t="str">
            <v>UN</v>
          </cell>
          <cell r="D227" t="str">
            <v>106,32</v>
          </cell>
        </row>
        <row r="228">
          <cell r="A228">
            <v>73607</v>
          </cell>
          <cell r="B228" t="str">
            <v>ASSENTAMENTO DE TAMPAO DE FERRO FUNDIDO 600 MM</v>
          </cell>
          <cell r="C228" t="str">
            <v>UN</v>
          </cell>
          <cell r="D228" t="str">
            <v>70,88</v>
          </cell>
        </row>
        <row r="229">
          <cell r="A229">
            <v>83623</v>
          </cell>
          <cell r="B229" t="str">
            <v>GRELHA DE FERRO FUNDIDO PARA CANALETA LARG = 30CM, FORNECIMENTO E ASSENTAMENTO</v>
          </cell>
          <cell r="C229" t="str">
            <v>M</v>
          </cell>
          <cell r="D229" t="str">
            <v>201,10</v>
          </cell>
        </row>
        <row r="230">
          <cell r="A230">
            <v>83624</v>
          </cell>
          <cell r="B230" t="str">
            <v>GRELHA DE FERRO FUNDIDO PARA CANALETA LARG = 20CM, FORNECIMENTO E ASSENTAMENTO</v>
          </cell>
          <cell r="C230" t="str">
            <v>M</v>
          </cell>
          <cell r="D230" t="str">
            <v>141,64</v>
          </cell>
        </row>
        <row r="231">
          <cell r="A231">
            <v>83626</v>
          </cell>
          <cell r="B231" t="str">
            <v>GRELHA DE FERRO FUNDIDO PARA CANALETA LARG = 15CM, FORNECIMENTO E ASSENTAMENTO</v>
          </cell>
          <cell r="C231" t="str">
            <v>M</v>
          </cell>
          <cell r="D231" t="str">
            <v>111,91</v>
          </cell>
        </row>
        <row r="232">
          <cell r="A232">
            <v>83627</v>
          </cell>
          <cell r="B232" t="str">
            <v>TAMPAO FOFO ARTICULADO, CLASSE B125 CARGA MAX 12,5 T, REDONDO TAMPA 600 MM, REDE PLUVIAL/ESGOTO, P = CHAMINE CX AREIA / POCO VISITA ASSENTADO COM ARG CIM/AREIA 1:4, FORNECIMENTO E ASSENTAMENTO</v>
          </cell>
          <cell r="C232" t="str">
            <v>UN</v>
          </cell>
          <cell r="D232" t="str">
            <v>390,73</v>
          </cell>
        </row>
        <row r="233">
          <cell r="A233">
            <v>83724</v>
          </cell>
          <cell r="B233" t="str">
            <v>ASSENTAMENTO DE PECAS, CONEXOES, APARELHOS E ACESSORIOS DE FERRO FUNDIDO DUCTIL, JUNTA ELASTICA, MECANICA OU FLANGEADA, COM DIAMETROS DE 50 A 300 MM.</v>
          </cell>
          <cell r="C233" t="str">
            <v>KG</v>
          </cell>
          <cell r="D233" t="str">
            <v>1,48</v>
          </cell>
        </row>
        <row r="234">
          <cell r="A234">
            <v>83725</v>
          </cell>
          <cell r="B234" t="str">
            <v>ASSENTAMENTO DE PECAS, CONEXOES, APARELHOS E ACESSORIOS DE FERRO FUNDIDO DUCTIL, JUNTA ELASTICA, MECANICA OU FLANGEADA, COM DIAMETROS DE 350 A 600 MM.</v>
          </cell>
          <cell r="C234" t="str">
            <v>KG</v>
          </cell>
          <cell r="D234" t="str">
            <v>0,93</v>
          </cell>
        </row>
        <row r="235">
          <cell r="A235">
            <v>83726</v>
          </cell>
          <cell r="B235" t="str">
            <v>ASSENTAMENTO DE PECAS, CONEXOES, APARELHOS E ACESSORIOS DE FERRO FUNDIDO DUCTIL, JUNTA ELASTICA, MECANICA OU FLANGEADA, COM DIAMETROS DE 700 A 1200 MM.</v>
          </cell>
          <cell r="C235" t="str">
            <v>KG</v>
          </cell>
          <cell r="D235" t="str">
            <v>0,69</v>
          </cell>
        </row>
        <row r="236">
          <cell r="A236">
            <v>97127</v>
          </cell>
          <cell r="B236" t="str">
            <v>ASSENTAMENTO DE TUBO DE PVC DEFOFO OU PRFV OU RPVC PARA REDE DE ÁGUA, DN 150 MM, JUNTA ELÁSTICA INTEGRADA, INSTALADO EM LOCAL COM NÍVEL ALTO DE INTERFERÊNCIAS (NÃO INCLUI FORNECIMENTO). AF_11/2017</v>
          </cell>
          <cell r="C236" t="str">
            <v>M</v>
          </cell>
          <cell r="D236" t="str">
            <v>4,10</v>
          </cell>
        </row>
        <row r="237">
          <cell r="A237">
            <v>97128</v>
          </cell>
          <cell r="B237" t="str">
            <v>ASSENTAMENTO DE TUBO DE PVC DEFOFO OU PRFV OU RPVC PARA REDE DE ÁGUA, DN 200 MM, JUNTA ELÁSTICA INTEGRADA, INSTALADO EM LOCAL COM NÍVEL ALTO DE INTERFERÊNCIAS (NÃO INCLUI FORNECIMENTO). AF_11/2017</v>
          </cell>
          <cell r="C237" t="str">
            <v>M</v>
          </cell>
          <cell r="D237" t="str">
            <v>7,70</v>
          </cell>
        </row>
        <row r="238">
          <cell r="A238">
            <v>97129</v>
          </cell>
          <cell r="B238" t="str">
            <v>ASSENTAMENTO DE TUBO DE PVC DEFOFO OU PRFV OU RPVC PARA REDE DE ÁGUA, DN 250 MM, JUNTA ELÁSTICA INTEGRADA, INSTALADO EM LOCAL COM NÍVEL ALTO DE INTERFERÊNCIAS (NÃO INCLUI FORNECIMENTO). AF_11/2017</v>
          </cell>
          <cell r="C238" t="str">
            <v>M</v>
          </cell>
          <cell r="D238" t="str">
            <v>9,47</v>
          </cell>
        </row>
        <row r="239">
          <cell r="A239">
            <v>97130</v>
          </cell>
          <cell r="B239" t="str">
            <v>ASSENTAMENTO DE TUBO DE PVC DEFOFO OU PRFV OU RPVC PARA REDE DE ÁGUA, DN 300 MM, JUNTA ELÁSTICA INTEGRADA, INSTALADO EM LOCAL COM NÍVEL ALTO DE INTERFERÊNCIAS (NÃO INCLUI FORNECIMENTO). AF_11/2017</v>
          </cell>
          <cell r="C239" t="str">
            <v>M</v>
          </cell>
          <cell r="D239" t="str">
            <v>11,26</v>
          </cell>
        </row>
        <row r="240">
          <cell r="A240">
            <v>97131</v>
          </cell>
          <cell r="B240" t="str">
            <v>ASSENTAMENTO DE TUBO DE PVC DEFOFO OU PRFV OU RPVC PARA REDE DE ÁGUA, DN 350 MM, JUNTA ELÁSTICA INTEGRADA, INSTALADO EM LOCAL COM NÍVEL ALTO DE INTERFERÊNCIAS (NÃO INCLUI FORNECIMENTO). AF_11/2017</v>
          </cell>
          <cell r="C240" t="str">
            <v>M</v>
          </cell>
          <cell r="D240" t="str">
            <v>13,02</v>
          </cell>
        </row>
        <row r="241">
          <cell r="A241">
            <v>97132</v>
          </cell>
          <cell r="B241" t="str">
            <v>ASSENTAMENTO DE TUBO DE PVC DEFOFO OU PRFV OU RPVC PARA REDE DE ÁGUA, DN 400 MM, JUNTA ELÁSTICA INTEGRADA, INSTALADO EM LOCAL COM NÍVEL ALTO DE INTERFERÊNCIAS (NÃO INCLUI FORNECIMENTO). AF_11/2017</v>
          </cell>
          <cell r="C241" t="str">
            <v>M</v>
          </cell>
          <cell r="D241" t="str">
            <v>14,78</v>
          </cell>
        </row>
        <row r="242">
          <cell r="A242">
            <v>97133</v>
          </cell>
          <cell r="B242" t="str">
            <v>ASSENTAMENTO DE TUBO DE PVC DEFOFO OU PRFV OU RPVC PARA REDE DE ÁGUA, DN 500 MM, JUNTA ELÁSTICA INTEGRADA, INSTALADO EM LOCAL COM NÍVEL ALTO DE INTERFERÊNCIAS (NÃO INCLUI FORNECIMENTO). AF_11/2017</v>
          </cell>
          <cell r="C242" t="str">
            <v>M</v>
          </cell>
          <cell r="D242" t="str">
            <v>18,33</v>
          </cell>
        </row>
        <row r="243">
          <cell r="A243">
            <v>97134</v>
          </cell>
          <cell r="B243" t="str">
            <v>ASSENTAMENTO DE TUBO DE PVC DEFOFO OU PRFV OU RPVC PARA REDE DE ÁGUA, DN 150 MM, JUNTA ELÁSTICA INTEGRADA, INSTALADO EM LOCAL COM NÍVEL BAIXO DE INTERFERÊNCIAS (NÃO INCLUI FORNECIMENTO). AF_11/2017</v>
          </cell>
          <cell r="C243" t="str">
            <v>M</v>
          </cell>
          <cell r="D243" t="str">
            <v>1,87</v>
          </cell>
        </row>
        <row r="244">
          <cell r="A244">
            <v>97135</v>
          </cell>
          <cell r="B244" t="str">
            <v>ASSENTAMENTO DE TUBO DE PVC DEFOFO OU PRFV OU RPVC PARA REDE DE ÁGUA, DN 200 MM, JUNTA ELÁSTICA INTEGRADA, INSTALADO EM LOCAL COM NÍVEL BAIXO DE INTERFERÊNCIAS (NÃO INCLUI FORNECIMENTO). AF_11/2017</v>
          </cell>
          <cell r="C244" t="str">
            <v>M</v>
          </cell>
          <cell r="D244" t="str">
            <v>3,86</v>
          </cell>
        </row>
        <row r="245">
          <cell r="A245">
            <v>97136</v>
          </cell>
          <cell r="B245" t="str">
            <v>ASSENTAMENTO DE TUBO DE PVC DEFOFO OU PRFV OU RPVC PARA REDE DE ÁGUA, DN 250 MM, JUNTA ELÁSTICA INTEGRADA, INSTALADO EM LOCAL COM NÍVEL BAIXO DE INTERFERÊNCIAS (NÃO INCLUI FORNECIMENTO). AF_11/2017</v>
          </cell>
          <cell r="C245" t="str">
            <v>M</v>
          </cell>
          <cell r="D245" t="str">
            <v>4,75</v>
          </cell>
        </row>
        <row r="246">
          <cell r="A246">
            <v>97137</v>
          </cell>
          <cell r="B246" t="str">
            <v>ASSENTAMENTO DE TUBO DE PVC DEFOFO OU PRFV OU RPVC PARA REDE DE ÁGUA, DN 300 MM, JUNTA ELÁSTICA INTEGRADA, INSTALADO EM LOCAL COM NÍVEL BAIXO DE INTERFERÊNCIAS (NÃO INCLUI FORNECIMENTO). AF_11/2017</v>
          </cell>
          <cell r="C246" t="str">
            <v>M</v>
          </cell>
          <cell r="D246" t="str">
            <v>5,66</v>
          </cell>
        </row>
        <row r="247">
          <cell r="A247">
            <v>97138</v>
          </cell>
          <cell r="B247" t="str">
            <v>ASSENTAMENTO DE TUBO DE PVC DEFOFO OU PRFV OU RPVC PARA REDE DE ÁGUA, DN 350 MM, JUNTA ELÁSTICA INTEGRADA, INSTALADO EM LOCAL COM NÍVEL BAIXO DE INTERFERÊNCIAS (NÃO INCLUI FORNECIMENTO). AF_11/2017</v>
          </cell>
          <cell r="C247" t="str">
            <v>M</v>
          </cell>
          <cell r="D247" t="str">
            <v>6,54</v>
          </cell>
        </row>
        <row r="248">
          <cell r="A248">
            <v>97139</v>
          </cell>
          <cell r="B248" t="str">
            <v>ASSENTAMENTO DE TUBO DE PVC DEFOFO OU PRFV OU RPVC PARA REDE DE ÁGUA, DN 400 MM, JUNTA ELÁSTICA INTEGRADA, INSTALADO EM LOCAL COM NÍVEL BAIXO DE INTERFERÊNCIAS (NÃO INCLUI FORNECIMENTO). AF_11/2017</v>
          </cell>
          <cell r="C248" t="str">
            <v>M</v>
          </cell>
          <cell r="D248" t="str">
            <v>7,43</v>
          </cell>
        </row>
        <row r="249">
          <cell r="A249">
            <v>97140</v>
          </cell>
          <cell r="B249" t="str">
            <v>ASSENTAMENTO DE TUBO DE PVC DEFOFO OU PRFV OU RPVC PARA REDE DE ÁGUA, DN 500 MM, JUNTA ELÁSTICA INTEGRADA, INSTALADO EM LOCAL COM NÍVEL BAIXO DE INTERFERÊNCIAS (NÃO INCLUI FORNECIMENTO). AF_11/2017</v>
          </cell>
          <cell r="C249" t="str">
            <v>M</v>
          </cell>
          <cell r="D249" t="str">
            <v>9,22</v>
          </cell>
        </row>
        <row r="250">
          <cell r="A250">
            <v>83520</v>
          </cell>
          <cell r="B250" t="str">
            <v>TE PVC PARA COLETOR ESGOTO, EB644, D=100MM, COM JUNTA ELASTICA.</v>
          </cell>
          <cell r="C250" t="str">
            <v>UN</v>
          </cell>
          <cell r="D250" t="str">
            <v>104,83</v>
          </cell>
        </row>
        <row r="251">
          <cell r="A251">
            <v>83531</v>
          </cell>
          <cell r="B251" t="str">
            <v>CURVA PARA REDE COLETOR ESGOTO, EB 644, 90GR, DN=200MM, COM JUNTA ELASTICA</v>
          </cell>
          <cell r="C251" t="str">
            <v>UN</v>
          </cell>
          <cell r="D251" t="str">
            <v>264,61</v>
          </cell>
        </row>
        <row r="252">
          <cell r="A252">
            <v>83535</v>
          </cell>
          <cell r="B252" t="str">
            <v>CURVA PVC PARA REDE COLETOR ESGOTO, EB-644, 45 GR, 200 MM, COM JUNTA ELASTICA.</v>
          </cell>
          <cell r="C252" t="str">
            <v>UN</v>
          </cell>
          <cell r="D252" t="str">
            <v>219,28</v>
          </cell>
        </row>
        <row r="253">
          <cell r="A253" t="str">
            <v>73884/1</v>
          </cell>
          <cell r="B253" t="str">
            <v>INSTALAÇÃO DE VÁLVULAS OU REGISTROS COM JUNTA FLANGEADA - DN 50</v>
          </cell>
          <cell r="C253" t="str">
            <v>UN</v>
          </cell>
          <cell r="D253" t="str">
            <v>52,53</v>
          </cell>
        </row>
        <row r="254">
          <cell r="A254" t="str">
            <v>73884/2</v>
          </cell>
          <cell r="B254" t="str">
            <v>INSTALAÇÃO DE VÁLVULAS OU REGISTROS COM JUNTA FLANGEADA - DN 75</v>
          </cell>
          <cell r="C254" t="str">
            <v>UN</v>
          </cell>
          <cell r="D254" t="str">
            <v>79,55</v>
          </cell>
        </row>
        <row r="255">
          <cell r="A255" t="str">
            <v>73884/3</v>
          </cell>
          <cell r="B255" t="str">
            <v>INSTALAÇÃO DE VÁLVULAS OU REGISTROS COM JUNTA FLANGEADA - DN 100</v>
          </cell>
          <cell r="C255" t="str">
            <v>UN</v>
          </cell>
          <cell r="D255" t="str">
            <v>99,46</v>
          </cell>
        </row>
        <row r="256">
          <cell r="A256" t="str">
            <v>73884/4</v>
          </cell>
          <cell r="B256" t="str">
            <v>INSTALAÇÃO DE VÁLVULAS OU REGISTROS COM JUNTA FLANGEADA - DN 150</v>
          </cell>
          <cell r="C256" t="str">
            <v>UN</v>
          </cell>
          <cell r="D256" t="str">
            <v>434,22</v>
          </cell>
        </row>
        <row r="257">
          <cell r="A257" t="str">
            <v>73884/5</v>
          </cell>
          <cell r="B257" t="str">
            <v>INSTALAÇÃO DE VÁLVULAS OU REGISTROS COM JUNTA FLANGEADA - DN 200</v>
          </cell>
          <cell r="C257" t="str">
            <v>UN</v>
          </cell>
          <cell r="D257" t="str">
            <v>506,59</v>
          </cell>
        </row>
        <row r="258">
          <cell r="A258" t="str">
            <v>73884/6</v>
          </cell>
          <cell r="B258" t="str">
            <v>INSTALAÇÃO DE VÁLVULAS OU REGISTROS COM JUNTA FLANGEADA - DN 250</v>
          </cell>
          <cell r="C258" t="str">
            <v>UN</v>
          </cell>
          <cell r="D258" t="str">
            <v>615,15</v>
          </cell>
        </row>
        <row r="259">
          <cell r="A259" t="str">
            <v>73884/7</v>
          </cell>
          <cell r="B259" t="str">
            <v>INSTALAÇÃO DE VÁLVULAS OU REGISTROS COM JUNTA FLANGEADA - DN 300</v>
          </cell>
          <cell r="C259" t="str">
            <v>UN</v>
          </cell>
          <cell r="D259" t="str">
            <v>687,52</v>
          </cell>
        </row>
        <row r="260">
          <cell r="A260" t="str">
            <v>73884/8</v>
          </cell>
          <cell r="B260" t="str">
            <v>INSTALAÇÃO DE VÁLVULAS OU REGISTROS COM JUNTA FLANGEADA - DN 350</v>
          </cell>
          <cell r="C260" t="str">
            <v>UN</v>
          </cell>
          <cell r="D260" t="str">
            <v>723,72</v>
          </cell>
        </row>
        <row r="261">
          <cell r="A261" t="str">
            <v>73884/9</v>
          </cell>
          <cell r="B261" t="str">
            <v>INSTALAÇÃO DE VÁLVULAS OU REGISTROS COM JUNTA FLANGEADA - DN 400</v>
          </cell>
          <cell r="C261" t="str">
            <v>UN</v>
          </cell>
          <cell r="D261" t="str">
            <v>796,08</v>
          </cell>
        </row>
        <row r="262">
          <cell r="A262" t="str">
            <v>73884/10</v>
          </cell>
          <cell r="B262" t="str">
            <v>INSTALAÇÃO DE VÁLVULAS OU REGISTROS COM JUNTA FLANGEADA - DN 450</v>
          </cell>
          <cell r="C262" t="str">
            <v>UN</v>
          </cell>
          <cell r="D262" t="str">
            <v>832,26</v>
          </cell>
        </row>
        <row r="263">
          <cell r="A263" t="str">
            <v>73884/11</v>
          </cell>
          <cell r="B263" t="str">
            <v>INSTALAÇÃO DE VÁLVULAS OU REGISTROS COM JUNTA FLANGEADA - DN 500</v>
          </cell>
          <cell r="C263" t="str">
            <v>UN</v>
          </cell>
          <cell r="D263" t="str">
            <v>904,65</v>
          </cell>
        </row>
        <row r="264">
          <cell r="A264" t="str">
            <v>73884/12</v>
          </cell>
          <cell r="B264" t="str">
            <v>INSTALAÇÃO DE VÁLVULAS OU REGISTROS COM JUNTA FLANGEADA - DN 600</v>
          </cell>
          <cell r="C264" t="str">
            <v>UN</v>
          </cell>
          <cell r="D264" t="str">
            <v>977,01</v>
          </cell>
        </row>
        <row r="265">
          <cell r="A265" t="str">
            <v>73884/13</v>
          </cell>
          <cell r="B265" t="str">
            <v>INSTALAÇÃO DE VÁLVULAS OU REGISTROS COM JUNTA FLANGEADA - DN 700</v>
          </cell>
          <cell r="C265" t="str">
            <v>UN</v>
          </cell>
          <cell r="D265" t="str">
            <v>1.088,74</v>
          </cell>
        </row>
        <row r="266">
          <cell r="A266" t="str">
            <v>73884/14</v>
          </cell>
          <cell r="B266" t="str">
            <v>INSTALAÇÃO DE VÁLVULAS OU REGISTROS COM JUNTA FLANGEADA - DN 800</v>
          </cell>
          <cell r="C266" t="str">
            <v>UN</v>
          </cell>
          <cell r="D266" t="str">
            <v>1.088,74</v>
          </cell>
        </row>
        <row r="267">
          <cell r="A267" t="str">
            <v>73884/15</v>
          </cell>
          <cell r="B267" t="str">
            <v>INSTALAÇÃO DE VÁLVULAS OU REGISTROS COM JUNTA FLANGEADA - DN 900</v>
          </cell>
          <cell r="C267" t="str">
            <v>UN</v>
          </cell>
          <cell r="D267" t="str">
            <v>1.101,37</v>
          </cell>
        </row>
        <row r="268">
          <cell r="A268" t="str">
            <v>73884/16</v>
          </cell>
          <cell r="B268" t="str">
            <v>INSTALAÇÃO DE VÁLVULAS OU REGISTROS COM JUNTA FLANGEADA - DN 1000</v>
          </cell>
          <cell r="C268" t="str">
            <v>UN</v>
          </cell>
          <cell r="D268" t="str">
            <v>1.244,27</v>
          </cell>
        </row>
        <row r="269">
          <cell r="A269" t="str">
            <v>73885/1</v>
          </cell>
          <cell r="B269" t="str">
            <v>INSTALAÇÃO DE VÁLVULAS OU REGISTROS COM JUNTA ELÁSTICA - DN 50</v>
          </cell>
          <cell r="C269" t="str">
            <v>UN</v>
          </cell>
          <cell r="D269" t="str">
            <v>24,85</v>
          </cell>
        </row>
        <row r="270">
          <cell r="A270" t="str">
            <v>73885/2</v>
          </cell>
          <cell r="B270" t="str">
            <v>INSTALAÇÃO DE VÁLVULAS OU REGISTROS COM JUNTA ELÁSTICA - DN 75</v>
          </cell>
          <cell r="C270" t="str">
            <v>UN</v>
          </cell>
          <cell r="D270" t="str">
            <v>29,82</v>
          </cell>
        </row>
        <row r="271">
          <cell r="A271" t="str">
            <v>73885/3</v>
          </cell>
          <cell r="B271" t="str">
            <v>INSTALAÇÃO DE VÁLVULAS OU REGISTROS COM JUNTA ELÁSTICA - DN 100</v>
          </cell>
          <cell r="C271" t="str">
            <v>UN</v>
          </cell>
          <cell r="D271" t="str">
            <v>33,80</v>
          </cell>
        </row>
        <row r="272">
          <cell r="A272" t="str">
            <v>73885/4</v>
          </cell>
          <cell r="B272" t="str">
            <v>INSTALAÇÃO DE VÁLVULAS OU REGISTROS COM JUNTA ELÁSTICA - DN 150</v>
          </cell>
          <cell r="C272" t="str">
            <v>UN</v>
          </cell>
          <cell r="D272" t="str">
            <v>159,21</v>
          </cell>
        </row>
        <row r="273">
          <cell r="A273" t="str">
            <v>73885/5</v>
          </cell>
          <cell r="B273" t="str">
            <v>INSTALAÇÃO DE VÁLVULAS OU REGISTROS COM JUNTA ELÁSTICA - DN 200</v>
          </cell>
          <cell r="C273" t="str">
            <v>UN</v>
          </cell>
          <cell r="D273" t="str">
            <v>206,25</v>
          </cell>
        </row>
        <row r="274">
          <cell r="A274" t="str">
            <v>73885/6</v>
          </cell>
          <cell r="B274" t="str">
            <v>INSTALAÇÃO DE VÁLVULAS OU REGISTROS COM JUNTA ELÁSTICA - DN 250</v>
          </cell>
          <cell r="C274" t="str">
            <v>UN</v>
          </cell>
          <cell r="D274" t="str">
            <v>242,43</v>
          </cell>
        </row>
        <row r="275">
          <cell r="A275" t="str">
            <v>73885/7</v>
          </cell>
          <cell r="B275" t="str">
            <v>INSTALAÇÃO DE VÁLVULAS OU REGISTROS COM JUNTA ELÁSTICA - DN 300</v>
          </cell>
          <cell r="C275" t="str">
            <v>UN</v>
          </cell>
          <cell r="D275" t="str">
            <v>264,15</v>
          </cell>
        </row>
        <row r="276">
          <cell r="A276" t="str">
            <v>73885/8</v>
          </cell>
          <cell r="B276" t="str">
            <v>INSTALAÇÃO DE VÁLVULAS OU REGISTROS COM JUNTA ELÁSTICA - DN 350</v>
          </cell>
          <cell r="C276" t="str">
            <v>UN</v>
          </cell>
          <cell r="D276" t="str">
            <v>289,47</v>
          </cell>
        </row>
        <row r="277">
          <cell r="A277" t="str">
            <v>73885/9</v>
          </cell>
          <cell r="B277" t="str">
            <v>INSTALAÇÃO DE VÁLVULAS OU REGISTROS COM JUNTA ELÁSTICA - DN 400</v>
          </cell>
          <cell r="C277" t="str">
            <v>UN</v>
          </cell>
          <cell r="D277" t="str">
            <v>318,42</v>
          </cell>
        </row>
        <row r="278">
          <cell r="A278" t="str">
            <v>73885/10</v>
          </cell>
          <cell r="B278" t="str">
            <v>INSTALAÇÃO DE VÁLVULAS OU REGISTROS COM JUNTA ELÁSTICA - DN 450</v>
          </cell>
          <cell r="C278" t="str">
            <v>UN</v>
          </cell>
          <cell r="D278" t="str">
            <v>343,75</v>
          </cell>
        </row>
        <row r="279">
          <cell r="A279" t="str">
            <v>73885/11</v>
          </cell>
          <cell r="B279" t="str">
            <v>INSTALAÇÃO DE VÁLVULAS OU REGISTROS COM JUNTA ELÁSTICA - DN 500</v>
          </cell>
          <cell r="C279" t="str">
            <v>UN</v>
          </cell>
          <cell r="D279" t="str">
            <v>361,86</v>
          </cell>
        </row>
        <row r="280">
          <cell r="A280" t="str">
            <v>73885/12</v>
          </cell>
          <cell r="B280" t="str">
            <v>INSTALAÇÃO DE VÁLVULAS OU REGISTROS COM JUNTA ELÁSTICA - DN 600</v>
          </cell>
          <cell r="C280" t="str">
            <v>UN</v>
          </cell>
          <cell r="D280" t="str">
            <v>412,51</v>
          </cell>
        </row>
        <row r="281">
          <cell r="A281">
            <v>92235</v>
          </cell>
          <cell r="B281" t="str">
            <v>FECHAMENTO DE CONSTRUÇÃO TEMPORÁRIA EM CHAPA DE MADEIRA COMPENSADA E=10MM, COM REAPROVEITAMENTO DE 2X.</v>
          </cell>
          <cell r="C281" t="str">
            <v>M2</v>
          </cell>
          <cell r="D281" t="str">
            <v>56,63</v>
          </cell>
        </row>
        <row r="282">
          <cell r="A282">
            <v>93206</v>
          </cell>
          <cell r="B282" t="str">
            <v>EXECUÇÃO DE ESCRITÓRIO EM CANTEIRO DE OBRA EM ALVENARIA, NÃO INCLUSO MOBILIÁRIO E EQUIPAMENTOS. AF_02/2016</v>
          </cell>
          <cell r="C282" t="str">
            <v>M2</v>
          </cell>
          <cell r="D282" t="str">
            <v>711,51</v>
          </cell>
        </row>
        <row r="283">
          <cell r="A283">
            <v>93207</v>
          </cell>
          <cell r="B283" t="str">
            <v>EXECUÇÃO DE ESCRITÓRIO EM CANTEIRO DE OBRA EM CHAPA DE MADEIRA COMPENSADA, NÃO INCLUSO MOBILIÁRIO E EQUIPAMENTOS. AF_02/2016</v>
          </cell>
          <cell r="C283" t="str">
            <v>M2</v>
          </cell>
          <cell r="D283" t="str">
            <v>569,80</v>
          </cell>
        </row>
        <row r="284">
          <cell r="A284">
            <v>93208</v>
          </cell>
          <cell r="B284" t="str">
            <v>EXECUÇÃO DE ALMOXARIFADO EM CANTEIRO DE OBRA EM CHAPA DE MADEIRA COMPENSADA, INCLUSO PRATELEIRAS. AF_02/2016</v>
          </cell>
          <cell r="C284" t="str">
            <v>M2</v>
          </cell>
          <cell r="D284" t="str">
            <v>441,21</v>
          </cell>
        </row>
        <row r="285">
          <cell r="A285">
            <v>93209</v>
          </cell>
          <cell r="B285" t="str">
            <v>EXECUÇÃO DE ALMOXARIFADO EM CANTEIRO DE OBRA EM ALVENARIA, INCLUSO PRATELEIRAS. AF_02/2016</v>
          </cell>
          <cell r="C285" t="str">
            <v>M2</v>
          </cell>
          <cell r="D285" t="str">
            <v>582,34</v>
          </cell>
        </row>
        <row r="286">
          <cell r="A286">
            <v>93210</v>
          </cell>
          <cell r="B286" t="str">
            <v>EXECUÇÃO DE REFEITÓRIO EM CANTEIRO DE OBRA EM CHAPA DE MADEIRA COMPENSADA, NÃO INCLUSO MOBILIÁRIO E EQUIPAMENTOS. AF_02/2016</v>
          </cell>
          <cell r="C286" t="str">
            <v>M2</v>
          </cell>
          <cell r="D286" t="str">
            <v>334,76</v>
          </cell>
        </row>
        <row r="287">
          <cell r="A287">
            <v>93211</v>
          </cell>
          <cell r="B287" t="str">
            <v>EXECUÇÃO DE REFEITÓRIO EM CANTEIRO DE OBRA EM ALVENARIA, NÃO INCLUSO MOBILIÁRIO E EQUIPAMENTOS. AF_02/2016</v>
          </cell>
          <cell r="C287" t="str">
            <v>M2</v>
          </cell>
          <cell r="D287" t="str">
            <v>355,43</v>
          </cell>
        </row>
        <row r="288">
          <cell r="A288">
            <v>93212</v>
          </cell>
          <cell r="B288" t="str">
            <v>EXECUÇÃO DE SANITÁRIO E VESTIÁRIO EM CANTEIRO DE OBRA EM CHAPA DE MADEIRA COMPENSADA, NÃO INCLUSO MOBILIÁRIO. AF_02/2016</v>
          </cell>
          <cell r="C288" t="str">
            <v>M2</v>
          </cell>
          <cell r="D288" t="str">
            <v>541,81</v>
          </cell>
        </row>
        <row r="289">
          <cell r="A289">
            <v>93213</v>
          </cell>
          <cell r="B289" t="str">
            <v>EXECUÇÃO DE SANITÁRIO E VESTIÁRIO EM CANTEIRO DE OBRA EM ALVENARIA, NÃO INCLUSO MOBILIÁRIO. AF_02/2016</v>
          </cell>
          <cell r="C289" t="str">
            <v>M2</v>
          </cell>
          <cell r="D289" t="str">
            <v>642,49</v>
          </cell>
        </row>
        <row r="290">
          <cell r="A290">
            <v>93214</v>
          </cell>
          <cell r="B290" t="str">
            <v>EXECUÇÃO DE RESERVATÓRIO ELEVADO DE ÁGUA (1000 LITROS) EM CANTEIRO DE OBRA, APOIADO EM ESTRUTURA DE MADEIRA. AF_02/2016</v>
          </cell>
          <cell r="C290" t="str">
            <v>UN</v>
          </cell>
          <cell r="D290" t="str">
            <v>3.172,54</v>
          </cell>
        </row>
        <row r="291">
          <cell r="A291">
            <v>93243</v>
          </cell>
          <cell r="B291" t="str">
            <v>EXECUÇÃO DE RESERVATÓRIO ELEVADO DE ÁGUA (2000 LITROS) EM CANTEIRO DE OBRA, APOIADO EM ESTRUTURA DE MADEIRA. AF_02/2016</v>
          </cell>
          <cell r="C291" t="str">
            <v>UN</v>
          </cell>
          <cell r="D291" t="str">
            <v>4.817,83</v>
          </cell>
        </row>
        <row r="292">
          <cell r="A292">
            <v>93582</v>
          </cell>
          <cell r="B292" t="str">
            <v>EXECUÇÃO DE CENTRAL DE ARMADURA EM CANTEIRO DE OBRA, NÃO INCLUSO MOBILIÁRIO E EQUIPAMENTOS. AF_04/2016</v>
          </cell>
          <cell r="C292" t="str">
            <v>M2</v>
          </cell>
          <cell r="D292" t="str">
            <v>139,67</v>
          </cell>
        </row>
        <row r="293">
          <cell r="A293">
            <v>93583</v>
          </cell>
          <cell r="B293" t="str">
            <v>EXECUÇÃO DE CENTRAL DE FÔRMAS, PRODUÇÃO DE ARGAMASSA OU CONCRETO EM CANTEIRO DE OBRA, NÃO INCLUSO MOBILIÁRIO E EQUIPAMENTOS. AF_04/2016</v>
          </cell>
          <cell r="C293" t="str">
            <v>M2</v>
          </cell>
          <cell r="D293" t="str">
            <v>267,31</v>
          </cell>
        </row>
        <row r="294">
          <cell r="A294">
            <v>93584</v>
          </cell>
          <cell r="B294" t="str">
            <v>EXECUÇÃO DE DEPÓSITO EM CANTEIRO DE OBRA EM CHAPA DE MADEIRA COMPENSADA, NÃO INCLUSO MOBILIÁRIO. AF_04/2016</v>
          </cell>
          <cell r="C294" t="str">
            <v>M2</v>
          </cell>
          <cell r="D294" t="str">
            <v>410,95</v>
          </cell>
        </row>
        <row r="295">
          <cell r="A295">
            <v>93585</v>
          </cell>
          <cell r="B295" t="str">
            <v>EXECUÇÃO DE GUARITA EM CANTEIRO DE OBRA EM CHAPA DE MADEIRA COMPENSADA, NÃO INCLUSO MOBILIÁRIO. AF_04/2016</v>
          </cell>
          <cell r="C295" t="str">
            <v>M2</v>
          </cell>
          <cell r="D295" t="str">
            <v>548,27</v>
          </cell>
        </row>
        <row r="296">
          <cell r="A296" t="str">
            <v>74209/1</v>
          </cell>
          <cell r="B296" t="str">
            <v>PLACA DE OBRA EM CHAPA DE ACO GALVANIZADO</v>
          </cell>
          <cell r="C296" t="str">
            <v>M2</v>
          </cell>
          <cell r="D296" t="str">
            <v>335,54</v>
          </cell>
        </row>
        <row r="297">
          <cell r="A297" t="str">
            <v>73847/1</v>
          </cell>
          <cell r="B297" t="str">
            <v>ALUGUEL CONTAINER/ESCRIT INCL INST ELET LARG=2,20 COMP=6,20M          ALT=2,50M CHAPA ACO C/NERV TRAPEZ FORRO C/ISOL TERMO/ACUSTICO         CHASSIS REFORC PISO COMPENS NAVAL EXC TRANSP/CARGA/DESCARGA</v>
          </cell>
          <cell r="C297" t="str">
            <v>MES</v>
          </cell>
          <cell r="D297" t="str">
            <v>394,53</v>
          </cell>
        </row>
        <row r="298">
          <cell r="A298">
            <v>5631</v>
          </cell>
          <cell r="B298" t="str">
            <v>ESCAVADEIRA HIDRÁULICA SOBRE ESTEIRAS, CAÇAMBA 0,80 M3, PESO OPERACIONAL 17 T, POTENCIA BRUTA 111 HP - CHP DIURNO. AF_06/2014</v>
          </cell>
          <cell r="C298" t="str">
            <v>CHP</v>
          </cell>
          <cell r="D298" t="str">
            <v>124,96</v>
          </cell>
        </row>
        <row r="299">
          <cell r="A299">
            <v>5678</v>
          </cell>
          <cell r="B299" t="str">
            <v>RETROESCAVADEIRA SOBRE RODAS COM CARREGADEIRA, TRAÇÃO 4X4, POTÊNCIA LÍQ. 88 HP, CAÇAMBA CARREG. CAP. MÍN. 1 M3, CAÇAMBA RETRO CAP. 0,26 M3, PESO OPERACIONAL MÍN. 6.674 KG, PROFUNDIDADE ESCAVAÇÃO MÁX. 4,37 M - CHP DIURNO. AF_06/2014</v>
          </cell>
          <cell r="C299" t="str">
            <v>CHP</v>
          </cell>
          <cell r="D299" t="str">
            <v>95,14</v>
          </cell>
        </row>
        <row r="300">
          <cell r="A300">
            <v>5680</v>
          </cell>
          <cell r="B300" t="str">
            <v>RETROESCAVADEIRA SOBRE RODAS COM CARREGADEIRA, TRAÇÃO 4X2, POTÊNCIA LÍQ. 79 HP, CAÇAMBA CARREG. CAP. MÍN. 1 M3, CAÇAMBA RETRO CAP. 0,20 M3, PESO OPERACIONAL MÍN. 6.570 KG, PROFUNDIDADE ESCAVAÇÃO MÁX. 4,37 M - CHP DIURNO. AF_06/2014</v>
          </cell>
          <cell r="C300" t="str">
            <v>CHP</v>
          </cell>
          <cell r="D300" t="str">
            <v>88,48</v>
          </cell>
        </row>
        <row r="301">
          <cell r="A301">
            <v>5684</v>
          </cell>
          <cell r="B301" t="str">
            <v>ROLO COMPACTADOR VIBRATÓRIO DE UM CILINDRO AÇO LISO, POTÊNCIA 80 HP, PESO OPERACIONAL MÁXIMO 8,1 T, IMPACTO DINÂMICO 16,15 / 9,5 T, LARGURA DE TRABALHO 1,68 M - CHP DIURNO. AF_06/2014</v>
          </cell>
          <cell r="C301" t="str">
            <v>CHP</v>
          </cell>
          <cell r="D301" t="str">
            <v>85,62</v>
          </cell>
        </row>
        <row r="302">
          <cell r="A302">
            <v>5689</v>
          </cell>
          <cell r="B302" t="str">
            <v>GRADE DE DISCO CONTROLE REMOTO REBOCÁVEL, COM 24 DISCOS 24 X 6 MM COM PNEUS PARA TRANSPORTE - CHP DIURNO. AF_06/2014</v>
          </cell>
          <cell r="C302" t="str">
            <v>CHP</v>
          </cell>
          <cell r="D302" t="str">
            <v>3,28</v>
          </cell>
        </row>
        <row r="303">
          <cell r="A303">
            <v>5795</v>
          </cell>
          <cell r="B303" t="str">
            <v>MARTELETE OU ROMPEDOR PNEUMÁTICO MANUAL, 28 KG, COM SILENCIADOR - CHP DIURNO. AF_07/2016</v>
          </cell>
          <cell r="C303" t="str">
            <v>CHP</v>
          </cell>
          <cell r="D303" t="str">
            <v>16,58</v>
          </cell>
        </row>
        <row r="304">
          <cell r="A304">
            <v>5811</v>
          </cell>
          <cell r="B304" t="str">
            <v>CAMINHÃO BASCULANTE 6 M3, PESO BRUTO TOTAL 16.000 KG, CARGA ÚTIL MÁXIMA 13.071 KG, DISTÂNCIA ENTRE EIXOS 4,80 M, POTÊNCIA 230 CV INCLUSIVE CAÇAMBA METÁLICA - CHP DIURNO. AF_06/2014</v>
          </cell>
          <cell r="C304" t="str">
            <v>CHP</v>
          </cell>
          <cell r="D304" t="str">
            <v>153,63</v>
          </cell>
        </row>
        <row r="305">
          <cell r="A305">
            <v>5823</v>
          </cell>
          <cell r="B305" t="str">
            <v>USINA DE CONCRETO FIXA, CAPACIDADE NOMINAL DE 90 A 120 M3/H, SEM SILO - CHP DIURNO. AF_07/2016</v>
          </cell>
          <cell r="C305" t="str">
            <v>CHP</v>
          </cell>
          <cell r="D305" t="str">
            <v>165,69</v>
          </cell>
        </row>
        <row r="306">
          <cell r="A306">
            <v>5824</v>
          </cell>
          <cell r="B306" t="str">
            <v>CAMINHÃO TOCO, PBT 16.000 KG, CARGA ÚTIL MÁX. 10.685 KG, DIST. ENTRE EIXOS 4,8 M, POTÊNCIA 189 CV, INCLUSIVE CARROCERIA FIXA ABERTA DE MADEIRA P/ TRANSPORTE GERAL DE CARGA SECA, DIMEN. APROX. 2,5 X 7,00 X 0,50 M - CHP DIURNO. AF_06/2014</v>
          </cell>
          <cell r="C306" t="str">
            <v>CHP</v>
          </cell>
          <cell r="D306" t="str">
            <v>123,30</v>
          </cell>
        </row>
        <row r="307">
          <cell r="A307">
            <v>5835</v>
          </cell>
          <cell r="B307" t="str">
            <v>VIBROACABADORA DE ASFALTO SOBRE ESTEIRAS, LARGURA DE PAVIMENTAÇÃO 1,90 M A 5,30 M, POTÊNCIA 105 HP CAPACIDADE 450 T/H - CHP DIURNO. AF_11/2014</v>
          </cell>
          <cell r="C307" t="str">
            <v>CHP</v>
          </cell>
          <cell r="D307" t="str">
            <v>192,82</v>
          </cell>
        </row>
        <row r="308">
          <cell r="A308">
            <v>5839</v>
          </cell>
          <cell r="B308" t="str">
            <v>VASSOURA MECÂNICA REBOCÁVEL COM ESCOVA CILÍNDRICA, LARGURA ÚTIL DE VARRIMENTO DE 2,44 M - CHP DIURNO. AF_06/2014</v>
          </cell>
          <cell r="C308" t="str">
            <v>CHP</v>
          </cell>
          <cell r="D308" t="str">
            <v>4,85</v>
          </cell>
        </row>
        <row r="309">
          <cell r="A309">
            <v>5843</v>
          </cell>
          <cell r="B309" t="str">
            <v>TRATOR DE PNEUS, POTÊNCIA 122 CV, TRAÇÃO 4X4, PESO COM LASTRO DE 4.510 KG - CHP DIURNO. AF_06/2014</v>
          </cell>
          <cell r="C309" t="str">
            <v>CHP</v>
          </cell>
          <cell r="D309" t="str">
            <v>93,97</v>
          </cell>
        </row>
        <row r="310">
          <cell r="A310">
            <v>5847</v>
          </cell>
          <cell r="B310" t="str">
            <v>TRATOR DE ESTEIRAS, POTÊNCIA 170 HP, PESO OPERACIONAL 19 T, CAÇAMBA 5,2 M3 - CHP DIURNO. AF_06/2014</v>
          </cell>
          <cell r="C310" t="str">
            <v>CHP</v>
          </cell>
          <cell r="D310" t="str">
            <v>161,91</v>
          </cell>
        </row>
        <row r="311">
          <cell r="A311">
            <v>5851</v>
          </cell>
          <cell r="B311" t="str">
            <v>TRATOR DE ESTEIRAS, POTÊNCIA 150 HP, PESO OPERACIONAL 16,7 T, COM RODA MOTRIZ ELEVADA E LÂMINA 3,18 M3 - CHP DIURNO. AF_06/2014</v>
          </cell>
          <cell r="C311" t="str">
            <v>CHP</v>
          </cell>
          <cell r="D311" t="str">
            <v>153,43</v>
          </cell>
        </row>
        <row r="312">
          <cell r="A312">
            <v>5855</v>
          </cell>
          <cell r="B312" t="str">
            <v>TRATOR DE ESTEIRAS, POTÊNCIA 347 HP, PESO OPERACIONAL 38,5 T, COM LÂMINA 8,70 M3 - CHP DIURNO. AF_06/2014</v>
          </cell>
          <cell r="C312" t="str">
            <v>CHP</v>
          </cell>
          <cell r="D312" t="str">
            <v>391,76</v>
          </cell>
        </row>
        <row r="313">
          <cell r="A313">
            <v>5863</v>
          </cell>
          <cell r="B313" t="str">
            <v>ROLO COMPACTADOR VIBRATÓRIO REBOCÁVEL, CILINDRO DE AÇO LISO, POTÊNCIA DE TRAÇÃO DE 65 CV, PESO 4,7 T, IMPACTO DINÂMICO 18,3 T, LARGURA DE TRABALHO 1,67 M - CHP DIURNO. AF_02/2016</v>
          </cell>
          <cell r="C313" t="str">
            <v>CHP</v>
          </cell>
          <cell r="D313" t="str">
            <v>9,44</v>
          </cell>
        </row>
        <row r="314">
          <cell r="A314">
            <v>5867</v>
          </cell>
          <cell r="B314" t="str">
            <v>ROLO COMPACTADOR VIBRATÓRIO TANDEM AÇO LISO, POTÊNCIA 58 HP, PESO SEM/COM LASTRO 6,5 / 9,4 T, LARGURA DE TRABALHO 1,2 M - CHP DIURNO. AF_06/2014</v>
          </cell>
          <cell r="C314" t="str">
            <v>CHP</v>
          </cell>
          <cell r="D314" t="str">
            <v>83,02</v>
          </cell>
        </row>
        <row r="315">
          <cell r="A315">
            <v>5875</v>
          </cell>
          <cell r="B315" t="str">
            <v>RETROESCAVADEIRA SOBRE RODAS COM CARREGADEIRA, TRAÇÃO 4X4, POTÊNCIA LÍQ. 72 HP, CAÇAMBA CARREG. CAP. MÍN. 0,79 M3, CAÇAMBA RETRO CAP. 0,18 M3, PESO OPERACIONAL MÍN. 7.140 KG, PROFUNDIDADE ESCAVAÇÃO MÁX. 4,50 M - CHP DIURNO. AF_06/2014</v>
          </cell>
          <cell r="C315" t="str">
            <v>CHP</v>
          </cell>
          <cell r="D315" t="str">
            <v>87,79</v>
          </cell>
        </row>
        <row r="316">
          <cell r="A316">
            <v>5879</v>
          </cell>
          <cell r="B316" t="str">
            <v>ROLO COMPACTADOR VIBRATÓRIO PÉ DE CARNEIRO, OPERADO POR CONTROLE REMOTO, POTÊNCIA 12,5 KW, PESO OPERACIONAL 1,675 T, LARGURA DE TRABALHO 0,85 M - CHP DIURNO. AF_02/2016</v>
          </cell>
          <cell r="C316" t="str">
            <v>CHP</v>
          </cell>
          <cell r="D316" t="str">
            <v>69,00</v>
          </cell>
        </row>
        <row r="317">
          <cell r="A317">
            <v>5882</v>
          </cell>
          <cell r="B317" t="str">
            <v>USINA DE LAMA ASFÁLTICA, PROD 30 A 50 T/H, SILO DE AGREGADO 7 M3, RESERVATÓRIOS PARA EMULSÃO E ÁGUA DE 2,3 M3 CADA, MISTURADOR TIPO PUG MILL A SER MONTADO SOBRE CAMINHÃO - CHP DIURNO. AF_10/2014</v>
          </cell>
          <cell r="C317" t="str">
            <v>CHP</v>
          </cell>
          <cell r="D317" t="str">
            <v>69,80</v>
          </cell>
        </row>
        <row r="318">
          <cell r="A318">
            <v>5890</v>
          </cell>
          <cell r="B318" t="str">
            <v>CAMINHÃO TOCO, PESO BRUTO TOTAL 14.300 KG, CARGA ÚTIL MÁXIMA 9590 KG, DISTÂNCIA ENTRE EIXOS 4,76 M, POTÊNCIA 185 CV (NÃO INCLUI CARROCERIA) - CHP DIURNO. AF_06/2014</v>
          </cell>
          <cell r="C318" t="str">
            <v>CHP</v>
          </cell>
          <cell r="D318" t="str">
            <v>124,32</v>
          </cell>
        </row>
        <row r="319">
          <cell r="A319">
            <v>5894</v>
          </cell>
          <cell r="B319" t="str">
            <v>CAMINHÃO TOCO, PESO BRUTO TOTAL 16.000 KG, CARGA ÚTIL MÁXIMA DE 10.685 KG, DISTÂNCIA ENTRE EIXOS 4,80 M, POTÊNCIA 189 CV EXCLUSIVE CARROCERIA - CHP DIURNO. AF_06/2014</v>
          </cell>
          <cell r="C319" t="str">
            <v>CHP</v>
          </cell>
          <cell r="D319" t="str">
            <v>122,18</v>
          </cell>
        </row>
        <row r="320">
          <cell r="A320">
            <v>5901</v>
          </cell>
          <cell r="B320" t="str">
            <v>CAMINHÃO PIPA 10.000 L TRUCADO, PESO BRUTO TOTAL 23.000 KG, CARGA ÚTIL MÁXIMA 15.935 KG, DISTÂNCIA ENTRE EIXOS 4,8 M, POTÊNCIA 230 CV, INCLUSIVE TANQUE DE AÇO PARA TRANSPORTE DE ÁGUA - CHP DIURNO. AF_06/2014</v>
          </cell>
          <cell r="C320" t="str">
            <v>CHP</v>
          </cell>
          <cell r="D320" t="str">
            <v>154,24</v>
          </cell>
        </row>
        <row r="321">
          <cell r="A321">
            <v>5909</v>
          </cell>
          <cell r="B321" t="str">
            <v>ESPARGIDOR DE ASFALTO PRESSURIZADO COM TANQUE DE 2500 L, REBOCÁVEL COM MOTOR A GASOLINA POTÊNCIA 3,4 HP - CHP DIURNO. AF_07/2014</v>
          </cell>
          <cell r="C321" t="str">
            <v>CHP</v>
          </cell>
          <cell r="D321" t="str">
            <v>20,09</v>
          </cell>
        </row>
        <row r="322">
          <cell r="A322">
            <v>5921</v>
          </cell>
          <cell r="B322" t="str">
            <v>GRADE DE DISCO REBOCÁVEL COM 20 DISCOS 24" X 6 MM COM PNEUS PARA TRANSPORTE - CHP DIURNO. AF_06/2014</v>
          </cell>
          <cell r="C322" t="str">
            <v>CHP</v>
          </cell>
          <cell r="D322" t="str">
            <v>2,57</v>
          </cell>
        </row>
        <row r="323">
          <cell r="A323">
            <v>5928</v>
          </cell>
          <cell r="B323" t="str">
            <v>GUINDAUTO HIDRÁULICO, CAPACIDADE MÁXIMA DE CARGA 6200 KG, MOMENTO MÁXIMO DE CARGA 11,7 TM, ALCANCE MÁXIMO HORIZONTAL 9,70 M, INCLUSIVE CAMINHÃO TOCO PBT 16.000 KG, POTÊNCIA DE 189 CV - CHP DIURNO. AF_06/2014</v>
          </cell>
          <cell r="C323" t="str">
            <v>CHP</v>
          </cell>
          <cell r="D323" t="str">
            <v>131,23</v>
          </cell>
        </row>
        <row r="324">
          <cell r="A324">
            <v>5932</v>
          </cell>
          <cell r="B324" t="str">
            <v>MOTONIVELADORA POTÊNCIA BÁSICA LÍQUIDA (PRIMEIRA MARCHA) 125 HP, PESO BRUTO 13032 KG, LARGURA DA LÂMINA DE 3,7 M - CHP DIURNO. AF_06/2014</v>
          </cell>
          <cell r="C324" t="str">
            <v>CHP</v>
          </cell>
          <cell r="D324" t="str">
            <v>148,91</v>
          </cell>
        </row>
        <row r="325">
          <cell r="A325">
            <v>5940</v>
          </cell>
          <cell r="B325" t="str">
            <v>PÁ CARREGADEIRA SOBRE RODAS, POTÊNCIA LÍQUIDA 128 HP, CAPACIDADE DA CAÇAMBA 1,7 A 2,8 M3, PESO OPERACIONAL 11632 KG - CHP DIURNO. AF_06/2014</v>
          </cell>
          <cell r="C325" t="str">
            <v>CHP</v>
          </cell>
          <cell r="D325" t="str">
            <v>128,54</v>
          </cell>
        </row>
        <row r="326">
          <cell r="A326">
            <v>5944</v>
          </cell>
          <cell r="B326" t="str">
            <v>PÁ CARREGADEIRA SOBRE RODAS, POTÊNCIA 197 HP, CAPACIDADE DA CAÇAMBA 2,5 A 3,5 M3, PESO OPERACIONAL 18338 KG - CHP DIURNO. AF_06/2014</v>
          </cell>
          <cell r="C326" t="str">
            <v>CHP</v>
          </cell>
          <cell r="D326" t="str">
            <v>178,72</v>
          </cell>
        </row>
        <row r="327">
          <cell r="A327">
            <v>5953</v>
          </cell>
          <cell r="B327" t="str">
            <v>COMPRESSOR DE AR REBOCÁVEL, VAZÃO 189 PCM, PRESSÃO EFETIVA DE TRABALHO 102 PSI, MOTOR DIESEL, POTÊNCIA 63 CV - CHP DIURNO. AF_06/2015</v>
          </cell>
          <cell r="C327" t="str">
            <v>CHP</v>
          </cell>
          <cell r="D327" t="str">
            <v>32,45</v>
          </cell>
        </row>
        <row r="328">
          <cell r="A328">
            <v>6259</v>
          </cell>
          <cell r="B328" t="str">
            <v>CAMINHÃO PIPA 6.000 L, PESO BRUTO TOTAL 13.000 KG, DISTÂNCIA ENTRE EIXOS 4,80 M, POTÊNCIA 189 CV INCLUSIVE TANQUE DE AÇO PARA TRANSPORTE DE ÁGUA, CAPACIDADE 6 M3 - CHP DIURNO. AF_06/2014</v>
          </cell>
          <cell r="C328" t="str">
            <v>CHP</v>
          </cell>
          <cell r="D328" t="str">
            <v>128,51</v>
          </cell>
        </row>
        <row r="329">
          <cell r="A329">
            <v>6879</v>
          </cell>
          <cell r="B329" t="str">
            <v>ROLO COMPACTADOR DE PNEUS ESTÁTICO, PRESSÃO VARIÁVEL, POTÊNCIA 111 HP, PESO SEM/COM LASTRO 9,5 / 26 T, LARGURA DE TRABALHO 1,90 M - CHP DIURNO. AF_07/2014</v>
          </cell>
          <cell r="C329" t="str">
            <v>CHP</v>
          </cell>
          <cell r="D329" t="str">
            <v>117,07</v>
          </cell>
        </row>
        <row r="330">
          <cell r="A330">
            <v>7030</v>
          </cell>
          <cell r="B330" t="str">
            <v>TANQUE DE ASFALTO ESTACIONÁRIO COM SERPENTINA, CAPACIDADE 30.000 L - CHP DIURNO. AF_06/2014</v>
          </cell>
          <cell r="C330" t="str">
            <v>CHP</v>
          </cell>
          <cell r="D330" t="str">
            <v>148,86</v>
          </cell>
        </row>
        <row r="331">
          <cell r="A331">
            <v>7042</v>
          </cell>
          <cell r="B331" t="str">
            <v>MOTOBOMBA TRASH (PARA ÁGUA SUJA) AUTO ESCORVANTE, MOTOR GASOLINA DE 6,41 HP, DIÂMETROS DE SUCÇÃO X RECALQUE: 3" X 3", HM/Q = 10 MCA / 60 M3/H A 23 MCA / 0 M3/H - CHP DIURNO. AF_10/2014</v>
          </cell>
          <cell r="C331" t="str">
            <v>CHP</v>
          </cell>
          <cell r="D331" t="str">
            <v>4,20</v>
          </cell>
        </row>
        <row r="332">
          <cell r="A332">
            <v>7049</v>
          </cell>
          <cell r="B332" t="str">
            <v>ROLO COMPACTADOR PE DE CARNEIRO VIBRATORIO, POTENCIA 125 HP, PESO OPERACIONAL SEM/COM LASTRO 11,95 / 13,30 T, IMPACTO DINAMICO 38,5 / 22,5 T, LARGURA DE TRABALHO 2,15 M - CHP DIURNO. AF_06/2014</v>
          </cell>
          <cell r="C332" t="str">
            <v>CHP</v>
          </cell>
          <cell r="D332" t="str">
            <v>117,75</v>
          </cell>
        </row>
        <row r="333">
          <cell r="A333">
            <v>67826</v>
          </cell>
          <cell r="B333" t="str">
            <v>CAMINHÃO BASCULANTE 6 M3 TOCO, PESO BRUTO TOTAL 16.000 KG, CARGA ÚTIL MÁXIMA 11.130 KG, DISTÂNCIA ENTRE EIXOS 5,36 M, POTÊNCIA 185 CV, INCLUSIVE CAÇAMBA METÁLICA - CHP DIURNO. AF_06/2014</v>
          </cell>
          <cell r="C333" t="str">
            <v>CHP</v>
          </cell>
          <cell r="D333" t="str">
            <v>132,31</v>
          </cell>
        </row>
        <row r="334">
          <cell r="A334">
            <v>73417</v>
          </cell>
          <cell r="B334" t="str">
            <v>GRUPO GERADOR ESTACIONÁRIO, MOTOR DIESEL POTÊNCIA 170 KVA - CHP DIURNO. AF_02/2016</v>
          </cell>
          <cell r="C334" t="str">
            <v>CHP</v>
          </cell>
          <cell r="D334" t="str">
            <v>99,05</v>
          </cell>
        </row>
        <row r="335">
          <cell r="A335">
            <v>73436</v>
          </cell>
          <cell r="B335" t="str">
            <v>ROLO COMPACTADOR VIBRATÓRIO PÉ DE CARNEIRO PARA SOLOS, POTÊNCIA 80 HP, PESO OPERACIONAL SEM/COM LASTRO 7,4 / 8,8 T, LARGURA DE TRABALHO 1,68 M - CHP DIURNO. AF_02/2016</v>
          </cell>
          <cell r="C335" t="str">
            <v>CHP</v>
          </cell>
          <cell r="D335" t="str">
            <v>124,37</v>
          </cell>
        </row>
        <row r="336">
          <cell r="A336">
            <v>73467</v>
          </cell>
          <cell r="B336" t="str">
            <v>CAMINHÃO TOCO, PBT 14.300 KG, CARGA ÚTIL MÁX. 9.710 KG, DIST. ENTRE EIXOS 3,56 M, POTÊNCIA 185 CV, INCLUSIVE CARROCERIA FIXA ABERTA DE MADEIRA P/ TRANSPORTE GERAL DE CARGA SECA, DIMEN. APROX. 2,50 X 6,50 X 0,50 M - CHP DIURNO. AF_06/2014</v>
          </cell>
          <cell r="C336" t="str">
            <v>CHP</v>
          </cell>
          <cell r="D336" t="str">
            <v>125,82</v>
          </cell>
        </row>
        <row r="337">
          <cell r="A337">
            <v>73536</v>
          </cell>
          <cell r="B337" t="str">
            <v>MOTOBOMBA CENTRÍFUGA, MOTOR A GASOLINA, POTÊNCIA 5,42 HP, BOCAIS 1 1/2" X 1", DIÂMETRO ROTOR 143 MM HM/Q = 6 MCA / 16,8 M3/H A 38 MCA / 6,6 M3/H - CHP DIURNO. AF_06/2014</v>
          </cell>
          <cell r="C337" t="str">
            <v>CHP</v>
          </cell>
          <cell r="D337" t="str">
            <v>3,53</v>
          </cell>
        </row>
        <row r="338">
          <cell r="A338">
            <v>83362</v>
          </cell>
          <cell r="B338" t="str">
            <v>ESPARGIDOR DE ASFALTO PRESSURIZADO, TANQUE 6 M3 COM ISOLAÇÃO TÉRMICA, AQUECIDO COM 2 MAÇARICOS, COM BARRA ESPARGIDORA 3,60 M, MONTADO SOBRE CAMINHÃO  TOCO, PBT 14.300 KG, POTÊNCIA 185 CV - CHP DIURNO. AF_08/2015</v>
          </cell>
          <cell r="C338" t="str">
            <v>CHP</v>
          </cell>
          <cell r="D338" t="str">
            <v>158,40</v>
          </cell>
        </row>
        <row r="339">
          <cell r="A339">
            <v>83765</v>
          </cell>
          <cell r="B339" t="str">
            <v>GRUPO DE SOLDAGEM COM GERADOR A DIESEL 60 CV PARA SOLDA ELÉTRICA, SOBRE 04 RODAS, COM MOTOR 4 CILINDROS 600 A - CHP DIURNO. AF_02/2016</v>
          </cell>
          <cell r="C339" t="str">
            <v>CHP</v>
          </cell>
          <cell r="D339" t="str">
            <v>58,88</v>
          </cell>
        </row>
        <row r="340">
          <cell r="A340">
            <v>87445</v>
          </cell>
          <cell r="B340" t="str">
            <v>BETONEIRA CAPACIDADE NOMINAL 400 L, CAPACIDADE DE MISTURA 310 L, MOTOR A DIESEL POTÊNCIA 5,0 HP, SEM CARREGADOR - CHP DIURNO. AF_06/2014</v>
          </cell>
          <cell r="C340" t="str">
            <v>CHP</v>
          </cell>
          <cell r="D340" t="str">
            <v>2,71</v>
          </cell>
        </row>
        <row r="341">
          <cell r="A341">
            <v>88386</v>
          </cell>
          <cell r="B341" t="str">
            <v>MISTURADOR DE ARGAMASSA, EIXO HORIZONTAL, CAPACIDADE DE MISTURA 300 KG, MOTOR ELÉTRICO POTÊNCIA 5 CV - CHP DIURNO. AF_06/2014</v>
          </cell>
          <cell r="C341" t="str">
            <v>CHP</v>
          </cell>
          <cell r="D341" t="str">
            <v>3,18</v>
          </cell>
        </row>
        <row r="342">
          <cell r="A342">
            <v>88393</v>
          </cell>
          <cell r="B342" t="str">
            <v>MISTURADOR DE ARGAMASSA, EIXO HORIZONTAL, CAPACIDADE DE MISTURA 600 KG, MOTOR ELÉTRICO POTÊNCIA 7,5 CV - CHP DIURNO. AF_06/2014</v>
          </cell>
          <cell r="C342" t="str">
            <v>CHP</v>
          </cell>
          <cell r="D342" t="str">
            <v>4,42</v>
          </cell>
        </row>
        <row r="343">
          <cell r="A343">
            <v>88399</v>
          </cell>
          <cell r="B343" t="str">
            <v>MISTURADOR DE ARGAMASSA, EIXO HORIZONTAL, CAPACIDADE DE MISTURA 160 KG, MOTOR ELÉTRICO POTÊNCIA 3 CV - CHP DIURNO. AF_06/2014</v>
          </cell>
          <cell r="C343" t="str">
            <v>CHP</v>
          </cell>
          <cell r="D343" t="str">
            <v>2,29</v>
          </cell>
        </row>
        <row r="344">
          <cell r="A344">
            <v>88418</v>
          </cell>
          <cell r="B344" t="str">
            <v>PROJETOR DE ARGAMASSA, CAPACIDADE DE PROJEÇÃO 1,5 M3/H, ALCANCE DE 30 ATÉ 60 M, MOTOR ELÉTRICO POTÊNCIA 7,5 HP - CHP DIURNO. AF_06/2014</v>
          </cell>
          <cell r="C344" t="str">
            <v>CHP</v>
          </cell>
          <cell r="D344" t="str">
            <v>9,64</v>
          </cell>
        </row>
        <row r="345">
          <cell r="A345">
            <v>88433</v>
          </cell>
          <cell r="B345" t="str">
            <v>PROJETOR DE ARGAMASSA, CAPACIDADE DE PROJEÇÃO 2 M3/H, ALCANCE ATÉ 50 M, MOTOR ELÉTRICO POTÊNCIA 7,5 HP - CHP DIURNO. AF_06/2014</v>
          </cell>
          <cell r="C345" t="str">
            <v>CHP</v>
          </cell>
          <cell r="D345" t="str">
            <v>11,75</v>
          </cell>
        </row>
        <row r="346">
          <cell r="A346">
            <v>88830</v>
          </cell>
          <cell r="B346" t="str">
            <v>BETONEIRA CAPACIDADE NOMINAL DE 400 L, CAPACIDADE DE MISTURA 280 L, MOTOR ELÉTRICO TRIFÁSICO POTÊNCIA DE 2 CV, SEM CARREGADOR - CHP DIURNO. AF_10/2014</v>
          </cell>
          <cell r="C346" t="str">
            <v>CHP</v>
          </cell>
          <cell r="D346" t="str">
            <v>1,18</v>
          </cell>
        </row>
        <row r="347">
          <cell r="A347">
            <v>88843</v>
          </cell>
          <cell r="B347" t="str">
            <v>TRATOR DE ESTEIRAS, POTÊNCIA 125 HP, PESO OPERACIONAL 12,9 T, COM LÂMINA 2,7 M3 - CHP DIURNO. AF_10/2014</v>
          </cell>
          <cell r="C347" t="str">
            <v>CHP</v>
          </cell>
          <cell r="D347" t="str">
            <v>129,57</v>
          </cell>
        </row>
        <row r="348">
          <cell r="A348">
            <v>88907</v>
          </cell>
          <cell r="B348" t="str">
            <v>ESCAVADEIRA HIDRÁULICA SOBRE ESTEIRAS, CAÇAMBA 1,20 M3, PESO OPERACIONAL 21 T, POTÊNCIA BRUTA 155 HP - CHP DIURNO. AF_06/2014</v>
          </cell>
          <cell r="C348" t="str">
            <v>CHP</v>
          </cell>
          <cell r="D348" t="str">
            <v>150,48</v>
          </cell>
        </row>
        <row r="349">
          <cell r="A349">
            <v>89021</v>
          </cell>
          <cell r="B349" t="str">
            <v>BOMBA SUBMERSÍVEL ELÉTRICA TRIFÁSICA, POTÊNCIA 2,96 HP, Ø ROTOR 144 MM SEMI-ABERTO, BOCAL DE SAÍDA Ø 2, HM/Q = 2 MCA / 38,8 M3/H A 28 MCA / 5 M3/H - CHP DIURNO. AF_06/2014</v>
          </cell>
          <cell r="C349" t="str">
            <v>CHP</v>
          </cell>
          <cell r="D349" t="str">
            <v>1,68</v>
          </cell>
        </row>
        <row r="350">
          <cell r="A350">
            <v>89028</v>
          </cell>
          <cell r="B350" t="str">
            <v>TANQUE DE ASFALTO ESTACIONÁRIO COM MAÇARICO, CAPACIDADE 20.000 L - CHP DIURNO. AF_06/2014</v>
          </cell>
          <cell r="C350" t="str">
            <v>CHP</v>
          </cell>
          <cell r="D350" t="str">
            <v>137,89</v>
          </cell>
        </row>
        <row r="351">
          <cell r="A351">
            <v>89032</v>
          </cell>
          <cell r="B351" t="str">
            <v>TRATOR DE ESTEIRAS, POTÊNCIA 100 HP, PESO OPERACIONAL 9,4 T, COM LÂMINA 2,19 M3 - CHP DIURNO. AF_06/2014</v>
          </cell>
          <cell r="C351" t="str">
            <v>CHP</v>
          </cell>
          <cell r="D351" t="str">
            <v>116,07</v>
          </cell>
        </row>
        <row r="352">
          <cell r="A352">
            <v>89035</v>
          </cell>
          <cell r="B352" t="str">
            <v>TRATOR DE PNEUS, POTÊNCIA 85 CV, TRAÇÃO 4X4, PESO COM LASTRO DE 4.675 KG - CHP DIURNO. AF_06/2014</v>
          </cell>
          <cell r="C352" t="str">
            <v>CHP</v>
          </cell>
          <cell r="D352" t="str">
            <v>72,43</v>
          </cell>
        </row>
        <row r="353">
          <cell r="A353">
            <v>89225</v>
          </cell>
          <cell r="B353" t="str">
            <v>BETONEIRA CAPACIDADE NOMINAL DE 600 L, CAPACIDADE DE MISTURA 360 L, MOTOR ELÉTRICO TRIFÁSICO POTÊNCIA DE 4 CV, SEM CARREGADOR - CHP DIURNO. AF_11/2014</v>
          </cell>
          <cell r="C353" t="str">
            <v>CHP</v>
          </cell>
          <cell r="D353" t="str">
            <v>3,15</v>
          </cell>
        </row>
        <row r="354">
          <cell r="A354">
            <v>89234</v>
          </cell>
          <cell r="B354" t="str">
            <v>FRESADORA DE ASFALTO A FRIO SOBRE RODAS, LARGURA FRESAGEM DE 1,0 M, POTÊNCIA 208 HP - CHP DIURNO. AF_11/2014</v>
          </cell>
          <cell r="C354" t="str">
            <v>CHP</v>
          </cell>
          <cell r="D354" t="str">
            <v>295,95</v>
          </cell>
        </row>
        <row r="355">
          <cell r="A355">
            <v>89242</v>
          </cell>
          <cell r="B355" t="str">
            <v>FRESADORA DE ASFALTO A FRIO SOBRE RODAS, LARGURA FRESAGEM DE 2,0 M, POTÊNCIA 550 HP - CHP DIURNO. AF_11/2014</v>
          </cell>
          <cell r="C355" t="str">
            <v>CHP</v>
          </cell>
          <cell r="D355" t="str">
            <v>691,94</v>
          </cell>
        </row>
        <row r="356">
          <cell r="A356">
            <v>89250</v>
          </cell>
          <cell r="B356" t="str">
            <v>RECICLADORA DE ASFALTO A FRIO SOBRE RODAS, LARGURA FRESAGEM DE 2,0 M, POTÊNCIA 422 HP - CHP DIURNO. AF_11/2014</v>
          </cell>
          <cell r="C356" t="str">
            <v>CHP</v>
          </cell>
          <cell r="D356" t="str">
            <v>579,13</v>
          </cell>
        </row>
        <row r="357">
          <cell r="A357">
            <v>89257</v>
          </cell>
          <cell r="B357" t="str">
            <v>VIBROACABADORA DE ASFALTO SOBRE ESTEIRAS, LARGURA DE PAVIMENTAÇÃO 2,13 M A 4,55 M, POTÊNCIA 100 HP CAPACIDADE 400 T/H - CHP DIURNO. AF_11/2014</v>
          </cell>
          <cell r="C357" t="str">
            <v>CHP</v>
          </cell>
          <cell r="D357" t="str">
            <v>167,99</v>
          </cell>
        </row>
        <row r="358">
          <cell r="A358">
            <v>89272</v>
          </cell>
          <cell r="B358" t="str">
            <v>GUINDASTE HIDRÁULICO AUTOPROPELIDO, COM LANÇA TELESCÓPICA 28,80 M, CAPACIDADE MÁXIMA 30 T, POTÊNCIA 97 KW, TRAÇÃO 4 X 4 - CHP DIURNO. AF_11/2014</v>
          </cell>
          <cell r="C358" t="str">
            <v>CHP</v>
          </cell>
          <cell r="D358" t="str">
            <v>153,74</v>
          </cell>
        </row>
        <row r="359">
          <cell r="A359">
            <v>89278</v>
          </cell>
          <cell r="B359" t="str">
            <v>BETONEIRA CAPACIDADE NOMINAL DE 600 L, CAPACIDADE DE MISTURA 440 L, MOTOR A DIESEL POTÊNCIA 10 HP, COM CARREGADOR - CHP DIURNO. AF_11/2014</v>
          </cell>
          <cell r="C359" t="str">
            <v>CHP</v>
          </cell>
          <cell r="D359" t="str">
            <v>6,26</v>
          </cell>
        </row>
        <row r="360">
          <cell r="A360">
            <v>89843</v>
          </cell>
          <cell r="B360" t="str">
            <v>BATE-ESTACAS POR GRAVIDADE, POTÊNCIA DE 160 HP, PESO DO MARTELO ATÉ 3 TONELADAS - CHP DIURNO. AF_11/2014</v>
          </cell>
          <cell r="C360" t="str">
            <v>CHP</v>
          </cell>
          <cell r="D360" t="str">
            <v>134,15</v>
          </cell>
        </row>
        <row r="361">
          <cell r="A361">
            <v>89876</v>
          </cell>
          <cell r="B361" t="str">
            <v>CAMINHÃO BASCULANTE 14 M3, COM CAVALO MECÂNICO DE CAPACIDADE MÁXIMA DE TRAÇÃO COMBINADO DE 36000 KG, POTÊNCIA 286 CV, INCLUSIVE SEMIREBOQUE COM CAÇAMBA METÁLICA - CHP DIURNO. AF_12/2014</v>
          </cell>
          <cell r="C361" t="str">
            <v>CHP</v>
          </cell>
          <cell r="D361" t="str">
            <v>199,86</v>
          </cell>
        </row>
        <row r="362">
          <cell r="A362">
            <v>89883</v>
          </cell>
          <cell r="B362" t="str">
            <v>CAMINHÃO BASCULANTE 18 M3, COM CAVALO MECÂNICO DE CAPACIDADE MÁXIMA DE TRAÇÃO COMBINADO DE 45000 KG, POTÊNCIA 330 CV, INCLUSIVE SEMIREBOQUE COM CAÇAMBA METÁLICA - CHP DIURNO. AF_12/2014</v>
          </cell>
          <cell r="C362" t="str">
            <v>CHP</v>
          </cell>
          <cell r="D362" t="str">
            <v>221,43</v>
          </cell>
        </row>
        <row r="363">
          <cell r="A363">
            <v>90586</v>
          </cell>
          <cell r="B363" t="str">
            <v>VIBRADOR DE IMERSÃO, DIÂMETRO DE PONTEIRA 45MM, MOTOR ELÉTRICO TRIFÁSICO POTÊNCIA DE 2 CV - CHP DIURNO. AF_06/2015</v>
          </cell>
          <cell r="C363" t="str">
            <v>CHP</v>
          </cell>
          <cell r="D363" t="str">
            <v>1,28</v>
          </cell>
        </row>
        <row r="364">
          <cell r="A364">
            <v>90625</v>
          </cell>
          <cell r="B364" t="str">
            <v>PERFURATRIZ MANUAL, TORQUE MÁXIMO 83 N.M, POTÊNCIA 5 CV, COM DIÂMETRO MÁXIMO 4" - CHP DIURNO. AF_06/2015</v>
          </cell>
          <cell r="C364" t="str">
            <v>CHP</v>
          </cell>
          <cell r="D364" t="str">
            <v>5,64</v>
          </cell>
        </row>
        <row r="365">
          <cell r="A365">
            <v>90631</v>
          </cell>
          <cell r="B365" t="str">
            <v>PERFURATRIZ SOBRE ESTEIRA, TORQUE MÁXIMO 600 KGF, PESO MÉDIO 1000 KG, POTÊNCIA 20 HP, DIÂMETRO MÁXIMO 10" - CHP DIURNO. AF_06/2015</v>
          </cell>
          <cell r="C365" t="str">
            <v>CHP</v>
          </cell>
          <cell r="D365" t="str">
            <v>82,13</v>
          </cell>
        </row>
        <row r="366">
          <cell r="A366">
            <v>90637</v>
          </cell>
          <cell r="B366" t="str">
            <v>MISTURADOR DUPLO HORIZONTAL DE ALTA TURBULÊNCIA, CAPACIDADE / VOLUME 2 X 500 LITROS, MOTORES ELÉTRICOS MÍNIMO 5 CV CADA, PARA NATA CIMENTO, ARGAMASSA E OUTROS - CHP DIURNO. AF_06/2015</v>
          </cell>
          <cell r="C366" t="str">
            <v>CHP</v>
          </cell>
          <cell r="D366" t="str">
            <v>9,12</v>
          </cell>
        </row>
        <row r="367">
          <cell r="A367">
            <v>90643</v>
          </cell>
          <cell r="B367" t="str">
            <v>BOMBA TRIPLEX, PARA INJEÇÃO DE NATA DE CIMENTO, VAZÃO MÁXIMA DE 100 LITROS/MINUTO, PRESSÃO MÁXIMA DE 70 BAR - CHP DIURNO. AF_06/2015</v>
          </cell>
          <cell r="C367" t="str">
            <v>CHP</v>
          </cell>
          <cell r="D367" t="str">
            <v>12,29</v>
          </cell>
        </row>
        <row r="368">
          <cell r="A368">
            <v>90650</v>
          </cell>
          <cell r="B368" t="str">
            <v>BOMBA CENTRÍFUGA MONOESTÁGIO COM MOTOR ELÉTRICO MONOFÁSICO, POTÊNCIA 15 HP, DIÂMETRO DO ROTOR 173 MM, HM/Q = 30 MCA / 90 M3/H A 45 MCA / 55 M3/H - CHP DIURNO. AF_06/2015</v>
          </cell>
          <cell r="C368" t="str">
            <v>CHP</v>
          </cell>
          <cell r="D368" t="str">
            <v>7,61</v>
          </cell>
        </row>
        <row r="369">
          <cell r="A369">
            <v>90656</v>
          </cell>
          <cell r="B369" t="str">
            <v>BOMBA DE PROJEÇÃO DE CONCRETO SECO, POTÊNCIA 10 CV, VAZÃO 3 M3/H - CHP DIURNO. AF_06/2015</v>
          </cell>
          <cell r="C369" t="str">
            <v>CHP</v>
          </cell>
          <cell r="D369" t="str">
            <v>9,10</v>
          </cell>
        </row>
        <row r="370">
          <cell r="A370">
            <v>90662</v>
          </cell>
          <cell r="B370" t="str">
            <v>BOMBA DE PROJEÇÃO DE CONCRETO SECO, POTÊNCIA 10 CV, VAZÃO 6 M3/H - CHP DIURNO. AF_06/2015</v>
          </cell>
          <cell r="C370" t="str">
            <v>CHP</v>
          </cell>
          <cell r="D370" t="str">
            <v>9,44</v>
          </cell>
        </row>
        <row r="371">
          <cell r="A371">
            <v>90668</v>
          </cell>
          <cell r="B371" t="str">
            <v>PROJETOR PNEUMÁTICO DE ARGAMASSA PARA CHAPISCO E REBOCO COM RECIPIENTE ACOPLADO, TIPO CANEQUINHA, COM COMPRESSOR DE AR REBOCÁVEL VAZÃO 89 PCM E MOTOR DIESEL DE 20 CV - CHP DIURNO. AF_06/2015</v>
          </cell>
          <cell r="C371" t="str">
            <v>CHP</v>
          </cell>
          <cell r="D371" t="str">
            <v>15,95</v>
          </cell>
        </row>
        <row r="372">
          <cell r="A372">
            <v>90674</v>
          </cell>
          <cell r="B372" t="str">
            <v>PERFURATRIZ COM TORRE METÁLICA PARA EXECUÇÃO DE ESTACA HÉLICE CONTÍNUA, PROFUNDIDADE MÁXIMA DE 30 M, DIÂMETRO MÁXIMO DE 800 MM, POTÊNCIA INSTALADA DE 268 HP, MESA ROTATIVA COM TORQUE MÁXIMO DE 170 KNM - CHP DIURNO. AF_06/2015</v>
          </cell>
          <cell r="C372" t="str">
            <v>CHP</v>
          </cell>
          <cell r="D372" t="str">
            <v>388,34</v>
          </cell>
        </row>
        <row r="373">
          <cell r="A373">
            <v>90680</v>
          </cell>
          <cell r="B373" t="str">
            <v>PERFURATRIZ HIDRÁULICA SOBRE CAMINHÃO COM TRADO CURTO ACOPLADO, PROFUNDIDADE MÁXIMA DE 20 M, DIÂMETRO MÁXIMO DE 1500 MM, POTÊNCIA INSTALADA DE 137 HP, MESA ROTATIVA COM TORQUE MÁXIMO DE 30 KNM - CHP DIURNO. AF_06/2015</v>
          </cell>
          <cell r="C373" t="str">
            <v>CHP</v>
          </cell>
          <cell r="D373" t="str">
            <v>213,34</v>
          </cell>
        </row>
        <row r="374">
          <cell r="A374">
            <v>90686</v>
          </cell>
          <cell r="B374" t="str">
            <v>MANIPULADOR TELESCÓPICO, POTÊNCIA DE 85 HP, CAPACIDADE DE CARGA DE 3.500 KG, ALTURA MÁXIMA DE ELEVAÇÃO DE 12,3 M - CHP DIURNO. AF_06/2015</v>
          </cell>
          <cell r="C374" t="str">
            <v>CHP</v>
          </cell>
          <cell r="D374" t="str">
            <v>115,26</v>
          </cell>
        </row>
        <row r="375">
          <cell r="A375">
            <v>90692</v>
          </cell>
          <cell r="B375" t="str">
            <v>MINICARREGADEIRA SOBRE RODAS, POTÊNCIA LÍQUIDA DE 47 HP, CAPACIDADE NOMINAL DE OPERAÇÃO DE 646 KG - CHP DIURNO. AF_06/2015</v>
          </cell>
          <cell r="C375" t="str">
            <v>CHP</v>
          </cell>
          <cell r="D375" t="str">
            <v>72,82</v>
          </cell>
        </row>
        <row r="376">
          <cell r="A376">
            <v>90964</v>
          </cell>
          <cell r="B376" t="str">
            <v>COMPRESSOR DE AR REBOCÁVEL, VAZÃO 89 PCM, PRESSÃO EFETIVA DE TRABALHO 102 PSI, MOTOR DIESEL, POTÊNCIA 20 CV - CHP DIURNO. AF_06/2015</v>
          </cell>
          <cell r="C376" t="str">
            <v>CHP</v>
          </cell>
          <cell r="D376" t="str">
            <v>15,21</v>
          </cell>
        </row>
        <row r="377">
          <cell r="A377">
            <v>90972</v>
          </cell>
          <cell r="B377" t="str">
            <v>COMPRESSOR DE AR REBOCAVEL, VAZÃO 250 PCM, PRESSAO DE TRABALHO 102 PSI, MOTOR A DIESEL POTÊNCIA 81 CV - CHP DIURNO. AF_06/2015</v>
          </cell>
          <cell r="C377" t="str">
            <v>CHP</v>
          </cell>
          <cell r="D377" t="str">
            <v>41,97</v>
          </cell>
        </row>
        <row r="378">
          <cell r="A378">
            <v>90979</v>
          </cell>
          <cell r="B378" t="str">
            <v>COMPRESSOR DE AR REBOCÁVEL, VAZÃO 748 PCM, PRESSÃO EFETIVA DE TRABALHO 102 PSI, MOTOR DIESEL, POTÊNCIA 210 CV - CHP DIURNO. AF_06/2015</v>
          </cell>
          <cell r="C378" t="str">
            <v>CHP</v>
          </cell>
          <cell r="D378" t="str">
            <v>108,51</v>
          </cell>
        </row>
        <row r="379">
          <cell r="A379">
            <v>90991</v>
          </cell>
          <cell r="B379" t="str">
            <v>ESCAVADEIRA HIDRÁULICA SOBRE ESTEIRAS, CAÇAMBA 0,80 M3, PESO OPERACIONAL 17,8 T, POTÊNCIA LÍQUIDA 110 HP - CHP DIURNO. AF_10/2014</v>
          </cell>
          <cell r="C379" t="str">
            <v>CHP</v>
          </cell>
          <cell r="D379" t="str">
            <v>122,03</v>
          </cell>
        </row>
        <row r="380">
          <cell r="A380">
            <v>90999</v>
          </cell>
          <cell r="B380" t="str">
            <v>COMPRESSOR DE AR REBOCAVEL, VAZÃO 400 PCM, PRESSAO DE TRABALHO 102 PSI, MOTOR A DIESEL POTÊNCIA 110 CV - CHP DIURNO. AF_06/2015</v>
          </cell>
          <cell r="C380" t="str">
            <v>CHP</v>
          </cell>
          <cell r="D380" t="str">
            <v>55,89</v>
          </cell>
        </row>
        <row r="381">
          <cell r="A381">
            <v>91031</v>
          </cell>
          <cell r="B381" t="str">
            <v>CAMINHÃO TRUCADO (C/ TERCEIRO EIXO) ELETRÔNICO - POTÊNCIA 231CV - PBT = 22000KG - DIST. ENTRE EIXOS 5170 MM - INCLUI CARROCERIA FIXA ABERTA DE MADEIRA - CHP DIURNO. AF_06/2015</v>
          </cell>
          <cell r="C381" t="str">
            <v>CHP</v>
          </cell>
          <cell r="D381" t="str">
            <v>151,05</v>
          </cell>
        </row>
        <row r="382">
          <cell r="A382">
            <v>91277</v>
          </cell>
          <cell r="B382" t="str">
            <v>PLACA VIBRATÓRIA REVERSÍVEL COM MOTOR 4 TEMPOS A GASOLINA, FORÇA CENTRÍFUGA DE 25 KN (2500 KGF), POTÊNCIA 5,5 CV - CHP DIURNO. AF_08/2015</v>
          </cell>
          <cell r="C382" t="str">
            <v>CHP</v>
          </cell>
          <cell r="D382" t="str">
            <v>4,27</v>
          </cell>
        </row>
        <row r="383">
          <cell r="A383">
            <v>91283</v>
          </cell>
          <cell r="B383" t="str">
            <v>CORTADORA DE PISO COM MOTOR 4 TEMPOS A GASOLINA, POTÊNCIA DE 13 HP, COM DISCO DE CORTE DIAMANTADO SEGMENTADO PARA CONCRETO, DIÂMETRO DE 350 MM, FURO DE 1" (14 X 1") - CHP DIURNO. AF_08/2015</v>
          </cell>
          <cell r="C383" t="str">
            <v>CHP</v>
          </cell>
          <cell r="D383" t="str">
            <v>8,80</v>
          </cell>
        </row>
        <row r="384">
          <cell r="A384">
            <v>91386</v>
          </cell>
          <cell r="B384" t="str">
            <v>CAMINHÃO BASCULANTE 10 M3, TRUCADO CABINE SIMPLES, PESO BRUTO TOTAL 23.000 KG, CARGA ÚTIL MÁXIMA 15.935 KG, DISTÂNCIA ENTRE EIXOS 4,80 M, POTÊNCIA 230 CV INCLUSIVE CAÇAMBA METÁLICA - CHP DIURNO. AF_06/2014</v>
          </cell>
          <cell r="C384" t="str">
            <v>CHP</v>
          </cell>
          <cell r="D384" t="str">
            <v>157,85</v>
          </cell>
        </row>
        <row r="385">
          <cell r="A385">
            <v>91533</v>
          </cell>
          <cell r="B385" t="str">
            <v>COMPACTADOR DE SOLOS DE PERCUSSÃO (SOQUETE) COM MOTOR A GASOLINA 4 TEMPOS, POTÊNCIA 4 CV - CHP DIURNO. AF_08/2015</v>
          </cell>
          <cell r="C385" t="str">
            <v>CHP</v>
          </cell>
          <cell r="D385" t="str">
            <v>23,25</v>
          </cell>
        </row>
        <row r="386">
          <cell r="A386">
            <v>91634</v>
          </cell>
          <cell r="B386" t="str">
            <v>GUINDAUTO HIDRÁULICO, CAPACIDADE MÁXIMA DE CARGA 6500 KG, MOMENTO MÁXIMO DE CARGA 5,8 TM, ALCANCE MÁXIMO HORIZONTAL 7,60 M, INCLUSIVE CAMINHÃO TOCO PBT 9.700 KG, POTÊNCIA DE 160 CV - CHP DIURNO. AF_08/2015</v>
          </cell>
          <cell r="C386" t="str">
            <v>CHP</v>
          </cell>
          <cell r="D386" t="str">
            <v>116,36</v>
          </cell>
        </row>
        <row r="387">
          <cell r="A387">
            <v>91645</v>
          </cell>
          <cell r="B387" t="str">
            <v>CAMINHÃO DE TRANSPORTE DE MATERIAL ASFÁLTICO 30.000 L, COM CAVALO MECÂNICO DE CAPACIDADE MÁXIMA DE TRAÇÃO COMBINADO DE 66.000 KG, POTÊNCIA 360 CV, INCLUSIVE TANQUE DE ASFALTO COM SERPENTINA - CHP DIURNO. AF_08/2015</v>
          </cell>
          <cell r="C387" t="str">
            <v>CHP</v>
          </cell>
          <cell r="D387" t="str">
            <v>240,50</v>
          </cell>
        </row>
        <row r="388">
          <cell r="A388">
            <v>91692</v>
          </cell>
          <cell r="B388" t="str">
            <v>SERRA CIRCULAR DE BANCADA COM MOTOR ELÉTRICO POTÊNCIA DE 5HP, COM COIFA PARA DISCO 10" - CHP DIURNO. AF_08/2015</v>
          </cell>
          <cell r="C388" t="str">
            <v>CHP</v>
          </cell>
          <cell r="D388" t="str">
            <v>21,51</v>
          </cell>
        </row>
        <row r="389">
          <cell r="A389">
            <v>92043</v>
          </cell>
          <cell r="B389" t="str">
            <v>DISTRIBUIDOR DE AGREGADOS REBOCAVEL, CAPACIDADE 1,9 M³, LARGURA DE TRABALHO 3,66 M - CHP DIURNO. AF_11/2015</v>
          </cell>
          <cell r="C389" t="str">
            <v>CHP</v>
          </cell>
          <cell r="D389" t="str">
            <v>7,37</v>
          </cell>
        </row>
        <row r="390">
          <cell r="A390">
            <v>92106</v>
          </cell>
          <cell r="B390" t="str">
            <v>CAMINHÃO PARA EQUIPAMENTO DE LIMPEZA A SUCÇÃO, COM CAMINHÃO TRUCADO DE PESO BRUTO TOTAL 23000 KG, CARGA ÚTIL MÁXIMA 15935 KG, DISTÂNCIA ENTRE EIXOS 4,80 M, POTÊNCIA 230 CV, INCLUSIVE LIMPADORA A SUCÇÃO, TANQUE 12000 L - CHP DIURNO. AF_11/2015</v>
          </cell>
          <cell r="C390" t="str">
            <v>CHP</v>
          </cell>
          <cell r="D390" t="str">
            <v>158,09</v>
          </cell>
        </row>
        <row r="391">
          <cell r="A391">
            <v>92112</v>
          </cell>
          <cell r="B391" t="str">
            <v>PENEIRA ROTATIVA COM MOTOR ELÉTRICO TRIFÁSICO DE 2 CV, CILINDRO DE 1 M X 0,60 M, COM FUROS DE 3,17 MM - CHP DIURNO. AF_11/2015</v>
          </cell>
          <cell r="C391" t="str">
            <v>CHP</v>
          </cell>
          <cell r="D391" t="str">
            <v>1,82</v>
          </cell>
        </row>
        <row r="392">
          <cell r="A392">
            <v>92118</v>
          </cell>
          <cell r="B392" t="str">
            <v>DOSADOR DE AREIA, CAPACIDADE DE 26 LITROS - CHP DIURNO. AF_11/2015</v>
          </cell>
          <cell r="C392" t="str">
            <v>CHP</v>
          </cell>
          <cell r="D392" t="str">
            <v>0,13</v>
          </cell>
        </row>
        <row r="393">
          <cell r="A393">
            <v>92138</v>
          </cell>
          <cell r="B393" t="str">
            <v>CAMINHONETE COM MOTOR A DIESEL, POTÊNCIA 180 CV, CABINE DUPLA, 4X4 - CHP DIURNO. AF_11/2015</v>
          </cell>
          <cell r="C393" t="str">
            <v>CHP</v>
          </cell>
          <cell r="D393" t="str">
            <v>114,61</v>
          </cell>
        </row>
        <row r="394">
          <cell r="A394">
            <v>92145</v>
          </cell>
          <cell r="B394" t="str">
            <v>CAMINHONETE CABINE SIMPLES COM MOTOR 1.6 FLEX, CÂMBIO MANUAL, POTÊNCIA 101/104 CV, 2 PORTAS - CHP DIURNO. AF_11/2015</v>
          </cell>
          <cell r="C394" t="str">
            <v>CHP</v>
          </cell>
          <cell r="D394" t="str">
            <v>81,97</v>
          </cell>
        </row>
        <row r="395">
          <cell r="A395">
            <v>92242</v>
          </cell>
          <cell r="B395" t="str">
            <v>CAMINHÃO DE TRANSPORTE DE MATERIAL ASFÁLTICO 20.000 L, COM CAVALO MECÂNICO DE CAPACIDADE MÁXIMA DE TRAÇÃO COMBINADO DE 45.000 KG, POTÊNCIA 330 CV, INCLUSIVE TANQUE DE ASFALTO COM MAÇARICO - CHP DIURNO. AF_12/2015</v>
          </cell>
          <cell r="C395" t="str">
            <v>CHP</v>
          </cell>
          <cell r="D395" t="str">
            <v>209,93</v>
          </cell>
        </row>
        <row r="396">
          <cell r="A396">
            <v>92716</v>
          </cell>
          <cell r="B396" t="str">
            <v>APARELHO PARA CORTE E SOLDA OXI-ACETILENO SOBRE RODAS, INCLUSIVE CILINDROS E MAÇARICOS - CHP DIURNO. AF_12/2015</v>
          </cell>
          <cell r="C396" t="str">
            <v>CHP</v>
          </cell>
          <cell r="D396" t="str">
            <v>14,38</v>
          </cell>
        </row>
        <row r="397">
          <cell r="A397">
            <v>92960</v>
          </cell>
          <cell r="B397" t="str">
            <v>MÁQUINA EXTRUSORA DE CONCRETO PARA GUIAS E SARJETAS, MOTOR A DIESEL, POTÊNCIA 14 CV - CHP DIURNO. AF_12/2015</v>
          </cell>
          <cell r="C397" t="str">
            <v>CHP</v>
          </cell>
          <cell r="D397" t="str">
            <v>15,13</v>
          </cell>
        </row>
        <row r="398">
          <cell r="A398">
            <v>92966</v>
          </cell>
          <cell r="B398" t="str">
            <v>MARTELO PERFURADOR PNEUMÁTICO MANUAL, HASTE 25 X 75 MM, 21 KG - CHP DIURNO. AF_12/2015</v>
          </cell>
          <cell r="C398" t="str">
            <v>CHP</v>
          </cell>
          <cell r="D398" t="str">
            <v>16,66</v>
          </cell>
        </row>
        <row r="399">
          <cell r="A399">
            <v>93224</v>
          </cell>
          <cell r="B399" t="str">
            <v>PERFURATRIZ COM TORRE METÁLICA PARA EXECUÇÃO DE ESTACA HÉLICE CONTÍNUA, PROFUNDIDADE MÁXIMA DE 32 M, DIÂMETRO MÁXIMO DE 1000 MM, POTÊNCIA INSTALADA DE 350 HP, MESA ROTATIVA COM TORQUE MÁXIMO DE 263 KNM - CHP DIURNO. AF_01/2016</v>
          </cell>
          <cell r="C399" t="str">
            <v>CHP</v>
          </cell>
          <cell r="D399" t="str">
            <v>563,47</v>
          </cell>
        </row>
        <row r="400">
          <cell r="A400">
            <v>93233</v>
          </cell>
          <cell r="B400" t="str">
            <v>BETONEIRA CAPACIDADE NOMINAL 400 L, CAPACIDADE DE MISTURA 310 L, MOTOR A GASOLINA POTÊNCIA 5,5 HP, SEM CARREGADOR - CHP DIURNO. AF_02/2016</v>
          </cell>
          <cell r="C400" t="str">
            <v>CHP</v>
          </cell>
          <cell r="D400" t="str">
            <v>3,70</v>
          </cell>
        </row>
        <row r="401">
          <cell r="A401">
            <v>93272</v>
          </cell>
          <cell r="B401" t="str">
            <v>GRUA ASCENSIONAL, LANCA DE 30 M, CAPACIDADE DE 1,0 T A 30 M, ALTURA ATE 39 M - CHP DIURNO. AF_03/2016</v>
          </cell>
          <cell r="C401" t="str">
            <v>CHP</v>
          </cell>
          <cell r="D401" t="str">
            <v>81,07</v>
          </cell>
        </row>
        <row r="402">
          <cell r="A402">
            <v>93281</v>
          </cell>
          <cell r="B402" t="str">
            <v>GUINCHO ELÉTRICO DE COLUNA, CAPACIDADE 400 KG, COM MOTO FREIO, MOTOR TRIFÁSICO DE 1,25 CV - CHP DIURNO. AF_03/2016</v>
          </cell>
          <cell r="C402" t="str">
            <v>CHP</v>
          </cell>
          <cell r="D402" t="str">
            <v>14,81</v>
          </cell>
        </row>
        <row r="403">
          <cell r="A403">
            <v>93287</v>
          </cell>
          <cell r="B403" t="str">
            <v>GUINDASTE HIDRÁULICO AUTOPROPELIDO, COM LANÇA TELESCÓPICA 40 M, CAPACIDADE MÁXIMA 60 T, POTÊNCIA 260 KW - CHP DIURNO. AF_03/2016</v>
          </cell>
          <cell r="C403" t="str">
            <v>CHP</v>
          </cell>
          <cell r="D403" t="str">
            <v>307,12</v>
          </cell>
        </row>
        <row r="404">
          <cell r="A404">
            <v>93402</v>
          </cell>
          <cell r="B404" t="str">
            <v>GUINDAUTO HIDRÁULICO, CAPACIDADE MÁXIMA DE CARGA 3300 KG, MOMENTO MÁXIMO DE CARGA 5,8 TM, ALCANCE MÁXIMO HORIZONTAL 7,60 M, INCLUSIVE CAMINHÃO TOCO PBT 16.000 KG, POTÊNCIA DE 189 CV - CHP DIURNO. AF_03/2016</v>
          </cell>
          <cell r="C404" t="str">
            <v>CHP</v>
          </cell>
          <cell r="D404" t="str">
            <v>129,07</v>
          </cell>
        </row>
        <row r="405">
          <cell r="A405">
            <v>93408</v>
          </cell>
          <cell r="B405"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5" t="str">
            <v>CHP</v>
          </cell>
          <cell r="D405" t="str">
            <v>51,05</v>
          </cell>
        </row>
        <row r="406">
          <cell r="A406">
            <v>93415</v>
          </cell>
          <cell r="B406" t="str">
            <v>GERADOR PORTÁTIL MONOFÁSICO, POTÊNCIA 5500 VA, MOTOR A GASOLINA, POTÊNCIA DO MOTOR 13 CV - CHP DIURNO. AF_03/2016</v>
          </cell>
          <cell r="C406" t="str">
            <v>CHP</v>
          </cell>
          <cell r="D406" t="str">
            <v>7,88</v>
          </cell>
        </row>
        <row r="407">
          <cell r="A407">
            <v>93421</v>
          </cell>
          <cell r="B407" t="str">
            <v>GRUPO GERADOR REBOCÁVEL, POTÊNCIA 66 KVA, MOTOR A DIESEL - CHP DIURNO. AF_03/2016</v>
          </cell>
          <cell r="C407" t="str">
            <v>CHP</v>
          </cell>
          <cell r="D407" t="str">
            <v>39,39</v>
          </cell>
        </row>
        <row r="408">
          <cell r="A408">
            <v>93427</v>
          </cell>
          <cell r="B408" t="str">
            <v>GRUPO GERADOR ESTACIONÁRIO, POTÊNCIA 150 KVA, MOTOR A DIESEL- CHP DIURNO. AF_03/2016</v>
          </cell>
          <cell r="C408" t="str">
            <v>CHP</v>
          </cell>
          <cell r="D408" t="str">
            <v>90,01</v>
          </cell>
        </row>
        <row r="409">
          <cell r="A409">
            <v>93433</v>
          </cell>
          <cell r="B409" t="str">
            <v>USINA DE MISTURA ASFÁLTICA À QUENTE, TIPO CONTRA FLUXO, PROD 40 A 80 TON/HORA - CHP DIURNO. AF_03/2016</v>
          </cell>
          <cell r="C409" t="str">
            <v>CHP</v>
          </cell>
          <cell r="D409" t="str">
            <v>1.845,10</v>
          </cell>
        </row>
        <row r="410">
          <cell r="A410">
            <v>93439</v>
          </cell>
          <cell r="B410" t="str">
            <v>USINA DE ASFALTO À FRIO, CAPACIDADE DE 40 A 60 TON/HORA, ELÉTRICA POTÊNCIA 30 CV - CHP DIURNO. AF_03/2016</v>
          </cell>
          <cell r="C410" t="str">
            <v>CHP</v>
          </cell>
          <cell r="D410" t="str">
            <v>99,98</v>
          </cell>
        </row>
        <row r="411">
          <cell r="A411">
            <v>95121</v>
          </cell>
          <cell r="B411" t="str">
            <v>USINA MISTURADORA DE SOLOS, CAPACIDADE DE 200 A 500 TON/H, POTENCIA 75KW - CHP DIURNO. AF_07/2016</v>
          </cell>
          <cell r="C411" t="str">
            <v>CHP</v>
          </cell>
          <cell r="D411" t="str">
            <v>198,38</v>
          </cell>
        </row>
        <row r="412">
          <cell r="A412">
            <v>95127</v>
          </cell>
          <cell r="B412" t="str">
            <v>DISTRIBUIDOR DE AGREGADOS AUTOPROPELIDO, CAP 3 M3, A DIESEL, POTÊNCIA 176CV - CHP DIURNO. AF_07/2016</v>
          </cell>
          <cell r="C412" t="str">
            <v>CHP</v>
          </cell>
          <cell r="D412" t="str">
            <v>120,48</v>
          </cell>
        </row>
        <row r="413">
          <cell r="A413">
            <v>95133</v>
          </cell>
          <cell r="B413" t="str">
            <v>MÁQUINA DEMARCADORA DE FAIXA DE TRÁFEGO À FRIO, AUTOPROPELIDA, POTÊNCIA 38 HP - CHP DIURNO. AF_07/2016</v>
          </cell>
          <cell r="C413" t="str">
            <v>CHP</v>
          </cell>
          <cell r="D413" t="str">
            <v>95,11</v>
          </cell>
        </row>
        <row r="414">
          <cell r="A414">
            <v>95139</v>
          </cell>
          <cell r="B414" t="str">
            <v>TALHA MANUAL DE CORRENTE, CAPACIDADE DE 2 TON. COM ELEVAÇÃO DE 3 M - CHP DIURNO. AF_07/2016</v>
          </cell>
          <cell r="C414" t="str">
            <v>CHP</v>
          </cell>
          <cell r="D414" t="str">
            <v>0,03</v>
          </cell>
        </row>
        <row r="415">
          <cell r="A415">
            <v>95212</v>
          </cell>
          <cell r="B415" t="str">
            <v>GRUA ASCENCIONAL, LANCA DE 42 M, CAPACIDADE DE 1,5 T A 30 M, ALTURA ATE 39 M - CHP DIURNO. AF_08/2016</v>
          </cell>
          <cell r="C415" t="str">
            <v>CHP</v>
          </cell>
          <cell r="D415" t="str">
            <v>87,68</v>
          </cell>
        </row>
        <row r="416">
          <cell r="A416">
            <v>95218</v>
          </cell>
          <cell r="B416" t="str">
            <v>PULVERIZADOR DE TINTA ELÉTRICO/MÁQUINA DE PINTURA AIRLESS, VAZÃO 2 L/MIN - CHP DIURNO. AF_08/2016</v>
          </cell>
          <cell r="C416" t="str">
            <v>CHP</v>
          </cell>
          <cell r="D416" t="str">
            <v>20,40</v>
          </cell>
        </row>
        <row r="417">
          <cell r="A417">
            <v>95258</v>
          </cell>
          <cell r="B417" t="str">
            <v>MARTELO DEMOLIDOR PNEUMÁTICO MANUAL, 32 KG - CHP DIURNO. AF_09/2016</v>
          </cell>
          <cell r="C417" t="str">
            <v>CHP</v>
          </cell>
          <cell r="D417" t="str">
            <v>16,28</v>
          </cell>
        </row>
        <row r="418">
          <cell r="A418">
            <v>95264</v>
          </cell>
          <cell r="B418" t="str">
            <v>COMPACTADOR DE SOLOS DE PERCUSÃO (SOQUETE) COM MOTOR A GASOLINA, POTÊNCIA 3 CV - CHP DIURNO. AF_09/2016</v>
          </cell>
          <cell r="C418" t="str">
            <v>CHP</v>
          </cell>
          <cell r="D418" t="str">
            <v>3,47</v>
          </cell>
        </row>
        <row r="419">
          <cell r="A419">
            <v>95270</v>
          </cell>
          <cell r="B419" t="str">
            <v>RÉGUA VIBRATÓRIA DUPLA PARA CONCRETO, PESO DE 60KG, COMPRIMENTO 4 M, COM MOTOR A GASOLINA, POTÊNCIA 5,5 HP - CHP DIURNO. AF_09/2016</v>
          </cell>
          <cell r="C419" t="str">
            <v>CHP</v>
          </cell>
          <cell r="D419" t="str">
            <v>3,94</v>
          </cell>
        </row>
        <row r="420">
          <cell r="A420">
            <v>95276</v>
          </cell>
          <cell r="B420" t="str">
            <v>POLIDORA DE PISO (POLITRIZ), PESO DE 100KG, DIÂMETRO 450 MM, MOTOR ELÉTRICO, POTÊNCIA 4 HP - CHP DIURNO. AF_09/2016</v>
          </cell>
          <cell r="C420" t="str">
            <v>CHP</v>
          </cell>
          <cell r="D420" t="str">
            <v>2,29</v>
          </cell>
        </row>
        <row r="421">
          <cell r="A421">
            <v>95282</v>
          </cell>
          <cell r="B421" t="str">
            <v>DESEMPENADEIRA DE CONCRETO, PESO DE 75KG, 4 PÁS, MOTOR A GASOLINA, POTÊNCIA 5,5 HP - CHP DIURNO. AF_09/2016</v>
          </cell>
          <cell r="C421" t="str">
            <v>CHP</v>
          </cell>
          <cell r="D421" t="str">
            <v>3,93</v>
          </cell>
        </row>
        <row r="422">
          <cell r="A422">
            <v>95620</v>
          </cell>
          <cell r="B422" t="str">
            <v>PERFURATRIZ PNEUMATICA MANUAL DE PESO MEDIO, MARTELETE, 18KG, COMPRIMENTO MÁXIMO DE CURSO DE 6 M, DIAMETRO DO PISTAO DE 5,5 CM - CHP DIURNO. AF_11/2016</v>
          </cell>
          <cell r="C422" t="str">
            <v>CHP</v>
          </cell>
          <cell r="D422" t="str">
            <v>15,84</v>
          </cell>
        </row>
        <row r="423">
          <cell r="A423">
            <v>95631</v>
          </cell>
          <cell r="B423" t="str">
            <v>ROLO COMPACTADOR VIBRATORIO TANDEM, ACO LISO, POTENCIA 125 HP, PESO SEM/COM LASTRO 10,20/11,65 T, LARGURA DE TRABALHO 1,73 M - CHP DIURNO. AF_11/2016</v>
          </cell>
          <cell r="C423" t="str">
            <v>CHP</v>
          </cell>
          <cell r="D423" t="str">
            <v>121,20</v>
          </cell>
        </row>
        <row r="424">
          <cell r="A424">
            <v>95702</v>
          </cell>
          <cell r="B424" t="str">
            <v>PERFURATRIZ MANUAL, TORQUE MAXIMO 55 KGF.M, POTENCIA 5 CV, COM DIAMETRO MAXIMO 8 1/2" - CHP DIURNO. AF_11/2016</v>
          </cell>
          <cell r="C424" t="str">
            <v>CHP</v>
          </cell>
          <cell r="D424" t="str">
            <v>29,36</v>
          </cell>
        </row>
        <row r="425">
          <cell r="A425">
            <v>95708</v>
          </cell>
          <cell r="B425" t="str">
            <v>PERFURATRIZ SOBRE ESTEIRA, TORQUE MÁXIMO 600 KGF, POTÊNCIA ENTRE 50 E 60 HP, DIÂMETRO MÁXIMO 10 - CHP DIURNO. AF_11/2016</v>
          </cell>
          <cell r="C425" t="str">
            <v>CHP</v>
          </cell>
          <cell r="D425" t="str">
            <v>94,53</v>
          </cell>
        </row>
        <row r="426">
          <cell r="A426">
            <v>95714</v>
          </cell>
          <cell r="B426" t="str">
            <v>ESCAVADEIRA HIDRAULICA SOBRE ESTEIRA, COM GARRA GIRATORIA DE MANDIBULAS, PESO OPERACIONAL ENTRE 22,00 E 25,50 TON, POTENCIA LIQUIDA ENTRE 150 E 160 HP - CHP DIURNO. AF_11/2016</v>
          </cell>
          <cell r="C426" t="str">
            <v>CHP</v>
          </cell>
          <cell r="D426" t="str">
            <v>153,68</v>
          </cell>
        </row>
        <row r="427">
          <cell r="A427">
            <v>95720</v>
          </cell>
          <cell r="B427" t="str">
            <v>ESCAVADEIRA HIDRAULICA SOBRE ESTEIRA, EQUIPADA COM CLAMSHELL, COM CAPACIDADE DA CAÇAMBA ENTRE 1,20 E 1,50 M3, PESO OPERACIONAL ENTRE 20,00 E 22,00 TON, POTENCIA LIQUIDA ENTRE 150 E 160 HP - CHP DIURNO. AF_11/2016</v>
          </cell>
          <cell r="C427" t="str">
            <v>CHP</v>
          </cell>
          <cell r="D427" t="str">
            <v>151,35</v>
          </cell>
        </row>
        <row r="428">
          <cell r="A428">
            <v>95872</v>
          </cell>
          <cell r="B428" t="str">
            <v>GRUPO GERADOR COM CARENAGEM, MOTOR DIESEL POTÊNCIA STANDART ENTRE 250 E 260 KVA - CHP DIURNO. AF_12/2016</v>
          </cell>
          <cell r="C428" t="str">
            <v>CHP</v>
          </cell>
          <cell r="D428" t="str">
            <v>152,73</v>
          </cell>
        </row>
        <row r="429">
          <cell r="A429">
            <v>96013</v>
          </cell>
          <cell r="B429" t="str">
            <v>TRATOR DE PNEUS COM POTÊNCIA DE 122 CV, TRAÇÃO 4X4, COM VASSOURA MECÂNICA ACOPLADA - CHP DIURNO. AF_02/2017</v>
          </cell>
          <cell r="C429" t="str">
            <v>CHP</v>
          </cell>
          <cell r="D429" t="str">
            <v>98,31</v>
          </cell>
        </row>
        <row r="430">
          <cell r="A430">
            <v>96020</v>
          </cell>
          <cell r="B430" t="str">
            <v>TRATOR DE PNEUS COM POTÊNCIA DE 122 CV, TRAÇÃO 4X4, COM GRADE DE DISCOS ACOPLADA - CHP DIURNO. AF_02/2017</v>
          </cell>
          <cell r="C430" t="str">
            <v>CHP</v>
          </cell>
          <cell r="D430" t="str">
            <v>98,06</v>
          </cell>
        </row>
        <row r="431">
          <cell r="A431">
            <v>96028</v>
          </cell>
          <cell r="B431" t="str">
            <v>TRATOR DE PNEUS COM POTÊNCIA DE 85 CV, TRAÇÃO 4X4, COM GRADE DE DISCOS ACOPLADA - CHP DIURNO. AF_02/2017</v>
          </cell>
          <cell r="C431" t="str">
            <v>CHP</v>
          </cell>
          <cell r="D431" t="str">
            <v>76,52</v>
          </cell>
        </row>
        <row r="432">
          <cell r="A432">
            <v>96035</v>
          </cell>
          <cell r="B432" t="str">
            <v>CAMINHÃO BASCULANTE 10 M3, TRUCADO, POTÊNCIA 230 CV, INCLUSIVE CAÇAMBA METÁLICA, COM DISTRIBUIDOR DE AGREGADOS ACOPLADO - CHP DIURNO. AF_02/2017</v>
          </cell>
          <cell r="C432" t="str">
            <v>CHP</v>
          </cell>
          <cell r="D432" t="str">
            <v>164,48</v>
          </cell>
        </row>
        <row r="433">
          <cell r="A433">
            <v>96157</v>
          </cell>
          <cell r="B433" t="str">
            <v>TRATOR DE PNEUS COM POTÊNCIA DE 85 CV, TRAÇÃO 4X4, COM VASSOURA MECÂNICA ACOPLADA - CHP DIURNO. AF_03/2017</v>
          </cell>
          <cell r="C433" t="str">
            <v>CHP</v>
          </cell>
          <cell r="D433" t="str">
            <v>76,77</v>
          </cell>
        </row>
        <row r="434">
          <cell r="A434">
            <v>96158</v>
          </cell>
          <cell r="B434" t="str">
            <v>MINICARREGADEIRA SOBRE RODAS POTENCIA 47HP CAPACIDADE OPERACAO 646 KG, COM VASSOURA MECÂNICA ACOPLADA - CHP DIURNO. AF_03/2017</v>
          </cell>
          <cell r="C434" t="str">
            <v>CHP</v>
          </cell>
          <cell r="D434" t="str">
            <v>79,58</v>
          </cell>
        </row>
        <row r="435">
          <cell r="A435">
            <v>96245</v>
          </cell>
          <cell r="B435" t="str">
            <v>MINIESCAVADEIRA SOBRE ESTEIRAS, POTENCIA LIQUIDA DE *30* HP, PESO OPERACIONAL DE *3.500* KG - CHP DIURNO. AF_04/2017</v>
          </cell>
          <cell r="C435" t="str">
            <v>CHP</v>
          </cell>
          <cell r="D435" t="str">
            <v>69,20</v>
          </cell>
        </row>
        <row r="436">
          <cell r="A436">
            <v>96303</v>
          </cell>
          <cell r="B436" t="str">
            <v>PERFURATRIZ ROTATIVA SOBRE ESTEIRA, TORQUE MAXIMO 2500 KGM, POTENCIA 110 HP, MOTOR DIESEL- CHP DIURNO. AF_05/2017</v>
          </cell>
          <cell r="C436" t="str">
            <v>CHP</v>
          </cell>
          <cell r="D436" t="str">
            <v>149,69</v>
          </cell>
        </row>
        <row r="437">
          <cell r="A437">
            <v>96309</v>
          </cell>
          <cell r="B437" t="str">
            <v>COMPRESSOR DE AR, VAZAO DE 10 PCM, RESERVATORIO 100 L, PRESSAO DE TRABALHO ENTRE 6,9 E 9,7 BAR, POTENCIA 2 HP, TENSAO 110/220 V - CHP DIURNO. AF_05/2017</v>
          </cell>
          <cell r="C437" t="str">
            <v>CHP</v>
          </cell>
          <cell r="D437" t="str">
            <v>1,05</v>
          </cell>
        </row>
        <row r="438">
          <cell r="A438">
            <v>96463</v>
          </cell>
          <cell r="B438" t="str">
            <v>ROLO COMPACTADOR DE PNEUS, ESTATICO, PRESSAO VARIAVEL, POTENCIA 110 HP, PESO SEM/COM LASTRO 10,8/27 T, LARGURA DE ROLAGEM 2,30 M - CHP DIURNO. AF_06/2017</v>
          </cell>
          <cell r="C438" t="str">
            <v>CHP</v>
          </cell>
          <cell r="D438" t="str">
            <v>119,62</v>
          </cell>
        </row>
        <row r="439">
          <cell r="A439">
            <v>5632</v>
          </cell>
          <cell r="B439" t="str">
            <v>ESCAVADEIRA HIDRÁULICA SOBRE ESTEIRAS, CAÇAMBA 0,80 M3, PESO OPERACIONAL 17 T, POTENCIA BRUTA 111 HP - CHI DIURNO. AF_06/2014</v>
          </cell>
          <cell r="C439" t="str">
            <v>CHI</v>
          </cell>
          <cell r="D439" t="str">
            <v>49,01</v>
          </cell>
        </row>
        <row r="440">
          <cell r="A440">
            <v>5679</v>
          </cell>
          <cell r="B440" t="str">
            <v>RETROESCAVADEIRA SOBRE RODAS COM CARREGADEIRA, TRAÇÃO 4X4, POTÊNCIA LÍQ. 88 HP, CAÇAMBA CARREG. CAP. MÍN. 1 M3, CAÇAMBA RETRO CAP. 0,26 M3, PESO OPERACIONAL MÍN. 6.674 KG, PROFUNDIDADE ESCAVAÇÃO MÁX. 4,37 M - CHI DIURNO. AF_06/2014</v>
          </cell>
          <cell r="C440" t="str">
            <v>CHI</v>
          </cell>
          <cell r="D440" t="str">
            <v>38,31</v>
          </cell>
        </row>
        <row r="441">
          <cell r="A441">
            <v>5681</v>
          </cell>
          <cell r="B441" t="str">
            <v>RETROESCAVADEIRA SOBRE RODAS COM CARREGADEIRA, TRAÇÃO 4X2, POTÊNCIA LÍQ. 79 HP, CAÇAMBA CARREG. CAP. MÍN. 1 M3, CAÇAMBA RETRO CAP. 0,20 M3, PESO OPERACIONAL MÍN. 6.570 KG, PROFUNDIDADE ESCAVAÇÃO MÁX. 4,37 M - CHI DIURNO. AF_06/2014</v>
          </cell>
          <cell r="C441" t="str">
            <v>CHI</v>
          </cell>
          <cell r="D441" t="str">
            <v>36,53</v>
          </cell>
        </row>
        <row r="442">
          <cell r="A442">
            <v>5685</v>
          </cell>
          <cell r="B442" t="str">
            <v>ROLO COMPACTADOR VIBRATÓRIO DE UM CILINDRO AÇO LISO, POTÊNCIA 80 HP, PESO OPERACIONAL MÁXIMO 8,1 T, IMPACTO DINÂMICO 16,15 / 9,5 T, LARGURA DE TRABALHO 1,68 M - CHI DIURNO. AF_06/2014</v>
          </cell>
          <cell r="C442" t="str">
            <v>CHI</v>
          </cell>
          <cell r="D442" t="str">
            <v>34,48</v>
          </cell>
        </row>
        <row r="443">
          <cell r="A443">
            <v>5690</v>
          </cell>
          <cell r="B443" t="str">
            <v>GRADE DE DISCO CONTROLE REMOTO REBOCÁVEL, COM 24 DISCOS 24 X 6 MM COM PNEUS PARA TRANSPORTE - CHI DIURNO. AF_06/2014</v>
          </cell>
          <cell r="C443" t="str">
            <v>CHI</v>
          </cell>
          <cell r="D443" t="str">
            <v>2,12</v>
          </cell>
        </row>
        <row r="444">
          <cell r="A444">
            <v>5806</v>
          </cell>
          <cell r="B444" t="str">
            <v>MOTOBOMBA CENTRÍFUGA, MOTOR A GASOLINA, POTÊNCIA 5,42 HP, BOCAIS 1 1/2" X 1", DIÂMETRO ROTOR 143 MM HM/Q = 6 MCA / 16,8 M3/H A 38 MCA / 6,6 M3/H - CHI DIURNO. AF_06/2014</v>
          </cell>
          <cell r="C444" t="str">
            <v>CHI</v>
          </cell>
          <cell r="D444" t="str">
            <v>0,17</v>
          </cell>
        </row>
        <row r="445">
          <cell r="A445">
            <v>5826</v>
          </cell>
          <cell r="B445" t="str">
            <v>CAMINHÃO TOCO, PBT 16.000 KG, CARGA ÚTIL MÁX. 10.685 KG, DIST. ENTRE EIXOS 4,8 M, POTÊNCIA 189 CV, INCLUSIVE CARROCERIA FIXA ABERTA DE MADEIRA P/ TRANSPORTE GERAL DE CARGA SECA, DIMEN. APROX. 2,5 X 7,00 X 0,50 M - CHI DIURNO. AF_06/2014</v>
          </cell>
          <cell r="C445" t="str">
            <v>CHI</v>
          </cell>
          <cell r="D445" t="str">
            <v>28,18</v>
          </cell>
        </row>
        <row r="446">
          <cell r="A446">
            <v>5829</v>
          </cell>
          <cell r="B446" t="str">
            <v>USINA DE CONCRETO FIXA, CAPACIDADE NOMINAL DE 90 A 120 M3/H, SEM SILO - CHI DIURNO. AF_07/2016</v>
          </cell>
          <cell r="C446" t="str">
            <v>CHI</v>
          </cell>
          <cell r="D446" t="str">
            <v>114,99</v>
          </cell>
        </row>
        <row r="447">
          <cell r="A447">
            <v>5837</v>
          </cell>
          <cell r="B447" t="str">
            <v>VIBROACABADORA DE ASFALTO SOBRE ESTEIRAS, LARGURA DE PAVIMENTAÇÃO 1,90 M A 5,30 M, POTÊNCIA 105 HP CAPACIDADE 450 T/H - CHI DIURNO. AF_11/2014</v>
          </cell>
          <cell r="C447" t="str">
            <v>CHI</v>
          </cell>
          <cell r="D447" t="str">
            <v>77,91</v>
          </cell>
        </row>
        <row r="448">
          <cell r="A448">
            <v>5841</v>
          </cell>
          <cell r="B448" t="str">
            <v>VASSOURA MECÂNICA REBOCÁVEL COM ESCOVA CILÍNDRICA, LARGURA ÚTIL DE VARRIMENTO DE 2,44 M - CHI DIURNO. AF_06/2014</v>
          </cell>
          <cell r="C448" t="str">
            <v>CHI</v>
          </cell>
          <cell r="D448" t="str">
            <v>2,43</v>
          </cell>
        </row>
        <row r="449">
          <cell r="A449">
            <v>5845</v>
          </cell>
          <cell r="B449" t="str">
            <v>TRATOR DE PNEUS, POTÊNCIA 122 CV, TRAÇÃO 4X4, PESO COM LASTRO DE 4.510 KG - CHI DIURNO. AF_06/2014</v>
          </cell>
          <cell r="C449" t="str">
            <v>CHI</v>
          </cell>
          <cell r="D449" t="str">
            <v>31,22</v>
          </cell>
        </row>
        <row r="450">
          <cell r="A450">
            <v>5849</v>
          </cell>
          <cell r="B450" t="str">
            <v>TRATOR DE ESTEIRAS, POTÊNCIA 170 HP, PESO OPERACIONAL 19 T, CAÇAMBA 5,2 M3 - CHI DIURNO. AF_06/2014</v>
          </cell>
          <cell r="C450" t="str">
            <v>CHI</v>
          </cell>
          <cell r="D450" t="str">
            <v>49,75</v>
          </cell>
        </row>
        <row r="451">
          <cell r="A451">
            <v>5853</v>
          </cell>
          <cell r="B451" t="str">
            <v>TRATOR DE ESTEIRAS, POTÊNCIA 150 HP, PESO OPERACIONAL 16,7 T, COM RODA MOTRIZ ELEVADA E LÂMINA 3,18 M3 - CHI DIURNO. AF_06/2014</v>
          </cell>
          <cell r="C451" t="str">
            <v>CHI</v>
          </cell>
          <cell r="D451" t="str">
            <v>49,94</v>
          </cell>
        </row>
        <row r="452">
          <cell r="A452">
            <v>5857</v>
          </cell>
          <cell r="B452" t="str">
            <v>TRATOR DE ESTEIRAS, POTÊNCIA 347 HP, PESO OPERACIONAL 38,5 T, COM LÂMINA 8,70 M3 - CHI DIURNO. AF_06/2014</v>
          </cell>
          <cell r="C452" t="str">
            <v>CHI</v>
          </cell>
          <cell r="D452" t="str">
            <v>116,87</v>
          </cell>
        </row>
        <row r="453">
          <cell r="A453">
            <v>5865</v>
          </cell>
          <cell r="B453" t="str">
            <v>ROLO COMPACTADOR VIBRATÓRIO REBOCÁVEL, CILINDRO DE AÇO LISO, POTÊNCIA DE TRAÇÃO DE 65 CV, PESO 4,7 T, IMPACTO DINÂMICO 18,3 T, LARGURA DE TRABALHO 1,67 M - CHI DIURNO. AF_02/2016</v>
          </cell>
          <cell r="C453" t="str">
            <v>CHI</v>
          </cell>
          <cell r="D453" t="str">
            <v>4,74</v>
          </cell>
        </row>
        <row r="454">
          <cell r="A454">
            <v>5869</v>
          </cell>
          <cell r="B454" t="str">
            <v>ROLO COMPACTADOR VIBRATÓRIO TANDEM AÇO LISO, POTÊNCIA 58 HP, PESO SEM/COM LASTRO 6,5 / 9,4 T, LARGURA DE TRABALHO 1,2 M - CHI DIURNO. AF_06/2014</v>
          </cell>
          <cell r="C454" t="str">
            <v>CHI</v>
          </cell>
          <cell r="D454" t="str">
            <v>38,08</v>
          </cell>
        </row>
        <row r="455">
          <cell r="A455">
            <v>5877</v>
          </cell>
          <cell r="B455" t="str">
            <v>RETROESCAVADEIRA SOBRE RODAS COM CARREGADEIRA, TRAÇÃO 4X4, POTÊNCIA LÍQ. 72 HP, CAÇAMBA CARREG. CAP. MÍN. 0,79 M3, CAÇAMBA RETRO CAP. 0,18 M3, PESO OPERACIONAL MÍN. 7.140 KG, PROFUNDIDADE ESCAVAÇÃO MÁX. 4,50 M - CHI DIURNO. AF_06/2014</v>
          </cell>
          <cell r="C455" t="str">
            <v>CHI</v>
          </cell>
          <cell r="D455" t="str">
            <v>37,74</v>
          </cell>
        </row>
        <row r="456">
          <cell r="A456">
            <v>5881</v>
          </cell>
          <cell r="B456" t="str">
            <v>ROLO COMPACTADOR VIBRATÓRIO PÉ DE CARNEIRO, OPERADO POR CONTROLE REMOTO, POTÊNCIA 12,5 KW, PESO OPERACIONAL 1,675 T, LARGURA DE TRABALHO 0,85 M - CHI DIURNO. AF_02/2016</v>
          </cell>
          <cell r="C456" t="str">
            <v>CHI</v>
          </cell>
          <cell r="D456" t="str">
            <v>40,25</v>
          </cell>
        </row>
        <row r="457">
          <cell r="A457">
            <v>5884</v>
          </cell>
          <cell r="B457" t="str">
            <v>USINA DE LAMA ASFÁLTICA, PROD 30 A 50 T/H, SILO DE AGREGADO 7 M3, RESERVATÓRIOS PARA EMULSÃO E ÁGUA DE 2,3 M3 CADA, MISTURADOR TIPO PUG MILL A SER MONTADO SOBRE CAMINHÃO - CHI DIURNO. AF_10/2014</v>
          </cell>
          <cell r="C457" t="str">
            <v>CHI</v>
          </cell>
          <cell r="D457" t="str">
            <v>31,37</v>
          </cell>
        </row>
        <row r="458">
          <cell r="A458">
            <v>5892</v>
          </cell>
          <cell r="B458" t="str">
            <v>CAMINHÃO TOCO, PESO BRUTO TOTAL 14.300 KG, CARGA ÚTIL MÁXIMA 9590 KG, DISTÂNCIA ENTRE EIXOS 4,76 M, POTÊNCIA 185 CV (NÃO INCLUI CARROCERIA) - CHI DIURNO. AF_06/2014</v>
          </cell>
          <cell r="C458" t="str">
            <v>CHI</v>
          </cell>
          <cell r="D458" t="str">
            <v>29,41</v>
          </cell>
        </row>
        <row r="459">
          <cell r="A459">
            <v>5896</v>
          </cell>
          <cell r="B459" t="str">
            <v>CAMINHÃO TOCO, PESO BRUTO TOTAL 16.000 KG, CARGA ÚTIL MÁXIMA DE 10.685 KG, DISTÂNCIA ENTRE EIXOS 4,80 M, POTÊNCIA 189 CV EXCLUSIVE CARROCERIA - CHI DIURNO. AF_06/2014</v>
          </cell>
          <cell r="C459" t="str">
            <v>CHI</v>
          </cell>
          <cell r="D459" t="str">
            <v>27,69</v>
          </cell>
        </row>
        <row r="460">
          <cell r="A460">
            <v>5903</v>
          </cell>
          <cell r="B460" t="str">
            <v>CAMINHÃO PIPA 10.000 L TRUCADO, PESO BRUTO TOTAL 23.000 KG, CARGA ÚTIL MÁXIMA 15.935 KG, DISTÂNCIA ENTRE EIXOS 4,8 M, POTÊNCIA 230 CV, INCLUSIVE TANQUE DE AÇO PARA TRANSPORTE DE ÁGUA - CHI DIURNO. AF_06/2014</v>
          </cell>
          <cell r="C460" t="str">
            <v>CHI</v>
          </cell>
          <cell r="D460" t="str">
            <v>33,91</v>
          </cell>
        </row>
        <row r="461">
          <cell r="A461">
            <v>5911</v>
          </cell>
          <cell r="B461" t="str">
            <v>ESPARGIDOR DE ASFALTO PRESSURIZADO COM TANQUE DE 2500 L, REBOCÁVEL COM MOTOR A GASOLINA POTÊNCIA 3,4 HP - CHI DIURNO. AF_07/2014</v>
          </cell>
          <cell r="C461" t="str">
            <v>CHI</v>
          </cell>
          <cell r="D461" t="str">
            <v>16,38</v>
          </cell>
        </row>
        <row r="462">
          <cell r="A462">
            <v>5923</v>
          </cell>
          <cell r="B462" t="str">
            <v>GRADE DE DISCO REBOCÁVEL COM 20 DISCOS 24" X 6 MM COM PNEUS PARA TRANSPORTE - CHI DIURNO. AF_06/2014</v>
          </cell>
          <cell r="C462" t="str">
            <v>CHI</v>
          </cell>
          <cell r="D462" t="str">
            <v>1,66</v>
          </cell>
        </row>
        <row r="463">
          <cell r="A463">
            <v>5930</v>
          </cell>
          <cell r="B463" t="str">
            <v>GUINDAUTO HIDRÁULICO, CAPACIDADE MÁXIMA DE CARGA 6200 KG, MOMENTO MÁXIMO DE CARGA 11,7 TM, ALCANCE MÁXIMO HORIZONTAL 9,70 M, INCLUSIVE CAMINHÃO TOCO PBT 16.000 KG, POTÊNCIA DE 189 CV - CHI DIURNO. AF_06/2014</v>
          </cell>
          <cell r="C463" t="str">
            <v>CHI</v>
          </cell>
          <cell r="D463" t="str">
            <v>32,57</v>
          </cell>
        </row>
        <row r="464">
          <cell r="A464">
            <v>5934</v>
          </cell>
          <cell r="B464" t="str">
            <v>MOTONIVELADORA POTÊNCIA BÁSICA LÍQUIDA (PRIMEIRA MARCHA) 125 HP, PESO BRUTO 13032 KG, LARGURA DA LÂMINA DE 3,7 M - CHI DIURNO. AF_06/2014</v>
          </cell>
          <cell r="C464" t="str">
            <v>CHI</v>
          </cell>
          <cell r="D464" t="str">
            <v>57,66</v>
          </cell>
        </row>
        <row r="465">
          <cell r="A465">
            <v>5942</v>
          </cell>
          <cell r="B465" t="str">
            <v>PÁ CARREGADEIRA SOBRE RODAS, POTÊNCIA LÍQUIDA 128 HP, CAPACIDADE DA CAÇAMBA 1,7 A 2,8 M3, PESO OPERACIONAL 11632 KG - CHI DIURNO. AF_06/2014</v>
          </cell>
          <cell r="C465" t="str">
            <v>CHI</v>
          </cell>
          <cell r="D465" t="str">
            <v>46,45</v>
          </cell>
        </row>
        <row r="466">
          <cell r="A466">
            <v>5946</v>
          </cell>
          <cell r="B466" t="str">
            <v>PÁ CARREGADEIRA SOBRE RODAS, POTÊNCIA 197 HP, CAPACIDADE DA CAÇAMBA 2,5 A 3,5 M3, PESO OPERACIONAL 18338 KG - CHI DIURNO. AF_06/2014</v>
          </cell>
          <cell r="C466" t="str">
            <v>CHI</v>
          </cell>
          <cell r="D466" t="str">
            <v>56,24</v>
          </cell>
        </row>
        <row r="467">
          <cell r="A467">
            <v>5952</v>
          </cell>
          <cell r="B467" t="str">
            <v>MARTELETE OU ROMPEDOR PNEUMÁTICO MANUAL, 28 KG, COM SILENCIADOR - CHI DIURNO. AF_07/2016</v>
          </cell>
          <cell r="C467" t="str">
            <v>CHI</v>
          </cell>
          <cell r="D467" t="str">
            <v>15,22</v>
          </cell>
        </row>
        <row r="468">
          <cell r="A468">
            <v>5954</v>
          </cell>
          <cell r="B468" t="str">
            <v>COMPRESSOR DE AR REBOCÁVEL, VAZÃO 189 PCM, PRESSÃO EFETIVA DE TRABALHO 102 PSI, MOTOR DIESEL, POTÊNCIA 63 CV - CHI DIURNO. AF_06/2015</v>
          </cell>
          <cell r="C468" t="str">
            <v>CHI</v>
          </cell>
          <cell r="D468" t="str">
            <v>2,42</v>
          </cell>
        </row>
        <row r="469">
          <cell r="A469">
            <v>5961</v>
          </cell>
          <cell r="B469" t="str">
            <v>CAMINHÃO BASCULANTE 6 M3, PESO BRUTO TOTAL 16.000 KG, CARGA ÚTIL MÁXIMA 13.071 KG, DISTÂNCIA ENTRE EIXOS 4,80 M, POTÊNCIA 230 CV INCLUSIVE CAÇAMBA METÁLICA - CHI DIURNO. AF_06/2014</v>
          </cell>
          <cell r="C469" t="str">
            <v>CHI</v>
          </cell>
          <cell r="D469" t="str">
            <v>33,29</v>
          </cell>
        </row>
        <row r="470">
          <cell r="A470">
            <v>6260</v>
          </cell>
          <cell r="B470" t="str">
            <v>CAMINHÃO PIPA 6.000 L, PESO BRUTO TOTAL 13.000 KG, DISTÂNCIA ENTRE EIXOS 4,80 M, POTÊNCIA 189 CV INCLUSIVE TANQUE DE AÇO PARA TRANSPORTE DE ÁGUA, CAPACIDADE 6 M3 - CHI DIURNO. AF_06/2014</v>
          </cell>
          <cell r="C470" t="str">
            <v>CHI</v>
          </cell>
          <cell r="D470" t="str">
            <v>30,48</v>
          </cell>
        </row>
        <row r="471">
          <cell r="A471">
            <v>6880</v>
          </cell>
          <cell r="B471" t="str">
            <v>ROLO COMPACTADOR DE PNEUS ESTÁTICO, PRESSÃO VARIÁVEL, POTÊNCIA 111 HP, PESO SEM/COM LASTRO 9,5 / 26 T, LARGURA DE TRABALHO 1,90 M - CHI DIURNO. AF_07/2014</v>
          </cell>
          <cell r="C471" t="str">
            <v>CHI</v>
          </cell>
          <cell r="D471" t="str">
            <v>43,34</v>
          </cell>
        </row>
        <row r="472">
          <cell r="A472">
            <v>7031</v>
          </cell>
          <cell r="B472" t="str">
            <v>TANQUE DE ASFALTO ESTACIONÁRIO COM SERPENTINA, CAPACIDADE 30.000 L - CHI DIURNO. AF_06/2014</v>
          </cell>
          <cell r="C472" t="str">
            <v>CHI</v>
          </cell>
          <cell r="D472" t="str">
            <v>2,99</v>
          </cell>
        </row>
        <row r="473">
          <cell r="A473">
            <v>7043</v>
          </cell>
          <cell r="B473" t="str">
            <v>MOTOBOMBA TRASH (PARA ÁGUA SUJA) AUTO ESCORVANTE, MOTOR GASOLINA DE 6,41 HP, DIÂMETROS DE SUCÇÃO X RECALQUE: 3" X 3", HM/Q = 10 MCA / 60 M3/H A 23 MCA / 0 M3/H - CHI DIURNO. AF_10/2014</v>
          </cell>
          <cell r="C473" t="str">
            <v>CHI</v>
          </cell>
          <cell r="D473" t="str">
            <v>0,20</v>
          </cell>
        </row>
        <row r="474">
          <cell r="A474">
            <v>7050</v>
          </cell>
          <cell r="B474" t="str">
            <v>ROLO COMPACTADOR PE DE CARNEIRO VIBRATORIO, POTENCIA 125 HP, PESO OPERACIONAL SEM/COM LASTRO 11,95 / 13,30 T, IMPACTO DINAMICO 38,5 / 22,5 T, LARGURA DE TRABALHO 2,15 M - CHI DIURNO. AF_06/2014</v>
          </cell>
          <cell r="C474" t="str">
            <v>CHI</v>
          </cell>
          <cell r="D474" t="str">
            <v>40,56</v>
          </cell>
        </row>
        <row r="475">
          <cell r="A475">
            <v>67827</v>
          </cell>
          <cell r="B475" t="str">
            <v>CAMINHÃO BASCULANTE 6 M3 TOCO, PESO BRUTO TOTAL 16.000 KG, CARGA ÚTIL MÁXIMA 11.130 KG, DISTÂNCIA ENTRE EIXOS 5,36 M, POTÊNCIA 185 CV, INCLUSIVE CAÇAMBA METÁLICA - CHI DIURNO. AF_06/2014</v>
          </cell>
          <cell r="C475" t="str">
            <v>CHI</v>
          </cell>
          <cell r="D475" t="str">
            <v>32,61</v>
          </cell>
        </row>
        <row r="476">
          <cell r="A476">
            <v>73395</v>
          </cell>
          <cell r="B476" t="str">
            <v>GRUPO GERADOR ESTACIONÁRIO, MOTOR DIESEL POTÊNCIA 170 KVA - CHI DIURNO. AF_02/2016</v>
          </cell>
          <cell r="C476" t="str">
            <v>CHI</v>
          </cell>
          <cell r="D476" t="str">
            <v>4,05</v>
          </cell>
        </row>
        <row r="477">
          <cell r="A477">
            <v>83766</v>
          </cell>
          <cell r="B477" t="str">
            <v>GRUPO DE SOLDAGEM COM GERADOR A DIESEL 60 CV PARA SOLDA ELÉTRICA, SOBRE 04 RODAS, COM MOTOR 4 CILINDROS 600 A - CHI DIURNO. AF_02/2016</v>
          </cell>
          <cell r="C477" t="str">
            <v>CHI</v>
          </cell>
          <cell r="D477" t="str">
            <v>24,52</v>
          </cell>
        </row>
        <row r="478">
          <cell r="A478">
            <v>84013</v>
          </cell>
          <cell r="B478" t="str">
            <v>ESCAVADEIRA HIDRÁULICA SOBRE ESTEIRAS, CAÇAMBA 0,80 M3, PESO OPERACIONAL 17,8 T, POTÊNCIA LÍQUIDA 110 HP - CHI DIURNO. AF_10/2014</v>
          </cell>
          <cell r="C478" t="str">
            <v>CHI</v>
          </cell>
          <cell r="D478" t="str">
            <v>47,78</v>
          </cell>
        </row>
        <row r="479">
          <cell r="A479">
            <v>87446</v>
          </cell>
          <cell r="B479" t="str">
            <v>BETONEIRA CAPACIDADE NOMINAL 400 L, CAPACIDADE DE MISTURA 310 L, MOTOR A DIESEL POTÊNCIA 5,0 HP, SEM CARREGADOR - CHI DIURNO. AF_06/2014</v>
          </cell>
          <cell r="C479" t="str">
            <v>CHI</v>
          </cell>
          <cell r="D479" t="str">
            <v>0,28</v>
          </cell>
        </row>
        <row r="480">
          <cell r="A480">
            <v>88392</v>
          </cell>
          <cell r="B480" t="str">
            <v>MISTURADOR DE ARGAMASSA, EIXO HORIZONTAL, CAPACIDADE DE MISTURA 300 KG, MOTOR ELÉTRICO POTÊNCIA 5 CV - CHI DIURNO. AF_06/2014</v>
          </cell>
          <cell r="C480" t="str">
            <v>CHI</v>
          </cell>
          <cell r="D480" t="str">
            <v>0,55</v>
          </cell>
        </row>
        <row r="481">
          <cell r="A481">
            <v>88398</v>
          </cell>
          <cell r="B481" t="str">
            <v>MISTURADOR DE ARGAMASSA, EIXO HORIZONTAL, CAPACIDADE DE MISTURA 600 KG, MOTOR ELÉTRICO POTÊNCIA 7,5 CV - CHI DIURNO. AF_06/2014</v>
          </cell>
          <cell r="C481" t="str">
            <v>CHI</v>
          </cell>
          <cell r="D481" t="str">
            <v>0,66</v>
          </cell>
        </row>
        <row r="482">
          <cell r="A482">
            <v>88404</v>
          </cell>
          <cell r="B482" t="str">
            <v>MISTURADOR DE ARGAMASSA, EIXO HORIZONTAL, CAPACIDADE DE MISTURA 160 KG, MOTOR ELÉTRICO POTÊNCIA 3 CV - CHI DIURNO. AF_06/2014</v>
          </cell>
          <cell r="C482" t="str">
            <v>CHI</v>
          </cell>
          <cell r="D482" t="str">
            <v>0,52</v>
          </cell>
        </row>
        <row r="483">
          <cell r="A483">
            <v>88430</v>
          </cell>
          <cell r="B483" t="str">
            <v>PROJETOR DE ARGAMASSA, CAPACIDADE DE PROJEÇÃO 1,5 M3/H, ALCANCE DE 30 ATÉ 60 M, MOTOR ELÉTRICO POTÊNCIA 7,5 HP - CHI DIURNO. AF_06/2014</v>
          </cell>
          <cell r="C483" t="str">
            <v>CHI</v>
          </cell>
          <cell r="D483" t="str">
            <v>3,43</v>
          </cell>
        </row>
        <row r="484">
          <cell r="A484">
            <v>88438</v>
          </cell>
          <cell r="B484" t="str">
            <v>PROJETOR DE ARGAMASSA, CAPACIDADE DE PROJEÇÃO 2 M3/H, ALCANCE ATÉ 50 M, MOTOR ELÉTRICO POTÊNCIA 7,5 HP - CHI DIURNO. AF_06/2014</v>
          </cell>
          <cell r="C484" t="str">
            <v>CHI</v>
          </cell>
          <cell r="D484" t="str">
            <v>4,55</v>
          </cell>
        </row>
        <row r="485">
          <cell r="A485">
            <v>88831</v>
          </cell>
          <cell r="B485" t="str">
            <v>BETONEIRA CAPACIDADE NOMINAL DE 400 L, CAPACIDADE DE MISTURA 280 L, MOTOR ELÉTRICO TRIFÁSICO POTÊNCIA DE 2 CV, SEM CARREGADOR - CHI DIURNO. AF_10/2014</v>
          </cell>
          <cell r="C485" t="str">
            <v>CHI</v>
          </cell>
          <cell r="D485" t="str">
            <v>0,20</v>
          </cell>
        </row>
        <row r="486">
          <cell r="A486">
            <v>88844</v>
          </cell>
          <cell r="B486" t="str">
            <v>TRATOR DE ESTEIRAS, POTÊNCIA 125 HP, PESO OPERACIONAL 12,9 T, COM LÂMINA 2,7 M3 - CHI DIURNO. AF_10/2014</v>
          </cell>
          <cell r="C486" t="str">
            <v>CHI</v>
          </cell>
          <cell r="D486" t="str">
            <v>44,27</v>
          </cell>
        </row>
        <row r="487">
          <cell r="A487">
            <v>88908</v>
          </cell>
          <cell r="B487" t="str">
            <v>ESCAVADEIRA HIDRÁULICA SOBRE ESTEIRAS, CAÇAMBA 1,20 M3, PESO OPERACIONAL 21 T, POTÊNCIA BRUTA 155 HP - CHI DIURNO. AF_06/2014</v>
          </cell>
          <cell r="C487" t="str">
            <v>CHI</v>
          </cell>
          <cell r="D487" t="str">
            <v>52,01</v>
          </cell>
        </row>
        <row r="488">
          <cell r="A488">
            <v>89022</v>
          </cell>
          <cell r="B488" t="str">
            <v>BOMBA SUBMERSÍVEL ELÉTRICA TRIFÁSICA, POTÊNCIA 2,96 HP, Ø ROTOR 144 MM SEMI-ABERTO, BOCAL DE SAÍDA Ø 2, HM/Q = 2 MCA / 38,8 M3/H A 28 MCA / 5 M3/H - CHI DIURNO. AF_06/2014</v>
          </cell>
          <cell r="C488" t="str">
            <v>CHI</v>
          </cell>
          <cell r="D488" t="str">
            <v>0,22</v>
          </cell>
        </row>
        <row r="489">
          <cell r="A489">
            <v>89027</v>
          </cell>
          <cell r="B489" t="str">
            <v>TANQUE DE ASFALTO ESTACIONÁRIO COM MAÇARICO, CAPACIDADE 20.000 L - CHI DIURNO. AF_06/2014</v>
          </cell>
          <cell r="C489" t="str">
            <v>CHI</v>
          </cell>
          <cell r="D489" t="str">
            <v>2,43</v>
          </cell>
        </row>
        <row r="490">
          <cell r="A490">
            <v>89031</v>
          </cell>
          <cell r="B490" t="str">
            <v>TRATOR DE ESTEIRAS, POTÊNCIA 100 HP, PESO OPERACIONAL 9,4 T, COM LÂMINA 2,19 M3 - CHI DIURNO. AF_06/2014</v>
          </cell>
          <cell r="C490" t="str">
            <v>CHI</v>
          </cell>
          <cell r="D490" t="str">
            <v>43,21</v>
          </cell>
        </row>
        <row r="491">
          <cell r="A491">
            <v>89036</v>
          </cell>
          <cell r="B491" t="str">
            <v>TRATOR DE PNEUS, POTÊNCIA 85 CV, TRAÇÃO 4X4, PESO COM LASTRO DE 4.675 KG - CHI DIURNO. AF_06/2014</v>
          </cell>
          <cell r="C491" t="str">
            <v>CHI</v>
          </cell>
          <cell r="D491" t="str">
            <v>28,37</v>
          </cell>
        </row>
        <row r="492">
          <cell r="A492">
            <v>89218</v>
          </cell>
          <cell r="B492" t="str">
            <v>BATE-ESTACAS POR GRAVIDADE, POTÊNCIA DE 160 HP, PESO DO MARTELO ATÉ 3 TONELADAS - CHI DIURNO. AF_11/2014</v>
          </cell>
          <cell r="C492" t="str">
            <v>CHI</v>
          </cell>
          <cell r="D492" t="str">
            <v>50,39</v>
          </cell>
        </row>
        <row r="493">
          <cell r="A493">
            <v>89226</v>
          </cell>
          <cell r="B493" t="str">
            <v>BETONEIRA CAPACIDADE NOMINAL DE 600 L, CAPACIDADE DE MISTURA 360 L, MOTOR ELÉTRICO TRIFÁSICO POTÊNCIA DE 4 CV, SEM CARREGADOR - CHI DIURNO. AF_11/2014</v>
          </cell>
          <cell r="C493" t="str">
            <v>CHI</v>
          </cell>
          <cell r="D493" t="str">
            <v>0,85</v>
          </cell>
        </row>
        <row r="494">
          <cell r="A494">
            <v>89235</v>
          </cell>
          <cell r="B494" t="str">
            <v>FRESADORA DE ASFALTO A FRIO SOBRE RODAS, LARGURA FRESAGEM DE 1,0 M, POTÊNCIA 208 HP - CHI DIURNO. AF_11/2014</v>
          </cell>
          <cell r="C494" t="str">
            <v>CHI</v>
          </cell>
          <cell r="D494" t="str">
            <v>97,88</v>
          </cell>
        </row>
        <row r="495">
          <cell r="A495">
            <v>89243</v>
          </cell>
          <cell r="B495" t="str">
            <v>FRESADORA DE ASFALTO A FRIO SOBRE RODAS, LARGURA FRESAGEM DE 2,0 M, POTÊNCIA 550 HP - CHI DIURNO. AF_11/2014</v>
          </cell>
          <cell r="C495" t="str">
            <v>CHI</v>
          </cell>
          <cell r="D495" t="str">
            <v>200,72</v>
          </cell>
        </row>
        <row r="496">
          <cell r="A496">
            <v>89251</v>
          </cell>
          <cell r="B496" t="str">
            <v>RECICLADORA DE ASFALTO A FRIO SOBRE RODAS, LARGURA FRESAGEM DE 2,0 M, POTÊNCIA 422 HP - CHI DIURNO. AF_11/2014</v>
          </cell>
          <cell r="C496" t="str">
            <v>CHI</v>
          </cell>
          <cell r="D496" t="str">
            <v>177,15</v>
          </cell>
        </row>
        <row r="497">
          <cell r="A497">
            <v>89258</v>
          </cell>
          <cell r="B497" t="str">
            <v>VIBROACABADORA DE ASFALTO SOBRE ESTEIRAS, LARGURA DE PAVIMENTAÇÃO 2,13 M A 4,55 M, POTÊNCIA 100 HP, CAPACIDADE 400 T/H - CHI DIURNO. AF_11/2014</v>
          </cell>
          <cell r="C497" t="str">
            <v>CHI</v>
          </cell>
          <cell r="D497" t="str">
            <v>67,62</v>
          </cell>
        </row>
        <row r="498">
          <cell r="A498">
            <v>89273</v>
          </cell>
          <cell r="B498" t="str">
            <v>GUINDASTE HIDRÁULICO AUTOPROPELIDO, COM LANÇA TELESCÓPICA 28,80 M, CAPACIDADE MÁXIMA 30 T, POTÊNCIA 97 KW, TRAÇÃO 4 X 4 - CHI DIURNO. AF_11/2014</v>
          </cell>
          <cell r="C498" t="str">
            <v>CHI</v>
          </cell>
          <cell r="D498" t="str">
            <v>58,29</v>
          </cell>
        </row>
        <row r="499">
          <cell r="A499">
            <v>89279</v>
          </cell>
          <cell r="B499" t="str">
            <v>BETONEIRA CAPACIDADE NOMINAL DE 600 L, CAPACIDADE DE MISTURA 440 L, MOTOR A DIESEL POTÊNCIA 10 HP, COM CARREGADOR - CHI DIURNO. AF_11/2014</v>
          </cell>
          <cell r="C499" t="str">
            <v>CHI</v>
          </cell>
          <cell r="D499" t="str">
            <v>1,04</v>
          </cell>
        </row>
        <row r="500">
          <cell r="A500">
            <v>89877</v>
          </cell>
          <cell r="B500" t="str">
            <v>CAMINHÃO BASCULANTE 14 M3, COM CAVALO MECÂNICO DE CAPACIDADE MÁXIMA DE TRAÇÃO COMBINADO DE 36000 KG, POTÊNCIA 286 CV, INCLUSIVE SEMIREBOQUE COM CAÇAMBA METÁLICA - CHI DIURNO. AF_12/2014</v>
          </cell>
          <cell r="C500" t="str">
            <v>CHI</v>
          </cell>
          <cell r="D500" t="str">
            <v>42,64</v>
          </cell>
        </row>
        <row r="501">
          <cell r="A501">
            <v>89884</v>
          </cell>
          <cell r="B501" t="str">
            <v>CAMINHÃO BASCULANTE 18 M3, COM CAVALO MECÂNICO DE CAPACIDADE MÁXIMA DE TRAÇÃO COMBINADO DE 45000 KG, POTÊNCIA 330 CV, INCLUSIVE SEMIREBOQUE COM CAÇAMBA METÁLICA - CHI DIURNO. AF_12/2014</v>
          </cell>
          <cell r="C501" t="str">
            <v>CHI</v>
          </cell>
          <cell r="D501" t="str">
            <v>43,62</v>
          </cell>
        </row>
        <row r="502">
          <cell r="A502">
            <v>90587</v>
          </cell>
          <cell r="B502" t="str">
            <v>VIBRADOR DE IMERSÃO, DIÂMETRO DE PONTEIRA 45MM, MOTOR ELÉTRICO TRIFÁSICO POTÊNCIA DE 2 CV - CHI DIURNO. AF_06/2015</v>
          </cell>
          <cell r="C502" t="str">
            <v>CHI</v>
          </cell>
          <cell r="D502" t="str">
            <v>0,28</v>
          </cell>
        </row>
        <row r="503">
          <cell r="A503">
            <v>90626</v>
          </cell>
          <cell r="B503" t="str">
            <v>PERFURATRIZ MANUAL, TORQUE MÁXIMO 83 N.M, POTÊNCIA 5 CV, COM DIÂMETRO MÁXIMO 4" - CHI DIURNO. AF_06/2015</v>
          </cell>
          <cell r="C503" t="str">
            <v>CHI</v>
          </cell>
          <cell r="D503" t="str">
            <v>1,77</v>
          </cell>
        </row>
        <row r="504">
          <cell r="A504">
            <v>90632</v>
          </cell>
          <cell r="B504" t="str">
            <v>PERFURATRIZ SOBRE ESTEIRA, TORQUE MÁXIMO 600 KGF, PESO MÉDIO 1000 KG, POTÊNCIA 20 HP, DIÂMETRO MÁXIMO 10" - CHI DIURNO. AF_06/2015</v>
          </cell>
          <cell r="C504" t="str">
            <v>CHI</v>
          </cell>
          <cell r="D504" t="str">
            <v>46,67</v>
          </cell>
        </row>
        <row r="505">
          <cell r="A505">
            <v>90638</v>
          </cell>
          <cell r="B505" t="str">
            <v>MISTURADOR DUPLO HORIZONTAL DE ALTA TURBULÊNCIA, CAPACIDADE / VOLUME 2 X 500 LITROS, MOTORES ELÉTRICOS MÍNIMO 5 CV CADA, PARA NATA CIMENTO, ARGAMASSA E OUTROS - CHI DIURNO. AF_06/2015</v>
          </cell>
          <cell r="C505" t="str">
            <v>CHI</v>
          </cell>
          <cell r="D505" t="str">
            <v>2,63</v>
          </cell>
        </row>
        <row r="506">
          <cell r="A506">
            <v>90644</v>
          </cell>
          <cell r="B506" t="str">
            <v>BOMBA TRIPLEX, PARA INJEÇÃO DE NATA DE CIMENTO, VAZÃO MÁXIMA DE 100 LITROS/MINUTO, PRESSÃO MÁXIMA DE 70 BAR - CHI DIURNO. AF_06/2015</v>
          </cell>
          <cell r="C506" t="str">
            <v>CHI</v>
          </cell>
          <cell r="D506" t="str">
            <v>3,94</v>
          </cell>
        </row>
        <row r="507">
          <cell r="A507">
            <v>90651</v>
          </cell>
          <cell r="B507" t="str">
            <v>BOMBA CENTRÍFUGA MONOESTÁGIO COM MOTOR ELÉTRICO MONOFÁSICO, POTÊNCIA 15 HP, DIÂMETRO DO ROTOR 173 MM, HM/Q = 30 MCA / 90 M3/H A 45 MCA / 55 M3/H - CHI DIURNO. AF_06/2015</v>
          </cell>
          <cell r="C507" t="str">
            <v>CHI</v>
          </cell>
          <cell r="D507" t="str">
            <v>0,61</v>
          </cell>
        </row>
        <row r="508">
          <cell r="A508">
            <v>90657</v>
          </cell>
          <cell r="B508" t="str">
            <v>BOMBA DE PROJEÇÃO DE CONCRETO SECO, POTÊNCIA 10 CV, VAZÃO 3 M3/H - CHI DIURNO. AF_06/2015</v>
          </cell>
          <cell r="C508" t="str">
            <v>CHI</v>
          </cell>
          <cell r="D508" t="str">
            <v>2,56</v>
          </cell>
        </row>
        <row r="509">
          <cell r="A509">
            <v>90663</v>
          </cell>
          <cell r="B509" t="str">
            <v>BOMBA DE PROJEÇÃO DE CONCRETO SECO, POTÊNCIA 10 CV, VAZÃO 6 M3/H - CHI DIURNO. AF_06/2015</v>
          </cell>
          <cell r="C509" t="str">
            <v>CHI</v>
          </cell>
          <cell r="D509" t="str">
            <v>2,74</v>
          </cell>
        </row>
        <row r="510">
          <cell r="A510">
            <v>90669</v>
          </cell>
          <cell r="B510" t="str">
            <v>PROJETOR PNEUMÁTICO DE ARGAMASSA PARA CHAPISCO E REBOCO COM RECIPIENTE ACOPLADO, TIPO CANEQUINHA, COM COMPRESSOR DE AR REBOCÁVEL VAZÃO 89 PCM E MOTOR DIESEL DE 20 CV - CHI DIURNO. AF_06/2015</v>
          </cell>
          <cell r="C510" t="str">
            <v>CHI</v>
          </cell>
          <cell r="D510" t="str">
            <v>3,79</v>
          </cell>
        </row>
        <row r="511">
          <cell r="A511">
            <v>90675</v>
          </cell>
          <cell r="B511" t="str">
            <v>PERFURATRIZ COM TORRE METÁLICA PARA EXECUÇÃO DE ESTACA HÉLICE CONTÍNUA, PROFUNDIDADE MÁXIMA DE 30 M, DIÂMETRO MÁXIMO DE 800 MM, POTÊNCIA INSTALADA DE 268 HP, MESA ROTATIVA COM TORQUE MÁXIMO DE 170 KNM - CHI DIURNO. AF_06/2015</v>
          </cell>
          <cell r="C511" t="str">
            <v>CHI</v>
          </cell>
          <cell r="D511" t="str">
            <v>144,83</v>
          </cell>
        </row>
        <row r="512">
          <cell r="A512">
            <v>90681</v>
          </cell>
          <cell r="B512" t="str">
            <v>PERFURATRIZ HIDRÁULICA SOBRE CAMINHÃO COM TRADO CURTO ACOPLADO, PROFUNDIDADE MÁXIMA DE 20 M, DIÂMETRO MÁXIMO DE 1500 MM, POTÊNCIA INSTALADA DE 137 HP, MESA ROTATIVA COM TORQUE MÁXIMO DE 30 KNM - CHI DIURNO. AF_06/2015</v>
          </cell>
          <cell r="C512" t="str">
            <v>CHI</v>
          </cell>
          <cell r="D512" t="str">
            <v>87,58</v>
          </cell>
        </row>
        <row r="513">
          <cell r="A513">
            <v>90687</v>
          </cell>
          <cell r="B513" t="str">
            <v>MANIPULADOR TELESCÓPICO, POTÊNCIA DE 85 HP, CAPACIDADE DE CARGA DE 3.500 KG, ALTURA MÁXIMA DE ELEVAÇÃO DE 12,3 M - CHI DIURNO. AF_06/2015</v>
          </cell>
          <cell r="C513" t="str">
            <v>CHI</v>
          </cell>
          <cell r="D513" t="str">
            <v>50,90</v>
          </cell>
        </row>
        <row r="514">
          <cell r="A514">
            <v>90693</v>
          </cell>
          <cell r="B514" t="str">
            <v>MINICARREGADEIRA SOBRE RODAS, POTÊNCIA LÍQUIDA DE 47 HP, CAPACIDADE NOMINAL DE OPERAÇÃO DE 646 KG - CHI DIURNO. AF_06/2015</v>
          </cell>
          <cell r="C514" t="str">
            <v>CHI</v>
          </cell>
          <cell r="D514" t="str">
            <v>36,16</v>
          </cell>
        </row>
        <row r="515">
          <cell r="A515">
            <v>90965</v>
          </cell>
          <cell r="B515" t="str">
            <v>COMPRESSOR DE AR REBOCÁVEL, VAZÃO 89 PCM, PRESSÃO EFETIVA DE TRABALHO 102 PSI, MOTOR DIESEL, POTÊNCIA 20 CV - CHI DIURNO. AF_06/2015</v>
          </cell>
          <cell r="C515" t="str">
            <v>CHI</v>
          </cell>
          <cell r="D515" t="str">
            <v>3,23</v>
          </cell>
        </row>
        <row r="516">
          <cell r="A516">
            <v>90973</v>
          </cell>
          <cell r="B516" t="str">
            <v>COMPRESSOR DE AR REBOCAVEL, VAZÃO 250 PCM, PRESSAO DE TRABALHO 102 PSI, MOTOR A DIESEL POTÊNCIA 81 CV - CHI DIURNO. AF_06/2015</v>
          </cell>
          <cell r="C516" t="str">
            <v>CHI</v>
          </cell>
          <cell r="D516" t="str">
            <v>3,24</v>
          </cell>
        </row>
        <row r="517">
          <cell r="A517">
            <v>90982</v>
          </cell>
          <cell r="B517" t="str">
            <v>COMPRESSOR DE AR REBOCÁVEL, VAZÃO 748 PCM, PRESSÃO EFETIVA DE TRABALHO 102 PSI, MOTOR DIESEL, POTÊNCIA 210 CV - CHI DIURNO. AF_06/2015</v>
          </cell>
          <cell r="C517" t="str">
            <v>CHI</v>
          </cell>
          <cell r="D517" t="str">
            <v>8,25</v>
          </cell>
        </row>
        <row r="518">
          <cell r="A518">
            <v>91001</v>
          </cell>
          <cell r="B518" t="str">
            <v>COMPRESSOR DE AR REBOCAVEL, VAZÃO 400 PCM, PRESSAO DE TRABALHO 102 PSI, MOTOR A DIESEL POTÊNCIA 110 CV - CHI DIURNO. AF_06/2015</v>
          </cell>
          <cell r="C518" t="str">
            <v>CHI</v>
          </cell>
          <cell r="D518" t="str">
            <v>3,85</v>
          </cell>
        </row>
        <row r="519">
          <cell r="A519">
            <v>91032</v>
          </cell>
          <cell r="B519" t="str">
            <v>CAMINHÃO TRUCADO (C/ TERCEIRO EIXO) ELETRÔNICO - POTÊNCIA 231CV - PBT = 22000KG - DIST. ENTRE EIXOS 5170 MM - INCLUI CARROCERIA FIXA ABERTA DE MADEIRA - CHI DIURNO. AF_06/2015</v>
          </cell>
          <cell r="C519" t="str">
            <v>CHI</v>
          </cell>
          <cell r="D519" t="str">
            <v>32,30</v>
          </cell>
        </row>
        <row r="520">
          <cell r="A520">
            <v>91278</v>
          </cell>
          <cell r="B520" t="str">
            <v>PLACA VIBRATÓRIA REVERSÍVEL COM MOTOR 4 TEMPOS A GASOLINA, FORÇA CENTRÍFUGA DE 25 KN (2500 KGF), POTÊNCIA 5,5 CV - CHI DIURNO. AF_08/2015</v>
          </cell>
          <cell r="C520" t="str">
            <v>CHI</v>
          </cell>
          <cell r="D520" t="str">
            <v>0,53</v>
          </cell>
        </row>
        <row r="521">
          <cell r="A521">
            <v>91285</v>
          </cell>
          <cell r="B521" t="str">
            <v>CORTADORA DE PISO COM MOTOR 4 TEMPOS A GASOLINA, POTÊNCIA DE 13 HP, COM DISCO DE CORTE DIAMANTADO SEGMENTADO PARA CONCRETO, DIÂMETRO DE 350 MM, FURO DE 1" (14 X 1") - CHI DIURNO. AF_08/2015</v>
          </cell>
          <cell r="C521" t="str">
            <v>CHI</v>
          </cell>
          <cell r="D521" t="str">
            <v>0,54</v>
          </cell>
        </row>
        <row r="522">
          <cell r="A522">
            <v>91387</v>
          </cell>
          <cell r="B522" t="str">
            <v>CAMINHÃO BASCULANTE 10 M3, TRUCADO CABINE SIMPLES, PESO BRUTO TOTAL 23.000 KG, CARGA ÚTIL MÁXIMA 15.935 KG, DISTÂNCIA ENTRE EIXOS 4,80 M, POTÊNCIA 230 CV INCLUSIVE CAÇAMBA METÁLICA - CHI DIURNO. AF_06/2014</v>
          </cell>
          <cell r="C522" t="str">
            <v>CHI</v>
          </cell>
          <cell r="D522" t="str">
            <v>35,11</v>
          </cell>
        </row>
        <row r="523">
          <cell r="A523">
            <v>91395</v>
          </cell>
          <cell r="B523" t="str">
            <v>CAMINHÃO TOCO, PBT 14.300 KG, CARGA ÚTIL MÁX. 9.710 KG, DIST. ENTRE EIXOS 3,56 M, POTÊNCIA 185 CV, INCLUSIVE CARROCERIA FIXA ABERTA DE MADEIRA P/ TRANSPORTE GERAL DE CARGA SECA, DIMEN. APROX. 2,50 X 6,50 X 0,50 M - CHI DIURNO. AF_06/2014</v>
          </cell>
          <cell r="C523" t="str">
            <v>CHI</v>
          </cell>
          <cell r="D523" t="str">
            <v>30,07</v>
          </cell>
        </row>
        <row r="524">
          <cell r="A524">
            <v>91486</v>
          </cell>
          <cell r="B524" t="str">
            <v>ESPARGIDOR DE ASFALTO PRESSURIZADO, TANQUE 6 M3 COM ISOLAÇÃO TÉRMICA, AQUECIDO COM 2 MAÇARICOS, COM BARRA ESPARGIDORA 3,60 M, MONTADO SOBRE CAMINHÃO  TOCO, PBT 14.300 KG, POTÊNCIA 185 CV - CHI DIURNO. AF_08/2015</v>
          </cell>
          <cell r="C524" t="str">
            <v>CHI</v>
          </cell>
          <cell r="D524" t="str">
            <v>35,03</v>
          </cell>
        </row>
        <row r="525">
          <cell r="A525">
            <v>91534</v>
          </cell>
          <cell r="B525" t="str">
            <v>COMPACTADOR DE SOLOS DE PERCUSSÃO (SOQUETE) COM MOTOR A GASOLINA 4 TEMPOS, POTÊNCIA 4 CV - CHI DIURNO. AF_08/2015</v>
          </cell>
          <cell r="C525" t="str">
            <v>CHI</v>
          </cell>
          <cell r="D525" t="str">
            <v>20,12</v>
          </cell>
        </row>
        <row r="526">
          <cell r="A526">
            <v>91635</v>
          </cell>
          <cell r="B526" t="str">
            <v>GUINDAUTO HIDRÁULICO, CAPACIDADE MÁXIMA DE CARGA 6500 KG, MOMENTO MÁXIMO DE CARGA 5,8 TM, ALCANCE MÁXIMO HORIZONTAL 7,60 M, INCLUSIVE CAMINHÃO TOCO PBT 9.700 KG, POTÊNCIA DE 160 CV - CHI DIURNO. AF_08/2015</v>
          </cell>
          <cell r="C526" t="str">
            <v>CHI</v>
          </cell>
          <cell r="D526" t="str">
            <v>31,61</v>
          </cell>
        </row>
        <row r="527">
          <cell r="A527">
            <v>91646</v>
          </cell>
          <cell r="B527" t="str">
            <v>CAMINHÃO DE TRANSPORTE DE MATERIAL ASFÁLTICO 30.000 L, COM CAVALO MECÂNICO DE CAPACIDADE MÁXIMA DE TRAÇÃO COMBINADO DE 66.000 KG, POTÊNCIA 360 CV, INCLUSIVE TANQUE DE ASFALTO COM SERPENTINA - CHI DIURNO. AF_08/2015</v>
          </cell>
          <cell r="C527" t="str">
            <v>CHI</v>
          </cell>
          <cell r="D527" t="str">
            <v>46,82</v>
          </cell>
        </row>
        <row r="528">
          <cell r="A528">
            <v>91693</v>
          </cell>
          <cell r="B528" t="str">
            <v>SERRA CIRCULAR DE BANCADA COM MOTOR ELÉTRICO POTÊNCIA DE 5HP, COM COIFA PARA DISCO 10" - CHI DIURNO. AF_08/2015</v>
          </cell>
          <cell r="C528" t="str">
            <v>CHI</v>
          </cell>
          <cell r="D528" t="str">
            <v>19,39</v>
          </cell>
        </row>
        <row r="529">
          <cell r="A529">
            <v>92044</v>
          </cell>
          <cell r="B529" t="str">
            <v>DISTRIBUIDOR DE AGREGADOS REBOCAVEL, CAPACIDADE 1,9 M³, LARGURA DE TRABALHO 3,66 M - CHI DIURNO. AF_11/2015</v>
          </cell>
          <cell r="C529" t="str">
            <v>CHI</v>
          </cell>
          <cell r="D529" t="str">
            <v>4,35</v>
          </cell>
        </row>
        <row r="530">
          <cell r="A530">
            <v>92107</v>
          </cell>
          <cell r="B530" t="str">
            <v>CAMINHÃO PARA EQUIPAMENTO DE LIMPEZA A SUCÇÃO COM CAMINHÃO TRUCADO DE PESO BRUTO TOTAL 23000 KG, CARGA ÚTIL MÁXIMA 15935 KG, DISTÂNCIA ENTRE EIXOS 4,80 M, POTÊNCIA 230 CV, INCLUSIVE LIMPADORA A SUCÇÃO, TANQUE 12000 L - CHI DIURNO. AF_11/2015</v>
          </cell>
          <cell r="C530" t="str">
            <v>CHI</v>
          </cell>
          <cell r="D530" t="str">
            <v>35,60</v>
          </cell>
        </row>
        <row r="531">
          <cell r="A531">
            <v>92113</v>
          </cell>
          <cell r="B531" t="str">
            <v>PENEIRA ROTATIVA COM MOTOR ELÉTRICO TRIFÁSICO DE 2 CV, CILINDRO DE 1 M X 0,60 M, COM FUROS DE 3,17 MM - CHI DIURNO. AF_11/2015</v>
          </cell>
          <cell r="C531" t="str">
            <v>CHI</v>
          </cell>
          <cell r="D531" t="str">
            <v>0,61</v>
          </cell>
        </row>
        <row r="532">
          <cell r="A532">
            <v>92119</v>
          </cell>
          <cell r="B532" t="str">
            <v>DOSADOR DE AREIA, CAPACIDADE DE 26 LITROS - CHI DIURNO. AF_11/2015</v>
          </cell>
          <cell r="C532" t="str">
            <v>CHI</v>
          </cell>
          <cell r="D532" t="str">
            <v>0,06</v>
          </cell>
        </row>
        <row r="533">
          <cell r="A533">
            <v>92139</v>
          </cell>
          <cell r="B533" t="str">
            <v>CAMINHONETE COM MOTOR A DIESEL, POTÊNCIA 180 CV, CABINE DUPLA, 4X4 - CHI DIURNO. AF_11/2015</v>
          </cell>
          <cell r="C533" t="str">
            <v>CHI</v>
          </cell>
          <cell r="D533" t="str">
            <v>26,90</v>
          </cell>
        </row>
        <row r="534">
          <cell r="A534">
            <v>92146</v>
          </cell>
          <cell r="B534" t="str">
            <v>CAMINHONETE CABINE SIMPLES COM MOTOR 1.6 FLEX, CÂMBIO MANUAL, POTÊNCIA 101/104 CV, 2 PORTAS - CHI DIURNO. AF_11/2015</v>
          </cell>
          <cell r="C534" t="str">
            <v>CHI</v>
          </cell>
          <cell r="D534" t="str">
            <v>20,27</v>
          </cell>
        </row>
        <row r="535">
          <cell r="A535">
            <v>92243</v>
          </cell>
          <cell r="B535" t="str">
            <v>CAMINHÃO DE TRANSPORTE DE MATERIAL ASFÁLTICO 20.000 L, COM CAVALO MECÂNICO DE CAPACIDADE MÁXIMA DE TRAÇÃO COMBINADO DE 45.000 KG, POTÊNCIA 330 CV, INCLUSIVE TANQUE DE ASFALTO COM MAÇARICO - CHI DIURNO. AF_12/2015</v>
          </cell>
          <cell r="C535" t="str">
            <v>CHI</v>
          </cell>
          <cell r="D535" t="str">
            <v>39,13</v>
          </cell>
        </row>
        <row r="536">
          <cell r="A536">
            <v>92717</v>
          </cell>
          <cell r="B536" t="str">
            <v>APARELHO PARA CORTE E SOLDA OXI-ACETILENO SOBRE RODAS, INCLUSIVE CILINDROS E MAÇARICOS - CHI DIURNO. AF_12/2015</v>
          </cell>
          <cell r="C536" t="str">
            <v>CHI</v>
          </cell>
          <cell r="D536" t="str">
            <v>0,22</v>
          </cell>
        </row>
        <row r="537">
          <cell r="A537">
            <v>92961</v>
          </cell>
          <cell r="B537" t="str">
            <v>MÁQUINA EXTRUSORA DE CONCRETO PARA GUIAS E SARJETAS, MOTOR A DIESEL, POTÊNCIA 14 CV - CHI DIURNO. AF_12/2015</v>
          </cell>
          <cell r="C537" t="str">
            <v>CHI</v>
          </cell>
          <cell r="D537" t="str">
            <v>4,76</v>
          </cell>
        </row>
        <row r="538">
          <cell r="A538">
            <v>92967</v>
          </cell>
          <cell r="B538" t="str">
            <v>MARTELO PERFURADOR PNEUMÁTICO MANUAL, HASTE 25 X 75 MM, 21 KG - CHI DIURNO. AF_12/2015</v>
          </cell>
          <cell r="C538" t="str">
            <v>CHI</v>
          </cell>
          <cell r="D538" t="str">
            <v>15,26</v>
          </cell>
        </row>
        <row r="539">
          <cell r="A539">
            <v>93225</v>
          </cell>
          <cell r="B539" t="str">
            <v>PERFURATRIZ COM TORRE METÁLICA PARA EXECUÇÃO DE ESTACA HÉLICE CONTÍNUA, PROFUNDIDADE MÁXIMA DE 32 M, DIÂMETRO MÁXIMO DE 1000 MM, POTÊNCIA INSTALADA DE 350 HP, MESA ROTATIVA COM TORQUE MÁXIMO DE 263 KNM - CHI DIURNO. AF_01/2016</v>
          </cell>
          <cell r="C539" t="str">
            <v>CHI</v>
          </cell>
          <cell r="D539" t="str">
            <v>214,48</v>
          </cell>
        </row>
        <row r="540">
          <cell r="A540">
            <v>93234</v>
          </cell>
          <cell r="B540" t="str">
            <v>BETONEIRA CAPACIDADE NOMINAL 400 L, CAPACIDADE DE MISTURA 310 L, MOTOR A GASOLINA POTÊNCIA 5,5 HP, SEM CARREGADOR - CHI DIURNO. AF_02/2016</v>
          </cell>
          <cell r="C540" t="str">
            <v>CHI</v>
          </cell>
          <cell r="D540" t="str">
            <v>0,25</v>
          </cell>
        </row>
        <row r="541">
          <cell r="A541">
            <v>93244</v>
          </cell>
          <cell r="B541" t="str">
            <v>ROLO COMPACTADOR VIBRATÓRIO PÉ DE CARNEIRO PARA SOLOS, POTÊNCIA 80 HP, PESO OPERACIONAL SEM/COM LASTRO 7,4 / 8,8 T, LARGURA DE TRABALHO 1,68 M - CHI DIURNO. AF_02/2016</v>
          </cell>
          <cell r="C541" t="str">
            <v>CHI</v>
          </cell>
          <cell r="D541" t="str">
            <v>35,11</v>
          </cell>
        </row>
        <row r="542">
          <cell r="A542">
            <v>93274</v>
          </cell>
          <cell r="B542" t="str">
            <v>GRUA ASCENSIONAL, LANÇA DE 30 M, CAPACIDADE DE 1,0 T A 30 M, ALTURA ATÉ 39 M - CHI DIURNO. AF_03/2016</v>
          </cell>
          <cell r="C542" t="str">
            <v>CHI</v>
          </cell>
          <cell r="D542" t="str">
            <v>51,46</v>
          </cell>
        </row>
        <row r="543">
          <cell r="A543">
            <v>93282</v>
          </cell>
          <cell r="B543" t="str">
            <v>GUINCHO ELÉTRICO DE COLUNA, CAPACIDADE 400 KG, COM MOTO FREIO, MOTOR TRIFÁSICO DE 1,25 CV - CHI DIURNO. AF_03/2016</v>
          </cell>
          <cell r="C543" t="str">
            <v>CHI</v>
          </cell>
          <cell r="D543" t="str">
            <v>14,12</v>
          </cell>
        </row>
        <row r="544">
          <cell r="A544">
            <v>93288</v>
          </cell>
          <cell r="B544" t="str">
            <v>GUINDASTE HIDRÁULICO AUTOPROPELIDO, COM LANÇA TELESCÓPICA 40 M, CAPACIDADE MÁXIMA 60 T, POTÊNCIA 260 KW - CHI DIURNO. AF_03/2016</v>
          </cell>
          <cell r="C544" t="str">
            <v>CHI</v>
          </cell>
          <cell r="D544" t="str">
            <v>88,84</v>
          </cell>
        </row>
        <row r="545">
          <cell r="A545">
            <v>93403</v>
          </cell>
          <cell r="B545" t="str">
            <v>GUINDAUTO HIDRÁULICO, CAPACIDADE MÁXIMA DE CARGA 3300 KG, MOMENTO MÁXIMO DE CARGA 5,8 TM, ALCANCE MÁXIMO HORIZONTAL 7,60 M, INCLUSIVE CAMINHÃO TOCO PBT 16.000 KG, POTÊNCIA DE 189 CV - CHI DIURNO. AF_03/2016</v>
          </cell>
          <cell r="C545" t="str">
            <v>CHI</v>
          </cell>
          <cell r="D545" t="str">
            <v>31,61</v>
          </cell>
        </row>
        <row r="546">
          <cell r="A546">
            <v>93409</v>
          </cell>
          <cell r="B546"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6" t="str">
            <v>CHI</v>
          </cell>
          <cell r="D546" t="str">
            <v>18,90</v>
          </cell>
        </row>
        <row r="547">
          <cell r="A547">
            <v>93416</v>
          </cell>
          <cell r="B547" t="str">
            <v>GERADOR PORTÁTIL MONOFÁSICO, POTÊNCIA 5500 VA, MOTOR A GASOLINA, POTÊNCIA DO MOTOR 13 CV - CHI DIURNO. AF_03/2016</v>
          </cell>
          <cell r="C547" t="str">
            <v>CHI</v>
          </cell>
          <cell r="D547" t="str">
            <v>0,18</v>
          </cell>
        </row>
        <row r="548">
          <cell r="A548">
            <v>93422</v>
          </cell>
          <cell r="B548" t="str">
            <v>GRUPO GERADOR REBOCÁVEL, POTÊNCIA 66 KVA, MOTOR A DIESEL - CHI DIURNO. AF_03/2016</v>
          </cell>
          <cell r="C548" t="str">
            <v>CHI</v>
          </cell>
          <cell r="D548" t="str">
            <v>2,55</v>
          </cell>
        </row>
        <row r="549">
          <cell r="A549">
            <v>93428</v>
          </cell>
          <cell r="B549" t="str">
            <v>GRUPO GERADOR ESTACIONÁRIO, POTÊNCIA 150 KVA, MOTOR A DIESEL- CHI DIURNO. AF_03/2016</v>
          </cell>
          <cell r="C549" t="str">
            <v>CHI</v>
          </cell>
          <cell r="D549" t="str">
            <v>3,61</v>
          </cell>
        </row>
        <row r="550">
          <cell r="A550">
            <v>93434</v>
          </cell>
          <cell r="B550" t="str">
            <v>USINA DE MISTURA ASFÁLTICA À QUENTE, TIPO CONTRA FLUXO, PROD 40 A 80 TON/HORA - CHI DIURNO. AF_03/2016</v>
          </cell>
          <cell r="C550" t="str">
            <v>CHI</v>
          </cell>
          <cell r="D550" t="str">
            <v>156,64</v>
          </cell>
        </row>
        <row r="551">
          <cell r="A551">
            <v>93440</v>
          </cell>
          <cell r="B551" t="str">
            <v>USINA DE ASFALTO À FRIO, CAPACIDADE DE 40 A 60 TON/HORA, ELÉTRICA POTÊNCIA 30 CV - CHI DIURNO. AF_03/2016</v>
          </cell>
          <cell r="C551" t="str">
            <v>CHI</v>
          </cell>
          <cell r="D551" t="str">
            <v>78,10</v>
          </cell>
        </row>
        <row r="552">
          <cell r="A552">
            <v>95122</v>
          </cell>
          <cell r="B552" t="str">
            <v>USINA MISTURADORA DE SOLOS, CAPACIDADE DE 200 A 500 TON/H, POTENCIA 75KW - CHI DIURNO. AF_07/2016</v>
          </cell>
          <cell r="C552" t="str">
            <v>CHI</v>
          </cell>
          <cell r="D552" t="str">
            <v>116,34</v>
          </cell>
        </row>
        <row r="553">
          <cell r="A553">
            <v>95128</v>
          </cell>
          <cell r="B553" t="str">
            <v>DISTRIBUIDOR DE AGREGADOS AUTOPROPELIDO, CAP 3 M3, A DIESEL, POTÊNCIA 176CV - CHI DIURNO. AF_07/2016</v>
          </cell>
          <cell r="C553" t="str">
            <v>CHI</v>
          </cell>
          <cell r="D553" t="str">
            <v>32,34</v>
          </cell>
        </row>
        <row r="554">
          <cell r="A554">
            <v>95140</v>
          </cell>
          <cell r="B554" t="str">
            <v>TALHA MANUAL DE CORRENTE, CAPACIDADE DE 2 TON. COM ELEVAÇÃO DE 3 M - CHI DIURNO. AF_07/2016</v>
          </cell>
          <cell r="C554" t="str">
            <v>CHI</v>
          </cell>
          <cell r="D554" t="str">
            <v>0,02</v>
          </cell>
        </row>
        <row r="555">
          <cell r="A555">
            <v>95213</v>
          </cell>
          <cell r="B555" t="str">
            <v>GRUA ASCENCIONAL, LANÇA DE 42 M, CAPACIDADE DE 1,5 T A 30 M, ALTURA ATÉ 39 M - CHI DIURNO. AF_08/2016</v>
          </cell>
          <cell r="C555" t="str">
            <v>CHI</v>
          </cell>
          <cell r="D555" t="str">
            <v>54,95</v>
          </cell>
        </row>
        <row r="556">
          <cell r="A556">
            <v>95219</v>
          </cell>
          <cell r="B556" t="str">
            <v>PULVERIZADOR DE TINTA ELÉTRICO/MÁQUINA DE PINTURA AIRLESS, VAZÃO 2 L/MIN - CHI DIURNO. AF_08/2016</v>
          </cell>
          <cell r="C556" t="str">
            <v>CHI</v>
          </cell>
          <cell r="D556" t="str">
            <v>19,56</v>
          </cell>
        </row>
        <row r="557">
          <cell r="A557">
            <v>95259</v>
          </cell>
          <cell r="B557" t="str">
            <v>MARTELO DEMOLIDOR PNEUMÁTICO MANUAL, 32 KG - CHI DIURNO. AF_09/2016</v>
          </cell>
          <cell r="C557" t="str">
            <v>CHI</v>
          </cell>
          <cell r="D557" t="str">
            <v>15,07</v>
          </cell>
        </row>
        <row r="558">
          <cell r="A558">
            <v>95265</v>
          </cell>
          <cell r="B558" t="str">
            <v>COMPACTADOR DE SOLOS DE PERCUSÃO (SOQUETE) COM MOTOR A GASOLINA, POTÊNCIA 3 CV - CHI DIURNO. AF_09/2016</v>
          </cell>
          <cell r="C558" t="str">
            <v>CHI</v>
          </cell>
          <cell r="D558" t="str">
            <v>0,72</v>
          </cell>
        </row>
        <row r="559">
          <cell r="A559">
            <v>95271</v>
          </cell>
          <cell r="B559" t="str">
            <v>RÉGUA VIBRATÓRIA DUPLA PARA CONCRETO, PESO DE 60KG, COMPRIMENTO 4 M, COM MOTOR A GASOLINA, POTÊNCIA 5,5 HP - CHI DIURNO. AF_09/2016</v>
          </cell>
          <cell r="C559" t="str">
            <v>CHI</v>
          </cell>
          <cell r="D559" t="str">
            <v>0,38</v>
          </cell>
        </row>
        <row r="560">
          <cell r="A560">
            <v>95277</v>
          </cell>
          <cell r="B560" t="str">
            <v>POLIDORA DE PISO (POLITRIZ), PESO DE 100KG, DIÂMETRO 450 MM, MOTOR ELÉTRICO, POTÊNCIA 4 HP - CHI DIURNO. AF_09/2016</v>
          </cell>
          <cell r="C560" t="str">
            <v>CHI</v>
          </cell>
          <cell r="D560" t="str">
            <v>0,38</v>
          </cell>
        </row>
        <row r="561">
          <cell r="A561">
            <v>95283</v>
          </cell>
          <cell r="B561" t="str">
            <v>DESEMPENADEIRA DE CONCRETO, PESO DE 75KG, 4 PÁS, MOTOR A GASOLINA, POTÊNCIA 5,5 HP - CHI DIURNO. AF_09/2016</v>
          </cell>
          <cell r="C561" t="str">
            <v>CHI</v>
          </cell>
          <cell r="D561" t="str">
            <v>0,41</v>
          </cell>
        </row>
        <row r="562">
          <cell r="A562">
            <v>95621</v>
          </cell>
          <cell r="B562" t="str">
            <v>PERFURATRIZ PNEUMATICA MANUAL DE PESO MEDIO, MARTELETE, 18KG, COMPRIMENTO MÁXIMO DE CURSO DE 6 M, DIAMETRO DO PISTAO DE 5,5 CM - CHI DIURNO. AF_11/2016</v>
          </cell>
          <cell r="C562" t="str">
            <v>CHI</v>
          </cell>
          <cell r="D562" t="str">
            <v>14,85</v>
          </cell>
        </row>
        <row r="563">
          <cell r="A563">
            <v>95632</v>
          </cell>
          <cell r="B563" t="str">
            <v>ROLO COMPACTADOR VIBRATORIO TANDEM, ACO LISO, POTENCIA 125 HP, PESO SEM/COM LASTRO 10,20/11,65 T, LARGURA DE TRABALHO 1,73 M - CHI DIURNO. AF_11/2016</v>
          </cell>
          <cell r="C563" t="str">
            <v>CHI</v>
          </cell>
          <cell r="D563" t="str">
            <v>42,29</v>
          </cell>
        </row>
        <row r="564">
          <cell r="A564">
            <v>95703</v>
          </cell>
          <cell r="B564" t="str">
            <v>PERFURATRIZ MANUAL, TORQUE MAXIMO 55 KGF.M, POTENCIA 5 CV, COM DIAMETRO MAXIMO 8 1/2" - CHI DIURNO. AF_11/2016</v>
          </cell>
          <cell r="C564" t="str">
            <v>CHI</v>
          </cell>
          <cell r="D564" t="str">
            <v>23,27</v>
          </cell>
        </row>
        <row r="565">
          <cell r="A565">
            <v>95709</v>
          </cell>
          <cell r="B565" t="str">
            <v>PERFURATRIZ SOBRE ESTEIRA, TORQUE MÁXIMO 600 KGF, POTÊNCIA ENTRE 50 E 60 HP, DIÂMETRO MÁXIMO 10 - CHI DIURNO. AF_11/2016</v>
          </cell>
          <cell r="C565" t="str">
            <v>CHI</v>
          </cell>
          <cell r="D565" t="str">
            <v>45,54</v>
          </cell>
        </row>
        <row r="566">
          <cell r="A566">
            <v>95715</v>
          </cell>
          <cell r="B566" t="str">
            <v>ESCAVADEIRA HIDRAULICA SOBRE ESTEIRA, COM GARRA GIRATORIA DE MANDIBULAS, PESO OPERACIONAL ENTRE 22,00 E 25,50 TON, POTENCIA LIQUIDA ENTRE 150 E 160 HP - CHI DIURNO. AF_11/2016</v>
          </cell>
          <cell r="C566" t="str">
            <v>CHI</v>
          </cell>
          <cell r="D566" t="str">
            <v>53,62</v>
          </cell>
        </row>
        <row r="567">
          <cell r="A567">
            <v>95721</v>
          </cell>
          <cell r="B567" t="str">
            <v>ESCAVADEIRA HIDRAULICA SOBRE ESTEIRA, EQUIPADA COM CLAMSHELL, COM CAPACIDADE DA CAÇAMBA ENTRE 1,20 E 1,50 M3, PESO OPERACIONAL ENTRE 20,00 E 22,00 TON, POTENCIA LIQUIDA ENTRE 150 E 160 HP - CHI DIURNO. AF_11/2016</v>
          </cell>
          <cell r="C567" t="str">
            <v>CHI</v>
          </cell>
          <cell r="D567" t="str">
            <v>52,45</v>
          </cell>
        </row>
        <row r="568">
          <cell r="A568">
            <v>95873</v>
          </cell>
          <cell r="B568" t="str">
            <v>GRUPO GERADOR COM CARENAGEM, MOTOR DIESEL POTÊNCIA STANDART ENTRE 250 E 260 KVA - CHI DIURNO. AF_12/2016</v>
          </cell>
          <cell r="C568" t="str">
            <v>CHI</v>
          </cell>
          <cell r="D568" t="str">
            <v>5,77</v>
          </cell>
        </row>
        <row r="569">
          <cell r="A569">
            <v>96014</v>
          </cell>
          <cell r="B569" t="str">
            <v>TRATOR DE PNEUS COM POTÊNCIA DE 122 CV, TRAÇÃO 4X4, COM VASSOURA MECÂNICA ACOPLADA - CHI DIURNO. AF_02/2017</v>
          </cell>
          <cell r="C569" t="str">
            <v>CHI</v>
          </cell>
          <cell r="D569" t="str">
            <v>33,54</v>
          </cell>
        </row>
        <row r="570">
          <cell r="A570">
            <v>96021</v>
          </cell>
          <cell r="B570" t="str">
            <v>TRATOR DE PNEUS COM POTÊNCIA DE 122 CV, TRAÇÃO 4X4, COM GRADE DE DISCOS ACOPLADA - CHI DIURNO. AF_02/2017</v>
          </cell>
          <cell r="C570" t="str">
            <v>CHI</v>
          </cell>
          <cell r="D570" t="str">
            <v>33,41</v>
          </cell>
        </row>
        <row r="571">
          <cell r="A571">
            <v>96029</v>
          </cell>
          <cell r="B571" t="str">
            <v>TRATOR DE PNEUS COM POTÊNCIA DE 85 CV, TRAÇÃO 4X4, COM GRADE DE DISCOS ACOPLADA - CHI DIURNO. AF_02/2017</v>
          </cell>
          <cell r="C571" t="str">
            <v>CHI</v>
          </cell>
          <cell r="D571" t="str">
            <v>30,56</v>
          </cell>
        </row>
        <row r="572">
          <cell r="A572">
            <v>96036</v>
          </cell>
          <cell r="B572" t="str">
            <v>CAMINHÃO BASCULANTE 10 M3, TRUCADO, POTÊNCIA 230 CV, INCLUSIVE CAÇAMBA METÁLICA, COM DISTRIBUIDOR DE AGREGADOS ACOPLADO - CHI DIURNO. AF_02/2017</v>
          </cell>
          <cell r="C572" t="str">
            <v>CHI</v>
          </cell>
          <cell r="D572" t="str">
            <v>37,96</v>
          </cell>
        </row>
        <row r="573">
          <cell r="A573">
            <v>96155</v>
          </cell>
          <cell r="B573" t="str">
            <v>TRATOR DE PNEUS COM POTÊNCIA DE 85 CV, TRAÇÃO 4X4, COM VASSOURA MECÂNICA ACOPLADA - CHI DIURNO. AF_02/2017</v>
          </cell>
          <cell r="C573" t="str">
            <v>CHI</v>
          </cell>
          <cell r="D573" t="str">
            <v>30,69</v>
          </cell>
        </row>
        <row r="574">
          <cell r="A574">
            <v>96156</v>
          </cell>
          <cell r="B574" t="str">
            <v>MINICARREGADEIRA SOBRE RODAS POTENCIA 47HP CAPACIDADE OPERACAO 646 KG, COM VASSOURA MECÂNICA ACOPLADA - CHI DIURNO. AF_03/2017</v>
          </cell>
          <cell r="C574" t="str">
            <v>CHI</v>
          </cell>
          <cell r="D574" t="str">
            <v>39,46</v>
          </cell>
        </row>
        <row r="575">
          <cell r="A575">
            <v>96159</v>
          </cell>
          <cell r="B575" t="str">
            <v>MÁQUINA DEMARCADORA DE FAIXA DE TRÁFEGO À FRIO, AUTOPROPELIDA, POTÊNCIA 38 HP - CHI DIURNO. AF_07/2016</v>
          </cell>
          <cell r="C575" t="str">
            <v>CHI</v>
          </cell>
          <cell r="D575" t="str">
            <v>44,91</v>
          </cell>
        </row>
        <row r="576">
          <cell r="A576">
            <v>96246</v>
          </cell>
          <cell r="B576" t="str">
            <v>MINIESCAVADEIRA SOBRE ESTEIRAS, POTENCIA LIQUIDA DE *30* HP, PESO OPERACIONAL DE *3.500* KG - CHI DIURNO. AF_04/2017</v>
          </cell>
          <cell r="C576" t="str">
            <v>CHI</v>
          </cell>
          <cell r="D576" t="str">
            <v>39,11</v>
          </cell>
        </row>
        <row r="577">
          <cell r="A577">
            <v>96302</v>
          </cell>
          <cell r="B577" t="str">
            <v>PERFURATRIZ ROTATIVA SOBRE ESTEIRA, TORQUE MAXIMO 2500 KGM, POTENCIA 110 HP, MOTOR DIESEL - CHI DIURNO. AF_05/2017</v>
          </cell>
          <cell r="C577" t="str">
            <v>CHI</v>
          </cell>
          <cell r="D577" t="str">
            <v>60,25</v>
          </cell>
        </row>
        <row r="578">
          <cell r="A578">
            <v>96308</v>
          </cell>
          <cell r="B578" t="str">
            <v>COMPRESSOR DE AR, VAZAO DE 10 PCM, RESERVATORIO 100 L, PRESSAO DE TRABALHO ENTRE 6,9 E 9,7 BAR  POTENCIA 2 HP, TENSAO 110/220 V  CHI DIURNO. AF_05/2017</v>
          </cell>
          <cell r="C578" t="str">
            <v>CHI</v>
          </cell>
          <cell r="D578" t="str">
            <v>0,11</v>
          </cell>
        </row>
        <row r="579">
          <cell r="A579">
            <v>96464</v>
          </cell>
          <cell r="B579" t="str">
            <v>ROLO COMPACTADOR DE PNEUS, ESTATICO, PRESSAO VARIAVEL, POTENCIA 110 HP, PESO SEM/COM LASTRO 10,8/27 T, LARGURA DE ROLAGEM 2,30 M - CHI DIURNO. AF_06/2017</v>
          </cell>
          <cell r="C579" t="str">
            <v>CHI</v>
          </cell>
          <cell r="D579" t="str">
            <v>44,86</v>
          </cell>
        </row>
        <row r="580">
          <cell r="A580">
            <v>5089</v>
          </cell>
          <cell r="B580" t="str">
            <v>ROLO COMPACTADOR VIBRATÓRIO PÉ DE CARNEIRO PARA SOLOS, POTÊNCIA 80 HP, PESO OPERACIONAL SEM/COM LASTRO 7,4 / 8,8 T, LARGURA DE TRABALHO 1,68 M - MANUTENÇÃO. AF_02/2016</v>
          </cell>
          <cell r="C580" t="str">
            <v>H</v>
          </cell>
          <cell r="D580" t="str">
            <v>16,22</v>
          </cell>
        </row>
        <row r="581">
          <cell r="A581">
            <v>5627</v>
          </cell>
          <cell r="B581" t="str">
            <v>ESCAVADEIRA HIDRÁULICA SOBRE ESTEIRAS, CAÇAMBA 0,80 M3, PESO OPERACIONAL 17 T, POTENCIA BRUTA 111 HP - DEPRECIAÇÃO. AF_06/2014</v>
          </cell>
          <cell r="C581" t="str">
            <v>H</v>
          </cell>
          <cell r="D581" t="str">
            <v>21,28</v>
          </cell>
        </row>
        <row r="582">
          <cell r="A582">
            <v>5628</v>
          </cell>
          <cell r="B582" t="str">
            <v>ESCAVADEIRA HIDRÁULICA SOBRE ESTEIRAS, CAÇAMBA 0,80 M3, PESO OPERACIONAL 17 T, POTENCIA BRUTA 111 HP - JUROS. AF_06/2014</v>
          </cell>
          <cell r="C582" t="str">
            <v>H</v>
          </cell>
          <cell r="D582" t="str">
            <v>5,47</v>
          </cell>
        </row>
        <row r="583">
          <cell r="A583">
            <v>5629</v>
          </cell>
          <cell r="B583" t="str">
            <v>ESCAVADEIRA HIDRÁULICA SOBRE ESTEIRAS, CAÇAMBA 0,80 M3, PESO OPERACIONAL 17 T, POTENCIA BRUTA 111 HP - MANUTENÇÃO. AF_06/2014</v>
          </cell>
          <cell r="C583" t="str">
            <v>H</v>
          </cell>
          <cell r="D583" t="str">
            <v>26,60</v>
          </cell>
        </row>
        <row r="584">
          <cell r="A584">
            <v>5630</v>
          </cell>
          <cell r="B584" t="str">
            <v>ESCAVADEIRA HIDRÁULICA SOBRE ESTEIRAS, CAÇAMBA 0,80 M3, PESO OPERACIONAL 17 T, POTENCIA BRUTA 111 HP - MATERIAIS NA OPERAÇÃO. AF_06/2014</v>
          </cell>
          <cell r="C584" t="str">
            <v>H</v>
          </cell>
          <cell r="D584" t="str">
            <v>49,35</v>
          </cell>
        </row>
        <row r="585">
          <cell r="A585">
            <v>5658</v>
          </cell>
          <cell r="B585" t="str">
            <v>GRADE DE DISCO CONTROLE REMOTO REBOCÁVEL, COM 24 DISCOS 24 X 6 MM COM PNEUS PARA TRANSPORTE - MANUTENÇÃO. AF_06/2014</v>
          </cell>
          <cell r="C585" t="str">
            <v>H</v>
          </cell>
          <cell r="D585" t="str">
            <v>1,16</v>
          </cell>
        </row>
        <row r="586">
          <cell r="A586">
            <v>5664</v>
          </cell>
          <cell r="B586" t="str">
            <v>RETROESCAVADEIRA SOBRE RODAS COM CARREGADEIRA, TRAÇÃO 4X4, POTÊNCIA LÍQ. 88 HP, CAÇAMBA CARREG. CAP. MÍN. 1 M3, CAÇAMBA RETRO CAP. 0,26 M3, PESO OPERACIONAL MÍN. 6.674 KG, PROFUNDIDADE ESCAVAÇÃO MÁX. 4,37 M - MANUTENÇÃO. AF_06/2014</v>
          </cell>
          <cell r="C586" t="str">
            <v>H</v>
          </cell>
          <cell r="D586" t="str">
            <v>15,96</v>
          </cell>
        </row>
        <row r="587">
          <cell r="A587">
            <v>5667</v>
          </cell>
          <cell r="B587" t="str">
            <v>RETROESCAVADEIRA SOBRE RODAS COM CARREGADEIRA, TRAÇÃO 4X2, POTÊNCIA LÍQ. 79 HP, CAÇAMBA CARREG. CAP. MÍN. 1 M3, CAÇAMBA RETRO CAP. 0,20 M3, PESO OPERACIONAL MÍN. 6.570 KG, PROFUNDIDADE ESCAVAÇÃO MÁX. 4,37 M - MANUTENÇÃO. AF_06/2014</v>
          </cell>
          <cell r="C587" t="str">
            <v>H</v>
          </cell>
          <cell r="D587" t="str">
            <v>14,19</v>
          </cell>
        </row>
        <row r="588">
          <cell r="A588">
            <v>5668</v>
          </cell>
          <cell r="B588" t="str">
            <v>RETROESCAVADEIRA SOBRE RODAS COM CARREGADEIRA, TRAÇÃO 4X2, POTÊNCIA LÍQ. 79 HP, CAÇAMBA CARREG. CAP. MÍN. 1 M3, CAÇAMBA RETRO CAP. 0,20 M3, PESO OPERACIONAL MÍN. 6.570 KG, PROFUNDIDADE ESCAVAÇÃO MÁX. 4,37 M - MATERIAIS NA OPERAÇÃO. AF_06/2014</v>
          </cell>
          <cell r="C588" t="str">
            <v>H</v>
          </cell>
          <cell r="D588" t="str">
            <v>37,76</v>
          </cell>
        </row>
        <row r="589">
          <cell r="A589">
            <v>5674</v>
          </cell>
          <cell r="B589" t="str">
            <v>ROLO COMPACTADOR VIBRATÓRIO DE UM CILINDRO AÇO LISO, POTÊNCIA 80 HP, PESO OPERACIONAL MÁXIMO 8,1 T, IMPACTO DINÂMICO 16,15 / 9,5 T, LARGURA DE TRABALHO 1,68 M - MANUTENÇÃO. AF_06/2014</v>
          </cell>
          <cell r="C589" t="str">
            <v>H</v>
          </cell>
          <cell r="D589" t="str">
            <v>15,60</v>
          </cell>
        </row>
        <row r="590">
          <cell r="A590">
            <v>5692</v>
          </cell>
          <cell r="B590" t="str">
            <v>MOTOBOMBA CENTRÍFUGA, MOTOR A GASOLINA, POTÊNCIA 5,42 HP, BOCAIS 1 1/2" X 1", DIÂMETRO ROTOR 143 MM HM/Q = 6 MCA / 16,8 M3/H A 38 MCA / 6,6 M3/H - MANUTENÇÃO. AF_06/2014</v>
          </cell>
          <cell r="C590" t="str">
            <v>H</v>
          </cell>
          <cell r="D590" t="str">
            <v>0,15</v>
          </cell>
        </row>
        <row r="591">
          <cell r="A591">
            <v>5693</v>
          </cell>
          <cell r="B591" t="str">
            <v>MOTOBOMBA CENTRÍFUGA, MOTOR A GASOLINA, POTÊNCIA 5,42 HP, BOCAIS 1 1/2" X 1", DIÂMETRO ROTOR 143 MM HM/Q = 6 MCA / 16,8 M3/H A 38 MCA / 6,6 M3/H - MATERIAIS NA OPERAÇÃO. AF_06/2014</v>
          </cell>
          <cell r="C591" t="str">
            <v>H</v>
          </cell>
          <cell r="D591" t="str">
            <v>3,21</v>
          </cell>
        </row>
        <row r="592">
          <cell r="A592">
            <v>5695</v>
          </cell>
          <cell r="B592" t="str">
            <v>CAMINHÃO BASCULANTE 6 M3, PESO BRUTO TOTAL 16.000 KG, CARGA ÚTIL MÁXIMA 13.071 KG, DISTÂNCIA ENTRE EIXOS 4,80 M, POTÊNCIA 230 CV INCLUSIVE CAÇAMBA METÁLICA - MANUTENÇÃO. AF_06/2014</v>
          </cell>
          <cell r="C592" t="str">
            <v>H</v>
          </cell>
          <cell r="D592" t="str">
            <v>19,49</v>
          </cell>
        </row>
        <row r="593">
          <cell r="A593">
            <v>5703</v>
          </cell>
          <cell r="B593" t="str">
            <v>USINA DE CONCRETO FIXA, CAPACIDADE NOMINAL DE 90 A 120 M3/H, SEM SILO - MATERIAIS NA OPERAÇÃO. AF_07/2016</v>
          </cell>
          <cell r="C593" t="str">
            <v>H</v>
          </cell>
          <cell r="D593" t="str">
            <v>15,70</v>
          </cell>
        </row>
        <row r="594">
          <cell r="A594">
            <v>5705</v>
          </cell>
          <cell r="B594" t="str">
            <v>CAMINHÃO TOCO, PBT 16.000 KG, CARGA ÚTIL MÁX. 10.685 KG, DIST. ENTRE EIXOS 4,8 M, POTÊNCIA 189 CV, INCLUSIVE CARROCERIA FIXA ABERTA DE MADEIRA P/ TRANSPORTE GERAL DE CARGA SECA, DIMEN. APROX. 2,5 X 7,00 X 0,50 M - MANUTENÇÃO. AF_06/2014</v>
          </cell>
          <cell r="C594" t="str">
            <v>H</v>
          </cell>
          <cell r="D594" t="str">
            <v>12,24</v>
          </cell>
        </row>
        <row r="595">
          <cell r="A595">
            <v>5707</v>
          </cell>
          <cell r="B595" t="str">
            <v>USINA MISTURADORA DE SOLOS, CAPACIDADE DE 200 A 500 TON/H, POTENCIA 75KW - MANUTENÇÃO. AF_07/2016</v>
          </cell>
          <cell r="C595" t="str">
            <v>H</v>
          </cell>
          <cell r="D595" t="str">
            <v>39,97</v>
          </cell>
        </row>
        <row r="596">
          <cell r="A596">
            <v>5710</v>
          </cell>
          <cell r="B596" t="str">
            <v>VIBROACABADORA DE ASFALTO SOBRE ESTEIRAS, LARGURA DE PAVIMENTAÇÃO 1,90 M A 5,30 M, POTÊNCIA 105 HP CAPACIDADE 450 T/H - MANUTENÇÃO. AF_11/2014</v>
          </cell>
          <cell r="C596" t="str">
            <v>H</v>
          </cell>
          <cell r="D596" t="str">
            <v>68,24</v>
          </cell>
        </row>
        <row r="597">
          <cell r="A597">
            <v>5711</v>
          </cell>
          <cell r="B597" t="str">
            <v>VIBROACABADORA DE ASFALTO SOBRE ESTEIRAS, LARGURA DE PAVIMENTAÇÃO 1,90 M A 5,30 M, POTÊNCIA 105 HP CAPACIDADE 450 T/H - MATERIAIS NA OPERAÇÃO. AF_11/2014</v>
          </cell>
          <cell r="C597" t="str">
            <v>H</v>
          </cell>
          <cell r="D597" t="str">
            <v>46,67</v>
          </cell>
        </row>
        <row r="598">
          <cell r="A598">
            <v>5714</v>
          </cell>
          <cell r="B598" t="str">
            <v>TRATOR DE PNEUS, POTÊNCIA 85 CV, TRAÇÃO 4X4, PESO COM LASTRO DE 4.675 KG - MANUTENÇÃO. AF_06/2014</v>
          </cell>
          <cell r="C598" t="str">
            <v>H</v>
          </cell>
          <cell r="D598" t="str">
            <v>6,79</v>
          </cell>
        </row>
        <row r="599">
          <cell r="A599">
            <v>5715</v>
          </cell>
          <cell r="B599" t="str">
            <v>TRATOR DE PNEUS, POTÊNCIA 85 CV, TRAÇÃO 4X4, PESO COM LASTRO DE 4.675 KG - MATERIAIS NA OPERAÇÃO. AF_06/2014</v>
          </cell>
          <cell r="C599" t="str">
            <v>H</v>
          </cell>
          <cell r="D599" t="str">
            <v>37,27</v>
          </cell>
        </row>
        <row r="600">
          <cell r="A600">
            <v>5718</v>
          </cell>
          <cell r="B600" t="str">
            <v>TRATOR DE ESTEIRAS, POTÊNCIA 170 HP, PESO OPERACIONAL 19 T, CAÇAMBA 5,2 M3 - MATERIAIS NA OPERAÇÃO. AF_06/2014</v>
          </cell>
          <cell r="C600" t="str">
            <v>H</v>
          </cell>
          <cell r="D600" t="str">
            <v>75,56</v>
          </cell>
        </row>
        <row r="601">
          <cell r="A601">
            <v>5721</v>
          </cell>
          <cell r="B601" t="str">
            <v>TRATOR DE ESTEIRAS, POTÊNCIA 150 HP, PESO OPERACIONAL 16,7 T, COM RODA MOTRIZ ELEVADA E LÂMINA 3,18 M3 - MATERIAIS NA OPERAÇÃO. AF_06/2014</v>
          </cell>
          <cell r="C601" t="str">
            <v>H</v>
          </cell>
          <cell r="D601" t="str">
            <v>66,66</v>
          </cell>
        </row>
        <row r="602">
          <cell r="A602">
            <v>5722</v>
          </cell>
          <cell r="B602" t="str">
            <v>TRATOR DE ESTEIRAS, POTÊNCIA 347 HP, PESO OPERACIONAL 38,5 T, COM LÂMINA 8,70 M3 - MATERIAIS NA OPERAÇÃO. AF_06/2014</v>
          </cell>
          <cell r="C602" t="str">
            <v>H</v>
          </cell>
          <cell r="D602" t="str">
            <v>154,24</v>
          </cell>
        </row>
        <row r="603">
          <cell r="A603">
            <v>5724</v>
          </cell>
          <cell r="B603" t="str">
            <v>TRATOR DE ESTEIRAS, POTÊNCIA 100 HP, PESO OPERACIONAL 9,4 T, COM LÂMINA 2,19 M3 - MANUTENÇÃO. AF_06/2014</v>
          </cell>
          <cell r="C603" t="str">
            <v>H</v>
          </cell>
          <cell r="D603" t="str">
            <v>28,41</v>
          </cell>
        </row>
        <row r="604">
          <cell r="A604">
            <v>5727</v>
          </cell>
          <cell r="B604" t="str">
            <v>ROLO COMPACTADOR VIBRATÓRIO REBOCÁVEL, CILINDRO DE AÇO LISO, POTÊNCIA DE TRAÇÃO DE 65 CV, PESO 4,7 T, IMPACTO DINÂMICO 18,3 T, LARGURA DE TRABALHO 1,67 M - MANUTENÇÃO. AF_02/2016</v>
          </cell>
          <cell r="C604" t="str">
            <v>H</v>
          </cell>
          <cell r="D604" t="str">
            <v>4,70</v>
          </cell>
        </row>
        <row r="605">
          <cell r="A605">
            <v>5729</v>
          </cell>
          <cell r="B605" t="str">
            <v>ROLO COMPACTADOR VIBRATÓRIO TANDEM AÇO LISO, POTÊNCIA 58 HP, PESO SEM/COM LASTRO 6,5 / 9,4 T, LARGURA DE TRABALHO 1,2 M - MANUTENÇÃO. AF_06/2014</v>
          </cell>
          <cell r="C605" t="str">
            <v>H</v>
          </cell>
          <cell r="D605" t="str">
            <v>19,16</v>
          </cell>
        </row>
        <row r="606">
          <cell r="A606">
            <v>5730</v>
          </cell>
          <cell r="B606" t="str">
            <v>ROLO COMPACTADOR VIBRATÓRIO TANDEM AÇO LISO, POTÊNCIA 58 HP, PESO SEM/COM LASTRO 6,5 / 9,4 T, LARGURA DE TRABALHO 1,2 M - MATERIAIS NA OPERAÇÃO. AF_06/2014</v>
          </cell>
          <cell r="C606" t="str">
            <v>H</v>
          </cell>
          <cell r="D606" t="str">
            <v>25,78</v>
          </cell>
        </row>
        <row r="607">
          <cell r="A607">
            <v>5735</v>
          </cell>
          <cell r="B607" t="str">
            <v>RETROESCAVADEIRA SOBRE RODAS COM CARREGADEIRA, TRAÇÃO 4X4, POTÊNCIA LÍQ. 72 HP, CAÇAMBA CARREG. CAP. MÍN. 0,79 M3, CAÇAMBA RETRO CAP. 0,18 M3, PESO OPERACIONAL MÍN. 7.140 KG, PROFUNDIDADE ESCAVAÇÃO MÁX. 4,50 M - MANUTENÇÃO. AF_06/2014</v>
          </cell>
          <cell r="C607" t="str">
            <v>H</v>
          </cell>
          <cell r="D607" t="str">
            <v>15,40</v>
          </cell>
        </row>
        <row r="608">
          <cell r="A608">
            <v>5736</v>
          </cell>
          <cell r="B608" t="str">
            <v>RETROESCAVADEIRA SOBRE RODAS COM CARREGADEIRA, TRAÇÃO 4X4, POTÊNCIA LÍQ. 72 HP, CAÇAMBA CARREG. CAP. MÍN. 0,79 M3, CAÇAMBA RETRO CAP. 0,18 M3, PESO OPERACIONAL MÍN. 7.140 KG, PROFUNDIDADE ESCAVAÇÃO MÁX. 4,50 M - MATERIAIS NA OPERAÇÃO. AF_06/2014</v>
          </cell>
          <cell r="C608" t="str">
            <v>H</v>
          </cell>
          <cell r="D608" t="str">
            <v>34,65</v>
          </cell>
        </row>
        <row r="609">
          <cell r="A609">
            <v>5738</v>
          </cell>
          <cell r="B609" t="str">
            <v>ROLO COMPACTADOR VIBRATÓRIO PÉ DE CARNEIRO, OPERADO POR CONTROLE REMOTO, POTÊNCIA 12,5 KW, PESO OPERACIONAL 1,675 T, LARGURA DE TRABALHO 0,85 M - DEPRECIAÇÃO. AF_02/2016</v>
          </cell>
          <cell r="C609" t="str">
            <v>H</v>
          </cell>
          <cell r="D609" t="str">
            <v>17,03</v>
          </cell>
        </row>
        <row r="610">
          <cell r="A610">
            <v>5739</v>
          </cell>
          <cell r="B610" t="str">
            <v>ROLO COMPACTADOR VIBRATÓRIO PÉ DE CARNEIRO, OPERADO POR CONTROLE REMOTO, POTÊNCIA 12,5 KW, PESO OPERACIONAL 1,675 T, LARGURA DE TRABALHO 0,85 M - MANUTENÇÃO. AF_02/2016</v>
          </cell>
          <cell r="C610" t="str">
            <v>H</v>
          </cell>
          <cell r="D610" t="str">
            <v>21,31</v>
          </cell>
        </row>
        <row r="611">
          <cell r="A611">
            <v>5741</v>
          </cell>
          <cell r="B611" t="str">
            <v>USINA DE LAMA ASFÁLTICA, PROD 30 A 50 T/H, SILO DE AGREGADO 7 M3, RESERVATÓRIOS PARA EMULSÃO E ÁGUA DE 2,3 M3 CADA, MISTURADOR TIPO PUG MILL A SER MONTADO SOBRE CAMINHÃO - MANUTENÇÃO. AF_10/2014</v>
          </cell>
          <cell r="C611" t="str">
            <v>H</v>
          </cell>
          <cell r="D611" t="str">
            <v>23,97</v>
          </cell>
        </row>
        <row r="612">
          <cell r="A612">
            <v>5742</v>
          </cell>
          <cell r="B612" t="str">
            <v>USINA DE LAMA ASFÁLTICA, PROD 30 A 50 T/H, SILO DE AGREGADO 7 M3, RESERVATÓRIOS PARA EMULSÃO E ÁGUA DE 2,3 M3 CADA, MISTURADOR TIPO PUG MILL A SER MONTADO SOBRE CAMINHÃO - MATERIAIS NA OPERAÇÃO. AF_10/2014</v>
          </cell>
          <cell r="C612" t="str">
            <v>H</v>
          </cell>
          <cell r="D612" t="str">
            <v>14,46</v>
          </cell>
        </row>
        <row r="613">
          <cell r="A613">
            <v>5747</v>
          </cell>
          <cell r="B613" t="str">
            <v>CAMINHÃO PIPA 6.000 L, PESO BRUTO TOTAL 13.000 KG, DISTÂNCIA ENTRE EIXOS 4,80 M, POTÊNCIA 189 CV INCLUSIVE TANQUE DE AÇO PARA TRANSPORTE DE ÁGUA, CAPACIDADE 6 M3 - MATERIAIS NA OPERAÇÃO. AF_06/2014</v>
          </cell>
          <cell r="C613" t="str">
            <v>H</v>
          </cell>
          <cell r="D613" t="str">
            <v>82,88</v>
          </cell>
        </row>
        <row r="614">
          <cell r="A614">
            <v>5751</v>
          </cell>
          <cell r="B614" t="str">
            <v>CAMINHÃO TOCO, PESO BRUTO TOTAL 14.300 KG, CARGA ÚTIL MÁXIMA 9590 KG, DISTÂNCIA ENTRE EIXOS 4,76 M, POTÊNCIA 185 CV (NÃO INCLUI CARROCERIA) - MANUTENÇÃO. AF_06/2014</v>
          </cell>
          <cell r="C614" t="str">
            <v>H</v>
          </cell>
          <cell r="D614" t="str">
            <v>13,79</v>
          </cell>
        </row>
        <row r="615">
          <cell r="A615">
            <v>5754</v>
          </cell>
          <cell r="B615" t="str">
            <v>CAMINHÃO TOCO, PESO BRUTO TOTAL 16.000 KG, CARGA ÚTIL MÁXIMA DE 10.685 KG, DISTÂNCIA ENTRE EIXOS 4,80 M, POTÊNCIA 189 CV EXCLUSIVE CARROCERIA - MANUTENÇÃO. AF_06/2014</v>
          </cell>
          <cell r="C615" t="str">
            <v>H</v>
          </cell>
          <cell r="D615" t="str">
            <v>11,61</v>
          </cell>
        </row>
        <row r="616">
          <cell r="A616">
            <v>5763</v>
          </cell>
          <cell r="B616" t="str">
            <v>CAMINHÃO PIPA 10.000 L TRUCADO, PESO BRUTO TOTAL 23.000 KG, CARGA ÚTIL MÁXIMA 15.935 KG, DISTÂNCIA ENTRE EIXOS 4,8 M, POTÊNCIA 230 CV, INCLUSIVE TANQUE DE AÇO PARA TRANSPORTE DE ÁGUA - MANUTENÇÃO. AF_06/2014</v>
          </cell>
          <cell r="C616" t="str">
            <v>H</v>
          </cell>
          <cell r="D616" t="str">
            <v>19,48</v>
          </cell>
        </row>
        <row r="617">
          <cell r="A617">
            <v>5765</v>
          </cell>
          <cell r="B617" t="str">
            <v>ESPARGIDOR DE ASFALTO PRESSURIZADO COM TANQUE DE 2500 L, REBOCÁVEL COM MOTOR A GASOLINA POTÊNCIA 3,4 HP - MANUTENÇÃO. AF_07/2014</v>
          </cell>
          <cell r="C617" t="str">
            <v>H</v>
          </cell>
          <cell r="D617" t="str">
            <v>1,69</v>
          </cell>
        </row>
        <row r="618">
          <cell r="A618">
            <v>5766</v>
          </cell>
          <cell r="B618" t="str">
            <v>ESPARGIDOR DE ASFALTO PRESSURIZADO COM TANQUE DE 2500 L, REBOCÁVEL COM MOTOR A GASOLINA POTÊNCIA 3,4 HP - MATERIAIS NA OPERAÇÃO. AF_07/2014</v>
          </cell>
          <cell r="C618" t="str">
            <v>H</v>
          </cell>
          <cell r="D618" t="str">
            <v>2,02</v>
          </cell>
        </row>
        <row r="619">
          <cell r="A619">
            <v>5779</v>
          </cell>
          <cell r="B619" t="str">
            <v>MOTONIVELADORA POTÊNCIA BÁSICA LÍQUIDA (PRIMEIRA MARCHA) 125 HP, PESO BRUTO 13032 KG, LARGURA DA LÂMINA DE 3,7 M - MANUTENÇÃO. AF_06/2014</v>
          </cell>
          <cell r="C619" t="str">
            <v>H</v>
          </cell>
          <cell r="D619" t="str">
            <v>35,68</v>
          </cell>
        </row>
        <row r="620">
          <cell r="A620">
            <v>5787</v>
          </cell>
          <cell r="B620" t="str">
            <v>PÁ CARREGADEIRA SOBRE RODAS, POTÊNCIA 197 HP, CAPACIDADE DA CAÇAMBA 2,5 A 3,5 M3, PESO OPERACIONAL 18338 KG - MATERIAIS NA OPERAÇÃO. AF_06/2014</v>
          </cell>
          <cell r="C620" t="str">
            <v>H</v>
          </cell>
          <cell r="D620" t="str">
            <v>87,54</v>
          </cell>
        </row>
        <row r="621">
          <cell r="A621">
            <v>5797</v>
          </cell>
          <cell r="B621" t="str">
            <v>COMPRESSOR DE AR REBOCÁVEL, VAZÃO 189 PCM, PRESSÃO EFETIVA DE TRABALHO 102 PSI, MOTOR DIESEL, POTÊNCIA 63 CV - MANUTENÇÃO. AF_06/2015</v>
          </cell>
          <cell r="C621" t="str">
            <v>H</v>
          </cell>
          <cell r="D621" t="str">
            <v>2,40</v>
          </cell>
        </row>
        <row r="622">
          <cell r="A622">
            <v>5800</v>
          </cell>
          <cell r="B622" t="str">
            <v>BOMBA SUBMERSÍVEL ELÉTRICA TRIFÁSICA, POTÊNCIA 2,96 HP, Ø ROTOR 144 MM SEMI-ABERTO, BOCAL DE SAÍDA Ø 2, HM/Q = 2 MCA / 38,8 M3/H A 28 MCA / 5 M3/H - MANUTENÇÃO. AF_06/2014</v>
          </cell>
          <cell r="C622" t="str">
            <v>H</v>
          </cell>
          <cell r="D622" t="str">
            <v>0,19</v>
          </cell>
        </row>
        <row r="623">
          <cell r="A623">
            <v>7032</v>
          </cell>
          <cell r="B623" t="str">
            <v>TANQUE DE ASFALTO ESTACIONÁRIO COM SERPENTINA, CAPACIDADE 30.000 L - DEPRECIAÇÃO. AF_06/2014</v>
          </cell>
          <cell r="C623" t="str">
            <v>H</v>
          </cell>
          <cell r="D623" t="str">
            <v>2,14</v>
          </cell>
        </row>
        <row r="624">
          <cell r="A624">
            <v>7033</v>
          </cell>
          <cell r="B624" t="str">
            <v>TANQUE DE ASFALTO ESTACIONÁRIO COM SERPENTINA, CAPACIDADE 30.000 L - JUROS. AF_06/2014</v>
          </cell>
          <cell r="C624" t="str">
            <v>H</v>
          </cell>
          <cell r="D624" t="str">
            <v>0,85</v>
          </cell>
        </row>
        <row r="625">
          <cell r="A625">
            <v>7034</v>
          </cell>
          <cell r="B625" t="str">
            <v>TANQUE DE ASFALTO ESTACIONÁRIO COM SERPENTINA, CAPACIDADE 30.000 L - MANUTENÇÃO. AF_06/2014</v>
          </cell>
          <cell r="C625" t="str">
            <v>H</v>
          </cell>
          <cell r="D625" t="str">
            <v>4,01</v>
          </cell>
        </row>
        <row r="626">
          <cell r="A626">
            <v>7035</v>
          </cell>
          <cell r="B626" t="str">
            <v>TANQUE DE ASFALTO ESTACIONÁRIO COM SERPENTINA, CAPACIDADE 30.000 L - MATERIAIS NA OPERAÇÃO. AF_06/2014</v>
          </cell>
          <cell r="C626" t="str">
            <v>H</v>
          </cell>
          <cell r="D626" t="str">
            <v>141,86</v>
          </cell>
        </row>
        <row r="627">
          <cell r="A627">
            <v>7038</v>
          </cell>
          <cell r="B627" t="str">
            <v>ROLO COMPACTADOR DE PNEUS ESTÁTICO, PRESSÃO VARIÁVEL, POTÊNCIA 111 HP, PESO SEM/COM LASTRO 9,5 / 26 T, LARGURA DE TRABALHO 1,90 M - DEPRECIAÇÃO. AF_07/2014</v>
          </cell>
          <cell r="C627" t="str">
            <v>H</v>
          </cell>
          <cell r="D627" t="str">
            <v>19,48</v>
          </cell>
        </row>
        <row r="628">
          <cell r="A628">
            <v>7039</v>
          </cell>
          <cell r="B628" t="str">
            <v>ROLO COMPACTADOR DE PNEUS ESTÁTICO, PRESSÃO VARIÁVEL, POTÊNCIA 111 HP, PESO SEM/COM LASTRO 9,5 / 26 T, LARGURA DE TRABALHO 1,90 M - JUROS. AF_07/2014</v>
          </cell>
          <cell r="C628" t="str">
            <v>H</v>
          </cell>
          <cell r="D628" t="str">
            <v>5,11</v>
          </cell>
        </row>
        <row r="629">
          <cell r="A629">
            <v>7040</v>
          </cell>
          <cell r="B629" t="str">
            <v>ROLO COMPACTADOR DE PNEUS ESTÁTICO, PRESSÃO VARIÁVEL, POTÊNCIA 111 HP, PESO SEM/COM LASTRO 9,5 / 26 T, LARGURA DE TRABALHO 1,90 M - MANUTENÇÃO. AF_07/2014</v>
          </cell>
          <cell r="C629" t="str">
            <v>H</v>
          </cell>
          <cell r="D629" t="str">
            <v>24,38</v>
          </cell>
        </row>
        <row r="630">
          <cell r="A630">
            <v>7044</v>
          </cell>
          <cell r="B630" t="str">
            <v>MOTOBOMBA TRASH (PARA ÁGUA SUJA) AUTO ESCORVANTE, MOTOR GASOLINA DE 6,41 HP, DIÂMETROS DE SUCÇÃO X RECALQUE: 3" X 3", HM/Q = 10 MCA / 60 M3/H A 23 MCA / 0 M3/H - DEPRECIAÇÃO. AF_10/2014</v>
          </cell>
          <cell r="C630" t="str">
            <v>H</v>
          </cell>
          <cell r="D630" t="str">
            <v>0,17</v>
          </cell>
        </row>
        <row r="631">
          <cell r="A631">
            <v>7045</v>
          </cell>
          <cell r="B631" t="str">
            <v>MOTOBOMBA TRASH (PARA ÁGUA SUJA) AUTO ESCORVANTE, MOTOR GASOLINA DE 6,41 HP, DIÂMETROS DE SUCÇÃO X RECALQUE: 3" X 3", HM/Q = 10 MCA / 60 M3/H A 23 MCA / 0 M3/H - JUROS. AF_10/2014</v>
          </cell>
          <cell r="C631" t="str">
            <v>H</v>
          </cell>
          <cell r="D631" t="str">
            <v>0,03</v>
          </cell>
        </row>
        <row r="632">
          <cell r="A632">
            <v>7046</v>
          </cell>
          <cell r="B632" t="str">
            <v>MOTOBOMBA TRASH (PARA ÁGUA SUJA) AUTO ESCORVANTE, MOTOR GASOLINA DE 6,41 HP, DIÂMETROS DE SUCÇÃO X RECALQUE: 3" X 3", HM/Q = 10 MCA / 60 M3/H A 23 MCA / 0 M3/H - MANUTENÇÃO. AF_10/2014</v>
          </cell>
          <cell r="C632" t="str">
            <v>H</v>
          </cell>
          <cell r="D632" t="str">
            <v>0,19</v>
          </cell>
        </row>
        <row r="633">
          <cell r="A633">
            <v>7047</v>
          </cell>
          <cell r="B633" t="str">
            <v>MOTOBOMBA TRASH (PARA ÁGUA SUJA) AUTO ESCORVANTE, MOTOR GASOLINA DE 6,41 HP, DIÂMETROS DE SUCÇÃO X RECALQUE: 3" X 3", HM/Q = 10 MCA / 60 M3/H A 23 MCA / 0 M3/H - MATERIAIS NA OPERAÇÃO. AF_10/2014</v>
          </cell>
          <cell r="C633" t="str">
            <v>H</v>
          </cell>
          <cell r="D633" t="str">
            <v>3,81</v>
          </cell>
        </row>
        <row r="634">
          <cell r="A634">
            <v>7051</v>
          </cell>
          <cell r="B634" t="str">
            <v>ROLO COMPACTADOR PE DE CARNEIRO VIBRATORIO, POTENCIA 125 HP, PESO OPERACIONAL SEM/COM LASTRO 11,95 / 13,30 T, IMPACTO DINAMICO 38,5 / 22,5 T, LARGURA DE TRABALHO 2,15 M - DEPRECIAÇÃO. AF_06/2014</v>
          </cell>
          <cell r="C634" t="str">
            <v>H</v>
          </cell>
          <cell r="D634" t="str">
            <v>17,28</v>
          </cell>
        </row>
        <row r="635">
          <cell r="A635">
            <v>7052</v>
          </cell>
          <cell r="B635" t="str">
            <v>ROLO COMPACTADOR PE DE CARNEIRO VIBRATORIO, POTENCIA 125 HP, PESO OPERACIONAL SEM/COM LASTRO 11,95 / 13,30 T, IMPACTO DINAMICO 38,5 / 22,5 T, LARGURA DE TRABALHO 2,15 M - JUROS. AF_06/2014</v>
          </cell>
          <cell r="C635" t="str">
            <v>H</v>
          </cell>
          <cell r="D635" t="str">
            <v>4,53</v>
          </cell>
        </row>
        <row r="636">
          <cell r="A636">
            <v>7053</v>
          </cell>
          <cell r="B636" t="str">
            <v>ROLO COMPACTADOR PE DE CARNEIRO VIBRATORIO, POTENCIA 125 HP, PESO OPERACIONAL SEM/COM LASTRO 11,95 / 13,30 T, IMPACTO DINAMICO 38,5 / 22,5 T, LARGURA DE TRABALHO 2,15 M - MANUTENÇÃO. AF_06/2014</v>
          </cell>
          <cell r="C636" t="str">
            <v>H</v>
          </cell>
          <cell r="D636" t="str">
            <v>21,62</v>
          </cell>
        </row>
        <row r="637">
          <cell r="A637">
            <v>7054</v>
          </cell>
          <cell r="B637" t="str">
            <v>ROLO COMPACTADOR PE DE CARNEIRO VIBRATORIO, POTENCIA 125 HP, PESO OPERACIONAL SEM/COM LASTRO 11,95 / 13,30 T, IMPACTO DINAMICO 38,5 / 22,5 T, LARGURA DE TRABALHO 2,15 M - MATERIAIS NA OPERAÇÃO. AF_06/2014</v>
          </cell>
          <cell r="C637" t="str">
            <v>H</v>
          </cell>
          <cell r="D637" t="str">
            <v>55,57</v>
          </cell>
        </row>
        <row r="638">
          <cell r="A638">
            <v>7058</v>
          </cell>
          <cell r="B638" t="str">
            <v>CAMINHÃO BASCULANTE 6 M3 TOCO, PESO BRUTO TOTAL 16.000 KG, CARGA ÚTIL MÁXIMA 11.130 KG, DISTÂNCIA ENTRE EIXOS 5,36 M, POTÊNCIA 185 CV, INCLUSIVE CAÇAMBA METÁLICA - DEPRECIAÇÃO. AF_06/2014</v>
          </cell>
          <cell r="C638" t="str">
            <v>H</v>
          </cell>
          <cell r="D638" t="str">
            <v>9,91</v>
          </cell>
        </row>
        <row r="639">
          <cell r="A639">
            <v>7059</v>
          </cell>
          <cell r="B639" t="str">
            <v>CAMINHÃO BASCULANTE 6 M3 TOCO, PESO BRUTO TOTAL 16.000 KG, CARGA ÚTIL MÁXIMA 11.130 KG, DISTÂNCIA ENTRE EIXOS 5,36 M, POTÊNCIA 185 CV, INCLUSIVE CAÇAMBA METÁLICA - JUROS. AF_06/2014</v>
          </cell>
          <cell r="C639" t="str">
            <v>H</v>
          </cell>
          <cell r="D639" t="str">
            <v>3,46</v>
          </cell>
        </row>
        <row r="640">
          <cell r="A640">
            <v>7060</v>
          </cell>
          <cell r="B640" t="str">
            <v>CAMINHÃO BASCULANTE 6 M3 TOCO, PESO BRUTO TOTAL 16.000 KG, CARGA ÚTIL MÁXIMA 11.130 KG, DISTÂNCIA ENTRE EIXOS 5,36 M, POTÊNCIA 185 CV, INCLUSIVE CAÇAMBA METÁLICA - MANUTENÇÃO. AF_06/2014</v>
          </cell>
          <cell r="C640" t="str">
            <v>H</v>
          </cell>
          <cell r="D640" t="str">
            <v>18,58</v>
          </cell>
        </row>
        <row r="641">
          <cell r="A641">
            <v>7061</v>
          </cell>
          <cell r="B641" t="str">
            <v>CAMINHÃO BASCULANTE 6 M3 TOCO, PESO BRUTO TOTAL 16.000 KG, CARGA ÚTIL MÁXIMA 11.130 KG, DISTÂNCIA ENTRE EIXOS 5,36 M, POTÊNCIA 185 CV, INCLUSIVE CAÇAMBA METÁLICA - MATERIAIS NA OPERAÇÃO. AF_06/2014</v>
          </cell>
          <cell r="C641" t="str">
            <v>H</v>
          </cell>
          <cell r="D641" t="str">
            <v>81,12</v>
          </cell>
        </row>
        <row r="642">
          <cell r="A642">
            <v>7063</v>
          </cell>
          <cell r="B642" t="str">
            <v>TRATOR DE PNEUS, POTÊNCIA 122 CV, TRAÇÃO 4X4, PESO COM LASTRO DE 4.510 KG - DEPRECIAÇÃO. AF_06/2014</v>
          </cell>
          <cell r="C642" t="str">
            <v>H</v>
          </cell>
          <cell r="D642" t="str">
            <v>8,47</v>
          </cell>
        </row>
        <row r="643">
          <cell r="A643">
            <v>7064</v>
          </cell>
          <cell r="B643" t="str">
            <v>TRATOR DE PNEUS, POTÊNCIA 122 CV, TRAÇÃO 4X4, PESO COM LASTRO DE 4.510 KG - JUROS. AF_06/2014</v>
          </cell>
          <cell r="C643" t="str">
            <v>H</v>
          </cell>
          <cell r="D643" t="str">
            <v>2,22</v>
          </cell>
        </row>
        <row r="644">
          <cell r="A644">
            <v>7065</v>
          </cell>
          <cell r="B644" t="str">
            <v>TRATOR DE PNEUS, POTÊNCIA 122 CV, TRAÇÃO 4X4, PESO COM LASTRO DE 4.510 KG - MANUTENÇÃO. AF_06/2014</v>
          </cell>
          <cell r="C644" t="str">
            <v>H</v>
          </cell>
          <cell r="D644" t="str">
            <v>9,27</v>
          </cell>
        </row>
        <row r="645">
          <cell r="A645">
            <v>7066</v>
          </cell>
          <cell r="B645" t="str">
            <v>TRATOR DE PNEUS, POTÊNCIA 122 CV, TRAÇÃO 4X4, PESO COM LASTRO DE 4.510 KG - MATERIAIS NA OPERAÇÃO. AF_06/2014</v>
          </cell>
          <cell r="C645" t="str">
            <v>H</v>
          </cell>
          <cell r="D645" t="str">
            <v>53,48</v>
          </cell>
        </row>
        <row r="646">
          <cell r="A646">
            <v>53786</v>
          </cell>
          <cell r="B646" t="str">
            <v>RETROESCAVADEIRA SOBRE RODAS COM CARREGADEIRA, TRAÇÃO 4X4, POTÊNCIA LÍQ. 88 HP, CAÇAMBA CARREG. CAP. MÍN. 1 M3, CAÇAMBA RETRO CAP. 0,26 M3, PESO OPERACIONAL MÍN. 6.674 KG, PROFUNDIDADE ESCAVAÇÃO MÁX. 4,37 M - MATERIAIS NA OPERAÇÃO. AF_06/2014</v>
          </cell>
          <cell r="C646" t="str">
            <v>H</v>
          </cell>
          <cell r="D646" t="str">
            <v>40,87</v>
          </cell>
        </row>
        <row r="647">
          <cell r="A647">
            <v>53788</v>
          </cell>
          <cell r="B647" t="str">
            <v>ROLO COMPACTADOR VIBRATÓRIO DE UM CILINDRO AÇO LISO, POTÊNCIA 80 HP, PESO OPERACIONAL MÁXIMO 8,1 T, IMPACTO DINÂMICO 16,15 / 9,5 T, LARGURA DE TRABALHO 1,68 M - MATERIAIS NA OPERAÇÃO. AF_06/2014</v>
          </cell>
          <cell r="C647" t="str">
            <v>H</v>
          </cell>
          <cell r="D647" t="str">
            <v>35,54</v>
          </cell>
        </row>
        <row r="648">
          <cell r="A648">
            <v>53792</v>
          </cell>
          <cell r="B648" t="str">
            <v>CAMINHÃO BASCULANTE 6 M3, PESO BRUTO TOTAL 16.000 KG, CARGA ÚTIL MÁXIMA 13.071 KG, DISTÂNCIA ENTRE EIXOS 4,80 M, POTÊNCIA 230 CV INCLUSIVE CAÇAMBA METÁLICA - MATERIAIS NA OPERAÇÃO. AF_06/2014</v>
          </cell>
          <cell r="C648" t="str">
            <v>H</v>
          </cell>
          <cell r="D648" t="str">
            <v>100,85</v>
          </cell>
        </row>
        <row r="649">
          <cell r="A649">
            <v>53794</v>
          </cell>
          <cell r="B649" t="str">
            <v>USINA DE CONCRETO FIXA, CAPACIDADE NOMINAL DE 90 A 120 M3/H, SEM SILO - MANUTENÇÃO. AF_07/2016</v>
          </cell>
          <cell r="C649" t="str">
            <v>H</v>
          </cell>
          <cell r="D649" t="str">
            <v>35,00</v>
          </cell>
        </row>
        <row r="650">
          <cell r="A650">
            <v>53797</v>
          </cell>
          <cell r="B650" t="str">
            <v>CAMINHÃO TOCO, PBT 16.000 KG, CARGA ÚTIL MÁX. 10.685 KG, DIST. ENTRE EIXOS 4,8 M, POTÊNCIA 189 CV, INCLUSIVE CARROCERIA FIXA ABERTA DE MADEIRA P/ TRANSPORTE GERAL DE CARGA SECA, DIMEN. APROX. 2,5 X 7,00 X 0,50 M - MATERIAIS NA OPERAÇÃO. AF_06/2014</v>
          </cell>
          <cell r="C650" t="str">
            <v>H</v>
          </cell>
          <cell r="D650" t="str">
            <v>82,88</v>
          </cell>
        </row>
        <row r="651">
          <cell r="A651">
            <v>53804</v>
          </cell>
          <cell r="B651" t="str">
            <v>VASSOURA MECÂNICA REBOCÁVEL COM ESCOVA CILÍNDRICA, LARGURA ÚTIL DE VARRIMENTO DE 2,44 M - MANUTENÇÃO. AF_06/2014</v>
          </cell>
          <cell r="C651" t="str">
            <v>H</v>
          </cell>
          <cell r="D651" t="str">
            <v>2,42</v>
          </cell>
        </row>
        <row r="652">
          <cell r="A652">
            <v>53806</v>
          </cell>
          <cell r="B652" t="str">
            <v>TRATOR DE ESTEIRAS, POTÊNCIA 170 HP, PESO OPERACIONAL 19 T, CAÇAMBA 5,2 M3 - MANUTENÇÃO. AF_06/2014</v>
          </cell>
          <cell r="C652" t="str">
            <v>H</v>
          </cell>
          <cell r="D652" t="str">
            <v>36,60</v>
          </cell>
        </row>
        <row r="653">
          <cell r="A653">
            <v>53810</v>
          </cell>
          <cell r="B653" t="str">
            <v>TRATOR DE ESTEIRAS, POTÊNCIA 150 HP, PESO OPERACIONAL 16,7 T, COM RODA MOTRIZ ELEVADA E LÂMINA 3,18 M3 - MANUTENÇÃO. AF_06/2014</v>
          </cell>
          <cell r="C653" t="str">
            <v>H</v>
          </cell>
          <cell r="D653" t="str">
            <v>36,83</v>
          </cell>
        </row>
        <row r="654">
          <cell r="A654">
            <v>53814</v>
          </cell>
          <cell r="B654" t="str">
            <v>TRATOR DE ESTEIRAS, POTÊNCIA 347 HP, PESO OPERACIONAL 38,5 T, COM LÂMINA 8,70 M3 - MANUTENÇÃO. AF_06/2014</v>
          </cell>
          <cell r="C654" t="str">
            <v>H</v>
          </cell>
          <cell r="D654" t="str">
            <v>120,65</v>
          </cell>
        </row>
        <row r="655">
          <cell r="A655">
            <v>53817</v>
          </cell>
          <cell r="B655" t="str">
            <v>TRATOR DE ESTEIRAS, POTÊNCIA 100 HP, PESO OPERACIONAL 9,4 T, COM LÂMINA 2,19 M3 - MATERIAIS NA OPERAÇÃO. AF_06/2014</v>
          </cell>
          <cell r="C655" t="str">
            <v>H</v>
          </cell>
          <cell r="D655" t="str">
            <v>44,45</v>
          </cell>
        </row>
        <row r="656">
          <cell r="A656">
            <v>53818</v>
          </cell>
          <cell r="B656" t="str">
            <v>ROLO COMPACTADOR VIBRATÓRIO REBOCÁVEL, CILINDRO DE AÇO LISO, POTÊNCIA DE TRAÇÃO DE 65 CV, PESO 4,7 T, IMPACTO DINÂMICO 18,3 T, LARGURA DE TRABALHO 1,67 M - DEPRECIAÇÃO. AF_02/2016</v>
          </cell>
          <cell r="C656" t="str">
            <v>H</v>
          </cell>
          <cell r="D656" t="str">
            <v>3,76</v>
          </cell>
        </row>
        <row r="657">
          <cell r="A657">
            <v>53827</v>
          </cell>
          <cell r="B657" t="str">
            <v>CAMINHÃO TOCO, PESO BRUTO TOTAL 14.300 KG, CARGA ÚTIL MÁXIMA 9590 KG, DISTÂNCIA ENTRE EIXOS 4,76 M, POTÊNCIA 185 CV (NÃO INCLUI CARROCERIA) - MATERIAIS NA OPERAÇÃO. AF_06/2014</v>
          </cell>
          <cell r="C657" t="str">
            <v>H</v>
          </cell>
          <cell r="D657" t="str">
            <v>81,12</v>
          </cell>
        </row>
        <row r="658">
          <cell r="A658">
            <v>53829</v>
          </cell>
          <cell r="B658" t="str">
            <v>CAMINHÃO TOCO, PESO BRUTO TOTAL 16.000 KG, CARGA ÚTIL MÁXIMA DE 10.685 KG, DISTÂNCIA ENTRE EIXOS 4,80 M, POTÊNCIA 189 CV EXCLUSIVE CARROCERIA - MATERIAIS NA OPERAÇÃO. AF_06/2014</v>
          </cell>
          <cell r="C658" t="str">
            <v>H</v>
          </cell>
          <cell r="D658" t="str">
            <v>82,88</v>
          </cell>
        </row>
        <row r="659">
          <cell r="A659">
            <v>53831</v>
          </cell>
          <cell r="B659" t="str">
            <v>CAMINHÃO PIPA 10.000 L TRUCADO, PESO BRUTO TOTAL 23.000 KG, CARGA ÚTIL MÁXIMA 15.935 KG, DISTÂNCIA ENTRE EIXOS 4,8 M, POTÊNCIA 230 CV, INCLUSIVE TANQUE DE AÇO PARA TRANSPORTE DE ÁGUA - MATERIAIS NA OPERAÇÃO. AF_06/2014</v>
          </cell>
          <cell r="C659" t="str">
            <v>H</v>
          </cell>
          <cell r="D659" t="str">
            <v>100,85</v>
          </cell>
        </row>
        <row r="660">
          <cell r="A660">
            <v>53840</v>
          </cell>
          <cell r="B660" t="str">
            <v>GRADE DE DISCO REBOCÁVEL COM 20 DISCOS 24" X 6 MM COM PNEUS PARA TRANSPORTE - DEPRECIAÇÃO. AF_06/2014</v>
          </cell>
          <cell r="C660" t="str">
            <v>H</v>
          </cell>
          <cell r="D660" t="str">
            <v>1,31</v>
          </cell>
        </row>
        <row r="661">
          <cell r="A661">
            <v>53841</v>
          </cell>
          <cell r="B661" t="str">
            <v>GRADE DE DISCO REBOCÁVEL COM 20 DISCOS 24" X 6 MM COM PNEUS PARA TRANSPORTE - MANUTENÇÃO. AF_06/2014</v>
          </cell>
          <cell r="C661" t="str">
            <v>H</v>
          </cell>
          <cell r="D661" t="str">
            <v>0,91</v>
          </cell>
        </row>
        <row r="662">
          <cell r="A662">
            <v>53849</v>
          </cell>
          <cell r="B662" t="str">
            <v>MOTONIVELADORA POTÊNCIA BÁSICA LÍQUIDA (PRIMEIRA MARCHA) 125 HP, PESO BRUTO 13032 KG, LARGURA DA LÂMINA DE 3,7 M - MATERIAIS NA OPERAÇÃO. AF_06/2014</v>
          </cell>
          <cell r="C662" t="str">
            <v>H</v>
          </cell>
          <cell r="D662" t="str">
            <v>55,57</v>
          </cell>
        </row>
        <row r="663">
          <cell r="A663">
            <v>53857</v>
          </cell>
          <cell r="B663" t="str">
            <v>PÁ CARREGADEIRA SOBRE RODAS, POTÊNCIA LÍQUIDA 128 HP, CAPACIDADE DA CAÇAMBA 1,7 A 2,8 M3, PESO OPERACIONAL 11632 KG - MANUTENÇÃO. AF_06/2014</v>
          </cell>
          <cell r="C663" t="str">
            <v>H</v>
          </cell>
          <cell r="D663" t="str">
            <v>25,20</v>
          </cell>
        </row>
        <row r="664">
          <cell r="A664">
            <v>53858</v>
          </cell>
          <cell r="B664" t="str">
            <v>PÁ CARREGADEIRA SOBRE RODAS, POTÊNCIA LÍQUIDA 128 HP, CAPACIDADE DA CAÇAMBA 1,7 A 2,8 M3, PESO OPERACIONAL 11632 KG - MATERIAIS NA OPERAÇÃO. AF_06/2014</v>
          </cell>
          <cell r="C664" t="str">
            <v>H</v>
          </cell>
          <cell r="D664" t="str">
            <v>56,89</v>
          </cell>
        </row>
        <row r="665">
          <cell r="A665">
            <v>53861</v>
          </cell>
          <cell r="B665" t="str">
            <v>PÁ CARREGADEIRA SOBRE RODAS, POTÊNCIA 197 HP, CAPACIDADE DA CAÇAMBA 2,5 A 3,5 M3, PESO OPERACIONAL 18338 KG - MANUTENÇÃO. AF_06/2014</v>
          </cell>
          <cell r="C665" t="str">
            <v>H</v>
          </cell>
          <cell r="D665" t="str">
            <v>34,94</v>
          </cell>
        </row>
        <row r="666">
          <cell r="A666">
            <v>53863</v>
          </cell>
          <cell r="B666" t="str">
            <v>MARTELETE OU ROMPEDOR PNEUMÁTICO MANUAL, 28 KG, COM SILENCIADOR - MANUTENÇÃO. AF_07/2016</v>
          </cell>
          <cell r="C666" t="str">
            <v>H</v>
          </cell>
          <cell r="D666" t="str">
            <v>1,36</v>
          </cell>
        </row>
        <row r="667">
          <cell r="A667">
            <v>53865</v>
          </cell>
          <cell r="B667" t="str">
            <v>COMPRESSOR DE AR REBOCÁVEL, VAZÃO 189 PCM, PRESSÃO EFETIVA DE TRABALHO 102 PSI, MOTOR DIESEL, POTÊNCIA 63 CV - MATERIAIS NA OPERAÇÃO. AF_06/2015</v>
          </cell>
          <cell r="C667" t="str">
            <v>H</v>
          </cell>
          <cell r="D667" t="str">
            <v>27,63</v>
          </cell>
        </row>
        <row r="668">
          <cell r="A668">
            <v>53866</v>
          </cell>
          <cell r="B668" t="str">
            <v>BOMBA SUBMERSÍVEL ELÉTRICA TRIFÁSICA, POTÊNCIA 2,96 HP, Ø ROTOR 144 MM SEMI-ABERTO, BOCAL DE SAÍDA Ø 2, HM/Q = 2 MCA / 38,8 M3/H A 28 MCA / 5 M3/H - MATERIAIS NA OPERAÇÃO. AF_06/2014</v>
          </cell>
          <cell r="C668" t="str">
            <v>H</v>
          </cell>
          <cell r="D668" t="str">
            <v>1,27</v>
          </cell>
        </row>
        <row r="669">
          <cell r="A669">
            <v>53882</v>
          </cell>
          <cell r="B669" t="str">
            <v>CAMINHÃO PIPA 6.000 L, PESO BRUTO TOTAL 13.000 KG, DISTÂNCIA ENTRE EIXOS 4,80 M, POTÊNCIA 189 CV INCLUSIVE TANQUE DE AÇO PARA TRANSPORTE DE ÁGUA, CAPACIDADE 6 M3 - MANUTENÇÃO. AF_06/2014</v>
          </cell>
          <cell r="C669" t="str">
            <v>H</v>
          </cell>
          <cell r="D669" t="str">
            <v>15,15</v>
          </cell>
        </row>
        <row r="670">
          <cell r="A670">
            <v>55263</v>
          </cell>
          <cell r="B670" t="str">
            <v>ROLO COMPACTADOR DE PNEUS ESTÁTICO, PRESSÃO VARIÁVEL, POTÊNCIA 111 HP, PESO SEM/COM LASTRO 9,5 / 26 T, LARGURA DE TRABALHO 1,90 M - MATERIAIS NA OPERAÇÃO. AF_07/2014</v>
          </cell>
          <cell r="C670" t="str">
            <v>H</v>
          </cell>
          <cell r="D670" t="str">
            <v>49,35</v>
          </cell>
        </row>
        <row r="671">
          <cell r="A671">
            <v>73303</v>
          </cell>
          <cell r="B671" t="str">
            <v>GRUPO GERADOR ESTACIONÁRIO, MOTOR DIESEL POTÊNCIA 170 KVA - DEPRECIAÇÃO. AF_02/2016</v>
          </cell>
          <cell r="C671" t="str">
            <v>H</v>
          </cell>
          <cell r="D671" t="str">
            <v>3,02</v>
          </cell>
        </row>
        <row r="672">
          <cell r="A672">
            <v>73307</v>
          </cell>
          <cell r="B672" t="str">
            <v>GRUPO GERADOR ESTACIONÁRIO, MOTOR DIESEL POTÊNCIA 170 KVA - MANUTENÇÃO. AF_02/2016</v>
          </cell>
          <cell r="C672" t="str">
            <v>H</v>
          </cell>
          <cell r="D672" t="str">
            <v>2,69</v>
          </cell>
        </row>
        <row r="673">
          <cell r="A673">
            <v>73309</v>
          </cell>
          <cell r="B673" t="str">
            <v>ROLO COMPACTADOR VIBRATÓRIO PÉ DE CARNEIRO PARA SOLOS, POTÊNCIA 80 HP, PESO OPERACIONAL SEM/COM LASTRO 7,4 / 8,8 T, LARGURA DE TRABALHO 1,68 M - DEPRECIAÇÃO. AF_02/2016</v>
          </cell>
          <cell r="C673" t="str">
            <v>H</v>
          </cell>
          <cell r="D673" t="str">
            <v>12,96</v>
          </cell>
        </row>
        <row r="674">
          <cell r="A674">
            <v>73311</v>
          </cell>
          <cell r="B674" t="str">
            <v>GRUPO GERADOR ESTACIONÁRIO, MOTOR DIESEL POTÊNCIA 170 KVA - MATERIAIS NA OPERAÇÃO. AF_02/2016</v>
          </cell>
          <cell r="C674" t="str">
            <v>H</v>
          </cell>
          <cell r="D674" t="str">
            <v>93,34</v>
          </cell>
        </row>
        <row r="675">
          <cell r="A675">
            <v>73313</v>
          </cell>
          <cell r="B675" t="str">
            <v>ROLO COMPACTADOR VIBRATÓRIO PÉ DE CARNEIRO PARA SOLOS, POTÊNCIA 80 HP, PESO OPERACIONAL SEM/COM LASTRO 7,4 / 8,8 T, LARGURA DE TRABALHO 1,68 M - JUROS. AF_02/2016</v>
          </cell>
          <cell r="C675" t="str">
            <v>H</v>
          </cell>
          <cell r="D675" t="str">
            <v>3,40</v>
          </cell>
        </row>
        <row r="676">
          <cell r="A676">
            <v>73315</v>
          </cell>
          <cell r="B676" t="str">
            <v>ROLO COMPACTADOR VIBRATÓRIO PÉ DE CARNEIRO PARA SOLOS, POTÊNCIA 80 HP, PESO OPERACIONAL SEM/COM LASTRO 7,4 / 8,8 T, LARGURA DE TRABALHO 1,68 M - MATERIAIS NA OPERAÇÃO. AF_02/2016</v>
          </cell>
          <cell r="C676" t="str">
            <v>H</v>
          </cell>
          <cell r="D676" t="str">
            <v>35,54</v>
          </cell>
        </row>
        <row r="677">
          <cell r="A677">
            <v>73335</v>
          </cell>
          <cell r="B677" t="str">
            <v>CAMINHÃO TOCO, PBT 14.300 KG, CARGA ÚTIL MÁX. 9.710 KG, DIST. ENTRE EIXOS 3,56 M, POTÊNCIA 185 CV, INCLUSIVE CARROCERIA FIXA ABERTA DE MADEIRA P/ TRANSPORTE GERAL DE CARGA SECA, DIMEN. APROX. 2,50 X 6,50 X 0,50 M - MANUTENÇÃO. AF_06/2014</v>
          </cell>
          <cell r="C677" t="str">
            <v>H</v>
          </cell>
          <cell r="D677" t="str">
            <v>14,63</v>
          </cell>
        </row>
        <row r="678">
          <cell r="A678">
            <v>73340</v>
          </cell>
          <cell r="B678" t="str">
            <v>CAMINHÃO TOCO, PBT 14.300 KG, CARGA ÚTIL MÁX. 9.710 KG, DIST. ENTRE EIXOS 3,56 M, POTÊNCIA 185 CV, INCLUSIVE CARROCERIA FIXA ABERTA DE MADEIRA P/ TRANSPORTE GERAL DE CARGA SECA, DIMEN. APROX. 2,50 X 6,50 X 0,50 M - MATERIAIS NA OPERAÇÃO. AF_06/2014</v>
          </cell>
          <cell r="C678" t="str">
            <v>H</v>
          </cell>
          <cell r="D678" t="str">
            <v>81,12</v>
          </cell>
        </row>
        <row r="679">
          <cell r="A679">
            <v>83361</v>
          </cell>
          <cell r="B679" t="str">
            <v>ESPARGIDOR DE ASFALTO PRESSURIZADO, TANQUE 6 M3 COM ISOLAÇÃO TÉRMICA, AQUECIDO COM 2 MAÇARICOS, COM BARRA ESPARGIDORA 3,60 M, MONTADO SOBRE CAMINHÃO  TOCO, PBT 14.300 KG, POTÊNCIA 185 CV - MANUTENÇÃO. AF_08/2015</v>
          </cell>
          <cell r="C679" t="str">
            <v>H</v>
          </cell>
          <cell r="D679" t="str">
            <v>9,15</v>
          </cell>
        </row>
        <row r="680">
          <cell r="A680">
            <v>83761</v>
          </cell>
          <cell r="B680" t="str">
            <v>GRUPO DE SOLDAGEM COM GERADOR A DIESEL 60 CV PARA SOLDA ELÉTRICA, SOBRE 04 RODAS, COM MOTOR 4 CILINDROS 600 A - DEPRECIAÇÃO. AF_02/2016</v>
          </cell>
          <cell r="C680" t="str">
            <v>H</v>
          </cell>
          <cell r="D680" t="str">
            <v>6,44</v>
          </cell>
        </row>
        <row r="681">
          <cell r="A681">
            <v>83762</v>
          </cell>
          <cell r="B681" t="str">
            <v>GRUPO DE SOLDAGEM COM GERADOR A DIESEL 60 CV PARA SOLDA ELÉTRICA, SOBRE 04 RODAS, COM MOTOR 4 CILINDROS 600 A - MANUTENÇÃO. AF_02/2016</v>
          </cell>
          <cell r="C681" t="str">
            <v>H</v>
          </cell>
          <cell r="D681" t="str">
            <v>8,05</v>
          </cell>
        </row>
        <row r="682">
          <cell r="A682">
            <v>83763</v>
          </cell>
          <cell r="B682" t="str">
            <v>GRUPO DE SOLDAGEM COM GERADOR A DIESEL 60 CV PARA SOLDA ELÉTRICA, SOBRE 04 RODAS, COM MOTOR 4 CILINDROS 600 A - MATERIAIS NA OPERAÇÃO. AF_02/2016</v>
          </cell>
          <cell r="C682" t="str">
            <v>H</v>
          </cell>
          <cell r="D682" t="str">
            <v>26,31</v>
          </cell>
        </row>
        <row r="683">
          <cell r="A683">
            <v>83764</v>
          </cell>
          <cell r="B683" t="str">
            <v>GRUPO DE SOLDAGEM COM GERADOR A DIESEL 60 CV PARA SOLDA ELÉTRICA, SOBRE 04 RODAS, COM MOTOR 4 CILINDROS 600 A - JUROS. AF_02/2016</v>
          </cell>
          <cell r="C683" t="str">
            <v>H</v>
          </cell>
          <cell r="D683" t="str">
            <v>1,45</v>
          </cell>
        </row>
        <row r="684">
          <cell r="A684">
            <v>87026</v>
          </cell>
          <cell r="B684" t="str">
            <v>GRADE DE DISCO REBOCÁVEL COM 20 DISCOS 24" X 6 MM COM PNEUS PARA TRANSPORTE - JUROS. AF_06/2014</v>
          </cell>
          <cell r="C684" t="str">
            <v>H</v>
          </cell>
          <cell r="D684" t="str">
            <v>0,35</v>
          </cell>
        </row>
        <row r="685">
          <cell r="A685">
            <v>87441</v>
          </cell>
          <cell r="B685" t="str">
            <v>BETONEIRA CAPACIDADE NOMINAL 400 L, CAPACIDADE DE MISTURA 310 L, MOTOR A DIESEL POTÊNCIA 5,0 HP, SEM CARREGADOR - DEPRECIAÇÃO. AF_06/2014</v>
          </cell>
          <cell r="C685" t="str">
            <v>H</v>
          </cell>
          <cell r="D685" t="str">
            <v>0,23</v>
          </cell>
        </row>
        <row r="686">
          <cell r="A686">
            <v>87442</v>
          </cell>
          <cell r="B686" t="str">
            <v>BETONEIRA CAPACIDADE NOMINAL 400 L, CAPACIDADE DE MISTURA 310 L, MOTOR A DIESEL POTÊNCIA 5,0 HP, SEM CARREGADOR - JUROS. AF_06/2014</v>
          </cell>
          <cell r="C686" t="str">
            <v>H</v>
          </cell>
          <cell r="D686" t="str">
            <v>0,05</v>
          </cell>
        </row>
        <row r="687">
          <cell r="A687">
            <v>87443</v>
          </cell>
          <cell r="B687" t="str">
            <v>BETONEIRA CAPACIDADE NOMINAL 400 L, CAPACIDADE DE MISTURA 310 L, MOTOR A DIESEL POTÊNCIA 5,0 HP, SEM CARREGADOR - MANUTENÇÃO. AF_06/2014</v>
          </cell>
          <cell r="C687" t="str">
            <v>H</v>
          </cell>
          <cell r="D687" t="str">
            <v>0,22</v>
          </cell>
        </row>
        <row r="688">
          <cell r="A688">
            <v>87444</v>
          </cell>
          <cell r="B688" t="str">
            <v>BETONEIRA CAPACIDADE NOMINAL 400 L, CAPACIDADE DE MISTURA 310 L, MOTOR A DIESEL POTÊNCIA 5,0 HP, SEM CARREGADOR - MATERIAIS NA OPERAÇÃO. AF_06/2014</v>
          </cell>
          <cell r="C688" t="str">
            <v>H</v>
          </cell>
          <cell r="D688" t="str">
            <v>2,21</v>
          </cell>
        </row>
        <row r="689">
          <cell r="A689">
            <v>88387</v>
          </cell>
          <cell r="B689" t="str">
            <v>MISTURADOR DE ARGAMASSA, EIXO HORIZONTAL, CAPACIDADE DE MISTURA 300 KG, MOTOR ELÉTRICO POTÊNCIA 5 CV - DEPRECIAÇÃO. AF_06/2014</v>
          </cell>
          <cell r="C689" t="str">
            <v>H</v>
          </cell>
          <cell r="D689" t="str">
            <v>0,45</v>
          </cell>
        </row>
        <row r="690">
          <cell r="A690">
            <v>88389</v>
          </cell>
          <cell r="B690" t="str">
            <v>MISTURADOR DE ARGAMASSA, EIXO HORIZONTAL, CAPACIDADE DE MISTURA 300 KG, MOTOR ELÉTRICO POTÊNCIA 5 CV - JUROS. AF_06/2014</v>
          </cell>
          <cell r="C690" t="str">
            <v>H</v>
          </cell>
          <cell r="D690" t="str">
            <v>0,10</v>
          </cell>
        </row>
        <row r="691">
          <cell r="A691">
            <v>88390</v>
          </cell>
          <cell r="B691" t="str">
            <v>MISTURADOR DE ARGAMASSA, EIXO HORIZONTAL, CAPACIDADE DE MISTURA 300 KG, MOTOR ELÉTRICO POTÊNCIA 5 CV - MANUTENÇÃO. AF_06/2014</v>
          </cell>
          <cell r="C691" t="str">
            <v>H</v>
          </cell>
          <cell r="D691" t="str">
            <v>0,57</v>
          </cell>
        </row>
        <row r="692">
          <cell r="A692">
            <v>88391</v>
          </cell>
          <cell r="B692" t="str">
            <v>MISTURADOR DE ARGAMASSA, EIXO HORIZONTAL, CAPACIDADE DE MISTURA 300 KG, MOTOR ELÉTRICO POTÊNCIA 5 CV - MATERIAIS NA OPERAÇÃO. AF_06/2014</v>
          </cell>
          <cell r="C692" t="str">
            <v>H</v>
          </cell>
          <cell r="D692" t="str">
            <v>2,06</v>
          </cell>
        </row>
        <row r="693">
          <cell r="A693">
            <v>88394</v>
          </cell>
          <cell r="B693" t="str">
            <v>MISTURADOR DE ARGAMASSA, EIXO HORIZONTAL, CAPACIDADE DE MISTURA 600 KG, MOTOR ELÉTRICO POTÊNCIA 7,5 CV - DEPRECIAÇÃO. AF_06/2014</v>
          </cell>
          <cell r="C693" t="str">
            <v>H</v>
          </cell>
          <cell r="D693" t="str">
            <v>0,54</v>
          </cell>
        </row>
        <row r="694">
          <cell r="A694">
            <v>88395</v>
          </cell>
          <cell r="B694" t="str">
            <v>MISTURADOR DE ARGAMASSA, EIXO HORIZONTAL, CAPACIDADE DE MISTURA 600 KG, MOTOR ELÉTRICO POTÊNCIA 7,5 CV - JUROS. AF_06/2014</v>
          </cell>
          <cell r="C694" t="str">
            <v>H</v>
          </cell>
          <cell r="D694" t="str">
            <v>0,12</v>
          </cell>
        </row>
        <row r="695">
          <cell r="A695">
            <v>88396</v>
          </cell>
          <cell r="B695" t="str">
            <v>MISTURADOR DE ARGAMASSA, EIXO HORIZONTAL, CAPACIDADE DE MISTURA 600 KG, MOTOR ELÉTRICO POTÊNCIA 7,5 CV - MANUTENÇÃO. AF_06/2014</v>
          </cell>
          <cell r="C695" t="str">
            <v>H</v>
          </cell>
          <cell r="D695" t="str">
            <v>0,67</v>
          </cell>
        </row>
        <row r="696">
          <cell r="A696">
            <v>88397</v>
          </cell>
          <cell r="B696" t="str">
            <v>MISTURADOR DE ARGAMASSA, EIXO HORIZONTAL, CAPACIDADE DE MISTURA 600 KG, MOTOR ELÉTRICO POTÊNCIA 7,5 CV - MATERIAIS NA OPERAÇÃO. AF_06/2014</v>
          </cell>
          <cell r="C696" t="str">
            <v>H</v>
          </cell>
          <cell r="D696" t="str">
            <v>3,09</v>
          </cell>
        </row>
        <row r="697">
          <cell r="A697">
            <v>88400</v>
          </cell>
          <cell r="B697" t="str">
            <v>MISTURADOR DE ARGAMASSA, EIXO HORIZONTAL, CAPACIDADE DE MISTURA 160 KG, MOTOR ELÉTRICO POTÊNCIA 3 CV - DEPRECIAÇÃO. AF_06/2014</v>
          </cell>
          <cell r="C697" t="str">
            <v>H</v>
          </cell>
          <cell r="D697" t="str">
            <v>0,43</v>
          </cell>
        </row>
        <row r="698">
          <cell r="A698">
            <v>88401</v>
          </cell>
          <cell r="B698" t="str">
            <v>MISTURADOR DE ARGAMASSA, EIXO HORIZONTAL, CAPACIDADE DE MISTURA 160 KG, MOTOR ELÉTRICO POTÊNCIA 3 CV - JUROS. AF_06/2014</v>
          </cell>
          <cell r="C698" t="str">
            <v>H</v>
          </cell>
          <cell r="D698" t="str">
            <v>0,09</v>
          </cell>
        </row>
        <row r="699">
          <cell r="A699">
            <v>88402</v>
          </cell>
          <cell r="B699" t="str">
            <v>MISTURADOR DE ARGAMASSA, EIXO HORIZONTAL, CAPACIDADE DE MISTURA 160 KG, MOTOR ELÉTRICO POTÊNCIA 3 CV - MANUTENÇÃO. AF_06/2014</v>
          </cell>
          <cell r="C699" t="str">
            <v>H</v>
          </cell>
          <cell r="D699" t="str">
            <v>0,53</v>
          </cell>
        </row>
        <row r="700">
          <cell r="A700">
            <v>88403</v>
          </cell>
          <cell r="B700" t="str">
            <v>MISTURADOR DE ARGAMASSA, EIXO HORIZONTAL, CAPACIDADE DE MISTURA 160 KG, MOTOR ELÉTRICO POTÊNCIA 3 CV - MATERIAIS NA OPERAÇÃO. AF_06/2014</v>
          </cell>
          <cell r="C700" t="str">
            <v>H</v>
          </cell>
          <cell r="D700" t="str">
            <v>1,24</v>
          </cell>
        </row>
        <row r="701">
          <cell r="A701">
            <v>88419</v>
          </cell>
          <cell r="B701" t="str">
            <v>PROJETOR DE ARGAMASSA, CAPACIDADE DE PROJEÇÃO 1,5 M3/H, ALCANCE DE 30 ATÉ 60 M, MOTOR ELÉTRICO POTÊNCIA 7,5 HP - DEPRECIAÇÃO. AF_06/2014</v>
          </cell>
          <cell r="C701" t="str">
            <v>H</v>
          </cell>
          <cell r="D701" t="str">
            <v>2,80</v>
          </cell>
        </row>
        <row r="702">
          <cell r="A702">
            <v>88422</v>
          </cell>
          <cell r="B702" t="str">
            <v>PROJETOR DE ARGAMASSA, CAPACIDADE DE PROJEÇÃO 1,5 M3/H, ALCANCE DE 30 ATÉ 60 M, MOTOR ELÉTRICO POTÊNCIA 7,5 HP - JUROS. AF_06/2014</v>
          </cell>
          <cell r="C702" t="str">
            <v>H</v>
          </cell>
          <cell r="D702" t="str">
            <v>0,63</v>
          </cell>
        </row>
        <row r="703">
          <cell r="A703">
            <v>88425</v>
          </cell>
          <cell r="B703" t="str">
            <v>PROJETOR DE ARGAMASSA, CAPACIDADE DE PROJEÇÃO 1,5 M3/H, ALCANCE DE 30 ATÉ 60 M, MOTOR ELÉTRICO POTÊNCIA 7,5 HP - MANUTENÇÃO. AF_06/2014</v>
          </cell>
          <cell r="C703" t="str">
            <v>H</v>
          </cell>
          <cell r="D703" t="str">
            <v>3,07</v>
          </cell>
        </row>
        <row r="704">
          <cell r="A704">
            <v>88427</v>
          </cell>
          <cell r="B704" t="str">
            <v>PROJETOR DE ARGAMASSA, CAPACIDADE DE PROJEÇÃO 1,5 M3/H, ALCANCE DE 30 ATÉ 60 M, MOTOR ELÉTRICO POTÊNCIA 7,5 HP - MATERIAIS NA OPERAÇÃO. AF_06/2014</v>
          </cell>
          <cell r="C704" t="str">
            <v>H</v>
          </cell>
          <cell r="D704" t="str">
            <v>3,14</v>
          </cell>
        </row>
        <row r="705">
          <cell r="A705">
            <v>88434</v>
          </cell>
          <cell r="B705" t="str">
            <v>PROJETOR DE ARGAMASSA, CAPACIDADE DE PROJEÇÃO 2 M3/H, ALCANCE ATÉ 50 M, MOTOR ELÉTRICO POTÊNCIA 7,5 HP - DEPRECIAÇÃO. AF_06/2014</v>
          </cell>
          <cell r="C705" t="str">
            <v>H</v>
          </cell>
          <cell r="D705" t="str">
            <v>3,72</v>
          </cell>
        </row>
        <row r="706">
          <cell r="A706">
            <v>88435</v>
          </cell>
          <cell r="B706" t="str">
            <v>PROJETOR DE ARGAMASSA, CAPACIDADE DE PROJEÇÃO 2 M3/H, ALCANCE ATÉ 50 M, MOTOR ELÉTRICO POTÊNCIA 7,5 HP - JUROS. AF_06/2014</v>
          </cell>
          <cell r="C706" t="str">
            <v>H</v>
          </cell>
          <cell r="D706" t="str">
            <v>0,83</v>
          </cell>
        </row>
        <row r="707">
          <cell r="A707">
            <v>88436</v>
          </cell>
          <cell r="B707" t="str">
            <v>PROJETOR DE ARGAMASSA, CAPACIDADE DE PROJEÇÃO 2 M3/H, ALCANCE ATÉ 50 M, MOTOR ELÉTRICO POTÊNCIA 7,5 HP - MANUTENÇÃO. AF_06/2014</v>
          </cell>
          <cell r="C707" t="str">
            <v>H</v>
          </cell>
          <cell r="D707" t="str">
            <v>4,06</v>
          </cell>
        </row>
        <row r="708">
          <cell r="A708">
            <v>88437</v>
          </cell>
          <cell r="B708" t="str">
            <v>PROJETOR DE ARGAMASSA, CAPACIDADE DE PROJEÇÃO 2 M3/H, ALCANCE ATÉ 50 M, MOTOR ELÉTRICO POTÊNCIA 7,5 HP - MATERIAIS NA OPERAÇÃO. AF_06/2014</v>
          </cell>
          <cell r="C708" t="str">
            <v>H</v>
          </cell>
          <cell r="D708" t="str">
            <v>3,14</v>
          </cell>
        </row>
        <row r="709">
          <cell r="A709">
            <v>88569</v>
          </cell>
          <cell r="B709" t="str">
            <v>ESPARGIDOR DE ASFALTO PRESSURIZADO COM TANQUE DE 2500 L, REBOCÁVEL COM MOTOR A GASOLINA POTÊNCIA 3,4 HP - DEPRECIAÇÃO. AF_07/2014</v>
          </cell>
          <cell r="C709" t="str">
            <v>H</v>
          </cell>
          <cell r="D709" t="str">
            <v>2,16</v>
          </cell>
        </row>
        <row r="710">
          <cell r="A710">
            <v>88570</v>
          </cell>
          <cell r="B710" t="str">
            <v>ESPARGIDOR DE ASFALTO PRESSURIZADO COM TANQUE DE 2500 L, REBOCÁVEL COM MOTOR A GASOLINA POTÊNCIA 3,4 HP - JUROS. AF_07/2014</v>
          </cell>
          <cell r="C710" t="str">
            <v>H</v>
          </cell>
          <cell r="D710" t="str">
            <v>0,73</v>
          </cell>
        </row>
        <row r="711">
          <cell r="A711">
            <v>88826</v>
          </cell>
          <cell r="B711" t="str">
            <v>BETONEIRA CAPACIDADE NOMINAL DE 400 L, CAPACIDADE DE MISTURA 280 L, MOTOR ELÉTRICO TRIFÁSICO POTÊNCIA DE 2 CV, SEM CARREGADOR - DEPRECIAÇÃO. AF_10/2014</v>
          </cell>
          <cell r="C711" t="str">
            <v>H</v>
          </cell>
          <cell r="D711" t="str">
            <v>0,17</v>
          </cell>
        </row>
        <row r="712">
          <cell r="A712">
            <v>88827</v>
          </cell>
          <cell r="B712" t="str">
            <v>BETONEIRA CAPACIDADE NOMINAL DE 400 L, CAPACIDADE DE MISTURA 280 L, MOTOR ELÉTRICO TRIFÁSICO POTÊNCIA DE 2 CV, SEM CARREGADOR - JUROS. AF_10/2014</v>
          </cell>
          <cell r="C712" t="str">
            <v>H</v>
          </cell>
          <cell r="D712" t="str">
            <v>0,03</v>
          </cell>
        </row>
        <row r="713">
          <cell r="A713">
            <v>88828</v>
          </cell>
          <cell r="B713" t="str">
            <v>BETONEIRA CAPACIDADE NOMINAL DE 400 L, CAPACIDADE DE MISTURA 280 L, MOTOR ELÉTRICO TRIFÁSICO POTÊNCIA DE 2 CV, SEM CARREGADOR - MANUTENÇÃO. AF_10/2014</v>
          </cell>
          <cell r="C713" t="str">
            <v>H</v>
          </cell>
          <cell r="D713" t="str">
            <v>0,16</v>
          </cell>
        </row>
        <row r="714">
          <cell r="A714">
            <v>88829</v>
          </cell>
          <cell r="B714" t="str">
            <v>BETONEIRA CAPACIDADE NOMINAL DE 400 L, CAPACIDADE DE MISTURA 280 L, MOTOR ELÉTRICO TRIFÁSICO POTÊNCIA DE 2 CV, SEM CARREGADOR - MATERIAIS NA OPERAÇÃO. AF_10/2014</v>
          </cell>
          <cell r="C714" t="str">
            <v>H</v>
          </cell>
          <cell r="D714" t="str">
            <v>0,82</v>
          </cell>
        </row>
        <row r="715">
          <cell r="A715">
            <v>88832</v>
          </cell>
          <cell r="B715" t="str">
            <v>ESCAVADEIRA HIDRÁULICA SOBRE ESTEIRAS, CAÇAMBA 0,80 M3, PESO OPERACIONAL 17,8 T, POTÊNCIA LÍQUIDA 110 HP - DEPRECIAÇÃO. AF_10/2014</v>
          </cell>
          <cell r="C715" t="str">
            <v>H</v>
          </cell>
          <cell r="D715" t="str">
            <v>20,30</v>
          </cell>
        </row>
        <row r="716">
          <cell r="A716">
            <v>88834</v>
          </cell>
          <cell r="B716" t="str">
            <v>ESCAVADEIRA HIDRÁULICA SOBRE ESTEIRAS, CAÇAMBA 0,80 M3, PESO OPERACIONAL 17,8 T, POTÊNCIA LÍQUIDA 110 HP - JUROS. AF_10/2014</v>
          </cell>
          <cell r="C716" t="str">
            <v>H</v>
          </cell>
          <cell r="D716" t="str">
            <v>5,22</v>
          </cell>
        </row>
        <row r="717">
          <cell r="A717">
            <v>88835</v>
          </cell>
          <cell r="B717" t="str">
            <v>ESCAVADEIRA HIDRÁULICA SOBRE ESTEIRAS, CAÇAMBA 0,80 M3, PESO OPERACIONAL 17,8 T, POTÊNCIA LÍQUIDA 110 HP - MANUTENÇÃO. AF_10/2014</v>
          </cell>
          <cell r="C717" t="str">
            <v>H</v>
          </cell>
          <cell r="D717" t="str">
            <v>25,37</v>
          </cell>
        </row>
        <row r="718">
          <cell r="A718">
            <v>88836</v>
          </cell>
          <cell r="B718" t="str">
            <v>ESCAVADEIRA HIDRÁULICA SOBRE ESTEIRAS, CAÇAMBA 0,80 M3, PESO OPERACIONAL 17,8 T, POTÊNCIA LÍQUIDA 110 HP - MATERIAIS NA OPERAÇÃO. AF_10/2014</v>
          </cell>
          <cell r="C718" t="str">
            <v>H</v>
          </cell>
          <cell r="D718" t="str">
            <v>48,88</v>
          </cell>
        </row>
        <row r="719">
          <cell r="A719">
            <v>88839</v>
          </cell>
          <cell r="B719" t="str">
            <v>TRATOR DE ESTEIRAS, POTÊNCIA 125 HP, PESO OPERACIONAL 12,9 T, COM LÂMINA 2,7 M3 - DEPRECIAÇÃO. AF_10/2014</v>
          </cell>
          <cell r="C719" t="str">
            <v>H</v>
          </cell>
          <cell r="D719" t="str">
            <v>16,63</v>
          </cell>
        </row>
        <row r="720">
          <cell r="A720">
            <v>88840</v>
          </cell>
          <cell r="B720" t="str">
            <v>TRATOR DE ESTEIRAS, POTÊNCIA 125 HP, PESO OPERACIONAL 12,9 T, COM LÂMINA 2,7 M3 - JUROS. AF_10/2014</v>
          </cell>
          <cell r="C720" t="str">
            <v>H</v>
          </cell>
          <cell r="D720" t="str">
            <v>7,11</v>
          </cell>
        </row>
        <row r="721">
          <cell r="A721">
            <v>88841</v>
          </cell>
          <cell r="B721" t="str">
            <v>TRATOR DE ESTEIRAS, POTÊNCIA 125 HP, PESO OPERACIONAL 12,9 T, COM LÂMINA 2,7 M3 - MANUTENÇÃO. AF_10/2014</v>
          </cell>
          <cell r="C721" t="str">
            <v>H</v>
          </cell>
          <cell r="D721" t="str">
            <v>29,73</v>
          </cell>
        </row>
        <row r="722">
          <cell r="A722">
            <v>88842</v>
          </cell>
          <cell r="B722" t="str">
            <v>TRATOR DE ESTEIRAS, POTÊNCIA 125 HP, PESO OPERACIONAL 12,9 T, COM LÂMINA 2,7 M3 - MATERIAIS NA OPERAÇÃO. AF_10/2014</v>
          </cell>
          <cell r="C722" t="str">
            <v>H</v>
          </cell>
          <cell r="D722" t="str">
            <v>55,57</v>
          </cell>
        </row>
        <row r="723">
          <cell r="A723">
            <v>88847</v>
          </cell>
          <cell r="B723" t="str">
            <v>USINA DE LAMA ASFÁLTICA, PROD 30 A 50 T/H, SILO DE AGREGADO 7 M3, RESERVATÓRIOS PARA EMULSÃO E ÁGUA DE 2,3 M3 CADA, MISTURADOR TIPO PUG MILL A SER MONTADO SOBRE CAMINHÃO - DEPRECIAÇÃO. AF_10/2014</v>
          </cell>
          <cell r="C723" t="str">
            <v>H</v>
          </cell>
          <cell r="D723" t="str">
            <v>12,78</v>
          </cell>
        </row>
        <row r="724">
          <cell r="A724">
            <v>88848</v>
          </cell>
          <cell r="B724" t="str">
            <v>USINA DE LAMA ASFÁLTICA, PROD 30 A 50 T/H, SILO DE AGREGADO 7 M3, RESERVATÓRIOS PARA EMULSÃO E ÁGUA DE 2,3 M3 CADA, MISTURADOR TIPO PUG MILL A SER MONTADO SOBRE CAMINHÃO - JUROS. AF_10/2014</v>
          </cell>
          <cell r="C724" t="str">
            <v>H</v>
          </cell>
          <cell r="D724" t="str">
            <v>5,10</v>
          </cell>
        </row>
        <row r="725">
          <cell r="A725">
            <v>88853</v>
          </cell>
          <cell r="B725" t="str">
            <v>MOTOBOMBA CENTRÍFUGA, MOTOR A GASOLINA, POTÊNCIA 5,42 HP, BOCAIS 1 1/2" X 1", DIÂMETRO ROTOR 143 MM HM/Q = 6 MCA / 16,8 M3/H A 38 MCA / 6,6 M3/H - DEPRECIAÇÃO. AF_06/2014</v>
          </cell>
          <cell r="C725" t="str">
            <v>H</v>
          </cell>
          <cell r="D725" t="str">
            <v>0,14</v>
          </cell>
        </row>
        <row r="726">
          <cell r="A726">
            <v>88854</v>
          </cell>
          <cell r="B726" t="str">
            <v>MOTOBOMBA CENTRÍFUGA, MOTOR A GASOLINA, POTÊNCIA 5,42 HP, BOCAIS 1 1/2" X 1", DIÂMETRO ROTOR 143 MM HM/Q = 6 MCA / 16,8 M3/H A 38 MCA / 6,6 M3/H - JUROS. AF_06/2014</v>
          </cell>
          <cell r="C726" t="str">
            <v>H</v>
          </cell>
          <cell r="D726" t="str">
            <v>0,03</v>
          </cell>
        </row>
        <row r="727">
          <cell r="A727">
            <v>88855</v>
          </cell>
          <cell r="B727" t="str">
            <v>GRADE DE DISCO CONTROLE REMOTO REBOCÁVEL, COM 24 DISCOS 24 X 6 MM COM PNEUS PARA TRANSPORTE - DEPRECIAÇÃO. AF_06/2014</v>
          </cell>
          <cell r="C727" t="str">
            <v>H</v>
          </cell>
          <cell r="D727" t="str">
            <v>1,68</v>
          </cell>
        </row>
        <row r="728">
          <cell r="A728">
            <v>88856</v>
          </cell>
          <cell r="B728" t="str">
            <v>GRADE DE DISCO CONTROLE REMOTO REBOCÁVEL, COM 24 DISCOS 24 X 6 MM COM PNEUS PARA TRANSPORTE - JUROS. AF_06/2014</v>
          </cell>
          <cell r="C728" t="str">
            <v>H</v>
          </cell>
          <cell r="D728" t="str">
            <v>0,44</v>
          </cell>
        </row>
        <row r="729">
          <cell r="A729">
            <v>88857</v>
          </cell>
          <cell r="B729" t="str">
            <v>RETROESCAVADEIRA SOBRE RODAS COM CARREGADEIRA, TRAÇÃO 4X4, POTÊNCIA LÍQ. 88 HP, CAÇAMBA CARREG. CAP. MÍN. 1 M3, CAÇAMBA RETRO CAP. 0,26 M3, PESO OPERACIONAL MÍN. 6.674 KG, PROFUNDIDADE ESCAVAÇÃO MÁX. 4,37 M - DEPRECIAÇÃO. AF_06/2014</v>
          </cell>
          <cell r="C729" t="str">
            <v>H</v>
          </cell>
          <cell r="D729" t="str">
            <v>12,77</v>
          </cell>
        </row>
        <row r="730">
          <cell r="A730">
            <v>88858</v>
          </cell>
          <cell r="B730" t="str">
            <v>RETROESCAVADEIRA SOBRE RODAS COM CARREGADEIRA, TRAÇÃO 4X4, POTÊNCIA LÍQ. 88 HP, CAÇAMBA CARREG. CAP. MÍN. 1 M3, CAÇAMBA RETRO CAP. 0,26 M3, PESO OPERACIONAL MÍN. 6.674 KG, PROFUNDIDADE ESCAVAÇÃO MÁX. 4,37 M - JUROS. AF_06/2014</v>
          </cell>
          <cell r="C730" t="str">
            <v>H</v>
          </cell>
          <cell r="D730" t="str">
            <v>3,28</v>
          </cell>
        </row>
        <row r="731">
          <cell r="A731">
            <v>88859</v>
          </cell>
          <cell r="B731" t="str">
            <v>RETROESCAVADEIRA SOBRE RODAS COM CARREGADEIRA, TRAÇÃO 4X2, POTÊNCIA LÍQ. 79 HP, CAÇAMBA CARREG. CAP. MÍN. 1 M3, CAÇAMBA RETRO CAP. 0,20 M3, PESO OPERACIONAL MÍN. 6.570 KG, PROFUNDIDADE ESCAVAÇÃO MÁX. 4,37 M - DEPRECIAÇÃO. AF_06/2014</v>
          </cell>
          <cell r="C731" t="str">
            <v>H</v>
          </cell>
          <cell r="D731" t="str">
            <v>11,35</v>
          </cell>
        </row>
        <row r="732">
          <cell r="A732">
            <v>88860</v>
          </cell>
          <cell r="B732" t="str">
            <v>RETROESCAVADEIRA SOBRE RODAS COM CARREGADEIRA, TRAÇÃO 4X2, POTÊNCIA LÍQ. 79 HP, CAÇAMBA CARREG. CAP. MÍN. 1 M3, CAÇAMBA RETRO CAP. 0,20 M3, PESO OPERACIONAL MÍN. 6.570 KG, PROFUNDIDADE ESCAVAÇÃO MÁX. 4,37 M - JUROS. AF_06/2014</v>
          </cell>
          <cell r="C732" t="str">
            <v>H</v>
          </cell>
          <cell r="D732" t="str">
            <v>2,92</v>
          </cell>
        </row>
        <row r="733">
          <cell r="A733">
            <v>88900</v>
          </cell>
          <cell r="B733" t="str">
            <v>ESCAVADEIRA HIDRÁULICA SOBRE ESTEIRAS, CAÇAMBA 1,20 M3, PESO OPERACIONAL 21 T, POTÊNCIA BRUTA 155 HP - DEPRECIAÇÃO. AF_06/2014</v>
          </cell>
          <cell r="C733" t="str">
            <v>H</v>
          </cell>
          <cell r="D733" t="str">
            <v>23,67</v>
          </cell>
        </row>
        <row r="734">
          <cell r="A734">
            <v>88902</v>
          </cell>
          <cell r="B734" t="str">
            <v>ESCAVADEIRA HIDRÁULICA SOBRE ESTEIRAS, CAÇAMBA 1,20 M3, PESO OPERACIONAL 21 T, POTÊNCIA BRUTA 155 HP - JUROS. AF_06/2014</v>
          </cell>
          <cell r="C734" t="str">
            <v>H</v>
          </cell>
          <cell r="D734" t="str">
            <v>6,08</v>
          </cell>
        </row>
        <row r="735">
          <cell r="A735">
            <v>88903</v>
          </cell>
          <cell r="B735" t="str">
            <v>ESCAVADEIRA HIDRÁULICA SOBRE ESTEIRAS, CAÇAMBA 1,20 M3, PESO OPERACIONAL 21 T, POTÊNCIA BRUTA 155 HP - MANUTENÇÃO. AF_06/2014</v>
          </cell>
          <cell r="C735" t="str">
            <v>H</v>
          </cell>
          <cell r="D735" t="str">
            <v>29,59</v>
          </cell>
        </row>
        <row r="736">
          <cell r="A736">
            <v>88904</v>
          </cell>
          <cell r="B736" t="str">
            <v>ESCAVADEIRA HIDRÁULICA SOBRE ESTEIRAS, CAÇAMBA 1,20 M3, PESO OPERACIONAL 21 T, POTÊNCIA BRUTA 155 HP - MATERIAIS NA OPERAÇÃO. AF_06/2014</v>
          </cell>
          <cell r="C736" t="str">
            <v>H</v>
          </cell>
          <cell r="D736" t="str">
            <v>68,88</v>
          </cell>
        </row>
        <row r="737">
          <cell r="A737">
            <v>89009</v>
          </cell>
          <cell r="B737" t="str">
            <v>TRATOR DE ESTEIRAS, POTÊNCIA 150 HP, PESO OPERACIONAL 16,7 T, COM RODA MOTRIZ ELEVADA E LÂMINA 3,18 M3 - DEPRECIAÇÃO. AF_06/2014</v>
          </cell>
          <cell r="C737" t="str">
            <v>H</v>
          </cell>
          <cell r="D737" t="str">
            <v>20,60</v>
          </cell>
        </row>
        <row r="738">
          <cell r="A738">
            <v>89010</v>
          </cell>
          <cell r="B738" t="str">
            <v>TRATOR DE ESTEIRAS, POTÊNCIA 150 HP, PESO OPERACIONAL 16,7 T, COM RODA MOTRIZ ELEVADA E LÂMINA 3,18 M3 - JUROS. AF_06/2014</v>
          </cell>
          <cell r="C738" t="str">
            <v>H</v>
          </cell>
          <cell r="D738" t="str">
            <v>8,81</v>
          </cell>
        </row>
        <row r="739">
          <cell r="A739">
            <v>89011</v>
          </cell>
          <cell r="B739" t="str">
            <v>RETROESCAVADEIRA SOBRE RODAS COM CARREGADEIRA, TRAÇÃO 4X4, POTÊNCIA LÍQ. 72 HP, CAÇAMBA CARREG. CAP. MÍN. 0,79 M3, CAÇAMBA RETRO CAP. 0,18 M3, PESO OPERACIONAL MÍN. 7.140 KG, PROFUNDIDADE ESCAVAÇÃO MÁX. 4,50 M - DEPRECIAÇÃO. AF_06/2014</v>
          </cell>
          <cell r="C739" t="str">
            <v>H</v>
          </cell>
          <cell r="D739" t="str">
            <v>12,32</v>
          </cell>
        </row>
        <row r="740">
          <cell r="A740">
            <v>89012</v>
          </cell>
          <cell r="B740" t="str">
            <v>RETROESCAVADEIRA SOBRE RODAS COM CARREGADEIRA, TRAÇÃO 4X4, POTÊNCIA LÍQ. 72 HP, CAÇAMBA CARREG. CAP. MÍN. 0,79 M3, CAÇAMBA RETRO CAP. 0,18 M3, PESO OPERACIONAL MÍN. 7.140 KG, PROFUNDIDADE ESCAVAÇÃO MÁX. 4,50 M - JUROS. AF_06/2014</v>
          </cell>
          <cell r="C740" t="str">
            <v>H</v>
          </cell>
          <cell r="D740" t="str">
            <v>3,16</v>
          </cell>
        </row>
        <row r="741">
          <cell r="A741">
            <v>89013</v>
          </cell>
          <cell r="B741" t="str">
            <v>TRATOR DE ESTEIRAS, POTÊNCIA 347 HP, PESO OPERACIONAL 38,5 T, COM LÂMINA 8,70 M3 - DEPRECIAÇÃO. AF_06/2014</v>
          </cell>
          <cell r="C741" t="str">
            <v>H</v>
          </cell>
          <cell r="D741" t="str">
            <v>67,48</v>
          </cell>
        </row>
        <row r="742">
          <cell r="A742">
            <v>89014</v>
          </cell>
          <cell r="B742" t="str">
            <v>TRATOR DE ESTEIRAS, POTÊNCIA 347 HP, PESO OPERACIONAL 38,5 T, COM LÂMINA 8,70 M3 - JUROS. AF_06/2014</v>
          </cell>
          <cell r="C742" t="str">
            <v>H</v>
          </cell>
          <cell r="D742" t="str">
            <v>28,86</v>
          </cell>
        </row>
        <row r="743">
          <cell r="A743">
            <v>89015</v>
          </cell>
          <cell r="B743" t="str">
            <v>VASSOURA MECÂNICA REBOCÁVEL COM ESCOVA CILÍNDRICA, LARGURA ÚTIL DE VARRIMENTO DE 2,44 M - DEPRECIAÇÃO. AF_06/2014</v>
          </cell>
          <cell r="C743" t="str">
            <v>H</v>
          </cell>
          <cell r="D743" t="str">
            <v>1,94</v>
          </cell>
        </row>
        <row r="744">
          <cell r="A744">
            <v>89016</v>
          </cell>
          <cell r="B744" t="str">
            <v>VASSOURA MECÂNICA REBOCÁVEL COM ESCOVA CILÍNDRICA, LARGURA ÚTIL DE VARRIMENTO DE 2,44 M - JUROS. AF_06/2014</v>
          </cell>
          <cell r="C744" t="str">
            <v>H</v>
          </cell>
          <cell r="D744" t="str">
            <v>0,49</v>
          </cell>
        </row>
        <row r="745">
          <cell r="A745">
            <v>89017</v>
          </cell>
          <cell r="B745" t="str">
            <v>TRATOR DE ESTEIRAS, POTÊNCIA 170 HP, PESO OPERACIONAL 19 T, CAÇAMBA 5,2 M3 - DEPRECIAÇÃO. AF_06/2014</v>
          </cell>
          <cell r="C745" t="str">
            <v>H</v>
          </cell>
          <cell r="D745" t="str">
            <v>20,47</v>
          </cell>
        </row>
        <row r="746">
          <cell r="A746">
            <v>89018</v>
          </cell>
          <cell r="B746" t="str">
            <v>TRATOR DE ESTEIRAS, POTÊNCIA 170 HP, PESO OPERACIONAL 19 T, CAÇAMBA 5,2 M3 - JUROS. AF_06/2014</v>
          </cell>
          <cell r="C746" t="str">
            <v>H</v>
          </cell>
          <cell r="D746" t="str">
            <v>8,75</v>
          </cell>
        </row>
        <row r="747">
          <cell r="A747">
            <v>89019</v>
          </cell>
          <cell r="B747" t="str">
            <v>BOMBA SUBMERSÍVEL ELÉTRICA TRIFÁSICA, POTÊNCIA 2,96 HP, Ø ROTOR 144 MM SEMI-ABERTO, BOCAL DE SAÍDA Ø 2, HM/Q = 2 MCA / 38,8 M3/H A 28 MCA / 5 M3/H - DEPRECIAÇÃO. AF_06/2014</v>
          </cell>
          <cell r="C747" t="str">
            <v>H</v>
          </cell>
          <cell r="D747" t="str">
            <v>0,18</v>
          </cell>
        </row>
        <row r="748">
          <cell r="A748">
            <v>89020</v>
          </cell>
          <cell r="B748" t="str">
            <v>BOMBA SUBMERSÍVEL ELÉTRICA TRIFÁSICA, POTÊNCIA 2,96 HP, Ø ROTOR 144 MM SEMI-ABERTO, BOCAL DE SAÍDA Ø 2, HM/Q = 2 MCA / 38,8 M3/H A 28 MCA / 5 M3/H - JUROS. AF_06/2014</v>
          </cell>
          <cell r="C748" t="str">
            <v>H</v>
          </cell>
          <cell r="D748" t="str">
            <v>0,04</v>
          </cell>
        </row>
        <row r="749">
          <cell r="A749">
            <v>89023</v>
          </cell>
          <cell r="B749" t="str">
            <v>TANQUE DE ASFALTO ESTACIONÁRIO COM MAÇARICO, CAPACIDADE 20.000 L - DEPRECIAÇÃO. AF_06/2014</v>
          </cell>
          <cell r="C749" t="str">
            <v>H</v>
          </cell>
          <cell r="D749" t="str">
            <v>1,74</v>
          </cell>
        </row>
        <row r="750">
          <cell r="A750">
            <v>89024</v>
          </cell>
          <cell r="B750" t="str">
            <v>TANQUE DE ASFALTO ESTACIONÁRIO COM MAÇARICO, CAPACIDADE 20.000 L - JUROS. AF_06/2014</v>
          </cell>
          <cell r="C750" t="str">
            <v>H</v>
          </cell>
          <cell r="D750" t="str">
            <v>0,69</v>
          </cell>
        </row>
        <row r="751">
          <cell r="A751">
            <v>89025</v>
          </cell>
          <cell r="B751" t="str">
            <v>TANQUE DE ASFALTO ESTACIONÁRIO COM MAÇARICO, CAPACIDADE 20.000 L - MANUTENÇÃO. AF_06/2014</v>
          </cell>
          <cell r="C751" t="str">
            <v>H</v>
          </cell>
          <cell r="D751" t="str">
            <v>3,26</v>
          </cell>
        </row>
        <row r="752">
          <cell r="A752">
            <v>89026</v>
          </cell>
          <cell r="B752" t="str">
            <v>TANQUE DE ASFALTO ESTACIONÁRIO COM MAÇARICO, CAPACIDADE 20.000 L - MATERIAIS NA OPERAÇÃO. AF_06/2014</v>
          </cell>
          <cell r="C752" t="str">
            <v>H</v>
          </cell>
          <cell r="D752" t="str">
            <v>132,20</v>
          </cell>
        </row>
        <row r="753">
          <cell r="A753">
            <v>89029</v>
          </cell>
          <cell r="B753" t="str">
            <v>TRATOR DE ESTEIRAS, POTÊNCIA 100 HP, PESO OPERACIONAL 9,4 T, COM LÂMINA 2,19 M3 - DEPRECIAÇÃO. AF_06/2014</v>
          </cell>
          <cell r="C753" t="str">
            <v>H</v>
          </cell>
          <cell r="D753" t="str">
            <v>15,89</v>
          </cell>
        </row>
        <row r="754">
          <cell r="A754">
            <v>89030</v>
          </cell>
          <cell r="B754" t="str">
            <v>TRATOR DE ESTEIRAS, POTÊNCIA 100 HP, PESO OPERACIONAL 9,4 T, COM LÂMINA 2,19 M3 - JUROS. AF_06/2014</v>
          </cell>
          <cell r="C754" t="str">
            <v>H</v>
          </cell>
          <cell r="D754" t="str">
            <v>6,79</v>
          </cell>
        </row>
        <row r="755">
          <cell r="A755">
            <v>89033</v>
          </cell>
          <cell r="B755" t="str">
            <v>TRATOR DE PNEUS, POTÊNCIA 85 CV, TRAÇÃO 4X4, PESO COM LASTRO DE 4.675 KG - DEPRECIAÇÃO. AF_06/2014</v>
          </cell>
          <cell r="C755" t="str">
            <v>H</v>
          </cell>
          <cell r="D755" t="str">
            <v>6,21</v>
          </cell>
        </row>
        <row r="756">
          <cell r="A756">
            <v>89034</v>
          </cell>
          <cell r="B756" t="str">
            <v>TRATOR DE PNEUS, POTÊNCIA 85 CV, TRAÇÃO 4X4, PESO COM LASTRO DE 4.675 KG - JUROS. AF_06/2014</v>
          </cell>
          <cell r="C756" t="str">
            <v>H</v>
          </cell>
          <cell r="D756" t="str">
            <v>1,63</v>
          </cell>
        </row>
        <row r="757">
          <cell r="A757">
            <v>89128</v>
          </cell>
          <cell r="B757" t="str">
            <v>PÁ CARREGADEIRA SOBRE RODAS, POTÊNCIA LÍQUIDA 128 HP, CAPACIDADE DA CAÇAMBA 1,7 A 2,8 M3, PESO OPERACIONAL 11632 KG - DEPRECIAÇÃO. AF_06/2014</v>
          </cell>
          <cell r="C757" t="str">
            <v>H</v>
          </cell>
          <cell r="D757" t="str">
            <v>20,16</v>
          </cell>
        </row>
        <row r="758">
          <cell r="A758">
            <v>89129</v>
          </cell>
          <cell r="B758" t="str">
            <v>PÁ CARREGADEIRA SOBRE RODAS, POTÊNCIA LÍQUIDA 128 HP, CAPACIDADE DA CAÇAMBA 1,7 A 2,8 M3, PESO OPERACIONAL 11632 KG - JUROS. AF_06/2014</v>
          </cell>
          <cell r="C758" t="str">
            <v>H</v>
          </cell>
          <cell r="D758" t="str">
            <v>5,18</v>
          </cell>
        </row>
        <row r="759">
          <cell r="A759">
            <v>89130</v>
          </cell>
          <cell r="B759" t="str">
            <v>PÁ CARREGADEIRA SOBRE RODAS, POTÊNCIA 197 HP, CAPACIDADE DA CAÇAMBA 2,5 A 3,5 M3, PESO OPERACIONAL 18338 KG - DEPRECIAÇÃO. AF_06/2014</v>
          </cell>
          <cell r="C759" t="str">
            <v>H</v>
          </cell>
          <cell r="D759" t="str">
            <v>27,95</v>
          </cell>
        </row>
        <row r="760">
          <cell r="A760">
            <v>89131</v>
          </cell>
          <cell r="B760" t="str">
            <v>PÁ CARREGADEIRA SOBRE RODAS, POTÊNCIA 197 HP, CAPACIDADE DA CAÇAMBA 2,5 A 3,5 M3, PESO OPERACIONAL 18338 KG - JUROS. AF_06/2014</v>
          </cell>
          <cell r="C760" t="str">
            <v>H</v>
          </cell>
          <cell r="D760" t="str">
            <v>7,18</v>
          </cell>
        </row>
        <row r="761">
          <cell r="A761">
            <v>89210</v>
          </cell>
          <cell r="B761" t="str">
            <v>ROLO COMPACTADOR VIBRATÓRIO DE UM CILINDRO AÇO LISO, POTÊNCIA 80 HP, PESO OPERACIONAL MÁXIMO 8,1 T, IMPACTO DINÂMICO 16,15 / 9,5 T, LARGURA DE TRABALHO 1,68 M - DEPRECIAÇÃO. AF_06/2014</v>
          </cell>
          <cell r="C761" t="str">
            <v>H</v>
          </cell>
          <cell r="D761" t="str">
            <v>12,46</v>
          </cell>
        </row>
        <row r="762">
          <cell r="A762">
            <v>89211</v>
          </cell>
          <cell r="B762" t="str">
            <v>ROLO COMPACTADOR VIBRATÓRIO DE UM CILINDRO AÇO LISO, POTÊNCIA 80 HP, PESO OPERACIONAL MÁXIMO 8,1 T, IMPACTO DINÂMICO 16,15 / 9,5 T, LARGURA DE TRABALHO 1,68 M - JUROS. AF_06/2014</v>
          </cell>
          <cell r="C762" t="str">
            <v>H</v>
          </cell>
          <cell r="D762" t="str">
            <v>3,27</v>
          </cell>
        </row>
        <row r="763">
          <cell r="A763">
            <v>89212</v>
          </cell>
          <cell r="B763" t="str">
            <v>BATE-ESTACAS POR GRAVIDADE, POTÊNCIA DE 160 HP, PESO DO MARTELO ATÉ 3 TONELADAS - DEPRECIAÇÃO. AF_11/2014</v>
          </cell>
          <cell r="C763" t="str">
            <v>H</v>
          </cell>
          <cell r="D763" t="str">
            <v>13,46</v>
          </cell>
        </row>
        <row r="764">
          <cell r="A764">
            <v>89213</v>
          </cell>
          <cell r="B764" t="str">
            <v>BATE-ESTACAS POR GRAVIDADE, POTÊNCIA DE 160 HP, PESO DO MARTELO ATÉ 3 TONELADAS - JUROS. AF_11/2014</v>
          </cell>
          <cell r="C764" t="str">
            <v>H</v>
          </cell>
          <cell r="D764" t="str">
            <v>4,03</v>
          </cell>
        </row>
        <row r="765">
          <cell r="A765">
            <v>89214</v>
          </cell>
          <cell r="B765" t="str">
            <v>BATE-ESTACAS POR GRAVIDADE, POTÊNCIA DE 160 HP, PESO DO MARTELO ATÉ 3 TONELADAS - MANUTENÇÃO. AF_11/2014</v>
          </cell>
          <cell r="C765" t="str">
            <v>H</v>
          </cell>
          <cell r="D765" t="str">
            <v>12,63</v>
          </cell>
        </row>
        <row r="766">
          <cell r="A766">
            <v>89215</v>
          </cell>
          <cell r="B766" t="str">
            <v>BATE-ESTACAS POR GRAVIDADE, POTÊNCIA DE 160 HP, PESO DO MARTELO ATÉ 3 TONELADAS - MATERIAIS NA OPERAÇÃO. AF_11/2014</v>
          </cell>
          <cell r="C766" t="str">
            <v>H</v>
          </cell>
          <cell r="D766" t="str">
            <v>71,13</v>
          </cell>
        </row>
        <row r="767">
          <cell r="A767">
            <v>89221</v>
          </cell>
          <cell r="B767" t="str">
            <v>BETONEIRA CAPACIDADE NOMINAL DE 600 L, CAPACIDADE DE MISTURA 360 L, MOTOR ELÉTRICO TRIFÁSICO POTÊNCIA DE 4 CV, SEM CARREGADOR - DEPRECIAÇÃO. AF_11/2014</v>
          </cell>
          <cell r="C767" t="str">
            <v>H</v>
          </cell>
          <cell r="D767" t="str">
            <v>0,70</v>
          </cell>
        </row>
        <row r="768">
          <cell r="A768">
            <v>89222</v>
          </cell>
          <cell r="B768" t="str">
            <v>BETONEIRA CAPACIDADE NOMINAL DE 600 L, CAPACIDADE DE MISTURA 360 L, MOTOR ELÉTRICO TRIFÁSICO POTÊNCIA DE 4 CV, SEM CARREGADOR - JUROS. AF_11/2014</v>
          </cell>
          <cell r="C768" t="str">
            <v>H</v>
          </cell>
          <cell r="D768" t="str">
            <v>0,15</v>
          </cell>
        </row>
        <row r="769">
          <cell r="A769">
            <v>89223</v>
          </cell>
          <cell r="B769" t="str">
            <v>BETONEIRA CAPACIDADE NOMINAL DE 600 L, CAPACIDADE DE MISTURA 360 L, MOTOR ELÉTRICO TRIFÁSICO POTÊNCIA DE 4 CV, SEM CARREGADOR - MANUTENÇÃO. AF_11/2014</v>
          </cell>
          <cell r="C769" t="str">
            <v>H</v>
          </cell>
          <cell r="D769" t="str">
            <v>0,65</v>
          </cell>
        </row>
        <row r="770">
          <cell r="A770">
            <v>89224</v>
          </cell>
          <cell r="B770" t="str">
            <v>BETONEIRA CAPACIDADE NOMINAL DE 600 L, CAPACIDADE DE MISTURA 360 L, MOTOR ELÉTRICO TRIFÁSICO POTÊNCIA DE 4 CV, SEM CARREGADOR - MATERIAIS NA OPERAÇÃO. AF_11/2014</v>
          </cell>
          <cell r="C770" t="str">
            <v>H</v>
          </cell>
          <cell r="D770" t="str">
            <v>1,65</v>
          </cell>
        </row>
        <row r="771">
          <cell r="A771">
            <v>89228</v>
          </cell>
          <cell r="B771" t="str">
            <v>MOTONIVELADORA POTÊNCIA BÁSICA LÍQUIDA (PRIMEIRA MARCHA) 125 HP, PESO BRUTO 13032 KG, LARGURA DA LÂMINA DE 3,7 M - DEPRECIAÇÃO. AF_06/2014</v>
          </cell>
          <cell r="C771" t="str">
            <v>H</v>
          </cell>
          <cell r="D771" t="str">
            <v>22,20</v>
          </cell>
        </row>
        <row r="772">
          <cell r="A772">
            <v>89229</v>
          </cell>
          <cell r="B772" t="str">
            <v>MOTONIVELADORA POTÊNCIA BÁSICA LÍQUIDA (PRIMEIRA MARCHA) 125 HP, PESO BRUTO 13032 KG, LARGURA DA LÂMINA DE 3,7 M - JUROS. AF_06/2014</v>
          </cell>
          <cell r="C772" t="str">
            <v>H</v>
          </cell>
          <cell r="D772" t="str">
            <v>7,60</v>
          </cell>
        </row>
        <row r="773">
          <cell r="A773">
            <v>89230</v>
          </cell>
          <cell r="B773" t="str">
            <v>FRESADORA DE ASFALTO A FRIO SOBRE RODAS, LARGURA FRESAGEM DE 1,0 M, POTÊNCIA 208 HP - DEPRECIAÇÃO. AF_11/2014</v>
          </cell>
          <cell r="C773" t="str">
            <v>H</v>
          </cell>
          <cell r="D773" t="str">
            <v>59,21</v>
          </cell>
        </row>
        <row r="774">
          <cell r="A774">
            <v>89231</v>
          </cell>
          <cell r="B774" t="str">
            <v>FRESADORA DE ASFALTO A FRIO SOBRE RODAS, LARGURA FRESAGEM DE 1,0 M, POTÊNCIA 208 HP - JUROS. AF_11/2014</v>
          </cell>
          <cell r="C774" t="str">
            <v>H</v>
          </cell>
          <cell r="D774" t="str">
            <v>17,75</v>
          </cell>
        </row>
        <row r="775">
          <cell r="A775">
            <v>89232</v>
          </cell>
          <cell r="B775" t="str">
            <v>FRESADORA DE ASFALTO A FRIO SOBRE RODAS, LARGURA FRESAGEM DE 1,0 M, POTÊNCIA 208 HP - MANUTENÇÃO. AF_11/2014</v>
          </cell>
          <cell r="C775" t="str">
            <v>H</v>
          </cell>
          <cell r="D775" t="str">
            <v>105,63</v>
          </cell>
        </row>
        <row r="776">
          <cell r="A776">
            <v>89233</v>
          </cell>
          <cell r="B776" t="str">
            <v>FRESADORA DE ASFALTO A FRIO SOBRE RODAS, LARGURA FRESAGEM DE 1,0 M, POTÊNCIA 208 HP - MATERIAIS NA OPERAÇÃO. AF_11/2014</v>
          </cell>
          <cell r="C776" t="str">
            <v>H</v>
          </cell>
          <cell r="D776" t="str">
            <v>92,44</v>
          </cell>
        </row>
        <row r="777">
          <cell r="A777">
            <v>89236</v>
          </cell>
          <cell r="B777" t="str">
            <v>FRESADORA DE ASFALTO A FRIO SOBRE RODAS, LARGURA FRESAGEM DE 2,0 M, POTÊNCIA 550 HP - DEPRECIAÇÃO. AF_11/2014</v>
          </cell>
          <cell r="C777" t="str">
            <v>H</v>
          </cell>
          <cell r="D777" t="str">
            <v>138,33</v>
          </cell>
        </row>
        <row r="778">
          <cell r="A778">
            <v>89237</v>
          </cell>
          <cell r="B778" t="str">
            <v>FRESADORA DE ASFALTO A FRIO SOBRE RODAS, LARGURA FRESAGEM DE 2,0 M, POTÊNCIA 550 HP - JUROS. AF_11/2014</v>
          </cell>
          <cell r="C778" t="str">
            <v>H</v>
          </cell>
          <cell r="D778" t="str">
            <v>41,47</v>
          </cell>
        </row>
        <row r="779">
          <cell r="A779">
            <v>89238</v>
          </cell>
          <cell r="B779" t="str">
            <v>FRESADORA DE ASFALTO A FRIO SOBRE RODAS, LARGURA FRESAGEM DE 2,0 M, POTÊNCIA 550 HP - MANUTENÇÃO. AF_11/2014</v>
          </cell>
          <cell r="C779" t="str">
            <v>H</v>
          </cell>
          <cell r="D779" t="str">
            <v>246,75</v>
          </cell>
        </row>
        <row r="780">
          <cell r="A780">
            <v>89239</v>
          </cell>
          <cell r="B780" t="str">
            <v>FRESADORA DE ASFALTO A FRIO SOBRE RODAS, LARGURA FRESAGEM DE 2,0 M, POTÊNCIA 550 HP - MATERIAIS NA OPERAÇÃO. AF_11/2014</v>
          </cell>
          <cell r="C780" t="str">
            <v>H</v>
          </cell>
          <cell r="D780" t="str">
            <v>244,47</v>
          </cell>
        </row>
        <row r="781">
          <cell r="A781">
            <v>89240</v>
          </cell>
          <cell r="B781" t="str">
            <v>VIBROACABADORA DE ASFALTO SOBRE ESTEIRAS, LARGURA DE PAVIMENTAÇÃO 1,90 M A 5,30 M, POTÊNCIA 105 HP CAPACIDADE 450 T/H - DEPRECIAÇÃO. AF_11/2014</v>
          </cell>
          <cell r="C781" t="str">
            <v>H</v>
          </cell>
          <cell r="D781" t="str">
            <v>42,45</v>
          </cell>
        </row>
        <row r="782">
          <cell r="A782">
            <v>89241</v>
          </cell>
          <cell r="B782" t="str">
            <v>VIBROACABADORA DE ASFALTO SOBRE ESTEIRAS, LARGURA DE PAVIMENTAÇÃO 1,90 M A 5,30 M, POTÊNCIA 105 HP CAPACIDADE 450 T/H - JUROS. AF_11/2014</v>
          </cell>
          <cell r="C782" t="str">
            <v>H</v>
          </cell>
          <cell r="D782" t="str">
            <v>14,54</v>
          </cell>
        </row>
        <row r="783">
          <cell r="A783">
            <v>89246</v>
          </cell>
          <cell r="B783" t="str">
            <v>RECICLADORA DE ASFALTO A FRIO SOBRE RODAS, LARGURA FRESAGEM DE 2,0 M, POTÊNCIA 422 HP - DEPRECIAÇÃO. AF_11/2014</v>
          </cell>
          <cell r="C783" t="str">
            <v>H</v>
          </cell>
          <cell r="D783" t="str">
            <v>120,20</v>
          </cell>
        </row>
        <row r="784">
          <cell r="A784">
            <v>89247</v>
          </cell>
          <cell r="B784" t="str">
            <v>RECICLADORA DE ASFALTO A FRIO SOBRE RODAS, LARGURA FRESAGEM DE 2,0 M, POTÊNCIA 422 HP - JUROS. AF_11/2014</v>
          </cell>
          <cell r="C784" t="str">
            <v>H</v>
          </cell>
          <cell r="D784" t="str">
            <v>36,03</v>
          </cell>
        </row>
        <row r="785">
          <cell r="A785">
            <v>89248</v>
          </cell>
          <cell r="B785" t="str">
            <v>RECICLADORA DE ASFALTO A FRIO SOBRE RODAS, LARGURA FRESAGEM DE 2,0 M, POTÊNCIA 422 HP - MANUTENÇÃO. AF_11/2014</v>
          </cell>
          <cell r="C785" t="str">
            <v>H</v>
          </cell>
          <cell r="D785" t="str">
            <v>214,41</v>
          </cell>
        </row>
        <row r="786">
          <cell r="A786">
            <v>89249</v>
          </cell>
          <cell r="B786" t="str">
            <v>RECICLADORA DE ASFALTO A FRIO SOBRE RODAS, LARGURA FRESAGEM DE 2,0 M, POTÊNCIA 422 HP - MATERIAIS NA OPERAÇÃO. AF_11/2014</v>
          </cell>
          <cell r="C786" t="str">
            <v>H</v>
          </cell>
          <cell r="D786" t="str">
            <v>187,57</v>
          </cell>
        </row>
        <row r="787">
          <cell r="A787">
            <v>89253</v>
          </cell>
          <cell r="B787" t="str">
            <v>VIBROACABADORA DE ASFALTO SOBRE ESTEIRAS, LARGURA DE PAVIMENTAÇÃO 2,13 M A 4,55 M, POTÊNCIA 100 HP, CAPACIDADE 400 T/H - DEPRECIAÇÃO. AF_11/2014</v>
          </cell>
          <cell r="C787" t="str">
            <v>H</v>
          </cell>
          <cell r="D787" t="str">
            <v>34,79</v>
          </cell>
        </row>
        <row r="788">
          <cell r="A788">
            <v>89254</v>
          </cell>
          <cell r="B788" t="str">
            <v>VIBROACABADORA DE ASFALTO SOBRE ESTEIRAS, LARGURA DE PAVIMENTAÇÃO 2,13 M A 4,55 M, POTÊNCIA 100 HP, CAPACIDADE 400 T/H - JUROS. AF_11/2014</v>
          </cell>
          <cell r="C788" t="str">
            <v>H</v>
          </cell>
          <cell r="D788" t="str">
            <v>11,91</v>
          </cell>
        </row>
        <row r="789">
          <cell r="A789">
            <v>89255</v>
          </cell>
          <cell r="B789" t="str">
            <v>VIBROACABADORA DE ASFALTO SOBRE ESTEIRAS, LARGURA DE PAVIMENTAÇÃO 2,13 M A 4,55 M, POTÊNCIA 100 HP, CAPACIDADE 400 T/H - MANUTENÇÃO. AF_11/2014</v>
          </cell>
          <cell r="C789" t="str">
            <v>H</v>
          </cell>
          <cell r="D789" t="str">
            <v>55,92</v>
          </cell>
        </row>
        <row r="790">
          <cell r="A790">
            <v>89256</v>
          </cell>
          <cell r="B790" t="str">
            <v>VIBROACABADORA DE ASFALTO SOBRE ESTEIRAS, LARGURA DE PAVIMENTAÇÃO 2,13 M A 4,55 M, POTÊNCIA 100 HP, CAPACIDADE 400 T/H - MATERIAIS NA OPERAÇÃO. AF_11/2014</v>
          </cell>
          <cell r="C790" t="str">
            <v>H</v>
          </cell>
          <cell r="D790" t="str">
            <v>44,45</v>
          </cell>
        </row>
        <row r="791">
          <cell r="A791">
            <v>89259</v>
          </cell>
          <cell r="B791" t="str">
            <v>GUINDAUTO HIDRÁULICO, CAPACIDADE MÁXIMA DE CARGA 6200 KG, MOMENTO MÁXIMO DE CARGA 11,7 TM, ALCANCE MÁXIMO HORIZONTAL 9,70 M, INCLUSIVE CAMINHÃO TOCO PBT 16.000 KG, POTÊNCIA DE 189 CV - DEPRECIAÇÃO. AF_06/2014</v>
          </cell>
          <cell r="C791" t="str">
            <v>H</v>
          </cell>
          <cell r="D791" t="str">
            <v>8,41</v>
          </cell>
        </row>
        <row r="792">
          <cell r="A792">
            <v>89260</v>
          </cell>
          <cell r="B792" t="str">
            <v>GUINDAUTO HIDRÁULICO, CAPACIDADE MÁXIMA DE CARGA 6200 KG, MOMENTO MÁXIMO DE CARGA 11,7 TM, ALCANCE MÁXIMO HORIZONTAL 9,70 M, INCLUSIVE CAMINHÃO TOCO PBT 16.000 KG, POTÊNCIA DE 189 CV - JUROS. AF_06/2014</v>
          </cell>
          <cell r="C792" t="str">
            <v>H</v>
          </cell>
          <cell r="D792" t="str">
            <v>3,36</v>
          </cell>
        </row>
        <row r="793">
          <cell r="A793">
            <v>89262</v>
          </cell>
          <cell r="B793" t="str">
            <v>GUINDAUTO HIDRÁULICO, CAPACIDADE MÁXIMA DE CARGA 6200 KG, MOMENTO MÁXIMO DE CARGA 11,7 TM, ALCANCE MÁXIMO HORIZONTAL 9,70 M, INCLUSIVE CAMINHÃO TOCO PBT 16.000 KG, POTÊNCIA DE 189 CV - MANUTENÇÃO. AF_06/2014</v>
          </cell>
          <cell r="C793" t="str">
            <v>H</v>
          </cell>
          <cell r="D793" t="str">
            <v>15,78</v>
          </cell>
        </row>
        <row r="794">
          <cell r="A794">
            <v>89264</v>
          </cell>
          <cell r="B794" t="str">
            <v>CAMINHÃO TOCO, PBT 16.000 KG, CARGA ÚTIL MÁX. 10.685 KG, DIST. ENTRE EIXOS 4,8 M, POTÊNCIA 189 CV, INCLUSIVE CARROCERIA FIXA ABERTA DE MADEIRA P/ TRANSPORTE GERAL DE CARGA SECA, DIMEN. APROX. 2,5 X 7,00 X 0,50 M - DEPRECIAÇÃO. AF_06/2014</v>
          </cell>
          <cell r="C794" t="str">
            <v>H</v>
          </cell>
          <cell r="D794" t="str">
            <v>6,53</v>
          </cell>
        </row>
        <row r="795">
          <cell r="A795">
            <v>89265</v>
          </cell>
          <cell r="B795" t="str">
            <v>CAMINHÃO TOCO, PBT 16.000 KG, CARGA ÚTIL MÁX. 10.685 KG, DIST. ENTRE EIXOS 4,8 M, POTÊNCIA 189 CV, INCLUSIVE CARROCERIA FIXA ABERTA DE MADEIRA P/ TRANSPORTE GERAL DE CARGA SECA, DIMEN. APROX. 2,5 X 7,00 X 0,50 M - JUROS. AF_06/2014</v>
          </cell>
          <cell r="C795" t="str">
            <v>H</v>
          </cell>
          <cell r="D795" t="str">
            <v>2,60</v>
          </cell>
        </row>
        <row r="796">
          <cell r="A796">
            <v>89266</v>
          </cell>
          <cell r="B796" t="str">
            <v>CAMINHÃO TOCO, PBT 16.000 KG, CARGA ÚTIL MÁX. 10.685 KG, DIST. ENTRE EIXOS 4,8 M, POTÊNCIA 189 CV, INCLUSIVE CARROCERIA FIXA ABERTA DE MADEIRA P/ TRANSPORTE GERAL DE CARGA SECA, DIMEN. APROX. 2,5 X 7,00 X 0,50 M - IMPOSTOS E SEGUROS. AF_06/2014</v>
          </cell>
          <cell r="C796" t="str">
            <v>H</v>
          </cell>
          <cell r="D796" t="str">
            <v>0,52</v>
          </cell>
        </row>
        <row r="797">
          <cell r="A797">
            <v>89267</v>
          </cell>
          <cell r="B797" t="str">
            <v>GUINDASTE HIDRÁULICO AUTOPROPELIDO, COM LANÇA TELESCÓPICA 28,80 M, CAPACIDADE MÁXIMA 30 T, POTÊNCIA 97 KW, TRAÇÃO 4 X 4 - DEPRECIAÇÃO. AF_11/2014</v>
          </cell>
          <cell r="C797" t="str">
            <v>H</v>
          </cell>
          <cell r="D797" t="str">
            <v>23,42</v>
          </cell>
        </row>
        <row r="798">
          <cell r="A798">
            <v>89268</v>
          </cell>
          <cell r="B798" t="str">
            <v>GUINDASTE HIDRÁULICO AUTOPROPELIDO, COM LANÇA TELESCÓPICA 28,80 M, CAPACIDADE MÁXIMA 30 T, POTÊNCIA 97 KW, TRAÇÃO 4 X 4 - JUROS. AF_11/2014</v>
          </cell>
          <cell r="C798" t="str">
            <v>H</v>
          </cell>
          <cell r="D798" t="str">
            <v>8,02</v>
          </cell>
        </row>
        <row r="799">
          <cell r="A799">
            <v>89269</v>
          </cell>
          <cell r="B799" t="str">
            <v>GUINDASTE HIDRÁULICO AUTOPROPELIDO, COM LANÇA TELESCÓPICA 28,80 M, CAPACIDADE MÁXIMA 30 T, POTÊNCIA 97 KW, TRAÇÃO 4 X 4 - IMPOSTOS E SEGUROS. AF_11/2014</v>
          </cell>
          <cell r="C799" t="str">
            <v>H</v>
          </cell>
          <cell r="D799" t="str">
            <v>1,64</v>
          </cell>
        </row>
        <row r="800">
          <cell r="A800">
            <v>89270</v>
          </cell>
          <cell r="B800" t="str">
            <v>GUINDASTE HIDRÁULICO AUTOPROPELIDO, COM LANÇA TELESCÓPICA 28,80 M, CAPACIDADE MÁXIMA 30 T, POTÊNCIA 97 KW, TRAÇÃO 4 X 4 - MANUTENÇÃO. AF_11/2014</v>
          </cell>
          <cell r="C800" t="str">
            <v>H</v>
          </cell>
          <cell r="D800" t="str">
            <v>37,66</v>
          </cell>
        </row>
        <row r="801">
          <cell r="A801">
            <v>89271</v>
          </cell>
          <cell r="B801" t="str">
            <v>GUINDASTE HIDRÁULICO AUTOPROPELIDO, COM LANÇA TELESCÓPICA 28,80 M, CAPACIDADE MÁXIMA 30 T, POTÊNCIA 97 KW, TRAÇÃO 4 X 4 - MATERIAIS NA OPERAÇÃO. AF_11/2014</v>
          </cell>
          <cell r="C801" t="str">
            <v>H</v>
          </cell>
          <cell r="D801" t="str">
            <v>57,79</v>
          </cell>
        </row>
        <row r="802">
          <cell r="A802">
            <v>89274</v>
          </cell>
          <cell r="B802" t="str">
            <v>BETONEIRA CAPACIDADE NOMINAL DE 600 L, CAPACIDADE DE MISTURA 440 L, MOTOR A DIESEL POTÊNCIA 10 HP, COM CARREGADOR - DEPRECIAÇÃO. AF_11/2014</v>
          </cell>
          <cell r="C802" t="str">
            <v>H</v>
          </cell>
          <cell r="D802" t="str">
            <v>0,85</v>
          </cell>
        </row>
        <row r="803">
          <cell r="A803">
            <v>89275</v>
          </cell>
          <cell r="B803" t="str">
            <v>BETONEIRA CAPACIDADE NOMINAL DE 600 L, CAPACIDADE DE MISTURA 440 L, MOTOR A DIESEL POTÊNCIA 10 HP, COM CARREGADOR - JUROS. AF_11/2014</v>
          </cell>
          <cell r="C803" t="str">
            <v>H</v>
          </cell>
          <cell r="D803" t="str">
            <v>0,19</v>
          </cell>
        </row>
        <row r="804">
          <cell r="A804">
            <v>89276</v>
          </cell>
          <cell r="B804" t="str">
            <v>BETONEIRA CAPACIDADE NOMINAL DE 600 L, CAPACIDADE DE MISTURA 440 L, MOTOR A DIESEL POTÊNCIA 10 HP, COM CARREGADOR - MANUTENÇÃO. AF_11/2014</v>
          </cell>
          <cell r="C804" t="str">
            <v>H</v>
          </cell>
          <cell r="D804" t="str">
            <v>0,79</v>
          </cell>
        </row>
        <row r="805">
          <cell r="A805">
            <v>89277</v>
          </cell>
          <cell r="B805" t="str">
            <v>BETONEIRA CAPACIDADE NOMINAL DE 600 L, CAPACIDADE DE MISTURA 440 L, MOTOR A DIESEL POTÊNCIA 10 HP, COM CARREGADOR - MATERIAIS NA OPERAÇÃO. AF_11/2014</v>
          </cell>
          <cell r="C805" t="str">
            <v>H</v>
          </cell>
          <cell r="D805" t="str">
            <v>4,43</v>
          </cell>
        </row>
        <row r="806">
          <cell r="A806">
            <v>89280</v>
          </cell>
          <cell r="B806" t="str">
            <v>ROLO COMPACTADOR VIBRATÓRIO TANDEM AÇO LISO, POTÊNCIA 58 HP, PESO SEM/COM LASTRO 6,5 / 9,4 T, LARGURA DE TRABALHO 1,2 M - DEPRECIAÇÃO. AF_06/2014</v>
          </cell>
          <cell r="C806" t="str">
            <v>H</v>
          </cell>
          <cell r="D806" t="str">
            <v>15,31</v>
          </cell>
        </row>
        <row r="807">
          <cell r="A807">
            <v>89281</v>
          </cell>
          <cell r="B807" t="str">
            <v>ROLO COMPACTADOR VIBRATÓRIO TANDEM AÇO LISO, POTÊNCIA 58 HP, PESO SEM/COM LASTRO 6,5 / 9,4 T, LARGURA DE TRABALHO 1,2 M - JUROS. AF_06/2014</v>
          </cell>
          <cell r="C807" t="str">
            <v>H</v>
          </cell>
          <cell r="D807" t="str">
            <v>4,02</v>
          </cell>
        </row>
        <row r="808">
          <cell r="A808">
            <v>89870</v>
          </cell>
          <cell r="B808" t="str">
            <v>CAMINHÃO BASCULANTE 14 M3, COM CAVALO MECÂNICO DE CAPACIDADE MÁXIMA DE TRAÇÃO COMBINADO DE 36000 KG, POTÊNCIA 286 CV, INCLUSIVE SEMIREBOQUE COM CAÇAMBA METÁLICA - DEPRECIAÇÃO. AF_12/2014</v>
          </cell>
          <cell r="C808" t="str">
            <v>H</v>
          </cell>
          <cell r="D808" t="str">
            <v>16,96</v>
          </cell>
        </row>
        <row r="809">
          <cell r="A809">
            <v>89871</v>
          </cell>
          <cell r="B809" t="str">
            <v>CAMINHÃO BASCULANTE 14 M3, COM CAVALO MECÂNICO DE CAPACIDADE MÁXIMA DE TRAÇÃO COMBINADO DE 36000 KG, POTÊNCIA 286 CV, INCLUSIVE SEMIREBOQUE COM CAÇAMBA METÁLICA - JUROS. AF_12/2014</v>
          </cell>
          <cell r="C809" t="str">
            <v>H</v>
          </cell>
          <cell r="D809" t="str">
            <v>5,93</v>
          </cell>
        </row>
        <row r="810">
          <cell r="A810">
            <v>89872</v>
          </cell>
          <cell r="B810" t="str">
            <v>CAMINHÃO BASCULANTE 14 M3, COM CAVALO MECÂNICO DE CAPACIDADE MÁXIMA DE TRAÇÃO COMBINADO DE 36000 KG, POTÊNCIA 286 CV, INCLUSIVE SEMIREBOQUE COM CAÇAMBA METÁLICA - IMPOSTOS E SEGUROS. AF_12/2014</v>
          </cell>
          <cell r="C810" t="str">
            <v>H</v>
          </cell>
          <cell r="D810" t="str">
            <v>1,22</v>
          </cell>
        </row>
        <row r="811">
          <cell r="A811">
            <v>89873</v>
          </cell>
          <cell r="B811" t="str">
            <v>CAMINHÃO BASCULANTE 14 M3, COM CAVALO MECÂNICO DE CAPACIDADE MÁXIMA DE TRAÇÃO COMBINADO DE 36000 KG, POTÊNCIA 286 CV, INCLUSIVE SEMIREBOQUE COM CAÇAMBA METÁLICA - MANUTENÇÃO. AF_12/2014</v>
          </cell>
          <cell r="C811" t="str">
            <v>H</v>
          </cell>
          <cell r="D811" t="str">
            <v>31,81</v>
          </cell>
        </row>
        <row r="812">
          <cell r="A812">
            <v>89874</v>
          </cell>
          <cell r="B812" t="str">
            <v>CAMINHÃO BASCULANTE 14 M3, COM CAVALO MECÂNICO DE CAPACIDADE MÁXIMA DE TRAÇÃO COMBINADO DE 36000 KG, POTÊNCIA 286 CV, INCLUSIVE SEMIREBOQUE COM CAÇAMBA METÁLICA - MATERIAIS NA OPERAÇÃO. AF_12/2014</v>
          </cell>
          <cell r="C812" t="str">
            <v>H</v>
          </cell>
          <cell r="D812" t="str">
            <v>125,41</v>
          </cell>
        </row>
        <row r="813">
          <cell r="A813">
            <v>89878</v>
          </cell>
          <cell r="B813" t="str">
            <v>CAMINHÃO BASCULANTE 18 M3, COM CAVALO MECÂNICO DE CAPACIDADE MÁXIMA DE TRAÇÃO COMBINADO DE 45000 KG, POTÊNCIA 330 CV, INCLUSIVE SEMIREBOQUE COM CAÇAMBA METÁLICA - DEPRECIAÇÃO. AF_12/2014</v>
          </cell>
          <cell r="C813" t="str">
            <v>H</v>
          </cell>
          <cell r="D813" t="str">
            <v>17,65</v>
          </cell>
        </row>
        <row r="814">
          <cell r="A814">
            <v>89879</v>
          </cell>
          <cell r="B814" t="str">
            <v>CAMINHÃO BASCULANTE 18 M3, COM CAVALO MECÂNICO DE CAPACIDADE MÁXIMA DE TRAÇÃO COMBINADO DE 45000 KG, POTÊNCIA 330 CV, INCLUSIVE SEMIREBOQUE COM CAÇAMBA METÁLICA - JUROS. AF_12/2014</v>
          </cell>
          <cell r="C814" t="str">
            <v>H</v>
          </cell>
          <cell r="D814" t="str">
            <v>6,17</v>
          </cell>
        </row>
        <row r="815">
          <cell r="A815">
            <v>89880</v>
          </cell>
          <cell r="B815" t="str">
            <v>CAMINHÃO BASCULANTE 18 M3, COM CAVALO MECÂNICO DE CAPACIDADE MÁXIMA DE TRAÇÃO COMBINADO DE 45000 KG, POTÊNCIA 330 CV, INCLUSIVE SEMIREBOQUE COM CAÇAMBA METÁLICA - IMPOSTOS E SEGUROS. AF_12/2014</v>
          </cell>
          <cell r="C815" t="str">
            <v>H</v>
          </cell>
          <cell r="D815" t="str">
            <v>1,27</v>
          </cell>
        </row>
        <row r="816">
          <cell r="A816">
            <v>89881</v>
          </cell>
          <cell r="B816" t="str">
            <v>CAMINHÃO BASCULANTE 18 M3, COM CAVALO MECÂNICO DE CAPACIDADE MÁXIMA DE TRAÇÃO COMBINADO DE 45000 KG, POTÊNCIA 330 CV, INCLUSIVE SEMIREBOQUE COM CAÇAMBA METÁLICA - MANUTENÇÃO. AF_12/2014</v>
          </cell>
          <cell r="C816" t="str">
            <v>H</v>
          </cell>
          <cell r="D816" t="str">
            <v>33,10</v>
          </cell>
        </row>
        <row r="817">
          <cell r="A817">
            <v>89882</v>
          </cell>
          <cell r="B817" t="str">
            <v>CAMINHÃO BASCULANTE 18 M3, COM CAVALO MECÂNICO DE CAPACIDADE MÁXIMA DE TRAÇÃO COMBINADO DE 45000 KG, POTÊNCIA 330 CV, INCLUSIVE SEMIREBOQUE COM CAÇAMBA METÁLICA - MATERIAIS NA OPERAÇÃO. AF_12/2014</v>
          </cell>
          <cell r="C817" t="str">
            <v>H</v>
          </cell>
          <cell r="D817" t="str">
            <v>144,71</v>
          </cell>
        </row>
        <row r="818">
          <cell r="A818">
            <v>90582</v>
          </cell>
          <cell r="B818" t="str">
            <v>VIBRADOR DE IMERSÃO, DIÂMETRO DE PONTEIRA 45MM, MOTOR ELÉTRICO TRIFÁSICO POTÊNCIA DE 2 CV - DEPRECIAÇÃO. AF_06/2015</v>
          </cell>
          <cell r="C818" t="str">
            <v>H</v>
          </cell>
          <cell r="D818" t="str">
            <v>0,23</v>
          </cell>
        </row>
        <row r="819">
          <cell r="A819">
            <v>90583</v>
          </cell>
          <cell r="B819" t="str">
            <v>VIBRADOR DE IMERSÃO, DIÂMETRO DE PONTEIRA 45MM, MOTOR ELÉTRICO TRIFÁSICO POTÊNCIA DE 2 CV - JUROS. AF_06/2015</v>
          </cell>
          <cell r="C819" t="str">
            <v>H</v>
          </cell>
          <cell r="D819" t="str">
            <v>0,05</v>
          </cell>
        </row>
        <row r="820">
          <cell r="A820">
            <v>90584</v>
          </cell>
          <cell r="B820" t="str">
            <v>VIBRADOR DE IMERSÃO, DIÂMETRO DE PONTEIRA 45MM, MOTOR ELÉTRICO TRIFÁSICO POTÊNCIA DE 2 CV - MANUTENÇÃO. AF_06/2015</v>
          </cell>
          <cell r="C820" t="str">
            <v>H</v>
          </cell>
          <cell r="D820" t="str">
            <v>0,18</v>
          </cell>
        </row>
        <row r="821">
          <cell r="A821">
            <v>90585</v>
          </cell>
          <cell r="B821" t="str">
            <v>VIBRADOR DE IMERSÃO, DIÂMETRO DE PONTEIRA 45MM, MOTOR ELÉTRICO TRIFÁSICO POTÊNCIA DE 2 CV - MATERIAIS NA OPERAÇÃO. AF_06/2015</v>
          </cell>
          <cell r="C821" t="str">
            <v>H</v>
          </cell>
          <cell r="D821" t="str">
            <v>0,82</v>
          </cell>
        </row>
        <row r="822">
          <cell r="A822">
            <v>90621</v>
          </cell>
          <cell r="B822" t="str">
            <v>PERFURATRIZ MANUAL, TORQUE MÁXIMO 83 N.M, POTÊNCIA 5 CV, COM DIÂMETRO MÁXIMO 4" - DEPRECIAÇÃO. AF_06/2015</v>
          </cell>
          <cell r="C822" t="str">
            <v>H</v>
          </cell>
          <cell r="D822" t="str">
            <v>1,45</v>
          </cell>
        </row>
        <row r="823">
          <cell r="A823">
            <v>90622</v>
          </cell>
          <cell r="B823" t="str">
            <v>PERFURATRIZ MANUAL, TORQUE MÁXIMO 83 N.M, POTÊNCIA 5 CV, COM DIÂMETRO MÁXIMO 4" - JUROS. AF_06/2015</v>
          </cell>
          <cell r="C823" t="str">
            <v>H</v>
          </cell>
          <cell r="D823" t="str">
            <v>0,32</v>
          </cell>
        </row>
        <row r="824">
          <cell r="A824">
            <v>90623</v>
          </cell>
          <cell r="B824" t="str">
            <v>PERFURATRIZ MANUAL, TORQUE MÁXIMO 83 N.M, POTÊNCIA 5 CV, COM DIÂMETRO MÁXIMO 4" - MANUTENÇÃO. AF_06/2015</v>
          </cell>
          <cell r="C824" t="str">
            <v>H</v>
          </cell>
          <cell r="D824" t="str">
            <v>1,81</v>
          </cell>
        </row>
        <row r="825">
          <cell r="A825">
            <v>90624</v>
          </cell>
          <cell r="B825" t="str">
            <v>PERFURATRIZ MANUAL, TORQUE MÁXIMO 83 N.M, POTÊNCIA 5 CV, COM DIÂMETRO MÁXIMO 4" - MATERIAIS NA OPERAÇÃO. AF_06/2015</v>
          </cell>
          <cell r="C825" t="str">
            <v>H</v>
          </cell>
          <cell r="D825" t="str">
            <v>2,06</v>
          </cell>
        </row>
        <row r="826">
          <cell r="A826">
            <v>90627</v>
          </cell>
          <cell r="B826" t="str">
            <v>PERFURATRIZ SOBRE ESTEIRA, TORQUE MÁXIMO 600 KGF, PESO MÉDIO 1000 KG, POTÊNCIA 20 HP, DIÂMETRO MÁXIMO 10" - DEPRECIAÇÃO. AF_06/2015</v>
          </cell>
          <cell r="C826" t="str">
            <v>H</v>
          </cell>
          <cell r="D826" t="str">
            <v>21,66</v>
          </cell>
        </row>
        <row r="827">
          <cell r="A827">
            <v>90628</v>
          </cell>
          <cell r="B827" t="str">
            <v>PERFURATRIZ SOBRE ESTEIRA, TORQUE MÁXIMO 600 KGF, PESO MÉDIO 1000 KG, POTÊNCIA 20 HP, DIÂMETRO MÁXIMO 10" - JUROS. AF_06/2015</v>
          </cell>
          <cell r="C827" t="str">
            <v>H</v>
          </cell>
          <cell r="D827" t="str">
            <v>5,68</v>
          </cell>
        </row>
        <row r="828">
          <cell r="A828">
            <v>90629</v>
          </cell>
          <cell r="B828" t="str">
            <v>PERFURATRIZ SOBRE ESTEIRA, TORQUE MÁXIMO 600 KGF, PESO MÉDIO 1000 KG, POTÊNCIA 20 HP, DIÂMETRO MÁXIMO 10" - MANUTENÇÃO. AF_06/2015</v>
          </cell>
          <cell r="C828" t="str">
            <v>H</v>
          </cell>
          <cell r="D828" t="str">
            <v>27,10</v>
          </cell>
        </row>
        <row r="829">
          <cell r="A829">
            <v>90630</v>
          </cell>
          <cell r="B829" t="str">
            <v>PERFURATRIZ SOBRE ESTEIRA, TORQUE MÁXIMO 600 KGF, PESO MÉDIO 1000 KG, POTÊNCIA 20 HP, DIÂMETRO MÁXIMO 10" - MATERIAIS NA OPERAÇÃO. AF_06/2015</v>
          </cell>
          <cell r="C829" t="str">
            <v>H</v>
          </cell>
          <cell r="D829" t="str">
            <v>8,36</v>
          </cell>
        </row>
        <row r="830">
          <cell r="A830">
            <v>90633</v>
          </cell>
          <cell r="B830" t="str">
            <v>MISTURADOR DUPLO HORIZONTAL DE ALTA TURBULÊNCIA, CAPACIDADE / VOLUME 2 X 500 LITROS, MOTORES ELÉTRICOS MÍNIMO 5 CV CADA, PARA NATA CIMENTO, ARGAMASSA E OUTROS - DEPRECIAÇÃO. AF_06/2015</v>
          </cell>
          <cell r="C830" t="str">
            <v>H</v>
          </cell>
          <cell r="D830" t="str">
            <v>2,15</v>
          </cell>
        </row>
        <row r="831">
          <cell r="A831">
            <v>90634</v>
          </cell>
          <cell r="B831" t="str">
            <v>MISTURADOR DUPLO HORIZONTAL DE ALTA TURBULÊNCIA, CAPACIDADE / VOLUME 2 X 500 LITROS, MOTORES ELÉTRICOS MÍNIMO 5 CV CADA, PARA NATA CIMENTO, ARGAMASSA E OUTROS - JUROS. AF_06/2015</v>
          </cell>
          <cell r="C831" t="str">
            <v>H</v>
          </cell>
          <cell r="D831" t="str">
            <v>0,48</v>
          </cell>
        </row>
        <row r="832">
          <cell r="A832">
            <v>90635</v>
          </cell>
          <cell r="B832" t="str">
            <v>MISTURADOR DUPLO HORIZONTAL DE ALTA TURBULÊNCIA, CAPACIDADE / VOLUME 2 X 500 LITROS, MOTORES ELÉTRICOS MÍNIMO 5 CV CADA, PARA NATA CIMENTO, ARGAMASSA E OUTROS - MANUTENÇÃO. AF_06/2015</v>
          </cell>
          <cell r="C832" t="str">
            <v>H</v>
          </cell>
          <cell r="D832" t="str">
            <v>2,36</v>
          </cell>
        </row>
        <row r="833">
          <cell r="A833">
            <v>90636</v>
          </cell>
          <cell r="B833" t="str">
            <v>MISTURADOR DUPLO HORIZONTAL DE ALTA TURBULÊNCIA, CAPACIDADE / VOLUME 2 X 500 LITROS, MOTORES ELÉTRICOS MÍNIMO 5 CV CADA, PARA NATA CIMENTO, ARGAMASSA E OUTROS - MATERIAIS NA OPERAÇÃO. AF_06/2015</v>
          </cell>
          <cell r="C833" t="str">
            <v>H</v>
          </cell>
          <cell r="D833" t="str">
            <v>4,13</v>
          </cell>
        </row>
        <row r="834">
          <cell r="A834">
            <v>90639</v>
          </cell>
          <cell r="B834" t="str">
            <v>BOMBA TRIPLEX, PARA INJEÇÃO DE NATA DE CIMENTO, VAZÃO MÁXIMA DE 100 LITROS/MINUTO, PRESSÃO MÁXIMA DE 70 BAR - DEPRECIAÇÃO. AF_06/2015</v>
          </cell>
          <cell r="C834" t="str">
            <v>H</v>
          </cell>
          <cell r="D834" t="str">
            <v>3,22</v>
          </cell>
        </row>
        <row r="835">
          <cell r="A835">
            <v>90640</v>
          </cell>
          <cell r="B835" t="str">
            <v>BOMBA TRIPLEX, PARA INJEÇÃO DE NATA DE CIMENTO, VAZÃO MÁXIMA DE 100 LITROS/MINUTO, PRESSÃO MÁXIMA DE 70 BAR - JUROS. AF_06/2015</v>
          </cell>
          <cell r="C835" t="str">
            <v>H</v>
          </cell>
          <cell r="D835" t="str">
            <v>0,72</v>
          </cell>
        </row>
        <row r="836">
          <cell r="A836">
            <v>90641</v>
          </cell>
          <cell r="B836" t="str">
            <v>BOMBA TRIPLEX, PARA INJEÇÃO DE NATA DE CIMENTO, VAZÃO MÁXIMA DE 100 LITROS/MINUTO, PRESSÃO MÁXIMA DE 70 BAR - MANUTENÇÃO. AF_06/2015</v>
          </cell>
          <cell r="C836" t="str">
            <v>H</v>
          </cell>
          <cell r="D836" t="str">
            <v>3,52</v>
          </cell>
        </row>
        <row r="837">
          <cell r="A837">
            <v>90642</v>
          </cell>
          <cell r="B837" t="str">
            <v>BOMBA TRIPLEX, PARA INJEÇÃO DE NATA DE CIMENTO, VAZÃO MÁXIMA DE 100 LITROS/MINUTO, PRESSÃO MÁXIMA DE 70 BAR - MATERIAIS NA OPERAÇÃO. AF_06/2015</v>
          </cell>
          <cell r="C837" t="str">
            <v>H</v>
          </cell>
          <cell r="D837" t="str">
            <v>4,83</v>
          </cell>
        </row>
        <row r="838">
          <cell r="A838">
            <v>90646</v>
          </cell>
          <cell r="B838" t="str">
            <v>BOMBA CENTRÍFUGA MONOESTÁGIO COM MOTOR ELÉTRICO MONOFÁSICO, POTÊNCIA 15 HP, DIÂMETRO DO ROTOR 173 MM, HM/Q = 30 MCA / 90 M3/H A 45 MCA / 55 M3/H - DEPRECIAÇÃO. AF_06/2015</v>
          </cell>
          <cell r="C838" t="str">
            <v>H</v>
          </cell>
          <cell r="D838" t="str">
            <v>0,50</v>
          </cell>
        </row>
        <row r="839">
          <cell r="A839">
            <v>90647</v>
          </cell>
          <cell r="B839" t="str">
            <v>BOMBA CENTRÍFUGA MONOESTÁGIO COM MOTOR ELÉTRICO MONOFÁSICO, POTÊNCIA 15 HP, DIÂMETRO DO ROTOR 173 MM, HM/Q = 30 MCA / 90 M3/H A 45 MCA / 55 M3/H - JUROS. AF_06/2015</v>
          </cell>
          <cell r="C839" t="str">
            <v>H</v>
          </cell>
          <cell r="D839" t="str">
            <v>0,11</v>
          </cell>
        </row>
        <row r="840">
          <cell r="A840">
            <v>90648</v>
          </cell>
          <cell r="B840" t="str">
            <v>BOMBA CENTRÍFUGA MONOESTÁGIO COM MOTOR ELÉTRICO MONOFÁSICO, POTÊNCIA 15 HP, DIÂMETRO DO ROTOR 173 MM, HM/Q = 30 MCA / 90 M3/H A 45 MCA / 55 M3/H - MANUTENÇÃO. AF_06/2015</v>
          </cell>
          <cell r="C840" t="str">
            <v>H</v>
          </cell>
          <cell r="D840" t="str">
            <v>0,54</v>
          </cell>
        </row>
        <row r="841">
          <cell r="A841">
            <v>90649</v>
          </cell>
          <cell r="B841" t="str">
            <v>BOMBA CENTRÍFUGA MONOESTÁGIO COM MOTOR ELÉTRICO MONOFÁSICO, POTÊNCIA 15 HP, DIÂMETRO DO ROTOR 173 MM, HM/Q = 30 MCA / 90 M3/H A 45 MCA / 55 M3/H - MATERIAIS NA OPERAÇÃO. AF_06/2015</v>
          </cell>
          <cell r="C841" t="str">
            <v>H</v>
          </cell>
          <cell r="D841" t="str">
            <v>6,46</v>
          </cell>
        </row>
        <row r="842">
          <cell r="A842">
            <v>90652</v>
          </cell>
          <cell r="B842" t="str">
            <v>BOMBA DE PROJEÇÃO DE CONCRETO SECO, POTÊNCIA 10 CV, VAZÃO 3 M3/H - DEPRECIAÇÃO. AF_06/2015</v>
          </cell>
          <cell r="C842" t="str">
            <v>H</v>
          </cell>
          <cell r="D842" t="str">
            <v>2,09</v>
          </cell>
        </row>
        <row r="843">
          <cell r="A843">
            <v>90653</v>
          </cell>
          <cell r="B843" t="str">
            <v>BOMBA DE PROJEÇÃO DE CONCRETO SECO, POTÊNCIA 10 CV, VAZÃO 3 M3/H - JUROS. AF_06/2015</v>
          </cell>
          <cell r="C843" t="str">
            <v>H</v>
          </cell>
          <cell r="D843" t="str">
            <v>0,47</v>
          </cell>
        </row>
        <row r="844">
          <cell r="A844">
            <v>90654</v>
          </cell>
          <cell r="B844" t="str">
            <v>BOMBA DE PROJEÇÃO DE CONCRETO SECO, POTÊNCIA 10 CV, VAZÃO 3 M3/H - MANUTENÇÃO. AF_06/2015</v>
          </cell>
          <cell r="C844" t="str">
            <v>H</v>
          </cell>
          <cell r="D844" t="str">
            <v>2,29</v>
          </cell>
        </row>
        <row r="845">
          <cell r="A845">
            <v>90655</v>
          </cell>
          <cell r="B845" t="str">
            <v>BOMBA DE PROJEÇÃO DE CONCRETO SECO, POTÊNCIA 10 CV, VAZÃO 3 M3/H - MATERIAIS NA OPERAÇÃO. AF_06/2015</v>
          </cell>
          <cell r="C845" t="str">
            <v>H</v>
          </cell>
          <cell r="D845" t="str">
            <v>4,25</v>
          </cell>
        </row>
        <row r="846">
          <cell r="A846">
            <v>90658</v>
          </cell>
          <cell r="B846" t="str">
            <v>BOMBA DE PROJEÇÃO DE CONCRETO SECO, POTÊNCIA 10 CV, VAZÃO 6 M3/H - DEPRECIAÇÃO. AF_06/2015</v>
          </cell>
          <cell r="C846" t="str">
            <v>H</v>
          </cell>
          <cell r="D846" t="str">
            <v>2,24</v>
          </cell>
        </row>
        <row r="847">
          <cell r="A847">
            <v>90659</v>
          </cell>
          <cell r="B847" t="str">
            <v>BOMBA DE PROJEÇÃO DE CONCRETO SECO, POTÊNCIA 10 CV, VAZÃO 6 M3/H - JUROS. AF_06/2015</v>
          </cell>
          <cell r="C847" t="str">
            <v>H</v>
          </cell>
          <cell r="D847" t="str">
            <v>0,50</v>
          </cell>
        </row>
        <row r="848">
          <cell r="A848">
            <v>90660</v>
          </cell>
          <cell r="B848" t="str">
            <v>BOMBA DE PROJEÇÃO DE CONCRETO SECO, POTÊNCIA 10 CV, VAZÃO 6 M3/H - MANUTENÇÃO. AF_06/2015</v>
          </cell>
          <cell r="C848" t="str">
            <v>H</v>
          </cell>
          <cell r="D848" t="str">
            <v>2,45</v>
          </cell>
        </row>
        <row r="849">
          <cell r="A849">
            <v>90661</v>
          </cell>
          <cell r="B849" t="str">
            <v>BOMBA DE PROJEÇÃO DE CONCRETO SECO, POTÊNCIA 10 CV, VAZÃO 6 M3/H - MATERIAIS NA OPERAÇÃO. AF_06/2015</v>
          </cell>
          <cell r="C849" t="str">
            <v>H</v>
          </cell>
          <cell r="D849" t="str">
            <v>4,25</v>
          </cell>
        </row>
        <row r="850">
          <cell r="A850">
            <v>90664</v>
          </cell>
          <cell r="B850" t="str">
            <v>PROJETOR PNEUMÁTICO DE ARGAMASSA PARA CHAPISCO E REBOCO COM RECIPIENTE ACOPLADO, TIPO CANEQUINHA, COM COMPRESSOR DE AR REBOCÁVEL VAZÃO 89 PCM E MOTOR DIESEL DE 20 CV - DEPRECIAÇÃO. AF_06/2015</v>
          </cell>
          <cell r="C850" t="str">
            <v>H</v>
          </cell>
          <cell r="D850" t="str">
            <v>3,10</v>
          </cell>
        </row>
        <row r="851">
          <cell r="A851">
            <v>90665</v>
          </cell>
          <cell r="B851" t="str">
            <v>PROJETOR PNEUMÁTICO DE ARGAMASSA PARA CHAPISCO E REBOCO COM RECIPIENTE ACOPLADO, TIPO CANEQUINHA, COM COMPRESSOR DE AR REBOCÁVEL VAZÃO 89 PCM E MOTOR DIESEL DE 20 CV - JUROS. AF_06/2015</v>
          </cell>
          <cell r="C851" t="str">
            <v>H</v>
          </cell>
          <cell r="D851" t="str">
            <v>0,69</v>
          </cell>
        </row>
        <row r="852">
          <cell r="A852">
            <v>90666</v>
          </cell>
          <cell r="B852" t="str">
            <v>PROJETOR PNEUMÁTICO DE ARGAMASSA PARA CHAPISCO E REBOCO COM RECIPIENTE ACOPLADO, TIPO CANEQUINHA, COM COMPRESSOR DE AR REBOCÁVEL VAZÃO 89 PCM E MOTOR DIESEL DE 20 CV - MANUTENÇÃO. AF_06/2015</v>
          </cell>
          <cell r="C852" t="str">
            <v>H</v>
          </cell>
          <cell r="D852" t="str">
            <v>3,39</v>
          </cell>
        </row>
        <row r="853">
          <cell r="A853">
            <v>90667</v>
          </cell>
          <cell r="B853" t="str">
            <v>PROJETOR PNEUMÁTICO DE ARGAMASSA PARA CHAPISCO E REBOCO COM RECIPIENTE ACOPLADO, TIPO CANEQUINHA, COM COMPRESSOR DE AR REBOCÁVEL VAZÃO 89 PCM E MOTOR DIESEL DE 20 CV - MATERIAIS NA OPERAÇÃO. AF_06/2015</v>
          </cell>
          <cell r="C853" t="str">
            <v>H</v>
          </cell>
          <cell r="D853" t="str">
            <v>8,77</v>
          </cell>
        </row>
        <row r="854">
          <cell r="A854">
            <v>90670</v>
          </cell>
          <cell r="B854" t="str">
            <v>PERFURATRIZ COM TORRE METÁLICA PARA EXECUÇÃO DE ESTACA HÉLICE CONTÍNUA, PROFUNDIDADE MÁXIMA DE 30 M, DIÂMETRO MÁXIMO DE 800 MM, POTÊNCIA INSTALADA DE 268 HP, MESA ROTATIVA COM TORQUE MÁXIMO DE 170 KNM - DEPRECIAÇÃO. AF_06/2015</v>
          </cell>
          <cell r="C854" t="str">
            <v>H</v>
          </cell>
          <cell r="D854" t="str">
            <v>99,40</v>
          </cell>
        </row>
        <row r="855">
          <cell r="A855">
            <v>90671</v>
          </cell>
          <cell r="B855" t="str">
            <v>PERFURATRIZ COM TORRE METÁLICA PARA EXECUÇÃO DE ESTACA HÉLICE CONTÍNUA, PROFUNDIDADE MÁXIMA DE 30 M, DIÂMETRO MÁXIMO DE 800 MM, POTÊNCIA INSTALADA DE 268 HP, MESA ROTATIVA COM TORQUE MÁXIMO DE 170 KNM - JUROS. AF_06/2015</v>
          </cell>
          <cell r="C855" t="str">
            <v>H</v>
          </cell>
          <cell r="D855" t="str">
            <v>26,10</v>
          </cell>
        </row>
        <row r="856">
          <cell r="A856">
            <v>90672</v>
          </cell>
          <cell r="B856" t="str">
            <v>PERFURATRIZ COM TORRE METÁLICA PARA EXECUÇÃO DE ESTACA HÉLICE CONTÍNUA, PROFUNDIDADE MÁXIMA DE 30 M, DIÂMETRO MÁXIMO DE 800 MM, POTÊNCIA INSTALADA DE 268 HP, MESA ROTATIVA COM TORQUE MÁXIMO DE 170 KNM - MANUTENÇÃO. AF_06/2015</v>
          </cell>
          <cell r="C856" t="str">
            <v>H</v>
          </cell>
          <cell r="D856" t="str">
            <v>124,39</v>
          </cell>
        </row>
        <row r="857">
          <cell r="A857">
            <v>90673</v>
          </cell>
          <cell r="B857" t="str">
            <v>PERFURATRIZ COM TORRE METÁLICA PARA EXECUÇÃO DE ESTACA HÉLICE CONTÍNUA, PROFUNDIDADE MÁXIMA DE 30 M, DIÂMETRO MÁXIMO DE 800 MM, POTÊNCIA INSTALADA DE 268 HP, MESA ROTATIVA COM TORQUE MÁXIMO DE 170 KNM - MATERIAIS NA OPERAÇÃO. AF_06/2015</v>
          </cell>
          <cell r="C857" t="str">
            <v>H</v>
          </cell>
          <cell r="D857" t="str">
            <v>119,12</v>
          </cell>
        </row>
        <row r="858">
          <cell r="A858">
            <v>90676</v>
          </cell>
          <cell r="B858" t="str">
            <v>PERFURATRIZ HIDRÁULICA SOBRE CAMINHÃO COM TRADO CURTO ACOPLADO, PROFUNDIDADE MÁXIMA DE 20 M, DIÂMETRO MÁXIMO DE 1500 MM, POTÊNCIA INSTALADA DE 137 HP, MESA ROTATIVA COM TORQUE MÁXIMO DE 30 KNM - DEPRECIAÇÃO. AF_06/2015</v>
          </cell>
          <cell r="C858" t="str">
            <v>H</v>
          </cell>
          <cell r="D858" t="str">
            <v>51,83</v>
          </cell>
        </row>
        <row r="859">
          <cell r="A859">
            <v>90677</v>
          </cell>
          <cell r="B859" t="str">
            <v>PERFURATRIZ HIDRÁULICA SOBRE CAMINHÃO COM TRADO CURTO ACOPLADO, PROFUNDIDADE MÁXIMA DE 20 M, DIÂMETRO MÁXIMO DE 1500 MM, POTÊNCIA INSTALADA DE 137 HP, MESA ROTATIVA COM TORQUE MÁXIMO DE 30 KNM - JUROS. AF_06/2015</v>
          </cell>
          <cell r="C859" t="str">
            <v>H</v>
          </cell>
          <cell r="D859" t="str">
            <v>13,61</v>
          </cell>
        </row>
        <row r="860">
          <cell r="A860">
            <v>90678</v>
          </cell>
          <cell r="B860" t="str">
            <v>PERFURATRIZ HIDRÁULICA SOBRE CAMINHÃO COM TRADO CURTO ACOPLADO, PROFUNDIDADE MÁXIMA DE 20 M, DIÂMETRO MÁXIMO DE 1500 MM, POTÊNCIA INSTALADA DE 137 HP, MESA ROTATIVA COM TORQUE MÁXIMO DE 30 KNM - MANUTENÇÃO. AF_06/2015</v>
          </cell>
          <cell r="C860" t="str">
            <v>H</v>
          </cell>
          <cell r="D860" t="str">
            <v>64,86</v>
          </cell>
        </row>
        <row r="861">
          <cell r="A861">
            <v>90679</v>
          </cell>
          <cell r="B861" t="str">
            <v>PERFURATRIZ HIDRÁULICA SOBRE CAMINHÃO COM TRADO CURTO ACOPLADO, PROFUNDIDADE MÁXIMA DE 20 M, DIÂMETRO MÁXIMO DE 1500 MM, POTÊNCIA INSTALADA DE 137 HP, MESA ROTATIVA COM TORQUE MÁXIMO DE 30 KNM - MATERIAIS NA OPERAÇÃO. AF_06/2015</v>
          </cell>
          <cell r="C861" t="str">
            <v>H</v>
          </cell>
          <cell r="D861" t="str">
            <v>60,90</v>
          </cell>
        </row>
        <row r="862">
          <cell r="A862">
            <v>90682</v>
          </cell>
          <cell r="B862" t="str">
            <v>MANIPULADOR TELESCÓPICO, POTÊNCIA DE 85 HP, CAPACIDADE DE CARGA DE 3.500 KG, ALTURA MÁXIMA DE ELEVAÇÃO DE 12,3 M - DEPRECIAÇÃO. AF_06/2015</v>
          </cell>
          <cell r="C862" t="str">
            <v>H</v>
          </cell>
          <cell r="D862" t="str">
            <v>24,32</v>
          </cell>
        </row>
        <row r="863">
          <cell r="A863">
            <v>90683</v>
          </cell>
          <cell r="B863" t="str">
            <v>MANIPULADOR TELESCÓPICO, POTÊNCIA DE 85 HP, CAPACIDADE DE CARGA DE 3.500 KG, ALTURA MÁXIMA DE ELEVAÇÃO DE 12,3 M - JUROS. AF_06/2015</v>
          </cell>
          <cell r="C863" t="str">
            <v>H</v>
          </cell>
          <cell r="D863" t="str">
            <v>5,47</v>
          </cell>
        </row>
        <row r="864">
          <cell r="A864">
            <v>90684</v>
          </cell>
          <cell r="B864" t="str">
            <v>MANIPULADOR TELESCÓPICO, POTÊNCIA DE 85 HP, CAPACIDADE DE CARGA DE 3.500 KG, ALTURA MÁXIMA DE ELEVAÇÃO DE 12,3 M - MANUTENÇÃO. AF_06/2015</v>
          </cell>
          <cell r="C864" t="str">
            <v>H</v>
          </cell>
          <cell r="D864" t="str">
            <v>26,60</v>
          </cell>
        </row>
        <row r="865">
          <cell r="A865">
            <v>90685</v>
          </cell>
          <cell r="B865" t="str">
            <v>MANIPULADOR TELESCÓPICO, POTÊNCIA DE 85 HP, CAPACIDADE DE CARGA DE 3.500 KG, ALTURA MÁXIMA DE ELEVAÇÃO DE 12,3 M - MATERIAIS NA OPERAÇÃO. AF_06/2015</v>
          </cell>
          <cell r="C865" t="str">
            <v>H</v>
          </cell>
          <cell r="D865" t="str">
            <v>37,76</v>
          </cell>
        </row>
        <row r="866">
          <cell r="A866">
            <v>90688</v>
          </cell>
          <cell r="B866" t="str">
            <v>MINICARREGADEIRA SOBRE RODAS, POTÊNCIA LÍQUIDA DE 47 HP, CAPACIDADE NOMINAL DE OPERAÇÃO DE 646 KG - DEPRECIAÇÃO. AF_06/2015</v>
          </cell>
          <cell r="C866" t="str">
            <v>H</v>
          </cell>
          <cell r="D866" t="str">
            <v>12,62</v>
          </cell>
        </row>
        <row r="867">
          <cell r="A867">
            <v>90689</v>
          </cell>
          <cell r="B867" t="str">
            <v>MINICARREGADEIRA SOBRE RODAS, POTÊNCIA LÍQUIDA DE 47 HP, CAPACIDADE NOMINAL DE OPERAÇÃO DE 646 KG - JUROS. AF_06/2015</v>
          </cell>
          <cell r="C867" t="str">
            <v>H</v>
          </cell>
          <cell r="D867" t="str">
            <v>2,43</v>
          </cell>
        </row>
        <row r="868">
          <cell r="A868">
            <v>90690</v>
          </cell>
          <cell r="B868" t="str">
            <v>MINICARREGADEIRA SOBRE RODAS, POTÊNCIA LÍQUIDA DE 47 HP, CAPACIDADE NOMINAL DE OPERAÇÃO DE 646 KG - MANUTENÇÃO. AF_06/2015</v>
          </cell>
          <cell r="C868" t="str">
            <v>H</v>
          </cell>
          <cell r="D868" t="str">
            <v>15,78</v>
          </cell>
        </row>
        <row r="869">
          <cell r="A869">
            <v>90691</v>
          </cell>
          <cell r="B869" t="str">
            <v>MINICARREGADEIRA SOBRE RODAS, POTÊNCIA LÍQUIDA DE 47 HP, CAPACIDADE NOMINAL DE OPERAÇÃO DE 646 KG - MATERIAIS NA OPERAÇÃO. AF_06/2015</v>
          </cell>
          <cell r="C869" t="str">
            <v>H</v>
          </cell>
          <cell r="D869" t="str">
            <v>20,88</v>
          </cell>
        </row>
        <row r="870">
          <cell r="A870">
            <v>90957</v>
          </cell>
          <cell r="B870" t="str">
            <v>COMPRESSOR DE AR REBOCÁVEL, VAZÃO 189 PCM, PRESSÃO EFETIVA DE TRABALHO 102 PSI, MOTOR DIESEL, POTÊNCIA 63 CV - DEPRECIAÇÃO. AF_06/2015</v>
          </cell>
          <cell r="C870" t="str">
            <v>H</v>
          </cell>
          <cell r="D870" t="str">
            <v>1,92</v>
          </cell>
        </row>
        <row r="871">
          <cell r="A871">
            <v>90958</v>
          </cell>
          <cell r="B871" t="str">
            <v>COMPRESSOR DE AR REBOCÁVEL, VAZÃO 189 PCM, PRESSÃO EFETIVA DE TRABALHO 102 PSI, MOTOR DIESEL, POTÊNCIA 63 CV - JUROS. AF_06/2015</v>
          </cell>
          <cell r="C871" t="str">
            <v>H</v>
          </cell>
          <cell r="D871" t="str">
            <v>0,50</v>
          </cell>
        </row>
        <row r="872">
          <cell r="A872">
            <v>90960</v>
          </cell>
          <cell r="B872" t="str">
            <v>COMPRESSOR DE AR REBOCÁVEL, VAZÃO 89 PCM, PRESSÃO EFETIVA DE TRABALHO 102 PSI, MOTOR DIESEL, POTÊNCIA 20 CV - DEPRECIAÇÃO. AF_06/2015</v>
          </cell>
          <cell r="C872" t="str">
            <v>H</v>
          </cell>
          <cell r="D872" t="str">
            <v>2,56</v>
          </cell>
        </row>
        <row r="873">
          <cell r="A873">
            <v>90961</v>
          </cell>
          <cell r="B873" t="str">
            <v>COMPRESSOR DE AR REBOCÁVEL, VAZÃO 89 PCM, PRESSÃO EFETIVA DE TRABALHO 102 PSI, MOTOR DIESEL, POTÊNCIA 20 CV - JUROS. AF_06/2015</v>
          </cell>
          <cell r="C873" t="str">
            <v>H</v>
          </cell>
          <cell r="D873" t="str">
            <v>0,67</v>
          </cell>
        </row>
        <row r="874">
          <cell r="A874">
            <v>90962</v>
          </cell>
          <cell r="B874" t="str">
            <v>COMPRESSOR DE AR REBOCÁVEL, VAZÃO 89 PCM, PRESSÃO EFETIVA DE TRABALHO 102 PSI, MOTOR DIESEL, POTÊNCIA 20 CV - MANUTENÇÃO. AF_06/2015</v>
          </cell>
          <cell r="C874" t="str">
            <v>H</v>
          </cell>
          <cell r="D874" t="str">
            <v>3,21</v>
          </cell>
        </row>
        <row r="875">
          <cell r="A875">
            <v>90963</v>
          </cell>
          <cell r="B875" t="str">
            <v>COMPRESSOR DE AR REBOCÁVEL, VAZÃO 89 PCM, PRESSÃO EFETIVA DE TRABALHO 102 PSI, MOTOR DIESEL, POTÊNCIA 20 CV - MATERIAIS NA OPERAÇÃO. AF_06/2015</v>
          </cell>
          <cell r="C875" t="str">
            <v>H</v>
          </cell>
          <cell r="D875" t="str">
            <v>8,77</v>
          </cell>
        </row>
        <row r="876">
          <cell r="A876">
            <v>90968</v>
          </cell>
          <cell r="B876" t="str">
            <v>COMPRESSOR DE AR REBOCAVEL, VAZÃO 250 PCM, PRESSAO DE TRABALHO 102 PSI, MOTOR A DIESEL POTÊNCIA 81 CV - DEPRECIAÇÃO. AF_06/2015</v>
          </cell>
          <cell r="C876" t="str">
            <v>H</v>
          </cell>
          <cell r="D876" t="str">
            <v>2,57</v>
          </cell>
        </row>
        <row r="877">
          <cell r="A877">
            <v>90969</v>
          </cell>
          <cell r="B877" t="str">
            <v>COMPRESSOR DE AR REBOCAVEL, VAZÃO 250 PCM, PRESSAO DE TRABALHO 102 PSI, MOTOR A DIESEL POTÊNCIA 81 CV - JUROS. AF_06/2015</v>
          </cell>
          <cell r="C877" t="str">
            <v>H</v>
          </cell>
          <cell r="D877" t="str">
            <v>0,67</v>
          </cell>
        </row>
        <row r="878">
          <cell r="A878">
            <v>90970</v>
          </cell>
          <cell r="B878" t="str">
            <v>COMPRESSOR DE AR REBOCAVEL, VAZÃO 250 PCM, PRESSAO DE TRABALHO 102 PSI, MOTOR A DIESEL POTÊNCIA 81 CV - MANUTENÇÃO. AF_06/2015</v>
          </cell>
          <cell r="C878" t="str">
            <v>H</v>
          </cell>
          <cell r="D878" t="str">
            <v>3,22</v>
          </cell>
        </row>
        <row r="879">
          <cell r="A879">
            <v>90971</v>
          </cell>
          <cell r="B879" t="str">
            <v>COMPRESSOR DE AR REBOCAVEL, VAZÃO 250 PCM, PRESSAO DE TRABALHO 102 PSI, MOTOR A DIESEL POTÊNCIA 81 CV - MATERIAIS NA OPERAÇÃO. AF_06/2015</v>
          </cell>
          <cell r="C879" t="str">
            <v>H</v>
          </cell>
          <cell r="D879" t="str">
            <v>35,51</v>
          </cell>
        </row>
        <row r="880">
          <cell r="A880">
            <v>90975</v>
          </cell>
          <cell r="B880" t="str">
            <v>COMPRESSOR DE AR REBOCÁVEL, VAZÃO 748 PCM, PRESSÃO EFETIVA DE TRABALHO 102 PSI, MOTOR DIESEL, POTÊNCIA 210 CV - DEPRECIAÇÃO. AF_06/2015</v>
          </cell>
          <cell r="C880" t="str">
            <v>H</v>
          </cell>
          <cell r="D880" t="str">
            <v>6,54</v>
          </cell>
        </row>
        <row r="881">
          <cell r="A881">
            <v>90976</v>
          </cell>
          <cell r="B881" t="str">
            <v>COMPRESSOR DE AR REBOCÁVEL, VAZÃO 748 PCM, PRESSÃO EFETIVA DE TRABALHO 102 PSI, MOTOR DIESEL, POTÊNCIA 210 CV - JUROS. AF_06/2015</v>
          </cell>
          <cell r="C881" t="str">
            <v>H</v>
          </cell>
          <cell r="D881" t="str">
            <v>1,71</v>
          </cell>
        </row>
        <row r="882">
          <cell r="A882">
            <v>90977</v>
          </cell>
          <cell r="B882" t="str">
            <v>COMPRESSOR DE AR REBOCÁVEL, VAZÃO 748 PCM, PRESSÃO EFETIVA DE TRABALHO 102 PSI, MOTOR DIESEL, POTÊNCIA 210 CV - MANUTENÇÃO. AF_06/2015</v>
          </cell>
          <cell r="C882" t="str">
            <v>H</v>
          </cell>
          <cell r="D882" t="str">
            <v>8,18</v>
          </cell>
        </row>
        <row r="883">
          <cell r="A883">
            <v>90978</v>
          </cell>
          <cell r="B883" t="str">
            <v>COMPRESSOR DE AR REBOCÁVEL, VAZÃO 748 PCM, PRESSÃO EFETIVA DE TRABALHO 102 PSI, MOTOR DIESEL, POTÊNCIA 210 CV - MATERIAIS NA OPERAÇÃO. AF_06/2015</v>
          </cell>
          <cell r="C883" t="str">
            <v>H</v>
          </cell>
          <cell r="D883" t="str">
            <v>92,08</v>
          </cell>
        </row>
        <row r="884">
          <cell r="A884">
            <v>90992</v>
          </cell>
          <cell r="B884" t="str">
            <v>COMPRESSOR DE AR REBOCAVEL, VAZÃO 400 PCM, PRESSAO DE TRABALHO 102 PSI, MOTOR A DIESEL POTÊNCIA 110 CV - DEPRECIAÇÃO. AF_06/2015</v>
          </cell>
          <cell r="C884" t="str">
            <v>H</v>
          </cell>
          <cell r="D884" t="str">
            <v>3,05</v>
          </cell>
        </row>
        <row r="885">
          <cell r="A885">
            <v>90993</v>
          </cell>
          <cell r="B885" t="str">
            <v>COMPRESSOR DE AR REBOCAVEL, VAZÃO 400 PCM, PRESSAO DE TRABALHO 102 PSI, MOTOR A DIESEL POTÊNCIA 110 CV - JUROS. AF_06/2015</v>
          </cell>
          <cell r="C885" t="str">
            <v>H</v>
          </cell>
          <cell r="D885" t="str">
            <v>0,80</v>
          </cell>
        </row>
        <row r="886">
          <cell r="A886">
            <v>90994</v>
          </cell>
          <cell r="B886" t="str">
            <v>COMPRESSOR DE AR REBOCAVEL, VAZÃO 400 PCM, PRESSAO DE TRABALHO 102 PSI, MOTOR A DIESEL POTÊNCIA 110 CV - MANUTENÇÃO. AF_06/2015</v>
          </cell>
          <cell r="C886" t="str">
            <v>H</v>
          </cell>
          <cell r="D886" t="str">
            <v>3,82</v>
          </cell>
        </row>
        <row r="887">
          <cell r="A887">
            <v>90995</v>
          </cell>
          <cell r="B887" t="str">
            <v>COMPRESSOR DE AR REBOCAVEL, VAZÃO 400 PCM, PRESSAO DE TRABALHO 102 PSI, MOTOR A DIESEL POTÊNCIA 110 CV - MATERIAIS NA OPERAÇÃO. AF_06/2015</v>
          </cell>
          <cell r="C887" t="str">
            <v>H</v>
          </cell>
          <cell r="D887" t="str">
            <v>48,22</v>
          </cell>
        </row>
        <row r="888">
          <cell r="A888">
            <v>91021</v>
          </cell>
          <cell r="B888" t="str">
            <v>PERFURATRIZ HIDRÁULICA SOBRE CAMINHÃO COM TRADO CURTO ACOPLADO, PROFUNDIDADE MÁXIMA DE 20 M, DIÂMETRO MÁXIMO DE 1500 MM, POTÊNCIA INSTALADA DE 137 HP, MESA ROTATIVA COM TORQUE MÁXIMO DE 30 KNM - IMPOSTOS E SEGUROS. AF_06/2015</v>
          </cell>
          <cell r="C888" t="str">
            <v>H</v>
          </cell>
          <cell r="D888" t="str">
            <v>2,81</v>
          </cell>
        </row>
        <row r="889">
          <cell r="A889">
            <v>91026</v>
          </cell>
          <cell r="B889" t="str">
            <v>CAMINHÃO TRUCADO (C/ TERCEIRO EIXO) ELETRÔNICO - POTÊNCIA 231CV - PBT = 22000KG - DIST. ENTRE EIXOS 5170 MM - INCLUI CARROCERIA FIXA ABERTA DE MADEIRA - DEPRECIAÇÃO. AF_06/2015</v>
          </cell>
          <cell r="C889" t="str">
            <v>H</v>
          </cell>
          <cell r="D889" t="str">
            <v>9,31</v>
          </cell>
        </row>
        <row r="890">
          <cell r="A890">
            <v>91027</v>
          </cell>
          <cell r="B890" t="str">
            <v>CAMINHÃO TRUCADO (C/ TERCEIRO EIXO) ELETRÔNICO - POTÊNCIA 231CV - PBT = 22000KG - DIST. ENTRE EIXOS 5170 MM - INCLUI CARROCERIA FIXA ABERTA DE MADEIRA - JUROS. AF_06/2015</v>
          </cell>
          <cell r="C890" t="str">
            <v>H</v>
          </cell>
          <cell r="D890" t="str">
            <v>3,71</v>
          </cell>
        </row>
        <row r="891">
          <cell r="A891">
            <v>91028</v>
          </cell>
          <cell r="B891" t="str">
            <v>CAMINHÃO TRUCADO (C/ TERCEIRO EIXO) ELETRÔNICO - POTÊNCIA 231CV - PBT = 22000KG - DIST. ENTRE EIXOS 5170 MM - INCLUI CARROCERIA FIXA ABERTA DE MADEIRA - IMPOSTOS E SEGUROS. AF_06/2015</v>
          </cell>
          <cell r="C891" t="str">
            <v>H</v>
          </cell>
          <cell r="D891" t="str">
            <v>0,75</v>
          </cell>
        </row>
        <row r="892">
          <cell r="A892">
            <v>91029</v>
          </cell>
          <cell r="B892" t="str">
            <v>CAMINHÃO TRUCADO (C/ TERCEIRO EIXO) ELETRÔNICO - POTÊNCIA 231CV - PBT = 22000KG - DIST. ENTRE EIXOS 5170 MM - INCLUI CARROCERIA FIXA ABERTA DE MADEIRA - MANUTENÇÃO. AF_06/2015</v>
          </cell>
          <cell r="C892" t="str">
            <v>H</v>
          </cell>
          <cell r="D892" t="str">
            <v>17,47</v>
          </cell>
        </row>
        <row r="893">
          <cell r="A893">
            <v>91030</v>
          </cell>
          <cell r="B893" t="str">
            <v>CAMINHÃO TRUCADO (C/ TERCEIRO EIXO) ELETRÔNICO - POTÊNCIA 231CV - PBT = 22000KG - DIST. ENTRE EIXOS 5170 MM - INCLUI CARROCERIA FIXA ABERTA DE MADEIRA - MATERIAIS NA OPERAÇÃO. AF_06/2015</v>
          </cell>
          <cell r="C893" t="str">
            <v>H</v>
          </cell>
          <cell r="D893" t="str">
            <v>101,28</v>
          </cell>
        </row>
        <row r="894">
          <cell r="A894">
            <v>91273</v>
          </cell>
          <cell r="B894" t="str">
            <v>PLACA VIBRATÓRIA REVERSÍVEL COM MOTOR 4 TEMPOS A GASOLINA, FORÇA CENTRÍFUGA DE 25 KN (2500 KGF), POTÊNCIA 5,5 CV - DEPRECIAÇÃO. AF_08/2015</v>
          </cell>
          <cell r="C894" t="str">
            <v>H</v>
          </cell>
          <cell r="D894" t="str">
            <v>0,42</v>
          </cell>
        </row>
        <row r="895">
          <cell r="A895">
            <v>91274</v>
          </cell>
          <cell r="B895" t="str">
            <v>PLACA VIBRATÓRIA REVERSÍVEL COM MOTOR 4 TEMPOS A GASOLINA, FORÇA CENTRÍFUGA DE 25 KN (2500 KGF), POTÊNCIA 5,5 CV - JUROS. AF_08/2015</v>
          </cell>
          <cell r="C895" t="str">
            <v>H</v>
          </cell>
          <cell r="D895" t="str">
            <v>0,11</v>
          </cell>
        </row>
        <row r="896">
          <cell r="A896">
            <v>91275</v>
          </cell>
          <cell r="B896" t="str">
            <v>PLACA VIBRATÓRIA REVERSÍVEL COM MOTOR 4 TEMPOS A GASOLINA, FORÇA CENTRÍFUGA DE 25 KN (2500 KGF), POTÊNCIA 5,5 CV - MANUTENÇÃO. AF_08/2015</v>
          </cell>
          <cell r="C896" t="str">
            <v>H</v>
          </cell>
          <cell r="D896" t="str">
            <v>0,53</v>
          </cell>
        </row>
        <row r="897">
          <cell r="A897">
            <v>91276</v>
          </cell>
          <cell r="B897" t="str">
            <v>PLACA VIBRATÓRIA REVERSÍVEL COM MOTOR 4 TEMPOS A GASOLINA, FORÇA CENTRÍFUGA DE 25 KN (2500 KGF), POTÊNCIA 5,5 CV - MATERIAIS NA OPERAÇÃO. AF_08/2015</v>
          </cell>
          <cell r="C897" t="str">
            <v>H</v>
          </cell>
          <cell r="D897" t="str">
            <v>3,21</v>
          </cell>
        </row>
        <row r="898">
          <cell r="A898">
            <v>91279</v>
          </cell>
          <cell r="B898" t="str">
            <v>CORTADORA DE PISO COM MOTOR 4 TEMPOS A GASOLINA, POTÊNCIA DE 13 HP, COM DISCO DE CORTE DIAMANTADO SEGMENTADO PARA CONCRETO, DIÂMETRO DE 350 MM, FURO DE 1" (14 X 1") - DEPRECIAÇÃO. AF_08/2015</v>
          </cell>
          <cell r="C898" t="str">
            <v>H</v>
          </cell>
          <cell r="D898" t="str">
            <v>0,45</v>
          </cell>
        </row>
        <row r="899">
          <cell r="A899">
            <v>91280</v>
          </cell>
          <cell r="B899" t="str">
            <v>CORTADORA DE PISO COM MOTOR 4 TEMPOS A GASOLINA, POTÊNCIA DE 13 HP, COM DISCO DE CORTE DIAMANTADO SEGMENTADO PARA CONCRETO, DIÂMETRO DE 350 MM, FURO DE 1" (14 X 1") - JUROS. AF_08/2015</v>
          </cell>
          <cell r="C899" t="str">
            <v>H</v>
          </cell>
          <cell r="D899" t="str">
            <v>0,09</v>
          </cell>
        </row>
        <row r="900">
          <cell r="A900">
            <v>91281</v>
          </cell>
          <cell r="B900" t="str">
            <v>CORTADORA DE PISO COM MOTOR 4 TEMPOS A GASOLINA, POTÊNCIA DE 13 HP, COM DISCO DE CORTE DIAMANTADO SEGMENTADO PARA CONCRETO, DIÂMETRO DE 350 MM, FURO DE 1" (14 X 1") - MANUTENÇÃO. AF_08/2015</v>
          </cell>
          <cell r="C900" t="str">
            <v>H</v>
          </cell>
          <cell r="D900" t="str">
            <v>0,56</v>
          </cell>
        </row>
        <row r="901">
          <cell r="A901">
            <v>91282</v>
          </cell>
          <cell r="B901" t="str">
            <v>CORTADORA DE PISO COM MOTOR 4 TEMPOS A GASOLINA, POTÊNCIA DE 13 HP, COM DISCO DE CORTE DIAMANTADO SEGMENTADO PARA CONCRETO, DIÂMETRO DE 350 MM, FURO DE 1" (14 X 1") - MATERIAIS NA OPERAÇÃO. AF_08/2015</v>
          </cell>
          <cell r="C901" t="str">
            <v>H</v>
          </cell>
          <cell r="D901" t="str">
            <v>7,70</v>
          </cell>
        </row>
        <row r="902">
          <cell r="A902">
            <v>91354</v>
          </cell>
          <cell r="B902" t="str">
            <v>CAMINHÃO TOCO, PESO BRUTO TOTAL 14.300 KG, CARGA ÚTIL MÁXIMA 9590 KG, DISTÂNCIA ENTRE EIXOS 4,76 M, POTÊNCIA 185 CV (NÃO INCLUI CARROCERIA) - DEPRECIAÇÃO. AF_06/2014</v>
          </cell>
          <cell r="C902" t="str">
            <v>H</v>
          </cell>
          <cell r="D902" t="str">
            <v>7,35</v>
          </cell>
        </row>
        <row r="903">
          <cell r="A903">
            <v>91355</v>
          </cell>
          <cell r="B903" t="str">
            <v>CAMINHÃO TOCO, PESO BRUTO TOTAL 14.300 KG, CARGA ÚTIL MÁXIMA 9590 KG, DISTÂNCIA ENTRE EIXOS 4,76 M, POTÊNCIA 185 CV (NÃO INCLUI CARROCERIA) - JUROS. AF_06/2014</v>
          </cell>
          <cell r="C903" t="str">
            <v>H</v>
          </cell>
          <cell r="D903" t="str">
            <v>2,93</v>
          </cell>
        </row>
        <row r="904">
          <cell r="A904">
            <v>91356</v>
          </cell>
          <cell r="B904" t="str">
            <v>CAMINHÃO TOCO, PESO BRUTO TOTAL 14.300 KG, CARGA ÚTIL MÁXIMA 9590 KG, DISTÂNCIA ENTRE EIXOS 4,76 M, POTÊNCIA 185 CV (NÃO INCLUI CARROCERIA) - IMPOSTOS E SEGUROS. AF_06/2014</v>
          </cell>
          <cell r="C904" t="str">
            <v>H</v>
          </cell>
          <cell r="D904" t="str">
            <v>0,60</v>
          </cell>
        </row>
        <row r="905">
          <cell r="A905">
            <v>91359</v>
          </cell>
          <cell r="B905" t="str">
            <v>CAMINHÃO PIPA 6.000 L, PESO BRUTO TOTAL 13.000 KG, DISTÂNCIA ENTRE EIXOS 4,80 M, POTÊNCIA 189 CV INCLUSIVE TANQUE DE AÇO PARA TRANSPORTE DE ÁGUA, CAPACIDADE 6 M3 - DEPRECIAÇÃO. AF_06/2014</v>
          </cell>
          <cell r="C905" t="str">
            <v>H</v>
          </cell>
          <cell r="D905" t="str">
            <v>8,08</v>
          </cell>
        </row>
        <row r="906">
          <cell r="A906">
            <v>91360</v>
          </cell>
          <cell r="B906" t="str">
            <v>CAMINHÃO PIPA 6.000 L, PESO BRUTO TOTAL 13.000 KG, DISTÂNCIA ENTRE EIXOS 4,80 M, POTÊNCIA 189 CV INCLUSIVE TANQUE DE AÇO PARA TRANSPORTE DE ÁGUA, CAPACIDADE 6 M3 - JUROS. AF_06/2014</v>
          </cell>
          <cell r="C906" t="str">
            <v>H</v>
          </cell>
          <cell r="D906" t="str">
            <v>3,22</v>
          </cell>
        </row>
        <row r="907">
          <cell r="A907">
            <v>91361</v>
          </cell>
          <cell r="B907" t="str">
            <v>CAMINHÃO PIPA 6.000 L, PESO BRUTO TOTAL 13.000 KG, DISTÂNCIA ENTRE EIXOS 4,80 M, POTÊNCIA 189 CV INCLUSIVE TANQUE DE AÇO PARA TRANSPORTE DE ÁGUA, CAPACIDADE 6 M3 - IMPOSTOS E SEGUROS. AF_06/2014</v>
          </cell>
          <cell r="C907" t="str">
            <v>H</v>
          </cell>
          <cell r="D907" t="str">
            <v>0,65</v>
          </cell>
        </row>
        <row r="908">
          <cell r="A908">
            <v>91367</v>
          </cell>
          <cell r="B908" t="str">
            <v>CAMINHÃO BASCULANTE 6 M3, PESO BRUTO TOTAL 16.000 KG, CARGA ÚTIL MÁXIMA 13.071 KG, DISTÂNCIA ENTRE EIXOS 4,80 M, POTÊNCIA 230 CV INCLUSIVE CAÇAMBA METÁLICA - DEPRECIAÇÃO. AF_06/2014</v>
          </cell>
          <cell r="C908" t="str">
            <v>H</v>
          </cell>
          <cell r="D908" t="str">
            <v>10,39</v>
          </cell>
        </row>
        <row r="909">
          <cell r="A909">
            <v>91368</v>
          </cell>
          <cell r="B909" t="str">
            <v>CAMINHÃO BASCULANTE 6 M3, PESO BRUTO TOTAL 16.000 KG, CARGA ÚTIL MÁXIMA 13.071 KG, DISTÂNCIA ENTRE EIXOS 4,80 M, POTÊNCIA 230 CV INCLUSIVE CAÇAMBA METÁLICA - JUROS. AF_06/2014</v>
          </cell>
          <cell r="C909" t="str">
            <v>H</v>
          </cell>
          <cell r="D909" t="str">
            <v>3,63</v>
          </cell>
        </row>
        <row r="910">
          <cell r="A910">
            <v>91369</v>
          </cell>
          <cell r="B910" t="str">
            <v>CAMINHÃO BASCULANTE 6 M3, PESO BRUTO TOTAL 16.000 KG, CARGA ÚTIL MÁXIMA 13.071 KG, DISTÂNCIA ENTRE EIXOS 4,80 M, POTÊNCIA 230 CV INCLUSIVE CAÇAMBA METÁLICA - IMPOSTOS E SEGUROS. AF_06/2014</v>
          </cell>
          <cell r="C910" t="str">
            <v>H</v>
          </cell>
          <cell r="D910" t="str">
            <v>0,74</v>
          </cell>
        </row>
        <row r="911">
          <cell r="A911">
            <v>91375</v>
          </cell>
          <cell r="B911" t="str">
            <v>CAMINHÃO TOCO, PESO BRUTO TOTAL 16.000 KG, CARGA ÚTIL MÁXIMA DE 10.685 KG, DISTÂNCIA ENTRE EIXOS 4,80 M, POTÊNCIA 189 CV EXCLUSIVE CARROCERIA - DEPRECIAÇÃO. AF_06/2014</v>
          </cell>
          <cell r="C911" t="str">
            <v>H</v>
          </cell>
          <cell r="D911" t="str">
            <v>6,19</v>
          </cell>
        </row>
        <row r="912">
          <cell r="A912">
            <v>91376</v>
          </cell>
          <cell r="B912" t="str">
            <v>CAMINHÃO TOCO, PESO BRUTO TOTAL 16.000 KG, CARGA ÚTIL MÁXIMA DE 10.685 KG, DISTÂNCIA ENTRE EIXOS 4,80 M, POTÊNCIA 189 CV EXCLUSIVE CARROCERIA - JUROS. AF_06/2014</v>
          </cell>
          <cell r="C912" t="str">
            <v>H</v>
          </cell>
          <cell r="D912" t="str">
            <v>2,47</v>
          </cell>
        </row>
        <row r="913">
          <cell r="A913">
            <v>91377</v>
          </cell>
          <cell r="B913" t="str">
            <v>CAMINHÃO TOCO, PESO BRUTO TOTAL 16.000 KG, CARGA ÚTIL MÁXIMA DE 10.685 KG, DISTÂNCIA ENTRE EIXOS 4,80 M, POTÊNCIA 189 CV EXCLUSIVE CARROCERIA - IMPOSTOS E SEGUROS. AF_06/2014</v>
          </cell>
          <cell r="C913" t="str">
            <v>H</v>
          </cell>
          <cell r="D913" t="str">
            <v>0,50</v>
          </cell>
        </row>
        <row r="914">
          <cell r="A914">
            <v>91380</v>
          </cell>
          <cell r="B914" t="str">
            <v>CAMINHÃO BASCULANTE 10 M3, TRUCADO CABINE SIMPLES, PESO BRUTO TOTAL 23.000 KG, CARGA ÚTIL MÁXIMA 15.935 KG, DISTÂNCIA ENTRE EIXOS 4,80 M, POTÊNCIA 230 CV INCLUSIVE CAÇAMBA METÁLICA - DEPRECIAÇÃO. AF_06/2014</v>
          </cell>
          <cell r="C914" t="str">
            <v>H</v>
          </cell>
          <cell r="D914" t="str">
            <v>11,66</v>
          </cell>
        </row>
        <row r="915">
          <cell r="A915">
            <v>91381</v>
          </cell>
          <cell r="B915" t="str">
            <v>CAMINHÃO BASCULANTE 10 M3, TRUCADO CABINE SIMPLES, PESO BRUTO TOTAL 23.000 KG, CARGA ÚTIL MÁXIMA 15.935 KG, DISTÂNCIA ENTRE EIXOS 4,80 M, POTÊNCIA 230 CV INCLUSIVE CAÇAMBA METÁLICA - JUROS. AF_06/2014</v>
          </cell>
          <cell r="C915" t="str">
            <v>H</v>
          </cell>
          <cell r="D915" t="str">
            <v>4,08</v>
          </cell>
        </row>
        <row r="916">
          <cell r="A916">
            <v>91382</v>
          </cell>
          <cell r="B916" t="str">
            <v>CAMINHÃO BASCULANTE 10 M3, TRUCADO CABINE SIMPLES, PESO BRUTO TOTAL 23.000 KG, CARGA ÚTIL MÁXIMA 15.935 KG, DISTÂNCIA ENTRE EIXOS 4,80 M, POTÊNCIA 230 CV INCLUSIVE CAÇAMBA METÁLICA - IMPOSTOS E SEGUROS. AF_06/2014</v>
          </cell>
          <cell r="C916" t="str">
            <v>H</v>
          </cell>
          <cell r="D916" t="str">
            <v>0,84</v>
          </cell>
        </row>
        <row r="917">
          <cell r="A917">
            <v>91383</v>
          </cell>
          <cell r="B917" t="str">
            <v>CAMINHÃO BASCULANTE 10 M3, TRUCADO CABINE SIMPLES, PESO BRUTO TOTAL 23.000 KG, CARGA ÚTIL MÁXIMA 15.935 KG, DISTÂNCIA ENTRE EIXOS 4,80 M, POTÊNCIA 230 CV INCLUSIVE CAÇAMBA METÁLICA - MANUTENÇÃO. AF_06/2014</v>
          </cell>
          <cell r="C917" t="str">
            <v>H</v>
          </cell>
          <cell r="D917" t="str">
            <v>21,89</v>
          </cell>
        </row>
        <row r="918">
          <cell r="A918">
            <v>91384</v>
          </cell>
          <cell r="B918" t="str">
            <v>CAMINHÃO BASCULANTE 10 M3, TRUCADO CABINE SIMPLES, PESO BRUTO TOTAL 23.000 KG, CARGA ÚTIL MÁXIMA 15.935 KG, DISTÂNCIA ENTRE EIXOS 4,80 M, POTÊNCIA 230 CV INCLUSIVE CAÇAMBA METÁLICA - MATERIAIS NA OPERAÇÃO. AF_06/2014</v>
          </cell>
          <cell r="C918" t="str">
            <v>H</v>
          </cell>
          <cell r="D918" t="str">
            <v>100,85</v>
          </cell>
        </row>
        <row r="919">
          <cell r="A919">
            <v>91390</v>
          </cell>
          <cell r="B919" t="str">
            <v>CAMINHÃO TOCO, PBT 14.300 KG, CARGA ÚTIL MÁX. 9.710 KG, DIST. ENTRE EIXOS 3,56 M, POTÊNCIA 185 CV, INCLUSIVE CARROCERIA FIXA ABERTA DE MADEIRA P/ TRANSPORTE GERAL DE CARGA SECA, DIMEN. APROX. 2,50 X 6,50 X 0,50 M - DEPRECIAÇÃO. AF_06/2014</v>
          </cell>
          <cell r="C919" t="str">
            <v>H</v>
          </cell>
          <cell r="D919" t="str">
            <v>7,80</v>
          </cell>
        </row>
        <row r="920">
          <cell r="A920">
            <v>91391</v>
          </cell>
          <cell r="B920" t="str">
            <v>CAMINHÃO TOCO, PBT 14.300 KG, CARGA ÚTIL MÁX. 9.710 KG, DIST. ENTRE EIXOS 3,56 M, POTÊNCIA 185 CV, INCLUSIVE CARROCERIA FIXA ABERTA DE MADEIRA P/ TRANSPORTE GERAL DE CARGA SECA, DIMEN. APROX. 2,50 X 6,50 X 0,50 M - JUROS. AF_06/2014</v>
          </cell>
          <cell r="C920" t="str">
            <v>H</v>
          </cell>
          <cell r="D920" t="str">
            <v>3,11</v>
          </cell>
        </row>
        <row r="921">
          <cell r="A921">
            <v>91392</v>
          </cell>
          <cell r="B921" t="str">
            <v>CAMINHÃO TOCO, PBT 14.300 KG, CARGA ÚTIL MÁX. 9.710 KG, DIST. ENTRE EIXOS 3,56 M, POTÊNCIA 185 CV, INCLUSIVE CARROCERIA FIXA ABERTA DE MADEIRA P/ TRANSPORTE GERAL DE CARGA SECA, DIMEN. APROX. 2,50 X 6,50 X 0,50 M - IMPOSTOS E SEGUROS. AF_06/2014</v>
          </cell>
          <cell r="C921" t="str">
            <v>H</v>
          </cell>
          <cell r="D921" t="str">
            <v>0,63</v>
          </cell>
        </row>
        <row r="922">
          <cell r="A922">
            <v>91396</v>
          </cell>
          <cell r="B922" t="str">
            <v>CAMINHÃO PIPA 10.000 L TRUCADO, PESO BRUTO TOTAL 23.000 KG, CARGA ÚTIL MÁXIMA 15.935 KG, DISTÂNCIA ENTRE EIXOS 4,8 M, POTÊNCIA 230 CV, INCLUSIVE TANQUE DE AÇO PARA TRANSPORTE DE ÁGUA - DEPRECIAÇÃO. AF_06/2014</v>
          </cell>
          <cell r="C922" t="str">
            <v>H</v>
          </cell>
          <cell r="D922" t="str">
            <v>10,39</v>
          </cell>
        </row>
        <row r="923">
          <cell r="A923">
            <v>91397</v>
          </cell>
          <cell r="B923" t="str">
            <v>CAMINHÃO PIPA 10.000 L TRUCADO, PESO BRUTO TOTAL 23.000 KG, CARGA ÚTIL MÁXIMA 15.935 KG, DISTÂNCIA ENTRE EIXOS 4,8 M, POTÊNCIA 230 CV, INCLUSIVE TANQUE DE AÇO PARA TRANSPORTE DE ÁGUA - JUROS. AF_06/2014</v>
          </cell>
          <cell r="C923" t="str">
            <v>H</v>
          </cell>
          <cell r="D923" t="str">
            <v>4,15</v>
          </cell>
        </row>
        <row r="924">
          <cell r="A924">
            <v>91398</v>
          </cell>
          <cell r="B924" t="str">
            <v>CAMINHÃO PIPA 10.000 L TRUCADO, PESO BRUTO TOTAL 23.000 KG, CARGA ÚTIL MÁXIMA 15.935 KG, DISTÂNCIA ENTRE EIXOS 4,8 M, POTÊNCIA 230 CV, INCLUSIVE TANQUE DE AÇO PARA TRANSPORTE DE ÁGUA - IMPOSTOS E SEGUROS. AF_06/2014</v>
          </cell>
          <cell r="C924" t="str">
            <v>H</v>
          </cell>
          <cell r="D924" t="str">
            <v>0,84</v>
          </cell>
        </row>
        <row r="925">
          <cell r="A925">
            <v>91402</v>
          </cell>
          <cell r="B925" t="str">
            <v>CAMINHÃO BASCULANTE 6 M3 TOCO, PESO BRUTO TOTAL 16.000 KG, CARGA ÚTIL MÁXIMA 11.130 KG, DISTÂNCIA ENTRE EIXOS 5,36 M, POTÊNCIA 185 CV, INCLUSIVE CAÇAMBA METÁLICA - IMPOSTOS E SEGUROS. AF_06/2014</v>
          </cell>
          <cell r="C925" t="str">
            <v>H</v>
          </cell>
          <cell r="D925" t="str">
            <v>0,71</v>
          </cell>
        </row>
        <row r="926">
          <cell r="A926">
            <v>91466</v>
          </cell>
          <cell r="B926" t="str">
            <v>GUINDAUTO HIDRÁULICO, CAPACIDADE MÁXIMA DE CARGA 6200 KG, MOMENTO MÁXIMO DE CARGA 11,7 TM, ALCANCE MÁXIMO HORIZONTAL 9,70 M, INCLUSIVE CAMINHÃO TOCO PBT 16.000 KG, POTÊNCIA DE 189 CV - IMPOSTOS E SEGUROS. AF_08/2015</v>
          </cell>
          <cell r="C926" t="str">
            <v>H</v>
          </cell>
          <cell r="D926" t="str">
            <v>0,68</v>
          </cell>
        </row>
        <row r="927">
          <cell r="A927">
            <v>91467</v>
          </cell>
          <cell r="B927" t="str">
            <v>GUINDAUTO HIDRÁULICO, CAPACIDADE MÁXIMA DE CARGA 6200 KG, MOMENTO MÁXIMO DE CARGA 11,7 TM, ALCANCE MÁXIMO HORIZONTAL 9,70 M, INCLUSIVE CAMINHÃO TOCO PBT 16.000 KG, POTÊNCIA DE 189 CV - MATERIAIS NA OPERAÇÃO. AF_08/2015</v>
          </cell>
          <cell r="C927" t="str">
            <v>H</v>
          </cell>
          <cell r="D927" t="str">
            <v>82,88</v>
          </cell>
        </row>
        <row r="928">
          <cell r="A928">
            <v>91468</v>
          </cell>
          <cell r="B928" t="str">
            <v>ESPARGIDOR DE ASFALTO PRESSURIZADO, TANQUE 6 M3 COM ISOLAÇÃO TÉRMICA, AQUECIDO COM 2 MAÇARICOS, COM BARRA ESPARGIDORA 3,60 M, MONTADO SOBRE CAMINHÃO  TOCO, PBT 14.300 KG, POTÊNCIA 185 CV - DEPRECIAÇÃO. AF_08/2015</v>
          </cell>
          <cell r="C928" t="str">
            <v>H</v>
          </cell>
          <cell r="D928" t="str">
            <v>11,73</v>
          </cell>
        </row>
        <row r="929">
          <cell r="A929">
            <v>91469</v>
          </cell>
          <cell r="B929" t="str">
            <v>ESPARGIDOR DE ASFALTO PRESSURIZADO, TANQUE 6 M3 COM ISOLAÇÃO TÉRMICA, AQUECIDO COM 2 MAÇARICOS, COM BARRA ESPARGIDORA 3,60 M, MONTADO SOBRE CAMINHÃO  TOCO, PBT 14.300 KG, POTÊNCIA 185 CV - JUROS. AF_08/2015</v>
          </cell>
          <cell r="C929" t="str">
            <v>H</v>
          </cell>
          <cell r="D929" t="str">
            <v>3,97</v>
          </cell>
        </row>
        <row r="930">
          <cell r="A930">
            <v>91484</v>
          </cell>
          <cell r="B930" t="str">
            <v>ESPARGIDOR DE ASFALTO PRESSURIZADO, TANQUE 6 M3 COM ISOLAÇÃO TÉRMICA, AQUECIDO COM 2 MAÇARICOS, COM BARRA ESPARGIDORA 3,60 M, MONTADO SOBRE CAMINHÃO  TOCO, PBT 14.300 KG, POTÊNCIA 185 CV - IMPOSTOS E SEGUROS. AF_08/2015</v>
          </cell>
          <cell r="C930" t="str">
            <v>H</v>
          </cell>
          <cell r="D930" t="str">
            <v>0,80</v>
          </cell>
        </row>
        <row r="931">
          <cell r="A931">
            <v>91485</v>
          </cell>
          <cell r="B931" t="str">
            <v>ESPARGIDOR DE ASFALTO PRESSURIZADO, TANQUE 6 M3 COM ISOLAÇÃO TÉRMICA, AQUECIDO COM 2 MAÇARICOS, COM BARRA ESPARGIDORA 3,60 M, MONTADO SOBRE CAMINHÃO  TOCO, PBT 14.300 KG, POTÊNCIA 185 CV - MATERIAIS NA OPERAÇÃO. AF_08/2015</v>
          </cell>
          <cell r="C931" t="str">
            <v>H</v>
          </cell>
          <cell r="D931" t="str">
            <v>114,22</v>
          </cell>
        </row>
        <row r="932">
          <cell r="A932">
            <v>91529</v>
          </cell>
          <cell r="B932" t="str">
            <v>COMPACTADOR DE SOLOS DE PERCUSSÃO (SOQUETE) COM MOTOR A GASOLINA 4 TEMPOS, POTÊNCIA 4 CV - DEPRECIAÇÃO. AF_08/2015</v>
          </cell>
          <cell r="C932" t="str">
            <v>H</v>
          </cell>
          <cell r="D932" t="str">
            <v>0,63</v>
          </cell>
        </row>
        <row r="933">
          <cell r="A933">
            <v>91530</v>
          </cell>
          <cell r="B933" t="str">
            <v>COMPACTADOR DE SOLOS DE PERCUSSÃO (SOQUETE) COM MOTOR A GASOLINA 4 TEMPOS, POTÊNCIA 4 CV - JUROS. AF_08/2015</v>
          </cell>
          <cell r="C933" t="str">
            <v>H</v>
          </cell>
          <cell r="D933" t="str">
            <v>0,16</v>
          </cell>
        </row>
        <row r="934">
          <cell r="A934">
            <v>91531</v>
          </cell>
          <cell r="B934" t="str">
            <v>COMPACTADOR DE SOLOS DE PERCUSSÃO (SOQUETE) COM MOTOR A GASOLINA 4 TEMPOS, POTÊNCIA 4 CV - MANUTENÇÃO. AF_08/2015</v>
          </cell>
          <cell r="C934" t="str">
            <v>H</v>
          </cell>
          <cell r="D934" t="str">
            <v>0,79</v>
          </cell>
        </row>
        <row r="935">
          <cell r="A935">
            <v>91532</v>
          </cell>
          <cell r="B935" t="str">
            <v>COMPACTADOR DE SOLOS DE PERCUSSÃO (SOQUETE) COM MOTOR A GASOLINA 4 TEMPOS, POTÊNCIA 4 CV - MATERIAIS NA OPERAÇÃO. AF_08/2015</v>
          </cell>
          <cell r="C935" t="str">
            <v>H</v>
          </cell>
          <cell r="D935" t="str">
            <v>2,34</v>
          </cell>
        </row>
        <row r="936">
          <cell r="A936">
            <v>91629</v>
          </cell>
          <cell r="B936" t="str">
            <v>GUINDAUTO HIDRÁULICO, CAPACIDADE MÁXIMA DE CARGA 6500 KG, MOMENTO MÁXIMO DE CARGA 5,8 TM, ALCANCE MÁXIMO HORIZONTAL 7,60 M, INCLUSIVE CAMINHÃO TOCO PBT 9.700 KG, POTÊNCIA DE 160 CV - DEPRECIAÇÃO. AF_08/2015</v>
          </cell>
          <cell r="C936" t="str">
            <v>H</v>
          </cell>
          <cell r="D936" t="str">
            <v>7,77</v>
          </cell>
        </row>
        <row r="937">
          <cell r="A937">
            <v>91630</v>
          </cell>
          <cell r="B937" t="str">
            <v>GUINDAUTO HIDRÁULICO, CAPACIDADE MÁXIMA DE CARGA 6500 KG, MOMENTO MÁXIMO DE CARGA 5,8 TM, ALCANCE MÁXIMO HORIZONTAL 7,60 M, INCLUSIVE CAMINHÃO TOCO PBT 9.700 KG, POTÊNCIA DE 160 CV - JUROS. AF_08/2015</v>
          </cell>
          <cell r="C937" t="str">
            <v>H</v>
          </cell>
          <cell r="D937" t="str">
            <v>3,10</v>
          </cell>
        </row>
        <row r="938">
          <cell r="A938">
            <v>91631</v>
          </cell>
          <cell r="B938" t="str">
            <v>GUINDAUTO HIDRÁULICO, CAPACIDADE MÁXIMA DE CARGA 6500 KG, MOMENTO MÁXIMO DE CARGA 5,8 TM, ALCANCE MÁXIMO HORIZONTAL 7,60 M, INCLUSIVE CAMINHÃO TOCO PBT 9.700 KG, POTÊNCIA DE 160 CV - IMPOSTOS E SEGUROS. AF_08/2015</v>
          </cell>
          <cell r="C938" t="str">
            <v>H</v>
          </cell>
          <cell r="D938" t="str">
            <v>0,62</v>
          </cell>
        </row>
        <row r="939">
          <cell r="A939">
            <v>91632</v>
          </cell>
          <cell r="B939" t="str">
            <v>GUINDAUTO HIDRÁULICO, CAPACIDADE MÁXIMA DE CARGA 6500 KG, MOMENTO MÁXIMO DE CARGA 5,8 TM, ALCANCE MÁXIMO HORIZONTAL 7,60 M, INCLUSIVE CAMINHÃO TOCO PBT 9.700 KG, POTÊNCIA DE 160 CV - MANUTENÇÃO. AF_08/2015</v>
          </cell>
          <cell r="C939" t="str">
            <v>H</v>
          </cell>
          <cell r="D939" t="str">
            <v>14,58</v>
          </cell>
        </row>
        <row r="940">
          <cell r="A940">
            <v>91633</v>
          </cell>
          <cell r="B940" t="str">
            <v>GUINDAUTO HIDRÁULICO, CAPACIDADE MÁXIMA DE CARGA 6500 KG, MOMENTO MÁXIMO DE CARGA 5,8 TM, ALCANCE MÁXIMO HORIZONTAL 7,60 M, INCLUSIVE CAMINHÃO TOCO PBT 9.700 KG, POTÊNCIA DE 160 CV - MATERIAIS NA OPERAÇÃO. AF_08/2015</v>
          </cell>
          <cell r="C940" t="str">
            <v>H</v>
          </cell>
          <cell r="D940" t="str">
            <v>70,17</v>
          </cell>
        </row>
        <row r="941">
          <cell r="A941">
            <v>91640</v>
          </cell>
          <cell r="B941" t="str">
            <v>CAMINHÃO DE TRANSPORTE DE MATERIAL ASFÁLTICO 30.000 L, COM CAVALO MECÂNICO DE CAPACIDADE MÁXIMA DE TRAÇÃO COMBINADO DE 66.000 KG, POTÊNCIA 360 CV, INCLUSIVE TANQUE DE ASFALTO COM SERPENTINA - DEPRECIAÇÃO. AF_08/2015</v>
          </cell>
          <cell r="C941" t="str">
            <v>H</v>
          </cell>
          <cell r="D941" t="str">
            <v>19,11</v>
          </cell>
        </row>
        <row r="942">
          <cell r="A942">
            <v>91641</v>
          </cell>
          <cell r="B942" t="str">
            <v>CAMINHÃO DE TRANSPORTE DE MATERIAL ASFÁLTICO 30.000 L, COM CAVALO MECÂNICO DE CAPACIDADE MÁXIMA DE TRAÇÃO COMBINADO DE 66.000 KG, POTÊNCIA 360 CV, INCLUSIVE TANQUE DE ASFALTO COM SERPENTINA - JUROS. AF_08/2015</v>
          </cell>
          <cell r="C942" t="str">
            <v>H</v>
          </cell>
          <cell r="D942" t="str">
            <v>7,63</v>
          </cell>
        </row>
        <row r="943">
          <cell r="A943">
            <v>91642</v>
          </cell>
          <cell r="B943" t="str">
            <v>CAMINHÃO DE TRANSPORTE DE MATERIAL ASFÁLTICO 30.000 L, COM CAVALO MECÂNICO DE CAPACIDADE MÁXIMA DE TRAÇÃO COMBINADO DE 66.000 KG, POTÊNCIA 360 CV, INCLUSIVE TANQUE DE ASFALTO COM SERPENTINA - IMPOSTOS E SEGUROS. AF_08/2015</v>
          </cell>
          <cell r="C943" t="str">
            <v>H</v>
          </cell>
          <cell r="D943" t="str">
            <v>1,55</v>
          </cell>
        </row>
        <row r="944">
          <cell r="A944">
            <v>91643</v>
          </cell>
          <cell r="B944" t="str">
            <v>CAMINHÃO DE TRANSPORTE DE MATERIAL ASFÁLTICO 30.000 L, COM CAVALO MECÂNICO DE CAPACIDADE MÁXIMA DE TRAÇÃO COMBINADO DE 66.000 KG, POTÊNCIA 360 CV, INCLUSIVE TANQUE DE ASFALTO COM SERPENTINA - MANUTENÇÃO. AF_08/2015</v>
          </cell>
          <cell r="C944" t="str">
            <v>H</v>
          </cell>
          <cell r="D944" t="str">
            <v>35,83</v>
          </cell>
        </row>
        <row r="945">
          <cell r="A945">
            <v>91644</v>
          </cell>
          <cell r="B945" t="str">
            <v>CAMINHÃO DE TRANSPORTE DE MATERIAL ASFÁLTICO 30.000 L, COM CAVALO MECÂNICO DE CAPACIDADE MÁXIMA DE TRAÇÃO COMBINADO DE 66.000 KG, POTÊNCIA 360 CV, INCLUSIVE TANQUE DE ASFALTO COM SERPENTINA - MATERIAIS NA OPERAÇÃO. AF_08/2015</v>
          </cell>
          <cell r="C945" t="str">
            <v>H</v>
          </cell>
          <cell r="D945" t="str">
            <v>157,85</v>
          </cell>
        </row>
        <row r="946">
          <cell r="A946">
            <v>91688</v>
          </cell>
          <cell r="B946" t="str">
            <v>SERRA CIRCULAR DE BANCADA COM MOTOR ELÉTRICO POTÊNCIA DE 5HP, COM COIFA PARA DISCO 10" - DEPRECIAÇÃO. AF_08/2015</v>
          </cell>
          <cell r="C946" t="str">
            <v>H</v>
          </cell>
          <cell r="D946" t="str">
            <v>0,05</v>
          </cell>
        </row>
        <row r="947">
          <cell r="A947">
            <v>91689</v>
          </cell>
          <cell r="B947" t="str">
            <v>SERRA CIRCULAR DE BANCADA COM MOTOR ELÉTRICO POTÊNCIA DE 5HP, COM COIFA PARA DISCO 10" - JUROS. AF_08/2015</v>
          </cell>
          <cell r="C947" t="str">
            <v>H</v>
          </cell>
          <cell r="D947" t="str">
            <v>0,01</v>
          </cell>
        </row>
        <row r="948">
          <cell r="A948">
            <v>91690</v>
          </cell>
          <cell r="B948" t="str">
            <v>SERRA CIRCULAR DE BANCADA COM MOTOR ELÉTRICO POTÊNCIA DE 5HP, COM COIFA PARA DISCO 10" - MANUTENÇÃO. AF_08/2015</v>
          </cell>
          <cell r="C948" t="str">
            <v>H</v>
          </cell>
          <cell r="D948" t="str">
            <v>0,03</v>
          </cell>
        </row>
        <row r="949">
          <cell r="A949">
            <v>91691</v>
          </cell>
          <cell r="B949" t="str">
            <v>SERRA CIRCULAR DE BANCADA COM MOTOR ELÉTRICO POTÊNCIA DE 5HP, COM COIFA PARA DISCO 10" - MATERIAIS NA OPERAÇÃO. AF_08/2015</v>
          </cell>
          <cell r="C949" t="str">
            <v>H</v>
          </cell>
          <cell r="D949" t="str">
            <v>2,09</v>
          </cell>
        </row>
        <row r="950">
          <cell r="A950">
            <v>92040</v>
          </cell>
          <cell r="B950" t="str">
            <v>DISTRIBUIDOR DE AGREGADOS REBOCAVEL, CAPACIDADE 1,9 M³, LARGURA DE TRABALHO 3,66 M - DEPRECIAÇÃO. AF_11/2015</v>
          </cell>
          <cell r="C950" t="str">
            <v>H</v>
          </cell>
          <cell r="D950" t="str">
            <v>3,63</v>
          </cell>
        </row>
        <row r="951">
          <cell r="A951">
            <v>92041</v>
          </cell>
          <cell r="B951" t="str">
            <v>DISTRIBUIDOR DE AGREGADOS REBOCAVEL, CAPACIDADE 1,9 M³, LARGURA DE TRABALHO 3,66 M - JUROS. AF_11/2015</v>
          </cell>
          <cell r="C951" t="str">
            <v>H</v>
          </cell>
          <cell r="D951" t="str">
            <v>0,72</v>
          </cell>
        </row>
        <row r="952">
          <cell r="A952">
            <v>92042</v>
          </cell>
          <cell r="B952" t="str">
            <v>DISTRIBUIDOR DE AGREGADOS REBOCAVEL, CAPACIDADE 1,9 M³, LARGURA DE TRABALHO 3,66 M - MANUTENÇÃO. AF_11/2015</v>
          </cell>
          <cell r="C952" t="str">
            <v>H</v>
          </cell>
          <cell r="D952" t="str">
            <v>3,02</v>
          </cell>
        </row>
        <row r="953">
          <cell r="A953">
            <v>92101</v>
          </cell>
          <cell r="B953" t="str">
            <v>CAMINHÃO PARA EQUIPAMENTO DE LIMPEZA A SUCÇÃO COM CAMINHÃO TRUCADO DE PESO BRUTO TOTAL 23000 KG, CARGA ÚTIL MÁXIMA 15935 KG, DISTÂNCIA ENTRE EIXOS 4,80 M, POTÊNCIA 230 CV, INCLUSIVE LIMPADORA A SUCÇÃO, TANQUE 12000 L - DEPRECIAÇÃO. AF_11/2015</v>
          </cell>
          <cell r="C953" t="str">
            <v>H</v>
          </cell>
          <cell r="D953" t="str">
            <v>11,54</v>
          </cell>
        </row>
        <row r="954">
          <cell r="A954">
            <v>92102</v>
          </cell>
          <cell r="B954" t="str">
            <v>CAMINHÃO PARA EQUIPAMENTO DE LIMPEZA A SUCÇÃO COM CAMINHÃO TRUCADO DE PESO BRUTO TOTAL 23000 KG, CARGA ÚTIL MÁXIMA 15935 KG, DISTÂNCIA ENTRE EIXOS 4,80 M, POTÊNCIA 230 CV, INCLUSIVE LIMPADORA A SUCÇÃO, TANQUE 12000 L - JUROS. AF_11/2015</v>
          </cell>
          <cell r="C954" t="str">
            <v>H</v>
          </cell>
          <cell r="D954" t="str">
            <v>4,60</v>
          </cell>
        </row>
        <row r="955">
          <cell r="A955">
            <v>92103</v>
          </cell>
          <cell r="B955" t="str">
            <v>CAMINHÃO PARA EQUIPAMENTO DE LIMPEZA A SUCÇÃO COM CAMINHÃO TRUCADO DE PESO BRUTO TOTAL 23000 KG, CARGA ÚTIL MÁXIMA 15935 KG, DISTÂNCIA ENTRE EIXOS 4,80 M, POTÊNCIA 230 CV, INCLUSIVE LIMPADORA A SUCÇÃO, TANQUE 12000 L - IMPOSTOS E SEGUROS. AF_11/2015</v>
          </cell>
          <cell r="C955" t="str">
            <v>H</v>
          </cell>
          <cell r="D955" t="str">
            <v>0,93</v>
          </cell>
        </row>
        <row r="956">
          <cell r="A956">
            <v>92104</v>
          </cell>
          <cell r="B956" t="str">
            <v>CAMINHÃO PARA EQUIPAMENTO DE LIMPEZA A SUCÇÃO COM CAMINHÃO TRUCADO DE PESO BRUTO TOTAL 23000 KG, CARGA ÚTIL MÁXIMA 15935 KG, DISTÂNCIA ENTRE EIXOS 4,80 M, POTÊNCIA 230 CV, INCLUSIVE LIMPADORA A SUCÇÃO, TANQUE 12000 L - MANUTENÇÃO. AF_11/2015</v>
          </cell>
          <cell r="C956" t="str">
            <v>H</v>
          </cell>
          <cell r="D956" t="str">
            <v>21,64</v>
          </cell>
        </row>
        <row r="957">
          <cell r="A957">
            <v>92105</v>
          </cell>
          <cell r="B957" t="str">
            <v>CAMINHÃO PARA EQUIPAMENTO DE LIMPEZA A SUCÇÃO COM CAMINHÃO TRUCADO DE PESO BRUTO TOTAL 23000 KG, CARGA ÚTIL MÁXIMA 15935 KG, DISTÂNCIA ENTRE EIXOS 4,80 M, POTÊNCIA 230 CV, INCLUSIVE LIMPADORA A SUCÇÃO, TANQUE 12000 L - MATERIAIS NA OPERAÇÃO. AF_11/2015</v>
          </cell>
          <cell r="C957" t="str">
            <v>H</v>
          </cell>
          <cell r="D957" t="str">
            <v>100,85</v>
          </cell>
        </row>
        <row r="958">
          <cell r="A958">
            <v>92108</v>
          </cell>
          <cell r="B958" t="str">
            <v>PENEIRA ROTATIVA COM MOTOR ELÉTRICO TRIFÁSICO DE 2 CV, CILINDRO DE 1 M X 0,60 M, COM FUROS DE 3,17 MM - DEPRECIAÇÃO. AF_11/2015</v>
          </cell>
          <cell r="C958" t="str">
            <v>H</v>
          </cell>
          <cell r="D958" t="str">
            <v>0,50</v>
          </cell>
        </row>
        <row r="959">
          <cell r="A959">
            <v>92109</v>
          </cell>
          <cell r="B959" t="str">
            <v>PENEIRA ROTATIVA COM MOTOR ELÉTRICO TRIFÁSICO DE 2 CV, CILINDRO DE 1 M X 0,60 M, COM FUROS DE 3,17 MM - JUROS. AF_11/2015</v>
          </cell>
          <cell r="C959" t="str">
            <v>H</v>
          </cell>
          <cell r="D959" t="str">
            <v>0,11</v>
          </cell>
        </row>
        <row r="960">
          <cell r="A960">
            <v>92110</v>
          </cell>
          <cell r="B960" t="str">
            <v>PENEIRA ROTATIVA COM MOTOR ELÉTRICO TRIFÁSICO DE 2 CV, CILINDRO DE 1 M X 0,60 M, COM FUROS DE 3,17 MM - MANUTENÇÃO. AF_11/2015</v>
          </cell>
          <cell r="C960" t="str">
            <v>H</v>
          </cell>
          <cell r="D960" t="str">
            <v>0,39</v>
          </cell>
        </row>
        <row r="961">
          <cell r="A961">
            <v>92111</v>
          </cell>
          <cell r="B961" t="str">
            <v>PENEIRA ROTATIVA COM MOTOR ELÉTRICO TRIFÁSICO DE 2 CV, CILINDRO DE 1 M X 0,60 M, COM FUROS DE 3,17 MM - MATERIAIS NA OPERAÇÃO. AF_11/2015</v>
          </cell>
          <cell r="C961" t="str">
            <v>H</v>
          </cell>
          <cell r="D961" t="str">
            <v>0,82</v>
          </cell>
        </row>
        <row r="962">
          <cell r="A962">
            <v>92114</v>
          </cell>
          <cell r="B962" t="str">
            <v>DOSADOR DE AREIA, CAPACIDADE DE 26 LITROS - DEPRECIAÇÃO. AF_11/2015</v>
          </cell>
          <cell r="C962" t="str">
            <v>H</v>
          </cell>
          <cell r="D962" t="str">
            <v>0,05</v>
          </cell>
        </row>
        <row r="963">
          <cell r="A963">
            <v>92115</v>
          </cell>
          <cell r="B963" t="str">
            <v>DOSADOR DE AREIA, CAPACIDADE DE 26 LITROS - JUROS. AF_11/2015</v>
          </cell>
          <cell r="C963" t="str">
            <v>H</v>
          </cell>
          <cell r="D963" t="str">
            <v>0,01</v>
          </cell>
        </row>
        <row r="964">
          <cell r="A964">
            <v>92116</v>
          </cell>
          <cell r="B964" t="str">
            <v>DOSADOR DE AREIA, CAPACIDADE DE 26 LITROS - MANUTENÇÃO. AF_11/2015</v>
          </cell>
          <cell r="C964" t="str">
            <v>H</v>
          </cell>
          <cell r="D964" t="str">
            <v>0,07</v>
          </cell>
        </row>
        <row r="965">
          <cell r="A965">
            <v>92133</v>
          </cell>
          <cell r="B965" t="str">
            <v>CAMINHONETE COM MOTOR A DIESEL, POTÊNCIA 180 CV, CABINE DUPLA, 4X4 - DEPRECIAÇÃO. AF_11/2015</v>
          </cell>
          <cell r="C965" t="str">
            <v>H</v>
          </cell>
          <cell r="D965" t="str">
            <v>7,01</v>
          </cell>
        </row>
        <row r="966">
          <cell r="A966">
            <v>92134</v>
          </cell>
          <cell r="B966" t="str">
            <v>CAMINHONETE COM MOTOR A DIESEL, POTÊNCIA 180 CV, CABINE DUPLA, 4X4 - JUROS. AF_11/2015</v>
          </cell>
          <cell r="C966" t="str">
            <v>H</v>
          </cell>
          <cell r="D966" t="str">
            <v>2,10</v>
          </cell>
        </row>
        <row r="967">
          <cell r="A967">
            <v>92135</v>
          </cell>
          <cell r="B967" t="str">
            <v>CAMINHONETE COM MOTOR A DIESEL, POTÊNCIA 180 CV, CABINE DUPLA, 4X4 - IMPOSTOS E SEGUROS. AF_11/2015</v>
          </cell>
          <cell r="C967" t="str">
            <v>H</v>
          </cell>
          <cell r="D967" t="str">
            <v>0,43</v>
          </cell>
        </row>
        <row r="968">
          <cell r="A968">
            <v>92136</v>
          </cell>
          <cell r="B968" t="str">
            <v>CAMINHONETE COM MOTOR A DIESEL, POTÊNCIA 180 CV, CABINE DUPLA, 4X4 - MANUTENÇÃO. AF_11/2015</v>
          </cell>
          <cell r="C968" t="str">
            <v>H</v>
          </cell>
          <cell r="D968" t="str">
            <v>8,77</v>
          </cell>
        </row>
        <row r="969">
          <cell r="A969">
            <v>92137</v>
          </cell>
          <cell r="B969" t="str">
            <v>CAMINHONETE COM MOTOR A DIESEL, POTÊNCIA 180 CV, CABINE DUPLA, 4X4 - MATERIAIS NA OPERAÇÃO. AF_11/2015</v>
          </cell>
          <cell r="C969" t="str">
            <v>H</v>
          </cell>
          <cell r="D969" t="str">
            <v>78,94</v>
          </cell>
        </row>
        <row r="970">
          <cell r="A970">
            <v>92140</v>
          </cell>
          <cell r="B970" t="str">
            <v>CAMINHONETE CABINE SIMPLES COM MOTOR 1.6 FLEX, CÂMBIO MANUAL, POTÊNCIA 101/104 CV, 2 PORTAS - DEPRECIAÇÃO. AF_11/2015</v>
          </cell>
          <cell r="C970" t="str">
            <v>H</v>
          </cell>
          <cell r="D970" t="str">
            <v>2,14</v>
          </cell>
        </row>
        <row r="971">
          <cell r="A971">
            <v>92141</v>
          </cell>
          <cell r="B971" t="str">
            <v>CAMINHONETE CABINE SIMPLES COM MOTOR 1.6 FLEX, CÂMBIO MANUAL, POTÊNCIA 101/104 CV, 2 PORTAS - JUROS. AF_11/2015</v>
          </cell>
          <cell r="C971" t="str">
            <v>H</v>
          </cell>
          <cell r="D971" t="str">
            <v>0,64</v>
          </cell>
        </row>
        <row r="972">
          <cell r="A972">
            <v>92142</v>
          </cell>
          <cell r="B972" t="str">
            <v>CAMINHONETE CABINE SIMPLES COM MOTOR 1.6 FLEX, CÂMBIO MANUAL, POTÊNCIA 101/104 CV, 2 PORTAS - IMPOSTOS E SEGUROS. AF_11/2015</v>
          </cell>
          <cell r="C972" t="str">
            <v>H</v>
          </cell>
          <cell r="D972" t="str">
            <v>0,13</v>
          </cell>
        </row>
        <row r="973">
          <cell r="A973">
            <v>92143</v>
          </cell>
          <cell r="B973" t="str">
            <v>CAMINHONETE CABINE SIMPLES COM MOTOR 1.6 FLEX, CÂMBIO MANUAL, POTÊNCIA 101/104 CV, 2 PORTAS - MANUTENÇÃO. AF_11/2015</v>
          </cell>
          <cell r="C973" t="str">
            <v>H</v>
          </cell>
          <cell r="D973" t="str">
            <v>2,67</v>
          </cell>
        </row>
        <row r="974">
          <cell r="A974">
            <v>92144</v>
          </cell>
          <cell r="B974" t="str">
            <v>CAMINHONETE CABINE SIMPLES COM MOTOR 1.6 FLEX, CÂMBIO MANUAL, POTÊNCIA 101/104 CV, 2 PORTAS - MATERIAIS NA OPERAÇÃO. AF_11/2015</v>
          </cell>
          <cell r="C974" t="str">
            <v>H</v>
          </cell>
          <cell r="D974" t="str">
            <v>59,03</v>
          </cell>
        </row>
        <row r="975">
          <cell r="A975">
            <v>92237</v>
          </cell>
          <cell r="B975" t="str">
            <v>CAMINHÃO DE TRANSPORTE DE MATERIAL ASFÁLTICO 20.000 L, COM CAVALO MECÂNICO DE CAPACIDADE MÁXIMA DE TRAÇÃO COMBINADO DE 45.000 KG, POTÊNCIA 330 CV, INCLUSIVE TANQUE DE ASFALTO COM MAÇARICO - DEPRECIAÇÃO. AF_12/2015</v>
          </cell>
          <cell r="C975" t="str">
            <v>H</v>
          </cell>
          <cell r="D975" t="str">
            <v>13,92</v>
          </cell>
        </row>
        <row r="976">
          <cell r="A976">
            <v>92238</v>
          </cell>
          <cell r="B976" t="str">
            <v>CAMINHÃO DE TRANSPORTE DE MATERIAL ASFÁLTICO 20.000 L, COM CAVALO MECÂNICO DE CAPACIDADE MÁXIMA DE TRAÇÃO COMBINADO DE 45.000 KG, POTÊNCIA 330 CV, INCLUSIVE TANQUE DE ASFALTO COM MAÇARICO - JUROS. AF_12/2015</v>
          </cell>
          <cell r="C976" t="str">
            <v>H</v>
          </cell>
          <cell r="D976" t="str">
            <v>5,55</v>
          </cell>
        </row>
        <row r="977">
          <cell r="A977">
            <v>92239</v>
          </cell>
          <cell r="B977" t="str">
            <v>CAMINHÃO DE TRANSPORTE DE MATERIAL ASFÁLTICO 20.000 L, COM CAVALO MECÂNICO DE CAPACIDADE MÁXIMA DE TRAÇÃO COMBINADO DE 45.000 KG, POTÊNCIA 330 CV, INCLUSIVE TANQUE DE ASFALTO COM MAÇARICO - IMPOSTOS E SEGUROS. AF_12/2015</v>
          </cell>
          <cell r="C977" t="str">
            <v>H</v>
          </cell>
          <cell r="D977" t="str">
            <v>1,13</v>
          </cell>
        </row>
        <row r="978">
          <cell r="A978">
            <v>92240</v>
          </cell>
          <cell r="B978" t="str">
            <v>CAMINHÃO DE TRANSPORTE DE MATERIAL ASFÁLTICO 20.000 L, COM CAVALO MECÂNICO DE CAPACIDADE MÁXIMA DE TRAÇÃO COMBINADO DE 45.000 KG, POTÊNCIA 330 CV, INCLUSIVE TANQUE DE ASFALTO COM MAÇARICO - MANUTENÇÃO. AF_12/2015</v>
          </cell>
          <cell r="C978" t="str">
            <v>H</v>
          </cell>
          <cell r="D978" t="str">
            <v>26,09</v>
          </cell>
        </row>
        <row r="979">
          <cell r="A979">
            <v>92241</v>
          </cell>
          <cell r="B979" t="str">
            <v>CAMINHÃO DE TRANSPORTE DE MATERIAL ASFÁLTICO 20.000 L, COM CAVALO MECÂNICO DE CAPACIDADE MÁXIMA DE TRAÇÃO COMBINADO DE 45.000 KG, POTÊNCIA 330 CV, INCLUSIVE TANQUE DE ASFALTO COM MAÇARICO - MATERIAIS NA OPERAÇÃO. AF_12/2015</v>
          </cell>
          <cell r="C979" t="str">
            <v>H</v>
          </cell>
          <cell r="D979" t="str">
            <v>144,71</v>
          </cell>
        </row>
        <row r="980">
          <cell r="A980">
            <v>92712</v>
          </cell>
          <cell r="B980" t="str">
            <v>APARELHO PARA CORTE E SOLDA OXI-ACETILENO SOBRE RODAS, INCLUSIVE CILINDROS E MAÇARICOS - DEPRECIAÇÃO. AF_12/2015</v>
          </cell>
          <cell r="C980" t="str">
            <v>H</v>
          </cell>
          <cell r="D980" t="str">
            <v>0,18</v>
          </cell>
        </row>
        <row r="981">
          <cell r="A981">
            <v>92713</v>
          </cell>
          <cell r="B981" t="str">
            <v>APARELHO PARA CORTE E SOLDA OXI-ACETILENO SOBRE RODAS, INCLUSIVE CILINDROS E MAÇARICOS - JUROS. AF_12/2015</v>
          </cell>
          <cell r="C981" t="str">
            <v>H</v>
          </cell>
          <cell r="D981" t="str">
            <v>0,04</v>
          </cell>
        </row>
        <row r="982">
          <cell r="A982">
            <v>92714</v>
          </cell>
          <cell r="B982" t="str">
            <v>APARELHO PARA CORTE E SOLDA OXI-ACETILENO SOBRE RODAS, INCLUSIVE CILINDROS E MAÇARICOS - MANUTENÇÃO. AF_12/2015</v>
          </cell>
          <cell r="C982" t="str">
            <v>H</v>
          </cell>
          <cell r="D982" t="str">
            <v>0,22</v>
          </cell>
        </row>
        <row r="983">
          <cell r="A983">
            <v>92715</v>
          </cell>
          <cell r="B983" t="str">
            <v>APARELHO PARA CORTE E SOLDA OXI-ACETILENO SOBRE RODAS, INCLUSIVE CILINDROS E MAÇARICOS - MATERIAIS NA OPERAÇÃO. AF_12/2015</v>
          </cell>
          <cell r="C983" t="str">
            <v>H</v>
          </cell>
          <cell r="D983" t="str">
            <v>13,94</v>
          </cell>
        </row>
        <row r="984">
          <cell r="A984">
            <v>92956</v>
          </cell>
          <cell r="B984" t="str">
            <v>MÁQUINA EXTRUSORA DE CONCRETO PARA GUIAS E SARJETAS, MOTOR A DIESEL, POTÊNCIA 14 CV - DEPRECIAÇÃO. AF_12/2015</v>
          </cell>
          <cell r="C984" t="str">
            <v>H</v>
          </cell>
          <cell r="D984" t="str">
            <v>3,89</v>
          </cell>
        </row>
        <row r="985">
          <cell r="A985">
            <v>92957</v>
          </cell>
          <cell r="B985" t="str">
            <v>MÁQUINA EXTRUSORA DE CONCRETO PARA GUIAS E SARJETAS, MOTOR A DIESEL, POTÊNCIA 14 CV - JUROS. AF_12/2015</v>
          </cell>
          <cell r="C985" t="str">
            <v>H</v>
          </cell>
          <cell r="D985" t="str">
            <v>0,87</v>
          </cell>
        </row>
        <row r="986">
          <cell r="A986">
            <v>92958</v>
          </cell>
          <cell r="B986" t="str">
            <v>MÁQUINA EXTRUSORA DE CONCRETO PARA GUIAS E SARJETAS, MOTOR A DIESEL, POTÊNCIA 14 CV - MANUTENÇÃO. AF_12/2015</v>
          </cell>
          <cell r="C986" t="str">
            <v>H</v>
          </cell>
          <cell r="D986" t="str">
            <v>4,25</v>
          </cell>
        </row>
        <row r="987">
          <cell r="A987">
            <v>92959</v>
          </cell>
          <cell r="B987" t="str">
            <v>MÁQUINA EXTRUSORA DE CONCRETO PARA GUIAS E SARJETAS, MOTOR A DIESEL, POTÊNCIA 14 CV - MATERIAIS NA OPERAÇÃO. AF_12/2015</v>
          </cell>
          <cell r="C987" t="str">
            <v>H</v>
          </cell>
          <cell r="D987" t="str">
            <v>6,12</v>
          </cell>
        </row>
        <row r="988">
          <cell r="A988">
            <v>92963</v>
          </cell>
          <cell r="B988" t="str">
            <v>MARTELO PERFURADOR PNEUMÁTICO MANUAL, HASTE 25 X 75 MM, 21 KG - DEPRECIAÇÃO. AF_12/2015</v>
          </cell>
          <cell r="C988" t="str">
            <v>H</v>
          </cell>
          <cell r="D988" t="str">
            <v>1,12</v>
          </cell>
        </row>
        <row r="989">
          <cell r="A989">
            <v>92964</v>
          </cell>
          <cell r="B989" t="str">
            <v>MARTELO PERFURADOR PNEUMÁTICO MANUAL, HASTE 25 X 75 MM, 21 KG - JUROS. AF_12/2015</v>
          </cell>
          <cell r="C989" t="str">
            <v>H</v>
          </cell>
          <cell r="D989" t="str">
            <v>0,25</v>
          </cell>
        </row>
        <row r="990">
          <cell r="A990">
            <v>92965</v>
          </cell>
          <cell r="B990" t="str">
            <v>MARTELO PERFURADOR PNEUMÁTICO MANUAL, HASTE 25 X 75 MM, 21 KG - MANUTENÇÃO. AF_12/2015</v>
          </cell>
          <cell r="C990" t="str">
            <v>H</v>
          </cell>
          <cell r="D990" t="str">
            <v>1,40</v>
          </cell>
        </row>
        <row r="991">
          <cell r="A991">
            <v>93220</v>
          </cell>
          <cell r="B991" t="str">
            <v>PERFURATRIZ COM TORRE METÁLICA PARA EXECUÇÃO DE ESTACA HÉLICE CONTÍNUA, PROFUNDIDADE MÁXIMA DE 32 M, DIÂMETRO MÁXIMO DE 1000 MM, POTÊNCIA INSTALADA DE 350 HP, MESA ROTATIVA COM TORQUE MÁXIMO DE 263 KNM - DEPRECIAÇÃO. AF_01/2016</v>
          </cell>
          <cell r="C991" t="str">
            <v>H</v>
          </cell>
          <cell r="D991" t="str">
            <v>154,56</v>
          </cell>
        </row>
        <row r="992">
          <cell r="A992">
            <v>93221</v>
          </cell>
          <cell r="B992" t="str">
            <v>PERFURATRIZ COM TORRE METÁLICA PARA EXECUÇÃO DE ESTACA HÉLICE CONTÍNUA, PROFUNDIDADE MÁXIMA DE 32 M, DIÂMETRO MÁXIMO DE 1000 MM, POTÊNCIA INSTALADA DE 350 HP, MESA ROTATIVA COM TORQUE MÁXIMO DE 263 KNM - JUROS. AF_01/2016</v>
          </cell>
          <cell r="C992" t="str">
            <v>H</v>
          </cell>
          <cell r="D992" t="str">
            <v>40,59</v>
          </cell>
        </row>
        <row r="993">
          <cell r="A993">
            <v>93222</v>
          </cell>
          <cell r="B993" t="str">
            <v>PERFURATRIZ COM TORRE METÁLICA PARA EXECUÇÃO DE ESTACA HÉLICE CONTÍNUA, PROFUNDIDADE MÁXIMA DE 32 M, DIÂMETRO MÁXIMO DE 1000 MM, POTÊNCIA INSTALADA DE 350 HP, MESA ROTATIVA COM TORQUE MÁXIMO DE 263 KNM - MANUTENÇÃO. AF_01/2016</v>
          </cell>
          <cell r="C993" t="str">
            <v>H</v>
          </cell>
          <cell r="D993" t="str">
            <v>193,42</v>
          </cell>
        </row>
        <row r="994">
          <cell r="A994">
            <v>93223</v>
          </cell>
          <cell r="B994" t="str">
            <v>PERFURATRIZ COM TORRE METÁLICA PARA EXECUÇÃO DE ESTACA HÉLICE CONTÍNUA, PROFUNDIDADE MÁXIMA DE 32 M, DIÂMETRO MÁXIMO DE 1000 MM, POTÊNCIA INSTALADA DE 350 HP, MESA ROTATIVA COM TORQUE MÁXIMO DE 263 KNM  MATERIAIS NA OPERAÇÃO. AF_01/2016</v>
          </cell>
          <cell r="C994" t="str">
            <v>H</v>
          </cell>
          <cell r="D994" t="str">
            <v>155,57</v>
          </cell>
        </row>
        <row r="995">
          <cell r="A995">
            <v>93229</v>
          </cell>
          <cell r="B995" t="str">
            <v>BETONEIRA CAPACIDADE NOMINAL 400 L, CAPACIDADE DE MISTURA 310 L, MOTOR A GASOLINA POTÊNCIA 5,5 HP, SEM CARREGADOR - DEPRECIAÇÃO. AF_02/2016</v>
          </cell>
          <cell r="C995" t="str">
            <v>H</v>
          </cell>
          <cell r="D995" t="str">
            <v>0,21</v>
          </cell>
        </row>
        <row r="996">
          <cell r="A996">
            <v>93230</v>
          </cell>
          <cell r="B996" t="str">
            <v>BETONEIRA CAPACIDADE NOMINAL 400 L, CAPACIDADE DE MISTURA 310 L, MOTOR A GASOLINA POTÊNCIA 5,5 HP, SEM CARREGADOR - JUROS. AF_02/2016</v>
          </cell>
          <cell r="C996" t="str">
            <v>H</v>
          </cell>
          <cell r="D996" t="str">
            <v>0,04</v>
          </cell>
        </row>
        <row r="997">
          <cell r="A997">
            <v>93231</v>
          </cell>
          <cell r="B997" t="str">
            <v>BETONEIRA CAPACIDADE NOMINAL 400 L, CAPACIDADE DE MISTURA 310 L, MOTOR A GASOLINA POTÊNCIA 5,5 HP, SEM CARREGADOR - MANUTENÇÃO. AF_02/2016</v>
          </cell>
          <cell r="C997" t="str">
            <v>H</v>
          </cell>
          <cell r="D997" t="str">
            <v>0,20</v>
          </cell>
        </row>
        <row r="998">
          <cell r="A998">
            <v>93232</v>
          </cell>
          <cell r="B998" t="str">
            <v>BETONEIRA CAPACIDADE NOMINAL 400 L, CAPACIDADE DE MISTURA 310 L, MOTOR A GASOLINA POTÊNCIA 5,5 HP, SEM CARREGADOR - MATERIAIS NA OPERAÇÃO. AF_02/2016</v>
          </cell>
          <cell r="C998" t="str">
            <v>H</v>
          </cell>
          <cell r="D998" t="str">
            <v>3,25</v>
          </cell>
        </row>
        <row r="999">
          <cell r="A999">
            <v>93235</v>
          </cell>
          <cell r="B999" t="str">
            <v>GRUPO GERADOR ESTACIONÁRIO, MOTOR DIESEL POTÊNCIA 170 KVA - JUROS. AF_02/2016</v>
          </cell>
          <cell r="C999" t="str">
            <v>H</v>
          </cell>
          <cell r="D999" t="str">
            <v>1,03</v>
          </cell>
        </row>
        <row r="1000">
          <cell r="A1000">
            <v>93238</v>
          </cell>
          <cell r="B1000" t="str">
            <v>ROLO COMPACTADOR VIBRATÓRIO REBOCÁVEL, CILINDRO DE AÇO LISO, POTÊNCIA DE TRAÇÃO DE 65 CV, PESO 4,7 T, IMPACTO DINÂMICO 18,3 T, LARGURA DE TRABALHO 1,67 M - JUROS. AF_02/2016</v>
          </cell>
          <cell r="C1000" t="str">
            <v>H</v>
          </cell>
          <cell r="D1000" t="str">
            <v>0,98</v>
          </cell>
        </row>
        <row r="1001">
          <cell r="A1001">
            <v>93239</v>
          </cell>
          <cell r="B1001" t="str">
            <v>ROLO COMPACTADOR VIBRATÓRIO PÉ DE CARNEIRO, OPERADO POR CONTROLE REMOTO, POTÊNCIA 12,5 KW, PESO OPERACIONAL 1,675 T, LARGURA DE TRABALHO 0,85 M - JUROS. AF_02/2016</v>
          </cell>
          <cell r="C1001" t="str">
            <v>H</v>
          </cell>
          <cell r="D1001" t="str">
            <v>4,47</v>
          </cell>
        </row>
        <row r="1002">
          <cell r="A1002">
            <v>93240</v>
          </cell>
          <cell r="B1002" t="str">
            <v>ROLO COMPACTADOR VIBRATÓRIO PÉ DE CARNEIRO, OPERADO POR CONTROLE REMOTO, POTÊNCIA 12,5 KW, PESO OPERACIONAL 1,675 T, LARGURA DE TRABALHO 0,85 M - MATERIAIS NA OPERAÇÃO. AF_02/2016</v>
          </cell>
          <cell r="C1002" t="str">
            <v>H</v>
          </cell>
          <cell r="D1002" t="str">
            <v>7,44</v>
          </cell>
        </row>
        <row r="1003">
          <cell r="A1003">
            <v>93267</v>
          </cell>
          <cell r="B1003" t="str">
            <v>GRUA ASCENCIONAL, LANÇA DE 30 M, CAPACIDADE DE 1,0 T A 30 M, ALTURA ATÉ 39 M  DEPRECIAÇÃO. AF_03/2016</v>
          </cell>
          <cell r="C1003" t="str">
            <v>H</v>
          </cell>
          <cell r="D1003" t="str">
            <v>21,43</v>
          </cell>
        </row>
        <row r="1004">
          <cell r="A1004">
            <v>93269</v>
          </cell>
          <cell r="B1004" t="str">
            <v>GRUA ASCENCIONAL, LANÇA DE 30 M, CAPACIDADE DE 1,0 T A 30 M, ALTURA ATÉ 39 M   JUROS. AF_03/2016</v>
          </cell>
          <cell r="C1004" t="str">
            <v>H</v>
          </cell>
          <cell r="D1004" t="str">
            <v>4,82</v>
          </cell>
        </row>
        <row r="1005">
          <cell r="A1005">
            <v>93270</v>
          </cell>
          <cell r="B1005" t="str">
            <v>GRUA ASCENCIONAL, LANÇA DE 30 M, CAPACIDADE DE 1,0 T A 30 M, ALTURA ATÉ 39 M   MANUTENÇÃO. AF_03/2016</v>
          </cell>
          <cell r="C1005" t="str">
            <v>H</v>
          </cell>
          <cell r="D1005" t="str">
            <v>23,44</v>
          </cell>
        </row>
        <row r="1006">
          <cell r="A1006">
            <v>93271</v>
          </cell>
          <cell r="B1006" t="str">
            <v>GRUA ASCENCIONAL, LANÇA DE 30 M, CAPACIDADE DE 1,0 T A 30 M, ALTURA ATÉ 39 M   MATERIAIS NA OPERAÇÃO. AF_03/2016</v>
          </cell>
          <cell r="C1006" t="str">
            <v>H</v>
          </cell>
          <cell r="D1006" t="str">
            <v>6,17</v>
          </cell>
        </row>
        <row r="1007">
          <cell r="A1007">
            <v>93277</v>
          </cell>
          <cell r="B1007" t="str">
            <v>GUINCHO ELÉTRICO DE COLUNA, CAPACIDADE 400 KG, COM MOTO FREIO, MOTOR TRIFÁSICO DE 1,25 CV - DEPRECIAÇÃO. AF_03/2016</v>
          </cell>
          <cell r="C1007" t="str">
            <v>H</v>
          </cell>
          <cell r="D1007" t="str">
            <v>0,19</v>
          </cell>
        </row>
        <row r="1008">
          <cell r="A1008">
            <v>93278</v>
          </cell>
          <cell r="B1008" t="str">
            <v>GUINCHO ELÉTRICO DE COLUNA, CAPACIDADE 400 KG, COM MOTO FREIO, MOTOR TRIFÁSICO DE 1,25 CV - JUROS. AF_03/2016</v>
          </cell>
          <cell r="C1008" t="str">
            <v>H</v>
          </cell>
          <cell r="D1008" t="str">
            <v>0,04</v>
          </cell>
        </row>
        <row r="1009">
          <cell r="A1009">
            <v>93279</v>
          </cell>
          <cell r="B1009" t="str">
            <v>GUINCHO ELÉTRICO DE COLUNA, CAPACIDADE 400 KG, COM MOTO FREIO, MOTOR TRIFÁSICO DE 1,25 CV - MANUTENÇÃO. AF_03/2016</v>
          </cell>
          <cell r="C1009" t="str">
            <v>H</v>
          </cell>
          <cell r="D1009" t="str">
            <v>0,18</v>
          </cell>
        </row>
        <row r="1010">
          <cell r="A1010">
            <v>93280</v>
          </cell>
          <cell r="B1010" t="str">
            <v>GUINCHO ELÉTRICO DE COLUNA, CAPACIDADE 400 KG, COM MOTO FREIO, MOTOR TRIFÁSICO DE 1,25 CV - MATERIAIS NA OPERAÇÃO. AF_03/2016</v>
          </cell>
          <cell r="C1010" t="str">
            <v>H</v>
          </cell>
          <cell r="D1010" t="str">
            <v>0,51</v>
          </cell>
        </row>
        <row r="1011">
          <cell r="A1011">
            <v>93283</v>
          </cell>
          <cell r="B1011" t="str">
            <v>GUINDASTE HIDRÁULICO AUTOPROPELIDO, COM LANÇA TELESCÓPICA 40 M, CAPACIDADE MÁXIMA 60 T, POTÊNCIA 260 KW - DEPRECIAÇÃO. AF_03/2016</v>
          </cell>
          <cell r="C1011" t="str">
            <v>H</v>
          </cell>
          <cell r="D1011" t="str">
            <v>45,05</v>
          </cell>
        </row>
        <row r="1012">
          <cell r="A1012">
            <v>93284</v>
          </cell>
          <cell r="B1012" t="str">
            <v>GUINDASTE HIDRÁULICO AUTOPROPELIDO, COM LANÇA TELESCÓPICA 40 M, CAPACIDADE MÁXIMA 60 T, POTÊNCIA 260 KW - JUROS. AF_03/2016</v>
          </cell>
          <cell r="C1012" t="str">
            <v>H</v>
          </cell>
          <cell r="D1012" t="str">
            <v>15,43</v>
          </cell>
        </row>
        <row r="1013">
          <cell r="A1013">
            <v>93285</v>
          </cell>
          <cell r="B1013" t="str">
            <v>GUINDASTE HIDRÁULICO AUTOPROPELIDO, COM LANÇA TELESCÓPICA 40 M, CAPACIDADE MÁXIMA 60 T, POTÊNCIA 260 KW - MANUTENÇÃO. AF_03/2016</v>
          </cell>
          <cell r="C1013" t="str">
            <v>H</v>
          </cell>
          <cell r="D1013" t="str">
            <v>72,42</v>
          </cell>
        </row>
        <row r="1014">
          <cell r="A1014">
            <v>93286</v>
          </cell>
          <cell r="B1014" t="str">
            <v>GUINDASTE HIDRÁULICO AUTOPROPELIDO, COM LANÇA TELESCÓPICA 40 M, CAPACIDADE MÁXIMA 60 T, POTÊNCIA 260 KW - MATERIAIS NA OPERAÇÃO. AF_03/2016</v>
          </cell>
          <cell r="C1014" t="str">
            <v>H</v>
          </cell>
          <cell r="D1014" t="str">
            <v>145,86</v>
          </cell>
        </row>
        <row r="1015">
          <cell r="A1015">
            <v>93296</v>
          </cell>
          <cell r="B1015" t="str">
            <v>GUINDASTE HIDRÁULICO AUTOPROPELIDO, COM LANÇA TELESCÓPICA 40 M, CAPACIDADE MÁXIMA 60 T, POTÊNCIA 260 KW - IMPOSTOS E SEGUROS. AF_03/2016</v>
          </cell>
          <cell r="C1015" t="str">
            <v>H</v>
          </cell>
          <cell r="D1015" t="str">
            <v>3,15</v>
          </cell>
        </row>
        <row r="1016">
          <cell r="A1016">
            <v>93397</v>
          </cell>
          <cell r="B1016" t="str">
            <v>GUINDAUTO HIDRÁULICO, CAPACIDADE MÁXIMA DE CARGA 3300 KG, MOMENTO MÁXIMO DE CARGA 5,8 TM, ALCANCE MÁXIMO HORIZONTAL 7,60 M, INCLUSIVE CAMINHÃO TOCO PBT 16.000 KG, POTÊNCIA DE 189 CV - DEPRECIAÇÃO. AF_03/2016</v>
          </cell>
          <cell r="C1016" t="str">
            <v>H</v>
          </cell>
          <cell r="D1016" t="str">
            <v>7,77</v>
          </cell>
        </row>
        <row r="1017">
          <cell r="A1017">
            <v>93398</v>
          </cell>
          <cell r="B1017" t="str">
            <v>GUINDAUTO HIDRÁULICO, CAPACIDADE MÁXIMA DE CARGA 3300 KG, MOMENTO MÁXIMO DE CARGA 5,8 TM, ALCANCE MÁXIMO HORIZONTAL 7,60 M, INCLUSIVE CAMINHÃO TOCO PBT 16.000 KG, POTÊNCIA DE 189 CV - JUROS. AF_03/2016</v>
          </cell>
          <cell r="C1017" t="str">
            <v>H</v>
          </cell>
          <cell r="D1017" t="str">
            <v>3,10</v>
          </cell>
        </row>
        <row r="1018">
          <cell r="A1018">
            <v>93399</v>
          </cell>
          <cell r="B1018" t="str">
            <v>GUINDAUTO HIDRÁULICO, CAPACIDADE MÁXIMA DE CARGA 3300 KG, MOMENTO MÁXIMO DE CARGA 5,8 TM, ALCANCE MÁXIMO HORIZONTAL 7,60 M, INCLUSIVE CAMINHÃO TOCO PBT 16.000 KG, POTÊNCIA DE 189 CV  IMPOSTOS E SEGUROS. AF_03/2016</v>
          </cell>
          <cell r="C1018" t="str">
            <v>H</v>
          </cell>
          <cell r="D1018" t="str">
            <v>0,62</v>
          </cell>
        </row>
        <row r="1019">
          <cell r="A1019">
            <v>93400</v>
          </cell>
          <cell r="B1019" t="str">
            <v>GUINDAUTO HIDRÁULICO, CAPACIDADE MÁXIMA DE CARGA 3300 KG, MOMENTO MÁXIMO DE CARGA 5,8 TM, ALCANCE MÁXIMO HORIZONTAL 7,60 M, INCLUSIVE CAMINHÃO TOCO PBT 16.000 KG, POTÊNCIA DE 189 CV - MANUTENÇÃO. AF_03/2016</v>
          </cell>
          <cell r="C1019" t="str">
            <v>H</v>
          </cell>
          <cell r="D1019" t="str">
            <v>14,58</v>
          </cell>
        </row>
        <row r="1020">
          <cell r="A1020">
            <v>93401</v>
          </cell>
          <cell r="B1020" t="str">
            <v>GUINDAUTO HIDRÁULICO, CAPACIDADE MÁXIMA DE CARGA 3300 KG, MOMENTO MÁXIMO DE CARGA 5,8 TM, ALCANCE MÁXIMO HORIZONTAL 7,60 M, INCLUSIVE CAMINHÃO TOCO PBT 16.000 KG, POTÊNCIA DE 189 CV - MATERIAIS NA OPERAÇÃO. AF_03/2016</v>
          </cell>
          <cell r="C1020" t="str">
            <v>H</v>
          </cell>
          <cell r="D1020" t="str">
            <v>82,88</v>
          </cell>
        </row>
        <row r="1021">
          <cell r="A1021">
            <v>93404</v>
          </cell>
          <cell r="B102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21" t="str">
            <v>H</v>
          </cell>
          <cell r="D1021" t="str">
            <v>3,61</v>
          </cell>
        </row>
        <row r="1022">
          <cell r="A1022">
            <v>93405</v>
          </cell>
          <cell r="B102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22" t="str">
            <v>H</v>
          </cell>
          <cell r="D1022" t="str">
            <v>0,71</v>
          </cell>
        </row>
        <row r="1023">
          <cell r="A1023">
            <v>93406</v>
          </cell>
          <cell r="B102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3" t="str">
            <v>H</v>
          </cell>
          <cell r="D1023" t="str">
            <v>4,52</v>
          </cell>
        </row>
        <row r="1024">
          <cell r="A1024">
            <v>93407</v>
          </cell>
          <cell r="B102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4" t="str">
            <v>H</v>
          </cell>
          <cell r="D1024" t="str">
            <v>27,63</v>
          </cell>
        </row>
        <row r="1025">
          <cell r="A1025">
            <v>93411</v>
          </cell>
          <cell r="B1025" t="str">
            <v>GERADOR PORTÁTIL MONOFÁSICO, POTÊNCIA 5500 VA, MOTOR A GASOLINA, POTÊNCIA DO MOTOR 13 CV - DEPRECIAÇÃO. AF_03/2016</v>
          </cell>
          <cell r="C1025" t="str">
            <v>H</v>
          </cell>
          <cell r="D1025" t="str">
            <v>0,14</v>
          </cell>
        </row>
        <row r="1026">
          <cell r="A1026">
            <v>93412</v>
          </cell>
          <cell r="B1026" t="str">
            <v>GERADOR PORTÁTIL MONOFÁSICO, POTÊNCIA 5500 VA, MOTOR A GASOLINA, POTÊNCIA DO MOTOR 13 CV - JUROS. AF_03/2016</v>
          </cell>
          <cell r="C1026" t="str">
            <v>H</v>
          </cell>
          <cell r="D1026" t="str">
            <v>0,04</v>
          </cell>
        </row>
        <row r="1027">
          <cell r="A1027">
            <v>93413</v>
          </cell>
          <cell r="B1027" t="str">
            <v>GERADOR PORTÁTIL MONOFÁSICO, POTÊNCIA 5500 VA, MOTOR A GASOLINA, POTÊNCIA DO MOTOR 13 CV - MANUTENÇÃO. AF_03/2016</v>
          </cell>
          <cell r="C1027" t="str">
            <v>H</v>
          </cell>
          <cell r="D1027" t="str">
            <v>0,12</v>
          </cell>
        </row>
        <row r="1028">
          <cell r="A1028">
            <v>93414</v>
          </cell>
          <cell r="B1028" t="str">
            <v>GERADOR PORTÁTIL MONOFÁSICO, POTÊNCIA 5500 VA, MOTOR A GASOLINA, POTÊNCIA DO MOTOR 13 CV - MATERIAIS NA OPERAÇÃO. AF_03/2016</v>
          </cell>
          <cell r="C1028" t="str">
            <v>H</v>
          </cell>
          <cell r="D1028" t="str">
            <v>7,58</v>
          </cell>
        </row>
        <row r="1029">
          <cell r="A1029">
            <v>93417</v>
          </cell>
          <cell r="B1029" t="str">
            <v>GRUPO GERADOR REBOCÁVEL, POTÊNCIA 66 KVA, MOTOR A DIESEL - DEPRECIAÇÃO. AF_03/2016</v>
          </cell>
          <cell r="C1029" t="str">
            <v>H</v>
          </cell>
          <cell r="D1029" t="str">
            <v>1,90</v>
          </cell>
        </row>
        <row r="1030">
          <cell r="A1030">
            <v>93418</v>
          </cell>
          <cell r="B1030" t="str">
            <v>GRUPO GERADOR REBOCÁVEL, POTÊNCIA 66 KVA, MOTOR A DIESEL - JUROS. AF_03/2016</v>
          </cell>
          <cell r="C1030" t="str">
            <v>H</v>
          </cell>
          <cell r="D1030" t="str">
            <v>0,65</v>
          </cell>
        </row>
        <row r="1031">
          <cell r="A1031">
            <v>93419</v>
          </cell>
          <cell r="B1031" t="str">
            <v>GRUPO GERADOR REBOCÁVEL, POTÊNCIA 66 KVA, MOTOR A DIESEL - MANUTENÇÃO. AF_03/2016</v>
          </cell>
          <cell r="C1031" t="str">
            <v>H</v>
          </cell>
          <cell r="D1031" t="str">
            <v>1,69</v>
          </cell>
        </row>
        <row r="1032">
          <cell r="A1032">
            <v>93420</v>
          </cell>
          <cell r="B1032" t="str">
            <v>GRUPO GERADOR REBOCÁVEL, POTÊNCIA 66 KVA, MOTOR A DIESEL - MATERIAIS NA OPERAÇÃO. AF_03/2016</v>
          </cell>
          <cell r="C1032" t="str">
            <v>H</v>
          </cell>
          <cell r="D1032" t="str">
            <v>35,15</v>
          </cell>
        </row>
        <row r="1033">
          <cell r="A1033">
            <v>93423</v>
          </cell>
          <cell r="B1033" t="str">
            <v>GRUPO GERADOR ESTACIONÁRIO, POTÊNCIA 150 KVA, MOTOR A DIESEL- DEPRECIAÇÃO. AF_03/2016</v>
          </cell>
          <cell r="C1033" t="str">
            <v>H</v>
          </cell>
          <cell r="D1033" t="str">
            <v>2,69</v>
          </cell>
        </row>
        <row r="1034">
          <cell r="A1034">
            <v>93424</v>
          </cell>
          <cell r="B1034" t="str">
            <v>GRUPO GERADOR ESTACIONÁRIO, POTÊNCIA 150 KVA, MOTOR A DIESEL- JUROS. AF_03/2016</v>
          </cell>
          <cell r="C1034" t="str">
            <v>H</v>
          </cell>
          <cell r="D1034" t="str">
            <v>0,92</v>
          </cell>
        </row>
        <row r="1035">
          <cell r="A1035">
            <v>93425</v>
          </cell>
          <cell r="B1035" t="str">
            <v>GRUPO GERADOR ESTACIONÁRIO, POTÊNCIA 150 KVA, MOTOR A DIESEL- MANUTENÇÃO. AF_03/2016</v>
          </cell>
          <cell r="C1035" t="str">
            <v>H</v>
          </cell>
          <cell r="D1035" t="str">
            <v>2,40</v>
          </cell>
        </row>
        <row r="1036">
          <cell r="A1036">
            <v>93426</v>
          </cell>
          <cell r="B1036" t="str">
            <v>GRUPO GERADOR ESTACIONÁRIO, POTÊNCIA 150 KVA, MOTOR A DIESEL- MATERIAIS NA OPERAÇÃO. AF_03/2016</v>
          </cell>
          <cell r="C1036" t="str">
            <v>H</v>
          </cell>
          <cell r="D1036" t="str">
            <v>84,00</v>
          </cell>
        </row>
        <row r="1037">
          <cell r="A1037">
            <v>93429</v>
          </cell>
          <cell r="B1037" t="str">
            <v>USINA DE MISTURA ASFÁLTICA À QUENTE, TIPO CONTRA FLUXO, PROD 40 A 80 TON/HORA - DEPRECIAÇÃO. AF_03/2016</v>
          </cell>
          <cell r="C1037" t="str">
            <v>H</v>
          </cell>
          <cell r="D1037" t="str">
            <v>62,00</v>
          </cell>
        </row>
        <row r="1038">
          <cell r="A1038">
            <v>93430</v>
          </cell>
          <cell r="B1038" t="str">
            <v>USINA DE MISTURA ASFÁLTICA À QUENTE, TIPO CONTRA FLUXO, PROD 40 A 80 TON/HORA - JUROS. AF_03/2016</v>
          </cell>
          <cell r="C1038" t="str">
            <v>H</v>
          </cell>
          <cell r="D1038" t="str">
            <v>21,23</v>
          </cell>
        </row>
        <row r="1039">
          <cell r="A1039">
            <v>93431</v>
          </cell>
          <cell r="B1039" t="str">
            <v>USINA DE MISTURA ASFÁLTICA À QUENTE, TIPO CONTRA FLUXO, PROD 40 A 80 TON/HORA - MANUTENÇÃO. AF_03/2016</v>
          </cell>
          <cell r="C1039" t="str">
            <v>H</v>
          </cell>
          <cell r="D1039" t="str">
            <v>99,66</v>
          </cell>
        </row>
        <row r="1040">
          <cell r="A1040">
            <v>93432</v>
          </cell>
          <cell r="B1040" t="str">
            <v>USINA DE MISTURA ASFÁLTICA À QUENTE, TIPO CONTRA FLUXO, PROD 40 A 80 TON/HORA - MATERIAIS NA OPERAÇÃO. AF_03/2016</v>
          </cell>
          <cell r="C1040" t="str">
            <v>H</v>
          </cell>
          <cell r="D1040" t="str">
            <v>1.588,80</v>
          </cell>
        </row>
        <row r="1041">
          <cell r="A1041">
            <v>93435</v>
          </cell>
          <cell r="B1041" t="str">
            <v>USINA DE ASFALTO À FRIO, CAPACIDADE DE 40 A 60 TON/HORA, ELÉTRICA POTÊNCIA 30 CV - DEPRECIAÇÃO. AF_03/2016</v>
          </cell>
          <cell r="C1041" t="str">
            <v>H</v>
          </cell>
          <cell r="D1041" t="str">
            <v>3,35</v>
          </cell>
        </row>
        <row r="1042">
          <cell r="A1042">
            <v>93436</v>
          </cell>
          <cell r="B1042" t="str">
            <v>USINA DE ASFALTO À FRIO, CAPACIDADE DE 40 A 60 TON/HORA, ELÉTRICA POTÊNCIA 30 CV - JUROS. AF_03/2016</v>
          </cell>
          <cell r="C1042" t="str">
            <v>H</v>
          </cell>
          <cell r="D1042" t="str">
            <v>1,34</v>
          </cell>
        </row>
        <row r="1043">
          <cell r="A1043">
            <v>93437</v>
          </cell>
          <cell r="B1043" t="str">
            <v>USINA DE ASFALTO À FRIO, CAPACIDADE DE 40 A 60 TON/HORA, ELÉTRICA POTÊNCIA 30 CV - MANUTENÇÃO. AF_03/2016</v>
          </cell>
          <cell r="C1043" t="str">
            <v>H</v>
          </cell>
          <cell r="D1043" t="str">
            <v>6,29</v>
          </cell>
        </row>
        <row r="1044">
          <cell r="A1044">
            <v>93438</v>
          </cell>
          <cell r="B1044" t="str">
            <v>USINA DE ASFALTO À FRIO, CAPACIDADE DE 40 A 60 TON/HORA, ELÉTRICA POTÊNCIA 30 CV - MATERIAIS NA OPERAÇÃO. AF_03/2016</v>
          </cell>
          <cell r="C1044" t="str">
            <v>H</v>
          </cell>
          <cell r="D1044" t="str">
            <v>15,59</v>
          </cell>
        </row>
        <row r="1045">
          <cell r="A1045">
            <v>95114</v>
          </cell>
          <cell r="B1045" t="str">
            <v>MARTELETE OU ROMPEDOR PNEUMÁTICO MANUAL, 28 KG, COM SILENCIADOR - DEPRECIAÇÃO. AF_07/2016</v>
          </cell>
          <cell r="C1045" t="str">
            <v>H</v>
          </cell>
          <cell r="D1045" t="str">
            <v>1,09</v>
          </cell>
        </row>
        <row r="1046">
          <cell r="A1046">
            <v>95115</v>
          </cell>
          <cell r="B1046" t="str">
            <v>MARTELETE OU ROMPEDOR PNEUMÁTICO MANUAL, 28 KG, COM SILENCIADOR - JUROS. AF_07/2016</v>
          </cell>
          <cell r="C1046" t="str">
            <v>H</v>
          </cell>
          <cell r="D1046" t="str">
            <v>0,24</v>
          </cell>
        </row>
        <row r="1047">
          <cell r="A1047">
            <v>95116</v>
          </cell>
          <cell r="B1047" t="str">
            <v>USINA DE CONCRETO FIXA, CAPACIDADE NOMINAL DE 90 A 120 M3/H, SEM SILO - DEPRECIAÇÃO. AF_07/2016</v>
          </cell>
          <cell r="C1047" t="str">
            <v>H</v>
          </cell>
          <cell r="D1047" t="str">
            <v>31,99</v>
          </cell>
        </row>
        <row r="1048">
          <cell r="A1048">
            <v>95117</v>
          </cell>
          <cell r="B1048" t="str">
            <v>USINA DE CONCRETO FIXA, CAPACIDADE NOMINAL DE 90 A 120 M3/H, SEM SILO - JUROS. AF_07/2016</v>
          </cell>
          <cell r="C1048" t="str">
            <v>H</v>
          </cell>
          <cell r="D1048" t="str">
            <v>9,59</v>
          </cell>
        </row>
        <row r="1049">
          <cell r="A1049">
            <v>95118</v>
          </cell>
          <cell r="B1049" t="str">
            <v>USINA MISTURADORA DE SOLOS, CAPACIDADE DE 200 A 500 TON/H, POTENCIA 75KW - DEPRECIAÇÃO. AF_07/2016</v>
          </cell>
          <cell r="C1049" t="str">
            <v>H</v>
          </cell>
          <cell r="D1049" t="str">
            <v>31,98</v>
          </cell>
        </row>
        <row r="1050">
          <cell r="A1050">
            <v>95119</v>
          </cell>
          <cell r="B1050" t="str">
            <v>USINA MISTURADORA DE SOLOS, CAPACIDADE DE 200 A 500 TON/H, POTENCIA 75KW - JUROS. AF_07/2016</v>
          </cell>
          <cell r="C1050" t="str">
            <v>H</v>
          </cell>
          <cell r="D1050" t="str">
            <v>10,95</v>
          </cell>
        </row>
        <row r="1051">
          <cell r="A1051">
            <v>95120</v>
          </cell>
          <cell r="B1051" t="str">
            <v>USINA MISTURADORA DE SOLOS, CAPACIDADE DE 200 A 500 TON/H, POTENCIA 75KW - MATERIAIS NA OPERAÇÃO. AF_07/2016</v>
          </cell>
          <cell r="C1051" t="str">
            <v>H</v>
          </cell>
          <cell r="D1051" t="str">
            <v>42,07</v>
          </cell>
        </row>
        <row r="1052">
          <cell r="A1052">
            <v>95123</v>
          </cell>
          <cell r="B1052" t="str">
            <v>DISTRIBUIDOR DE AGREGADOS AUTOPROPELIDO, CAP 3 M3, A DIESEL, POTÊNCIA 176CV - DEPRECIAÇÃO. AF_07/2016</v>
          </cell>
          <cell r="C1052" t="str">
            <v>H</v>
          </cell>
          <cell r="D1052" t="str">
            <v>10,01</v>
          </cell>
        </row>
        <row r="1053">
          <cell r="A1053">
            <v>95124</v>
          </cell>
          <cell r="B1053" t="str">
            <v>DISTRIBUIDOR DE AGREGADOS AUTOPROPELIDO, C/AP 3 M3, A DIESEL, POTÊNCIA 176CV - JUROS. AF_07/2016</v>
          </cell>
          <cell r="C1053" t="str">
            <v>H</v>
          </cell>
          <cell r="D1053" t="str">
            <v>3,00</v>
          </cell>
        </row>
        <row r="1054">
          <cell r="A1054">
            <v>95125</v>
          </cell>
          <cell r="B1054" t="str">
            <v>DISTRIBUIDOR DE AGREGADOS AUTOPROPELIDO, CAP 3 M3, A DIESEL, POTÊNCIA 176CV - MANUTENÇÃO. AF_07/2016</v>
          </cell>
          <cell r="C1054" t="str">
            <v>H</v>
          </cell>
          <cell r="D1054" t="str">
            <v>10,96</v>
          </cell>
        </row>
        <row r="1055">
          <cell r="A1055">
            <v>95126</v>
          </cell>
          <cell r="B1055" t="str">
            <v>DISTRIBUIDOR DE AGREGADOS AUTOPROPELIDO, CAP 3 M3, A DIESEL, POTÊNCIA 176CV  MATERIAIS NA OPERAÇÃO. AF_07/2016</v>
          </cell>
          <cell r="C1055" t="str">
            <v>H</v>
          </cell>
          <cell r="D1055" t="str">
            <v>77,18</v>
          </cell>
        </row>
        <row r="1056">
          <cell r="A1056">
            <v>95129</v>
          </cell>
          <cell r="B1056" t="str">
            <v>MÁQUINA DEMARCADORA DE FAIXA DE TRÁFEGO À FRIO, AUTOPROPELIDA, POTÊNCIA 38 HP - DEPRECIAÇÃO. AF_07/2016</v>
          </cell>
          <cell r="C1056" t="str">
            <v>H</v>
          </cell>
          <cell r="D1056" t="str">
            <v>17,77</v>
          </cell>
        </row>
        <row r="1057">
          <cell r="A1057">
            <v>95130</v>
          </cell>
          <cell r="B1057" t="str">
            <v>MÁQUINA DEMARCADORA DE FAIXA DE TRÁFEGO À FRIO, AUTOPROPELIDA, POTÊNCIA 38 HP - JUROS. AF_07/2016</v>
          </cell>
          <cell r="C1057" t="str">
            <v>H</v>
          </cell>
          <cell r="D1057" t="str">
            <v>6,22</v>
          </cell>
        </row>
        <row r="1058">
          <cell r="A1058">
            <v>95131</v>
          </cell>
          <cell r="B1058" t="str">
            <v>MÁQUINA DEMARCADORA DE FAIXA DE TRÁFEGO À FRIO, AUTOPROPELIDA, POTÊNCIA 38 HP - MANUTENÇÃO. AF_07/2016</v>
          </cell>
          <cell r="C1058" t="str">
            <v>H</v>
          </cell>
          <cell r="D1058" t="str">
            <v>33,32</v>
          </cell>
        </row>
        <row r="1059">
          <cell r="A1059">
            <v>95132</v>
          </cell>
          <cell r="B1059" t="str">
            <v>MÁQUINA DEMARCADORA DE FAIXA DE TRÁFEGO À FRIO, AUTOPROPELIDA, POTÊNCIA 38 HP - MATERIAIS NA OPERAÇÃO. AF_07/2016</v>
          </cell>
          <cell r="C1059" t="str">
            <v>H</v>
          </cell>
          <cell r="D1059" t="str">
            <v>16,88</v>
          </cell>
        </row>
        <row r="1060">
          <cell r="A1060">
            <v>95136</v>
          </cell>
          <cell r="B1060" t="str">
            <v>TALHA MANUAL DE CORRENTE, CAPACIDADE DE 2 TON. COM ELEVAÇÃO DE 3 M - DEPRECIAÇÃO. AF_07/2016</v>
          </cell>
          <cell r="C1060" t="str">
            <v>H</v>
          </cell>
          <cell r="D1060" t="str">
            <v>0,02</v>
          </cell>
        </row>
        <row r="1061">
          <cell r="A1061">
            <v>95137</v>
          </cell>
          <cell r="B1061" t="str">
            <v>TALHA MANUAL DE CORRENTE, CAPACIDADE DE 2 TON. COM ELEVAÇÃO DE 3 M - JUROS. AF_07/2016</v>
          </cell>
          <cell r="C1061" t="str">
            <v>H</v>
          </cell>
          <cell r="D1061" t="str">
            <v>0,00</v>
          </cell>
        </row>
        <row r="1062">
          <cell r="A1062">
            <v>95138</v>
          </cell>
          <cell r="B1062" t="str">
            <v>TALHA MANUAL DE CORRENTE, CAPACIDADE DE 2 TON. COM ELEVAÇÃO DE 3 M - MANUTENÇÃO. AF_07/2016</v>
          </cell>
          <cell r="C1062" t="str">
            <v>H</v>
          </cell>
          <cell r="D1062" t="str">
            <v>0,01</v>
          </cell>
        </row>
        <row r="1063">
          <cell r="A1063">
            <v>95208</v>
          </cell>
          <cell r="B1063" t="str">
            <v>GRUA ASCENCIONAL, LANÇA DE 42 M, CAPACIDADE DE 1,5 T A 30 M, ALTURA ATÉ 39 M  DEPRECIAÇÃO. AF_08/2016</v>
          </cell>
          <cell r="C1063" t="str">
            <v>H</v>
          </cell>
          <cell r="D1063" t="str">
            <v>24,28</v>
          </cell>
        </row>
        <row r="1064">
          <cell r="A1064">
            <v>95209</v>
          </cell>
          <cell r="B1064" t="str">
            <v>GRUA ASCENCIONAL, LANCA DE 42 M, CAPACIDADE DE 1,5 T A 30 M, ALTURA ATE 39 M  JUROS. AF_08/2016</v>
          </cell>
          <cell r="C1064" t="str">
            <v>H</v>
          </cell>
          <cell r="D1064" t="str">
            <v>5,46</v>
          </cell>
        </row>
        <row r="1065">
          <cell r="A1065">
            <v>95210</v>
          </cell>
          <cell r="B1065" t="str">
            <v>GRUA ASCENCIONAL, LANCA DE 42 M, CAPACIDADE DE 1,5 T A 30 M, ALTURA ATE 39 M  MANUTENÇÃO. AF_08/2016</v>
          </cell>
          <cell r="C1065" t="str">
            <v>H</v>
          </cell>
          <cell r="D1065" t="str">
            <v>26,56</v>
          </cell>
        </row>
        <row r="1066">
          <cell r="A1066">
            <v>95211</v>
          </cell>
          <cell r="B1066" t="str">
            <v>GRUA ASCENCIONAL, LANCA DE 42 M, CAPACIDADE DE 1,5 T A 30 M, ALTURA ATE 39 M  MATERIAIS NA OPERAÇÃO. AF_08/2016</v>
          </cell>
          <cell r="C1066" t="str">
            <v>H</v>
          </cell>
          <cell r="D1066" t="str">
            <v>6,17</v>
          </cell>
        </row>
        <row r="1067">
          <cell r="A1067">
            <v>95214</v>
          </cell>
          <cell r="B1067" t="str">
            <v>PULVERIZADOR DE TINTA ELÉTRICO/MÁQUINA DE PINTURA AIRLESS, VAZÃO 2 L/MIN - DEPRECIAÇÃO. AF_08/2016</v>
          </cell>
          <cell r="C1067" t="str">
            <v>H</v>
          </cell>
          <cell r="D1067" t="str">
            <v>0,62</v>
          </cell>
        </row>
        <row r="1068">
          <cell r="A1068">
            <v>95215</v>
          </cell>
          <cell r="B1068" t="str">
            <v>PULVERIZADOR DE TINTA ELÉTRICO/MÁQUINA DE PINTURA AIRLESS, VAZÃO 2 L/MIN - JUROS. AF_08/2016</v>
          </cell>
          <cell r="C1068" t="str">
            <v>H</v>
          </cell>
          <cell r="D1068" t="str">
            <v>0,12</v>
          </cell>
        </row>
        <row r="1069">
          <cell r="A1069">
            <v>95216</v>
          </cell>
          <cell r="B1069" t="str">
            <v>PULVERIZADOR DE TINTA ELÉTRICO/MÁQUINA DE PINTURA AIRLESS, VAZÃO 2 L/MIN - MANUTENÇÃO. AF_08/2016</v>
          </cell>
          <cell r="C1069" t="str">
            <v>H</v>
          </cell>
          <cell r="D1069" t="str">
            <v>0,43</v>
          </cell>
        </row>
        <row r="1070">
          <cell r="A1070">
            <v>95217</v>
          </cell>
          <cell r="B1070" t="str">
            <v>PULVERIZADOR DE TINTA ELÉTRICO/MÁQUINA DE PINTURA AIRLESS, VAZÃO 2 L/MIN - MATERIAIS NA OPERAÇÃO. AF_08/2016</v>
          </cell>
          <cell r="C1070" t="str">
            <v>H</v>
          </cell>
          <cell r="D1070" t="str">
            <v>0,41</v>
          </cell>
        </row>
        <row r="1071">
          <cell r="A1071">
            <v>95255</v>
          </cell>
          <cell r="B1071" t="str">
            <v>MARTELO DEMOLIDOR PNEUMÁTICO MANUAL, 32 KG - DEPRECIAÇÃO. AF_09/2016</v>
          </cell>
          <cell r="C1071" t="str">
            <v>H</v>
          </cell>
          <cell r="D1071" t="str">
            <v>0,97</v>
          </cell>
        </row>
        <row r="1072">
          <cell r="A1072">
            <v>95256</v>
          </cell>
          <cell r="B1072" t="str">
            <v>MARTELO DEMOLIDOR PNEUMÁTICO MANUAL, 32 KG - JUROS. AF_09/2016</v>
          </cell>
          <cell r="C1072" t="str">
            <v>H</v>
          </cell>
          <cell r="D1072" t="str">
            <v>0,21</v>
          </cell>
        </row>
        <row r="1073">
          <cell r="A1073">
            <v>95257</v>
          </cell>
          <cell r="B1073" t="str">
            <v>MARTELO DEMOLIDOR PNEUMÁTICO MANUAL, 32 KG - MANUTENÇÃO. AF_09/2016</v>
          </cell>
          <cell r="C1073" t="str">
            <v>H</v>
          </cell>
          <cell r="D1073" t="str">
            <v>1,21</v>
          </cell>
        </row>
        <row r="1074">
          <cell r="A1074">
            <v>95260</v>
          </cell>
          <cell r="B1074" t="str">
            <v>COMPACTADOR DE SOLOS DE PERCUSÃO (SOQUETE) COM MOTOR A GASOLINA, POTÊNCIA 3 CV - DEPRECIAÇÃO. AF_09/2016</v>
          </cell>
          <cell r="C1074" t="str">
            <v>H</v>
          </cell>
          <cell r="D1074" t="str">
            <v>0,51</v>
          </cell>
        </row>
        <row r="1075">
          <cell r="A1075">
            <v>95261</v>
          </cell>
          <cell r="B1075" t="str">
            <v>COMPACTADOR DE SOLOS DE PERCUSÃO (SOQUETE) COM MOTOR A GASOLINA, POTÊNCIA 3 CV - JUROS. AF_09/2016</v>
          </cell>
          <cell r="C1075" t="str">
            <v>H</v>
          </cell>
          <cell r="D1075" t="str">
            <v>0,21</v>
          </cell>
        </row>
        <row r="1076">
          <cell r="A1076">
            <v>95262</v>
          </cell>
          <cell r="B1076" t="str">
            <v>COMPACTADOR DE SOLOS DE PERCUSÃO (SOQUETE) COM MOTOR A GASOLINA, POTÊNCIA 3 CV - MANUTENÇÃO. AF_09/2016</v>
          </cell>
          <cell r="C1076" t="str">
            <v>H</v>
          </cell>
          <cell r="D1076" t="str">
            <v>1,01</v>
          </cell>
        </row>
        <row r="1077">
          <cell r="A1077">
            <v>95263</v>
          </cell>
          <cell r="B1077" t="str">
            <v>COMPACTADOR DE SOLOS DE PERCUSÃO (SOQUETE) COM MOTOR A GASOLINA, POTÊNCIA 3 CV - MATERIAIS NA OPERAÇÃO. AF_09/2016</v>
          </cell>
          <cell r="C1077" t="str">
            <v>H</v>
          </cell>
          <cell r="D1077" t="str">
            <v>1,74</v>
          </cell>
        </row>
        <row r="1078">
          <cell r="A1078">
            <v>95266</v>
          </cell>
          <cell r="B1078" t="str">
            <v>RÉGUA VIBRATÓRIA DUPLA PARA CONCRETO, PESO DE 60KG, COMPRIMENTO 4 M, COM MOTOR A GASOLINA, POTÊNCIA 5,5 HP - DEPRECIAÇÃO. AF_09/2016</v>
          </cell>
          <cell r="C1078" t="str">
            <v>H</v>
          </cell>
          <cell r="D1078" t="str">
            <v>0,32</v>
          </cell>
        </row>
        <row r="1079">
          <cell r="A1079">
            <v>95267</v>
          </cell>
          <cell r="B1079" t="str">
            <v>RÉGUA VIBRATÓRIA DUPLA PARA CONCRETO, PESO DE 60KG, COMPRIMENTO 4 M, COM MOTOR A GASOLINA, POTÊNCIA 5,5 HP - JUROS. AF_09/2016</v>
          </cell>
          <cell r="C1079" t="str">
            <v>H</v>
          </cell>
          <cell r="D1079" t="str">
            <v>0,06</v>
          </cell>
        </row>
        <row r="1080">
          <cell r="A1080">
            <v>95268</v>
          </cell>
          <cell r="B1080" t="str">
            <v>RÉGUA VIBRATÓRIA DUPLA PARA CONCRETO, PESO DE 60KG, COMPRIMENTO 4 M, COM MOTOR A GASOLINA, POTÊNCIA 5,5 HP - MANUTENÇÃO. AF_09/2016</v>
          </cell>
          <cell r="C1080" t="str">
            <v>H</v>
          </cell>
          <cell r="D1080" t="str">
            <v>0,31</v>
          </cell>
        </row>
        <row r="1081">
          <cell r="A1081">
            <v>95269</v>
          </cell>
          <cell r="B1081" t="str">
            <v>RÉGUA VIBRATÓRIA DUPLA PARA CONCRETO, PESO DE 60KG, COMPRIMENTO 4 M, COM MOTOR A GASOLINA, POTÊNCIA 5,5 HP  MATERIAIS NA OPERAÇÃO. AF_09/2016</v>
          </cell>
          <cell r="C1081" t="str">
            <v>H</v>
          </cell>
          <cell r="D1081" t="str">
            <v>3,25</v>
          </cell>
        </row>
        <row r="1082">
          <cell r="A1082">
            <v>95272</v>
          </cell>
          <cell r="B1082" t="str">
            <v>POLIDORA DE PISO (POLITRIZ), PESO DE 100KG, DIÂMETRO 450 MM, MOTOR ELÉTRICO, POTÊNCIA 4 HP - DEPRECIAÇÃO. AF_09/2016</v>
          </cell>
          <cell r="C1082" t="str">
            <v>H</v>
          </cell>
          <cell r="D1082" t="str">
            <v>0,31</v>
          </cell>
        </row>
        <row r="1083">
          <cell r="A1083">
            <v>95273</v>
          </cell>
          <cell r="B1083" t="str">
            <v>POLIDORA DE PISO (POLITRIZ), PESO DE 100KG, DIÂMETRO 450 MM, MOTOR ELÉTRICO, POTÊNCIA 4 HP - JUROS. AF_09/2016</v>
          </cell>
          <cell r="C1083" t="str">
            <v>H</v>
          </cell>
          <cell r="D1083" t="str">
            <v>0,07</v>
          </cell>
        </row>
        <row r="1084">
          <cell r="A1084">
            <v>95274</v>
          </cell>
          <cell r="B1084" t="str">
            <v>POLIDORA DE PISO (POLITRIZ), PESO DE 100KG, DIÂMETRO 450 MM, MOTOR ELÉTRICO, POTÊNCIA 4 HP - MANUTENÇÃO. AF_09/2016</v>
          </cell>
          <cell r="C1084" t="str">
            <v>H</v>
          </cell>
          <cell r="D1084" t="str">
            <v>0,24</v>
          </cell>
        </row>
        <row r="1085">
          <cell r="A1085">
            <v>95275</v>
          </cell>
          <cell r="B1085" t="str">
            <v>POLIDORA DE PISO (POLITRIZ), PESO DE 100KG, DIÂMETRO 450 MM, MOTOR ELÉTRICO, POTÊNCIA 4 HP  MATERIAIS NA OPERAÇÃO. AF_09/2016</v>
          </cell>
          <cell r="C1085" t="str">
            <v>H</v>
          </cell>
          <cell r="D1085" t="str">
            <v>1,67</v>
          </cell>
        </row>
        <row r="1086">
          <cell r="A1086">
            <v>95278</v>
          </cell>
          <cell r="B1086" t="str">
            <v>DESEMPENADEIRA DE CONCRETO, PESO DE 75KG, 4 PÁS, MOTOR A GASOLINA, POTÊNCIA 5,5 HP - DEPRECIAÇÃO. AF_09/2016</v>
          </cell>
          <cell r="C1086" t="str">
            <v>H</v>
          </cell>
          <cell r="D1086" t="str">
            <v>0,34</v>
          </cell>
        </row>
        <row r="1087">
          <cell r="A1087">
            <v>95279</v>
          </cell>
          <cell r="B1087" t="str">
            <v>DESEMPENADEIRA DE CONCRETO, PESO DE 75KG, 4 PÁS, MOTOR A GASOLINA, POTÊNCIA 5,5 HP - JUROS. AF_09/2016</v>
          </cell>
          <cell r="C1087" t="str">
            <v>H</v>
          </cell>
          <cell r="D1087" t="str">
            <v>0,07</v>
          </cell>
        </row>
        <row r="1088">
          <cell r="A1088">
            <v>95280</v>
          </cell>
          <cell r="B1088" t="str">
            <v>DESEMPENADEIRA DE CONCRETO, PESO DE 75KG, 4 PÁS, MOTOR A GASOLINA, POTÊNCIA 5,5 HP - MANUTENÇÃO. AF_09/2016</v>
          </cell>
          <cell r="C1088" t="str">
            <v>H</v>
          </cell>
          <cell r="D1088" t="str">
            <v>0,27</v>
          </cell>
        </row>
        <row r="1089">
          <cell r="A1089">
            <v>95281</v>
          </cell>
          <cell r="B1089" t="str">
            <v>DESEMPENADEIRA DE CONCRETO, PESO DE 75KG, 4 PÁS, MOTOR A GASOLINA, POTÊNCIA 5,5 HP  MATERIAIS NA OPERAÇÃO. AF_09/2016</v>
          </cell>
          <cell r="C1089" t="str">
            <v>H</v>
          </cell>
          <cell r="D1089" t="str">
            <v>3,25</v>
          </cell>
        </row>
        <row r="1090">
          <cell r="A1090">
            <v>95617</v>
          </cell>
          <cell r="B1090" t="str">
            <v>PERFURATRIZ PNEUMATICA MANUAL DE PESO MEDIO, MARTELETE, 18KG, COMPRIMENTO MÁXIMO DE CURSO DE 6 M, DIAMETRO DO PISTAO DE 5,5 CM - DEPRECIAÇÃO. AF_11/2016</v>
          </cell>
          <cell r="C1090" t="str">
            <v>H</v>
          </cell>
          <cell r="D1090" t="str">
            <v>0,79</v>
          </cell>
        </row>
        <row r="1091">
          <cell r="A1091">
            <v>95618</v>
          </cell>
          <cell r="B1091" t="str">
            <v>PERFURATRIZ PNEUMATICA MANUAL DE PESO MEDIO, MARTELETE, 18KG, COMPRIMENTO MÁXIMO DE CURSO DE 6 M, DIAMETRO DO PISTAO DE 5,5 CM - JUROS. AF_11/2016</v>
          </cell>
          <cell r="C1091" t="str">
            <v>H</v>
          </cell>
          <cell r="D1091" t="str">
            <v>0,17</v>
          </cell>
        </row>
        <row r="1092">
          <cell r="A1092">
            <v>95619</v>
          </cell>
          <cell r="B1092" t="str">
            <v>PERFURATRIZ PNEUMATICA MANUAL DE PESO MEDIO, MARTELETE, 18KG, COMPRIMENTO MÁXIMO DE CURSO DE 6 M, DIAMETRO DO PISTAO DE 5,5 CM - MANUTENÇÃO. AF_11/2016</v>
          </cell>
          <cell r="C1092" t="str">
            <v>H</v>
          </cell>
          <cell r="D1092" t="str">
            <v>0,99</v>
          </cell>
        </row>
        <row r="1093">
          <cell r="A1093">
            <v>95627</v>
          </cell>
          <cell r="B1093" t="str">
            <v>ROLO COMPACTADOR VIBRATORIO TANDEM, ACO LISO, POTENCIA 125 HP, PESO SEM/COM LASTRO 10,20/11,65 T, LARGURA DE TRABALHO 1,73 M - DEPRECIAÇÃO. AF_11/2016</v>
          </cell>
          <cell r="C1093" t="str">
            <v>H</v>
          </cell>
          <cell r="D1093" t="str">
            <v>18,65</v>
          </cell>
        </row>
        <row r="1094">
          <cell r="A1094">
            <v>95628</v>
          </cell>
          <cell r="B1094" t="str">
            <v>ROLO COMPACTADOR VIBRATORIO TANDEM, ACO LISO, POTENCIA 125 HP, PESO SEM/COM LASTRO 10,20/11,65 T, LARGURA DE TRABALHO 1,73 M - JUROS. AF_11/2016</v>
          </cell>
          <cell r="C1094" t="str">
            <v>H</v>
          </cell>
          <cell r="D1094" t="str">
            <v>4,89</v>
          </cell>
        </row>
        <row r="1095">
          <cell r="A1095">
            <v>95629</v>
          </cell>
          <cell r="B1095" t="str">
            <v>ROLO COMPACTADOR VIBRATORIO TANDEM, ACO LISO, POTENCIA 125 HP, PESO SEM/COM LASTRO 10,20/11,65 T, LARGURA DE TRABALHO 1,73 M - MANUTENÇÃO. AF_11/2016</v>
          </cell>
          <cell r="C1095" t="str">
            <v>H</v>
          </cell>
          <cell r="D1095" t="str">
            <v>23,34</v>
          </cell>
        </row>
        <row r="1096">
          <cell r="A1096">
            <v>95630</v>
          </cell>
          <cell r="B1096" t="str">
            <v>ROLO COMPACTADOR VIBRATORIO TANDEM, ACO LISO, POTENCIA 125 HP, PESO SEM/COM LASTRO 10,20/11,65 T, LARGURA DE TRABALHO 1,73 M - MATERIAIS NA OPERAÇÃO. AF_11/2016</v>
          </cell>
          <cell r="C1096" t="str">
            <v>H</v>
          </cell>
          <cell r="D1096" t="str">
            <v>55,57</v>
          </cell>
        </row>
        <row r="1097">
          <cell r="A1097">
            <v>95698</v>
          </cell>
          <cell r="B1097" t="str">
            <v>PERFURATRIZ MANUAL, TORQUE MAXIMO 55 KGF.M, POTENCIA 5 CV, COM DIAMETRO MAXIMO 8 1/2" - DEPRECIAÇÃO. AF_11/2016</v>
          </cell>
          <cell r="C1097" t="str">
            <v>H</v>
          </cell>
          <cell r="D1097" t="str">
            <v>3,22</v>
          </cell>
        </row>
        <row r="1098">
          <cell r="A1098">
            <v>95699</v>
          </cell>
          <cell r="B1098" t="str">
            <v>PERFURATRIZ MANUAL, TORQUE MAXIMO 55 KGF.M, POTENCIA 5 CV, COM DIAMETRO MAXIMO 8 1/2" - JUROS. AF_11/2016</v>
          </cell>
          <cell r="C1098" t="str">
            <v>H</v>
          </cell>
          <cell r="D1098" t="str">
            <v>0,72</v>
          </cell>
        </row>
        <row r="1099">
          <cell r="A1099">
            <v>95700</v>
          </cell>
          <cell r="B1099" t="str">
            <v>PERFURATRIZ MANUAL, TORQUE MAXIMO 55 KGF.M, POTENCIA 5 CV, COM DIAMETRO MAXIMO 8 1/2" - MANUTENÇÃO. AF_11/2016</v>
          </cell>
          <cell r="C1099" t="str">
            <v>H</v>
          </cell>
          <cell r="D1099" t="str">
            <v>4,03</v>
          </cell>
        </row>
        <row r="1100">
          <cell r="A1100">
            <v>95701</v>
          </cell>
          <cell r="B1100" t="str">
            <v>PERFURATRIZ MANUAL, TORQUE MAXIMO 55 KGF.M, POTENCIA 5 CV, COM DIAMETRO MAXIMO 8 1/2" - MATERIAIS NA OPERAÇÃO. AF_11/2016</v>
          </cell>
          <cell r="C1100" t="str">
            <v>H</v>
          </cell>
          <cell r="D1100" t="str">
            <v>2,06</v>
          </cell>
        </row>
        <row r="1101">
          <cell r="A1101">
            <v>95704</v>
          </cell>
          <cell r="B1101" t="str">
            <v>PERFURATRIZ SOBRE ESTEIRA, TORQUE MÁXIMO 600 KGF, POTÊNCIA ENTRE 50 E 60 HP, DIÂMETRO MÁXIMO 10 - DEPRECIAÇÃO. AF_11/2016</v>
          </cell>
          <cell r="C1101" t="str">
            <v>H</v>
          </cell>
          <cell r="D1101" t="str">
            <v>20,76</v>
          </cell>
        </row>
        <row r="1102">
          <cell r="A1102">
            <v>95705</v>
          </cell>
          <cell r="B1102" t="str">
            <v>PERFURATRIZ SOBRE ESTEIRA, TORQUE MÁXIMO 600 KGF, POTÊNCIA ENTRE 50 E 60 HP, DIÂMETRO MÁXIMO 10 - JUROS. AF_11/2016</v>
          </cell>
          <cell r="C1102" t="str">
            <v>H</v>
          </cell>
          <cell r="D1102" t="str">
            <v>5,45</v>
          </cell>
        </row>
        <row r="1103">
          <cell r="A1103">
            <v>95706</v>
          </cell>
          <cell r="B1103" t="str">
            <v>PERFURATRIZ SOBRE ESTEIRA, TORQUE MÁXIMO 600 KGF, POTÊNCIA ENTRE 50 E 60 HP, DIÂMETRO MÁXIMO 10 - MANUTENÇÃO. AF_11/2016</v>
          </cell>
          <cell r="C1103" t="str">
            <v>H</v>
          </cell>
          <cell r="D1103" t="str">
            <v>25,97</v>
          </cell>
        </row>
        <row r="1104">
          <cell r="A1104">
            <v>95707</v>
          </cell>
          <cell r="B1104" t="str">
            <v>PERFURATRIZ SOBRE ESTEIRA, TORQUE MÁXIMO 600 KGF, POTÊNCIA ENTRE 50 E 60 HP, DIÂMETRO MÁXIMO 10 - MATERIAIS NA OPERAÇÃO. AF_11/2016</v>
          </cell>
          <cell r="C1104" t="str">
            <v>H</v>
          </cell>
          <cell r="D1104" t="str">
            <v>23,02</v>
          </cell>
        </row>
        <row r="1105">
          <cell r="A1105">
            <v>95710</v>
          </cell>
          <cell r="B1105" t="str">
            <v>ESCAVADEIRA HIDRAULICA SOBRE ESTEIRA, COM GARRA GIRATORIA DE MANDIBULAS, PESO OPERACIONAL ENTRE 22,00 E 25,50 TON, POTENCIA LIQUIDA ENTRE 150 E 160 HP - DEPRECIAÇÃO. AF_11/2016</v>
          </cell>
          <cell r="C1105" t="str">
            <v>H</v>
          </cell>
          <cell r="D1105" t="str">
            <v>24,95</v>
          </cell>
        </row>
        <row r="1106">
          <cell r="A1106">
            <v>95711</v>
          </cell>
          <cell r="B1106" t="str">
            <v>ESCAVADEIRA HIDRAULICA SOBRE ESTEIRA, COM GARRA GIRATORIA DE MANDIBULAS, PESO OPERACIONAL ENTRE 22,00 E 25,50 TON, POTENCIA LIQUIDA ENTRE 150 E 160 HP - JUROS. AF_11/2016</v>
          </cell>
          <cell r="C1106" t="str">
            <v>H</v>
          </cell>
          <cell r="D1106" t="str">
            <v>6,41</v>
          </cell>
        </row>
        <row r="1107">
          <cell r="A1107">
            <v>95712</v>
          </cell>
          <cell r="B1107" t="str">
            <v>ESCAVADEIRA HIDRAULICA SOBRE ESTEIRA, COM GARRA GIRATORIA DE MANDIBULAS, PESO OPERACIONAL ENTRE 22,00 E 25,50 TON, POTENCIA LIQUIDA ENTRE 150 E 160 HP - MANUTENÇÃO. AF_11/2016</v>
          </cell>
          <cell r="C1107" t="str">
            <v>H</v>
          </cell>
          <cell r="D1107" t="str">
            <v>31,18</v>
          </cell>
        </row>
        <row r="1108">
          <cell r="A1108">
            <v>95713</v>
          </cell>
          <cell r="B1108" t="str">
            <v>ESCAVADEIRA HIDRAULICA SOBRE ESTEIRA, COM GARRA GIRATORIA DE MANDIBULAS, PESO OPERACIONAL ENTRE 22,00 E 25,50 TON, POTENCIA LIQUIDA ENTRE 150 E 160 HP - MATERIAIS NA OPERAÇÃO. AF_11/2016</v>
          </cell>
          <cell r="C1108" t="str">
            <v>H</v>
          </cell>
          <cell r="D1108" t="str">
            <v>68,88</v>
          </cell>
        </row>
        <row r="1109">
          <cell r="A1109">
            <v>95716</v>
          </cell>
          <cell r="B1109" t="str">
            <v>ESCAVADEIRA HIDRAULICA SOBRE ESTEIRA, EQUIPADA COM CLAMSHELL, COM CAPACIDADE DA CAÇAMBA ENTRE 1,20 E 1,50 M3, PESO OPERACIONAL ENTRE 20,00 E 22,00 TON, POTENCIA LIQUIDA ENTRE 150 E 160 HP - DEPRECIAÇÃO. AF_11/2016</v>
          </cell>
          <cell r="C1109" t="str">
            <v>H</v>
          </cell>
          <cell r="D1109" t="str">
            <v>24,02</v>
          </cell>
        </row>
        <row r="1110">
          <cell r="A1110">
            <v>95717</v>
          </cell>
          <cell r="B1110" t="str">
            <v>ESCAVADEIRA HIDRAULICA SOBRE ESTEIRA, EQUIPADA COM CLAMSHELL, COM CAPACIDADE DA CAÇAMBA ENTRE 1,20 E 1,50 M3, PESO OPERACIONAL ENTRE 20,00 E 22,00 TON, POTENCIA LIQUIDA ENTRE 150 E 160 HP - JUROS. AF_11/2016</v>
          </cell>
          <cell r="C1110" t="str">
            <v>H</v>
          </cell>
          <cell r="D1110" t="str">
            <v>6,17</v>
          </cell>
        </row>
        <row r="1111">
          <cell r="A1111">
            <v>95718</v>
          </cell>
          <cell r="B1111" t="str">
            <v>ESCAVADEIRA HIDRAULICA SOBRE ESTEIRA, EQUIPADA COM CLAMSHELL, COM CAPACIDADE DA CAÇAMBA ENTRE 1,20 E 1,50 M3, PESO OPERACIONAL ENTRE 20,00 E 22,00 TON, POTENCIA LIQUIDA ENTRE 150 E 160 HP - MANUTENÇÃO. AF_11/2016</v>
          </cell>
          <cell r="C1111" t="str">
            <v>H</v>
          </cell>
          <cell r="D1111" t="str">
            <v>30,02</v>
          </cell>
        </row>
        <row r="1112">
          <cell r="A1112">
            <v>95719</v>
          </cell>
          <cell r="B1112" t="str">
            <v>ESCAVADEIRA HIDRAULICA SOBRE ESTEIRA, EQUIPADA COM CLAMSHELL, COM CAPACIDADE DA CAÇAMBA ENTRE 1,20 E 1,50 M3, PESO OPERACIONAL ENTRE 20,00 E 22,00 TON, POTENCIA LIQUIDA ENTRE 150 E 160 HP - MATERIAIS NA OPERAÇÃO. AF_11/2016</v>
          </cell>
          <cell r="C1112" t="str">
            <v>H</v>
          </cell>
          <cell r="D1112" t="str">
            <v>68,88</v>
          </cell>
        </row>
        <row r="1113">
          <cell r="A1113">
            <v>95869</v>
          </cell>
          <cell r="B1113" t="str">
            <v>GRUPO GERADOR COM CARENAGEM, MOTOR DIESEL POTÊNCIA STANDART ENTRE 250 E 260 KVA - JUROS. AF_12/2016</v>
          </cell>
          <cell r="C1113" t="str">
            <v>H</v>
          </cell>
          <cell r="D1113" t="str">
            <v>1,47</v>
          </cell>
        </row>
        <row r="1114">
          <cell r="A1114">
            <v>95870</v>
          </cell>
          <cell r="B1114" t="str">
            <v>GRUPO GERADOR COM CARENAGEM, MOTOR DIESEL POTÊNCIA STANDART ENTRE 250 E 260 KVA - MANUTENÇÃO. AF_12/2016</v>
          </cell>
          <cell r="C1114" t="str">
            <v>H</v>
          </cell>
          <cell r="D1114" t="str">
            <v>3,84</v>
          </cell>
        </row>
        <row r="1115">
          <cell r="A1115">
            <v>95871</v>
          </cell>
          <cell r="B1115" t="str">
            <v>GRUPO GERADOR COM CARENAGEM, MOTOR DIESEL POTÊNCIA STANDART ENTRE 250 E 260 KVA - MATERIAIS NA OPERAÇÃO. AF_12/2016</v>
          </cell>
          <cell r="C1115" t="str">
            <v>H</v>
          </cell>
          <cell r="D1115" t="str">
            <v>143,12</v>
          </cell>
        </row>
        <row r="1116">
          <cell r="A1116">
            <v>95874</v>
          </cell>
          <cell r="B1116" t="str">
            <v>GRUPO GERADOR COM CARENAGEM, MOTOR DIESEL POTÊNCIA STANDART ENTRE 250 E 260 KVA - DEPRECIAÇÃO. AF_12/2016</v>
          </cell>
          <cell r="C1116" t="str">
            <v>H</v>
          </cell>
          <cell r="D1116" t="str">
            <v>4,30</v>
          </cell>
        </row>
        <row r="1117">
          <cell r="A1117">
            <v>96008</v>
          </cell>
          <cell r="B1117" t="str">
            <v>TRATOR DE PNEUS COM POTÊNCIA DE 122 CV, TRAÇÃO 4X4, COM VASSOURA MECÂNICA ACOPLADA - DEPRECIAÇÃO. AF_02/2017</v>
          </cell>
          <cell r="C1117" t="str">
            <v>H</v>
          </cell>
          <cell r="D1117" t="str">
            <v>10,31</v>
          </cell>
        </row>
        <row r="1118">
          <cell r="A1118">
            <v>96009</v>
          </cell>
          <cell r="B1118" t="str">
            <v>TRATOR DE PNEUS COM POTÊNCIA DE 122 CV, TRAÇÃO 4X4, COM VASSOURA MECÂNICA ACOPLADA - JUROS. AF_02/2017</v>
          </cell>
          <cell r="C1118" t="str">
            <v>H</v>
          </cell>
          <cell r="D1118" t="str">
            <v>2,70</v>
          </cell>
        </row>
        <row r="1119">
          <cell r="A1119">
            <v>96011</v>
          </cell>
          <cell r="B1119" t="str">
            <v>TRATOR DE PNEUS COM POTÊNCIA DE 122 CV, TRAÇÃO 4X4, COM VASSOURA MECÂNICA ACOPLADA - MANUTENÇÃO. AF_02/2017</v>
          </cell>
          <cell r="C1119" t="str">
            <v>H</v>
          </cell>
          <cell r="D1119" t="str">
            <v>11,29</v>
          </cell>
        </row>
        <row r="1120">
          <cell r="A1120">
            <v>96012</v>
          </cell>
          <cell r="B1120" t="str">
            <v>TRATOR DE PNEUS COM POTÊNCIA DE 122 CV, TRAÇÃO 4X4, COM VASSOURA MECÂNICA ACOPLADA - MATERIAIS NA OPERAÇÃO. AF_02/2017</v>
          </cell>
          <cell r="C1120" t="str">
            <v>H</v>
          </cell>
          <cell r="D1120" t="str">
            <v>53,48</v>
          </cell>
        </row>
        <row r="1121">
          <cell r="A1121">
            <v>96015</v>
          </cell>
          <cell r="B1121" t="str">
            <v>TRATOR DE PNEUS COM POTÊNCIA DE 122 CV, TRAÇÃO 4X4, COM GRADE DE DISCOS ACOPLADA - DEPRECIAÇÃO. AF_02/2017</v>
          </cell>
          <cell r="C1121" t="str">
            <v>H</v>
          </cell>
          <cell r="D1121" t="str">
            <v>10,21</v>
          </cell>
        </row>
        <row r="1122">
          <cell r="A1122">
            <v>96016</v>
          </cell>
          <cell r="B1122" t="str">
            <v>TRATOR DE PNEUS COM POTÊNCIA DE 122 CV, TRAÇÃO 4X4, COM GRADE DE DISCOS ACOPLADA - JUROS. AF_02/2017</v>
          </cell>
          <cell r="C1122" t="str">
            <v>H</v>
          </cell>
          <cell r="D1122" t="str">
            <v>2,67</v>
          </cell>
        </row>
        <row r="1123">
          <cell r="A1123">
            <v>96018</v>
          </cell>
          <cell r="B1123" t="str">
            <v>TRATOR DE PNEUS COM POTÊNCIA DE 122 CV, TRAÇÃO 4X4, COM GRADE DE DISCOS ACOPLADA - MANUTENÇÃO. AF_02/2017</v>
          </cell>
          <cell r="C1123" t="str">
            <v>H</v>
          </cell>
          <cell r="D1123" t="str">
            <v>11,17</v>
          </cell>
        </row>
        <row r="1124">
          <cell r="A1124">
            <v>96019</v>
          </cell>
          <cell r="B1124" t="str">
            <v>TRATOR DE PNEUS COM POTÊNCIA DE 122 CV, TRAÇÃO 4X4, COM GRADE DE DISCOS ACOPLADA - MATERIAIS NA OPERAÇÃO. AF_02/2017</v>
          </cell>
          <cell r="C1124" t="str">
            <v>H</v>
          </cell>
          <cell r="D1124" t="str">
            <v>53,48</v>
          </cell>
        </row>
        <row r="1125">
          <cell r="A1125">
            <v>96023</v>
          </cell>
          <cell r="B1125" t="str">
            <v>TRATOR DE PNEUS COM POTÊNCIA DE 85 CV, TRAÇÃO 4X4, COM GRADE DE DISCOS ACOPLADA - DEPRECIAÇÃO. AF_02/2017</v>
          </cell>
          <cell r="C1125" t="str">
            <v>H</v>
          </cell>
          <cell r="D1125" t="str">
            <v>7,95</v>
          </cell>
        </row>
        <row r="1126">
          <cell r="A1126">
            <v>96024</v>
          </cell>
          <cell r="B1126" t="str">
            <v>TRATOR DE PNEUS COM POTÊNCIA DE 85 CV, TRAÇÃO 4X4, COM GRADE DE DISCOS ACOPLADA - JUROS. AF_02/2017</v>
          </cell>
          <cell r="C1126" t="str">
            <v>H</v>
          </cell>
          <cell r="D1126" t="str">
            <v>2,08</v>
          </cell>
        </row>
        <row r="1127">
          <cell r="A1127">
            <v>96026</v>
          </cell>
          <cell r="B1127" t="str">
            <v>TRATOR DE PNEUS COM POTÊNCIA DE 85 CV, TRAÇÃO 4X4, COM GRADE DE DISCOS ACOPLADA - MANUTENÇÃO. AF_02/2017</v>
          </cell>
          <cell r="C1127" t="str">
            <v>H</v>
          </cell>
          <cell r="D1127" t="str">
            <v>8,69</v>
          </cell>
        </row>
        <row r="1128">
          <cell r="A1128">
            <v>96027</v>
          </cell>
          <cell r="B1128" t="str">
            <v>TRATOR DE PNEUS COM POTÊNCIA DE 85 CV, TRAÇÃO 4X4, COM GRADE DE DISCOS ACOPLADA - MATERIAIS NA OPERAÇÃO. AF_02/2017</v>
          </cell>
          <cell r="C1128" t="str">
            <v>H</v>
          </cell>
          <cell r="D1128" t="str">
            <v>37,27</v>
          </cell>
        </row>
        <row r="1129">
          <cell r="A1129">
            <v>96030</v>
          </cell>
          <cell r="B1129" t="str">
            <v>CAMINHÃO BASCULANTE 10 M3, TRUCADO, POTÊNCIA 230 CV, INCLUSIVE CAÇAMBA METÁLICA, COM DISTRIBUIDOR DE AGREGADOS ACOPLADO - DEPRECIAÇÃO. AF_02/2017</v>
          </cell>
          <cell r="C1129" t="str">
            <v>H</v>
          </cell>
          <cell r="D1129" t="str">
            <v>13,67</v>
          </cell>
        </row>
        <row r="1130">
          <cell r="A1130">
            <v>96031</v>
          </cell>
          <cell r="B1130" t="str">
            <v>CAMINHÃO BASCULANTE 10 M3, TRUCADO, POTÊNCIA 230 CV, INCLUSIVE CAÇAMBA METÁLICA, COM DISTRIBUIDOR DE AGREGADOS ACOPLADO - JUROS. AF_02/2017</v>
          </cell>
          <cell r="C1130" t="str">
            <v>H</v>
          </cell>
          <cell r="D1130" t="str">
            <v>4,78</v>
          </cell>
        </row>
        <row r="1131">
          <cell r="A1131">
            <v>96032</v>
          </cell>
          <cell r="B1131" t="str">
            <v>CAMINHÃO BASCULANTE 10 M3, TRUCADO, POTÊNCIA 230 CV, INCLUSIVE CAÇAMBA METÁLICA, COM DISTRIBUIDOR DE AGREGADOS ACOPLADO - IMPOSTOS E SEGUROS. AF_02/2017</v>
          </cell>
          <cell r="C1131" t="str">
            <v>H</v>
          </cell>
          <cell r="D1131" t="str">
            <v>0,98</v>
          </cell>
        </row>
        <row r="1132">
          <cell r="A1132">
            <v>96033</v>
          </cell>
          <cell r="B1132" t="str">
            <v>CAMINHÃO BASCULANTE 10 M3, TRUCADO, POTÊNCIA 230 CV, INCLUSIVE CAÇAMBA METÁLICA, COM DISTRIBUIDOR DE AGREGADOS ACOPLADO - MANUTENÇÃO. AF_02/2017</v>
          </cell>
          <cell r="C1132" t="str">
            <v>H</v>
          </cell>
          <cell r="D1132" t="str">
            <v>25,67</v>
          </cell>
        </row>
        <row r="1133">
          <cell r="A1133">
            <v>96034</v>
          </cell>
          <cell r="B1133" t="str">
            <v>CAMINHÃO BASCULANTE 10 M3, TRUCADO, POTÊNCIA 230 CV, INCLUSIVE CAÇAMBA METÁLICA, COM DISTRIBUIDOR DE AGREGADOS ACOPLADO - MATERIAIS NA OPERAÇÃO. AF_02/2017</v>
          </cell>
          <cell r="C1133" t="str">
            <v>H</v>
          </cell>
          <cell r="D1133" t="str">
            <v>100,85</v>
          </cell>
        </row>
        <row r="1134">
          <cell r="A1134">
            <v>96053</v>
          </cell>
          <cell r="B1134" t="str">
            <v>TRATOR DE PNEUS COM POTÊNCIA DE 85 CV, TRAÇÃO 4X4, COM VASSOURA MECÂNICA ACOPLADA - DEPRECIAÇÃO. AF_03/2017</v>
          </cell>
          <cell r="C1134" t="str">
            <v>H</v>
          </cell>
          <cell r="D1134" t="str">
            <v>8,05</v>
          </cell>
        </row>
        <row r="1135">
          <cell r="A1135">
            <v>96054</v>
          </cell>
          <cell r="B1135" t="str">
            <v>MINICARREGADEIRA SOBRE RODAS POTENCIA 47HP CAPACIDADE OPERACAO 646 KG, COM VASSOURA MECÂNICA ACOPLADA - DEPRECIAÇÃO. AF_03/2017</v>
          </cell>
          <cell r="C1135" t="str">
            <v>H</v>
          </cell>
          <cell r="D1135" t="str">
            <v>15,39</v>
          </cell>
        </row>
        <row r="1136">
          <cell r="A1136">
            <v>96055</v>
          </cell>
          <cell r="B1136" t="str">
            <v>TRATOR DE PNEUS COM POTÊNCIA DE 85 CV, TRAÇÃO 4X4, COM VASSOURA MECÂNICA ACOPLADA - JUROS. AF_03/2017</v>
          </cell>
          <cell r="C1136" t="str">
            <v>H</v>
          </cell>
          <cell r="D1136" t="str">
            <v>2,11</v>
          </cell>
        </row>
        <row r="1137">
          <cell r="A1137">
            <v>96056</v>
          </cell>
          <cell r="B1137" t="str">
            <v>TRATOR DE PNEUS COM POTÊNCIA DE 85 CV, TRAÇÃO 4X4, COM VASSOURA MECÂNICA ACOPLADA - MANUTENÇÃO. AF_03/2017</v>
          </cell>
          <cell r="C1137" t="str">
            <v>H</v>
          </cell>
          <cell r="D1137" t="str">
            <v>8,81</v>
          </cell>
        </row>
        <row r="1138">
          <cell r="A1138">
            <v>96057</v>
          </cell>
          <cell r="B1138" t="str">
            <v>TRATOR DE PNEUS COM POTÊNCIA DE 85 CV, TRAÇÃO 4X4, COM VASSOURA MECÂNICA ACOPLADA - MATERIAIS NA OPERAÇÃO. AF_03/2017</v>
          </cell>
          <cell r="C1138" t="str">
            <v>H</v>
          </cell>
          <cell r="D1138" t="str">
            <v>37,27</v>
          </cell>
        </row>
        <row r="1139">
          <cell r="A1139">
            <v>96060</v>
          </cell>
          <cell r="B1139" t="str">
            <v>MINICARREGADEIRA SOBRE RODAS POTENCIA 47HP CAPACIDADE OPERACAO 646 KG, COM VASSOURA MECÂNICA ACOPLADA - JUROS. AF_03/2017</v>
          </cell>
          <cell r="C1139" t="str">
            <v>H</v>
          </cell>
          <cell r="D1139" t="str">
            <v>2,96</v>
          </cell>
        </row>
        <row r="1140">
          <cell r="A1140">
            <v>96061</v>
          </cell>
          <cell r="B1140" t="str">
            <v>MINICARREGADEIRA SOBRE RODAS POTENCIA 47HP CAPACIDADE OPERACAO 646 KG, COM VASSOURA MECÂNICA ACOPLADA - MANUTENÇÃO. AF_03/2017</v>
          </cell>
          <cell r="C1140" t="str">
            <v>H</v>
          </cell>
          <cell r="D1140" t="str">
            <v>19,24</v>
          </cell>
        </row>
        <row r="1141">
          <cell r="A1141">
            <v>96062</v>
          </cell>
          <cell r="B1141" t="str">
            <v>MINICARREGADEIRA SOBRE RODAS POTENCIA 47HP CAPACIDADE OPERACAO 646 KG, COM VASSOURA MECÂNICA ACOPLADA - MATERIAIS NA OPERAÇÃO. AF_03/2017</v>
          </cell>
          <cell r="C1141" t="str">
            <v>H</v>
          </cell>
          <cell r="D1141" t="str">
            <v>20,88</v>
          </cell>
        </row>
        <row r="1142">
          <cell r="A1142">
            <v>96241</v>
          </cell>
          <cell r="B1142" t="str">
            <v>MINIESCAVADEIRA SOBRE ESTEIRAS, POTENCIA LIQUIDA DE *30* HP, PESO OPERACIONAL DE *3.500* KG - DEPRECIACAO. AF_04/2017</v>
          </cell>
          <cell r="C1142" t="str">
            <v>H</v>
          </cell>
          <cell r="D1142" t="str">
            <v>13,41</v>
          </cell>
        </row>
        <row r="1143">
          <cell r="A1143">
            <v>96242</v>
          </cell>
          <cell r="B1143" t="str">
            <v>MINIESCAVADEIRA SOBRE ESTEIRAS, POTENCIA LIQUIDA DE *30* HP, PESO OPERACIONAL DE *3.500* KG - JUROS. AF_04/2017</v>
          </cell>
          <cell r="C1143" t="str">
            <v>H</v>
          </cell>
          <cell r="D1143" t="str">
            <v>3,44</v>
          </cell>
        </row>
        <row r="1144">
          <cell r="A1144">
            <v>96243</v>
          </cell>
          <cell r="B1144" t="str">
            <v>MINIESCAVADEIRA SOBRE ESTEIRAS, POTENCIA LIQUIDA DE *30* HP, PESO OPERACIONAL DE *3.500* KG - MANUTENCAO. AF_04/2017</v>
          </cell>
          <cell r="C1144" t="str">
            <v>H</v>
          </cell>
          <cell r="D1144" t="str">
            <v>16,76</v>
          </cell>
        </row>
        <row r="1145">
          <cell r="A1145">
            <v>96244</v>
          </cell>
          <cell r="B1145" t="str">
            <v>MINIESCAVADEIRA SOBRE ESTEIRAS, POTENCIA LIQUIDA DE *30* HP, PESO OPERACIONAL DE *3.500* KG - MATERIAIS NA OPERACAO. AF_04/2017</v>
          </cell>
          <cell r="C1145" t="str">
            <v>H</v>
          </cell>
          <cell r="D1145" t="str">
            <v>13,33</v>
          </cell>
        </row>
        <row r="1146">
          <cell r="A1146">
            <v>96298</v>
          </cell>
          <cell r="B1146" t="str">
            <v>PERFURATRIZ ROTATIVA SOBRE ESTEIRA, TORQUE MAXIMO 2500 KGM, POTENCIA 110 HP, MOTOR DIESEL - DEPRECIAÇÃO. AF_05/2017</v>
          </cell>
          <cell r="C1146" t="str">
            <v>H</v>
          </cell>
          <cell r="D1146" t="str">
            <v>32,41</v>
          </cell>
        </row>
        <row r="1147">
          <cell r="A1147">
            <v>96299</v>
          </cell>
          <cell r="B1147" t="str">
            <v>PERFURATRIZ ROTATIVA SOBRE ESTEIRA, TORQUE MAXIMO 2500 KGM, POTENCIA 110 HP, MOTOR DIESEL - JUROS. AF_05/2017</v>
          </cell>
          <cell r="C1147" t="str">
            <v>H</v>
          </cell>
          <cell r="D1147" t="str">
            <v>8,51</v>
          </cell>
        </row>
        <row r="1148">
          <cell r="A1148">
            <v>96300</v>
          </cell>
          <cell r="B1148" t="str">
            <v>PERFURATRIZ ROTATIVA SOBRE ESTEIRA, TORQUE MAXIMO 2500 KGM, POTENCIA 110 HP, MOTOR DIESEL - MANUTENÇÃO. AF_05/2017</v>
          </cell>
          <cell r="C1148" t="str">
            <v>H</v>
          </cell>
          <cell r="D1148" t="str">
            <v>40,56</v>
          </cell>
        </row>
        <row r="1149">
          <cell r="A1149">
            <v>96301</v>
          </cell>
          <cell r="B1149" t="str">
            <v>PERFURATRIZ ROTATIVA SOBRE ESTEIRA, TORQUE MAXIMO 2500 KGM, POTENCIA 110 HP, MOTOR DIESEL - MATERIAIS NA OPERAÇÃO. AF_05/2017</v>
          </cell>
          <cell r="C1149" t="str">
            <v>H</v>
          </cell>
          <cell r="D1149" t="str">
            <v>48,88</v>
          </cell>
        </row>
        <row r="1150">
          <cell r="A1150">
            <v>96304</v>
          </cell>
          <cell r="B1150" t="str">
            <v>COMPRESSOR DE AR, VAZAO DE 10 PCM, RESERVATORIO 100 L, PRESSAO DE TRABALHO ENTRE 6,9 E 9,7 BAR,  POTENCIA 2 HP, TENSAO 110/220 V - DEPRECIAÇÃO. AF_05/2017</v>
          </cell>
          <cell r="C1150" t="str">
            <v>H</v>
          </cell>
          <cell r="D1150" t="str">
            <v>0,09</v>
          </cell>
        </row>
        <row r="1151">
          <cell r="A1151">
            <v>96305</v>
          </cell>
          <cell r="B1151" t="str">
            <v>COMPRESSOR DE AR, VAZAO DE 10 PCM, RESERVATORIO 100 L, PRESSAO DE TRABALHO ENTRE 6,9 E 9,7 BAR,  POTENCIA 2 HP, TENSAO 110/220 V - JUROS. AF_05/2017</v>
          </cell>
          <cell r="C1151" t="str">
            <v>H</v>
          </cell>
          <cell r="D1151" t="str">
            <v>0,02</v>
          </cell>
        </row>
        <row r="1152">
          <cell r="A1152">
            <v>96306</v>
          </cell>
          <cell r="B1152" t="str">
            <v>COMPRESSOR DE AR, VAZAO DE 10 PCM, RESERVATORIO 100 L, PRESSAO DE TRABALHO ENTRE 6,9 E 9,7 BAR,  POTENCIA 2 HP, TENSAO 110/220 V - MANUTENÇÃO. AF_05/2017</v>
          </cell>
          <cell r="C1152" t="str">
            <v>H</v>
          </cell>
          <cell r="D1152" t="str">
            <v>0,11</v>
          </cell>
        </row>
        <row r="1153">
          <cell r="A1153">
            <v>96307</v>
          </cell>
          <cell r="B1153" t="str">
            <v>COMPRESSOR DE AR, VAZAO DE 10 PCM, RESERVATORIO 100 L, PRESSAO DE TRABALHO ENTRE 6,9 E 9,7 BAR, POTENCIA 2 HP, TENSAO 110/220 V - MATERIAIS NA OPERAÇÃO. AF_05/2017</v>
          </cell>
          <cell r="C1153" t="str">
            <v>H</v>
          </cell>
          <cell r="D1153" t="str">
            <v>0,83</v>
          </cell>
        </row>
        <row r="1154">
          <cell r="A1154">
            <v>96457</v>
          </cell>
          <cell r="B1154" t="str">
            <v>ROLO COMPACTADOR DE PNEUS, ESTATICO, PRESSAO VARIAVEL, POTENCIA 110 HP, PESO SEM/COM LASTRO 10,8/27 T, LARGURA DE ROLAGEM 2,30 M - MATERIAIS NA OPERACAO. AF_06/2017</v>
          </cell>
          <cell r="C1154" t="str">
            <v>H</v>
          </cell>
          <cell r="D1154" t="str">
            <v>48,88</v>
          </cell>
        </row>
        <row r="1155">
          <cell r="A1155">
            <v>96458</v>
          </cell>
          <cell r="B1155" t="str">
            <v>ROLO COMPACTADOR DE PNEUS, ESTATICO, PRESSAO VARIAVEL, POTENCIA 110 HP, PESO SEM/COM LASTRO 10,8/27 T, LARGURA DE ROLAGEM 2,30 M - MANUTENCAO. AF_06/2017</v>
          </cell>
          <cell r="C1155" t="str">
            <v>H</v>
          </cell>
          <cell r="D1155" t="str">
            <v>25,88</v>
          </cell>
        </row>
        <row r="1156">
          <cell r="A1156">
            <v>96459</v>
          </cell>
          <cell r="B1156" t="str">
            <v>ROLO COMPACTADOR DE PNEUS, ESTATICO, PRESSAO VARIAVEL, POTENCIA 110 HP, PESO SEM/COM LASTRO 10,8/27 T, LARGURA DE ROLAGEM 2,30 M - JUROS. AF_06/2017</v>
          </cell>
          <cell r="C1156" t="str">
            <v>H</v>
          </cell>
          <cell r="D1156" t="str">
            <v>5,43</v>
          </cell>
        </row>
        <row r="1157">
          <cell r="A1157">
            <v>96460</v>
          </cell>
          <cell r="B1157" t="str">
            <v>ROLO COMPACTADOR DE PNEUS, ESTATICO, PRESSAO VARIAVEL, POTENCIA 110 HP, PESO SEM/COM LASTRO 10,8/27 T, LARGURA DE ROLAGEM 2,30 M - DEPRECIAÇÃO. AF_06/2017</v>
          </cell>
          <cell r="C1157" t="str">
            <v>H</v>
          </cell>
          <cell r="D1157" t="str">
            <v>20,68</v>
          </cell>
        </row>
        <row r="1158">
          <cell r="A1158">
            <v>55960</v>
          </cell>
          <cell r="B1158" t="str">
            <v>IMUNIZACAO DE MADEIRAMENTO PARA COBERTURA UTILIZANDO CUPINICIDA INCOLOR</v>
          </cell>
          <cell r="C1158" t="str">
            <v>M2</v>
          </cell>
          <cell r="D1158" t="str">
            <v>4,00</v>
          </cell>
        </row>
        <row r="1159">
          <cell r="A1159">
            <v>72085</v>
          </cell>
          <cell r="B1159" t="str">
            <v>RECOLOCACAO DE RIPAS EM MADEIRAMENTO DE TELHADO, CONSIDERANDO REAPROVEITAMENTO DE MATERIAL</v>
          </cell>
          <cell r="C1159" t="str">
            <v>M</v>
          </cell>
          <cell r="D1159" t="str">
            <v>1,69</v>
          </cell>
        </row>
        <row r="1160">
          <cell r="A1160">
            <v>72086</v>
          </cell>
          <cell r="B1160" t="str">
            <v>RECOLOCACAO DE MADEIRAMENTO DO TELHADO - CAIBROS, CONSIDERANDO REAPROVEITAMENTO DE MATERIAL</v>
          </cell>
          <cell r="C1160" t="str">
            <v>M</v>
          </cell>
          <cell r="D1160" t="str">
            <v>5,18</v>
          </cell>
        </row>
        <row r="1161">
          <cell r="A1161">
            <v>92259</v>
          </cell>
          <cell r="B1161" t="str">
            <v>INSTALAÇÃO DE TESOURA (INTEIRA OU MEIA), BIAPOIADA, EM MADEIRA NÃO APARELHADA, PARA VÃOS MAIORES OU IGUAIS A 3,0 M E MENORES QUE 6,0 M, INCLUSO IÇAMENTO. AF_12/2015</v>
          </cell>
          <cell r="C1161" t="str">
            <v>UN</v>
          </cell>
          <cell r="D1161" t="str">
            <v>321,13</v>
          </cell>
        </row>
        <row r="1162">
          <cell r="A1162">
            <v>92260</v>
          </cell>
          <cell r="B1162" t="str">
            <v>INSTALAÇÃO DE TESOURA (INTEIRA OU MEIA), BIAPOIADA, EM MADEIRA NÃO APARELHADA, PARA VÃOS MAIORES OU IGUAIS A 6,0 M E MENORES QUE 8,0 M, INCLUSO IÇAMENTO. AF_12/2015</v>
          </cell>
          <cell r="C1162" t="str">
            <v>UN</v>
          </cell>
          <cell r="D1162" t="str">
            <v>365,73</v>
          </cell>
        </row>
        <row r="1163">
          <cell r="A1163">
            <v>92261</v>
          </cell>
          <cell r="B1163" t="str">
            <v>INSTALAÇÃO DE TESOURA (INTEIRA OU MEIA), BIAPOIADA, EM MADEIRA NÃO APARELHADA, PARA VÃOS MAIORES OU IGUAIS A 8,0 M E MENORES QUE 10,0 M, INCLUSO IÇAMENTO. AF_12/2015</v>
          </cell>
          <cell r="C1163" t="str">
            <v>UN</v>
          </cell>
          <cell r="D1163" t="str">
            <v>408,96</v>
          </cell>
        </row>
        <row r="1164">
          <cell r="A1164">
            <v>92262</v>
          </cell>
          <cell r="B1164" t="str">
            <v>INSTALAÇÃO DE TESOURA (INTEIRA OU MEIA), BIAPOIADA, EM MADEIRA NÃO APARELHADA, PARA VÃOS MAIORES OU IGUAIS A 10,0 M E MENORES QUE 12,0 M, INCLUSO IÇAMENTO. AF_12/2015</v>
          </cell>
          <cell r="C1164" t="str">
            <v>UN</v>
          </cell>
          <cell r="D1164" t="str">
            <v>478,57</v>
          </cell>
        </row>
        <row r="1165">
          <cell r="A1165">
            <v>92539</v>
          </cell>
          <cell r="B1165" t="str">
            <v>TRAMA DE MADEIRA COMPOSTA POR RIPAS, CAIBROS E TERÇAS PARA TELHADOS DE ATÉ 2 ÁGUAS PARA TELHA DE ENCAIXE DE CERÂMICA OU DE CONCRETO, INCLUSO TRANSPORTE VERTICAL. AF_12/2015</v>
          </cell>
          <cell r="C1165" t="str">
            <v>M2</v>
          </cell>
          <cell r="D1165" t="str">
            <v>53,60</v>
          </cell>
        </row>
        <row r="1166">
          <cell r="A1166">
            <v>92540</v>
          </cell>
          <cell r="B1166" t="str">
            <v>TRAMA DE MADEIRA COMPOSTA POR RIPAS, CAIBROS E TERÇAS PARA TELHADOS DE MAIS QUE 2 ÁGUAS PARA TELHA DE ENCAIXE DE CERÂMICA OU DE CONCRETO, INCLUSO TRANSPORTE VERTICAL. AF_12/2015</v>
          </cell>
          <cell r="C1166" t="str">
            <v>M2</v>
          </cell>
          <cell r="D1166" t="str">
            <v>60,25</v>
          </cell>
        </row>
        <row r="1167">
          <cell r="A1167">
            <v>92541</v>
          </cell>
          <cell r="B1167" t="str">
            <v>TRAMA DE MADEIRA COMPOSTA POR RIPAS, CAIBROS E TERÇAS PARA TELHADOS DE ATÉ 2 ÁGUAS PARA TELHA CERÂMICA CAPA-CANAL, INCLUSO TRANSPORTE VERTICAL. AF_12/2015</v>
          </cell>
          <cell r="C1167" t="str">
            <v>M2</v>
          </cell>
          <cell r="D1167" t="str">
            <v>58,75</v>
          </cell>
        </row>
        <row r="1168">
          <cell r="A1168">
            <v>92542</v>
          </cell>
          <cell r="B1168" t="str">
            <v>TRAMA DE MADEIRA COMPOSTA POR RIPAS, CAIBROS E TERÇAS PARA TELHADOS DE MAIS QUE 2 ÁGUAS PARA TELHA CERÂMICA CAPA-CANAL, INCLUSO TRANSPORTE VERTICAL. AF_12/2015</v>
          </cell>
          <cell r="C1168" t="str">
            <v>M2</v>
          </cell>
          <cell r="D1168" t="str">
            <v>71,42</v>
          </cell>
        </row>
        <row r="1169">
          <cell r="A1169">
            <v>92543</v>
          </cell>
          <cell r="B1169" t="str">
            <v>TRAMA DE MADEIRA COMPOSTA POR TERÇAS PARA TELHADOS DE ATÉ 2 ÁGUAS PARA TELHA ONDULADA DE FIBROCIMENTO, METÁLICA, PLÁSTICA OU TERMOACÚSTICA, INCLUSO TRANSPORTE VERTICAL. AF_12/2015</v>
          </cell>
          <cell r="C1169" t="str">
            <v>M2</v>
          </cell>
          <cell r="D1169" t="str">
            <v>15,82</v>
          </cell>
        </row>
        <row r="1170">
          <cell r="A1170">
            <v>92544</v>
          </cell>
          <cell r="B1170" t="str">
            <v>TRAMA DE MADEIRA COMPOSTA POR TERÇAS PARA TELHADOS DE ATÉ 2 ÁGUAS PARA TELHA ESTRUTURAL DE FIBROCIMENTO, INCLUSO TRANSPORTE VERTICAL. AF_12/2015</v>
          </cell>
          <cell r="C1170" t="str">
            <v>M2</v>
          </cell>
          <cell r="D1170" t="str">
            <v>13,50</v>
          </cell>
        </row>
        <row r="1171">
          <cell r="A1171">
            <v>92545</v>
          </cell>
          <cell r="B1171" t="str">
            <v>FABRICAÇÃO E INSTALAÇÃO DE TESOURA INTEIRA EM MADEIRA NÃO APARELHADA, VÃO DE 3 M, PARA TELHA CERÂMICA OU DE CONCRETO, INCLUSO IÇAMENTO. AF_12/2015</v>
          </cell>
          <cell r="C1171" t="str">
            <v>UN</v>
          </cell>
          <cell r="D1171" t="str">
            <v>690,76</v>
          </cell>
        </row>
        <row r="1172">
          <cell r="A1172">
            <v>92546</v>
          </cell>
          <cell r="B1172" t="str">
            <v>FABRICAÇÃO E INSTALAÇÃO DE TESOURA INTEIRA EM MADEIRA NÃO APARELHADA, VÃO DE 4 M, PARA TELHA CERÂMICA OU DE CONCRETO, INCLUSO IÇAMENTO. AF_12/2015</v>
          </cell>
          <cell r="C1172" t="str">
            <v>UN</v>
          </cell>
          <cell r="D1172" t="str">
            <v>847,12</v>
          </cell>
        </row>
        <row r="1173">
          <cell r="A1173">
            <v>92547</v>
          </cell>
          <cell r="B1173" t="str">
            <v>FABRICAÇÃO E INSTALAÇÃO DE TESOURA INTEIRA EM MADEIRA NÃO APARELHADA, VÃO DE 5 M, PARA TELHA CERÂMICA OU DE CONCRETO, INCLUSO IÇAMENTO. AF_12/2015</v>
          </cell>
          <cell r="C1173" t="str">
            <v>UN</v>
          </cell>
          <cell r="D1173" t="str">
            <v>894,67</v>
          </cell>
        </row>
        <row r="1174">
          <cell r="A1174">
            <v>92548</v>
          </cell>
          <cell r="B1174" t="str">
            <v>FABRICAÇÃO E INSTALAÇÃO DE TESOURA INTEIRA EM MADEIRA NÃO APARELHADA, VÃO DE 6 M, PARA TELHA CERÂMICA OU DE CONCRETO, INCLUSO IÇAMENTO. AF_12/2015</v>
          </cell>
          <cell r="C1174" t="str">
            <v>UN</v>
          </cell>
          <cell r="D1174" t="str">
            <v>993,95</v>
          </cell>
        </row>
        <row r="1175">
          <cell r="A1175">
            <v>92549</v>
          </cell>
          <cell r="B1175" t="str">
            <v>FABRICAÇÃO E INSTALAÇÃO DE TESOURA INTEIRA EM MADEIRA NÃO APARELHADA, VÃO DE 7 M, PARA TELHA CERÂMICA OU DE CONCRETO, INCLUSO IÇAMENTO. AF_12/2015</v>
          </cell>
          <cell r="C1175" t="str">
            <v>UN</v>
          </cell>
          <cell r="D1175" t="str">
            <v>1.251,89</v>
          </cell>
        </row>
        <row r="1176">
          <cell r="A1176">
            <v>92550</v>
          </cell>
          <cell r="B1176" t="str">
            <v>FABRICAÇÃO E INSTALAÇÃO DE TESOURA INTEIRA EM MADEIRA NÃO APARELHADA, VÃO DE 8 M, PARA TELHA CERÂMICA OU DE CONCRETO, INCLUSO IÇAMENTO. AF_12/2015</v>
          </cell>
          <cell r="C1176" t="str">
            <v>UN</v>
          </cell>
          <cell r="D1176" t="str">
            <v>1.489,96</v>
          </cell>
        </row>
        <row r="1177">
          <cell r="A1177">
            <v>92551</v>
          </cell>
          <cell r="B1177" t="str">
            <v>FABRICAÇÃO E INSTALAÇÃO DE TESOURA INTEIRA EM MADEIRA NÃO APARELHADA, VÃO DE 9 M, PARA TELHA CERÂMICA OU DE CONCRETO, INCLUSO IÇAMENTO. AF_12/2015</v>
          </cell>
          <cell r="C1177" t="str">
            <v>UN</v>
          </cell>
          <cell r="D1177" t="str">
            <v>1.553,23</v>
          </cell>
        </row>
        <row r="1178">
          <cell r="A1178">
            <v>92552</v>
          </cell>
          <cell r="B1178" t="str">
            <v>FABRICAÇÃO E INSTALAÇÃO DE TESOURA INTEIRA EM MADEIRA NÃO APARELHADA, VÃO DE 10 M, PARA TELHA CERÂMICA OU DE CONCRETO, INCLUSO IÇAMENTO. AF_12/2015</v>
          </cell>
          <cell r="C1178" t="str">
            <v>UN</v>
          </cell>
          <cell r="D1178" t="str">
            <v>1.695,80</v>
          </cell>
        </row>
        <row r="1179">
          <cell r="A1179">
            <v>92553</v>
          </cell>
          <cell r="B1179" t="str">
            <v>FABRICAÇÃO E INSTALAÇÃO DE TESOURA INTEIRA EM MADEIRA NÃO APARELHADA, VÃO DE 11 M, PARA TELHA CERÂMICA OU DE CONCRETO, INCLUSO IÇAMENTO. AF_12/2015</v>
          </cell>
          <cell r="C1179" t="str">
            <v>UN</v>
          </cell>
          <cell r="D1179" t="str">
            <v>1.961,28</v>
          </cell>
        </row>
        <row r="1180">
          <cell r="A1180">
            <v>92554</v>
          </cell>
          <cell r="B1180" t="str">
            <v>FABRICAÇÃO E INSTALAÇÃO DE TESOURA INTEIRA EM MADEIRA NÃO APARELHADA, VÃO DE 12 M, PARA TELHA CERÂMICA OU DE CONCRETO, INCLUSO IÇAMENTO. AF_12/2015</v>
          </cell>
          <cell r="C1180" t="str">
            <v>UN</v>
          </cell>
          <cell r="D1180" t="str">
            <v>2.033,29</v>
          </cell>
        </row>
        <row r="1181">
          <cell r="A1181">
            <v>92555</v>
          </cell>
          <cell r="B1181" t="str">
            <v>FABRICAÇÃO E INSTALAÇÃO DE TESOURA INTEIRA EM MADEIRA NÃO APARELHADA, VÃO DE 3 M, PARA TELHA ONDULADA DE FIBROCIMENTO, METÁLICA, PLÁSTICA OU TERMOACÚSTICA, INCLUSO IÇAMENTO. AF_12/2015</v>
          </cell>
          <cell r="C1181" t="str">
            <v>UN</v>
          </cell>
          <cell r="D1181" t="str">
            <v>681,09</v>
          </cell>
        </row>
        <row r="1182">
          <cell r="A1182">
            <v>92556</v>
          </cell>
          <cell r="B1182" t="str">
            <v>FABRICAÇÃO E INSTALAÇÃO DE TESOURA INTEIRA EM MADEIRA NÃO APARELHADA, VÃO DE 4 M, PARA TELHA ONDULADA DE FIBROCIMENTO, METÁLICA, PLÁSTICA OU TERMOACÚSTICA, INCLUSO IÇAMENTO. AF_12/2015</v>
          </cell>
          <cell r="C1182" t="str">
            <v>UN</v>
          </cell>
          <cell r="D1182" t="str">
            <v>831,15</v>
          </cell>
        </row>
        <row r="1183">
          <cell r="A1183">
            <v>92557</v>
          </cell>
          <cell r="B1183" t="str">
            <v>FABRICAÇÃO E INSTALAÇÃO DE TESOURA INTEIRA EM MADEIRA NÃO APARELHADA, VÃO DE 5 M, PARA TELHA ONDULADA DE FIBROCIMENTO, METÁLICA, PLÁSTICA OU TERMOACÚSTICA, INCLUSO IÇAMENTO. AF_12/2015</v>
          </cell>
          <cell r="C1183" t="str">
            <v>UN</v>
          </cell>
          <cell r="D1183" t="str">
            <v>878,69</v>
          </cell>
        </row>
        <row r="1184">
          <cell r="A1184">
            <v>92558</v>
          </cell>
          <cell r="B1184" t="str">
            <v>FABRICAÇÃO E INSTALAÇÃO DE TESOURA INTEIRA EM MADEIRA NÃO APARELHADA, VÃO DE 6 M, PARA TELHA ONDULADA DE FIBROCIMENTO, METÁLICA, PLÁSTICA OU TERMOACÚSTICA, INCLUSO IÇAMENTO. AF_12/2015</v>
          </cell>
          <cell r="C1184" t="str">
            <v>UN</v>
          </cell>
          <cell r="D1184" t="str">
            <v>986,81</v>
          </cell>
        </row>
        <row r="1185">
          <cell r="A1185">
            <v>92559</v>
          </cell>
          <cell r="B1185" t="str">
            <v>FABRICAÇÃO E INSTALAÇÃO DE TESOURA INTEIRA EM MADEIRA NÃO APARELHADA, VÃO DE 7 M, PARA TELHA ONDULADA DE FIBROCIMENTO, METÁLICA, PLÁSTICA OU TERMOACÚSTICA, INCLUSO IÇAMENTO. AF_12/2015</v>
          </cell>
          <cell r="C1185" t="str">
            <v>UN</v>
          </cell>
          <cell r="D1185" t="str">
            <v>1.234,87</v>
          </cell>
        </row>
        <row r="1186">
          <cell r="A1186">
            <v>92560</v>
          </cell>
          <cell r="B1186" t="str">
            <v>FABRICAÇÃO E INSTALAÇÃO DE TESOURA INTEIRA EM MADEIRA NÃO APARELHADA, VÃO DE 8 M, PARA TELHA ONDULADA DE FIBROCIMENTO, METÁLICA, PLÁSTICA OU TERMOACÚSTICA, INCLUSO IÇAMENTO. AF_12/2015</v>
          </cell>
          <cell r="C1186" t="str">
            <v>UN</v>
          </cell>
          <cell r="D1186" t="str">
            <v>1.463,99</v>
          </cell>
        </row>
        <row r="1187">
          <cell r="A1187">
            <v>92561</v>
          </cell>
          <cell r="B1187" t="str">
            <v>FABRICAÇÃO E INSTALAÇÃO DE TESOURA INTEIRA EM MADEIRA NÃO APARELHADA, VÃO DE 9 M, PARA TELHA ONDULADA DE FIBROCIMENTO, METÁLICA, PLÁSTICA OU TERMOACÚSTICA, INCLUSO IÇAMENTO. AF_12/2015</v>
          </cell>
          <cell r="C1187" t="str">
            <v>UN</v>
          </cell>
          <cell r="D1187" t="str">
            <v>1.528,42</v>
          </cell>
        </row>
        <row r="1188">
          <cell r="A1188">
            <v>92562</v>
          </cell>
          <cell r="B1188" t="str">
            <v>FABRICAÇÃO E INSTALAÇÃO DE TESOURA INTEIRA EM MADEIRA NÃO APARELHADA, VÃO DE 10 M, PARA TELHA ONDULADA DE FIBROCIMENTO, METÁLICA, PLÁSTICA OU TERMOACÚSTICA, INCLUSO IÇAMENTO. AF_12/2015</v>
          </cell>
          <cell r="C1188" t="str">
            <v>UN</v>
          </cell>
          <cell r="D1188" t="str">
            <v>1.655,02</v>
          </cell>
        </row>
        <row r="1189">
          <cell r="A1189">
            <v>92563</v>
          </cell>
          <cell r="B1189" t="str">
            <v>FABRICAÇÃO E INSTALAÇÃO DE TESOURA INTEIRA EM MADEIRA NÃO APARELHADA, VÃO DE 11 M, PARA TELHA ONDULADA DE FIBROCIMENTO, METÁLICA, PLÁSTICA OU TERMOACÚSTICA, INCLUSO IÇAMENTO. AF_12/2015</v>
          </cell>
          <cell r="C1189" t="str">
            <v>UN</v>
          </cell>
          <cell r="D1189" t="str">
            <v>1.911,68</v>
          </cell>
        </row>
        <row r="1190">
          <cell r="A1190">
            <v>92564</v>
          </cell>
          <cell r="B1190" t="str">
            <v>FABRICAÇÃO E INSTALAÇÃO DE TESOURA INTEIRA EM MADEIRA NÃO APARELHADA, VÃO DE 12 M, PARA TELHA ONDULADA DE FIBROCIMENTO, METÁLICA, PLÁSTICA OU TERMOACÚSTICA, INCLUSO IÇAMENTO. AF_12/2015</v>
          </cell>
          <cell r="C1190" t="str">
            <v>UN</v>
          </cell>
          <cell r="D1190" t="str">
            <v>1.972,98</v>
          </cell>
        </row>
        <row r="1191">
          <cell r="A1191">
            <v>92565</v>
          </cell>
          <cell r="B1191" t="str">
            <v>FABRICAÇÃO E INSTALAÇÃO DE ESTRUTURA PONTALETADA DE MADEIRA NÃO APARELHADA PARA TELHADOS COM ATÉ 2 ÁGUAS E PARA TELHA CERÂMICA OU DE CONCRETO, INCLUSO TRANSPORTE VERTICAL. AF_12/2015</v>
          </cell>
          <cell r="C1191" t="str">
            <v>M2</v>
          </cell>
          <cell r="D1191" t="str">
            <v>26,27</v>
          </cell>
        </row>
        <row r="1192">
          <cell r="A1192">
            <v>92566</v>
          </cell>
          <cell r="B1192" t="str">
            <v>FABRICAÇÃO E INSTALAÇÃO DE ESTRUTURA PONTALETADA DE MADEIRA NÃO APARELHADA PARA TELHADOS COM ATÉ 2 ÁGUAS E PARA TELHA ONDULADA DE FIBROCIMENTO, METÁLICA, PLÁSTICA OU TERMOACÚSTICA, INCLUSO TRANSPORTE VERTICAL. AF_12/2015</v>
          </cell>
          <cell r="C1192" t="str">
            <v>M2</v>
          </cell>
          <cell r="D1192" t="str">
            <v>16,38</v>
          </cell>
        </row>
        <row r="1193">
          <cell r="A1193">
            <v>92567</v>
          </cell>
          <cell r="B1193" t="str">
            <v>FABRICAÇÃO E INSTALAÇÃO DE ESTRUTURA PONTALETADA DE MADEIRA NÃO APARELHADA PARA TELHADOS COM MAIS QUE 2 ÁGUAS E PARA TELHA CERÂMICA OU DE CONCRETO, INCLUSO TRANSPORTE VERTICAL. AF_12/2015</v>
          </cell>
          <cell r="C1193" t="str">
            <v>M2</v>
          </cell>
          <cell r="D1193" t="str">
            <v>23,56</v>
          </cell>
        </row>
        <row r="1194">
          <cell r="A1194">
            <v>72089</v>
          </cell>
          <cell r="B1194" t="str">
            <v>RECOLOCACAO DE TELHAS CERAMICAS TIPO FRANCESA, CONSIDERANDO REAPROVEITAMENTO DE MATERIAL</v>
          </cell>
          <cell r="C1194" t="str">
            <v>M2</v>
          </cell>
          <cell r="D1194" t="str">
            <v>9,77</v>
          </cell>
        </row>
        <row r="1195">
          <cell r="A1195">
            <v>72091</v>
          </cell>
          <cell r="B1195" t="str">
            <v>RECOLOCACAO DE TELHAS CERAMICAS TIPO PLAN, CONSIDERANDO REAPROVEITAMENTO DE MATERIAL</v>
          </cell>
          <cell r="C1195" t="str">
            <v>M2</v>
          </cell>
          <cell r="D1195" t="str">
            <v>32,87</v>
          </cell>
        </row>
        <row r="1196">
          <cell r="A1196">
            <v>94189</v>
          </cell>
          <cell r="B1196" t="str">
            <v>TELHAMENTO COM TELHA DE CONCRETO DE ENCAIXE, COM ATÉ 2 ÁGUAS, INCLUSO TRANSPORTE VERTICAL. AF_06/2016</v>
          </cell>
          <cell r="C1196" t="str">
            <v>M2</v>
          </cell>
          <cell r="D1196" t="str">
            <v>19,70</v>
          </cell>
        </row>
        <row r="1197">
          <cell r="A1197">
            <v>94192</v>
          </cell>
          <cell r="B1197" t="str">
            <v>TELHAMENTO COM TELHA DE CONCRETO DE ENCAIXE, COM MAIS DE 2 ÁGUAS, INCLUSO TRANSPORTE VERTICAL. AF_06/2016</v>
          </cell>
          <cell r="C1197" t="str">
            <v>M2</v>
          </cell>
          <cell r="D1197" t="str">
            <v>21,34</v>
          </cell>
        </row>
        <row r="1198">
          <cell r="A1198">
            <v>94195</v>
          </cell>
          <cell r="B1198" t="str">
            <v>TELHAMENTO COM TELHA CERÂMICA DE ENCAIXE, TIPO PORTUGUESA, COM ATÉ 2 ÁGUAS, INCLUSO TRANSPORTE VERTICAL. AF_06/2016</v>
          </cell>
          <cell r="C1198" t="str">
            <v>M2</v>
          </cell>
          <cell r="D1198" t="str">
            <v>20,16</v>
          </cell>
        </row>
        <row r="1199">
          <cell r="A1199">
            <v>94198</v>
          </cell>
          <cell r="B1199" t="str">
            <v>TELHAMENTO COM TELHA CERÂMICA DE ENCAIXE, TIPO PORTUGUESA, COM MAIS DE 2 ÁGUAS, INCLUSO TRANSPORTE VERTICAL. AF_06/2016</v>
          </cell>
          <cell r="C1199" t="str">
            <v>M2</v>
          </cell>
          <cell r="D1199" t="str">
            <v>22,32</v>
          </cell>
        </row>
        <row r="1200">
          <cell r="A1200">
            <v>94201</v>
          </cell>
          <cell r="B1200" t="str">
            <v>TELHAMENTO COM TELHA CERÂMICA CAPA-CANAL, TIPO COLONIAL, COM ATÉ 2 ÁGUAS, INCLUSO TRANSPORTE VERTICAL. AF_06/2016</v>
          </cell>
          <cell r="C1200" t="str">
            <v>M2</v>
          </cell>
          <cell r="D1200" t="str">
            <v>30,91</v>
          </cell>
        </row>
        <row r="1201">
          <cell r="A1201">
            <v>94204</v>
          </cell>
          <cell r="B1201" t="str">
            <v>TELHAMENTO COM TELHA CERÂMICA CAPA-CANAL, TIPO COLONIAL, COM MAIS DE 2 ÁGUAS, INCLUSO TRANSPORTE VERTICAL. AF_06/2016</v>
          </cell>
          <cell r="C1201" t="str">
            <v>M2</v>
          </cell>
          <cell r="D1201" t="str">
            <v>34,59</v>
          </cell>
        </row>
        <row r="1202">
          <cell r="A1202">
            <v>94224</v>
          </cell>
          <cell r="B1202" t="str">
            <v>EMBOÇAMENTO COM ARGAMASSA TRAÇO 1:2:9 (CIMENTO, CAL E AREIA). AF_06/2016</v>
          </cell>
          <cell r="C1202" t="str">
            <v>M</v>
          </cell>
          <cell r="D1202" t="str">
            <v>15,75</v>
          </cell>
        </row>
        <row r="1203">
          <cell r="A1203">
            <v>94225</v>
          </cell>
          <cell r="B1203" t="str">
            <v>ISOLAMENTO TERMOACÚSTICO COM LÃ MINERAL NA SUBCOBERTURA, INCLUSO TRANSPORTE VERTICAL. AF_06/2016</v>
          </cell>
          <cell r="C1203" t="str">
            <v>M2</v>
          </cell>
          <cell r="D1203" t="str">
            <v>19,61</v>
          </cell>
        </row>
        <row r="1204">
          <cell r="A1204">
            <v>94226</v>
          </cell>
          <cell r="B1204" t="str">
            <v>SUBCOBERTURA COM MANTA PLÁSTICA REVESTIDA POR PELÍCULA DE ALUMÍNO, INCLUSO TRANSPORTE VERTICAL. AF_06/2016</v>
          </cell>
          <cell r="C1204" t="str">
            <v>M2</v>
          </cell>
          <cell r="D1204" t="str">
            <v>6,10</v>
          </cell>
        </row>
        <row r="1205">
          <cell r="A1205">
            <v>94232</v>
          </cell>
          <cell r="B1205" t="str">
            <v>AMARRAÇÃO DE TELHAS CERÂMICAS OU DE CONCRETO. AF_06/2016</v>
          </cell>
          <cell r="C1205" t="str">
            <v>UN</v>
          </cell>
          <cell r="D1205" t="str">
            <v>1,78</v>
          </cell>
        </row>
        <row r="1206">
          <cell r="A1206">
            <v>94440</v>
          </cell>
          <cell r="B1206" t="str">
            <v>TELHAMENTO COM TELHA CERÂMICA DE ENCAIXE, TIPO FRANCESA, COM ATÉ 2 ÁGUAS, INCLUSO TRANSPORTE VERTICAL. AF_06/2016</v>
          </cell>
          <cell r="C1206" t="str">
            <v>M2</v>
          </cell>
          <cell r="D1206" t="str">
            <v>28,32</v>
          </cell>
        </row>
        <row r="1207">
          <cell r="A1207">
            <v>94441</v>
          </cell>
          <cell r="B1207" t="str">
            <v>TELHAMENTO COM TELHA CERÂMICA DE ENCAIXE, TIPO FRANCESA, COM MAIS DE 2 ÁGUAS, INCLUSO TRANSPORTE VERTICAL. AF_06/2016</v>
          </cell>
          <cell r="C1207" t="str">
            <v>M2</v>
          </cell>
          <cell r="D1207" t="str">
            <v>30,48</v>
          </cell>
        </row>
        <row r="1208">
          <cell r="A1208">
            <v>94442</v>
          </cell>
          <cell r="B1208" t="str">
            <v>TELHAMENTO COM TELHA CERÂMICA DE ENCAIXE, TIPO ROMANA, COM ATÉ 2 ÁGUAS, INCLUSO TRANSPORTE VERTICAL. AF_06/2016</v>
          </cell>
          <cell r="C1208" t="str">
            <v>M2</v>
          </cell>
          <cell r="D1208" t="str">
            <v>21,58</v>
          </cell>
        </row>
        <row r="1209">
          <cell r="A1209">
            <v>94443</v>
          </cell>
          <cell r="B1209" t="str">
            <v>TELHAMENTO COM TELHA CERÂMICA DE ENCAIXE, TIPO ROMANA, COM MAIS DE 2 ÁGUAS, INCLUSO TRANSPORTE VERTICAL. AF_06/2016</v>
          </cell>
          <cell r="C1209" t="str">
            <v>M2</v>
          </cell>
          <cell r="D1209" t="str">
            <v>23,74</v>
          </cell>
        </row>
        <row r="1210">
          <cell r="A1210">
            <v>94445</v>
          </cell>
          <cell r="B1210" t="str">
            <v>TELHAMENTO COM TELHA CERÂMICA CAPA-CANAL, TIPO PLAN, COM ATÉ 2 ÁGUAS, INCLUSO TRANSPORTE VERTICAL. AF_06/2016</v>
          </cell>
          <cell r="C1210" t="str">
            <v>M2</v>
          </cell>
          <cell r="D1210" t="str">
            <v>28,71</v>
          </cell>
        </row>
        <row r="1211">
          <cell r="A1211">
            <v>94446</v>
          </cell>
          <cell r="B1211" t="str">
            <v>TELHAMENTO COM TELHA CERÂMICA CAPA-CANAL, TIPO PLAN, COM MAIS DE 2 ÁGUAS, INCLUSO TRANSPORTE VERTICAL. AF_06/2016</v>
          </cell>
          <cell r="C1211" t="str">
            <v>M2</v>
          </cell>
          <cell r="D1211" t="str">
            <v>32,39</v>
          </cell>
        </row>
        <row r="1212">
          <cell r="A1212">
            <v>94447</v>
          </cell>
          <cell r="B1212" t="str">
            <v>TELHAMENTO COM TELHA CERÂMICA CAPA-CANAL, TIPO PAULISTA, COM ATÉ 2 ÁGUAS, INCLUSO TRANSPORTE VERTICAL. AF_06/2016</v>
          </cell>
          <cell r="C1212" t="str">
            <v>M2</v>
          </cell>
          <cell r="D1212" t="str">
            <v>29,81</v>
          </cell>
        </row>
        <row r="1213">
          <cell r="A1213">
            <v>94448</v>
          </cell>
          <cell r="B1213" t="str">
            <v>TELHAMENTO COM TELHA CERÂMICA CAPA-CANAL, TIPO PAULISTA, COM MAIS DE 2 ÁGUAS, INCLUSO TRANSPORTE VERTICAL. AF_06/2016</v>
          </cell>
          <cell r="C1213" t="str">
            <v>M2</v>
          </cell>
          <cell r="D1213" t="str">
            <v>33,49</v>
          </cell>
        </row>
        <row r="1214">
          <cell r="A1214">
            <v>94207</v>
          </cell>
          <cell r="B1214" t="str">
            <v>TELHAMENTO COM TELHA ONDULADA DE FIBROCIMENTO E = 6 MM, COM RECOBRIMENTO LATERAL DE 1/4 DE ONDA PARA TELHADO COM INCLINAÇÃO MAIOR QUE 10°, COM ATÉ 2 ÁGUAS, INCLUSO IÇAMENTO. AF_06/2016</v>
          </cell>
          <cell r="C1214" t="str">
            <v>M2</v>
          </cell>
          <cell r="D1214" t="str">
            <v>33,89</v>
          </cell>
        </row>
        <row r="1215">
          <cell r="A1215">
            <v>94210</v>
          </cell>
          <cell r="B1215" t="str">
            <v>TELHAMENTO COM TELHA ONDULADA DE FIBROCIMENTO E = 6 MM, COM RECOBRIMENTO LATERAL DE 1 1/4 DE ONDA PARA TELHADO COM INCLINAÇÃO MÁXIMA DE 10°, COM ATÉ 2 ÁGUAS, INCLUSO IÇAMENTO. AF_06/2016</v>
          </cell>
          <cell r="C1215" t="str">
            <v>M2</v>
          </cell>
          <cell r="D1215" t="str">
            <v>36,12</v>
          </cell>
        </row>
        <row r="1216">
          <cell r="A1216">
            <v>94218</v>
          </cell>
          <cell r="B1216" t="str">
            <v>TELHAMENTO COM TELHA ESTRUTURAL DE FIBROCIMENTO E= 6 MM, COM ATÉ 2 ÁGUAS, INCLUSO IÇAMENTO. AF_06/2016</v>
          </cell>
          <cell r="C1216" t="str">
            <v>M2</v>
          </cell>
          <cell r="D1216" t="str">
            <v>83,23</v>
          </cell>
        </row>
        <row r="1217">
          <cell r="A1217" t="str">
            <v>73866/4</v>
          </cell>
          <cell r="B1217" t="str">
            <v>ESTRUTURA PARA COBERTURA EM ARCO, EM ALUMINIO ANODIZADO, VAO DE 20M, ESPACAMENTO DE 5M ATE 6,5M</v>
          </cell>
          <cell r="C1217" t="str">
            <v>M2</v>
          </cell>
          <cell r="D1217" t="str">
            <v>332,80</v>
          </cell>
        </row>
        <row r="1218">
          <cell r="A1218" t="str">
            <v>73866/5</v>
          </cell>
          <cell r="B1218" t="str">
            <v>ESTRUTURA PARA COBERTURA EM ARCO, EM ALUMINIO ANODIZADO, VAO DE 30M, ESPACAMENTO DE 5M ATE 6,5M</v>
          </cell>
          <cell r="C1218" t="str">
            <v>M2</v>
          </cell>
          <cell r="D1218" t="str">
            <v>354,05</v>
          </cell>
        </row>
        <row r="1219">
          <cell r="A1219" t="str">
            <v>73866/6</v>
          </cell>
          <cell r="B1219" t="str">
            <v>ESTRUTURA PARA COBERTURA EM ARCO, EM ALUMINIO ANODIZADO, VAO DE 40M, ESPACAMENTO DE 5M ATE 6,5M</v>
          </cell>
          <cell r="C1219" t="str">
            <v>M2</v>
          </cell>
          <cell r="D1219" t="str">
            <v>370,98</v>
          </cell>
        </row>
        <row r="1220">
          <cell r="A1220" t="str">
            <v>73866/7</v>
          </cell>
          <cell r="B1220" t="str">
            <v>ESTRUTURA PARA COBERTURA TIPO SHED, EM ALUMINIO ANODIZADO, VAO DE 20M, ESPACAMENTO DAS TESOURAS DE 5M ATE 6,5M</v>
          </cell>
          <cell r="C1220" t="str">
            <v>M2</v>
          </cell>
          <cell r="D1220" t="str">
            <v>400,72</v>
          </cell>
        </row>
        <row r="1221">
          <cell r="A1221" t="str">
            <v>73866/8</v>
          </cell>
          <cell r="B1221" t="str">
            <v>ESTRUTURA PARA COBERTURA TIPO SHED, EM ALUMINIO ANODIZADO, VAO DE 30M, ESPACAMENTO DAS TESOURAS DE 5M ATE 6,5M</v>
          </cell>
          <cell r="C1221" t="str">
            <v>M2</v>
          </cell>
          <cell r="D1221" t="str">
            <v>480,47</v>
          </cell>
        </row>
        <row r="1222">
          <cell r="A1222" t="str">
            <v>73866/9</v>
          </cell>
          <cell r="B1222" t="str">
            <v>ESTRUTURA PARA COBERTURA TIPO SHED, EM ALUMINIO ANODIZADO, VAO DE 40M, ESPACAMENTO DAS TESOURAS DE 5M ATE 6,5M</v>
          </cell>
          <cell r="C1222" t="str">
            <v>M2</v>
          </cell>
          <cell r="D1222" t="str">
            <v>498,31</v>
          </cell>
        </row>
        <row r="1223">
          <cell r="A1223" t="str">
            <v>73867/1</v>
          </cell>
          <cell r="B1223" t="str">
            <v>ESTRUTURA TIPO ESPACIAL EM ALUMINIO ANODIZADO, VAO DE 20M</v>
          </cell>
          <cell r="C1223" t="str">
            <v>M2</v>
          </cell>
          <cell r="D1223" t="str">
            <v>161,91</v>
          </cell>
        </row>
        <row r="1224">
          <cell r="A1224" t="str">
            <v>73867/2</v>
          </cell>
          <cell r="B1224" t="str">
            <v>ESTRUTURA TIPO ESPACIAL EM ALUMINIO ANODIZADO, VAO DE 30M</v>
          </cell>
          <cell r="C1224" t="str">
            <v>M2</v>
          </cell>
          <cell r="D1224" t="str">
            <v>180,43</v>
          </cell>
        </row>
        <row r="1225">
          <cell r="A1225" t="str">
            <v>73867/3</v>
          </cell>
          <cell r="B1225" t="str">
            <v>ESTRUTURA TIPO ESPACIAL EM ALUMINIO ANODIZADO, VAO DE 40M</v>
          </cell>
          <cell r="C1225" t="str">
            <v>M2</v>
          </cell>
          <cell r="D1225" t="str">
            <v>221,59</v>
          </cell>
        </row>
        <row r="1226">
          <cell r="A1226" t="str">
            <v>73867/4</v>
          </cell>
          <cell r="B1226" t="str">
            <v>ESTRUTURA TIPO ESPACIAL EM ALUMINIO ANODIZADO, VAO DE 50M</v>
          </cell>
          <cell r="C1226" t="str">
            <v>M2</v>
          </cell>
          <cell r="D1226" t="str">
            <v>229,83</v>
          </cell>
        </row>
        <row r="1227">
          <cell r="A1227">
            <v>75220</v>
          </cell>
          <cell r="B1227" t="str">
            <v>CUMEEIRA EM PERFIL ONDULADO DE ALUMÍNIO</v>
          </cell>
          <cell r="C1227" t="str">
            <v>M</v>
          </cell>
          <cell r="D1227" t="str">
            <v>32,23</v>
          </cell>
        </row>
        <row r="1228">
          <cell r="A1228">
            <v>94213</v>
          </cell>
          <cell r="B1228" t="str">
            <v>TELHAMENTO COM TELHA DE AÇO/ALUMÍNIO E = 0,5 MM, COM ATÉ 2 ÁGUAS, INCLUSO IÇAMENTO. AF_06/2016</v>
          </cell>
          <cell r="C1228" t="str">
            <v>M2</v>
          </cell>
          <cell r="D1228" t="str">
            <v>33,34</v>
          </cell>
        </row>
        <row r="1229">
          <cell r="A1229">
            <v>94216</v>
          </cell>
          <cell r="B1229" t="str">
            <v>TELHAMENTO COM TELHA METÁLICA TERMOACÚSTICA E = 30 MM, COM ATÉ 2 ÁGUAS, INCLUSO IÇAMENTO. AF_06/2016</v>
          </cell>
          <cell r="C1229" t="str">
            <v>M2</v>
          </cell>
          <cell r="D1229" t="str">
            <v>101,51</v>
          </cell>
        </row>
        <row r="1230">
          <cell r="A1230">
            <v>94219</v>
          </cell>
          <cell r="B1230" t="str">
            <v>CUMEEIRA E ESPIGÃO PARA TELHA CERÂMICA EMBOÇADA COM ARGAMASSA TRAÇO 1:2:9 (CIMENTO, CAL E AREIA), PARA TELHADOS COM MAIS DE 2 ÁGUAS, INCLUSO TRANSPORTE VERTICAL. AF_06/2016</v>
          </cell>
          <cell r="C1230" t="str">
            <v>M</v>
          </cell>
          <cell r="D1230" t="str">
            <v>19,50</v>
          </cell>
        </row>
        <row r="1231">
          <cell r="A1231">
            <v>94220</v>
          </cell>
          <cell r="B1231" t="str">
            <v>CUMEEIRA E ESPIGÃO PARA TELHA DE CONCRETO EMBOÇADA COM ARGAMASSA TRAÇO 1:2:9 (CIMENTO, CAL E AREIA), PARA TELHADOS COM MAIS DE 2 ÁGUAS, INCLUSO TRANSPORTE VERTICAL. AF_06/2016</v>
          </cell>
          <cell r="C1231" t="str">
            <v>M</v>
          </cell>
          <cell r="D1231" t="str">
            <v>33,66</v>
          </cell>
        </row>
        <row r="1232">
          <cell r="A1232">
            <v>94221</v>
          </cell>
          <cell r="B1232" t="str">
            <v>CUMEEIRA PARA TELHA CERÂMICA EMBOÇADA COM ARGAMASSA TRAÇO 1:2:9 (CIMENTO, CAL E AREIA) PARA TELHADOS COM ATÉ 2 ÁGUAS, INCLUSO TRANSPORTE VERTICAL. AF_06/2016</v>
          </cell>
          <cell r="C1232" t="str">
            <v>M</v>
          </cell>
          <cell r="D1232" t="str">
            <v>15,21</v>
          </cell>
        </row>
        <row r="1233">
          <cell r="A1233">
            <v>94222</v>
          </cell>
          <cell r="B1233" t="str">
            <v>CUMEEIRA PARA TELHA DE CONCRETO EMBOÇADA COM ARGAMASSA TRAÇO 1:2:9 (CIMENTO, CAL E AREIA) PARA TELHADOS COM ATÉ 2 ÁGUAS, INCLUSO TRANSPORTE VERTICAL. AF_06/2016</v>
          </cell>
          <cell r="C1233" t="str">
            <v>M</v>
          </cell>
          <cell r="D1233" t="str">
            <v>29,37</v>
          </cell>
        </row>
        <row r="1234">
          <cell r="A1234" t="str">
            <v>74045/2</v>
          </cell>
          <cell r="B1234" t="str">
            <v>CUMEEIRA TIPO SHED PARA TELHA DE FIBROCIMENTO ONDULADA, INCLUSO JUNTAS DE VEDACAO E ACESSORIOS DE FIXACAO</v>
          </cell>
          <cell r="C1234" t="str">
            <v>M</v>
          </cell>
          <cell r="D1234" t="str">
            <v>44,46</v>
          </cell>
        </row>
        <row r="1235">
          <cell r="A1235">
            <v>94223</v>
          </cell>
          <cell r="B1235" t="str">
            <v>CUMEEIRA PARA TELHA DE FIBROCIMENTO ONDULADA E = 6 MM, INCLUSO ACESSÓRIOS DE FIXAÇÃO E IÇAMENTO. AF_06/2016</v>
          </cell>
          <cell r="C1235" t="str">
            <v>M</v>
          </cell>
          <cell r="D1235" t="str">
            <v>43,15</v>
          </cell>
        </row>
        <row r="1236">
          <cell r="A1236">
            <v>94451</v>
          </cell>
          <cell r="B1236" t="str">
            <v>CUMEEIRA PARA TELHA DE FIBROCIMENTO ESTRUTURAL E = 6 MM, INCLUSO ACESSÓRIOS DE FIXAÇÃO E IÇAMENTO. AF_06/2016</v>
          </cell>
          <cell r="C1236" t="str">
            <v>M</v>
          </cell>
          <cell r="D1236" t="str">
            <v>99,22</v>
          </cell>
        </row>
        <row r="1237">
          <cell r="A1237">
            <v>94230</v>
          </cell>
          <cell r="B1237" t="str">
            <v>CALHA DE BEIRAL, SEMICIRCULAR DE PVC, DIAMETRO 125 MM, INCLUINDO CABECEIRAS, EMENDAS, BOCAIS, SUPORTES E VEDAÇÕES, EXCLUINDO CONDUTORES, INCLUSO TRANSPORTE VERTICAL. AF_06/2016</v>
          </cell>
          <cell r="C1237" t="str">
            <v>M</v>
          </cell>
          <cell r="D1237" t="str">
            <v>54,95</v>
          </cell>
        </row>
        <row r="1238">
          <cell r="A1238">
            <v>94227</v>
          </cell>
          <cell r="B1238" t="str">
            <v>CALHA EM CHAPA DE AÇO GALVANIZADO NÚMERO 24, DESENVOLVIMENTO DE 33 CM, INCLUSO TRANSPORTE VERTICAL. AF_06/2016</v>
          </cell>
          <cell r="C1238" t="str">
            <v>M</v>
          </cell>
          <cell r="D1238" t="str">
            <v>34,68</v>
          </cell>
        </row>
        <row r="1239">
          <cell r="A1239">
            <v>94228</v>
          </cell>
          <cell r="B1239" t="str">
            <v>CALHA EM CHAPA DE AÇO GALVANIZADO NÚMERO 24, DESENVOLVIMENTO DE 50 CM, INCLUSO TRANSPORTE VERTICAL. AF_06/2016</v>
          </cell>
          <cell r="C1239" t="str">
            <v>M</v>
          </cell>
          <cell r="D1239" t="str">
            <v>53,00</v>
          </cell>
        </row>
        <row r="1240">
          <cell r="A1240">
            <v>94229</v>
          </cell>
          <cell r="B1240" t="str">
            <v>CALHA EM CHAPA DE AÇO GALVANIZADO NÚMERO 24, DESENVOLVIMENTO DE 100 CM, INCLUSO TRANSPORTE VERTICAL. AF_06/2016</v>
          </cell>
          <cell r="C1240" t="str">
            <v>M</v>
          </cell>
          <cell r="D1240" t="str">
            <v>103,82</v>
          </cell>
        </row>
        <row r="1241">
          <cell r="A1241">
            <v>94231</v>
          </cell>
          <cell r="B1241" t="str">
            <v>RUFO EM CHAPA DE AÇO GALVANIZADO NÚMERO 24, CORTE DE 25 CM, INCLUSO TRANSPORTE VERTICAL. AF_06/2016</v>
          </cell>
          <cell r="C1241" t="str">
            <v>M</v>
          </cell>
          <cell r="D1241" t="str">
            <v>28,58</v>
          </cell>
        </row>
        <row r="1242">
          <cell r="A1242">
            <v>94450</v>
          </cell>
          <cell r="B1242" t="str">
            <v>RUFO EM FIBROCIMENTO PARA TELHA ONDULADA E = 6 MM, ABA DE 26 CM, INCLUSO TRANSPORTE VERTICAL. AF_06/2016</v>
          </cell>
          <cell r="C1242" t="str">
            <v>M</v>
          </cell>
          <cell r="D1242" t="str">
            <v>46,39</v>
          </cell>
        </row>
        <row r="1243">
          <cell r="A1243">
            <v>94449</v>
          </cell>
          <cell r="B1243" t="str">
            <v>TELHAMENTO COM TELHA ONDULADA DE FIBRA DE VIDRO E = 0,6 MM, PARA TELHADO COM INCLINAÇÃO MAIOR QUE 10°, COM ATÉ 2 ÁGUAS, INCLUSO IÇAMENTO. AF_06/2016</v>
          </cell>
          <cell r="C1243" t="str">
            <v>M2</v>
          </cell>
          <cell r="D1243" t="str">
            <v>49,98</v>
          </cell>
        </row>
        <row r="1244">
          <cell r="A1244">
            <v>72110</v>
          </cell>
          <cell r="B1244" t="str">
            <v>ESTRUTURA METALICA EM TESOURAS OU TRELICAS, VAO LIVRE DE 12M, FORNECIMENTO E MONTAGEM, NAO SENDO CONSIDERADOS OS FECHAMENTOS METALICOS, AS COLUNAS, OS SERVICOS GERAIS EM ALVENARIA E CONCRETO, AS TELHAS DE COBERTURA E A PINTURA DE ACABAMENTO</v>
          </cell>
          <cell r="C1244" t="str">
            <v>M2</v>
          </cell>
          <cell r="D1244" t="str">
            <v>61,74</v>
          </cell>
        </row>
        <row r="1245">
          <cell r="A1245">
            <v>72111</v>
          </cell>
          <cell r="B1245" t="str">
            <v>ESTRUTURA METALICA EM TESOURAS OU TRELICAS, VAO LIVRE DE 15M, FORNECIMENTO E MONTAGEM, NAO SENDO CONSIDERADOS OS FECHAMENTOS METALICOS, AS COLUNAS, OS SERVICOS GERAIS EM ALVENARIA E CONCRETO, AS TELHAS DE COBERTURA E A PINTURA DE ACABAMENTO</v>
          </cell>
          <cell r="C1245" t="str">
            <v>M2</v>
          </cell>
          <cell r="D1245" t="str">
            <v>67,35</v>
          </cell>
        </row>
        <row r="1246">
          <cell r="A1246">
            <v>72112</v>
          </cell>
          <cell r="B1246" t="str">
            <v>ESTRUTURA METALICA EM TESOURAS OU TRELICAS, VAO LIVRE DE 20M, FORNECIMENTO E MONTAGEM, NAO SENDO CONSIDERADOS OS FECHAMENTOS METALICOS, AS COLUNAS, OS SERVICOS GERAIS EM ALVENARIA E CONCRETO, AS TELHAS DE COBERTURA E A PINTURA DE ACABAMENTO</v>
          </cell>
          <cell r="C1246" t="str">
            <v>M2</v>
          </cell>
          <cell r="D1246" t="str">
            <v>72,96</v>
          </cell>
        </row>
        <row r="1247">
          <cell r="A1247">
            <v>72113</v>
          </cell>
          <cell r="B1247" t="str">
            <v>ESTRUTURA METALICA EM TESOURAS OU TRELICAS, VAO LIVRE DE 25M, FORNECIMENTO E MONTAGEM, NAO SENDO CONSIDERADOS OS FECHAMENTOS METALICOS, AS COLUNAS, OS SERVICOS GERAIS EM ALVENARIA E CONCRETO, AS TELHAS DE COBERTURA E A PINTURA DE ACABAMENTO</v>
          </cell>
          <cell r="C1247" t="str">
            <v>M2</v>
          </cell>
          <cell r="D1247" t="str">
            <v>82,08</v>
          </cell>
        </row>
        <row r="1248">
          <cell r="A1248">
            <v>72114</v>
          </cell>
          <cell r="B1248" t="str">
            <v>ESTRUTURA METALICA EM TESOURAS OU TRELICAS, VAO LIVRE DE 30M, FORNECIMENTO E MONTAGEM, NAO SENDO CONSIDERADOS OS FECHAMENTOS METALICOS, AS COLUNAS, OS SERVICOS GERAIS EM ALVENARIA E CONCRETO, AS TELHAS DE COBERTURA E A PINTURA DE ACABAMENTO</v>
          </cell>
          <cell r="C1248" t="str">
            <v>M2</v>
          </cell>
          <cell r="D1248" t="str">
            <v>91,21</v>
          </cell>
        </row>
        <row r="1249">
          <cell r="A1249" t="str">
            <v>73970/1</v>
          </cell>
          <cell r="B1249" t="str">
            <v>ESTRUTURA METALICA EM ACO ESTRUTURAL PERFIL I 12 X 5 1/4</v>
          </cell>
          <cell r="C1249" t="str">
            <v>KG</v>
          </cell>
          <cell r="D1249" t="str">
            <v>8,82</v>
          </cell>
        </row>
        <row r="1250">
          <cell r="A1250" t="str">
            <v>73970/2</v>
          </cell>
          <cell r="B1250" t="str">
            <v>ESTRUTURA METALICA EM ACO ESTRUTURAL PERFIL I 6 X 3 3/8</v>
          </cell>
          <cell r="C1250" t="str">
            <v>KG</v>
          </cell>
          <cell r="D1250" t="str">
            <v>6,30</v>
          </cell>
        </row>
        <row r="1251">
          <cell r="A1251">
            <v>92255</v>
          </cell>
          <cell r="B1251" t="str">
            <v>INSTALAÇÃO DE TESOURA (INTEIRA OU MEIA), EM AÇO, PARA VÃOS MAIORES OU IGUAIS A 3,0 M E MENORES QUE 6,0 M, INCLUSO IÇAMENTO. AF_12/2015</v>
          </cell>
          <cell r="C1251" t="str">
            <v>UN</v>
          </cell>
          <cell r="D1251" t="str">
            <v>119,43</v>
          </cell>
        </row>
        <row r="1252">
          <cell r="A1252">
            <v>92256</v>
          </cell>
          <cell r="B1252" t="str">
            <v>INSTALAÇÃO DE TESOURA (INTEIRA OU MEIA), EM AÇO, PARA VÃOS MAIORES OU IGUAIS A 6,0 M E MENORES QUE 8,0 M, INCLUSO IÇAMENTO. AF_12/2015</v>
          </cell>
          <cell r="C1252" t="str">
            <v>UN</v>
          </cell>
          <cell r="D1252" t="str">
            <v>146,33</v>
          </cell>
        </row>
        <row r="1253">
          <cell r="A1253">
            <v>92257</v>
          </cell>
          <cell r="B1253" t="str">
            <v>INSTALAÇÃO DE TESOURA (INTEIRA OU MEIA), EM AÇO, PARA VÃOS MAIORES OU IGUAIS A 8,0 M E MENORES QUE 10,0 M, INCLUSO IÇAMENTO. AF_12/2015</v>
          </cell>
          <cell r="C1253" t="str">
            <v>UN</v>
          </cell>
          <cell r="D1253" t="str">
            <v>172,95</v>
          </cell>
        </row>
        <row r="1254">
          <cell r="A1254">
            <v>92258</v>
          </cell>
          <cell r="B1254" t="str">
            <v>INSTALAÇÃO DE TESOURA (INTEIRA OU MEIA), EM AÇO, PARA VÃOS MAIORES OU IGUAIS A 10,0 M E MENORES QUE 12,0 M, INCLUSO IÇAMENTO. AF_12/2015</v>
          </cell>
          <cell r="C1254" t="str">
            <v>UN</v>
          </cell>
          <cell r="D1254" t="str">
            <v>215,76</v>
          </cell>
        </row>
        <row r="1255">
          <cell r="A1255">
            <v>92568</v>
          </cell>
          <cell r="B1255" t="str">
            <v>TRAMA DE AÇO COMPOSTA POR RIPAS, CAIBROS E TERÇAS PARA TELHADOS DE ATÉ 2 ÁGUAS PARA TELHA DE ENCAIXE DE CERÂMICA OU DE CONCRETO, INCLUSO TRANSPORTE VERTICAL. AF_12/2015</v>
          </cell>
          <cell r="C1255" t="str">
            <v>M2</v>
          </cell>
          <cell r="D1255" t="str">
            <v>52,46</v>
          </cell>
        </row>
        <row r="1256">
          <cell r="A1256">
            <v>92569</v>
          </cell>
          <cell r="B1256" t="str">
            <v>TRAMA DE AÇO COMPOSTA POR RIPAS E CAIBROS PARA TELHADOS DE ATÉ 2 ÁGUAS PARA TELHA DE ENCAIXE DE CERÂMICA OU DE CONCRETO, INCLUSO TRANSPORTE VERTICAL. AF_12/2015</v>
          </cell>
          <cell r="C1256" t="str">
            <v>M2</v>
          </cell>
          <cell r="D1256" t="str">
            <v>23,70</v>
          </cell>
        </row>
        <row r="1257">
          <cell r="A1257">
            <v>92570</v>
          </cell>
          <cell r="B1257" t="str">
            <v>TRAMA DE AÇO COMPOSTA POR RIPAS PARA TELHADOS DE ATÉ 2 ÁGUAS PARA TELHA DE ENCAIXE DE CERÂMICA OU DE CONCRETO, INCLUSO TRANSPORTE VERTICAL. AF_12/2015</v>
          </cell>
          <cell r="C1257" t="str">
            <v>M2</v>
          </cell>
          <cell r="D1257" t="str">
            <v>10,69</v>
          </cell>
        </row>
        <row r="1258">
          <cell r="A1258">
            <v>92571</v>
          </cell>
          <cell r="B1258" t="str">
            <v>TRAMA DE AÇO COMPOSTA POR RIPAS, CAIBROS E TERÇAS PARA TELHADOS DE MAIS DE 2 ÁGUAS PARA TELHA DE ENCAIXE DE CERÂMICA OU DE CONCRETO, INCLUSO TRANSPORTE VERTICAL. AF_12/2015</v>
          </cell>
          <cell r="C1258" t="str">
            <v>M2</v>
          </cell>
          <cell r="D1258" t="str">
            <v>57,48</v>
          </cell>
        </row>
        <row r="1259">
          <cell r="A1259">
            <v>92572</v>
          </cell>
          <cell r="B1259" t="str">
            <v>TRAMA DE AÇO COMPOSTA POR RIPAS E CAIBROS PARA TELHADOS DE MAIS DE 2 ÁGUAS PARA TELHA DE ENCAIXE DE CERÂMICA OU DE CONCRETO, INCLUSO TRANSPORTE VERTICAL. AF_12/2015</v>
          </cell>
          <cell r="C1259" t="str">
            <v>M2</v>
          </cell>
          <cell r="D1259" t="str">
            <v>26,75</v>
          </cell>
        </row>
        <row r="1260">
          <cell r="A1260">
            <v>92573</v>
          </cell>
          <cell r="B1260" t="str">
            <v>TRAMA DE AÇO COMPOSTA POR RIPAS PARA TELHADOS DE MAIS DE 2 ÁGUAS PARA TELHA DE ENCAIXE DE CERÂMICA OU DE CONCRETO, INCLUSO TRANSPORTE VERTICAL, INCLUSO TRANSPORTE VERTICAL. AF_12/2015</v>
          </cell>
          <cell r="C1260" t="str">
            <v>M2</v>
          </cell>
          <cell r="D1260" t="str">
            <v>12,82</v>
          </cell>
        </row>
        <row r="1261">
          <cell r="A1261">
            <v>92574</v>
          </cell>
          <cell r="B1261" t="str">
            <v>TRAMA DE AÇO COMPOSTA POR RIPAS, CAIBROS E TERÇAS PARA TELHADOS DE ATÉ 2 ÁGUAS PARA TELHA CERÂMICA CAPA-CANAL, INCLUSO TRANSPORTE VERTICAL. AF_12/2015</v>
          </cell>
          <cell r="C1261" t="str">
            <v>M2</v>
          </cell>
          <cell r="D1261" t="str">
            <v>57,21</v>
          </cell>
        </row>
        <row r="1262">
          <cell r="A1262">
            <v>92575</v>
          </cell>
          <cell r="B1262" t="str">
            <v>TRAMA DE AÇO COMPOSTA POR RIPAS E CAIBROS PARA TELHADOS DE ATÉ 2 ÁGUAS PARA TELHA CERÂMICA CAPA-CANAL, INCLUSO TRANSPORTE VERTICAL. AF_12/2015</v>
          </cell>
          <cell r="C1262" t="str">
            <v>M2</v>
          </cell>
          <cell r="D1262" t="str">
            <v>23,74</v>
          </cell>
        </row>
        <row r="1263">
          <cell r="A1263">
            <v>92576</v>
          </cell>
          <cell r="B1263" t="str">
            <v>TRAMA DE AÇO COMPOSTA POR RIPAS PARA TELHADOS DE ATÉ 2 ÁGUAS PARA TELHA CERÂMICA CAPA-CANAL, INCLUSO TRANSPORTE VERTICAL. AF_12/2015</v>
          </cell>
          <cell r="C1263" t="str">
            <v>M2</v>
          </cell>
          <cell r="D1263" t="str">
            <v>8,68</v>
          </cell>
        </row>
        <row r="1264">
          <cell r="A1264">
            <v>92577</v>
          </cell>
          <cell r="B1264" t="str">
            <v>TRAMA DE AÇO COMPOSTA POR RIPAS, CAIBROS E TERÇAS PARA TELHADOS DE MAIS DE 2 ÁGUAS PARA TELHA CERÂMICA CAPA-CANAL, INCLUSO TRANSPORTE VERTICAL. AF_12/2015</v>
          </cell>
          <cell r="C1264" t="str">
            <v>M2</v>
          </cell>
          <cell r="D1264" t="str">
            <v>62,47</v>
          </cell>
        </row>
        <row r="1265">
          <cell r="A1265">
            <v>92578</v>
          </cell>
          <cell r="B1265" t="str">
            <v>TRAMA DE AÇO COMPOSTA POR RIPAS E CAIBROS PARA TELHADOS DE MAIS DE 2 ÁGUAS PARA TELHA CERÂMICA CAPA-CANAL, INCLUSO TRANSPORTE VERTICAL. AF_12/2015</v>
          </cell>
          <cell r="C1265" t="str">
            <v>M2</v>
          </cell>
          <cell r="D1265" t="str">
            <v>26,65</v>
          </cell>
        </row>
        <row r="1266">
          <cell r="A1266">
            <v>92579</v>
          </cell>
          <cell r="B1266" t="str">
            <v>TRAMA DE AÇO COMPOSTA POR RIPAS PARA TELHADOS DE MAIS DE 2 ÁGUAS PARA TELHA CERÂMICA CAPA-CANAL, INCLUSO TRANSPORTE VERTICAL. AF_12/2015</v>
          </cell>
          <cell r="C1266" t="str">
            <v>M2</v>
          </cell>
          <cell r="D1266" t="str">
            <v>10,38</v>
          </cell>
        </row>
        <row r="1267">
          <cell r="A1267">
            <v>92580</v>
          </cell>
          <cell r="B1267" t="str">
            <v>TRAMA DE AÇO COMPOSTA POR TERÇAS PARA TELHADOS DE ATÉ 2 ÁGUAS PARA TELHA ONDULADA DE FIBROCIMENTO, METÁLICA, PLÁSTICA OU TERMOACÚSTICA, INCLUSO TRANSPORTE VERTICAL. AF_12/2015</v>
          </cell>
          <cell r="C1267" t="str">
            <v>M2</v>
          </cell>
          <cell r="D1267" t="str">
            <v>25,13</v>
          </cell>
        </row>
        <row r="1268">
          <cell r="A1268">
            <v>92581</v>
          </cell>
          <cell r="B1268" t="str">
            <v>TRAMA DE AÇO COMPOSTA POR TERÇAS PARA TELHADOS DE ATÉ 2 ÁGUAS PARA TELHA ESTRUTURAL DE FIBROCIMENTO, INCLUSO TRANSPORTE VERTICAL. AF_12/2015</v>
          </cell>
          <cell r="C1268" t="str">
            <v>M2</v>
          </cell>
          <cell r="D1268" t="str">
            <v>26,11</v>
          </cell>
        </row>
        <row r="1269">
          <cell r="A1269">
            <v>92582</v>
          </cell>
          <cell r="B1269" t="str">
            <v>FABRICAÇÃO E INSTALAÇÃO DE TESOURA INTEIRA EM AÇO, VÃO DE 3 M, PARA TELHA CERÂMICA OU DE CONCRETO, INCLUSO IÇAMENTO. AF_12/2015</v>
          </cell>
          <cell r="C1269" t="str">
            <v>UN</v>
          </cell>
          <cell r="D1269" t="str">
            <v>377,87</v>
          </cell>
        </row>
        <row r="1270">
          <cell r="A1270">
            <v>92584</v>
          </cell>
          <cell r="B1270" t="str">
            <v>FABRICAÇÃO E INSTALAÇÃO DE TESOURA INTEIRA EM AÇO, VÃO DE 4 M, PARA TELHA CERÂMICA OU DE CONCRETO, INCLUSO IÇAMENTO. AF_12/2015</v>
          </cell>
          <cell r="C1270" t="str">
            <v>UN</v>
          </cell>
          <cell r="D1270" t="str">
            <v>436,25</v>
          </cell>
        </row>
        <row r="1271">
          <cell r="A1271">
            <v>92586</v>
          </cell>
          <cell r="B1271" t="str">
            <v>FABRICAÇÃO E INSTALAÇÃO DE TESOURA INTEIRA EM AÇO, VÃO DE 5 M, PARA TELHA CERÂMICA OU DE CONCRETO, INCLUSO IÇAMENTO. AF_12/2015</v>
          </cell>
          <cell r="C1271" t="str">
            <v>UN</v>
          </cell>
          <cell r="D1271" t="str">
            <v>494,62</v>
          </cell>
        </row>
        <row r="1272">
          <cell r="A1272">
            <v>92588</v>
          </cell>
          <cell r="B1272" t="str">
            <v>FABRICAÇÃO E INSTALAÇÃO DE TESOURA INTEIRA EM AÇO, VÃO DE 6 M, PARA TELHA CERÂMICA OU DE CONCRETO, INCLUSO IÇAMENTO. AF_12/2015</v>
          </cell>
          <cell r="C1272" t="str">
            <v>UN</v>
          </cell>
          <cell r="D1272" t="str">
            <v>618,25</v>
          </cell>
        </row>
        <row r="1273">
          <cell r="A1273">
            <v>92590</v>
          </cell>
          <cell r="B1273" t="str">
            <v>FABRICAÇÃO E INSTALAÇÃO DE TESOURA INTEIRA EM AÇO, VÃO DE 7 M, PARA TELHA CERÂMICA OU DE CONCRETO, INCLUSO IÇAMENTO. AF_12/2015</v>
          </cell>
          <cell r="C1273" t="str">
            <v>UN</v>
          </cell>
          <cell r="D1273" t="str">
            <v>676,62</v>
          </cell>
        </row>
        <row r="1274">
          <cell r="A1274">
            <v>92592</v>
          </cell>
          <cell r="B1274" t="str">
            <v>FABRICAÇÃO E INSTALAÇÃO DE TESOURA INTEIRA EM AÇO, VÃO DE 8 M, PARA TELHA CERÂMICA OU DE CONCRETO, INCLUSO IÇAMENTO. AF_12/2015</v>
          </cell>
          <cell r="C1274" t="str">
            <v>UN</v>
          </cell>
          <cell r="D1274" t="str">
            <v>761,61</v>
          </cell>
        </row>
        <row r="1275">
          <cell r="A1275">
            <v>92593</v>
          </cell>
          <cell r="B1275" t="str">
            <v>(COMPOSIÇÃO REPRESENTATIVA) FABRICAÇÃO E INSTALAÇÃO DE TESOURA INTEIRA EM AÇO, PARA VÃOS DE 3 A 12 M E PARA QUALQUER TIPO DE TELHA, INCLUSO IÇAMENTO. AF_12/2015</v>
          </cell>
          <cell r="C1275" t="str">
            <v>KG</v>
          </cell>
          <cell r="D1275" t="str">
            <v>5,74</v>
          </cell>
        </row>
        <row r="1276">
          <cell r="A1276">
            <v>92594</v>
          </cell>
          <cell r="B1276" t="str">
            <v>FABRICAÇÃO E INSTALAÇÃO DE TESOURA INTEIRA EM AÇO, VÃO DE 9 M, PARA TELHA CERÂMICA OU DE CONCRETO, INCLUSO IÇAMENTO. AF_12/2015</v>
          </cell>
          <cell r="C1276" t="str">
            <v>UN</v>
          </cell>
          <cell r="D1276" t="str">
            <v>869,73</v>
          </cell>
        </row>
        <row r="1277">
          <cell r="A1277">
            <v>92596</v>
          </cell>
          <cell r="B1277" t="str">
            <v>FABRICAÇÃO E INSTALAÇÃO DE TESOURA INTEIRA EM AÇO, VÃO DE 10 M, PARA TELHA CERÂMICA OU DE CONCRETO, INCLUSO IÇAMENTO. AF_12/2015</v>
          </cell>
          <cell r="C1277" t="str">
            <v>UN</v>
          </cell>
          <cell r="D1277" t="str">
            <v>972,84</v>
          </cell>
        </row>
        <row r="1278">
          <cell r="A1278">
            <v>92598</v>
          </cell>
          <cell r="B1278" t="str">
            <v>FABRICAÇÃO E INSTALAÇÃO DE TESOURA INTEIRA EM AÇO, VÃO DE 11 M, PARA TELHA CERÂMICA OU DE CONCRETO, INCLUSO IÇAMENTO. AF_12/2015</v>
          </cell>
          <cell r="C1278" t="str">
            <v>UN</v>
          </cell>
          <cell r="D1278" t="str">
            <v>1.031,21</v>
          </cell>
        </row>
        <row r="1279">
          <cell r="A1279">
            <v>92600</v>
          </cell>
          <cell r="B1279" t="str">
            <v>FABRICAÇÃO E INSTALAÇÃO DE TESOURA INTEIRA EM AÇO, VÃO DE 12 M, PARA TELHA CERÂMICA OU DE CONCRETO, INCLUSO IÇAMENTO. AF_12/2015</v>
          </cell>
          <cell r="C1279" t="str">
            <v>UN</v>
          </cell>
          <cell r="D1279" t="str">
            <v>1.100,98</v>
          </cell>
        </row>
        <row r="1280">
          <cell r="A1280">
            <v>92602</v>
          </cell>
          <cell r="B1280" t="str">
            <v>FABRICAÇÃO E INSTALAÇÃO DE TESOURA INTEIRA EM AÇO, VÃO DE 3 M, PARA TELHA ONDULADA DE FIBROCIMENTO, METÁLICA, PLÁSTICA OU TERMOACÚSTICA, INCLUSO IÇAMENTO.. AF_12/2015</v>
          </cell>
          <cell r="C1280" t="str">
            <v>UN</v>
          </cell>
          <cell r="D1280" t="str">
            <v>377,87</v>
          </cell>
        </row>
        <row r="1281">
          <cell r="A1281">
            <v>92604</v>
          </cell>
          <cell r="B1281" t="str">
            <v>FABRICAÇÃO E INSTALAÇÃO DE TESOURA INTEIRA EM AÇO, VÃO DE 4 M, PARA TELHA ONDULADA DE FIBROCIMENTO, METÁLICA, PLÁSTICA OU TERMOACÚSTICA, INCLUSO IÇAMENTO. AF_12/2015</v>
          </cell>
          <cell r="C1281" t="str">
            <v>UN</v>
          </cell>
          <cell r="D1281" t="str">
            <v>424,86</v>
          </cell>
        </row>
        <row r="1282">
          <cell r="A1282">
            <v>92606</v>
          </cell>
          <cell r="B1282" t="str">
            <v>FABRICAÇÃO E INSTALAÇÃO DE TESOURA INTEIRA EM AÇO, VÃO DE 5 M, PARA TELHA ONDULADA DE FIBROCIMENTO, METÁLICA, PLÁSTICA OU TERMOACÚSTICA, INCLUSO IÇAMENTO. AF_12/2015</v>
          </cell>
          <cell r="C1282" t="str">
            <v>UN</v>
          </cell>
          <cell r="D1282" t="str">
            <v>483,24</v>
          </cell>
        </row>
        <row r="1283">
          <cell r="A1283">
            <v>92608</v>
          </cell>
          <cell r="B1283" t="str">
            <v>FABRICAÇÃO E INSTALAÇÃO DE TESOURA INTEIRA EM AÇO, VÃO DE 6 M, PARA TELHA ONDULADA DE FIBROCIMENTO, METÁLICA, PLÁSTICA OU TERMOACÚSTICA, INCLUSO IÇAMENTO. AF_12/2015</v>
          </cell>
          <cell r="C1283" t="str">
            <v>UN</v>
          </cell>
          <cell r="D1283" t="str">
            <v>595,48</v>
          </cell>
        </row>
        <row r="1284">
          <cell r="A1284">
            <v>92610</v>
          </cell>
          <cell r="B1284" t="str">
            <v>FABRICAÇÃO E INSTALAÇÃO DE TESOURA INTEIRA EM AÇO, VÃO DE 7 M, PARA TELHA ONDULADA DE FIBROCIMENTO, METÁLICA, PLÁSTICA OU TERMOACÚSTICA, INCLUSO IÇAMENTO. AF_12/2015</v>
          </cell>
          <cell r="C1284" t="str">
            <v>UN</v>
          </cell>
          <cell r="D1284" t="str">
            <v>653,85</v>
          </cell>
        </row>
        <row r="1285">
          <cell r="A1285">
            <v>92612</v>
          </cell>
          <cell r="B1285" t="str">
            <v>FABRICAÇÃO E INSTALAÇÃO DE TESOURA INTEIRA EM AÇO, VÃO DE 8 M, PARA TELHA ONDULADA DE FIBROCIMENTO, METÁLICA, PLÁSTICA OU TERMOACÚSTICA, INCLUSO IÇAMENTO, INCLUSO IÇAMENTO. AF_12/2015</v>
          </cell>
          <cell r="C1285" t="str">
            <v>UN</v>
          </cell>
          <cell r="D1285" t="str">
            <v>738,85</v>
          </cell>
        </row>
        <row r="1286">
          <cell r="A1286">
            <v>92614</v>
          </cell>
          <cell r="B1286" t="str">
            <v>FABRICAÇÃO E INSTALAÇÃO DE TESOURA INTEIRA EM AÇO, VÃO DE 9 M, PARA TELHA ONDULADA DE FIBROCIMENTO, METÁLICA, PLÁSTICA OU TERMOACÚSTICA, INCLUSO IÇAMENTO. AF_12/2015</v>
          </cell>
          <cell r="C1286" t="str">
            <v>UN</v>
          </cell>
          <cell r="D1286" t="str">
            <v>824,20</v>
          </cell>
        </row>
        <row r="1287">
          <cell r="A1287">
            <v>92616</v>
          </cell>
          <cell r="B1287" t="str">
            <v>FABRICAÇÃO E INSTALAÇÃO DE TESOURA INTEIRA EM AÇO, VÃO DE 10 M, PARA TELHA ONDULADA DE FIBROCIMENTO, METÁLICA, PLÁSTICA OU TERMOACÚSTICA, INCLUSO IÇAMENTO. AF_12/2015</v>
          </cell>
          <cell r="C1287" t="str">
            <v>UN</v>
          </cell>
          <cell r="D1287" t="str">
            <v>938,69</v>
          </cell>
        </row>
        <row r="1288">
          <cell r="A1288">
            <v>92618</v>
          </cell>
          <cell r="B1288" t="str">
            <v>FABRICAÇÃO E INSTALAÇÃO DE TESOURA INTEIRA EM AÇO, VÃO DE 11 M, PARA TELHA ONDULADA DE FIBROCIMENTO, METÁLICA, PLÁSTICA OU TERMOACÚSTICA, INCLUSO IÇAMENTO. AF_12/2015</v>
          </cell>
          <cell r="C1288" t="str">
            <v>UN</v>
          </cell>
          <cell r="D1288" t="str">
            <v>997,07</v>
          </cell>
        </row>
        <row r="1289">
          <cell r="A1289">
            <v>92620</v>
          </cell>
          <cell r="B1289" t="str">
            <v>FABRICAÇÃO E INSTALAÇÃO DE TESOURA INTEIRA EM AÇO, VÃO DE 12 M, PARA TELHA ONDULADA DE FIBROCIMENTO, METÁLICA, PLÁSTICA OU TERMOACÚSTICA, INCLUSO IÇAMENTO. AF_12/2015</v>
          </cell>
          <cell r="C1289" t="str">
            <v>UN</v>
          </cell>
          <cell r="D1289" t="str">
            <v>1.055,45</v>
          </cell>
        </row>
        <row r="1290">
          <cell r="A1290">
            <v>94444</v>
          </cell>
          <cell r="B1290" t="str">
            <v>TELHAMENTO COM TELHA DE ENCAIXE, TIPO FRANCESA DE VIDRO, COM ATÉ 2 ÁGUAS, INCLUSO TRANSPORTE VERTICAL. AF_06/2016</v>
          </cell>
          <cell r="C1290" t="str">
            <v>M2</v>
          </cell>
          <cell r="D1290" t="str">
            <v>635,52</v>
          </cell>
        </row>
        <row r="1291">
          <cell r="A1291" t="str">
            <v>73891/1</v>
          </cell>
          <cell r="B1291" t="str">
            <v>ESGOTAMENTO COM MOTO-BOMBA AUTOESCOVANTE</v>
          </cell>
          <cell r="C1291" t="str">
            <v>H</v>
          </cell>
          <cell r="D1291" t="str">
            <v>4,87</v>
          </cell>
        </row>
        <row r="1292">
          <cell r="A1292" t="str">
            <v>73882/1</v>
          </cell>
          <cell r="B1292" t="str">
            <v>CALHA EM CONCRETO SIMPLES, EM MEIA CANA, DIAMETRO 200 MM</v>
          </cell>
          <cell r="C1292" t="str">
            <v>M</v>
          </cell>
          <cell r="D1292" t="str">
            <v>25,55</v>
          </cell>
        </row>
        <row r="1293">
          <cell r="A1293" t="str">
            <v>73882/5</v>
          </cell>
          <cell r="B1293" t="str">
            <v>CALHA EM CONCRETO SIMPLES, EM MEIA CANA DE CONCRETO, DIAMETRO 600 MM</v>
          </cell>
          <cell r="C1293" t="str">
            <v>M</v>
          </cell>
          <cell r="D1293" t="str">
            <v>71,65</v>
          </cell>
        </row>
        <row r="1294">
          <cell r="A1294" t="str">
            <v>73816/1</v>
          </cell>
          <cell r="B1294" t="str">
            <v>EXECUCAO DE DRENO COM TUBOS DE PVC CORRUGADO FLEXIVEL PERFURADO - DN 100</v>
          </cell>
          <cell r="C1294" t="str">
            <v>M</v>
          </cell>
          <cell r="D1294" t="str">
            <v>24,26</v>
          </cell>
        </row>
        <row r="1295">
          <cell r="A1295" t="str">
            <v>73816/2</v>
          </cell>
          <cell r="B1295" t="str">
            <v>EXECUCAO DE DRENO VERTICAL COM PEDRISCO, DIAMETRO 200MM</v>
          </cell>
          <cell r="C1295" t="str">
            <v>M</v>
          </cell>
          <cell r="D1295" t="str">
            <v>22,45</v>
          </cell>
        </row>
        <row r="1296">
          <cell r="A1296" t="str">
            <v>73881/1</v>
          </cell>
          <cell r="B1296" t="str">
            <v>EXECUCAO DE DRENO COM MANTA GEOTEXTIL 200 G/M2</v>
          </cell>
          <cell r="C1296" t="str">
            <v>M2</v>
          </cell>
          <cell r="D1296" t="str">
            <v>5,07</v>
          </cell>
        </row>
        <row r="1297">
          <cell r="A1297" t="str">
            <v>73881/3</v>
          </cell>
          <cell r="B1297" t="str">
            <v>EXECUCAO DE DRENO COM MANTA GEOTEXTIL 400 G/M2</v>
          </cell>
          <cell r="C1297" t="str">
            <v>M2</v>
          </cell>
          <cell r="D1297" t="str">
            <v>9,94</v>
          </cell>
        </row>
        <row r="1298">
          <cell r="A1298" t="str">
            <v>73883/1</v>
          </cell>
          <cell r="B1298" t="str">
            <v>EXECUCAO DE DRENO FRANCES COM AREIA MEDIA</v>
          </cell>
          <cell r="C1298" t="str">
            <v>M3</v>
          </cell>
          <cell r="D1298" t="str">
            <v>53,53</v>
          </cell>
        </row>
        <row r="1299">
          <cell r="A1299" t="str">
            <v>73883/2</v>
          </cell>
          <cell r="B1299" t="str">
            <v>EXECUCAO DE DRENO FRANCES COM BRITA NUM 2</v>
          </cell>
          <cell r="C1299" t="str">
            <v>M3</v>
          </cell>
          <cell r="D1299" t="str">
            <v>94,25</v>
          </cell>
        </row>
        <row r="1300">
          <cell r="A1300" t="str">
            <v>73883/3</v>
          </cell>
          <cell r="B1300" t="str">
            <v>EXECUCAO DE DRENO FRANCES COM CASCALHO</v>
          </cell>
          <cell r="C1300" t="str">
            <v>M3</v>
          </cell>
          <cell r="D1300" t="str">
            <v>58,29</v>
          </cell>
        </row>
        <row r="1301">
          <cell r="A1301" t="str">
            <v>73902/1</v>
          </cell>
          <cell r="B1301" t="str">
            <v>CAMADA DRENANTE COM BRITA NUM 3</v>
          </cell>
          <cell r="C1301" t="str">
            <v>M3</v>
          </cell>
          <cell r="D1301" t="str">
            <v>98,07</v>
          </cell>
        </row>
        <row r="1302">
          <cell r="A1302" t="str">
            <v>73968/1</v>
          </cell>
          <cell r="B1302" t="str">
            <v>MANTA IMPERMEABILIZANTE A BASE DE ASFALTO - FORNECIMENTO E INSTALACAO</v>
          </cell>
          <cell r="C1302" t="str">
            <v>M2</v>
          </cell>
          <cell r="D1302" t="str">
            <v>40,16</v>
          </cell>
        </row>
        <row r="1303">
          <cell r="A1303" t="str">
            <v>73969/1</v>
          </cell>
          <cell r="B1303" t="str">
            <v>EXECUCAO DE DRENOS DE CHORUME EM TUBOS DRENANTES DE CONCRETO, DIAM=200MM, ENVOLTOS EM BRITA E GEOTEXTIL</v>
          </cell>
          <cell r="C1303" t="str">
            <v>M</v>
          </cell>
          <cell r="D1303" t="str">
            <v>61,51</v>
          </cell>
        </row>
        <row r="1304">
          <cell r="A1304" t="str">
            <v>74017/1</v>
          </cell>
          <cell r="B1304" t="str">
            <v>EXECUCAO DE DRENOS DE CHORUME EM TUBOS DRENANTES, PVC, DIAM=100 MM, ENVOLTOS EM BRITA E GEOTEXTIL</v>
          </cell>
          <cell r="C1304" t="str">
            <v>M</v>
          </cell>
          <cell r="D1304" t="str">
            <v>40,41</v>
          </cell>
        </row>
        <row r="1305">
          <cell r="A1305" t="str">
            <v>74017/2</v>
          </cell>
          <cell r="B1305" t="str">
            <v>EXECUCAO DE DRENOS DE CHORUME EM TUBOS DRENANTES, PVC, DIAM=150 MM, ENVOLTOS EM BRITA E GEOTEXTIL</v>
          </cell>
          <cell r="C1305" t="str">
            <v>M</v>
          </cell>
          <cell r="D1305" t="str">
            <v>54,40</v>
          </cell>
        </row>
        <row r="1306">
          <cell r="A1306" t="str">
            <v>75029/1</v>
          </cell>
          <cell r="B1306" t="str">
            <v>TUBO PVC CORRUGADO RIGIDO PERFURADO DN 150 PARA DRENAGEM - FORNECIMENTO E INSTALACAO</v>
          </cell>
          <cell r="C1306" t="str">
            <v>M</v>
          </cell>
          <cell r="D1306" t="str">
            <v>36,28</v>
          </cell>
        </row>
        <row r="1307">
          <cell r="A1307">
            <v>83651</v>
          </cell>
          <cell r="B1307" t="str">
            <v>TUBO PVC CORRUGADO PERFURADO 100 MM C/ JUNTA ELASTICA PARA DRENAGEM.</v>
          </cell>
          <cell r="C1307" t="str">
            <v>M</v>
          </cell>
          <cell r="D1307" t="str">
            <v>27,66</v>
          </cell>
        </row>
        <row r="1308">
          <cell r="A1308">
            <v>83656</v>
          </cell>
          <cell r="B1308" t="str">
            <v>COLCHAO DRENANTE C/ 30CM PEDRA BRITADA N.3/FILTRO TRANSICAO MANTA GEOTEXTIL 100% POLIPROPILENO OU POLIESTER INCL FORNEC/COLOCMAT</v>
          </cell>
          <cell r="C1308" t="str">
            <v>M2</v>
          </cell>
          <cell r="D1308" t="str">
            <v>34,57</v>
          </cell>
        </row>
        <row r="1309">
          <cell r="A1309">
            <v>83658</v>
          </cell>
          <cell r="B1309" t="str">
            <v>EXECUCAO DRENO PROFUNDO, COM CORTE TRAPEZOIDAL EM SOLO, DE 70X80X150CM EXCL TUBO INCL MATERIAL EXECUCAO, COM SELO ENCHIMENTO MATERIAL DRENANTE E ESCAVACAO</v>
          </cell>
          <cell r="C1309" t="str">
            <v>M</v>
          </cell>
          <cell r="D1309" t="str">
            <v>137,37</v>
          </cell>
        </row>
        <row r="1310">
          <cell r="A1310">
            <v>83661</v>
          </cell>
          <cell r="B1310" t="str">
            <v>EXECUCAO DE DRENO PROFUNDO, CORTE EM SOLO, COM TUBO POROSO D=0,20M</v>
          </cell>
          <cell r="C1310" t="str">
            <v>M</v>
          </cell>
          <cell r="D1310" t="str">
            <v>90,55</v>
          </cell>
        </row>
        <row r="1311">
          <cell r="A1311">
            <v>83662</v>
          </cell>
          <cell r="B1311" t="str">
            <v>EXECUCAO DE DRENO CEGO</v>
          </cell>
          <cell r="C1311" t="str">
            <v>M3</v>
          </cell>
          <cell r="D1311" t="str">
            <v>93,44</v>
          </cell>
        </row>
        <row r="1312">
          <cell r="A1312">
            <v>83664</v>
          </cell>
          <cell r="B1312" t="str">
            <v>EXECUCAO DE DRENO DE TUBO DE CONRETO SIMPLES POROSO D=0,20 M (0,5MX0,5M) PARA GALERIAS DE AGUAS PLUVIAIS</v>
          </cell>
          <cell r="C1312" t="str">
            <v>M</v>
          </cell>
          <cell r="D1312" t="str">
            <v>54,67</v>
          </cell>
        </row>
        <row r="1313">
          <cell r="A1313">
            <v>83665</v>
          </cell>
          <cell r="B1313" t="str">
            <v>FORNECIMENTO E INSTALACAO DE MANTA BIDIM RT - 14</v>
          </cell>
          <cell r="C1313" t="str">
            <v>M2</v>
          </cell>
          <cell r="D1313" t="str">
            <v>6,58</v>
          </cell>
        </row>
        <row r="1314">
          <cell r="A1314">
            <v>83667</v>
          </cell>
          <cell r="B1314" t="str">
            <v>CAMADA DRENANTE COM AREIA MEDIA</v>
          </cell>
          <cell r="C1314" t="str">
            <v>M3</v>
          </cell>
          <cell r="D1314" t="str">
            <v>66,05</v>
          </cell>
        </row>
        <row r="1315">
          <cell r="A1315">
            <v>83668</v>
          </cell>
          <cell r="B1315" t="str">
            <v>CAMADA DRENANTE COM BRITA NUM 2</v>
          </cell>
          <cell r="C1315" t="str">
            <v>M3</v>
          </cell>
          <cell r="D1315" t="str">
            <v>97,40</v>
          </cell>
        </row>
        <row r="1316">
          <cell r="A1316">
            <v>83669</v>
          </cell>
          <cell r="B1316" t="str">
            <v>FORNECIMENTO/INSTALACAO MANTA BIDIM RT-16</v>
          </cell>
          <cell r="C1316" t="str">
            <v>M2</v>
          </cell>
          <cell r="D1316" t="str">
            <v>7,83</v>
          </cell>
        </row>
        <row r="1317">
          <cell r="A1317">
            <v>83670</v>
          </cell>
          <cell r="B1317" t="str">
            <v>TUBO PVC DN 75 MM PARA DRENAGEM - FORNECIMENTO E INSTALACAO</v>
          </cell>
          <cell r="C1317" t="str">
            <v>M</v>
          </cell>
          <cell r="D1317" t="str">
            <v>42,90</v>
          </cell>
        </row>
        <row r="1318">
          <cell r="A1318">
            <v>83671</v>
          </cell>
          <cell r="B1318" t="str">
            <v>TUBO PVC DN 100 MM PARA DRENAGEM - FORNECIMENTO E INSTALACAO</v>
          </cell>
          <cell r="C1318" t="str">
            <v>M</v>
          </cell>
          <cell r="D1318" t="str">
            <v>46,18</v>
          </cell>
        </row>
        <row r="1319">
          <cell r="A1319">
            <v>83675</v>
          </cell>
          <cell r="B1319" t="str">
            <v>TUBO CONCRETO SIMPLES DN 200 MM PARA DRENAGEM - FORNECIMENTO E INSTALACAO, INCLUSIVE ESCAVACAO MANUAL 1M3/M.</v>
          </cell>
          <cell r="C1319" t="str">
            <v>M</v>
          </cell>
          <cell r="D1319" t="str">
            <v>78,63</v>
          </cell>
        </row>
        <row r="1320">
          <cell r="A1320">
            <v>83676</v>
          </cell>
          <cell r="B1320" t="str">
            <v>TUBO CONCRETO SIMPLES DN 300 MM PARA DRENAGEM - FORNECIMENTO E INSTALACAO INCLUSIVE ESCAVACAO MANUAL 1M3/M</v>
          </cell>
          <cell r="C1320" t="str">
            <v>M</v>
          </cell>
          <cell r="D1320" t="str">
            <v>96,80</v>
          </cell>
        </row>
        <row r="1321">
          <cell r="A1321">
            <v>83677</v>
          </cell>
          <cell r="B1321" t="str">
            <v>TUBO CONCRETO SIMPLES DN 400 MM PARA DRENAGEM - FORNECIMENTO E INSTALACAO INCLUSIVE ESCAVACAO MANUAL 1,5M3/M</v>
          </cell>
          <cell r="C1321" t="str">
            <v>M</v>
          </cell>
          <cell r="D1321" t="str">
            <v>121,39</v>
          </cell>
        </row>
        <row r="1322">
          <cell r="A1322">
            <v>83678</v>
          </cell>
          <cell r="B1322" t="str">
            <v>TUBO CONCRETO SIMPLES DN 500 MM PARA DRENAGEM - FORNECIMENTO E INSTALACAO INCLUSIVE ESCAVACAO MANUAL 2M3/M</v>
          </cell>
          <cell r="C1322" t="str">
            <v>M</v>
          </cell>
          <cell r="D1322" t="str">
            <v>156,43</v>
          </cell>
        </row>
        <row r="1323">
          <cell r="A1323">
            <v>83679</v>
          </cell>
          <cell r="B1323" t="str">
            <v>TUBO PVC D=2 COM MATERIAL DRENANTE PARA DRENO/BARBACA - FORNECIMENTO E INSTALACAO</v>
          </cell>
          <cell r="C1323" t="str">
            <v>M</v>
          </cell>
          <cell r="D1323" t="str">
            <v>13,76</v>
          </cell>
        </row>
        <row r="1324">
          <cell r="A1324">
            <v>83680</v>
          </cell>
          <cell r="B1324" t="str">
            <v>TUBO PVC D=3" COM MATERIAL DRENANTE PARA DRENO/BARBACA - FORNECIMENTO E INSTALACAO</v>
          </cell>
          <cell r="C1324" t="str">
            <v>M</v>
          </cell>
          <cell r="D1324" t="str">
            <v>16,29</v>
          </cell>
        </row>
        <row r="1325">
          <cell r="A1325">
            <v>83681</v>
          </cell>
          <cell r="B1325" t="str">
            <v>TUBO PVC D=4" COM MATERIAL DRENANTE PARA DRENO/BARBACA - FORNECIMENTO E INSTALACAO</v>
          </cell>
          <cell r="C1325" t="str">
            <v>M</v>
          </cell>
          <cell r="D1325" t="str">
            <v>17,69</v>
          </cell>
        </row>
        <row r="1326">
          <cell r="A1326">
            <v>83682</v>
          </cell>
          <cell r="B1326" t="str">
            <v>CAMADA VERTICAL DRENANTE C/ PEDRA BRITADA NUMS 1 E 2</v>
          </cell>
          <cell r="C1326" t="str">
            <v>M3</v>
          </cell>
          <cell r="D1326" t="str">
            <v>98,06</v>
          </cell>
        </row>
        <row r="1327">
          <cell r="A1327">
            <v>83683</v>
          </cell>
          <cell r="B1327" t="str">
            <v>CAMADA HORIZONTAL DRENANTE C/ PEDRA BRITADA 1 E 2</v>
          </cell>
          <cell r="C1327" t="str">
            <v>M3</v>
          </cell>
          <cell r="D1327" t="str">
            <v>107,15</v>
          </cell>
        </row>
        <row r="1328">
          <cell r="A1328">
            <v>83729</v>
          </cell>
          <cell r="B1328" t="str">
            <v>FORNECIMENTO/INSTALACAO DE MANTA BIDIM RT-31</v>
          </cell>
          <cell r="C1328" t="str">
            <v>M2</v>
          </cell>
          <cell r="D1328" t="str">
            <v>15,33</v>
          </cell>
        </row>
        <row r="1329">
          <cell r="A1329">
            <v>83739</v>
          </cell>
          <cell r="B1329" t="str">
            <v>FORNECIMENTO/INSTALACAO DE MANTA BIDIM RT-10</v>
          </cell>
          <cell r="C1329" t="str">
            <v>M2</v>
          </cell>
          <cell r="D1329" t="str">
            <v>5,35</v>
          </cell>
        </row>
        <row r="1330">
          <cell r="A1330">
            <v>6454</v>
          </cell>
          <cell r="B1330" t="str">
            <v>FORNECIMENTO E LANCAMENTO DE PEDRA DE MAO</v>
          </cell>
          <cell r="C1330" t="str">
            <v>M3</v>
          </cell>
          <cell r="D1330" t="str">
            <v>148,21</v>
          </cell>
        </row>
        <row r="1331">
          <cell r="A1331">
            <v>73611</v>
          </cell>
          <cell r="B1331" t="str">
            <v>ENROCAMENTO COM PEDRA ARGAMASSADA TRAÇO 1:4 COM PEDRA DE MÃO</v>
          </cell>
          <cell r="C1331" t="str">
            <v>M3</v>
          </cell>
          <cell r="D1331" t="str">
            <v>323,08</v>
          </cell>
        </row>
        <row r="1332">
          <cell r="A1332">
            <v>73697</v>
          </cell>
          <cell r="B1332" t="str">
            <v>ENROCAMENTO MANUAL, SEM ARRUMACAO DO MATERIAL</v>
          </cell>
          <cell r="C1332" t="str">
            <v>M3</v>
          </cell>
          <cell r="D1332" t="str">
            <v>155,38</v>
          </cell>
        </row>
        <row r="1333">
          <cell r="A1333">
            <v>73698</v>
          </cell>
          <cell r="B1333" t="str">
            <v>ENROCAMENTO MANUAL, COM ARRUMACAO DO MATERIAL</v>
          </cell>
          <cell r="C1333" t="str">
            <v>M3</v>
          </cell>
          <cell r="D1333" t="str">
            <v>206,14</v>
          </cell>
        </row>
        <row r="1334">
          <cell r="A1334" t="str">
            <v>73890/1</v>
          </cell>
          <cell r="B1334" t="str">
            <v>ENSECADEIRA DE MADEIRA COM PAREDE SIMPLES</v>
          </cell>
          <cell r="C1334" t="str">
            <v>M2</v>
          </cell>
          <cell r="D1334" t="str">
            <v>131,58</v>
          </cell>
        </row>
        <row r="1335">
          <cell r="A1335" t="str">
            <v>73890/2</v>
          </cell>
          <cell r="B1335" t="str">
            <v>ENSECADEIRA DE MADEIRA COM PAREDE DUPLA</v>
          </cell>
          <cell r="C1335" t="str">
            <v>M2</v>
          </cell>
          <cell r="D1335" t="str">
            <v>333,48</v>
          </cell>
        </row>
        <row r="1336">
          <cell r="A1336">
            <v>92743</v>
          </cell>
          <cell r="B1336" t="str">
            <v>MURO DE GABIÃO, ENCHIMENTO COM PEDRA DE MÃO TIPO RACHÃO, DE GRAVIDADE, COM GAIOLAS DE COMPRIMENTO IGUAL A 2 METROS, ALTURA DO MURO DE ATÉ 4 METROS - FORNECIMENTO E EXECUÇÃO. AF_12/2015</v>
          </cell>
          <cell r="C1336" t="str">
            <v>M3</v>
          </cell>
          <cell r="D1336" t="str">
            <v>412,41</v>
          </cell>
        </row>
        <row r="1337">
          <cell r="A1337">
            <v>92744</v>
          </cell>
          <cell r="B1337" t="str">
            <v>MURO DE GABIÃO, ENCHIMENTO COM PEDRA DE MÃO TIPO RACHÃO, DE GRAVIDADE, COM GAIOLAS DE COMPRIMENTO IGUAL A 5 METROS, ALTURA DO MURO DE ATÉ 4 METROS - FORNECIMENTO E EXECUÇÃO. AF_12/2015</v>
          </cell>
          <cell r="C1337" t="str">
            <v>M3</v>
          </cell>
          <cell r="D1337" t="str">
            <v>386,91</v>
          </cell>
        </row>
        <row r="1338">
          <cell r="A1338">
            <v>92745</v>
          </cell>
          <cell r="B1338" t="str">
            <v>MURO DE GABIÃO, ENCHIMENTO COM PEDRA DE MÃO TIPO RACHÃO, DE GRAVIDADE, COM GAIOLAS DE COMPRIMENTO IGUAL A 2 METROS, ALTURA DO MURO ACIMA DE 4 E ATÉ 6 METROS - FORNECIMENTO E EXECUÇÃO. AF_12/2015</v>
          </cell>
          <cell r="C1338" t="str">
            <v>M3</v>
          </cell>
          <cell r="D1338" t="str">
            <v>507,37</v>
          </cell>
        </row>
        <row r="1339">
          <cell r="A1339">
            <v>92746</v>
          </cell>
          <cell r="B1339" t="str">
            <v>MURO DE GABIÃO, ENCHIMENTO COM PEDRA DE MÃO TIPO RACHÃO, DE GRAVIDADE, COM GAIOLAS DE COMPRIMENTO IGUAL A 5 METROS, ALTURA DO MURO ACIMA DE 4 E ATÉ 6 METROS - FORNECIMENTO E EXECUÇÃO. AF_12/2015</v>
          </cell>
          <cell r="C1339" t="str">
            <v>M3</v>
          </cell>
          <cell r="D1339" t="str">
            <v>458,05</v>
          </cell>
        </row>
        <row r="1340">
          <cell r="A1340">
            <v>92747</v>
          </cell>
          <cell r="B1340" t="str">
            <v>MURO DE GABIÃO, ENCHIMENTO COM PEDRA DE MÃO TIPO RACHÃO, DE GRAVIDADE, COM GAIOLAS DE COMPRIMENTO IGUAL A 2 METROS, ALTURA DO MURO ACIMA DE 6 E ATÉ 10 METROS - FORNECIMENTO E EXECUÇÃO. AF_12/2015</v>
          </cell>
          <cell r="C1340" t="str">
            <v>M3</v>
          </cell>
          <cell r="D1340" t="str">
            <v>561,11</v>
          </cell>
        </row>
        <row r="1341">
          <cell r="A1341">
            <v>92748</v>
          </cell>
          <cell r="B1341" t="str">
            <v>MURO DE GABIÃO, ENCHIMENTO COM PEDRA DE MÃO TIPO RACHÃO, DE GRAVIDADE, COM GAIOLAS DE COMPRIMENTO IGUAL A 5 METROS, ALTURA DO MURO MAIOR QUE 6 ATÉ 10 METROS - FORNECIMENTO E EXECUÇÃO. AF_12/2015</v>
          </cell>
          <cell r="C1341" t="str">
            <v>M3</v>
          </cell>
          <cell r="D1341" t="str">
            <v>498,51</v>
          </cell>
        </row>
        <row r="1342">
          <cell r="A1342">
            <v>92749</v>
          </cell>
          <cell r="B1342" t="str">
            <v>MURO DE GABIÃO, ENCHIMENTO COM PEDRA DE MÃO TIPO RACHÃO, COM SOLO REFORÇADO, ALTURA DO MURO DE ATÉ 4 METROS - FORNECIMENTO E EXECUÇÃO. AF_12/2015</v>
          </cell>
          <cell r="C1342" t="str">
            <v>M3</v>
          </cell>
          <cell r="D1342" t="str">
            <v>579,40</v>
          </cell>
        </row>
        <row r="1343">
          <cell r="A1343">
            <v>92750</v>
          </cell>
          <cell r="B1343" t="str">
            <v>MURO DE GABIÃO, ENCHIMENTO COM PEDRA DE MÃO TIPO RACHÃO, COM SOLO REFORÇADO, ALTURA DO MURO ACIMA DE 4 E ATÉ 12 METROS - FORNECIMENTO E EXECUÇÃO. AF_12/2015</v>
          </cell>
          <cell r="C1343" t="str">
            <v>M3</v>
          </cell>
          <cell r="D1343" t="str">
            <v>979,96</v>
          </cell>
        </row>
        <row r="1344">
          <cell r="A1344">
            <v>92751</v>
          </cell>
          <cell r="B1344" t="str">
            <v>MURO DE GABIÃO, ENCHIMENTO COM PEDRA DE MÃO TIPO RACHÃO, COM SOLO REFORÇADO, ALTURA DO MURO ACIMA DE 12 E ATÉ 20 METROS - FORNECIMENTO E EXECUÇÃO. AF_12/2015</v>
          </cell>
          <cell r="C1344" t="str">
            <v>M3</v>
          </cell>
          <cell r="D1344" t="str">
            <v>1.212,10</v>
          </cell>
        </row>
        <row r="1345">
          <cell r="A1345">
            <v>92752</v>
          </cell>
          <cell r="B1345" t="str">
            <v>MURO DE GABIÃO, ENCHIMENTO COM PEDRA DE MÃO TIPO RACHÃO, COM SOLO REFORÇADO, ALTURA DO MURO ACIMA DE 20 E ATÉ 28 METROS - FORNECIMENTO E EXECUÇÃO. AF_12/2015</v>
          </cell>
          <cell r="C1345" t="str">
            <v>M3</v>
          </cell>
          <cell r="D1345" t="str">
            <v>1.443,22</v>
          </cell>
        </row>
        <row r="1346">
          <cell r="A1346">
            <v>92753</v>
          </cell>
          <cell r="B1346" t="str">
            <v>MURO DE GABIÃO, ENCHIMENTO COM RESÍDUO DE CONSTRUÇÃO E DEMOLIÇÃO, DE GRAVIDADE, COM GAIOLA TRAPEZOIDAL DE COMPRIMENTO IGUAL A 2 METROS, ALTURA DO MURO DE ATÉ 2 METROS - FORNECIMENTO E EXECUÇÃO. AF_12/2015</v>
          </cell>
          <cell r="C1346" t="str">
            <v>M3</v>
          </cell>
          <cell r="D1346" t="str">
            <v>369,55</v>
          </cell>
        </row>
        <row r="1347">
          <cell r="A1347">
            <v>92754</v>
          </cell>
          <cell r="B1347" t="str">
            <v>MURO DE GABIÃO, ENCHIMENTO COM RESÍDUO DE CONSTRUÇÃO E DEMOLIÇÃO, DE GRAVIDADE, COM GAIOLA TRAPEZOIDAL DE COMPRIMENTO IGUAL A 2 METROS, ALTURA DO MURO ACIMA DE 2 E ATÉ 4 METROS - FORNECIMENTO E EXECUÇÃO. AF_12/2015</v>
          </cell>
          <cell r="C1347" t="str">
            <v>M3</v>
          </cell>
          <cell r="D1347" t="str">
            <v>335,37</v>
          </cell>
        </row>
        <row r="1348">
          <cell r="A1348">
            <v>92755</v>
          </cell>
          <cell r="B1348" t="str">
            <v>PROTEÇÃO SUPERFICIAL DE CANAL EM GABIÃO TIPO COLCHÃO, ALTURA DE 17 CENTÍMETROS, ENCHIMENTO COM PEDRA DE MÃO TIPO RACHÃO - FORNECIMENTO E EXECUÇÃO. AF_12/2015</v>
          </cell>
          <cell r="C1348" t="str">
            <v>M2</v>
          </cell>
          <cell r="D1348" t="str">
            <v>147,57</v>
          </cell>
        </row>
        <row r="1349">
          <cell r="A1349">
            <v>92756</v>
          </cell>
          <cell r="B1349" t="str">
            <v>PROTEÇÃO SUPERFICIAL DE CANAL EM GABIÃO TIPO COLCHÃO, ALTURA DE 23 CENTÍMETROS, ENCHIMENTO COM PEDRA DE MÃO TIPO RACHÃO - FORNECIMENTO E EXECUÇÃO. AF_12/2015</v>
          </cell>
          <cell r="C1349" t="str">
            <v>M2</v>
          </cell>
          <cell r="D1349" t="str">
            <v>168,24</v>
          </cell>
        </row>
        <row r="1350">
          <cell r="A1350">
            <v>92757</v>
          </cell>
          <cell r="B1350" t="str">
            <v>PROTEÇÃO SUPERFICIAL DE CANAL EM GABIÃO TIPO COLCHÃO, ALTURA DE 30 CENTÍMETROS, ENCHIMENTO COM PEDRA DE MÃO TIPO RACHÃO - FORNECIMENTO E EXECUÇÃO. AF_12/2015</v>
          </cell>
          <cell r="C1350" t="str">
            <v>M2</v>
          </cell>
          <cell r="D1350" t="str">
            <v>193,26</v>
          </cell>
        </row>
        <row r="1351">
          <cell r="A1351">
            <v>92758</v>
          </cell>
          <cell r="B1351" t="str">
            <v>PROTEÇÃO SUPERFICIAL DE CANAL EM GABIÃO TIPO SACO, DIÂMETRO DE 65 CENTÍMETROS, ENCHIMENTO MANUAL COM PEDRA DE MÃO TIPO RACHÃO - FORNECIMENTO E EXECUÇÃO. AF_12/2015</v>
          </cell>
          <cell r="C1351" t="str">
            <v>M3</v>
          </cell>
          <cell r="D1351" t="str">
            <v>454,05</v>
          </cell>
        </row>
        <row r="1352">
          <cell r="A1352" t="str">
            <v>73843/1</v>
          </cell>
          <cell r="B1352" t="str">
            <v>MURO DE ARRIMO DE CONCRETO CICLOPICO COM 30% DE PEDRA DE MAO</v>
          </cell>
          <cell r="C1352" t="str">
            <v>M3</v>
          </cell>
          <cell r="D1352" t="str">
            <v>277,83</v>
          </cell>
        </row>
        <row r="1353">
          <cell r="A1353" t="str">
            <v>73844/1</v>
          </cell>
          <cell r="B1353" t="str">
            <v>MURO DE ARRIMO DE ALVENARIA DE PEDRA ARGAMASSADA</v>
          </cell>
          <cell r="C1353" t="str">
            <v>M3</v>
          </cell>
          <cell r="D1353" t="str">
            <v>441,74</v>
          </cell>
        </row>
        <row r="1354">
          <cell r="A1354" t="str">
            <v>73844/2</v>
          </cell>
          <cell r="B1354" t="str">
            <v>MURO DE ARRIMO DE ALVENARIA DE TIJOLOS</v>
          </cell>
          <cell r="C1354" t="str">
            <v>M3</v>
          </cell>
          <cell r="D1354" t="str">
            <v>434,68</v>
          </cell>
        </row>
        <row r="1355">
          <cell r="A1355" t="str">
            <v>73846/1</v>
          </cell>
          <cell r="B1355" t="str">
            <v>MURO DE ARRIMO CELULAR PECAS PRE-MOLDADAS CONCRETO EXCL FORMAS INCL   CONFECCAO DAS PECAS MONTAGEM E COMPACTACAO DO SOLO DE ENCHIMENTO.</v>
          </cell>
          <cell r="C1355" t="str">
            <v>M3</v>
          </cell>
          <cell r="D1355" t="str">
            <v>239,17</v>
          </cell>
        </row>
        <row r="1356">
          <cell r="A1356" t="str">
            <v>73846/2</v>
          </cell>
          <cell r="B1356" t="str">
            <v>MURO DE ARRIMO CELULAR PECAS PRE-MOLDADAS CONCRETO EXCL MATERIAIS E   FORMAS INCL CONFECCAO PECAS MONTAGEM E COMPACTACAO DO SOLO(ENCHIMENTO)</v>
          </cell>
          <cell r="C1356" t="str">
            <v>M3</v>
          </cell>
          <cell r="D1356" t="str">
            <v>112,13</v>
          </cell>
        </row>
        <row r="1357">
          <cell r="A1357">
            <v>91069</v>
          </cell>
          <cell r="B1357" t="str">
            <v>EXECUÇÃO DE REVESTIMENTO DE CONCRETO PROJETADO COM ESPESSURA DE 7 CM, ARMADO COM TELA, INCLINAÇÃO MENOR QUE 90°, APLICAÇÃO CONTÍNUA, UTILIZANDO EQUIPAMENTO DE PROJEÇÃO COM 6 M³/H DE CAPACIDADE. AF_01/2016</v>
          </cell>
          <cell r="C1357" t="str">
            <v>M2</v>
          </cell>
          <cell r="D1357" t="str">
            <v>65,42</v>
          </cell>
        </row>
        <row r="1358">
          <cell r="A1358">
            <v>91070</v>
          </cell>
          <cell r="B1358" t="str">
            <v>EXECUÇÃO DE REVESTIMENTO DE CONCRETO PROJETADO COM ESPESSURA DE 10 CM, ARMADO COM TELA, INCLINAÇÃO MENOR QUE 90°, APLICAÇÃO CONTÍNUA, UTILIZANDO EQUIPAMENTO DE PROJEÇÃO COM 6 M³/H DE CAPACIDADE. AF_01/2016</v>
          </cell>
          <cell r="C1358" t="str">
            <v>M2</v>
          </cell>
          <cell r="D1358" t="str">
            <v>72,01</v>
          </cell>
        </row>
        <row r="1359">
          <cell r="A1359">
            <v>91071</v>
          </cell>
          <cell r="B1359" t="str">
            <v>EXECUÇÃO DE REVESTIMENTO DE CONCRETO PROJETADO COM ESPESSURA DE 7 CM, ARMADO COM TELA, INCLINAÇÃO DE 90°, APLICAÇÃO CONTÍNUA, UTILIZANDO EQUIPAMENTO DE PROJEÇÃO COM 6 M³/H DE CAPACIDADE. AF_01/2016</v>
          </cell>
          <cell r="C1359" t="str">
            <v>M2</v>
          </cell>
          <cell r="D1359" t="str">
            <v>95,29</v>
          </cell>
        </row>
        <row r="1360">
          <cell r="A1360">
            <v>91072</v>
          </cell>
          <cell r="B1360" t="str">
            <v>EXECUÇÃO DE REVESTIMENTO DE CONCRETO PROJETADO COM ESPESSURA DE 10 CM, ARMADO COM TELA, INCLINAÇÃO DE 90°, APLICAÇÃO CONTÍNUA, UTILIZANDO EQUIPAMENTO DE PROJEÇÃO COM 6 M³/H DE CAPACIDADE. AF_01/2016</v>
          </cell>
          <cell r="C1360" t="str">
            <v>M2</v>
          </cell>
          <cell r="D1360" t="str">
            <v>101,87</v>
          </cell>
        </row>
        <row r="1361">
          <cell r="A1361">
            <v>91073</v>
          </cell>
          <cell r="B1361" t="str">
            <v>EXECUÇÃO DE REVESTIMENTO DE CONCRETO PROJETADO COM ESPESSURA DE 7 CM, ARMADO COM TELA, INCLINAÇÃO MENOR QUE 90°, APLICAÇÃO CONTÍNUA, UTILIZANDO EQUIPAMENTO DE PROJEÇÃO COM 3 M³/H DE CAPACIDADE. AF_01/2016</v>
          </cell>
          <cell r="C1361" t="str">
            <v>M2</v>
          </cell>
          <cell r="D1361" t="str">
            <v>76,09</v>
          </cell>
        </row>
        <row r="1362">
          <cell r="A1362">
            <v>91074</v>
          </cell>
          <cell r="B1362" t="str">
            <v>EXECUÇÃO DE REVESTIMENTO DE CONCRETO PROJETADO COM ESPESSURA DE 10 CM, ARMADO COM TELA, INCLINAÇÃO MENOR QUE 90°, APLICAÇÃO CONTÍNUA, UTILIZANDO EQUIPAMENTO DE PROJEÇÃO COM 3 M³/H DE CAPACIDADE. AF_01/2016</v>
          </cell>
          <cell r="C1362" t="str">
            <v>M2</v>
          </cell>
          <cell r="D1362" t="str">
            <v>83,77</v>
          </cell>
        </row>
        <row r="1363">
          <cell r="A1363">
            <v>91075</v>
          </cell>
          <cell r="B1363" t="str">
            <v>EXECUÇÃO DE REVESTIMENTO DE CONCRETO PROJETADO COM ESPESSURA DE 7 CM, ARMADO COM TELA, INCLINAÇÃO DE 90°, APLICAÇÃO CONTÍNUA, UTILIZANDO EQUIPAMENTO DE PROJEÇÃO COM 3 M³/H DE CAPACIDADE. AF_01/2016</v>
          </cell>
          <cell r="C1363" t="str">
            <v>M2</v>
          </cell>
          <cell r="D1363" t="str">
            <v>108,09</v>
          </cell>
        </row>
        <row r="1364">
          <cell r="A1364">
            <v>91076</v>
          </cell>
          <cell r="B1364" t="str">
            <v>EXECUÇÃO DE REVESTIMENTO DE CONCRETO PROJETADO COM ESPESSURA DE 10 CM, ARMADO COM TELA, INCLINAÇÃO DE 90°, APLICAÇÃO CONTÍNUA, UTILIZANDO EQUIPAMENTO DE PROJEÇÃO COM 3 M³/H DE CAPACIDADE. AF_01/2016</v>
          </cell>
          <cell r="C1364" t="str">
            <v>M2</v>
          </cell>
          <cell r="D1364" t="str">
            <v>115,81</v>
          </cell>
        </row>
        <row r="1365">
          <cell r="A1365">
            <v>91077</v>
          </cell>
          <cell r="B1365" t="str">
            <v>EXECUÇÃO DE REVESTIMENTO DE CONCRETO PROJETADO COM ESPESSURA DE 7 CM, ARMADO COM FIBRAS DE AÇO, INCLINAÇÃO MENOR QUE 90°, APLICAÇÃO CONTÍNUA, UTILIZANDO EQUIPAMENTO DE PROJEÇÃO COM 6 M³/H DE CAPACIDADE. AF_01/2016</v>
          </cell>
          <cell r="C1365" t="str">
            <v>M2</v>
          </cell>
          <cell r="D1365" t="str">
            <v>103,77</v>
          </cell>
        </row>
        <row r="1366">
          <cell r="A1366">
            <v>91078</v>
          </cell>
          <cell r="B1366" t="str">
            <v>EXECUÇÃO DE REVESTIMENTO DE CONCRETO PROJETADO COM ESPESSURA DE 10 CM, ARMADO COM FIBRAS DE AÇO, INCLINAÇÃO MENOR QUE 90°, APLICAÇÃO CONTÍNUA, UTILIZANDO EQUIPAMENTO DE PROJEÇÃO COM 6 M³/H DE CAPACIDADE. AF_01/2016</v>
          </cell>
          <cell r="C1366" t="str">
            <v>M2</v>
          </cell>
          <cell r="D1366" t="str">
            <v>122,38</v>
          </cell>
        </row>
        <row r="1367">
          <cell r="A1367">
            <v>91079</v>
          </cell>
          <cell r="B1367" t="str">
            <v>EXECUÇÃO DE REVESTIMENTO DE CONCRETO PROJETADO COM ESPESSURA DE 7 CM, ARMADO COM FIBRAS DE AÇO, INCLINAÇÃO DE 90°, APLICAÇÃO CONTÍNUA, UTILIZANDO EQUIPAMENTO DE PROJEÇÃO COM 6 M³/H DE CAPACIDADE. AF_01/2016</v>
          </cell>
          <cell r="C1367" t="str">
            <v>M2</v>
          </cell>
          <cell r="D1367" t="str">
            <v>108,08</v>
          </cell>
        </row>
        <row r="1368">
          <cell r="A1368">
            <v>91080</v>
          </cell>
          <cell r="B1368" t="str">
            <v>EXECUÇÃO DE REVESTIMENTO DE CONCRETO PROJETADO COM ESPESSURA DE 10 CM, ARMADO COM FIBRAS DE AÇO, INCLINAÇÃO DE 90°, APLICAÇÃO CONTÍNUA, UTILIZANDO EQUIPAMENTO DE PROJEÇÃO COM 6 M³/H DE CAPACIDADE. AF_01/2016</v>
          </cell>
          <cell r="C1368" t="str">
            <v>M2</v>
          </cell>
          <cell r="D1368" t="str">
            <v>126,57</v>
          </cell>
        </row>
        <row r="1369">
          <cell r="A1369">
            <v>91081</v>
          </cell>
          <cell r="B1369" t="str">
            <v>EXECUÇÃO DE REVESTIMENTO DE CONCRETO PROJETADO COM ESPESSURA DE 7 CM, ARMADO COM FIBRAS DE AÇO, INCLINAÇÃO MENOR QUE 90°, APLICAÇÃO CONTÍNUA, UTILIZANDO EQUIPAMENTO DE PROJEÇÃO COM 3 M³/H DE CAPACIDADE. AF_01/2016</v>
          </cell>
          <cell r="C1369" t="str">
            <v>M2</v>
          </cell>
          <cell r="D1369" t="str">
            <v>115,57</v>
          </cell>
        </row>
        <row r="1370">
          <cell r="A1370">
            <v>91082</v>
          </cell>
          <cell r="B1370" t="str">
            <v>EXECUÇÃO DE REVESTIMENTO DE CONCRETO PROJETADO COM ESPESSURA DE 10 CM, ARMADO COM FIBRAS DE AÇO, INCLINAÇÃO MENOR QUE 90°, APLICAÇÃO CONTÍNUA, UTILIZANDO EQUIPAMENTO DE PROJEÇÃO COM 3 M³/H DE CAPACIDADE. AF_01/2016</v>
          </cell>
          <cell r="C1370" t="str">
            <v>M2</v>
          </cell>
          <cell r="D1370" t="str">
            <v>135,16</v>
          </cell>
        </row>
        <row r="1371">
          <cell r="A1371">
            <v>91083</v>
          </cell>
          <cell r="B1371" t="str">
            <v>EXECUÇÃO DE REVESTIMENTO DE CONCRETO PROJETADO COM ESPESSURA DE 7 CM, ARMADO COM FIBRAS DE AÇO, INCLINAÇÃO DE 90°, APLICAÇÃO CONTÍNUA, UTILIZANDO EQUIPAMENTO DE PROJEÇÃO COM 3 M³/H DE CAPACIDADE. AF_01/2016</v>
          </cell>
          <cell r="C1371" t="str">
            <v>M2</v>
          </cell>
          <cell r="D1371" t="str">
            <v>123,23</v>
          </cell>
        </row>
        <row r="1372">
          <cell r="A1372">
            <v>91084</v>
          </cell>
          <cell r="B1372" t="str">
            <v>EXECUÇÃO DE REVESTIMENTO DE CONCRETO PROJETADO COM ESPESSURA DE 10 CM, ARMADO COM FIBRAS DE AÇO, INCLINAÇÃO DE 90°, APLICAÇÃO CONTÍNUA, UTILIZANDO EQUIPAMENTO DE PROJEÇÃO COM 3 M³/H DE CAPACIDADE. AF_01/2016</v>
          </cell>
          <cell r="C1372" t="str">
            <v>M2</v>
          </cell>
          <cell r="D1372" t="str">
            <v>142,62</v>
          </cell>
        </row>
        <row r="1373">
          <cell r="A1373">
            <v>91086</v>
          </cell>
          <cell r="B1373" t="str">
            <v>EXECUÇÃO DE REVESTIMENTO DE CONCRETO PROJETADO COM ESPESSURA DE 7 CM, ARMADO COM TELA, INCLINAÇÃO MENOR QUE 90°, APLICAÇÃO DESCONTÍNUA, UTILIZANDO EQUIPAMENTO DE PROJEÇÃO COM 6 M³/H DE CAPACIDADE. AF_01/2016</v>
          </cell>
          <cell r="C1373" t="str">
            <v>M2</v>
          </cell>
          <cell r="D1373" t="str">
            <v>73,04</v>
          </cell>
        </row>
        <row r="1374">
          <cell r="A1374">
            <v>91087</v>
          </cell>
          <cell r="B1374" t="str">
            <v>EXECUÇÃO DE REVESTIMENTO DE CONCRETO PROJETADO COM ESPESSURA DE 10 CM, ARMADO COM TELA, INCLINAÇÃO MENOR QUE 90°, APLICAÇÃO DESCONTÍNUA, UTILIZANDO EQUIPAMENTO DE PROJEÇÃO COM 6 M³/H DE CAPACIDADE. AF_01/2016</v>
          </cell>
          <cell r="C1374" t="str">
            <v>M2</v>
          </cell>
          <cell r="D1374" t="str">
            <v>79,88</v>
          </cell>
        </row>
        <row r="1375">
          <cell r="A1375">
            <v>91088</v>
          </cell>
          <cell r="B1375" t="str">
            <v>EXECUÇÃO DE REVESTIMENTO DE CONCRETO PROJETADO COM ESPESSURA DE 7 CM, ARMADO COM TELA, INCLINAÇÃO DE 90°, APLICAÇÃO DESCONTÍNUA, UTILIZANDO EQUIPAMENTO DE PROJEÇÃO COM 6 M³/H DE CAPACIDADE. AF_01/2016</v>
          </cell>
          <cell r="C1375" t="str">
            <v>M2</v>
          </cell>
          <cell r="D1375" t="str">
            <v>104,05</v>
          </cell>
        </row>
        <row r="1376">
          <cell r="A1376">
            <v>91089</v>
          </cell>
          <cell r="B1376" t="str">
            <v>EXECUÇÃO DE REVESTIMENTO DE CONCRETO PROJETADO COM ESPESSURA DE 10 CM, ARMADO COM TELA, INCLINAÇÃO DE 90°, APLICAÇÃO DESCONTÍNUA, UTILIZANDO EQUIPAMENTO DE PROJEÇÃO COM 6 M³/H DE CAPACIDADE. AF_01/2016</v>
          </cell>
          <cell r="C1376" t="str">
            <v>M2</v>
          </cell>
          <cell r="D1376" t="str">
            <v>110,98</v>
          </cell>
        </row>
        <row r="1377">
          <cell r="A1377">
            <v>91090</v>
          </cell>
          <cell r="B1377" t="str">
            <v>EXECUÇÃO DE REVESTIMENTO DE CONCRETO PROJETADO COM ESPESSURA DE 7 CM, ARMADO COM TELA, INCLINAÇÃO MENOR QUE 90°, APLICAÇÃO DESCONTÍNUA, UTILIZANDO EQUIPAMENTO DE PROJEÇÃO COM 3 M³/H DE CAPACIDADE. AF_01/2016</v>
          </cell>
          <cell r="C1377" t="str">
            <v>M2</v>
          </cell>
          <cell r="D1377" t="str">
            <v>82,34</v>
          </cell>
        </row>
        <row r="1378">
          <cell r="A1378">
            <v>91091</v>
          </cell>
          <cell r="B1378" t="str">
            <v>EXECUÇÃO DE REVESTIMENTO DE CONCRETO PROJETADO COM ESPESSURA DE 10 CM, ARMADO COM TELA, INCLINAÇÃO MENOR QUE 90°, APLICAÇÃO DESCONTÍNUA, UTILIZANDO EQUIPAMENTO DE PROJEÇÃO COM 3 M³/H DE CAPACIDADE. AF_01/2016</v>
          </cell>
          <cell r="C1378" t="str">
            <v>M2</v>
          </cell>
          <cell r="D1378" t="str">
            <v>90,39</v>
          </cell>
        </row>
        <row r="1379">
          <cell r="A1379">
            <v>91092</v>
          </cell>
          <cell r="B1379" t="str">
            <v>EXECUÇÃO DE REVESTIMENTO DE CONCRETO PROJETADO COM ESPESSURA DE 7 CM, ARMADO COM TELA, INCLINAÇÃO DE 90°, APLICAÇÃO DESCONTÍNUA, UTILIZANDO EQUIPAMENTO DE PROJEÇÃO COM 3 M³/H DE CAPACIDADE. AF_01/2016</v>
          </cell>
          <cell r="C1379" t="str">
            <v>M2</v>
          </cell>
          <cell r="D1379" t="str">
            <v>115,07</v>
          </cell>
        </row>
        <row r="1380">
          <cell r="A1380">
            <v>91093</v>
          </cell>
          <cell r="B1380" t="str">
            <v>EXECUÇÃO DE REVESTIMENTO DE CONCRETO PROJETADO COM ESPESSURA DE 10 CM, ARMADO COM TELA, INCLINAÇÃO DE 90°, APLICAÇÃO DESCONTÍNUA, UTILIZANDO EQUIPAMENTO DE PROJEÇÃO COM 3 M³/H DE CAPACIDADE. AF_01/2016</v>
          </cell>
          <cell r="C1380" t="str">
            <v>M2</v>
          </cell>
          <cell r="D1380" t="str">
            <v>123,38</v>
          </cell>
        </row>
        <row r="1381">
          <cell r="A1381">
            <v>91094</v>
          </cell>
          <cell r="B1381" t="str">
            <v>EXECUÇÃO DE REVESTIMENTO DE CONCRETO PROJETADO COM ESPESSURA DE 7 CM, ARMADO COM FIBRAS DE AÇO, INCLINAÇÃO MENOR QUE 90°, APLICAÇÃO DESCONTÍNUA, UTILIZANDO EQUIPAMENTO DE PROJEÇÃO COM 6 M³/H DE CAPACIDADE. AF_01/2016</v>
          </cell>
          <cell r="C1381" t="str">
            <v>M2</v>
          </cell>
          <cell r="D1381" t="str">
            <v>108,45</v>
          </cell>
        </row>
        <row r="1382">
          <cell r="A1382">
            <v>91095</v>
          </cell>
          <cell r="B1382" t="str">
            <v>EXECUÇÃO DE REVESTIMENTO DE CONCRETO PROJETADO COM ESPESSURA DE 10 CM, ARMADO COM FIBRAS DE AÇO, INCLINAÇÃO MENOR QUE 90°, APLICAÇÃO DESCONTÍNUA, UTILIZANDO EQUIPAMENTO DE PROJEÇÃO COM 6 M³/H DE CAPACIDADE. AF_01/2016</v>
          </cell>
          <cell r="C1382" t="str">
            <v>M2</v>
          </cell>
          <cell r="D1382" t="str">
            <v>127,35</v>
          </cell>
        </row>
        <row r="1383">
          <cell r="A1383">
            <v>91096</v>
          </cell>
          <cell r="B1383" t="str">
            <v>EXECUÇÃO DE REVESTIMENTO DE CONCRETO PROJETADO COM ESPESSURA DE 7 CM, ARMADO COM FIBRAS DE AÇO, INCLINAÇÃO DE 90°, APLICAÇÃO DESCONTÍNUA, UTILIZANDO EQUIPAMENTO DE PROJEÇÃO COM 6 M³/H DE CAPACIDADE. AF_01/2016</v>
          </cell>
          <cell r="C1383" t="str">
            <v>M2</v>
          </cell>
          <cell r="D1383" t="str">
            <v>110,67</v>
          </cell>
        </row>
        <row r="1384">
          <cell r="A1384">
            <v>91097</v>
          </cell>
          <cell r="B1384" t="str">
            <v>EXECUÇÃO DE REVESTIMENTO DE CONCRETO PROJETADO COM ESPESSURA DE 10 CM, ARMADO COM FIBRAS DE AÇO, INCLINAÇÃO DE 90°, APLICAÇÃO DESCONTÍNUA, UTILIZANDO EQUIPAMENTO DE PROJEÇÃO COM 6 M³/H DE CAPACIDADE. AF_01/2016</v>
          </cell>
          <cell r="C1384" t="str">
            <v>M2</v>
          </cell>
          <cell r="D1384" t="str">
            <v>129,45</v>
          </cell>
        </row>
        <row r="1385">
          <cell r="A1385">
            <v>91098</v>
          </cell>
          <cell r="B1385" t="str">
            <v>EXECUÇÃO DE REVESTIMENTO DE CONCRETO PROJETADO COM ESPESSURA DE 7 CM, ARMADO COM FIBRAS DE AÇO, INCLINAÇÃO MENOR QUE 90°, APLICAÇÃO DESCONTÍNUA, UTILIZANDO EQUIPAMENTO DE PROJEÇÃO COM 3 M³/H DE CAPACIDADE. AF_01/2016</v>
          </cell>
          <cell r="C1385" t="str">
            <v>M2</v>
          </cell>
          <cell r="D1385" t="str">
            <v>120,19</v>
          </cell>
        </row>
        <row r="1386">
          <cell r="A1386">
            <v>91099</v>
          </cell>
          <cell r="B1386" t="str">
            <v>EXECUÇÃO DE REVESTIMENTO DE CONCRETO PROJETADO COM ESPESSURA DE 10 CM, ARMADO COM FIBRAS DE AÇO, INCLINAÇÃO MENOR QUE 90°, APLICAÇÃO DESCONTÍNUA, UTILIZANDO EQUIPAMENTO DE PROJEÇÃO COM 3 M³/H DE CAPACIDADE. AF_01/2016</v>
          </cell>
          <cell r="C1386" t="str">
            <v>M2</v>
          </cell>
          <cell r="D1386" t="str">
            <v>140,12</v>
          </cell>
        </row>
        <row r="1387">
          <cell r="A1387">
            <v>91100</v>
          </cell>
          <cell r="B1387" t="str">
            <v>EXECUÇÃO DE REVESTIMENTO DE CONCRETO PROJETADO COM ESPESSURA DE 7 CM, ARMADO COM FIBRAS DE AÇO, INCLINAÇÃO DE 90°, APLICAÇÃO DESCONTÍNUA, UTILIZANDO EQUIPAMENTO DE PROJEÇÃO COM 3 M³/H DE CAPACIDADE. AF_01/2016</v>
          </cell>
          <cell r="C1387" t="str">
            <v>M2</v>
          </cell>
          <cell r="D1387" t="str">
            <v>126,29</v>
          </cell>
        </row>
        <row r="1388">
          <cell r="A1388">
            <v>91101</v>
          </cell>
          <cell r="B1388" t="str">
            <v>EXECUÇÃO DE REVESTIMENTO DE CONCRETO PROJETADO COM ESPESSURA DE 10 CM, ARMADO COM FIBRAS DE AÇO, INCLINAÇÃO DE 90°, APLICAÇÃO DESCONTÍNUA, UTILIZANDO EQUIPAMENTO DE PROJEÇÃO COM 3 M³/H DE CAPACIDADE. AF_01/2016</v>
          </cell>
          <cell r="C1388" t="str">
            <v>M2</v>
          </cell>
          <cell r="D1388" t="str">
            <v>146,16</v>
          </cell>
        </row>
        <row r="1389">
          <cell r="A1389">
            <v>93952</v>
          </cell>
          <cell r="B1389" t="str">
            <v>EXECUÇÃO DE GRAMPO PARA SOLO GRAMPEADO COM COMPRIMENTO MENOR OU IGUAL A 4 M, DIÂMETRO DE 10 CM, PERFURAÇÃO COM EQUIPAMENTO MANUAL E ARMADURA COM DIÂMETRO DE 16 MM. AF_05/2016</v>
          </cell>
          <cell r="C1389" t="str">
            <v>M</v>
          </cell>
          <cell r="D1389" t="str">
            <v>145,21</v>
          </cell>
        </row>
        <row r="1390">
          <cell r="A1390">
            <v>93953</v>
          </cell>
          <cell r="B1390" t="str">
            <v>EXECUÇÃO DE GRAMPO PARA SOLO GRAMPEADO COM COMPRIMENTO MAIOR QUE 4 M E MENOR OU IGUAL A 6 M, DIÂMETRO DE 10 CM, PERFURAÇÃO COM EQUIPAMENTO MANUAL E ARMADURA COM DIÂMETRO DE 16 MM. AF_05/2016</v>
          </cell>
          <cell r="C1390" t="str">
            <v>M</v>
          </cell>
          <cell r="D1390" t="str">
            <v>134,28</v>
          </cell>
        </row>
        <row r="1391">
          <cell r="A1391">
            <v>93954</v>
          </cell>
          <cell r="B1391" t="str">
            <v>EXECUÇÃO DE GRAMPO PARA SOLO GRAMPEADO COM COMPRIMENTO MAIOR QUE 6 M E MENOR OU IGUAL A 8 M, DIÂMETRO DE 10 CM, PERFURAÇÃO COM EQUIPAMENTO MANUAL E ARMADURA COM DIÂMETRO DE 16 MM. AF_05/2016</v>
          </cell>
          <cell r="C1391" t="str">
            <v>M</v>
          </cell>
          <cell r="D1391" t="str">
            <v>127,76</v>
          </cell>
        </row>
        <row r="1392">
          <cell r="A1392">
            <v>93955</v>
          </cell>
          <cell r="B1392" t="str">
            <v>EXECUÇÃO DE GRAMPO PARA SOLO GRAMPEADO COM COMPRIMENTO MAIOR QUE 8 M E MENOR OU IGUAL A 10 M, DIÂMETRO DE 10 CM, PERFURAÇÃO COM EQUIPAMENTO MANUAL E ARMADURA COM DIÂMETRO DE 16 MM. AF_05/2016</v>
          </cell>
          <cell r="C1392" t="str">
            <v>M</v>
          </cell>
          <cell r="D1392" t="str">
            <v>123,17</v>
          </cell>
        </row>
        <row r="1393">
          <cell r="A1393">
            <v>93956</v>
          </cell>
          <cell r="B1393" t="str">
            <v>EXECUÇÃO DE GRAMPO PARA SOLO GRAMPEADO COM COMPRIMENTO MAIOR QUE 10 M, DIÂMETRO DE 10 CM, PERFURAÇÃO COM EQUIPAMENTO MANUAL E ARMADURA COM DIÂMETRO DE 16 MM. AF_05/2016</v>
          </cell>
          <cell r="C1393" t="str">
            <v>M</v>
          </cell>
          <cell r="D1393" t="str">
            <v>119,53</v>
          </cell>
        </row>
        <row r="1394">
          <cell r="A1394">
            <v>93957</v>
          </cell>
          <cell r="B1394" t="str">
            <v>EXECUÇÃO DE GRAMPO PARA SOLO GRAMPEADO COM COMPRIMENTO MENOR OU IGUAL A 4 M, DIÂMETRO DE 10 CM, PERFURAÇÃO COM EQUIPAMENTO MANUAL E ARMADURA COM DIÂMETRO DE 20 MM. AF_05/2016</v>
          </cell>
          <cell r="C1394" t="str">
            <v>M</v>
          </cell>
          <cell r="D1394" t="str">
            <v>150,43</v>
          </cell>
        </row>
        <row r="1395">
          <cell r="A1395">
            <v>93958</v>
          </cell>
          <cell r="B1395" t="str">
            <v>EXECUÇÃO DE GRAMPO PARA SOLO GRAMPEADO COM COMPRIMENTO MAIOR QUE 4 M E MENOR OU IGUAL A 6 M, DIÂMETRO DE 10 CM, PERFURAÇÃO COM EQUIPAMENTO MANUAL E ARMADURA COM DIÂMETRO DE 20 MM. AF_05/2016</v>
          </cell>
          <cell r="C1395" t="str">
            <v>M</v>
          </cell>
          <cell r="D1395" t="str">
            <v>138,93</v>
          </cell>
        </row>
        <row r="1396">
          <cell r="A1396">
            <v>93959</v>
          </cell>
          <cell r="B1396" t="str">
            <v>EXECUÇÃO DE GRAMPO PARA SOLO GRAMPEADO COM COMPRIMENTO MAIOR QUE 6 M E MENOR OU IGUAL A 8 M, DIÂMETRO DE 10 CM, PERFURAÇÃO COM EQUIPAMENTO MANUAL E ARMADURA COM DIÂMETRO DE 20 MM. AF_05/2016</v>
          </cell>
          <cell r="C1396" t="str">
            <v>M</v>
          </cell>
          <cell r="D1396" t="str">
            <v>132,15</v>
          </cell>
        </row>
        <row r="1397">
          <cell r="A1397">
            <v>93960</v>
          </cell>
          <cell r="B1397" t="str">
            <v>EXECUÇÃO DE GRAMPO PARA SOLO GRAMPEADO COM COMPRIMENTO MAIOR QUE 8 M E MENOR OU IGUAL A 10 M, DIÂMETRO DE 10 CM, PERFURAÇÃO COM EQUIPAMENTO MANUAL E ARMADURA COM DIÂMETRO DE 20 MM. AF_05/2016</v>
          </cell>
          <cell r="C1397" t="str">
            <v>M</v>
          </cell>
          <cell r="D1397" t="str">
            <v>127,32</v>
          </cell>
        </row>
        <row r="1398">
          <cell r="A1398">
            <v>93961</v>
          </cell>
          <cell r="B1398" t="str">
            <v>EXECUÇÃO DE GRAMPO PARA SOLO GRAMPEADO COM COMPRIMENTO MAIOR QUE 10 M, DIÂMETRO DE 10 CM, PERFURAÇÃO COM EQUIPAMENTO MANUAL E ARMADURA COM DIÂMETRO DE 20 MM. AF_05/2016</v>
          </cell>
          <cell r="C1398" t="str">
            <v>M</v>
          </cell>
          <cell r="D1398" t="str">
            <v>123,62</v>
          </cell>
        </row>
        <row r="1399">
          <cell r="A1399">
            <v>93962</v>
          </cell>
          <cell r="B1399" t="str">
            <v>EXECUÇÃO DE GRAMPO PARA SOLO GRAMPEADO COM COMPRIMENTO MENOR OU IGUAL A 4 M, DIÂMETRO DE 7 CM, PERFURAÇÃO COM EQUIPAMENTO MANUAL E ARMADURA COM DIÂMETRO DE 16 MM. AF_05/2016</v>
          </cell>
          <cell r="C1399" t="str">
            <v>M</v>
          </cell>
          <cell r="D1399" t="str">
            <v>137,69</v>
          </cell>
        </row>
        <row r="1400">
          <cell r="A1400">
            <v>93963</v>
          </cell>
          <cell r="B1400" t="str">
            <v>EXECUÇÃO DE GRAMPO PARA SOLO GRAMPEADO COM COMPRIMENTO MAIOR QUE 4 E MENOR OU IGUAL A 6 M, DIÂMETRO DE 7 CM, PERFURAÇÃO COM EQUIPAMENTO MANUAL E ARMADURA COM DIÂMETRO DE 16 MM. AF_05/2016</v>
          </cell>
          <cell r="C1400" t="str">
            <v>M</v>
          </cell>
          <cell r="D1400" t="str">
            <v>126,78</v>
          </cell>
        </row>
        <row r="1401">
          <cell r="A1401">
            <v>93964</v>
          </cell>
          <cell r="B1401" t="str">
            <v>EXECUÇÃO DE GRAMPO PARA SOLO GRAMPEADO COM COMPRIMENTO MAIOR QUE 6 M E MENOR OU IGUAL A 8 M, DIÂMETRO DE 7 CM, PERFURAÇÃO COM EQUIPAMENTO MANUAL E ARMADURA COM DIÂMETRO DE 16 MM. AF_05/2016</v>
          </cell>
          <cell r="C1401" t="str">
            <v>M</v>
          </cell>
          <cell r="D1401" t="str">
            <v>120,30</v>
          </cell>
        </row>
        <row r="1402">
          <cell r="A1402">
            <v>93965</v>
          </cell>
          <cell r="B1402" t="str">
            <v>EXECUÇÃO DE GRAMPO PARA SOLO GRAMPEADO COM COMPRIMENTO MAIOR QUE 8 M E MENOR OU IGUAL A 10 M, DIÂMETRO DE 7 CM, PERFURAÇÃO COM EQUIPAMENTO MANUAL E ARMADURA COM DIÂMETRO DE 16 MM. AF_05/2016</v>
          </cell>
          <cell r="C1402" t="str">
            <v>M</v>
          </cell>
          <cell r="D1402" t="str">
            <v>113,75</v>
          </cell>
        </row>
        <row r="1403">
          <cell r="A1403">
            <v>93966</v>
          </cell>
          <cell r="B1403" t="str">
            <v>EXECUÇÃO DE GRAMPO PARA SOLO GRAMPEADO COM COMPRIMENTO MAIOR QUE 10 M, DIÂMETRO DE 7 CM, PERFURAÇÃO COM EQUIPAMENTO MANUAL E ARMADURA COM DIÂMETRO DE 16 MM. AF_05/2016</v>
          </cell>
          <cell r="C1403" t="str">
            <v>M</v>
          </cell>
          <cell r="D1403" t="str">
            <v>112,10</v>
          </cell>
        </row>
        <row r="1404">
          <cell r="A1404">
            <v>93967</v>
          </cell>
          <cell r="B1404" t="str">
            <v>EXECUÇÃO DE GRAMPO PARA SOLO GRAMPEADO COM COMPRIMENTO MENOR OU IGUAL A 4 M, DIÂMETRO DE 7 CM, PERFURAÇÃO COM EQUIPAMENTO MANUAL E ARMADURA COM DIÂMETRO DE 20 MM. AF_05/2016</v>
          </cell>
          <cell r="C1404" t="str">
            <v>M</v>
          </cell>
          <cell r="D1404" t="str">
            <v>142,91</v>
          </cell>
        </row>
        <row r="1405">
          <cell r="A1405">
            <v>93968</v>
          </cell>
          <cell r="B1405" t="str">
            <v>EXECUÇÃO DE GRAMPO PARA SOLO GRAMPEADO COM COMPRIMENTO MAIOR QUE 4 E MENOR OU IGUAL A 6 M, DIÂMETRO DE 7 CM, PERFURAÇÃO COM EQUIPAMENTO MANUAL E ARMADURA COM DIÂMETRO DE 20 MM. AF_05/2016</v>
          </cell>
          <cell r="C1405" t="str">
            <v>M</v>
          </cell>
          <cell r="D1405" t="str">
            <v>131,43</v>
          </cell>
        </row>
        <row r="1406">
          <cell r="A1406">
            <v>93969</v>
          </cell>
          <cell r="B1406" t="str">
            <v>EXECUÇÃO DE GRAMPO PARA SOLO GRAMPEADO COM COMPRIMENTO MAIOR QUE 6 M E MENOR OU IGUAL A 8 M, DIÂMETRO DE 7 CM, PERFURAÇÃO COM EQUIPAMENTO MANUAL E ARMADURA COM DIÂMETRO DE 20 MM. AF_05/2016</v>
          </cell>
          <cell r="C1406" t="str">
            <v>M</v>
          </cell>
          <cell r="D1406" t="str">
            <v>124,62</v>
          </cell>
        </row>
        <row r="1407">
          <cell r="A1407">
            <v>93970</v>
          </cell>
          <cell r="B1407" t="str">
            <v>EXECUÇÃO DE GRAMPO PARA SOLO GRAMPEADO COM COMPRIMENTO MAIOR QUE 8 MENOR OU IGUAL A 10 M, DIÂMETRO DE 7 CM, PERFURAÇÃO COM EQUIPAMENTO MANUAL E ARMADURA COM DIÂMETRO DE 20 MM. AF_05/2016</v>
          </cell>
          <cell r="C1407" t="str">
            <v>M</v>
          </cell>
          <cell r="D1407" t="str">
            <v>119,87</v>
          </cell>
        </row>
        <row r="1408">
          <cell r="A1408">
            <v>93971</v>
          </cell>
          <cell r="B1408" t="str">
            <v>EXECUÇÃO DE GRAMPO PARA SOLO GRAMPEADO COM COMPRIMENTO MAIOR QUE 10 M, DIÂMETRO DE 7 CM, PERFURAÇÃO COM EQUIPAMENTO MANUAL E ARMADURA COM DIÂMETRO DE 20 MM. AF_05/2016</v>
          </cell>
          <cell r="C1408" t="str">
            <v>M</v>
          </cell>
          <cell r="D1408" t="str">
            <v>112,68</v>
          </cell>
        </row>
        <row r="1409">
          <cell r="A1409">
            <v>95108</v>
          </cell>
          <cell r="B1409" t="str">
            <v>EXECUÇÃO DE PROTEÇÃO DA CABEÇA DO TIRANTE COM USO DE FÔRMAS EM CHAPA COMPENSADA PLASTIFICADA DE MADEIRA E CONCRETO FCK =15 MPA. AF_07/2016</v>
          </cell>
          <cell r="C1409" t="str">
            <v>UN</v>
          </cell>
          <cell r="D1409" t="str">
            <v>19,57</v>
          </cell>
        </row>
        <row r="1410">
          <cell r="A1410">
            <v>83690</v>
          </cell>
          <cell r="B1410" t="str">
            <v>DISSIPADOR DE ENERGIA EM PEDRA ARGAMASSADA ESPESSURA 6CM INCL MATERIAIS E COLOCACAO MEDIDO P/ VOLUME DE PEDRA ARGAMASSADA</v>
          </cell>
          <cell r="C1410" t="str">
            <v>M3</v>
          </cell>
          <cell r="D1410" t="str">
            <v>435,36</v>
          </cell>
        </row>
        <row r="1411">
          <cell r="A1411" t="str">
            <v>73799/1</v>
          </cell>
          <cell r="B1411" t="str">
            <v>GRELHA EM FERRO FUNDIDO SIMPLES COM REQUADRO, CARGA MÁXIMA 12,5 T,  300 X 1000 MM, E = 15 MM, FORNECIDA E ASSENTADA COM ARGAMASSA 1:4 CIMENTO:AREIA.</v>
          </cell>
          <cell r="C1411" t="str">
            <v>UN</v>
          </cell>
          <cell r="D1411" t="str">
            <v>285,82</v>
          </cell>
        </row>
        <row r="1412">
          <cell r="A1412" t="str">
            <v>73856/1</v>
          </cell>
          <cell r="B1412" t="str">
            <v>BOCA P/BUEIRO SIMPLES TUBULAR D=0,40M EM CONCRETO CICLOPICO, INCLINDO FORMAS, ESCAVACAO, REATERRO E MATERIAIS, EXCLUINDO MATERIAL REATERRO JAZIDA E TRANSPORTE</v>
          </cell>
          <cell r="C1412" t="str">
            <v>UN</v>
          </cell>
          <cell r="D1412" t="str">
            <v>564,83</v>
          </cell>
        </row>
        <row r="1413">
          <cell r="A1413" t="str">
            <v>73856/2</v>
          </cell>
          <cell r="B1413" t="str">
            <v>BOCA PARA BUEIRO SIMPLES TUBULAR, DIAMETRO =0,60M, EM CONCRETO CICLOPICO, INCLUINDO FORMAS, ESCAVACAO, REATERRO E MATERIAIS, EXCLUINDO MATERIAL REATERRO JAZIDA E TRANSPORTE.</v>
          </cell>
          <cell r="C1413" t="str">
            <v>UN</v>
          </cell>
          <cell r="D1413" t="str">
            <v>917,59</v>
          </cell>
        </row>
        <row r="1414">
          <cell r="A1414" t="str">
            <v>73856/3</v>
          </cell>
          <cell r="B1414" t="str">
            <v>BOCA PARA BUEIRO SIMPLES TUBULAR, DIAMETRO =0,80M, EM CONCRETO CICLOPICO, INCLUINDO FORMAS, ESCAVACAO, REATERRO E MATERIAIS, EXCLUINDO MATERIAL REATERRO JAZIDA E TRANSPORTE.</v>
          </cell>
          <cell r="C1414" t="str">
            <v>UN</v>
          </cell>
          <cell r="D1414" t="str">
            <v>1.364,96</v>
          </cell>
        </row>
        <row r="1415">
          <cell r="A1415" t="str">
            <v>73856/4</v>
          </cell>
          <cell r="B1415" t="str">
            <v>BOCA PARA BUEIRO SIMPLES TUBULAR, DIAMETRO =1,00M, EM CONCRETO CICLOPICO, INCLUINDO FORMAS, ESCAVACAO, REATERRO E MATERIAIS, EXCLUINDO MATERIAL REATERRO JAZIDA E TRANSPORTE.</v>
          </cell>
          <cell r="C1415" t="str">
            <v>UN</v>
          </cell>
          <cell r="D1415" t="str">
            <v>1.912,11</v>
          </cell>
        </row>
        <row r="1416">
          <cell r="A1416" t="str">
            <v>73856/5</v>
          </cell>
          <cell r="B1416" t="str">
            <v>BOCA PARA BUEIRO SIMPLES TUBULAR, DIAMETRO =1,20M, EM CONCRETO CICLOPICO, INCLUINDO FORMAS, ESCAVACAO, REATERRO E MATERIAIS, EXCLUINDO MATERIAL REATERRO JAZIDA E TRANSPORTE.</v>
          </cell>
          <cell r="C1416" t="str">
            <v>UN</v>
          </cell>
          <cell r="D1416" t="str">
            <v>2.563,25</v>
          </cell>
        </row>
        <row r="1417">
          <cell r="A1417" t="str">
            <v>73856/6</v>
          </cell>
          <cell r="B1417" t="str">
            <v>BOCA PARA BUEIRO DUPLO TUBULAR, DIAMETRO =0,40M, EM CONCRETO CICLOPICO, INCLUINDO FORMAS, ESCAVACAO, REATERRO E MATERIAIS, EXCLUINDO MATERIAL REATERRO JAZIDA E TRANSPORTE.</v>
          </cell>
          <cell r="C1417" t="str">
            <v>UN</v>
          </cell>
          <cell r="D1417" t="str">
            <v>791,56</v>
          </cell>
        </row>
        <row r="1418">
          <cell r="A1418" t="str">
            <v>73856/7</v>
          </cell>
          <cell r="B1418" t="str">
            <v>BOCA PARA BUEIRO DUPLO TUBULAR, DIAMETRO =0,60M, EM CONCRETO CICLOPICO, INCLUINDO FORMAS, ESCAVACAO, REATERRO E MATERIAIS, EXCLUINDO MATERIAL REATERRO JAZIDA E TRANSPORTE.</v>
          </cell>
          <cell r="C1418" t="str">
            <v>UN</v>
          </cell>
          <cell r="D1418" t="str">
            <v>1.294,24</v>
          </cell>
        </row>
        <row r="1419">
          <cell r="A1419" t="str">
            <v>73856/8</v>
          </cell>
          <cell r="B1419" t="str">
            <v>BOCA PARA BUEIRO DUPLO TUBULAR, DIAMETRO =0,80M, EM CONCRETO CICLOPICO, INCLUINDO FORMAS, ESCAVACAO, REATERRO E MATERIAIS, EXCLUINDO MATERIAL REATERRO JAZIDA E TRANSPORTE.</v>
          </cell>
          <cell r="C1419" t="str">
            <v>UN</v>
          </cell>
          <cell r="D1419" t="str">
            <v>1.929,98</v>
          </cell>
        </row>
        <row r="1420">
          <cell r="A1420" t="str">
            <v>73856/9</v>
          </cell>
          <cell r="B1420" t="str">
            <v>BOCA PARA BUEIRO DUPLO TUBULAR, DIAMETRO =1,00M, EM CONCRETO CICLOPICO, INCLUINDO FORMAS, ESCAVACAO, REATERRO E MATERIAIS, EXCLUINDO MATERIAL REATERRO JAZIDA E TRANSPORTE.</v>
          </cell>
          <cell r="C1420" t="str">
            <v>UN</v>
          </cell>
          <cell r="D1420" t="str">
            <v>2.340,14</v>
          </cell>
        </row>
        <row r="1421">
          <cell r="A1421" t="str">
            <v>73856/10</v>
          </cell>
          <cell r="B1421" t="str">
            <v>BOCA PARA BUEIRO DUPLOTUBULAR, DIAMETRO =1,20M, EM CONCRETO CICLOPICO, INCLUINDO FORMAS, ESCAVACAO, REATERRO E MATERIAIS, EXCLUINDO MATERIAL REATERRO JAZIDA E TRANSPORTE.</v>
          </cell>
          <cell r="C1421" t="str">
            <v>UN</v>
          </cell>
          <cell r="D1421" t="str">
            <v>3.623,77</v>
          </cell>
        </row>
        <row r="1422">
          <cell r="A1422" t="str">
            <v>73856/11</v>
          </cell>
          <cell r="B1422" t="str">
            <v>BOCA PARA BUEIRO TRIPLO TUBULAR, DIAMETRO =0,40M, EM CONCRETO CICLOPICO, INCLUINDO FORMAS, ESCAVACAO, REATERRO E MATERIAIS, EXCLUINDO MATERIAL REATERRO JAZIDA E TRANSPORTE.</v>
          </cell>
          <cell r="C1422" t="str">
            <v>UN</v>
          </cell>
          <cell r="D1422" t="str">
            <v>1.017,93</v>
          </cell>
        </row>
        <row r="1423">
          <cell r="A1423" t="str">
            <v>73856/12</v>
          </cell>
          <cell r="B1423" t="str">
            <v>BOCA PARA BUEIRO TRIPLO TUBULAR, DIAMETRO =0,60M, EM CONCRETO CICLOPICO, INCLUINDO FORMAS, ESCAVACAO, REATERRO E MATERIAIS, EXCLUINDO MATERIAL REATERRO JAZIDA E TRANSPORTE.</v>
          </cell>
          <cell r="C1423" t="str">
            <v>UN</v>
          </cell>
          <cell r="D1423" t="str">
            <v>1.670,47</v>
          </cell>
        </row>
        <row r="1424">
          <cell r="A1424" t="str">
            <v>73856/13</v>
          </cell>
          <cell r="B1424" t="str">
            <v>BOCA PARA BUEIRO TRIPLO TUBULAR, DIAMETRO =0,80M, EM CONCRETO CICLOPICO, INCLUINDO FORMAS, ESCAVACAO, REATERRO E MATERIAIS, EXCLUINDO MATERIAL REATERRO JAZIDA E TRANSPORTE.</v>
          </cell>
          <cell r="C1424" t="str">
            <v>UN</v>
          </cell>
          <cell r="D1424" t="str">
            <v>2.494,72</v>
          </cell>
        </row>
        <row r="1425">
          <cell r="A1425" t="str">
            <v>73856/14</v>
          </cell>
          <cell r="B1425" t="str">
            <v>BOCA PARA BUEIRO TRIPLO TUBULAR, DIAMETRO =1,00M, EM CONCRETO CICLOPICO, INCLUINDO FORMAS, ESCAVACAO, REATERRO E MATERIAIS, EXCLUINDO MATERIAL REATERRO JAZIDA E TRANSPORTE.</v>
          </cell>
          <cell r="C1425" t="str">
            <v>UN</v>
          </cell>
          <cell r="D1425" t="str">
            <v>3.497,24</v>
          </cell>
        </row>
        <row r="1426">
          <cell r="A1426" t="str">
            <v>73856/15</v>
          </cell>
          <cell r="B1426" t="str">
            <v>BOCA PARA BUEIRO TRIPLO TUBULAR, DIAMETRO =1,20M, EM CONCRETO CICLOPICO, INCLUINDO FORMAS, ESCAVACAO, REATERRO E MATERIAIS, EXCLUINDO MATERIAL REATERRO JAZIDA E TRANSPORTE.</v>
          </cell>
          <cell r="C1426" t="str">
            <v>UN</v>
          </cell>
          <cell r="D1426" t="str">
            <v>4.684,39</v>
          </cell>
        </row>
        <row r="1427">
          <cell r="A1427" t="str">
            <v>73963/1</v>
          </cell>
          <cell r="B1427" t="str">
            <v>POCO DE VISITA PARA REDE DE ESG. SANIT., EM ANEIS DE CONCRETO, DIÂMETRO = 60CM, PROF=80CM, INCLUINDO DEGRAU,  EXCLUINDO TAMPAO FERRO FUNDIDO.</v>
          </cell>
          <cell r="C1427" t="str">
            <v>UN</v>
          </cell>
          <cell r="D1427" t="str">
            <v>277,63</v>
          </cell>
        </row>
        <row r="1428">
          <cell r="A1428" t="str">
            <v>73963/2</v>
          </cell>
          <cell r="B1428" t="str">
            <v>POCO DE VISITA PARA REDE DE ESG. SANIT., EM ANEIS DE CONCRETO, DIÂMETRO = 60CM, PROF = 100CM, EXCLUINDO TAMPAO FERRO FUNDIDO.</v>
          </cell>
          <cell r="C1428" t="str">
            <v>UN</v>
          </cell>
          <cell r="D1428" t="str">
            <v>293,38</v>
          </cell>
        </row>
        <row r="1429">
          <cell r="A1429" t="str">
            <v>73963/3</v>
          </cell>
          <cell r="B1429" t="str">
            <v>POCO DE VISITA PARA REDE DE ESG. SANIT., EM ANEIS DE CONCRETO, DIÂMETRO = 60CM, PROF = 60CM, INCLUINDO DEGRAU, EXCLUINDO TAMPAO FERRO FUNDIDO.</v>
          </cell>
          <cell r="C1429" t="str">
            <v>UN</v>
          </cell>
          <cell r="D1429" t="str">
            <v>264,30</v>
          </cell>
        </row>
        <row r="1430">
          <cell r="A1430" t="str">
            <v>73963/5</v>
          </cell>
          <cell r="B1430" t="str">
            <v>POCO DE VISITA PARA REDE DE ESG. SANIT., EM ANEIS DE CONCRETO, DIÂMETRO = 60CM E 110CM, PROF = 120CM, EXCLUINDO TAMPAO FERRO FUNDIDO.</v>
          </cell>
          <cell r="C1430" t="str">
            <v>UN</v>
          </cell>
          <cell r="D1430" t="str">
            <v>844,99</v>
          </cell>
        </row>
        <row r="1431">
          <cell r="A1431" t="str">
            <v>73963/6</v>
          </cell>
          <cell r="B1431" t="str">
            <v>POCO DE VISITA PARA REDE DE ESG. SANIT., EM ANEIS DE CONCRETO, DIÂMETRO = 60CM E 110CM, PROF = 140CM, EXCLUINDO TAMPAO FERRO FUNDIDO.</v>
          </cell>
          <cell r="C1431" t="str">
            <v>UN</v>
          </cell>
          <cell r="D1431" t="str">
            <v>905,67</v>
          </cell>
        </row>
        <row r="1432">
          <cell r="A1432" t="str">
            <v>73963/7</v>
          </cell>
          <cell r="B1432" t="str">
            <v>POCO DE VISITA PARA REDE DE ESG. SANIT., EM ANEIS DE CONCRETO, DIÂMETRO = 60CM E 110CM, PROF = 150CM, EXCLUINDO TAMPAO FERRO FUNDIDO.</v>
          </cell>
          <cell r="C1432" t="str">
            <v>UN</v>
          </cell>
          <cell r="D1432" t="str">
            <v>958,83</v>
          </cell>
        </row>
        <row r="1433">
          <cell r="A1433" t="str">
            <v>73963/8</v>
          </cell>
          <cell r="B1433" t="str">
            <v>POCO DE VISITA PARA REDE DE ESG. SANIT., EM ANEIS DE CONCRETO, DIÂMETRO = 60CM E 110CM, PROF = 160CM, EXCLUINDO TAMPAO FERRO FUNDIDO.</v>
          </cell>
          <cell r="C1433" t="str">
            <v>UN</v>
          </cell>
          <cell r="D1433" t="str">
            <v>965,54</v>
          </cell>
        </row>
        <row r="1434">
          <cell r="A1434" t="str">
            <v>73963/9</v>
          </cell>
          <cell r="B1434" t="str">
            <v>POCO DE VISITA PARA REDE DE ESG. SANIT., EM ANEIS DE CONCRETO, DIÂMETRO = 110CM, PROF = 170CM, EXCLUINDO TAMPAO FERRO FUNDIDO.</v>
          </cell>
          <cell r="C1434" t="str">
            <v>UN</v>
          </cell>
          <cell r="D1434" t="str">
            <v>1.010,72</v>
          </cell>
        </row>
        <row r="1435">
          <cell r="A1435" t="str">
            <v>73963/10</v>
          </cell>
          <cell r="B1435" t="str">
            <v>POCO DE VISITA PARA REDE DE ESG. SANIT., EM ANEIS DE CONCRETO, DIÂMETRO = 60CM E 110CM, PROF = 200CM, EXCLUINDO TAMPAO FERRO FUNDIDO.</v>
          </cell>
          <cell r="C1435" t="str">
            <v>UN</v>
          </cell>
          <cell r="D1435" t="str">
            <v>1.096,96</v>
          </cell>
        </row>
        <row r="1436">
          <cell r="A1436" t="str">
            <v>73963/11</v>
          </cell>
          <cell r="B1436" t="str">
            <v>POCO DE VISITA PARA REDE DE ESG. SANIT., EM ANEIS DE CONCRETO, DIÂMETRO = 60CM E 110CM, PROF = 230CM, EXCLUINDO TAMPAO FERRO FUNDIDO.</v>
          </cell>
          <cell r="C1436" t="str">
            <v>UN</v>
          </cell>
          <cell r="D1436" t="str">
            <v>1.147,49</v>
          </cell>
        </row>
        <row r="1437">
          <cell r="A1437" t="str">
            <v>73963/12</v>
          </cell>
          <cell r="B1437" t="str">
            <v>POCO DE VISITA PARA REDE DE ESG. SANIT., EM ANEIS DE CONCRETO, DIÂMETRO = 60CM E 110CM, PROF = 260CM, EXCLUINDO TAMPAO FERRO FUNDIDO.</v>
          </cell>
          <cell r="C1437" t="str">
            <v>UN</v>
          </cell>
          <cell r="D1437" t="str">
            <v>1.279,16</v>
          </cell>
        </row>
        <row r="1438">
          <cell r="A1438" t="str">
            <v>73963/13</v>
          </cell>
          <cell r="B1438" t="str">
            <v>POCO DE VISITA PARA REDE DE ESG. SANIT., EM ANEIS DE CONCRETO, DIÂMETRO = 60CM E 110CM, PROF = 290CM, EXCLUINDO TAMPAO FERRO FUNDIDO.</v>
          </cell>
          <cell r="C1438" t="str">
            <v>UN</v>
          </cell>
          <cell r="D1438" t="str">
            <v>1.383,31</v>
          </cell>
        </row>
        <row r="1439">
          <cell r="A1439" t="str">
            <v>73963/14</v>
          </cell>
          <cell r="B1439" t="str">
            <v>POCO DE VISITA PARA REDE DE ESG. SANIT., EM ANEIS DE CONCRETO, DIÂMETRO = 60CM E 110CM, PROF = 320CM, EXCLUINDO TAMPAO FERRO FUNDIDO.</v>
          </cell>
          <cell r="C1439" t="str">
            <v>UN</v>
          </cell>
          <cell r="D1439" t="str">
            <v>1.457,56</v>
          </cell>
        </row>
        <row r="1440">
          <cell r="A1440" t="str">
            <v>73963/15</v>
          </cell>
          <cell r="B1440" t="str">
            <v>POCO DE VISITA PARA REDE DE ESG. SANIT., EM ANEIS DE CONCRETO, DIÂMETRO = 60CM E 110CM, PROF = 350CM, EXCLUINDO TAMPAO FERRO FUNDIDO.</v>
          </cell>
          <cell r="C1440" t="str">
            <v>UN</v>
          </cell>
          <cell r="D1440" t="str">
            <v>1.580,39</v>
          </cell>
        </row>
        <row r="1441">
          <cell r="A1441" t="str">
            <v>73963/16</v>
          </cell>
          <cell r="B1441" t="str">
            <v>POCO DE VISITA PARA REDE DE ESG. SANIT., EM ANEIS DE CONCRETO, DIÂMETRO = 60CM E 110CM, PROF = 380CM, EXCLUINDO TAMPAO FERRO FUNDIDO.</v>
          </cell>
          <cell r="C1441" t="str">
            <v>UN</v>
          </cell>
          <cell r="D1441" t="str">
            <v>1.666,10</v>
          </cell>
        </row>
        <row r="1442">
          <cell r="A1442" t="str">
            <v>73963/17</v>
          </cell>
          <cell r="B1442" t="str">
            <v>POCO DE VISITA PARA REDE DE ESG. SANIT., EM ANEIS DE CONCRETO, DIÂMETRO = 60CM E 110CM, PROF = 410CM, EXCLUINDO TAMPAO FERRO FUNDIDO.</v>
          </cell>
          <cell r="C1442" t="str">
            <v>UN</v>
          </cell>
          <cell r="D1442" t="str">
            <v>1.777,84</v>
          </cell>
        </row>
        <row r="1443">
          <cell r="A1443" t="str">
            <v>73963/18</v>
          </cell>
          <cell r="B1443" t="str">
            <v>POCO DE VISITA PARA REDE DE ESG. SANIT., EM ANEIS DE CONCRETO, DIÂMETRO = 60CM E 110CM, PROF = 440CM, EXCLUINDO TAMPAO FERRO FUNDIDO.</v>
          </cell>
          <cell r="C1443" t="str">
            <v>UN</v>
          </cell>
          <cell r="D1443" t="str">
            <v>1.881,68</v>
          </cell>
        </row>
        <row r="1444">
          <cell r="A1444" t="str">
            <v>73963/19</v>
          </cell>
          <cell r="B1444" t="str">
            <v>POCO DE VISITA PARA REDE DE ESG. SANIT., EM ANEIS DE CONCRETO, DIÂMETRO = 60CM E 110CM, PROF = 470CM, EXCLUINDO TAMPAO FERRO FUNDIDO.</v>
          </cell>
          <cell r="C1444" t="str">
            <v>UN</v>
          </cell>
          <cell r="D1444" t="str">
            <v>1.986,28</v>
          </cell>
        </row>
        <row r="1445">
          <cell r="A1445" t="str">
            <v>73963/20</v>
          </cell>
          <cell r="B1445" t="str">
            <v>POCO DE VISITA PARA REDE DE ESG. SANIT., EM ANEIS DE CONCRETO, DIÂMETRO = 60CM E 110CM, PROF = 500CM, EXCLUINDO TAMPAO FERRO FUNDIDO.</v>
          </cell>
          <cell r="C1445" t="str">
            <v>UN</v>
          </cell>
          <cell r="D1445" t="str">
            <v>2.090,13</v>
          </cell>
        </row>
        <row r="1446">
          <cell r="A1446" t="str">
            <v>73963/21</v>
          </cell>
          <cell r="B1446" t="str">
            <v>POCO DE VISITA PARA REDE DE ESG. SANIT., EM ANEIS DE CONCRETO, DIÂMETRO = 60CM E 110CM, PROF = 530CM, EXCLUINDO TAMPAO FERRO FUNDIDO.</v>
          </cell>
          <cell r="C1446" t="str">
            <v>UN</v>
          </cell>
          <cell r="D1446" t="str">
            <v>2.200,72</v>
          </cell>
        </row>
        <row r="1447">
          <cell r="A1447" t="str">
            <v>73963/22</v>
          </cell>
          <cell r="B1447" t="str">
            <v>POCO DE VISITA PARA REDE DE ESG. SANIT., EM ANEIS DE CONCRETO, DIÂMETRO = 60CM E 110CM, PROF = 560CM, EXCLUINDO TAMPAO FERRO FUNDIDO.</v>
          </cell>
          <cell r="C1447" t="str">
            <v>UN</v>
          </cell>
          <cell r="D1447" t="str">
            <v>2.304,56</v>
          </cell>
        </row>
        <row r="1448">
          <cell r="A1448" t="str">
            <v>73963/23</v>
          </cell>
          <cell r="B1448" t="str">
            <v>POCO DE VISITA PARA REDE DE ESG. SANIT., EM ANEIS DE CONCRETO, DIÂMETRO = 60CM E 110CM, PROF = 590CM, EXCLUINDO TAMPAO FERRO FUNDIDO.</v>
          </cell>
          <cell r="C1448" t="str">
            <v>UN</v>
          </cell>
          <cell r="D1448" t="str">
            <v>2.408,40</v>
          </cell>
        </row>
        <row r="1449">
          <cell r="A1449" t="str">
            <v>73963/24</v>
          </cell>
          <cell r="B1449" t="str">
            <v>POCO DE VISITA PARA REDE DE ESG. SANIT., EM ANEIS DE CONCRETO, DIÂMETRO = 60CM E 110CM, PROF = 690CM, EXCLUINDO TAMPAO FERRO FUNDIDO.</v>
          </cell>
          <cell r="C1449" t="str">
            <v>UN</v>
          </cell>
          <cell r="D1449" t="str">
            <v>2.639,90</v>
          </cell>
        </row>
        <row r="1450">
          <cell r="A1450" t="str">
            <v>73963/25</v>
          </cell>
          <cell r="B1450" t="str">
            <v>POCO DE VISITA PARA REDE DE ESG. SANIT., EM ANEIS DE CONCRETO, DIÂMETRO = 60CM E 110CM, PROF = 650CM, EXCLUINDO TAMPAO FERRO FUNDIDO.</v>
          </cell>
          <cell r="C1450" t="str">
            <v>UN</v>
          </cell>
          <cell r="D1450" t="str">
            <v>2.617,10</v>
          </cell>
        </row>
        <row r="1451">
          <cell r="A1451" t="str">
            <v>73963/26</v>
          </cell>
          <cell r="B1451" t="str">
            <v>POCO DE VISITA PARA REDE DE ESG. SANIT., EM ANEIS DE CONCRETO, DIÂMETRO = 60CM E 110CM, PROF = 680CM, EXCLUINDO TAMPAO FERRO FUNDIDO.</v>
          </cell>
          <cell r="C1451" t="str">
            <v>UN</v>
          </cell>
          <cell r="D1451" t="str">
            <v>2.721,71</v>
          </cell>
        </row>
        <row r="1452">
          <cell r="A1452" t="str">
            <v>73963/27</v>
          </cell>
          <cell r="B1452" t="str">
            <v>POCO DE VISITA PARA REDE DE ESG. SANIT., EM ANEIS DE CONCRETO, DIÂMETRO = 60CM E 110CM, PROF = 710CM, EXCLUINDO TAMPAO FERRO FUNDIDO.</v>
          </cell>
          <cell r="C1452" t="str">
            <v>UN</v>
          </cell>
          <cell r="D1452" t="str">
            <v>2.825,55</v>
          </cell>
        </row>
        <row r="1453">
          <cell r="A1453" t="str">
            <v>73963/28</v>
          </cell>
          <cell r="B1453" t="str">
            <v>POCO VISITA ESG SANIT ANEL CONC PRE-MOLD PROF=1,20M C/ TAMPAO FOFO ARTICULADO, CLASSE B125 CARGA MAX 12,5 T, REDONDO TAMPA 600 MM, REDE PLUVIAL /ESGOTO / REJUNTAMENTO ANEIS / REVEST LISO CALHA INTERNA C/ARG CIM/AREIA 1:4. BASE/BANQUETA EM CONCR FCK=10MPA</v>
          </cell>
          <cell r="C1453" t="str">
            <v>UN</v>
          </cell>
          <cell r="D1453" t="str">
            <v>1.104,41</v>
          </cell>
        </row>
        <row r="1454">
          <cell r="A1454" t="str">
            <v>73963/29</v>
          </cell>
          <cell r="B1454" t="str">
            <v>POCO VISITA ESG SANIT ANEL CONC PRE-MOLD PROF=1,40M C/ TAMPAO FOFO ARTICULADO, CLASSE B125 CARGA MAX 12,5 T, REDONDO TAMPA 600 MM, REDE PLUVIAL/ESGOTO / REJUNTAMENTO ANEIS / REVEST LISO CALHA INTERNA C/ARG CIM/AREIA 1:4. BASE/BANQUETA EM CONCR FCK=10MPA</v>
          </cell>
          <cell r="C1454" t="str">
            <v>UN</v>
          </cell>
          <cell r="D1454" t="str">
            <v>1.153,13</v>
          </cell>
        </row>
        <row r="1455">
          <cell r="A1455" t="str">
            <v>73963/30</v>
          </cell>
          <cell r="B1455" t="str">
            <v>POCO VISITA ESG SANIT ANEL CONC PRE-MOLD PROF=1,50M C/ TAMPAO FOFO ARTICULADO, CLASSE B125 CARGA MAX 12,5 T, REDONDO TAMPA 600 MM, REDE PLUVIAL/ESGOTO / REJUNTAMENTO ANEIS / REVEST LISO CALHA INTERNA C/ARG CIM/AREIA 1:4. BASE/BANQUETA EM CONCRFCK=10MPA</v>
          </cell>
          <cell r="C1455" t="str">
            <v>UN</v>
          </cell>
          <cell r="D1455" t="str">
            <v>1.248,38</v>
          </cell>
        </row>
        <row r="1456">
          <cell r="A1456" t="str">
            <v>73963/31</v>
          </cell>
          <cell r="B1456" t="str">
            <v>POCO VISITA ESG SANIT ANEL CONC PRE-MOLD PROF=1,60M C/ TAMPAO FOFO ARTICULADO, CLASSE B125 CARGA MAX 12,5 T, REDONDO TAMPA 600 MM, REDE PLUVIAL / REJUNTAMENTO ANEIS / REVEST LISO CALHA INTERNA C/ARG CIM/AREIA 1:4. BASE/BANQUETA EM CONCR FCK=10MPA</v>
          </cell>
          <cell r="C1456" t="str">
            <v>UN</v>
          </cell>
          <cell r="D1456" t="str">
            <v>1.256,32</v>
          </cell>
        </row>
        <row r="1457">
          <cell r="A1457" t="str">
            <v>73963/32</v>
          </cell>
          <cell r="B1457" t="str">
            <v>POCO VISITA ESG SANIT ANEL CONC PRE-MOLD PROF=1,70M C/ TAMPAO FOFO ARTICULADO, CLASSE B125 CARGA MAX 12,5 T, REDONDO TAMPA 600 MM, REDE PLUVIAL/ESGOTO /  REJUNTAMENTO ANEIS / REVEST LISO CALHA INTERNA C/ARG CIM/AREIA 1:4. BASE/BANQUETA EM CONCR FCK=10MPA</v>
          </cell>
          <cell r="C1457" t="str">
            <v>UN</v>
          </cell>
          <cell r="D1457" t="str">
            <v>1.266,27</v>
          </cell>
        </row>
        <row r="1458">
          <cell r="A1458" t="str">
            <v>73963/33</v>
          </cell>
          <cell r="B1458" t="str">
            <v>POCO VISITA ESG SANIT ANEL CONC PRE-MOLD PROF=2,00M C/ TAMPAO FOFO ARTICULADO, CLASSE B125 CARGA MAX 12,5 T, REDONDO TAMPA 600 MM, REDE PLUVIAL/ESGOTO / REJUNTAMENTO ANEIS / REVEST LISO CALHA INTERNA C/ARG CIM/AREIA 1:4. BASE/BANQUETA EM CONCR FCK=10MPA</v>
          </cell>
          <cell r="C1458" t="str">
            <v>UN</v>
          </cell>
          <cell r="D1458" t="str">
            <v>1.371,62</v>
          </cell>
        </row>
        <row r="1459">
          <cell r="A1459" t="str">
            <v>73963/34</v>
          </cell>
          <cell r="B1459" t="str">
            <v>POCO VISITA ESG SANIT ANEL CONC PRE MOLD PROF=2,30M C/ TAMPAO FOFO ARTICULADO, CLASSE B125 CARGA MAX 12,5 T, REDONDO TAMPA 600 MM, REDE PLUVIAL/ESGOTO / REJUNTAMENTO ANEIS / REVEST LISO CALHA INTERNA C/ARG CIM/AREIA 1:4. BASE/BANQUETA EM CONCRFCK=10MPA</v>
          </cell>
          <cell r="C1459" t="str">
            <v>UN</v>
          </cell>
          <cell r="D1459" t="str">
            <v>1.435,46</v>
          </cell>
        </row>
        <row r="1460">
          <cell r="A1460" t="str">
            <v>73963/35</v>
          </cell>
          <cell r="B1460" t="str">
            <v>POCO VISITA ESG SANIT ANEL CONC PRE-MOLD PROF=2,60M C/ TAMPAO FOFO SIMPLES COM BASE, CLASSE B125 CARGA MAX 12,5 T, REDONDO TAMPA 600 MM, REDE PLUVIAL/ESGOTO / REJUNTAMENTO ANEIS / REVEST LISO CALHA INTERNA C/ARG CIM/AREIA 1:4. BASE/BANQUETAEM CONCR FCK=10MPA</v>
          </cell>
          <cell r="C1460" t="str">
            <v>UN</v>
          </cell>
          <cell r="D1460" t="str">
            <v>1.540,81</v>
          </cell>
        </row>
        <row r="1461">
          <cell r="A1461" t="str">
            <v>73963/36</v>
          </cell>
          <cell r="B1461" t="str">
            <v>POCO VISITA ESG SANIT ANEL CONC PRE-MOLD PROF=2,90M C/ TAMPAO FOFO ARTICULADO, CLASSE B125 CARGA MAX 12,5 T, REDONDO TAMPA 600 MM, REDE PLUVIAL / REJUNTAMENTO ANEIS / REVEST LISO CALHA INTERNA C/ARG CIM/AREIA 1:4. BASE/BANQUETA EM CONCR FCK=10MPA</v>
          </cell>
          <cell r="C1461" t="str">
            <v>UN</v>
          </cell>
          <cell r="D1461" t="str">
            <v>1.646,16</v>
          </cell>
        </row>
        <row r="1462">
          <cell r="A1462" t="str">
            <v>73963/37</v>
          </cell>
          <cell r="B1462" t="str">
            <v>POCO VISITA ESG SANIT ANEL CONC PRE-MOLD PROF=3,20M C/ TAMPAO FOFO ARTICULADO, CLASSE B125 CARGA MAX 12,5 T, REDONDO TAMPA 600 MM, REDE PLUVIAL /  REJUNTAMENTOANEIS / REVEST LISO CALHA INTERNA C/ARG CIM/AREIA 1:4. BASE / BANQUETA EM CONCR FCK=10MPA</v>
          </cell>
          <cell r="C1462" t="str">
            <v>UN</v>
          </cell>
          <cell r="D1462" t="str">
            <v>1.751,51</v>
          </cell>
        </row>
        <row r="1463">
          <cell r="A1463" t="str">
            <v>73963/38</v>
          </cell>
          <cell r="B1463" t="str">
            <v>POCO VISITA ESG SANIT ANEL CONC PRE-MOLD PROF=3,50M C/ TAMPAO FOFO ARTICULADO, CLASSE B125 CARGA MAX 12,5 T, REDONDO TAMPA 600 MM, REDE PLUVIAL/ESGOTO /  REJUNTAMENTO / ANEIS / REVEST LISO CALHA INTERNA C/ARG CIM/AREIA 1:4. BASE/BANQUETA EM CONCR FCK=10MPA</v>
          </cell>
          <cell r="C1463" t="str">
            <v>UN</v>
          </cell>
          <cell r="D1463" t="str">
            <v>1.857,54</v>
          </cell>
        </row>
        <row r="1464">
          <cell r="A1464" t="str">
            <v>73963/39</v>
          </cell>
          <cell r="B1464" t="str">
            <v>POCO VISITA ESG SANIT ANEL CONC PRE-MOLD PROF=3,80M C/ TAMPAO FOFO ARTICULADO, CLASSE B125 CARGA MAX 12,5 T, REDONDO TAMPA 600 MM, REDE PLUVIAL / REJUNTAMENTO ANEIS / REVEST LISO CALHA INTERNA C/ARG CIM/AREIA 1:4. BASE/BANQUETA EM CONCR FCK=10MPA</v>
          </cell>
          <cell r="C1464" t="str">
            <v>UN</v>
          </cell>
          <cell r="D1464" t="str">
            <v>1.963,34</v>
          </cell>
        </row>
        <row r="1465">
          <cell r="A1465" t="str">
            <v>73963/40</v>
          </cell>
          <cell r="B1465" t="str">
            <v>POCO VISITA ESG SANIT ANEL CONC PRE-MOLD PROF=4,10M C/ TAMPAO FOFO ARTICULADO, CLASSE B125 CARGA MAX 12,5 T, REDONDO TAMPA 600 MM, REDE PLUVIAL / REJUNTAMENTO ANEIS / REVEST LISO CALHA INTERNA C/ARG CIM/AREIA 1:4. BASE/BANQUETA EM CONCR FCK=10MPA</v>
          </cell>
          <cell r="C1465" t="str">
            <v>UN</v>
          </cell>
          <cell r="D1465" t="str">
            <v>2.066,30</v>
          </cell>
        </row>
        <row r="1466">
          <cell r="A1466" t="str">
            <v>73963/41</v>
          </cell>
          <cell r="B1466" t="str">
            <v>POCO VISITA ESG SANIT ANEL CONC PRE MOLD PROF=4,40M C/ TAMPAO FOFO ARTICULADO, CLASSE B125 CARGA MAX 12,5 T, REDONDO TAMPA 600 MM, REDE PLUVIAL / REJUNTAMENTO ANEIS / REVEST LISO CALHA INTERNA C/ARG CIM/AREIA 1:4. BASE/BANQUETA EM CONCR FCK=10MPA</v>
          </cell>
          <cell r="C1466" t="str">
            <v>UN</v>
          </cell>
          <cell r="D1466" t="str">
            <v>2.166,70</v>
          </cell>
        </row>
        <row r="1467">
          <cell r="A1467" t="str">
            <v>73963/42</v>
          </cell>
          <cell r="B1467" t="str">
            <v>POCO VISITA ESG SANIT ANEL CONC PRE-MOLD PROF=4,70M C/ TAMPAO FOFO ARTICULADO, CLASSE B125 CARGA MAX 12,5 T, REDONDO TAMPA 600 MM, REDE PLUVIAL/ESGOTO /  REJUNTAMENTO ANEIS / REVEST LISO CALHA INTERNA C/ARG CIM/AREIA 1:4. BASE/BANQUETA EM CONCRFCK=10MPA</v>
          </cell>
          <cell r="C1467" t="str">
            <v>UN</v>
          </cell>
          <cell r="D1467" t="str">
            <v>2.279,92</v>
          </cell>
        </row>
        <row r="1468">
          <cell r="A1468" t="str">
            <v>73963/43</v>
          </cell>
          <cell r="B1468" t="str">
            <v>POCO VISITA ESG SANIT ANEL CONC PRE-MOLD PROF=5,00M C/ TAMPAO FOFO ARTICULADO, CLASSE B125 CARGA MAX 12,5 T, REDONDO TAMPA 600 MM, REDE PLUVIAL / ESGOTO / REJUNTAMENTO ANEIS/ REVEST LISO CALHA INTERNA C/ARG CIM/AREIA 1:4. BASE/BANQUETA EM CONCR FCK=10MPA</v>
          </cell>
          <cell r="C1468" t="str">
            <v>UN</v>
          </cell>
          <cell r="D1468" t="str">
            <v>2.345,40</v>
          </cell>
        </row>
        <row r="1469">
          <cell r="A1469" t="str">
            <v>73963/44</v>
          </cell>
          <cell r="B1469" t="str">
            <v>POCO VISITA ESG SANIT ANEL CONC PRE-MOLD PROF=0,80M C/ TAMPAO FOFO ARTICULADO, CLASSE B125 CARGA MAX 12,5 T, REDONDO TAMPA 600 MM, REDE PLUVIAL/ESGOTO / DEGRAUS FF / REJUNTAMENTO ANEIS / REVEST LISO CALHA INTERNA C/ARG CIM/AREIA 1:4. BASE / BANQUETA EM CONCR FCK=10MPA</v>
          </cell>
          <cell r="C1469" t="str">
            <v>UN</v>
          </cell>
          <cell r="D1469" t="str">
            <v>595,07</v>
          </cell>
        </row>
        <row r="1470">
          <cell r="A1470" t="str">
            <v>73963/45</v>
          </cell>
          <cell r="B1470" t="str">
            <v>POCO DE VISITA PARA REDE DE ESG. SANIT., EM ANEIS DE CONCRETO, DIÂMETRO = 60CM E 110CM, PROF = 240CM, EXCLUINDO TAMPAO FERRO FUNDIDO.</v>
          </cell>
          <cell r="C1470" t="str">
            <v>UN</v>
          </cell>
          <cell r="D1470" t="str">
            <v>1.217,31</v>
          </cell>
        </row>
        <row r="1471">
          <cell r="A1471" t="str">
            <v>73963/46</v>
          </cell>
          <cell r="B1471" t="str">
            <v>POCO DE VISITA PARA REDE DE ESG. SANIT., EM ANEIS DE CONCRETO, DIÂMETRO = 60CM E 110CM, PROF = 250CM, EXCLUINDO TAMPAO FERRO FUNDIDO.</v>
          </cell>
          <cell r="C1471" t="str">
            <v>UN</v>
          </cell>
          <cell r="D1471" t="str">
            <v>1.235,24</v>
          </cell>
        </row>
        <row r="1472">
          <cell r="A1472" t="str">
            <v>73963/47</v>
          </cell>
          <cell r="B1472" t="str">
            <v>POCO DE VISITA PARA REDE DE ESG. SANIT., EM ANEIS DE CONCRETO, DIÂMETRO = 60CM E 110CM, PROF = 280CM, EXCLUINDO TAMPAO FERRO FUNDIDO.</v>
          </cell>
          <cell r="C1472" t="str">
            <v>UN</v>
          </cell>
          <cell r="D1472" t="str">
            <v>1.348,57</v>
          </cell>
        </row>
        <row r="1473">
          <cell r="A1473" t="str">
            <v>73963/48</v>
          </cell>
          <cell r="B1473" t="str">
            <v>POCO DE VISITA PARA REDE DE ESG. SANIT., EM ANEIS DE CONCRETO, DIÂMETRO = 60CM E 110CM, PROF = 310CM, EXCLUINDO TAMPAO FERRO FUNDIDO.</v>
          </cell>
          <cell r="C1473" t="str">
            <v>UN</v>
          </cell>
          <cell r="D1473" t="str">
            <v>1.432,79</v>
          </cell>
        </row>
        <row r="1474">
          <cell r="A1474" t="str">
            <v>74124/1</v>
          </cell>
          <cell r="B1474" t="str">
            <v>POCO VISITA AG PLUV:CONC ARM 1X1X1,40M COLETOR D=40 A 50CM PAREDE E=15CM BASE CONC FCK=10MPA REVEST C/ARG CIM/AREIA 1:4 INCL FORN TODOS MATERIAIS</v>
          </cell>
          <cell r="C1474" t="str">
            <v>UN</v>
          </cell>
          <cell r="D1474" t="str">
            <v>2.099,34</v>
          </cell>
        </row>
        <row r="1475">
          <cell r="A1475" t="str">
            <v>74124/2</v>
          </cell>
          <cell r="B1475" t="str">
            <v>POCO VISITA AG PLUV:CONC ARM 1,10X1,10X1,40M COLETOR D=60CM PAREDE E=15CM BASE CONC FCK=10MPA REVEST C/ARG CIM/AREIA 1:4 INCL FORN TODOS MATERIAIS</v>
          </cell>
          <cell r="C1475" t="str">
            <v>UN</v>
          </cell>
          <cell r="D1475" t="str">
            <v>2.377,53</v>
          </cell>
        </row>
        <row r="1476">
          <cell r="A1476" t="str">
            <v>74124/3</v>
          </cell>
          <cell r="B1476" t="str">
            <v>POCO VISITA AG PLUV:CONC ARM 1,20X1,20X1,40M COLETOR D=70CM PAREDE E=15CM BASE CONC FCK=10MPA REVEST C/ARG CIM/AREIA 1:4 INCL FORN TODOS MATERIAIS</v>
          </cell>
          <cell r="C1476" t="str">
            <v>UN</v>
          </cell>
          <cell r="D1476" t="str">
            <v>2.570,40</v>
          </cell>
        </row>
        <row r="1477">
          <cell r="A1477" t="str">
            <v>74124/4</v>
          </cell>
          <cell r="B1477" t="str">
            <v>POCO VISITA AG PLUV:CONC ARM 1,30X1,30X1,40M COLETOR D=80CM PAREDE E=15CM BASE CONC FCK=10MPA REVEST C/ARG CIM/AREIA 1:4 INCL FORN TODOS MATERIAIS</v>
          </cell>
          <cell r="C1477" t="str">
            <v>UN</v>
          </cell>
          <cell r="D1477" t="str">
            <v>2.962,47</v>
          </cell>
        </row>
        <row r="1478">
          <cell r="A1478" t="str">
            <v>74124/5</v>
          </cell>
          <cell r="B1478" t="str">
            <v>POCO VISITA CONCRETO ARMADO P/AG PLUV 1,40X1,40X1,50M COLETOR D=90CM  PAREDE E=15CM BASE CONCRETO FCK=10MPA REVESTIDO C/ARG CIM/AREIA 1:4 INCL FORN TODOS MATERIAIS</v>
          </cell>
          <cell r="C1478" t="str">
            <v>UN</v>
          </cell>
          <cell r="D1478" t="str">
            <v>3.441,32</v>
          </cell>
        </row>
        <row r="1479">
          <cell r="A1479" t="str">
            <v>74124/6</v>
          </cell>
          <cell r="B1479" t="str">
            <v>POCO VISITA AG PLUV:CONC ARM 1,50X1,50X1,60M COLETOR D=1M PA REDE E=15CM BASE CONC FCK=10MPA REVEST C/ARG CIM/AREIA 1:4 INCL FORN TODOS MATERIAIS</v>
          </cell>
          <cell r="C1479" t="str">
            <v>UN</v>
          </cell>
          <cell r="D1479" t="str">
            <v>3.856,91</v>
          </cell>
        </row>
        <row r="1480">
          <cell r="A1480" t="str">
            <v>74124/7</v>
          </cell>
          <cell r="B1480" t="str">
            <v>POCO VISITA AG PLUV:CONC ARM 1,60X1,60X1,70M COLETOR D=1,10M PAREDE E=15CM BASE CONC FCK=10MPA REVEST C/ARG CIM/AREIA 1:4 INCL FORN TODOS MATERIAIS</v>
          </cell>
          <cell r="C1480" t="str">
            <v>UN</v>
          </cell>
          <cell r="D1480" t="str">
            <v>4.191,60</v>
          </cell>
        </row>
        <row r="1481">
          <cell r="A1481" t="str">
            <v>74124/8</v>
          </cell>
          <cell r="B1481" t="str">
            <v>POCO VISITA AG PLUV:CONC ARM 1,70X1,70X1,80M COLETOR D=1,20M          PAREDE E=15CM BASE CONC FCK=10MPA REVEST C/ARG CIM/AREIA 1:4          DEGRAUS FF INCL FORN TODOS MATERIAIS</v>
          </cell>
          <cell r="C1481" t="str">
            <v>UN</v>
          </cell>
          <cell r="D1481" t="str">
            <v>4.494,77</v>
          </cell>
        </row>
        <row r="1482">
          <cell r="A1482" t="str">
            <v>74162/1</v>
          </cell>
          <cell r="B1482" t="str">
            <v>CAIXA DE CONCRETO, ALTURA = 1,00 METRO, DIAMETRO REGISTRO &lt; 150 MM</v>
          </cell>
          <cell r="C1482" t="str">
            <v>UN</v>
          </cell>
          <cell r="D1482" t="str">
            <v>101,14</v>
          </cell>
        </row>
        <row r="1483">
          <cell r="A1483" t="str">
            <v>74206/1</v>
          </cell>
          <cell r="B1483" t="str">
            <v>CAIXA COLETORA, 1,20X1,20X1,50M, COM FUNDO E TAMPA DE CONCRETO E PAREDES EM ALVENARIA</v>
          </cell>
          <cell r="C1483" t="str">
            <v>UN</v>
          </cell>
          <cell r="D1483" t="str">
            <v>1.299,77</v>
          </cell>
        </row>
        <row r="1484">
          <cell r="A1484" t="str">
            <v>74206/2</v>
          </cell>
          <cell r="B1484" t="str">
            <v>CAIXA COLETORA, 0,25 X 0,85 X 1,00 M, COM FUNDO E PAREDES EM ALVENARIA</v>
          </cell>
          <cell r="C1484" t="str">
            <v>UN</v>
          </cell>
          <cell r="D1484" t="str">
            <v>691,19</v>
          </cell>
        </row>
        <row r="1485">
          <cell r="A1485" t="str">
            <v>74212/1</v>
          </cell>
          <cell r="B1485" t="str">
            <v>POCO DE VISITA PARA REDE DE ESGOTO SANITARIO, EM ALVENARIA, DIAMETRO = 60 CM, PROF 160 CM, INCLUINDO TAMPAO FERRO FUNDIDO</v>
          </cell>
          <cell r="C1485" t="str">
            <v>UN</v>
          </cell>
          <cell r="D1485" t="str">
            <v>3.113,19</v>
          </cell>
        </row>
        <row r="1486">
          <cell r="A1486" t="str">
            <v>74214/1</v>
          </cell>
          <cell r="B1486" t="str">
            <v>POCO DE VISITA PARA REDE DE ESGOTO SANITÁRIO, EM ALVENARIA, DIAMETRO 120 CM, PROF ATE 200 CM, INCLUINDO TAMPAO FERRO FUNDIDO</v>
          </cell>
          <cell r="C1486" t="str">
            <v>UN</v>
          </cell>
          <cell r="D1486" t="str">
            <v>4.857,43</v>
          </cell>
        </row>
        <row r="1487">
          <cell r="A1487" t="str">
            <v>74214/2</v>
          </cell>
          <cell r="B1487" t="str">
            <v>POCO DE VISITA PARA REDE DE ESGOTO SANITÁRIO, EM ALVENARIA, DIAMETRO 120 CM, PROF ATE 400 CM, INCLUINDO TAMPAO FERRO FUNDIDO</v>
          </cell>
          <cell r="C1487" t="str">
            <v>UN</v>
          </cell>
          <cell r="D1487" t="str">
            <v>7.188,82</v>
          </cell>
        </row>
        <row r="1488">
          <cell r="A1488" t="str">
            <v>74224/1</v>
          </cell>
          <cell r="B1488" t="str">
            <v>POCO DE VISITA PARA DRENAGEM PLUVIAL, EM CONCRETO ESTRUTURAL, DIMENSOES INTERNAS DE 90X150X80CM (LARGXCOMPXALT), PARA REDE DE 600 MM, EXCLUSOS TAMPAO E CHAMINE.</v>
          </cell>
          <cell r="C1488" t="str">
            <v>UN</v>
          </cell>
          <cell r="D1488" t="str">
            <v>1.189,57</v>
          </cell>
        </row>
        <row r="1489">
          <cell r="A1489">
            <v>83621</v>
          </cell>
          <cell r="B1489" t="str">
            <v>ASSENTAMENTO TAMPAO FERRO FUNDIDO (FOFO), 30 X 90 CM PARA CAIXA DE RALO, C/ ARG CIM/AREIA 1:4 EM VOLUME, EXCLUSIVE TAMPAO.</v>
          </cell>
          <cell r="C1489" t="str">
            <v>UN</v>
          </cell>
          <cell r="D1489" t="str">
            <v>86,18</v>
          </cell>
        </row>
        <row r="1490">
          <cell r="A1490">
            <v>83659</v>
          </cell>
          <cell r="B1490" t="str">
            <v>BOCA DE LOBO EM ALVENARIA TIJOLO MACICO, REVESTIDA C/ ARGAMASSA DE CIMENTO E AREIA 1:3, SOBRE LASTRO DE CONCRETO 10CM E TAMPA DE CONCRETO ARMADO</v>
          </cell>
          <cell r="C1490" t="str">
            <v>UN</v>
          </cell>
          <cell r="D1490" t="str">
            <v>678,29</v>
          </cell>
        </row>
        <row r="1491">
          <cell r="A1491">
            <v>83708</v>
          </cell>
          <cell r="B1491" t="str">
            <v>POCO DE VISITA EM ALVENARIA, PARA REDE D=0,40 M, PARTE FIXA C/ 1,00 M DE ALTURA</v>
          </cell>
          <cell r="C1491" t="str">
            <v>UN</v>
          </cell>
          <cell r="D1491" t="str">
            <v>1.058,57</v>
          </cell>
        </row>
        <row r="1492">
          <cell r="A1492">
            <v>83709</v>
          </cell>
          <cell r="B1492" t="str">
            <v>POCO DE VISITA EM ALVENARIA, PARA REDE D=0,60 M, PARTE FIXA C/ 1,00 M DE ALTURA</v>
          </cell>
          <cell r="C1492" t="str">
            <v>UN</v>
          </cell>
          <cell r="D1492" t="str">
            <v>1.325,82</v>
          </cell>
        </row>
        <row r="1493">
          <cell r="A1493">
            <v>83710</v>
          </cell>
          <cell r="B1493" t="str">
            <v>POCO DE VISITA EM ALVENARIA, PARA REDE D=0,80 M, PARTE FIXA C/ 1,00 M DE ALTURA</v>
          </cell>
          <cell r="C1493" t="str">
            <v>UN</v>
          </cell>
          <cell r="D1493" t="str">
            <v>2.763,40</v>
          </cell>
        </row>
        <row r="1494">
          <cell r="A1494">
            <v>83711</v>
          </cell>
          <cell r="B1494" t="str">
            <v>POÇO DE VISITA EM ALVENARIA, PARA REDE D=1,00 M, PARTE FIXA C/ 1,00 M DE ALTURA E USO DE RETROESCAVADEIRA</v>
          </cell>
          <cell r="C1494" t="str">
            <v>UN</v>
          </cell>
          <cell r="D1494" t="str">
            <v>3.197,07</v>
          </cell>
        </row>
        <row r="1495">
          <cell r="A1495">
            <v>83712</v>
          </cell>
          <cell r="B1495" t="str">
            <v>POCO DE VISITA EM ALVENARIA, PARA REDE D=1,20 M, PARTE FIXA C/ 1,00 M DE ALTURA E USO DE ESCAVADEIRA HIDRAULICA</v>
          </cell>
          <cell r="C1495" t="str">
            <v>UN</v>
          </cell>
          <cell r="D1495" t="str">
            <v>4.215,66</v>
          </cell>
        </row>
        <row r="1496">
          <cell r="A1496">
            <v>83713</v>
          </cell>
          <cell r="B1496" t="str">
            <v>POCO DE VISITA EM ALVENARIA, PARA REDE D=1,50 M, PARTE FIXA C/ 1,00 M DE ALTURA E USO DE ESCAVADEIRA HIDRAULICA</v>
          </cell>
          <cell r="C1496" t="str">
            <v>UN</v>
          </cell>
          <cell r="D1496" t="str">
            <v>5.161,72</v>
          </cell>
        </row>
        <row r="1497">
          <cell r="A1497">
            <v>83714</v>
          </cell>
          <cell r="B1497" t="str">
            <v>ACRESCIMO NA ALTURA DO POCO DE VISITA EM ALVENARIA PARA REDE D=0,40 M</v>
          </cell>
          <cell r="C1497" t="str">
            <v>M</v>
          </cell>
          <cell r="D1497" t="str">
            <v>575,92</v>
          </cell>
        </row>
        <row r="1498">
          <cell r="A1498">
            <v>83715</v>
          </cell>
          <cell r="B1498" t="str">
            <v>CHAMINE P/ POCO DE VISITA EM ALVENARIA, EXCLUSOS TAMPAO E ANEL</v>
          </cell>
          <cell r="C1498" t="str">
            <v>M</v>
          </cell>
          <cell r="D1498" t="str">
            <v>581,02</v>
          </cell>
        </row>
        <row r="1499">
          <cell r="A1499">
            <v>83716</v>
          </cell>
          <cell r="B1499" t="str">
            <v>GRELHA FF 30X90CM, 135KG, P/ CX RALO COM ASSENTAMENTO DE ARGAMASSA CIMENTO/AREIA 1:4 - FORNECIMENTO E INSTALAÇÃO</v>
          </cell>
          <cell r="C1499" t="str">
            <v>UN</v>
          </cell>
          <cell r="D1499" t="str">
            <v>285,13</v>
          </cell>
        </row>
        <row r="1500">
          <cell r="A1500">
            <v>94263</v>
          </cell>
          <cell r="B1500" t="str">
            <v>GUIA (MEIO-FIO) CONCRETO, MOLDADA  IN LOCO  EM TRECHO RETO COM EXTRUSORA, 11,5 CM BASE X 22 CM ALTURA. AF_06/2016</v>
          </cell>
          <cell r="C1500" t="str">
            <v>M</v>
          </cell>
          <cell r="D1500" t="str">
            <v>19,76</v>
          </cell>
        </row>
        <row r="1501">
          <cell r="A1501">
            <v>94264</v>
          </cell>
          <cell r="B1501" t="str">
            <v>GUIA (MEIO-FIO) CONCRETO, MOLDADA  IN LOCO  EM TRECHO CURVO COM EXTRUSORA, 11,5 CM BASE X 22 CM ALTURA. AF_06/2016</v>
          </cell>
          <cell r="C1501" t="str">
            <v>M</v>
          </cell>
          <cell r="D1501" t="str">
            <v>22,23</v>
          </cell>
        </row>
        <row r="1502">
          <cell r="A1502">
            <v>94265</v>
          </cell>
          <cell r="B1502" t="str">
            <v>GUIA (MEIO-FIO) CONCRETO, MOLDADA  IN LOCO  EM TRECHO RETO COM EXTRUSORA, 14 CM BASE X 30 CM ALTURA. AF_06/2016</v>
          </cell>
          <cell r="C1502" t="str">
            <v>M</v>
          </cell>
          <cell r="D1502" t="str">
            <v>25,33</v>
          </cell>
        </row>
        <row r="1503">
          <cell r="A1503">
            <v>94266</v>
          </cell>
          <cell r="B1503" t="str">
            <v>GUIA (MEIO-FIO) CONCRETO, MOLDADA  IN LOCO  EM TRECHO CURVO COM EXTRUSORA, 14 CM BASE X 30 CM ALTURA. AF_06/2016</v>
          </cell>
          <cell r="C1503" t="str">
            <v>M</v>
          </cell>
          <cell r="D1503" t="str">
            <v>28,16</v>
          </cell>
        </row>
        <row r="1504">
          <cell r="A1504">
            <v>94267</v>
          </cell>
          <cell r="B1504" t="str">
            <v>GUIA (MEIO-FIO) E SARJETA CONJUGADOS DE CONCRETO, MOLDADA IN LOCO EM TRECHO RETO COM EXTRUSORA, GUIA 13 CM BASE X 22 CM ALTURA, SARJETA 30 CM BASE X 8,5 CM ALTURA. AF_06/2016</v>
          </cell>
          <cell r="C1504" t="str">
            <v>M</v>
          </cell>
          <cell r="D1504" t="str">
            <v>29,58</v>
          </cell>
        </row>
        <row r="1505">
          <cell r="A1505">
            <v>94268</v>
          </cell>
          <cell r="B1505" t="str">
            <v>GUIA (MEIO-FIO) E SARJETA CONJUGADOS DE CONCRETO, MOLDADA IN LOCO EM TRECHO CURVO COM EXTRUSORA, GUIA 12,5 CM BASE X 22 CM ALTURA, SARJETA 30 CM BASE X 8,5 CM ALTURA. AF_06/2016</v>
          </cell>
          <cell r="C1505" t="str">
            <v>M</v>
          </cell>
          <cell r="D1505" t="str">
            <v>32,69</v>
          </cell>
        </row>
        <row r="1506">
          <cell r="A1506">
            <v>94269</v>
          </cell>
          <cell r="B1506" t="str">
            <v>GUIA (MEIO-FIO) E SARJETA CONJUGADOS DE CONCRETO, MOLDADA IN LOCO EM TRECHO RETO COM EXTRUSORA, GUIA 13,5 CM BASE X 26 CM ALTURA, SARJETA 45 CM BASE X 11 CM ALTURA. AF_06/2016</v>
          </cell>
          <cell r="C1506" t="str">
            <v>M</v>
          </cell>
          <cell r="D1506" t="str">
            <v>41,58</v>
          </cell>
        </row>
        <row r="1507">
          <cell r="A1507">
            <v>94270</v>
          </cell>
          <cell r="B1507" t="str">
            <v>GUIA (MEIO-FIO) E SARJETA CONJUGADOS DE CONCRETO, MOLDADA IN LOCO EM TRECHO CURVO COM EXTRUSORA, GUIA 13,5 CM BASE X 26 CM ALTURA, SARJETA 45 CM BASE X 11 CM ALTURA. AF_06/2016</v>
          </cell>
          <cell r="C1507" t="str">
            <v>M</v>
          </cell>
          <cell r="D1507" t="str">
            <v>45,94</v>
          </cell>
        </row>
        <row r="1508">
          <cell r="A1508">
            <v>94271</v>
          </cell>
          <cell r="B1508" t="str">
            <v>GUIA (MEIO-FIO) E SARJETA CONJUGADOS DE CONCRETO, MOLDADA IN LOCO EM TRECHO RETO COM EXTRUSORA, GUIA 13,5 CM BASE X 30 CM ALTURA, SARJETA 50 CM BASE X 12,5 CM ALTURA. AF_06/2016</v>
          </cell>
          <cell r="C1508" t="str">
            <v>M</v>
          </cell>
          <cell r="D1508" t="str">
            <v>50,72</v>
          </cell>
        </row>
        <row r="1509">
          <cell r="A1509">
            <v>94272</v>
          </cell>
          <cell r="B1509" t="str">
            <v>GUIA (MEIO-FIO) E SARJETA CONJUGADOS DE CONCRETO, MOLDADA IN LOCO EM TRECHO CURVO COM EXTRUSORA, GUIA 13,5 CM BASE X 30 CM ALTURA, SARJETA 50 CM BASE X 12,5 CM ALTURA. AF_06/2016</v>
          </cell>
          <cell r="C1509" t="str">
            <v>M</v>
          </cell>
          <cell r="D1509" t="str">
            <v>56,52</v>
          </cell>
        </row>
        <row r="1510">
          <cell r="A1510">
            <v>94273</v>
          </cell>
          <cell r="B1510" t="str">
            <v>ASSENTAMENTO DE GUIA (MEIO-FIO) EM TRECHO RETO, CONFECCIONADA EM CONCRETO PRÉ-FABRICADO, DIMENSÕES 100X15X13X30 CM (COMPRIMENTO X BASE INFERIOR X BASE SUPERIOR X ALTURA), PARA VIAS URBANAS (USO VIÁRIO). AF_06/2016</v>
          </cell>
          <cell r="C1510" t="str">
            <v>M</v>
          </cell>
          <cell r="D1510" t="str">
            <v>28,46</v>
          </cell>
        </row>
        <row r="1511">
          <cell r="A1511">
            <v>94274</v>
          </cell>
          <cell r="B1511" t="str">
            <v>ASSENTAMENTO DE GUIA (MEIO-FIO) EM TRECHO CURVO, CONFECCIONADA EM CONCRETO PRÉ-FABRICADO, DIMENSÕES 100X15X13X30 CM (COMPRIMENTO X BASE INFERIOR X BASE SUPERIOR X ALTURA), PARA VIAS URBANAS (USO VIÁRIO). AF_06/2016</v>
          </cell>
          <cell r="C1511" t="str">
            <v>M</v>
          </cell>
          <cell r="D1511" t="str">
            <v>31,34</v>
          </cell>
        </row>
        <row r="1512">
          <cell r="A1512">
            <v>94275</v>
          </cell>
          <cell r="B1512" t="str">
            <v>ASSENTAMENTO DE GUIA (MEIO-FIO) EM TRECHO RETO, CONFECCIONADA EM CONCRETO PRÉ-FABRICADO, DIMENSÕES 100X15X13X20 CM (COMPRIMENTO X BASE INFERIOR X BASE SUPERIOR X ALTURA), PARA URBANIZAÇÃO INTERNA DE EMPREENDIMENTOS. AF_06/2016_P</v>
          </cell>
          <cell r="C1512" t="str">
            <v>M</v>
          </cell>
          <cell r="D1512" t="str">
            <v>27,06</v>
          </cell>
        </row>
        <row r="1513">
          <cell r="A1513">
            <v>94276</v>
          </cell>
          <cell r="B1513" t="str">
            <v>ASSENTAMENTO DE GUIA (MEIO-FIO) EM TRECHO CURVO, CONFECCIONADA EM CONCRETO PRÉ-FABRICADO, DIMENSÕES 100X15X13X20 CM (COMPRIMENTO X BASE INFERIOR X BASE SUPERIOR X ALTURA), PARA URBANIZAÇÃO INTERNA DE EMPREENDIMENTOS. AF_06/2016_P</v>
          </cell>
          <cell r="C1513" t="str">
            <v>M</v>
          </cell>
          <cell r="D1513" t="str">
            <v>29,94</v>
          </cell>
        </row>
        <row r="1514">
          <cell r="A1514">
            <v>94281</v>
          </cell>
          <cell r="B1514" t="str">
            <v>EXECUÇÃO DE SARJETA DE CONCRETO USINADO, MOLDADA  IN LOCO  EM TRECHO RETO, 30 CM BASE X 15 CM ALTURA. AF_06/2016</v>
          </cell>
          <cell r="C1514" t="str">
            <v>M</v>
          </cell>
          <cell r="D1514" t="str">
            <v>31,85</v>
          </cell>
        </row>
        <row r="1515">
          <cell r="A1515">
            <v>94282</v>
          </cell>
          <cell r="B1515" t="str">
            <v>EXECUÇÃO DE SARJETA DE CONCRETO USINADO, MOLDADA  IN LOCO  EM TRECHO CURVO, 30 CM BASE X 15 CM ALTURA. AF_06/2016</v>
          </cell>
          <cell r="C1515" t="str">
            <v>M</v>
          </cell>
          <cell r="D1515" t="str">
            <v>40,63</v>
          </cell>
        </row>
        <row r="1516">
          <cell r="A1516">
            <v>94283</v>
          </cell>
          <cell r="B1516" t="str">
            <v>EXECUÇÃO DE SARJETA DE CONCRETO USINADO, MOLDADA  IN LOCO  EM TRECHO RETO, 45 CM BASE X 15 CM ALTURA. AF_06/2016</v>
          </cell>
          <cell r="C1516" t="str">
            <v>M</v>
          </cell>
          <cell r="D1516" t="str">
            <v>40,08</v>
          </cell>
        </row>
        <row r="1517">
          <cell r="A1517">
            <v>94284</v>
          </cell>
          <cell r="B1517" t="str">
            <v>EXECUÇÃO DE SARJETA DE CONCRETO USINADO, MOLDADA  IN LOCO  EM TRECHO CURVO, 45 CM BASE X 15 CM ALTURA. AF_06/2016</v>
          </cell>
          <cell r="C1517" t="str">
            <v>M</v>
          </cell>
          <cell r="D1517" t="str">
            <v>48,86</v>
          </cell>
        </row>
        <row r="1518">
          <cell r="A1518">
            <v>94285</v>
          </cell>
          <cell r="B1518" t="str">
            <v>EXECUÇÃO DE SARJETA DE CONCRETO USINADO, MOLDADA  IN LOCO  EM TRECHO RETO, 60 CM BASE X 15 CM ALTURA. AF_06/2016</v>
          </cell>
          <cell r="C1518" t="str">
            <v>M</v>
          </cell>
          <cell r="D1518" t="str">
            <v>47,88</v>
          </cell>
        </row>
        <row r="1519">
          <cell r="A1519">
            <v>94286</v>
          </cell>
          <cell r="B1519" t="str">
            <v>EXECUÇÃO DE SARJETA DE CONCRETO USINADO, MOLDADA  IN LOCO  EM TRECHO CURVO, 60 CM BASE X 15 CM ALTURA. AF_06/2016</v>
          </cell>
          <cell r="C1519" t="str">
            <v>M</v>
          </cell>
          <cell r="D1519" t="str">
            <v>56,66</v>
          </cell>
        </row>
        <row r="1520">
          <cell r="A1520">
            <v>94287</v>
          </cell>
          <cell r="B1520" t="str">
            <v>EXECUÇÃO DE SARJETA DE CONCRETO USINADO, MOLDADA  IN LOCO  EM TRECHO RETO, 30 CM BASE X 10 CM ALTURA. AF_06/2016</v>
          </cell>
          <cell r="C1520" t="str">
            <v>M</v>
          </cell>
          <cell r="D1520" t="str">
            <v>25,24</v>
          </cell>
        </row>
        <row r="1521">
          <cell r="A1521">
            <v>94288</v>
          </cell>
          <cell r="B1521" t="str">
            <v>EXECUÇÃO DE SARJETA DE CONCRETO USINADO, MOLDADA  IN LOCO  EM TRECHO CURVO, 30 CM BASE X 10 CM ALTURA. AF_06/2016</v>
          </cell>
          <cell r="C1521" t="str">
            <v>M</v>
          </cell>
          <cell r="D1521" t="str">
            <v>32,91</v>
          </cell>
        </row>
        <row r="1522">
          <cell r="A1522">
            <v>94289</v>
          </cell>
          <cell r="B1522" t="str">
            <v>EXECUÇÃO DE SARJETA DE CONCRETO USINADO, MOLDADA  IN LOCO  EM TRECHO RETO, 45 CM BASE X 10 CM ALTURA. AF_06/2016</v>
          </cell>
          <cell r="C1522" t="str">
            <v>M</v>
          </cell>
          <cell r="D1522" t="str">
            <v>31,17</v>
          </cell>
        </row>
        <row r="1523">
          <cell r="A1523">
            <v>94290</v>
          </cell>
          <cell r="B1523" t="str">
            <v>EXECUÇÃO DE SARJETA DE CONCRETO USINADO, MOLDADA  IN LOCO  EM TRECHO CURVO, 45 CM BASE X 10 CM ALTURA. AF_06/2016</v>
          </cell>
          <cell r="C1523" t="str">
            <v>M</v>
          </cell>
          <cell r="D1523" t="str">
            <v>38,85</v>
          </cell>
        </row>
        <row r="1524">
          <cell r="A1524">
            <v>94291</v>
          </cell>
          <cell r="B1524" t="str">
            <v>EXECUÇÃO DE SARJETA DE CONCRETO USINADO, MOLDADA  IN LOCO  EM TRECHO RETO, 60 CM BASE X 10 CM ALTURA. AF_06/2016</v>
          </cell>
          <cell r="C1524" t="str">
            <v>M</v>
          </cell>
          <cell r="D1524" t="str">
            <v>36,73</v>
          </cell>
        </row>
        <row r="1525">
          <cell r="A1525">
            <v>94292</v>
          </cell>
          <cell r="B1525" t="str">
            <v>EXECUÇÃO DE SARJETA DE CONCRETO USINADO, MOLDADA  IN LOCO  EM TRECHO CURVO, 60 CM BASE X 10 CM ALTURA. AF_06/2016</v>
          </cell>
          <cell r="C1525" t="str">
            <v>M</v>
          </cell>
          <cell r="D1525" t="str">
            <v>44,40</v>
          </cell>
        </row>
        <row r="1526">
          <cell r="A1526">
            <v>94293</v>
          </cell>
          <cell r="B1526" t="str">
            <v>EXECUÇÃO DE SARJETÃO DE CONCRETO USINADO, MOLDADA  IN LOCO  EM TRECHO RETO, 100 CM BASE X 20 CM ALTURA. AF_06/2016</v>
          </cell>
          <cell r="C1526" t="str">
            <v>M</v>
          </cell>
          <cell r="D1526" t="str">
            <v>93,02</v>
          </cell>
        </row>
        <row r="1527">
          <cell r="A1527">
            <v>94294</v>
          </cell>
          <cell r="B1527" t="str">
            <v>EXECUÇÃO DE ESCORAS DE CONCRETO PARA CONTENÇÃO DE GUIAS PRÉ-FABRICADAS. AF_06/2016</v>
          </cell>
          <cell r="C1527" t="str">
            <v>M</v>
          </cell>
          <cell r="D1527" t="str">
            <v>4,80</v>
          </cell>
        </row>
        <row r="1528">
          <cell r="A1528">
            <v>94037</v>
          </cell>
          <cell r="B1528" t="str">
            <v>ESCORAMENTO DE VALA, TIPO PONTALETEAMENTO, COM PROFUNDIDADE DE 0 A 1,5 M, LARGURA MENOR QUE 1,5 M, EM LOCAL COM NÍVEL ALTO DE INTERFERÊNCIA. AF_06/2016</v>
          </cell>
          <cell r="C1528" t="str">
            <v>M2</v>
          </cell>
          <cell r="D1528" t="str">
            <v>16,40</v>
          </cell>
        </row>
        <row r="1529">
          <cell r="A1529">
            <v>94038</v>
          </cell>
          <cell r="B1529" t="str">
            <v>ESCORAMENTO DE VALA, TIPO PONTALETEAMENTO, COM PROFUNDIDADE DE 0 A 1,5 M, LARGURA MAIOR OU IGUAL A 1,5 M E MENOR QUE 2,5 M, EM LOCAL COM NÍVEL ALTO DE INTERFERÊNCIA. AF_06/2016</v>
          </cell>
          <cell r="C1529" t="str">
            <v>M2</v>
          </cell>
          <cell r="D1529" t="str">
            <v>22,43</v>
          </cell>
        </row>
        <row r="1530">
          <cell r="A1530">
            <v>94039</v>
          </cell>
          <cell r="B1530" t="str">
            <v>ESCORAMENTO DE VALA, TIPO PONTALETEAMENTO, COM PROFUNDIDADE DE 1,5 A 3,0 M, LARGURA MENOR QUE 1,5 M, EM LOCAL COM NÍVEL ALTO DE INTERFERÊNCIA. AF_06/2016</v>
          </cell>
          <cell r="C1530" t="str">
            <v>M2</v>
          </cell>
          <cell r="D1530" t="str">
            <v>13,05</v>
          </cell>
        </row>
        <row r="1531">
          <cell r="A1531">
            <v>94040</v>
          </cell>
          <cell r="B1531" t="str">
            <v>ESCORAMENTO DE VALA, TIPO PONTALETEAMENTO, COM PROFUNDIDADE DE 1,5 A 3,0 M, LARGURA MAIOR OU IGUAL A 1,5 M E MENOR QUE 2,5 M, EM LOCAL COM NÍVEL ALTO DE INTERFERÊNCIA. AF_06/2016</v>
          </cell>
          <cell r="C1531" t="str">
            <v>M2</v>
          </cell>
          <cell r="D1531" t="str">
            <v>19,11</v>
          </cell>
        </row>
        <row r="1532">
          <cell r="A1532">
            <v>94041</v>
          </cell>
          <cell r="B1532" t="str">
            <v>ESCORAMENTO DE VALA, TIPO PONTALETEAMENTO, COM PROFUNDIDADE DE 3,0 A 4,5 M, LARGURA MENOR QUE 1,5 M EM LOCAL COM NÍVEL ALTO DE INTERFERÊNCIA. AF_06/2016</v>
          </cell>
          <cell r="C1532" t="str">
            <v>M2</v>
          </cell>
          <cell r="D1532" t="str">
            <v>10,27</v>
          </cell>
        </row>
        <row r="1533">
          <cell r="A1533">
            <v>94042</v>
          </cell>
          <cell r="B1533" t="str">
            <v>ESCORAMENTO DE VALA, TIPO PONTALETEAMENTO, COM PROFUNDIDADE DE 3,0 A 4,5 M, LARGURA MAIOR OU IGUAL A 1,5 M E MENOR QUE 2,5 M, EM LOCAL COM NÍVEL ALTO DE INTERFERÊNCIA. AF_06/2016</v>
          </cell>
          <cell r="C1533" t="str">
            <v>M2</v>
          </cell>
          <cell r="D1533" t="str">
            <v>16,55</v>
          </cell>
        </row>
        <row r="1534">
          <cell r="A1534">
            <v>94043</v>
          </cell>
          <cell r="B1534" t="str">
            <v>ESCORAMENTO DE VALA, TIPO PONTALETEAMENTO, COM PROFUNDIDADE DE 0 A 1,5 M, LARGURA MENOR QUE 1,5 M, EM LOCAL COM NÍVEL BAIXO DE INTERFERÊNCIA. AF_06/2016</v>
          </cell>
          <cell r="C1534" t="str">
            <v>M2</v>
          </cell>
          <cell r="D1534" t="str">
            <v>15,49</v>
          </cell>
        </row>
        <row r="1535">
          <cell r="A1535">
            <v>94044</v>
          </cell>
          <cell r="B1535" t="str">
            <v>ESCORAMENTO DE VALA, TIPO PONTALETEAMENTO, COM PROFUNDIDADE DE 0 A 1,5 M, LARGURA MAIOR OU IGUAL A 1,5 M E MENOR QUE 2,5 M, EM LOCAL COM NÍVEL BAIXO DE INTERFERÊNCIA. AF_06/2016</v>
          </cell>
          <cell r="C1535" t="str">
            <v>M2</v>
          </cell>
          <cell r="D1535" t="str">
            <v>21,54</v>
          </cell>
        </row>
        <row r="1536">
          <cell r="A1536">
            <v>94045</v>
          </cell>
          <cell r="B1536" t="str">
            <v>ESCORAMENTO DE VALA, TIPO PONTALETEAMENTO, COM PROFUNDIDADE DE 1,5 A 3,0 M, LARGURA MENOR QUE 1,5 M, EM LOCAL COM NÍVEL BAIXO DE INTERFERÊNCIA. AF_06/2016</v>
          </cell>
          <cell r="C1536" t="str">
            <v>M2</v>
          </cell>
          <cell r="D1536" t="str">
            <v>12,18</v>
          </cell>
        </row>
        <row r="1537">
          <cell r="A1537">
            <v>94046</v>
          </cell>
          <cell r="B1537" t="str">
            <v>ESCORAMENTO DE VALA, TIPO PONTALETEAMENTO, COM PROFUNDIDADE DE 1,5 A 3,0 M, LARGURA MAIOR OU IGUAL A 1,5 M E MENOR QUE 2,5 M, EM LOCAL COM NÍVEL BAIXO DE INTERFERÊNCIA. AF_06/2016</v>
          </cell>
          <cell r="C1537" t="str">
            <v>M2</v>
          </cell>
          <cell r="D1537" t="str">
            <v>18,20</v>
          </cell>
        </row>
        <row r="1538">
          <cell r="A1538">
            <v>94047</v>
          </cell>
          <cell r="B1538" t="str">
            <v>ESCORAMENTO DE VALA, TIPO PONTALETEAMENTO, COM PROFUNDIDADE DE 3,0 A 4,5 M, LARGURA MENOR QUE 1,5 M EM LOCAL COM NÍVEL BAIXO DE INTERFERÊNCIA. AF_06/2016</v>
          </cell>
          <cell r="C1538" t="str">
            <v>M2</v>
          </cell>
          <cell r="D1538" t="str">
            <v>9,40</v>
          </cell>
        </row>
        <row r="1539">
          <cell r="A1539">
            <v>94048</v>
          </cell>
          <cell r="B1539" t="str">
            <v>ESCORAMENTO DE VALA, TIPO PONTALETEAMENTO, COM PROFUNDIDADE DE 3,0 A 4,5 M, LARGURA MAIOR OU IGUAL A 1,5 M E MENOR QUE 2,5 M, EM LOCAL COM NÍVEL BAIXO DE INTERFERÊNCIA. AF_06/2016</v>
          </cell>
          <cell r="C1539" t="str">
            <v>M2</v>
          </cell>
          <cell r="D1539" t="str">
            <v>15,63</v>
          </cell>
        </row>
        <row r="1540">
          <cell r="A1540">
            <v>94049</v>
          </cell>
          <cell r="B1540" t="str">
            <v>ESCORAMENTO DE VALA, TIPO DESCONTÍNUO, COM PROFUNDIDADE DE 0 A 1,5 M, LARGURA MENOR QUE 1,5 M, EM LOCAL COM NÍVEL ALTO DE INTERFERÊNCIA. AF_06/2016</v>
          </cell>
          <cell r="C1540" t="str">
            <v>M2</v>
          </cell>
          <cell r="D1540" t="str">
            <v>28,49</v>
          </cell>
        </row>
        <row r="1541">
          <cell r="A1541">
            <v>94050</v>
          </cell>
          <cell r="B1541" t="str">
            <v>ESCORAMENTO DE VALA, TIPO DESCONTÍNUO, COM PROFUNDIDADE DE 0 A 1,5 M, LARGURA MAIOR OU IGUAL A 1,5 M E MENOR QUE 2,5 M, EM LOCAL COM NÍVEL ALTO DE INTERFERÊNCIA. AF_06/2016</v>
          </cell>
          <cell r="C1541" t="str">
            <v>M2</v>
          </cell>
          <cell r="D1541" t="str">
            <v>36,23</v>
          </cell>
        </row>
        <row r="1542">
          <cell r="A1542">
            <v>94051</v>
          </cell>
          <cell r="B1542" t="str">
            <v>ESCORAMENTO DE VALA, TIPO DESCONTÍNUO, COM PROFUNDIDADE DE 1,5 M A 3,0 M, LARGURA MENOR QUE 1,5 M, EM LOCAL COM NÍVEL ALTO DE INTERFERÊNCIA. AF_06/2016</v>
          </cell>
          <cell r="C1542" t="str">
            <v>M2</v>
          </cell>
          <cell r="D1542" t="str">
            <v>23,73</v>
          </cell>
        </row>
        <row r="1543">
          <cell r="A1543">
            <v>94052</v>
          </cell>
          <cell r="B1543" t="str">
            <v>ESCORAMENTO DE VALA, TIPO DESCONTÍNUO, COM PROFUNDIDADE DE 1,5 A 3,0 M, LARGURA MAIOR OU IGUAL A 1,5 M E MENOR QUE 2,5 M, EM LOCAL COM NÍVEL ALTO DE INTERFERÊNCIA. AF_06/2016</v>
          </cell>
          <cell r="C1543" t="str">
            <v>M2</v>
          </cell>
          <cell r="D1543" t="str">
            <v>31,36</v>
          </cell>
        </row>
        <row r="1544">
          <cell r="A1544">
            <v>94053</v>
          </cell>
          <cell r="B1544" t="str">
            <v>ESCORAMENTO DE VALA, TIPO DESCONTÍNUO, COM PROFUNDIDADE DE 3,0 A 4,5 M, LARGURA MENOR QUE 1,5 M, EM LOCAL COM NÍVEL ALTO DE INTERFERÊNCIA. AF_06/2016</v>
          </cell>
          <cell r="C1544" t="str">
            <v>M2</v>
          </cell>
          <cell r="D1544" t="str">
            <v>21,14</v>
          </cell>
        </row>
        <row r="1545">
          <cell r="A1545">
            <v>94054</v>
          </cell>
          <cell r="B1545" t="str">
            <v>ESCORAMENTO DE VALA, TIPO DESCONTÍNUO, COM PROFUNDIDADE DE 3,0 A 4,5 M, LARGURA MAIOR OU IGUAL A 1,5 E MENOR QUE 2,5 M, EM LOCAL COM NÍVEL ALTO DE INTERFERÊNCIA. AF_06/2016</v>
          </cell>
          <cell r="C1545" t="str">
            <v>M2</v>
          </cell>
          <cell r="D1545" t="str">
            <v>29,00</v>
          </cell>
        </row>
        <row r="1546">
          <cell r="A1546">
            <v>94055</v>
          </cell>
          <cell r="B1546" t="str">
            <v>ESCORAMENTO DE VALA, TIPO DESCONTÍNUO, COM PROFUNDIDADE DE 0 A 1,5 M, LARGURA MENOR QUE 1,5 M, EM LOCAL COM NÍVEL BAIXO DE INTERFERÊNCIA. AF_06/2016</v>
          </cell>
          <cell r="C1546" t="str">
            <v>M2</v>
          </cell>
          <cell r="D1546" t="str">
            <v>27,32</v>
          </cell>
        </row>
        <row r="1547">
          <cell r="A1547">
            <v>94056</v>
          </cell>
          <cell r="B1547" t="str">
            <v>ESCORAMENTO DE VALA, TIPO DESCONTÍNUO, COM PROFUNDIDADE DE 0 A 1,5 M, LARGURA MAIOR OU IGUAL A 1,5 M E MENOR QUE 2,5 M, EM LOCAL COM NÍVEL BAIXO DE INTERFERÊNCIA. AF_06/2016</v>
          </cell>
          <cell r="C1547" t="str">
            <v>M2</v>
          </cell>
          <cell r="D1547" t="str">
            <v>35,08</v>
          </cell>
        </row>
        <row r="1548">
          <cell r="A1548">
            <v>94057</v>
          </cell>
          <cell r="B1548" t="str">
            <v>ESCORAMENTO DE VALA, TIPO DESCONTÍNUO, COM PROFUNDIDADE DE 1,5 M A 3,0 M, LARGURA MENOR QUE 1,5 M, EM LOCAL COM NÍVEL BAIXO DE INTERFERÊNCIA. AF_06/2016</v>
          </cell>
          <cell r="C1548" t="str">
            <v>M2</v>
          </cell>
          <cell r="D1548" t="str">
            <v>22,57</v>
          </cell>
        </row>
        <row r="1549">
          <cell r="A1549">
            <v>94058</v>
          </cell>
          <cell r="B1549" t="str">
            <v>ESCORAMENTO DE VALA, TIPO DESCONTÍNUO, COM PROFUNDIDADE DE 1,5 A 3,0 M, LARGURA MAIOR OU IGUAL A 1,5 M E MENOR QUE 2,5 M, EM LOCAL COM NÍVEL BAIXO DE INTERFERÊNCIA. AF_06/2016</v>
          </cell>
          <cell r="C1549" t="str">
            <v>M2</v>
          </cell>
          <cell r="D1549" t="str">
            <v>30,19</v>
          </cell>
        </row>
        <row r="1550">
          <cell r="A1550">
            <v>94059</v>
          </cell>
          <cell r="B1550" t="str">
            <v>ESCORAMENTO DE VALA, TIPO DESCONTÍNUO, COM PROFUNDIDADE DE 3,0 A 4,5 M, LARGURA MENOR QUE 1,5 M, EM LOCAL COM NÍVEL BAIXO DE INTERFERÊNCIA. AF_06/2016</v>
          </cell>
          <cell r="C1550" t="str">
            <v>M2</v>
          </cell>
          <cell r="D1550" t="str">
            <v>19,99</v>
          </cell>
        </row>
        <row r="1551">
          <cell r="A1551">
            <v>94060</v>
          </cell>
          <cell r="B1551" t="str">
            <v>ESCORAMENTO DE VALA, TIPO DESCONTÍNUO, COM PROFUNDIDADE DE 3,0 A 4,5 M, LARGURA MAIOR OU IGUAL A 1,5 E MENOR QUE 2,5 M, EM LOCAL COM NÍVEL BAIXO DE INTERFERÊNCIA. AF_06/2016</v>
          </cell>
          <cell r="C1551" t="str">
            <v>M2</v>
          </cell>
          <cell r="D1551" t="str">
            <v>27,84</v>
          </cell>
        </row>
        <row r="1552">
          <cell r="A1552" t="str">
            <v>73877/1</v>
          </cell>
          <cell r="B1552" t="str">
            <v>ESCORAMENTO DE VALAS COM PRANCHOES METALICOS - AREA CRAVADA</v>
          </cell>
          <cell r="C1552" t="str">
            <v>M2</v>
          </cell>
          <cell r="D1552" t="str">
            <v>55,96</v>
          </cell>
        </row>
        <row r="1553">
          <cell r="A1553" t="str">
            <v>73877/2</v>
          </cell>
          <cell r="B1553" t="str">
            <v>ESCORAMENTO DE VALAS COM PRANCHOES METALICOS - AREA NAO CRAVADA</v>
          </cell>
          <cell r="C1553" t="str">
            <v>M2</v>
          </cell>
          <cell r="D1553" t="str">
            <v>38,86</v>
          </cell>
        </row>
        <row r="1554">
          <cell r="A1554">
            <v>83770</v>
          </cell>
          <cell r="B1554" t="str">
            <v>ESCORAMENTO CONTINUO DE VALAS, MISTO, COM PERFIL I DE 8"</v>
          </cell>
          <cell r="C1554" t="str">
            <v>M2</v>
          </cell>
          <cell r="D1554" t="str">
            <v>114,81</v>
          </cell>
        </row>
        <row r="1555">
          <cell r="A1555">
            <v>73301</v>
          </cell>
          <cell r="B1555" t="str">
            <v>ESCORAMENTO FORMAS ATE H = 3,30M, COM MADEIRA DE 3A QUALIDADE, NAO APARELHADA, APROVEITAMENTO TABUAS 3X E PRUMOS 4X.</v>
          </cell>
          <cell r="C1555" t="str">
            <v>M3</v>
          </cell>
          <cell r="D1555" t="str">
            <v>11,67</v>
          </cell>
        </row>
        <row r="1556">
          <cell r="A1556">
            <v>83515</v>
          </cell>
          <cell r="B1556" t="str">
            <v>ESCORAMENTO FORMAS DE H=3,30 A 3,50 M, COM MADEIRA 3A QUALIDADE, NAO APARELHADA, APROVEITAMENTO TABUAS 3X E PRUMOS 4X</v>
          </cell>
          <cell r="C1556" t="str">
            <v>M3</v>
          </cell>
          <cell r="D1556" t="str">
            <v>15,47</v>
          </cell>
        </row>
        <row r="1557">
          <cell r="A1557">
            <v>83516</v>
          </cell>
          <cell r="B1557" t="str">
            <v>ESCORAMENTO FORMAS H=3,50 A 4,00 M, COM MADEIRA DE 3A QUALIDADE, NAO APARELHADA, APROVEITAMENTO TABUAS 3X E PRUMOS 4X.</v>
          </cell>
          <cell r="C1557" t="str">
            <v>M3</v>
          </cell>
          <cell r="D1557" t="str">
            <v>17,86</v>
          </cell>
        </row>
        <row r="1558">
          <cell r="A1558">
            <v>72144</v>
          </cell>
          <cell r="B1558" t="str">
            <v>RECOLOCACAO DE FOLHAS DE PORTA DE PASSAGEM OU JANELA, CONSIDERANDO REAPROVEITAMENTO DO MATERIAL</v>
          </cell>
          <cell r="C1558" t="str">
            <v>UN</v>
          </cell>
          <cell r="D1558" t="str">
            <v>70,63</v>
          </cell>
        </row>
        <row r="1559">
          <cell r="A1559" t="str">
            <v>73910/8</v>
          </cell>
          <cell r="B1559" t="str">
            <v>PORTA DE MADEIRA COMPENSADA LISA PARA PINTURA, 120X210X3,5CM, 2 FOLHAS, INCLUSO ADUELA 2A, ALIZAR 2A E DOBRADICAS</v>
          </cell>
          <cell r="C1559" t="str">
            <v>UN</v>
          </cell>
          <cell r="D1559" t="str">
            <v>583,08</v>
          </cell>
        </row>
        <row r="1560">
          <cell r="A1560" t="str">
            <v>73910/9</v>
          </cell>
          <cell r="B1560" t="str">
            <v>PORTA DE MADEIRA COMPENSADA LISA PARA CERA OU VERNIZ, 120X210X3,5CM, 2 FOLHAS, INCLUSO ADUELA 1A, ALIZAR 1A E DOBRADICAS COM ANEL</v>
          </cell>
          <cell r="C1560" t="str">
            <v>UN</v>
          </cell>
          <cell r="D1560" t="str">
            <v>823,81</v>
          </cell>
        </row>
        <row r="1561">
          <cell r="A1561">
            <v>84874</v>
          </cell>
          <cell r="B1561" t="str">
            <v>ALCAPAO EM COMPENSADO DE MADEIRA CEDRO/VIROLA, 60X60X2CM, COM MARCO 7X3CM, ALIZAR DE 2A, DOBRADICAS EM LATAO CROMADO E TARJETA CROMADA</v>
          </cell>
          <cell r="C1561" t="str">
            <v>UN</v>
          </cell>
          <cell r="D1561" t="str">
            <v>205,95</v>
          </cell>
        </row>
        <row r="1562">
          <cell r="A1562">
            <v>84876</v>
          </cell>
          <cell r="B1562" t="str">
            <v>PORTA MADEIRA 1A CORRER P/VIDRO 30MM/ GUARNICAO 15CM/ALIZAR</v>
          </cell>
          <cell r="C1562" t="str">
            <v>M2</v>
          </cell>
          <cell r="D1562" t="str">
            <v>504,49</v>
          </cell>
        </row>
        <row r="1563">
          <cell r="A1563">
            <v>90800</v>
          </cell>
          <cell r="B1563" t="str">
            <v>ADUELA / MARCO / BATENTE PARA PORTA DE 60X210CM, PADRÃO MÉDIO - FORNECIMENTO E MONTAGEM. AF_08/2015</v>
          </cell>
          <cell r="C1563" t="str">
            <v>UN</v>
          </cell>
          <cell r="D1563" t="str">
            <v>138,50</v>
          </cell>
        </row>
        <row r="1564">
          <cell r="A1564">
            <v>90801</v>
          </cell>
          <cell r="B1564" t="str">
            <v>ADUELA / MARCO / BATENTE PARA PORTA DE 70X210CM, PADRÃO MÉDIO - FORNECIMENTO E MONTAGEM. AF_08/2015</v>
          </cell>
          <cell r="C1564" t="str">
            <v>UN</v>
          </cell>
          <cell r="D1564" t="str">
            <v>144,92</v>
          </cell>
        </row>
        <row r="1565">
          <cell r="A1565">
            <v>90802</v>
          </cell>
          <cell r="B1565" t="str">
            <v>ADUELA / MARCO / BATENTE PARA PORTA DE 80X210CM, PADRÃO MÉDIO - FORNECIMENTO E MONTAGEM. AF_08/2015</v>
          </cell>
          <cell r="C1565" t="str">
            <v>UN</v>
          </cell>
          <cell r="D1565" t="str">
            <v>151,36</v>
          </cell>
        </row>
        <row r="1566">
          <cell r="A1566">
            <v>90803</v>
          </cell>
          <cell r="B1566" t="str">
            <v>ADUELA / MARCO / BATENTE PARA PORTA DE 90X210CM, PADRÃO MÉDIO - FORNECIMENTO E MONTAGEM. AF_08/2015</v>
          </cell>
          <cell r="C1566" t="str">
            <v>UN</v>
          </cell>
          <cell r="D1566" t="str">
            <v>157,79</v>
          </cell>
        </row>
        <row r="1567">
          <cell r="A1567">
            <v>90804</v>
          </cell>
          <cell r="B1567" t="str">
            <v>ADUELA / MARCO / BATENTE PARA PORTA DE 60X210CM, FIXAÇÃO COM ARGAMASSA, PADRÃO MÉDIO - FORNECIMENTO E INSTALAÇÃO. AF_08/2015_P</v>
          </cell>
          <cell r="C1567" t="str">
            <v>UN</v>
          </cell>
          <cell r="D1567" t="str">
            <v>192,24</v>
          </cell>
        </row>
        <row r="1568">
          <cell r="A1568">
            <v>90805</v>
          </cell>
          <cell r="B1568" t="str">
            <v>ADUELA / MARCO / BATENTE PARA PORTA DE 60X210CM, FIXAÇÃO COM ARGAMASSA - SOMENTE INSTALAÇÃO. AF_08/2015_P</v>
          </cell>
          <cell r="C1568" t="str">
            <v>UN</v>
          </cell>
          <cell r="D1568" t="str">
            <v>53,74</v>
          </cell>
        </row>
        <row r="1569">
          <cell r="A1569">
            <v>90806</v>
          </cell>
          <cell r="B1569" t="str">
            <v>ADUELA / MARCO / BATENTE PARA PORTA DE 70X210CM, FIXAÇÃO COM ARGAMASSA, PADRÃO MÉDIO - FORNECIMENTO E INSTALAÇÃO. AF_08/2015_P</v>
          </cell>
          <cell r="C1569" t="str">
            <v>UN</v>
          </cell>
          <cell r="D1569" t="str">
            <v>203,33</v>
          </cell>
        </row>
        <row r="1570">
          <cell r="A1570">
            <v>90807</v>
          </cell>
          <cell r="B1570" t="str">
            <v>ADUELA / MARCO / BATENTE PARA PORTA DE 70X210CM, FIXAÇÃO COM ARGAMASSA - SOMENTE INSTALAÇÃO. AF_08/2015_P</v>
          </cell>
          <cell r="C1570" t="str">
            <v>UN</v>
          </cell>
          <cell r="D1570" t="str">
            <v>58,41</v>
          </cell>
        </row>
        <row r="1571">
          <cell r="A1571">
            <v>90816</v>
          </cell>
          <cell r="B1571" t="str">
            <v>ADUELA / MARCO / BATENTE PARA PORTA DE 80X210CM, FIXAÇÃO COM ARGAMASSA, PADRÃO MÉDIO - FORNECIMENTO E INSTALAÇÃO. AF_08/2015_P</v>
          </cell>
          <cell r="C1571" t="str">
            <v>UN</v>
          </cell>
          <cell r="D1571" t="str">
            <v>214,44</v>
          </cell>
        </row>
        <row r="1572">
          <cell r="A1572">
            <v>90817</v>
          </cell>
          <cell r="B1572" t="str">
            <v>ADUELA / MARCO / BATENTE PARA PORTA DE 80X210CM, FIXAÇÃO COM ARGAMASSA - SOMENTE INSTALAÇÃO. AF_08/2015_P</v>
          </cell>
          <cell r="C1572" t="str">
            <v>UN</v>
          </cell>
          <cell r="D1572" t="str">
            <v>63,08</v>
          </cell>
        </row>
        <row r="1573">
          <cell r="A1573">
            <v>90818</v>
          </cell>
          <cell r="B1573" t="str">
            <v>ADUELA / MARCO / BATENTE PARA PORTA DE 90X210CM, FIXAÇÃO COM ARGAMASSA, PADRÃO MÉDIO - FORNECIMENTO E INSTALAÇÃO. AF_08/2015_P</v>
          </cell>
          <cell r="C1573" t="str">
            <v>UN</v>
          </cell>
          <cell r="D1573" t="str">
            <v>225,58</v>
          </cell>
        </row>
        <row r="1574">
          <cell r="A1574">
            <v>90819</v>
          </cell>
          <cell r="B1574" t="str">
            <v>ADUELA / MARCO / BATENTE PARA PORTA DE 90X210CM, FIXAÇÃO COM ARGAMASSA - SOMENTE INSTALAÇÃO. AF_08/2015_P</v>
          </cell>
          <cell r="C1574" t="str">
            <v>UN</v>
          </cell>
          <cell r="D1574" t="str">
            <v>67,79</v>
          </cell>
        </row>
        <row r="1575">
          <cell r="A1575">
            <v>90820</v>
          </cell>
          <cell r="B1575" t="str">
            <v>PORTA DE MADEIRA PARA PINTURA, SEMI-OCA (LEVE OU MÉDIA), 60X210CM, ESPESSURA DE 3,5CM, INCLUSO DOBRADIÇAS - FORNECIMENTO E INSTALAÇÃO. AF_08/2015</v>
          </cell>
          <cell r="C1575" t="str">
            <v>UN</v>
          </cell>
          <cell r="D1575" t="str">
            <v>302,22</v>
          </cell>
        </row>
        <row r="1576">
          <cell r="A1576">
            <v>90821</v>
          </cell>
          <cell r="B1576" t="str">
            <v>PORTA DE MADEIRA PARA PINTURA, SEMI-OCA (LEVE OU MÉDIA), 70X210CM, ESPESSURA DE 3,5CM, INCLUSO DOBRADIÇAS - FORNECIMENTO E INSTALAÇÃO. AF_08/2015</v>
          </cell>
          <cell r="C1576" t="str">
            <v>UN</v>
          </cell>
          <cell r="D1576" t="str">
            <v>322,35</v>
          </cell>
        </row>
        <row r="1577">
          <cell r="A1577">
            <v>90822</v>
          </cell>
          <cell r="B1577" t="str">
            <v>PORTA DE MADEIRA PARA PINTURA, SEMI-OCA (LEVE OU MÉDIA), 80X210CM, ESPESSURA DE 3,5CM, INCLUSO DOBRADIÇAS - FORNECIMENTO E INSTALAÇÃO. AF_08/2015</v>
          </cell>
          <cell r="C1577" t="str">
            <v>UN</v>
          </cell>
          <cell r="D1577" t="str">
            <v>320,14</v>
          </cell>
        </row>
        <row r="1578">
          <cell r="A1578">
            <v>90823</v>
          </cell>
          <cell r="B1578" t="str">
            <v>PORTA DE MADEIRA PARA PINTURA, SEMI-OCA (LEVE OU MÉDIA), 90X210CM, ESPESSURA DE 3,5CM, INCLUSO DOBRADIÇAS - FORNECIMENTO E INSTALAÇÃO. AF_08/2015</v>
          </cell>
          <cell r="C1578" t="str">
            <v>UN</v>
          </cell>
          <cell r="D1578" t="str">
            <v>333,09</v>
          </cell>
        </row>
        <row r="1579">
          <cell r="A1579">
            <v>90826</v>
          </cell>
          <cell r="B1579" t="str">
            <v>ALIZAR / GUARNIÇÃO DE 5X1,5CM PARA PORTA DE 60X210CM FIXADO COM PREGOS, PADRÃO MÉDIO - FORNECIMENTO E INSTALAÇÃO. AF_08/2015</v>
          </cell>
          <cell r="C1579" t="str">
            <v>UN</v>
          </cell>
          <cell r="D1579" t="str">
            <v>20,58</v>
          </cell>
        </row>
        <row r="1580">
          <cell r="A1580">
            <v>90827</v>
          </cell>
          <cell r="B1580" t="str">
            <v>ALIZAR / GUARNIÇÃO DE 5X1,5CM PARA PORTA DE 70X210CM FIXADO COM PREGOS, PADRÃO MÉDIO - FORNECIMENTO E INSTALAÇÃO. AF_08/2015</v>
          </cell>
          <cell r="C1580" t="str">
            <v>UN</v>
          </cell>
          <cell r="D1580" t="str">
            <v>21,76</v>
          </cell>
        </row>
        <row r="1581">
          <cell r="A1581">
            <v>90828</v>
          </cell>
          <cell r="B1581" t="str">
            <v>ALIZAR / GUARNIÇÃO DE 5X1,5CM PARA PORTA DE 80X210CM FIXADO COM PREGOS, PADRÃO MÉDIO - FORNECIMENTO E INSTALAÇÃO. AF_08/2015</v>
          </cell>
          <cell r="C1581" t="str">
            <v>UN</v>
          </cell>
          <cell r="D1581" t="str">
            <v>22,95</v>
          </cell>
        </row>
        <row r="1582">
          <cell r="A1582">
            <v>90829</v>
          </cell>
          <cell r="B1582" t="str">
            <v>ALIZAR / GUARNIÇÃO DE 5X1,5CM PARA PORTA DE 90X210CM FIXADO COM PREGOS, PADRÃO MÉDIO - FORNECIMENTO E INSTALAÇÃO. AF_08/2015</v>
          </cell>
          <cell r="C1582" t="str">
            <v>UN</v>
          </cell>
          <cell r="D1582" t="str">
            <v>24,18</v>
          </cell>
        </row>
        <row r="1583">
          <cell r="A1583">
            <v>90830</v>
          </cell>
          <cell r="B1583" t="str">
            <v>FECHADURA DE EMBUTIR COM CILINDRO, EXTERNA, COMPLETA, ACABAMENTO PADRÃO MÉDIO, INCLUSO EXECUÇÃO DE FURO - FORNECIMENTO E INSTALAÇÃO. AF_08/2015</v>
          </cell>
          <cell r="C1583" t="str">
            <v>UN</v>
          </cell>
          <cell r="D1583" t="str">
            <v>79,81</v>
          </cell>
        </row>
        <row r="1584">
          <cell r="A1584">
            <v>90831</v>
          </cell>
          <cell r="B1584" t="str">
            <v>FECHADURA DE EMBUTIR PARA PORTA DE BANHEIRO, COMPLETA, ACABAMENTO PADRÃO MÉDIO, INCLUSO EXECUÇÃO DE FURO - FORNECIMENTO E INSTALAÇÃO. AF_08/2015</v>
          </cell>
          <cell r="C1584" t="str">
            <v>UN</v>
          </cell>
          <cell r="D1584" t="str">
            <v>62,49</v>
          </cell>
        </row>
        <row r="1585">
          <cell r="A1585">
            <v>90841</v>
          </cell>
          <cell r="B1585" t="str">
            <v>KIT DE PORTA DE MADEIRA PARA PINTURA, SEMI-OCA (LEVE OU MÉDIA), PADRÃO MÉDIO, 60X210CM, ESPESSURA DE 3,5CM, ITENS INCLUSOS: DOBRADIÇAS, MONTAGEM E INSTALAÇÃO DO BATENTE, FECHADURA COM EXECUÇÃO DO FURO - FORNECIMENTO E INSTALAÇÃO. AF_08/2015</v>
          </cell>
          <cell r="C1585" t="str">
            <v>UN</v>
          </cell>
          <cell r="D1585" t="str">
            <v>598,11</v>
          </cell>
        </row>
        <row r="1586">
          <cell r="A1586">
            <v>90842</v>
          </cell>
          <cell r="B1586" t="str">
            <v>KIT DE PORTA DE MADEIRA PARA PINTURA, SEMI-OCA (LEVE OU MÉDIA), PADRÃO MÉDIO, 70X210CM, ESPESSURA DE 3,5CM, ITENS INCLUSOS: DOBRADIÇAS, MONTAGEM E INSTALAÇÃO DO BATENTE, FECHADURA COM EXECUÇÃO DO FURO - FORNECIMENTO E INSTALAÇÃO. AF_08/2015</v>
          </cell>
          <cell r="C1586" t="str">
            <v>UN</v>
          </cell>
          <cell r="D1586" t="str">
            <v>636,96</v>
          </cell>
        </row>
        <row r="1587">
          <cell r="A1587">
            <v>90843</v>
          </cell>
          <cell r="B1587" t="str">
            <v>KIT DE PORTA DE MADEIRA PARA PINTURA, SEMI-OCA (LEVE OU MÉDIA), PADRÃO MÉDIO, 80X210CM, ESPESSURA DE 3,5CM, ITENS INCLUSOS: DOBRADIÇAS, MONTAGEM E INSTALAÇÃO DO BATENTE, FECHADURA COM EXECUÇÃO DO FURO - FORNECIMENTO E INSTALAÇÃO. AF_08/2015</v>
          </cell>
          <cell r="C1587" t="str">
            <v>UN</v>
          </cell>
          <cell r="D1587" t="str">
            <v>660,29</v>
          </cell>
        </row>
        <row r="1588">
          <cell r="A1588">
            <v>90844</v>
          </cell>
          <cell r="B1588" t="str">
            <v>KIT DE PORTA DE MADEIRA PARA PINTURA, SEMI-OCA (LEVE OU MÉDIA), PADRÃO MÉDIO, 90X210CM, ESPESSURA DE 3,5CM, ITENS INCLUSOS: DOBRADIÇAS, MONTAGEM E INSTALAÇÃO DO BATENTE, FECHADURA COM EXECUÇÃO DO FURO - FORNECIMENTO E INSTALAÇÃO. AF_08/2015</v>
          </cell>
          <cell r="C1588" t="str">
            <v>UN</v>
          </cell>
          <cell r="D1588" t="str">
            <v>686,84</v>
          </cell>
        </row>
        <row r="1589">
          <cell r="A1589">
            <v>90847</v>
          </cell>
          <cell r="B1589" t="str">
            <v>KIT DE PORTA DE MADEIRA PARA PINTURA, SEMI-OCA (LEVE OU MÉDIA), PADRÃO MÉDIO, 60X210CM, ESPESSURA DE 3,5CM, ITENS INCLUSOS: DOBRADIÇAS, MONTAGEM E INSTALAÇÃO DO BATENTE, SEM FECHADURA - FORNECIMENTO E INSTALAÇÃO. AF_08/2015</v>
          </cell>
          <cell r="C1589" t="str">
            <v>UN</v>
          </cell>
          <cell r="D1589" t="str">
            <v>535,62</v>
          </cell>
        </row>
        <row r="1590">
          <cell r="A1590">
            <v>90848</v>
          </cell>
          <cell r="B1590" t="str">
            <v>KIT DE PORTA DE MADEIRA PARA PINTURA, SEMI-OCA (LEVE OU MÉDIA), PADRÃO MÉDIO, 70X210CM, ESPESSURA DE 3,5CM, ITENS INCLUSOS: DOBRADIÇAS, MONTAGEM E INSTALAÇÃO DO BATENTE, SEM FECHADURA - FORNECIMENTO E INSTALAÇÃO. AF_08/2015</v>
          </cell>
          <cell r="C1590" t="str">
            <v>UN</v>
          </cell>
          <cell r="D1590" t="str">
            <v>569,20</v>
          </cell>
        </row>
        <row r="1591">
          <cell r="A1591">
            <v>90849</v>
          </cell>
          <cell r="B1591" t="str">
            <v>KIT DE PORTA DE MADEIRA PARA PINTURA, SEMI-OCA (LEVE OU MÉDIA), PADRÃO MÉDIO, 80X210CM, ESPESSURA DE 3,5CM, ITENS INCLUSOS: DOBRADIÇAS, MONTAGEM E INSTALAÇÃO DO BATENTE, SEM FECHADURA - FORNECIMENTO E INSTALAÇÃO. AF_08/2015</v>
          </cell>
          <cell r="C1591" t="str">
            <v>UN</v>
          </cell>
          <cell r="D1591" t="str">
            <v>580,48</v>
          </cell>
        </row>
        <row r="1592">
          <cell r="A1592">
            <v>90850</v>
          </cell>
          <cell r="B1592" t="str">
            <v>KIT DE PORTA DE MADEIRA PARA PINTURA, SEMI-OCA (LEVE OU MÉDIA), PADRÃO MÉDIO, 90X210CM, ESPESSURA DE 3,5CM, ITENS INCLUSOS: DOBRADIÇAS, MONTAGEM E INSTALAÇÃO DO BATENTE, SEM FECHADURA - FORNECIMENTO E INSTALAÇÃO. AF_08/2015</v>
          </cell>
          <cell r="C1592" t="str">
            <v>UN</v>
          </cell>
          <cell r="D1592" t="str">
            <v>607,03</v>
          </cell>
        </row>
        <row r="1593">
          <cell r="A1593">
            <v>91009</v>
          </cell>
          <cell r="B1593" t="str">
            <v>PORTA DE MADEIRA PARA VERNIZ, SEMI-OCA (LEVE OU MÉDIA), 60X210CM, ESPESSURA DE 3,5CM, INCLUSO DOBRADIÇAS - FORNECIMENTO E INSTALAÇÃO. AF_08/2015</v>
          </cell>
          <cell r="C1593" t="str">
            <v>UN</v>
          </cell>
          <cell r="D1593" t="str">
            <v>307,47</v>
          </cell>
        </row>
        <row r="1594">
          <cell r="A1594">
            <v>91010</v>
          </cell>
          <cell r="B1594" t="str">
            <v>PORTA DE MADEIRA PARA VERNIZ, SEMI-OCA (LEVE OU MÉDIA), 70X210CM, ESPESSURA DE 3,5CM, INCLUSO DOBRADIÇAS - FORNECIMENTO E INSTALAÇÃO. AF_08/2015</v>
          </cell>
          <cell r="C1594" t="str">
            <v>UN</v>
          </cell>
          <cell r="D1594" t="str">
            <v>264,76</v>
          </cell>
        </row>
        <row r="1595">
          <cell r="A1595">
            <v>91011</v>
          </cell>
          <cell r="B1595" t="str">
            <v>PORTA DE MADEIRA PARA VERNIZ, SEMI-OCA (LEVE OU MÉDIA), 80X210CM, ESPESSURA DE 3,5CM, INCLUSO DOBRADIÇAS - FORNECIMENTO E INSTALAÇÃO. AF_08/2015</v>
          </cell>
          <cell r="C1595" t="str">
            <v>UN</v>
          </cell>
          <cell r="D1595" t="str">
            <v>339,81</v>
          </cell>
        </row>
        <row r="1596">
          <cell r="A1596">
            <v>91012</v>
          </cell>
          <cell r="B1596" t="str">
            <v>PORTA DE MADEIRA PARA VERNIZ, SEMI-OCA (LEVE OU MÉDIA), 90X210CM, ESPESSURA DE 3,5CM, INCLUSO DOBRADIÇAS - FORNECIMENTO E INSTALAÇÃO. AF_08/2015</v>
          </cell>
          <cell r="C1596" t="str">
            <v>UN</v>
          </cell>
          <cell r="D1596" t="str">
            <v>329,05</v>
          </cell>
        </row>
        <row r="1597">
          <cell r="A1597">
            <v>91013</v>
          </cell>
          <cell r="B1597" t="str">
            <v>KIT DE PORTA DE MADEIRA PARA VERNIZ, SEMI-OCA (LEVE OU MÉDIA), PADRÃO MÉDIO, 60X210CM, ESPESSURA DE 3,5CM, ITENS INCLUSOS: DOBRADIÇAS, MONTAGEM E INSTALAÇÃO DO BATENTE, SEM FECHADURA - FORNECIMENTO E INSTALAÇÃO. AF_08/2015</v>
          </cell>
          <cell r="C1597" t="str">
            <v>UN</v>
          </cell>
          <cell r="D1597" t="str">
            <v>540,87</v>
          </cell>
        </row>
        <row r="1598">
          <cell r="A1598">
            <v>91014</v>
          </cell>
          <cell r="B1598" t="str">
            <v>KIT DE PORTA DE MADEIRA PARA VERNIZ, SEMI-OCA (LEVE OU MÉDIA), PADRÃO MÉDIO, 70X210CM, ESPESSURA DE 3,5CM, ITENS INCLUSOS: DOBRADIÇAS, MONTAGEM E INSTALAÇÃO DO BATENTE, SEM FECHADURA - FORNECIMENTO E INSTALAÇÃO. AF_08/2015</v>
          </cell>
          <cell r="C1598" t="str">
            <v>UN</v>
          </cell>
          <cell r="D1598" t="str">
            <v>511,61</v>
          </cell>
        </row>
        <row r="1599">
          <cell r="A1599">
            <v>91015</v>
          </cell>
          <cell r="B1599" t="str">
            <v>KIT DE PORTA DE MADEIRA PARA VERNIZ, SEMI-OCA (LEVE OU MÉDIA), PADRÃO MÉDIO, 80X210CM, ESPESSURA DE 3,5CM, ITENS INCLUSOS: DOBRADIÇAS, MONTAGEM E INSTALAÇÃO DO BATENTE, SEM FECHADURA - FORNECIMENTO E INSTALAÇÃO. AF_08/2015</v>
          </cell>
          <cell r="C1599" t="str">
            <v>UN</v>
          </cell>
          <cell r="D1599" t="str">
            <v>600,15</v>
          </cell>
        </row>
        <row r="1600">
          <cell r="A1600">
            <v>91016</v>
          </cell>
          <cell r="B1600" t="str">
            <v>KIT DE PORTA DE MADEIRA PARA VERNIZ, SEMI-OCA (LEVE OU MÉDIA), PADRÃO MÉDIO, 90X210CM, ESPESSURA DE 3,5CM, ITENS INCLUSOS: DOBRADIÇAS, MONTAGEM E INSTALAÇÃO DO BATENTE, SEM FECHADURA - FORNECIMENTO E INSTALAÇÃO. AF_08/2015</v>
          </cell>
          <cell r="C1600" t="str">
            <v>UN</v>
          </cell>
          <cell r="D1600" t="str">
            <v>602,99</v>
          </cell>
        </row>
        <row r="1601">
          <cell r="A1601">
            <v>91286</v>
          </cell>
          <cell r="B1601" t="str">
            <v>ADUELA / MARCO / BATENTE PARA PORTA DE 60X210CM, PADRÃO POPULAR - FORNECIMENTO E MONTAGEM. AF_08/2015</v>
          </cell>
          <cell r="C1601" t="str">
            <v>UN</v>
          </cell>
          <cell r="D1601" t="str">
            <v>112,81</v>
          </cell>
        </row>
        <row r="1602">
          <cell r="A1602">
            <v>91287</v>
          </cell>
          <cell r="B1602" t="str">
            <v>ADUELA / MARCO / BATENTE PARA PORTA DE 70X210CM, PADRÃO POPULAR - FORNECIMENTO E MONTAGEM. AF_08/2015</v>
          </cell>
          <cell r="C1602" t="str">
            <v>UN</v>
          </cell>
          <cell r="D1602" t="str">
            <v>119,23</v>
          </cell>
        </row>
        <row r="1603">
          <cell r="A1603">
            <v>91288</v>
          </cell>
          <cell r="B1603" t="str">
            <v>ADUELA / MARCO / BATENTE PARA PORTA DE 80X210CM, PADRÃO POPULAR - FORNECIMENTO E MONTAGEM. AF_08/2015</v>
          </cell>
          <cell r="C1603" t="str">
            <v>UN</v>
          </cell>
          <cell r="D1603" t="str">
            <v>125,67</v>
          </cell>
        </row>
        <row r="1604">
          <cell r="A1604">
            <v>91290</v>
          </cell>
          <cell r="B1604" t="str">
            <v>ADUELA / MARCO / BATENTE PARA PORTA DE 90X210CM, PADRÃO POPULAR - FORNECIMENTO E MONTAGEM. AF_08/2015</v>
          </cell>
          <cell r="C1604" t="str">
            <v>UN</v>
          </cell>
          <cell r="D1604" t="str">
            <v>132,10</v>
          </cell>
        </row>
        <row r="1605">
          <cell r="A1605">
            <v>91291</v>
          </cell>
          <cell r="B1605" t="str">
            <v>ADUELA / MARCO / BATENTE PARA PORTA DE 60X210CM, FIXAÇÃO COM ARGAMASSA, PADRÃO POPULAR - FORNECIMENTO E INSTALAÇÃO. AF_08/2015_P</v>
          </cell>
          <cell r="C1605" t="str">
            <v>UN</v>
          </cell>
          <cell r="D1605" t="str">
            <v>166,55</v>
          </cell>
        </row>
        <row r="1606">
          <cell r="A1606">
            <v>91292</v>
          </cell>
          <cell r="B1606" t="str">
            <v>ADUELA / MARCO / BATENTE PARA PORTA DE 70X210CM, FIXAÇÃO COM ARGAMASSA, PADRÃO POPULAR - FORNECIMENTO E INSTALAÇÃO. AF_08/2015_P</v>
          </cell>
          <cell r="C1606" t="str">
            <v>UN</v>
          </cell>
          <cell r="D1606" t="str">
            <v>177,64</v>
          </cell>
        </row>
        <row r="1607">
          <cell r="A1607">
            <v>91293</v>
          </cell>
          <cell r="B1607" t="str">
            <v>ADUELA / MARCO / BATENTE PARA PORTA DE 80X210CM, FIXAÇÃO COM ARGAMASSA, PADRÃO POPULAR - FORNECIMENTO E INSTALAÇÃO. AF_08/2015_P</v>
          </cell>
          <cell r="C1607" t="str">
            <v>UN</v>
          </cell>
          <cell r="D1607" t="str">
            <v>188,75</v>
          </cell>
        </row>
        <row r="1608">
          <cell r="A1608">
            <v>91294</v>
          </cell>
          <cell r="B1608" t="str">
            <v>ADUELA / MARCO / BATENTE PARA PORTA DE 90X210CM, FIXAÇÃO COM ARGAMASSA, PADRÃO POPULAR - FORNECIMENTO E INSTALAÇÃO. AF_08/2015_P</v>
          </cell>
          <cell r="C1608" t="str">
            <v>UN</v>
          </cell>
          <cell r="D1608" t="str">
            <v>199,89</v>
          </cell>
        </row>
        <row r="1609">
          <cell r="A1609">
            <v>91295</v>
          </cell>
          <cell r="B1609" t="str">
            <v>PORTA DE MADEIRA FRISADA, SEMI-OCA (LEVE OU MÉDIA), 60X210CM, ESPESSURA DE 3CM, INCLUSO DOBRADIÇAS - FORNECIMENTO E INSTALAÇÃO. AF_08/2015</v>
          </cell>
          <cell r="C1609" t="str">
            <v>UN</v>
          </cell>
          <cell r="D1609" t="str">
            <v>293,35</v>
          </cell>
        </row>
        <row r="1610">
          <cell r="A1610">
            <v>91296</v>
          </cell>
          <cell r="B1610" t="str">
            <v>PORTA DE MADEIRA FRISADA, SEMI-OCA (LEVE OU MÉDIA), 70X210CM, ESPESSURA DE 3CM, INCLUSO DOBRADIÇAS - FORNECIMENTO E INSTALAÇÃO. AF_08/2015</v>
          </cell>
          <cell r="C1610" t="str">
            <v>UN</v>
          </cell>
          <cell r="D1610" t="str">
            <v>307,00</v>
          </cell>
        </row>
        <row r="1611">
          <cell r="A1611">
            <v>91297</v>
          </cell>
          <cell r="B1611" t="str">
            <v>PORTA DE MADEIRA FRISADA, SEMI-OCA (LEVE OU MÉDIA), 80X210CM, ESPESSURA DE 3,5CM, INCLUSO DOBRADIÇAS - FORNECIMENTO E INSTALAÇÃO. AF_08/2015</v>
          </cell>
          <cell r="C1611" t="str">
            <v>UN</v>
          </cell>
          <cell r="D1611" t="str">
            <v>341,26</v>
          </cell>
        </row>
        <row r="1612">
          <cell r="A1612">
            <v>91298</v>
          </cell>
          <cell r="B1612" t="str">
            <v>PORTA DE MADEIRA TIPO VENEZIANA, 80X210CM, ESPESSURA DE 3CM, INCLUSO DOBRADIÇAS - FORNECIMENTO E INSTALAÇÃO. AF_08/2015</v>
          </cell>
          <cell r="C1612" t="str">
            <v>UN</v>
          </cell>
          <cell r="D1612" t="str">
            <v>515,83</v>
          </cell>
        </row>
        <row r="1613">
          <cell r="A1613">
            <v>91299</v>
          </cell>
          <cell r="B1613" t="str">
            <v>PORTA DE MADEIRA, TIPO MEXICANA, MACIÇA (PESADA OU SUPERPESADA), 80X210CM, ESPESSURA DE 3,5CM, INCLUSO DOBRADIÇAS - FORNECIMENTO E INSTALAÇÃO. AF_08/2015</v>
          </cell>
          <cell r="C1613" t="str">
            <v>UN</v>
          </cell>
          <cell r="D1613" t="str">
            <v>683,81</v>
          </cell>
        </row>
        <row r="1614">
          <cell r="A1614">
            <v>91300</v>
          </cell>
          <cell r="B1614" t="str">
            <v>ALIZAR / GUARNIÇÃO DE 5X1,5CM PARA PORTA DE 60X210CM FIXADO COM PREGOS, PADRÃO POPULAR - FORNECIMENTO E INSTALAÇÃO. AF_08/2015</v>
          </cell>
          <cell r="C1614" t="str">
            <v>UN</v>
          </cell>
          <cell r="D1614" t="str">
            <v>17,61</v>
          </cell>
        </row>
        <row r="1615">
          <cell r="A1615">
            <v>91301</v>
          </cell>
          <cell r="B1615" t="str">
            <v>ALIZAR / GUARNIÇÃO DE 5X1,5CM PARA PORTA DE 70X210CM FIXADO COM PREGOS, PADRÃO POPULAR - FORNECIMENTO E INSTALAÇÃO. AF_08/2015</v>
          </cell>
          <cell r="C1615" t="str">
            <v>UN</v>
          </cell>
          <cell r="D1615" t="str">
            <v>18,74</v>
          </cell>
        </row>
        <row r="1616">
          <cell r="A1616">
            <v>91302</v>
          </cell>
          <cell r="B1616" t="str">
            <v>ALIZAR / GUARNIÇÃO DE 5X1,5CM PARA PORTA DE 80X210CM FIXADO COM PREGOS, PADRÃO POPULAR - FORNECIMENTO E INSTALAÇÃO. AF_08/2015</v>
          </cell>
          <cell r="C1616" t="str">
            <v>UN</v>
          </cell>
          <cell r="D1616" t="str">
            <v>19,87</v>
          </cell>
        </row>
        <row r="1617">
          <cell r="A1617">
            <v>91303</v>
          </cell>
          <cell r="B1617" t="str">
            <v>ALIZAR / GUARNIÇÃO DE 5X1,5CM PARA PORTA DE 90X210CM FIXADO COM PREGOS, PADRÃO POPULAR - FORNECIMENTO E INSTALAÇÃO. AF_08/2015</v>
          </cell>
          <cell r="C1617" t="str">
            <v>UN</v>
          </cell>
          <cell r="D1617" t="str">
            <v>21,05</v>
          </cell>
        </row>
        <row r="1618">
          <cell r="A1618">
            <v>91304</v>
          </cell>
          <cell r="B1618" t="str">
            <v>FECHADURA DE EMBUTIR COM CILINDRO, EXTERNA, COMPLETA, ACABAMENTO PADRÃO POPULAR, INCLUSO EXECUÇÃO DE FURO - FORNECIMENTO E INSTALAÇÃO. AF_08/2015</v>
          </cell>
          <cell r="C1618" t="str">
            <v>UN</v>
          </cell>
          <cell r="D1618" t="str">
            <v>61,35</v>
          </cell>
        </row>
        <row r="1619">
          <cell r="A1619">
            <v>91305</v>
          </cell>
          <cell r="B1619" t="str">
            <v>FECHADURA DE EMBUTIR PARA PORTA DE BANHEIRO, COMPLETA, ACABAMENTO PADRÃO POPULAR, INCLUSO EXECUÇÃO DE FURO - FORNECIMENTO E INSTALAÇÃO. AF_08/2015</v>
          </cell>
          <cell r="C1619" t="str">
            <v>UN</v>
          </cell>
          <cell r="D1619" t="str">
            <v>46,36</v>
          </cell>
        </row>
        <row r="1620">
          <cell r="A1620">
            <v>91306</v>
          </cell>
          <cell r="B1620" t="str">
            <v>FECHADURA DE EMBUTIR PARA PORTAS INTERNAS, COMPLETA, ACABAMENTO PADRÃO MÉDIO, COM EXECUÇÃO DE FURO - FORNECIMENTO E INSTALAÇÃO. AF_08/2015</v>
          </cell>
          <cell r="C1620" t="str">
            <v>UN</v>
          </cell>
          <cell r="D1620" t="str">
            <v>67,76</v>
          </cell>
        </row>
        <row r="1621">
          <cell r="A1621">
            <v>91307</v>
          </cell>
          <cell r="B1621" t="str">
            <v>FECHADURA DE EMBUTIR PARA PORTAS INTERNAS, COMPLETA, ACABAMENTO PADRÃO POPULAR, COM EXECUÇÃO DE FURO - FORNECIMENTO E INSTALAÇÃO. AF_08/2015</v>
          </cell>
          <cell r="C1621" t="str">
            <v>UN</v>
          </cell>
          <cell r="D1621" t="str">
            <v>48,53</v>
          </cell>
        </row>
        <row r="1622">
          <cell r="A1622">
            <v>91312</v>
          </cell>
          <cell r="B1622" t="str">
            <v>KIT DE PORTA DE MADEIRA PARA PINTURA, SEMI-OCA (LEVE OU MÉDIA), PADRÃO POPULAR, 60X210CM, ESPESSURA DE 3,5CM, ITENS INCLUSOS: DOBRADIÇAS, MONTAGEM E INSTALAÇÃO DO BATENTE, FECHADURA COM EXECUÇÃO DO FURO - FORNECIMENTO E INSTALAÇÃO. AF_08/2015</v>
          </cell>
          <cell r="C1622" t="str">
            <v>UN</v>
          </cell>
          <cell r="D1622" t="str">
            <v>550,35</v>
          </cell>
        </row>
        <row r="1623">
          <cell r="A1623">
            <v>91313</v>
          </cell>
          <cell r="B1623" t="str">
            <v>KIT DE PORTA DE MADEIRA PARA PINTURA, SEMI-OCA (LEVE OU MÉDIA), PADRÃO POPULAR, 70X210CM, ESPESSURA DE 3,5CM, ITENS INCLUSOS: DOBRADIÇAS, MONTAGEM E INSTALAÇÃO DO BATENTE, FECHADURA COM EXECUÇÃO DO FURO - FORNECIMENTO E INSTALAÇÃO. AF_08/2015</v>
          </cell>
          <cell r="C1623" t="str">
            <v>UN</v>
          </cell>
          <cell r="D1623" t="str">
            <v>586,00</v>
          </cell>
        </row>
        <row r="1624">
          <cell r="A1624">
            <v>91314</v>
          </cell>
          <cell r="B1624" t="str">
            <v>KIT DE PORTA DE MADEIRA PARA PINTURA, SEMI-OCA (LEVE OU MÉDIA), PADRÃO POPULAR, 80X210CM, ESPESSURA DE 3,5CM, ITENS INCLUSOS: DOBRADIÇAS, MONTAGEM E INSTALAÇÃO DO BATENTE, FECHADURA COM EXECUÇÃO DO FURO - FORNECIMENTO E INSTALAÇÃO. AF_08/2015</v>
          </cell>
          <cell r="C1624" t="str">
            <v>UN</v>
          </cell>
          <cell r="D1624" t="str">
            <v>609,98</v>
          </cell>
        </row>
        <row r="1625">
          <cell r="A1625">
            <v>91315</v>
          </cell>
          <cell r="B1625" t="str">
            <v>KIT DE PORTA DE MADEIRA PARA PINTURA, SEMI-OCA (LEVE OU MÉDIA), PADRÃO POPULAR, 90X210CM, ESPESSURA DE 3,5CM, ITENS INCLUSOS: DOBRADIÇAS, MONTAGEM E INSTALAÇÃO DO BATENTE, FECHADURA COM EXECUÇÃO DO FURO - FORNECIMENTO E INSTALAÇÃO. AF_08/2015</v>
          </cell>
          <cell r="C1625" t="str">
            <v>UN</v>
          </cell>
          <cell r="D1625" t="str">
            <v>636,43</v>
          </cell>
        </row>
        <row r="1626">
          <cell r="A1626">
            <v>91318</v>
          </cell>
          <cell r="B1626" t="str">
            <v>KIT DE PORTA DE MADEIRA PARA PINTURA, SEMI-OCA (LEVE OU MÉDIA), PADRÃO POPULAR, 60X210CM, ESPESSURA DE 3,5CM, ITENS INCLUSOS: DOBRADIÇAS, MONTAGEM E INSTALAÇÃO DO BATENTE, SEM FECHADURA - FORNECIMENTO E INSTALAÇÃO. AF_08/2015</v>
          </cell>
          <cell r="C1626" t="str">
            <v>UN</v>
          </cell>
          <cell r="D1626" t="str">
            <v>503,99</v>
          </cell>
        </row>
        <row r="1627">
          <cell r="A1627">
            <v>91319</v>
          </cell>
          <cell r="B1627" t="str">
            <v>KIT DE PORTA DE MADEIRA PARA PINTURA, SEMI-OCA (LEVE OU MÉDIA), PADRÃO POPULAR, 70X210CM, ESPESSURA DE 3,5CM, ITENS INCLUSOS: DOBRADIÇAS, MONTAGEM E INSTALAÇÃO DO BATENTE, SEM FECHADURA - FORNECIMENTO E INSTALAÇÃO. AF_08/2015</v>
          </cell>
          <cell r="C1627" t="str">
            <v>UN</v>
          </cell>
          <cell r="D1627" t="str">
            <v>537,47</v>
          </cell>
        </row>
        <row r="1628">
          <cell r="A1628">
            <v>91320</v>
          </cell>
          <cell r="B1628" t="str">
            <v>KIT DE PORTA DE MADEIRA PARA PINTURA, SEMI-OCA (LEVE OU MÉDIA), PADRÃO POPULAR, 80X210CM, ESPESSURA DE 3,5CM, ITENS INCLUSOS: DOBRADIÇAS, MONTAGEM E INSTALAÇÃO DO BATENTE, SEM FECHADURA - FORNECIMENTO E INSTALAÇÃO. AF_08/2015</v>
          </cell>
          <cell r="C1628" t="str">
            <v>UN</v>
          </cell>
          <cell r="D1628" t="str">
            <v>548,63</v>
          </cell>
        </row>
        <row r="1629">
          <cell r="A1629">
            <v>91321</v>
          </cell>
          <cell r="B1629" t="str">
            <v>KIT DE PORTA DE MADEIRA PARA PINTURA, SEMI-OCA (LEVE OU MÉDIA), PADRÃO POPULAR, 90X210CM, ESPESSURA DE 3,5CM, ITENS INCLUSOS: DOBRADIÇAS, MONTAGEM E INSTALAÇÃO DO BATENTE, SEM FECHADURA - FORNECIMENTO E INSTALAÇÃO. AF_08/2015</v>
          </cell>
          <cell r="C1629" t="str">
            <v>UN</v>
          </cell>
          <cell r="D1629" t="str">
            <v>575,08</v>
          </cell>
        </row>
        <row r="1630">
          <cell r="A1630">
            <v>91324</v>
          </cell>
          <cell r="B1630" t="str">
            <v>KIT DE PORTA DE MADEIRA PARA VERNIZ, SEMI-OCA (LEVE OU MÉDIA), PADRÃO POPULAR, 60X210CM, ESPESSURA DE 3,5CM, ITENS INCLUSOS: DOBRADIÇAS, MONTAGEM E INSTALAÇÃO DO BATENTE, SEM FECHADURA - FORNECIMENTO E INSTALAÇÃO. AF_08/2015</v>
          </cell>
          <cell r="C1630" t="str">
            <v>UN</v>
          </cell>
          <cell r="D1630" t="str">
            <v>509,24</v>
          </cell>
        </row>
        <row r="1631">
          <cell r="A1631">
            <v>91325</v>
          </cell>
          <cell r="B1631" t="str">
            <v>KIT DE PORTA DE MADEIRA PARA VERNIZ, SEMI-OCA (LEVE OU MÉDIA), PADRÃO POPULAR, 70X210CM, ESPESSURA DE 3,5CM, ITENS INCLUSOS: DOBRADIÇAS, MONTAGEM E INSTALAÇÃO DO BATENTE, SEM FECHADURA - FORNECIMENTO E INSTALAÇÃO. AF_08/2015</v>
          </cell>
          <cell r="C1631" t="str">
            <v>UN</v>
          </cell>
          <cell r="D1631" t="str">
            <v>479,88</v>
          </cell>
        </row>
        <row r="1632">
          <cell r="A1632">
            <v>91326</v>
          </cell>
          <cell r="B1632" t="str">
            <v>KIT DE PORTA DE MADEIRA PARA VERNIZ, SEMI-OCA (LEVE OU MÉDIA), PADRÃO POPULAR, 80X210CM, ESPESSURA DE 3,5CM, ITENS INCLUSOS: DOBRADIÇAS, MONTAGEM E INSTALAÇÃO DO BATENTE, SEM FECHADURA - FORNECIMENTO E INSTALAÇÃO. AF_08/2015</v>
          </cell>
          <cell r="C1632" t="str">
            <v>UN</v>
          </cell>
          <cell r="D1632" t="str">
            <v>568,30</v>
          </cell>
        </row>
        <row r="1633">
          <cell r="A1633">
            <v>91327</v>
          </cell>
          <cell r="B1633" t="str">
            <v>KIT DE PORTA DE MADEIRA PARA VERNIZ, SEMI-OCA (LEVE OU MÉDIA), PADRÃO POPULAR, 90X210CM, ESPESSURA DE 3,5CM, ITENS INCLUSOS: DOBRADIÇAS, MONTAGEM E INSTALAÇÃO DO BATENTE, SEM FECHADURA - FORNECIMENTO E INSTALAÇÃO. AF_08/2015</v>
          </cell>
          <cell r="C1633" t="str">
            <v>UN</v>
          </cell>
          <cell r="D1633" t="str">
            <v>571,04</v>
          </cell>
        </row>
        <row r="1634">
          <cell r="A1634">
            <v>91328</v>
          </cell>
          <cell r="B1634" t="str">
            <v>KIT DE PORTA DE MADEIRA FRISADA, SEMI-OCA (LEVE OU MÉDIA), PADRÃO MÉDIO 60X210CM, ESPESSURA DE 3CM, ITENS INCLUSOS: DOBRADIÇAS, MONTAGEM E INSTALAÇÃO DO BATENTE, SEM FECHADURA - FORNECIMENTO E INSTALAÇÃO. AF_08/2015</v>
          </cell>
          <cell r="C1634" t="str">
            <v>UN</v>
          </cell>
          <cell r="D1634" t="str">
            <v>526,75</v>
          </cell>
        </row>
        <row r="1635">
          <cell r="A1635">
            <v>91329</v>
          </cell>
          <cell r="B1635" t="str">
            <v>KIT DE PORTA DE MADEIRA FRISADA, SEMI-OCA (LEVE OU MÉDIA), PADRÃO POPULAR, 60X210CM, ESPESSURA DE 3CM, ITENS INCLUSOS: DOBRADIÇAS, MONTAGEM E INSTALAÇÃO DO BATENTE, SEM FECHADURA - FORNECIMENTO E INSTALAÇÃO. AF_08/2015</v>
          </cell>
          <cell r="C1635" t="str">
            <v>UN</v>
          </cell>
          <cell r="D1635" t="str">
            <v>495,12</v>
          </cell>
        </row>
        <row r="1636">
          <cell r="A1636">
            <v>91330</v>
          </cell>
          <cell r="B1636" t="str">
            <v>KIT DE PORTA DE MADEIRA FRISADA, SEMI-OCA (LEVE OU MÉDIA), PADRÃO MÉDIO, 70X210CM, ESPESSURA DE 3CM, ITENS INCLUSOS: DOBRADIÇAS, MONTAGEM E INSTALAÇÃO DO BATENTE, SEM FECHADURA - FORNECIMENTO E INSTALAÇÃO. AF_08/2015</v>
          </cell>
          <cell r="C1636" t="str">
            <v>UN</v>
          </cell>
          <cell r="D1636" t="str">
            <v>553,85</v>
          </cell>
        </row>
        <row r="1637">
          <cell r="A1637">
            <v>91331</v>
          </cell>
          <cell r="B1637" t="str">
            <v>KIT DE PORTA DE MADEIRA FRISADA, SEMI-OCA (LEVE OU MÉDIA), PADRÃO POPULAR, 70X210CM, ESPESSURA DE 3CM, ITENS INCLUSOS: DOBRADIÇAS, MONTAGEM E INSTALAÇÃO DO BATENTE, SEM FECHADURA - FORNECIMENTO E INSTALAÇÃO. AF_08/2015</v>
          </cell>
          <cell r="C1637" t="str">
            <v>UN</v>
          </cell>
          <cell r="D1637" t="str">
            <v>522,12</v>
          </cell>
        </row>
        <row r="1638">
          <cell r="A1638">
            <v>91332</v>
          </cell>
          <cell r="B1638" t="str">
            <v>KIT DE PORTA DE MADEIRA FRISADA, SEMI-OCA (LEVE OU MÉDIA), PADRÃO MÉDIO, 80X210CM, ESPESSURA DE 3,5CM, ITENS INCLUSOS: DOBRADIÇAS, MONTAGEM E INSTALAÇÃO DO BATENTE, SEM FECHADURA - FORNECIMENTO E INSTALAÇÃO. AF_08/2015</v>
          </cell>
          <cell r="C1638" t="str">
            <v>UN</v>
          </cell>
          <cell r="D1638" t="str">
            <v>601,60</v>
          </cell>
        </row>
        <row r="1639">
          <cell r="A1639">
            <v>91333</v>
          </cell>
          <cell r="B1639" t="str">
            <v>KIT DE PORTA DE MADEIRA FRISADA, SEMI-OCA (LEVE OU MÉDIA), PADRÃO POPULAR, 80X210CM, ESPESSURA DE 3,5CM, ITENS INCLUSOS: DOBRADIÇAS, MONTAGEM E INSTALAÇÃO DO BATENTE, SEM FECHADURA - FORNECIMENTO E INSTALAÇÃO. AF_08/2015</v>
          </cell>
          <cell r="C1639" t="str">
            <v>UN</v>
          </cell>
          <cell r="D1639" t="str">
            <v>569,75</v>
          </cell>
        </row>
        <row r="1640">
          <cell r="A1640">
            <v>91334</v>
          </cell>
          <cell r="B1640" t="str">
            <v>KIT DE PORTA DE MADEIRA TIPO VENEZIANA, PADRÃO MÉDIO, 80X210CM, ESPESSURA DE 3CM, ITENS INCLUSOS: DOBRADIÇAS, MONTAGEM E INSTALAÇÃO DO BATENTE, SEM FECHADURA - FORNECIMENTO E INSTALAÇÃO. AF_08/2015</v>
          </cell>
          <cell r="C1640" t="str">
            <v>UN</v>
          </cell>
          <cell r="D1640" t="str">
            <v>776,17</v>
          </cell>
        </row>
        <row r="1641">
          <cell r="A1641">
            <v>91335</v>
          </cell>
          <cell r="B1641" t="str">
            <v>KIT DE PORTA DE MADEIRA TIPO VENEZIANA, PADRÃO POPULAR, 80X210CM, ESPESSURA DE 3CM, ITENS INCLUSOS: DOBRADIÇAS, MONTAGEM E INSTALAÇÃO DO BATENTE, SEM FECHADURA - FORNECIMENTO E INSTALAÇÃO. AF_08/2015</v>
          </cell>
          <cell r="C1641" t="str">
            <v>UN</v>
          </cell>
          <cell r="D1641" t="str">
            <v>744,32</v>
          </cell>
        </row>
        <row r="1642">
          <cell r="A1642">
            <v>91336</v>
          </cell>
          <cell r="B1642" t="str">
            <v>KIT DE PORTA DE MADEIRA TIPO MEXICANA, MACIÇA (PESADA OU SUPERPESADA), PADRÃO MÉDIO, 80X210CM, ESPESSURA DE 3CM, ITENS INCLUSOS: DOBRADIÇAS, MONTAGEM E INSTALAÇÃO DO BATENTE, SEM FECHADURA - FORNECIMENTO E INSTALAÇÃO. AF_08/2015</v>
          </cell>
          <cell r="C1642" t="str">
            <v>UN</v>
          </cell>
          <cell r="D1642" t="str">
            <v>944,15</v>
          </cell>
        </row>
        <row r="1643">
          <cell r="A1643">
            <v>91337</v>
          </cell>
          <cell r="B1643" t="str">
            <v>KIT DE PORTA DE MADEIRA TIPO MEXICANA, MACIÇA (PESADA OU SUPERPESADA), PADRÃO POPULAR, 80X210CM, ESPESSURA DE 3CM, ITENS INCLUSOS: DOBRADIÇAS, MONTAGEM E INSTALAÇÃO DO BATENTE, SEM FECHADURA - FORNECIMENTO E INSTALAÇÃO. AF_08/2015</v>
          </cell>
          <cell r="C1643" t="str">
            <v>UN</v>
          </cell>
          <cell r="D1643" t="str">
            <v>912,30</v>
          </cell>
        </row>
        <row r="1644">
          <cell r="A1644" t="str">
            <v>73813/1</v>
          </cell>
          <cell r="B1644" t="str">
            <v>JANELA DE MADEIRA ALMOFADADA 1A, 1,5X1,5M, DE ABRIR, INCLUSO GUARNICOES E DOBRADICAS</v>
          </cell>
          <cell r="C1644" t="str">
            <v>UN</v>
          </cell>
          <cell r="D1644" t="str">
            <v>1.294,27</v>
          </cell>
        </row>
        <row r="1645">
          <cell r="A1645">
            <v>84844</v>
          </cell>
          <cell r="B1645" t="str">
            <v>JANELA DE MADEIRA TIPO GUILHOTINA, DE ABRIR , INCLUSAS GUARNICOES SEM FERRAGENS</v>
          </cell>
          <cell r="C1645" t="str">
            <v>M2</v>
          </cell>
          <cell r="D1645" t="str">
            <v>351,59</v>
          </cell>
        </row>
        <row r="1646">
          <cell r="A1646">
            <v>84845</v>
          </cell>
          <cell r="B1646" t="str">
            <v>JANELA DE MADEIRA TIPO VENEZIANA. DE ABRIR, INCLUSAS GUARNICOES E FERRAGENS</v>
          </cell>
          <cell r="C1646" t="str">
            <v>M2</v>
          </cell>
          <cell r="D1646" t="str">
            <v>527,74</v>
          </cell>
        </row>
        <row r="1647">
          <cell r="A1647">
            <v>84846</v>
          </cell>
          <cell r="B1647" t="str">
            <v>JANELA DE MADEIRA TIPO VENEZIANA/VIDRO, DE ABRIR, INCLUSAS GUARNICOES SEM FERRAGENS</v>
          </cell>
          <cell r="C1647" t="str">
            <v>M2</v>
          </cell>
          <cell r="D1647" t="str">
            <v>535,36</v>
          </cell>
        </row>
        <row r="1648">
          <cell r="A1648">
            <v>84847</v>
          </cell>
          <cell r="B1648" t="str">
            <v>JANELA DE MADEIRA ALMOFADADA, DE ABRIR, INCLUSAS GUARNICOES SEM FERRAGENS</v>
          </cell>
          <cell r="C1648" t="str">
            <v>M2</v>
          </cell>
          <cell r="D1648" t="str">
            <v>535,36</v>
          </cell>
        </row>
        <row r="1649">
          <cell r="A1649">
            <v>84848</v>
          </cell>
          <cell r="B1649" t="str">
            <v>JANELA DE MADEIRA TIPO VENEZIANA/GUILHOTINA, DE ABRIR, INCLUSAS GUARNICOES SEM FERRAGENS</v>
          </cell>
          <cell r="C1649" t="str">
            <v>M2</v>
          </cell>
          <cell r="D1649" t="str">
            <v>427,72</v>
          </cell>
        </row>
        <row r="1650">
          <cell r="A1650">
            <v>84849</v>
          </cell>
          <cell r="B1650" t="str">
            <v>CAIXA MADEIRA 57X43CM COM GUARNICAO 13CM P/ FECHAMENTO DE AR CONDICIONAL</v>
          </cell>
          <cell r="C1650" t="str">
            <v>UN</v>
          </cell>
          <cell r="D1650" t="str">
            <v>73,79</v>
          </cell>
        </row>
        <row r="1651">
          <cell r="A1651" t="str">
            <v>73933/1</v>
          </cell>
          <cell r="B1651" t="str">
            <v>PORTA DE FERRO, DE ABRIR, TIPO GRADE COM CHAPA, 87X210CM, COM GUARNICOES</v>
          </cell>
          <cell r="C1651" t="str">
            <v>M2</v>
          </cell>
          <cell r="D1651" t="str">
            <v>517,94</v>
          </cell>
        </row>
        <row r="1652">
          <cell r="A1652" t="str">
            <v>73933/3</v>
          </cell>
          <cell r="B1652" t="str">
            <v>PORTA DE FERRO TIPO VENEZIANA, DE ABRIR, SEM BANDEIRA SEM FERRAGENS</v>
          </cell>
          <cell r="C1652" t="str">
            <v>M2</v>
          </cell>
          <cell r="D1652" t="str">
            <v>356,06</v>
          </cell>
        </row>
        <row r="1653">
          <cell r="A1653" t="str">
            <v>73933/4</v>
          </cell>
          <cell r="B1653" t="str">
            <v>PORTA DE FERRO DE ABRIR TIPO BARRA CHATA, COM REQUADRO E GUARNICAO COMPLETA</v>
          </cell>
          <cell r="C1653" t="str">
            <v>M2</v>
          </cell>
          <cell r="D1653" t="str">
            <v>489,33</v>
          </cell>
        </row>
        <row r="1654">
          <cell r="A1654" t="str">
            <v>74073/1</v>
          </cell>
          <cell r="B1654" t="str">
            <v>ALCAPAO EM FERRO 60X60CM, INCLUSO FERRAGENS</v>
          </cell>
          <cell r="C1654" t="str">
            <v>UN</v>
          </cell>
          <cell r="D1654" t="str">
            <v>135,35</v>
          </cell>
        </row>
        <row r="1655">
          <cell r="A1655" t="str">
            <v>74073/2</v>
          </cell>
          <cell r="B1655" t="str">
            <v>ALCAPAO EM FERRO 70X70CM, INCLUSO FERRAGENS</v>
          </cell>
          <cell r="C1655" t="str">
            <v>UN</v>
          </cell>
          <cell r="D1655" t="str">
            <v>146,55</v>
          </cell>
        </row>
        <row r="1656">
          <cell r="A1656" t="str">
            <v>74136/1</v>
          </cell>
          <cell r="B1656" t="str">
            <v>PORTA DE ACO DE ENROLAR TIPO GRADE, CHAPA 16</v>
          </cell>
          <cell r="C1656" t="str">
            <v>M2</v>
          </cell>
          <cell r="D1656" t="str">
            <v>318,92</v>
          </cell>
        </row>
        <row r="1657">
          <cell r="A1657" t="str">
            <v>74136/2</v>
          </cell>
          <cell r="B1657" t="str">
            <v>PORTA DE ACO CHAPA 24, DE ENROLAR, VAZADA TIJOLINHO OU EQUIVALENTE COM RETANGULO OU CIRCULO, ACABAMENTO GALVANIZADO NATURAL</v>
          </cell>
          <cell r="C1657" t="str">
            <v>M2</v>
          </cell>
          <cell r="D1657" t="str">
            <v>276,63</v>
          </cell>
        </row>
        <row r="1658">
          <cell r="A1658" t="str">
            <v>74136/3</v>
          </cell>
          <cell r="B1658" t="str">
            <v>PORTA DE ACO CHAPA 24, DE ENROLAR, RAIADA, LARGA COM ACABAMENTO GALVANIZADO NATURAL</v>
          </cell>
          <cell r="C1658" t="str">
            <v>M2</v>
          </cell>
          <cell r="D1658" t="str">
            <v>207,52</v>
          </cell>
        </row>
        <row r="1659">
          <cell r="A1659">
            <v>84854</v>
          </cell>
          <cell r="B1659" t="str">
            <v>BATENTE FERRO 1X1/8"</v>
          </cell>
          <cell r="C1659" t="str">
            <v>M</v>
          </cell>
          <cell r="D1659" t="str">
            <v>29,12</v>
          </cell>
        </row>
        <row r="1660">
          <cell r="A1660">
            <v>94559</v>
          </cell>
          <cell r="B1660" t="str">
            <v>JANELA DE AÇO BASCULANTE, FIXAÇÃO COM ARGAMASSA, SEM VIDROS, PADRONIZADA. AF_07/2016</v>
          </cell>
          <cell r="C1660" t="str">
            <v>M2</v>
          </cell>
          <cell r="D1660" t="str">
            <v>454,15</v>
          </cell>
        </row>
        <row r="1661">
          <cell r="A1661">
            <v>94560</v>
          </cell>
          <cell r="B1661" t="str">
            <v>JANELA DE AÇO DE CORRER, 2 FOLHAS, FIXAÇÃO COM ARGAMASSA, COM VIDROS, PADRONIZADA. AF_07/2016</v>
          </cell>
          <cell r="C1661" t="str">
            <v>M2</v>
          </cell>
          <cell r="D1661" t="str">
            <v>399,38</v>
          </cell>
        </row>
        <row r="1662">
          <cell r="A1662">
            <v>94562</v>
          </cell>
          <cell r="B1662" t="str">
            <v>JANELA DE AÇO DE CORRER, 4 FOLHAS, FIXAÇÃO COM ARGAMASSA, SEM VIDROS, PADRONIZADA. AF_07/2016</v>
          </cell>
          <cell r="C1662" t="str">
            <v>M2</v>
          </cell>
          <cell r="D1662" t="str">
            <v>421,21</v>
          </cell>
        </row>
        <row r="1663">
          <cell r="A1663">
            <v>94563</v>
          </cell>
          <cell r="B1663" t="str">
            <v>JANELA DE AÇO DE CORRER, 6 FOLHAS, FIXAÇÃO COM ARGAMASSA, COM VIDROS, PADRONIZADA. AF_07/2016</v>
          </cell>
          <cell r="C1663" t="str">
            <v>M2</v>
          </cell>
          <cell r="D1663" t="str">
            <v>528,15</v>
          </cell>
        </row>
        <row r="1664">
          <cell r="A1664">
            <v>94564</v>
          </cell>
          <cell r="B1664" t="str">
            <v>JANELA DE AÇO BASCULANTE, FIXAÇÃO COM PARAFUSO SOBRE CONTRAMARCO (EXCLUSIVE CONTRAMARCO), SEM VIDROS, PADRONIZADA. AF_07/2016</v>
          </cell>
          <cell r="C1664" t="str">
            <v>M2</v>
          </cell>
          <cell r="D1664" t="str">
            <v>408,29</v>
          </cell>
        </row>
        <row r="1665">
          <cell r="A1665">
            <v>94565</v>
          </cell>
          <cell r="B1665" t="str">
            <v>JANELA DE AÇO DE CORRER, 2 FOLHAS, FIXAÇÃO COM PARAFUSO SOBRE CONTRAMARCO (EXCLUSIVE CONTRAMARCO), COM VIDROS, PADRONIZADA. AF_07/2016</v>
          </cell>
          <cell r="C1665" t="str">
            <v>M2</v>
          </cell>
          <cell r="D1665" t="str">
            <v>384,43</v>
          </cell>
        </row>
        <row r="1666">
          <cell r="A1666">
            <v>94567</v>
          </cell>
          <cell r="B1666" t="str">
            <v>JANELA DE AÇO DE CORRER, 4 FOLHAS, FIXAÇÃO COM PARAFUSO SOBRE CONTRAMARCO (EXCLUSIVE CONTRAMARCO), SEM VIDROS, PADRONIZADA. AF_07/2016</v>
          </cell>
          <cell r="C1666" t="str">
            <v>M2</v>
          </cell>
          <cell r="D1666" t="str">
            <v>401,08</v>
          </cell>
        </row>
        <row r="1667">
          <cell r="A1667">
            <v>94568</v>
          </cell>
          <cell r="B1667" t="str">
            <v>JANELA DE AÇO DE CORRER, 6 FOLHAS, FIXAÇÃO COM PARAFUSO SOBRE CONTRAMARCO (EXCLUSIVE CONTRAMARCO), COM VIDROS, PADRONIZADA. AF_07/2016</v>
          </cell>
          <cell r="C1667" t="str">
            <v>M2</v>
          </cell>
          <cell r="D1667" t="str">
            <v>504,38</v>
          </cell>
        </row>
        <row r="1668">
          <cell r="A1668" t="str">
            <v>73932/1</v>
          </cell>
          <cell r="B1668" t="str">
            <v>GRADE DE FERRO EM BARRA CHATA 3/16"</v>
          </cell>
          <cell r="C1668" t="str">
            <v>M2</v>
          </cell>
          <cell r="D1668" t="str">
            <v>270,60</v>
          </cell>
        </row>
        <row r="1669">
          <cell r="A1669">
            <v>73631</v>
          </cell>
          <cell r="B1669" t="str">
            <v>GUARDA-CORPO EM TUBO DE ACO GALVANIZADO 1 1/2"</v>
          </cell>
          <cell r="C1669" t="str">
            <v>M2</v>
          </cell>
          <cell r="D1669" t="str">
            <v>289,68</v>
          </cell>
        </row>
        <row r="1670">
          <cell r="A1670" t="str">
            <v>74195/1</v>
          </cell>
          <cell r="B1670" t="str">
            <v>GUARDA-CORPO  COM CORRIMAO EM FERRO BARRA CHATA 3/16"</v>
          </cell>
          <cell r="C1670" t="str">
            <v>M</v>
          </cell>
          <cell r="D1670" t="str">
            <v>323,44</v>
          </cell>
        </row>
        <row r="1671">
          <cell r="A1671">
            <v>73665</v>
          </cell>
          <cell r="B1671" t="str">
            <v>ESCADA TIPO MARINHEIRO EM ACO CA-50 9,52MM INCLUSO PINTURA COM FUNDO ANTICORROSIVO TIPO ZARCAO</v>
          </cell>
          <cell r="C1671" t="str">
            <v>M</v>
          </cell>
          <cell r="D1671" t="str">
            <v>55,54</v>
          </cell>
        </row>
        <row r="1672">
          <cell r="A1672">
            <v>73669</v>
          </cell>
          <cell r="B1672" t="str">
            <v>CORRIMAO EM MADEIRA 1A 2,5X30CM</v>
          </cell>
          <cell r="C1672" t="str">
            <v>M</v>
          </cell>
          <cell r="D1672" t="str">
            <v>102,72</v>
          </cell>
        </row>
        <row r="1673">
          <cell r="A1673" t="str">
            <v>74072/1</v>
          </cell>
          <cell r="B1673" t="str">
            <v>CORRIMAO EM TUBO ACO GALVANIZADO 3/4" COM BRACADEIRA</v>
          </cell>
          <cell r="C1673" t="str">
            <v>M</v>
          </cell>
          <cell r="D1673" t="str">
            <v>59,65</v>
          </cell>
        </row>
        <row r="1674">
          <cell r="A1674" t="str">
            <v>74072/2</v>
          </cell>
          <cell r="B1674" t="str">
            <v>CORRIMAO EM TUBO ACO GALVANIZADO 2 1/2" COM BRACADEIRA</v>
          </cell>
          <cell r="C1674" t="str">
            <v>M</v>
          </cell>
          <cell r="D1674" t="str">
            <v>95,02</v>
          </cell>
        </row>
        <row r="1675">
          <cell r="A1675" t="str">
            <v>74072/3</v>
          </cell>
          <cell r="B1675" t="str">
            <v>CORRIMAO EM TUBO ACO GALVANIZADO 1 1/4" COM BRACADEIRA</v>
          </cell>
          <cell r="C1675" t="str">
            <v>M</v>
          </cell>
          <cell r="D1675" t="str">
            <v>70,00</v>
          </cell>
        </row>
        <row r="1676">
          <cell r="A1676" t="str">
            <v>74194/1</v>
          </cell>
          <cell r="B1676" t="str">
            <v>ESCADA TIPO MARINHEIRO EM TUBO ACO GALVANIZADO 1 1/2" 5 DEGRAUS</v>
          </cell>
          <cell r="C1676" t="str">
            <v>M</v>
          </cell>
          <cell r="D1676" t="str">
            <v>210,63</v>
          </cell>
        </row>
        <row r="1677">
          <cell r="A1677">
            <v>84862</v>
          </cell>
          <cell r="B1677" t="str">
            <v>GUARDA-CORPO COM CORRIMAO EM TUBO DE ACO GALVANIZADO 1 1/2"</v>
          </cell>
          <cell r="C1677" t="str">
            <v>M</v>
          </cell>
          <cell r="D1677" t="str">
            <v>199,59</v>
          </cell>
        </row>
        <row r="1678">
          <cell r="A1678">
            <v>84863</v>
          </cell>
          <cell r="B1678" t="str">
            <v>GUARDA-CORPO COM CORRIMAO EM TUBO DE ACO GALVANIZADO 3/4"</v>
          </cell>
          <cell r="C1678" t="str">
            <v>M</v>
          </cell>
          <cell r="D1678" t="str">
            <v>98,82</v>
          </cell>
        </row>
        <row r="1679">
          <cell r="A1679">
            <v>68050</v>
          </cell>
          <cell r="B1679" t="str">
            <v>PORTA DE CORRER EM ALUMINIO, COM DUAS FOLHAS PARA VIDRO, INCLUSO VIDRO LISO INCOLOR, FECHADURA E PUXADOR, SEM GUARNICAO/ALIZAR/VISTA</v>
          </cell>
          <cell r="C1679" t="str">
            <v>M2</v>
          </cell>
          <cell r="D1679" t="str">
            <v>605,41</v>
          </cell>
        </row>
        <row r="1680">
          <cell r="A1680">
            <v>90838</v>
          </cell>
          <cell r="B1680" t="str">
            <v>PORTA CORTA-FOGO 90X210X4CM - FORNECIMENTO E INSTALAÇÃO. AF_08/2015</v>
          </cell>
          <cell r="C1680" t="str">
            <v>UN</v>
          </cell>
          <cell r="D1680" t="str">
            <v>1.000,29</v>
          </cell>
        </row>
        <row r="1681">
          <cell r="A1681">
            <v>91338</v>
          </cell>
          <cell r="B1681" t="str">
            <v>PORTA DE ALUMÍNIO DE ABRIR COM LAMBRI, COMM GUARNIÇÃO, FIXAÇÃO COM PARAFUSOS - FORNECIMENTO E INSTALAÇÃO. AF_08/2015</v>
          </cell>
          <cell r="C1681" t="str">
            <v>M2</v>
          </cell>
          <cell r="D1681" t="str">
            <v>1.075,85</v>
          </cell>
        </row>
        <row r="1682">
          <cell r="A1682">
            <v>91341</v>
          </cell>
          <cell r="B1682" t="str">
            <v>PORTA EM ALUMÍNIO DE ABRIR TIPO VENEZIANA COM GUARNIÇÃO, FIXAÇÃO COM PARAFUSOS - FORNECIMENTO E INSTALAÇÃO. AF_08/2015</v>
          </cell>
          <cell r="C1682" t="str">
            <v>M2</v>
          </cell>
          <cell r="D1682" t="str">
            <v>806,16</v>
          </cell>
        </row>
        <row r="1683">
          <cell r="A1683">
            <v>94805</v>
          </cell>
          <cell r="B1683" t="str">
            <v>PORTA DE ALUMÍNIO DE ABRIR PARA VIDRO SEM GUARNIÇÃO, 87X210CM, FIXAÇÃO COM PARAFUSOS, INCLUSIVE VIDROS - FORNECIMENTO E INSTALAÇÃO. AF_08/2015</v>
          </cell>
          <cell r="C1683" t="str">
            <v>UN</v>
          </cell>
          <cell r="D1683" t="str">
            <v>1.154,61</v>
          </cell>
        </row>
        <row r="1684">
          <cell r="A1684">
            <v>94806</v>
          </cell>
          <cell r="B1684" t="str">
            <v>PORTA EM AÇO DE ABRIR PARA VIDRO SEM GUARNIÇÃO, 87X210CM, FIXAÇÃO COM PARAFUSOS, EXCLUSIVE VIDROS - FORNECIMENTO E INSTALAÇÃO. AF_08/2015</v>
          </cell>
          <cell r="C1684" t="str">
            <v>UN</v>
          </cell>
          <cell r="D1684" t="str">
            <v>482,62</v>
          </cell>
        </row>
        <row r="1685">
          <cell r="A1685">
            <v>94807</v>
          </cell>
          <cell r="B1685" t="str">
            <v>PORTA EM AÇO DE ABRIR TIPO VENEZIANA SEM GUARNIÇÃO, 87X210CM, FIXAÇÃO COM PARAFUSOS - FORNECIMENTO E INSTALAÇÃO. AF_08/2015</v>
          </cell>
          <cell r="C1685" t="str">
            <v>UN</v>
          </cell>
          <cell r="D1685" t="str">
            <v>579,55</v>
          </cell>
        </row>
        <row r="1686">
          <cell r="A1686" t="str">
            <v>73737/1</v>
          </cell>
          <cell r="B1686" t="str">
            <v>GRADIL DE ALUMINIO ANODIZADO TIPO BARRA CHATA PARA VARANDAS, ALTURA 0,4M</v>
          </cell>
          <cell r="C1686" t="str">
            <v>M</v>
          </cell>
          <cell r="D1686" t="str">
            <v>118,96</v>
          </cell>
        </row>
        <row r="1687">
          <cell r="A1687" t="str">
            <v>73737/2</v>
          </cell>
          <cell r="B1687" t="str">
            <v>GRADIL DE ALUMINIO ANODIZADO TIPO BARRA CHATA PARA VARANDAS, ALTURA 1,0M</v>
          </cell>
          <cell r="C1687" t="str">
            <v>M</v>
          </cell>
          <cell r="D1687" t="str">
            <v>240,30</v>
          </cell>
        </row>
        <row r="1688">
          <cell r="A1688" t="str">
            <v>73737/3</v>
          </cell>
          <cell r="B1688" t="str">
            <v>GRADIL DE ALUMINIO ANODIZADO TIPO BARRA CHATA PARA VARANDAS, ALTURA 1,2M</v>
          </cell>
          <cell r="C1688" t="str">
            <v>M</v>
          </cell>
          <cell r="D1688" t="str">
            <v>279,40</v>
          </cell>
        </row>
        <row r="1689">
          <cell r="A1689">
            <v>85096</v>
          </cell>
          <cell r="B1689" t="str">
            <v>GRADIL DE ALUMINIO ANODIZADO TIPO BARRA CHATA</v>
          </cell>
          <cell r="C1689" t="str">
            <v>M2</v>
          </cell>
          <cell r="D1689" t="str">
            <v>242,37</v>
          </cell>
        </row>
        <row r="1690">
          <cell r="A1690" t="str">
            <v>73736/1</v>
          </cell>
          <cell r="B1690" t="str">
            <v>DOBRADICA TIPO VAI E VEM EM LATAO POLIDO 3"</v>
          </cell>
          <cell r="C1690" t="str">
            <v>UN</v>
          </cell>
          <cell r="D1690" t="str">
            <v>139,73</v>
          </cell>
        </row>
        <row r="1691">
          <cell r="A1691">
            <v>84885</v>
          </cell>
          <cell r="B1691" t="str">
            <v>JOGO DE FERRAGENS CROMADAS PARA PORTA DE VIDRO TEMPERADO, UMA FOLHA COMPOSTO DE DOBRADICAS SUPERIOR E INFERIOR, TRINCO, FECHADURA, CONTRA FECHADURA COM CAPUCHINHO SEM MOLA E PUXADOR</v>
          </cell>
          <cell r="C1691" t="str">
            <v>UN</v>
          </cell>
          <cell r="D1691" t="str">
            <v>539,67</v>
          </cell>
        </row>
        <row r="1692">
          <cell r="A1692">
            <v>84886</v>
          </cell>
          <cell r="B1692" t="str">
            <v>MOLA HIDRAULICA DE PISO PARA PORTA DE VIDRO TEMPERADO</v>
          </cell>
          <cell r="C1692" t="str">
            <v>UN</v>
          </cell>
          <cell r="D1692" t="str">
            <v>923,47</v>
          </cell>
        </row>
        <row r="1693">
          <cell r="A1693">
            <v>84889</v>
          </cell>
          <cell r="B1693" t="str">
            <v>PUXADOR CENTRAL PARA ESQUADRIA DE ALUMINIO</v>
          </cell>
          <cell r="C1693" t="str">
            <v>UN</v>
          </cell>
          <cell r="D1693" t="str">
            <v>15,82</v>
          </cell>
        </row>
        <row r="1694">
          <cell r="A1694">
            <v>84891</v>
          </cell>
          <cell r="B1694" t="str">
            <v>CREMONA EM LATAO CROMADO OU POLIDO, COMPLETA, COM VARA H=1,50M</v>
          </cell>
          <cell r="C1694" t="str">
            <v>UN</v>
          </cell>
          <cell r="D1694" t="str">
            <v>169,53</v>
          </cell>
        </row>
        <row r="1695">
          <cell r="A1695" t="str">
            <v>74046/2</v>
          </cell>
          <cell r="B1695" t="str">
            <v>TARJETA TIPO LIVRE/OCUPADO PARA PORTA DE BANHEIRO</v>
          </cell>
          <cell r="C1695" t="str">
            <v>UN</v>
          </cell>
          <cell r="D1695" t="str">
            <v>29,98</v>
          </cell>
        </row>
        <row r="1696">
          <cell r="A1696" t="str">
            <v>74047/2</v>
          </cell>
          <cell r="B1696" t="str">
            <v>DOBRADICA EM ACO/FERRO, 3" X 21/2", E=1,9 A 2 MM, SEM ANEL, CROMADO OU ZINCADO, TAMPA BOLA, COM PARAFUSOS</v>
          </cell>
          <cell r="C1696" t="str">
            <v>UN</v>
          </cell>
          <cell r="D1696" t="str">
            <v>34,61</v>
          </cell>
        </row>
        <row r="1697">
          <cell r="A1697" t="str">
            <v>74084/1</v>
          </cell>
          <cell r="B1697" t="str">
            <v>PORTA CADEADO ZINCADO OXIDADO PRETO COM CADEADO DE ACO INOX, LARGURA DE *50* MM</v>
          </cell>
          <cell r="C1697" t="str">
            <v>UN</v>
          </cell>
          <cell r="D1697" t="str">
            <v>127,37</v>
          </cell>
        </row>
        <row r="1698">
          <cell r="A1698">
            <v>84950</v>
          </cell>
          <cell r="B1698" t="str">
            <v>FECHO EMBUTIR TIPO UNHA 40CM C/COLOCACAO</v>
          </cell>
          <cell r="C1698" t="str">
            <v>UN</v>
          </cell>
          <cell r="D1698" t="str">
            <v>42,46</v>
          </cell>
        </row>
        <row r="1699">
          <cell r="A1699">
            <v>84952</v>
          </cell>
          <cell r="B1699" t="str">
            <v>FECHO EMBUTIR TIPO UNHA 22CM C/COLOCACAO</v>
          </cell>
          <cell r="C1699" t="str">
            <v>UN</v>
          </cell>
          <cell r="D1699" t="str">
            <v>32,28</v>
          </cell>
        </row>
        <row r="1700">
          <cell r="A1700">
            <v>72116</v>
          </cell>
          <cell r="B1700" t="str">
            <v>VIDRO LISO COMUM TRANSPARENTE, ESPESSURA 3MM</v>
          </cell>
          <cell r="C1700" t="str">
            <v>M2</v>
          </cell>
          <cell r="D1700" t="str">
            <v>107,93</v>
          </cell>
        </row>
        <row r="1701">
          <cell r="A1701">
            <v>72117</v>
          </cell>
          <cell r="B1701" t="str">
            <v>VIDRO LISO COMUM TRANSPARENTE, ESPESSURA 4MM</v>
          </cell>
          <cell r="C1701" t="str">
            <v>M2</v>
          </cell>
          <cell r="D1701" t="str">
            <v>138,50</v>
          </cell>
        </row>
        <row r="1702">
          <cell r="A1702">
            <v>72118</v>
          </cell>
          <cell r="B1702" t="str">
            <v>VIDRO TEMPERADO INCOLOR, ESPESSURA 6MM, FORNECIMENTO E INSTALACAO, INCLUSIVE MASSA PARA VEDACAO</v>
          </cell>
          <cell r="C1702" t="str">
            <v>M2</v>
          </cell>
          <cell r="D1702" t="str">
            <v>189,62</v>
          </cell>
        </row>
        <row r="1703">
          <cell r="A1703">
            <v>72119</v>
          </cell>
          <cell r="B1703" t="str">
            <v>VIDRO TEMPERADO INCOLOR, ESPESSURA 8MM, FORNECIMENTO E INSTALACAO, INCLUSIVE MASSA PARA VEDACAO</v>
          </cell>
          <cell r="C1703" t="str">
            <v>M2</v>
          </cell>
          <cell r="D1703" t="str">
            <v>239,61</v>
          </cell>
        </row>
        <row r="1704">
          <cell r="A1704">
            <v>72120</v>
          </cell>
          <cell r="B1704" t="str">
            <v>VIDRO TEMPERADO INCOLOR, ESPESSURA 10MM, FORNECIMENTO E INSTALACAO, INCLUSIVE MASSA PARA VEDACAO</v>
          </cell>
          <cell r="C1704" t="str">
            <v>M2</v>
          </cell>
          <cell r="D1704" t="str">
            <v>303,32</v>
          </cell>
        </row>
        <row r="1705">
          <cell r="A1705">
            <v>72122</v>
          </cell>
          <cell r="B1705" t="str">
            <v>VIDRO FANTASIA TIPO CANELADO, ESPESSURA 4MM</v>
          </cell>
          <cell r="C1705" t="str">
            <v>M2</v>
          </cell>
          <cell r="D1705" t="str">
            <v>118,89</v>
          </cell>
        </row>
        <row r="1706">
          <cell r="A1706">
            <v>72123</v>
          </cell>
          <cell r="B1706" t="str">
            <v>VIDRO ARAMADO, ESPESSURA 7MM</v>
          </cell>
          <cell r="C1706" t="str">
            <v>M2</v>
          </cell>
          <cell r="D1706" t="str">
            <v>317,22</v>
          </cell>
        </row>
        <row r="1707">
          <cell r="A1707" t="str">
            <v>73838/1</v>
          </cell>
          <cell r="B1707" t="str">
            <v>PORTA DE VIDRO TEMPERADO, 0,9X2,10M, ESPESSURA 10MM, INCLUSIVE ACESSORIOS</v>
          </cell>
          <cell r="C1707" t="str">
            <v>UN</v>
          </cell>
          <cell r="D1707" t="str">
            <v>1.750,94</v>
          </cell>
        </row>
        <row r="1708">
          <cell r="A1708" t="str">
            <v>74125/1</v>
          </cell>
          <cell r="B1708" t="str">
            <v>ESPELHO CRISTAL ESPESSURA 4MM, COM MOLDURA DE MADEIRA</v>
          </cell>
          <cell r="C1708" t="str">
            <v>M2</v>
          </cell>
          <cell r="D1708" t="str">
            <v>404,17</v>
          </cell>
        </row>
        <row r="1709">
          <cell r="A1709" t="str">
            <v>74125/2</v>
          </cell>
          <cell r="B1709" t="str">
            <v>ESPELHO CRISTAL ESPESSURA 4MM, COM MOLDURA EM ALUMINIO E COMPENSADO 6MM PLASTIFICADO COLADO</v>
          </cell>
          <cell r="C1709" t="str">
            <v>M2</v>
          </cell>
          <cell r="D1709" t="str">
            <v>428,36</v>
          </cell>
        </row>
        <row r="1710">
          <cell r="A1710">
            <v>84957</v>
          </cell>
          <cell r="B1710" t="str">
            <v>VIDRO LISO COMUM TRANSPARENTE, ESPESSURA 5MM</v>
          </cell>
          <cell r="C1710" t="str">
            <v>M2</v>
          </cell>
          <cell r="D1710" t="str">
            <v>166,16</v>
          </cell>
        </row>
        <row r="1711">
          <cell r="A1711">
            <v>84959</v>
          </cell>
          <cell r="B1711" t="str">
            <v>VIDRO LISO COMUM TRANSPARENTE, ESPESSURA 6MM</v>
          </cell>
          <cell r="C1711" t="str">
            <v>M2</v>
          </cell>
          <cell r="D1711" t="str">
            <v>194,49</v>
          </cell>
        </row>
        <row r="1712">
          <cell r="A1712">
            <v>85001</v>
          </cell>
          <cell r="B1712" t="str">
            <v>VIDRO LISO FUME, ESPESSURA 4MM</v>
          </cell>
          <cell r="C1712" t="str">
            <v>M2</v>
          </cell>
          <cell r="D1712" t="str">
            <v>185,05</v>
          </cell>
        </row>
        <row r="1713">
          <cell r="A1713">
            <v>85002</v>
          </cell>
          <cell r="B1713" t="str">
            <v>VIDRO LISO FUME, ESPESSURA 6MM</v>
          </cell>
          <cell r="C1713" t="str">
            <v>M2</v>
          </cell>
          <cell r="D1713" t="str">
            <v>260,60</v>
          </cell>
        </row>
        <row r="1714">
          <cell r="A1714">
            <v>85004</v>
          </cell>
          <cell r="B1714" t="str">
            <v>VIDRO FANTASIA MARTELADO 4MM</v>
          </cell>
          <cell r="C1714" t="str">
            <v>M2</v>
          </cell>
          <cell r="D1714" t="str">
            <v>128,38</v>
          </cell>
        </row>
        <row r="1715">
          <cell r="A1715">
            <v>85005</v>
          </cell>
          <cell r="B1715" t="str">
            <v>ESPELHO CRISTAL, ESPESSURA 4MM, COM PARAFUSOS DE FIXACAO, SEM MOLDURA</v>
          </cell>
          <cell r="C1715" t="str">
            <v>M2</v>
          </cell>
          <cell r="D1715" t="str">
            <v>377,45</v>
          </cell>
        </row>
        <row r="1716">
          <cell r="A1716">
            <v>68054</v>
          </cell>
          <cell r="B1716" t="str">
            <v>PORTAO DE FERRO EM CHAPA GALVANIZADA PLANA 14 GSG</v>
          </cell>
          <cell r="C1716" t="str">
            <v>M2</v>
          </cell>
          <cell r="D1716" t="str">
            <v>202,48</v>
          </cell>
        </row>
        <row r="1717">
          <cell r="A1717" t="str">
            <v>74100/1</v>
          </cell>
          <cell r="B1717" t="str">
            <v>PORTAO DE FERRO COM VARA 1/2", COM REQUADRO</v>
          </cell>
          <cell r="C1717" t="str">
            <v>M2</v>
          </cell>
          <cell r="D1717" t="str">
            <v>442,64</v>
          </cell>
        </row>
        <row r="1718">
          <cell r="A1718" t="str">
            <v>74238/2</v>
          </cell>
          <cell r="B1718" t="str">
            <v>PORTAO EM TELA ARAME GALVANIZADO N.12 MALHA 2" E MOLDURA EM TUBOS DE ACO COM DUAS FOLHAS DE ABRIR, INCLUSO FERRAGENS</v>
          </cell>
          <cell r="C1718" t="str">
            <v>M2</v>
          </cell>
          <cell r="D1718" t="str">
            <v>822,29</v>
          </cell>
        </row>
        <row r="1719">
          <cell r="A1719">
            <v>85188</v>
          </cell>
          <cell r="B1719" t="str">
            <v>PORTAO EM TUBO DE ACO GALVANIZADO DIN 2440/NBR 5580, PAINEL UNICO, DIMENSOES 1,0X1,6M, INCLUSIVE CADEADO</v>
          </cell>
          <cell r="C1719" t="str">
            <v>UN</v>
          </cell>
          <cell r="D1719" t="str">
            <v>531,17</v>
          </cell>
        </row>
        <row r="1720">
          <cell r="A1720">
            <v>85189</v>
          </cell>
          <cell r="B1720" t="str">
            <v>PORTAO EM TUBO DE ACO GALVANIZADO DIN 2440/NBR 5580, PAINEL UNICO, DIMENSOES 4,0X1,2M, INCLUSIVE CADEADO</v>
          </cell>
          <cell r="C1720" t="str">
            <v>UN</v>
          </cell>
          <cell r="D1720" t="str">
            <v>1.068,31</v>
          </cell>
        </row>
        <row r="1721">
          <cell r="A1721">
            <v>85010</v>
          </cell>
          <cell r="B1721" t="str">
            <v>CAIXILHO FIXO, DE ALUMINIO, PARA VIDRO</v>
          </cell>
          <cell r="C1721" t="str">
            <v>M2</v>
          </cell>
          <cell r="D1721" t="str">
            <v>450,41</v>
          </cell>
        </row>
        <row r="1722">
          <cell r="A1722">
            <v>85014</v>
          </cell>
          <cell r="B1722" t="str">
            <v>CAIXILHO FIXO, DE ALUMINIO, COM TELA DE METAL FIO 12 MALHA 3X3CM</v>
          </cell>
          <cell r="C1722" t="str">
            <v>M2</v>
          </cell>
          <cell r="D1722" t="str">
            <v>547,24</v>
          </cell>
        </row>
        <row r="1723">
          <cell r="A1723">
            <v>94569</v>
          </cell>
          <cell r="B1723" t="str">
            <v>JANELA DE ALUMÍNIO MAXIM-AR, FIXAÇÃO COM PARAFUSO SOBRE CONTRAMARCO (EXCLUSIVE CONTRAMARCO), COM VIDROS, PADRONIZADA. AF_07/2016</v>
          </cell>
          <cell r="C1723" t="str">
            <v>M2</v>
          </cell>
          <cell r="D1723" t="str">
            <v>527,98</v>
          </cell>
        </row>
        <row r="1724">
          <cell r="A1724">
            <v>94570</v>
          </cell>
          <cell r="B1724" t="str">
            <v>JANELA DE ALUMÍNIO DE CORRER, 2 FOLHAS, FIXAÇÃO COM PARAFUSO SOBRE CONTRAMARCO (EXCLUSIVE CONTRAMARCO), COM VIDROS PADRONIZADA. AF_07/2016</v>
          </cell>
          <cell r="C1724" t="str">
            <v>M2</v>
          </cell>
          <cell r="D1724" t="str">
            <v>486,60</v>
          </cell>
        </row>
        <row r="1725">
          <cell r="A1725">
            <v>94572</v>
          </cell>
          <cell r="B1725" t="str">
            <v>JANELA DE ALUMÍNIO DE CORRER, 3 FOLHAS, FIXAÇÃO COM PARAFUSO SOBRE CONTRAMARCO (EXCLUSIVE CONTRAMARCO), COM VIDROS, PADRONIZADA. AF_07/2016</v>
          </cell>
          <cell r="C1725" t="str">
            <v>M2</v>
          </cell>
          <cell r="D1725" t="str">
            <v>723,94</v>
          </cell>
        </row>
        <row r="1726">
          <cell r="A1726">
            <v>94573</v>
          </cell>
          <cell r="B1726" t="str">
            <v>JANELA DE ALUMÍNIO DE CORRER, 4 FOLHAS, FIXAÇÃO COM PARAFUSO SOBRE CONTRAMARCO (EXCLUSIVE CONTRAMARCO), COM VIDROS, PADRONIZADA. AF_07/2016</v>
          </cell>
          <cell r="C1726" t="str">
            <v>M2</v>
          </cell>
          <cell r="D1726" t="str">
            <v>472,29</v>
          </cell>
        </row>
        <row r="1727">
          <cell r="A1727">
            <v>94574</v>
          </cell>
          <cell r="B1727" t="str">
            <v>JANELA DE ALUMÍNIO DE CORRER, 6 FOLHAS, FIXAÇÃO COM PARAFUSO SOBRE CONTRAMARCO (EXCLUSIVE CONTRAMARCO), COM VIDROS, PADRONIZADA. AF_07/2016</v>
          </cell>
          <cell r="C1727" t="str">
            <v>M2</v>
          </cell>
          <cell r="D1727" t="str">
            <v>718,09</v>
          </cell>
        </row>
        <row r="1728">
          <cell r="A1728">
            <v>94575</v>
          </cell>
          <cell r="B1728" t="str">
            <v>JANELA DE ALUMÍNIO MAXIM-AR, FIXAÇÃO COM PARAFUSO, VEDAÇÃO COM ESPUMA EXPANSIVA PU, COM VIDROS, PADRONIZADA. AF_07/2016</v>
          </cell>
          <cell r="C1728" t="str">
            <v>M2</v>
          </cell>
          <cell r="D1728" t="str">
            <v>565,85</v>
          </cell>
        </row>
        <row r="1729">
          <cell r="A1729">
            <v>94576</v>
          </cell>
          <cell r="B1729" t="str">
            <v>JANELA DE ALUMÍNIO DE CORRER, 2 FOLHAS, FIXAÇÃO COM PARAFUSO, VEDAÇÃO COM ESPUMA EXPANSIVA PU, COM VIDROS, PADRONIZADA. AF_07/2016</v>
          </cell>
          <cell r="C1729" t="str">
            <v>M2</v>
          </cell>
          <cell r="D1729" t="str">
            <v>497,29</v>
          </cell>
        </row>
        <row r="1730">
          <cell r="A1730">
            <v>94578</v>
          </cell>
          <cell r="B1730" t="str">
            <v>JANELA DE ALUMÍNIO DE CORRER, 3 FOLHAS, FIXAÇÃO COM PARAFUSO, VEDAÇÃO COM ESPUMA EXPANSIVA PU, COM VIDROS, PADRONIZADA. AF_07/2016</v>
          </cell>
          <cell r="C1730" t="str">
            <v>M2</v>
          </cell>
          <cell r="D1730" t="str">
            <v>734,80</v>
          </cell>
        </row>
        <row r="1731">
          <cell r="A1731">
            <v>94579</v>
          </cell>
          <cell r="B1731" t="str">
            <v>JANELA DE ALUMÍNIO DE CORRER, 4 FOLHAS, FIXAÇÃO COM PARAFUSO, VEDAÇÃO COM ESPUMA EXPANSIVA PU, COM VIDROS, PADRONIZADA. AF_07/2016</v>
          </cell>
          <cell r="C1731" t="str">
            <v>M2</v>
          </cell>
          <cell r="D1731" t="str">
            <v>483,86</v>
          </cell>
        </row>
        <row r="1732">
          <cell r="A1732">
            <v>94580</v>
          </cell>
          <cell r="B1732" t="str">
            <v>JANELA DE ALUMÍNIO DE CORRER, 6 FOLHAS, FIXAÇÃO COM PARAFUSO, VEDAÇÃO COM ESPUMA EXPANSIVA PU, COM VIDROS, PADRONIZADA. AF_07/2016</v>
          </cell>
          <cell r="C1732" t="str">
            <v>M2</v>
          </cell>
          <cell r="D1732" t="str">
            <v>729,30</v>
          </cell>
        </row>
        <row r="1733">
          <cell r="A1733">
            <v>94581</v>
          </cell>
          <cell r="B1733" t="str">
            <v>JANELA DE ALUMÍNIO MAXIM-AR, FIXAÇÃO COM ARGAMASSA, COM VIDROS, PADRONIZADA. AF_07/2016</v>
          </cell>
          <cell r="C1733" t="str">
            <v>M2</v>
          </cell>
          <cell r="D1733" t="str">
            <v>561,63</v>
          </cell>
        </row>
        <row r="1734">
          <cell r="A1734">
            <v>94582</v>
          </cell>
          <cell r="B1734" t="str">
            <v>JANELA DE ALUMÍNIO DE CORRER, 2 FOLHAS, FIXAÇÃO COM ARGAMASSA, COM VIDROS, PADRONIZADA. AF_07/2016</v>
          </cell>
          <cell r="C1734" t="str">
            <v>M2</v>
          </cell>
          <cell r="D1734" t="str">
            <v>496,04</v>
          </cell>
        </row>
        <row r="1735">
          <cell r="A1735">
            <v>94584</v>
          </cell>
          <cell r="B1735" t="str">
            <v>JANELA DE ALUMÍNIO DE CORRER, 3 FOLHAS, FIXAÇÃO COM ARGAMASSA, COM VIDROS, PADRONIZADA. AF_07/2016</v>
          </cell>
          <cell r="C1735" t="str">
            <v>M2</v>
          </cell>
          <cell r="D1735" t="str">
            <v>739,25</v>
          </cell>
        </row>
        <row r="1736">
          <cell r="A1736">
            <v>94585</v>
          </cell>
          <cell r="B1736" t="str">
            <v>JANELA DE ALUMÍNIO DE CORRER, 4 FOLHAS, FIXAÇÃO COM ARGAMASSA, COM VIDROS, PADRONIZADA. AF_07/2016</v>
          </cell>
          <cell r="C1736" t="str">
            <v>M2</v>
          </cell>
          <cell r="D1736" t="str">
            <v>482,10</v>
          </cell>
        </row>
        <row r="1737">
          <cell r="A1737">
            <v>94586</v>
          </cell>
          <cell r="B1737" t="str">
            <v>JANELA DE ALUMÍNIO 6 FOLHAS, FIXAÇÃO COM ARGAMASSA, COM VIDROS, PADRONIZADA. AF_07/2016</v>
          </cell>
          <cell r="C1737" t="str">
            <v>M2</v>
          </cell>
          <cell r="D1737" t="str">
            <v>734,87</v>
          </cell>
        </row>
        <row r="1738">
          <cell r="A1738" t="str">
            <v>73908/1</v>
          </cell>
          <cell r="B1738" t="str">
            <v>CANTONEIRA DE ALUMINIO 2"X2", PARA PROTECAO DE QUINA DE PAREDE</v>
          </cell>
          <cell r="C1738" t="str">
            <v>M</v>
          </cell>
          <cell r="D1738" t="str">
            <v>33,68</v>
          </cell>
        </row>
        <row r="1739">
          <cell r="A1739" t="str">
            <v>73908/2</v>
          </cell>
          <cell r="B1739" t="str">
            <v>CANTONEIRA DE ALUMINIO 1"X1, PARA PROTECAO DE QUINA DE PAREDE</v>
          </cell>
          <cell r="C1739" t="str">
            <v>M</v>
          </cell>
          <cell r="D1739" t="str">
            <v>26,42</v>
          </cell>
        </row>
        <row r="1740">
          <cell r="A1740">
            <v>85015</v>
          </cell>
          <cell r="B1740" t="str">
            <v>CANTONEIRA DE MADEIRA 3,0X3,0X1,0CM</v>
          </cell>
          <cell r="C1740" t="str">
            <v>M</v>
          </cell>
          <cell r="D1740" t="str">
            <v>21,11</v>
          </cell>
        </row>
        <row r="1741">
          <cell r="A1741">
            <v>85016</v>
          </cell>
          <cell r="B1741" t="str">
            <v>CANTONEIRA DE MADEIRA COM LAMINADO MELAMINICO FOSCO 3,0X3,0X1,0CM</v>
          </cell>
          <cell r="C1741" t="str">
            <v>M</v>
          </cell>
          <cell r="D1741" t="str">
            <v>24,94</v>
          </cell>
        </row>
        <row r="1742">
          <cell r="A1742">
            <v>79475</v>
          </cell>
          <cell r="B1742" t="str">
            <v>ESCAVACAO MANUAL CAMPO ABERTO P/TUBULAO - FUSTE E/OU BASE (PARA TODAS AS PROFUNDIDADES)</v>
          </cell>
          <cell r="C1742" t="str">
            <v>M3</v>
          </cell>
          <cell r="D1742" t="str">
            <v>310,00</v>
          </cell>
        </row>
        <row r="1743">
          <cell r="A1743" t="str">
            <v>74156/3</v>
          </cell>
          <cell r="B1743" t="str">
            <v>ESTACA A TRADO (BROCA) DIAMETRO = 20 CM, EM CONCRETO MOLDADO IN LOCO, 15 MPA, SEM ARMACAO.</v>
          </cell>
          <cell r="C1743" t="str">
            <v>M</v>
          </cell>
          <cell r="D1743" t="str">
            <v>39,45</v>
          </cell>
        </row>
        <row r="1744">
          <cell r="A1744">
            <v>89198</v>
          </cell>
          <cell r="B1744" t="str">
            <v>ESTACA PRÉ-MOLDADA DE CONCRETO, SEÇÃO QUADRADA, CAPACIDADE DE 25 TONELADAS, COMPRIMENTO TOTAL CRAVADO ATÉ 5M, BATE-ESTACAS POR GRAVIDADE SOBRE ROLOS (EXCLUSIVE MOBILIZAÇÃO E DESMOBILIZAÇÃO). AF_03/2016</v>
          </cell>
          <cell r="C1744" t="str">
            <v>M</v>
          </cell>
          <cell r="D1744" t="str">
            <v>67,84</v>
          </cell>
        </row>
        <row r="1745">
          <cell r="A1745">
            <v>89199</v>
          </cell>
          <cell r="B1745" t="str">
            <v>ESTACA PRÉ-MOLDADA DE CONCRETO, SEÇÃO QUADRADA, CAPACIDADE DE 50 TONELADAS, COMPRIMENTO TOTAL CRAVADO ATÉ 5M, BATE-ESTACAS POR GRAVIDADE SOBRE ROLOS (EXCLUSIVE MOBILIZAÇÃO E DESMOBILIZAÇÃO). AF_03/2016</v>
          </cell>
          <cell r="C1745" t="str">
            <v>M</v>
          </cell>
          <cell r="D1745" t="str">
            <v>89,21</v>
          </cell>
        </row>
        <row r="1746">
          <cell r="A1746">
            <v>89200</v>
          </cell>
          <cell r="B1746" t="str">
            <v>ESTACA PRÉ-MOLDADA DE CONCRETO CENTRIFUGADO, SEÇÃO CIRCULAR, CAPACIDADE DE 100 TONELADAS, COMPRIMENTO TOTAL CRAVADO ATÉ 5M, BATE-ESTACAS POR GRAVIDADE SOBRE ROLOS (EXCLUSIVE MOBILIZAÇÃO E DESMOBILIZAÇÃO). AF_03/2016</v>
          </cell>
          <cell r="C1746" t="str">
            <v>M</v>
          </cell>
          <cell r="D1746" t="str">
            <v>209,57</v>
          </cell>
        </row>
        <row r="1747">
          <cell r="A1747">
            <v>89201</v>
          </cell>
          <cell r="B1747" t="str">
            <v>ESTACA PRÉ-MOLDADA DE CONCRETO, SEÇÃO QUADRADA, CAPACIDADE DE 25 TONELADAS, COMPRIMENTO TOTAL CRAVADO ACIMA DE 5M ATÉ 12M, BATE-ESTACAS POR GRAVIDADE SOBRE ROLOS (EXCLUSIVE MOBILIZAÇÃO E DESMOBILIZAÇÃO). AF_03/2016</v>
          </cell>
          <cell r="C1747" t="str">
            <v>M</v>
          </cell>
          <cell r="D1747" t="str">
            <v>54,08</v>
          </cell>
        </row>
        <row r="1748">
          <cell r="A1748">
            <v>89202</v>
          </cell>
          <cell r="B1748" t="str">
            <v>ESTACA PRÉ-MOLDADA DE CONCRETO, SEÇÃO QUADRADA, CAPACIDADE DE 50 TONELADAS, COMPRIMENTO TOTAL CRAVADO ACIMA DE 5M ATÉ 12M, BATE-ESTACAS POR GRAVIDADE SOBRE ROLOS (EXCLUSIVE MOBILIZAÇÃO E DESMOBILIZAÇÃO). AF_03/2016</v>
          </cell>
          <cell r="C1748" t="str">
            <v>M</v>
          </cell>
          <cell r="D1748" t="str">
            <v>70,15</v>
          </cell>
        </row>
        <row r="1749">
          <cell r="A1749">
            <v>89203</v>
          </cell>
          <cell r="B1749" t="str">
            <v>ESTACA PRÉ-MOLDADA DE CONCRETO CENTRIFUGADO, SEÇÃO CIRCULAR, CAPACIDADE DE 100 TONELADAS, COMPRIMENTO TOTAL CRAVADO ACIMA DE 5M ATÉ 12M, BATE-ESTACAS POR GRAVIDADE SOBRE ROLOS (EXCLUSIVE MOBILIZAÇÃO E DESMOBILIZAÇÃO). AF_03/2016</v>
          </cell>
          <cell r="C1749" t="str">
            <v>M</v>
          </cell>
          <cell r="D1749" t="str">
            <v>163,91</v>
          </cell>
        </row>
        <row r="1750">
          <cell r="A1750">
            <v>89204</v>
          </cell>
          <cell r="B1750" t="str">
            <v>ESTACA PRÉ-MOLDADA DE CONCRETO, SEÇÃO QUADRADA, CAPACIDADE DE 25 TONELADAS COMPRIMENTO TOTAL CRAVADO ACIMA DE 12M, BATE-ESTACAS POR GRAVIDADE SOBRE ROLOS (EXCLUSIVE MOBILIZAÇÃO E DESMOBILIZAÇÃO). AF_03/2016</v>
          </cell>
          <cell r="C1750" t="str">
            <v>M</v>
          </cell>
          <cell r="D1750" t="str">
            <v>49,25</v>
          </cell>
        </row>
        <row r="1751">
          <cell r="A1751">
            <v>89205</v>
          </cell>
          <cell r="B1751" t="str">
            <v>ESTACA PRÉ-MOLDADA DE CONCRETO, SEÇÃO QUADRADA, CAPACIDADE DE 50 TONELADAS, COMPRIMENTO TOTAL CRAVADO ACIMA DE 12M, BATE-ESTACAS POR GRAVIDADE SOBRE ROLOS (EXCLUSIVE MOBILIZAÇÃO E DESMOBILIZAÇÃO). AF_03/2016</v>
          </cell>
          <cell r="C1751" t="str">
            <v>M</v>
          </cell>
          <cell r="D1751" t="str">
            <v>64,48</v>
          </cell>
        </row>
        <row r="1752">
          <cell r="A1752">
            <v>89206</v>
          </cell>
          <cell r="B1752" t="str">
            <v>ESTACA PRÉ-MOLDADA DE CONCRETO CENTRIFUGADO, SEÇÃO CIRCULAR, CAPACIDADE DE 100 TONELADAS, COMPRIMENTO TOTAL CRAVADO ACIMA DE 12M, BATE-ESTACAS POR GRAVIDADE SOBRE ROLOS (EXCLUSIVE MOBILIZAÇÃO E DESMOBILIZAÇÃO). AF_03/2016</v>
          </cell>
          <cell r="C1752" t="str">
            <v>M</v>
          </cell>
          <cell r="D1752" t="str">
            <v>153,14</v>
          </cell>
        </row>
        <row r="1753">
          <cell r="A1753">
            <v>90808</v>
          </cell>
          <cell r="B1753" t="str">
            <v>ESTACA HÉLICE CONTÍNUA, DIÂMETRO DE 30 CM, COMPRIMENTO TOTAL ATÉ 15 M, PERFURATRIZ COM TORQUE DE 170 KN.M (EXCLUSIVE MOBILIZAÇÃO E DESMOBILIZAÇÃO). AF_02/2015</v>
          </cell>
          <cell r="C1753" t="str">
            <v>M</v>
          </cell>
          <cell r="D1753" t="str">
            <v>57,19</v>
          </cell>
        </row>
        <row r="1754">
          <cell r="A1754">
            <v>90809</v>
          </cell>
          <cell r="B1754" t="str">
            <v>ESTACA HÉLICE CONTÍNUA, DIÂMETRO DE 30 CM, COMPRIMENTO TOTAL ACIMA DE 15 M ATÉ 20 M, PERFURATRIZ COM TORQUE DE 170 KN.M (EXCLUSIVE MOBILIZAÇÃO E DESMOBILIZAÇÃO). AF_02/2015</v>
          </cell>
          <cell r="C1754" t="str">
            <v>M</v>
          </cell>
          <cell r="D1754" t="str">
            <v>55,15</v>
          </cell>
        </row>
        <row r="1755">
          <cell r="A1755">
            <v>90810</v>
          </cell>
          <cell r="B1755" t="str">
            <v>ESTACA HÉLICE CONTÍNUA, DIÂMETRO DE 50 CM, COMPRIMENTO TOTAL ATÉ 15 M, PERFURATRIZ COM TORQUE DE 170 KN.M (EXCLUSIVE MOBILIZAÇÃO E DESMOBILIZAÇÃO). AF_02/2015</v>
          </cell>
          <cell r="C1755" t="str">
            <v>M</v>
          </cell>
          <cell r="D1755" t="str">
            <v>121,15</v>
          </cell>
        </row>
        <row r="1756">
          <cell r="A1756">
            <v>90811</v>
          </cell>
          <cell r="B1756" t="str">
            <v>ESTACA HÉLICE CONTÍNUA, DIÂMETRO DE 50 CM, COMPRIMENTO TOTAL ACIMA DE 15 M ATÉ 30 M, PERFURATRIZ COM TORQUE DE 170 KN.M (EXCLUSIVE MOBILIZAÇÃO E DESMOBILIZAÇÃO). AF_02/2015</v>
          </cell>
          <cell r="C1756" t="str">
            <v>M</v>
          </cell>
          <cell r="D1756" t="str">
            <v>114,92</v>
          </cell>
        </row>
        <row r="1757">
          <cell r="A1757">
            <v>90812</v>
          </cell>
          <cell r="B1757" t="str">
            <v>ESTACA HÉLICE CONTÍNUA, DIÂMETRO DE 70 CM, COMPRIMENTO TOTAL ATÉ 15 M, PERFURATRIZ COM TORQUE DE 170 KN.M (EXCLUSIVE MOBILIZAÇÃO E DESMOBILIZAÇÃO). AF_02/2015</v>
          </cell>
          <cell r="C1757" t="str">
            <v>M</v>
          </cell>
          <cell r="D1757" t="str">
            <v>207,18</v>
          </cell>
        </row>
        <row r="1758">
          <cell r="A1758">
            <v>90813</v>
          </cell>
          <cell r="B1758" t="str">
            <v>ESTACA HÉLICE CONTÍNUA, DIÂMETRO DE 70 CM, COMPRIMENTO TOTAL ACIMA DE 15 M ATÉ 30 M, PERFURATRIZ COM TORQUE DE 170 KN.M (EXCLUSIVE MOBILIZAÇÃO E DESMOBILIZAÇÃO). AF_02/2015</v>
          </cell>
          <cell r="C1758" t="str">
            <v>M</v>
          </cell>
          <cell r="D1758" t="str">
            <v>198,62</v>
          </cell>
        </row>
        <row r="1759">
          <cell r="A1759">
            <v>90814</v>
          </cell>
          <cell r="B1759" t="str">
            <v>ESTACA HÉLICE CONTÍNUA, DIÂMETRO DE 80 CM, COMPRIMENTO TOTAL ATÉ 30 M, PERFURATRIZ COM TORQUE DE 170 KN.M (EXCLUSIVE MOBILIZAÇÃO E DESMOBILIZAÇÃO). AF_02/2015</v>
          </cell>
          <cell r="C1759" t="str">
            <v>M</v>
          </cell>
          <cell r="D1759" t="str">
            <v>250,18</v>
          </cell>
        </row>
        <row r="1760">
          <cell r="A1760">
            <v>90815</v>
          </cell>
          <cell r="B1760" t="str">
            <v>ESTACA HÉLICE CONTÍNUA, DIÂMETRO DE 90 CM, COMPRIMENTO TOTAL ATÉ 30 M, PERFURATRIZ COM TORQUE DE 263 KN.M (EXCLUSIVE MOBILIZAÇÃO E DESMOBILIZAÇÃO). AF_02/2015</v>
          </cell>
          <cell r="C1760" t="str">
            <v>M</v>
          </cell>
          <cell r="D1760" t="str">
            <v>303,09</v>
          </cell>
        </row>
        <row r="1761">
          <cell r="A1761">
            <v>90877</v>
          </cell>
          <cell r="B1761" t="str">
            <v>ESTACA ESCAVADA MECANICAMENTE, SEM FLUIDO ESTABILIZANTE, COM 25 CM DE DIÂMETRO, ATÉ 9 M DE COMPRIMENTO, CONCRETO LANÇADO POR CAMINHÃO BETONEIRA (EXCLUSIVE MOBILIZAÇÃO E DESMOBILIZAÇÃO). AF_02/2015</v>
          </cell>
          <cell r="C1761" t="str">
            <v>M</v>
          </cell>
          <cell r="D1761" t="str">
            <v>36,82</v>
          </cell>
        </row>
        <row r="1762">
          <cell r="A1762">
            <v>90878</v>
          </cell>
          <cell r="B1762" t="str">
            <v>ESTACA ESCAVADA MECANICAMENTE, SEM FLUIDO ESTABILIZANTE, COM 25 CM DE DIÂMETRO, ACIMA DE 9 M DE COMPRIMENTO, CONCRETO LANÇADO POR CAMINHÃO BETONEIRA (EXCLUSIVE MOBILIZAÇÃO E DESMOBILIZAÇÃO). AF_02/2015</v>
          </cell>
          <cell r="C1762" t="str">
            <v>M</v>
          </cell>
          <cell r="D1762" t="str">
            <v>35,25</v>
          </cell>
        </row>
        <row r="1763">
          <cell r="A1763">
            <v>90880</v>
          </cell>
          <cell r="B1763" t="str">
            <v>ESTACA ESCAVADA MECANICAMENTE, SEM FLUIDO ESTABILIZANTE, COM 25 CM DE DIÂMETRO, ATÉ 9 M DE COMPRIMENTO, CONCRETO LANÇADO MANUALMENTE (EXCLUSIVE MOBILIZAÇÃO E DESMOBILIZAÇÃO). AF_02/2015</v>
          </cell>
          <cell r="C1763" t="str">
            <v>M</v>
          </cell>
          <cell r="D1763" t="str">
            <v>48,14</v>
          </cell>
        </row>
        <row r="1764">
          <cell r="A1764">
            <v>90881</v>
          </cell>
          <cell r="B1764" t="str">
            <v>ESTACA ESCAVADA MECANICAMENTE, SEM FLUIDO ESTABILIZANTE, COM 25 CM DE DIÂMETRO, ACIMA DE 9 M DE COMPRIMENTO, CONCRETO LANÇADO MANUALMENTE (EXCLUSIVE MOBILIZAÇÃO E DESMOBILIZAÇÃO). AF_02/2015</v>
          </cell>
          <cell r="C1764" t="str">
            <v>M</v>
          </cell>
          <cell r="D1764" t="str">
            <v>44,37</v>
          </cell>
        </row>
        <row r="1765">
          <cell r="A1765">
            <v>90883</v>
          </cell>
          <cell r="B1765" t="str">
            <v>ESTACA ESCAVADA MECANICAMENTE, SEM FLUIDO ESTABILIZANTE, COM 40 CM DE DIÂMETRO, ATÉ 9 M DE COMPRIMENTO, CONCRETO LANÇADO POR CAMINHÃO BETONEIRA (EXCLUSIVE MOBILIZAÇÃO E DESMOBILIZAÇÃO). AF_02/2015</v>
          </cell>
          <cell r="C1765" t="str">
            <v>M</v>
          </cell>
          <cell r="D1765" t="str">
            <v>61,51</v>
          </cell>
        </row>
        <row r="1766">
          <cell r="A1766">
            <v>90884</v>
          </cell>
          <cell r="B1766" t="str">
            <v>ESTACA ESCAVADA MECANICAMENTE, SEM FLUIDO ESTABILIZANTE, COM 40 CM DE DIÂMETRO, ACIMA DE 9 M ATÉ 15 M DE COMPRIMENTO, CONCRETO LANÇADO POR CAMINHÃO BETONEIRA (EXCLUSIVE MOBILIZAÇÃO E DESMOBILIZAÇÃO). AF_02/2015</v>
          </cell>
          <cell r="C1766" t="str">
            <v>M</v>
          </cell>
          <cell r="D1766" t="str">
            <v>59,71</v>
          </cell>
        </row>
        <row r="1767">
          <cell r="A1767">
            <v>90885</v>
          </cell>
          <cell r="B1767" t="str">
            <v>ESTACA ESCAVADA MECANICAMENTE, SEM FLUIDO ESTABILIZANTE, COM 40 CM DE DIÂMETRO, ACIMA DE 15 M DE COMPRIMENTO, CONCRETO LANÇADO POR CAMINHÃO BETONEIRA (EXCLUSIVE MOBILIZAÇÃO E DESMOBILIZAÇÃO). AF_02/2015</v>
          </cell>
          <cell r="C1767" t="str">
            <v>M</v>
          </cell>
          <cell r="D1767" t="str">
            <v>58,89</v>
          </cell>
        </row>
        <row r="1768">
          <cell r="A1768">
            <v>90886</v>
          </cell>
          <cell r="B1768" t="str">
            <v>ESTACA ESCAVADA MECANICAMENTE, SEM FLUIDO ESTABILIZANTE, COM 60 CM DE DIÂMETRO, ATÉ 9 M DE COMPRIMENTO, CONCRETO LANÇADO POR CAMINHÃO BETONEIRA (EXCLUSIVE MOBILIZAÇÃO E DESMOBILIZAÇÃO). AF_02/2015</v>
          </cell>
          <cell r="C1768" t="str">
            <v>M</v>
          </cell>
          <cell r="D1768" t="str">
            <v>118,22</v>
          </cell>
        </row>
        <row r="1769">
          <cell r="A1769">
            <v>90887</v>
          </cell>
          <cell r="B1769" t="str">
            <v>ESTACA ESCAVADA MECANICAMENTE, SEM FLUIDO ESTABILIZANTE, COM 60 CM DE DIÂMETRO, ACIMA DE 9 M ATÉ 15 M DE COMPRIMENTO, CONCRETO LANÇADO POR CAMINHÃO BETONEIRA (EXCLUSIVE MOBILIZAÇÃO E DESMOBILIZAÇÃO). AF_02/2015</v>
          </cell>
          <cell r="C1769" t="str">
            <v>M</v>
          </cell>
          <cell r="D1769" t="str">
            <v>116,21</v>
          </cell>
        </row>
        <row r="1770">
          <cell r="A1770">
            <v>90888</v>
          </cell>
          <cell r="B1770" t="str">
            <v>ESTACA ESCAVADA MECANICAMENTE, SEM FLUIDO ESTABILIZANTE, COM 60 CM DE DIÂMETRO, ACIMA DE 15 M DE COMPRIMENTO, CONCRETO LANÇADO POR CAMINHÃO BETONEIRA (EXCLUSIVE MOBILIZAÇÃO E DESMOBILIZAÇÃO). AF_02/2015</v>
          </cell>
          <cell r="C1770" t="str">
            <v>M</v>
          </cell>
          <cell r="D1770" t="str">
            <v>115,37</v>
          </cell>
        </row>
        <row r="1771">
          <cell r="A1771">
            <v>90889</v>
          </cell>
          <cell r="B1771" t="str">
            <v>ESTACA ESCAVADA MECANICAMENTE, SEM FLUIDO ESTABILIZANTE, COM 60 CM DE DIÂMETRO, ATÉ 9 M DE COMPRIMENTO, CONCRETO LANÇADO POR BOMBA LANÇA (EXCLUSIVE MOBILIZAÇÃO E DESMOBILIZAÇÃO). AF_02/2015</v>
          </cell>
          <cell r="C1771" t="str">
            <v>M</v>
          </cell>
          <cell r="D1771" t="str">
            <v>138,79</v>
          </cell>
        </row>
        <row r="1772">
          <cell r="A1772">
            <v>90890</v>
          </cell>
          <cell r="B1772" t="str">
            <v>ESTACA ESCAVADA MECANICAMENTE, SEM FLUIDO ESTABILIZANTE, COM 60 CM DE DIÂMETRO, ACIMA DE 9 M ATÉ 15 M DE COMPRIMENTO, CONCRETO LANÇADO POR BOMBA LANÇA (EXCLUSIVE MOBILIZAÇÃO E DESMOBILIZAÇÃO). AF_02/2015</v>
          </cell>
          <cell r="C1772" t="str">
            <v>M</v>
          </cell>
          <cell r="D1772" t="str">
            <v>135,84</v>
          </cell>
        </row>
        <row r="1773">
          <cell r="A1773">
            <v>90891</v>
          </cell>
          <cell r="B1773" t="str">
            <v>ESTACA ESCAVADA MECANICAMENTE, SEM FLUIDO ESTABILIZANTE, COM 60 CM DE DIÂMETRO, ACIMA DE 15 M DE COMPRIMENTO, CONCRETO LANÇADO POR BOMBA LANÇA (EXCLUSIVE MOBILIZAÇÃO E DESMOBILIZAÇÃO). AF_02/2015</v>
          </cell>
          <cell r="C1773" t="str">
            <v>M</v>
          </cell>
          <cell r="D1773" t="str">
            <v>134,55</v>
          </cell>
        </row>
        <row r="1774">
          <cell r="A1774">
            <v>95601</v>
          </cell>
          <cell r="B1774" t="str">
            <v>ARRASAMENTO MECANICO DE ESTACA DE CONCRETO ARMADO, DIAMETROS DE ATÉ 40 CM. AF_11/2016</v>
          </cell>
          <cell r="C1774" t="str">
            <v>UN</v>
          </cell>
          <cell r="D1774" t="str">
            <v>13,92</v>
          </cell>
        </row>
        <row r="1775">
          <cell r="A1775">
            <v>95602</v>
          </cell>
          <cell r="B1775" t="str">
            <v>ARRASAMENTO MECANICO DE ESTACA DE CONCRETO ARMADO, DIAMETROS DE 41 CM A 60 CM. AF_11/2016</v>
          </cell>
          <cell r="C1775" t="str">
            <v>UN</v>
          </cell>
          <cell r="D1775" t="str">
            <v>17,80</v>
          </cell>
        </row>
        <row r="1776">
          <cell r="A1776">
            <v>95603</v>
          </cell>
          <cell r="B1776" t="str">
            <v>ARRASAMENTO MECANICO DE ESTACA DE CONCRETO ARMADO, DIAMETROS DE 61 CM A 80 CM. AF_11/2016</v>
          </cell>
          <cell r="C1776" t="str">
            <v>UN</v>
          </cell>
          <cell r="D1776" t="str">
            <v>23,37</v>
          </cell>
        </row>
        <row r="1777">
          <cell r="A1777">
            <v>95604</v>
          </cell>
          <cell r="B1777" t="str">
            <v>ARRASAMENTO MECANICO DE ESTACA DE CONCRETO ARMADO, DIAMETROS DE 81 CM A 100 CM. AF_11/2016</v>
          </cell>
          <cell r="C1777" t="str">
            <v>UN</v>
          </cell>
          <cell r="D1777" t="str">
            <v>30,75</v>
          </cell>
        </row>
        <row r="1778">
          <cell r="A1778">
            <v>95605</v>
          </cell>
          <cell r="B1778" t="str">
            <v>ARRASAMENTO MECANICO DE ESTACA DE CONCRETO ARMADO, DIAMETROS DE 101 CM A 150 CM. AF_11/2016</v>
          </cell>
          <cell r="C1778" t="str">
            <v>UN</v>
          </cell>
          <cell r="D1778" t="str">
            <v>48,23</v>
          </cell>
        </row>
        <row r="1779">
          <cell r="A1779">
            <v>95607</v>
          </cell>
          <cell r="B1779" t="str">
            <v>ARRASAMENTO DE ESTACA METÁLICA, PERFIL LAMINADO TIPO I FAMÍLIA 250. AF_11/2016</v>
          </cell>
          <cell r="C1779" t="str">
            <v>UN</v>
          </cell>
          <cell r="D1779" t="str">
            <v>4,29</v>
          </cell>
        </row>
        <row r="1780">
          <cell r="A1780">
            <v>95608</v>
          </cell>
          <cell r="B1780" t="str">
            <v>ARRASAMENTO DE ESTACA METÁLICA, PERFIL LAMINADO TIPO H FAMÍLIA 250. AF_11/2016</v>
          </cell>
          <cell r="C1780" t="str">
            <v>UN</v>
          </cell>
          <cell r="D1780" t="str">
            <v>4,95</v>
          </cell>
        </row>
        <row r="1781">
          <cell r="A1781">
            <v>95609</v>
          </cell>
          <cell r="B1781" t="str">
            <v>ARRASAMENTO DE ESTACA METÁLICA, PERFIL LAMINADO TIPO H FAMÍLIA 310. AF_11/2016</v>
          </cell>
          <cell r="C1781" t="str">
            <v>UN</v>
          </cell>
          <cell r="D1781" t="str">
            <v>5,52</v>
          </cell>
        </row>
        <row r="1782">
          <cell r="A1782">
            <v>96160</v>
          </cell>
          <cell r="B1782" t="str">
            <v>ESTACA RAIZ, DIÂMETRO DE 20 CM, COMPRIMENTO DE ATÉ 10 M, SEM PRESENÇA DE ROCHA. AF_04/2017</v>
          </cell>
          <cell r="C1782" t="str">
            <v>M</v>
          </cell>
          <cell r="D1782" t="str">
            <v>150,23</v>
          </cell>
        </row>
        <row r="1783">
          <cell r="A1783">
            <v>96161</v>
          </cell>
          <cell r="B1783" t="str">
            <v>ESTACA RAIZ, DIÂMETRO DE 31 CM, COMPRIMENTO DE ATÉ 10 M, SEM PRESENÇA DE ROCHA. AF_05/2017</v>
          </cell>
          <cell r="C1783" t="str">
            <v>M</v>
          </cell>
          <cell r="D1783" t="str">
            <v>218,68</v>
          </cell>
        </row>
        <row r="1784">
          <cell r="A1784">
            <v>96162</v>
          </cell>
          <cell r="B1784" t="str">
            <v>ESTACA RAIZ, DIÂMETRO DE 40 CM, COMPRIMENTO DE ATÉ 10 M, SEM PRESENÇA DE ROCHA. AF_05/2017</v>
          </cell>
          <cell r="C1784" t="str">
            <v>M</v>
          </cell>
          <cell r="D1784" t="str">
            <v>282,15</v>
          </cell>
        </row>
        <row r="1785">
          <cell r="A1785">
            <v>96163</v>
          </cell>
          <cell r="B1785" t="str">
            <v>ESTACA RAIZ, DIÂMETRO DE 45 CM, COMPRIMENTO DE ATÉ 10 M, SEM PRESENÇA DE ROCHA. AF_05/2017</v>
          </cell>
          <cell r="C1785" t="str">
            <v>M</v>
          </cell>
          <cell r="D1785" t="str">
            <v>319,41</v>
          </cell>
        </row>
        <row r="1786">
          <cell r="A1786">
            <v>96164</v>
          </cell>
          <cell r="B1786" t="str">
            <v>ESTACA RAIZ, DIÂMETRO DE 20 CM, COMPRIMENTO DE 11 A 20 M, SEM PRESENÇA DE ROCHA. AF_05/2017</v>
          </cell>
          <cell r="C1786" t="str">
            <v>M</v>
          </cell>
          <cell r="D1786" t="str">
            <v>135,40</v>
          </cell>
        </row>
        <row r="1787">
          <cell r="A1787">
            <v>96165</v>
          </cell>
          <cell r="B1787" t="str">
            <v>ESTACA RAIZ, DIÂMETRO DE 31 CM, COMPRIMENTO DE 11 A 20 M, SEM PRESENÇA DE ROCHA. AF_05/2017</v>
          </cell>
          <cell r="C1787" t="str">
            <v>M</v>
          </cell>
          <cell r="D1787" t="str">
            <v>198,39</v>
          </cell>
        </row>
        <row r="1788">
          <cell r="A1788">
            <v>96166</v>
          </cell>
          <cell r="B1788" t="str">
            <v>ESTACA RAIZ, DIÂMETRO DE 40 CM, COMPRIMENTO DE 11 A 20 M, SEM PRESENÇA DE ROCHA. AF_05/2017</v>
          </cell>
          <cell r="C1788" t="str">
            <v>M</v>
          </cell>
          <cell r="D1788" t="str">
            <v>251,31</v>
          </cell>
        </row>
        <row r="1789">
          <cell r="A1789">
            <v>96167</v>
          </cell>
          <cell r="B1789" t="str">
            <v>ESTACA RAIZ, DIÂMETRO DE 45 CM, COMPRIMENTO DE 11 A 20 M, SEM PRESENÇA DE ROCHA. AF_05/2017</v>
          </cell>
          <cell r="C1789" t="str">
            <v>M</v>
          </cell>
          <cell r="D1789" t="str">
            <v>275,96</v>
          </cell>
        </row>
        <row r="1790">
          <cell r="A1790">
            <v>96168</v>
          </cell>
          <cell r="B1790" t="str">
            <v>ESTACA RAIZ, DIÂMETRO DE 20 CM, COMPRIMENTO DE 21 A 30 M, SEM PRESENÇA DE ROCHA. AF_05/2017</v>
          </cell>
          <cell r="C1790" t="str">
            <v>M</v>
          </cell>
          <cell r="D1790" t="str">
            <v>128,30</v>
          </cell>
        </row>
        <row r="1791">
          <cell r="A1791">
            <v>96169</v>
          </cell>
          <cell r="B1791" t="str">
            <v>ESTACA RAIZ, DIÂMETRO DE 31 CM, COMPRIMENTO DE 21 A 30 M, SEM PRESENÇA DE ROCHA. AF_05/2017</v>
          </cell>
          <cell r="C1791" t="str">
            <v>M</v>
          </cell>
          <cell r="D1791" t="str">
            <v>189,27</v>
          </cell>
        </row>
        <row r="1792">
          <cell r="A1792">
            <v>96170</v>
          </cell>
          <cell r="B1792" t="str">
            <v>ESTACA RAIZ, DIÂMETRO DE 40 CM, COMPRIMENTO DE 21 A 30 M, SEM PRESENÇA DE ROCHA. AF_05/2017</v>
          </cell>
          <cell r="C1792" t="str">
            <v>M</v>
          </cell>
          <cell r="D1792" t="str">
            <v>240,16</v>
          </cell>
        </row>
        <row r="1793">
          <cell r="A1793">
            <v>96171</v>
          </cell>
          <cell r="B1793" t="str">
            <v>ESTACA RAIZ, DIÂMETRO DE 45 CM, COMPRIMENTO DE 21 A 30 M, SEM PRESENÇA DE ROCHA. AF_05/2017</v>
          </cell>
          <cell r="C1793" t="str">
            <v>M</v>
          </cell>
          <cell r="D1793" t="str">
            <v>261,04</v>
          </cell>
        </row>
        <row r="1794">
          <cell r="A1794">
            <v>96172</v>
          </cell>
          <cell r="B1794" t="str">
            <v>ESTACA RAIZ, DIÂMETRO DE 20 CM, COMPRIMENTO DE ATÉ 10 M, COM PRESENÇA DE ROCHA. AF_05/2017</v>
          </cell>
          <cell r="C1794" t="str">
            <v>M</v>
          </cell>
          <cell r="D1794" t="str">
            <v>160,30</v>
          </cell>
        </row>
        <row r="1795">
          <cell r="A1795">
            <v>96173</v>
          </cell>
          <cell r="B1795" t="str">
            <v>ESTACA RAIZ, DIÂMETRO DE 31 CM, COMPRIMENTO DE ATÉ 10 M, COM PRESENÇA DE ROCHA. AF_05/2017</v>
          </cell>
          <cell r="C1795" t="str">
            <v>M</v>
          </cell>
          <cell r="D1795" t="str">
            <v>231,24</v>
          </cell>
        </row>
        <row r="1796">
          <cell r="A1796">
            <v>96174</v>
          </cell>
          <cell r="B1796" t="str">
            <v>ESTACA RAIZ, DIÂMETRO DE 40 CM, COMPRIMENTO DE ATÉ 10 M, COM PRESENÇA DE ROCHA. AF_05/2017</v>
          </cell>
          <cell r="C1796" t="str">
            <v>M</v>
          </cell>
          <cell r="D1796" t="str">
            <v>298,23</v>
          </cell>
        </row>
        <row r="1797">
          <cell r="A1797">
            <v>96175</v>
          </cell>
          <cell r="B1797" t="str">
            <v>ESTACA RAIZ, DIÂMETRO DE 45 CM, COMPRIMENTO DE ATÉ 10 M, COM PRESENÇA DE ROCHA. AF_05/2017</v>
          </cell>
          <cell r="C1797" t="str">
            <v>M</v>
          </cell>
          <cell r="D1797" t="str">
            <v>338,08</v>
          </cell>
        </row>
        <row r="1798">
          <cell r="A1798">
            <v>96176</v>
          </cell>
          <cell r="B1798" t="str">
            <v>ESTACA RAIZ, DIÂMETRO DE 20 CM, COMPRIMENTO DE 11 A 20 M, COM PRESENÇA DE ROCHA. AF_05/2017</v>
          </cell>
          <cell r="C1798" t="str">
            <v>M</v>
          </cell>
          <cell r="D1798" t="str">
            <v>142,10</v>
          </cell>
        </row>
        <row r="1799">
          <cell r="A1799">
            <v>96177</v>
          </cell>
          <cell r="B1799" t="str">
            <v>ESTACA RAIZ, DIÂMETRO DE 31 CM, COMPRIMENTO DE 11 A 20 M, COM PRESENÇA DE ROCHA. AF_05/2017</v>
          </cell>
          <cell r="C1799" t="str">
            <v>M</v>
          </cell>
          <cell r="D1799" t="str">
            <v>206,12</v>
          </cell>
        </row>
        <row r="1800">
          <cell r="A1800">
            <v>96178</v>
          </cell>
          <cell r="B1800" t="str">
            <v>ESTACA RAIZ, DIÂMETRO DE 40 CM, COMPRIMENTO DE 11 A 20 M, COM PRESENÇA DE ROCHA. AF_05/2017</v>
          </cell>
          <cell r="C1800" t="str">
            <v>M</v>
          </cell>
          <cell r="D1800" t="str">
            <v>260,42</v>
          </cell>
        </row>
        <row r="1801">
          <cell r="A1801">
            <v>96179</v>
          </cell>
          <cell r="B1801" t="str">
            <v>ESTACA RAIZ, DIÂMETRO DE 45 CM, COMPRIMENTO DE 11 A 20 M, COM PRESENÇA DE ROCHA. AF_05/2017</v>
          </cell>
          <cell r="C1801" t="str">
            <v>M</v>
          </cell>
          <cell r="D1801" t="str">
            <v>285,84</v>
          </cell>
        </row>
        <row r="1802">
          <cell r="A1802">
            <v>96180</v>
          </cell>
          <cell r="B1802" t="str">
            <v>ESTACA RAIZ, DIÂMETRO DE 20 CM, COMPRIMENTO DE 21 A 30 M, COM PRESENÇA DE ROCHA. AF_05/2017</v>
          </cell>
          <cell r="C1802" t="str">
            <v>M</v>
          </cell>
          <cell r="D1802" t="str">
            <v>133,22</v>
          </cell>
        </row>
        <row r="1803">
          <cell r="A1803">
            <v>96181</v>
          </cell>
          <cell r="B1803" t="str">
            <v>ESTACA RAIZ, DIÂMETRO DE 31 CM, COMPRIMENTO DE 21 A 30 M, COM PRESENÇA DE ROCHA. AF_05/2017</v>
          </cell>
          <cell r="C1803" t="str">
            <v>M</v>
          </cell>
          <cell r="D1803" t="str">
            <v>194,99</v>
          </cell>
        </row>
        <row r="1804">
          <cell r="A1804">
            <v>96182</v>
          </cell>
          <cell r="B1804" t="str">
            <v>ESTACA RAIZ, DIÂMETRO DE 40 CM, COMPRIMENTO DE 21 A 30 M, COM PRESENÇA DE ROCHA. AF_05/2017</v>
          </cell>
          <cell r="C1804" t="str">
            <v>M</v>
          </cell>
          <cell r="D1804" t="str">
            <v>245,65</v>
          </cell>
        </row>
        <row r="1805">
          <cell r="A1805">
            <v>96183</v>
          </cell>
          <cell r="B1805" t="str">
            <v>ESTACA RAIZ, DIÂMETRO DE 45 CM, COMPRIMENTO DE 21 A 30 M, COM PRESENÇA DE ROCHA. AF_05/2017</v>
          </cell>
          <cell r="C1805" t="str">
            <v>M</v>
          </cell>
          <cell r="D1805" t="str">
            <v>267,75</v>
          </cell>
        </row>
        <row r="1806">
          <cell r="A1806">
            <v>83534</v>
          </cell>
          <cell r="B1806" t="str">
            <v>LASTRO DE CONCRETO, PREPARO MECÂNICO, INCLUSOS ADITIVO IMPERMEABILIZANTE, LANÇAMENTO E ADENSAMENTO</v>
          </cell>
          <cell r="C1806" t="str">
            <v>M3</v>
          </cell>
          <cell r="D1806" t="str">
            <v>414,17</v>
          </cell>
        </row>
        <row r="1807">
          <cell r="A1807">
            <v>95240</v>
          </cell>
          <cell r="B1807" t="str">
            <v>LASTRO DE CONCRETO MAGRO, APLICADO EM PISOS OU RADIERS, ESPESSURA DE 3 CM. AF_07_2016</v>
          </cell>
          <cell r="C1807" t="str">
            <v>M2</v>
          </cell>
          <cell r="D1807" t="str">
            <v>9,96</v>
          </cell>
        </row>
        <row r="1808">
          <cell r="A1808">
            <v>95241</v>
          </cell>
          <cell r="B1808" t="str">
            <v>LASTRO DE CONCRETO MAGRO, APLICADO EM PISOS OU RADIERS, ESPESSURA DE 5 CM. AF_07_2016</v>
          </cell>
          <cell r="C1808" t="str">
            <v>M2</v>
          </cell>
          <cell r="D1808" t="str">
            <v>16,61</v>
          </cell>
        </row>
        <row r="1809">
          <cell r="A1809">
            <v>96616</v>
          </cell>
          <cell r="B1809" t="str">
            <v>LASTRO DE CONCRETO MAGRO, APLICADO EM BLOCOS DE COROAMENTO OU SAPATAS. AF_08/2017</v>
          </cell>
          <cell r="C1809" t="str">
            <v>M3</v>
          </cell>
          <cell r="D1809" t="str">
            <v>350,12</v>
          </cell>
        </row>
        <row r="1810">
          <cell r="A1810">
            <v>96617</v>
          </cell>
          <cell r="B1810" t="str">
            <v>LASTRO DE CONCRETO MAGRO, APLICADO EM BLOCOS DE COROAMENTO OU SAPATAS, ESPESSURA DE 3 CM. AF_08/2017</v>
          </cell>
          <cell r="C1810" t="str">
            <v>M2</v>
          </cell>
          <cell r="D1810" t="str">
            <v>10,49</v>
          </cell>
        </row>
        <row r="1811">
          <cell r="A1811">
            <v>96619</v>
          </cell>
          <cell r="B1811" t="str">
            <v>LASTRO DE CONCRETO MAGRO, APLICADO EM BLOCOS DE COROAMENTO OU SAPATAS, ESPESSURA DE 5 CM. AF_08/2017</v>
          </cell>
          <cell r="C1811" t="str">
            <v>M2</v>
          </cell>
          <cell r="D1811" t="str">
            <v>17,50</v>
          </cell>
        </row>
        <row r="1812">
          <cell r="A1812">
            <v>96620</v>
          </cell>
          <cell r="B1812" t="str">
            <v>LASTRO DE CONCRETO MAGRO, APLICADO EM PISOS OU RADIERS. AF_08/2017</v>
          </cell>
          <cell r="C1812" t="str">
            <v>M3</v>
          </cell>
          <cell r="D1812" t="str">
            <v>332,62</v>
          </cell>
        </row>
        <row r="1813">
          <cell r="A1813">
            <v>96621</v>
          </cell>
          <cell r="B1813" t="str">
            <v>LASTRO COM MATERIAL GRANULAR, APLICAÇÃO EM BLOCOS DE COROAMENTO, ESPESSURA DE *5 CM*. AF_08/2017</v>
          </cell>
          <cell r="C1813" t="str">
            <v>M3</v>
          </cell>
          <cell r="D1813" t="str">
            <v>145,83</v>
          </cell>
        </row>
        <row r="1814">
          <cell r="A1814">
            <v>96622</v>
          </cell>
          <cell r="B1814" t="str">
            <v>LASTRO COM MATERIAL GRANULAR, APLICAÇÃO EM PISOS OU RADIERS, ESPESSURA DE *5 CM*. AF_08/2017</v>
          </cell>
          <cell r="C1814" t="str">
            <v>M3</v>
          </cell>
          <cell r="D1814" t="str">
            <v>94,55</v>
          </cell>
        </row>
        <row r="1815">
          <cell r="A1815">
            <v>96623</v>
          </cell>
          <cell r="B1815" t="str">
            <v>LASTRO COM MATERIAL GRANULAR, APLICADO EM BLOCOS DE COROAMENTO, ESPESSURA DE *10 CM*. AF_08/2017</v>
          </cell>
          <cell r="C1815" t="str">
            <v>M3</v>
          </cell>
          <cell r="D1815" t="str">
            <v>133,87</v>
          </cell>
        </row>
        <row r="1816">
          <cell r="A1816">
            <v>96624</v>
          </cell>
          <cell r="B1816" t="str">
            <v>LASTRO COM MATERIAL GRANULAR, APLICADO EM PISOS OU RADIERS, ESPESSURA DE *10 CM*. AF_08/2017</v>
          </cell>
          <cell r="C1816" t="str">
            <v>M3</v>
          </cell>
          <cell r="D1816" t="str">
            <v>90,32</v>
          </cell>
        </row>
        <row r="1817">
          <cell r="A1817">
            <v>97082</v>
          </cell>
          <cell r="B1817" t="str">
            <v>ESCAVAÇÃO MANUAL DE VIGA DE BORDA PARA RADIER. AF_09/2017</v>
          </cell>
          <cell r="C1817" t="str">
            <v>M3</v>
          </cell>
          <cell r="D1817" t="str">
            <v>39,17</v>
          </cell>
        </row>
        <row r="1818">
          <cell r="A1818">
            <v>97083</v>
          </cell>
          <cell r="B1818" t="str">
            <v>COMPACTAÇÃO MECÂNICA DE SOLO PARA EXECUÇÃO DE RADIER, COM COMPACTADOR DE SOLOS A PERCUSSÃO. AF_09/2017</v>
          </cell>
          <cell r="C1818" t="str">
            <v>M2</v>
          </cell>
          <cell r="D1818" t="str">
            <v>2,16</v>
          </cell>
        </row>
        <row r="1819">
          <cell r="A1819">
            <v>97084</v>
          </cell>
          <cell r="B1819" t="str">
            <v>COMPACTAÇÃO MECÂNICA DE SOLO PARA EXECUÇÃO DE RADIER, COM COMPACTADOR DE SOLOS TIPO PLACA VIBRATÓRIA. AF_09/2017</v>
          </cell>
          <cell r="C1819" t="str">
            <v>M2</v>
          </cell>
          <cell r="D1819" t="str">
            <v>0,44</v>
          </cell>
        </row>
        <row r="1820">
          <cell r="A1820">
            <v>97086</v>
          </cell>
          <cell r="B1820" t="str">
            <v>FABRICAÇÃO, MONTAGEM E DESMONTAGEM DE FORMA PARA RADIER, EM MADEIRA SERRADA, 4 UTILIZAÇÕES. AF_09/2017</v>
          </cell>
          <cell r="C1820" t="str">
            <v>M2</v>
          </cell>
          <cell r="D1820" t="str">
            <v>85,17</v>
          </cell>
        </row>
        <row r="1821">
          <cell r="A1821">
            <v>97094</v>
          </cell>
          <cell r="B1821" t="str">
            <v>CONCRETAGEM DE RADIER, PISO OU LAJE SOBRE SOLO, FCK 30 MPA, PARA ESPESSURA DE 10 CM - LANÇAMENTO, ADENSAMENTO E ACABAMENTO. AF_09/2017</v>
          </cell>
          <cell r="C1821" t="str">
            <v>M3</v>
          </cell>
          <cell r="D1821" t="str">
            <v>360,90</v>
          </cell>
        </row>
        <row r="1822">
          <cell r="A1822">
            <v>97095</v>
          </cell>
          <cell r="B1822" t="str">
            <v>CONCRETAGEM DE RADIER, PISO OU LAJE SOBRE SOLO, FCK 30 MPA, PARA ESPESSURA DE 15 CM - LANÇAMENTO, ADENSAMENTO E ACABAMENTO. AF_09/2017</v>
          </cell>
          <cell r="C1822" t="str">
            <v>M3</v>
          </cell>
          <cell r="D1822" t="str">
            <v>338,75</v>
          </cell>
        </row>
        <row r="1823">
          <cell r="A1823">
            <v>97096</v>
          </cell>
          <cell r="B1823" t="str">
            <v>CONCRETAGEM DE RADIER, PISO OU LAJE SOBRE SOLO, FCK 30 MPA, PARA ESPESSURA DE 20 CM - LANÇAMENTO, ADENSAMENTO E ACABAMENTO. AF_09/2017</v>
          </cell>
          <cell r="C1823" t="str">
            <v>M3</v>
          </cell>
          <cell r="D1823" t="str">
            <v>327,36</v>
          </cell>
        </row>
        <row r="1824">
          <cell r="A1824">
            <v>90996</v>
          </cell>
          <cell r="B1824" t="str">
            <v>FORMAS MANUSEÁVEIS PARA PAREDES DE CONCRETO MOLDADAS IN LOCO, DE EDIFICAÇÕES DE MULTIPLOS PAVIMENTO, EM PLATIBANDA. AF_06/2015</v>
          </cell>
          <cell r="C1824" t="str">
            <v>M2</v>
          </cell>
          <cell r="D1824" t="str">
            <v>11,01</v>
          </cell>
        </row>
        <row r="1825">
          <cell r="A1825">
            <v>90997</v>
          </cell>
          <cell r="B1825" t="str">
            <v>FORMAS MANUSEÁVEIS PARA PAREDES DE CONCRETO MOLDADAS IN LOCO, DE EDIFICAÇÕES DE MULTIPLOS PAVIMENTOS, EM FACES INTERNAS DE PAREDES. AF_06/2015</v>
          </cell>
          <cell r="C1825" t="str">
            <v>M2</v>
          </cell>
          <cell r="D1825" t="str">
            <v>15,05</v>
          </cell>
        </row>
        <row r="1826">
          <cell r="A1826">
            <v>90998</v>
          </cell>
          <cell r="B1826" t="str">
            <v>FORMAS MANUSEÁVEIS PARA PAREDES DE CONCRETO MOLDADAS IN LOCO, DE EDIFICAÇÕES DE MULTIPLOS PAVIMENTOS, EM LAJES. AF_06/2015</v>
          </cell>
          <cell r="C1826" t="str">
            <v>M2</v>
          </cell>
          <cell r="D1826" t="str">
            <v>18,22</v>
          </cell>
        </row>
        <row r="1827">
          <cell r="A1827">
            <v>91000</v>
          </cell>
          <cell r="B1827" t="str">
            <v>FORMAS MANUSEÁVEIS PARA PAREDES DE CONCRETO MOLDADAS IN LOCO, DE EDIFICAÇÕES DE MULTIPLOS PAVIMENTOS, EM PANOS DE FACHADA COM VÃOS. AF_06/2015</v>
          </cell>
          <cell r="C1827" t="str">
            <v>M2</v>
          </cell>
          <cell r="D1827" t="str">
            <v>13,85</v>
          </cell>
        </row>
        <row r="1828">
          <cell r="A1828">
            <v>91002</v>
          </cell>
          <cell r="B1828" t="str">
            <v>FORMAS MANUSEÁVEIS PARA PAREDES DE CONCRETO MOLDADAS IN LOCO, DE EDIFICAÇÕES DE MULTIPLOS PAVIMENTOS, EM PANOS DE FACHADA SEM VÃOS. AF_06/2015</v>
          </cell>
          <cell r="C1828" t="str">
            <v>M2</v>
          </cell>
          <cell r="D1828" t="str">
            <v>12,72</v>
          </cell>
        </row>
        <row r="1829">
          <cell r="A1829">
            <v>91003</v>
          </cell>
          <cell r="B1829" t="str">
            <v>FORMAS MANUSEÁVEIS PARA PAREDES DE CONCRETO MOLDADAS IN LOCO, DE EDIFICAÇÕES DE MULTIPLOS PAVIMENTOS, EM PANOS DE FACHADA COM VARANDAS. AF_06/2015</v>
          </cell>
          <cell r="C1829" t="str">
            <v>M2</v>
          </cell>
          <cell r="D1829" t="str">
            <v>14,76</v>
          </cell>
        </row>
        <row r="1830">
          <cell r="A1830">
            <v>91004</v>
          </cell>
          <cell r="B1830" t="str">
            <v>FORMAS MANUSEÁVEIS PARA PAREDES DE CONCRETO MOLDADAS IN LOCO, DE EDIFICAÇÕES DE PAVIMENTO ÚNICO, EM FACES INTERNAS DE PAREDES. AF_06/2015</v>
          </cell>
          <cell r="C1830" t="str">
            <v>M2</v>
          </cell>
          <cell r="D1830" t="str">
            <v>11,59</v>
          </cell>
        </row>
        <row r="1831">
          <cell r="A1831">
            <v>91005</v>
          </cell>
          <cell r="B1831" t="str">
            <v>FORMAS MANUSEÁVEIS PARA PAREDES DE CONCRETO MOLDADAS IN LOCO, DE EDIFICAÇÕES DE PAVIMENTO ÚNICO, EM LAJES. AF_06/2015</v>
          </cell>
          <cell r="C1831" t="str">
            <v>M2</v>
          </cell>
          <cell r="D1831" t="str">
            <v>13,96</v>
          </cell>
        </row>
        <row r="1832">
          <cell r="A1832">
            <v>91006</v>
          </cell>
          <cell r="B1832" t="str">
            <v>FORMAS MANUSEÁVEIS PARA PAREDES DE CONCRETO MOLDADAS IN LOCO, DE EDIFICAÇÕES DE PAVIMENTO ÚNICO, EM PANOS DE FACHADA COM VÃOS. AF_06/2015</v>
          </cell>
          <cell r="C1832" t="str">
            <v>M2</v>
          </cell>
          <cell r="D1832" t="str">
            <v>10,70</v>
          </cell>
        </row>
        <row r="1833">
          <cell r="A1833">
            <v>91007</v>
          </cell>
          <cell r="B1833" t="str">
            <v>FORMAS MANUSEÁVEIS PARA PAREDES DE CONCRETO MOLDADAS IN LOCO, DE EDIFICAÇÕES DE PAVIMENTO ÚNICO, EM PANOS DE FACHADA SEM VÃOS. AF_06/2015</v>
          </cell>
          <cell r="C1833" t="str">
            <v>M2</v>
          </cell>
          <cell r="D1833" t="str">
            <v>9,56</v>
          </cell>
        </row>
        <row r="1834">
          <cell r="A1834">
            <v>91008</v>
          </cell>
          <cell r="B1834" t="str">
            <v>FORMAS MANUSEÁVEIS PARA PAREDES DE CONCRETO MOLDADAS IN LOCO, DE EDIFICAÇÕES DE PAVIMENTO ÚNICO, EM PANOS DE FACHADA COM VARANDA. AF_06/2015</v>
          </cell>
          <cell r="C1834" t="str">
            <v>M2</v>
          </cell>
          <cell r="D1834" t="str">
            <v>11,61</v>
          </cell>
        </row>
        <row r="1835">
          <cell r="A1835">
            <v>92263</v>
          </cell>
          <cell r="B1835" t="str">
            <v>FABRICAÇÃO DE FÔRMA PARA PILARES E ESTRUTURAS SIMILARES, EM CHAPA DE MADEIRA COMPENSADA RESINADA, E = 17 MM. AF_12/2015</v>
          </cell>
          <cell r="C1835" t="str">
            <v>M2</v>
          </cell>
          <cell r="D1835" t="str">
            <v>96,39</v>
          </cell>
        </row>
        <row r="1836">
          <cell r="A1836">
            <v>92264</v>
          </cell>
          <cell r="B1836" t="str">
            <v>FABRICAÇÃO DE FÔRMA PARA PILARES E ESTRUTURAS SIMILARES, EM CHAPA DE MADEIRA COMPENSADA PLASTIFICADA, E = 18 MM. AF_12/2015</v>
          </cell>
          <cell r="C1836" t="str">
            <v>M2</v>
          </cell>
          <cell r="D1836" t="str">
            <v>105,94</v>
          </cell>
        </row>
        <row r="1837">
          <cell r="A1837">
            <v>92265</v>
          </cell>
          <cell r="B1837" t="str">
            <v>FABRICAÇÃO DE FÔRMA PARA VIGAS, EM CHAPA DE MADEIRA COMPENSADA RESINADA, E = 17 MM. AF_12/2015</v>
          </cell>
          <cell r="C1837" t="str">
            <v>M2</v>
          </cell>
          <cell r="D1837" t="str">
            <v>67,81</v>
          </cell>
        </row>
        <row r="1838">
          <cell r="A1838">
            <v>92266</v>
          </cell>
          <cell r="B1838" t="str">
            <v>FABRICAÇÃO DE FÔRMA PARA VIGAS, EM CHAPA DE MADEIRA COMPENSADA PLASTIFICADA, E = 18 MM. AF_12/2015</v>
          </cell>
          <cell r="C1838" t="str">
            <v>M2</v>
          </cell>
          <cell r="D1838" t="str">
            <v>76,32</v>
          </cell>
        </row>
        <row r="1839">
          <cell r="A1839">
            <v>92267</v>
          </cell>
          <cell r="B1839" t="str">
            <v>FABRICAÇÃO DE FÔRMA PARA LAJES, EM CHAPA DE MADEIRA COMPENSADA RESINADA, E = 17 MM. AF_12/2015</v>
          </cell>
          <cell r="C1839" t="str">
            <v>M2</v>
          </cell>
          <cell r="D1839" t="str">
            <v>27,82</v>
          </cell>
        </row>
        <row r="1840">
          <cell r="A1840">
            <v>92268</v>
          </cell>
          <cell r="B1840" t="str">
            <v>FABRICAÇÃO DE FÔRMA PARA LAJES, EM CHAPA DE MADEIRA COMPENSADA PLASTIFICADA, E = 18 MM. AF_12/2015</v>
          </cell>
          <cell r="C1840" t="str">
            <v>M2</v>
          </cell>
          <cell r="D1840" t="str">
            <v>35,32</v>
          </cell>
        </row>
        <row r="1841">
          <cell r="A1841">
            <v>92269</v>
          </cell>
          <cell r="B1841" t="str">
            <v>FABRICAÇÃO DE FÔRMA PARA PILARES E ESTRUTURAS SIMILARES, EM MADEIRA SERRADA, E=25 MM. AF_12/2015</v>
          </cell>
          <cell r="C1841" t="str">
            <v>M2</v>
          </cell>
          <cell r="D1841" t="str">
            <v>89,42</v>
          </cell>
        </row>
        <row r="1842">
          <cell r="A1842">
            <v>92270</v>
          </cell>
          <cell r="B1842" t="str">
            <v>FABRICAÇÃO DE FÔRMA PARA VIGAS, COM MADEIRA SERRADA, E = 25 MM. AF_12/2015</v>
          </cell>
          <cell r="C1842" t="str">
            <v>M2</v>
          </cell>
          <cell r="D1842" t="str">
            <v>75,81</v>
          </cell>
        </row>
        <row r="1843">
          <cell r="A1843">
            <v>92271</v>
          </cell>
          <cell r="B1843" t="str">
            <v>FABRICAÇÃO DE FÔRMA PARA LAJES, EM MADEIRA SERRADA, E=25 MM. AF_12/2015</v>
          </cell>
          <cell r="C1843" t="str">
            <v>M2</v>
          </cell>
          <cell r="D1843" t="str">
            <v>60,80</v>
          </cell>
        </row>
        <row r="1844">
          <cell r="A1844">
            <v>92272</v>
          </cell>
          <cell r="B1844" t="str">
            <v>FABRICAÇÃO DE ESCORAS DE VIGA DO TIPO GARFO, EM MADEIRA. AF_12/2015</v>
          </cell>
          <cell r="C1844" t="str">
            <v>M</v>
          </cell>
          <cell r="D1844" t="str">
            <v>26,67</v>
          </cell>
        </row>
        <row r="1845">
          <cell r="A1845">
            <v>92273</v>
          </cell>
          <cell r="B1845" t="str">
            <v>FABRICAÇÃO DE ESCORAS DO TIPO PONTALETE, EM MADEIRA. AF_12/2015</v>
          </cell>
          <cell r="C1845" t="str">
            <v>M</v>
          </cell>
          <cell r="D1845" t="str">
            <v>13,50</v>
          </cell>
        </row>
        <row r="1846">
          <cell r="A1846">
            <v>92408</v>
          </cell>
          <cell r="B1846" t="str">
            <v>MONTAGEM E DESMONTAGEM DE FÔRMA DE PILARES RETANGULARES E ESTRUTURAS SIMILARES COM ÁREA MÉDIA DAS SEÇÕES MENOR OU IGUAL A 0,25 M², PÉ-DIREITO SIMPLES, EM MADEIRA SERRADA, 1 UTILIZAÇÃO. AF_12/2015</v>
          </cell>
          <cell r="C1846" t="str">
            <v>M2</v>
          </cell>
          <cell r="D1846" t="str">
            <v>165,47</v>
          </cell>
        </row>
        <row r="1847">
          <cell r="A1847">
            <v>92409</v>
          </cell>
          <cell r="B1847" t="str">
            <v>MONTAGEM E DESMONTAGEM DE FÔRMA DE PILARES RETANGULARES E ESTRUTURAS SIMILARES COM ÁREA MÉDIA DAS SEÇÕES MAIOR QUE 0,25 M², PÉ-DIREITO SIMPLES, EM MADEIRA SERRADA, 1 UTILIZAÇÃO. AF_12/2015</v>
          </cell>
          <cell r="C1847" t="str">
            <v>M2</v>
          </cell>
          <cell r="D1847" t="str">
            <v>156,85</v>
          </cell>
        </row>
        <row r="1848">
          <cell r="A1848">
            <v>92410</v>
          </cell>
          <cell r="B1848" t="str">
            <v>MONTAGEM E DESMONTAGEM DE FÔRMA DE PILARES RETANGULARES E ESTRUTURAS SIMILARES COM ÁREA MÉDIA DAS SEÇÕES MENOR OU IGUAL A 0,25 M², PÉ-DIREITO SIMPLES, EM MADEIRA SERRADA, 2 UTILIZAÇÕES. AF_12/2015</v>
          </cell>
          <cell r="C1848" t="str">
            <v>M2</v>
          </cell>
          <cell r="D1848" t="str">
            <v>113,00</v>
          </cell>
        </row>
        <row r="1849">
          <cell r="A1849">
            <v>92411</v>
          </cell>
          <cell r="B1849" t="str">
            <v>MONTAGEM E DESMONTAGEM DE FÔRMA DE PILARES RETANGULARES E ESTRUTURAS SIMILARES COM ÁREA MÉDIA DAS SEÇÕES MAIOR QUE 0,25 M², PÉ-DIREITO SIMPLES, EM MADEIRA SERRADA, 2 UTILIZAÇÕES. AF_12/2015</v>
          </cell>
          <cell r="C1849" t="str">
            <v>M2</v>
          </cell>
          <cell r="D1849" t="str">
            <v>105,38</v>
          </cell>
        </row>
        <row r="1850">
          <cell r="A1850">
            <v>92412</v>
          </cell>
          <cell r="B1850" t="str">
            <v>MONTAGEM E DESMONTAGEM DE FÔRMA DE PILARES RETANGULARES E ESTRUTURAS SIMILARES COM ÁREA MÉDIA DAS SEÇÕES MENOR OU IGUAL A 0,25 M², PÉ-DIREITO SIMPLES, EM MADEIRA SERRADA, 4 UTILIZAÇÕES. AF_12/2015</v>
          </cell>
          <cell r="C1850" t="str">
            <v>M2</v>
          </cell>
          <cell r="D1850" t="str">
            <v>75,15</v>
          </cell>
        </row>
        <row r="1851">
          <cell r="A1851">
            <v>92413</v>
          </cell>
          <cell r="B1851" t="str">
            <v>MONTAGEM E DESMONTAGEM DE FÔRMA DE PILARES RETANGULARES E ESTRUTURAS SIMILARES COM ÁREA MÉDIA DAS SEÇÕES MAIOR QUE 0,25 M², PÉ-DIREITO SIMPLES, EM MADEIRA SERRADA, 4 UTILIZAÇÕES. AF_12/2015</v>
          </cell>
          <cell r="C1851" t="str">
            <v>M2</v>
          </cell>
          <cell r="D1851" t="str">
            <v>69,27</v>
          </cell>
        </row>
        <row r="1852">
          <cell r="A1852">
            <v>92414</v>
          </cell>
          <cell r="B1852" t="str">
            <v>MONTAGEM E DESMONTAGEM DE FÔRMA DE PILARES RETANGULARES E ESTRUTURAS SIMILARES COM ÁREA MÉDIA DAS SEÇÕES MENOR OU IGUAL A 0,25 M², PÉ-DIREITO SIMPLES, EM CHAPA DE MADEIRA COMPENSADA RESINADA, 2 UTILIZAÇÕES. AF_12/2015</v>
          </cell>
          <cell r="C1852" t="str">
            <v>M2</v>
          </cell>
          <cell r="D1852" t="str">
            <v>89,93</v>
          </cell>
        </row>
        <row r="1853">
          <cell r="A1853">
            <v>92415</v>
          </cell>
          <cell r="B1853" t="str">
            <v>MONTAGEM E DESMONTAGEM DE FÔRMA DE PILARES RETANGULARES E ESTRUTURAS SIMILARES COM ÁREA MÉDIA DAS SEÇÕES MAIOR QUE 0,25 M², PÉ-DIREITO SIMPLES, EM CHAPA DE MADEIRA COMPENSADA RESINADA, 2 UTILIZAÇÕES. AF_12/2015</v>
          </cell>
          <cell r="C1853" t="str">
            <v>M2</v>
          </cell>
          <cell r="D1853" t="str">
            <v>82,30</v>
          </cell>
        </row>
        <row r="1854">
          <cell r="A1854">
            <v>92416</v>
          </cell>
          <cell r="B1854" t="str">
            <v>MONTAGEM E DESMONTAGEM DE FÔRMA DE PILARES RETANGULARES E ESTRUTURAS SIMILARES COM ÁREA MÉDIA DAS SEÇÕES MENOR OU IGUAL A 0,25 M², PÉ-DIREITO DUPLO, EM CHAPA DE MADEIRA COMPENSADA RESINADA, 2 UTILIZAÇÕES. AF_12/2015</v>
          </cell>
          <cell r="C1854" t="str">
            <v>M2</v>
          </cell>
          <cell r="D1854" t="str">
            <v>105,60</v>
          </cell>
        </row>
        <row r="1855">
          <cell r="A1855">
            <v>92417</v>
          </cell>
          <cell r="B1855" t="str">
            <v>MONTAGEM E DESMONTAGEM DE FÔRMA DE PILARES RETANGULARES E ESTRUTURAS SIMILARES COM ÁREA MÉDIA DAS SEÇÕES MAIOR QUE 0,25 M², PÉ-DIREITO DUPLO, EM CHAPA DE MADEIRA COMPENSADA RESINADA, 2 UTILIZAÇÕES. AF_12/2015</v>
          </cell>
          <cell r="C1855" t="str">
            <v>M2</v>
          </cell>
          <cell r="D1855" t="str">
            <v>98,00</v>
          </cell>
        </row>
        <row r="1856">
          <cell r="A1856">
            <v>92418</v>
          </cell>
          <cell r="B1856" t="str">
            <v>MONTAGEM E DESMONTAGEM DE FÔRMA DE PILARES RETANGULARES E ESTRUTURAS SIMILARES COM ÁREA MÉDIA DAS SEÇÕES MENOR OU IGUAL A 0,25 M², PÉ-DIREITO SIMPLES, EM CHAPA DE MADEIRA COMPENSADA RESINADA, 4 UTILIZAÇÕES. AF_12/2015</v>
          </cell>
          <cell r="C1856" t="str">
            <v>M2</v>
          </cell>
          <cell r="D1856" t="str">
            <v>57,31</v>
          </cell>
        </row>
        <row r="1857">
          <cell r="A1857">
            <v>92419</v>
          </cell>
          <cell r="B1857" t="str">
            <v>MONTAGEM E DESMONTAGEM DE FÔRMA DE PILARES RETANGULARES E ESTRUTURAS SIMILARES COM ÁREA MÉDIA DAS SEÇÕES MAIOR QUE 0,25 M², PÉ-DIREITO SIMPLES, EM CHAPA DE MADEIRA COMPENSADA RESINADA, 4 UTILIZAÇÕES. AF_12/2015</v>
          </cell>
          <cell r="C1857" t="str">
            <v>M2</v>
          </cell>
          <cell r="D1857" t="str">
            <v>51,47</v>
          </cell>
        </row>
        <row r="1858">
          <cell r="A1858">
            <v>92420</v>
          </cell>
          <cell r="B1858" t="str">
            <v>MONTAGEM E DESMONTAGEM DE FÔRMA DE PILARES RETANGULARES E ESTRUTURAS SIMILARES COM ÁREA MÉDIA DAS SEÇÕES MENOR OU IGUAL A 0,25 M², PÉ-DIREITO DUPLO, EM CHAPA DE MADEIRA COMPENSADA RESINADA, 4 UTILIZAÇÕES. AF_12/2015</v>
          </cell>
          <cell r="C1858" t="str">
            <v>M2</v>
          </cell>
          <cell r="D1858" t="str">
            <v>69,36</v>
          </cell>
        </row>
        <row r="1859">
          <cell r="A1859">
            <v>92421</v>
          </cell>
          <cell r="B1859" t="str">
            <v>MONTAGEM E DESMONTAGEM DE FÔRMA DE PILARES RETANGULARES E ESTRUTURAS SIMILARES COM ÁREA MÉDIA DAS SEÇÕES MAIOR QUE 0,25 M², PÉ-DIREITO DUPLO, EM CHAPA DE MADEIRA COMPENSADA RESINADA, 4 UTILIZAÇÕES. AF_12/2015</v>
          </cell>
          <cell r="C1859" t="str">
            <v>M2</v>
          </cell>
          <cell r="D1859" t="str">
            <v>63,51</v>
          </cell>
        </row>
        <row r="1860">
          <cell r="A1860">
            <v>92422</v>
          </cell>
          <cell r="B1860" t="str">
            <v>MONTAGEM E DESMONTAGEM DE FÔRMA DE PILARES RETANGULARES E ESTRUTURAS SIMILARES COM ÁREA MÉDIA DAS SEÇÕES MENOR OU IGUAL A 0,25 M², PÉ-DIREITO SIMPLES, EM CHAPA DE MADEIRA COMPENSADA RESINADA, 6 UTILIZAÇÕES. AF_12/2015</v>
          </cell>
          <cell r="C1860" t="str">
            <v>M2</v>
          </cell>
          <cell r="D1860" t="str">
            <v>46,85</v>
          </cell>
        </row>
        <row r="1861">
          <cell r="A1861">
            <v>92423</v>
          </cell>
          <cell r="B1861" t="str">
            <v>MONTAGEM E DESMONTAGEM DE FÔRMA DE PILARES RETANGULARES E ESTRUTURAS SIMILARES COM ÁREA MÉDIA DAS SEÇÕES MAIOR QUE 0,25 M², PÉ-DIREITO SIMPLES, EM CHAPA DE MADEIRA COMPENSADA RESINADA, 6 UTILIZAÇÕES. AF_12/2015</v>
          </cell>
          <cell r="C1861" t="str">
            <v>M2</v>
          </cell>
          <cell r="D1861" t="str">
            <v>41,78</v>
          </cell>
        </row>
        <row r="1862">
          <cell r="A1862">
            <v>92424</v>
          </cell>
          <cell r="B1862" t="str">
            <v>MONTAGEM E DESMONTAGEM DE FÔRMA DE PILARES RETANGULARES E ESTRUTURAS SIMILARES COM ÁREA MÉDIA DAS SEÇÕES MENOR OU IGUAL A 0,25 M², PÉ-DIREITO DUPLO, EM CHAPA DE MADEIRA COMPENSADA RESINADA, 6 UTILIZAÇÕES. AF_12/2015</v>
          </cell>
          <cell r="C1862" t="str">
            <v>M2</v>
          </cell>
          <cell r="D1862" t="str">
            <v>57,34</v>
          </cell>
        </row>
        <row r="1863">
          <cell r="A1863">
            <v>92425</v>
          </cell>
          <cell r="B1863" t="str">
            <v>MONTAGEM E DESMONTAGEM DE FÔRMA DE PILARES RETANGULARES E ESTRUTURAS SIMILARES COM ÁREA MÉDIA DAS SEÇÕES MAIOR QUE 0,25 M², PÉ-DIREITO DUPLO, EM CHAPA DE MADEIRA COMPENSADA RESINADA, 6 UTILIZAÇÕES. AF_12/2015</v>
          </cell>
          <cell r="C1863" t="str">
            <v>M2</v>
          </cell>
          <cell r="D1863" t="str">
            <v>52,25</v>
          </cell>
        </row>
        <row r="1864">
          <cell r="A1864">
            <v>92426</v>
          </cell>
          <cell r="B1864" t="str">
            <v>MONTAGEM E DESMONTAGEM DE FÔRMA DE PILARES RETANGULARES E ESTRUTURAS SIMILARES COM ÁREA MÉDIA DAS SEÇÕES MENOR OU IGUAL A 0,25 M², PÉ-DIREITO SIMPLES, EM CHAPA DE MADEIRA COMPENSADA RESINADA, 8 UTILIZAÇÕES. AF_12/2015</v>
          </cell>
          <cell r="C1864" t="str">
            <v>M2</v>
          </cell>
          <cell r="D1864" t="str">
            <v>41,57</v>
          </cell>
        </row>
        <row r="1865">
          <cell r="A1865">
            <v>92427</v>
          </cell>
          <cell r="B1865" t="str">
            <v>MONTAGEM E DESMONTAGEM DE FÔRMA DE PILARES RETANGULARES E ESTRUTURAS SIMILARES COM ÁREA MÉDIA DAS SEÇÕES MAIOR QUE 0,25 M², PÉ-DIREITO SIMPLES, EM CHAPA DE MADEIRA COMPENSADA RESINADA, 8 UTILIZAÇÕES. AF_12/2015</v>
          </cell>
          <cell r="C1865" t="str">
            <v>M2</v>
          </cell>
          <cell r="D1865" t="str">
            <v>36,86</v>
          </cell>
        </row>
        <row r="1866">
          <cell r="A1866">
            <v>92428</v>
          </cell>
          <cell r="B1866" t="str">
            <v>MONTAGEM E DESMONTAGEM DE FÔRMA DE PILARES RETANGULARES E ESTRUTURAS SIMILARES COM ÁREA MÉDIA DAS SEÇÕES MENOR OU IGUAL A 0,25 M², PÉ-DIREITO DUPLO, EM CHAPA DE MADEIRA COMPENSADA RESINADA, 8 UTILIZAÇÕES. AF_12/2015</v>
          </cell>
          <cell r="C1866" t="str">
            <v>M2</v>
          </cell>
          <cell r="D1866" t="str">
            <v>51,28</v>
          </cell>
        </row>
        <row r="1867">
          <cell r="A1867">
            <v>92429</v>
          </cell>
          <cell r="B1867" t="str">
            <v>MONTAGEM E DESMONTAGEM DE FÔRMA DE PILARES RETANGULARES E ESTRUTURAS SIMILARES COM ÁREA MÉDIA DAS SEÇÕES MAIOR QUE 0,25 M², PÉ-DIREITO DUPLO, EM CHAPA DE MADEIRA COMPENSADA RESINADA, 8 UTILIZAÇÕES. AF_12/2015</v>
          </cell>
          <cell r="C1867" t="str">
            <v>M2</v>
          </cell>
          <cell r="D1867" t="str">
            <v>46,57</v>
          </cell>
        </row>
        <row r="1868">
          <cell r="A1868">
            <v>92430</v>
          </cell>
          <cell r="B1868" t="str">
            <v>MONTAGEM E DESMONTAGEM DE FÔRMA DE PILARES RETANGULARES E ESTRUTURAS SIMILARES COM ÁREA MÉDIA DAS SEÇÕES MENOR OU IGUAL A 0,25 M², PÉ-DIREITO SIMPLES, EM CHAPA DE MADEIRA COMPENSADA PLASTIFICADA, 10 UTILIZAÇÕES. AF_12/2015</v>
          </cell>
          <cell r="C1868" t="str">
            <v>M2</v>
          </cell>
          <cell r="D1868" t="str">
            <v>37,23</v>
          </cell>
        </row>
        <row r="1869">
          <cell r="A1869">
            <v>92431</v>
          </cell>
          <cell r="B1869" t="str">
            <v>MONTAGEM E DESMONTAGEM DE FÔRMA DE PILARES RETANGULARES E ESTRUTURAS SIMILARES COM ÁREA MÉDIA DAS SEÇÕES MAIOR QUE 0,25 M², PÉ-DIREITO SIMPLES, EM CHAPA DE MADEIRA COMPENSADA PLASTIFICADA, 10 UTILIZAÇÕES. AF_12/2015</v>
          </cell>
          <cell r="C1869" t="str">
            <v>M2</v>
          </cell>
          <cell r="D1869" t="str">
            <v>32,77</v>
          </cell>
        </row>
        <row r="1870">
          <cell r="A1870">
            <v>92432</v>
          </cell>
          <cell r="B1870" t="str">
            <v>MONTAGEM E DESMONTAGEM DE FÔRMA DE PILARES RETANGULARES E ESTRUTURAS SIMILARES COM ÁREA MÉDIA DAS SEÇÕES MENOR OU IGUAL A 0,25 M², PÉ-DIREITO DUPLO, EM CHAPA DE MADEIRA COMPENSADA PLASTIFICADA, 10 UTILIZAÇÕES. AF_12/2015</v>
          </cell>
          <cell r="C1870" t="str">
            <v>M2</v>
          </cell>
          <cell r="D1870" t="str">
            <v>46,45</v>
          </cell>
        </row>
        <row r="1871">
          <cell r="A1871">
            <v>92433</v>
          </cell>
          <cell r="B1871" t="str">
            <v>MONTAGEM E DESMONTAGEM DE FÔRMA DE PILARES RETANGULARES E ESTRUTURAS SIMILARES COM ÁREA MÉDIA DAS SEÇÕES MAIOR QUE 0,25 M², PÉ-DIREITO DUPLO, EM CHAPA DE MADEIRA COMPENSADA PLASTIFICADA, 10 UTILIZAÇÕES. AF_12/2015</v>
          </cell>
          <cell r="C1871" t="str">
            <v>M2</v>
          </cell>
          <cell r="D1871" t="str">
            <v>41,98</v>
          </cell>
        </row>
        <row r="1872">
          <cell r="A1872">
            <v>92434</v>
          </cell>
          <cell r="B1872" t="str">
            <v>MONTAGEM E DESMONTAGEM DE FÔRMA DE PILARES RETANGULARES E ESTRUTURAS SIMILARES COM ÁREA MÉDIA DAS SEÇÕES MENOR OU IGUAL A 0,25 M², PÉ-DIREITO SIMPLES, EM CHAPA DE MADEIRA COMPENSADA PLASTIFICADA, 12 UTILIZAÇÕES. AF_12/2015</v>
          </cell>
          <cell r="C1872" t="str">
            <v>M2</v>
          </cell>
          <cell r="D1872" t="str">
            <v>35,43</v>
          </cell>
        </row>
        <row r="1873">
          <cell r="A1873">
            <v>92435</v>
          </cell>
          <cell r="B1873" t="str">
            <v>MONTAGEM E DESMONTAGEM DE FÔRMA DE PILARES RETANGULARES E ESTRUTURAS SIMILARES COM ÁREA MÉDIA DAS SEÇÕES MAIOR QUE 0,25 M², PÉ-DIREITO SIMPLES, EM CHAPA DE MADEIRA COMPENSADA PLASTIFICADA, 12 UTILIZAÇÕES. AF_12/2015</v>
          </cell>
          <cell r="C1873" t="str">
            <v>M2</v>
          </cell>
          <cell r="D1873" t="str">
            <v>31,10</v>
          </cell>
        </row>
        <row r="1874">
          <cell r="A1874">
            <v>92436</v>
          </cell>
          <cell r="B1874" t="str">
            <v>MONTAGEM E DESMONTAGEM DE FÔRMA DE PILARES RETANGULARES E ESTRUTURAS SIMILARES COM ÁREA MÉDIA DAS SEÇÕES MENOR OU IGUAL A 0,25 M², PÉ-DIREITO DUPLO, EM CHAPA DE MADEIRA COMPENSADA PLASTIFICADA, 12 UTILIZAÇÕES. AF_12/2015</v>
          </cell>
          <cell r="C1874" t="str">
            <v>M2</v>
          </cell>
          <cell r="D1874" t="str">
            <v>44,31</v>
          </cell>
        </row>
        <row r="1875">
          <cell r="A1875">
            <v>92437</v>
          </cell>
          <cell r="B1875" t="str">
            <v>MONTAGEM E DESMONTAGEM DE FÔRMA DE PILARES RETANGULARES E ESTRUTURAS SIMILARES COM ÁREA MÉDIA DAS SEÇÕES MAIOR QUE 0,25 M², PÉ-DIREITO DUPLO, EM CHAPA DE MADEIRA COMPENSADA PLASTIFICADA, 12 UTILIZAÇÕES. AF_12/2015</v>
          </cell>
          <cell r="C1875" t="str">
            <v>M2</v>
          </cell>
          <cell r="D1875" t="str">
            <v>40,00</v>
          </cell>
        </row>
        <row r="1876">
          <cell r="A1876">
            <v>92438</v>
          </cell>
          <cell r="B1876" t="str">
            <v>MONTAGEM E DESMONTAGEM DE FÔRMA DE PILARES RETANGULARES E ESTRUTURAS SIMILARES COM ÁREA MÉDIA DAS SEÇÕES MENOR OU IGUAL A 0,25 M², PÉ-DIREITO SIMPLES, EM CHAPA DE MADEIRA COMPENSADA PLASTIFICADA, 14 UTILIZAÇÕES. AF_12/2015</v>
          </cell>
          <cell r="C1876" t="str">
            <v>M2</v>
          </cell>
          <cell r="D1876" t="str">
            <v>34,13</v>
          </cell>
        </row>
        <row r="1877">
          <cell r="A1877">
            <v>92439</v>
          </cell>
          <cell r="B1877" t="str">
            <v>MONTAGEM E DESMONTAGEM DE FÔRMA DE PILARES RETANGULARES E ESTRUTURAS SIMILARES COM ÁREA MÉDIA DAS SEÇÕES MAIOR QUE 0,25 M², PÉ-DIREITO SIMPLES, EM CHAPA DE MADEIRA COMPENSADA PLASTIFICADA, 14 UTILIZAÇÕES. AF_12/2015</v>
          </cell>
          <cell r="C1877" t="str">
            <v>M2</v>
          </cell>
          <cell r="D1877" t="str">
            <v>29,91</v>
          </cell>
        </row>
        <row r="1878">
          <cell r="A1878">
            <v>92440</v>
          </cell>
          <cell r="B1878" t="str">
            <v>MONTAGEM E DESMONTAGEM DE FÔRMA DE PILARES RETANGULARES E ESTRUTURAS SIMILARES COM ÁREA MÉDIA DAS SEÇÕES MENOR OU IGUAL A 0,25 M², PÉ-DIREITO DUPLO, EM CHAPA DE MADEIRA COMPENSADA PLASTIFICADA, 14 UTILIZAÇÕES. AF_12/2015</v>
          </cell>
          <cell r="C1878" t="str">
            <v>M2</v>
          </cell>
          <cell r="D1878" t="str">
            <v>42,78</v>
          </cell>
        </row>
        <row r="1879">
          <cell r="A1879">
            <v>92441</v>
          </cell>
          <cell r="B1879" t="str">
            <v>MONTAGEM E DESMONTAGEM DE FÔRMA DE PILARES RETANGULARES E ESTRUTURAS SIMILARES COM ÁREA MÉDIA DAS SEÇÕES MAIOR QUE 0,25 M², PÉ-DIREITO DUPLO, EM CHAPA DE MADEIRA COMPENSADA PLASTIFICADA, 14 UTILIZAÇÕES. AF_12/2015</v>
          </cell>
          <cell r="C1879" t="str">
            <v>M2</v>
          </cell>
          <cell r="D1879" t="str">
            <v>38,60</v>
          </cell>
        </row>
        <row r="1880">
          <cell r="A1880">
            <v>92442</v>
          </cell>
          <cell r="B1880" t="str">
            <v>MONTAGEM E DESMONTAGEM DE FÔRMA DE PILARES RETANGULARES E ESTRUTURAS SIMILARES COM ÁREA MÉDIA DAS SEÇÕES MENOR OU IGUAL A 0,25 M², PÉ-DIREITO SIMPLES, EM CHAPA DE MADEIRA COMPENSADA PLASTIFICADA, 18 UTILIZAÇÕES. AF_12/2015</v>
          </cell>
          <cell r="C1880" t="str">
            <v>M2</v>
          </cell>
          <cell r="D1880" t="str">
            <v>31,49</v>
          </cell>
        </row>
        <row r="1881">
          <cell r="A1881">
            <v>92443</v>
          </cell>
          <cell r="B1881" t="str">
            <v>MONTAGEM E DESMONTAGEM DE FÔRMA DE PILARES RETANGULARES E ESTRUTURAS SIMILARES COM ÁREA MÉDIA DAS SEÇÕES MAIOR QUE 0,25 M², PÉ-DIREITO SIMPLES, EM CHAPA DE MADEIRA COMPENSADA PLASTIFICADA, 18 UTILIZAÇÕES. AF_12/2015</v>
          </cell>
          <cell r="C1881" t="str">
            <v>M2</v>
          </cell>
          <cell r="D1881" t="str">
            <v>27,42</v>
          </cell>
        </row>
        <row r="1882">
          <cell r="A1882">
            <v>92444</v>
          </cell>
          <cell r="B1882" t="str">
            <v>MONTAGEM E DESMONTAGEM DE FÔRMA DE PILARES RETANGULARES E ESTRUTURAS SIMILARES COM ÁREA MÉDIA DAS SEÇÕES MENOR OU IGUAL A 0,25 M², PÉ-DIREITO DUPLO, EM CHAPA DE MADEIRA COMPENSADA PLASTIFICADA, 18 UTILIZAÇÕES. AF_12/2015</v>
          </cell>
          <cell r="C1882" t="str">
            <v>M2</v>
          </cell>
          <cell r="D1882" t="str">
            <v>39,86</v>
          </cell>
        </row>
        <row r="1883">
          <cell r="A1883">
            <v>92445</v>
          </cell>
          <cell r="B1883" t="str">
            <v>MONTAGEM E DESMONTAGEM DE FÔRMA DE PILARES RETANGULARES E ESTRUTURAS SIMILARES COM ÁREA MÉDIA DAS SEÇÕES MAIOR QUE 0,25 M², PÉ-DIREITO DUPLO, EM CHAPA DE MADEIRA COMPENSADA PLASTIFICADA, 18 UTILIZAÇÕES. AF_12/2015</v>
          </cell>
          <cell r="C1883" t="str">
            <v>M2</v>
          </cell>
          <cell r="D1883" t="str">
            <v>35,80</v>
          </cell>
        </row>
        <row r="1884">
          <cell r="A1884">
            <v>92446</v>
          </cell>
          <cell r="B1884" t="str">
            <v>MONTAGEM E DESMONTAGEM DE FÔRMA DE VIGA, ESCORAMENTO COM PONTALETE DE MADEIRA, PÉ-DIREITO SIMPLES, EM MADEIRA SERRADA, 1 UTILIZAÇÃO. AF_12/2015</v>
          </cell>
          <cell r="C1884" t="str">
            <v>M2</v>
          </cell>
          <cell r="D1884" t="str">
            <v>164,45</v>
          </cell>
        </row>
        <row r="1885">
          <cell r="A1885">
            <v>92447</v>
          </cell>
          <cell r="B1885" t="str">
            <v>MONTAGEM E DESMONTAGEM DE FÔRMA DE VIGA, ESCORAMENTO COM PONTALETE DE MADEIRA, PÉ-DIREITO SIMPLES, EM MADEIRA SERRADA, 2 UTILIZAÇÕES. AF_12/2015</v>
          </cell>
          <cell r="C1885" t="str">
            <v>M2</v>
          </cell>
          <cell r="D1885" t="str">
            <v>118,74</v>
          </cell>
        </row>
        <row r="1886">
          <cell r="A1886">
            <v>92448</v>
          </cell>
          <cell r="B1886" t="str">
            <v>MONTAGEM E DESMONTAGEM DE FÔRMA DE VIGA, ESCORAMENTO COM PONTALETE DE MADEIRA, PÉ-DIREITO SIMPLES, EM MADEIRA SERRADA, 4 UTILIZAÇÕES. AF_12/2015</v>
          </cell>
          <cell r="C1886" t="str">
            <v>M2</v>
          </cell>
          <cell r="D1886" t="str">
            <v>97,95</v>
          </cell>
        </row>
        <row r="1887">
          <cell r="A1887">
            <v>92449</v>
          </cell>
          <cell r="B1887" t="str">
            <v>MONTAGEM E DESMONTAGEM DE FÔRMA DE VIGA, ESCORAMENTO COM GARFO DE MADEIRA, PÉ-DIREITO DUPLO, EM CHAPA DE MADEIRA RESINADA, 2 UTILIZAÇÕES. AF_12/2015</v>
          </cell>
          <cell r="C1887" t="str">
            <v>M2</v>
          </cell>
          <cell r="D1887" t="str">
            <v>182,99</v>
          </cell>
        </row>
        <row r="1888">
          <cell r="A1888">
            <v>92450</v>
          </cell>
          <cell r="B1888" t="str">
            <v>MONTAGEM E DESMONTAGEM DE FÔRMA DE VIGA, ESCORAMENTO METÁLICO, PÉ-DIREITO DUPLO, EM CHAPA DE MADEIRA RESINADA, 2 UTILIZAÇÕES. AF_12/2015</v>
          </cell>
          <cell r="C1888" t="str">
            <v>M2</v>
          </cell>
          <cell r="D1888" t="str">
            <v>155,96</v>
          </cell>
        </row>
        <row r="1889">
          <cell r="A1889">
            <v>92451</v>
          </cell>
          <cell r="B1889" t="str">
            <v>MONTAGEM E DESMONTAGEM DE FÔRMA DE VIGA, ESCORAMENTO COM GARFO DE MADEIRA, PÉ-DIREITO SIMPLES, EM CHAPA DE MADEIRA RESINADA, 2 UTILIZAÇÕES. AF_12/2015</v>
          </cell>
          <cell r="C1889" t="str">
            <v>M2</v>
          </cell>
          <cell r="D1889" t="str">
            <v>120,51</v>
          </cell>
        </row>
        <row r="1890">
          <cell r="A1890">
            <v>92452</v>
          </cell>
          <cell r="B1890" t="str">
            <v>MONTAGEM E DESMONTAGEM DE FÔRMA DE VIGA, ESCORAMENTO METÁLICO, PÉ-DIREITO SIMPLES, EM CHAPA DE MADEIRA RESINADA, 2 UTILIZAÇÕES. AF_12/2015</v>
          </cell>
          <cell r="C1890" t="str">
            <v>M2</v>
          </cell>
          <cell r="D1890" t="str">
            <v>97,05</v>
          </cell>
        </row>
        <row r="1891">
          <cell r="A1891">
            <v>92453</v>
          </cell>
          <cell r="B1891" t="str">
            <v>MONTAGEM E DESMONTAGEM DE FÔRMA DE VIGA, ESCORAMENTO COM GARFO DE MADEIRA, PÉ-DIREITO DUPLO, EM CHAPA DE MADEIRA RESINADA, 4 UTILIZAÇÕES. AF_12/2015</v>
          </cell>
          <cell r="C1891" t="str">
            <v>M2</v>
          </cell>
          <cell r="D1891" t="str">
            <v>159,27</v>
          </cell>
        </row>
        <row r="1892">
          <cell r="A1892">
            <v>92454</v>
          </cell>
          <cell r="B1892" t="str">
            <v>MONTAGEM E DESMONTAGEM DE FÔRMA DE VIGA, ESCORAMENTO METÁLICO, PÉ-DIREITO DUPLO, EM CHAPA DE MADEIRA RESINADA, 4 UTILIZAÇÕES. AF_12/2015</v>
          </cell>
          <cell r="C1892" t="str">
            <v>M2</v>
          </cell>
          <cell r="D1892" t="str">
            <v>163,18</v>
          </cell>
        </row>
        <row r="1893">
          <cell r="A1893">
            <v>92455</v>
          </cell>
          <cell r="B1893" t="str">
            <v>MONTAGEM E DESMONTAGEM DE FÔRMA DE VIGA, ESCORAMENTO COM GARFO DE MADEIRA, PÉ-DIREITO SIMPLES, EM CHAPA DE MADEIRA RESINADA, 4 UTILIZAÇÕES. AF_12/2015</v>
          </cell>
          <cell r="C1893" t="str">
            <v>M2</v>
          </cell>
          <cell r="D1893" t="str">
            <v>100,72</v>
          </cell>
        </row>
        <row r="1894">
          <cell r="A1894">
            <v>92456</v>
          </cell>
          <cell r="B1894" t="str">
            <v>MONTAGEM E DESMONTAGEM DE FÔRMA DE VIGA, ESCORAMENTO METÁLICO, PÉ-DIREITO SIMPLES, EM CHAPA DE MADEIRA RESINADA, 4 UTILIZAÇÕES. AF_12/2015</v>
          </cell>
          <cell r="C1894" t="str">
            <v>M2</v>
          </cell>
          <cell r="D1894" t="str">
            <v>81,02</v>
          </cell>
        </row>
        <row r="1895">
          <cell r="A1895">
            <v>92457</v>
          </cell>
          <cell r="B1895" t="str">
            <v>MONTAGEM E DESMONTAGEM DE FÔRMA DE VIGA, ESCORAMENTO COM GARFO DE MADEIRA, PÉ-DIREITO DUPLO, EM CHAPA DE MADEIRA RESINADA, 6 UTILIZAÇÕES. AF_12/2015</v>
          </cell>
          <cell r="C1895" t="str">
            <v>M2</v>
          </cell>
          <cell r="D1895" t="str">
            <v>139,33</v>
          </cell>
        </row>
        <row r="1896">
          <cell r="A1896">
            <v>92458</v>
          </cell>
          <cell r="B1896" t="str">
            <v>MONTAGEM E DESMONTAGEM DE FÔRMA DE VIGA, ESCORAMENTO METÁLICO, PÉ-DIREITO DUPLO, EM CHAPA DE MADEIRA RESINADA, 6 UTILIZAÇÕES. AF_12/2015</v>
          </cell>
          <cell r="C1896" t="str">
            <v>M2</v>
          </cell>
          <cell r="D1896" t="str">
            <v>151,67</v>
          </cell>
        </row>
        <row r="1897">
          <cell r="A1897">
            <v>92459</v>
          </cell>
          <cell r="B1897" t="str">
            <v>MONTAGEM E DESMONTAGEM DE FÔRMA DE VIGA, ESCORAMENTO COM GARFO DE MADEIRA, PÉ-DIREITO SIMPLES, EM CHAPA DE MADEIRA RESINADA, 6 UTILIZAÇÕES. AF_12/2015</v>
          </cell>
          <cell r="C1897" t="str">
            <v>M2</v>
          </cell>
          <cell r="D1897" t="str">
            <v>86,35</v>
          </cell>
        </row>
        <row r="1898">
          <cell r="A1898">
            <v>92460</v>
          </cell>
          <cell r="B1898" t="str">
            <v>MONTAGEM E DESMONTAGEM DE FÔRMA DE VIGA, ESCORAMENTO METÁLICO, PÉ-DIREITO SIMPLES, EM CHAPA DE MADEIRA RESINADA, 6 UTILIZAÇÕES. AF_12/2015</v>
          </cell>
          <cell r="C1898" t="str">
            <v>M2</v>
          </cell>
          <cell r="D1898" t="str">
            <v>66,57</v>
          </cell>
        </row>
        <row r="1899">
          <cell r="A1899">
            <v>92461</v>
          </cell>
          <cell r="B1899" t="str">
            <v>MONTAGEM E DESMONTAGEM DE FÔRMA DE VIGA, ESCORAMENTO COM GARFO DE MADEIRA, PÉ-DIREITO DUPLO, EM CHAPA DE MADEIRA RESINADA, 8 UTILIZAÇÕES. AF_12/2015</v>
          </cell>
          <cell r="C1899" t="str">
            <v>M2</v>
          </cell>
          <cell r="D1899" t="str">
            <v>129,21</v>
          </cell>
        </row>
        <row r="1900">
          <cell r="A1900">
            <v>92462</v>
          </cell>
          <cell r="B1900" t="str">
            <v>MONTAGEM E DESMONTAGEM DE FÔRMA DE VIGA, ESCORAMENTO METÁLICO, PÉ-DIREITO DUPLO, EM CHAPA DE MADEIRA RESINADA, 8 UTILIZAÇÕES. AF_12/2015</v>
          </cell>
          <cell r="C1900" t="str">
            <v>M2</v>
          </cell>
          <cell r="D1900" t="str">
            <v>144,23</v>
          </cell>
        </row>
        <row r="1901">
          <cell r="A1901">
            <v>92463</v>
          </cell>
          <cell r="B1901" t="str">
            <v>MONTAGEM E DESMONTAGEM DE FÔRMA DE VIGA, ESCORAMENTO COM GARFO DE MADEIRA, PÉ-DIREITO SIMPLES, EM CHAPA DE MADEIRA RESINADA, 8 UTILIZAÇÕES. AF_12/2015</v>
          </cell>
          <cell r="C1901" t="str">
            <v>M2</v>
          </cell>
          <cell r="D1901" t="str">
            <v>78,81</v>
          </cell>
        </row>
        <row r="1902">
          <cell r="A1902">
            <v>92464</v>
          </cell>
          <cell r="B1902" t="str">
            <v>MONTAGEM E DESMONTAGEM DE FÔRMA DE VIGA, ESCORAMENTO METÁLICO, PÉ-DIREITO SIMPLES, EM CHAPA DE MADEIRA RESINADA, 8 UTILIZAÇÕES. AF_12/2015</v>
          </cell>
          <cell r="C1902" t="str">
            <v>M2</v>
          </cell>
          <cell r="D1902" t="str">
            <v>62,03</v>
          </cell>
        </row>
        <row r="1903">
          <cell r="A1903">
            <v>92465</v>
          </cell>
          <cell r="B1903" t="str">
            <v>MONTAGEM E DESMONTAGEM DE FÔRMA DE VIGA, ESCORAMENTO COM GARFO DE MADEIRA, PÉ-DIREITO DUPLO, EM CHAPA DE MADEIRA PLASTIFICADA, 10 UTILIZAÇÕES. AF_12/2015</v>
          </cell>
          <cell r="C1903" t="str">
            <v>M2</v>
          </cell>
          <cell r="D1903" t="str">
            <v>99,92</v>
          </cell>
        </row>
        <row r="1904">
          <cell r="A1904">
            <v>92466</v>
          </cell>
          <cell r="B1904" t="str">
            <v>MONTAGEM E DESMONTAGEM DE FÔRMA DE VIGA, ESCORAMENTO METÁLICO, PÉ-DIREITO DUPLO, EM CHAPA DE MADEIRA PLASTIFICADA, 10 UTILIZAÇÕES. AF_12/2015</v>
          </cell>
          <cell r="C1904" t="str">
            <v>M2</v>
          </cell>
          <cell r="D1904" t="str">
            <v>137,75</v>
          </cell>
        </row>
        <row r="1905">
          <cell r="A1905">
            <v>92467</v>
          </cell>
          <cell r="B1905" t="str">
            <v>MONTAGEM E DESMONTAGEM DE FÔRMA DE VIGA, ESCORAMENTO COM GARFO DE MADEIRA, PÉ-DIREITO SIMPLES, EM CHAPA DE MADEIRA PLASTIFICADA, 10 UTILIZAÇÕES. AF_12/2015</v>
          </cell>
          <cell r="C1905" t="str">
            <v>M2</v>
          </cell>
          <cell r="D1905" t="str">
            <v>62,07</v>
          </cell>
        </row>
        <row r="1906">
          <cell r="A1906">
            <v>92468</v>
          </cell>
          <cell r="B1906" t="str">
            <v>MONTAGEM E DESMONTAGEM DE FÔRMA DE VIGA, ESCORAMENTO METÁLICO, PÉ-DIREITO SIMPLES, EM CHAPA DE MADEIRA PLASTIFICADA, 10 UTILIZAÇÕES. AF_12/2015</v>
          </cell>
          <cell r="C1906" t="str">
            <v>M2</v>
          </cell>
          <cell r="D1906" t="str">
            <v>55,61</v>
          </cell>
        </row>
        <row r="1907">
          <cell r="A1907">
            <v>92469</v>
          </cell>
          <cell r="B1907" t="str">
            <v>MONTAGEM E DESMONTAGEM DE FÔRMA DE VIGA, ESCORAMENTO COM GARFO DE MADEIRA, PÉ-DIREITO DUPLO, EM CHAPA DE MADEIRA PLASTIFICADA, 12 UTILIZAÇÕES. AF_12/2015</v>
          </cell>
          <cell r="C1907" t="str">
            <v>M2</v>
          </cell>
          <cell r="D1907" t="str">
            <v>90,92</v>
          </cell>
        </row>
        <row r="1908">
          <cell r="A1908">
            <v>92470</v>
          </cell>
          <cell r="B1908" t="str">
            <v>MONTAGEM E DESMONTAGEM DE FÔRMA DE VIGA, ESCORAMENTO METÁLICO, PÉ-DIREITO DUPLO, EM CHAPA DE MADEIRA PLASTIFICADA, 12 UTILIZAÇÕES. AF_12/2015</v>
          </cell>
          <cell r="C1908" t="str">
            <v>M2</v>
          </cell>
          <cell r="D1908" t="str">
            <v>133,64</v>
          </cell>
        </row>
        <row r="1909">
          <cell r="A1909">
            <v>92471</v>
          </cell>
          <cell r="B1909" t="str">
            <v>MONTAGEM E DESMONTAGEM DE FÔRMA DE VIGA, ESCORAMENTO COM GARFO DE MADEIRA, PÉ-DIREITO SIMPLES, EM CHAPA DE MADEIRA PLASTIFICADA, 12 UTILIZAÇÕES. AF_12/2015</v>
          </cell>
          <cell r="C1909" t="str">
            <v>M2</v>
          </cell>
          <cell r="D1909" t="str">
            <v>56,58</v>
          </cell>
        </row>
        <row r="1910">
          <cell r="A1910">
            <v>92472</v>
          </cell>
          <cell r="B1910" t="str">
            <v>MONTAGEM E DESMONTAGEM DE FÔRMA DE VIGA, ESCORAMENTO METÁLICO, PÉ-DIREITO SIMPLES, EM CHAPA DE MADEIRA PLASTIFICADA, 12 UTILIZAÇÕES. AF_12/2015</v>
          </cell>
          <cell r="C1910" t="str">
            <v>M2</v>
          </cell>
          <cell r="D1910" t="str">
            <v>52,02</v>
          </cell>
        </row>
        <row r="1911">
          <cell r="A1911">
            <v>92473</v>
          </cell>
          <cell r="B1911" t="str">
            <v>MONTAGEM E DESMONTAGEM DE FÔRMA DE VIGA, ESCORAMENTO COM GARFO DE MADEIRA, PÉ-DIREITO DUPLO, EM CHAPA DE MADEIRA PLASTIFICADA, 14 UTILIZAÇÕES. AF_12/2015</v>
          </cell>
          <cell r="C1911" t="str">
            <v>M2</v>
          </cell>
          <cell r="D1911" t="str">
            <v>83,64</v>
          </cell>
        </row>
        <row r="1912">
          <cell r="A1912">
            <v>92474</v>
          </cell>
          <cell r="B1912" t="str">
            <v>MONTAGEM E DESMONTAGEM DE FÔRMA DE VIGA, ESCORAMENTO METÁLICO, PÉ-DIREITO DUPLO, EM CHAPA DE MADEIRA PLASTIFICADA, 14 UTILIZAÇÕES. AF_12/2015</v>
          </cell>
          <cell r="C1912" t="str">
            <v>M2</v>
          </cell>
          <cell r="D1912" t="str">
            <v>130,07</v>
          </cell>
        </row>
        <row r="1913">
          <cell r="A1913">
            <v>92475</v>
          </cell>
          <cell r="B1913" t="str">
            <v>MONTAGEM E DESMONTAGEM DE FÔRMA DE VIGA, ESCORAMENTO COM GARFO DE MADEIRA, PÉ-DIREITO SIMPLES, EM CHAPA DE MADEIRA PLASTIFICADA, 14 UTILIZAÇÕES. AF_12/2015</v>
          </cell>
          <cell r="C1913" t="str">
            <v>M2</v>
          </cell>
          <cell r="D1913" t="str">
            <v>52,11</v>
          </cell>
        </row>
        <row r="1914">
          <cell r="A1914">
            <v>92476</v>
          </cell>
          <cell r="B1914" t="str">
            <v>MONTAGEM E DESMONTAGEM DE FÔRMA DE VIGA, ESCORAMENTO METÁLICO, PÉ-DIREITO SIMPLES, EM CHAPA DE MADEIRA PLASTIFICADA, 14 UTILIZAÇÕES. AF_12/2015</v>
          </cell>
          <cell r="C1914" t="str">
            <v>M2</v>
          </cell>
          <cell r="D1914" t="str">
            <v>48,95</v>
          </cell>
        </row>
        <row r="1915">
          <cell r="A1915">
            <v>92477</v>
          </cell>
          <cell r="B1915" t="str">
            <v>MONTAGEM E DESMONTAGEM DE FÔRMA DE VIGA, ESCORAMENTO COM GARFO DE MADEIRA, PÉ-DIREITO DUPLO, EM CHAPA DE MADEIRA PLASTIFICADA, 18 UTILIZAÇÕES. AF_12/2015</v>
          </cell>
          <cell r="C1915" t="str">
            <v>M2</v>
          </cell>
          <cell r="D1915" t="str">
            <v>68,10</v>
          </cell>
        </row>
        <row r="1916">
          <cell r="A1916">
            <v>92478</v>
          </cell>
          <cell r="B1916" t="str">
            <v>MONTAGEM E DESMONTAGEM DE FÔRMA DE VIGA, ESCORAMENTO METÁLICO, PÉ-DIREITO DUPLO, EM CHAPA DE MADEIRA PLASTIFICADA, 18 UTILIZAÇÕES. AF_12/2015</v>
          </cell>
          <cell r="C1916" t="str">
            <v>M2</v>
          </cell>
          <cell r="D1916" t="str">
            <v>123,12</v>
          </cell>
        </row>
        <row r="1917">
          <cell r="A1917">
            <v>92479</v>
          </cell>
          <cell r="B1917" t="str">
            <v>MONTAGEM E DESMONTAGEM DE FÔRMA DE VIGA, ESCORAMENTO COM GARFO DE MADEIRA, PÉ-DIREITO SIMPLES, EM CHAPA DE MADEIRA PLASTIFICADA, 18 UTILIZAÇÕES. AF_12/2015</v>
          </cell>
          <cell r="C1917" t="str">
            <v>M2</v>
          </cell>
          <cell r="D1917" t="str">
            <v>42,60</v>
          </cell>
        </row>
        <row r="1918">
          <cell r="A1918">
            <v>92480</v>
          </cell>
          <cell r="B1918" t="str">
            <v>MONTAGEM E DESMONTAGEM DE FÔRMA DE VIGA, ESCORAMENTO METÁLICO, PÉ-DIREITO SIMPLES, EM CHAPA DE MADEIRA PLASTIFICADA, 18 UTILIZAÇÕES. AF_12/2015</v>
          </cell>
          <cell r="C1918" t="str">
            <v>M2</v>
          </cell>
          <cell r="D1918" t="str">
            <v>42,90</v>
          </cell>
        </row>
        <row r="1919">
          <cell r="A1919">
            <v>92481</v>
          </cell>
          <cell r="B1919" t="str">
            <v>MONTAGEM E DESMONTAGEM DE FÔRMA DE LAJE MACIÇA COM ÁREA MÉDIA MENOR OU IGUAL A 20 M², PÉ-DIREITO SIMPLES, EM MADEIRA SERRADA, 1 UTILIZAÇÃO. AF_12/2015</v>
          </cell>
          <cell r="C1919" t="str">
            <v>M2</v>
          </cell>
          <cell r="D1919" t="str">
            <v>211,19</v>
          </cell>
        </row>
        <row r="1920">
          <cell r="A1920">
            <v>92482</v>
          </cell>
          <cell r="B1920" t="str">
            <v>MONTAGEM E DESMONTAGEM DE FÔRMA DE LAJE MACIÇA COM ÁREA MÉDIA MAIOR QUE 20 M², PÉ-DIREITO SIMPLES, EM MADEIRA SERRADA, 1 UTILIZAÇÃO. AF_12/2015</v>
          </cell>
          <cell r="C1920" t="str">
            <v>M2</v>
          </cell>
          <cell r="D1920" t="str">
            <v>201,13</v>
          </cell>
        </row>
        <row r="1921">
          <cell r="A1921">
            <v>92483</v>
          </cell>
          <cell r="B1921" t="str">
            <v>MONTAGEM E DESMONTAGEM DE FÔRMA DE LAJE MACIÇA COM ÁREA MÉDIA MENOR OU IGUAL A 20 M², PÉ-DIREITO SIMPLES, EM MADEIRA SERRADA, 2 UTILIZAÇÕES. AF_12/2015</v>
          </cell>
          <cell r="C1921" t="str">
            <v>M2</v>
          </cell>
          <cell r="D1921" t="str">
            <v>157,44</v>
          </cell>
        </row>
        <row r="1922">
          <cell r="A1922">
            <v>92484</v>
          </cell>
          <cell r="B1922" t="str">
            <v>MONTAGEM E DESMONTAGEM DE FÔRMA DE LAJE MACIÇA COM ÁREA MÉDIA MAIOR QUE 20 M², PÉ-DIREITO SIMPLES, EM MADEIRA SERRADA, 2 UTILIZAÇÕES. AF_12/2015</v>
          </cell>
          <cell r="C1922" t="str">
            <v>M2</v>
          </cell>
          <cell r="D1922" t="str">
            <v>148,55</v>
          </cell>
        </row>
        <row r="1923">
          <cell r="A1923">
            <v>92485</v>
          </cell>
          <cell r="B1923" t="str">
            <v>MONTAGEM E DESMONTAGEM DE FÔRMA DE LAJE MACIÇA COM ÁREA MÉDIA MENOR OU IGUAL A 20 M², PÉ-DIREITO SIMPLES, EM MADEIRA SERRADA, 4 UTILIZAÇÕES. AF_12/2015</v>
          </cell>
          <cell r="C1923" t="str">
            <v>M2</v>
          </cell>
          <cell r="D1923" t="str">
            <v>112,17</v>
          </cell>
        </row>
        <row r="1924">
          <cell r="A1924">
            <v>92486</v>
          </cell>
          <cell r="B1924" t="str">
            <v>MONTAGEM E DESMONTAGEM DE FÔRMA DE LAJE MACIÇA COM ÁREA MÉDIA MAIOR QUE 20 M², PÉ-DIREITO SIMPLES, EM MADEIRA SERRADA, 4 UTILIZAÇÕES. AF_12/2015</v>
          </cell>
          <cell r="C1924" t="str">
            <v>M2</v>
          </cell>
          <cell r="D1924" t="str">
            <v>105,35</v>
          </cell>
        </row>
        <row r="1925">
          <cell r="A1925">
            <v>92487</v>
          </cell>
          <cell r="B1925" t="str">
            <v>MONTAGEM E DESMONTAGEM DE FÔRMA DE LAJE NERVURADA COM CUBETA E ASSOALHO COM ÁREA MÉDIA MENOR OU IGUAL A 20 M², PÉ-DIREITO DUPLO, EM CHAPA DE MADEIRA COMPENSADA RESINADA, 8 UTILIZAÇÕES. AF_12/2015</v>
          </cell>
          <cell r="C1925" t="str">
            <v>M2</v>
          </cell>
          <cell r="D1925" t="str">
            <v>59,08</v>
          </cell>
        </row>
        <row r="1926">
          <cell r="A1926">
            <v>92488</v>
          </cell>
          <cell r="B1926" t="str">
            <v>MONTAGEM E DESMONTAGEM DE FÔRMA DE LAJE NERVURADA COM CUBETA E ASSOALHO COM ÁREA MÉDIA MAIOR QUE 20 M², PÉ-DIREITO DUPLO, EM CHAPA DE MADEIRA COMPENSADA RESINADA, 8 UTILIZAÇÕES. AF_12/2015</v>
          </cell>
          <cell r="C1926" t="str">
            <v>M2</v>
          </cell>
          <cell r="D1926" t="str">
            <v>56,73</v>
          </cell>
        </row>
        <row r="1927">
          <cell r="A1927">
            <v>92489</v>
          </cell>
          <cell r="B1927" t="str">
            <v>MONTAGEM E DESMONTAGEM DE FÔRMA DE LAJE NERVURADA COM CUBETA E ASSOALHO COM ÁREA MÉDIA MENOR OU IGUAL A 20 M², PÉ-DIREITO SIMPLES, EM CHAPA DE MADEIRA COMPENSADA RESINADA, 8 UTILIZAÇÕES. AF_12/2015</v>
          </cell>
          <cell r="C1927" t="str">
            <v>M2</v>
          </cell>
          <cell r="D1927" t="str">
            <v>35,82</v>
          </cell>
        </row>
        <row r="1928">
          <cell r="A1928">
            <v>92490</v>
          </cell>
          <cell r="B1928" t="str">
            <v>MONTAGEM E DESMONTAGEM DE FÔRMA DE LAJE NERVURADA COM CUBETA E ASSOALHO COM ÁREA MÉDIA MAIOR QUE 20 M², PÉ-DIREITO SIMPLES, EM CHAPA DE MADEIRA COMPENSADA RESINADA, 8 UTILIZAÇÕES. AF_12/2015</v>
          </cell>
          <cell r="C1928" t="str">
            <v>M2</v>
          </cell>
          <cell r="D1928" t="str">
            <v>33,67</v>
          </cell>
        </row>
        <row r="1929">
          <cell r="A1929">
            <v>92491</v>
          </cell>
          <cell r="B1929" t="str">
            <v>MONTAGEM E DESMONTAGEM DE FÔRMA DE LAJE NERVURADA COM CUBETA E ASSOALHO COM ÁREA MÉDIA MENOR OU IGUAL A 20 M², PÉ-DIREITO DUPLO, EM CHAPA DE MADEIRA COMPENSADA RESINADA, 10 UTILIZAÇÕES. AF_12/2015</v>
          </cell>
          <cell r="C1929" t="str">
            <v>M2</v>
          </cell>
          <cell r="D1929" t="str">
            <v>56,68</v>
          </cell>
        </row>
        <row r="1930">
          <cell r="A1930">
            <v>92492</v>
          </cell>
          <cell r="B1930" t="str">
            <v>MONTAGEM E DESMONTAGEM DE FÔRMA DE LAJE NERVURADA COM CUBETA E ASSOALHO COM ÁREA MÉDIA MAIOR QUE 20 M², PÉ-DIREITO DUPLO, EM CHAPA DE MADEIRA COMPENSADA RESINADA, 10 UTILIZAÇÕES. AF_12/2015</v>
          </cell>
          <cell r="C1930" t="str">
            <v>M2</v>
          </cell>
          <cell r="D1930" t="str">
            <v>54,44</v>
          </cell>
        </row>
        <row r="1931">
          <cell r="A1931">
            <v>92493</v>
          </cell>
          <cell r="B1931" t="str">
            <v>MONTAGEM E DESMONTAGEM DE FÔRMA DE LAJE NERVURADA COM CUBETA E ASSOALHO COM ÁREA MÉDIA MENOR OU IGUAL A 20 M², PÉ-DIREITO SIMPLES, EM CHAPA DE MADEIRA COMPENSADA RESINADA, 10 UTILIZAÇÕES. AF_12/2015</v>
          </cell>
          <cell r="C1931" t="str">
            <v>M2</v>
          </cell>
          <cell r="D1931" t="str">
            <v>32,22</v>
          </cell>
        </row>
        <row r="1932">
          <cell r="A1932">
            <v>92494</v>
          </cell>
          <cell r="B1932" t="str">
            <v>MONTAGEM E DESMONTAGEM DE FÔRMA DE LAJE NERVURADA COM CUBETA E ASSOALHO COM ÁREA MÉDIA MAIOR QUE 20 M², PÉ-DIREITO SIMPLES, EM CHAPA DE MADEIRA COMPENSADA RESINADA, 10 UTILIZAÇÕES. AF_12/2015</v>
          </cell>
          <cell r="C1932" t="str">
            <v>M2</v>
          </cell>
          <cell r="D1932" t="str">
            <v>31,73</v>
          </cell>
        </row>
        <row r="1933">
          <cell r="A1933">
            <v>92495</v>
          </cell>
          <cell r="B1933" t="str">
            <v>MONTAGEM E DESMONTAGEM DE FÔRMA DE LAJE NERVURADA COM CUBETA E ASSOALHO COM ÁREA MÉDIA MENOR OU IGUAL A 20 M², PÉ-DIREITO DUPLO, EM CHAPA DE MADEIRA COMPENSADA RESINADA, 12 UTILIZAÇÕES. AF_12/2015</v>
          </cell>
          <cell r="C1933" t="str">
            <v>M2</v>
          </cell>
          <cell r="D1933" t="str">
            <v>55,06</v>
          </cell>
        </row>
        <row r="1934">
          <cell r="A1934">
            <v>92496</v>
          </cell>
          <cell r="B1934" t="str">
            <v>MONTAGEM E DESMONTAGEM DE FÔRMA DE LAJE NERVURADA COM CUBETA E ASSOALHO COM ÁREA MÉDIA MAIOR QUE 20 M², PÉ-DIREITO DUPLO, EM CHAPA DE MADEIRA COMPENSADA RESINADA, 12 UTILIZAÇÕES. AF_12/2015</v>
          </cell>
          <cell r="C1934" t="str">
            <v>M2</v>
          </cell>
          <cell r="D1934" t="str">
            <v>52,91</v>
          </cell>
        </row>
        <row r="1935">
          <cell r="A1935">
            <v>92497</v>
          </cell>
          <cell r="B1935" t="str">
            <v>MONTAGEM E DESMONTAGEM DE FÔRMA DE LAJE NERVURADA COM CUBETA E ASSOALHO COM ÁREA MÉDIA MENOR OU IGUAL A 20 M², PÉ-DIREITO SIMPLES, EM CHAPA DE MADEIRA COMPENSADA RESINADA, 12 UTILIZAÇÕES. AF_12/2015</v>
          </cell>
          <cell r="C1935" t="str">
            <v>M2</v>
          </cell>
          <cell r="D1935" t="str">
            <v>32,45</v>
          </cell>
        </row>
        <row r="1936">
          <cell r="A1936">
            <v>92498</v>
          </cell>
          <cell r="B1936" t="str">
            <v>MONTAGEM E DESMONTAGEM DE FÔRMA DE LAJE NERVURADA COM CUBETA E ASSOALHO COM ÁREA MÉDIA MAIOR QUE 20 M², PÉ-DIREITO SIMPLES, EM CHAPA DE MADEIRA COMPENSADA RESINADA, 12 UTILIZAÇÕES. AF_12/2015</v>
          </cell>
          <cell r="C1936" t="str">
            <v>M2</v>
          </cell>
          <cell r="D1936" t="str">
            <v>30,44</v>
          </cell>
        </row>
        <row r="1937">
          <cell r="A1937">
            <v>92499</v>
          </cell>
          <cell r="B1937" t="str">
            <v>MONTAGEM E DESMONTAGEM DE FÔRMA DE LAJE NERVURADA COM CUBETA E ASSOALHO COM ÁREA MÉDIA MENOR OU IGUAL A 20 M², PÉ-DIREITO DUPLO, EM CHAPA DE MADEIRA COMPENSADA RESINADA, 14 UTILIZAÇÕES. AF_12/2015</v>
          </cell>
          <cell r="C1937" t="str">
            <v>M2</v>
          </cell>
          <cell r="D1937" t="str">
            <v>54,09</v>
          </cell>
        </row>
        <row r="1938">
          <cell r="A1938">
            <v>92500</v>
          </cell>
          <cell r="B1938" t="str">
            <v>MONTAGEM E DESMONTAGEM DE FÔRMA DE LAJE NERVURADA COM CUBETA E ASSOALHO COM ÁREA MÉDIA MAIOR QUE 20 M², PÉ-DIREITO DUPLO, EM CHAPA DE MADEIRA COMPENSADA RESINADA, 14 UTILIZAÇÕES. AF_12/2015</v>
          </cell>
          <cell r="C1938" t="str">
            <v>M2</v>
          </cell>
          <cell r="D1938" t="str">
            <v>52,00</v>
          </cell>
        </row>
        <row r="1939">
          <cell r="A1939">
            <v>92501</v>
          </cell>
          <cell r="B1939" t="str">
            <v>MONTAGEM E DESMONTAGEM DE FÔRMA DE LAJE NERVURADA COM CUBETA E ASSOALHO COM ÁREA MÉDIA MENOR OU IGUAL A 20 M², PÉ-DIREITO SIMPLES, EM CHAPA DE MADEIRA COMPENSADA RESINADA, 14 UTILIZAÇÕES. AF_12/2015</v>
          </cell>
          <cell r="C1939" t="str">
            <v>M2</v>
          </cell>
          <cell r="D1939" t="str">
            <v>31,64</v>
          </cell>
        </row>
        <row r="1940">
          <cell r="A1940">
            <v>92502</v>
          </cell>
          <cell r="B1940" t="str">
            <v>MONTAGEM E DESMONTAGEM DE FÔRMA DE LAJE NERVURADA COM CUBETA E ASSOALHO COM ÁREA MÉDIA MAIOR QUE 20 M², PÉ-DIREITO SIMPLES, EM CHAPA DE MADEIRA COMPENSADA RESINADA, 14 UTILIZAÇÕES. AF_12/2015</v>
          </cell>
          <cell r="C1940" t="str">
            <v>M2</v>
          </cell>
          <cell r="D1940" t="str">
            <v>29,69</v>
          </cell>
        </row>
        <row r="1941">
          <cell r="A1941">
            <v>92503</v>
          </cell>
          <cell r="B1941" t="str">
            <v>MONTAGEM E DESMONTAGEM DE FÔRMA DE LAJE NERVURADA COM CUBETA E ASSOALHO COM ÁREA MÉDIA MENOR OU IGUAL A 20 M², PÉ-DIREITO DUPLO, EM CHAPA DE MADEIRA COMPENSADA RESINADA, 18 UTILIZAÇÕES. AF_12/2015</v>
          </cell>
          <cell r="C1941" t="str">
            <v>M2</v>
          </cell>
          <cell r="D1941" t="str">
            <v>52,54</v>
          </cell>
        </row>
        <row r="1942">
          <cell r="A1942">
            <v>92504</v>
          </cell>
          <cell r="B1942" t="str">
            <v>MONTAGEM E DESMONTAGEM DE FÔRMA DE LAJE NERVURADA COM CUBETA E ASSOALHO COM ÁREA MÉDIA MAIOR QUE 20 M², PÉ-DIREITO DUPLO, EM CHAPA DE MADEIRA COMPENSADA RESINADA, 18 UTILIZAÇÕES. AF_12/2015</v>
          </cell>
          <cell r="C1942" t="str">
            <v>M2</v>
          </cell>
          <cell r="D1942" t="str">
            <v>34,82</v>
          </cell>
        </row>
        <row r="1943">
          <cell r="A1943">
            <v>92505</v>
          </cell>
          <cell r="B1943" t="str">
            <v>MONTAGEM E DESMONTAGEM DE FÔRMA DE LAJE NERVURADA COM CUBETA E ASSOALHO COM ÁREA MÉDIA MENOR OU IGUAL A 20 M², PÉ-DIREITO SIMPLES, EM CHAPA DE MADEIRA COMPENSADA RESINADA, 18 UTILIZAÇÕES. AF_12/2015</v>
          </cell>
          <cell r="C1943" t="str">
            <v>M2</v>
          </cell>
          <cell r="D1943" t="str">
            <v>30,32</v>
          </cell>
        </row>
        <row r="1944">
          <cell r="A1944">
            <v>92506</v>
          </cell>
          <cell r="B1944" t="str">
            <v>MONTAGEM E DESMONTAGEM DE FÔRMA DE LAJE NERVURADA COM CUBETA E ASSOALHO COM ÁREA MÉDIA MAIOR QUE 20 M², PÉ-DIREITO SIMPLES, EM CHAPA DE MADEIRA COMPENSADA RESINADA, 18 UTILIZAÇÕES. AF_12/2015</v>
          </cell>
          <cell r="C1944" t="str">
            <v>M2</v>
          </cell>
          <cell r="D1944" t="str">
            <v>28,45</v>
          </cell>
        </row>
        <row r="1945">
          <cell r="A1945">
            <v>92507</v>
          </cell>
          <cell r="B1945" t="str">
            <v>MONTAGEM E DESMONTAGEM DE FÔRMA DE LAJE MACIÇA COM ÁREA MÉDIA MENOR OU IGUAL A 20 M², PÉ-DIREITO DUPLO, EM CHAPA DE MADEIRA COMPENSADA RESINADA, 2 UTILIZAÇÕES. AF_12/2015</v>
          </cell>
          <cell r="C1945" t="str">
            <v>M2</v>
          </cell>
          <cell r="D1945" t="str">
            <v>56,78</v>
          </cell>
        </row>
        <row r="1946">
          <cell r="A1946">
            <v>92508</v>
          </cell>
          <cell r="B1946" t="str">
            <v>MONTAGEM E DESMONTAGEM DE FÔRMA DE LAJE MACIÇA COM ÁREA MÉDIA MAIOR QUE 20 M², PÉ-DIREITO DUPLO, EM CHAPA DE MADEIRA COMPENSADA RESINADA, 2 UTILIZAÇÕES. AF_12/2015</v>
          </cell>
          <cell r="C1946" t="str">
            <v>M2</v>
          </cell>
          <cell r="D1946" t="str">
            <v>54,90</v>
          </cell>
        </row>
        <row r="1947">
          <cell r="A1947">
            <v>92509</v>
          </cell>
          <cell r="B1947" t="str">
            <v>MONTAGEM E DESMONTAGEM DE FÔRMA DE LAJE MACIÇA COM ÁREA MÉDIA MENOR OU IGUAL A 20 M², PÉ-DIREITO SIMPLES, EM CHAPA DE MADEIRA COMPENSADA RESINADA, 2 UTILIZAÇÕES. AF_12/2015</v>
          </cell>
          <cell r="C1947" t="str">
            <v>M2</v>
          </cell>
          <cell r="D1947" t="str">
            <v>34,89</v>
          </cell>
        </row>
        <row r="1948">
          <cell r="A1948">
            <v>92510</v>
          </cell>
          <cell r="B1948" t="str">
            <v>MONTAGEM E DESMONTAGEM DE FÔRMA DE LAJE MACIÇA COM ÁREA MÉDIA MAIOR QUE 20 M², PÉ-DIREITO SIMPLES, EM CHAPA DE MADEIRA COMPENSADA RESINADA, 2 UTILIZAÇÕES. AF_12/2015</v>
          </cell>
          <cell r="C1948" t="str">
            <v>M2</v>
          </cell>
          <cell r="D1948" t="str">
            <v>33,15</v>
          </cell>
        </row>
        <row r="1949">
          <cell r="A1949">
            <v>92511</v>
          </cell>
          <cell r="B1949" t="str">
            <v>MONTAGEM E DESMONTAGEM DE FÔRMA DE LAJE MACIÇA COM ÁREA MÉDIA MENOR OU IGUAL A 20 M², PÉ-DIREITO DUPLO, EM CHAPA DE MADEIRA COMPENSADA RESINADA, 4 UTILIZAÇÕES. AF_12/2015</v>
          </cell>
          <cell r="C1949" t="str">
            <v>M2</v>
          </cell>
          <cell r="D1949" t="str">
            <v>49,51</v>
          </cell>
        </row>
        <row r="1950">
          <cell r="A1950">
            <v>92512</v>
          </cell>
          <cell r="B1950" t="str">
            <v>MONTAGEM E DESMONTAGEM DE FÔRMA DE LAJE MACIÇA COM ÁREA MÉDIA MAIOR QUE 20 M², PÉ-DIREITO DUPLO, EM CHAPA DE MADEIRA COMPENSADA RESINADA, 4 UTILIZAÇÕES. AF_12/2015</v>
          </cell>
          <cell r="C1950" t="str">
            <v>M2</v>
          </cell>
          <cell r="D1950" t="str">
            <v>48,07</v>
          </cell>
        </row>
        <row r="1951">
          <cell r="A1951">
            <v>92513</v>
          </cell>
          <cell r="B1951" t="str">
            <v>MONTAGEM E DESMONTAGEM DE FÔRMA DE LAJE MACIÇA COM ÁREA MÉDIA MENOR OU IGUAL A 20 M², PÉ-DIREITO SIMPLES, EM CHAPA DE MADEIRA COMPENSADA RESINADA, 4 UTILIZAÇÕES. AF_12/2015</v>
          </cell>
          <cell r="C1951" t="str">
            <v>M2</v>
          </cell>
          <cell r="D1951" t="str">
            <v>25,43</v>
          </cell>
        </row>
        <row r="1952">
          <cell r="A1952">
            <v>92514</v>
          </cell>
          <cell r="B1952" t="str">
            <v>MONTAGEM E DESMONTAGEM DE FÔRMA DE LAJE MACIÇA COM ÁREA MÉDIA MAIOR QUE 20 M², PÉ-DIREITO SIMPLES, EM CHAPA DE MADEIRA COMPENSADA RESINADA, 4 UTILIZAÇÕES. AF_12/2015</v>
          </cell>
          <cell r="C1952" t="str">
            <v>M2</v>
          </cell>
          <cell r="D1952" t="str">
            <v>24,11</v>
          </cell>
        </row>
        <row r="1953">
          <cell r="A1953">
            <v>92515</v>
          </cell>
          <cell r="B1953" t="str">
            <v>MONTAGEM E DESMONTAGEM DE FÔRMA DE LAJE MACIÇA COM ÁREA MÉDIA MAIOR QUE 20 M², PÉ-DIREITO DUPLO, EM CHAPA DE MADEIRA COMPENSADA RESINADA, 6 UTILIZAÇÕES. AF_12/2015</v>
          </cell>
          <cell r="C1953" t="str">
            <v>M2</v>
          </cell>
          <cell r="D1953" t="str">
            <v>44,05</v>
          </cell>
        </row>
        <row r="1954">
          <cell r="A1954">
            <v>92516</v>
          </cell>
          <cell r="B1954" t="str">
            <v>MONTAGEM E DESMONTAGEM DE FÔRMA DE LAJE MACIÇA COM ÁREA MÉDIA MENOR OU IGUAL A 20 M², PÉ-DIREITO DUPLO, EM CHAPA DE MADEIRA COMPENSADA RESINADA, 6 UTILIZAÇÕES. AF_12/2015</v>
          </cell>
          <cell r="C1954" t="str">
            <v>M2</v>
          </cell>
          <cell r="D1954" t="str">
            <v>42,80</v>
          </cell>
        </row>
        <row r="1955">
          <cell r="A1955">
            <v>92517</v>
          </cell>
          <cell r="B1955" t="str">
            <v>MONTAGEM E DESMONTAGEM DE FÔRMA DE LAJE MACIÇA COM ÁREA MÉDIA MENOR OU IGUAL A 20 M², PÉ-DIREITO SIMPLES, EM CHAPA DE MADEIRA COMPENSADA RESINADA, 6 UTILIZAÇÕES. AF_12/2015</v>
          </cell>
          <cell r="C1955" t="str">
            <v>M2</v>
          </cell>
          <cell r="D1955" t="str">
            <v>21,10</v>
          </cell>
        </row>
        <row r="1956">
          <cell r="A1956">
            <v>92518</v>
          </cell>
          <cell r="B1956" t="str">
            <v>MONTAGEM E DESMONTAGEM DE FÔRMA DE LAJE MACIÇA COM ÁREA MÉDIA MAIOR QUE 20 M², PÉ-DIREITO SIMPLES, EM CHAPA DE MADEIRA COMPENSADA RESINADA, 6 UTILIZAÇÕES. AF_12/2015</v>
          </cell>
          <cell r="C1956" t="str">
            <v>M2</v>
          </cell>
          <cell r="D1956" t="str">
            <v>19,94</v>
          </cell>
        </row>
        <row r="1957">
          <cell r="A1957">
            <v>92519</v>
          </cell>
          <cell r="B1957" t="str">
            <v>MONTAGEM E DESMONTAGEM DE FÔRMA DE LAJE MACIÇA COM ÁREA MÉDIA MENOR OU IGUAL A 20 M², PÉ-DIREITO DUPLO, EM CHAPA DE MADEIRA COMPENSADA RESINADA, 8 UTILIZAÇÕES. AF_12/2015</v>
          </cell>
          <cell r="C1957" t="str">
            <v>M2</v>
          </cell>
          <cell r="D1957" t="str">
            <v>41,27</v>
          </cell>
        </row>
        <row r="1958">
          <cell r="A1958">
            <v>92520</v>
          </cell>
          <cell r="B1958" t="str">
            <v>MONTAGEM E DESMONTAGEM DE FÔRMA DE LAJE MACIÇA COM ÁREA MÉDIA MAIOR QUE 20 M², PÉ-DIREITO DUPLO, EM CHAPA DE MADEIRA COMPENSADA RESINADA, 8 UTILIZAÇÕES. AF_12/2015</v>
          </cell>
          <cell r="C1958" t="str">
            <v>M2</v>
          </cell>
          <cell r="D1958" t="str">
            <v>40,13</v>
          </cell>
        </row>
        <row r="1959">
          <cell r="A1959">
            <v>92521</v>
          </cell>
          <cell r="B1959" t="str">
            <v>MONTAGEM E DESMONTAGEM DE FÔRMA DE LAJE MACIÇA COM ÁREA MÉDIA MENOR OU IGUAL A 20 M², PÉ-DIREITO SIMPLES, EM CHAPA DE MADEIRA COMPENSADA RESINADA, 8 UTILIZAÇÕES. AF_12/2015</v>
          </cell>
          <cell r="C1959" t="str">
            <v>M2</v>
          </cell>
          <cell r="D1959" t="str">
            <v>18,87</v>
          </cell>
        </row>
        <row r="1960">
          <cell r="A1960">
            <v>92522</v>
          </cell>
          <cell r="B1960" t="str">
            <v>MONTAGEM E DESMONTAGEM DE FÔRMA DE LAJE MACIÇA COM ÁREA MÉDIA MAIOR QUE 20 M², PÉ-DIREITO SIMPLES, EM CHAPA DE MADEIRA COMPENSADA RESINADA, 8 UTILIZAÇÕES. AF_12/2015</v>
          </cell>
          <cell r="C1960" t="str">
            <v>M2</v>
          </cell>
          <cell r="D1960" t="str">
            <v>17,80</v>
          </cell>
        </row>
        <row r="1961">
          <cell r="A1961">
            <v>92523</v>
          </cell>
          <cell r="B1961" t="str">
            <v>MONTAGEM E DESMONTAGEM DE FÔRMA DE LAJE MACIÇA COM ÁREA MÉDIA MENOR OU IGUAL A 20 M², PÉ-DIREITO DUPLO, EM CHAPA DE MADEIRA COMPENSADA PLASTIFICADA, 10 UTILIZAÇÕES. AF_12/2015</v>
          </cell>
          <cell r="C1961" t="str">
            <v>M2</v>
          </cell>
          <cell r="D1961" t="str">
            <v>39,78</v>
          </cell>
        </row>
        <row r="1962">
          <cell r="A1962">
            <v>92524</v>
          </cell>
          <cell r="B1962" t="str">
            <v>MONTAGEM E DESMONTAGEM DE FÔRMA DE LAJE MACIÇA COM ÁREA MÉDIA MAIOR QUE 20 M², PÉ-DIREITO DUPLO, EM CHAPA DE MADEIRA COMPENSADA PLASTIFICADA, 10 UTILIZAÇÕES. AF_12/2015</v>
          </cell>
          <cell r="C1962" t="str">
            <v>M2</v>
          </cell>
          <cell r="D1962" t="str">
            <v>38,68</v>
          </cell>
        </row>
        <row r="1963">
          <cell r="A1963">
            <v>92525</v>
          </cell>
          <cell r="B1963" t="str">
            <v>MONTAGEM E DESMONTAGEM DE FÔRMA DE LAJE MACIÇA COM ÁREA MÉDIA MENOR OU IGUAL A 20 M², PÉ-DIREITO SIMPLES, EM CHAPA DE MADEIRA COMPENSADA PLASTIFICADA, 10 UTILIZAÇÕES. AF_12/2015</v>
          </cell>
          <cell r="C1963" t="str">
            <v>M2</v>
          </cell>
          <cell r="D1963" t="str">
            <v>17,72</v>
          </cell>
        </row>
        <row r="1964">
          <cell r="A1964">
            <v>92526</v>
          </cell>
          <cell r="B1964" t="str">
            <v>MONTAGEM E DESMONTAGEM DE FÔRMA DE LAJE MACIÇA COM ÁREA MÉDIA MAIOR QUE 20 M², PÉ-DIREITO SIMPLES, EM CHAPA DE MADEIRA COMPENSADA PLASTIFICADA, 10 UTILIZAÇÕES. AF_12/2015</v>
          </cell>
          <cell r="C1964" t="str">
            <v>M2</v>
          </cell>
          <cell r="D1964" t="str">
            <v>16,68</v>
          </cell>
        </row>
        <row r="1965">
          <cell r="A1965">
            <v>92527</v>
          </cell>
          <cell r="B1965" t="str">
            <v>MONTAGEM E DESMONTAGEM DE FÔRMA DE LAJE MACIÇA COM ÁREA MÉDIA MENOR OU IGUAL A 20 M², PÉ-DIREITO DUPLO, EM CHAPA DE MADEIRA COMPENSADA PLASTIFICADA, 12 UTILIZAÇÕES. AF_12/2015</v>
          </cell>
          <cell r="C1965" t="str">
            <v>M2</v>
          </cell>
          <cell r="D1965" t="str">
            <v>38,72</v>
          </cell>
        </row>
        <row r="1966">
          <cell r="A1966">
            <v>92528</v>
          </cell>
          <cell r="B1966" t="str">
            <v>MONTAGEM E DESMONTAGEM DE FÔRMA DE LAJE MACIÇA COM ÁREA MÉDIA MAIOR QUE 20 M², PÉ-DIREITO DUPLO, EM CHAPA DE MADEIRA COMPENSADA PLASTIFICADA, 12 UTILIZAÇÕES. AF_12/2015</v>
          </cell>
          <cell r="C1966" t="str">
            <v>M2</v>
          </cell>
          <cell r="D1966" t="str">
            <v>37,67</v>
          </cell>
        </row>
        <row r="1967">
          <cell r="A1967">
            <v>92529</v>
          </cell>
          <cell r="B1967" t="str">
            <v>MONTAGEM E DESMONTAGEM DE FÔRMA DE LAJE MACIÇA COM ÁREA MÉDIA MENOR OU IGUAL A 20 M², PÉ-DIREITO SIMPLES, EM CHAPA DE MADEIRA COMPENSADA PLASTIFICADA, 12 UTILIZAÇÕES. AF_12/2015</v>
          </cell>
          <cell r="C1967" t="str">
            <v>M2</v>
          </cell>
          <cell r="D1967" t="str">
            <v>16,88</v>
          </cell>
        </row>
        <row r="1968">
          <cell r="A1968">
            <v>92530</v>
          </cell>
          <cell r="B1968" t="str">
            <v>MONTAGEM E DESMONTAGEM DE FÔRMA DE LAJE MACIÇA COM ÁREA MÉDIA MAIOR QUE 20 M², PÉ-DIREITO SIMPLES, EM CHAPA DE MADEIRA COMPENSADA PLASTIFICADA, 12 UTILIZAÇÕES. AF_12/2015</v>
          </cell>
          <cell r="C1968" t="str">
            <v>M2</v>
          </cell>
          <cell r="D1968" t="str">
            <v>15,87</v>
          </cell>
        </row>
        <row r="1969">
          <cell r="A1969">
            <v>92531</v>
          </cell>
          <cell r="B1969" t="str">
            <v>MONTAGEM E DESMONTAGEM DE FÔRMA DE LAJE MACIÇA COM ÁREA MÉDIA MENOR OU IGUAL A 20 M², PÉ-DIREITO DUPLO, EM CHAPA DE MADEIRA COMPENSADA PLASTIFICADA, 14 UTILIZAÇÕES. AF_12/2015</v>
          </cell>
          <cell r="C1969" t="str">
            <v>M2</v>
          </cell>
          <cell r="D1969" t="str">
            <v>37,94</v>
          </cell>
        </row>
        <row r="1970">
          <cell r="A1970">
            <v>92532</v>
          </cell>
          <cell r="B1970" t="str">
            <v>MONTAGEM E DESMONTAGEM DE FÔRMA DE LAJE MACIÇA COM ÁREA MÉDIA MAIOR QUE 20 M², PÉ-DIREITO DUPLO, EM CHAPA DE MADEIRA COMPENSADA PLASTIFICADA, 14 UTILIZAÇÕES. AF_12/2015</v>
          </cell>
          <cell r="C1970" t="str">
            <v>M2</v>
          </cell>
          <cell r="D1970" t="str">
            <v>36,91</v>
          </cell>
        </row>
        <row r="1971">
          <cell r="A1971">
            <v>92533</v>
          </cell>
          <cell r="B1971" t="str">
            <v>MONTAGEM E DESMONTAGEM DE FÔRMA DE LAJE MACIÇA COM ÁREA MÉDIA MENOR OU IGUAL A 20 M², PÉ-DIREITO SIMPLES, EM CHAPA DE MADEIRA COMPENSADA PLASTIFICADA, 14 UTILIZAÇÕES. AF_12/2015</v>
          </cell>
          <cell r="C1971" t="str">
            <v>M2</v>
          </cell>
          <cell r="D1971" t="str">
            <v>16,26</v>
          </cell>
        </row>
        <row r="1972">
          <cell r="A1972">
            <v>92534</v>
          </cell>
          <cell r="B1972" t="str">
            <v>MONTAGEM E DESMONTAGEM DE FÔRMA DE LAJE MACIÇA COM ÁREA MÉDIA MAIOR QUE 20 M², PÉ-DIREITO SIMPLES, EM CHAPA DE MADEIRA COMPENSADA PLASTIFICADA, 14 UTILIZAÇÕES. AF_12/2015</v>
          </cell>
          <cell r="C1972" t="str">
            <v>M2</v>
          </cell>
          <cell r="D1972" t="str">
            <v>15,31</v>
          </cell>
        </row>
        <row r="1973">
          <cell r="A1973">
            <v>92535</v>
          </cell>
          <cell r="B1973" t="str">
            <v>MONTAGEM E DESMONTAGEM DE FÔRMA DE LAJE MACIÇA COM ÁREA MÉDIA MENOR OU IGUAL A 20 M², PÉ-DIREITO DUPLO, EM CHAPA DE MADEIRA COMPENSADA PLASTIFICADA, 18 UTILIZAÇÕES. AF_12/2015</v>
          </cell>
          <cell r="C1973" t="str">
            <v>M2</v>
          </cell>
          <cell r="D1973" t="str">
            <v>36,56</v>
          </cell>
        </row>
        <row r="1974">
          <cell r="A1974">
            <v>92536</v>
          </cell>
          <cell r="B1974" t="str">
            <v>MONTAGEM E DESMONTAGEM DE FÔRMA DE LAJE MACIÇA COM ÁREA MÉDIA MAIOR QUE 20 M², PÉ-DIREITO DUPLO, EM CHAPA DE MADEIRA COMPENSADA PLASTIFICADA, 18 UTILIZAÇÕES. AF_12/2015</v>
          </cell>
          <cell r="C1974" t="str">
            <v>M2</v>
          </cell>
          <cell r="D1974" t="str">
            <v>35,57</v>
          </cell>
        </row>
        <row r="1975">
          <cell r="A1975">
            <v>92537</v>
          </cell>
          <cell r="B1975" t="str">
            <v>MONTAGEM E DESMONTAGEM DE FÔRMA DE LAJE MACIÇA COM ÁREA MÉDIA MENOR OU IGUAL A 20 M², PÉ-DIREITO SIMPLES, EM CHAPA DE MADEIRA COMPENSADA PLASTIFICADA, 18 UTILIZAÇÕES. AF_12/2015</v>
          </cell>
          <cell r="C1975" t="str">
            <v>M2</v>
          </cell>
          <cell r="D1975" t="str">
            <v>15,08</v>
          </cell>
        </row>
        <row r="1976">
          <cell r="A1976">
            <v>92538</v>
          </cell>
          <cell r="B1976" t="str">
            <v>MONTAGEM E DESMONTAGEM DE FÔRMA DE LAJE MACIÇA COM ÁREA MÉDIA MAIOR QUE 20 M², PÉ-DIREITO SIMPLES, EM CHAPA DE MADEIRA COMPENSADA PLASTIFICADA, 18 UTILIZAÇÕES. AF_12/2015</v>
          </cell>
          <cell r="C1976" t="str">
            <v>M2</v>
          </cell>
          <cell r="D1976" t="str">
            <v>14,15</v>
          </cell>
        </row>
        <row r="1977">
          <cell r="A1977">
            <v>95934</v>
          </cell>
          <cell r="B1977" t="str">
            <v>FABRICAÇÃO DE FÔRMA PARA ESCADAS, COM 2 LANCES, EM CHAPA DE MADEIRA COMPENSADA PLASTIFICADA, E=18 MM. AF_01/2017</v>
          </cell>
          <cell r="C1977" t="str">
            <v>M2</v>
          </cell>
          <cell r="D1977" t="str">
            <v>123,46</v>
          </cell>
        </row>
        <row r="1978">
          <cell r="A1978">
            <v>95935</v>
          </cell>
          <cell r="B1978" t="str">
            <v>FABRICAÇÃO DE FÔRMA PARA ESCADAS, COM 2 LANCES, EM CHAPA DE MADEIRA COMPENSADA RESINADA, E= 17 MM. AF_01/2017</v>
          </cell>
          <cell r="C1978" t="str">
            <v>M2</v>
          </cell>
          <cell r="D1978" t="str">
            <v>113,84</v>
          </cell>
        </row>
        <row r="1979">
          <cell r="A1979">
            <v>95936</v>
          </cell>
          <cell r="B1979" t="str">
            <v>FABRICAÇÃO DE FÔRMA PARA ESCADAS, COM 2 LANCES, EM MADEIRA SERRADA, E=25 MM. AF_01/2017</v>
          </cell>
          <cell r="C1979" t="str">
            <v>M2</v>
          </cell>
          <cell r="D1979" t="str">
            <v>128,20</v>
          </cell>
        </row>
        <row r="1980">
          <cell r="A1980">
            <v>95937</v>
          </cell>
          <cell r="B1980" t="str">
            <v>MONTAGEM E DESMONTAGEM DE FÔRMA PARA ESCADAS, COM 2 LANCES, EM MADEIRA SERRADA, 1 UTILIZAÇÃO. AF_01/2017</v>
          </cell>
          <cell r="C1980" t="str">
            <v>M2</v>
          </cell>
          <cell r="D1980" t="str">
            <v>298,55</v>
          </cell>
        </row>
        <row r="1981">
          <cell r="A1981">
            <v>95938</v>
          </cell>
          <cell r="B1981" t="str">
            <v>MONTAGEM E DESMONTAGEM DE FÔRMA PARA ESCADAS, COM 2 LANCES, EM MADEIRA SERRADA, 2 UTILIZAÇÕES. AF_01/2017</v>
          </cell>
          <cell r="C1981" t="str">
            <v>M2</v>
          </cell>
          <cell r="D1981" t="str">
            <v>253,24</v>
          </cell>
        </row>
        <row r="1982">
          <cell r="A1982">
            <v>95939</v>
          </cell>
          <cell r="B1982" t="str">
            <v>MONTAGEM E DESMONTAGEM DE FÔRMA PARA ESCADAS, COM 2 LANCES, EM CHAPA DE MADEIRA COMPENSADA RESINADA, 4 UTILIZAÇÕES. AF_01/2017</v>
          </cell>
          <cell r="C1982" t="str">
            <v>M2</v>
          </cell>
          <cell r="D1982" t="str">
            <v>163,33</v>
          </cell>
        </row>
        <row r="1983">
          <cell r="A1983">
            <v>95940</v>
          </cell>
          <cell r="B1983" t="str">
            <v>MONTAGEM E DESMONTAGEM DE FÔRMA PARA ESCADAS, COM 2 LANCES, EM CHAPA DE MADEIRA COMPENSADA PLASTIFICADA, 6 UTILIZAÇÕES. AF_01/2017</v>
          </cell>
          <cell r="C1983" t="str">
            <v>M2</v>
          </cell>
          <cell r="D1983" t="str">
            <v>123,95</v>
          </cell>
        </row>
        <row r="1984">
          <cell r="A1984">
            <v>95941</v>
          </cell>
          <cell r="B1984" t="str">
            <v>MONTAGEM E DESMONTAGEM DE FÔRMA PARA ESCADAS, COM 2 LANCES, EM CHAPA DE MADEIRA COMPENSADA PLASTIFICADA, 8 UTILIZAÇÕES. AF_01/2017</v>
          </cell>
          <cell r="C1984" t="str">
            <v>M2</v>
          </cell>
          <cell r="D1984" t="str">
            <v>108,38</v>
          </cell>
        </row>
        <row r="1985">
          <cell r="A1985">
            <v>95942</v>
          </cell>
          <cell r="B1985" t="str">
            <v>MONTAGEM E DESMONTAGEM DE FÔRMA PARA ESCADAS, COM 2 LANCES, EM CHAPA DE MADEIRA COMPENSADA PLASTIFICADA, 10 UTILIZAÇÕES. AF_01/2017</v>
          </cell>
          <cell r="C1985" t="str">
            <v>M2</v>
          </cell>
          <cell r="D1985" t="str">
            <v>98,64</v>
          </cell>
        </row>
        <row r="1986">
          <cell r="A1986">
            <v>96252</v>
          </cell>
          <cell r="B1986" t="str">
            <v>FABRICAÇÃO DE FÔRMA PARA PILARES CIRCULARES, EM CHAPA DE MADEIRA COMPENSADA RESINADA. AF_06/2017</v>
          </cell>
          <cell r="C1986" t="str">
            <v>M2</v>
          </cell>
          <cell r="D1986" t="str">
            <v>134,98</v>
          </cell>
        </row>
        <row r="1987">
          <cell r="A1987">
            <v>96257</v>
          </cell>
          <cell r="B1987" t="str">
            <v>MONTAGEM E DESMONTAGEM DE FÔRMA DE PILARES CIRCULARES, COM ÁREA MÉDIA DAS SEÇÕES MENOR OU IGUAL A 0,28 M², PÉ-DIREITO SIMPLES, EM MADEIRA, 2 UTILIZAÇÕES. AF_06/2017</v>
          </cell>
          <cell r="C1987" t="str">
            <v>M2</v>
          </cell>
          <cell r="D1987" t="str">
            <v>119,03</v>
          </cell>
        </row>
        <row r="1988">
          <cell r="A1988">
            <v>96258</v>
          </cell>
          <cell r="B1988" t="str">
            <v>MONTAGEM E DESMONTAGEM DE FÔRMA DE PILARES CIRCULARES, COM ÁREA MÉDIA DAS SEÇÕES MAIOR QUE 0,28 M², PÉ-DIREITO SIMPLES, EM MADEIRA, 2 UTILIZAÇÕES. AF_06/2017</v>
          </cell>
          <cell r="C1988" t="str">
            <v>M2</v>
          </cell>
          <cell r="D1988" t="str">
            <v>111,05</v>
          </cell>
        </row>
        <row r="1989">
          <cell r="A1989">
            <v>96259</v>
          </cell>
          <cell r="B1989" t="str">
            <v>MONTAGEM E DESMONTAGEM DE FÔRMA DE PILARES CIRCULARES, COM ÁREA MÉDIA DAS SEÇÕES MENOR OU IGUAL A 0,28 M², PÉ-DIREITO DUPLO, EM MADEIRA, 2 UTILIZAÇÕES. AF_06/2017</v>
          </cell>
          <cell r="C1989" t="str">
            <v>M2</v>
          </cell>
          <cell r="D1989" t="str">
            <v>136,21</v>
          </cell>
        </row>
        <row r="1990">
          <cell r="A1990">
            <v>96529</v>
          </cell>
          <cell r="B1990" t="str">
            <v>FABRICAÇÃO, MONTAGEM E DESMONTAGEM DE FÔRMA PARA SAPATA, EM MADEIRA SERRADA, E=25 MM, 1 UTILIZAÇÃO. AF_06/2017</v>
          </cell>
          <cell r="C1990" t="str">
            <v>M2</v>
          </cell>
          <cell r="D1990" t="str">
            <v>206,01</v>
          </cell>
        </row>
        <row r="1991">
          <cell r="A1991">
            <v>96530</v>
          </cell>
          <cell r="B1991" t="str">
            <v>FABRICAÇÃO, MONTAGEM E DESMONTAGEM DE FÔRMA PARA VIGA BALDRAME, EM MADEIRA SERRADA, E=25 MM, 1 UTILIZAÇÃO. AF_06/2017</v>
          </cell>
          <cell r="C1991" t="str">
            <v>M2</v>
          </cell>
          <cell r="D1991" t="str">
            <v>122,54</v>
          </cell>
        </row>
        <row r="1992">
          <cell r="A1992">
            <v>96531</v>
          </cell>
          <cell r="B1992" t="str">
            <v>FABRICAÇÃO, MONTAGEM E DESMONTAGEM DE FÔRMA PARA BLOCO DE COROAMENTO, EM MADEIRA SERRADA, E=25 MM, 2 UTILIZAÇÕES. AF_06/2017</v>
          </cell>
          <cell r="C1992" t="str">
            <v>M2</v>
          </cell>
          <cell r="D1992" t="str">
            <v>85,38</v>
          </cell>
        </row>
        <row r="1993">
          <cell r="A1993">
            <v>96532</v>
          </cell>
          <cell r="B1993" t="str">
            <v>FABRICAÇÃO, MONTAGEM E DESMONTAGEM DE FÔRMA PARA SAPATA, EM MADEIRA SERRADA, E=25 MM, 2 UTILIZAÇÕES. AF_06/2017</v>
          </cell>
          <cell r="C1993" t="str">
            <v>M2</v>
          </cell>
          <cell r="D1993" t="str">
            <v>133,89</v>
          </cell>
        </row>
        <row r="1994">
          <cell r="A1994">
            <v>96533</v>
          </cell>
          <cell r="B1994" t="str">
            <v>FABRICAÇÃO, MONTAGEM E DESMONTAGEM DE FÔRMA PARA VIGA BALDRAME, EM MADEIRA SERRADA, E=25 MM, 2 UTILIZAÇÕES. AF_06/2017</v>
          </cell>
          <cell r="C1994" t="str">
            <v>M2</v>
          </cell>
          <cell r="D1994" t="str">
            <v>76,06</v>
          </cell>
        </row>
        <row r="1995">
          <cell r="A1995">
            <v>96534</v>
          </cell>
          <cell r="B1995" t="str">
            <v>FABRICAÇÃO, MONTAGEM E DESMONTAGEM DE FÔRMA PARA BLOCO DE COROAMENTO, EM MADEIRA SERRADA, E=25 MM, 4 UTILIZAÇÕES. AF_06/2017</v>
          </cell>
          <cell r="C1995" t="str">
            <v>M2</v>
          </cell>
          <cell r="D1995" t="str">
            <v>59,96</v>
          </cell>
        </row>
        <row r="1996">
          <cell r="A1996">
            <v>96535</v>
          </cell>
          <cell r="B1996" t="str">
            <v>FABRICAÇÃO, MONTAGEM E DESMONTAGEM DE FÔRMA PARA SAPATA, EM MADEIRA SERRADA, E=25 MM, 4 UTILIZAÇÕES. AF_06/2017</v>
          </cell>
          <cell r="C1996" t="str">
            <v>M2</v>
          </cell>
          <cell r="D1996" t="str">
            <v>96,32</v>
          </cell>
        </row>
        <row r="1997">
          <cell r="A1997">
            <v>96536</v>
          </cell>
          <cell r="B1997" t="str">
            <v>FABRICAÇÃO, MONTAGEM E DESMONTAGEM DE FÔRMA PARA VIGA BALDRAME, EM MADEIRA SERRADA, E=25 MM, 4 UTILIZAÇÕES. AF_06/2017</v>
          </cell>
          <cell r="C1997" t="str">
            <v>M2</v>
          </cell>
          <cell r="D1997" t="str">
            <v>51,84</v>
          </cell>
        </row>
        <row r="1998">
          <cell r="A1998">
            <v>96537</v>
          </cell>
          <cell r="B1998" t="str">
            <v>FABRICAÇÃO, MONTAGEM E DESMONTAGEM DE FÔRMA PARA BLOCO DE COROAMENTO, EM CHAPA DE MADEIRA COMPENSADA RESINADA, E=17 MM, 2 UTILIZAÇÕES. AF_06/2017</v>
          </cell>
          <cell r="C1998" t="str">
            <v>M2</v>
          </cell>
          <cell r="D1998" t="str">
            <v>127,56</v>
          </cell>
        </row>
        <row r="1999">
          <cell r="A1999">
            <v>96538</v>
          </cell>
          <cell r="B1999" t="str">
            <v>FABRICAÇÃO, MONTAGEM E DESMONTAGEM DE FÔRMA PARA SAPATA, EM CHAPA DE MADEIRA COMPENSADA RESINADA, E=17 MM, 2 UTILIZAÇÕES. AF_06/2017</v>
          </cell>
          <cell r="C1999" t="str">
            <v>M2</v>
          </cell>
          <cell r="D1999" t="str">
            <v>168,20</v>
          </cell>
        </row>
        <row r="2000">
          <cell r="A2000">
            <v>96539</v>
          </cell>
          <cell r="B2000" t="str">
            <v>FABRICAÇÃO, MONTAGEM E DESMONTAGEM DE FÔRMA PARA VIGA BALDRAME, EM CHAPA DE MADEIRA COMPENSADA RESINADA, E=17 MM, 2 UTILIZAÇÕES. AF_06/2017</v>
          </cell>
          <cell r="C2000" t="str">
            <v>M2</v>
          </cell>
          <cell r="D2000" t="str">
            <v>84,65</v>
          </cell>
        </row>
        <row r="2001">
          <cell r="A2001">
            <v>96540</v>
          </cell>
          <cell r="B2001" t="str">
            <v>FABRICAÇÃO, MONTAGEM E DESMONTAGEM DE FÔRMA PARA BLOCO DE COROAMENTO, EM CHAPA DE MADEIRA COMPENSADA RESINADA, E=17 MM, 4 UTILIZAÇÕES. AF_06/2017</v>
          </cell>
          <cell r="C2001" t="str">
            <v>M2</v>
          </cell>
          <cell r="D2001" t="str">
            <v>89,41</v>
          </cell>
        </row>
        <row r="2002">
          <cell r="A2002">
            <v>96541</v>
          </cell>
          <cell r="B2002" t="str">
            <v>FABRICAÇÃO, MONTAGEM E DESMONTAGEM DE FÔRMA PARA SAPATA, EM CHAPA DE MADEIRA COMPENSADA RESINADA, E=17 MM, 4 UTILIZAÇÕES. AF_06/2017</v>
          </cell>
          <cell r="C2002" t="str">
            <v>M2</v>
          </cell>
          <cell r="D2002" t="str">
            <v>122,12</v>
          </cell>
        </row>
        <row r="2003">
          <cell r="A2003">
            <v>96542</v>
          </cell>
          <cell r="B2003" t="str">
            <v>FABRICAÇÃO, MONTAGEM E DESMONTAGEM DE FÔRMA PARA VIGA BALDRAME, EM CHAPA DE MADEIRA COMPENSADA RESINADA, E=17 MM, 4 UTILIZAÇÕES. AF_06/2017</v>
          </cell>
          <cell r="C2003" t="str">
            <v>M2</v>
          </cell>
          <cell r="D2003" t="str">
            <v>63,44</v>
          </cell>
        </row>
        <row r="2004">
          <cell r="A2004">
            <v>96543</v>
          </cell>
          <cell r="B2004" t="str">
            <v>ARMAÇÃO DE BLOCO, VIGA BALDRAME E SAPATA UTILIZANDO AÇO CA-60 DE 5 MM - MONTAGEM. AF_06/2017</v>
          </cell>
          <cell r="C2004" t="str">
            <v>KG</v>
          </cell>
          <cell r="D2004" t="str">
            <v>10,97</v>
          </cell>
        </row>
        <row r="2005">
          <cell r="A2005" t="str">
            <v>73771/1</v>
          </cell>
          <cell r="B2005" t="str">
            <v>PROTENSAO DE TIRANTES DE BARRA DE ACO CA-50 EXCL MATERIAIS</v>
          </cell>
          <cell r="C2005" t="str">
            <v>UN</v>
          </cell>
          <cell r="D2005" t="str">
            <v>20,25</v>
          </cell>
        </row>
        <row r="2006">
          <cell r="A2006" t="str">
            <v>73990/1</v>
          </cell>
          <cell r="B2006" t="str">
            <v>ARMACAO ACO CA-50 P/1,0M3 DE CONCRETO</v>
          </cell>
          <cell r="C2006" t="str">
            <v>UN</v>
          </cell>
          <cell r="D2006" t="str">
            <v>475,86</v>
          </cell>
        </row>
        <row r="2007">
          <cell r="A2007" t="str">
            <v>73994/1</v>
          </cell>
          <cell r="B2007" t="str">
            <v>ARMACAO EM TELA DE ACO SOLDADA NERVURADA Q-138, ACO CA-60, 4,2MM, MALHA 10X10CM</v>
          </cell>
          <cell r="C2007" t="str">
            <v>KG</v>
          </cell>
          <cell r="D2007" t="str">
            <v>6,47</v>
          </cell>
        </row>
        <row r="2008">
          <cell r="A2008" t="str">
            <v>79504/1</v>
          </cell>
          <cell r="B2008" t="str">
            <v>TIRANTES P/PROTENSAO E ANCORAGEM EM ROCHA C/ 6 FIOS ACO DURO 8MM .</v>
          </cell>
          <cell r="C2008" t="str">
            <v>M</v>
          </cell>
          <cell r="D2008" t="str">
            <v>41,27</v>
          </cell>
        </row>
        <row r="2009">
          <cell r="A2009" t="str">
            <v>79504/2</v>
          </cell>
          <cell r="B2009" t="str">
            <v>TIRANTES P/PROTENSAO E ANCORAGEM EM ROCHA C/ 8 FIOS ACO DURO 8MM .</v>
          </cell>
          <cell r="C2009" t="str">
            <v>M</v>
          </cell>
          <cell r="D2009" t="str">
            <v>47,22</v>
          </cell>
        </row>
        <row r="2010">
          <cell r="A2010" t="str">
            <v>79504/3</v>
          </cell>
          <cell r="B2010" t="str">
            <v>TIRANTES P/PROTENSAO E ANCORAGEM EM ROCHA C/10 FIOS ACO DURO 8MM .</v>
          </cell>
          <cell r="C2010" t="str">
            <v>M</v>
          </cell>
          <cell r="D2010" t="str">
            <v>53,18</v>
          </cell>
        </row>
        <row r="2011">
          <cell r="A2011" t="str">
            <v>79504/4</v>
          </cell>
          <cell r="B2011" t="str">
            <v>TIRANTES P/PROTENSAO E ANCORAGEM EM ROCHA C/12 FIOS ACO DURO 8MM .</v>
          </cell>
          <cell r="C2011" t="str">
            <v>M</v>
          </cell>
          <cell r="D2011" t="str">
            <v>59,13</v>
          </cell>
        </row>
        <row r="2012">
          <cell r="A2012" t="str">
            <v>79504/5</v>
          </cell>
          <cell r="B2012" t="str">
            <v>TIRANTE PROTENDIDO P/  ANCORAGEM EM SOLO  C/ 6 FIOS ACO DURO 8MM, INCLUSIVE PROTEÇÃO ANTICORR0SIVA.</v>
          </cell>
          <cell r="C2012" t="str">
            <v>M</v>
          </cell>
          <cell r="D2012" t="str">
            <v>51,38</v>
          </cell>
        </row>
        <row r="2013">
          <cell r="A2013" t="str">
            <v>79504/6</v>
          </cell>
          <cell r="B2013" t="str">
            <v>TIRANTES P/PROTENSAO E ANCORAGEM EM SOLO TRECHO LIVRE C/ 8 FIOS ACO DURO 8MM INCLUSIVE PROTECAO ANTICORROSIVA.</v>
          </cell>
          <cell r="C2013" t="str">
            <v>M</v>
          </cell>
          <cell r="D2013" t="str">
            <v>57,33</v>
          </cell>
        </row>
        <row r="2014">
          <cell r="A2014" t="str">
            <v>79504/7</v>
          </cell>
          <cell r="B2014" t="str">
            <v>TIRANTES P/PROTENSAO E ANCORAGEM EM SOLO TRECHO LIVRE C/10 FIOS ACO DURO 8MM INCLUSIVE PROTECAO ANTICORROSIVA.</v>
          </cell>
          <cell r="C2014" t="str">
            <v>M</v>
          </cell>
          <cell r="D2014" t="str">
            <v>63,29</v>
          </cell>
        </row>
        <row r="2015">
          <cell r="A2015" t="str">
            <v>79504/8</v>
          </cell>
          <cell r="B2015" t="str">
            <v>TIRANTES P/PROTENSAO E ANCORAGEM EM SOLO TRECHO LIVRE C/16 FIOS ACO DURO 8MM INCLUSIVE PROTECAO ANTICORROSIVA.</v>
          </cell>
          <cell r="C2015" t="str">
            <v>M</v>
          </cell>
          <cell r="D2015" t="str">
            <v>81,89</v>
          </cell>
        </row>
        <row r="2016">
          <cell r="A2016" t="str">
            <v>79504/9</v>
          </cell>
          <cell r="B2016" t="str">
            <v>TIRANTES P/PROTENSAO E ANCORAGEM EM SOLO TRECHO ANCOR C/ 6 FIOS ACO DURO 8MM , INCLUSIVE PROTECAO ANTICORROSIVA.</v>
          </cell>
          <cell r="C2016" t="str">
            <v>M</v>
          </cell>
          <cell r="D2016" t="str">
            <v>102,79</v>
          </cell>
        </row>
        <row r="2017">
          <cell r="A2017" t="str">
            <v>79504/10</v>
          </cell>
          <cell r="B2017" t="str">
            <v>TIRANTES P/PROTENSAO E ANCORAGEM EM SOLO TRECHO ANCOR C/ 8 FIOS ACO DURO 8MM , INCLUSIVE PROTECAO ANTICORROSIVA.</v>
          </cell>
          <cell r="C2017" t="str">
            <v>M</v>
          </cell>
          <cell r="D2017" t="str">
            <v>108,74</v>
          </cell>
        </row>
        <row r="2018">
          <cell r="A2018" t="str">
            <v>79504/11</v>
          </cell>
          <cell r="B2018" t="str">
            <v>TIRANTES P/PROTENSAO E ANCORAGEM EM SOLO TRECHO ANCOR C/10 FIOS ACO DURO 8MM .</v>
          </cell>
          <cell r="C2018" t="str">
            <v>M</v>
          </cell>
          <cell r="D2018" t="str">
            <v>114,70</v>
          </cell>
        </row>
        <row r="2019">
          <cell r="A2019" t="str">
            <v>79504/12</v>
          </cell>
          <cell r="B2019" t="str">
            <v>TIRANTES P/PROTENSAO E ANCORAGEM EM SOLO TRECHO ANCOR C/16 FIOS ACO DURO 8MM .</v>
          </cell>
          <cell r="C2019" t="str">
            <v>M</v>
          </cell>
          <cell r="D2019" t="str">
            <v>133,30</v>
          </cell>
        </row>
        <row r="2020">
          <cell r="A2020">
            <v>85662</v>
          </cell>
          <cell r="B2020" t="str">
            <v>ARMACAO EM TELA DE ACO SOLDADA NERVURADA Q-92, ACO CA-60, 4,2MM, MALHA 15X15CM</v>
          </cell>
          <cell r="C2020" t="str">
            <v>M2</v>
          </cell>
          <cell r="D2020" t="str">
            <v>9,69</v>
          </cell>
        </row>
        <row r="2021">
          <cell r="A2021">
            <v>89996</v>
          </cell>
          <cell r="B2021" t="str">
            <v>ARMAÇÃO VERTICAL DE ALVENARIA ESTRUTURAL; DIÂMETRO DE 10,0 MM. AF_01/2015</v>
          </cell>
          <cell r="C2021" t="str">
            <v>KG</v>
          </cell>
          <cell r="D2021" t="str">
            <v>5,83</v>
          </cell>
        </row>
        <row r="2022">
          <cell r="A2022">
            <v>89997</v>
          </cell>
          <cell r="B2022" t="str">
            <v>ARMAÇÃO VERTICAL DE ALVENARIA ESTRUTURAL; DIÂMETRO DE 12,5 MM. AF_01/2015</v>
          </cell>
          <cell r="C2022" t="str">
            <v>KG</v>
          </cell>
          <cell r="D2022" t="str">
            <v>5,00</v>
          </cell>
        </row>
        <row r="2023">
          <cell r="A2023">
            <v>89998</v>
          </cell>
          <cell r="B2023" t="str">
            <v>ARMAÇÃO DE CINTA DE ALVENARIA ESTRUTURAL; DIÂMETRO DE 10,0 MM. AF_01/2015</v>
          </cell>
          <cell r="C2023" t="str">
            <v>KG</v>
          </cell>
          <cell r="D2023" t="str">
            <v>5,44</v>
          </cell>
        </row>
        <row r="2024">
          <cell r="A2024">
            <v>89999</v>
          </cell>
          <cell r="B2024" t="str">
            <v>ARMAÇÃO DE VERGA E CONTRAVERGA DE ALVENARIA ESTRUTURAL; DIÂMETRO DE 8,0 MM. AF_01/2015</v>
          </cell>
          <cell r="C2024" t="str">
            <v>KG</v>
          </cell>
          <cell r="D2024" t="str">
            <v>9,07</v>
          </cell>
        </row>
        <row r="2025">
          <cell r="A2025">
            <v>90000</v>
          </cell>
          <cell r="B2025" t="str">
            <v>ARMAÇÃO DE VERGA E CONTRAVERGA DE ALVENARIA ESTRUTURAL; DIÂMETRO DE 10,0 MM. AF_01/2015</v>
          </cell>
          <cell r="C2025" t="str">
            <v>KG</v>
          </cell>
          <cell r="D2025" t="str">
            <v>6,81</v>
          </cell>
        </row>
        <row r="2026">
          <cell r="A2026">
            <v>91593</v>
          </cell>
          <cell r="B2026" t="str">
            <v>ARMAÇÃO DO SISTEMA DE PAREDES DE CONCRETO, EXECUTADA EM PAREDES DE EDIFICAÇÕES DE MÚLTIPLOS PAVIMENTOS, TELA Q-138. AF_06/2015</v>
          </cell>
          <cell r="C2026" t="str">
            <v>KG</v>
          </cell>
          <cell r="D2026" t="str">
            <v>6,54</v>
          </cell>
        </row>
        <row r="2027">
          <cell r="A2027">
            <v>91594</v>
          </cell>
          <cell r="B2027" t="str">
            <v>ARMAÇÃO DO SISTEMA DE PAREDES DE CONCRETO, EXECUTADA EM PAREDES DE EDIFICAÇÕES TÉRREAS OU DE MÚLTIPLOS PAVIMENTOS, TELA Q-92. AF_06/2015</v>
          </cell>
          <cell r="C2027" t="str">
            <v>KG</v>
          </cell>
          <cell r="D2027" t="str">
            <v>6,95</v>
          </cell>
        </row>
        <row r="2028">
          <cell r="A2028">
            <v>91595</v>
          </cell>
          <cell r="B2028" t="str">
            <v>ARMAÇÃO DO SISTEMA DE PAREDES DE CONCRETO, EXECUTADA EM PAREDES DE EDIFICAÇÕES TÉRREAS, TELA Q-61. AF_06/2015</v>
          </cell>
          <cell r="C2028" t="str">
            <v>KG</v>
          </cell>
          <cell r="D2028" t="str">
            <v>7,73</v>
          </cell>
        </row>
        <row r="2029">
          <cell r="A2029">
            <v>91596</v>
          </cell>
          <cell r="B2029" t="str">
            <v>ARMAÇÃO DO SISTEMA DE PAREDES DE CONCRETO, EXECUTADA COMO ARMADURA POSITIVA DE LAJES, TELA Q-138. AF_06/2015</v>
          </cell>
          <cell r="C2029" t="str">
            <v>KG</v>
          </cell>
          <cell r="D2029" t="str">
            <v>6,69</v>
          </cell>
        </row>
        <row r="2030">
          <cell r="A2030">
            <v>91597</v>
          </cell>
          <cell r="B2030" t="str">
            <v>ARMAÇÃO DO SISTEMA DE PAREDES DE CONCRETO, EXECUTADA COMO ARMADURA NEGATIVA DE LAJES, TELA T-196. AF_06/2015</v>
          </cell>
          <cell r="C2030" t="str">
            <v>KG</v>
          </cell>
          <cell r="D2030" t="str">
            <v>4,71</v>
          </cell>
        </row>
        <row r="2031">
          <cell r="A2031">
            <v>91598</v>
          </cell>
          <cell r="B2031" t="str">
            <v>ARMAÇÃO DO SISTEMA DE PAREDES DE CONCRETO, EXECUTADA COMO ARMADURA POSITIVA DE LAJES, TELA Q-113. AF_06/2015</v>
          </cell>
          <cell r="C2031" t="str">
            <v>KG</v>
          </cell>
          <cell r="D2031" t="str">
            <v>6,66</v>
          </cell>
        </row>
        <row r="2032">
          <cell r="A2032">
            <v>91599</v>
          </cell>
          <cell r="B2032" t="str">
            <v>ARMAÇÃO DO SISTEMA DE PAREDES DE CONCRETO, EXECUTADA COMO ARMADURA NEGATIVA DE LAJES, TELA L-159. AF_06/2015</v>
          </cell>
          <cell r="C2032" t="str">
            <v>KG</v>
          </cell>
          <cell r="D2032" t="str">
            <v>7,13</v>
          </cell>
        </row>
        <row r="2033">
          <cell r="A2033">
            <v>91600</v>
          </cell>
          <cell r="B2033" t="str">
            <v>ARMAÇÃO DO SISTEMA DE PAREDES DE CONCRETO, EXECUTADA EM PLATIBANDAS, TELA Q-92. AF_06/2015</v>
          </cell>
          <cell r="C2033" t="str">
            <v>KG</v>
          </cell>
          <cell r="D2033" t="str">
            <v>7,61</v>
          </cell>
        </row>
        <row r="2034">
          <cell r="A2034">
            <v>91601</v>
          </cell>
          <cell r="B2034" t="str">
            <v>ARMAÇÃO DO SISTEMA DE PAREDES DE CONCRETO, EXECUTADA COMO REFORÇO, VERGALHÃO DE 6,3 MM DE DIÂMETRO. AF_06/2015</v>
          </cell>
          <cell r="C2034" t="str">
            <v>KG</v>
          </cell>
          <cell r="D2034" t="str">
            <v>7,74</v>
          </cell>
        </row>
        <row r="2035">
          <cell r="A2035">
            <v>91602</v>
          </cell>
          <cell r="B2035" t="str">
            <v>ARMAÇÃO DO SISTEMA DE PAREDES DE CONCRETO, EXECUTADA COMO REFORÇO, VERGALHÃO DE 8,0 MM DE DIÂMETRO. AF_06/2015</v>
          </cell>
          <cell r="C2035" t="str">
            <v>KG</v>
          </cell>
          <cell r="D2035" t="str">
            <v>7,16</v>
          </cell>
        </row>
        <row r="2036">
          <cell r="A2036">
            <v>91603</v>
          </cell>
          <cell r="B2036" t="str">
            <v>ARMAÇÃO DO SISTEMA DE PAREDES DE CONCRETO, EXECUTADA COMO REFORÇO, VERGALHÃO DE 10,0 MM DE DIÂMETRO. AF_06/2015</v>
          </cell>
          <cell r="C2036" t="str">
            <v>KG</v>
          </cell>
          <cell r="D2036" t="str">
            <v>5,71</v>
          </cell>
        </row>
        <row r="2037">
          <cell r="A2037">
            <v>92759</v>
          </cell>
          <cell r="B2037" t="str">
            <v>ARMAÇÃO DE PILAR OU VIGA DE UMA ESTRUTURA CONVENCIONAL DE CONCRETO ARMADO EM UM EDIFÍCIO DE MÚLTIPLOS PAVIMENTOS UTILIZANDO AÇO CA-60 DE 5,0 MM - MONTAGEM. AF_12/2015</v>
          </cell>
          <cell r="C2037" t="str">
            <v>KG</v>
          </cell>
          <cell r="D2037" t="str">
            <v>8,91</v>
          </cell>
        </row>
        <row r="2038">
          <cell r="A2038">
            <v>92760</v>
          </cell>
          <cell r="B2038" t="str">
            <v>ARMAÇÃO DE PILAR OU VIGA DE UMA ESTRUTURA CONVENCIONAL DE CONCRETO ARMADO EM UM EDIFÍCIO DE MÚLTIPLOS PAVIMENTOS UTILIZANDO AÇO CA-50 DE 6,3 MM - MONTAGEM. AF_12/2015</v>
          </cell>
          <cell r="C2038" t="str">
            <v>KG</v>
          </cell>
          <cell r="D2038" t="str">
            <v>7,75</v>
          </cell>
        </row>
        <row r="2039">
          <cell r="A2039">
            <v>92761</v>
          </cell>
          <cell r="B2039" t="str">
            <v>ARMAÇÃO DE PILAR OU VIGA DE UMA ESTRUTURA CONVENCIONAL DE CONCRETO ARMADO EM UM EDIFÍCIO DE MÚLTIPLOS PAVIMENTOS UTILIZANDO AÇO CA-50 DE 8,0 MM - MONTAGEM. AF_12/2015</v>
          </cell>
          <cell r="C2039" t="str">
            <v>KG</v>
          </cell>
          <cell r="D2039" t="str">
            <v>7,57</v>
          </cell>
        </row>
        <row r="2040">
          <cell r="A2040">
            <v>92762</v>
          </cell>
          <cell r="B2040" t="str">
            <v>ARMAÇÃO DE PILAR OU VIGA DE UMA ESTRUTURA CONVENCIONAL DE CONCRETO ARMADO EM UM EDIFÍCIO DE MÚLTIPLOS PAVIMENTOS UTILIZANDO AÇO CA-50 DE 10,0 MM - MONTAGEM. AF_12/2015</v>
          </cell>
          <cell r="C2040" t="str">
            <v>KG</v>
          </cell>
          <cell r="D2040" t="str">
            <v>6,17</v>
          </cell>
        </row>
        <row r="2041">
          <cell r="A2041">
            <v>92763</v>
          </cell>
          <cell r="B2041" t="str">
            <v>ARMAÇÃO DE PILAR OU VIGA DE UMA ESTRUTURA CONVENCIONAL DE CONCRETO ARMADO EM UM EDIFÍCIO DE MÚLTIPLOS PAVIMENTOS UTILIZANDO AÇO CA-50 DE 12,5 MM - MONTAGEM. AF_12/2015</v>
          </cell>
          <cell r="C2041" t="str">
            <v>KG</v>
          </cell>
          <cell r="D2041" t="str">
            <v>5,52</v>
          </cell>
        </row>
        <row r="2042">
          <cell r="A2042">
            <v>92764</v>
          </cell>
          <cell r="B2042" t="str">
            <v>ARMAÇÃO DE PILAR OU VIGA DE UMA ESTRUTURA CONVENCIONAL DE CONCRETO ARMADO EM UM EDIFÍCIO DE MÚLTIPLOS PAVIMENTOS UTILIZANDO AÇO CA-50 DE 16,0 MM - MONTAGEM. AF_12/2015</v>
          </cell>
          <cell r="C2042" t="str">
            <v>KG</v>
          </cell>
          <cell r="D2042" t="str">
            <v>5,16</v>
          </cell>
        </row>
        <row r="2043">
          <cell r="A2043">
            <v>92765</v>
          </cell>
          <cell r="B2043" t="str">
            <v>ARMAÇÃO DE PILAR OU VIGA DE UMA ESTRUTURA CONVENCIONAL DE CONCRETO ARMADO EM UM EDIFÍCIO DE MÚLTIPLOS PAVIMENTOS UTILIZANDO AÇO CA-50 DE 20,0 MM - MONTAGEM. AF_12/2015</v>
          </cell>
          <cell r="C2043" t="str">
            <v>KG</v>
          </cell>
          <cell r="D2043" t="str">
            <v>4,76</v>
          </cell>
        </row>
        <row r="2044">
          <cell r="A2044">
            <v>92766</v>
          </cell>
          <cell r="B2044" t="str">
            <v>ARMAÇÃO DE PILAR OU VIGA DE UMA ESTRUTURA CONVENCIONAL DE CONCRETO ARMADO EM UM EDIFÍCIO DE MÚLTIPLOS PAVIMENTOS UTILIZANDO AÇO CA-50 DE 25,0 MM - MONTAGEM. AF_12/2015</v>
          </cell>
          <cell r="C2044" t="str">
            <v>KG</v>
          </cell>
          <cell r="D2044" t="str">
            <v>5,22</v>
          </cell>
        </row>
        <row r="2045">
          <cell r="A2045">
            <v>92767</v>
          </cell>
          <cell r="B2045" t="str">
            <v>ARMAÇÃO DE LAJE DE UMA ESTRUTURA CONVENCIONAL DE CONCRETO ARMADO EM UM EDIFÍCIO DE MÚLTIPLOS PAVIMENTOS UTILIZANDO AÇO CA-60 DE 4,2 MM - MONTAGEM. AF_12/2015</v>
          </cell>
          <cell r="C2045" t="str">
            <v>KG</v>
          </cell>
          <cell r="D2045" t="str">
            <v>9,01</v>
          </cell>
        </row>
        <row r="2046">
          <cell r="A2046">
            <v>92768</v>
          </cell>
          <cell r="B2046" t="str">
            <v>ARMAÇÃO DE LAJE DE UMA ESTRUTURA CONVENCIONAL DE CONCRETO ARMADO EM UM EDIFÍCIO DE MÚLTIPLOS PAVIMENTOS UTILIZANDO AÇO CA-60 DE 5,0 MM - MONTAGEM. AF_12/2015</v>
          </cell>
          <cell r="C2046" t="str">
            <v>KG</v>
          </cell>
          <cell r="D2046" t="str">
            <v>7,80</v>
          </cell>
        </row>
        <row r="2047">
          <cell r="A2047">
            <v>92769</v>
          </cell>
          <cell r="B2047" t="str">
            <v>ARMAÇÃO DE LAJE DE UMA ESTRUTURA CONVENCIONAL DE CONCRETO ARMADO EM UM EDIFÍCIO DE MÚLTIPLOS PAVIMENTOS UTILIZANDO AÇO CA-50 DE 6,3 MM - MONTAGEM. AF_12/2015</v>
          </cell>
          <cell r="C2047" t="str">
            <v>KG</v>
          </cell>
          <cell r="D2047" t="str">
            <v>6,93</v>
          </cell>
        </row>
        <row r="2048">
          <cell r="A2048">
            <v>92770</v>
          </cell>
          <cell r="B2048" t="str">
            <v>ARMAÇÃO DE LAJE DE UMA ESTRUTURA CONVENCIONAL DE CONCRETO ARMADO EM UM EDIFÍCIO DE MÚLTIPLOS PAVIMENTOS UTILIZANDO AÇO CA-50 DE 8,0 MM - MONTAGEM. AF_12/2015</v>
          </cell>
          <cell r="C2048" t="str">
            <v>KG</v>
          </cell>
          <cell r="D2048" t="str">
            <v>6,95</v>
          </cell>
        </row>
        <row r="2049">
          <cell r="A2049">
            <v>92771</v>
          </cell>
          <cell r="B2049" t="str">
            <v>ARMAÇÃO DE LAJE DE UMA ESTRUTURA CONVENCIONAL DE CONCRETO ARMADO EM UM EDIFÍCIO DE MÚLTIPLOS PAVIMENTOS UTILIZANDO AÇO CA-50 DE 10,0 MM - MONTAGEM. AF_12/2015</v>
          </cell>
          <cell r="C2049" t="str">
            <v>KG</v>
          </cell>
          <cell r="D2049" t="str">
            <v>5,68</v>
          </cell>
        </row>
        <row r="2050">
          <cell r="A2050">
            <v>92772</v>
          </cell>
          <cell r="B2050" t="str">
            <v>ARMAÇÃO DE LAJE DE UMA ESTRUTURA CONVENCIONAL DE CONCRETO ARMADO EM UM EDIFÍCIO DE MÚLTIPLOS PAVIMENTOS UTILIZANDO AÇO CA-50 DE 12,5 MM - MONTAGEM. AF_12/2015</v>
          </cell>
          <cell r="C2050" t="str">
            <v>KG</v>
          </cell>
          <cell r="D2050" t="str">
            <v>5,16</v>
          </cell>
        </row>
        <row r="2051">
          <cell r="A2051">
            <v>92773</v>
          </cell>
          <cell r="B2051" t="str">
            <v>ARMAÇÃO DE LAJE DE UMA ESTRUTURA CONVENCIONAL DE CONCRETO ARMADO EM UM EDIFÍCIO DE MÚLTIPLOS PAVIMENTOS UTILIZANDO AÇO CA-50 DE 16,0 MM - MONTAGEM. AF_12/2015</v>
          </cell>
          <cell r="C2051" t="str">
            <v>KG</v>
          </cell>
          <cell r="D2051" t="str">
            <v>4,89</v>
          </cell>
        </row>
        <row r="2052">
          <cell r="A2052">
            <v>92774</v>
          </cell>
          <cell r="B2052" t="str">
            <v>ARMAÇÃO DE LAJE DE UMA ESTRUTURA CONVENCIONAL DE CONCRETO ARMADO EM UM EDIFÍCIO DE MÚLTIPLOS PAVIMENTOS UTILIZANDO AÇO CA-50 DE 20,0 MM - MONTAGEM. AF_12/2015</v>
          </cell>
          <cell r="C2052" t="str">
            <v>KG</v>
          </cell>
          <cell r="D2052" t="str">
            <v>4,57</v>
          </cell>
        </row>
        <row r="2053">
          <cell r="A2053">
            <v>92775</v>
          </cell>
          <cell r="B2053" t="str">
            <v>ARMAÇÃO DE PILAR OU VIGA DE UMA ESTRUTURA CONVENCIONAL DE CONCRETO ARMADO EM UMA EDIFICAÇÃO TÉRREA OU SOBRADO UTILIZANDO AÇO CA-60 DE 5,0 MM - MONTAGEM. AF_12/2015</v>
          </cell>
          <cell r="C2053" t="str">
            <v>KG</v>
          </cell>
          <cell r="D2053" t="str">
            <v>11,04</v>
          </cell>
        </row>
        <row r="2054">
          <cell r="A2054">
            <v>92776</v>
          </cell>
          <cell r="B2054" t="str">
            <v>ARMAÇÃO DE PILAR OU VIGA DE UMA ESTRUTURA CONVENCIONAL DE CONCRETO ARMADO EM UMA EDIFICAÇÃO TÉRREA OU SOBRADO UTILIZANDO AÇO CA-50 DE 6,3 MM - MONTAGEM. AF_12/2015</v>
          </cell>
          <cell r="C2054" t="str">
            <v>KG</v>
          </cell>
          <cell r="D2054" t="str">
            <v>9,38</v>
          </cell>
        </row>
        <row r="2055">
          <cell r="A2055">
            <v>92777</v>
          </cell>
          <cell r="B2055" t="str">
            <v>ARMAÇÃO DE PILAR OU VIGA DE UMA ESTRUTURA CONVENCIONAL DE CONCRETO ARMADO EM UMA EDIFICAÇÃO TÉRREA OU SOBRADO UTILIZANDO AÇO CA-50 DE 8,0 MM - MONTAGEM. AF_12/2015</v>
          </cell>
          <cell r="C2055" t="str">
            <v>KG</v>
          </cell>
          <cell r="D2055" t="str">
            <v>8,79</v>
          </cell>
        </row>
        <row r="2056">
          <cell r="A2056">
            <v>92778</v>
          </cell>
          <cell r="B2056" t="str">
            <v>ARMAÇÃO DE PILAR OU VIGA DE UMA ESTRUTURA CONVENCIONAL DE CONCRETO ARMADO EM UMA EDIFICAÇÃO TÉRREA OU SOBRADO UTILIZANDO AÇO CA-50 DE 10,0 MM - MONTAGEM. AF_12/2015</v>
          </cell>
          <cell r="C2056" t="str">
            <v>KG</v>
          </cell>
          <cell r="D2056" t="str">
            <v>7,07</v>
          </cell>
        </row>
        <row r="2057">
          <cell r="A2057">
            <v>92779</v>
          </cell>
          <cell r="B2057" t="str">
            <v>ARMAÇÃO DE PILAR OU VIGA DE UMA ESTRUTURA CONVENCIONAL DE CONCRETO ARMADO EM UMA EDIFICAÇÃO TÉRREA OU SOBRADO UTILIZANDO AÇO CA-50 DE 12,5 MM - MONTAGEM. AF_12/2015</v>
          </cell>
          <cell r="C2057" t="str">
            <v>KG</v>
          </cell>
          <cell r="D2057" t="str">
            <v>6,19</v>
          </cell>
        </row>
        <row r="2058">
          <cell r="A2058">
            <v>92780</v>
          </cell>
          <cell r="B2058" t="str">
            <v>ARMAÇÃO DE PILAR OU VIGA DE UMA ESTRUTURA CONVENCIONAL DE CONCRETO ARMADO EM UMA EDIFICAÇÃO TÉRREA OU SOBRADO UTILIZANDO AÇO CA-50 DE 16,0 MM - MONTAGEM. AF_12/2015</v>
          </cell>
          <cell r="C2058" t="str">
            <v>KG</v>
          </cell>
          <cell r="D2058" t="str">
            <v>5,60</v>
          </cell>
        </row>
        <row r="2059">
          <cell r="A2059">
            <v>92781</v>
          </cell>
          <cell r="B2059" t="str">
            <v>ARMAÇÃO DE PILAR OU VIGA DE UMA ESTRUTURA CONVENCIONAL DE CONCRETO ARMADO EM UMA EDIFICAÇÃO TÉRREA OU SOBRADO UTILIZANDO AÇO CA-50 DE 20,0 MM - MONTAGEM. AF_12/2015</v>
          </cell>
          <cell r="C2059" t="str">
            <v>KG</v>
          </cell>
          <cell r="D2059" t="str">
            <v>5,05</v>
          </cell>
        </row>
        <row r="2060">
          <cell r="A2060">
            <v>92782</v>
          </cell>
          <cell r="B2060" t="str">
            <v>ARMAÇÃO DE PILAR OU VIGA DE UMA ESTRUTURA CONVENCIONAL DE CONCRETO ARMADO EM UMA EDIFICAÇÃO TÉRREA OU SOBRADO UTILIZANDO AÇO CA-50 DE 25,0 MM - MONTAGEM. AF_12/2015</v>
          </cell>
          <cell r="C2060" t="str">
            <v>KG</v>
          </cell>
          <cell r="D2060" t="str">
            <v>5,40</v>
          </cell>
        </row>
        <row r="2061">
          <cell r="A2061">
            <v>92783</v>
          </cell>
          <cell r="B2061" t="str">
            <v>ARMAÇÃO DE LAJE DE UMA ESTRUTURA CONVENCIONAL DE CONCRETO ARMADO EM UMA EDIFICAÇÃO TÉRREA OU SOBRADO UTILIZANDO AÇO CA-60 DE 4,2 MM - MONTAGEM. AF_12/2015</v>
          </cell>
          <cell r="C2061" t="str">
            <v>KG</v>
          </cell>
          <cell r="D2061" t="str">
            <v>10,82</v>
          </cell>
        </row>
        <row r="2062">
          <cell r="A2062">
            <v>92784</v>
          </cell>
          <cell r="B2062" t="str">
            <v>ARMAÇÃO DE LAJE DE UMA ESTRUTURA CONVENCIONAL DE CONCRETO ARMADO EM UMA EDIFICAÇÃO TÉRREA OU SOBRADO UTILIZANDO AÇO CA-60 DE 5,0 MM - MONTAGEM. AF_12/2015</v>
          </cell>
          <cell r="C2062" t="str">
            <v>KG</v>
          </cell>
          <cell r="D2062" t="str">
            <v>9,27</v>
          </cell>
        </row>
        <row r="2063">
          <cell r="A2063">
            <v>92785</v>
          </cell>
          <cell r="B2063" t="str">
            <v>ARMAÇÃO DE LAJE DE UMA ESTRUTURA CONVENCIONAL DE CONCRETO ARMADO EM UMA EDIFICAÇÃO TÉRREA OU SOBRADO UTILIZANDO AÇO CA-50 DE 6,3 MM - MONTAGEM. AF_12/2015</v>
          </cell>
          <cell r="C2063" t="str">
            <v>KG</v>
          </cell>
          <cell r="D2063" t="str">
            <v>8,05</v>
          </cell>
        </row>
        <row r="2064">
          <cell r="A2064">
            <v>92786</v>
          </cell>
          <cell r="B2064" t="str">
            <v>ARMAÇÃO DE LAJE DE UMA ESTRUTURA CONVENCIONAL DE CONCRETO ARMADO EM UMA EDIFICAÇÃO TÉRREA OU SOBRADO UTILIZANDO AÇO CA-50 DE 8,0 MM - MONTAGEM. AF_12/2015</v>
          </cell>
          <cell r="C2064" t="str">
            <v>KG</v>
          </cell>
          <cell r="D2064" t="str">
            <v>7,77</v>
          </cell>
        </row>
        <row r="2065">
          <cell r="A2065">
            <v>92787</v>
          </cell>
          <cell r="B2065" t="str">
            <v>ARMAÇÃO DE LAJE DE UMA ESTRUTURA CONVENCIONAL DE CONCRETO ARMADO EM UMA EDIFICAÇÃO TÉRREA OU SOBRADO UTILIZANDO AÇO CA-50 DE 10,0 MM - MONTAGEM. AF_12/2015</v>
          </cell>
          <cell r="C2065" t="str">
            <v>KG</v>
          </cell>
          <cell r="D2065" t="str">
            <v>6,28</v>
          </cell>
        </row>
        <row r="2066">
          <cell r="A2066">
            <v>92788</v>
          </cell>
          <cell r="B2066" t="str">
            <v>ARMAÇÃO DE LAJE DE UMA ESTRUTURA CONVENCIONAL DE CONCRETO ARMADO EM UMA EDIFICAÇÃO TÉRREA OU SOBRADO UTILIZANDO AÇO CA-50 DE 12,5 MM - MONTAGEM. AF_12/2015</v>
          </cell>
          <cell r="C2066" t="str">
            <v>KG</v>
          </cell>
          <cell r="D2066" t="str">
            <v>5,58</v>
          </cell>
        </row>
        <row r="2067">
          <cell r="A2067">
            <v>92789</v>
          </cell>
          <cell r="B2067" t="str">
            <v>ARMAÇÃO DE LAJE DE UMA ESTRUTURA CONVENCIONAL DE CONCRETO ARMADO EM UMA EDIFICAÇÃO TÉRREA OU SOBRADO UTILIZANDO AÇO CA-50 DE 16,0 MM - MONTAGEM. AF_12/2015</v>
          </cell>
          <cell r="C2067" t="str">
            <v>KG</v>
          </cell>
          <cell r="D2067" t="str">
            <v>5,17</v>
          </cell>
        </row>
        <row r="2068">
          <cell r="A2068">
            <v>92790</v>
          </cell>
          <cell r="B2068" t="str">
            <v>ARMAÇÃO DE LAJE DE UMA ESTRUTURA CONVENCIONAL DE CONCRETO ARMADO EM UMA EDIFICAÇÃO TÉRREA OU SOBRADO UTILIZANDO AÇO CA-50 DE 20,0 MM - MONTAGEM. AF_12/2015</v>
          </cell>
          <cell r="C2068" t="str">
            <v>KG</v>
          </cell>
          <cell r="D2068" t="str">
            <v>4,74</v>
          </cell>
        </row>
        <row r="2069">
          <cell r="A2069">
            <v>92791</v>
          </cell>
          <cell r="B2069" t="str">
            <v>CORTE E DOBRA DE AÇO CA-60, DIÂMETRO DE 5,0 MM, UTILIZADO EM ESTRUTURAS DIVERSAS, EXCETO LAJES. AF_12/2015</v>
          </cell>
          <cell r="C2069" t="str">
            <v>KG</v>
          </cell>
          <cell r="D2069" t="str">
            <v>5,90</v>
          </cell>
        </row>
        <row r="2070">
          <cell r="A2070">
            <v>92792</v>
          </cell>
          <cell r="B2070" t="str">
            <v>CORTE E DOBRA DE AÇO CA-50, DIÂMETRO DE 6,3 MM, UTILIZADO EM ESTRUTURAS DIVERSAS, EXCETO LAJES. AF_12/2015</v>
          </cell>
          <cell r="C2070" t="str">
            <v>KG</v>
          </cell>
          <cell r="D2070" t="str">
            <v>5,40</v>
          </cell>
        </row>
        <row r="2071">
          <cell r="A2071">
            <v>92793</v>
          </cell>
          <cell r="B2071" t="str">
            <v>CORTE E DOBRA DE AÇO CA-50, DIÂMETRO DE 8,0 MM, UTILIZADO EM ESTRUTURAS DIVERSAS, EXCETO LAJES. AF_12/2015</v>
          </cell>
          <cell r="C2071" t="str">
            <v>KG</v>
          </cell>
          <cell r="D2071" t="str">
            <v>5,75</v>
          </cell>
        </row>
        <row r="2072">
          <cell r="A2072">
            <v>92794</v>
          </cell>
          <cell r="B2072" t="str">
            <v>CORTE E DOBRA DE AÇO CA-50, DIÂMETRO DE 10,0 MM, UTILIZADO EM ESTRUTURAS DIVERSAS, EXCETO LAJES. AF_12/2015</v>
          </cell>
          <cell r="C2072" t="str">
            <v>KG</v>
          </cell>
          <cell r="D2072" t="str">
            <v>4,75</v>
          </cell>
        </row>
        <row r="2073">
          <cell r="A2073">
            <v>92795</v>
          </cell>
          <cell r="B2073" t="str">
            <v>CORTE E DOBRA DE AÇO CA-50, DIÂMETRO DE 12,5 MM, UTILIZADO EM ESTRUTURAS DIVERSAS, EXCETO LAJES. AF_12/2015</v>
          </cell>
          <cell r="C2073" t="str">
            <v>KG</v>
          </cell>
          <cell r="D2073" t="str">
            <v>4,42</v>
          </cell>
        </row>
        <row r="2074">
          <cell r="A2074">
            <v>92796</v>
          </cell>
          <cell r="B2074" t="str">
            <v>CORTE E DOBRA DE AÇO CA-50, DIÂMETRO DE 16,0 MM, UTILIZADO EM ESTRUTURAS DIVERSAS, EXCETO LAJES. AF_12/2015</v>
          </cell>
          <cell r="C2074" t="str">
            <v>KG</v>
          </cell>
          <cell r="D2074" t="str">
            <v>4,34</v>
          </cell>
        </row>
        <row r="2075">
          <cell r="A2075">
            <v>92797</v>
          </cell>
          <cell r="B2075" t="str">
            <v>CORTE E DOBRA DE AÇO CA-50, DIÂMETRO DE 20,0 MM, UTILIZADO EM ESTRUTURAS DIVERSAS, EXCETO LAJES. AF_12/2015</v>
          </cell>
          <cell r="C2075" t="str">
            <v>KG</v>
          </cell>
          <cell r="D2075" t="str">
            <v>4,14</v>
          </cell>
        </row>
        <row r="2076">
          <cell r="A2076">
            <v>92798</v>
          </cell>
          <cell r="B2076" t="str">
            <v>CORTE E DOBRA DE AÇO CA-50, DIÂMETRO DE 25,0 MM, UTILIZADO EM ESTRUTURAS DIVERSAS, EXCETO LAJES. AF_12/2015</v>
          </cell>
          <cell r="C2076" t="str">
            <v>KG</v>
          </cell>
          <cell r="D2076" t="str">
            <v>4,77</v>
          </cell>
        </row>
        <row r="2077">
          <cell r="A2077">
            <v>92799</v>
          </cell>
          <cell r="B2077" t="str">
            <v>CORTE E DOBRA DE AÇO CA-60, DIÂMETRO DE 4,2 MM, UTILIZADO EM LAJE. AF_12/2015</v>
          </cell>
          <cell r="C2077" t="str">
            <v>KG</v>
          </cell>
          <cell r="D2077" t="str">
            <v>6,24</v>
          </cell>
        </row>
        <row r="2078">
          <cell r="A2078">
            <v>92800</v>
          </cell>
          <cell r="B2078" t="str">
            <v>CORTE E DOBRA DE AÇO CA-60, DIÂMETRO DE 5,0 MM, UTILIZADO EM LAJE. AF_12/2015</v>
          </cell>
          <cell r="C2078" t="str">
            <v>KG</v>
          </cell>
          <cell r="D2078" t="str">
            <v>5,51</v>
          </cell>
        </row>
        <row r="2079">
          <cell r="A2079">
            <v>92801</v>
          </cell>
          <cell r="B2079" t="str">
            <v>CORTE E DOBRA DE AÇO CA-50, DIÂMETRO DE 6,3 MM, UTILIZADO EM LAJE. AF_12/2015</v>
          </cell>
          <cell r="C2079" t="str">
            <v>KG</v>
          </cell>
          <cell r="D2079" t="str">
            <v>5,18</v>
          </cell>
        </row>
        <row r="2080">
          <cell r="A2080">
            <v>92802</v>
          </cell>
          <cell r="B2080" t="str">
            <v>CORTE E DOBRA DE AÇO CA-50, DIÂMETRO DE 8,0 MM, UTILIZADO EM LAJE. AF_12/2015</v>
          </cell>
          <cell r="C2080" t="str">
            <v>KG</v>
          </cell>
          <cell r="D2080" t="str">
            <v>5,62</v>
          </cell>
        </row>
        <row r="2081">
          <cell r="A2081">
            <v>92803</v>
          </cell>
          <cell r="B2081" t="str">
            <v>CORTE E DOBRA DE AÇO CA-50, DIÂMETRO DE 10,0 MM, UTILIZADO EM LAJE. AF_12/2015</v>
          </cell>
          <cell r="C2081" t="str">
            <v>KG</v>
          </cell>
          <cell r="D2081" t="str">
            <v>4,67</v>
          </cell>
        </row>
        <row r="2082">
          <cell r="A2082">
            <v>92804</v>
          </cell>
          <cell r="B2082" t="str">
            <v>CORTE E DOBRA DE AÇO CA-50, DIÂMETRO DE 12,5 MM, UTILIZADO EM LAJE. AF_12/2015</v>
          </cell>
          <cell r="C2082" t="str">
            <v>KG</v>
          </cell>
          <cell r="D2082" t="str">
            <v>4,38</v>
          </cell>
        </row>
        <row r="2083">
          <cell r="A2083">
            <v>92805</v>
          </cell>
          <cell r="B2083" t="str">
            <v>CORTE E DOBRA DE AÇO CA-50, DIÂMETRO DE 16,0 MM, UTILIZADO EM LAJE. AF_12/2015</v>
          </cell>
          <cell r="C2083" t="str">
            <v>KG</v>
          </cell>
          <cell r="D2083" t="str">
            <v>4,32</v>
          </cell>
        </row>
        <row r="2084">
          <cell r="A2084">
            <v>92806</v>
          </cell>
          <cell r="B2084" t="str">
            <v>CORTE E DOBRA DE AÇO CA-50, DIÂMETRO DE 20,0 MM, UTILIZADO EM LAJE. AF_12/2015</v>
          </cell>
          <cell r="C2084" t="str">
            <v>KG</v>
          </cell>
          <cell r="D2084" t="str">
            <v>4,13</v>
          </cell>
        </row>
        <row r="2085">
          <cell r="A2085">
            <v>92875</v>
          </cell>
          <cell r="B2085" t="str">
            <v>CORTE E DOBRA DE AÇO CA-25, DIÂMETRO DE 6,3 MM. AF_12/2015</v>
          </cell>
          <cell r="C2085" t="str">
            <v>KG</v>
          </cell>
          <cell r="D2085" t="str">
            <v>5,45</v>
          </cell>
        </row>
        <row r="2086">
          <cell r="A2086">
            <v>92876</v>
          </cell>
          <cell r="B2086" t="str">
            <v>CORTE E DOBRA DE AÇO CA-25, DIÂMETRO DE 8,0 MM. AF_12/2015</v>
          </cell>
          <cell r="C2086" t="str">
            <v>KG</v>
          </cell>
          <cell r="D2086" t="str">
            <v>5,17</v>
          </cell>
        </row>
        <row r="2087">
          <cell r="A2087">
            <v>92877</v>
          </cell>
          <cell r="B2087" t="str">
            <v>CORTE E DOBRA DE AÇO CA-25, DIÂMETRO DE 10,0 MM. AF_12/2015</v>
          </cell>
          <cell r="C2087" t="str">
            <v>KG</v>
          </cell>
          <cell r="D2087" t="str">
            <v>4,66</v>
          </cell>
        </row>
        <row r="2088">
          <cell r="A2088">
            <v>92878</v>
          </cell>
          <cell r="B2088" t="str">
            <v>CORTE E DOBRA DE AÇO CA-25, DIÂMETRO DE 12,5 MM. AF_12/2015</v>
          </cell>
          <cell r="C2088" t="str">
            <v>KG</v>
          </cell>
          <cell r="D2088" t="str">
            <v>4,59</v>
          </cell>
        </row>
        <row r="2089">
          <cell r="A2089">
            <v>92879</v>
          </cell>
          <cell r="B2089" t="str">
            <v>CORTE E DOBRA DE AÇO CA-25, DIÂMETRO DE 16,0 MM. AF_12/2015</v>
          </cell>
          <cell r="C2089" t="str">
            <v>KG</v>
          </cell>
          <cell r="D2089" t="str">
            <v>4,51</v>
          </cell>
        </row>
        <row r="2090">
          <cell r="A2090">
            <v>92880</v>
          </cell>
          <cell r="B2090" t="str">
            <v>CORTE E DOBRA DE AÇO CA-25, DIÂMETRO DE 20,0 MM. AF_12/2015</v>
          </cell>
          <cell r="C2090" t="str">
            <v>KG</v>
          </cell>
          <cell r="D2090" t="str">
            <v>4,60</v>
          </cell>
        </row>
        <row r="2091">
          <cell r="A2091">
            <v>92881</v>
          </cell>
          <cell r="B2091" t="str">
            <v>CORTE E DOBRA DE AÇO CA-25, DIÂMETRO DE 25,0 MM. AF_12/2015</v>
          </cell>
          <cell r="C2091" t="str">
            <v>KG</v>
          </cell>
          <cell r="D2091" t="str">
            <v>4,59</v>
          </cell>
        </row>
        <row r="2092">
          <cell r="A2092">
            <v>92882</v>
          </cell>
          <cell r="B2092" t="str">
            <v>ARMAÇÃO UTILIZANDO AÇO CA-25 DE 6,3 MM - MONTAGEM. AF_12/2015</v>
          </cell>
          <cell r="C2092" t="str">
            <v>KG</v>
          </cell>
          <cell r="D2092" t="str">
            <v>7,80</v>
          </cell>
        </row>
        <row r="2093">
          <cell r="A2093">
            <v>92883</v>
          </cell>
          <cell r="B2093" t="str">
            <v>ARMAÇÃO UTILIZANDO AÇO CA-25 DE 8,0 MM - MONTAGEM. AF_12/2015</v>
          </cell>
          <cell r="C2093" t="str">
            <v>KG</v>
          </cell>
          <cell r="D2093" t="str">
            <v>6,99</v>
          </cell>
        </row>
        <row r="2094">
          <cell r="A2094">
            <v>92884</v>
          </cell>
          <cell r="B2094" t="str">
            <v>ARMAÇÃO UTILIZANDO AÇO CA-25 DE 10,0 MM - MONTAGEM. AF_12/2015</v>
          </cell>
          <cell r="C2094" t="str">
            <v>KG</v>
          </cell>
          <cell r="D2094" t="str">
            <v>6,08</v>
          </cell>
        </row>
        <row r="2095">
          <cell r="A2095">
            <v>92885</v>
          </cell>
          <cell r="B2095" t="str">
            <v>ARMAÇÃO UTILIZANDO AÇO CA-25 DE 12,5 MM - MONTAGEM. AF_12/2015</v>
          </cell>
          <cell r="C2095" t="str">
            <v>KG</v>
          </cell>
          <cell r="D2095" t="str">
            <v>5,69</v>
          </cell>
        </row>
        <row r="2096">
          <cell r="A2096">
            <v>92886</v>
          </cell>
          <cell r="B2096" t="str">
            <v>ARMAÇÃO UTILIZANDO AÇO CA-25 DE 16,0 MM - MONTAGEM. AF_12/2015</v>
          </cell>
          <cell r="C2096" t="str">
            <v>KG</v>
          </cell>
          <cell r="D2096" t="str">
            <v>5,33</v>
          </cell>
        </row>
        <row r="2097">
          <cell r="A2097">
            <v>92887</v>
          </cell>
          <cell r="B2097" t="str">
            <v>ARMAÇÃO UTILIZANDO AÇO CA-25 DE 20,0 MM - MONTAGEM. AF_12/2015</v>
          </cell>
          <cell r="C2097" t="str">
            <v>KG</v>
          </cell>
          <cell r="D2097" t="str">
            <v>5,22</v>
          </cell>
        </row>
        <row r="2098">
          <cell r="A2098">
            <v>92888</v>
          </cell>
          <cell r="B2098" t="str">
            <v>ARMAÇÃO UTILIZANDO AÇO CA-25 DE 25,0 MM - MONTAGEM. AF_12/2015</v>
          </cell>
          <cell r="C2098" t="str">
            <v>KG</v>
          </cell>
          <cell r="D2098" t="str">
            <v>5,04</v>
          </cell>
        </row>
        <row r="2099">
          <cell r="A2099">
            <v>92915</v>
          </cell>
          <cell r="B2099" t="str">
            <v>ARMAÇÃO DE ESTRUTURAS DE CONCRETO ARMADO, EXCETO VIGAS, PILARES, LAJES E FUNDAÇÕES, UTILIZANDO AÇO CA-60 DE 5,0 MM - MONTAGEM. AF_12/2015</v>
          </cell>
          <cell r="C2099" t="str">
            <v>KG</v>
          </cell>
          <cell r="D2099" t="str">
            <v>9,98</v>
          </cell>
        </row>
        <row r="2100">
          <cell r="A2100">
            <v>92916</v>
          </cell>
          <cell r="B2100" t="str">
            <v>ARMAÇÃO DE ESTRUTURAS DE CONCRETO ARMADO, EXCETO VIGAS, PILARES, LAJES E FUNDAÇÕES, UTILIZANDO AÇO CA-50 DE 6,3 MM - MONTAGEM. AF_12/2015</v>
          </cell>
          <cell r="C2100" t="str">
            <v>KG</v>
          </cell>
          <cell r="D2100" t="str">
            <v>8,57</v>
          </cell>
        </row>
        <row r="2101">
          <cell r="A2101">
            <v>92917</v>
          </cell>
          <cell r="B2101" t="str">
            <v>ARMAÇÃO DE ESTRUTURAS DE CONCRETO ARMADO, EXCETO VIGAS, PILARES, LAJES E FUNDAÇÕES, UTILIZANDO AÇO CA-50 DE 8,0 MM - MONTAGEM. AF_12/2015</v>
          </cell>
          <cell r="C2101" t="str">
            <v>KG</v>
          </cell>
          <cell r="D2101" t="str">
            <v>8,18</v>
          </cell>
        </row>
        <row r="2102">
          <cell r="A2102">
            <v>92919</v>
          </cell>
          <cell r="B2102" t="str">
            <v>ARMAÇÃO DE ESTRUTURAS DE CONCRETO ARMADO, EXCETO VIGAS, PILARES, LAJES E FUNDAÇÕES, UTILIZANDO AÇO CA-50 DE 10,0 MM - MONTAGEM. AF_12/2015</v>
          </cell>
          <cell r="C2102" t="str">
            <v>KG</v>
          </cell>
          <cell r="D2102" t="str">
            <v>6,62</v>
          </cell>
        </row>
        <row r="2103">
          <cell r="A2103">
            <v>92921</v>
          </cell>
          <cell r="B2103" t="str">
            <v>ARMAÇÃO DE ESTRUTURAS DE CONCRETO ARMADO, EXCETO VIGAS, PILARES, LAJES E FUNDAÇÕES, UTILIZANDO AÇO CA-50 DE 12,5 MM - MONTAGEM. AF_12/2015</v>
          </cell>
          <cell r="C2103" t="str">
            <v>KG</v>
          </cell>
          <cell r="D2103" t="str">
            <v>5,85</v>
          </cell>
        </row>
        <row r="2104">
          <cell r="A2104">
            <v>92922</v>
          </cell>
          <cell r="B2104" t="str">
            <v>ARMAÇÃO DE ESTRUTURAS DE CONCRETO ARMADO, EXCETO VIGAS, PILARES, LAJES E FUNDAÇÕES, UTILIZANDO AÇO CA-50 DE 16,0 MM - MONTAGEM. AF_12/2015</v>
          </cell>
          <cell r="C2104" t="str">
            <v>KG</v>
          </cell>
          <cell r="D2104" t="str">
            <v>5,38</v>
          </cell>
        </row>
        <row r="2105">
          <cell r="A2105">
            <v>92923</v>
          </cell>
          <cell r="B2105" t="str">
            <v>ARMAÇÃO DE ESTRUTURAS DE CONCRETO ARMADO, EXCETO VIGAS, PILARES, LAJES E FUNDAÇÕES, UTILIZANDO AÇO CA-50 DE 20,0 MM - MONTAGEM. AF_12/2015</v>
          </cell>
          <cell r="C2105" t="str">
            <v>KG</v>
          </cell>
          <cell r="D2105" t="str">
            <v>4,91</v>
          </cell>
        </row>
        <row r="2106">
          <cell r="A2106">
            <v>92924</v>
          </cell>
          <cell r="B2106" t="str">
            <v>ARMAÇÃO DE ESTRUTURAS DE CONCRETO ARMADO, EXCETO VIGAS, PILARES, LAJES E FUNDAÇÕES, UTILIZANDO AÇO CA-50 DE 25,0 MM - MONTAGEM. AF_12/2015</v>
          </cell>
          <cell r="C2106" t="str">
            <v>KG</v>
          </cell>
          <cell r="D2106" t="str">
            <v>5,31</v>
          </cell>
        </row>
        <row r="2107">
          <cell r="A2107">
            <v>95445</v>
          </cell>
          <cell r="B2107" t="str">
            <v>CORTE E DOBRA DE AÇO CA-60, DIÂMETRO DE 5,0 MM, UTILIZADO EM ESTRIBO CONTÍNUO HELICOIDAL. AF_10/2016</v>
          </cell>
          <cell r="C2107" t="str">
            <v>KG</v>
          </cell>
          <cell r="D2107" t="str">
            <v>4,55</v>
          </cell>
        </row>
        <row r="2108">
          <cell r="A2108">
            <v>95446</v>
          </cell>
          <cell r="B2108" t="str">
            <v>CORTE E DOBRA DE AÇO CA-50, DIÂMETRO DE 6,3 MM, UTILIZADO EM ESTRIBO CONTÍNUO HELICOIDAL. AF_10/2016</v>
          </cell>
          <cell r="C2108" t="str">
            <v>KG</v>
          </cell>
          <cell r="D2108" t="str">
            <v>4,64</v>
          </cell>
        </row>
        <row r="2109">
          <cell r="A2109">
            <v>95576</v>
          </cell>
          <cell r="B2109" t="str">
            <v>MONTAGEM DE ARMADURA LONGITUDINAL/TRANSVERSAL DE ESTACAS DE SEÇÃO CIRCULAR, DIÂMETRO = 8,0 MM. AF_11/2016</v>
          </cell>
          <cell r="C2109" t="str">
            <v>KG</v>
          </cell>
          <cell r="D2109" t="str">
            <v>7,73</v>
          </cell>
        </row>
        <row r="2110">
          <cell r="A2110">
            <v>95577</v>
          </cell>
          <cell r="B2110" t="str">
            <v>MONTAGEM DE ARMADURA LONGITUDINAL DE ESTACAS DE SEÇÃO CIRCULAR, DIÂMETRO = 10,0 MM. AF_11/2016</v>
          </cell>
          <cell r="C2110" t="str">
            <v>KG</v>
          </cell>
          <cell r="D2110" t="str">
            <v>6,38</v>
          </cell>
        </row>
        <row r="2111">
          <cell r="A2111">
            <v>95578</v>
          </cell>
          <cell r="B2111" t="str">
            <v>MONTAGEM DE ARMADURA LONGITUDINAL/TRANSVERSAL DE ESTACAS DE SEÇÃO CIRCULAR, DIÂMETRO = 12,5 MM. AF_11/2016</v>
          </cell>
          <cell r="C2111" t="str">
            <v>KG</v>
          </cell>
          <cell r="D2111" t="str">
            <v>5,78</v>
          </cell>
        </row>
        <row r="2112">
          <cell r="A2112">
            <v>95579</v>
          </cell>
          <cell r="B2112" t="str">
            <v>MONTAGEM DE ARMADURA LONGITUDINAL DE ESTACAS DE SEÇÃO CIRCULAR, DIÂMETRO = 16,0 MM. AF_11/2016</v>
          </cell>
          <cell r="C2112" t="str">
            <v>KG</v>
          </cell>
          <cell r="D2112" t="str">
            <v>5,43</v>
          </cell>
        </row>
        <row r="2113">
          <cell r="A2113">
            <v>95580</v>
          </cell>
          <cell r="B2113" t="str">
            <v>MONTAGEM DE ARMADURA LONGITUDINAL DE ESTACAS DE SEÇÃO CIRCULAR, DIÂMETRO = 20,0 MM. AF_11/2016</v>
          </cell>
          <cell r="C2113" t="str">
            <v>KG</v>
          </cell>
          <cell r="D2113" t="str">
            <v>5,07</v>
          </cell>
        </row>
        <row r="2114">
          <cell r="A2114">
            <v>95581</v>
          </cell>
          <cell r="B2114" t="str">
            <v>MONTAGEM DE ARMADURA LONGITUDINAL DE ESTACAS DE SEÇÃO CIRCULAR, DIÂMETRO = 25,0 MM. AF_11/2016</v>
          </cell>
          <cell r="C2114" t="str">
            <v>KG</v>
          </cell>
          <cell r="D2114" t="str">
            <v>5,55</v>
          </cell>
        </row>
        <row r="2115">
          <cell r="A2115">
            <v>95583</v>
          </cell>
          <cell r="B2115" t="str">
            <v>MONTAGEM DE ARMADURA TRANSVERSAL DE ESTACAS DE SEÇÃO CIRCULAR, DIÂMETRO = 5,0 MM. AF_11/2016</v>
          </cell>
          <cell r="C2115" t="str">
            <v>KG</v>
          </cell>
          <cell r="D2115" t="str">
            <v>10,46</v>
          </cell>
        </row>
        <row r="2116">
          <cell r="A2116">
            <v>95584</v>
          </cell>
          <cell r="B2116" t="str">
            <v>MONTAGEM DE ARMADURA TRANSVERSAL DE ESTACAS DE SEÇÃO CIRCULAR, DIÂMETRO = 6,3 MM. AF_11/2016</v>
          </cell>
          <cell r="C2116" t="str">
            <v>KG</v>
          </cell>
          <cell r="D2116" t="str">
            <v>8,38</v>
          </cell>
        </row>
        <row r="2117">
          <cell r="A2117">
            <v>95585</v>
          </cell>
          <cell r="B2117" t="str">
            <v>MONTAGEM DE ARMADURA LONGITUDINAL/TRANSVERSAL DE ESTACAS DE SEÇÃO RETANGULAR (BARRETE), DIÂMETRO = 8,0 MM. AF_11/2016</v>
          </cell>
          <cell r="C2117" t="str">
            <v>KG</v>
          </cell>
          <cell r="D2117" t="str">
            <v>8,10</v>
          </cell>
        </row>
        <row r="2118">
          <cell r="A2118">
            <v>95586</v>
          </cell>
          <cell r="B2118" t="str">
            <v>MONTAGEM DE ARMADURA LONGITUDINAL DE ESTACAS DE SEÇÃO RETANGULAR (BARRETE), DIÂMETRO = 10,0 MM. AF_11/2016</v>
          </cell>
          <cell r="C2118" t="str">
            <v>KG</v>
          </cell>
          <cell r="D2118" t="str">
            <v>6,65</v>
          </cell>
        </row>
        <row r="2119">
          <cell r="A2119">
            <v>95587</v>
          </cell>
          <cell r="B2119" t="str">
            <v>MONTAGEM DE ARMADURA LONGITUDINAL/TRANSVERSAL DE ESTACAS DE SEÇÃO RETANGULAR (BARRETE), DIÂMETRO = 12,5 MM. AF_11/2016</v>
          </cell>
          <cell r="C2119" t="str">
            <v>KG</v>
          </cell>
          <cell r="D2119" t="str">
            <v>6,01</v>
          </cell>
        </row>
        <row r="2120">
          <cell r="A2120">
            <v>95588</v>
          </cell>
          <cell r="B2120" t="str">
            <v>MONTAGEM DE ARMADURA LONGITUDINAL DE ESTACAS DE SEÇÃO RETANGULAR (BARRETE), DIÂMETRO = 16,0 MM. AF_11/2016</v>
          </cell>
          <cell r="C2120" t="str">
            <v>KG</v>
          </cell>
          <cell r="D2120" t="str">
            <v>5,62</v>
          </cell>
        </row>
        <row r="2121">
          <cell r="A2121">
            <v>95589</v>
          </cell>
          <cell r="B2121" t="str">
            <v>MONTAGEM DE ARMADURA LONGITUDINAL DE ESTACAS DE SEÇÃO RETANGULAR (BARRETE), DIÂMETRO = 20,0 MM. AF_11/2016</v>
          </cell>
          <cell r="C2121" t="str">
            <v>KG</v>
          </cell>
          <cell r="D2121" t="str">
            <v>5,21</v>
          </cell>
        </row>
        <row r="2122">
          <cell r="A2122">
            <v>95590</v>
          </cell>
          <cell r="B2122" t="str">
            <v>MONTAGEM DE ARMADURA LONGITUDINAL DE ESTACAS DE SEÇÃO RETANGULAR (BARRETE), DIÂMETRO = 25,0 MM. AF_11/2016</v>
          </cell>
          <cell r="C2122" t="str">
            <v>KG</v>
          </cell>
          <cell r="D2122" t="str">
            <v>5,68</v>
          </cell>
        </row>
        <row r="2123">
          <cell r="A2123">
            <v>95592</v>
          </cell>
          <cell r="B2123" t="str">
            <v>MONTAGEM DE ARMADURA TRANSVERSAL DE ESTACAS DE SEÇÃO RETANGULAR (BARRETE), DIÂMETRO = 5,0 MM. AF_11/2016</v>
          </cell>
          <cell r="C2123" t="str">
            <v>KG</v>
          </cell>
          <cell r="D2123" t="str">
            <v>12,95</v>
          </cell>
        </row>
        <row r="2124">
          <cell r="A2124">
            <v>95593</v>
          </cell>
          <cell r="B2124" t="str">
            <v>MONTAGEM DE ARMADURA TRANSVERSAL DE ESTACAS DE SEÇÃO RETANGULAR (BARRETE), DIÂMETRO = 6,3 MM. AF_11/2016</v>
          </cell>
          <cell r="C2124" t="str">
            <v>KG</v>
          </cell>
          <cell r="D2124" t="str">
            <v>9,85</v>
          </cell>
        </row>
        <row r="2125">
          <cell r="A2125">
            <v>95943</v>
          </cell>
          <cell r="B2125" t="str">
            <v>ARMAÇÃO DE ESCADA, COM 2 LANCES, DE UMA ESTRUTURA CONVENCIONAL DE CONCRETO ARMADO UTILIZANDO AÇO CA-60 DE 5,0 MM - MONTAGEM. AF_01/2017</v>
          </cell>
          <cell r="C2125" t="str">
            <v>KG</v>
          </cell>
          <cell r="D2125" t="str">
            <v>13,62</v>
          </cell>
        </row>
        <row r="2126">
          <cell r="A2126">
            <v>95944</v>
          </cell>
          <cell r="B2126" t="str">
            <v>ARMAÇÃO DE ESCADA, COM 2 LANCES, DE UMA ESTRUTURA CONVENCIONAL DE CONCRETO ARMADO UTILIZANDO AÇO CA-50 DE 6,3 MM - MONTAGEM. AF_01/2017</v>
          </cell>
          <cell r="C2126" t="str">
            <v>KG</v>
          </cell>
          <cell r="D2126" t="str">
            <v>11,81</v>
          </cell>
        </row>
        <row r="2127">
          <cell r="A2127">
            <v>95945</v>
          </cell>
          <cell r="B2127" t="str">
            <v>ARMAÇÃO DE ESCADA, COM 2 LANCES, DE UMA ESTRUTURA CONVENCIONAL DE CONCRETO ARMADO UTILIZANDO AÇO CA-50 DE 8,0 MM - MONTAGEM. AF_01/2017</v>
          </cell>
          <cell r="C2127" t="str">
            <v>KG</v>
          </cell>
          <cell r="D2127" t="str">
            <v>9,63</v>
          </cell>
        </row>
        <row r="2128">
          <cell r="A2128">
            <v>95946</v>
          </cell>
          <cell r="B2128" t="str">
            <v>ARMAÇÃO DE ESCADA, COM 2 LANCES, DE UMA ESTRUTURA CONVENCIONAL DE CONCRETO ARMADO UTILIZANDO AÇO CA-50 DE 10,0 MM - MONTAGEM. AF_01/2017</v>
          </cell>
          <cell r="C2128" t="str">
            <v>KG</v>
          </cell>
          <cell r="D2128" t="str">
            <v>6,94</v>
          </cell>
        </row>
        <row r="2129">
          <cell r="A2129">
            <v>95947</v>
          </cell>
          <cell r="B2129" t="str">
            <v>ARMAÇÃO DE ESCADA, COM 2 LANCES, DE UMA ESTRUTURA CONVENCIONAL DE CONCRETO ARMADO UTILIZANDO AÇO CA-50 DE 12,5 MM - MONTAGEM. AF_01/2017</v>
          </cell>
          <cell r="C2129" t="str">
            <v>KG</v>
          </cell>
          <cell r="D2129" t="str">
            <v>5,54</v>
          </cell>
        </row>
        <row r="2130">
          <cell r="A2130">
            <v>95948</v>
          </cell>
          <cell r="B2130" t="str">
            <v>ARMAÇÃO DE ESCADA, COM 2 LANCES, DE UMA ESTRUTURA CONVENCIONAL DE CONCRETO ARMADO UTILIZANDO AÇO CA-50 DE 16,0 MM - MONTAGEM. AF_01/2017</v>
          </cell>
          <cell r="C2130" t="str">
            <v>KG</v>
          </cell>
          <cell r="D2130" t="str">
            <v>4,72</v>
          </cell>
        </row>
        <row r="2131">
          <cell r="A2131">
            <v>96544</v>
          </cell>
          <cell r="B2131" t="str">
            <v>ARMAÇÃO DE BLOCO, VIGA BALDRAME OU SAPATA UTILIZANDO AÇO CA-50 DE 6,3 MM - MONTAGEM. AF_06/2017</v>
          </cell>
          <cell r="C2131" t="str">
            <v>KG</v>
          </cell>
          <cell r="D2131" t="str">
            <v>9,35</v>
          </cell>
        </row>
        <row r="2132">
          <cell r="A2132">
            <v>96545</v>
          </cell>
          <cell r="B2132" t="str">
            <v>ARMAÇÃO DE BLOCO, VIGA BALDRAME OU SAPATA UTILIZANDO AÇO CA-50 DE 8 MM - MONTAGEM. AF_06/2017</v>
          </cell>
          <cell r="C2132" t="str">
            <v>KG</v>
          </cell>
          <cell r="D2132" t="str">
            <v>8,81</v>
          </cell>
        </row>
        <row r="2133">
          <cell r="A2133">
            <v>96546</v>
          </cell>
          <cell r="B2133" t="str">
            <v>ARMAÇÃO DE BLOCO, VIGA BALDRAME OU SAPATA UTILIZANDO AÇO CA-50 DE 10 MM - MONTAGEM. AF_06/2017</v>
          </cell>
          <cell r="C2133" t="str">
            <v>KG</v>
          </cell>
          <cell r="D2133" t="str">
            <v>7,16</v>
          </cell>
        </row>
        <row r="2134">
          <cell r="A2134">
            <v>96547</v>
          </cell>
          <cell r="B2134" t="str">
            <v>ARMAÇÃO DE BLOCO, VIGA BALDRAME OU SAPATA UTILIZANDO AÇO CA-50 DE 12,5 MM - MONTAGEM. AF_06/2017</v>
          </cell>
          <cell r="C2134" t="str">
            <v>KG</v>
          </cell>
          <cell r="D2134" t="str">
            <v>6,30</v>
          </cell>
        </row>
        <row r="2135">
          <cell r="A2135">
            <v>96548</v>
          </cell>
          <cell r="B2135" t="str">
            <v>ARMAÇÃO DE BLOCO, VIGA BALDRAME OU SAPATA UTILIZANDO AÇO CA-50 DE 16 MM - MONTAGEM. AF_06/2017</v>
          </cell>
          <cell r="C2135" t="str">
            <v>KG</v>
          </cell>
          <cell r="D2135" t="str">
            <v>5,78</v>
          </cell>
        </row>
        <row r="2136">
          <cell r="A2136">
            <v>96549</v>
          </cell>
          <cell r="B2136" t="str">
            <v>ARMAÇÃO DE BLOCO, VIGA BALDRAME OU SAPATA UTILIZANDO AÇO CA-50 DE 20 MM - MONTAGEM. AF_06/2017</v>
          </cell>
          <cell r="C2136" t="str">
            <v>KG</v>
          </cell>
          <cell r="D2136" t="str">
            <v>5,26</v>
          </cell>
        </row>
        <row r="2137">
          <cell r="A2137">
            <v>96550</v>
          </cell>
          <cell r="B2137" t="str">
            <v>ARMAÇÃO DE BLOCO, VIGA BALDRAME OU SAPATA UTILIZANDO AÇO CA-50 DE 25 MM - MONTAGEM. AF_06/2017</v>
          </cell>
          <cell r="C2137" t="str">
            <v>KG</v>
          </cell>
          <cell r="D2137" t="str">
            <v>5,63</v>
          </cell>
        </row>
        <row r="2138">
          <cell r="A2138">
            <v>40780</v>
          </cell>
          <cell r="B2138" t="str">
            <v>REGULARIZAÇÃO DE SUPERFICIE DE CONCRETO APARENTE</v>
          </cell>
          <cell r="C2138" t="str">
            <v>M2</v>
          </cell>
          <cell r="D2138" t="str">
            <v>8,65</v>
          </cell>
        </row>
        <row r="2139">
          <cell r="A2139" t="str">
            <v>74157/4</v>
          </cell>
          <cell r="B2139" t="str">
            <v>LANCAMENTO/APLICACAO MANUAL DE CONCRETO EM FUNDACOES</v>
          </cell>
          <cell r="C2139" t="str">
            <v>M3</v>
          </cell>
          <cell r="D2139" t="str">
            <v>92,26</v>
          </cell>
        </row>
        <row r="2140">
          <cell r="A2140">
            <v>89993</v>
          </cell>
          <cell r="B2140" t="str">
            <v>GRAUTEAMENTO VERTICAL EM ALVENARIA ESTRUTURAL. AF_01/2015</v>
          </cell>
          <cell r="C2140" t="str">
            <v>M3</v>
          </cell>
          <cell r="D2140" t="str">
            <v>529,96</v>
          </cell>
        </row>
        <row r="2141">
          <cell r="A2141">
            <v>89994</v>
          </cell>
          <cell r="B2141" t="str">
            <v>GRAUTEAMENTO DE CINTA INTERMEDIÁRIA OU DE CONTRAVERGA EM ALVENARIA ESTRUTURAL. AF_01/2015</v>
          </cell>
          <cell r="C2141" t="str">
            <v>M3</v>
          </cell>
          <cell r="D2141" t="str">
            <v>434,16</v>
          </cell>
        </row>
        <row r="2142">
          <cell r="A2142">
            <v>89995</v>
          </cell>
          <cell r="B2142" t="str">
            <v>GRAUTEAMENTO DE CINTA SUPERIOR OU DE VERGA EM ALVENARIA ESTRUTURAL. AF_01/2015</v>
          </cell>
          <cell r="C2142" t="str">
            <v>M3</v>
          </cell>
          <cell r="D2142" t="str">
            <v>505,46</v>
          </cell>
        </row>
        <row r="2143">
          <cell r="A2143">
            <v>90278</v>
          </cell>
          <cell r="B2143" t="str">
            <v>GRAUTE FGK=15 MPA; TRAÇO 1:0,04:2,0:2,4 (CIMENTO/ CAL/ AREIA GROSSA/ BRITA 0) - PREPARO MECÂNICO COM BETONEIRA 400 L. AF_02/2015</v>
          </cell>
          <cell r="C2143" t="str">
            <v>M3</v>
          </cell>
          <cell r="D2143" t="str">
            <v>238,10</v>
          </cell>
        </row>
        <row r="2144">
          <cell r="A2144">
            <v>90279</v>
          </cell>
          <cell r="B2144" t="str">
            <v>GRAUTE FGK=20 MPA; TRAÇO 1:0,04:1,6:1,9 (CIMENTO/ CAL/ AREIA GROSSA/ BRITA 0) - PREPARO MECÂNICO COM BETONEIRA 400 L. AF_02/2015</v>
          </cell>
          <cell r="C2144" t="str">
            <v>M3</v>
          </cell>
          <cell r="D2144" t="str">
            <v>249,05</v>
          </cell>
        </row>
        <row r="2145">
          <cell r="A2145">
            <v>90280</v>
          </cell>
          <cell r="B2145" t="str">
            <v>GRAUTE FGK=25 MPA; TRAÇO 1:0,02:1,2:1,5 (CIMENTO/ CAL/ AREIA GROSSA/ BRITA 0) - PREPARO MECÂNICO COM BETONEIRA 400 L. AF_02/2015</v>
          </cell>
          <cell r="C2145" t="str">
            <v>M3</v>
          </cell>
          <cell r="D2145" t="str">
            <v>273,77</v>
          </cell>
        </row>
        <row r="2146">
          <cell r="A2146">
            <v>90281</v>
          </cell>
          <cell r="B2146" t="str">
            <v>GRAUTE FGK=30 MPA; TRAÇO 1:0,02:0,8:1,1 (CIMENTO/ CAL/ AREIA GROSSA/ BRITA 0) - PREPARO MECÂNICO COM BETONEIRA 400 L. AF_02/2015</v>
          </cell>
          <cell r="C2146" t="str">
            <v>M3</v>
          </cell>
          <cell r="D2146" t="str">
            <v>306,41</v>
          </cell>
        </row>
        <row r="2147">
          <cell r="A2147">
            <v>90282</v>
          </cell>
          <cell r="B2147" t="str">
            <v>GRAUTE FGK=15 MPA; TRAÇO 1:2,0:2,4 (CIMENTO/ AREIA GROSSA/ BRITA 0/ ADITIVO) - PREPARO MECÂNICO COM BETONEIRA 400 L. AF_02/2015</v>
          </cell>
          <cell r="C2147" t="str">
            <v>M3</v>
          </cell>
          <cell r="D2147" t="str">
            <v>242,40</v>
          </cell>
        </row>
        <row r="2148">
          <cell r="A2148">
            <v>90283</v>
          </cell>
          <cell r="B2148" t="str">
            <v>GRAUTE FGK=20 MPA; TRAÇO 1:1,6:1,9 (CIMENTO/ AREIA GROSSA/ BRITA 0/ ADITIVO) - PREPARO MECÂNICO COM BETONEIRA 400 L. AF_02/2015</v>
          </cell>
          <cell r="C2148" t="str">
            <v>M3</v>
          </cell>
          <cell r="D2148" t="str">
            <v>254,42</v>
          </cell>
        </row>
        <row r="2149">
          <cell r="A2149">
            <v>90284</v>
          </cell>
          <cell r="B2149" t="str">
            <v>GRAUTE FGK=25 MPA; TRAÇO 1:1,2:1,5 (CIMENTO/ AREIA GROSSA/ BRITA 0/ ADITIVO) - PREPARO MECÂNICO COM BETONEIRA 400 L. AF_02/2015</v>
          </cell>
          <cell r="C2149" t="str">
            <v>M3</v>
          </cell>
          <cell r="D2149" t="str">
            <v>280,51</v>
          </cell>
        </row>
        <row r="2150">
          <cell r="A2150">
            <v>90285</v>
          </cell>
          <cell r="B2150" t="str">
            <v>GRAUTE FGK=30 MPA; TRAÇO 1:0,8:1,1 (CIMENTO/ AREIA GROSSA/ BRITA 0/ ADITIVO) - PREPARO MECÂNICO COM BETONEIRA 400 L. AF_02/2015</v>
          </cell>
          <cell r="C2150" t="str">
            <v>M3</v>
          </cell>
          <cell r="D2150" t="str">
            <v>315,62</v>
          </cell>
        </row>
        <row r="2151">
          <cell r="A2151">
            <v>90853</v>
          </cell>
          <cell r="B2151" t="str">
            <v>CONCRETAGEM DE LAJES EM EDIFICAÇÕES UNIFAMILIARES FEITAS COM SISTEMA DE FÔRMAS MANUSEÁVEIS COM CONCRETO USINADO BOMBEÁVEL, FCK 20 MPA, LANÇADO COM BOMBA LANÇA - LANÇAMENTO, ADENSAMENTO E ACABAMENTO. AF_06/2015</v>
          </cell>
          <cell r="C2151" t="str">
            <v>M3</v>
          </cell>
          <cell r="D2151" t="str">
            <v>346,41</v>
          </cell>
        </row>
        <row r="2152">
          <cell r="A2152">
            <v>90854</v>
          </cell>
          <cell r="B2152" t="str">
            <v>CONCRETAGEM DE PAREDES EM EDIFICAÇÕES UNIFAMILIARES FEITAS COM SISTEMA DE FÔRMAS MANUSEÁVEIS COM CONCRETO USINADO BOMBEÁVEL, FCK 20 MPA, LANÇADO COM BOMBA LANÇA - LANÇAMENTO, ADENSAMENTO E ACABAMENTO. AF_06/2015</v>
          </cell>
          <cell r="C2152" t="str">
            <v>M3</v>
          </cell>
          <cell r="D2152" t="str">
            <v>335,69</v>
          </cell>
        </row>
        <row r="2153">
          <cell r="A2153">
            <v>90855</v>
          </cell>
          <cell r="B2153" t="str">
            <v>CONCRETAGEM DE PLATIBANDA EM EDIFICAÇÕES UNIFAMILIARES FEITAS COM SISTEMA DE FÔRMAS MANUSEÁVEIS COM CONCRETO USINADO BOMBEÁVEL, FCK 20 MPA, LANÇADO COM BOMBA LANÇA - LANÇAMENTO, ADENSAMENTO E ACABAMENTO. AF_06/2015</v>
          </cell>
          <cell r="C2153" t="str">
            <v>M3</v>
          </cell>
          <cell r="D2153" t="str">
            <v>368,71</v>
          </cell>
        </row>
        <row r="2154">
          <cell r="A2154">
            <v>90856</v>
          </cell>
          <cell r="B2154" t="str">
            <v>CONCRETAGEM DE LAJES EM EDIFICAÇÕES MULTIFAMILIARES FEITAS COM SISTEMA DE FÔRMAS MANUSEÁVEIS COM CONCRETO USINADO BOMBEÁVEL, FCK 20 MPA, LANÇADO COM BOMBA LANÇA - LANÇAMENTO, ADENSAMENTO E ACABAMENTO. AF_06/2015</v>
          </cell>
          <cell r="C2154" t="str">
            <v>M3</v>
          </cell>
          <cell r="D2154" t="str">
            <v>349,69</v>
          </cell>
        </row>
        <row r="2155">
          <cell r="A2155">
            <v>90857</v>
          </cell>
          <cell r="B2155" t="str">
            <v>CONCRETAGEM DE PAREDES EM EDIFICAÇÕES MULTIFAMILIARES FEITAS COM SISTEMA DE FÔRMAS MANUSEÁVEIS COM CONCRETO USINADO BOMBEÁVEL, FCK 20 MPA, LANÇADO COM BOMBA LANÇA - LANÇAMENTO, ADENSAMENTO E ACABAMENTO. AF_06/2015</v>
          </cell>
          <cell r="C2155" t="str">
            <v>M3</v>
          </cell>
          <cell r="D2155" t="str">
            <v>337,84</v>
          </cell>
        </row>
        <row r="2156">
          <cell r="A2156">
            <v>90858</v>
          </cell>
          <cell r="B2156" t="str">
            <v>CONCRETAGEM DE PLATIBANDA EM EDIFICAÇÕES MULTIFAMILIARES FEITAS COM SISTEMA DE FÔRMAS MANUSEÁVEIS COM CONCRETO USINADO BOMBEÁVEL, FCK 20 MPA, LANÇADO COM BOMBA LANÇA - LANÇAMENTO, ADENSAMENTO E ACABAMENTO. AF_06/2015</v>
          </cell>
          <cell r="C2156" t="str">
            <v>M3</v>
          </cell>
          <cell r="D2156" t="str">
            <v>383,67</v>
          </cell>
        </row>
        <row r="2157">
          <cell r="A2157">
            <v>90859</v>
          </cell>
          <cell r="B2157" t="str">
            <v>CONCRETAGEM DE PLATIBANDA EM EDIFICAÇÕES UNIFAMILIARES FEITAS COM SISTEMA DE FÔRMAS MANUSEÁVEIS COM CONCRETO USINADO AUTOADENSÁVEL, FCK 20 MPA, LANÇADO COM BOMBA LANÇA - LANÇAMENTO E ACABAMENTO. AF_06/2015</v>
          </cell>
          <cell r="C2157" t="str">
            <v>M3</v>
          </cell>
          <cell r="D2157" t="str">
            <v>329,32</v>
          </cell>
        </row>
        <row r="2158">
          <cell r="A2158">
            <v>90860</v>
          </cell>
          <cell r="B2158" t="str">
            <v>CONCRETAGEM DE PLATIBANDA EM EDIFICAÇÕES MULTIFAMILIARES FEITAS COM SISTEMA DE FÔRMAS MANUSEÁVEIS COM CONCRETO USINADO AUTOADENSÁVEL, FCK 20 MPA, LANÇADO COM BOMBA LANÇA - LANÇAMENTO E ACABAMENTO. AF_06/2015</v>
          </cell>
          <cell r="C2158" t="str">
            <v>M3</v>
          </cell>
          <cell r="D2158" t="str">
            <v>333,84</v>
          </cell>
        </row>
        <row r="2159">
          <cell r="A2159">
            <v>90861</v>
          </cell>
          <cell r="B2159" t="str">
            <v>CONCRETAGEM DE EDIFICAÇÕES (PAREDES E LAJES) FEITAS COM SISTEMA DE FÔRMAS MANUSEÁVEIS COM CONCRETO USINADO BOMBEÁVEL, FCK 20 MPA, LANÇADO COM BOMBA LANÇA - LANÇAMENTO, ADENSAMENTO E ACABAMENTO. AF_06/2015</v>
          </cell>
          <cell r="C2159" t="str">
            <v>M3</v>
          </cell>
          <cell r="D2159" t="str">
            <v>341,08</v>
          </cell>
        </row>
        <row r="2160">
          <cell r="A2160">
            <v>90862</v>
          </cell>
          <cell r="B2160" t="str">
            <v>CONCRETAGEM DE EDIFICAÇÕES (PAREDES E LAJES) FEITAS COM SISTEMA DE FÔRMAS MANUSEÁVEIS COM CONCRETO USINADO AUTOADENSÁVEL, FCK 20 MPA, LANÇADO COM BOMBA LANÇA - LANÇAMENTO E ACABAMENTO. AF_06/2015</v>
          </cell>
          <cell r="C2160" t="str">
            <v>M3</v>
          </cell>
          <cell r="D2160" t="str">
            <v>309,08</v>
          </cell>
        </row>
        <row r="2161">
          <cell r="A2161">
            <v>92718</v>
          </cell>
          <cell r="B2161" t="str">
            <v>CONCRETAGEM DE PILARES, FCK = 25 MPA,  COM USO DE BALDES EM EDIFICAÇÃO COM SEÇÃO MÉDIA DE PILARES MENOR OU IGUAL A 0,25 M² - LANÇAMENTO, ADENSAMENTO E ACABAMENTO. AF_12/2015</v>
          </cell>
          <cell r="C2161" t="str">
            <v>M3</v>
          </cell>
          <cell r="D2161" t="str">
            <v>416,30</v>
          </cell>
        </row>
        <row r="2162">
          <cell r="A2162">
            <v>92719</v>
          </cell>
          <cell r="B2162" t="str">
            <v>CONCRETAGEM DE PILARES, FCK = 25 MPA, COM USO DE GRUA EM EDIFICAÇÃO COM SEÇÃO MÉDIA DE PILARES MENOR OU IGUAL A 0,25 M² - LANÇAMENTO, ADENSAMENTO E ACABAMENTO. AF_12/2015</v>
          </cell>
          <cell r="C2162" t="str">
            <v>M3</v>
          </cell>
          <cell r="D2162" t="str">
            <v>298,67</v>
          </cell>
        </row>
        <row r="2163">
          <cell r="A2163">
            <v>92720</v>
          </cell>
          <cell r="B2163" t="str">
            <v>CONCRETAGEM DE PILARES, FCK = 25 MPA, COM USO DE BOMBA EM EDIFICAÇÃO COM SEÇÃO MÉDIA DE PILARES MENOR OU IGUAL A 0,25 M² - LANÇAMENTO, ADENSAMENTO E ACABAMENTO. AF_12/2015</v>
          </cell>
          <cell r="C2163" t="str">
            <v>M3</v>
          </cell>
          <cell r="D2163" t="str">
            <v>339,76</v>
          </cell>
        </row>
        <row r="2164">
          <cell r="A2164">
            <v>92721</v>
          </cell>
          <cell r="B2164" t="str">
            <v>CONCRETAGEM DE PILARES, FCK = 25 MPA, COM USO DE GRUA EM EDIFICAÇÃO COM SEÇÃO MÉDIA DE PILARES MAIOR QUE 0,25 M² - LANÇAMENTO, ADENSAMENTO E ACABAMENTO. AF_12/2015</v>
          </cell>
          <cell r="C2164" t="str">
            <v>M3</v>
          </cell>
          <cell r="D2164" t="str">
            <v>291,47</v>
          </cell>
        </row>
        <row r="2165">
          <cell r="A2165">
            <v>92722</v>
          </cell>
          <cell r="B2165" t="str">
            <v>CONCRETAGEM DE PILARES, FCK = 25 MPA, COM USO DE BOMBA EM EDIFICAÇÃO COM SEÇÃO MÉDIA DE PILARES MAIOR QUE 0,25 M² - LANÇAMENTO, ADENSAMENTO E ACABAMENTO. AF_12/2015</v>
          </cell>
          <cell r="C2165" t="str">
            <v>M3</v>
          </cell>
          <cell r="D2165" t="str">
            <v>336,81</v>
          </cell>
        </row>
        <row r="2166">
          <cell r="A2166">
            <v>92723</v>
          </cell>
          <cell r="B2166" t="str">
            <v>CONCRETAGEM DE VIGAS E LAJES, FCK=20 MPA, PARA LAJES PREMOLDADAS COM USO DE BOMBA EM EDIFICAÇÃO COM ÁREA MÉDIA DE LAJES MENOR OU IGUAL A 20 M² - LANÇAMENTO, ADENSAMENTO E ACABAMENTO. AF_12/2015</v>
          </cell>
          <cell r="C2166" t="str">
            <v>M3</v>
          </cell>
          <cell r="D2166" t="str">
            <v>328,25</v>
          </cell>
        </row>
        <row r="2167">
          <cell r="A2167">
            <v>92724</v>
          </cell>
          <cell r="B2167" t="str">
            <v>CONCRETAGEM DE VIGAS E LAJES, FCK=20 MPA, PARA LAJES PREMOLDADAS COM USO DE BOMBA EM EDIFICAÇÃO COM ÁREA MÉDIA DE LAJES MAIOR QUE 20 M² - LANÇAMENTO, ADENSAMENTO E ACABAMENTO. AF_12/2015</v>
          </cell>
          <cell r="C2167" t="str">
            <v>M3</v>
          </cell>
          <cell r="D2167" t="str">
            <v>325,58</v>
          </cell>
        </row>
        <row r="2168">
          <cell r="A2168">
            <v>92725</v>
          </cell>
          <cell r="B2168" t="str">
            <v>CONCRETAGEM DE VIGAS E LAJES, FCK=20 MPA, PARA LAJES MACIÇAS OU NERVURADAS COM USO DE BOMBA EM EDIFICAÇÃO COM ÁREA MÉDIA DE LAJES MENOR OU IGUAL A 20 M² - LANÇAMENTO, ADENSAMENTO E ACABAMENTO. AF_12/2015</v>
          </cell>
          <cell r="C2168" t="str">
            <v>M3</v>
          </cell>
          <cell r="D2168" t="str">
            <v>324,45</v>
          </cell>
        </row>
        <row r="2169">
          <cell r="A2169">
            <v>92726</v>
          </cell>
          <cell r="B2169" t="str">
            <v>CONCRETAGEM DE VIGAS E LAJES, FCK=20 MPA, PARA LAJES MACIÇAS OU NERVURADAS COM USO DE BOMBA EM EDIFICAÇÃO COM ÁREA MÉDIA DE LAJES MAIOR QUE 20 M² - LANÇAMENTO, ADENSAMENTO E ACABAMENTO. AF_12/2015</v>
          </cell>
          <cell r="C2169" t="str">
            <v>M3</v>
          </cell>
          <cell r="D2169" t="str">
            <v>322,56</v>
          </cell>
        </row>
        <row r="2170">
          <cell r="A2170">
            <v>92727</v>
          </cell>
          <cell r="B2170" t="str">
            <v>CONCRETAGEM DE VIGAS E LAJES, FCK=20 MPA, PARA LAJES PREMOLDADAS COM JERICAS EM ELEVADOR DE CABO EM EDIFICAÇÃO DE MULTIPAVIMENTOS ATÉ 16 ANDARES, COM ÁREA MÉDIA DE LAJES MENOR OU IGUAL A 20 M² - LANÇAMENTO, ADENSAMENTO E ACABAMENTO. AF_12/2015</v>
          </cell>
          <cell r="C2170" t="str">
            <v>M3</v>
          </cell>
          <cell r="D2170" t="str">
            <v>361,81</v>
          </cell>
        </row>
        <row r="2171">
          <cell r="A2171">
            <v>92728</v>
          </cell>
          <cell r="B2171" t="str">
            <v>CONCRETAGEM DE VIGAS E LAJES, FCK=20 MPA, PARA LAJES PREMOLDADAS COM JERICAS EM ELEVADOR DE CABO EM EDIFICAÇÃO DE MULTIPAVIMENTOS ATÉ 16 ANDARES, COM ÁREA MÉDIA DE LAJES MAIOR QUE 20 M² - LANÇAMENTO, ADENSAMENTO E ACABAMENTO. AF_12/2015</v>
          </cell>
          <cell r="C2171" t="str">
            <v>M3</v>
          </cell>
          <cell r="D2171" t="str">
            <v>343,24</v>
          </cell>
        </row>
        <row r="2172">
          <cell r="A2172">
            <v>92729</v>
          </cell>
          <cell r="B2172" t="str">
            <v>CONCRETAGEM DE VIGAS E LAJES, FCK=20 MPA, PARA LAJES MACIÇAS OU NERVURADAS COM JERICAS EM ELEVADOR DE CABO EM EDIFICAÇÃO DE MULTIPAVIMENTOS ATÉ 16 ANDARES, COM ÁREA MÉDIA DE LAJES MENOR OU IGUAL A 20 M² - LANÇAMENTO, ADENSAMENTO E ACABAMENTO. AF_12/2015</v>
          </cell>
          <cell r="C2172" t="str">
            <v>M3</v>
          </cell>
          <cell r="D2172" t="str">
            <v>335,39</v>
          </cell>
        </row>
        <row r="2173">
          <cell r="A2173">
            <v>92730</v>
          </cell>
          <cell r="B2173" t="str">
            <v>CONCRETAGEM DE VIGAS E LAJES, FCK=20 MPA, PARA LAJES MACIÇAS OU NERVURADAS COM JERICAS EM ELEVADOR DE CABO EM EDIFICAÇÃO DE MULTIPAVIMENTOS ATÉ 16 ANDARES, COM ÁREA MÉDIA DE LAJES MAIOR QUE 20 M² - LANÇAMENTO, ADENSAMENTO E ACABAMENTO. AF_12/2015</v>
          </cell>
          <cell r="C2173" t="str">
            <v>M3</v>
          </cell>
          <cell r="D2173" t="str">
            <v>322,27</v>
          </cell>
        </row>
        <row r="2174">
          <cell r="A2174">
            <v>92731</v>
          </cell>
          <cell r="B2174" t="str">
            <v>CONCRETAGEM DE VIGAS E LAJES, FCK=20 MPA, PARA LAJES PREMOLDADAS COM JERICAS EM CREMALHEIRA EM EDIFICAÇÃO DE MULTIPAVIMENTOS ATÉ 16 ANDARES, COM ÁREA MÉDIA DE LAJES MENOR OU IGUAL A 20 M² - LANÇAMENTO, ADENSAMENTO E ACABAMENTO. AF_12/2015</v>
          </cell>
          <cell r="C2174" t="str">
            <v>M3</v>
          </cell>
          <cell r="D2174" t="str">
            <v>337,22</v>
          </cell>
        </row>
        <row r="2175">
          <cell r="A2175">
            <v>92732</v>
          </cell>
          <cell r="B2175" t="str">
            <v>CONCRETAGEM DE VIGAS E LAJES, FCK=20 MPA, PARA LAJES PREMOLDADAS COM JERICAS EM CREMALHEIRA EM EDIFICAÇÃO DE MULTIPAVIMENTOS ATÉ 16 ANDARES, COM ÁREA MÉDIA DE LAJES MAIOR QUE 20 M² - LANÇAMENTO, ADENSAMENTO E ACABAMENTO. AF_12/2015</v>
          </cell>
          <cell r="C2175" t="str">
            <v>M3</v>
          </cell>
          <cell r="D2175" t="str">
            <v>324,53</v>
          </cell>
        </row>
        <row r="2176">
          <cell r="A2176">
            <v>92733</v>
          </cell>
          <cell r="B2176" t="str">
            <v>CONCRETAGEM DE VIGAS E LAJES, FCK=20 MPA, PARA LAJES MACIÇAS OU NERVURADAS COM JERICAS EM CREMALHEIRA EM EDIFICAÇÃO DE MULTIPAVIMENTOS ATÉ 16 ANDARES, COM ÁREA MÉDIA DE LAJES MENOR OU IGUAL A 20 M² - LANÇAMENTO, ADENSAMENTO E ACABAMENTO. AF_12/2015</v>
          </cell>
          <cell r="C2176" t="str">
            <v>M3</v>
          </cell>
          <cell r="D2176" t="str">
            <v>319,12</v>
          </cell>
        </row>
        <row r="2177">
          <cell r="A2177">
            <v>92734</v>
          </cell>
          <cell r="B2177" t="str">
            <v>CONCRETAGEM DE VIGAS E LAJES, FCK=20 MPA, PARA LAJES MACIÇAS OU NERVURADAS COM JERICAS EM CREMALHEIRA EM EDIFICAÇÃO DE MULTIPAVIMENTOS ATÉ 16 ANDARES, COM ÁREA MÉDIA DE LAJES MAIOR QUE 20 M² - LANÇAMENTO, ADENSAMENTO E ACABAMENTO. AF_12/2015</v>
          </cell>
          <cell r="C2177" t="str">
            <v>M3</v>
          </cell>
          <cell r="D2177" t="str">
            <v>310,18</v>
          </cell>
        </row>
        <row r="2178">
          <cell r="A2178">
            <v>92735</v>
          </cell>
          <cell r="B2178" t="str">
            <v>CONCRETAGEM DE VIGAS E LAJES, FCK=20 MPA, PARA LAJES PREMOLDADAS COM GRUA DE CAÇAMBA DE 350 L EM EDIFICAÇÃO DE MULTIPAVIMENTOS ATÉ 16 ANDARES, COM ÁREA MÉDIA DE LAJES MENOR OU IGUAL A 20 M² - LANÇAMENTO, ADENSAMENTO E ACABAMENTO. AF_12/2015</v>
          </cell>
          <cell r="C2178" t="str">
            <v>M3</v>
          </cell>
          <cell r="D2178" t="str">
            <v>317,34</v>
          </cell>
        </row>
        <row r="2179">
          <cell r="A2179">
            <v>92736</v>
          </cell>
          <cell r="B2179" t="str">
            <v>CONCRETAGEM DE VIGAS E LAJES, FCK=20 MPA, PARA LAJES PREMOLDADAS COM GRUA DE CAÇAMBA DE 350 L EM EDIFICAÇÃO DE MULTIPAVIMENTOS ATÉ 16 ANDARES, COM ÁREA MÉDIA DE LAJES MAIOR QUE 20 M² - LANÇAMENTO, ADENSAMENTO E ACABAMENTO. AF_12/2015</v>
          </cell>
          <cell r="C2179" t="str">
            <v>M3</v>
          </cell>
          <cell r="D2179" t="str">
            <v>307,32</v>
          </cell>
        </row>
        <row r="2180">
          <cell r="A2180">
            <v>92739</v>
          </cell>
          <cell r="B2180" t="str">
            <v>CONCRETAGEM DE VIGAS E LAJES, FCK=20 MPA, PARA LAJES MACIÇAS OU NERVURADAS COM GRUA DE CAÇAMBA DE 500 L EM EDIFICAÇÃO DE MULTIPAVIMENTOS ATÉ 16 ANDARES, COM ÁREA MÉDIA DE LAJES MENOR OU IGUAL A 20 M² - LANÇAMENTO, ADENSAMENTO E ACABAMENTO. AF_12/2015</v>
          </cell>
          <cell r="C2180" t="str">
            <v>M3</v>
          </cell>
          <cell r="D2180" t="str">
            <v>292,75</v>
          </cell>
        </row>
        <row r="2181">
          <cell r="A2181">
            <v>92740</v>
          </cell>
          <cell r="B2181" t="str">
            <v>CONCRETAGEM DE VIGAS E LAJES, FCK=20 MPA, PARA LAJES MACIÇAS OU NERVURADAS COM GRUA DE CAÇAMBA DE 500 L EM EDIFICAÇÃO DE MULTIPAVIMENTOS ATÉ 16 ANDARES, COM ÁREA MÉDIA DE LAJES MAIOR QUE 20 M² - LANÇAMENTO, ADENSAMENTO E ACABAMENTO. AF_12/2015</v>
          </cell>
          <cell r="C2181" t="str">
            <v>M3</v>
          </cell>
          <cell r="D2181" t="str">
            <v>287,76</v>
          </cell>
        </row>
        <row r="2182">
          <cell r="A2182">
            <v>92741</v>
          </cell>
          <cell r="B2182" t="str">
            <v>CONCRETAGEM DE VIGAS E LAJES, FCK=20 MPA, PARA QUALQUER TIPO DE LAJE COM BALDES EM EDIFICAÇÃO TÉRREA, COM ÁREA MÉDIA DE LAJES MENOR OU IGUAL A 20 M² - LANÇAMENTO, ADENSAMENTO E ACABAMENTO. AF_12/2015</v>
          </cell>
          <cell r="C2182" t="str">
            <v>M3</v>
          </cell>
          <cell r="D2182" t="str">
            <v>464,94</v>
          </cell>
        </row>
        <row r="2183">
          <cell r="A2183">
            <v>92742</v>
          </cell>
          <cell r="B2183" t="str">
            <v>CONCRETAGEM DE VIGAS E LAJES, FCK=20 MPA, PARA QUALQUER TIPO DE LAJE COM BALDES EM EDIFICAÇÃO DE MULTIPAVIMENTOS ATÉ 04 ANDARES, COM ÁREA MÉDIA DE LAJES MENOR OU IGUAL A 20 M² - LANÇAMENTO, ADENSAMENTO E ACABAMENTO. AF_12/2015</v>
          </cell>
          <cell r="C2183" t="str">
            <v>M3</v>
          </cell>
          <cell r="D2183" t="str">
            <v>651,92</v>
          </cell>
        </row>
        <row r="2184">
          <cell r="A2184">
            <v>92873</v>
          </cell>
          <cell r="B2184" t="str">
            <v>LANÇAMENTO COM USO DE BALDES, ADENSAMENTO E ACABAMENTO DE CONCRETO EM ESTRUTURAS. AF_12/2015</v>
          </cell>
          <cell r="C2184" t="str">
            <v>M3</v>
          </cell>
          <cell r="D2184" t="str">
            <v>145,44</v>
          </cell>
        </row>
        <row r="2185">
          <cell r="A2185">
            <v>92874</v>
          </cell>
          <cell r="B2185" t="str">
            <v>LANÇAMENTO COM USO DE BOMBA, ADENSAMENTO E ACABAMENTO DE CONCRETO EM ESTRUTURAS. AF_12/2015</v>
          </cell>
          <cell r="C2185" t="str">
            <v>M3</v>
          </cell>
          <cell r="D2185" t="str">
            <v>23,68</v>
          </cell>
        </row>
        <row r="2186">
          <cell r="A2186">
            <v>94962</v>
          </cell>
          <cell r="B2186" t="str">
            <v>CONCRETO MAGRO PARA LASTRO, TRAÇO 1:4,5:4,5 (CIMENTO/ AREIA MÉDIA/ BRITA 1)  - PREPARO MECÂNICO COM BETONEIRA 400 L. AF_07/2016</v>
          </cell>
          <cell r="C2186" t="str">
            <v>M3</v>
          </cell>
          <cell r="D2186" t="str">
            <v>191,23</v>
          </cell>
        </row>
        <row r="2187">
          <cell r="A2187">
            <v>94963</v>
          </cell>
          <cell r="B2187" t="str">
            <v>CONCRETO FCK = 15MPA, TRAÇO 1:3,4:3,5 (CIMENTO/ AREIA MÉDIA/ BRITA 1)  - PREPARO MECÂNICO COM BETONEIRA 400 L. AF_07/2016</v>
          </cell>
          <cell r="C2187" t="str">
            <v>M3</v>
          </cell>
          <cell r="D2187" t="str">
            <v>208,97</v>
          </cell>
        </row>
        <row r="2188">
          <cell r="A2188">
            <v>94964</v>
          </cell>
          <cell r="B2188" t="str">
            <v>CONCRETO FCK = 20MPA, TRAÇO 1:2,7:3 (CIMENTO/ AREIA MÉDIA/ BRITA 1)  - PREPARO MECÂNICO COM BETONEIRA 400 L. AF_07/2016</v>
          </cell>
          <cell r="C2188" t="str">
            <v>M3</v>
          </cell>
          <cell r="D2188" t="str">
            <v>230,09</v>
          </cell>
        </row>
        <row r="2189">
          <cell r="A2189">
            <v>94965</v>
          </cell>
          <cell r="B2189" t="str">
            <v>CONCRETO FCK = 25MPA, TRAÇO 1:2,3:2,7 (CIMENTO/ AREIA MÉDIA/ BRITA 1)  - PREPARO MECÂNICO COM BETONEIRA 400 L. AF_07/2016</v>
          </cell>
          <cell r="C2189" t="str">
            <v>M3</v>
          </cell>
          <cell r="D2189" t="str">
            <v>238,17</v>
          </cell>
        </row>
        <row r="2190">
          <cell r="A2190">
            <v>94966</v>
          </cell>
          <cell r="B2190" t="str">
            <v>CONCRETO FCK = 30MPA, TRAÇO 1:2,1:2,5 (CIMENTO/ AREIA MÉDIA/ BRITA 1)  - PREPARO MECÂNICO COM BETONEIRA 400 L. AF_07/2016</v>
          </cell>
          <cell r="C2190" t="str">
            <v>M3</v>
          </cell>
          <cell r="D2190" t="str">
            <v>246,33</v>
          </cell>
        </row>
        <row r="2191">
          <cell r="A2191">
            <v>94967</v>
          </cell>
          <cell r="B2191" t="str">
            <v>CONCRETO FCK = 40MPA, TRAÇO 1:1,6:1,9 (CIMENTO/ AREIA MÉDIA/ BRITA 1)  - PREPARO MECÂNICO COM BETONEIRA 400 L. AF_07/2016</v>
          </cell>
          <cell r="C2191" t="str">
            <v>M3</v>
          </cell>
          <cell r="D2191" t="str">
            <v>281,25</v>
          </cell>
        </row>
        <row r="2192">
          <cell r="A2192">
            <v>94968</v>
          </cell>
          <cell r="B2192" t="str">
            <v>CONCRETO MAGRO PARA LASTRO, TRAÇO 1:4,5:4,5 (CIMENTO/ AREIA MÉDIA/ BRITA 1)  - PREPARO MECÂNICO COM BETONEIRA 600 L. AF_07/2016</v>
          </cell>
          <cell r="C2192" t="str">
            <v>M3</v>
          </cell>
          <cell r="D2192" t="str">
            <v>185,73</v>
          </cell>
        </row>
        <row r="2193">
          <cell r="A2193">
            <v>94969</v>
          </cell>
          <cell r="B2193" t="str">
            <v>CONCRETO FCK = 15MPA, TRAÇO 1:3,4:3,5 (CIMENTO/ AREIA MÉDIA/ BRITA 1)  - PREPARO MECÂNICO COM BETONEIRA 600 L. AF_07/2016</v>
          </cell>
          <cell r="C2193" t="str">
            <v>M3</v>
          </cell>
          <cell r="D2193" t="str">
            <v>204,18</v>
          </cell>
        </row>
        <row r="2194">
          <cell r="A2194">
            <v>94970</v>
          </cell>
          <cell r="B2194" t="str">
            <v>CONCRETO FCK = 20MPA, TRAÇO 1:2,7:3 (CIMENTO/ AREIA MÉDIA/ BRITA 1)  - PREPARO MECÂNICO COM BETONEIRA 600 L. AF_07/2016</v>
          </cell>
          <cell r="C2194" t="str">
            <v>M3</v>
          </cell>
          <cell r="D2194" t="str">
            <v>221,18</v>
          </cell>
        </row>
        <row r="2195">
          <cell r="A2195">
            <v>94971</v>
          </cell>
          <cell r="B2195" t="str">
            <v>CONCRETO FCK = 25MPA, TRAÇO 1:2,3:2,7 (CIMENTO/ AREIA MÉDIA/ BRITA 1)  - PREPARO MECÂNICO COM BETONEIRA 600 L. AF_07/2016</v>
          </cell>
          <cell r="C2195" t="str">
            <v>M3</v>
          </cell>
          <cell r="D2195" t="str">
            <v>233,22</v>
          </cell>
        </row>
        <row r="2196">
          <cell r="A2196">
            <v>94972</v>
          </cell>
          <cell r="B2196" t="str">
            <v>CONCRETO FCK = 30MPA, TRAÇO 1:2,1:2,5 (CIMENTO/ AREIA MÉDIA/ BRITA 1)  - PREPARO MECÂNICO COM BETONEIRA 600 L. AF_07/2016</v>
          </cell>
          <cell r="C2196" t="str">
            <v>M3</v>
          </cell>
          <cell r="D2196" t="str">
            <v>243,02</v>
          </cell>
        </row>
        <row r="2197">
          <cell r="A2197">
            <v>94973</v>
          </cell>
          <cell r="B2197" t="str">
            <v>CONCRETO FCK = 40MPA, TRAÇO 1:1,6:1,9 (CIMENTO/ AREIA MÉDIA/ BRITA 1)  - PREPARO MECÂNICO COM BETONEIRA 600 L. AF_07/2016</v>
          </cell>
          <cell r="C2197" t="str">
            <v>M3</v>
          </cell>
          <cell r="D2197" t="str">
            <v>274,96</v>
          </cell>
        </row>
        <row r="2198">
          <cell r="A2198">
            <v>94974</v>
          </cell>
          <cell r="B2198" t="str">
            <v>CONCRETO MAGRO PARA LASTRO, TRAÇO 1:4,5:4,5 (CIMENTO/ AREIA MÉDIA/ BRITA 1)  - PREPARO MANUAL. AF_07/2016</v>
          </cell>
          <cell r="C2198" t="str">
            <v>M3</v>
          </cell>
          <cell r="D2198" t="str">
            <v>275,41</v>
          </cell>
        </row>
        <row r="2199">
          <cell r="A2199">
            <v>94975</v>
          </cell>
          <cell r="B2199" t="str">
            <v>CONCRETO FCK = 15MPA, TRAÇO 1:3,4:3,5 (CIMENTO/ AREIA MÉDIA/ BRITA 1)  - PREPARO MANUAL. AF_07/2016</v>
          </cell>
          <cell r="C2199" t="str">
            <v>M3</v>
          </cell>
          <cell r="D2199" t="str">
            <v>292,31</v>
          </cell>
        </row>
        <row r="2200">
          <cell r="A2200">
            <v>96555</v>
          </cell>
          <cell r="B2200" t="str">
            <v>CONCRETAGEM DE BLOCOS DE COROAMENTO E VIGAS BALDRAME, FCK 30 MPA, COM USO DE JERICA  LANÇAMENTO, ADENSAMENTO E ACABAMENTO. AF_06/2017</v>
          </cell>
          <cell r="C2200" t="str">
            <v>M3</v>
          </cell>
          <cell r="D2200" t="str">
            <v>358,26</v>
          </cell>
        </row>
        <row r="2201">
          <cell r="A2201">
            <v>96556</v>
          </cell>
          <cell r="B2201" t="str">
            <v>CONCRETAGEM DE SAPATAS, FCK 30 MPA, COM USO DE JERICA  LANÇAMENTO, ADENSAMENTO E ACABAMENTO. AF_06/2017</v>
          </cell>
          <cell r="C2201" t="str">
            <v>M3</v>
          </cell>
          <cell r="D2201" t="str">
            <v>417,53</v>
          </cell>
        </row>
        <row r="2202">
          <cell r="A2202">
            <v>96557</v>
          </cell>
          <cell r="B2202" t="str">
            <v>CONCRETAGEM DE BLOCOS DE COROAMENTO E VIGAS BALDRAMES, FCK 30 MPA, COM USO DE BOMBA  LANÇAMENTO, ADENSAMENTO E ACABAMENTO. AF_06/2017</v>
          </cell>
          <cell r="C2202" t="str">
            <v>M3</v>
          </cell>
          <cell r="D2202" t="str">
            <v>354,97</v>
          </cell>
        </row>
        <row r="2203">
          <cell r="A2203">
            <v>96558</v>
          </cell>
          <cell r="B2203" t="str">
            <v>CONCRETAGEM DE SAPATAS, FCK 30 MPA, COM USO DE BOMBA  LANÇAMENTO, ADENSAMENTO E ACABAMENTO. AF_11/2016</v>
          </cell>
          <cell r="C2203" t="str">
            <v>M3</v>
          </cell>
          <cell r="D2203" t="str">
            <v>360,12</v>
          </cell>
        </row>
        <row r="2204">
          <cell r="A2204" t="str">
            <v>74141/1</v>
          </cell>
          <cell r="B2204" t="str">
            <v>LAJE PRE-MOLD BETA 11 P/1KN/M2 VAOS 4,40M/INCL VIGOTAS TIJOLOS ARMADURA NEGATIVA CAPEAMENTO 3CM CONCRETO 20MPA ESCORAMENTO MATERIAL E MAO  DE OBRA.</v>
          </cell>
          <cell r="C2204" t="str">
            <v>M2</v>
          </cell>
          <cell r="D2204" t="str">
            <v>63,73</v>
          </cell>
        </row>
        <row r="2205">
          <cell r="A2205" t="str">
            <v>74141/2</v>
          </cell>
          <cell r="B2205" t="str">
            <v>LAJE PRE-MOLD BETA 12 P/3,5KN/M2 VAO 4,1M INCL VIGOTAS TIJOLOS ARMADU-RA NEGATIVA CAPEAMENTO 3CM CONCRETO 15MPA ESCORAMENTO MATERIAIS E MAO DE OBRA.</v>
          </cell>
          <cell r="C2205" t="str">
            <v>M2</v>
          </cell>
          <cell r="D2205" t="str">
            <v>69,71</v>
          </cell>
        </row>
        <row r="2206">
          <cell r="A2206" t="str">
            <v>74141/3</v>
          </cell>
          <cell r="B2206" t="str">
            <v>LAJE PRE-MOLD BETA 16 P/3,5KN/M2 VAO 5,2M INCL VIGOTAS TIJOLOS ARMADU-RA NEGATIVA CAPEAMENTO 3CM CONCRETO 15MPA ESCORAMENTO MATERIAL E MAO  DE OBRA.</v>
          </cell>
          <cell r="C2206" t="str">
            <v>M2</v>
          </cell>
          <cell r="D2206" t="str">
            <v>81,25</v>
          </cell>
        </row>
        <row r="2207">
          <cell r="A2207" t="str">
            <v>74141/4</v>
          </cell>
          <cell r="B2207" t="str">
            <v>LAJE PRE-MOLD BETA 20 P/3,5KN/M2 VAO 6,2M INCL VIGOTAS TIJOLOS ARMADU-RA NEGATIVA CAPEAMENTO 3CM CONCRETO 15MPA ESCORAMENTO MATERIAL E MAO  DE OBRA.</v>
          </cell>
          <cell r="C2207" t="str">
            <v>M2</v>
          </cell>
          <cell r="D2207" t="str">
            <v>91,38</v>
          </cell>
        </row>
        <row r="2208">
          <cell r="A2208" t="str">
            <v>74202/1</v>
          </cell>
          <cell r="B2208" t="str">
            <v>LAJE PRE-MOLDADA P/FORRO, SOBRECARGA 100KG/M2, VAOS ATE 3,50M/E=8CM, C/LAJOTAS E CAP.C/CONC FCK=20MPA, 3CM, INTER-EIXO 38CM, C/ESCORAMENTO (REAPR.3X) E FERRAGEM NEGATIVA</v>
          </cell>
          <cell r="C2208" t="str">
            <v>M2</v>
          </cell>
          <cell r="D2208" t="str">
            <v>53,23</v>
          </cell>
        </row>
        <row r="2209">
          <cell r="A2209" t="str">
            <v>74202/2</v>
          </cell>
          <cell r="B2209" t="str">
            <v>LAJE PRE-MOLDADA P/PISO, SOBRECARGA 200KG/M2, VAOS ATE 3,50M/E=8CM, C/LAJOTAS E CAP.C/CONC FCK=20MPA, 4CM, INTER-EIXO 38CM, C/ESCORAMENTO (REAPR.3X) E FERRAGEM NEGATIVA</v>
          </cell>
          <cell r="C2209" t="str">
            <v>M2</v>
          </cell>
          <cell r="D2209" t="str">
            <v>58,52</v>
          </cell>
        </row>
        <row r="2210">
          <cell r="A2210" t="str">
            <v>73817/1</v>
          </cell>
          <cell r="B2210" t="str">
            <v>EMBASAMENTO DE MATERIAL GRANULAR - PO DE PEDRA</v>
          </cell>
          <cell r="C2210" t="str">
            <v>M3</v>
          </cell>
          <cell r="D2210" t="str">
            <v>81,74</v>
          </cell>
        </row>
        <row r="2211">
          <cell r="A2211" t="str">
            <v>73817/2</v>
          </cell>
          <cell r="B2211" t="str">
            <v>EMBASAMENTO DE MATERIAL GRANULAR - RACHAO</v>
          </cell>
          <cell r="C2211" t="str">
            <v>M3</v>
          </cell>
          <cell r="D2211" t="str">
            <v>107,11</v>
          </cell>
        </row>
        <row r="2212">
          <cell r="A2212" t="str">
            <v>74078/1</v>
          </cell>
          <cell r="B2212" t="str">
            <v>AGULHAMENTO FUNDO DE VALAS C/MACO 30KG PEDRA-DE-MAO H=10CM</v>
          </cell>
          <cell r="C2212" t="str">
            <v>M2</v>
          </cell>
          <cell r="D2212" t="str">
            <v>26,34</v>
          </cell>
        </row>
        <row r="2213">
          <cell r="A2213">
            <v>83518</v>
          </cell>
          <cell r="B2213" t="str">
            <v>ALVENARIA EMBASAMENTO E=20 CM BLOCO CONCRETO</v>
          </cell>
          <cell r="C2213" t="str">
            <v>M3</v>
          </cell>
          <cell r="D2213" t="str">
            <v>256,73</v>
          </cell>
        </row>
        <row r="2214">
          <cell r="A2214">
            <v>95467</v>
          </cell>
          <cell r="B2214" t="str">
            <v>EMBASAMENTO C/PEDRA ARGAMASSADA UTILIZANDO ARG.CIM/AREIA 1:4</v>
          </cell>
          <cell r="C2214" t="str">
            <v>M3</v>
          </cell>
          <cell r="D2214" t="str">
            <v>335,53</v>
          </cell>
        </row>
        <row r="2215">
          <cell r="A2215">
            <v>68328</v>
          </cell>
          <cell r="B2215" t="str">
            <v>JUNTA DE DILATACAO COM ISOPOR 10 MM</v>
          </cell>
          <cell r="C2215" t="str">
            <v>M2</v>
          </cell>
          <cell r="D2215" t="str">
            <v>12,29</v>
          </cell>
        </row>
        <row r="2216">
          <cell r="A2216" t="str">
            <v>73898/1</v>
          </cell>
          <cell r="B2216" t="str">
            <v>JUNTA DE DILATACAO ELASTICA (PVC) O-220/6 PRESSAO ATE 30 MCA</v>
          </cell>
          <cell r="C2216" t="str">
            <v>M</v>
          </cell>
          <cell r="D2216" t="str">
            <v>126,50</v>
          </cell>
        </row>
        <row r="2217">
          <cell r="A2217" t="str">
            <v>74121/1</v>
          </cell>
          <cell r="B2217" t="str">
            <v>JUNTA DE DILATACAO PARA IMPERMEABILIZACAO, COM SELANTE ELASTICO MONOCOMPONENTE A BASE DE POLIURETANO, DIMENSOES 1X1CM.</v>
          </cell>
          <cell r="C2217" t="str">
            <v>M</v>
          </cell>
          <cell r="D2217" t="str">
            <v>19,47</v>
          </cell>
        </row>
        <row r="2218">
          <cell r="A2218">
            <v>79471</v>
          </cell>
          <cell r="B2218" t="str">
            <v>PINTURA ADESIVA P/ CONCRETO, A BASE DE RESINA EPOXI ( SIKADUR 32 )</v>
          </cell>
          <cell r="C2218" t="str">
            <v>KG</v>
          </cell>
          <cell r="D2218" t="str">
            <v>61,05</v>
          </cell>
        </row>
        <row r="2219">
          <cell r="A2219">
            <v>93182</v>
          </cell>
          <cell r="B2219" t="str">
            <v>VERGA PRÉ-MOLDADA PARA JANELAS COM ATÉ 1,5 M DE VÃO. AF_03/2016</v>
          </cell>
          <cell r="C2219" t="str">
            <v>M</v>
          </cell>
          <cell r="D2219" t="str">
            <v>23,66</v>
          </cell>
        </row>
        <row r="2220">
          <cell r="A2220">
            <v>93183</v>
          </cell>
          <cell r="B2220" t="str">
            <v>VERGA PRÉ-MOLDADA PARA JANELAS COM MAIS DE 1,5 M DE VÃO. AF_03/2016</v>
          </cell>
          <cell r="C2220" t="str">
            <v>M</v>
          </cell>
          <cell r="D2220" t="str">
            <v>30,05</v>
          </cell>
        </row>
        <row r="2221">
          <cell r="A2221">
            <v>93184</v>
          </cell>
          <cell r="B2221" t="str">
            <v>VERGA PRÉ-MOLDADA PARA PORTAS COM ATÉ 1,5 M DE VÃO. AF_03/2016</v>
          </cell>
          <cell r="C2221" t="str">
            <v>M</v>
          </cell>
          <cell r="D2221" t="str">
            <v>18,12</v>
          </cell>
        </row>
        <row r="2222">
          <cell r="A2222">
            <v>93185</v>
          </cell>
          <cell r="B2222" t="str">
            <v>VERGA PRÉ-MOLDADA PARA PORTAS COM MAIS DE 1,5 M DE VÃO. AF_03/2016</v>
          </cell>
          <cell r="C2222" t="str">
            <v>M</v>
          </cell>
          <cell r="D2222" t="str">
            <v>29,53</v>
          </cell>
        </row>
        <row r="2223">
          <cell r="A2223">
            <v>93186</v>
          </cell>
          <cell r="B2223" t="str">
            <v>VERGA MOLDADA IN LOCO EM CONCRETO PARA JANELAS COM ATÉ 1,5 M DE VÃO. AF_03/2016</v>
          </cell>
          <cell r="C2223" t="str">
            <v>M</v>
          </cell>
          <cell r="D2223" t="str">
            <v>46,25</v>
          </cell>
        </row>
        <row r="2224">
          <cell r="A2224">
            <v>93187</v>
          </cell>
          <cell r="B2224" t="str">
            <v>VERGA MOLDADA IN LOCO EM CONCRETO PARA JANELAS COM MAIS DE 1,5 M DE VÃO. AF_03/2016</v>
          </cell>
          <cell r="C2224" t="str">
            <v>M</v>
          </cell>
          <cell r="D2224" t="str">
            <v>51,81</v>
          </cell>
        </row>
        <row r="2225">
          <cell r="A2225">
            <v>93188</v>
          </cell>
          <cell r="B2225" t="str">
            <v>VERGA MOLDADA IN LOCO EM CONCRETO PARA PORTAS COM ATÉ 1,5 M DE VÃO. AF_03/2016</v>
          </cell>
          <cell r="C2225" t="str">
            <v>M</v>
          </cell>
          <cell r="D2225" t="str">
            <v>47,43</v>
          </cell>
        </row>
        <row r="2226">
          <cell r="A2226">
            <v>93189</v>
          </cell>
          <cell r="B2226" t="str">
            <v>VERGA MOLDADA IN LOCO EM CONCRETO PARA PORTAS COM MAIS DE 1,5 M DE VÃO. AF_03/2016</v>
          </cell>
          <cell r="C2226" t="str">
            <v>M</v>
          </cell>
          <cell r="D2226" t="str">
            <v>52,82</v>
          </cell>
        </row>
        <row r="2227">
          <cell r="A2227">
            <v>93190</v>
          </cell>
          <cell r="B2227" t="str">
            <v>VERGA MOLDADA IN LOCO COM UTILIZAÇÃO DE BLOCOS CANALETA PARA JANELAS COM ATÉ 1,5 M DE VÃO. AF_03/2016</v>
          </cell>
          <cell r="C2227" t="str">
            <v>M</v>
          </cell>
          <cell r="D2227" t="str">
            <v>25,70</v>
          </cell>
        </row>
        <row r="2228">
          <cell r="A2228">
            <v>93191</v>
          </cell>
          <cell r="B2228" t="str">
            <v>VERGA MOLDADA IN LOCO COM UTILIZAÇÃO DE BLOCOS CANALETA PARA JANELAS COM MAIS DE 1,5 M DE VÃO. AF_03/2016</v>
          </cell>
          <cell r="C2228" t="str">
            <v>M</v>
          </cell>
          <cell r="D2228" t="str">
            <v>26,22</v>
          </cell>
        </row>
        <row r="2229">
          <cell r="A2229">
            <v>93192</v>
          </cell>
          <cell r="B2229" t="str">
            <v>VERGA MOLDADA IN LOCO COM UTILIZAÇÃO DE BLOCOS CANALETA PARA PORTAS COM ATÉ 1,5 M DE VÃO. AF_03/2016</v>
          </cell>
          <cell r="C2229" t="str">
            <v>M</v>
          </cell>
          <cell r="D2229" t="str">
            <v>31,94</v>
          </cell>
        </row>
        <row r="2230">
          <cell r="A2230">
            <v>93193</v>
          </cell>
          <cell r="B2230" t="str">
            <v>VERGA MOLDADA IN LOCO COM UTILIZAÇÃO DE BLOCOS CANALETA PARA PORTAS COM MAIS DE 1,5 M DE VÃO. AF_03/2016</v>
          </cell>
          <cell r="C2230" t="str">
            <v>M</v>
          </cell>
          <cell r="D2230" t="str">
            <v>27,30</v>
          </cell>
        </row>
        <row r="2231">
          <cell r="A2231">
            <v>93194</v>
          </cell>
          <cell r="B2231" t="str">
            <v>CONTRAVERGA PRÉ-MOLDADA PARA VÃOS DE ATÉ 1,5 M DE COMPRIMENTO. AF_03/2016</v>
          </cell>
          <cell r="C2231" t="str">
            <v>M</v>
          </cell>
          <cell r="D2231" t="str">
            <v>23,21</v>
          </cell>
        </row>
        <row r="2232">
          <cell r="A2232">
            <v>93195</v>
          </cell>
          <cell r="B2232" t="str">
            <v>CONTRAVERGA PRÉ-MOLDADA PARA VÃOS DE MAIS DE 1,5 M DE COMPRIMENTO. AF_03/2016</v>
          </cell>
          <cell r="C2232" t="str">
            <v>M</v>
          </cell>
          <cell r="D2232" t="str">
            <v>27,84</v>
          </cell>
        </row>
        <row r="2233">
          <cell r="A2233">
            <v>93196</v>
          </cell>
          <cell r="B2233" t="str">
            <v>CONTRAVERGA MOLDADA IN LOCO EM CONCRETO PARA VÃOS DE ATÉ 1,5 M DE COMPRIMENTO. AF_03/2016</v>
          </cell>
          <cell r="C2233" t="str">
            <v>M</v>
          </cell>
          <cell r="D2233" t="str">
            <v>43,47</v>
          </cell>
        </row>
        <row r="2234">
          <cell r="A2234">
            <v>93197</v>
          </cell>
          <cell r="B2234" t="str">
            <v>CONTRAVERGA MOLDADA IN LOCO EM CONCRETO PARA VÃOS DE MAIS DE 1,5 M DE COMPRIMENTO. AF_03/2016</v>
          </cell>
          <cell r="C2234" t="str">
            <v>M</v>
          </cell>
          <cell r="D2234" t="str">
            <v>48,18</v>
          </cell>
        </row>
        <row r="2235">
          <cell r="A2235">
            <v>93198</v>
          </cell>
          <cell r="B2235" t="str">
            <v>CONTRAVERGA MOLDADA IN LOCO COM UTILIZAÇÃO DE BLOCOS CANALETA PARA VÃOS DE ATÉ 1,5 M DE COMPRIMENTO. AF_03/2016</v>
          </cell>
          <cell r="C2235" t="str">
            <v>M</v>
          </cell>
          <cell r="D2235" t="str">
            <v>20,99</v>
          </cell>
        </row>
        <row r="2236">
          <cell r="A2236">
            <v>93199</v>
          </cell>
          <cell r="B2236" t="str">
            <v>CONTRAVERGA MOLDADA IN LOCO COM UTILIZAÇÃO DE BLOCOS CANALETA PARA VÃOS DE MAIS DE 1,5 M DE COMPRIMENTO. AF_03/2016</v>
          </cell>
          <cell r="C2236" t="str">
            <v>M</v>
          </cell>
          <cell r="D2236" t="str">
            <v>20,58</v>
          </cell>
        </row>
        <row r="2237">
          <cell r="A2237">
            <v>93200</v>
          </cell>
          <cell r="B2237" t="str">
            <v>FIXAÇÃO (ENCUNHAMENTO) DE ALVENARIA DE VEDAÇÃO COM ARGAMASSA APLICADA COM BISNAGA. AF_03/2016</v>
          </cell>
          <cell r="C2237" t="str">
            <v>M</v>
          </cell>
          <cell r="D2237" t="str">
            <v>1,89</v>
          </cell>
        </row>
        <row r="2238">
          <cell r="A2238">
            <v>93201</v>
          </cell>
          <cell r="B2238" t="str">
            <v>FIXAÇÃO (ENCUNHAMENTO) DE ALVENARIA DE VEDAÇÃO COM ARGAMASSA APLICADA COM COLHER. AF_03/2016</v>
          </cell>
          <cell r="C2238" t="str">
            <v>M</v>
          </cell>
          <cell r="D2238" t="str">
            <v>4,19</v>
          </cell>
        </row>
        <row r="2239">
          <cell r="A2239">
            <v>93202</v>
          </cell>
          <cell r="B2239" t="str">
            <v>FIXAÇÃO (ENCUNHAMENTO) DE ALVENARIA DE VEDAÇÃO COM TIJOLO MACIÇO. AF_03/2016</v>
          </cell>
          <cell r="C2239" t="str">
            <v>M</v>
          </cell>
          <cell r="D2239" t="str">
            <v>16,64</v>
          </cell>
        </row>
        <row r="2240">
          <cell r="A2240">
            <v>93203</v>
          </cell>
          <cell r="B2240" t="str">
            <v>FIXAÇÃO (ENCUNHAMENTO) DE ALVENARIA DE VEDAÇÃO COM ESPUMA DE POLIURETANO EXPANSIVA. AF_03/2016</v>
          </cell>
          <cell r="C2240" t="str">
            <v>M</v>
          </cell>
          <cell r="D2240" t="str">
            <v>9,87</v>
          </cell>
        </row>
        <row r="2241">
          <cell r="A2241">
            <v>93204</v>
          </cell>
          <cell r="B2241" t="str">
            <v>CINTA DE AMARRAÇÃO DE ALVENARIA MOLDADA IN LOCO EM CONCRETO. AF_03/2016</v>
          </cell>
          <cell r="C2241" t="str">
            <v>M</v>
          </cell>
          <cell r="D2241" t="str">
            <v>33,00</v>
          </cell>
        </row>
        <row r="2242">
          <cell r="A2242">
            <v>93205</v>
          </cell>
          <cell r="B2242" t="str">
            <v>CINTA DE AMARRAÇÃO DE ALVENARIA MOLDADA IN LOCO COM UTILIZAÇÃO DE BLOCOS CANALETA. AF_03/2016</v>
          </cell>
          <cell r="C2242" t="str">
            <v>M</v>
          </cell>
          <cell r="D2242" t="str">
            <v>19,29</v>
          </cell>
        </row>
        <row r="2243">
          <cell r="A2243">
            <v>71623</v>
          </cell>
          <cell r="B2243" t="str">
            <v>CHAPIM DE CONCRETO APARENTE COM ACABAMENTO DESEMPENADO, FORMA DE COMPENSADO PLASTIFICADO (MADEIRIT) DE 14 X 10 CM, FUNDIDO NO LOCAL.</v>
          </cell>
          <cell r="C2243" t="str">
            <v>M</v>
          </cell>
          <cell r="D2243" t="str">
            <v>25,62</v>
          </cell>
        </row>
        <row r="2244">
          <cell r="A2244" t="str">
            <v>74144/2</v>
          </cell>
          <cell r="B2244" t="str">
            <v>SUPORTE APOIO CAIXA D AGUA BARROTES MADEIRA DE 1</v>
          </cell>
          <cell r="C2244" t="str">
            <v>UN</v>
          </cell>
          <cell r="D2244" t="str">
            <v>24,18</v>
          </cell>
        </row>
        <row r="2245">
          <cell r="A2245">
            <v>83513</v>
          </cell>
          <cell r="B2245" t="str">
            <v>FORNECIMENTO DE PERFIL SIMPLES "I" OU "H" ATE 8" INCLUSIVE PERDAS</v>
          </cell>
          <cell r="C2245" t="str">
            <v>KG</v>
          </cell>
          <cell r="D2245" t="str">
            <v>5,60</v>
          </cell>
        </row>
        <row r="2246">
          <cell r="A2246">
            <v>83514</v>
          </cell>
          <cell r="B2246" t="str">
            <v>FORNECIMENTO DE PERFIL SIMPLES "I" OU "H" 8 A 12" INCLUSIVE PERDAS</v>
          </cell>
          <cell r="C2246" t="str">
            <v>KG</v>
          </cell>
          <cell r="D2246" t="str">
            <v>4,81</v>
          </cell>
        </row>
        <row r="2247">
          <cell r="A2247">
            <v>84153</v>
          </cell>
          <cell r="B2247" t="str">
            <v>APARELHO DE APOIO NEOPRENE NAO FRETADO (1,4KG/DM3)</v>
          </cell>
          <cell r="C2247" t="str">
            <v>KG</v>
          </cell>
          <cell r="D2247" t="str">
            <v>52,87</v>
          </cell>
        </row>
        <row r="2248">
          <cell r="A2248">
            <v>84154</v>
          </cell>
          <cell r="B2248" t="str">
            <v>APARELHO APOIO NEOPRENE FRETADO</v>
          </cell>
          <cell r="C2248" t="str">
            <v>DM3</v>
          </cell>
          <cell r="D2248" t="str">
            <v>108,30</v>
          </cell>
        </row>
        <row r="2249">
          <cell r="A2249">
            <v>85233</v>
          </cell>
          <cell r="B2249" t="str">
            <v>ESCADA EM CONCRETO ARMADO, FCK = 15 MPA, MOLDADA IN LOCO</v>
          </cell>
          <cell r="C2249" t="str">
            <v>M3</v>
          </cell>
          <cell r="D2249" t="str">
            <v>2.177,73</v>
          </cell>
        </row>
        <row r="2250">
          <cell r="A2250">
            <v>95952</v>
          </cell>
          <cell r="B2250" t="str">
            <v>(COMPOSIÇÃO REPRESENTATIVA) EXECUÇÃO DE ESTRUTURAS DE CONCRETO ARMADO CONVENCIONAL, PARA EDIFICAÇÃO HABITACIONAL MULTIFAMILIAR (PRÉDIO), FCK = 25 MPA. AF_01/2017</v>
          </cell>
          <cell r="C2250" t="str">
            <v>M3</v>
          </cell>
          <cell r="D2250" t="str">
            <v>1.298,53</v>
          </cell>
        </row>
        <row r="2251">
          <cell r="A2251">
            <v>95953</v>
          </cell>
          <cell r="B2251" t="str">
            <v>(COMPOSIÇÃO REPRESENTATIVA) EXECUÇÃO DE ESTRUTURAS DE CONCRETO ARMADO, PARA EDIFICAÇÃO HABITACIONAL UNIFAMILIAR COM DOIS PAVIMENTOS (CASA ISOLADA), FCK = 25 MPA. AF_01/2017</v>
          </cell>
          <cell r="C2251" t="str">
            <v>M3</v>
          </cell>
          <cell r="D2251" t="str">
            <v>2.265,08</v>
          </cell>
        </row>
        <row r="2252">
          <cell r="A2252">
            <v>95954</v>
          </cell>
          <cell r="B2252" t="str">
            <v>(COMPOSIÇÃO REPRESENTATIVA) EXECUÇÃO DE ESTRUTURAS DE CONCRETO ARMADO, PARA EDIFICAÇÃO HABITACIONAL UNIFAMILIAR COM DOIS PAVIMENTOS (CASA EM EMPREENDIMENTOS), FCK = 25 MPA. AF_01/2017</v>
          </cell>
          <cell r="C2252" t="str">
            <v>M3</v>
          </cell>
          <cell r="D2252" t="str">
            <v>1.542,91</v>
          </cell>
        </row>
        <row r="2253">
          <cell r="A2253">
            <v>95955</v>
          </cell>
          <cell r="B2253" t="str">
            <v>(COMPOSIÇÃO REPRESENTATIVA) EXECUÇÃO DE ESTRUTURAS DE CONCRETO ARMADO, PARA EDIFICAÇÃO HABITACIONAL UNIFAMILIAR TÉRREA (CASA ISOLADA), FCK = 25 MPA. AF_01/2017</v>
          </cell>
          <cell r="C2253" t="str">
            <v>M3</v>
          </cell>
          <cell r="D2253" t="str">
            <v>1.983,30</v>
          </cell>
        </row>
        <row r="2254">
          <cell r="A2254">
            <v>95956</v>
          </cell>
          <cell r="B2254" t="str">
            <v>(COMPOSIÇÃO REPRESENTATIVA) EXECUÇÃO DE ESTRUTURAS DE CONCRETO ARMADO, PARA EDIFICAÇÃO HABITACIONAL UNIFAMILIAR TÉRREA (CASA EM EMPREENDIMENTOS), FCK = 25 MPA. AF_01/2017</v>
          </cell>
          <cell r="C2254" t="str">
            <v>M3</v>
          </cell>
          <cell r="D2254" t="str">
            <v>1.514,03</v>
          </cell>
        </row>
        <row r="2255">
          <cell r="A2255">
            <v>95957</v>
          </cell>
          <cell r="B2255" t="str">
            <v>(COMPOSIÇÃO REPRESENTATIVA) EXECUÇÃO DE ESTRUTURAS DE CONCRETO ARMADO, PARA EDIFICAÇÃO INSTITUCIONAL TÉRREA, FCK = 25 MPA. AF_01/2017</v>
          </cell>
          <cell r="C2255" t="str">
            <v>M3</v>
          </cell>
          <cell r="D2255" t="str">
            <v>1.899,93</v>
          </cell>
        </row>
        <row r="2256">
          <cell r="A2256">
            <v>95969</v>
          </cell>
          <cell r="B2256" t="str">
            <v>(COMPOSIÇÃO REPRESENTATIVA) EXECUÇÃO DE ESCADA EM CONCRETO ARMADO, MOLDADA IN LOCO, FCK = 25 MPA. AF_02/2017</v>
          </cell>
          <cell r="C2256" t="str">
            <v>M3</v>
          </cell>
          <cell r="D2256" t="str">
            <v>1.977,92</v>
          </cell>
        </row>
        <row r="2257">
          <cell r="A2257">
            <v>5968</v>
          </cell>
          <cell r="B2257" t="str">
            <v>IMPERMEABILIZACAO DE SUPERFICIE COM ARGAMASSA DE CIMENTO E AREIA (MEDIA), TRACO 1:3, COM ADITIVO IMPERMEABILIZANTE, E=2CM.</v>
          </cell>
          <cell r="C2257" t="str">
            <v>M2</v>
          </cell>
          <cell r="D2257" t="str">
            <v>32,53</v>
          </cell>
        </row>
        <row r="2258">
          <cell r="A2258">
            <v>83731</v>
          </cell>
          <cell r="B2258" t="str">
            <v>IMPERMEABILIZACAO DE SUPERFICIE COM ARGAMASSA DE CIMENTO E AREIA, TRACO 1:3, COM ADITIVO IMPERMEABILIZANTE, E=3 CM</v>
          </cell>
          <cell r="C2258" t="str">
            <v>M2</v>
          </cell>
          <cell r="D2258" t="str">
            <v>36,08</v>
          </cell>
        </row>
        <row r="2259">
          <cell r="A2259">
            <v>83732</v>
          </cell>
          <cell r="B2259" t="str">
            <v>IMPERMEABILIZACAO DE SUPERFICIE COM ARGAMASSA DE CIMENTO E AREIA, TRACO 1:3, COM ADITIVO IMPERMEABILIZANTE, E=1,5 CM</v>
          </cell>
          <cell r="C2259" t="str">
            <v>M2</v>
          </cell>
          <cell r="D2259" t="str">
            <v>28,21</v>
          </cell>
        </row>
        <row r="2260">
          <cell r="A2260">
            <v>83733</v>
          </cell>
          <cell r="B2260" t="str">
            <v>IMPERMEABILIZACAO DE SUPERFICIE COM ARGAMASSA DE CIMENTO E AREIA (GROSSA), TRACO 1:4, COM ADITIVO IMPERMEABILIZANTE, E=2 CM</v>
          </cell>
          <cell r="C2260" t="str">
            <v>M2</v>
          </cell>
          <cell r="D2260" t="str">
            <v>31,90</v>
          </cell>
        </row>
        <row r="2261">
          <cell r="A2261">
            <v>83735</v>
          </cell>
          <cell r="B2261" t="str">
            <v>IMPERMEABILIZACAO DE SUPERFICIE COM CIMENTO IMPERMEABILIZANTE DE PEGA ULTRA RAPIDA, TRACO 1:1, E=0,5 CM</v>
          </cell>
          <cell r="C2261" t="str">
            <v>M2</v>
          </cell>
          <cell r="D2261" t="str">
            <v>55,76</v>
          </cell>
        </row>
        <row r="2262">
          <cell r="A2262">
            <v>68053</v>
          </cell>
          <cell r="B2262" t="str">
            <v>FORNECIMENTO/INSTALACAO LONA PLASTICA PRETA, PARA IMPERMEABILIZACAO, ESPESSURA 150 MICRAS.</v>
          </cell>
          <cell r="C2262" t="str">
            <v>M2</v>
          </cell>
          <cell r="D2262" t="str">
            <v>4,99</v>
          </cell>
        </row>
        <row r="2263">
          <cell r="A2263" t="str">
            <v>73753/1</v>
          </cell>
          <cell r="B2263" t="str">
            <v>IMPERMEABILIZACAO DE SUPERFICIE COM MANTA ASFALTICA PROTEGIDA COM FILME DE ALUMINIO GOFRADO (DE ESPESSURA 0,8MM), INCLUSA APLICACAO DE  EMULSAO ASFALTICA, E=3MM.</v>
          </cell>
          <cell r="C2263" t="str">
            <v>M2</v>
          </cell>
          <cell r="D2263" t="str">
            <v>71,09</v>
          </cell>
        </row>
        <row r="2264">
          <cell r="A2264" t="str">
            <v>74033/1</v>
          </cell>
          <cell r="B2264" t="str">
            <v>IMPERMEABILIZACAO DE SUPERFICIE COM GEOMEMBRANA (MANTA TERMOPLASTICA LISA) TIPO PEAD, E=2MM.</v>
          </cell>
          <cell r="C2264" t="str">
            <v>M2</v>
          </cell>
          <cell r="D2264" t="str">
            <v>39,68</v>
          </cell>
        </row>
        <row r="2265">
          <cell r="A2265">
            <v>83737</v>
          </cell>
          <cell r="B2265" t="str">
            <v>IMPERMEABILIZACAO DE SUPERFICIE COM MANTA ASFALTICA (COM POLIMEROS TIPO APP), E=3 MM</v>
          </cell>
          <cell r="C2265" t="str">
            <v>M2</v>
          </cell>
          <cell r="D2265" t="str">
            <v>58,96</v>
          </cell>
        </row>
        <row r="2266">
          <cell r="A2266">
            <v>83738</v>
          </cell>
          <cell r="B2266" t="str">
            <v>IMPERMEABILIZACAO DE SUPERFICIE COM MANTA ASFALTICA (COM POLIMEROS TIPO APP), E=4 MM</v>
          </cell>
          <cell r="C2266" t="str">
            <v>M2</v>
          </cell>
          <cell r="D2266" t="str">
            <v>72,21</v>
          </cell>
        </row>
        <row r="2267">
          <cell r="A2267">
            <v>83740</v>
          </cell>
          <cell r="B2267" t="str">
            <v>IMPERMEABILIZACAO COM VÉU DE POLIESTER</v>
          </cell>
          <cell r="C2267" t="str">
            <v>M2</v>
          </cell>
          <cell r="D2267" t="str">
            <v>26,37</v>
          </cell>
        </row>
        <row r="2268">
          <cell r="A2268" t="str">
            <v>73929/1</v>
          </cell>
          <cell r="B2268" t="str">
            <v>IMPERMEABILIZACAO DE SUPERFICIE COM CIMENTO ESPECIAL CRISTALIZANTE COM ADESIVO LIQUIDO, UMA DEMAO.</v>
          </cell>
          <cell r="C2268" t="str">
            <v>M2</v>
          </cell>
          <cell r="D2268" t="str">
            <v>30,73</v>
          </cell>
        </row>
        <row r="2269">
          <cell r="A2269" t="str">
            <v>73929/4</v>
          </cell>
          <cell r="B2269" t="str">
            <v>IMPERMEABILIZACAO DE ESTRUTURAS ENTERRADAS COM CIMENTO CRISTALIZANTE E ADESIVO LIQUIDO, ATE 7M DE PROFUNDIDADE.</v>
          </cell>
          <cell r="C2269" t="str">
            <v>M2</v>
          </cell>
          <cell r="D2269" t="str">
            <v>57,18</v>
          </cell>
        </row>
        <row r="2270">
          <cell r="A2270">
            <v>6225</v>
          </cell>
          <cell r="B2270" t="str">
            <v>IMPERMEABILIZACAO DE CALHAS/LAJES DESCOBERTAS, COM EMULSAO ASFALTICA COM ELASTOMEROS, 3 DEMAOS</v>
          </cell>
          <cell r="C2270" t="str">
            <v>M2</v>
          </cell>
          <cell r="D2270" t="str">
            <v>33,16</v>
          </cell>
        </row>
        <row r="2271">
          <cell r="A2271">
            <v>72075</v>
          </cell>
          <cell r="B2271" t="str">
            <v>IMPERMEABILIZACAO DE SUPERFICIE COM REVESTIMENTO BICOMPONENTE SEMI FLEXIVEL.</v>
          </cell>
          <cell r="C2271" t="str">
            <v>M2</v>
          </cell>
          <cell r="D2271" t="str">
            <v>11,37</v>
          </cell>
        </row>
        <row r="2272">
          <cell r="A2272" t="str">
            <v>73762/2</v>
          </cell>
          <cell r="B2272" t="str">
            <v>IMPERMEABILIZACAO DE SUPERFICIE COM ADESIVO LIQUIDO SOBRE CIMENTO CRISTALIZANTE, INCLUSO VEU DE FIBRA DE VIDRO.</v>
          </cell>
          <cell r="C2272" t="str">
            <v>M2</v>
          </cell>
          <cell r="D2272" t="str">
            <v>79,36</v>
          </cell>
        </row>
        <row r="2273">
          <cell r="A2273" t="str">
            <v>73762/4</v>
          </cell>
          <cell r="B2273" t="str">
            <v>IMPERMEABILIZACAO DE SUPERFICIE COM ASFALTO ELASTOMERICO, INCLUSOS PRIMER E VEU DE FIBRA DE VIDRO.</v>
          </cell>
          <cell r="C2273" t="str">
            <v>M2</v>
          </cell>
          <cell r="D2273" t="str">
            <v>114,98</v>
          </cell>
        </row>
        <row r="2274">
          <cell r="A2274" t="str">
            <v>74066/2</v>
          </cell>
          <cell r="B2274" t="str">
            <v>IMPERMEABILIZACAO DE SUPERFICIE, COM IMPERMEABILIZANTE FLEXIVEL A BASE ACRILICA.</v>
          </cell>
          <cell r="C2274" t="str">
            <v>M2</v>
          </cell>
          <cell r="D2274" t="str">
            <v>76,69</v>
          </cell>
        </row>
        <row r="2275">
          <cell r="A2275" t="str">
            <v>74106/1</v>
          </cell>
          <cell r="B2275" t="str">
            <v>IMPERMEABILIZACAO DE ESTRUTURAS ENTERRADAS, COM TINTA ASFALTICA, DUAS DEMAOS.</v>
          </cell>
          <cell r="C2275" t="str">
            <v>M2</v>
          </cell>
          <cell r="D2275" t="str">
            <v>7,60</v>
          </cell>
        </row>
        <row r="2276">
          <cell r="A2276">
            <v>83741</v>
          </cell>
          <cell r="B2276" t="str">
            <v>IMPERMEABILIZACAO DE SUPERFICIE COM EMULSAO ASFALTICA COM ELASTOMERO, INCLUSOS PRIMER E VEU DE POLIESTER</v>
          </cell>
          <cell r="C2276" t="str">
            <v>M2</v>
          </cell>
          <cell r="D2276" t="str">
            <v>58,60</v>
          </cell>
        </row>
        <row r="2277">
          <cell r="A2277">
            <v>83742</v>
          </cell>
          <cell r="B2277" t="str">
            <v>IMPERMEABILIZACAO DE SUPERFICIE COM EMULSAO ASFALTICA A BASE D'AGUA</v>
          </cell>
          <cell r="C2277" t="str">
            <v>M2</v>
          </cell>
          <cell r="D2277" t="str">
            <v>19,88</v>
          </cell>
        </row>
        <row r="2278">
          <cell r="A2278">
            <v>83743</v>
          </cell>
          <cell r="B2278" t="str">
            <v>JUNTA DE DILATACAO PARA IMPERMEABILIZACAO, COM ASFALTO OXIDADO APLICADO A QUENTE, DIMENSOES 2X2 CM</v>
          </cell>
          <cell r="C2278" t="str">
            <v>M</v>
          </cell>
          <cell r="D2278" t="str">
            <v>18,75</v>
          </cell>
        </row>
        <row r="2279">
          <cell r="A2279" t="str">
            <v>73872/1</v>
          </cell>
          <cell r="B2279" t="str">
            <v>IMPERMEABILIZACAO COM PINTURA A BASE DE RESINA EPOXI ALCATRAO, UMA DEMAO.</v>
          </cell>
          <cell r="C2279" t="str">
            <v>M2</v>
          </cell>
          <cell r="D2279" t="str">
            <v>27,00</v>
          </cell>
        </row>
        <row r="2280">
          <cell r="A2280" t="str">
            <v>73872/2</v>
          </cell>
          <cell r="B2280" t="str">
            <v>IMPERMEABILIZACAO COM PINTURA A BASE DE RESINA EPOXI ALCATRAO, DUAS DEMAOS.</v>
          </cell>
          <cell r="C2280" t="str">
            <v>M2</v>
          </cell>
          <cell r="D2280" t="str">
            <v>52,96</v>
          </cell>
        </row>
        <row r="2281">
          <cell r="A2281">
            <v>72124</v>
          </cell>
          <cell r="B2281" t="str">
            <v>IMPERMEABILIZACAO DE SUPERFICIE COM MASTIQUE ELASTICO A BASE DE SILICONE, POR VOLUME.</v>
          </cell>
          <cell r="C2281" t="str">
            <v>DM3</v>
          </cell>
          <cell r="D2281" t="str">
            <v>108,60</v>
          </cell>
        </row>
        <row r="2282">
          <cell r="A2282" t="str">
            <v>74025/1</v>
          </cell>
          <cell r="B2282" t="str">
            <v>IMPERMEABILIZACAO DE SUPERFICIE COM MASTIQUE BETUMINOSO A FRIO, POR METRO.</v>
          </cell>
          <cell r="C2282" t="str">
            <v>M</v>
          </cell>
          <cell r="D2282" t="str">
            <v>38,64</v>
          </cell>
        </row>
        <row r="2283">
          <cell r="A2283" t="str">
            <v>74190/1</v>
          </cell>
          <cell r="B2283" t="str">
            <v>IMPERMEABILIZACAO DE SUPERFICIE COM MASTIQUE BETUMINOSO A FRIO, POR AREA.</v>
          </cell>
          <cell r="C2283" t="str">
            <v>M2</v>
          </cell>
          <cell r="D2283" t="str">
            <v>128,23</v>
          </cell>
        </row>
        <row r="2284">
          <cell r="A2284" t="str">
            <v>73798/1</v>
          </cell>
          <cell r="B2284" t="str">
            <v>DUTO ESPIRAL FLEXIVEL SINGELO PEAD D=50MM(2") REVESTIDO COM PVC COM FIO GUIA DE ACO GALVANIZADO, LANCADO DIRETO NO SOLO, INCL CONEXOES</v>
          </cell>
          <cell r="C2284" t="str">
            <v>M</v>
          </cell>
          <cell r="D2284" t="str">
            <v>21,52</v>
          </cell>
        </row>
        <row r="2285">
          <cell r="A2285" t="str">
            <v>73798/3</v>
          </cell>
          <cell r="B2285" t="str">
            <v>DUTO ESPIRAL FLEXIVEL SINGELO PEAD D=75MM(3") REVESTIDO COM PVC COM FIO GUIA DE ACO GALVANIZADO, LANCADO DIRETO NO SOLO, INCL CONEXOES</v>
          </cell>
          <cell r="C2285" t="str">
            <v>M</v>
          </cell>
          <cell r="D2285" t="str">
            <v>33,71</v>
          </cell>
        </row>
        <row r="2286">
          <cell r="A2286">
            <v>91831</v>
          </cell>
          <cell r="B2286" t="str">
            <v>ELETRODUTO FLEXÍVEL CORRUGADO, PVC, DN 20 MM (1/2"), PARA CIRCUITOS TERMINAIS, INSTALADO EM FORRO - FORNECIMENTO E INSTALAÇÃO. AF_12/2015</v>
          </cell>
          <cell r="C2286" t="str">
            <v>M</v>
          </cell>
          <cell r="D2286" t="str">
            <v>5,13</v>
          </cell>
        </row>
        <row r="2287">
          <cell r="A2287">
            <v>91834</v>
          </cell>
          <cell r="B2287" t="str">
            <v>ELETRODUTO FLEXÍVEL CORRUGADO, PVC, DN 25 MM (3/4"), PARA CIRCUITOS TERMINAIS, INSTALADO EM FORRO - FORNECIMENTO E INSTALAÇÃO. AF_12/2015</v>
          </cell>
          <cell r="C2287" t="str">
            <v>M</v>
          </cell>
          <cell r="D2287" t="str">
            <v>5,78</v>
          </cell>
        </row>
        <row r="2288">
          <cell r="A2288">
            <v>91836</v>
          </cell>
          <cell r="B2288" t="str">
            <v>ELETRODUTO FLEXÍVEL CORRUGADO, PVC, DN 32 MM (1"), PARA CIRCUITOS TERMINAIS, INSTALADO EM FORRO - FORNECIMENTO E INSTALAÇÃO. AF_12/2015</v>
          </cell>
          <cell r="C2288" t="str">
            <v>M</v>
          </cell>
          <cell r="D2288" t="str">
            <v>7,53</v>
          </cell>
        </row>
        <row r="2289">
          <cell r="A2289">
            <v>91842</v>
          </cell>
          <cell r="B2289" t="str">
            <v>ELETRODUTO FLEXÍVEL CORRUGADO, PVC, DN 20 MM (1/2"), PARA CIRCUITOS TERMINAIS, INSTALADO EM LAJE - FORNECIMENTO E INSTALAÇÃO. AF_12/2015</v>
          </cell>
          <cell r="C2289" t="str">
            <v>M</v>
          </cell>
          <cell r="D2289" t="str">
            <v>3,92</v>
          </cell>
        </row>
        <row r="2290">
          <cell r="A2290">
            <v>91844</v>
          </cell>
          <cell r="B2290" t="str">
            <v>ELETRODUTO FLEXÍVEL CORRUGADO, PVC, DN 25 MM (3/4"), PARA CIRCUITOS TERMINAIS, INSTALADO EM LAJE - FORNECIMENTO E INSTALAÇÃO. AF_12/2015</v>
          </cell>
          <cell r="C2290" t="str">
            <v>M</v>
          </cell>
          <cell r="D2290" t="str">
            <v>4,57</v>
          </cell>
        </row>
        <row r="2291">
          <cell r="A2291">
            <v>91846</v>
          </cell>
          <cell r="B2291" t="str">
            <v>ELETRODUTO FLEXÍVEL CORRUGADO, PVC, DN 32 MM (1"), PARA CIRCUITOS TERMINAIS, INSTALADO EM LAJE - FORNECIMENTO E INSTALAÇÃO. AF_12/2015</v>
          </cell>
          <cell r="C2291" t="str">
            <v>M</v>
          </cell>
          <cell r="D2291" t="str">
            <v>6,32</v>
          </cell>
        </row>
        <row r="2292">
          <cell r="A2292">
            <v>91852</v>
          </cell>
          <cell r="B2292" t="str">
            <v>ELETRODUTO FLEXÍVEL CORRUGADO, PVC, DN 20 MM (1/2"), PARA CIRCUITOS TERMINAIS, INSTALADO EM PAREDE - FORNECIMENTO E INSTALAÇÃO. AF_12/2015</v>
          </cell>
          <cell r="C2292" t="str">
            <v>M</v>
          </cell>
          <cell r="D2292" t="str">
            <v>5,85</v>
          </cell>
        </row>
        <row r="2293">
          <cell r="A2293">
            <v>91854</v>
          </cell>
          <cell r="B2293" t="str">
            <v>ELETRODUTO FLEXÍVEL CORRUGADO, PVC, DN 25 MM (3/4"), PARA CIRCUITOS TERMINAIS, INSTALADO EM PAREDE - FORNECIMENTO E INSTALAÇÃO. AF_12/2015</v>
          </cell>
          <cell r="C2293" t="str">
            <v>M</v>
          </cell>
          <cell r="D2293" t="str">
            <v>6,49</v>
          </cell>
        </row>
        <row r="2294">
          <cell r="A2294">
            <v>91856</v>
          </cell>
          <cell r="B2294" t="str">
            <v>ELETRODUTO FLEXÍVEL CORRUGADO, PVC, DN 32 MM (1"), PARA CIRCUITOS TERMINAIS, INSTALADO EM PAREDE - FORNECIMENTO E INSTALAÇÃO. AF_12/2015</v>
          </cell>
          <cell r="C2294" t="str">
            <v>M</v>
          </cell>
          <cell r="D2294" t="str">
            <v>8,15</v>
          </cell>
        </row>
        <row r="2295">
          <cell r="A2295">
            <v>91862</v>
          </cell>
          <cell r="B2295" t="str">
            <v>ELETRODUTO RÍGIDO ROSCÁVEL, PVC, DN 20 MM (1/2"), PARA CIRCUITOS TERMINAIS, INSTALADO EM FORRO - FORNECIMENTO E INSTALAÇÃO. AF_12/2015</v>
          </cell>
          <cell r="C2295" t="str">
            <v>M</v>
          </cell>
          <cell r="D2295" t="str">
            <v>6,20</v>
          </cell>
        </row>
        <row r="2296">
          <cell r="A2296">
            <v>91863</v>
          </cell>
          <cell r="B2296" t="str">
            <v>ELETRODUTO RÍGIDO ROSCÁVEL, PVC, DN 25 MM (3/4"), PARA CIRCUITOS TERMINAIS, INSTALADO EM FORRO - FORNECIMENTO E INSTALAÇÃO. AF_12/2015</v>
          </cell>
          <cell r="C2296" t="str">
            <v>M</v>
          </cell>
          <cell r="D2296" t="str">
            <v>7,31</v>
          </cell>
        </row>
        <row r="2297">
          <cell r="A2297">
            <v>91864</v>
          </cell>
          <cell r="B2297" t="str">
            <v>ELETRODUTO RÍGIDO ROSCÁVEL, PVC, DN 32 MM (1"), PARA CIRCUITOS TERMINAIS, INSTALADO EM FORRO - FORNECIMENTO E INSTALAÇÃO. AF_12/2015</v>
          </cell>
          <cell r="C2297" t="str">
            <v>M</v>
          </cell>
          <cell r="D2297" t="str">
            <v>9,60</v>
          </cell>
        </row>
        <row r="2298">
          <cell r="A2298">
            <v>91865</v>
          </cell>
          <cell r="B2298" t="str">
            <v>ELETRODUTO RÍGIDO ROSCÁVEL, PVC, DN 40 MM (1 1/4"), PARA CIRCUITOS TERMINAIS, INSTALADO EM FORRO - FORNECIMENTO E INSTALAÇÃO. AF_12/2015</v>
          </cell>
          <cell r="C2298" t="str">
            <v>M</v>
          </cell>
          <cell r="D2298" t="str">
            <v>11,93</v>
          </cell>
        </row>
        <row r="2299">
          <cell r="A2299">
            <v>91866</v>
          </cell>
          <cell r="B2299" t="str">
            <v>ELETRODUTO RÍGIDO ROSCÁVEL, PVC, DN 20 MM (1/2"), PARA CIRCUITOS TERMINAIS, INSTALADO EM LAJE - FORNECIMENTO E INSTALAÇÃO. AF_12/2015</v>
          </cell>
          <cell r="C2299" t="str">
            <v>M</v>
          </cell>
          <cell r="D2299" t="str">
            <v>5,10</v>
          </cell>
        </row>
        <row r="2300">
          <cell r="A2300">
            <v>91867</v>
          </cell>
          <cell r="B2300" t="str">
            <v>ELETRODUTO RÍGIDO ROSCÁVEL, PVC, DN 25 MM (3/4"), PARA CIRCUITOS TERMINAIS, INSTALADO EM LAJE - FORNECIMENTO E INSTALAÇÃO. AF_12/2015</v>
          </cell>
          <cell r="C2300" t="str">
            <v>M</v>
          </cell>
          <cell r="D2300" t="str">
            <v>6,21</v>
          </cell>
        </row>
        <row r="2301">
          <cell r="A2301">
            <v>91868</v>
          </cell>
          <cell r="B2301" t="str">
            <v>ELETRODUTO RÍGIDO ROSCÁVEL, PVC, DN 32 MM (1"), PARA CIRCUITOS TERMINAIS, INSTALADO EM LAJE - FORNECIMENTO E INSTALAÇÃO. AF_12/2015</v>
          </cell>
          <cell r="C2301" t="str">
            <v>M</v>
          </cell>
          <cell r="D2301" t="str">
            <v>8,51</v>
          </cell>
        </row>
        <row r="2302">
          <cell r="A2302">
            <v>91869</v>
          </cell>
          <cell r="B2302" t="str">
            <v>ELETRODUTO RÍGIDO ROSCÁVEL, PVC, DN 40 MM (1 1/4"), PARA CIRCUITOS TERMINAIS, INSTALADO EM LAJE - FORNECIMENTO E INSTALAÇÃO. AF_12/2015</v>
          </cell>
          <cell r="C2302" t="str">
            <v>M</v>
          </cell>
          <cell r="D2302" t="str">
            <v>10,84</v>
          </cell>
        </row>
        <row r="2303">
          <cell r="A2303">
            <v>91870</v>
          </cell>
          <cell r="B2303" t="str">
            <v>ELETRODUTO RÍGIDO ROSCÁVEL, PVC, DN 20 MM (1/2"), PARA CIRCUITOS TERMINAIS, INSTALADO EM PAREDE - FORNECIMENTO E INSTALAÇÃO. AF_12/2015</v>
          </cell>
          <cell r="C2303" t="str">
            <v>M</v>
          </cell>
          <cell r="D2303" t="str">
            <v>7,49</v>
          </cell>
        </row>
        <row r="2304">
          <cell r="A2304">
            <v>91871</v>
          </cell>
          <cell r="B2304" t="str">
            <v>ELETRODUTO RÍGIDO ROSCÁVEL, PVC, DN 25 MM (3/4"), PARA CIRCUITOS TERMINAIS, INSTALADO EM PAREDE - FORNECIMENTO E INSTALAÇÃO. AF_12/2015</v>
          </cell>
          <cell r="C2304" t="str">
            <v>M</v>
          </cell>
          <cell r="D2304" t="str">
            <v>8,63</v>
          </cell>
        </row>
        <row r="2305">
          <cell r="A2305">
            <v>91872</v>
          </cell>
          <cell r="B2305" t="str">
            <v>ELETRODUTO RÍGIDO ROSCÁVEL, PVC, DN 32 MM (1"), PARA CIRCUITOS TERMINAIS, INSTALADO EM PAREDE - FORNECIMENTO E INSTALAÇÃO. AF_12/2015</v>
          </cell>
          <cell r="C2305" t="str">
            <v>M</v>
          </cell>
          <cell r="D2305" t="str">
            <v>10,93</v>
          </cell>
        </row>
        <row r="2306">
          <cell r="A2306">
            <v>91873</v>
          </cell>
          <cell r="B2306" t="str">
            <v>ELETRODUTO RÍGIDO ROSCÁVEL, PVC, DN 40 MM (1 1/4"), PARA CIRCUITOS TERMINAIS, INSTALADO EM PAREDE - FORNECIMENTO E INSTALAÇÃO. AF_12/2015</v>
          </cell>
          <cell r="C2306" t="str">
            <v>M</v>
          </cell>
          <cell r="D2306" t="str">
            <v>13,21</v>
          </cell>
        </row>
        <row r="2307">
          <cell r="A2307">
            <v>93008</v>
          </cell>
          <cell r="B2307" t="str">
            <v>ELETRODUTO RÍGIDO ROSCÁVEL, PVC, DN 50 MM (1 1/2") - FORNECIMENTO E INSTALAÇÃO. AF_12/2015</v>
          </cell>
          <cell r="C2307" t="str">
            <v>M</v>
          </cell>
          <cell r="D2307" t="str">
            <v>10,32</v>
          </cell>
        </row>
        <row r="2308">
          <cell r="A2308">
            <v>93009</v>
          </cell>
          <cell r="B2308" t="str">
            <v>ELETRODUTO RÍGIDO ROSCÁVEL, PVC, DN 60 MM (2") - FORNECIMENTO E INSTALAÇÃO. AF_12/2015</v>
          </cell>
          <cell r="C2308" t="str">
            <v>M</v>
          </cell>
          <cell r="D2308" t="str">
            <v>14,95</v>
          </cell>
        </row>
        <row r="2309">
          <cell r="A2309">
            <v>93010</v>
          </cell>
          <cell r="B2309" t="str">
            <v>ELETRODUTO RÍGIDO ROSCÁVEL, PVC, DN 75 MM (2 1/2") - FORNECIMENTO E INSTALAÇÃO. AF_12/2015</v>
          </cell>
          <cell r="C2309" t="str">
            <v>M</v>
          </cell>
          <cell r="D2309" t="str">
            <v>20,59</v>
          </cell>
        </row>
        <row r="2310">
          <cell r="A2310">
            <v>93011</v>
          </cell>
          <cell r="B2310" t="str">
            <v>ELETRODUTO RÍGIDO ROSCÁVEL, PVC, DN 85 MM (3") - FORNECIMENTO E INSTALAÇÃO. AF_12/2015</v>
          </cell>
          <cell r="C2310" t="str">
            <v>M</v>
          </cell>
          <cell r="D2310" t="str">
            <v>25,01</v>
          </cell>
        </row>
        <row r="2311">
          <cell r="A2311">
            <v>93012</v>
          </cell>
          <cell r="B2311" t="str">
            <v>ELETRODUTO RÍGIDO ROSCÁVEL, PVC, DN 110 MM (4") - FORNECIMENTO E INSTALAÇÃO. AF_12/2015</v>
          </cell>
          <cell r="C2311" t="str">
            <v>M</v>
          </cell>
          <cell r="D2311" t="str">
            <v>37,42</v>
          </cell>
        </row>
        <row r="2312">
          <cell r="A2312">
            <v>95726</v>
          </cell>
          <cell r="B2312" t="str">
            <v>ELETRODUTO RÍGIDO SOLDÁVEL, PVC, DN 20 MM (½), APARENTE, INSTALADO EM TETO - FORNECIMENTO E INSTALAÇÃO. AF_11/2016_P</v>
          </cell>
          <cell r="C2312" t="str">
            <v>M</v>
          </cell>
          <cell r="D2312" t="str">
            <v>4,15</v>
          </cell>
        </row>
        <row r="2313">
          <cell r="A2313">
            <v>95727</v>
          </cell>
          <cell r="B2313" t="str">
            <v>ELETRODUTO RÍGIDO SOLDÁVEL, PVC, DN 25 MM (3/4), APARENTE, INSTALADO EM TETO - FORNECIMENTO E INSTALAÇÃO. AF_11/2016_P</v>
          </cell>
          <cell r="C2313" t="str">
            <v>M</v>
          </cell>
          <cell r="D2313" t="str">
            <v>4,76</v>
          </cell>
        </row>
        <row r="2314">
          <cell r="A2314">
            <v>95728</v>
          </cell>
          <cell r="B2314" t="str">
            <v>ELETRODUTO RÍGIDO SOLDÁVEL, PVC, DN 32 MM (1), APARENTE, INSTALADO EM TETO - FORNECIMENTO E INSTALAÇÃO. AF_11/2016_P</v>
          </cell>
          <cell r="C2314" t="str">
            <v>M</v>
          </cell>
          <cell r="D2314" t="str">
            <v>5,99</v>
          </cell>
        </row>
        <row r="2315">
          <cell r="A2315">
            <v>95729</v>
          </cell>
          <cell r="B2315" t="str">
            <v>ELETRODUTO RÍGIDO SOLDÁVEL, PVC, DN 20 MM (½), APARENTE, INSTALADO EM PAREDE - FORNECIMENTO E INSTALAÇÃO. AF_11/2016_P</v>
          </cell>
          <cell r="C2315" t="str">
            <v>M</v>
          </cell>
          <cell r="D2315" t="str">
            <v>5,66</v>
          </cell>
        </row>
        <row r="2316">
          <cell r="A2316">
            <v>95730</v>
          </cell>
          <cell r="B2316" t="str">
            <v>ELETRODUTO RÍGIDO SOLDÁVEL, PVC, DN 25 MM (3/4), APARENTE, INSTALADO EM PAREDE - FORNECIMENTO E INSTALAÇÃO. AF_11/2016_P</v>
          </cell>
          <cell r="C2316" t="str">
            <v>M</v>
          </cell>
          <cell r="D2316" t="str">
            <v>6,27</v>
          </cell>
        </row>
        <row r="2317">
          <cell r="A2317">
            <v>95731</v>
          </cell>
          <cell r="B2317" t="str">
            <v>ELETRODUTO RÍGIDO SOLDÁVEL, PVC, DN 32 MM (1), APARENTE, INSTALADO EM PAREDE - FORNECIMENTO E INSTALAÇÃO. AF_11/2016_P</v>
          </cell>
          <cell r="C2317" t="str">
            <v>M</v>
          </cell>
          <cell r="D2317" t="str">
            <v>7,51</v>
          </cell>
        </row>
        <row r="2318">
          <cell r="A2318">
            <v>95732</v>
          </cell>
          <cell r="B2318" t="str">
            <v>LUVA PARA ELETRODUTO, PVC, SOLDÁVEL, DN 20 MM (1/2), APARENTE, INSTALADA EM TETO - FORNECIMENTO E INSTALAÇÃO. AF_11/2016_P</v>
          </cell>
          <cell r="C2318" t="str">
            <v>UN</v>
          </cell>
          <cell r="D2318" t="str">
            <v>3,19</v>
          </cell>
        </row>
        <row r="2319">
          <cell r="A2319">
            <v>95745</v>
          </cell>
          <cell r="B2319" t="str">
            <v>ELETRODUTO DE AÇO GALVANIZADO, CLASSE LEVE, DN 20 MM (3/4), APARENTE, INSTALADO EM TETO - FORNECIMENTO E INSTALAÇÃO. AF_11/2016_P</v>
          </cell>
          <cell r="C2319" t="str">
            <v>M</v>
          </cell>
          <cell r="D2319" t="str">
            <v>15,66</v>
          </cell>
        </row>
        <row r="2320">
          <cell r="A2320">
            <v>95746</v>
          </cell>
          <cell r="B2320" t="str">
            <v>ELETRODUTO DE AÇO GALVANIZADO, CLASSE LEVE, DN 25 MM (1), APARENTE, INSTALADO EM TETO - FORNECIMENTO E INSTALAÇÃO. AF_11/2016_P</v>
          </cell>
          <cell r="C2320" t="str">
            <v>M</v>
          </cell>
          <cell r="D2320" t="str">
            <v>19,64</v>
          </cell>
        </row>
        <row r="2321">
          <cell r="A2321">
            <v>95747</v>
          </cell>
          <cell r="B2321" t="str">
            <v>ELETRODUTO DE AÇO GALVANIZADO, CLASSE SEMI PESADO, DN 32 MM (1 1/4), APARENTE, INSTALADO EM TETO - FORNECIMENTO E INSTALAÇÃO. AF_11/2016_P</v>
          </cell>
          <cell r="C2321" t="str">
            <v>M</v>
          </cell>
          <cell r="D2321" t="str">
            <v>34,16</v>
          </cell>
        </row>
        <row r="2322">
          <cell r="A2322">
            <v>95748</v>
          </cell>
          <cell r="B2322" t="str">
            <v>ELETRODUTO DE AÇO GALVANIZADO, CLASSE SEMI PESADO, DN 40 MM (1 1/2 ), APARENTE, INSTALADO EM TETO - FORNECIMENTO E INSTALAÇÃO. AF_11/2016_P</v>
          </cell>
          <cell r="C2322" t="str">
            <v>M</v>
          </cell>
          <cell r="D2322" t="str">
            <v>35,66</v>
          </cell>
        </row>
        <row r="2323">
          <cell r="A2323">
            <v>95749</v>
          </cell>
          <cell r="B2323" t="str">
            <v>ELETRODUTO DE AÇO GALVANIZADO, CLASSE LEVE, DN 20 MM (3/4), APARENTE, INSTALADO EM PAREDE - FORNECIMENTO E INSTALAÇÃO. AF_11/2016_P</v>
          </cell>
          <cell r="C2323" t="str">
            <v>M</v>
          </cell>
          <cell r="D2323" t="str">
            <v>19,00</v>
          </cell>
        </row>
        <row r="2324">
          <cell r="A2324">
            <v>95750</v>
          </cell>
          <cell r="B2324" t="str">
            <v>ELETRODUTO DE AÇO GALVANIZADO, CLASSE LEVE, DN 25 MM (1), APARENTE, INSTALADO EM PAREDE - FORNECIMENTO E INSTALAÇÃO. AF_11/2016_P</v>
          </cell>
          <cell r="C2324" t="str">
            <v>M</v>
          </cell>
          <cell r="D2324" t="str">
            <v>22,98</v>
          </cell>
        </row>
        <row r="2325">
          <cell r="A2325">
            <v>95751</v>
          </cell>
          <cell r="B2325" t="str">
            <v>ELETRODUTO DE AÇO GALVANIZADO, CLASSE SEMI PESADO, DN 32 MM (1 1/4), APARENTE, INSTALADO EM PAREDE - FORNECIMENTO E INSTALAÇÃO. AF_11/2016_P</v>
          </cell>
          <cell r="C2325" t="str">
            <v>M</v>
          </cell>
          <cell r="D2325" t="str">
            <v>37,50</v>
          </cell>
        </row>
        <row r="2326">
          <cell r="A2326">
            <v>95752</v>
          </cell>
          <cell r="B2326" t="str">
            <v>ELETRODUTO DE AÇO GALVANIZADO, CLASSE SEMI PESADO, DN 40 MM (1 1/2  ), APARENTE, INSTALADO EM PAREDE - FORNECIMENTO E INSTALAÇÃO. AF_11/2016_P</v>
          </cell>
          <cell r="C2326" t="str">
            <v>M</v>
          </cell>
          <cell r="D2326" t="str">
            <v>38,99</v>
          </cell>
        </row>
        <row r="2327">
          <cell r="A2327">
            <v>72259</v>
          </cell>
          <cell r="B2327" t="str">
            <v>TERMINAL OU CONECTOR DE PRESSAO - PARA CABO 10MM2 - FORNECIMENTO E INSTALACAO</v>
          </cell>
          <cell r="C2327" t="str">
            <v>UN</v>
          </cell>
          <cell r="D2327" t="str">
            <v>13,20</v>
          </cell>
        </row>
        <row r="2328">
          <cell r="A2328">
            <v>72260</v>
          </cell>
          <cell r="B2328" t="str">
            <v>TERMINAL OU CONECTOR DE PRESSAO - PARA CABO 16MM2 - FORNECIMENTO E INSTALACAO</v>
          </cell>
          <cell r="C2328" t="str">
            <v>UN</v>
          </cell>
          <cell r="D2328" t="str">
            <v>13,16</v>
          </cell>
        </row>
        <row r="2329">
          <cell r="A2329">
            <v>72261</v>
          </cell>
          <cell r="B2329" t="str">
            <v>TERMINAL OU CONECTOR DE PRESSAO - PARA CABO 25MM2 - FORNECIMENTO E INSTALACAO</v>
          </cell>
          <cell r="C2329" t="str">
            <v>UN</v>
          </cell>
          <cell r="D2329" t="str">
            <v>13,85</v>
          </cell>
        </row>
        <row r="2330">
          <cell r="A2330">
            <v>72262</v>
          </cell>
          <cell r="B2330" t="str">
            <v>TERMINAL OU CONECTOR DE PRESSAO - PARA CABO 35MM2 - FORNECIMENTO E INSTALACAO</v>
          </cell>
          <cell r="C2330" t="str">
            <v>UN</v>
          </cell>
          <cell r="D2330" t="str">
            <v>13,85</v>
          </cell>
        </row>
        <row r="2331">
          <cell r="A2331">
            <v>72263</v>
          </cell>
          <cell r="B2331" t="str">
            <v>TERMINAL OU CONECTOR DE PRESSAO - PARA CABO 50MM2 - FORNECIMENTO E INSTALACAO</v>
          </cell>
          <cell r="C2331" t="str">
            <v>UN</v>
          </cell>
          <cell r="D2331" t="str">
            <v>18,59</v>
          </cell>
        </row>
        <row r="2332">
          <cell r="A2332">
            <v>72264</v>
          </cell>
          <cell r="B2332" t="str">
            <v>TERMINAL OU CONECTOR DE PRESSAO - PARA CABO 70MM2 - FORNECIMENTO E INSTALACAO</v>
          </cell>
          <cell r="C2332" t="str">
            <v>UN</v>
          </cell>
          <cell r="D2332" t="str">
            <v>18,73</v>
          </cell>
        </row>
        <row r="2333">
          <cell r="A2333">
            <v>72265</v>
          </cell>
          <cell r="B2333" t="str">
            <v>TERMINAL OU CONECTOR DE PRESSAO - PARA CABO 95MM2 - FORNECIMENTO E INSTALACAO</v>
          </cell>
          <cell r="C2333" t="str">
            <v>UN</v>
          </cell>
          <cell r="D2333" t="str">
            <v>22,08</v>
          </cell>
        </row>
        <row r="2334">
          <cell r="A2334">
            <v>72266</v>
          </cell>
          <cell r="B2334" t="str">
            <v>TERMINAL OU CONECTOR DE PRESSAO - PARA CABO 120MM2 - FORNECIMENTO E INSTALACAO</v>
          </cell>
          <cell r="C2334" t="str">
            <v>UN</v>
          </cell>
          <cell r="D2334" t="str">
            <v>29,41</v>
          </cell>
        </row>
        <row r="2335">
          <cell r="A2335">
            <v>72267</v>
          </cell>
          <cell r="B2335" t="str">
            <v>TERMINAL OU CONECTOR DE PRESSAO - PARA CABO 150MM2 - FORNECIMENTO E INSTALACAO</v>
          </cell>
          <cell r="C2335" t="str">
            <v>UN</v>
          </cell>
          <cell r="D2335" t="str">
            <v>29,65</v>
          </cell>
        </row>
        <row r="2336">
          <cell r="A2336">
            <v>72268</v>
          </cell>
          <cell r="B2336" t="str">
            <v>TERMINAL OU CONECTOR DE PRESSAO - PARA CABO 185MM2 - FORNECIMENTO E INSTALACAO</v>
          </cell>
          <cell r="C2336" t="str">
            <v>UN</v>
          </cell>
          <cell r="D2336" t="str">
            <v>30,74</v>
          </cell>
        </row>
        <row r="2337">
          <cell r="A2337">
            <v>72269</v>
          </cell>
          <cell r="B2337" t="str">
            <v>TERMINAL OU CONECTOR DE PRESSAO - PARA CABO 240MM2 - FORNECIMENTO E INSTALACAO</v>
          </cell>
          <cell r="C2337" t="str">
            <v>UN</v>
          </cell>
          <cell r="D2337" t="str">
            <v>34,85</v>
          </cell>
        </row>
        <row r="2338">
          <cell r="A2338">
            <v>72270</v>
          </cell>
          <cell r="B2338" t="str">
            <v>TERMINAL OU CONECTOR DE PRESSAO - PARA CABO 300MM2 - FORNECIMENTO E INSTALACAO</v>
          </cell>
          <cell r="C2338" t="str">
            <v>UN</v>
          </cell>
          <cell r="D2338" t="str">
            <v>42,56</v>
          </cell>
        </row>
        <row r="2339">
          <cell r="A2339">
            <v>72271</v>
          </cell>
          <cell r="B2339" t="str">
            <v>CONECTOR PARAFUSO FENDIDO SPLIT-BOLT - PARA CABO DE 16MM2 - FORNECIMENTO E INSTALACAO</v>
          </cell>
          <cell r="C2339" t="str">
            <v>UN</v>
          </cell>
          <cell r="D2339" t="str">
            <v>10,62</v>
          </cell>
        </row>
        <row r="2340">
          <cell r="A2340">
            <v>72272</v>
          </cell>
          <cell r="B2340" t="str">
            <v>CONECTOR PARAFUSO FENDIDO SPLIT-BOLT - PARA CABO DE 35MM2 - FORNECIMENTO E INSTALACAO</v>
          </cell>
          <cell r="C2340" t="str">
            <v>UN</v>
          </cell>
          <cell r="D2340" t="str">
            <v>11,73</v>
          </cell>
        </row>
        <row r="2341">
          <cell r="A2341" t="str">
            <v>73782/2</v>
          </cell>
          <cell r="B2341" t="str">
            <v>TERMINAL METALICO A PRESSAO PARA 1 CABO DE 50 MM2 - FORNECIMENTO E INSTALACAO</v>
          </cell>
          <cell r="C2341" t="str">
            <v>UN</v>
          </cell>
          <cell r="D2341" t="str">
            <v>30,90</v>
          </cell>
        </row>
        <row r="2342">
          <cell r="A2342" t="str">
            <v>73782/3</v>
          </cell>
          <cell r="B2342" t="str">
            <v>TERMINAL METALICO A PRESSAO PARA 1 CABO DE 95 MM2 - FORNECIMENTO E INSTALACAO</v>
          </cell>
          <cell r="C2342" t="str">
            <v>UN</v>
          </cell>
          <cell r="D2342" t="str">
            <v>47,71</v>
          </cell>
        </row>
        <row r="2343">
          <cell r="A2343" t="str">
            <v>73782/4</v>
          </cell>
          <cell r="B2343" t="str">
            <v>TERMINAL A PRESSAO REFORCADO PARA CONEXAO DE CABO DE COBRE A BARRA, CABO 150 E 185MM2 - FORNECIMENTO E INSTALACAO</v>
          </cell>
          <cell r="C2343" t="str">
            <v>UN</v>
          </cell>
          <cell r="D2343" t="str">
            <v>106,96</v>
          </cell>
        </row>
        <row r="2344">
          <cell r="A2344" t="str">
            <v>73782/5</v>
          </cell>
          <cell r="B2344" t="str">
            <v>TERMINAL METALICO A PRESSAO P/ 1 CABO DE COBRE DE 25 MM2 COM 1 FURO DE FIXAÇÃO - FORNECIMENTO E INSTALACAO</v>
          </cell>
          <cell r="C2344" t="str">
            <v>UN</v>
          </cell>
          <cell r="D2344" t="str">
            <v>19,06</v>
          </cell>
        </row>
        <row r="2345">
          <cell r="A2345">
            <v>83377</v>
          </cell>
          <cell r="B2345" t="str">
            <v>CONECTOR DE PARAFUSO FENDIDO EM LIGA DE COBRE COM SEPARADOR DE CABOS PARA CABO 50 MM2 - FORNECIMENTO E INSTALACAO</v>
          </cell>
          <cell r="C2345" t="str">
            <v>UN</v>
          </cell>
          <cell r="D2345" t="str">
            <v>8,75</v>
          </cell>
        </row>
        <row r="2346">
          <cell r="A2346">
            <v>91874</v>
          </cell>
          <cell r="B2346" t="str">
            <v>LUVA PARA ELETRODUTO, PVC, ROSCÁVEL, DN 20 MM (1/2"), PARA CIRCUITOS TERMINAIS, INSTALADA EM FORRO - FORNECIMENTO E INSTALAÇÃO. AF_12/2015</v>
          </cell>
          <cell r="C2346" t="str">
            <v>UN</v>
          </cell>
          <cell r="D2346" t="str">
            <v>3,47</v>
          </cell>
        </row>
        <row r="2347">
          <cell r="A2347">
            <v>91875</v>
          </cell>
          <cell r="B2347" t="str">
            <v>LUVA PARA ELETRODUTO, PVC, ROSCÁVEL, DN 25 MM (3/4"), PARA CIRCUITOS TERMINAIS, INSTALADA EM FORRO - FORNECIMENTO E INSTALAÇÃO. AF_12/2015</v>
          </cell>
          <cell r="C2347" t="str">
            <v>UN</v>
          </cell>
          <cell r="D2347" t="str">
            <v>4,58</v>
          </cell>
        </row>
        <row r="2348">
          <cell r="A2348">
            <v>91876</v>
          </cell>
          <cell r="B2348" t="str">
            <v>LUVA PARA ELETRODUTO, PVC, ROSCÁVEL, DN 32 MM (1"), PARA CIRCUITOS TERMINAIS, INSTALADA EM FORRO - FORNECIMENTO E INSTALAÇÃO. AF_12/2015</v>
          </cell>
          <cell r="C2348" t="str">
            <v>UN</v>
          </cell>
          <cell r="D2348" t="str">
            <v>6,03</v>
          </cell>
        </row>
        <row r="2349">
          <cell r="A2349">
            <v>91877</v>
          </cell>
          <cell r="B2349" t="str">
            <v>LUVA PARA ELETRODUTO, PVC, ROSCÁVEL, DN 40 MM (1 1/4"), PARA CIRCUITOS TERMINAIS, INSTALADA EM FORRO - FORNECIMENTO E INSTALAÇÃO. AF_12/2015</v>
          </cell>
          <cell r="C2349" t="str">
            <v>UN</v>
          </cell>
          <cell r="D2349" t="str">
            <v>7,94</v>
          </cell>
        </row>
        <row r="2350">
          <cell r="A2350">
            <v>91878</v>
          </cell>
          <cell r="B2350" t="str">
            <v>LUVA PARA ELETRODUTO, PVC, ROSCÁVEL, DN 20 MM (1/2"), PARA CIRCUITOS TERMINAIS, INSTALADA EM LAJE - FORNECIMENTO E INSTALAÇÃO. AF_12/2015</v>
          </cell>
          <cell r="C2350" t="str">
            <v>UN</v>
          </cell>
          <cell r="D2350" t="str">
            <v>4,51</v>
          </cell>
        </row>
        <row r="2351">
          <cell r="A2351">
            <v>91879</v>
          </cell>
          <cell r="B2351" t="str">
            <v>LUVA PARA ELETRODUTO, PVC, ROSCÁVEL, DN 25 MM (3/4"), PARA CIRCUITOS TERMINAIS, INSTALADA EM LAJE - FORNECIMENTO E INSTALAÇÃO. AF_12/2015</v>
          </cell>
          <cell r="C2351" t="str">
            <v>UN</v>
          </cell>
          <cell r="D2351" t="str">
            <v>5,59</v>
          </cell>
        </row>
        <row r="2352">
          <cell r="A2352">
            <v>91880</v>
          </cell>
          <cell r="B2352" t="str">
            <v>LUVA PARA ELETRODUTO, PVC, ROSCÁVEL, DN 32 MM (1"), PARA CIRCUITOS TERMINAIS, INSTALADA EM LAJE - FORNECIMENTO E INSTALAÇÃO. AF_12/2015</v>
          </cell>
          <cell r="C2352" t="str">
            <v>UN</v>
          </cell>
          <cell r="D2352" t="str">
            <v>7,06</v>
          </cell>
        </row>
        <row r="2353">
          <cell r="A2353">
            <v>91881</v>
          </cell>
          <cell r="B2353" t="str">
            <v>LUVA PARA ELETRODUTO, PVC, ROSCÁVEL, DN 40 MM (1 1/4"), PARA CIRCUITOS TERMINAIS, INSTALADA EM LAJE - FORNECIMENTO E INSTALAÇÃO. AF_12/2015</v>
          </cell>
          <cell r="C2353" t="str">
            <v>UN</v>
          </cell>
          <cell r="D2353" t="str">
            <v>8,99</v>
          </cell>
        </row>
        <row r="2354">
          <cell r="A2354">
            <v>91882</v>
          </cell>
          <cell r="B2354" t="str">
            <v>LUVA PARA ELETRODUTO, PVC, ROSCÁVEL, DN 20 MM (1/2"), PARA CIRCUITOS TERMINAIS, INSTALADA EM PAREDE - FORNECIMENTO E INSTALAÇÃO. AF_12/2015</v>
          </cell>
          <cell r="C2354" t="str">
            <v>UN</v>
          </cell>
          <cell r="D2354" t="str">
            <v>5,62</v>
          </cell>
        </row>
        <row r="2355">
          <cell r="A2355">
            <v>91884</v>
          </cell>
          <cell r="B2355" t="str">
            <v>LUVA PARA ELETRODUTO, PVC, ROSCÁVEL, DN 25 MM (3/4"), PARA CIRCUITOS TERMINAIS, INSTALADA EM PAREDE - FORNECIMENTO E INSTALAÇÃO. AF_12/2015</v>
          </cell>
          <cell r="C2355" t="str">
            <v>UN</v>
          </cell>
          <cell r="D2355" t="str">
            <v>6,44</v>
          </cell>
        </row>
        <row r="2356">
          <cell r="A2356">
            <v>91885</v>
          </cell>
          <cell r="B2356" t="str">
            <v>LUVA PARA ELETRODUTO, PVC, ROSCÁVEL, DN 32 MM (1"), PARA CIRCUITOS TERMINAIS, INSTALADA EM PAREDE - FORNECIMENTO E INSTALAÇÃO. AF_12/2015</v>
          </cell>
          <cell r="C2356" t="str">
            <v>UN</v>
          </cell>
          <cell r="D2356" t="str">
            <v>7,57</v>
          </cell>
        </row>
        <row r="2357">
          <cell r="A2357">
            <v>91886</v>
          </cell>
          <cell r="B2357" t="str">
            <v>LUVA PARA ELETRODUTO, PVC, ROSCÁVEL, DN 40 MM (1 1/4"), PARA CIRCUITOS TERMINAIS, INSTALADA EM PAREDE - FORNECIMENTO E INSTALAÇÃO. AF_12/2015</v>
          </cell>
          <cell r="C2357" t="str">
            <v>UN</v>
          </cell>
          <cell r="D2357" t="str">
            <v>9,09</v>
          </cell>
        </row>
        <row r="2358">
          <cell r="A2358">
            <v>91887</v>
          </cell>
          <cell r="B2358" t="str">
            <v>CURVA 90 GRAUS PARA ELETRODUTO, PVC, ROSCÁVEL, DN 20 MM (1/2"), PARA CIRCUITOS TERMINAIS, INSTALADA EM FORRO - FORNECIMENTO E INSTALAÇÃO. AF_12/2015</v>
          </cell>
          <cell r="C2358" t="str">
            <v>UN</v>
          </cell>
          <cell r="D2358" t="str">
            <v>6,21</v>
          </cell>
        </row>
        <row r="2359">
          <cell r="A2359">
            <v>91889</v>
          </cell>
          <cell r="B2359" t="str">
            <v>CURVA 180 GRAUS PARA ELETRODUTO, PVC, ROSCÁVEL, DN 20 MM (1/2"), PARA CIRCUITOS TERMINAIS, INSTALADA EM FORRO - FORNECIMENTO E INSTALAÇÃO. AF_12/2015</v>
          </cell>
          <cell r="C2359" t="str">
            <v>UN</v>
          </cell>
          <cell r="D2359" t="str">
            <v>6,02</v>
          </cell>
        </row>
        <row r="2360">
          <cell r="A2360">
            <v>91890</v>
          </cell>
          <cell r="B2360" t="str">
            <v>CURVA 90 GRAUS PARA ELETRODUTO, PVC, ROSCÁVEL, DN 25 MM (3/4"), PARA CIRCUITOS TERMINAIS, INSTALADA EM FORRO - FORNECIMENTO E INSTALAÇÃO. AF_12/2015</v>
          </cell>
          <cell r="C2360" t="str">
            <v>UN</v>
          </cell>
          <cell r="D2360" t="str">
            <v>7,48</v>
          </cell>
        </row>
        <row r="2361">
          <cell r="A2361">
            <v>91892</v>
          </cell>
          <cell r="B2361" t="str">
            <v>CURVA 180 GRAUS PARA ELETRODUTO, PVC, ROSCÁVEL, DN 25 MM (3/4"), PARA CIRCUITOS TERMINAIS, INSTALADA EM FORRO - FORNECIMENTO E INSTALAÇÃO. AF_12/2015</v>
          </cell>
          <cell r="C2361" t="str">
            <v>UN</v>
          </cell>
          <cell r="D2361" t="str">
            <v>8,74</v>
          </cell>
        </row>
        <row r="2362">
          <cell r="A2362">
            <v>91893</v>
          </cell>
          <cell r="B2362" t="str">
            <v>CURVA 90 GRAUS PARA ELETRODUTO, PVC, ROSCÁVEL, DN 32 MM (1"), PARA CIRCUITOS TERMINAIS, INSTALADA EM FORRO - FORNECIMENTO E INSTALAÇÃO. AF_12/2015</v>
          </cell>
          <cell r="C2362" t="str">
            <v>UN</v>
          </cell>
          <cell r="D2362" t="str">
            <v>10,15</v>
          </cell>
        </row>
        <row r="2363">
          <cell r="A2363">
            <v>91896</v>
          </cell>
          <cell r="B2363" t="str">
            <v>CURVA 90 GRAUS PARA ELETRODUTO, PVC, ROSCÁVEL, DN 40 MM (1 1/4"), PARA CIRCUITOS TERMINAIS, INSTALADA EM FORRO - FORNECIMENTO E INSTALAÇÃO. AF_12/2015</v>
          </cell>
          <cell r="C2363" t="str">
            <v>UN</v>
          </cell>
          <cell r="D2363" t="str">
            <v>12,45</v>
          </cell>
        </row>
        <row r="2364">
          <cell r="A2364">
            <v>91898</v>
          </cell>
          <cell r="B2364" t="str">
            <v>CURVA 180 GRAUS PARA ELETRODUTO, PVC, ROSCÁVEL, DN 40 MM (1 1/4"), PARA CIRCUITOS TERMINAIS, INSTALADA EM FORRO - FORNECIMENTO E INSTALAÇÃO. AF_12/2015</v>
          </cell>
          <cell r="C2364" t="str">
            <v>UN</v>
          </cell>
          <cell r="D2364" t="str">
            <v>13,82</v>
          </cell>
        </row>
        <row r="2365">
          <cell r="A2365">
            <v>91899</v>
          </cell>
          <cell r="B2365" t="str">
            <v>CURVA 90 GRAUS PARA ELETRODUTO, PVC, ROSCÁVEL, DN 20 MM (1/2"), PARA CIRCUITOS TERMINAIS, INSTALADA EM LAJE - FORNECIMENTO E INSTALAÇÃO. AF_12/2015</v>
          </cell>
          <cell r="C2365" t="str">
            <v>UN</v>
          </cell>
          <cell r="D2365" t="str">
            <v>7,71</v>
          </cell>
        </row>
        <row r="2366">
          <cell r="A2366">
            <v>91901</v>
          </cell>
          <cell r="B2366" t="str">
            <v>CURVA 180 GRAUS PARA ELETRODUTO, PVC, ROSCÁVEL, DN 20 MM (1/2"), PARA CIRCUITOS TERMINAIS, INSTALADA EM LAJE - FORNECIMENTO E INSTALAÇÃO. AF_12/2015</v>
          </cell>
          <cell r="C2366" t="str">
            <v>UN</v>
          </cell>
          <cell r="D2366" t="str">
            <v>7,52</v>
          </cell>
        </row>
        <row r="2367">
          <cell r="A2367">
            <v>91902</v>
          </cell>
          <cell r="B2367" t="str">
            <v>CURVA 90 GRAUS PARA ELETRODUTO, PVC, ROSCÁVEL, DN 25 MM (3/4"), PARA CIRCUITOS TERMINAIS, INSTALADA EM LAJE - FORNECIMENTO E INSTALAÇÃO. AF_12/2015</v>
          </cell>
          <cell r="C2367" t="str">
            <v>UN</v>
          </cell>
          <cell r="D2367" t="str">
            <v>8,99</v>
          </cell>
        </row>
        <row r="2368">
          <cell r="A2368">
            <v>91904</v>
          </cell>
          <cell r="B2368" t="str">
            <v>CURVA 180 GRAUS PARA ELETRODUTO, PVC, ROSCÁVEL, DN 25 MM (3/4"), PARA CIRCUITOS TERMINAIS, INSTALADA EM LAJE - FORNECIMENTO E INSTALAÇÃO. AF_12/2015</v>
          </cell>
          <cell r="C2368" t="str">
            <v>UN</v>
          </cell>
          <cell r="D2368" t="str">
            <v>10,25</v>
          </cell>
        </row>
        <row r="2369">
          <cell r="A2369">
            <v>91905</v>
          </cell>
          <cell r="B2369" t="str">
            <v>CURVA 90 GRAUS PARA ELETRODUTO, PVC, ROSCÁVEL, DN 32 MM (1"), PARA CIRCUITOS TERMINAIS, INSTALADA EM LAJE - FORNECIMENTO E INSTALAÇÃO. AF_12/2015</v>
          </cell>
          <cell r="C2369" t="str">
            <v>UN</v>
          </cell>
          <cell r="D2369" t="str">
            <v>11,65</v>
          </cell>
        </row>
        <row r="2370">
          <cell r="A2370">
            <v>91908</v>
          </cell>
          <cell r="B2370" t="str">
            <v>CURVA 90 GRAUS PARA ELETRODUTO, PVC, ROSCÁVEL, DN 40 MM (1 1/4"), PARA CIRCUITOS TERMINAIS, INSTALADA EM LAJE - FORNECIMENTO E INSTALAÇÃO. AF_12/2015</v>
          </cell>
          <cell r="C2370" t="str">
            <v>UN</v>
          </cell>
          <cell r="D2370" t="str">
            <v>14,00</v>
          </cell>
        </row>
        <row r="2371">
          <cell r="A2371">
            <v>91910</v>
          </cell>
          <cell r="B2371" t="str">
            <v>CURVA 180 GRAUS PARA ELETRODUTO, PVC, ROSCÁVEL, DN 40 MM (1 1/4"), PARA CIRCUITOS TERMINAIS, INSTALADA EM LAJE - FORNECIMENTO E INSTALAÇÃO. AF_12/2015</v>
          </cell>
          <cell r="C2371" t="str">
            <v>UN</v>
          </cell>
          <cell r="D2371" t="str">
            <v>15,37</v>
          </cell>
        </row>
        <row r="2372">
          <cell r="A2372">
            <v>91911</v>
          </cell>
          <cell r="B2372" t="str">
            <v>CURVA 90 GRAUS PARA ELETRODUTO, PVC, ROSCÁVEL, DN 20 MM (1/2"), PARA CIRCUITOS TERMINAIS, INSTALADA EM PAREDE - FORNECIMENTO E INSTALAÇÃO. AF_12/2015</v>
          </cell>
          <cell r="C2372" t="str">
            <v>UN</v>
          </cell>
          <cell r="D2372" t="str">
            <v>9,43</v>
          </cell>
        </row>
        <row r="2373">
          <cell r="A2373">
            <v>91913</v>
          </cell>
          <cell r="B2373" t="str">
            <v>CURVA 180 GRAUS PARA ELETRODUTO, PVC, ROSCÁVEL, DN 20 MM (1/2"), PARA CIRCUITOS TERMINAIS, INSTALADA EM PAREDE - FORNECIMENTO E INSTALAÇÃO. AF_12/2015</v>
          </cell>
          <cell r="C2373" t="str">
            <v>UN</v>
          </cell>
          <cell r="D2373" t="str">
            <v>9,24</v>
          </cell>
        </row>
        <row r="2374">
          <cell r="A2374">
            <v>91914</v>
          </cell>
          <cell r="B2374" t="str">
            <v>CURVA 90 GRAUS PARA ELETRODUTO, PVC, ROSCÁVEL, DN 25 MM (3/4"), PARA CIRCUITOS TERMINAIS, INSTALADA EM PAREDE - FORNECIMENTO E INSTALAÇÃO. AF_12/2015</v>
          </cell>
          <cell r="C2374" t="str">
            <v>UN</v>
          </cell>
          <cell r="D2374" t="str">
            <v>10,31</v>
          </cell>
        </row>
        <row r="2375">
          <cell r="A2375">
            <v>91916</v>
          </cell>
          <cell r="B2375" t="str">
            <v>CURVA 180 GRAUS PARA ELETRODUTO, PVC, ROSCÁVEL, DN 25 MM (3/4"), PARA CIRCUITOS TERMINAIS, INSTALADA EM PAREDE - FORNECIMENTO E INSTALAÇÃO. AF_12/2015</v>
          </cell>
          <cell r="C2375" t="str">
            <v>UN</v>
          </cell>
          <cell r="D2375" t="str">
            <v>11,57</v>
          </cell>
        </row>
        <row r="2376">
          <cell r="A2376">
            <v>91917</v>
          </cell>
          <cell r="B2376" t="str">
            <v>CURVA 90 GRAUS PARA ELETRODUTO, PVC, ROSCÁVEL, DN 32 MM (1"), PARA CIRCUITOS TERMINAIS, INSTALADA EM PAREDE - FORNECIMENTO E INSTALAÇÃO. AF_12/2015</v>
          </cell>
          <cell r="C2376" t="str">
            <v>UN</v>
          </cell>
          <cell r="D2376" t="str">
            <v>12,43</v>
          </cell>
        </row>
        <row r="2377">
          <cell r="A2377">
            <v>91920</v>
          </cell>
          <cell r="B2377" t="str">
            <v>CURVA 90 GRAUS PARA ELETRODUTO, PVC, ROSCÁVEL, DN 40 MM (1 1/4"), PARA CIRCUITOS TERMINAIS, INSTALADA EM PAREDE - FORNECIMENTO E INSTALAÇÃO. AF_12/2015</v>
          </cell>
          <cell r="C2377" t="str">
            <v>UN</v>
          </cell>
          <cell r="D2377" t="str">
            <v>14,18</v>
          </cell>
        </row>
        <row r="2378">
          <cell r="A2378">
            <v>91922</v>
          </cell>
          <cell r="B2378" t="str">
            <v>CURVA 180 GRAUS PARA ELETRODUTO, PVC, ROSCÁVEL, DN 40 MM (1 1/4"), PARA CIRCUITOS TERMINAIS, INSTALADA EM PAREDE - FORNECIMENTO E INSTALAÇÃO. AF_12/2015</v>
          </cell>
          <cell r="C2378" t="str">
            <v>UN</v>
          </cell>
          <cell r="D2378" t="str">
            <v>15,55</v>
          </cell>
        </row>
        <row r="2379">
          <cell r="A2379">
            <v>93013</v>
          </cell>
          <cell r="B2379" t="str">
            <v>LUVA PARA ELETRODUTO, PVC, ROSCÁVEL, DN 50 MM (1 1/2") - FORNECIMENTO E INSTALAÇÃO. AF_12/2015</v>
          </cell>
          <cell r="C2379" t="str">
            <v>UN</v>
          </cell>
          <cell r="D2379" t="str">
            <v>10,28</v>
          </cell>
        </row>
        <row r="2380">
          <cell r="A2380">
            <v>93014</v>
          </cell>
          <cell r="B2380" t="str">
            <v>LUVA PARA ELETRODUTO, PVC, ROSCÁVEL, DN 60 MM (2") - FORNECIMENTO E INSTALAÇÃO. AF_12/2015</v>
          </cell>
          <cell r="C2380" t="str">
            <v>UN</v>
          </cell>
          <cell r="D2380" t="str">
            <v>12,52</v>
          </cell>
        </row>
        <row r="2381">
          <cell r="A2381">
            <v>93015</v>
          </cell>
          <cell r="B2381" t="str">
            <v>LUVA PARA ELETRODUTO, PVC, ROSCÁVEL, DN 75 MM (2 1/2") - FORNECIMENTO E INSTALAÇÃO. AF_12/2015</v>
          </cell>
          <cell r="C2381" t="str">
            <v>UN</v>
          </cell>
          <cell r="D2381" t="str">
            <v>18,35</v>
          </cell>
        </row>
        <row r="2382">
          <cell r="A2382">
            <v>93016</v>
          </cell>
          <cell r="B2382" t="str">
            <v>LUVA PARA ELETRODUTO, PVC, ROSCÁVEL, DN 85 MM (3") - FORNECIMENTO E INSTALAÇÃO. AF_12/2015</v>
          </cell>
          <cell r="C2382" t="str">
            <v>UN</v>
          </cell>
          <cell r="D2382" t="str">
            <v>22,08</v>
          </cell>
        </row>
        <row r="2383">
          <cell r="A2383">
            <v>93017</v>
          </cell>
          <cell r="B2383" t="str">
            <v>LUVA PARA ELETRODUTO, PVC, ROSCÁVEL, DN 110 MM (4") - FORNECIMENTO E INSTALAÇÃO. AF_12/2015</v>
          </cell>
          <cell r="C2383" t="str">
            <v>UN</v>
          </cell>
          <cell r="D2383" t="str">
            <v>32,53</v>
          </cell>
        </row>
        <row r="2384">
          <cell r="A2384">
            <v>93018</v>
          </cell>
          <cell r="B2384" t="str">
            <v>CURVA 90 GRAUS PARA ELETRODUTO, PVC, ROSCÁVEL, DN 50 MM (1 1/2") - FORNECIMENTO E INSTALAÇÃO. AF_12/2015</v>
          </cell>
          <cell r="C2384" t="str">
            <v>UN</v>
          </cell>
          <cell r="D2384" t="str">
            <v>15,67</v>
          </cell>
        </row>
        <row r="2385">
          <cell r="A2385">
            <v>93020</v>
          </cell>
          <cell r="B2385" t="str">
            <v>CURVA 90 GRAUS PARA ELETRODUTO, PVC, ROSCÁVEL, DN 60 MM (2") - FORNECIMENTO E INSTALAÇÃO. AF_12/2015</v>
          </cell>
          <cell r="C2385" t="str">
            <v>UN</v>
          </cell>
          <cell r="D2385" t="str">
            <v>19,78</v>
          </cell>
        </row>
        <row r="2386">
          <cell r="A2386">
            <v>93022</v>
          </cell>
          <cell r="B2386" t="str">
            <v>CURVA 90 GRAUS PARA ELETRODUTO, PVC, ROSCÁVEL, DN 75 MM (2 1/2") - FORNECIMENTO E INSTALAÇÃO. AF_12/2015</v>
          </cell>
          <cell r="C2386" t="str">
            <v>UN</v>
          </cell>
          <cell r="D2386" t="str">
            <v>31,70</v>
          </cell>
        </row>
        <row r="2387">
          <cell r="A2387">
            <v>93024</v>
          </cell>
          <cell r="B2387" t="str">
            <v>CURVA 90 GRAUS PARA ELETRODUTO, PVC, ROSCÁVEL, DN 85 MM (3") - FORNECIMENTO E INSTALAÇÃO. AF_12/2015</v>
          </cell>
          <cell r="C2387" t="str">
            <v>UN</v>
          </cell>
          <cell r="D2387" t="str">
            <v>33,51</v>
          </cell>
        </row>
        <row r="2388">
          <cell r="A2388">
            <v>93026</v>
          </cell>
          <cell r="B2388" t="str">
            <v>CURVA 90 GRAUS PARA ELETRODUTO, PVC, ROSCÁVEL, DN 110 MM (4") - FORNECIMENTO E INSTALAÇÃO. AF_12/2015</v>
          </cell>
          <cell r="C2388" t="str">
            <v>UN</v>
          </cell>
          <cell r="D2388" t="str">
            <v>53,30</v>
          </cell>
        </row>
        <row r="2389">
          <cell r="A2389">
            <v>95733</v>
          </cell>
          <cell r="B2389" t="str">
            <v>LUVA PARA ELETRODUTO, PVC, SOLDÁVEL, DN 25 MM (3/4), APARENTE, INSTALADA EM TETO - FORNECIMENTO E INSTALAÇÃO. AF_11/2016_P</v>
          </cell>
          <cell r="C2389" t="str">
            <v>UN</v>
          </cell>
          <cell r="D2389" t="str">
            <v>4,15</v>
          </cell>
        </row>
        <row r="2390">
          <cell r="A2390">
            <v>95734</v>
          </cell>
          <cell r="B2390" t="str">
            <v>LUVA PARA ELETRODUTO, PVC, SOLDÁVEL, DN 32 MM (1), APARENTE, INSTALADA EM TETO - FORNECIMENTO E INSTALAÇÃO. AF_11/2016_P</v>
          </cell>
          <cell r="C2390" t="str">
            <v>UN</v>
          </cell>
          <cell r="D2390" t="str">
            <v>5,51</v>
          </cell>
        </row>
        <row r="2391">
          <cell r="A2391">
            <v>95735</v>
          </cell>
          <cell r="B2391" t="str">
            <v>LUVA PARA ELETRODUTO, PVC, SOLDÁVEL, DN 20 MM (1/2), APARENTE, INSTALADA EM PAREDE - FORNECIMENTO E INSTALAÇÃO. AF_11/2016_P</v>
          </cell>
          <cell r="C2391" t="str">
            <v>UN</v>
          </cell>
          <cell r="D2391" t="str">
            <v>4,78</v>
          </cell>
        </row>
        <row r="2392">
          <cell r="A2392">
            <v>95736</v>
          </cell>
          <cell r="B2392" t="str">
            <v>LUVA PARA ELETRODUTO, PVC, SOLDÁVEL, DN 25 MM (3/4), APARENTE, INSTALADA EM PAREDE - FORNECIMENTO E INSTALAÇÃO. AF_11/2016_P</v>
          </cell>
          <cell r="C2392" t="str">
            <v>UN</v>
          </cell>
          <cell r="D2392" t="str">
            <v>5,55</v>
          </cell>
        </row>
        <row r="2393">
          <cell r="A2393">
            <v>95738</v>
          </cell>
          <cell r="B2393" t="str">
            <v>LUVA PARA ELETRODUTO, PVC, SOLDÁVEL, DN 32 MM (1), APARENTE, INSTALADA EM PAREDE - FORNECIMENTO E INSTALAÇÃO. AF_11/2016_P</v>
          </cell>
          <cell r="C2393" t="str">
            <v>UN</v>
          </cell>
          <cell r="D2393" t="str">
            <v>6,65</v>
          </cell>
        </row>
        <row r="2394">
          <cell r="A2394">
            <v>95753</v>
          </cell>
          <cell r="B2394" t="str">
            <v>LUVA DE EMENDA PARA ELETRODUTO, AÇO GALVANIZADO, DN 20 MM (3/4  ), APARENTE, INSTALADA EM TETO - FORNECIMENTO E INSTALAÇÃO. AF_11/2016_P</v>
          </cell>
          <cell r="C2394" t="str">
            <v>UN</v>
          </cell>
          <cell r="D2394" t="str">
            <v>5,78</v>
          </cell>
        </row>
        <row r="2395">
          <cell r="A2395">
            <v>95754</v>
          </cell>
          <cell r="B2395" t="str">
            <v>LUVA DE EMENDA PARA ELETRODUTO, AÇO GALVANIZADO, DN 25 MM (1''), APARENTE, INSTALADA EM TETO - FORNECIMENTO E INSTALAÇÃO. AF_11/2016_P</v>
          </cell>
          <cell r="C2395" t="str">
            <v>UN</v>
          </cell>
          <cell r="D2395" t="str">
            <v>7,16</v>
          </cell>
        </row>
        <row r="2396">
          <cell r="A2396">
            <v>95755</v>
          </cell>
          <cell r="B2396" t="str">
            <v>LUVA DE EMENDA PARA ELETRODUTO, AÇO GALVANIZADO, DN 32 MM (1 1/4''), APARENTE, INSTALADA EM TETO - FORNECIMENTO E INSTALAÇÃO. AF_11/2016_P</v>
          </cell>
          <cell r="C2396" t="str">
            <v>UN</v>
          </cell>
          <cell r="D2396" t="str">
            <v>10,45</v>
          </cell>
        </row>
        <row r="2397">
          <cell r="A2397">
            <v>95756</v>
          </cell>
          <cell r="B2397" t="str">
            <v>LUVA DE EMENDA PARA ELETRODUTO, AÇO GALVANIZADO, DN 40 MM (1 1/2''), APARENTE, INSTALADA EM TETO - FORNECIMENTO E INSTALAÇÃO. AF_11/2016_P</v>
          </cell>
          <cell r="C2397" t="str">
            <v>UN</v>
          </cell>
          <cell r="D2397" t="str">
            <v>13,99</v>
          </cell>
        </row>
        <row r="2398">
          <cell r="A2398">
            <v>95757</v>
          </cell>
          <cell r="B2398" t="str">
            <v>LUVA DE EMENDA PARA ELETRODUTO, AÇO GALVANIZADO, DN 20 MM (3/4''), APARENTE, INSTALADA EM PAREDE - FORNECIMENTO E INSTALAÇÃO. AF_11/2016_P</v>
          </cell>
          <cell r="C2398" t="str">
            <v>UN</v>
          </cell>
          <cell r="D2398" t="str">
            <v>8,53</v>
          </cell>
        </row>
        <row r="2399">
          <cell r="A2399">
            <v>95758</v>
          </cell>
          <cell r="B2399" t="str">
            <v>LUVA DE EMENDA PARA ELETRODUTO, AÇO GALVANIZADO, DN 25 MM (1''), APARENTE, INSTALADA EM PAREDE - FORNECIMENTO E INSTALAÇÃO. AF_11/2016_P</v>
          </cell>
          <cell r="C2399" t="str">
            <v>UN</v>
          </cell>
          <cell r="D2399" t="str">
            <v>9,59</v>
          </cell>
        </row>
        <row r="2400">
          <cell r="A2400">
            <v>95759</v>
          </cell>
          <cell r="B2400" t="str">
            <v>LUVA DE EMENDA PARA ELETRODUTO, AÇO GALVANIZADO, DN 32 MM (1 1/4''), APARENTE, INSTALADA EM PAREDE - FORNECIMENTO E INSTALAÇÃO. AF_11/2016_P</v>
          </cell>
          <cell r="C2400" t="str">
            <v>UN</v>
          </cell>
          <cell r="D2400" t="str">
            <v>12,42</v>
          </cell>
        </row>
        <row r="2401">
          <cell r="A2401">
            <v>95760</v>
          </cell>
          <cell r="B2401" t="str">
            <v>LUVA DE EMENDA PARA ELETRODUTO, AÇO GALVANIZADO, DN 40 MM (1 1/2''), APARENTE, INSTALADA EM PAREDE - FORNECIMENTO E INSTALAÇÃO. AF_11/2016_P</v>
          </cell>
          <cell r="C2401" t="str">
            <v>UN</v>
          </cell>
          <cell r="D2401" t="str">
            <v>15,45</v>
          </cell>
        </row>
        <row r="2402">
          <cell r="A2402">
            <v>72250</v>
          </cell>
          <cell r="B2402" t="str">
            <v>CABO DE COBRE NU 10MM2 - FORNECIMENTO E INSTALACAO</v>
          </cell>
          <cell r="C2402" t="str">
            <v>M</v>
          </cell>
          <cell r="D2402" t="str">
            <v>7,90</v>
          </cell>
        </row>
        <row r="2403">
          <cell r="A2403">
            <v>72251</v>
          </cell>
          <cell r="B2403" t="str">
            <v>CABO DE COBRE NU 16MM2 - FORNECIMENTO E INSTALACAO</v>
          </cell>
          <cell r="C2403" t="str">
            <v>M</v>
          </cell>
          <cell r="D2403" t="str">
            <v>11,53</v>
          </cell>
        </row>
        <row r="2404">
          <cell r="A2404">
            <v>72252</v>
          </cell>
          <cell r="B2404" t="str">
            <v>CABO DE COBRE NU 25MM2 - FORNECIMENTO E INSTALACAO</v>
          </cell>
          <cell r="C2404" t="str">
            <v>M</v>
          </cell>
          <cell r="D2404" t="str">
            <v>16,70</v>
          </cell>
        </row>
        <row r="2405">
          <cell r="A2405">
            <v>72253</v>
          </cell>
          <cell r="B2405" t="str">
            <v>CABO DE COBRE NU 35MM2 - FORNECIMENTO E INSTALACAO</v>
          </cell>
          <cell r="C2405" t="str">
            <v>M</v>
          </cell>
          <cell r="D2405" t="str">
            <v>22,20</v>
          </cell>
        </row>
        <row r="2406">
          <cell r="A2406">
            <v>72254</v>
          </cell>
          <cell r="B2406" t="str">
            <v>CABO DE COBRE NU 50MM2 - FORNECIMENTO E INSTALACAO</v>
          </cell>
          <cell r="C2406" t="str">
            <v>M</v>
          </cell>
          <cell r="D2406" t="str">
            <v>31,56</v>
          </cell>
        </row>
        <row r="2407">
          <cell r="A2407">
            <v>72255</v>
          </cell>
          <cell r="B2407" t="str">
            <v>CABO DE COBRE NU 70MM2 - FORNECIMENTO E INSTALACAO</v>
          </cell>
          <cell r="C2407" t="str">
            <v>M</v>
          </cell>
          <cell r="D2407" t="str">
            <v>40,99</v>
          </cell>
        </row>
        <row r="2408">
          <cell r="A2408">
            <v>72256</v>
          </cell>
          <cell r="B2408" t="str">
            <v>CABO DE COBRE NU 95MM2 - FORNECIMENTO E INSTALACAO</v>
          </cell>
          <cell r="C2408" t="str">
            <v>M</v>
          </cell>
          <cell r="D2408" t="str">
            <v>53,48</v>
          </cell>
        </row>
        <row r="2409">
          <cell r="A2409">
            <v>72257</v>
          </cell>
          <cell r="B2409" t="str">
            <v>CABO DE COBRE NU 120MM2 - FORNECIMENTO E INSTALACAO</v>
          </cell>
          <cell r="C2409" t="str">
            <v>M</v>
          </cell>
          <cell r="D2409" t="str">
            <v>69,65</v>
          </cell>
        </row>
        <row r="2410">
          <cell r="A2410">
            <v>91924</v>
          </cell>
          <cell r="B2410" t="str">
            <v>CABO DE COBRE FLEXÍVEL ISOLADO, 1,5 MM², ANTI-CHAMA 450/750 V, PARA CIRCUITOS TERMINAIS - FORNECIMENTO E INSTALAÇÃO. AF_12/2015</v>
          </cell>
          <cell r="C2410" t="str">
            <v>M</v>
          </cell>
          <cell r="D2410" t="str">
            <v>1,54</v>
          </cell>
        </row>
        <row r="2411">
          <cell r="A2411">
            <v>91925</v>
          </cell>
          <cell r="B2411" t="str">
            <v>CABO DE COBRE FLEXÍVEL ISOLADO, 1,5 MM², ANTI-CHAMA 0,6/1,0 KV, PARA CIRCUITOS TERMINAIS - FORNECIMENTO E INSTALAÇÃO. AF_12/2015</v>
          </cell>
          <cell r="C2411" t="str">
            <v>M</v>
          </cell>
          <cell r="D2411" t="str">
            <v>2,05</v>
          </cell>
        </row>
        <row r="2412">
          <cell r="A2412">
            <v>91926</v>
          </cell>
          <cell r="B2412" t="str">
            <v>CABO DE COBRE FLEXÍVEL ISOLADO, 2,5 MM², ANTI-CHAMA 450/750 V, PARA CIRCUITOS TERMINAIS - FORNECIMENTO E INSTALAÇÃO. AF_12/2015</v>
          </cell>
          <cell r="C2412" t="str">
            <v>M</v>
          </cell>
          <cell r="D2412" t="str">
            <v>2,19</v>
          </cell>
        </row>
        <row r="2413">
          <cell r="A2413">
            <v>91927</v>
          </cell>
          <cell r="B2413" t="str">
            <v>CABO DE COBRE FLEXÍVEL ISOLADO, 2,5 MM², ANTI-CHAMA 0,6/1,0 KV, PARA CIRCUITOS TERMINAIS - FORNECIMENTO E INSTALAÇÃO. AF_12/2015</v>
          </cell>
          <cell r="C2413" t="str">
            <v>M</v>
          </cell>
          <cell r="D2413" t="str">
            <v>2,73</v>
          </cell>
        </row>
        <row r="2414">
          <cell r="A2414">
            <v>91928</v>
          </cell>
          <cell r="B2414" t="str">
            <v>CABO DE COBRE FLEXÍVEL ISOLADO, 4 MM², ANTI-CHAMA 450/750 V, PARA CIRCUITOS TERMINAIS - FORNECIMENTO E INSTALAÇÃO. AF_12/2015</v>
          </cell>
          <cell r="C2414" t="str">
            <v>M</v>
          </cell>
          <cell r="D2414" t="str">
            <v>3,42</v>
          </cell>
        </row>
        <row r="2415">
          <cell r="A2415">
            <v>91929</v>
          </cell>
          <cell r="B2415" t="str">
            <v>CABO DE COBRE FLEXÍVEL ISOLADO, 4 MM², ANTI-CHAMA 0,6/1,0 KV, PARA CIRCUITOS TERMINAIS - FORNECIMENTO E INSTALAÇÃO. AF_12/2015</v>
          </cell>
          <cell r="C2415" t="str">
            <v>M</v>
          </cell>
          <cell r="D2415" t="str">
            <v>3,80</v>
          </cell>
        </row>
        <row r="2416">
          <cell r="A2416">
            <v>91930</v>
          </cell>
          <cell r="B2416" t="str">
            <v>CABO DE COBRE FLEXÍVEL ISOLADO, 6 MM², ANTI-CHAMA 450/750 V, PARA CIRCUITOS TERMINAIS - FORNECIMENTO E INSTALAÇÃO. AF_12/2015</v>
          </cell>
          <cell r="C2416" t="str">
            <v>M</v>
          </cell>
          <cell r="D2416" t="str">
            <v>4,65</v>
          </cell>
        </row>
        <row r="2417">
          <cell r="A2417">
            <v>91931</v>
          </cell>
          <cell r="B2417" t="str">
            <v>CABO DE COBRE FLEXÍVEL ISOLADO, 6 MM², ANTI-CHAMA 0,6/1,0 KV, PARA CIRCUITOS TERMINAIS - FORNECIMENTO E INSTALAÇÃO. AF_12/2015</v>
          </cell>
          <cell r="C2417" t="str">
            <v>M</v>
          </cell>
          <cell r="D2417" t="str">
            <v>5,09</v>
          </cell>
        </row>
        <row r="2418">
          <cell r="A2418">
            <v>91932</v>
          </cell>
          <cell r="B2418" t="str">
            <v>CABO DE COBRE FLEXÍVEL ISOLADO, 10 MM², ANTI-CHAMA 450/750 V, PARA CIRCUITOS TERMINAIS - FORNECIMENTO E INSTALAÇÃO. AF_12/2015</v>
          </cell>
          <cell r="C2418" t="str">
            <v>M</v>
          </cell>
          <cell r="D2418" t="str">
            <v>7,49</v>
          </cell>
        </row>
        <row r="2419">
          <cell r="A2419">
            <v>91933</v>
          </cell>
          <cell r="B2419" t="str">
            <v>CABO DE COBRE FLEXÍVEL ISOLADO, 10 MM², ANTI-CHAMA 0,6/1,0 KV, PARA CIRCUITOS TERMINAIS - FORNECIMENTO E INSTALAÇÃO. AF_12/2015</v>
          </cell>
          <cell r="C2419" t="str">
            <v>M</v>
          </cell>
          <cell r="D2419" t="str">
            <v>7,92</v>
          </cell>
        </row>
        <row r="2420">
          <cell r="A2420">
            <v>91934</v>
          </cell>
          <cell r="B2420" t="str">
            <v>CABO DE COBRE FLEXÍVEL ISOLADO, 16 MM², ANTI-CHAMA 450/750 V, PARA CIRCUITOS TERMINAIS - FORNECIMENTO E INSTALAÇÃO. AF_12/2015</v>
          </cell>
          <cell r="C2420" t="str">
            <v>M</v>
          </cell>
          <cell r="D2420" t="str">
            <v>11,41</v>
          </cell>
        </row>
        <row r="2421">
          <cell r="A2421">
            <v>91935</v>
          </cell>
          <cell r="B2421" t="str">
            <v>CABO DE COBRE FLEXÍVEL ISOLADO, 16 MM², ANTI-CHAMA 0,6/1,0 KV, PARA CIRCUITOS TERMINAIS - FORNECIMENTO E INSTALAÇÃO. AF_12/2015</v>
          </cell>
          <cell r="C2421" t="str">
            <v>M</v>
          </cell>
          <cell r="D2421" t="str">
            <v>12,02</v>
          </cell>
        </row>
        <row r="2422">
          <cell r="A2422">
            <v>92979</v>
          </cell>
          <cell r="B2422" t="str">
            <v>CABO DE COBRE FLEXÍVEL ISOLADO, 10 MM², ANTI-CHAMA 450/750 V, PARA DISTRIBUIÇÃO - FORNECIMENTO E INSTALAÇÃO. AF_12/2015</v>
          </cell>
          <cell r="C2422" t="str">
            <v>M</v>
          </cell>
          <cell r="D2422" t="str">
            <v>4,41</v>
          </cell>
        </row>
        <row r="2423">
          <cell r="A2423">
            <v>92980</v>
          </cell>
          <cell r="B2423" t="str">
            <v>CABO DE COBRE FLEXÍVEL ISOLADO, 10 MM², ANTI-CHAMA 0,6/1,0 KV, PARA DISTRIBUIÇÃO - FORNECIMENTO E INSTALAÇÃO. AF_12/2015</v>
          </cell>
          <cell r="C2423" t="str">
            <v>M</v>
          </cell>
          <cell r="D2423" t="str">
            <v>4,78</v>
          </cell>
        </row>
        <row r="2424">
          <cell r="A2424">
            <v>92981</v>
          </cell>
          <cell r="B2424" t="str">
            <v>CABO DE COBRE FLEXÍVEL ISOLADO, 16 MM², ANTI-CHAMA 450/750 V, PARA DISTRIBUIÇÃO - FORNECIMENTO E INSTALAÇÃO. AF_12/2015</v>
          </cell>
          <cell r="C2424" t="str">
            <v>M</v>
          </cell>
          <cell r="D2424" t="str">
            <v>6,76</v>
          </cell>
        </row>
        <row r="2425">
          <cell r="A2425">
            <v>92982</v>
          </cell>
          <cell r="B2425" t="str">
            <v>CABO DE COBRE FLEXÍVEL ISOLADO, 16 MM², ANTI-CHAMA 0,6/1,0 KV, PARA DISTRIBUIÇÃO - FORNECIMENTO E INSTALAÇÃO. AF_12/2015</v>
          </cell>
          <cell r="C2425" t="str">
            <v>M</v>
          </cell>
          <cell r="D2425" t="str">
            <v>7,29</v>
          </cell>
        </row>
        <row r="2426">
          <cell r="A2426">
            <v>92983</v>
          </cell>
          <cell r="B2426" t="str">
            <v>CABO DE COBRE FLEXÍVEL ISOLADO, 25 MM², ANTI-CHAMA 450/750 V, PARA DISTRIBUIÇÃO - FORNECIMENTO E INSTALAÇÃO. AF_12/2015</v>
          </cell>
          <cell r="C2426" t="str">
            <v>M</v>
          </cell>
          <cell r="D2426" t="str">
            <v>12,25</v>
          </cell>
        </row>
        <row r="2427">
          <cell r="A2427">
            <v>92984</v>
          </cell>
          <cell r="B2427" t="str">
            <v>CABO DE COBRE FLEXÍVEL ISOLADO, 25 MM², ANTI-CHAMA 0,6/1,0 KV, PARA DISTRIBUIÇÃO - FORNECIMENTO E INSTALAÇÃO. AF_12/2015</v>
          </cell>
          <cell r="C2427" t="str">
            <v>M</v>
          </cell>
          <cell r="D2427" t="str">
            <v>12,55</v>
          </cell>
        </row>
        <row r="2428">
          <cell r="A2428">
            <v>92985</v>
          </cell>
          <cell r="B2428" t="str">
            <v>CABO DE COBRE FLEXÍVEL ISOLADO, 35 MM², ANTI-CHAMA 450/750 V, PARA DISTRIBUIÇÃO - FORNECIMENTO E INSTALAÇÃO. AF_12/2015</v>
          </cell>
          <cell r="C2428" t="str">
            <v>M</v>
          </cell>
          <cell r="D2428" t="str">
            <v>16,30</v>
          </cell>
        </row>
        <row r="2429">
          <cell r="A2429">
            <v>92986</v>
          </cell>
          <cell r="B2429" t="str">
            <v>CABO DE COBRE FLEXÍVEL ISOLADO, 35 MM², ANTI-CHAMA 0,6/1,0 KV, PARA DISTRIBUIÇÃO - FORNECIMENTO E INSTALAÇÃO. AF_12/2015</v>
          </cell>
          <cell r="C2429" t="str">
            <v>M</v>
          </cell>
          <cell r="D2429" t="str">
            <v>16,74</v>
          </cell>
        </row>
        <row r="2430">
          <cell r="A2430">
            <v>92987</v>
          </cell>
          <cell r="B2430" t="str">
            <v>CABO DE COBRE FLEXÍVEL ISOLADO, 50 MM², ANTI-CHAMA 450/750 V, PARA DISTRIBUIÇÃO - FORNECIMENTO E INSTALAÇÃO. AF_12/2015</v>
          </cell>
          <cell r="C2430" t="str">
            <v>M</v>
          </cell>
          <cell r="D2430" t="str">
            <v>23,21</v>
          </cell>
        </row>
        <row r="2431">
          <cell r="A2431">
            <v>92988</v>
          </cell>
          <cell r="B2431" t="str">
            <v>CABO DE COBRE FLEXÍVEL ISOLADO, 50 MM², ANTI-CHAMA 0,6/1,0 KV, PARA DISTRIBUIÇÃO - FORNECIMENTO E INSTALAÇÃO. AF_12/2015</v>
          </cell>
          <cell r="C2431" t="str">
            <v>M</v>
          </cell>
          <cell r="D2431" t="str">
            <v>23,26</v>
          </cell>
        </row>
        <row r="2432">
          <cell r="A2432">
            <v>92989</v>
          </cell>
          <cell r="B2432" t="str">
            <v>CABO DE COBRE FLEXÍVEL ISOLADO, 70 MM², ANTI-CHAMA 450/750 V, PARA DISTRIBUIÇÃO - FORNECIMENTO E INSTALAÇÃO. AF_12/2015</v>
          </cell>
          <cell r="C2432" t="str">
            <v>M</v>
          </cell>
          <cell r="D2432" t="str">
            <v>32,01</v>
          </cell>
        </row>
        <row r="2433">
          <cell r="A2433">
            <v>92990</v>
          </cell>
          <cell r="B2433" t="str">
            <v>CABO DE COBRE FLEXÍVEL ISOLADO, 70 MM², ANTI-CHAMA 0,6/1,0 KV, PARA DISTRIBUIÇÃO - FORNECIMENTO E INSTALAÇÃO. AF_12/2015</v>
          </cell>
          <cell r="C2433" t="str">
            <v>M</v>
          </cell>
          <cell r="D2433" t="str">
            <v>31,67</v>
          </cell>
        </row>
        <row r="2434">
          <cell r="A2434">
            <v>92991</v>
          </cell>
          <cell r="B2434" t="str">
            <v>CABO DE COBRE FLEXÍVEL ISOLADO, 95 MM², ANTI-CHAMA 450/750 V, PARA DISTRIBUIÇÃO - FORNECIMENTO E INSTALAÇÃO. AF_12/2015</v>
          </cell>
          <cell r="C2434" t="str">
            <v>M</v>
          </cell>
          <cell r="D2434" t="str">
            <v>41,60</v>
          </cell>
        </row>
        <row r="2435">
          <cell r="A2435">
            <v>92992</v>
          </cell>
          <cell r="B2435" t="str">
            <v>CABO DE COBRE FLEXÍVEL ISOLADO, 95 MM², ANTI-CHAMA 0,6/1,0 KV, PARA DISTRIBUIÇÃO - FORNECIMENTO E INSTALAÇÃO. AF_12/2015</v>
          </cell>
          <cell r="C2435" t="str">
            <v>M</v>
          </cell>
          <cell r="D2435" t="str">
            <v>41,63</v>
          </cell>
        </row>
        <row r="2436">
          <cell r="A2436">
            <v>92993</v>
          </cell>
          <cell r="B2436" t="str">
            <v>CABO DE COBRE FLEXÍVEL ISOLADO, 120 MM², ANTI-CHAMA 450/750 V, PARA DISTRIBUIÇÃO - FORNECIMENTO E INSTALAÇÃO. AF_12/2015</v>
          </cell>
          <cell r="C2436" t="str">
            <v>M</v>
          </cell>
          <cell r="D2436" t="str">
            <v>53,17</v>
          </cell>
        </row>
        <row r="2437">
          <cell r="A2437">
            <v>92994</v>
          </cell>
          <cell r="B2437" t="str">
            <v>CABO DE COBRE FLEXÍVEL ISOLADO, 120 MM², ANTI-CHAMA 0,6/1,0 KV, PARA DISTRIBUIÇÃO - FORNECIMENTO E INSTALAÇÃO. AF_12/2015</v>
          </cell>
          <cell r="C2437" t="str">
            <v>M</v>
          </cell>
          <cell r="D2437" t="str">
            <v>53,68</v>
          </cell>
        </row>
        <row r="2438">
          <cell r="A2438">
            <v>92995</v>
          </cell>
          <cell r="B2438" t="str">
            <v>CABO DE COBRE FLEXÍVEL ISOLADO, 150 MM², ANTI-CHAMA 450/750 V, PARA DISTRIBUIÇÃO - FORNECIMENTO E INSTALAÇÃO. AF_12/2015</v>
          </cell>
          <cell r="C2438" t="str">
            <v>M</v>
          </cell>
          <cell r="D2438" t="str">
            <v>66,00</v>
          </cell>
        </row>
        <row r="2439">
          <cell r="A2439">
            <v>92996</v>
          </cell>
          <cell r="B2439" t="str">
            <v>CABO DE COBRE FLEXÍVEL ISOLADO, 150 MM², ANTI-CHAMA 0,6/1,0 KV, PARA DISTRIBUIÇÃO - FORNECIMENTO E INSTALAÇÃO. AF_12/2015</v>
          </cell>
          <cell r="C2439" t="str">
            <v>M</v>
          </cell>
          <cell r="D2439" t="str">
            <v>66,17</v>
          </cell>
        </row>
        <row r="2440">
          <cell r="A2440">
            <v>92997</v>
          </cell>
          <cell r="B2440" t="str">
            <v>CABO DE COBRE FLEXÍVEL ISOLADO, 185 MM², ANTI-CHAMA 450/750 V, PARA DISTRIBUIÇÃO - FORNECIMENTO E INSTALAÇÃO. AF_12/2015</v>
          </cell>
          <cell r="C2440" t="str">
            <v>M</v>
          </cell>
          <cell r="D2440" t="str">
            <v>80,10</v>
          </cell>
        </row>
        <row r="2441">
          <cell r="A2441">
            <v>92998</v>
          </cell>
          <cell r="B2441" t="str">
            <v>CABO DE COBRE FLEXÍVEL ISOLADO, 185 MM², ANTI-CHAMA 0,6/1,0 KV, PARA DISTRIBUIÇÃO - FORNECIMENTO E INSTALAÇÃO. AF_12/2015</v>
          </cell>
          <cell r="C2441" t="str">
            <v>M</v>
          </cell>
          <cell r="D2441" t="str">
            <v>80,84</v>
          </cell>
        </row>
        <row r="2442">
          <cell r="A2442">
            <v>92999</v>
          </cell>
          <cell r="B2442" t="str">
            <v>CABO DE COBRE FLEXÍVEL ISOLADO, 240 MM², ANTI-CHAMA 450/750 V, PARA DISTRIBUIÇÃO - FORNECIMENTO E INSTALAÇÃO. AF_12/2015</v>
          </cell>
          <cell r="C2442" t="str">
            <v>M</v>
          </cell>
          <cell r="D2442" t="str">
            <v>105,25</v>
          </cell>
        </row>
        <row r="2443">
          <cell r="A2443">
            <v>93000</v>
          </cell>
          <cell r="B2443" t="str">
            <v>CABO DE COBRE FLEXÍVEL ISOLADO, 240 MM², ANTI-CHAMA 0,6/1,0 KV, PARA DISTRIBUIÇÃO - FORNECIMENTO E INSTALAÇÃO. AF_12/2015</v>
          </cell>
          <cell r="C2443" t="str">
            <v>M</v>
          </cell>
          <cell r="D2443" t="str">
            <v>105,87</v>
          </cell>
        </row>
        <row r="2444">
          <cell r="A2444">
            <v>93001</v>
          </cell>
          <cell r="B2444" t="str">
            <v>CABO DE COBRE RÍGIDO ISOLADO, 300 MM², ANTI-CHAMA 450/750 V, PARA DISTRIBUIÇÃO - FORNECIMENTO E INSTALAÇÃO. AF_12/2015</v>
          </cell>
          <cell r="C2444" t="str">
            <v>M</v>
          </cell>
          <cell r="D2444" t="str">
            <v>128,39</v>
          </cell>
        </row>
        <row r="2445">
          <cell r="A2445">
            <v>93002</v>
          </cell>
          <cell r="B2445" t="str">
            <v>CABO DE COBRE FLEXÍVEL ISOLADO, 300 MM², ANTI-CHAMA 0,6/1,0 KV, PARA DISTRIBUIÇÃO - FORNECIMENTO E INSTALAÇÃO. AF_12/2015</v>
          </cell>
          <cell r="C2445" t="str">
            <v>M</v>
          </cell>
          <cell r="D2445" t="str">
            <v>131,84</v>
          </cell>
        </row>
        <row r="2446">
          <cell r="A2446">
            <v>83443</v>
          </cell>
          <cell r="B2446" t="str">
            <v>CAIXA DE PASSAGEM 20X20X25 FUNDO BRITA COM TAMPA</v>
          </cell>
          <cell r="C2446" t="str">
            <v>UN</v>
          </cell>
          <cell r="D2446" t="str">
            <v>42,16</v>
          </cell>
        </row>
        <row r="2447">
          <cell r="A2447">
            <v>83446</v>
          </cell>
          <cell r="B2447" t="str">
            <v>CAIXA DE PASSAGEM 30X30X40 COM TAMPA E DRENO BRITA</v>
          </cell>
          <cell r="C2447" t="str">
            <v>UN</v>
          </cell>
          <cell r="D2447" t="str">
            <v>135,54</v>
          </cell>
        </row>
        <row r="2448">
          <cell r="A2448">
            <v>83447</v>
          </cell>
          <cell r="B2448" t="str">
            <v>CAIXA DE PASSAGEM 40X40X50 FUNDO BRITA COM TAMPA</v>
          </cell>
          <cell r="C2448" t="str">
            <v>UN</v>
          </cell>
          <cell r="D2448" t="str">
            <v>147,88</v>
          </cell>
        </row>
        <row r="2449">
          <cell r="A2449">
            <v>83448</v>
          </cell>
          <cell r="B2449" t="str">
            <v>CAIXA DE PASSGEM 50X50X60 FUNDO BRITA C/ TAMPA</v>
          </cell>
          <cell r="C2449" t="str">
            <v>UN</v>
          </cell>
          <cell r="D2449" t="str">
            <v>224,14</v>
          </cell>
        </row>
        <row r="2450">
          <cell r="A2450">
            <v>83449</v>
          </cell>
          <cell r="B2450" t="str">
            <v>CAIXA DE PASSAGEM 60X60X70 FUNDO BRITA COM TAMPA</v>
          </cell>
          <cell r="C2450" t="str">
            <v>UN</v>
          </cell>
          <cell r="D2450" t="str">
            <v>315,05</v>
          </cell>
        </row>
        <row r="2451">
          <cell r="A2451">
            <v>83450</v>
          </cell>
          <cell r="B2451" t="str">
            <v>CAIXA DE PASSAGEM 80X80X62 FUNDO BRITA COM TAMPA</v>
          </cell>
          <cell r="C2451" t="str">
            <v>UN</v>
          </cell>
          <cell r="D2451" t="str">
            <v>374,78</v>
          </cell>
        </row>
        <row r="2452">
          <cell r="A2452">
            <v>91936</v>
          </cell>
          <cell r="B2452" t="str">
            <v>CAIXA OCTOGONAL 4" X 4", PVC, INSTALADA EM LAJE - FORNECIMENTO E INSTALAÇÃO. AF_12/2015</v>
          </cell>
          <cell r="C2452" t="str">
            <v>UN</v>
          </cell>
          <cell r="D2452" t="str">
            <v>9,04</v>
          </cell>
        </row>
        <row r="2453">
          <cell r="A2453">
            <v>91937</v>
          </cell>
          <cell r="B2453" t="str">
            <v>CAIXA OCTOGONAL 3" X 3", PVC, INSTALADA EM LAJE - FORNECIMENTO E INSTALAÇÃO. AF_12/2015</v>
          </cell>
          <cell r="C2453" t="str">
            <v>UN</v>
          </cell>
          <cell r="D2453" t="str">
            <v>7,83</v>
          </cell>
        </row>
        <row r="2454">
          <cell r="A2454">
            <v>91939</v>
          </cell>
          <cell r="B2454" t="str">
            <v>CAIXA RETANGULAR 4" X 2" ALTA (2,00 M DO PISO), PVC, INSTALADA EM PAREDE - FORNECIMENTO E INSTALAÇÃO. AF_12/2015</v>
          </cell>
          <cell r="C2454" t="str">
            <v>UN</v>
          </cell>
          <cell r="D2454" t="str">
            <v>20,37</v>
          </cell>
        </row>
        <row r="2455">
          <cell r="A2455">
            <v>91940</v>
          </cell>
          <cell r="B2455" t="str">
            <v>CAIXA RETANGULAR 4" X 2" MÉDIA (1,30 M DO PISO), PVC, INSTALADA EM PAREDE - FORNECIMENTO E INSTALAÇÃO. AF_12/2015</v>
          </cell>
          <cell r="C2455" t="str">
            <v>UN</v>
          </cell>
          <cell r="D2455" t="str">
            <v>10,63</v>
          </cell>
        </row>
        <row r="2456">
          <cell r="A2456">
            <v>91941</v>
          </cell>
          <cell r="B2456" t="str">
            <v>CAIXA RETANGULAR 4" X 2" BAIXA (0,30 M DO PISO), PVC, INSTALADA EM PAREDE - FORNECIMENTO E INSTALAÇÃO. AF_12/2015</v>
          </cell>
          <cell r="C2456" t="str">
            <v>UN</v>
          </cell>
          <cell r="D2456" t="str">
            <v>6,98</v>
          </cell>
        </row>
        <row r="2457">
          <cell r="A2457">
            <v>91942</v>
          </cell>
          <cell r="B2457" t="str">
            <v>CAIXA RETANGULAR 4" X 4" ALTA (2,00 M DO PISO), PVC, INSTALADA EM PAREDE - FORNECIMENTO E INSTALAÇÃO. AF_12/2015</v>
          </cell>
          <cell r="C2457" t="str">
            <v>UN</v>
          </cell>
          <cell r="D2457" t="str">
            <v>24,71</v>
          </cell>
        </row>
        <row r="2458">
          <cell r="A2458">
            <v>91943</v>
          </cell>
          <cell r="B2458" t="str">
            <v>CAIXA RETANGULAR 4" X 4" MÉDIA (1,30 M DO PISO), PVC, INSTALADA EM PAREDE - FORNECIMENTO E INSTALAÇÃO. AF_12/2015</v>
          </cell>
          <cell r="C2458" t="str">
            <v>UN</v>
          </cell>
          <cell r="D2458" t="str">
            <v>13,50</v>
          </cell>
        </row>
        <row r="2459">
          <cell r="A2459">
            <v>91944</v>
          </cell>
          <cell r="B2459" t="str">
            <v>CAIXA RETANGULAR 4" X 4" BAIXA (0,30 M DO PISO), PVC, INSTALADA EM PAREDE - FORNECIMENTO E INSTALAÇÃO. AF_12/2015</v>
          </cell>
          <cell r="C2459" t="str">
            <v>UN</v>
          </cell>
          <cell r="D2459" t="str">
            <v>9,31</v>
          </cell>
        </row>
        <row r="2460">
          <cell r="A2460">
            <v>92865</v>
          </cell>
          <cell r="B2460" t="str">
            <v>CAIXA OCTOGONAL 4" X 4", METÁLICA, INSTALADA EM LAJE - FORNECIMENTO E INSTALAÇÃO. AF_12/2015</v>
          </cell>
          <cell r="C2460" t="str">
            <v>UN</v>
          </cell>
          <cell r="D2460" t="str">
            <v>6,36</v>
          </cell>
        </row>
        <row r="2461">
          <cell r="A2461">
            <v>92866</v>
          </cell>
          <cell r="B2461" t="str">
            <v>CAIXA SEXTAVADA 3" X 3", METÁLICA, INSTALADA EM LAJE - FORNECIMENTO E INSTALAÇÃO. AF_12/2015</v>
          </cell>
          <cell r="C2461" t="str">
            <v>UN</v>
          </cell>
          <cell r="D2461" t="str">
            <v>5,75</v>
          </cell>
        </row>
        <row r="2462">
          <cell r="A2462">
            <v>92867</v>
          </cell>
          <cell r="B2462" t="str">
            <v>CAIXA RETANGULAR 4" X 2" ALTA (2,00 M DO PISO), METÁLICA, INSTALADA EM PAREDE - FORNECIMENTO E INSTALAÇÃO. AF_12/2015</v>
          </cell>
          <cell r="C2462" t="str">
            <v>UN</v>
          </cell>
          <cell r="D2462" t="str">
            <v>19,44</v>
          </cell>
        </row>
        <row r="2463">
          <cell r="A2463">
            <v>92868</v>
          </cell>
          <cell r="B2463" t="str">
            <v>CAIXA RETANGULAR 4" X 2" MÉDIA (1,30 M DO PISO), METÁLICA, INSTALADA EM PAREDE - FORNECIMENTO E INSTALAÇÃO. AF_12/2015</v>
          </cell>
          <cell r="C2463" t="str">
            <v>UN</v>
          </cell>
          <cell r="D2463" t="str">
            <v>9,70</v>
          </cell>
        </row>
        <row r="2464">
          <cell r="A2464">
            <v>92869</v>
          </cell>
          <cell r="B2464" t="str">
            <v>CAIXA RETANGULAR 4" X 2" BAIXA (0,30 M DO PISO), METÁLICA, INSTALADA EM PAREDE - FORNECIMENTO E INSTALAÇÃO. AF_12/2015</v>
          </cell>
          <cell r="C2464" t="str">
            <v>UN</v>
          </cell>
          <cell r="D2464" t="str">
            <v>6,05</v>
          </cell>
        </row>
        <row r="2465">
          <cell r="A2465">
            <v>92870</v>
          </cell>
          <cell r="B2465" t="str">
            <v>CAIXA RETANGULAR 4" X 4" ALTA (2,00 M DO PISO), METÁLICA, INSTALADA EM PAREDE - FORNECIMENTO E INSTALAÇÃO. AF_12/2015</v>
          </cell>
          <cell r="C2465" t="str">
            <v>UN</v>
          </cell>
          <cell r="D2465" t="str">
            <v>22,94</v>
          </cell>
        </row>
        <row r="2466">
          <cell r="A2466">
            <v>92871</v>
          </cell>
          <cell r="B2466" t="str">
            <v>CAIXA RETANGULAR 4" X 4" MÉDIA (1,30 M DO PISO), METÁLICA, INSTALADA EM PAREDE - FORNECIMENTO E INSTALAÇÃO. AF_12/2015</v>
          </cell>
          <cell r="C2466" t="str">
            <v>UN</v>
          </cell>
          <cell r="D2466" t="str">
            <v>11,73</v>
          </cell>
        </row>
        <row r="2467">
          <cell r="A2467">
            <v>92872</v>
          </cell>
          <cell r="B2467" t="str">
            <v>CAIXA RETANGULAR 4" X 4" BAIXA (0,30 M DO PISO), METÁLICA, INSTALADA EM PAREDE - FORNECIMENTO E INSTALAÇÃO. AF_12/2015</v>
          </cell>
          <cell r="C2467" t="str">
            <v>UN</v>
          </cell>
          <cell r="D2467" t="str">
            <v>7,54</v>
          </cell>
        </row>
        <row r="2468">
          <cell r="A2468">
            <v>95777</v>
          </cell>
          <cell r="B2468" t="str">
            <v>CONDULETE DE ALUMÍNIO, TIPO B, PARA ELETRODUTO DE AÇO GALVANIZADO DN 20 MM (3/4''), APARENTE - FORNECIMENTO E INSTALAÇÃO. AF_11/2016_P</v>
          </cell>
          <cell r="C2468" t="str">
            <v>UN</v>
          </cell>
          <cell r="D2468" t="str">
            <v>20,73</v>
          </cell>
        </row>
        <row r="2469">
          <cell r="A2469">
            <v>95778</v>
          </cell>
          <cell r="B2469" t="str">
            <v>CONDULETE DE ALUMÍNIO, TIPO C, PARA ELETRODUTO DE AÇO GALVANIZADO DN 20 MM (3/4''), APARENTE - FORNECIMENTO E INSTALAÇÃO. AF_11/2016_P</v>
          </cell>
          <cell r="C2469" t="str">
            <v>UN</v>
          </cell>
          <cell r="D2469" t="str">
            <v>21,22</v>
          </cell>
        </row>
        <row r="2470">
          <cell r="A2470">
            <v>95779</v>
          </cell>
          <cell r="B2470" t="str">
            <v>CONDULETE DE ALUMÍNIO, TIPO E, PARA ELETRODUTO DE AÇO GALVANIZADO DN 20 MM (3/4''), APARENTE - FORNECIMENTO E INSTALAÇÃO. AF_11/2016_P</v>
          </cell>
          <cell r="C2470" t="str">
            <v>UN</v>
          </cell>
          <cell r="D2470" t="str">
            <v>19,57</v>
          </cell>
        </row>
        <row r="2471">
          <cell r="A2471">
            <v>95780</v>
          </cell>
          <cell r="B2471" t="str">
            <v>CONDULETE DE ALUMÍNIO, TIPO B, PARA ELETRODUTO DE AÇO GALVANIZADO DN 25 MM (1''), APARENTE - FORNECIMENTO E INSTALAÇÃO. AF_11/2016_P</v>
          </cell>
          <cell r="C2471" t="str">
            <v>UN</v>
          </cell>
          <cell r="D2471" t="str">
            <v>23,51</v>
          </cell>
        </row>
        <row r="2472">
          <cell r="A2472">
            <v>95781</v>
          </cell>
          <cell r="B2472" t="str">
            <v>CONDULETE DE ALUMÍNIO, TIPO C, PARA ELETRODUTO DE AÇO GALVANIZADO DN 25 MM (1''), APARENTE - FORNECIMENTO E INSTALAÇÃO. AF_11/2016_P</v>
          </cell>
          <cell r="C2472" t="str">
            <v>UN</v>
          </cell>
          <cell r="D2472" t="str">
            <v>23,87</v>
          </cell>
        </row>
        <row r="2473">
          <cell r="A2473">
            <v>95782</v>
          </cell>
          <cell r="B2473" t="str">
            <v>CONDULETE DE ALUMÍNIO, TIPO E, ELETRODUTO DE AÇO GALVANIZADO DN 25 MM (1''), APARENTE - FORNECIMENTO E INSTALAÇÃO. AF_11/2016_P</v>
          </cell>
          <cell r="C2473" t="str">
            <v>UN</v>
          </cell>
          <cell r="D2473" t="str">
            <v>24,83</v>
          </cell>
        </row>
        <row r="2474">
          <cell r="A2474">
            <v>95785</v>
          </cell>
          <cell r="B2474" t="str">
            <v>CONDULETE DE ALUMÍNIO, TIPO E, PARA ELETRODUTO DE AÇO GALVANIZADO DN 32 MM (1 1/4''), APARENTE - FORNECIMENTO E INSTALAÇÃO. AF_11/2016_P</v>
          </cell>
          <cell r="C2474" t="str">
            <v>UN</v>
          </cell>
          <cell r="D2474" t="str">
            <v>28,17</v>
          </cell>
        </row>
        <row r="2475">
          <cell r="A2475">
            <v>95787</v>
          </cell>
          <cell r="B2475" t="str">
            <v>CONDULETE DE ALUMÍNIO, TIPO LR, PARA ELETRODUTO DE AÇO GALVANIZADO DN 20 MM (3/4''), APARENTE - FORNECIMENTO E INSTALAÇÃO. AF_11/2016_P</v>
          </cell>
          <cell r="C2475" t="str">
            <v>UN</v>
          </cell>
          <cell r="D2475" t="str">
            <v>21,01</v>
          </cell>
        </row>
        <row r="2476">
          <cell r="A2476">
            <v>95789</v>
          </cell>
          <cell r="B2476" t="str">
            <v>CONDULETE DE ALUMÍNIO, TIPO LR, PARA ELETRODUTO DE AÇO GALVANIZADO DN 25 MM (1''), APARENTE - FORNECIMENTO E INSTALAÇÃO. AF_11/2016_P</v>
          </cell>
          <cell r="C2476" t="str">
            <v>UN</v>
          </cell>
          <cell r="D2476" t="str">
            <v>25,90</v>
          </cell>
        </row>
        <row r="2477">
          <cell r="A2477">
            <v>95791</v>
          </cell>
          <cell r="B2477" t="str">
            <v>CONDULETE DE ALUMÍNIO, TIPO LR, PARA ELETRODUTO DE AÇO GALVANIZADO DN 32 MM (1 1/4''), APARENTE - FORNECIMENTO E INSTALAÇÃO. AF_11/2016_P</v>
          </cell>
          <cell r="C2477" t="str">
            <v>UN</v>
          </cell>
          <cell r="D2477" t="str">
            <v>33,19</v>
          </cell>
        </row>
        <row r="2478">
          <cell r="A2478">
            <v>95795</v>
          </cell>
          <cell r="B2478" t="str">
            <v>CONDULETE DE ALUMÍNIO, TIPO T, PARA ELETRODUTO DE AÇO GALVANIZADO DN 20 MM (3/4''), APARENTE - FORNECIMENTO E INSTALAÇÃO. AF_11/2016_P</v>
          </cell>
          <cell r="C2478" t="str">
            <v>UN</v>
          </cell>
          <cell r="D2478" t="str">
            <v>24,26</v>
          </cell>
        </row>
        <row r="2479">
          <cell r="A2479">
            <v>95796</v>
          </cell>
          <cell r="B2479" t="str">
            <v>CONDULETE DE ALUMÍNIO, TIPO T, PARA ELETRODUTO DE AÇO GALVANIZADO DN 25 MM (1''), APARENTE - FORNECIMENTO E INSTALAÇÃO. AF_11/2016_P</v>
          </cell>
          <cell r="C2479" t="str">
            <v>UN</v>
          </cell>
          <cell r="D2479" t="str">
            <v>30,48</v>
          </cell>
        </row>
        <row r="2480">
          <cell r="A2480">
            <v>95797</v>
          </cell>
          <cell r="B2480" t="str">
            <v>CONDULETE DE ALUMÍNIO, TIPO T, PARA ELETRODUTO DE AÇO GALVANIZADO DN 32 MM (1 1/4''), APARENTE - FORNECIMENTO E INSTALAÇÃO. AF_11/2016_P</v>
          </cell>
          <cell r="C2480" t="str">
            <v>UN</v>
          </cell>
          <cell r="D2480" t="str">
            <v>38,58</v>
          </cell>
        </row>
        <row r="2481">
          <cell r="A2481">
            <v>95801</v>
          </cell>
          <cell r="B2481" t="str">
            <v>CONDULETE DE ALUMÍNIO, TIPO X, PARA ELETRODUTO DE AÇO GALVANIZADO DN 20 MM (3/4''), APARENTE - FORNECIMENTO E INSTALAÇÃO. AF_11/2016_P</v>
          </cell>
          <cell r="C2481" t="str">
            <v>UN</v>
          </cell>
          <cell r="D2481" t="str">
            <v>29,07</v>
          </cell>
        </row>
        <row r="2482">
          <cell r="A2482">
            <v>95802</v>
          </cell>
          <cell r="B2482" t="str">
            <v>CONDULETE DE ALUMÍNIO, TIPO X, PARA ELETRODUTO DE AÇO GALVANIZADO DN 25 MM (1''), APARENTE - FORNECIMENTO E INSTALAÇÃO. AF_11/2016_P</v>
          </cell>
          <cell r="C2482" t="str">
            <v>UN</v>
          </cell>
          <cell r="D2482" t="str">
            <v>32,42</v>
          </cell>
        </row>
        <row r="2483">
          <cell r="A2483">
            <v>95803</v>
          </cell>
          <cell r="B2483" t="str">
            <v>CONDULETE DE ALUMÍNIO, TIPO X, PARA ELETRODUTO DE AÇO GALVANIZADO DN 32 MM (1 1/4''), APARENTE - FORNECIMENTO E INSTALAÇÃO. AF_11/2016_P</v>
          </cell>
          <cell r="C2483" t="str">
            <v>UN</v>
          </cell>
          <cell r="D2483" t="str">
            <v>42,77</v>
          </cell>
        </row>
        <row r="2484">
          <cell r="A2484">
            <v>95804</v>
          </cell>
          <cell r="B2484" t="str">
            <v>CONDULETE DE PVC, TIPO B, PARA ELETRODUTO DE PVC SOLDÁVEL DN 20 MM (1/2''), APARENTE - FORNECIMENTO E INSTALAÇÃO. AF_11/2016</v>
          </cell>
          <cell r="C2484" t="str">
            <v>UN</v>
          </cell>
          <cell r="D2484" t="str">
            <v>16,84</v>
          </cell>
        </row>
        <row r="2485">
          <cell r="A2485">
            <v>95805</v>
          </cell>
          <cell r="B2485" t="str">
            <v>CONDULETE DE PVC, TIPO B, PARA ELETRODUTO DE PVC SOLDÁVEL DN 25 MM (3/4''), APARENTE - FORNECIMENTO E INSTALAÇÃO. AF_11/2016</v>
          </cell>
          <cell r="C2485" t="str">
            <v>UN</v>
          </cell>
          <cell r="D2485" t="str">
            <v>17,01</v>
          </cell>
        </row>
        <row r="2486">
          <cell r="A2486">
            <v>95806</v>
          </cell>
          <cell r="B2486" t="str">
            <v>CONDULETE DE PVC, TIPO B, PARA ELETRODUTO DE PVC SOLDÁVEL DN 32 MM (1''), APARENTE - FORNECIMENTO E INSTALAÇÃO. AF_11/2016</v>
          </cell>
          <cell r="C2486" t="str">
            <v>UN</v>
          </cell>
          <cell r="D2486" t="str">
            <v>17,53</v>
          </cell>
        </row>
        <row r="2487">
          <cell r="A2487">
            <v>95807</v>
          </cell>
          <cell r="B2487" t="str">
            <v>CONDULETE DE PVC, TIPO LL, PARA ELETRODUTO DE PVC SOLDÁVEL DN 20 MM (1/2''), APARENTE - FORNECIMENTO E INSTALAÇÃO. AF_11/2016</v>
          </cell>
          <cell r="C2487" t="str">
            <v>UN</v>
          </cell>
          <cell r="D2487" t="str">
            <v>19,42</v>
          </cell>
        </row>
        <row r="2488">
          <cell r="A2488">
            <v>95808</v>
          </cell>
          <cell r="B2488" t="str">
            <v>CONDULETE DE PVC, TIPO LL, PARA ELETRODUTO DE PVC SOLDÁVEL DN 25 MM (3/4''), APARENTE - FORNECIMENTO E INSTALAÇÃO. AF_11/2016</v>
          </cell>
          <cell r="C2488" t="str">
            <v>UN</v>
          </cell>
          <cell r="D2488" t="str">
            <v>19,92</v>
          </cell>
        </row>
        <row r="2489">
          <cell r="A2489">
            <v>95809</v>
          </cell>
          <cell r="B2489" t="str">
            <v>CONDULETE DE PVC, TIPO LL, PARA ELETRODUTO DE PVC SOLDÁVEL DN 32 MM (1''), APARENTE - FORNECIMENTO E INSTALAÇÃO. AF_11/2016</v>
          </cell>
          <cell r="C2489" t="str">
            <v>UN</v>
          </cell>
          <cell r="D2489" t="str">
            <v>21,80</v>
          </cell>
        </row>
        <row r="2490">
          <cell r="A2490">
            <v>95810</v>
          </cell>
          <cell r="B2490" t="str">
            <v>CONDULETE DE PVC, TIPO LB, PARA ELETRODUTO DE PVC SOLDÁVEL DN 20 MM (1/2''), APARENTE - FORNECIMENTO E INSTALAÇÃO. AF_11/2016</v>
          </cell>
          <cell r="C2490" t="str">
            <v>UN</v>
          </cell>
          <cell r="D2490" t="str">
            <v>9,93</v>
          </cell>
        </row>
        <row r="2491">
          <cell r="A2491">
            <v>95811</v>
          </cell>
          <cell r="B2491" t="str">
            <v>CONDULETE DE PVC, TIPO LB, PARA ELETRODUTO DE PVC SOLDÁVEL DN 25 MM (3/4''), APARENTE - FORNECIMENTO E INSTALAÇÃO. AF_11/2016</v>
          </cell>
          <cell r="C2491" t="str">
            <v>UN</v>
          </cell>
          <cell r="D2491" t="str">
            <v>10,44</v>
          </cell>
        </row>
        <row r="2492">
          <cell r="A2492">
            <v>95812</v>
          </cell>
          <cell r="B2492" t="str">
            <v>CONDULETE DE PVC, TIPO LB, PARA ELETRODUTO DE PVC SOLDÁVEL DN 32 MM (1''), APARENTE - FORNECIMENTO E INSTALAÇÃO. AF_11/2016</v>
          </cell>
          <cell r="C2492" t="str">
            <v>UN</v>
          </cell>
          <cell r="D2492" t="str">
            <v>12,31</v>
          </cell>
        </row>
        <row r="2493">
          <cell r="A2493">
            <v>95813</v>
          </cell>
          <cell r="B2493" t="str">
            <v>CONDULETE DE PVC, TIPO TB, PARA ELETRODUTO DE PVC SOLDÁVEL DN 20 MM (1/2''), APARENTE - FORNECIMENTO E INSTALAÇÃO. AF_11/2016</v>
          </cell>
          <cell r="C2493" t="str">
            <v>UN</v>
          </cell>
          <cell r="D2493" t="str">
            <v>12,11</v>
          </cell>
        </row>
        <row r="2494">
          <cell r="A2494">
            <v>95814</v>
          </cell>
          <cell r="B2494" t="str">
            <v>CONDULETE DE PVC, TIPO TB, PARA ELETRODUTO DE PVC SOLDÁVEL DN 25 MM (3/4''), APARENTE - FORNECIMENTO E INSTALAÇÃO. AF_11/2016</v>
          </cell>
          <cell r="C2494" t="str">
            <v>UN</v>
          </cell>
          <cell r="D2494" t="str">
            <v>12,87</v>
          </cell>
        </row>
        <row r="2495">
          <cell r="A2495">
            <v>95815</v>
          </cell>
          <cell r="B2495" t="str">
            <v>CONDULETE DE PVC, TIPO TB, PARA ELETRODUTO DE PVC SOLDÁVEL DN 32 MM (1''), APARENTE - FORNECIMENTO E INSTALAÇÃO. AF_11/2016</v>
          </cell>
          <cell r="C2495" t="str">
            <v>UN</v>
          </cell>
          <cell r="D2495" t="str">
            <v>16,41</v>
          </cell>
        </row>
        <row r="2496">
          <cell r="A2496">
            <v>95816</v>
          </cell>
          <cell r="B2496" t="str">
            <v>CONDULETE DE PVC, TIPO X, PARA ELETRODUTO DE PVC SOLDÁVEL DN 20 MM (1/2''), APARENTE - FORNECIMENTO E INSTALAÇÃO. AF_11/2016</v>
          </cell>
          <cell r="C2496" t="str">
            <v>UN</v>
          </cell>
          <cell r="D2496" t="str">
            <v>23,93</v>
          </cell>
        </row>
        <row r="2497">
          <cell r="A2497">
            <v>95817</v>
          </cell>
          <cell r="B2497" t="str">
            <v>CONDULETE DE PVC, TIPO X, PARA ELETRODUTO DE PVC SOLDÁVEL DN 25 MM (3/4''), APARENTE - FORNECIMENTO E INSTALAÇÃO. AF_11/2016</v>
          </cell>
          <cell r="C2497" t="str">
            <v>UN</v>
          </cell>
          <cell r="D2497" t="str">
            <v>24,66</v>
          </cell>
        </row>
        <row r="2498">
          <cell r="A2498">
            <v>95818</v>
          </cell>
          <cell r="B2498" t="str">
            <v>CONDULETE DE PVC, TIPO X, PARA ELETRODUTO DE PVC SOLDÁVEL DN 32 MM (1''), APARENTE - FORNECIMENTO E INSTALAÇÃO. AF_11/2016</v>
          </cell>
          <cell r="C2498" t="str">
            <v>UN</v>
          </cell>
          <cell r="D2498" t="str">
            <v>29,43</v>
          </cell>
        </row>
        <row r="2499">
          <cell r="A2499">
            <v>68066</v>
          </cell>
          <cell r="B2499" t="str">
            <v>CAIXA DE PROTECAO PARA MEDIDOR MONOFASICO, FORNECIMENTO E INSTALACAO</v>
          </cell>
          <cell r="C2499" t="str">
            <v>UN</v>
          </cell>
          <cell r="D2499" t="str">
            <v>82,49</v>
          </cell>
        </row>
        <row r="2500">
          <cell r="A2500">
            <v>72319</v>
          </cell>
          <cell r="B2500" t="str">
            <v>DISJUNTOR BAIXA TENSAO TRIPOLAR A SECO  800A/600V, INCLUSIVE ELETROTÉCNICO</v>
          </cell>
          <cell r="C2500" t="str">
            <v>UN</v>
          </cell>
          <cell r="D2500" t="str">
            <v>4.486,57</v>
          </cell>
        </row>
        <row r="2501">
          <cell r="A2501">
            <v>72341</v>
          </cell>
          <cell r="B2501" t="str">
            <v>CONTATOR TRIPOLAR I NOMINAL 12A - FORNECIMENTO E INSTALACAO INCLUSIVE ELETROTÉCNICO</v>
          </cell>
          <cell r="C2501" t="str">
            <v>UN</v>
          </cell>
          <cell r="D2501" t="str">
            <v>248,35</v>
          </cell>
        </row>
        <row r="2502">
          <cell r="A2502">
            <v>72343</v>
          </cell>
          <cell r="B2502" t="str">
            <v>CONTATOR TRIPOLAR I NOMINAL 22A - FORNECIMENTO E INSTALACAO INCLUSIVE ELETROTÉCNICO</v>
          </cell>
          <cell r="C2502" t="str">
            <v>UN</v>
          </cell>
          <cell r="D2502" t="str">
            <v>294,97</v>
          </cell>
        </row>
        <row r="2503">
          <cell r="A2503">
            <v>72344</v>
          </cell>
          <cell r="B2503" t="str">
            <v>CONTATOR TRIPOLAR I NOMINAL 36A - FORNECIMENTO E INSTALACAO INCLUSIVE ELETROTÉCNICO</v>
          </cell>
          <cell r="C2503" t="str">
            <v>UN</v>
          </cell>
          <cell r="D2503" t="str">
            <v>478,03</v>
          </cell>
        </row>
        <row r="2504">
          <cell r="A2504">
            <v>72345</v>
          </cell>
          <cell r="B2504" t="str">
            <v>CONTATOR TRIPOLAR I NOMIMAL 94A - FORNECIMENTO E INSTALACAO INCLUSIVE ELETROTÉCNICO</v>
          </cell>
          <cell r="C2504" t="str">
            <v>UN</v>
          </cell>
          <cell r="D2504" t="str">
            <v>1.422,87</v>
          </cell>
        </row>
        <row r="2505">
          <cell r="A2505" t="str">
            <v>74052/5</v>
          </cell>
          <cell r="B2505" t="str">
            <v>QUADRO DE MEDICAO GERAL EM CHAPA METALICA PARA EDIFICIOS COM 16 APTOS, INCLUSIVE DISJUNTORES E ATERRAMENTO</v>
          </cell>
          <cell r="C2505" t="str">
            <v>UN</v>
          </cell>
          <cell r="D2505" t="str">
            <v>1.133,37</v>
          </cell>
        </row>
        <row r="2506">
          <cell r="A2506" t="str">
            <v>74130/1</v>
          </cell>
          <cell r="B2506" t="str">
            <v>DISJUNTOR TERMOMAGNETICO MONOPOLAR PADRAO NEMA (AMERICANO) 10 A 30A 240V, FORNECIMENTO E INSTALACAO</v>
          </cell>
          <cell r="C2506" t="str">
            <v>UN</v>
          </cell>
          <cell r="D2506" t="str">
            <v>13,19</v>
          </cell>
        </row>
        <row r="2507">
          <cell r="A2507" t="str">
            <v>74130/2</v>
          </cell>
          <cell r="B2507" t="str">
            <v>DISJUNTOR TERMOMAGNETICO MONOPOLAR PADRAO NEMA (AMERICANO) 35 A 50A 240V, FORNECIMENTO E INSTALACAO</v>
          </cell>
          <cell r="C2507" t="str">
            <v>UN</v>
          </cell>
          <cell r="D2507" t="str">
            <v>20,45</v>
          </cell>
        </row>
        <row r="2508">
          <cell r="A2508" t="str">
            <v>74130/3</v>
          </cell>
          <cell r="B2508" t="str">
            <v>DISJUNTOR TERMOMAGNETICO BIPOLAR PADRAO NEMA (AMERICANO) 10 A 50A 240V, FORNECIMENTO E INSTALACAO</v>
          </cell>
          <cell r="C2508" t="str">
            <v>UN</v>
          </cell>
          <cell r="D2508" t="str">
            <v>60,66</v>
          </cell>
        </row>
        <row r="2509">
          <cell r="A2509" t="str">
            <v>74130/4</v>
          </cell>
          <cell r="B2509" t="str">
            <v>DISJUNTOR TERMOMAGNETICO TRIPOLAR PADRAO NEMA (AMERICANO) 10 A 50A 240V, FORNECIMENTO E INSTALACAO</v>
          </cell>
          <cell r="C2509" t="str">
            <v>UN</v>
          </cell>
          <cell r="D2509" t="str">
            <v>86,28</v>
          </cell>
        </row>
        <row r="2510">
          <cell r="A2510" t="str">
            <v>74130/5</v>
          </cell>
          <cell r="B2510" t="str">
            <v>DISJUNTOR TERMOMAGNETICO TRIPOLAR PADRAO NEMA (AMERICANO) 60 A 100A 240V, FORNECIMENTO E INSTALACAO</v>
          </cell>
          <cell r="C2510" t="str">
            <v>UN</v>
          </cell>
          <cell r="D2510" t="str">
            <v>115,71</v>
          </cell>
        </row>
        <row r="2511">
          <cell r="A2511" t="str">
            <v>74130/6</v>
          </cell>
          <cell r="B2511" t="str">
            <v>DISJUNTOR TERMOMAGNETICO TRIPOLAR PADRAO NEMA (AMERICANO) 125 A 150A 240V, FORNECIMENTO E INSTALACAO</v>
          </cell>
          <cell r="C2511" t="str">
            <v>UN</v>
          </cell>
          <cell r="D2511" t="str">
            <v>331,39</v>
          </cell>
        </row>
        <row r="2512">
          <cell r="A2512" t="str">
            <v>74130/7</v>
          </cell>
          <cell r="B2512" t="str">
            <v>DISJUNTOR TERMOMAGNETICO TRIPOLAR EM CAIXA MOLDADA 250A 600V, FORNECIMENTO E INSTALACAO</v>
          </cell>
          <cell r="C2512" t="str">
            <v>UN</v>
          </cell>
          <cell r="D2512" t="str">
            <v>859,70</v>
          </cell>
        </row>
        <row r="2513">
          <cell r="A2513" t="str">
            <v>74130/8</v>
          </cell>
          <cell r="B2513" t="str">
            <v>DISJUNTOR TERMOMAGNETICO TRIPOLAR EM CAIXA MOLDADA 300 A 400A 600V, FORNECIMENTO E INSTALACAO</v>
          </cell>
          <cell r="C2513" t="str">
            <v>UN</v>
          </cell>
          <cell r="D2513" t="str">
            <v>1.175,56</v>
          </cell>
        </row>
        <row r="2514">
          <cell r="A2514" t="str">
            <v>74130/9</v>
          </cell>
          <cell r="B2514" t="str">
            <v>DISJUNTOR TERMOMAGNETICO TRIPOLAR EM CAIXA MOLDADA 500 A 600A 600V, FORNECIMENTO E INSTALACAO</v>
          </cell>
          <cell r="C2514" t="str">
            <v>UN</v>
          </cell>
          <cell r="D2514" t="str">
            <v>1.926,87</v>
          </cell>
        </row>
        <row r="2515">
          <cell r="A2515" t="str">
            <v>74130/10</v>
          </cell>
          <cell r="B2515" t="str">
            <v>DISJUNTOR TERMOMAGNETICO TRIPOLAR EM CAIXA MOLDADA 175 A 225A 240V, FORNECIMENTO E INSTALACAO</v>
          </cell>
          <cell r="C2515" t="str">
            <v>UN</v>
          </cell>
          <cell r="D2515" t="str">
            <v>519,13</v>
          </cell>
        </row>
        <row r="2516">
          <cell r="A2516" t="str">
            <v>74131/1</v>
          </cell>
          <cell r="B2516" t="str">
            <v>QUADRO DE DISTRIBUICAO DE ENERGIA DE EMBUTIR, EM CHAPA METALICA, PARA 3 DISJUNTORES TERMOMAGNETICOS MONOPOLARES SEM BARRAMENTO FORNECIMENTO E INSTALACAO</v>
          </cell>
          <cell r="C2516" t="str">
            <v>UN</v>
          </cell>
          <cell r="D2516" t="str">
            <v>47,30</v>
          </cell>
        </row>
        <row r="2517">
          <cell r="A2517" t="str">
            <v>74131/4</v>
          </cell>
          <cell r="B2517" t="str">
            <v>QUADRO DE DISTRIBUICAO DE ENERGIA DE EMBUTIR, EM CHAPA METALICA, PARA 18 DISJUNTORES TERMOMAGNETICOS MONOPOLARES, COM BARRAMENTO TRIFASICO E NEUTRO, FORNECIMENTO E INSTALACAO</v>
          </cell>
          <cell r="C2517" t="str">
            <v>UN</v>
          </cell>
          <cell r="D2517" t="str">
            <v>235,59</v>
          </cell>
        </row>
        <row r="2518">
          <cell r="A2518" t="str">
            <v>74131/5</v>
          </cell>
          <cell r="B2518" t="str">
            <v>QUADRO DE DISTRIBUICAO DE ENERGIA DE EMBUTIR, EM CHAPA METALICA, PARA 24 DISJUNTORES TERMOMAGNETICOS MONOPOLARES, COM BARRAMENTO TRIFASICO E NEUTRO, FORNECIMENTO E INSTALACAO</v>
          </cell>
          <cell r="C2518" t="str">
            <v>UN</v>
          </cell>
          <cell r="D2518" t="str">
            <v>275,21</v>
          </cell>
        </row>
        <row r="2519">
          <cell r="A2519" t="str">
            <v>74131/6</v>
          </cell>
          <cell r="B2519" t="str">
            <v>QUADRO DE DISTRIBUICAO DE ENERGIA DE EMBUTIR, EM CHAPA METALICA, PARA 32 DISJUNTORES TERMOMAGNETICOS MONOPOLARES, COM BARRAMENTO TRIFASICO E NEUTRO, FORNECIMENTO E INSTALACAO</v>
          </cell>
          <cell r="C2519" t="str">
            <v>UN</v>
          </cell>
          <cell r="D2519" t="str">
            <v>492,39</v>
          </cell>
        </row>
        <row r="2520">
          <cell r="A2520" t="str">
            <v>74131/7</v>
          </cell>
          <cell r="B2520" t="str">
            <v>QUADRO DE DISTRIBUICAO DE ENERGIA DE EMBUTIR, EM CHAPA METALICA, PARA 40 DISJUNTORES TERMOMAGNETICOS MONOPOLARES, COM BARRAMENTO TRIFASICO E NEUTRO, FORNECIMENTO E INSTALACAO</v>
          </cell>
          <cell r="C2520" t="str">
            <v>UN</v>
          </cell>
          <cell r="D2520" t="str">
            <v>429,27</v>
          </cell>
        </row>
        <row r="2521">
          <cell r="A2521" t="str">
            <v>74131/8</v>
          </cell>
          <cell r="B2521" t="str">
            <v>QUADRO DE DISTRIBUICAO DE ENERGIA DE EMBUTIR, EM CHAPA METALICA, PARA 50 DISJUNTORES TERMOMAGNETICOS MONOPOLARES, COM BARRAMENTO TRIFASICO E NEUTRO, FORNECIMENTO E INSTALACAO</v>
          </cell>
          <cell r="C2521" t="str">
            <v>UN</v>
          </cell>
          <cell r="D2521" t="str">
            <v>638,12</v>
          </cell>
        </row>
        <row r="2522">
          <cell r="A2522">
            <v>83372</v>
          </cell>
          <cell r="B2522" t="str">
            <v>CAIXA DE MEDICAO EM ALTA TENSAO - FORNECIMENTO E INSTALACAO</v>
          </cell>
          <cell r="C2522" t="str">
            <v>UN</v>
          </cell>
          <cell r="D2522" t="str">
            <v>590,17</v>
          </cell>
        </row>
        <row r="2523">
          <cell r="A2523">
            <v>83463</v>
          </cell>
          <cell r="B2523" t="str">
            <v>QUADRO DE DISTRIBUICAO DE ENERGIA EM CHAPA DE ACO GALVANIZADO, PARA 12 DISJUNTORES TERMOMAGNETICOS MONOPOLARES, COM BARRAMENTO TRIFASICO E NEUTRO - FORNECIMENTO E INSTALACAO</v>
          </cell>
          <cell r="C2523" t="str">
            <v>UN</v>
          </cell>
          <cell r="D2523" t="str">
            <v>176,18</v>
          </cell>
        </row>
        <row r="2524">
          <cell r="A2524">
            <v>84402</v>
          </cell>
          <cell r="B2524" t="str">
            <v>QUADRO DE DISTRIBUICAO DE ENERGIA P/ 6 DISJUNTORES TERMOMAGNETICOS MONOPOLARES SEM BARRAMENTO, DE EMBUTIR, EM CHAPA METALICA - FORNECIMENTO E INSTALACAO</v>
          </cell>
          <cell r="C2524" t="str">
            <v>UN</v>
          </cell>
          <cell r="D2524" t="str">
            <v>51,61</v>
          </cell>
        </row>
        <row r="2525">
          <cell r="A2525">
            <v>93653</v>
          </cell>
          <cell r="B2525" t="str">
            <v>DISJUNTOR MONOPOLAR TIPO DIN, CORRENTE NOMINAL DE 10A - FORNECIMENTO E INSTALAÇÃO. AF_04/2016</v>
          </cell>
          <cell r="C2525" t="str">
            <v>UN</v>
          </cell>
          <cell r="D2525" t="str">
            <v>9,97</v>
          </cell>
        </row>
        <row r="2526">
          <cell r="A2526">
            <v>93654</v>
          </cell>
          <cell r="B2526" t="str">
            <v>DISJUNTOR MONOPOLAR TIPO DIN, CORRENTE NOMINAL DE 16A - FORNECIMENTO E INSTALAÇÃO. AF_04/2016</v>
          </cell>
          <cell r="C2526" t="str">
            <v>UN</v>
          </cell>
          <cell r="D2526" t="str">
            <v>10,43</v>
          </cell>
        </row>
        <row r="2527">
          <cell r="A2527">
            <v>93655</v>
          </cell>
          <cell r="B2527" t="str">
            <v>DISJUNTOR MONOPOLAR TIPO DIN, CORRENTE NOMINAL DE 20A - FORNECIMENTO E INSTALAÇÃO. AF_04/2016</v>
          </cell>
          <cell r="C2527" t="str">
            <v>UN</v>
          </cell>
          <cell r="D2527" t="str">
            <v>11,20</v>
          </cell>
        </row>
        <row r="2528">
          <cell r="A2528">
            <v>93656</v>
          </cell>
          <cell r="B2528" t="str">
            <v>DISJUNTOR MONOPOLAR TIPO DIN, CORRENTE NOMINAL DE 25A - FORNECIMENTO E INSTALAÇÃO. AF_04/2016</v>
          </cell>
          <cell r="C2528" t="str">
            <v>UN</v>
          </cell>
          <cell r="D2528" t="str">
            <v>11,20</v>
          </cell>
        </row>
        <row r="2529">
          <cell r="A2529">
            <v>93657</v>
          </cell>
          <cell r="B2529" t="str">
            <v>DISJUNTOR MONOPOLAR TIPO DIN, CORRENTE NOMINAL DE 32A - FORNECIMENTO E INSTALAÇÃO. AF_04/2016</v>
          </cell>
          <cell r="C2529" t="str">
            <v>UN</v>
          </cell>
          <cell r="D2529" t="str">
            <v>12,21</v>
          </cell>
        </row>
        <row r="2530">
          <cell r="A2530">
            <v>93658</v>
          </cell>
          <cell r="B2530" t="str">
            <v>DISJUNTOR MONOPOLAR TIPO DIN, CORRENTE NOMINAL DE 40A - FORNECIMENTO E INSTALAÇÃO. AF_04/2016</v>
          </cell>
          <cell r="C2530" t="str">
            <v>UN</v>
          </cell>
          <cell r="D2530" t="str">
            <v>17,85</v>
          </cell>
        </row>
        <row r="2531">
          <cell r="A2531">
            <v>93659</v>
          </cell>
          <cell r="B2531" t="str">
            <v>DISJUNTOR MONOPOLAR TIPO DIN, CORRENTE NOMINAL DE 50A - FORNECIMENTO E INSTALAÇÃO. AF_04/2016</v>
          </cell>
          <cell r="C2531" t="str">
            <v>UN</v>
          </cell>
          <cell r="D2531" t="str">
            <v>19,92</v>
          </cell>
        </row>
        <row r="2532">
          <cell r="A2532">
            <v>93660</v>
          </cell>
          <cell r="B2532" t="str">
            <v>DISJUNTOR BIPOLAR TIPO DIN, CORRENTE NOMINAL DE 10A - FORNECIMENTO E INSTALAÇÃO. AF_04/2016</v>
          </cell>
          <cell r="C2532" t="str">
            <v>UN</v>
          </cell>
          <cell r="D2532" t="str">
            <v>50,84</v>
          </cell>
        </row>
        <row r="2533">
          <cell r="A2533">
            <v>93661</v>
          </cell>
          <cell r="B2533" t="str">
            <v>DISJUNTOR BIPOLAR TIPO DIN, CORRENTE NOMINAL DE 16A - FORNECIMENTO E INSTALAÇÃO. AF_04/2016</v>
          </cell>
          <cell r="C2533" t="str">
            <v>UN</v>
          </cell>
          <cell r="D2533" t="str">
            <v>51,74</v>
          </cell>
        </row>
        <row r="2534">
          <cell r="A2534">
            <v>93662</v>
          </cell>
          <cell r="B2534" t="str">
            <v>DISJUNTOR BIPOLAR TIPO DIN, CORRENTE NOMINAL DE 20A - FORNECIMENTO E INSTALAÇÃO. AF_04/2016</v>
          </cell>
          <cell r="C2534" t="str">
            <v>UN</v>
          </cell>
          <cell r="D2534" t="str">
            <v>53,35</v>
          </cell>
        </row>
        <row r="2535">
          <cell r="A2535">
            <v>93663</v>
          </cell>
          <cell r="B2535" t="str">
            <v>DISJUNTOR BIPOLAR TIPO DIN, CORRENTE NOMINAL DE 25A - FORNECIMENTO E INSTALAÇÃO. AF_04/2016</v>
          </cell>
          <cell r="C2535" t="str">
            <v>UN</v>
          </cell>
          <cell r="D2535" t="str">
            <v>53,35</v>
          </cell>
        </row>
        <row r="2536">
          <cell r="A2536">
            <v>93664</v>
          </cell>
          <cell r="B2536" t="str">
            <v>DISJUNTOR BIPOLAR TIPO DIN, CORRENTE NOMINAL DE 32A - FORNECIMENTO E INSTALAÇÃO. AF_04/2016</v>
          </cell>
          <cell r="C2536" t="str">
            <v>UN</v>
          </cell>
          <cell r="D2536" t="str">
            <v>55,33</v>
          </cell>
        </row>
        <row r="2537">
          <cell r="A2537">
            <v>93665</v>
          </cell>
          <cell r="B2537" t="str">
            <v>DISJUNTOR BIPOLAR TIPO DIN, CORRENTE NOMINAL DE 40A - FORNECIMENTO E INSTALAÇÃO. AF_04/2016</v>
          </cell>
          <cell r="C2537" t="str">
            <v>UN</v>
          </cell>
          <cell r="D2537" t="str">
            <v>57,87</v>
          </cell>
        </row>
        <row r="2538">
          <cell r="A2538">
            <v>93666</v>
          </cell>
          <cell r="B2538" t="str">
            <v>DISJUNTOR BIPOLAR TIPO DIN, CORRENTE NOMINAL DE 50A - FORNECIMENTO E INSTALAÇÃO. AF_04/2016</v>
          </cell>
          <cell r="C2538" t="str">
            <v>UN</v>
          </cell>
          <cell r="D2538" t="str">
            <v>62,01</v>
          </cell>
        </row>
        <row r="2539">
          <cell r="A2539">
            <v>93667</v>
          </cell>
          <cell r="B2539" t="str">
            <v>DISJUNTOR TRIPOLAR TIPO DIN, CORRENTE NOMINAL DE 10A - FORNECIMENTO E INSTALAÇÃO. AF_04/2016</v>
          </cell>
          <cell r="C2539" t="str">
            <v>UN</v>
          </cell>
          <cell r="D2539" t="str">
            <v>63,24</v>
          </cell>
        </row>
        <row r="2540">
          <cell r="A2540">
            <v>93668</v>
          </cell>
          <cell r="B2540" t="str">
            <v>DISJUNTOR TRIPOLAR TIPO DIN, CORRENTE NOMINAL DE 16A - FORNECIMENTO E INSTALAÇÃO. AF_04/2016</v>
          </cell>
          <cell r="C2540" t="str">
            <v>UN</v>
          </cell>
          <cell r="D2540" t="str">
            <v>64,59</v>
          </cell>
        </row>
        <row r="2541">
          <cell r="A2541">
            <v>93669</v>
          </cell>
          <cell r="B2541" t="str">
            <v>DISJUNTOR TRIPOLAR TIPO DIN, CORRENTE NOMINAL DE 20A - FORNECIMENTO E INSTALAÇÃO. AF_04/2016</v>
          </cell>
          <cell r="C2541" t="str">
            <v>UN</v>
          </cell>
          <cell r="D2541" t="str">
            <v>66,99</v>
          </cell>
        </row>
        <row r="2542">
          <cell r="A2542">
            <v>93670</v>
          </cell>
          <cell r="B2542" t="str">
            <v>DISJUNTOR TRIPOLAR TIPO DIN, CORRENTE NOMINAL DE 25A - FORNECIMENTO E INSTALAÇÃO. AF_04/2016</v>
          </cell>
          <cell r="C2542" t="str">
            <v>UN</v>
          </cell>
          <cell r="D2542" t="str">
            <v>66,99</v>
          </cell>
        </row>
        <row r="2543">
          <cell r="A2543">
            <v>93671</v>
          </cell>
          <cell r="B2543" t="str">
            <v>DISJUNTOR TRIPOLAR TIPO DIN, CORRENTE NOMINAL DE 32A - FORNECIMENTO E INSTALAÇÃO. AF_04/2016</v>
          </cell>
          <cell r="C2543" t="str">
            <v>UN</v>
          </cell>
          <cell r="D2543" t="str">
            <v>69,96</v>
          </cell>
        </row>
        <row r="2544">
          <cell r="A2544">
            <v>93672</v>
          </cell>
          <cell r="B2544" t="str">
            <v>DISJUNTOR TRIPOLAR TIPO DIN, CORRENTE NOMINAL DE 40A - FORNECIMENTO E INSTALAÇÃO. AF_04/2016</v>
          </cell>
          <cell r="C2544" t="str">
            <v>UN</v>
          </cell>
          <cell r="D2544" t="str">
            <v>74,91</v>
          </cell>
        </row>
        <row r="2545">
          <cell r="A2545">
            <v>93673</v>
          </cell>
          <cell r="B2545" t="str">
            <v>DISJUNTOR TRIPOLAR TIPO DIN, CORRENTE NOMINAL DE 50A - FORNECIMENTO E INSTALAÇÃO. AF_04/2016</v>
          </cell>
          <cell r="C2545" t="str">
            <v>UN</v>
          </cell>
          <cell r="D2545" t="str">
            <v>81,13</v>
          </cell>
        </row>
        <row r="2546">
          <cell r="A2546">
            <v>72339</v>
          </cell>
          <cell r="B2546" t="str">
            <v>TOMADA 3P+T 30A/440V SEM PLACA - FORNECIMENTO E INSTALACAO</v>
          </cell>
          <cell r="C2546" t="str">
            <v>UN</v>
          </cell>
          <cell r="D2546" t="str">
            <v>45,34</v>
          </cell>
        </row>
        <row r="2547">
          <cell r="A2547">
            <v>83403</v>
          </cell>
          <cell r="B2547" t="str">
            <v>INTERRUPTOR PULSADOR DE CAMPAINHA OU MINUTERIA 2A/250V C/ CAIXA - FORNECIMENTO E INSTALACAO</v>
          </cell>
          <cell r="C2547" t="str">
            <v>UN</v>
          </cell>
          <cell r="D2547" t="str">
            <v>14,62</v>
          </cell>
        </row>
        <row r="2548">
          <cell r="A2548">
            <v>83465</v>
          </cell>
          <cell r="B2548" t="str">
            <v>INTERRUPTOR INTERMEDIARIO (FOUR-WAY) - FORNECIMENTO E INSTALACAO</v>
          </cell>
          <cell r="C2548" t="str">
            <v>UN</v>
          </cell>
          <cell r="D2548" t="str">
            <v>38,33</v>
          </cell>
        </row>
        <row r="2549">
          <cell r="A2549">
            <v>91945</v>
          </cell>
          <cell r="B2549" t="str">
            <v>SUPORTE PARAFUSADO COM PLACA DE ENCAIXE 4" X 2" ALTO (2,00 M DO PISO) PARA PONTO ELÉTRICO - FORNECIMENTO E INSTALAÇÃO. AF_12/2015</v>
          </cell>
          <cell r="C2549" t="str">
            <v>UN</v>
          </cell>
          <cell r="D2549" t="str">
            <v>6,62</v>
          </cell>
        </row>
        <row r="2550">
          <cell r="A2550">
            <v>91946</v>
          </cell>
          <cell r="B2550" t="str">
            <v>SUPORTE PARAFUSADO COM PLACA DE ENCAIXE 4" X 2" MÉDIO (1,30 M DO PISO) PARA PONTO ELÉTRICO - FORNECIMENTO E INSTALAÇÃO. AF_12/2015</v>
          </cell>
          <cell r="C2550" t="str">
            <v>UN</v>
          </cell>
          <cell r="D2550" t="str">
            <v>5,47</v>
          </cell>
        </row>
        <row r="2551">
          <cell r="A2551">
            <v>91947</v>
          </cell>
          <cell r="B2551" t="str">
            <v>SUPORTE PARAFUSADO COM PLACA DE ENCAIXE 4" X 2" BAIXO (0,30 M DO PISO) PARA PONTO ELÉTRICO - FORNECIMENTO E INSTALAÇÃO. AF_12/2015</v>
          </cell>
          <cell r="C2551" t="str">
            <v>UN</v>
          </cell>
          <cell r="D2551" t="str">
            <v>4,76</v>
          </cell>
        </row>
        <row r="2552">
          <cell r="A2552">
            <v>91949</v>
          </cell>
          <cell r="B2552" t="str">
            <v>SUPORTE PARAFUSADO COM PLACA DE ENCAIXE 4" X 4" ALTO (2,00 M DO PISO) PARA PONTO ELÉTRICO - FORNECIMENTO E INSTALAÇÃO. AF_12/2015</v>
          </cell>
          <cell r="C2552" t="str">
            <v>UN</v>
          </cell>
          <cell r="D2552" t="str">
            <v>10,01</v>
          </cell>
        </row>
        <row r="2553">
          <cell r="A2553">
            <v>91950</v>
          </cell>
          <cell r="B2553" t="str">
            <v>SUPORTE PARAFUSADO COM PLACA DE ENCAIXE 4" X 4" MÉDIO (1,30 M DO PISO) PARA PONTO ELÉTRICO - FORNECIMENTO E INSTALAÇÃO. AF_12/2015</v>
          </cell>
          <cell r="C2553" t="str">
            <v>UN</v>
          </cell>
          <cell r="D2553" t="str">
            <v>8,63</v>
          </cell>
        </row>
        <row r="2554">
          <cell r="A2554">
            <v>91951</v>
          </cell>
          <cell r="B2554" t="str">
            <v>SUPORTE PARAFUSADO COM PLACA DE ENCAIXE 4" X 4" BAIXO (0,30 M DO PISO) PARA PONTO ELÉTRICO - FORNECIMENTO E INSTALAÇÃO. AF_12/2015</v>
          </cell>
          <cell r="C2554" t="str">
            <v>UN</v>
          </cell>
          <cell r="D2554" t="str">
            <v>7,80</v>
          </cell>
        </row>
        <row r="2555">
          <cell r="A2555">
            <v>91952</v>
          </cell>
          <cell r="B2555" t="str">
            <v>INTERRUPTOR SIMPLES (1 MÓDULO), 10A/250V, SEM SUPORTE E SEM PLACA - FORNECIMENTO E INSTALAÇÃO. AF_12/2015</v>
          </cell>
          <cell r="C2555" t="str">
            <v>UN</v>
          </cell>
          <cell r="D2555" t="str">
            <v>12,76</v>
          </cell>
        </row>
        <row r="2556">
          <cell r="A2556">
            <v>91953</v>
          </cell>
          <cell r="B2556" t="str">
            <v>INTERRUPTOR SIMPLES (1 MÓDULO), 10A/250V, INCLUINDO SUPORTE E PLACA - FORNECIMENTO E INSTALAÇÃO. AF_12/2015</v>
          </cell>
          <cell r="C2556" t="str">
            <v>UN</v>
          </cell>
          <cell r="D2556" t="str">
            <v>18,23</v>
          </cell>
        </row>
        <row r="2557">
          <cell r="A2557">
            <v>91954</v>
          </cell>
          <cell r="B2557" t="str">
            <v>INTERRUPTOR PARALELO (1 MÓDULO), 10A/250V, SEM SUPORTE E SEM PLACA - FORNECIMENTO E INSTALAÇÃO. AF_12/2015</v>
          </cell>
          <cell r="C2557" t="str">
            <v>UN</v>
          </cell>
          <cell r="D2557" t="str">
            <v>17,15</v>
          </cell>
        </row>
        <row r="2558">
          <cell r="A2558">
            <v>91955</v>
          </cell>
          <cell r="B2558" t="str">
            <v>INTERRUPTOR PARALELO (1 MÓDULO), 10A/250V, INCLUINDO SUPORTE E PLACA - FORNECIMENTO E INSTALAÇÃO. AF_12/2015</v>
          </cell>
          <cell r="C2558" t="str">
            <v>UN</v>
          </cell>
          <cell r="D2558" t="str">
            <v>22,62</v>
          </cell>
        </row>
        <row r="2559">
          <cell r="A2559">
            <v>91956</v>
          </cell>
          <cell r="B2559" t="str">
            <v>INTERRUPTOR SIMPLES (1 MÓDULO) COM INTERRUPTOR PARALELO (1 MÓDULO), 10A/250V, SEM SUPORTE E SEM PLACA - FORNECIMENTO E INSTALAÇÃO. AF_12/2015</v>
          </cell>
          <cell r="C2559" t="str">
            <v>UN</v>
          </cell>
          <cell r="D2559" t="str">
            <v>27,74</v>
          </cell>
        </row>
        <row r="2560">
          <cell r="A2560">
            <v>91957</v>
          </cell>
          <cell r="B2560" t="str">
            <v>INTERRUPTOR SIMPLES (1 MÓDULO) COM INTERRUPTOR PARALELO (1 MÓDULO), 10A/250V, INCLUINDO SUPORTE E PLACA - FORNECIMENTO E INSTALAÇÃO. AF_12/2015</v>
          </cell>
          <cell r="C2560" t="str">
            <v>UN</v>
          </cell>
          <cell r="D2560" t="str">
            <v>33,21</v>
          </cell>
        </row>
        <row r="2561">
          <cell r="A2561">
            <v>91958</v>
          </cell>
          <cell r="B2561" t="str">
            <v>INTERRUPTOR SIMPLES (2 MÓDULOS), 10A/250V, SEM SUPORTE E SEM PLACA - FORNECIMENTO E INSTALAÇÃO. AF_12/2015</v>
          </cell>
          <cell r="C2561" t="str">
            <v>UN</v>
          </cell>
          <cell r="D2561" t="str">
            <v>23,38</v>
          </cell>
        </row>
        <row r="2562">
          <cell r="A2562">
            <v>91959</v>
          </cell>
          <cell r="B2562" t="str">
            <v>INTERRUPTOR SIMPLES (2 MÓDULOS), 10A/250V, INCLUINDO SUPORTE E PLACA - FORNECIMENTO E INSTALAÇÃO. AF_12/2015</v>
          </cell>
          <cell r="C2562" t="str">
            <v>UN</v>
          </cell>
          <cell r="D2562" t="str">
            <v>28,85</v>
          </cell>
        </row>
        <row r="2563">
          <cell r="A2563">
            <v>91960</v>
          </cell>
          <cell r="B2563" t="str">
            <v>INTERRUPTOR PARALELO (2 MÓDULOS), 10A/250V, SEM SUPORTE E SEM PLACA - FORNECIMENTO E INSTALAÇÃO. AF_12/2015</v>
          </cell>
          <cell r="C2563" t="str">
            <v>UN</v>
          </cell>
          <cell r="D2563" t="str">
            <v>32,13</v>
          </cell>
        </row>
        <row r="2564">
          <cell r="A2564">
            <v>91961</v>
          </cell>
          <cell r="B2564" t="str">
            <v>INTERRUPTOR PARALELO (2 MÓDULOS), 10A/250V, INCLUINDO SUPORTE E PLACA - FORNECIMENTO E INSTALAÇÃO. AF_12/2015</v>
          </cell>
          <cell r="C2564" t="str">
            <v>UN</v>
          </cell>
          <cell r="D2564" t="str">
            <v>37,60</v>
          </cell>
        </row>
        <row r="2565">
          <cell r="A2565">
            <v>91962</v>
          </cell>
          <cell r="B2565" t="str">
            <v>INTERRUPTOR SIMPLES (1 MÓDULO) COM INTERRUPTOR PARALELO (2 MÓDULOS), 10A/250V, SEM SUPORTE E SEM PLACA - FORNECIMENTO E INSTALAÇÃO. AF_12/2015</v>
          </cell>
          <cell r="C2565" t="str">
            <v>UN</v>
          </cell>
          <cell r="D2565" t="str">
            <v>42,75</v>
          </cell>
        </row>
        <row r="2566">
          <cell r="A2566">
            <v>91963</v>
          </cell>
          <cell r="B2566" t="str">
            <v>INTERRUPTOR SIMPLES (1 MÓDULO) COM INTERRUPTOR PARALELO (2 MÓDULOS), 10A/250V, INCLUINDO SUPORTE E PLACA - FORNECIMENTO E INSTALAÇÃO. AF_12/2015</v>
          </cell>
          <cell r="C2566" t="str">
            <v>UN</v>
          </cell>
          <cell r="D2566" t="str">
            <v>48,22</v>
          </cell>
        </row>
        <row r="2567">
          <cell r="A2567">
            <v>91964</v>
          </cell>
          <cell r="B2567" t="str">
            <v>INTERRUPTOR SIMPLES (2 MÓDULOS) COM INTERRUPTOR PARALELO (1 MÓDULO), 10A/250V, SEM SUPORTE E SEM PLACA - FORNECIMENTO E INSTALAÇÃO. AF_12/2015</v>
          </cell>
          <cell r="C2567" t="str">
            <v>UN</v>
          </cell>
          <cell r="D2567" t="str">
            <v>38,35</v>
          </cell>
        </row>
        <row r="2568">
          <cell r="A2568">
            <v>91965</v>
          </cell>
          <cell r="B2568" t="str">
            <v>INTERRUPTOR SIMPLES (2 MÓDULOS) COM INTERRUPTOR PARALELO (1 MÓDULO), 10A/250V, INCLUINDO SUPORTE E PLACA - FORNECIMENTO E INSTALAÇÃO. AF_12/2015</v>
          </cell>
          <cell r="C2568" t="str">
            <v>UN</v>
          </cell>
          <cell r="D2568" t="str">
            <v>43,82</v>
          </cell>
        </row>
        <row r="2569">
          <cell r="A2569">
            <v>91966</v>
          </cell>
          <cell r="B2569" t="str">
            <v>INTERRUPTOR SIMPLES (3 MÓDULOS), 10A/250V, SEM SUPORTE E SEM PLACA - FORNECIMENTO E INSTALAÇÃO. AF_12/2015</v>
          </cell>
          <cell r="C2569" t="str">
            <v>UN</v>
          </cell>
          <cell r="D2569" t="str">
            <v>34,00</v>
          </cell>
        </row>
        <row r="2570">
          <cell r="A2570">
            <v>91967</v>
          </cell>
          <cell r="B2570" t="str">
            <v>INTERRUPTOR SIMPLES (3 MÓDULOS), 10A/250V, INCLUINDO SUPORTE E PLACA - FORNECIMENTO E INSTALAÇÃO. AF_12/2015</v>
          </cell>
          <cell r="C2570" t="str">
            <v>UN</v>
          </cell>
          <cell r="D2570" t="str">
            <v>39,47</v>
          </cell>
        </row>
        <row r="2571">
          <cell r="A2571">
            <v>91968</v>
          </cell>
          <cell r="B2571" t="str">
            <v>INTERRUPTOR PARALELO (3 MÓDULOS), 10A/250V, SEM SUPORTE E SEM PLACA - FORNECIMENTO E INSTALAÇÃO. AF_12/2015</v>
          </cell>
          <cell r="C2571" t="str">
            <v>UN</v>
          </cell>
          <cell r="D2571" t="str">
            <v>47,10</v>
          </cell>
        </row>
        <row r="2572">
          <cell r="A2572">
            <v>91969</v>
          </cell>
          <cell r="B2572" t="str">
            <v>INTERRUPTOR PARALELO (3 MÓDULOS), 10A/250V, INCLUINDO SUPORTE E PLACA - FORNECIMENTO E INSTALAÇÃO. AF_12/2015</v>
          </cell>
          <cell r="C2572" t="str">
            <v>UN</v>
          </cell>
          <cell r="D2572" t="str">
            <v>52,57</v>
          </cell>
        </row>
        <row r="2573">
          <cell r="A2573">
            <v>91970</v>
          </cell>
          <cell r="B2573" t="str">
            <v>INTERRUPTOR SIMPLES (3 MÓDULOS) COM INTERRUPTOR PARALELO (1 MÓDULO), 10A/250V, SEM SUPORTE E SEM PLACA - FORNECIMENTO E INSTALAÇÃO. AF_12/2015</v>
          </cell>
          <cell r="C2573" t="str">
            <v>UN</v>
          </cell>
          <cell r="D2573" t="str">
            <v>49,22</v>
          </cell>
        </row>
        <row r="2574">
          <cell r="A2574">
            <v>91971</v>
          </cell>
          <cell r="B2574" t="str">
            <v>INTERRUPTOR SIMPLES (3 MÓDULOS) COM INTERRUPTOR PARALELO (1 MÓDULO), 10A/250V, INCLUINDO SUPORTE E PLACA - FORNECIMENTO E INSTALAÇÃO. AF_12/2015</v>
          </cell>
          <cell r="C2574" t="str">
            <v>UN</v>
          </cell>
          <cell r="D2574" t="str">
            <v>57,85</v>
          </cell>
        </row>
        <row r="2575">
          <cell r="A2575">
            <v>91972</v>
          </cell>
          <cell r="B2575" t="str">
            <v>INTERRUPTOR SIMPLES (2 MÓDULOS) COM INTERRUPTOR PARALELO (2 MÓDULOS), 10A/250V, SEM SUPORTE E SEM PLACA - FORNECIMENTO E INSTALAÇÃO. AF_12/2015</v>
          </cell>
          <cell r="C2575" t="str">
            <v>UN</v>
          </cell>
          <cell r="D2575" t="str">
            <v>53,62</v>
          </cell>
        </row>
        <row r="2576">
          <cell r="A2576">
            <v>91973</v>
          </cell>
          <cell r="B2576" t="str">
            <v>INTERRUPTOR SIMPLES (2 MÓDULOS) COM INTERRUPTOR PARALELO (2 MÓDULOS), 10A/250V, INCLUINDO SUPORTE E PLACA - FORNECIMENTO E INSTALAÇÃO. AF_12/2015</v>
          </cell>
          <cell r="C2576" t="str">
            <v>UN</v>
          </cell>
          <cell r="D2576" t="str">
            <v>62,25</v>
          </cell>
        </row>
        <row r="2577">
          <cell r="A2577">
            <v>91974</v>
          </cell>
          <cell r="B2577" t="str">
            <v>INTERRUPTOR SIMPLES (4 MÓDULOS), 10A/250V, SEM SUPORTE E SEM PLACA - FORNECIMENTO E INSTALAÇÃO. AF_12/2015</v>
          </cell>
          <cell r="C2577" t="str">
            <v>UN</v>
          </cell>
          <cell r="D2577" t="str">
            <v>44,83</v>
          </cell>
        </row>
        <row r="2578">
          <cell r="A2578">
            <v>91975</v>
          </cell>
          <cell r="B2578" t="str">
            <v>INTERRUPTOR SIMPLES (4 MÓDULOS), 10A/250V, INCLUINDO SUPORTE E PLACA - FORNECIMENTO E INSTALAÇÃO. AF_12/2015</v>
          </cell>
          <cell r="C2578" t="str">
            <v>UN</v>
          </cell>
          <cell r="D2578" t="str">
            <v>53,46</v>
          </cell>
        </row>
        <row r="2579">
          <cell r="A2579">
            <v>91976</v>
          </cell>
          <cell r="B2579" t="str">
            <v>INTERRUPTOR SIMPLES (6 MÓDULOS), 10A/250V, SEM SUPORTE E SEM PLACA - FORNECIMENTO E INSTALAÇÃO. AF_12/2015</v>
          </cell>
          <cell r="C2579" t="str">
            <v>UN</v>
          </cell>
          <cell r="D2579" t="str">
            <v>66,13</v>
          </cell>
        </row>
        <row r="2580">
          <cell r="A2580">
            <v>91977</v>
          </cell>
          <cell r="B2580" t="str">
            <v>INTERRUPTOR SIMPLES (6 MÓDULOS), 10A/250V, INCLUINDO SUPORTE E PLACA - FORNECIMENTO E INSTALAÇÃO. AF_12/2015</v>
          </cell>
          <cell r="C2580" t="str">
            <v>UN</v>
          </cell>
          <cell r="D2580" t="str">
            <v>74,76</v>
          </cell>
        </row>
        <row r="2581">
          <cell r="A2581">
            <v>91978</v>
          </cell>
          <cell r="B2581" t="str">
            <v>INTERRUPTOR INTERMEDIÁRIO (1 MÓDULO), 10A/250V, SEM SUPORTE E SEM PLACA - FORNECIMENTO E INSTALAÇÃO. AF_09/2017</v>
          </cell>
          <cell r="C2581" t="str">
            <v>UN</v>
          </cell>
          <cell r="D2581" t="str">
            <v>26,99</v>
          </cell>
        </row>
        <row r="2582">
          <cell r="A2582">
            <v>91979</v>
          </cell>
          <cell r="B2582" t="str">
            <v>INTERRUPTOR INTERMEDIÁRIO (1 MÓDULO), 10A/250V, INCLUINDO SUPORTE E PLACA - FORNECIMENTO E INSTALAÇÃO. AF_09/2017</v>
          </cell>
          <cell r="C2582" t="str">
            <v>UN</v>
          </cell>
          <cell r="D2582" t="str">
            <v>32,46</v>
          </cell>
        </row>
        <row r="2583">
          <cell r="A2583">
            <v>91980</v>
          </cell>
          <cell r="B2583" t="str">
            <v>INTERRUPTOR BIPOLAR (1 MÓDULO), 10A/250V, SEM SUPORTE E SEM PLACA - FORNECIMENTO E INSTALAÇÃO. AF_09/2017</v>
          </cell>
          <cell r="C2583" t="str">
            <v>UN</v>
          </cell>
          <cell r="D2583" t="str">
            <v>26,16</v>
          </cell>
        </row>
        <row r="2584">
          <cell r="A2584">
            <v>91981</v>
          </cell>
          <cell r="B2584" t="str">
            <v>INTERRUPTOR BIPOLAR (1 MÓDULO), 10A/250V, INCLUINDO SUPORTE E PLACA - FORNECIMENTO E INSTALAÇÃO. AF_09/2017</v>
          </cell>
          <cell r="C2584" t="str">
            <v>UN</v>
          </cell>
          <cell r="D2584" t="str">
            <v>31,63</v>
          </cell>
        </row>
        <row r="2585">
          <cell r="A2585">
            <v>91982</v>
          </cell>
          <cell r="B2585" t="str">
            <v>DIMMER ROTATIVO (1 MÓDULO), 220V/600W, SEM SUPORTE E SEM PLACA - FORNECIMENTO E INSTALAÇÃO. AF_09/2017</v>
          </cell>
          <cell r="C2585" t="str">
            <v>UN</v>
          </cell>
          <cell r="D2585" t="str">
            <v>60,49</v>
          </cell>
        </row>
        <row r="2586">
          <cell r="A2586">
            <v>91983</v>
          </cell>
          <cell r="B2586" t="str">
            <v>DIMMER ROTATIVO (1 MÓDULO), 220V/600W, INCLUINDO SUPORTE E PLACA - FORNECIMENTO E INSTALAÇÃO. AF_09/2017</v>
          </cell>
          <cell r="C2586" t="str">
            <v>UN</v>
          </cell>
          <cell r="D2586" t="str">
            <v>65,96</v>
          </cell>
        </row>
        <row r="2587">
          <cell r="A2587">
            <v>91984</v>
          </cell>
          <cell r="B2587" t="str">
            <v>INTERRUPTOR PULSADOR CAMPAINHA (1 MÓDULO), 10A/250V, SEM SUPORTE E SEM PLACA - FORNECIMENTO E INSTALAÇÃO. AF_09/2017</v>
          </cell>
          <cell r="C2587" t="str">
            <v>UN</v>
          </cell>
          <cell r="D2587" t="str">
            <v>11,99</v>
          </cell>
        </row>
        <row r="2588">
          <cell r="A2588">
            <v>91985</v>
          </cell>
          <cell r="B2588" t="str">
            <v>INTERRUPTOR PULSADOR CAMPAINHA (1 MÓDULO), 10A/250V, INCLUINDO SUPORTE E PLACA - FORNECIMENTO E INSTALAÇÃO. AF_09/2017</v>
          </cell>
          <cell r="C2588" t="str">
            <v>UN</v>
          </cell>
          <cell r="D2588" t="str">
            <v>17,46</v>
          </cell>
        </row>
        <row r="2589">
          <cell r="A2589">
            <v>91986</v>
          </cell>
          <cell r="B2589" t="str">
            <v>CAMPAINHA CIGARRA (1 MÓDULO), 10A/250V, SEM SUPORTE E SEM PLACA - FORNECIMENTO E INSTALAÇÃO. AF_09/2017</v>
          </cell>
          <cell r="C2589" t="str">
            <v>UN</v>
          </cell>
          <cell r="D2589" t="str">
            <v>25,18</v>
          </cell>
        </row>
        <row r="2590">
          <cell r="A2590">
            <v>91987</v>
          </cell>
          <cell r="B2590" t="str">
            <v>CAMPAINHA CIGARRA (1 MÓDULO), 10A/250V, INCLUINDO SUPORTE E PLACA - FORNECIMENTO E INSTALAÇÃO. AF_09/2017</v>
          </cell>
          <cell r="C2590" t="str">
            <v>UN</v>
          </cell>
          <cell r="D2590" t="str">
            <v>30,65</v>
          </cell>
        </row>
        <row r="2591">
          <cell r="A2591">
            <v>91988</v>
          </cell>
          <cell r="B2591" t="str">
            <v>INTERRUPTOR PULSADOR MINUTERIA (1 MÓDULO), 10A/250V, SEM SUPORTE E SEM PLACA - FORNECIMENTO E INSTALAÇÃO. AF_09/2017</v>
          </cell>
          <cell r="C2591" t="str">
            <v>UN</v>
          </cell>
          <cell r="D2591" t="str">
            <v>14,77</v>
          </cell>
        </row>
        <row r="2592">
          <cell r="A2592">
            <v>91989</v>
          </cell>
          <cell r="B2592" t="str">
            <v>INTERRUPTOR PULSADOR MINUTERIA (1 MÓDULO), 10A/250V, INCLUINDO SUPORTE E PLACA - FORNECIMENTO E INSTALAÇÃO. AF_09/2017</v>
          </cell>
          <cell r="C2592" t="str">
            <v>UN</v>
          </cell>
          <cell r="D2592" t="str">
            <v>20,24</v>
          </cell>
        </row>
        <row r="2593">
          <cell r="A2593">
            <v>91990</v>
          </cell>
          <cell r="B2593" t="str">
            <v>TOMADA ALTA DE EMBUTIR (1 MÓDULO), 2P+T 10 A, SEM SUPORTE E SEM PLACA - FORNECIMENTO E INSTALAÇÃO. AF_12/2015</v>
          </cell>
          <cell r="C2593" t="str">
            <v>UN</v>
          </cell>
          <cell r="D2593" t="str">
            <v>23,11</v>
          </cell>
        </row>
        <row r="2594">
          <cell r="A2594">
            <v>91991</v>
          </cell>
          <cell r="B2594" t="str">
            <v>TOMADA ALTA DE EMBUTIR (1 MÓDULO), 2P+T 20 A, SEM SUPORTE E SEM PLACA - FORNECIMENTO E INSTALAÇÃO. AF_12/2015</v>
          </cell>
          <cell r="C2594" t="str">
            <v>UN</v>
          </cell>
          <cell r="D2594" t="str">
            <v>24,61</v>
          </cell>
        </row>
        <row r="2595">
          <cell r="A2595">
            <v>91992</v>
          </cell>
          <cell r="B2595" t="str">
            <v>TOMADA ALTA DE EMBUTIR (1 MÓDULO), 2P+T 10 A, INCLUINDO SUPORTE E PLACA - FORNECIMENTO E INSTALAÇÃO. AF_12/2015</v>
          </cell>
          <cell r="C2595" t="str">
            <v>UN</v>
          </cell>
          <cell r="D2595" t="str">
            <v>28,58</v>
          </cell>
        </row>
        <row r="2596">
          <cell r="A2596">
            <v>91993</v>
          </cell>
          <cell r="B2596" t="str">
            <v>TOMADA ALTA DE EMBUTIR (1 MÓDULO), 2P+T 20 A, INCLUINDO SUPORTE E PLACA - FORNECIMENTO E INSTALAÇÃO. AF_12/2015</v>
          </cell>
          <cell r="C2596" t="str">
            <v>UN</v>
          </cell>
          <cell r="D2596" t="str">
            <v>30,08</v>
          </cell>
        </row>
        <row r="2597">
          <cell r="A2597">
            <v>91994</v>
          </cell>
          <cell r="B2597" t="str">
            <v>TOMADA MÉDIA DE EMBUTIR (1 MÓDULO), 2P+T 10 A, SEM SUPORTE E SEM PLACA - FORNECIMENTO E INSTALAÇÃO. AF_12/2015</v>
          </cell>
          <cell r="C2597" t="str">
            <v>UN</v>
          </cell>
          <cell r="D2597" t="str">
            <v>16,38</v>
          </cell>
        </row>
        <row r="2598">
          <cell r="A2598">
            <v>91995</v>
          </cell>
          <cell r="B2598" t="str">
            <v>TOMADA MÉDIA DE EMBUTIR (1 MÓDULO), 2P+T 20 A, SEM SUPORTE E SEM PLACA - FORNECIMENTO E INSTALAÇÃO. AF_12/2015</v>
          </cell>
          <cell r="C2598" t="str">
            <v>UN</v>
          </cell>
          <cell r="D2598" t="str">
            <v>17,88</v>
          </cell>
        </row>
        <row r="2599">
          <cell r="A2599">
            <v>91996</v>
          </cell>
          <cell r="B2599" t="str">
            <v>TOMADA MÉDIA DE EMBUTIR (1 MÓDULO), 2P+T 10 A, INCLUINDO SUPORTE E PLACA - FORNECIMENTO E INSTALAÇÃO. AF_12/2015</v>
          </cell>
          <cell r="C2599" t="str">
            <v>UN</v>
          </cell>
          <cell r="D2599" t="str">
            <v>21,85</v>
          </cell>
        </row>
        <row r="2600">
          <cell r="A2600">
            <v>91997</v>
          </cell>
          <cell r="B2600" t="str">
            <v>TOMADA MÉDIA DE EMBUTIR (1 MÓDULO), 2P+T 20 A, INCLUINDO SUPORTE E PLACA - FORNECIMENTO E INSTALAÇÃO. AF_12/2015</v>
          </cell>
          <cell r="C2600" t="str">
            <v>UN</v>
          </cell>
          <cell r="D2600" t="str">
            <v>23,35</v>
          </cell>
        </row>
        <row r="2601">
          <cell r="A2601">
            <v>91998</v>
          </cell>
          <cell r="B2601" t="str">
            <v>TOMADA BAIXA DE EMBUTIR (1 MÓDULO), 2P+T 10 A, SEM SUPORTE E SEM PLACA - FORNECIMENTO E INSTALAÇÃO. AF_12/2015</v>
          </cell>
          <cell r="C2601" t="str">
            <v>UN</v>
          </cell>
          <cell r="D2601" t="str">
            <v>13,77</v>
          </cell>
        </row>
        <row r="2602">
          <cell r="A2602">
            <v>91999</v>
          </cell>
          <cell r="B2602" t="str">
            <v>TOMADA BAIXA DE EMBUTIR (1 MÓDULO), 2P+T 20 A, SEM SUPORTE E SEM PLACA - FORNECIMENTO E INSTALAÇÃO. AF_12/2015</v>
          </cell>
          <cell r="C2602" t="str">
            <v>UN</v>
          </cell>
          <cell r="D2602" t="str">
            <v>15,27</v>
          </cell>
        </row>
        <row r="2603">
          <cell r="A2603">
            <v>92000</v>
          </cell>
          <cell r="B2603" t="str">
            <v>TOMADA BAIXA DE EMBUTIR (1 MÓDULO), 2P+T 10 A, INCLUINDO SUPORTE E PLACA - FORNECIMENTO E INSTALAÇÃO. AF_12/2015</v>
          </cell>
          <cell r="C2603" t="str">
            <v>UN</v>
          </cell>
          <cell r="D2603" t="str">
            <v>19,24</v>
          </cell>
        </row>
        <row r="2604">
          <cell r="A2604">
            <v>92001</v>
          </cell>
          <cell r="B2604" t="str">
            <v>TOMADA BAIXA DE EMBUTIR (1 MÓDULO), 2P+T 20 A, INCLUINDO SUPORTE E PLACA - FORNECIMENTO E INSTALAÇÃO. AF_12/2015</v>
          </cell>
          <cell r="C2604" t="str">
            <v>UN</v>
          </cell>
          <cell r="D2604" t="str">
            <v>20,74</v>
          </cell>
        </row>
        <row r="2605">
          <cell r="A2605">
            <v>92002</v>
          </cell>
          <cell r="B2605" t="str">
            <v>TOMADA MÉDIA DE EMBUTIR (2 MÓDULOS), 2P+T 10 A, SEM SUPORTE E SEM PLACA - FORNECIMENTO E INSTALAÇÃO. AF_12/2015</v>
          </cell>
          <cell r="C2605" t="str">
            <v>UN</v>
          </cell>
          <cell r="D2605" t="str">
            <v>30,59</v>
          </cell>
        </row>
        <row r="2606">
          <cell r="A2606">
            <v>92003</v>
          </cell>
          <cell r="B2606" t="str">
            <v>TOMADA MÉDIA DE EMBUTIR (2 MÓDULOS), 2P+T 20 A, SEM SUPORTE E SEM PLACA - FORNECIMENTO E INSTALAÇÃO. AF_12/2015</v>
          </cell>
          <cell r="C2606" t="str">
            <v>UN</v>
          </cell>
          <cell r="D2606" t="str">
            <v>33,59</v>
          </cell>
        </row>
        <row r="2607">
          <cell r="A2607">
            <v>92004</v>
          </cell>
          <cell r="B2607" t="str">
            <v>TOMADA MÉDIA DE EMBUTIR (2 MÓDULOS), 2P+T 10 A, INCLUINDO SUPORTE E PLACA - FORNECIMENTO E INSTALAÇÃO. AF_12/2015</v>
          </cell>
          <cell r="C2607" t="str">
            <v>UN</v>
          </cell>
          <cell r="D2607" t="str">
            <v>36,06</v>
          </cell>
        </row>
        <row r="2608">
          <cell r="A2608">
            <v>92005</v>
          </cell>
          <cell r="B2608" t="str">
            <v>TOMADA MÉDIA DE EMBUTIR (2 MÓDULOS), 2P+T 20 A, INCLUINDO SUPORTE E PLACA - FORNECIMENTO E INSTALAÇÃO. AF_12/2015</v>
          </cell>
          <cell r="C2608" t="str">
            <v>UN</v>
          </cell>
          <cell r="D2608" t="str">
            <v>39,06</v>
          </cell>
        </row>
        <row r="2609">
          <cell r="A2609">
            <v>92006</v>
          </cell>
          <cell r="B2609" t="str">
            <v>TOMADA BAIXA DE EMBUTIR (2 MÓDULOS), 2P+T 10 A, SEM SUPORTE E SEM PLACA - FORNECIMENTO E INSTALAÇÃO. AF_12/2015</v>
          </cell>
          <cell r="C2609" t="str">
            <v>UN</v>
          </cell>
          <cell r="D2609" t="str">
            <v>25,36</v>
          </cell>
        </row>
        <row r="2610">
          <cell r="A2610">
            <v>92007</v>
          </cell>
          <cell r="B2610" t="str">
            <v>TOMADA BAIXA DE EMBUTIR (2 MÓDULOS), 2P+T 20 A, SEM SUPORTE E SEM PLACA - FORNECIMENTO E INSTALAÇÃO. AF_12/2015</v>
          </cell>
          <cell r="C2610" t="str">
            <v>UN</v>
          </cell>
          <cell r="D2610" t="str">
            <v>28,36</v>
          </cell>
        </row>
        <row r="2611">
          <cell r="A2611">
            <v>92008</v>
          </cell>
          <cell r="B2611" t="str">
            <v>TOMADA BAIXA DE EMBUTIR (2 MÓDULOS), 2P+T 10 A, INCLUINDO SUPORTE E PLACA - FORNECIMENTO E INSTALAÇÃO. AF_12/2015</v>
          </cell>
          <cell r="C2611" t="str">
            <v>UN</v>
          </cell>
          <cell r="D2611" t="str">
            <v>30,83</v>
          </cell>
        </row>
        <row r="2612">
          <cell r="A2612">
            <v>92009</v>
          </cell>
          <cell r="B2612" t="str">
            <v>TOMADA BAIXA DE EMBUTIR (2 MÓDULOS), 2P+T 20 A, INCLUINDO SUPORTE E PLACA - FORNECIMENTO E INSTALAÇÃO. AF_12/2015</v>
          </cell>
          <cell r="C2612" t="str">
            <v>UN</v>
          </cell>
          <cell r="D2612" t="str">
            <v>33,83</v>
          </cell>
        </row>
        <row r="2613">
          <cell r="A2613">
            <v>92010</v>
          </cell>
          <cell r="B2613" t="str">
            <v>TOMADA MÉDIA DE EMBUTIR (3 MÓDULOS), 2P+T 10 A, SEM SUPORTE E SEM PLACA - FORNECIMENTO E INSTALAÇÃO. AF_12/2015</v>
          </cell>
          <cell r="C2613" t="str">
            <v>UN</v>
          </cell>
          <cell r="D2613" t="str">
            <v>44,79</v>
          </cell>
        </row>
        <row r="2614">
          <cell r="A2614">
            <v>92011</v>
          </cell>
          <cell r="B2614" t="str">
            <v>TOMADA MÉDIA DE EMBUTIR (3 MÓDULOS), 2P+T 20 A, SEM SUPORTE E SEM PLACA - FORNECIMENTO E INSTALAÇÃO. AF_12/2015</v>
          </cell>
          <cell r="C2614" t="str">
            <v>UN</v>
          </cell>
          <cell r="D2614" t="str">
            <v>49,29</v>
          </cell>
        </row>
        <row r="2615">
          <cell r="A2615">
            <v>92012</v>
          </cell>
          <cell r="B2615" t="str">
            <v>TOMADA MÉDIA DE EMBUTIR (3 MÓDULOS), 2P+T 10 A, INCLUINDO SUPORTE E PLACA - FORNECIMENTO E INSTALAÇÃO. AF_12/2015</v>
          </cell>
          <cell r="C2615" t="str">
            <v>UN</v>
          </cell>
          <cell r="D2615" t="str">
            <v>50,26</v>
          </cell>
        </row>
        <row r="2616">
          <cell r="A2616">
            <v>92013</v>
          </cell>
          <cell r="B2616" t="str">
            <v>TOMADA MÉDIA DE EMBUTIR (3 MÓDULOS), 2P+T 20 A, INCLUINDO SUPORTE E PLACA - FORNECIMENTO E INSTALAÇÃO. AF_12/2015</v>
          </cell>
          <cell r="C2616" t="str">
            <v>UN</v>
          </cell>
          <cell r="D2616" t="str">
            <v>54,76</v>
          </cell>
        </row>
        <row r="2617">
          <cell r="A2617">
            <v>92014</v>
          </cell>
          <cell r="B2617" t="str">
            <v>TOMADA BAIXA DE EMBUTIR (3 MÓDULOS), 2P+T 10 A, SEM SUPORTE E SEM PLACA - FORNECIMENTO E INSTALAÇÃO. AF_12/2015</v>
          </cell>
          <cell r="C2617" t="str">
            <v>UN</v>
          </cell>
          <cell r="D2617" t="str">
            <v>36,94</v>
          </cell>
        </row>
        <row r="2618">
          <cell r="A2618">
            <v>92015</v>
          </cell>
          <cell r="B2618" t="str">
            <v>TOMADA BAIXA DE EMBUTIR (3 MÓDULOS), 2P+T 20 A, SEM SUPORTE E SEM PLACA - FORNECIMENTO E INSTALAÇÃO. AF_12/2015</v>
          </cell>
          <cell r="C2618" t="str">
            <v>UN</v>
          </cell>
          <cell r="D2618" t="str">
            <v>41,44</v>
          </cell>
        </row>
        <row r="2619">
          <cell r="A2619">
            <v>92016</v>
          </cell>
          <cell r="B2619" t="str">
            <v>TOMADA BAIXA DE EMBUTIR (3 MÓDULOS), 2P+T 10 A, INCLUINDO SUPORTE E PLACA - FORNECIMENTO E INSTALAÇÃO. AF_12/2015</v>
          </cell>
          <cell r="C2619" t="str">
            <v>UN</v>
          </cell>
          <cell r="D2619" t="str">
            <v>42,41</v>
          </cell>
        </row>
        <row r="2620">
          <cell r="A2620">
            <v>92017</v>
          </cell>
          <cell r="B2620" t="str">
            <v>TOMADA BAIXA DE EMBUTIR (3 MÓDULOS), 2P+T 20 A, INCLUINDO SUPORTE E PLACA - FORNECIMENTO E INSTALAÇÃO. AF_12/2015</v>
          </cell>
          <cell r="C2620" t="str">
            <v>UN</v>
          </cell>
          <cell r="D2620" t="str">
            <v>46,91</v>
          </cell>
        </row>
        <row r="2621">
          <cell r="A2621">
            <v>92018</v>
          </cell>
          <cell r="B2621" t="str">
            <v>TOMADA BAIXA DE EMBUTIR (4 MÓDULOS), 2P+T 10 A, SEM SUPORTE E SEM PLACA - FORNECIMENTO E INSTALAÇÃO. AF_12/2015</v>
          </cell>
          <cell r="C2621" t="str">
            <v>UN</v>
          </cell>
          <cell r="D2621" t="str">
            <v>48,90</v>
          </cell>
        </row>
        <row r="2622">
          <cell r="A2622">
            <v>92019</v>
          </cell>
          <cell r="B2622" t="str">
            <v>TOMADA BAIXA DE EMBUTIR (4 MÓDULOS), 2P+T 10 A, INCLUINDO SUPORTE E PLACA - FORNECIMENTO E INSTALAÇÃO. AF_12/2015</v>
          </cell>
          <cell r="C2622" t="str">
            <v>UN</v>
          </cell>
          <cell r="D2622" t="str">
            <v>57,53</v>
          </cell>
        </row>
        <row r="2623">
          <cell r="A2623">
            <v>92020</v>
          </cell>
          <cell r="B2623" t="str">
            <v>TOMADA BAIXA DE EMBUTIR (6 MÓDULOS), 2P+T 10 A, SEM SUPORTE E SEM PLACA - FORNECIMENTO E INSTALAÇÃO. AF_12/2015</v>
          </cell>
          <cell r="C2623" t="str">
            <v>UN</v>
          </cell>
          <cell r="D2623" t="str">
            <v>72,26</v>
          </cell>
        </row>
        <row r="2624">
          <cell r="A2624">
            <v>92021</v>
          </cell>
          <cell r="B2624" t="str">
            <v>TOMADA BAIXA DE EMBUTIR (6 MÓDULOS), 2P+T 10 A, INCLUINDO SUPORTE E PLACA - FORNECIMENTO E INSTALAÇÃO. AF_12/2015</v>
          </cell>
          <cell r="C2624" t="str">
            <v>UN</v>
          </cell>
          <cell r="D2624" t="str">
            <v>80,89</v>
          </cell>
        </row>
        <row r="2625">
          <cell r="A2625">
            <v>92022</v>
          </cell>
          <cell r="B2625" t="str">
            <v>INTERRUPTOR SIMPLES (1 MÓDULO) COM 1 TOMADA DE EMBUTIR 2P+T 10 A,  SEM SUPORTE E SEM PLACA - FORNECIMENTO E INSTALAÇÃO. AF_12/2015</v>
          </cell>
          <cell r="C2625" t="str">
            <v>UN</v>
          </cell>
          <cell r="D2625" t="str">
            <v>26,97</v>
          </cell>
        </row>
        <row r="2626">
          <cell r="A2626">
            <v>92023</v>
          </cell>
          <cell r="B2626" t="str">
            <v>INTERRUPTOR SIMPLES (1 MÓDULO) COM 1 TOMADA DE EMBUTIR 2P+T 10 A,  INCLUINDO SUPORTE E PLACA - FORNECIMENTO E INSTALAÇÃO. AF_12/2015</v>
          </cell>
          <cell r="C2626" t="str">
            <v>UN</v>
          </cell>
          <cell r="D2626" t="str">
            <v>32,44</v>
          </cell>
        </row>
        <row r="2627">
          <cell r="A2627">
            <v>92024</v>
          </cell>
          <cell r="B2627" t="str">
            <v>INTERRUPTOR SIMPLES (1 MÓDULO) COM 2 TOMADAS DE EMBUTIR 2P+T 10 A,  SEM SUPORTE E SEM PLACA - FORNECIMENTO E INSTALAÇÃO. AF_12/2015</v>
          </cell>
          <cell r="C2627" t="str">
            <v>UN</v>
          </cell>
          <cell r="D2627" t="str">
            <v>41,21</v>
          </cell>
        </row>
        <row r="2628">
          <cell r="A2628">
            <v>92025</v>
          </cell>
          <cell r="B2628" t="str">
            <v>INTERRUPTOR SIMPLES (1 MÓDULO) COM 2 TOMADAS DE EMBUTIR 2P+T 10 A,  INCLUINDO SUPORTE E PLACA - FORNECIMENTO E INSTALAÇÃO. AF_12/2015</v>
          </cell>
          <cell r="C2628" t="str">
            <v>UN</v>
          </cell>
          <cell r="D2628" t="str">
            <v>46,68</v>
          </cell>
        </row>
        <row r="2629">
          <cell r="A2629">
            <v>92026</v>
          </cell>
          <cell r="B2629" t="str">
            <v>INTERRUPTOR SIMPLES (2 MÓDULOS) COM 1 TOMADA DE EMBUTIR 2P+T 10 A,  SEM SUPORTE E SEM PLACA - FORNECIMENTO E INSTALAÇÃO. AF_12/2015</v>
          </cell>
          <cell r="C2629" t="str">
            <v>UN</v>
          </cell>
          <cell r="D2629" t="str">
            <v>37,58</v>
          </cell>
        </row>
        <row r="2630">
          <cell r="A2630">
            <v>92027</v>
          </cell>
          <cell r="B2630" t="str">
            <v>INTERRUPTOR SIMPLES (2 MÓDULOS) COM 1 TOMADA DE EMBUTIR 2P+T 10 A,  INCLUINDO SUPORTE E PLACA - FORNECIMENTO E INSTALAÇÃO. AF_12/2015</v>
          </cell>
          <cell r="C2630" t="str">
            <v>UN</v>
          </cell>
          <cell r="D2630" t="str">
            <v>43,05</v>
          </cell>
        </row>
        <row r="2631">
          <cell r="A2631">
            <v>92028</v>
          </cell>
          <cell r="B2631" t="str">
            <v>INTERRUPTOR PARALELO (1 MÓDULO) COM 1 TOMADA DE EMBUTIR 2P+T 10 A,  SEM SUPORTE E SEM PLACA - FORNECIMENTO E INSTALAÇÃO. AF_12/2015</v>
          </cell>
          <cell r="C2631" t="str">
            <v>UN</v>
          </cell>
          <cell r="D2631" t="str">
            <v>31,36</v>
          </cell>
        </row>
        <row r="2632">
          <cell r="A2632">
            <v>92029</v>
          </cell>
          <cell r="B2632" t="str">
            <v>INTERRUPTOR PARALELO (1 MÓDULO) COM 1 TOMADA DE EMBUTIR 2P+T 10 A,  INCLUINDO SUPORTE E PLACA - FORNECIMENTO E INSTALAÇÃO. AF_12/2015</v>
          </cell>
          <cell r="C2632" t="str">
            <v>UN</v>
          </cell>
          <cell r="D2632" t="str">
            <v>36,83</v>
          </cell>
        </row>
        <row r="2633">
          <cell r="A2633">
            <v>92030</v>
          </cell>
          <cell r="B2633" t="str">
            <v>INTERRUPTOR PARALELO (1 MÓDULO) COM 2 TOMADAS DE EMBUTIR 2P+T 10 A,  SEM SUPORTE E SEM PLACA - FORNECIMENTO E INSTALAÇÃO. AF_12/2015</v>
          </cell>
          <cell r="C2633" t="str">
            <v>UN</v>
          </cell>
          <cell r="D2633" t="str">
            <v>45,56</v>
          </cell>
        </row>
        <row r="2634">
          <cell r="A2634">
            <v>92031</v>
          </cell>
          <cell r="B2634" t="str">
            <v>INTERRUPTOR PARALELO (1 MÓDULO) COM 2 TOMADAS DE EMBUTIR 2P+T 10 A,  INCLUINDO SUPORTE E PLACA - FORNECIMENTO E INSTALAÇÃO. AF_12/2015</v>
          </cell>
          <cell r="C2634" t="str">
            <v>UN</v>
          </cell>
          <cell r="D2634" t="str">
            <v>51,03</v>
          </cell>
        </row>
        <row r="2635">
          <cell r="A2635">
            <v>92032</v>
          </cell>
          <cell r="B2635" t="str">
            <v>INTERRUPTOR PARALELO (2 MÓDULOS) COM 1 TOMADA DE EMBUTIR 2P+T 10 A,  SEM SUPORTE E SEM PLACA - FORNECIMENTO E INSTALAÇÃO. AF_12/2015</v>
          </cell>
          <cell r="C2635" t="str">
            <v>UN</v>
          </cell>
          <cell r="D2635" t="str">
            <v>46,33</v>
          </cell>
        </row>
        <row r="2636">
          <cell r="A2636">
            <v>92033</v>
          </cell>
          <cell r="B2636" t="str">
            <v>INTERRUPTOR PARALELO (2 MÓDULOS) COM 1 TOMADA DE EMBUTIR 2P+T 10 A,  INCLUINDO SUPORTE E PLACA - FORNECIMENTO E INSTALAÇÃO. AF_12/2015</v>
          </cell>
          <cell r="C2636" t="str">
            <v>UN</v>
          </cell>
          <cell r="D2636" t="str">
            <v>51,80</v>
          </cell>
        </row>
        <row r="2637">
          <cell r="A2637">
            <v>92034</v>
          </cell>
          <cell r="B2637" t="str">
            <v>INTERRUPTOR SIMPLES (1 MÓDULO), INTERRUPTOR PARALELO (1 MÓDULO) E 1 TOMADA DE EMBUTIR 2P+T 10 A,  SEM SUPORTE E SEM PLACA - FORNECIMENTO E INSTALAÇÃO. AF_12/2015</v>
          </cell>
          <cell r="C2637" t="str">
            <v>UN</v>
          </cell>
          <cell r="D2637" t="str">
            <v>41,98</v>
          </cell>
        </row>
        <row r="2638">
          <cell r="A2638">
            <v>92035</v>
          </cell>
          <cell r="B2638" t="str">
            <v>INTERRUPTOR SIMPLES (1 MÓDULO), INTERRUPTOR PARALELO (1 MÓDULO) E 1 TOMADA DE EMBUTIR 2P+T 10 A,  INCLUINDO SUPORTE E PLACA - FORNECIMENTO E INSTALAÇÃO. AF_12/2015</v>
          </cell>
          <cell r="C2638" t="str">
            <v>UN</v>
          </cell>
          <cell r="D2638" t="str">
            <v>47,45</v>
          </cell>
        </row>
        <row r="2639">
          <cell r="A2639">
            <v>72278</v>
          </cell>
          <cell r="B2639" t="str">
            <v>LAMPADA VAPOR METALICO 400W - FORNECIMENTO E INSTALACAO</v>
          </cell>
          <cell r="C2639" t="str">
            <v>UN</v>
          </cell>
          <cell r="D2639" t="str">
            <v>76,97</v>
          </cell>
        </row>
        <row r="2640">
          <cell r="A2640">
            <v>72280</v>
          </cell>
          <cell r="B2640" t="str">
            <v>IGNITOR PARA PARTIDA LÂMPADA VAPOR SÓDIO ALTA PRESSÃO ATÉ 400W</v>
          </cell>
          <cell r="C2640" t="str">
            <v>UN</v>
          </cell>
          <cell r="D2640" t="str">
            <v>37,80</v>
          </cell>
        </row>
        <row r="2641">
          <cell r="A2641" t="str">
            <v>73953/4</v>
          </cell>
          <cell r="B2641" t="str">
            <v>LUMINÁRIAS TIPO CALHA, DE SOBREPOR, COM REATORES DE PARTIDA RÁPIDA E LÂMPADAS FLUORESCENTES 2X2X18W, COMPLETAS, FORNECIMENTO E INSTALAÇÃO</v>
          </cell>
          <cell r="C2641" t="str">
            <v>UN</v>
          </cell>
          <cell r="D2641" t="str">
            <v>121,69</v>
          </cell>
        </row>
        <row r="2642">
          <cell r="A2642" t="str">
            <v>73953/8</v>
          </cell>
          <cell r="B2642" t="str">
            <v>LUMINÁRIAS TIPO CALHA, DE SOBREPOR, COM REATORES DE PARTIDA RÁPIDA E LÂMPADAS FLUORESCENTES 2X2X36W, COMPLETAS, FORNECIMENTO E INSTALAÇÃO</v>
          </cell>
          <cell r="C2642" t="str">
            <v>UN</v>
          </cell>
          <cell r="D2642" t="str">
            <v>160,57</v>
          </cell>
        </row>
        <row r="2643">
          <cell r="A2643" t="str">
            <v>73953/9</v>
          </cell>
          <cell r="B2643" t="str">
            <v>LUMINARIA SOBREPOR TP CALHA C/REATOR PART CONVENC LAMP 1X20W E STARTERFIX EM LAJE OU FORRO - FORNECIMENTO E COLOCACAO</v>
          </cell>
          <cell r="C2643" t="str">
            <v>UN</v>
          </cell>
          <cell r="D2643" t="str">
            <v>46,13</v>
          </cell>
        </row>
        <row r="2644">
          <cell r="A2644">
            <v>83391</v>
          </cell>
          <cell r="B2644" t="str">
            <v>REATOR PARA LAMPADA FLUORESCENTE 2X40W PARTIDA RAPIDA FORNECIMENTO E INSTALACAO</v>
          </cell>
          <cell r="C2644" t="str">
            <v>UN</v>
          </cell>
          <cell r="D2644" t="str">
            <v>25,38</v>
          </cell>
        </row>
        <row r="2645">
          <cell r="A2645">
            <v>83392</v>
          </cell>
          <cell r="B2645" t="str">
            <v>REATOR PARA LAMPADA FLUORESCENTE 1X20W PARTIDA RAPIDA FORNECIMENTO E INSTALACAO</v>
          </cell>
          <cell r="C2645" t="str">
            <v>UN</v>
          </cell>
          <cell r="D2645" t="str">
            <v>18,66</v>
          </cell>
        </row>
        <row r="2646">
          <cell r="A2646">
            <v>83393</v>
          </cell>
          <cell r="B2646" t="str">
            <v>REATOR PARA LAMPADA FLUORESCENTE 1X40W PARTIDA RAPIDA FORNECIMENTO E INSTALACAO</v>
          </cell>
          <cell r="C2646" t="str">
            <v>UN</v>
          </cell>
          <cell r="D2646" t="str">
            <v>24,06</v>
          </cell>
        </row>
        <row r="2647">
          <cell r="A2647">
            <v>83470</v>
          </cell>
          <cell r="B2647" t="str">
            <v>LAMPADA FLUORESCENTE TP HO 85W - FORNECIMENTO E INSTALACAO</v>
          </cell>
          <cell r="C2647" t="str">
            <v>UN</v>
          </cell>
          <cell r="D2647" t="str">
            <v>73,47</v>
          </cell>
        </row>
        <row r="2648">
          <cell r="A2648">
            <v>93040</v>
          </cell>
          <cell r="B2648" t="str">
            <v>LÂMPADA FLUORESCENTE COMPACTA 15 W 2U, BASE E27 - FORNECIMENTO E INSTALAÇÃO</v>
          </cell>
          <cell r="C2648" t="str">
            <v>UN</v>
          </cell>
          <cell r="D2648" t="str">
            <v>11,85</v>
          </cell>
        </row>
        <row r="2649">
          <cell r="A2649">
            <v>93041</v>
          </cell>
          <cell r="B2649" t="str">
            <v>LÂMPADA FLUORESCENTE ESPIRAL BRANCA 65 W, BASE E27 - FORNECIMENTO E INSTALAÇÃO</v>
          </cell>
          <cell r="C2649" t="str">
            <v>UN</v>
          </cell>
          <cell r="D2649" t="str">
            <v>73,09</v>
          </cell>
        </row>
        <row r="2650">
          <cell r="A2650">
            <v>93042</v>
          </cell>
          <cell r="B2650" t="str">
            <v>LÂMPADA LED 6 W BIVOLT BRANCA, FORMATO TRADICIONAL (BASE E27) - FORNECIMENTO E INSTALAÇÃO</v>
          </cell>
          <cell r="C2650" t="str">
            <v>UN</v>
          </cell>
          <cell r="D2650" t="str">
            <v>23,82</v>
          </cell>
        </row>
        <row r="2651">
          <cell r="A2651">
            <v>93043</v>
          </cell>
          <cell r="B2651" t="str">
            <v>LÂMPADA LED 10 W BIVOLT BRANCA, FORMATO TRADICIONAL (BASE E27) - FORNECIMENTO E INSTALAÇÃO</v>
          </cell>
          <cell r="C2651" t="str">
            <v>UN</v>
          </cell>
          <cell r="D2651" t="str">
            <v>31,64</v>
          </cell>
        </row>
        <row r="2652">
          <cell r="A2652">
            <v>93044</v>
          </cell>
          <cell r="B2652" t="str">
            <v>LÂMPADA FLUORESCENTE COMPACTA 3U BRANCA 20 W, BASE E27 - FORNECIMENTO E INSTALAÇÃO</v>
          </cell>
          <cell r="C2652" t="str">
            <v>UN</v>
          </cell>
          <cell r="D2652" t="str">
            <v>13,30</v>
          </cell>
        </row>
        <row r="2653">
          <cell r="A2653">
            <v>93045</v>
          </cell>
          <cell r="B2653" t="str">
            <v>LÂMPADA FLUORESCENTE ESPIRAL BRANCA 45 W, BASE E27 - FORNECIMENTO E INSTALAÇÃO</v>
          </cell>
          <cell r="C2653" t="str">
            <v>UN</v>
          </cell>
          <cell r="D2653" t="str">
            <v>41,11</v>
          </cell>
        </row>
        <row r="2654">
          <cell r="A2654">
            <v>97583</v>
          </cell>
          <cell r="B2654" t="str">
            <v>LUMINÁRIA TIPO CALHA, DE SOBREPOR, COM 1 LÂMPADA TUBULAR DE 18 W - FORNECIMENTO E INSTALAÇÃO. AF_11/2017</v>
          </cell>
          <cell r="C2654" t="str">
            <v>UN</v>
          </cell>
          <cell r="D2654" t="str">
            <v>39,14</v>
          </cell>
        </row>
        <row r="2655">
          <cell r="A2655">
            <v>97584</v>
          </cell>
          <cell r="B2655" t="str">
            <v>LUMINÁRIA TIPO CALHA, DE SOBREPOR, COM 1 LÂMPADA TUBULAR DE 36 W - FORNECIMENTO E INSTALAÇÃO. AF_11/2017</v>
          </cell>
          <cell r="C2655" t="str">
            <v>UN</v>
          </cell>
          <cell r="D2655" t="str">
            <v>53,17</v>
          </cell>
        </row>
        <row r="2656">
          <cell r="A2656">
            <v>97585</v>
          </cell>
          <cell r="B2656" t="str">
            <v>LUMINÁRIA TIPO CALHA, DE SOBREPOR, COM 2 LÂMPADAS TUBULARES DE 18 W - FORNECIMENTO E INSTALAÇÃO. AF_11/2017</v>
          </cell>
          <cell r="C2656" t="str">
            <v>UN</v>
          </cell>
          <cell r="D2656" t="str">
            <v>53,34</v>
          </cell>
        </row>
        <row r="2657">
          <cell r="A2657">
            <v>97586</v>
          </cell>
          <cell r="B2657" t="str">
            <v>LUMINÁRIA TIPO CALHA, DE SOBREPOR, COM 2 LÂMPADAS TUBULARES DE 36 W - FORNECIMENTO E INSTALAÇÃO. AF_11/2017</v>
          </cell>
          <cell r="C2657" t="str">
            <v>UN</v>
          </cell>
          <cell r="D2657" t="str">
            <v>70,28</v>
          </cell>
        </row>
        <row r="2658">
          <cell r="A2658">
            <v>97587</v>
          </cell>
          <cell r="B2658" t="str">
            <v>LUMINÁRIA TIPO CALHA, DE EMBUTIR, COM 2 LÂMPADAS DE 14 W COM REFLETOR - FORNECIMENTO E INSTALAÇÃO. AF_11/2017</v>
          </cell>
          <cell r="C2658" t="str">
            <v>UN</v>
          </cell>
          <cell r="D2658" t="str">
            <v>119,89</v>
          </cell>
        </row>
        <row r="2659">
          <cell r="A2659">
            <v>97589</v>
          </cell>
          <cell r="B2659" t="str">
            <v>LUMINÁRIA TIPO PLAFON EM PLÁSTICO, DE SOBREPOR, COM 1 LÂMPADA DE 15 W, - FORNECIMENTO E INSTALAÇÃO. AF_11/2017</v>
          </cell>
          <cell r="C2659" t="str">
            <v>UN</v>
          </cell>
          <cell r="D2659" t="str">
            <v>27,18</v>
          </cell>
        </row>
        <row r="2660">
          <cell r="A2660">
            <v>97590</v>
          </cell>
          <cell r="B2660" t="str">
            <v>LUMINÁRIA TIPO PLAFON REDONDO COM VIDRO FOSCO, DE SOBREPOR, COM 1 LÂMPADA DE 15 W - FORNECIMENTO E INSTALAÇÃO. AF_11/2017</v>
          </cell>
          <cell r="C2660" t="str">
            <v>UN</v>
          </cell>
          <cell r="D2660" t="str">
            <v>50,58</v>
          </cell>
        </row>
        <row r="2661">
          <cell r="A2661">
            <v>97591</v>
          </cell>
          <cell r="B2661" t="str">
            <v>LUMINÁRIA TIPO PLAFON REDONDO COM VIDRO FOSCO, DE SOBREPOR, COM 2 LÂMPADAS DE 15 W - FORNECIMENTO E INSTALAÇÃO. AF_11/2017</v>
          </cell>
          <cell r="C2661" t="str">
            <v>UN</v>
          </cell>
          <cell r="D2661" t="str">
            <v>69,11</v>
          </cell>
        </row>
        <row r="2662">
          <cell r="A2662">
            <v>97592</v>
          </cell>
          <cell r="B2662" t="str">
            <v>LUMINÁRIA TIPO PLAFON, DE SOBREPOR, COM 1 LÂMPADA LED - FORNECIMENTO E INSTALAÇÃO. AF_11/2017</v>
          </cell>
          <cell r="C2662" t="str">
            <v>UN</v>
          </cell>
          <cell r="D2662" t="str">
            <v>86,59</v>
          </cell>
        </row>
        <row r="2663">
          <cell r="A2663">
            <v>97593</v>
          </cell>
          <cell r="B2663" t="str">
            <v>LUMINÁRIA TIPO SPOT, DE SOBREPOR, COM 1 LÂMPADA DE 15 W - FORNECIMENTO E INSTALAÇÃO. AF_11/2017</v>
          </cell>
          <cell r="C2663" t="str">
            <v>UN</v>
          </cell>
          <cell r="D2663" t="str">
            <v>67,58</v>
          </cell>
        </row>
        <row r="2664">
          <cell r="A2664">
            <v>97594</v>
          </cell>
          <cell r="B2664" t="str">
            <v>LUMINÁRIA TIPO SPOT, DE SOBREPOR, COM 2 LÂMPADAS DE 15 W - FORNECIMENTO E INSTALAÇÃO. AF_11/2017</v>
          </cell>
          <cell r="C2664" t="str">
            <v>UN</v>
          </cell>
          <cell r="D2664" t="str">
            <v>68,18</v>
          </cell>
        </row>
        <row r="2665">
          <cell r="A2665">
            <v>97595</v>
          </cell>
          <cell r="B2665" t="str">
            <v>SENSOR DE PRESENÇA COM FOTOCÉLULA, FIXAÇÃO EM PAREDE - FORNECIMENTO E INSTALAÇÃO. AF_11/2017</v>
          </cell>
          <cell r="C2665" t="str">
            <v>UN</v>
          </cell>
          <cell r="D2665" t="str">
            <v>43,07</v>
          </cell>
        </row>
        <row r="2666">
          <cell r="A2666">
            <v>97596</v>
          </cell>
          <cell r="B2666" t="str">
            <v>SENSOR DE PRESENÇA SEM FOTOCÉLULA, FIXAÇÃO EM PAREDE - FORNECIMENTO E INSTALAÇÃO. AF_11/2017</v>
          </cell>
          <cell r="C2666" t="str">
            <v>UN</v>
          </cell>
          <cell r="D2666" t="str">
            <v>30,42</v>
          </cell>
        </row>
        <row r="2667">
          <cell r="A2667">
            <v>97597</v>
          </cell>
          <cell r="B2667" t="str">
            <v>SENSOR DE PRESENÇA COM FOTOCÉLULA, FIXAÇÃO EM TETO - FORNECIMENTO E INSTALAÇÃO. AF_11/2017</v>
          </cell>
          <cell r="C2667" t="str">
            <v>UN</v>
          </cell>
          <cell r="D2667" t="str">
            <v>38,00</v>
          </cell>
        </row>
        <row r="2668">
          <cell r="A2668">
            <v>97598</v>
          </cell>
          <cell r="B2668" t="str">
            <v>SENSOR DE PRESENÇA SEM FOTOCÉLULA, FIXAÇÃO EM TETO - FORNECIMENTO E INSTALAÇÃO. AF_11/2017</v>
          </cell>
          <cell r="C2668" t="str">
            <v>UN</v>
          </cell>
          <cell r="D2668" t="str">
            <v>36,38</v>
          </cell>
        </row>
        <row r="2669">
          <cell r="A2669">
            <v>97599</v>
          </cell>
          <cell r="B2669" t="str">
            <v>LUMINÁRIA DE EMERGÊNCIA - FORNECIMENTO E INSTALAÇÃO. AF_11/2017</v>
          </cell>
          <cell r="C2669" t="str">
            <v>UN</v>
          </cell>
          <cell r="D2669" t="str">
            <v>32,72</v>
          </cell>
        </row>
        <row r="2670">
          <cell r="A2670">
            <v>97609</v>
          </cell>
          <cell r="B2670" t="str">
            <v>LÂMPADA COMPACTA DE LED 6 W, BASE E27 - FORNECIMENTO E INSTALAÇÃO. AF_11/2017</v>
          </cell>
          <cell r="C2670" t="str">
            <v>UN</v>
          </cell>
          <cell r="D2670" t="str">
            <v>28,58</v>
          </cell>
        </row>
        <row r="2671">
          <cell r="A2671">
            <v>97610</v>
          </cell>
          <cell r="B2671" t="str">
            <v>LÂMPADA COMPACTA DE LED 10 W, BASE E27 - FORNECIMENTO E INSTALAÇÃO. AF_11/2017</v>
          </cell>
          <cell r="C2671" t="str">
            <v>UN</v>
          </cell>
          <cell r="D2671" t="str">
            <v>36,40</v>
          </cell>
        </row>
        <row r="2672">
          <cell r="A2672">
            <v>97611</v>
          </cell>
          <cell r="B2672" t="str">
            <v>LÂMPADA COMPACTA FLUORESCENTE DE 15 W, BASE E27 - FORNECIMENTO E INSTALAÇÃO. AF_11/2017</v>
          </cell>
          <cell r="C2672" t="str">
            <v>UN</v>
          </cell>
          <cell r="D2672" t="str">
            <v>16,61</v>
          </cell>
        </row>
        <row r="2673">
          <cell r="A2673">
            <v>97612</v>
          </cell>
          <cell r="B2673" t="str">
            <v>LÂMPADA COMPACTA FLUORESCENTE DE 20 W, BASE E27 - FORNECIMENTO E INSTALAÇÃO. AF_11/2017</v>
          </cell>
          <cell r="C2673" t="str">
            <v>UN</v>
          </cell>
          <cell r="D2673" t="str">
            <v>18,06</v>
          </cell>
        </row>
        <row r="2674">
          <cell r="A2674">
            <v>97613</v>
          </cell>
          <cell r="B2674" t="str">
            <v>LÂMPADA COMPACTA DE VAPOR MERCURIO 125 W, BASE E27 - FORNECIMENTO E INSTALAÇÃO. AF_11/2017</v>
          </cell>
          <cell r="C2674" t="str">
            <v>UN</v>
          </cell>
          <cell r="D2674" t="str">
            <v>22,86</v>
          </cell>
        </row>
        <row r="2675">
          <cell r="A2675">
            <v>97614</v>
          </cell>
          <cell r="B2675" t="str">
            <v>LÂMPADA COMPACTA DE VAPOR METÁLICO OVOIDE 150 W, BASE E27 - FORNECIMENTO E INSTALAÇÃO. AF_11/2017</v>
          </cell>
          <cell r="C2675" t="str">
            <v>UN</v>
          </cell>
          <cell r="D2675" t="str">
            <v>40,20</v>
          </cell>
        </row>
        <row r="2676">
          <cell r="A2676">
            <v>97615</v>
          </cell>
          <cell r="B2676" t="str">
            <v>LÂMPADA TUBULAR FLUORESCENTE T8 DE 16/18 W, BASE G13 - FORNECIMENTO E INSTALAÇÃO. AF_11/2017_P</v>
          </cell>
          <cell r="C2676" t="str">
            <v>UN</v>
          </cell>
          <cell r="D2676" t="str">
            <v>28,77</v>
          </cell>
        </row>
        <row r="2677">
          <cell r="A2677">
            <v>97616</v>
          </cell>
          <cell r="B2677" t="str">
            <v>LÂMPADA TUBULAR FLUORESCENTE T8 DE 32/36 W, BASE G13 - FORNECIMENTO E INSTALAÇÃO. AF_11/2017_P</v>
          </cell>
          <cell r="C2677" t="str">
            <v>UN</v>
          </cell>
          <cell r="D2677" t="str">
            <v>32,16</v>
          </cell>
        </row>
        <row r="2678">
          <cell r="A2678">
            <v>97617</v>
          </cell>
          <cell r="B2678" t="str">
            <v>LÂMPADA TUBULAR FLUORESCENTE T10 DE 20/40 W, BASE G13 - FORNECIMENTO E INSTALAÇÃO. AF_11/2017_P</v>
          </cell>
          <cell r="C2678" t="str">
            <v>UN</v>
          </cell>
          <cell r="D2678" t="str">
            <v>31,94</v>
          </cell>
        </row>
        <row r="2679">
          <cell r="A2679">
            <v>97618</v>
          </cell>
          <cell r="B2679" t="str">
            <v>LÂMPADA TUBULAR FLUORESCENTE T5 DE 14 W, BASE G13 - FORNECIMENTO E INSTALAÇÃO. AF_11/2017_P</v>
          </cell>
          <cell r="C2679" t="str">
            <v>UN</v>
          </cell>
          <cell r="D2679" t="str">
            <v>30,81</v>
          </cell>
        </row>
        <row r="2680">
          <cell r="A2680">
            <v>9540</v>
          </cell>
          <cell r="B2680" t="str">
            <v>ENTRADA DE ENERGIA ELÉTRICA AÉREA MONOFÁSICA 50A COM POSTE DE CONCRETO, INCLUSIVE CABEAMENTO, CAIXA DE PROTEÇÃO PARA MEDIDOR E ATERRAMENTO.</v>
          </cell>
          <cell r="C2680" t="str">
            <v>UN</v>
          </cell>
          <cell r="D2680" t="str">
            <v>845,14</v>
          </cell>
        </row>
        <row r="2681">
          <cell r="A2681">
            <v>41598</v>
          </cell>
          <cell r="B2681" t="str">
            <v>ENTRADA PROVISORIA DE ENERGIA ELETRICA AEREA TRIFASICA 40A EM POSTE MADEIRA</v>
          </cell>
          <cell r="C2681" t="str">
            <v>UN</v>
          </cell>
          <cell r="D2681" t="str">
            <v>1.202,59</v>
          </cell>
        </row>
        <row r="2682">
          <cell r="A2682">
            <v>72941</v>
          </cell>
          <cell r="B2682" t="str">
            <v>APARELHO SINALIZADOR DE SAIDA DE GARAGEM, COM CELULA FOTOELETRICA - FORNECIMENTO E INSTALACAO</v>
          </cell>
          <cell r="C2682" t="str">
            <v>UN</v>
          </cell>
          <cell r="D2682" t="str">
            <v>159,59</v>
          </cell>
        </row>
        <row r="2683">
          <cell r="A2683">
            <v>73624</v>
          </cell>
          <cell r="B2683" t="str">
            <v>SUPORTE PARA TRANSFORMADOR EM POSTE DE CONCRETO CIRCULAR</v>
          </cell>
          <cell r="C2683" t="str">
            <v>UN</v>
          </cell>
          <cell r="D2683" t="str">
            <v>74,02</v>
          </cell>
        </row>
        <row r="2684">
          <cell r="A2684" t="str">
            <v>73767/1</v>
          </cell>
          <cell r="B2684" t="str">
            <v>GRAMPO PARALELO EM ALUMINIO FUNDIDO OU ESTRUDADO DE 2 PARAFUSOS, PARA CABO DE 6 A 50 MM2, PASTA ANTIOXIDANTE. FORNEC E INSTALAÇÃO.</v>
          </cell>
          <cell r="C2684" t="str">
            <v>UN</v>
          </cell>
          <cell r="D2684" t="str">
            <v>8,55</v>
          </cell>
        </row>
        <row r="2685">
          <cell r="A2685" t="str">
            <v>73767/2</v>
          </cell>
          <cell r="B2685" t="str">
            <v>ALCA PRE-FORMADA DISTRIBUIÇÃO EM  ACO RECOBERTO COM ALUMINIO PARA CABO 25MM2, ENCAPADO. FORNECIMENTO E INSTALAÇÃO.</v>
          </cell>
          <cell r="C2685" t="str">
            <v>UN</v>
          </cell>
          <cell r="D2685" t="str">
            <v>8,77</v>
          </cell>
        </row>
        <row r="2686">
          <cell r="A2686" t="str">
            <v>73767/3</v>
          </cell>
          <cell r="B2686" t="str">
            <v>LACO DE ROLDANA PRE-FORMADO ACO RECOBERTO DE ALUMINIO PARA CABO DE ALUMINIO NU BITOLA 25MM2 - FORNECIMENTO E COLOCACAO</v>
          </cell>
          <cell r="C2686" t="str">
            <v>UN</v>
          </cell>
          <cell r="D2686" t="str">
            <v>6,39</v>
          </cell>
        </row>
        <row r="2687">
          <cell r="A2687" t="str">
            <v>73767/4</v>
          </cell>
          <cell r="B2687" t="str">
            <v>ALCA PRE-FORMADA DISTRIBUICAO EM ACO RECOBERTO COM ALUMINIO NU PARA CABO 25MM2, ENCAPADO. FORNECIMENTO E INSTALACAO.</v>
          </cell>
          <cell r="C2687" t="str">
            <v>UN</v>
          </cell>
          <cell r="D2687" t="str">
            <v>4,22</v>
          </cell>
        </row>
        <row r="2688">
          <cell r="A2688" t="str">
            <v>73767/5</v>
          </cell>
          <cell r="B2688" t="str">
            <v>ALCA PRE-FORMADA SERV DE ACO RECOB C/ALUM NU ENCAPADO 25MM2 (BITOLA)  CONF PROJ A4-148-CP RIOLUZ FORNECIMENTO E COLOCACAO</v>
          </cell>
          <cell r="C2688" t="str">
            <v>UN</v>
          </cell>
          <cell r="D2688" t="str">
            <v>3,87</v>
          </cell>
        </row>
        <row r="2689">
          <cell r="A2689" t="str">
            <v>73781/1</v>
          </cell>
          <cell r="B2689" t="str">
            <v>MUFLA TERMINAL PRIMARIA UNIPOLAR USO INTERNO PARA CABO 35/120MM2, ISOLACAO 15/25KV EM EPR - BORRACHA DE SILICONE. FORNECIMENTO E INSTALACAO.</v>
          </cell>
          <cell r="C2689" t="str">
            <v>UN</v>
          </cell>
          <cell r="D2689" t="str">
            <v>281,13</v>
          </cell>
        </row>
        <row r="2690">
          <cell r="A2690" t="str">
            <v>73781/2</v>
          </cell>
          <cell r="B2690" t="str">
            <v>ISOLADOR DE PINO TP HI-POT CILINDRICO CLASSE 15KV. FORNECIMENTO E INSTALACAO.</v>
          </cell>
          <cell r="C2690" t="str">
            <v>UN</v>
          </cell>
          <cell r="D2690" t="str">
            <v>21,85</v>
          </cell>
        </row>
        <row r="2691">
          <cell r="A2691" t="str">
            <v>73781/3</v>
          </cell>
          <cell r="B2691" t="str">
            <v>ISOLADOR DE SUSPENSAO (DISCO) TP CAVILHA CLASSE 15KV - 6''. FORNECIMENTO E INSTALACAO.</v>
          </cell>
          <cell r="C2691" t="str">
            <v>UN</v>
          </cell>
          <cell r="D2691" t="str">
            <v>66,29</v>
          </cell>
        </row>
        <row r="2692">
          <cell r="A2692">
            <v>88543</v>
          </cell>
          <cell r="B2692" t="str">
            <v>ARMACAO SECUNDARIA OU REX COMPLETA PARA TRESLINHAS-FORNECIMENTO E INSTALACAO.</v>
          </cell>
          <cell r="C2692" t="str">
            <v>UN</v>
          </cell>
          <cell r="D2692" t="str">
            <v>119,23</v>
          </cell>
        </row>
        <row r="2693">
          <cell r="A2693">
            <v>88544</v>
          </cell>
          <cell r="B2693" t="str">
            <v>ARMACAO SECUNDARIA OU REX COMPLETA PARA DUAS LINHAS-FORNECIMENTO E INSTALACAO.</v>
          </cell>
          <cell r="C2693" t="str">
            <v>UN</v>
          </cell>
          <cell r="D2693" t="str">
            <v>76,44</v>
          </cell>
        </row>
        <row r="2694">
          <cell r="A2694">
            <v>88545</v>
          </cell>
          <cell r="B2694" t="str">
            <v>ARMACAO SECUNDARIA OU REX COMPLETA PARA QUATRO LINHAS-FORNECIMENTO E INSTALACAO.</v>
          </cell>
          <cell r="C2694" t="str">
            <v>UN</v>
          </cell>
          <cell r="D2694" t="str">
            <v>138,57</v>
          </cell>
        </row>
        <row r="2695">
          <cell r="A2695" t="str">
            <v>73783/1</v>
          </cell>
          <cell r="B2695" t="str">
            <v>POSTE CONCRETO SECAO CIRCULAR COMPRIMENTO=5M CARGA NOMINAL TOPO 100KG INCLUSIVE ESCAVACAO EXCLUSIVE TRANSPORTE - FORNECIMENTO E COLOCACAO</v>
          </cell>
          <cell r="C2695" t="str">
            <v>UN</v>
          </cell>
          <cell r="D2695" t="str">
            <v>519,05</v>
          </cell>
        </row>
        <row r="2696">
          <cell r="A2696" t="str">
            <v>73783/3</v>
          </cell>
          <cell r="B2696" t="str">
            <v>POSTE CONCRETO SEÇÃO CIRCULAR COMPRIMENTO=5M CARGA NOMINAL TOPO 300KG INCLUSIVE ESCAVACAO EXCLUSIVE TRANSPORTE - FORNECIMENTO E COLOCAÇÃO</v>
          </cell>
          <cell r="C2696" t="str">
            <v>UN</v>
          </cell>
          <cell r="D2696" t="str">
            <v>480,00</v>
          </cell>
        </row>
        <row r="2697">
          <cell r="A2697" t="str">
            <v>73783/5</v>
          </cell>
          <cell r="B2697" t="str">
            <v>POSTE CONCRETO SEÇÃO CIRCULAR COMPRIMENTO=7M CARGA NOMINAL TOPO 100KG INCLUSIVE ESCAVACAO EXCLUSIVE TRANSPORTE - FORNECIMENTO E COLOCAÇÃO</v>
          </cell>
          <cell r="C2697" t="str">
            <v>UN</v>
          </cell>
          <cell r="D2697" t="str">
            <v>528,87</v>
          </cell>
        </row>
        <row r="2698">
          <cell r="A2698" t="str">
            <v>73783/6</v>
          </cell>
          <cell r="B2698" t="str">
            <v>POSTE CONCRETO SEÇÃO CIRCULAR COMPRIMENTO=7M CARGA NOMINAL TOPO 200KG INCLUSIVE ESCAVACAO EXCLUSIVE TRANSPORTE - FORNECIMENTO E COLOCAÇÃO</v>
          </cell>
          <cell r="C2698" t="str">
            <v>UN</v>
          </cell>
          <cell r="D2698" t="str">
            <v>617,85</v>
          </cell>
        </row>
        <row r="2699">
          <cell r="A2699" t="str">
            <v>73783/8</v>
          </cell>
          <cell r="B2699" t="str">
            <v>POSTE CONCRETO SEÇÃO CIRCULAR COMPRIMENTO=11M  E CARGA NOMINAL 200KG INCLUSIVE ESCAVACAO EXCLUSIVE TRANSPORTE - FORNECIMENTO E COLOCAÇÃO</v>
          </cell>
          <cell r="C2699" t="str">
            <v>UN</v>
          </cell>
          <cell r="D2699" t="str">
            <v>1.077,52</v>
          </cell>
        </row>
        <row r="2700">
          <cell r="A2700" t="str">
            <v>73783/9</v>
          </cell>
          <cell r="B2700" t="str">
            <v>POSTE CONCRETO SEÇÃO CIRCULAR COMPRIMENTO=11M  CARGA NOMINAL NO TOPO 300KG INCLUSIVE ESCAVACAO EXCLUSIVE TRANSPORTE - FORNECIMENTO E COLOCAÇÃO</v>
          </cell>
          <cell r="C2700" t="str">
            <v>UN</v>
          </cell>
          <cell r="D2700" t="str">
            <v>1.079,82</v>
          </cell>
        </row>
        <row r="2701">
          <cell r="A2701" t="str">
            <v>73783/10</v>
          </cell>
          <cell r="B2701" t="str">
            <v>POSTE CONCRETO SEÇÃO CIRCULAR COMPRIMENTO=11M  CARGA NOMINAL NO TOPO 400KG INCLUSIVE ESCAVACAO EXCLUSIVE TRANSPORTE - FORNECIMENTO E COLOCAÇÃO</v>
          </cell>
          <cell r="C2701" t="str">
            <v>UN</v>
          </cell>
          <cell r="D2701" t="str">
            <v>1.285,44</v>
          </cell>
        </row>
        <row r="2702">
          <cell r="A2702" t="str">
            <v>73783/11</v>
          </cell>
          <cell r="B2702" t="str">
            <v>POSTE CONCRETO SEÇÃO CIRCULAR COMPRIMENTO=14M  CARGA NOMINAL NO TOPO 400KG INCLUSIVE ESCAVACAO EXCLUSIVE TRANSPORTE - FORNECIMENTO E COLOCAÇÃO</v>
          </cell>
          <cell r="C2702" t="str">
            <v>UN</v>
          </cell>
          <cell r="D2702" t="str">
            <v>1.963,00</v>
          </cell>
        </row>
        <row r="2703">
          <cell r="A2703" t="str">
            <v>73783/12</v>
          </cell>
          <cell r="B2703" t="str">
            <v>POSTE CONCRETO SEÇÃO CIRCULAR COMPRIMENTO=7M CARGA NOMINAL NO TOPO 300KG INCLUSIVE ESCAVACAO EXCLUSIVE TRANSPORTE - FORNECIMENTO E COLOCAÇÃO</v>
          </cell>
          <cell r="C2703" t="str">
            <v>UN</v>
          </cell>
          <cell r="D2703" t="str">
            <v>713,57</v>
          </cell>
        </row>
        <row r="2704">
          <cell r="A2704" t="str">
            <v>73783/14</v>
          </cell>
          <cell r="B2704" t="str">
            <v>POSTE CONCRETO SEÇÃO CIRCULAR COMPRIMENTO=9M CARGA NOMINAL NO TOPO 200KG INCLUSIVE ESCAVACAO EXCLUSIVE TRANSPORTE - FORNECIMENTO E COLOCAÇÃO</v>
          </cell>
          <cell r="C2704" t="str">
            <v>UN</v>
          </cell>
          <cell r="D2704" t="str">
            <v>806,08</v>
          </cell>
        </row>
        <row r="2705">
          <cell r="A2705" t="str">
            <v>73783/15</v>
          </cell>
          <cell r="B2705" t="str">
            <v>POSTE CONCRETO SEÇÃO CIRCULAR COMPRIMENTO=9M CARGA NOMINAL NO TOPO 300KG INCLUSIVE ESCAVACAO EXCLUSIVE TRANSPORTE - FORNECIMENTO E COLOCAÇÃO</v>
          </cell>
          <cell r="C2705" t="str">
            <v>UN</v>
          </cell>
          <cell r="D2705" t="str">
            <v>866,01</v>
          </cell>
        </row>
        <row r="2706">
          <cell r="A2706" t="str">
            <v>73783/16</v>
          </cell>
          <cell r="B2706" t="str">
            <v>POSTE CONCRETO SEÇÃO CIRCULAR COMPRIMENTO=9M CARGA NOMINAL NO TOPO 400KG INCLUSIVE ESCAVACAO EXCLUSIVE TRANSPORTE - FORNECIMENTO E COLOCAÇÃO</v>
          </cell>
          <cell r="C2706" t="str">
            <v>UN</v>
          </cell>
          <cell r="D2706" t="str">
            <v>1.029,67</v>
          </cell>
        </row>
        <row r="2707">
          <cell r="A2707" t="str">
            <v>73783/17</v>
          </cell>
          <cell r="B2707" t="str">
            <v>POSTE CONCRETO SEÇÃO CIRCULAR COMPRIMENTO=10M CARGA NOMINAL NO TOPO 600KG INCLUSIVE ESCAVACAO EXCLUSIVE TRANSPORTE - FORNECIMENTO E COLOCAÇÃO</v>
          </cell>
          <cell r="C2707" t="str">
            <v>UN</v>
          </cell>
          <cell r="D2707" t="str">
            <v>1.361,49</v>
          </cell>
        </row>
        <row r="2708">
          <cell r="A2708">
            <v>83394</v>
          </cell>
          <cell r="B2708" t="str">
            <v>POSTE DE CONCRETO DUPLO T H=11M E CARGA NOMINAL 200KG INCLUSIVE ESCAVACAO, EXCLUSIVE TRANSPORTE - FORNECIMENTO E INSTALACAO</v>
          </cell>
          <cell r="C2708" t="str">
            <v>UN</v>
          </cell>
          <cell r="D2708" t="str">
            <v>901,05</v>
          </cell>
        </row>
        <row r="2709">
          <cell r="A2709">
            <v>83396</v>
          </cell>
          <cell r="B2709" t="str">
            <v>POSTE DE CONCRETO DUPLO T H=9M CARGA NOMINAL 300KG INCLUSIVE ESCAVACAO, EXCLUSIVE TRANSPORTE - FORNECIMENTO E INSTALACAO</v>
          </cell>
          <cell r="C2709" t="str">
            <v>UN</v>
          </cell>
          <cell r="D2709" t="str">
            <v>814,82</v>
          </cell>
        </row>
        <row r="2710">
          <cell r="A2710">
            <v>83397</v>
          </cell>
          <cell r="B2710" t="str">
            <v>POSTE DE CONCRETO DUPLO T H=9M CARGA NOMINAL 500KG INCLUSIVE ESCAVACAO, EXCLUSIVE TRANSPORTE - FORNECIMENTO E INSTALACAO</v>
          </cell>
          <cell r="C2710" t="str">
            <v>UN</v>
          </cell>
          <cell r="D2710" t="str">
            <v>1.083,89</v>
          </cell>
        </row>
        <row r="2711">
          <cell r="A2711">
            <v>83398</v>
          </cell>
          <cell r="B2711" t="str">
            <v>POSTE DE CONCRETO DUPLO T H=10M CARGA NOMINAL 300KG INCLUSIVE ESCAVACAO, EXCLUSIVE TRANSPORTE - FORNECIMENTO E INSTALACAO</v>
          </cell>
          <cell r="C2711" t="str">
            <v>UN</v>
          </cell>
          <cell r="D2711" t="str">
            <v>947,77</v>
          </cell>
        </row>
        <row r="2712">
          <cell r="A2712" t="str">
            <v>73769/1</v>
          </cell>
          <cell r="B2712" t="str">
            <v>POSTE ACO CONICO CONTINUO CURVO SIMPLES SEM BASE C/JANELA 9M (INSPECAO) - FORNECIMENTO E INSTALACAO</v>
          </cell>
          <cell r="C2712" t="str">
            <v>UN</v>
          </cell>
          <cell r="D2712" t="str">
            <v>1.306,01</v>
          </cell>
        </row>
        <row r="2713">
          <cell r="A2713" t="str">
            <v>73769/2</v>
          </cell>
          <cell r="B2713" t="str">
            <v>POSTE DE AÇO CONICO CONTÍNUO CURVO SIMPLES, FLANGEADO, COM JANELA DE INSPEÇÃO H=9M - FORNECIMENTO E INSTALACAO</v>
          </cell>
          <cell r="C2713" t="str">
            <v>UN</v>
          </cell>
          <cell r="D2713" t="str">
            <v>1.307,70</v>
          </cell>
        </row>
        <row r="2714">
          <cell r="A2714" t="str">
            <v>73769/3</v>
          </cell>
          <cell r="B2714" t="str">
            <v>POSTE DE ACO CONICO CONTINUO CURVO DUPLO, FLANGEADO, COM JANELA DE INSPECAO H=9M - FORNECIMENTO E INSTALACAO</v>
          </cell>
          <cell r="C2714" t="str">
            <v>UN</v>
          </cell>
          <cell r="D2714" t="str">
            <v>1.348,06</v>
          </cell>
        </row>
        <row r="2715">
          <cell r="A2715" t="str">
            <v>73769/4</v>
          </cell>
          <cell r="B2715" t="str">
            <v>POSTE DE ACO CONICO CONTINUO RETO, FLANGEADO, H=9M - FORNECIMENTO E INSTALACAO</v>
          </cell>
          <cell r="C2715" t="str">
            <v>UN</v>
          </cell>
          <cell r="D2715" t="str">
            <v>1.360,64</v>
          </cell>
        </row>
        <row r="2716">
          <cell r="A2716" t="str">
            <v>73855/1</v>
          </cell>
          <cell r="B2716" t="str">
            <v>CHUMBADOR DE AÇO PARA FIXAÇÃO DE POSTE DE ACO RETO OU CURVO 7 A 9M COM FLANGE - FORNECIMENTO E INSTALACAO</v>
          </cell>
          <cell r="C2716" t="str">
            <v>UN</v>
          </cell>
          <cell r="D2716" t="str">
            <v>646,68</v>
          </cell>
        </row>
        <row r="2717">
          <cell r="A2717">
            <v>72281</v>
          </cell>
          <cell r="B2717" t="str">
            <v>REATOR PARA LAMPADA VAPOR DE MERCURIO USO EXTERNO 220V/400W</v>
          </cell>
          <cell r="C2717" t="str">
            <v>UN</v>
          </cell>
          <cell r="D2717" t="str">
            <v>93,83</v>
          </cell>
        </row>
        <row r="2718">
          <cell r="A2718">
            <v>72282</v>
          </cell>
          <cell r="B2718" t="str">
            <v>REATOR PARA LAMPADA VAPOR DE SODIO ALTA PRESSAO - 220V/250W - USO EXTERNO</v>
          </cell>
          <cell r="C2718" t="str">
            <v>UN</v>
          </cell>
          <cell r="D2718" t="str">
            <v>125,01</v>
          </cell>
        </row>
        <row r="2719">
          <cell r="A2719" t="str">
            <v>73831/2</v>
          </cell>
          <cell r="B2719" t="str">
            <v>LAMPADA DE VAPOR DE MERCURIO DE 250W - FORNECIMENTO E INSTALACAO</v>
          </cell>
          <cell r="C2719" t="str">
            <v>UN</v>
          </cell>
          <cell r="D2719" t="str">
            <v>33,38</v>
          </cell>
        </row>
        <row r="2720">
          <cell r="A2720" t="str">
            <v>73831/3</v>
          </cell>
          <cell r="B2720" t="str">
            <v>LAMPADA DE VAPOR DE MERCURIO DE 400W/250V - FORNECIMENTO E INSTALACAO</v>
          </cell>
          <cell r="C2720" t="str">
            <v>UN</v>
          </cell>
          <cell r="D2720" t="str">
            <v>44,11</v>
          </cell>
        </row>
        <row r="2721">
          <cell r="A2721" t="str">
            <v>73831/4</v>
          </cell>
          <cell r="B2721" t="str">
            <v>LAMPADA MISTA DE 160W - FORNECIMENTO E INSTALACAO</v>
          </cell>
          <cell r="C2721" t="str">
            <v>UN</v>
          </cell>
          <cell r="D2721" t="str">
            <v>21,48</v>
          </cell>
        </row>
        <row r="2722">
          <cell r="A2722" t="str">
            <v>73831/5</v>
          </cell>
          <cell r="B2722" t="str">
            <v>LAMPADA MISTA DE 250W - FORNECIMENTO E INSTALACAO</v>
          </cell>
          <cell r="C2722" t="str">
            <v>UN</v>
          </cell>
          <cell r="D2722" t="str">
            <v>27,85</v>
          </cell>
        </row>
        <row r="2723">
          <cell r="A2723" t="str">
            <v>73831/6</v>
          </cell>
          <cell r="B2723" t="str">
            <v>LAMPADA MISTA DE 500W - FORNECIMENTO E INSTALACAO</v>
          </cell>
          <cell r="C2723" t="str">
            <v>UN</v>
          </cell>
          <cell r="D2723" t="str">
            <v>49,47</v>
          </cell>
        </row>
        <row r="2724">
          <cell r="A2724" t="str">
            <v>73831/7</v>
          </cell>
          <cell r="B2724" t="str">
            <v>LAMPADA DE VAPOR DE SODIO DE 150WX220V - FORNECIMENTO E INSTALACAO</v>
          </cell>
          <cell r="C2724" t="str">
            <v>UN</v>
          </cell>
          <cell r="D2724" t="str">
            <v>39,71</v>
          </cell>
        </row>
        <row r="2725">
          <cell r="A2725" t="str">
            <v>73831/8</v>
          </cell>
          <cell r="B2725" t="str">
            <v>LAMPADA DE VAPOR DE SODIO DE 250WX220V - FORNECIMENTO E INSTALACAO</v>
          </cell>
          <cell r="C2725" t="str">
            <v>UN</v>
          </cell>
          <cell r="D2725" t="str">
            <v>45,30</v>
          </cell>
        </row>
        <row r="2726">
          <cell r="A2726" t="str">
            <v>73831/9</v>
          </cell>
          <cell r="B2726" t="str">
            <v>LAMPADA DE VAPOR DE SODIO DE 400WX220V - FORNECIMENTO E INSTALACAO</v>
          </cell>
          <cell r="C2726" t="str">
            <v>UN</v>
          </cell>
          <cell r="D2726" t="str">
            <v>52,16</v>
          </cell>
        </row>
        <row r="2727">
          <cell r="A2727" t="str">
            <v>74231/1</v>
          </cell>
          <cell r="B2727" t="str">
            <v>LUMINARIA ABERTA PARA ILUMINACAO PUBLICA, PARA LAMPADA A VAPOR DE MERCURIO ATE 400W E MISTA ATE 500W, COM BRACO EM TUBO DE ACO GALV D=50MM PROJ HOR=2.500MM E PROJ VERT= 2.200MM, FORNECIMENTO E INSTALACAO</v>
          </cell>
          <cell r="C2727" t="str">
            <v>UN</v>
          </cell>
          <cell r="D2727" t="str">
            <v>118,43</v>
          </cell>
        </row>
        <row r="2728">
          <cell r="A2728" t="str">
            <v>74246/1</v>
          </cell>
          <cell r="B2728" t="str">
            <v>REFLETOR RETANGULAR FECHADO COM LAMPADA VAPOR METALICO 400 W</v>
          </cell>
          <cell r="C2728" t="str">
            <v>UN</v>
          </cell>
          <cell r="D2728" t="str">
            <v>248,71</v>
          </cell>
        </row>
        <row r="2729">
          <cell r="A2729">
            <v>83399</v>
          </cell>
          <cell r="B2729" t="str">
            <v>RELE FOTOELETRICO P/ COMANDO DE ILUMINACAO EXTERNA 220V/1000W - FORNECIMENTO E INSTALACAO</v>
          </cell>
          <cell r="C2729" t="str">
            <v>UN</v>
          </cell>
          <cell r="D2729" t="str">
            <v>26,64</v>
          </cell>
        </row>
        <row r="2730">
          <cell r="A2730">
            <v>83400</v>
          </cell>
          <cell r="B2730" t="str">
            <v>BRACO P/ ILUMINACAO DE RUAS EM TUBO ACO GALV 1" COMP = 1,20M E INCLINACAO 25GRAUS EM RELACAO AO PLANO VERTICAL P/ FIXACAO EM POSTE OU PAREDE - FORNECIMENTO E INSTALACAO</v>
          </cell>
          <cell r="C2730" t="str">
            <v>UN</v>
          </cell>
          <cell r="D2730" t="str">
            <v>85,03</v>
          </cell>
        </row>
        <row r="2731">
          <cell r="A2731">
            <v>83401</v>
          </cell>
          <cell r="B2731" t="str">
            <v>BRACO P/ LUMINARIA PUBLICA 1 X 1,50 M, EM TUBO ACO GALV 3/4, P/ FIXACAO EM POSTE OU PAREDE - FORNECIMENTO E INSTALACAO</v>
          </cell>
          <cell r="C2731" t="str">
            <v>UN</v>
          </cell>
          <cell r="D2731" t="str">
            <v>85,03</v>
          </cell>
        </row>
        <row r="2732">
          <cell r="A2732">
            <v>83402</v>
          </cell>
          <cell r="B2732" t="str">
            <v>ABRACADEIRA DE FIXACAO DE BRACOS DE LUMINARIAS DE 4" - FORNECIMENTO E INSTALACAO</v>
          </cell>
          <cell r="C2732" t="str">
            <v>UN</v>
          </cell>
          <cell r="D2732" t="str">
            <v>44,59</v>
          </cell>
        </row>
        <row r="2733">
          <cell r="A2733">
            <v>83475</v>
          </cell>
          <cell r="B2733" t="str">
            <v>LUMINARIA FECHADA PARA ILUMINACAO PUBLICA COM REATOR DE PARTIDA RAPIDA COM LAMPADA A VAPOR DE MERCURIO 250W - FORNECIMENTO E INSTALACAO</v>
          </cell>
          <cell r="C2733" t="str">
            <v>UN</v>
          </cell>
          <cell r="D2733" t="str">
            <v>320,73</v>
          </cell>
        </row>
        <row r="2734">
          <cell r="A2734">
            <v>83478</v>
          </cell>
          <cell r="B2734" t="str">
            <v>LUMINARIA FECHADA PARA ILUMINACAO PUBLICA - LAMPADAS DE 250/500W - FORNECIMENTO E INSTALACAO (EXCLUINDO LAMPADAS)</v>
          </cell>
          <cell r="C2734" t="str">
            <v>UN</v>
          </cell>
          <cell r="D2734" t="str">
            <v>234,34</v>
          </cell>
        </row>
        <row r="2735">
          <cell r="A2735">
            <v>83479</v>
          </cell>
          <cell r="B2735" t="str">
            <v>LUMINARIA ESTANQUE - PROTECAO CONTRA AGUA, POEIRA OU IMPACTOS - TIPO AQUATIC PIAL OU EQUIVALENTE</v>
          </cell>
          <cell r="C2735" t="str">
            <v>UN</v>
          </cell>
          <cell r="D2735" t="str">
            <v>95,78</v>
          </cell>
        </row>
        <row r="2736">
          <cell r="A2736">
            <v>83480</v>
          </cell>
          <cell r="B2736" t="str">
            <v>REATOR PARA LAMPADA VAPOR DE MERCURIO 125W  USO EXTERNO</v>
          </cell>
          <cell r="C2736" t="str">
            <v>UN</v>
          </cell>
          <cell r="D2736" t="str">
            <v>76,09</v>
          </cell>
        </row>
        <row r="2737">
          <cell r="A2737">
            <v>83481</v>
          </cell>
          <cell r="B2737" t="str">
            <v>REATOR PARA LAMPADA VAPOR DE MERCURIO 250W USO EXTERNO</v>
          </cell>
          <cell r="C2737" t="str">
            <v>UN</v>
          </cell>
          <cell r="D2737" t="str">
            <v>85,22</v>
          </cell>
        </row>
        <row r="2738">
          <cell r="A2738">
            <v>97600</v>
          </cell>
          <cell r="B2738" t="str">
            <v>REFLETOR EM ALUMÍNIO COM SUPORTE E ALÇA, LÂMPADA 125 W - FORNECIMENTO E INSTALAÇÃO. AF_11/2017</v>
          </cell>
          <cell r="C2738" t="str">
            <v>UN</v>
          </cell>
          <cell r="D2738" t="str">
            <v>179,40</v>
          </cell>
        </row>
        <row r="2739">
          <cell r="A2739">
            <v>97601</v>
          </cell>
          <cell r="B2739" t="str">
            <v>REFLETOR EM ALUMÍNIO COM SUPORTE E ALÇA, LÂMPADA 250 W - FORNECIMENTO E INSTALAÇÃO. AF_11/2017</v>
          </cell>
          <cell r="C2739" t="str">
            <v>UN</v>
          </cell>
          <cell r="D2739" t="str">
            <v>192,32</v>
          </cell>
        </row>
        <row r="2740">
          <cell r="A2740">
            <v>97605</v>
          </cell>
          <cell r="B2740" t="str">
            <v>LUMINÁRIA ARANDELA TIPO MEIA-LUA, PARA 1 LÂMPADA LED - FORNECIMENTO E INSTALAÇÃO. AF_11/2017</v>
          </cell>
          <cell r="C2740" t="str">
            <v>UN</v>
          </cell>
          <cell r="D2740" t="str">
            <v>62,34</v>
          </cell>
        </row>
        <row r="2741">
          <cell r="A2741">
            <v>97606</v>
          </cell>
          <cell r="B2741" t="str">
            <v>LUMINÁRIA ARANDELA TIPO MEIA-LUA, PARA 1 LÂMPADA DE 15 W - FORNECIMENTO E INSTALAÇÃO. AF_11/2017</v>
          </cell>
          <cell r="C2741" t="str">
            <v>UN</v>
          </cell>
          <cell r="D2741" t="str">
            <v>50,37</v>
          </cell>
        </row>
        <row r="2742">
          <cell r="A2742">
            <v>97607</v>
          </cell>
          <cell r="B2742" t="str">
            <v>LUMINÁRIA ARANDELA TIPO TARTARUGA PARA 1 LÂMPADA LED - FORNECIMENTO E INSTALAÇÃO. AF_11/2017</v>
          </cell>
          <cell r="C2742" t="str">
            <v>UN</v>
          </cell>
          <cell r="D2742" t="str">
            <v>93,20</v>
          </cell>
        </row>
        <row r="2743">
          <cell r="A2743">
            <v>97608</v>
          </cell>
          <cell r="B2743" t="str">
            <v>LUMINÁRIA ARANDELA TIPO TARTARUGA, COM GRADE, PARA 1 LÂMPADA DE 15 W - FORNECIMENTO E INSTALAÇÃO. AF_11/2017</v>
          </cell>
          <cell r="C2743" t="str">
            <v>UN</v>
          </cell>
          <cell r="D2743" t="str">
            <v>69,26</v>
          </cell>
        </row>
        <row r="2744">
          <cell r="A2744" t="str">
            <v>73857/1</v>
          </cell>
          <cell r="B2744" t="str">
            <v>TRANSFORMADOR DISTRIBUICAO  75KVA TRIFASICO 60HZ CLASSE 15KV IMERSO EM ÓLEO MINERAL FORNECIMENTO E INSTALACAO</v>
          </cell>
          <cell r="C2744" t="str">
            <v>UN</v>
          </cell>
          <cell r="D2744" t="str">
            <v>6.172,10</v>
          </cell>
        </row>
        <row r="2745">
          <cell r="A2745" t="str">
            <v>73857/2</v>
          </cell>
          <cell r="B2745" t="str">
            <v>TRANSFORMADOR DISTRIBUICAO  112,5KVA TRIFASICO 60HZ CLASSE 15KV IMERSO EM ÓLEO MINERAL FORNECIMENTO E INSTALACAO</v>
          </cell>
          <cell r="C2745" t="str">
            <v>UN</v>
          </cell>
          <cell r="D2745" t="str">
            <v>7.627,36</v>
          </cell>
        </row>
        <row r="2746">
          <cell r="A2746" t="str">
            <v>73857/3</v>
          </cell>
          <cell r="B2746" t="str">
            <v>TRANSFORMADOR DISTRIBUICAO  150KVA TRIFASICO 60HZ CLASSE 15KV IMERSO EM ÓLEO MINERAL FORNECIMENTO E INSTALACAO</v>
          </cell>
          <cell r="C2746" t="str">
            <v>UN</v>
          </cell>
          <cell r="D2746" t="str">
            <v>9.614,83</v>
          </cell>
        </row>
        <row r="2747">
          <cell r="A2747" t="str">
            <v>73857/4</v>
          </cell>
          <cell r="B2747" t="str">
            <v>TRANSFORMADOR DISTRIBUICAO  225KVA TRIFASICO 60HZ CLASSE 15KV IMERSO EM ÓLEO MINERAL FORNECIMENTO E INSTALACAO</v>
          </cell>
          <cell r="C2747" t="str">
            <v>UN</v>
          </cell>
          <cell r="D2747" t="str">
            <v>13.464,59</v>
          </cell>
        </row>
        <row r="2748">
          <cell r="A2748" t="str">
            <v>73857/5</v>
          </cell>
          <cell r="B2748" t="str">
            <v>TRANSFORMADOR DISTRIBUICAO  300KVA TRIFASICO 60HZ CLASSE 15KV IMERSO EM ÓLEO MINERAL FORNECIMENTO E INSTALACAO</v>
          </cell>
          <cell r="C2748" t="str">
            <v>UN</v>
          </cell>
          <cell r="D2748" t="str">
            <v>15.705,93</v>
          </cell>
        </row>
        <row r="2749">
          <cell r="A2749" t="str">
            <v>73857/6</v>
          </cell>
          <cell r="B2749" t="str">
            <v>TRANSFORMADOR DISTRIBUICAO  500KVA TRIFASICO 60HZ CLASSE 15KV IMERSO EM ÓLEO MINERAL FORNECIMENTO E INSTALACAO</v>
          </cell>
          <cell r="C2749" t="str">
            <v>UN</v>
          </cell>
          <cell r="D2749" t="str">
            <v>25.562,06</v>
          </cell>
        </row>
        <row r="2750">
          <cell r="A2750" t="str">
            <v>73857/7</v>
          </cell>
          <cell r="B2750" t="str">
            <v>TRANSFORMADOR DISTRIBUICAO  30KVA TRIFASICO 60HZ CLASSE 15KV IMERSO EM ÓLEO MINERAL FORNECIMENTO E INSTALACAO</v>
          </cell>
          <cell r="C2750" t="str">
            <v>UN</v>
          </cell>
          <cell r="D2750" t="str">
            <v>4.260,18</v>
          </cell>
        </row>
        <row r="2751">
          <cell r="A2751" t="str">
            <v>73857/8</v>
          </cell>
          <cell r="B2751" t="str">
            <v>TRANSFORMADOR DISTRIBUICAO  45KVA TRIFASICO 60HZ CLASSE 15KV IMERSO EM ÓLEO MINERAL FORNECIMENTO E INSTALACAO</v>
          </cell>
          <cell r="C2751" t="str">
            <v>UN</v>
          </cell>
          <cell r="D2751" t="str">
            <v>4.771,19</v>
          </cell>
        </row>
        <row r="2752">
          <cell r="A2752" t="str">
            <v>73857/9</v>
          </cell>
          <cell r="B2752" t="str">
            <v>TRANSFORMADOR DISTRIBUICAO  750KVA TRIFASICO 60HZ CLASSE 15KV IMERSO EM ÓLEO MINERAL FORNECIMENTO E INSTALACAO</v>
          </cell>
          <cell r="C2752" t="str">
            <v>UN</v>
          </cell>
          <cell r="D2752" t="str">
            <v>35.023,71</v>
          </cell>
        </row>
        <row r="2753">
          <cell r="A2753" t="str">
            <v>73857/10</v>
          </cell>
          <cell r="B2753" t="str">
            <v>TRANSFORMADOR DISTRIBUICAO  1000KVA TRIFASICO 60HZ CLASSE 15KV IMERSO EM ÓLEO MINERAL FORNECIMENTO E INSTALACAO</v>
          </cell>
          <cell r="C2753" t="str">
            <v>UN</v>
          </cell>
          <cell r="D2753" t="str">
            <v>48.987,58</v>
          </cell>
        </row>
        <row r="2754">
          <cell r="A2754">
            <v>93128</v>
          </cell>
          <cell r="B2754" t="str">
            <v>PONTO DE ILUMINAÇÃO RESIDENCIAL INCLUINDO INTERRUPTOR SIMPLES, CAIXA ELÉTRICA, ELETRODUTO, CABO, RASGO, QUEBRA E CHUMBAMENTO (EXCLUINDO LUMINÁRIA E LÂMPADA). AF_01/2016</v>
          </cell>
          <cell r="C2754" t="str">
            <v>UN</v>
          </cell>
          <cell r="D2754" t="str">
            <v>98,44</v>
          </cell>
        </row>
        <row r="2755">
          <cell r="A2755">
            <v>93137</v>
          </cell>
          <cell r="B2755" t="str">
            <v>PONTO DE ILUMINAÇÃO RESIDENCIAL INCLUINDO INTERRUPTOR SIMPLES (2 MÓDULOS), CAIXA ELÉTRICA, ELETRODUTO, CABO, RASGO, QUEBRA E CHUMBAMENTO (EXCLUINDO LUMINÁRIA E LÂMPADA). AF_01/2016</v>
          </cell>
          <cell r="C2755" t="str">
            <v>UN</v>
          </cell>
          <cell r="D2755" t="str">
            <v>115,53</v>
          </cell>
        </row>
        <row r="2756">
          <cell r="A2756">
            <v>93138</v>
          </cell>
          <cell r="B2756" t="str">
            <v>PONTO DE ILUMINAÇÃO RESIDENCIAL INCLUINDO INTERRUPTOR PARALELO, CAIXA ELÉTRICA, ELETRODUTO, CABO, RASGO, QUEBRA E CHUMBAMENTO (EXCLUINDO LUMINÁRIA E LÂMPADA). AF_01/2016</v>
          </cell>
          <cell r="C2756" t="str">
            <v>UN</v>
          </cell>
          <cell r="D2756" t="str">
            <v>109,30</v>
          </cell>
        </row>
        <row r="2757">
          <cell r="A2757">
            <v>93139</v>
          </cell>
          <cell r="B2757" t="str">
            <v>PONTO DE ILUMINAÇÃO RESIDENCIAL INCLUINDO INTERRUPTOR PARALELO (2 MÓDULOS), CAIXA ELÉTRICA, ELETRODUTO, CABO, RASGO, QUEBRA E CHUMBAMENTO (EXCLUINDO LUMINÁRIA E LÂMPADA). AF_01/2016</v>
          </cell>
          <cell r="C2757" t="str">
            <v>UN</v>
          </cell>
          <cell r="D2757" t="str">
            <v>137,22</v>
          </cell>
        </row>
        <row r="2758">
          <cell r="A2758">
            <v>93140</v>
          </cell>
          <cell r="B2758" t="str">
            <v>PONTO DE ILUMINAÇÃO RESIDENCIAL INCLUINDO INTERRUPTOR SIMPLES CONJUGADO COM PARALELO, CAIXA ELÉTRICA, ELETRODUTO, CABO, RASGO, QUEBRA E CHUMBAMENTO (EXCLUINDO LUMINÁRIA E LÂMPADA). AF_01/2016</v>
          </cell>
          <cell r="C2758" t="str">
            <v>UN</v>
          </cell>
          <cell r="D2758" t="str">
            <v>129,59</v>
          </cell>
        </row>
        <row r="2759">
          <cell r="A2759">
            <v>93141</v>
          </cell>
          <cell r="B2759" t="str">
            <v>PONTO DE TOMADA RESIDENCIAL INCLUINDO TOMADA 10A/250V, CAIXA ELÉTRICA, ELETRODUTO, CABO, RASGO, QUEBRA E CHUMBAMENTO. AF_01/2016</v>
          </cell>
          <cell r="C2759" t="str">
            <v>UN</v>
          </cell>
          <cell r="D2759" t="str">
            <v>116,72</v>
          </cell>
        </row>
        <row r="2760">
          <cell r="A2760">
            <v>93142</v>
          </cell>
          <cell r="B2760" t="str">
            <v>PONTO DE TOMADA RESIDENCIAL INCLUINDO TOMADA (2 MÓDULOS) 10A/250V, CAIXA ELÉTRICA, ELETRODUTO, CABO, RASGO, QUEBRA E CHUMBAMENTO. AF_01/2016</v>
          </cell>
          <cell r="C2760" t="str">
            <v>UN</v>
          </cell>
          <cell r="D2760" t="str">
            <v>130,93</v>
          </cell>
        </row>
        <row r="2761">
          <cell r="A2761">
            <v>93143</v>
          </cell>
          <cell r="B2761" t="str">
            <v>PONTO DE TOMADA RESIDENCIAL INCLUINDO TOMADA 20A/250V, CAIXA ELÉTRICA, ELETRODUTO, CABO, RASGO, QUEBRA E CHUMBAMENTO. AF_01/2016</v>
          </cell>
          <cell r="C2761" t="str">
            <v>UN</v>
          </cell>
          <cell r="D2761" t="str">
            <v>118,22</v>
          </cell>
        </row>
        <row r="2762">
          <cell r="A2762">
            <v>93144</v>
          </cell>
          <cell r="B2762" t="str">
            <v>PONTO DE UTILIZAÇÃO DE EQUIPAMENTOS ELÉTRICOS, RESIDENCIAL, INCLUINDO SUPORTE E PLACA, CAIXA ELÉTRICA, ELETRODUTO, CABO, RASGO, QUEBRA E CHUMBAMENTO. AF_01/2016</v>
          </cell>
          <cell r="C2762" t="str">
            <v>UN</v>
          </cell>
          <cell r="D2762" t="str">
            <v>143,30</v>
          </cell>
        </row>
        <row r="2763">
          <cell r="A2763">
            <v>93145</v>
          </cell>
          <cell r="B2763" t="str">
            <v>PONTO DE ILUMINAÇÃO E TOMADA, RESIDENCIAL, INCLUINDO INTERRUPTOR SIMPLES E TOMADA 10A/250V, CAIXA ELÉTRICA, ELETRODUTO, CABO, RASGO, QUEBRA E CHUMBAMENTO (EXCLUINDO LUMINÁRIA E LÂMPADA). AF_01/2016</v>
          </cell>
          <cell r="C2763" t="str">
            <v>UN</v>
          </cell>
          <cell r="D2763" t="str">
            <v>140,24</v>
          </cell>
        </row>
        <row r="2764">
          <cell r="A2764">
            <v>93146</v>
          </cell>
          <cell r="B2764" t="str">
            <v>PONTO DE ILUMINAÇÃO E TOMADA, RESIDENCIAL, INCLUINDO INTERRUPTOR PARALELO E TOMADA 10A/250V, CAIXA ELÉTRICA, ELETRODUTO, CABO, RASGO, QUEBRA E CHUMBAMENTO (EXCLUINDO LUMINÁRIA E LÂMPADA). AF_01/2016</v>
          </cell>
          <cell r="C2764" t="str">
            <v>UN</v>
          </cell>
          <cell r="D2764" t="str">
            <v>151,10</v>
          </cell>
        </row>
        <row r="2765">
          <cell r="A2765">
            <v>93147</v>
          </cell>
          <cell r="B2765" t="str">
            <v>PONTO DE ILUMINAÇÃO E TOMADA, RESIDENCIAL, INCLUINDO INTERRUPTOR SIMPLES, INTERRUPTOR PARALELO E TOMADA 10A/250V, CAIXA ELÉTRICA, ELETRODUTO, CABO, RASGO, QUEBRA E CHUMBAMENTO (EXCLUINDO LUMINÁRIA E LÂMPADA). AF_01/2016</v>
          </cell>
          <cell r="C2765" t="str">
            <v>UN</v>
          </cell>
          <cell r="D2765" t="str">
            <v>171,42</v>
          </cell>
        </row>
        <row r="2766">
          <cell r="A2766">
            <v>8260</v>
          </cell>
          <cell r="B2766" t="str">
            <v>INSTALACAO PARA-RAIOS P/RESERVATORIO</v>
          </cell>
          <cell r="C2766" t="str">
            <v>UN</v>
          </cell>
          <cell r="D2766" t="str">
            <v>2.428,91</v>
          </cell>
        </row>
        <row r="2767">
          <cell r="A2767">
            <v>72315</v>
          </cell>
          <cell r="B2767" t="str">
            <v>TERMINAL AEREO EM ACO GALVANIZADO COM BASE DE FIXACAO H = 30CM</v>
          </cell>
          <cell r="C2767" t="str">
            <v>UN</v>
          </cell>
          <cell r="D2767" t="str">
            <v>23,06</v>
          </cell>
        </row>
        <row r="2768">
          <cell r="A2768">
            <v>96971</v>
          </cell>
          <cell r="B2768" t="str">
            <v>CORDOALHA DE COBRE NU 16 MM², NÃO ENTERRADA, COM ISOLADOR - FORNECIMENTO E INSTALAÇÃO. AF_12/2017</v>
          </cell>
          <cell r="C2768" t="str">
            <v>M</v>
          </cell>
          <cell r="D2768" t="str">
            <v>18,39</v>
          </cell>
        </row>
        <row r="2769">
          <cell r="A2769">
            <v>96972</v>
          </cell>
          <cell r="B2769" t="str">
            <v>CORDOALHA DE COBRE NU 25 MM², NÃO ENTERRADA, COM ISOLADOR - FORNECIMENTO E INSTALAÇÃO. AF_12/2017</v>
          </cell>
          <cell r="C2769" t="str">
            <v>M</v>
          </cell>
          <cell r="D2769" t="str">
            <v>25,46</v>
          </cell>
        </row>
        <row r="2770">
          <cell r="A2770">
            <v>96973</v>
          </cell>
          <cell r="B2770" t="str">
            <v>CORDOALHA DE COBRE NU 35 MM², NÃO ENTERRADA, COM ISOLADOR - FORNECIMENTO E INSTALAÇÃO. AF_12/2017</v>
          </cell>
          <cell r="C2770" t="str">
            <v>M</v>
          </cell>
          <cell r="D2770" t="str">
            <v>32,07</v>
          </cell>
        </row>
        <row r="2771">
          <cell r="A2771">
            <v>96974</v>
          </cell>
          <cell r="B2771" t="str">
            <v>CORDOALHA DE COBRE NU 50 MM², NÃO ENTERRADA, COM ISOLADOR - FORNECIMENTO E INSTALAÇÃO. AF_12/2017</v>
          </cell>
          <cell r="C2771" t="str">
            <v>M</v>
          </cell>
          <cell r="D2771" t="str">
            <v>40,59</v>
          </cell>
        </row>
        <row r="2772">
          <cell r="A2772">
            <v>96975</v>
          </cell>
          <cell r="B2772" t="str">
            <v>CORDOALHA DE COBRE NU 70 MM², NÃO ENTERRADA, COM ISOLADOR - FORNECIMENTO E INSTALAÇÃO. AF_12/2017</v>
          </cell>
          <cell r="C2772" t="str">
            <v>M</v>
          </cell>
          <cell r="D2772" t="str">
            <v>51,62</v>
          </cell>
        </row>
        <row r="2773">
          <cell r="A2773">
            <v>96976</v>
          </cell>
          <cell r="B2773" t="str">
            <v>CORDOALHA DE COBRE NU 95 MM², NÃO ENTERRADA, COM ISOLADOR - FORNECIMENTO E INSTALAÇÃO. AF_12/2017</v>
          </cell>
          <cell r="C2773" t="str">
            <v>M</v>
          </cell>
          <cell r="D2773" t="str">
            <v>65,93</v>
          </cell>
        </row>
        <row r="2774">
          <cell r="A2774">
            <v>96977</v>
          </cell>
          <cell r="B2774" t="str">
            <v>CORDOALHA DE COBRE NU 50 MM², ENTERRADA, SEM ISOLADOR - FORNECIMENTO E INSTALAÇÃO. AF_12/2017</v>
          </cell>
          <cell r="C2774" t="str">
            <v>M</v>
          </cell>
          <cell r="D2774" t="str">
            <v>23,25</v>
          </cell>
        </row>
        <row r="2775">
          <cell r="A2775">
            <v>96978</v>
          </cell>
          <cell r="B2775" t="str">
            <v>CORDOALHA DE COBRE NU 70 MM², ENTERRADA, SEM ISOLADOR - FORNECIMENTO E INSTALAÇÃO. AF_12/2017</v>
          </cell>
          <cell r="C2775" t="str">
            <v>M</v>
          </cell>
          <cell r="D2775" t="str">
            <v>32,53</v>
          </cell>
        </row>
        <row r="2776">
          <cell r="A2776">
            <v>96979</v>
          </cell>
          <cell r="B2776" t="str">
            <v>CORDOALHA DE COBRE NU 95 MM², ENTERRADA, SEM ISOLADOR - FORNECIMENTO E INSTALAÇÃO. AF_12/2017</v>
          </cell>
          <cell r="C2776" t="str">
            <v>M</v>
          </cell>
          <cell r="D2776" t="str">
            <v>45,46</v>
          </cell>
        </row>
        <row r="2777">
          <cell r="A2777">
            <v>96981</v>
          </cell>
          <cell r="B2777" t="str">
            <v>SUPORTE ISOLADOR PARA CORDOALHA DE COBRE - FORNECIMENTO E INSTALAÇÃO. AF_12/2017</v>
          </cell>
          <cell r="C2777" t="str">
            <v>M</v>
          </cell>
          <cell r="D2777" t="str">
            <v>15,79</v>
          </cell>
        </row>
        <row r="2778">
          <cell r="A2778">
            <v>96984</v>
          </cell>
          <cell r="B2778" t="str">
            <v>ELETRODUTO PVC 40MM (1 ¼ ) PARA SPDA - FORNECIMENTO E INSTALAÇÃO. AF_12/2017</v>
          </cell>
          <cell r="C2778" t="str">
            <v>UN</v>
          </cell>
          <cell r="D2778" t="str">
            <v>39,53</v>
          </cell>
        </row>
        <row r="2779">
          <cell r="A2779">
            <v>96985</v>
          </cell>
          <cell r="B2779" t="str">
            <v>HASTE DE ATERRAMENTO 5/8  PARA SPDA - FORNECIMENTO E INSTALAÇÃO. AF_12/2017</v>
          </cell>
          <cell r="C2779" t="str">
            <v>UN</v>
          </cell>
          <cell r="D2779" t="str">
            <v>38,73</v>
          </cell>
        </row>
        <row r="2780">
          <cell r="A2780">
            <v>96986</v>
          </cell>
          <cell r="B2780" t="str">
            <v>HASTE DE ATERRAMENTO 3/4  PARA SPDA - FORNECIMENTO E INSTALAÇÃO. AF_12/2017</v>
          </cell>
          <cell r="C2780" t="str">
            <v>UN</v>
          </cell>
          <cell r="D2780" t="str">
            <v>58,07</v>
          </cell>
        </row>
        <row r="2781">
          <cell r="A2781">
            <v>96987</v>
          </cell>
          <cell r="B2781" t="str">
            <v>BASE METÁLICA PARA MASTRO 1 ½  PARA SPDA - FORNECIMENTO E INSTALAÇÃO. AF_12/2017</v>
          </cell>
          <cell r="C2781" t="str">
            <v>UN</v>
          </cell>
          <cell r="D2781" t="str">
            <v>73,31</v>
          </cell>
        </row>
        <row r="2782">
          <cell r="A2782">
            <v>96988</v>
          </cell>
          <cell r="B2782" t="str">
            <v>MASTRO 1 ½  PARA SPDA - FORNECIMENTO E INSTALAÇÃO. AF_12/2017</v>
          </cell>
          <cell r="C2782" t="str">
            <v>UN</v>
          </cell>
          <cell r="D2782" t="str">
            <v>80,72</v>
          </cell>
        </row>
        <row r="2783">
          <cell r="A2783">
            <v>96989</v>
          </cell>
          <cell r="B2783" t="str">
            <v>CAPTOR TIPO FRANKLIN PARA SPDA - FORNECIMENTO E INSTALAÇÃO. AF_12/2017</v>
          </cell>
          <cell r="C2783" t="str">
            <v>UN</v>
          </cell>
          <cell r="D2783" t="str">
            <v>53,52</v>
          </cell>
        </row>
        <row r="2784">
          <cell r="A2784">
            <v>9535</v>
          </cell>
          <cell r="B2784" t="str">
            <v>CHUVEIRO ELETRICO COMUM CORPO PLASTICO TIPO DUCHA, FORNECIMENTO E INSTALACAO</v>
          </cell>
          <cell r="C2784" t="str">
            <v>UN</v>
          </cell>
          <cell r="D2784" t="str">
            <v>59,20</v>
          </cell>
        </row>
        <row r="2785">
          <cell r="A2785">
            <v>72322</v>
          </cell>
          <cell r="B2785" t="str">
            <v>CHAVE SECCIONADORA TRIPOLAR, ABERTURA SOB CARGA, COM FUSÍVEIS NH - 100A/250V - FORNECIMENTO E INSTALACAO</v>
          </cell>
          <cell r="C2785" t="str">
            <v>UN</v>
          </cell>
          <cell r="D2785" t="str">
            <v>409,04</v>
          </cell>
        </row>
        <row r="2786">
          <cell r="A2786">
            <v>72326</v>
          </cell>
          <cell r="B2786" t="str">
            <v>CHAVE SECCIONADORA TRIPOLAR, ABERTURA SOB CARGA, COM FUSÍVEIS NH - 200A/250V</v>
          </cell>
          <cell r="C2786" t="str">
            <v>UN</v>
          </cell>
          <cell r="D2786" t="str">
            <v>586,81</v>
          </cell>
        </row>
        <row r="2787">
          <cell r="A2787">
            <v>72327</v>
          </cell>
          <cell r="B2787" t="str">
            <v>FUSÍVEL TIPO "DIAZED", TIPO RÁPIDO OU RETARDADO - 2/25A - FORNECIMENTO E INSTALACAO</v>
          </cell>
          <cell r="C2787" t="str">
            <v>UN</v>
          </cell>
          <cell r="D2787" t="str">
            <v>6,75</v>
          </cell>
        </row>
        <row r="2788">
          <cell r="A2788">
            <v>72328</v>
          </cell>
          <cell r="B2788" t="str">
            <v>FUSÍVEL TIPO "DIAZED", TIPO RÁPIDO OU RETARDADO - 35/63A - FORNECIMENTO E INSTALACAO</v>
          </cell>
          <cell r="C2788" t="str">
            <v>UN</v>
          </cell>
          <cell r="D2788" t="str">
            <v>8,29</v>
          </cell>
        </row>
        <row r="2789">
          <cell r="A2789">
            <v>72330</v>
          </cell>
          <cell r="B2789" t="str">
            <v>FUSÍVEL TIPO NH 200A - TAMANHO 01 - FORNECIMENTO E INSTALACAO</v>
          </cell>
          <cell r="C2789" t="str">
            <v>UN</v>
          </cell>
          <cell r="D2789" t="str">
            <v>41,69</v>
          </cell>
        </row>
        <row r="2790">
          <cell r="A2790" t="str">
            <v>73780/1</v>
          </cell>
          <cell r="B2790" t="str">
            <v>CHAVE FUSIVEL UNIPOLAR, 15KV - 100A, EQUIPADA COM COMANDO PARA HASTE DE MANOBRA .       FORNECIMENTO E INSTALAÇÃO.</v>
          </cell>
          <cell r="C2790" t="str">
            <v>UN</v>
          </cell>
          <cell r="D2790" t="str">
            <v>300,64</v>
          </cell>
        </row>
        <row r="2791">
          <cell r="A2791" t="str">
            <v>73780/2</v>
          </cell>
          <cell r="B2791" t="str">
            <v>CHAVE BLINDADA TRIPOLAR 250V, 30A - FORNECIMENTO E INSTALACAO</v>
          </cell>
          <cell r="C2791" t="str">
            <v>UN</v>
          </cell>
          <cell r="D2791" t="str">
            <v>203,12</v>
          </cell>
        </row>
        <row r="2792">
          <cell r="A2792" t="str">
            <v>73780/3</v>
          </cell>
          <cell r="B2792" t="str">
            <v>CHAVE BLINDADA TRIPOLAR 250V, 60A - FORNECIMENTO E INSTALACAO</v>
          </cell>
          <cell r="C2792" t="str">
            <v>UN</v>
          </cell>
          <cell r="D2792" t="str">
            <v>311,62</v>
          </cell>
        </row>
        <row r="2793">
          <cell r="A2793" t="str">
            <v>73780/4</v>
          </cell>
          <cell r="B2793" t="str">
            <v>CHAVE BLINDADA TRIPOLAR 250V, 100A - FORNECIMENTO E INSTALACAO</v>
          </cell>
          <cell r="C2793" t="str">
            <v>UN</v>
          </cell>
          <cell r="D2793" t="str">
            <v>574,60</v>
          </cell>
        </row>
        <row r="2794">
          <cell r="A2794">
            <v>83482</v>
          </cell>
          <cell r="B2794" t="str">
            <v>FUSIVEL TIPO NH 250 A, TAMANHO 1 - FORNECIMENTO E INSTALACAO</v>
          </cell>
          <cell r="C2794" t="str">
            <v>UN</v>
          </cell>
          <cell r="D2794" t="str">
            <v>41,69</v>
          </cell>
        </row>
        <row r="2795">
          <cell r="A2795">
            <v>83487</v>
          </cell>
          <cell r="B2795" t="str">
            <v>BASE PARA FUSIVEL (PORTA-FUSIVEL) NH 01 250A</v>
          </cell>
          <cell r="C2795" t="str">
            <v>UN</v>
          </cell>
          <cell r="D2795" t="str">
            <v>97,31</v>
          </cell>
        </row>
        <row r="2796">
          <cell r="A2796">
            <v>83490</v>
          </cell>
          <cell r="B2796" t="str">
            <v>CHAVE FACA TRIPOLAR BLINDADA 250V/30A - FORNECIMENTO E INSTALACAO</v>
          </cell>
          <cell r="C2796" t="str">
            <v>UN</v>
          </cell>
          <cell r="D2796" t="str">
            <v>200,55</v>
          </cell>
        </row>
        <row r="2797">
          <cell r="A2797">
            <v>83491</v>
          </cell>
          <cell r="B2797" t="str">
            <v>CHAVE GUARDA MOTOR TRIFASICO 5CV/220V C/ CHAVE MAGNETICA - FORNECIMENTO E INSTALACAO</v>
          </cell>
          <cell r="C2797" t="str">
            <v>UN</v>
          </cell>
          <cell r="D2797" t="str">
            <v>284,56</v>
          </cell>
        </row>
        <row r="2798">
          <cell r="A2798">
            <v>83492</v>
          </cell>
          <cell r="B2798" t="str">
            <v>CHAVE GUARDA MOTOR TRIFISICA 10CV/220V C/ CHAVE MAGNETICA - FORNECIMENTO E INSTALACAO</v>
          </cell>
          <cell r="C2798" t="str">
            <v>UN</v>
          </cell>
          <cell r="D2798" t="str">
            <v>428,20</v>
          </cell>
        </row>
        <row r="2799">
          <cell r="A2799">
            <v>83493</v>
          </cell>
          <cell r="B2799" t="str">
            <v>FUSIVEL TIPO NH 250A - TAMANHO 01 - FORNECIMENTO E INSTALACAO</v>
          </cell>
          <cell r="C2799" t="str">
            <v>UN</v>
          </cell>
          <cell r="D2799" t="str">
            <v>41,69</v>
          </cell>
        </row>
        <row r="2800">
          <cell r="A2800">
            <v>85195</v>
          </cell>
          <cell r="B2800" t="str">
            <v>CHAVE DE BOIA AUTOMÁTICA</v>
          </cell>
          <cell r="C2800" t="str">
            <v>UN</v>
          </cell>
          <cell r="D2800" t="str">
            <v>71,01</v>
          </cell>
        </row>
        <row r="2801">
          <cell r="A2801">
            <v>88547</v>
          </cell>
          <cell r="B2801" t="str">
            <v>CHAVE DE BOIA AUTOMÁTICA SUPERIOR 10A/250V - FORNECIMENTO E INSTALACAO</v>
          </cell>
          <cell r="C2801" t="str">
            <v>UN</v>
          </cell>
          <cell r="D2801" t="str">
            <v>77,81</v>
          </cell>
        </row>
        <row r="2802">
          <cell r="A2802">
            <v>72283</v>
          </cell>
          <cell r="B2802" t="str">
            <v>ABRIGO PARA HIDRANTE, 75X45X17CM, COM REGISTRO GLOBO ANGULAR 45º 2.1/2", ADAPTADOR STORZ 2.1/2", MANGUEIRA DE INCÊNDIO 15M, REDUÇÃO 2.1/2X1.1/2" E ESGUICHO EM LATÃO 1.1/2" - FORNECIMENTO E INSTALAÇÃO</v>
          </cell>
          <cell r="C2802" t="str">
            <v>UN</v>
          </cell>
          <cell r="D2802" t="str">
            <v>998,16</v>
          </cell>
        </row>
        <row r="2803">
          <cell r="A2803">
            <v>72287</v>
          </cell>
          <cell r="B2803" t="str">
            <v>CAIXA DE INCÊNDIO 45X75X17CM - FORNECIMENTO E INSTALAÇÃO</v>
          </cell>
          <cell r="C2803" t="str">
            <v>UN</v>
          </cell>
          <cell r="D2803" t="str">
            <v>287,97</v>
          </cell>
        </row>
        <row r="2804">
          <cell r="A2804">
            <v>72288</v>
          </cell>
          <cell r="B2804" t="str">
            <v>CAIXA DE INCÊNDIO 60X75X17CM - FORNECIMENTO E INSTALAÇÃO</v>
          </cell>
          <cell r="C2804" t="str">
            <v>UN</v>
          </cell>
          <cell r="D2804" t="str">
            <v>360,64</v>
          </cell>
        </row>
        <row r="2805">
          <cell r="A2805">
            <v>72553</v>
          </cell>
          <cell r="B2805" t="str">
            <v>EXTINTOR DE PQS 4KG - FORNECIMENTO E INSTALACAO</v>
          </cell>
          <cell r="C2805" t="str">
            <v>UN</v>
          </cell>
          <cell r="D2805" t="str">
            <v>126,56</v>
          </cell>
        </row>
        <row r="2806">
          <cell r="A2806">
            <v>72554</v>
          </cell>
          <cell r="B2806" t="str">
            <v>EXTINTOR DE CO2 6KG - FORNECIMENTO E INSTALACAO</v>
          </cell>
          <cell r="C2806" t="str">
            <v>UN</v>
          </cell>
          <cell r="D2806" t="str">
            <v>423,80</v>
          </cell>
        </row>
        <row r="2807">
          <cell r="A2807" t="str">
            <v>73775/1</v>
          </cell>
          <cell r="B2807" t="str">
            <v>EXTINTOR INCENDIO TP PO QUIMICO 4KG FORNECIMENTO E COLOCACAO</v>
          </cell>
          <cell r="C2807" t="str">
            <v>UN</v>
          </cell>
          <cell r="D2807" t="str">
            <v>132,95</v>
          </cell>
        </row>
        <row r="2808">
          <cell r="A2808" t="str">
            <v>73775/2</v>
          </cell>
          <cell r="B2808" t="str">
            <v>EXTINTOR INCENDIO AGUA-PRESSURIZADA 10L INCL SUPORTE PAREDE CARGA     COMPLETA FORNECIMENTO E COLOCACAO</v>
          </cell>
          <cell r="C2808" t="str">
            <v>UN</v>
          </cell>
          <cell r="D2808" t="str">
            <v>136,94</v>
          </cell>
        </row>
        <row r="2809">
          <cell r="A2809">
            <v>83633</v>
          </cell>
          <cell r="B2809" t="str">
            <v>HIDRANTE SUBTERRANEO FERRO FUNDIDO C/ CURVA LONGA E CAIXA DN=75MM</v>
          </cell>
          <cell r="C2809" t="str">
            <v>UN</v>
          </cell>
          <cell r="D2809" t="str">
            <v>1.741,60</v>
          </cell>
        </row>
        <row r="2810">
          <cell r="A2810">
            <v>83634</v>
          </cell>
          <cell r="B2810" t="str">
            <v>EXTINTOR INCENDIO TP GAS CARBONICO 4KG COMPLETO - FORNECIMENTO E INSTALACAO</v>
          </cell>
          <cell r="C2810" t="str">
            <v>UN</v>
          </cell>
          <cell r="D2810" t="str">
            <v>398,34</v>
          </cell>
        </row>
        <row r="2811">
          <cell r="A2811">
            <v>83635</v>
          </cell>
          <cell r="B2811" t="str">
            <v>EXTINTOR INCENDIO TP PO QUIMICO 6KG - FORNECIMENTO E INSTALACAO</v>
          </cell>
          <cell r="C2811" t="str">
            <v>UN</v>
          </cell>
          <cell r="D2811" t="str">
            <v>154,19</v>
          </cell>
        </row>
        <row r="2812">
          <cell r="A2812">
            <v>96765</v>
          </cell>
          <cell r="B2812" t="str">
            <v>ABRIGO PARA HIDRANTE, 90X60X17CM, COM REGISTRO GLOBO ANGULAR 45º 2.1/2", ADAPTADOR STORZ 2.1/2", MANGUEIRA DE INCÊNDIO 20M, REDUÇÃO 2.1/2X1.1/2" E ESGUICHO EM LATÃO 1.1/2" - FORNECIMENTO E INSTALAÇÃO. AF_08/2017</v>
          </cell>
          <cell r="C2812" t="str">
            <v>UN</v>
          </cell>
          <cell r="D2812" t="str">
            <v>1.186,25</v>
          </cell>
        </row>
        <row r="2813">
          <cell r="A2813">
            <v>72337</v>
          </cell>
          <cell r="B2813" t="str">
            <v>TOMADA PARA TELEFONE DE 4 POLOS PADRAO TELEBRAS - FORNECIMENTO E INSTALACAO</v>
          </cell>
          <cell r="C2813" t="str">
            <v>UN</v>
          </cell>
          <cell r="D2813" t="str">
            <v>20,22</v>
          </cell>
        </row>
        <row r="2814">
          <cell r="A2814">
            <v>73688</v>
          </cell>
          <cell r="B2814" t="str">
            <v>CABO TELEFONICO CTP-APL-50, 30 PARES (USO EXTERNO) - FORNECIMENTO E INSTALACAO</v>
          </cell>
          <cell r="C2814" t="str">
            <v>M</v>
          </cell>
          <cell r="D2814" t="str">
            <v>21,51</v>
          </cell>
        </row>
        <row r="2815">
          <cell r="A2815">
            <v>73689</v>
          </cell>
          <cell r="B2815" t="str">
            <v>CABO TELEFONICO CTP-APL-50, 20 PARES (USO EXTERNO) - FORNECIMENTO E INSTALACAO</v>
          </cell>
          <cell r="C2815" t="str">
            <v>M</v>
          </cell>
          <cell r="D2815" t="str">
            <v>15,52</v>
          </cell>
        </row>
        <row r="2816">
          <cell r="A2816">
            <v>73690</v>
          </cell>
          <cell r="B2816" t="str">
            <v>CABO TELEFONICO CTP-APL-50, 10 PARES (USO EXTERNO) - FORNECIMENTO E INSTALACAO</v>
          </cell>
          <cell r="C2816" t="str">
            <v>M</v>
          </cell>
          <cell r="D2816" t="str">
            <v>9,80</v>
          </cell>
        </row>
        <row r="2817">
          <cell r="A2817" t="str">
            <v>73749/1</v>
          </cell>
          <cell r="B2817" t="str">
            <v>CAIXA ENTERRADA PARA INSTALACOES TELEFONICAS TIPO R1 0,60X0,35X0,50M EM BLOCOS DE CONCRETO ESTRUTURAL</v>
          </cell>
          <cell r="C2817" t="str">
            <v>UN</v>
          </cell>
          <cell r="D2817" t="str">
            <v>152,22</v>
          </cell>
        </row>
        <row r="2818">
          <cell r="A2818" t="str">
            <v>73749/2</v>
          </cell>
          <cell r="B2818" t="str">
            <v>CAIXA ENTERRADA PARA INSTALACOES TELEFONICAS TIPO R2 1,07X0,52X0,50M EM BLOCOS DE CONCRETO ESTRUTURAL</v>
          </cell>
          <cell r="C2818" t="str">
            <v>UN</v>
          </cell>
          <cell r="D2818" t="str">
            <v>276,87</v>
          </cell>
        </row>
        <row r="2819">
          <cell r="A2819" t="str">
            <v>73749/3</v>
          </cell>
          <cell r="B2819" t="str">
            <v>CAIXA ENTERRADA PARA INSTALACOES TELEFONICAS TIPO R3 1,30X1,20X1,20M EM BLOCOS DE CONCRETO ESTRUTURAL</v>
          </cell>
          <cell r="C2819" t="str">
            <v>UN</v>
          </cell>
          <cell r="D2819" t="str">
            <v>893,54</v>
          </cell>
        </row>
        <row r="2820">
          <cell r="A2820" t="str">
            <v>73768/1</v>
          </cell>
          <cell r="B2820" t="str">
            <v>FIO TELEFONICO FI 0,6MM, 2 CONDUTORES (USO INTERNO)-  FORNECIMENTO E INSTALACAO</v>
          </cell>
          <cell r="C2820" t="str">
            <v>M</v>
          </cell>
          <cell r="D2820" t="str">
            <v>1,63</v>
          </cell>
        </row>
        <row r="2821">
          <cell r="A2821" t="str">
            <v>73768/2</v>
          </cell>
          <cell r="B2821" t="str">
            <v>CABO TELEFONICO FE 1,0MM, 2 CONDUTORES (USO EXTERNO) - FORNECIMENTO E INSTALACAO</v>
          </cell>
          <cell r="C2821" t="str">
            <v>M</v>
          </cell>
          <cell r="D2821" t="str">
            <v>2,39</v>
          </cell>
        </row>
        <row r="2822">
          <cell r="A2822" t="str">
            <v>73768/3</v>
          </cell>
          <cell r="B2822" t="str">
            <v>CABO TELEFONICO CI-50 10 PARES (USO INTERNO) - FORNECIMENTO E INSTALACAO</v>
          </cell>
          <cell r="C2822" t="str">
            <v>M</v>
          </cell>
          <cell r="D2822" t="str">
            <v>7,18</v>
          </cell>
        </row>
        <row r="2823">
          <cell r="A2823" t="str">
            <v>73768/4</v>
          </cell>
          <cell r="B2823" t="str">
            <v>CABO TELEFONICO CI-50 20PARES (USO INTERNO) - FORNECIMENTO E INSTALACAO</v>
          </cell>
          <cell r="C2823" t="str">
            <v>M</v>
          </cell>
          <cell r="D2823" t="str">
            <v>12,41</v>
          </cell>
        </row>
        <row r="2824">
          <cell r="A2824" t="str">
            <v>73768/5</v>
          </cell>
          <cell r="B2824" t="str">
            <v>CABO TELEFONICO CI-50 30PARES (USO INTERNO) - FORNECIMENTO E INSTALACAO</v>
          </cell>
          <cell r="C2824" t="str">
            <v>M</v>
          </cell>
          <cell r="D2824" t="str">
            <v>16,38</v>
          </cell>
        </row>
        <row r="2825">
          <cell r="A2825" t="str">
            <v>73768/6</v>
          </cell>
          <cell r="B2825" t="str">
            <v>CABO TELEFONICO CI-50 50PARES (USO INTERNO) - FORNECIMENTO E INSTALACAO</v>
          </cell>
          <cell r="C2825" t="str">
            <v>M</v>
          </cell>
          <cell r="D2825" t="str">
            <v>27,71</v>
          </cell>
        </row>
        <row r="2826">
          <cell r="A2826" t="str">
            <v>73768/7</v>
          </cell>
          <cell r="B2826" t="str">
            <v>CABO TELEFONICO CI-50 75 PARES (USO INTERNO) - FORNECIMENTO E INSTALACAO</v>
          </cell>
          <cell r="C2826" t="str">
            <v>M</v>
          </cell>
          <cell r="D2826" t="str">
            <v>43,81</v>
          </cell>
        </row>
        <row r="2827">
          <cell r="A2827" t="str">
            <v>73768/8</v>
          </cell>
          <cell r="B2827" t="str">
            <v>CABO TELEFONICO CI-50 200 PARES (USO INTERNO) - FORNECIMENTO E INSTALACAO</v>
          </cell>
          <cell r="C2827" t="str">
            <v>M</v>
          </cell>
          <cell r="D2827" t="str">
            <v>104,77</v>
          </cell>
        </row>
        <row r="2828">
          <cell r="A2828" t="str">
            <v>73768/9</v>
          </cell>
          <cell r="B2828" t="str">
            <v>CABO TELEFONICO CCI-50 1 PAR (USO INTERNO) - FORNECIMENTO E INSTALACAO</v>
          </cell>
          <cell r="C2828" t="str">
            <v>M</v>
          </cell>
          <cell r="D2828" t="str">
            <v>1,15</v>
          </cell>
        </row>
        <row r="2829">
          <cell r="A2829" t="str">
            <v>73768/10</v>
          </cell>
          <cell r="B2829" t="str">
            <v>CABO TELEFONICO CCI-50 2 PARES (USO INTERNO) - FORNECIMENTO E INSTALACAO</v>
          </cell>
          <cell r="C2829" t="str">
            <v>M</v>
          </cell>
          <cell r="D2829" t="str">
            <v>1,52</v>
          </cell>
        </row>
        <row r="2830">
          <cell r="A2830" t="str">
            <v>73768/11</v>
          </cell>
          <cell r="B2830" t="str">
            <v>CABO TELEFONICO CCI-50 3 PARES (USO INTERNO) - FORNECIMENTO E INSTALACAO</v>
          </cell>
          <cell r="C2830" t="str">
            <v>M</v>
          </cell>
          <cell r="D2830" t="str">
            <v>1,99</v>
          </cell>
        </row>
        <row r="2831">
          <cell r="A2831" t="str">
            <v>73768/12</v>
          </cell>
          <cell r="B2831" t="str">
            <v>CABO TELEFONICO CCI-50 4 PARES (USO INTERNO) - FORNECIMENTO E INSTALACAO</v>
          </cell>
          <cell r="C2831" t="str">
            <v>M</v>
          </cell>
          <cell r="D2831" t="str">
            <v>2,70</v>
          </cell>
        </row>
        <row r="2832">
          <cell r="A2832" t="str">
            <v>73768/13</v>
          </cell>
          <cell r="B2832" t="str">
            <v>CABO TELEFONICO CCI-50 5 PARES (USO INTERNO) - FORNECIMENTO E INSTALACAO</v>
          </cell>
          <cell r="C2832" t="str">
            <v>M</v>
          </cell>
          <cell r="D2832" t="str">
            <v>3,62</v>
          </cell>
        </row>
        <row r="2833">
          <cell r="A2833" t="str">
            <v>73768/14</v>
          </cell>
          <cell r="B2833" t="str">
            <v>CABO TELEFONICO CCI-50 6 PARES  (USO INTERNO) - FORNECIMENTO E INSTALACAO</v>
          </cell>
          <cell r="C2833" t="str">
            <v>M</v>
          </cell>
          <cell r="D2833" t="str">
            <v>4,63</v>
          </cell>
        </row>
        <row r="2834">
          <cell r="A2834">
            <v>83366</v>
          </cell>
          <cell r="B2834" t="str">
            <v>CAIXA DE PASSAGEM PARA TELEFONE 15X15X10CM (SOBREPOR), FORNECIMENTO E INSTALACAO.</v>
          </cell>
          <cell r="C2834" t="str">
            <v>UN</v>
          </cell>
          <cell r="D2834" t="str">
            <v>51,70</v>
          </cell>
        </row>
        <row r="2835">
          <cell r="A2835">
            <v>83367</v>
          </cell>
          <cell r="B2835" t="str">
            <v>CAIXA DE PASSAGEM PARA TELEFONE 80X80X15CM (SOBREPOR) FORNECIMENTO E INSTALACAO</v>
          </cell>
          <cell r="C2835" t="str">
            <v>UN</v>
          </cell>
          <cell r="D2835" t="str">
            <v>239,12</v>
          </cell>
        </row>
        <row r="2836">
          <cell r="A2836">
            <v>83368</v>
          </cell>
          <cell r="B2836" t="str">
            <v>CAIXA DE PASSAGEM PARA TELEFONE 150X150X15CM (SOBREPOR) FORNECIMENTO E INSTALACAO</v>
          </cell>
          <cell r="C2836" t="str">
            <v>UN</v>
          </cell>
          <cell r="D2836" t="str">
            <v>689,44</v>
          </cell>
        </row>
        <row r="2837">
          <cell r="A2837">
            <v>83369</v>
          </cell>
          <cell r="B2837" t="str">
            <v>QUADRO DE DISTRIBUICAO PARA TELEFONE N.4, 60X60X12CM EM CHAPA METALICA, DE EMBUTIR, SEM ACESSORIOS, PADRAO TELEBRAS, FORNECIMENTO E INSTALACAO</v>
          </cell>
          <cell r="C2837" t="str">
            <v>UN</v>
          </cell>
          <cell r="D2837" t="str">
            <v>174,36</v>
          </cell>
        </row>
        <row r="2838">
          <cell r="A2838">
            <v>83370</v>
          </cell>
          <cell r="B2838" t="str">
            <v>QUADRO DE DISTRIBUICAO PARA TELEFONE N.3, 40X40X12CM EM CHAPA METALICA, DE EMBUTIR, SEM ACESSORIOS, PADRAO TELEBRAS, FORNECIMENTO E INSTALACAO</v>
          </cell>
          <cell r="C2838" t="str">
            <v>UN</v>
          </cell>
          <cell r="D2838" t="str">
            <v>120,14</v>
          </cell>
        </row>
        <row r="2839">
          <cell r="A2839">
            <v>83371</v>
          </cell>
          <cell r="B2839" t="str">
            <v>QUADRO DE DISTRIBUICAO PARA TELEFONE N.2, 20X20X12CM EM CHAPA METALICA, DE EMBUTIR, SEM ACESSORIOS, PADRAO TELEBRAS, FORNECIMENTO E INSTALACAO</v>
          </cell>
          <cell r="C2839" t="str">
            <v>UN</v>
          </cell>
          <cell r="D2839" t="str">
            <v>79,30</v>
          </cell>
        </row>
        <row r="2840">
          <cell r="A2840">
            <v>83639</v>
          </cell>
          <cell r="B2840" t="str">
            <v>CABO TELEFONICO CT-APL-50, 100 PARES (USO EXTERNO) - FORNECIMENTO E INSTALACAO</v>
          </cell>
          <cell r="C2840" t="str">
            <v>M</v>
          </cell>
          <cell r="D2840" t="str">
            <v>53,72</v>
          </cell>
        </row>
        <row r="2841">
          <cell r="A2841">
            <v>84676</v>
          </cell>
          <cell r="B2841" t="str">
            <v>QUADRO DE DISTRIBUICAO PARA TELEFONE N.5, 80X80X12CM EM CHAPA METALICA, SEM ACESSORIOS, PADRAO TELEBRAS, FORNECIMENTO E INSTALACAO</v>
          </cell>
          <cell r="C2841" t="str">
            <v>UN</v>
          </cell>
          <cell r="D2841" t="str">
            <v>227,76</v>
          </cell>
        </row>
        <row r="2842">
          <cell r="A2842">
            <v>84796</v>
          </cell>
          <cell r="B2842" t="str">
            <v>TAMPAO FOFO P/ CAIXA R2 PADRAO TELEBRAS COMPLETO - FORNECIMENTO E INSTALACAO</v>
          </cell>
          <cell r="C2842" t="str">
            <v>UN</v>
          </cell>
          <cell r="D2842" t="str">
            <v>478,01</v>
          </cell>
        </row>
        <row r="2843">
          <cell r="A2843">
            <v>84798</v>
          </cell>
          <cell r="B2843" t="str">
            <v>TAMPAO FOFO P/ CAIXA R1 PADRAO TELEBRAS COMPLETO - FORNECIMENTO E INSTALACAO</v>
          </cell>
          <cell r="C2843" t="str">
            <v>UN</v>
          </cell>
          <cell r="D2843" t="str">
            <v>215,70</v>
          </cell>
        </row>
        <row r="2844">
          <cell r="A2844">
            <v>83636</v>
          </cell>
          <cell r="B2844" t="str">
            <v>DUTO CHAPA GALVANIZADA NUM 26 P/ AR CONDICIONADO</v>
          </cell>
          <cell r="C2844" t="str">
            <v>M2</v>
          </cell>
          <cell r="D2844" t="str">
            <v>50,57</v>
          </cell>
        </row>
        <row r="2845">
          <cell r="A2845">
            <v>83637</v>
          </cell>
          <cell r="B2845" t="str">
            <v>DUTO CHAPA GALVANIZADA NUM 22 P/ AR CONDICIONADO</v>
          </cell>
          <cell r="C2845" t="str">
            <v>M2</v>
          </cell>
          <cell r="D2845" t="str">
            <v>83,91</v>
          </cell>
        </row>
        <row r="2846">
          <cell r="A2846" t="str">
            <v>74003/1</v>
          </cell>
          <cell r="B2846" t="str">
            <v>INSTALACOES GAS CENTRAL P/ EDIFICIO RESIDENCIAL C/ 4 PAVTOS 16 UNID.  UMA CENTRAL POR BLOCO COM 16 PONTOS</v>
          </cell>
          <cell r="C2846" t="str">
            <v>UN</v>
          </cell>
          <cell r="D2846" t="str">
            <v>5.037,00</v>
          </cell>
        </row>
        <row r="2847">
          <cell r="A2847">
            <v>85120</v>
          </cell>
          <cell r="B2847" t="str">
            <v>MANOMETRO 0 A 200 PSI (0 A 14 KGF/CM2), D = 50MM - FORNECIMENTO E COLOCACAO</v>
          </cell>
          <cell r="C2847" t="str">
            <v>UN</v>
          </cell>
          <cell r="D2847" t="str">
            <v>105,08</v>
          </cell>
        </row>
        <row r="2848">
          <cell r="A2848">
            <v>83486</v>
          </cell>
          <cell r="B2848" t="str">
            <v>BOMBA CENTRIFUGA C/ MOTOR ELETRICO TRIFASICO 1CV</v>
          </cell>
          <cell r="C2848" t="str">
            <v>UN</v>
          </cell>
          <cell r="D2848" t="str">
            <v>1.152,53</v>
          </cell>
        </row>
        <row r="2849">
          <cell r="A2849">
            <v>83643</v>
          </cell>
          <cell r="B2849" t="str">
            <v>BOMBA SUBMERSIVEL ELETRICA, TRIFASICA, POTÊNCIA 3,75 HP, DIAMETRO DO ROTOR 90 MM SEMIABERTO, BOCAL DE SAIDA DIAMETRO DE 2 POLEGADAS, HM/Q = 5 M / 61,2 M3/H A 25,5 M / 3,6 M3/H</v>
          </cell>
          <cell r="C2849" t="str">
            <v>UN</v>
          </cell>
          <cell r="D2849" t="str">
            <v>2.625,36</v>
          </cell>
        </row>
        <row r="2850">
          <cell r="A2850">
            <v>83644</v>
          </cell>
          <cell r="B2850" t="str">
            <v>BOMBA RECALQUE D'AGUA TRIFASICA 10,0 HP</v>
          </cell>
          <cell r="C2850" t="str">
            <v>UN</v>
          </cell>
          <cell r="D2850" t="str">
            <v>4.925,03</v>
          </cell>
        </row>
        <row r="2851">
          <cell r="A2851">
            <v>83645</v>
          </cell>
          <cell r="B2851" t="str">
            <v>BOMBA RECALQUE D'AGUA TRIFASICA 3,0 HP</v>
          </cell>
          <cell r="C2851" t="str">
            <v>UN</v>
          </cell>
          <cell r="D2851" t="str">
            <v>1.568,84</v>
          </cell>
        </row>
        <row r="2852">
          <cell r="A2852">
            <v>83646</v>
          </cell>
          <cell r="B2852" t="str">
            <v>BOMBA RECALQUE D'AGUA DE ESTAGIOS TRIFASICA 2,0 HP</v>
          </cell>
          <cell r="C2852" t="str">
            <v>UN</v>
          </cell>
          <cell r="D2852" t="str">
            <v>1.820,29</v>
          </cell>
        </row>
        <row r="2853">
          <cell r="A2853">
            <v>83647</v>
          </cell>
          <cell r="B2853" t="str">
            <v>BOMBA RECALQUE D'AGUA TRIFASICA 1,5HP</v>
          </cell>
          <cell r="C2853" t="str">
            <v>UN</v>
          </cell>
          <cell r="D2853" t="str">
            <v>1.192,53</v>
          </cell>
        </row>
        <row r="2854">
          <cell r="A2854">
            <v>83648</v>
          </cell>
          <cell r="B2854" t="str">
            <v>BOMBA RECALQUE D'AGUA TRIFASICA 0,5 HP</v>
          </cell>
          <cell r="C2854" t="str">
            <v>UN</v>
          </cell>
          <cell r="D2854" t="str">
            <v>767,41</v>
          </cell>
        </row>
        <row r="2855">
          <cell r="A2855">
            <v>83649</v>
          </cell>
          <cell r="B2855" t="str">
            <v>BOMBA RECALQUE D'AGUA PREDIO 6 A 10 PAVTOS - 2UD</v>
          </cell>
          <cell r="C2855" t="str">
            <v>UN</v>
          </cell>
          <cell r="D2855" t="str">
            <v>4.631,33</v>
          </cell>
        </row>
        <row r="2856">
          <cell r="A2856">
            <v>83650</v>
          </cell>
          <cell r="B2856" t="str">
            <v>BOMBA RECALQUE D'AGUA PREDIO 3 A 5 PAVTOS - 2UD</v>
          </cell>
          <cell r="C2856" t="str">
            <v>UN</v>
          </cell>
          <cell r="D2856" t="str">
            <v>3.878,71</v>
          </cell>
        </row>
        <row r="2857">
          <cell r="A2857">
            <v>89355</v>
          </cell>
          <cell r="B2857" t="str">
            <v>TUBO, PVC, SOLDÁVEL, DN 20MM, INSTALADO EM RAMAL OU SUB-RAMAL DE ÁGUA - FORNECIMENTO E INSTALAÇÃO. AF_12/2014</v>
          </cell>
          <cell r="C2857" t="str">
            <v>M</v>
          </cell>
          <cell r="D2857" t="str">
            <v>13,23</v>
          </cell>
        </row>
        <row r="2858">
          <cell r="A2858">
            <v>89356</v>
          </cell>
          <cell r="B2858" t="str">
            <v>TUBO, PVC, SOLDÁVEL, DN 25MM, INSTALADO EM RAMAL OU SUB-RAMAL DE ÁGUA - FORNECIMENTO E INSTALAÇÃO. AF_12/2014</v>
          </cell>
          <cell r="C2858" t="str">
            <v>M</v>
          </cell>
          <cell r="D2858" t="str">
            <v>15,74</v>
          </cell>
        </row>
        <row r="2859">
          <cell r="A2859">
            <v>89357</v>
          </cell>
          <cell r="B2859" t="str">
            <v>TUBO, PVC, SOLDÁVEL, DN 32MM, INSTALADO EM RAMAL OU SUB-RAMAL DE ÁGUA - FORNECIMENTO E INSTALAÇÃO. AF_12/2014</v>
          </cell>
          <cell r="C2859" t="str">
            <v>M</v>
          </cell>
          <cell r="D2859" t="str">
            <v>22,01</v>
          </cell>
        </row>
        <row r="2860">
          <cell r="A2860">
            <v>89401</v>
          </cell>
          <cell r="B2860" t="str">
            <v>TUBO, PVC, SOLDÁVEL, DN 20MM, INSTALADO EM RAMAL DE DISTRIBUIÇÃO DE ÁGUA - FORNECIMENTO E INSTALAÇÃO. AF_12/2014</v>
          </cell>
          <cell r="C2860" t="str">
            <v>M</v>
          </cell>
          <cell r="D2860" t="str">
            <v>5,79</v>
          </cell>
        </row>
        <row r="2861">
          <cell r="A2861">
            <v>89402</v>
          </cell>
          <cell r="B2861" t="str">
            <v>TUBO, PVC, SOLDÁVEL, DN 25MM, INSTALADO EM RAMAL DE DISTRIBUIÇÃO DE ÁGUA - FORNECIMENTO E INSTALAÇÃO. AF_12/2014</v>
          </cell>
          <cell r="C2861" t="str">
            <v>M</v>
          </cell>
          <cell r="D2861" t="str">
            <v>7,17</v>
          </cell>
        </row>
        <row r="2862">
          <cell r="A2862">
            <v>89403</v>
          </cell>
          <cell r="B2862" t="str">
            <v>TUBO, PVC, SOLDÁVEL, DN 32MM, INSTALADO EM RAMAL DE DISTRIBUIÇÃO DE ÁGUA - FORNECIMENTO E INSTALAÇÃO. AF_12/2014</v>
          </cell>
          <cell r="C2862" t="str">
            <v>M</v>
          </cell>
          <cell r="D2862" t="str">
            <v>11,74</v>
          </cell>
        </row>
        <row r="2863">
          <cell r="A2863">
            <v>89446</v>
          </cell>
          <cell r="B2863" t="str">
            <v>TUBO, PVC, SOLDÁVEL, DN 25MM, INSTALADO EM PRUMADA DE ÁGUA - FORNECIMENTO E INSTALAÇÃO. AF_12/2014</v>
          </cell>
          <cell r="C2863" t="str">
            <v>M</v>
          </cell>
          <cell r="D2863" t="str">
            <v>3,91</v>
          </cell>
        </row>
        <row r="2864">
          <cell r="A2864">
            <v>89447</v>
          </cell>
          <cell r="B2864" t="str">
            <v>TUBO, PVC, SOLDÁVEL, DN 32MM, INSTALADO EM PRUMADA DE ÁGUA - FORNECIMENTO E INSTALAÇÃO. AF_12/2014</v>
          </cell>
          <cell r="C2864" t="str">
            <v>M</v>
          </cell>
          <cell r="D2864" t="str">
            <v>7,92</v>
          </cell>
        </row>
        <row r="2865">
          <cell r="A2865">
            <v>89448</v>
          </cell>
          <cell r="B2865" t="str">
            <v>TUBO, PVC, SOLDÁVEL, DN 40MM, INSTALADO EM PRUMADA DE ÁGUA - FORNECIMENTO E INSTALAÇÃO. AF_12/2014</v>
          </cell>
          <cell r="C2865" t="str">
            <v>M</v>
          </cell>
          <cell r="D2865" t="str">
            <v>11,41</v>
          </cell>
        </row>
        <row r="2866">
          <cell r="A2866">
            <v>89449</v>
          </cell>
          <cell r="B2866" t="str">
            <v>TUBO, PVC, SOLDÁVEL, DN 50MM, INSTALADO EM PRUMADA DE ÁGUA - FORNECIMENTO E INSTALAÇÃO. AF_12/2014</v>
          </cell>
          <cell r="C2866" t="str">
            <v>M</v>
          </cell>
          <cell r="D2866" t="str">
            <v>14,11</v>
          </cell>
        </row>
        <row r="2867">
          <cell r="A2867">
            <v>89450</v>
          </cell>
          <cell r="B2867" t="str">
            <v>TUBO, PVC, SOLDÁVEL, DN 60MM, INSTALADO EM PRUMADA DE ÁGUA - FORNECIMENTO E INSTALAÇÃO. AF_12/2014</v>
          </cell>
          <cell r="C2867" t="str">
            <v>M</v>
          </cell>
          <cell r="D2867" t="str">
            <v>21,66</v>
          </cell>
        </row>
        <row r="2868">
          <cell r="A2868">
            <v>89451</v>
          </cell>
          <cell r="B2868" t="str">
            <v>TUBO, PVC, SOLDÁVEL, DN 75MM, INSTALADO EM PRUMADA DE ÁGUA - FORNECIMENTO E INSTALAÇÃO. AF_12/2014</v>
          </cell>
          <cell r="C2868" t="str">
            <v>M</v>
          </cell>
          <cell r="D2868" t="str">
            <v>30,18</v>
          </cell>
        </row>
        <row r="2869">
          <cell r="A2869">
            <v>89452</v>
          </cell>
          <cell r="B2869" t="str">
            <v>TUBO, PVC, SOLDÁVEL, DN 85MM, INSTALADO EM PRUMADA DE ÁGUA - FORNECIMENTO E INSTALAÇÃO. AF_12/2014</v>
          </cell>
          <cell r="C2869" t="str">
            <v>M</v>
          </cell>
          <cell r="D2869" t="str">
            <v>37,85</v>
          </cell>
        </row>
        <row r="2870">
          <cell r="A2870">
            <v>89508</v>
          </cell>
          <cell r="B2870" t="str">
            <v>TUBO PVC, SÉRIE R, ÁGUA PLUVIAL, DN 40 MM, FORNECIDO E INSTALADO EM RAMAL DE ENCAMINHAMENTO. AF_12/2014</v>
          </cell>
          <cell r="C2870" t="str">
            <v>M</v>
          </cell>
          <cell r="D2870" t="str">
            <v>13,30</v>
          </cell>
        </row>
        <row r="2871">
          <cell r="A2871">
            <v>89509</v>
          </cell>
          <cell r="B2871" t="str">
            <v>TUBO PVC, SÉRIE R, ÁGUA PLUVIAL, DN 50 MM, FORNECIDO E INSTALADO EM RAMAL DE ENCAMINHAMENTO. AF_12/2014</v>
          </cell>
          <cell r="C2871" t="str">
            <v>M</v>
          </cell>
          <cell r="D2871" t="str">
            <v>18,37</v>
          </cell>
        </row>
        <row r="2872">
          <cell r="A2872">
            <v>89511</v>
          </cell>
          <cell r="B2872" t="str">
            <v>TUBO PVC, SÉRIE R, ÁGUA PLUVIAL, DN 75 MM, FORNECIDO E INSTALADO EM RAMAL DE ENCAMINHAMENTO. AF_12/2014</v>
          </cell>
          <cell r="C2872" t="str">
            <v>M</v>
          </cell>
          <cell r="D2872" t="str">
            <v>27,15</v>
          </cell>
        </row>
        <row r="2873">
          <cell r="A2873">
            <v>89512</v>
          </cell>
          <cell r="B2873" t="str">
            <v>TUBO PVC, SÉRIE R, ÁGUA PLUVIAL, DN 100 MM, FORNECIDO E INSTALADO EM RAMAL DE ENCAMINHAMENTO. AF_12/2014</v>
          </cell>
          <cell r="C2873" t="str">
            <v>M</v>
          </cell>
          <cell r="D2873" t="str">
            <v>42,03</v>
          </cell>
        </row>
        <row r="2874">
          <cell r="A2874">
            <v>89576</v>
          </cell>
          <cell r="B2874" t="str">
            <v>TUBO PVC, SÉRIE R, ÁGUA PLUVIAL, DN 75 MM, FORNECIDO E INSTALADO EM CONDUTORES VERTICAIS DE ÁGUAS PLUVIAIS. AF_12/2014</v>
          </cell>
          <cell r="C2874" t="str">
            <v>M</v>
          </cell>
          <cell r="D2874" t="str">
            <v>15,13</v>
          </cell>
        </row>
        <row r="2875">
          <cell r="A2875">
            <v>89578</v>
          </cell>
          <cell r="B2875" t="str">
            <v>TUBO PVC, SÉRIE R, ÁGUA PLUVIAL, DN 100 MM, FORNECIDO E INSTALADO EM CONDUTORES VERTICAIS DE ÁGUAS PLUVIAIS. AF_12/2014</v>
          </cell>
          <cell r="C2875" t="str">
            <v>M</v>
          </cell>
          <cell r="D2875" t="str">
            <v>25,57</v>
          </cell>
        </row>
        <row r="2876">
          <cell r="A2876">
            <v>89580</v>
          </cell>
          <cell r="B2876" t="str">
            <v>TUBO PVC, SÉRIE R, ÁGUA PLUVIAL, DN 150 MM, FORNECIDO E INSTALADO EM CONDUTORES VERTICAIS DE ÁGUAS PLUVIAIS. AF_12/2014</v>
          </cell>
          <cell r="C2876" t="str">
            <v>M</v>
          </cell>
          <cell r="D2876" t="str">
            <v>50,77</v>
          </cell>
        </row>
        <row r="2877">
          <cell r="A2877">
            <v>89633</v>
          </cell>
          <cell r="B2877" t="str">
            <v>TUBO, CPVC, SOLDÁVEL, DN 15MM, INSTALADO EM RAMAL OU SUB-RAMAL DE ÁGUA - FORNECIMENTO E INSTALAÇÃO. AF_12/2014</v>
          </cell>
          <cell r="C2877" t="str">
            <v>M</v>
          </cell>
          <cell r="D2877" t="str">
            <v>16,71</v>
          </cell>
        </row>
        <row r="2878">
          <cell r="A2878">
            <v>89634</v>
          </cell>
          <cell r="B2878" t="str">
            <v>TUBO, CPVC, SOLDÁVEL, DN 22MM, INSTALADO EM RAMAL OU SUB-RAMAL DE ÁGUA - FORNECIMENTO E INSTALAÇÃO. AF_12/2014</v>
          </cell>
          <cell r="C2878" t="str">
            <v>M</v>
          </cell>
          <cell r="D2878" t="str">
            <v>25,12</v>
          </cell>
        </row>
        <row r="2879">
          <cell r="A2879">
            <v>89635</v>
          </cell>
          <cell r="B2879" t="str">
            <v>TUBO, CPVC, SOLDÁVEL, DN 28MM, INSTALADO EM RAMAL OU SUB-RAMAL DE ÁGUA - FORNECIMENTO E INSTALAÇÃO. AF_12/2014</v>
          </cell>
          <cell r="C2879" t="str">
            <v>M</v>
          </cell>
          <cell r="D2879" t="str">
            <v>35,56</v>
          </cell>
        </row>
        <row r="2880">
          <cell r="A2880">
            <v>89636</v>
          </cell>
          <cell r="B2880" t="str">
            <v>TUBO, CPVC, SOLDÁVEL, DN 35MM, INSTALADO EM RAMAL OU SUB-RAMAL DE ÁGUA  FORNECIMENTO E INSTALAÇÃO. AF_12/2014</v>
          </cell>
          <cell r="C2880" t="str">
            <v>M</v>
          </cell>
          <cell r="D2880" t="str">
            <v>43,23</v>
          </cell>
        </row>
        <row r="2881">
          <cell r="A2881">
            <v>89711</v>
          </cell>
          <cell r="B2881" t="str">
            <v>TUBO PVC, SERIE NORMAL, ESGOTO PREDIAL, DN 40 MM, FORNECIDO E INSTALADO EM RAMAL DE DESCARGA OU RAMAL DE ESGOTO SANITÁRIO. AF_12/2014</v>
          </cell>
          <cell r="C2881" t="str">
            <v>M</v>
          </cell>
          <cell r="D2881" t="str">
            <v>14,10</v>
          </cell>
        </row>
        <row r="2882">
          <cell r="A2882">
            <v>89712</v>
          </cell>
          <cell r="B2882" t="str">
            <v>TUBO PVC, SERIE NORMAL, ESGOTO PREDIAL, DN 50 MM, FORNECIDO E INSTALADO EM RAMAL DE DESCARGA OU RAMAL DE ESGOTO SANITÁRIO. AF_12/2014</v>
          </cell>
          <cell r="C2882" t="str">
            <v>M</v>
          </cell>
          <cell r="D2882" t="str">
            <v>21,10</v>
          </cell>
        </row>
        <row r="2883">
          <cell r="A2883">
            <v>89713</v>
          </cell>
          <cell r="B2883" t="str">
            <v>TUBO PVC, SERIE NORMAL, ESGOTO PREDIAL, DN 75 MM, FORNECIDO E INSTALADO EM RAMAL DE DESCARGA OU RAMAL DE ESGOTO SANITÁRIO. AF_12/2014</v>
          </cell>
          <cell r="C2883" t="str">
            <v>M</v>
          </cell>
          <cell r="D2883" t="str">
            <v>31,48</v>
          </cell>
        </row>
        <row r="2884">
          <cell r="A2884">
            <v>89714</v>
          </cell>
          <cell r="B2884" t="str">
            <v>TUBO PVC, SERIE NORMAL, ESGOTO PREDIAL, DN 100 MM, FORNECIDO E INSTALADO EM RAMAL DE DESCARGA OU RAMAL DE ESGOTO SANITÁRIO. AF_12/2014</v>
          </cell>
          <cell r="C2884" t="str">
            <v>M</v>
          </cell>
          <cell r="D2884" t="str">
            <v>40,49</v>
          </cell>
        </row>
        <row r="2885">
          <cell r="A2885">
            <v>89716</v>
          </cell>
          <cell r="B2885" t="str">
            <v>TUBO, CPVC, SOLDÁVEL, DN 22MM, INSTALADO EM RAMAL DE DISTRIBUIÇÃO DE ÁGUA - FORNECIMENTO E INSTALAÇÃO. AF_12/2014</v>
          </cell>
          <cell r="C2885" t="str">
            <v>M</v>
          </cell>
          <cell r="D2885" t="str">
            <v>17,31</v>
          </cell>
        </row>
        <row r="2886">
          <cell r="A2886">
            <v>89717</v>
          </cell>
          <cell r="B2886" t="str">
            <v>TUBO, CPVC, SOLDÁVEL, DN 28MM, INSTALADO EM RAMAL DE DISTRIBUIÇÃO DE ÁGUA - FORNECIMENTO E INSTALAÇÃO. AF_12/2014</v>
          </cell>
          <cell r="C2886" t="str">
            <v>M</v>
          </cell>
          <cell r="D2886" t="str">
            <v>26,36</v>
          </cell>
        </row>
        <row r="2887">
          <cell r="A2887">
            <v>89770</v>
          </cell>
          <cell r="B2887" t="str">
            <v>TUBO, CPVC, SOLDÁVEL, DN 35MM, INSTALADO EM PRUMADA DE ÁGUA  FORNECIMENTO E INSTALAÇÃO. AF_12/2014</v>
          </cell>
          <cell r="C2887" t="str">
            <v>M</v>
          </cell>
          <cell r="D2887" t="str">
            <v>28,35</v>
          </cell>
        </row>
        <row r="2888">
          <cell r="A2888">
            <v>89771</v>
          </cell>
          <cell r="B2888" t="str">
            <v>TUBO, CPVC, SOLDÁVEL, DN 42MM, INSTALADO EM PRUMADA DE ÁGUA  FORNECIMENTO E INSTALAÇÃO. AF_12/2014</v>
          </cell>
          <cell r="C2888" t="str">
            <v>M</v>
          </cell>
          <cell r="D2888" t="str">
            <v>38,72</v>
          </cell>
        </row>
        <row r="2889">
          <cell r="A2889">
            <v>89773</v>
          </cell>
          <cell r="B2889" t="str">
            <v>TUBO, CPVC, SOLDÁVEL, DN 73MM, INSTALADO EM PRUMADA DE ÁGUA  FORNECIMENTO E INSTALAÇÃO. AF_12/2014</v>
          </cell>
          <cell r="C2889" t="str">
            <v>M</v>
          </cell>
          <cell r="D2889" t="str">
            <v>90,11</v>
          </cell>
        </row>
        <row r="2890">
          <cell r="A2890">
            <v>89775</v>
          </cell>
          <cell r="B2890" t="str">
            <v>TUBO, CPVC, SOLDÁVEL, DN 89MM, INSTALADO EM PRUMADA DE ÁGUA  FORNECIMENTO E INSTALAÇÃO. AF_12/2014</v>
          </cell>
          <cell r="C2890" t="str">
            <v>M</v>
          </cell>
          <cell r="D2890" t="str">
            <v>142,28</v>
          </cell>
        </row>
        <row r="2891">
          <cell r="A2891">
            <v>89798</v>
          </cell>
          <cell r="B2891" t="str">
            <v>TUBO PVC, SERIE NORMAL, ESGOTO PREDIAL, DN 50 MM, FORNECIDO E INSTALADO EM PRUMADA DE ESGOTO SANITÁRIO OU VENTILAÇÃO. AF_12/2014</v>
          </cell>
          <cell r="C2891" t="str">
            <v>M</v>
          </cell>
          <cell r="D2891" t="str">
            <v>9,06</v>
          </cell>
        </row>
        <row r="2892">
          <cell r="A2892">
            <v>89799</v>
          </cell>
          <cell r="B2892" t="str">
            <v>TUBO PVC, SERIE NORMAL, ESGOTO PREDIAL, DN 75 MM, FORNECIDO E INSTALADO EM PRUMADA DE ESGOTO SANITÁRIO OU VENTILAÇÃO. AF_12/2014</v>
          </cell>
          <cell r="C2892" t="str">
            <v>M</v>
          </cell>
          <cell r="D2892" t="str">
            <v>14,16</v>
          </cell>
        </row>
        <row r="2893">
          <cell r="A2893">
            <v>89800</v>
          </cell>
          <cell r="B2893" t="str">
            <v>TUBO PVC, SERIE NORMAL, ESGOTO PREDIAL, DN 100 MM, FORNECIDO E INSTALADO EM PRUMADA DE ESGOTO SANITÁRIO OU VENTILAÇÃO. AF_12/2014</v>
          </cell>
          <cell r="C2893" t="str">
            <v>M</v>
          </cell>
          <cell r="D2893" t="str">
            <v>17,68</v>
          </cell>
        </row>
        <row r="2894">
          <cell r="A2894">
            <v>89848</v>
          </cell>
          <cell r="B2894" t="str">
            <v>TUBO PVC, SERIE NORMAL, ESGOTO PREDIAL, DN 100 MM, FORNECIDO E INSTALADO EM SUBCOLETOR AÉREO DE ESGOTO SANITÁRIO. AF_12/2014</v>
          </cell>
          <cell r="C2894" t="str">
            <v>M</v>
          </cell>
          <cell r="D2894" t="str">
            <v>21,64</v>
          </cell>
        </row>
        <row r="2895">
          <cell r="A2895">
            <v>89849</v>
          </cell>
          <cell r="B2895" t="str">
            <v>TUBO PVC, SERIE NORMAL, ESGOTO PREDIAL, DN 150 MM, FORNECIDO E INSTALADO EM SUBCOLETOR AÉREO DE ESGOTO SANITÁRIO. AF_12/2014</v>
          </cell>
          <cell r="C2895" t="str">
            <v>M</v>
          </cell>
          <cell r="D2895" t="str">
            <v>40,18</v>
          </cell>
        </row>
        <row r="2896">
          <cell r="A2896">
            <v>89865</v>
          </cell>
          <cell r="B2896" t="str">
            <v>TUBO, PVC, SOLDÁVEL, DN 25MM, INSTALADO EM DRENO DE AR-CONDICIONADO - FORNECIMENTO E INSTALAÇÃO. AF_12/2014</v>
          </cell>
          <cell r="C2896" t="str">
            <v>M</v>
          </cell>
          <cell r="D2896" t="str">
            <v>9,71</v>
          </cell>
        </row>
        <row r="2897">
          <cell r="A2897">
            <v>91784</v>
          </cell>
          <cell r="B2897" t="str">
            <v>(COMPOSIÇÃO REPRESENTATIVA) DO SERVIÇO DE INSTALAÇÃO DE TUBOS DE PVC, SOLDÁVEL, ÁGUA FRIA, DN 20 MM (INSTALADO EM RAMAL, SUB-RAMAL OU RAMAL DE DISTRIBUIÇÃO), INCLUSIVE CONEXÕES, CORTES E FIXAÇÕES, PARA PRÉDIOS. AF_10/2015</v>
          </cell>
          <cell r="C2897" t="str">
            <v>M</v>
          </cell>
          <cell r="D2897" t="str">
            <v>31,10</v>
          </cell>
        </row>
        <row r="2898">
          <cell r="A2898">
            <v>91785</v>
          </cell>
          <cell r="B2898" t="str">
            <v>(COMPOSIÇÃO REPRESENTATIVA) DO SERVIÇO DE INSTALAÇÃO DE TUBOS DE PVC, SOLDÁVEL, ÁGUA FRIA, DN 25 MM (INSTALADO EM RAMAL, SUB-RAMAL, RAMAL DE DISTRIBUIÇÃO OU PRUMADA), INCLUSIVE CONEXÕES, CORTES E FIXAÇÕES, PARA PRÉDIOS. AF_10/2015</v>
          </cell>
          <cell r="C2898" t="str">
            <v>M</v>
          </cell>
          <cell r="D2898" t="str">
            <v>30,92</v>
          </cell>
        </row>
        <row r="2899">
          <cell r="A2899">
            <v>91786</v>
          </cell>
          <cell r="B2899" t="str">
            <v>(COMPOSIÇÃO REPRESENTATIVA) DO SERVIÇO DE INSTALAÇÃO TUBOS DE PVC, SOLDÁVEL, ÁGUA FRIA, DN 32 MM (INSTALADO EM RAMAL, SUB-RAMAL, RAMAL DE DISTRIBUIÇÃO OU PRUMADA), INCLUSIVE CONEXÕES, CORTES E FIXAÇÕES, PARA PRÉDIOS. AF_10/2015</v>
          </cell>
          <cell r="C2899" t="str">
            <v>M</v>
          </cell>
          <cell r="D2899" t="str">
            <v>20,64</v>
          </cell>
        </row>
        <row r="2900">
          <cell r="A2900">
            <v>91787</v>
          </cell>
          <cell r="B2900" t="str">
            <v>(COMPOSIÇÃO REPRESENTATIVA) DO SERVIÇO DE INSTALAÇÃO DE TUBOS DE PVC, SOLDÁVEL, ÁGUA FRIA, DN 40 MM (INSTALADO EM PRUMADA), INCLUSIVE CONEXÕES, CORTES E FIXAÇÕES, PARA PRÉDIOS. AF_10/2015</v>
          </cell>
          <cell r="C2900" t="str">
            <v>M</v>
          </cell>
          <cell r="D2900" t="str">
            <v>22,70</v>
          </cell>
        </row>
        <row r="2901">
          <cell r="A2901">
            <v>91788</v>
          </cell>
          <cell r="B2901" t="str">
            <v>(COMPOSIÇÃO REPRESENTATIVA) DO SERVIÇO DE INSTALAÇÃO DE TUBOS DE PVC, SOLDÁVEL, ÁGUA FRIA, DN 50 MM (INSTALADO EM PRUMADA), INCLUSIVE CONEXÕES, CORTES E FIXAÇÕES, PARA PRÉDIOS. AF_10/2015</v>
          </cell>
          <cell r="C2901" t="str">
            <v>M</v>
          </cell>
          <cell r="D2901" t="str">
            <v>30,59</v>
          </cell>
        </row>
        <row r="2902">
          <cell r="A2902">
            <v>91789</v>
          </cell>
          <cell r="B2902" t="str">
            <v>(COMPOSIÇÃO REPRESENTATIVA) DO SERVIÇO DE INSTALAÇÃO DE TUBOS DE PVC, SÉRIE R, ÁGUA PLUVIAL, DN 75 MM (INSTALADO EM RAMAL DE ENCAMINHAMENTO, OU CONDUTORES VERTICAIS), INCLUSIVE CONEXÕES, CORTE E FIXAÇÕES, PARA PRÉDIOS. AF_10/2015</v>
          </cell>
          <cell r="C2902" t="str">
            <v>M</v>
          </cell>
          <cell r="D2902" t="str">
            <v>28,14</v>
          </cell>
        </row>
        <row r="2903">
          <cell r="A2903">
            <v>91790</v>
          </cell>
          <cell r="B2903" t="str">
            <v>(COMPOSIÇÃO REPRESENTATIVA) DO SERVIÇO DE INSTALAÇÃO DE TUBOS DE PVC, SÉRIE R, ÁGUA PLUVIAL, DN 100 MM (INSTALADO EM RAMAL DE ENCAMINHAMENTO, OU CONDUTORES VERTICAIS), INCLUSIVE CONEXÕES, CORTES E FIXAÇÕES, PARA PRÉDIOS. AF_10/2015</v>
          </cell>
          <cell r="C2903" t="str">
            <v>M</v>
          </cell>
          <cell r="D2903" t="str">
            <v>42,66</v>
          </cell>
        </row>
        <row r="2904">
          <cell r="A2904">
            <v>91791</v>
          </cell>
          <cell r="B2904" t="str">
            <v>(COMPOSIÇÃO REPRESENTATIVA) DO SERVIÇO DE INSTALAÇÃO DE TUBOS DE PVC, SÉRIE R, ÁGUA PLUVIAL, DN 150 MM (INSTALADO EM CONDUTORES VERTICAIS), INCLUSIVE CONEXÕES, CORTES E FIXAÇÕES, PARA PRÉDIOS. AF_10/2015</v>
          </cell>
          <cell r="C2904" t="str">
            <v>M</v>
          </cell>
          <cell r="D2904" t="str">
            <v>54,24</v>
          </cell>
        </row>
        <row r="2905">
          <cell r="A2905">
            <v>91792</v>
          </cell>
          <cell r="B2905" t="str">
            <v>(COMPOSIÇÃO REPRESENTATIVA) DO SERVIÇO DE INSTALAÇÃO DE TUBO DE PVC, SÉRIE NORMAL, ESGOTO PREDIAL, DN 40 MM (INSTALADO EM RAMAL DE DESCARGA OU RAMAL DE ESGOTO SANITÁRIO), INCLUSIVE CONEXÕES, CORTES E FIXAÇÕES, PARA PRÉDIOS. AF_10/2015</v>
          </cell>
          <cell r="C2905" t="str">
            <v>M</v>
          </cell>
          <cell r="D2905" t="str">
            <v>40,67</v>
          </cell>
        </row>
        <row r="2906">
          <cell r="A2906">
            <v>91793</v>
          </cell>
          <cell r="B2906" t="str">
            <v>(COMPOSIÇÃO REPRESENTATIVA) DO SERVIÇO DE INSTALAÇÃO DE TUBO DE PVC, SÉRIE NORMAL, ESGOTO PREDIAL, DN 50 MM (INSTALADO EM RAMAL DE DESCARGA OU RAMAL DE ESGOTO SANITÁRIO), INCLUSIVE CONEXÕES, CORTES E FIXAÇÕES PARA, PRÉDIOS. AF_10/2015</v>
          </cell>
          <cell r="C2906" t="str">
            <v>M</v>
          </cell>
          <cell r="D2906" t="str">
            <v>60,20</v>
          </cell>
        </row>
        <row r="2907">
          <cell r="A2907">
            <v>91794</v>
          </cell>
          <cell r="B2907" t="str">
            <v>(COMPOSIÇÃO REPRESENTATIVA) DO SERVIÇO DE INST. TUBO PVC, SÉRIE N, ESGOTO PREDIAL, DN 75 MM, (INST. EM RAMAL DE DESCARGA, RAMAL DE ESG. SANITÁRIO, PRUMADA DE ESG. SANITÁRIO OU VENTILAÇÃO), INCL. CONEXÕES, CORTES E FIXAÇÕES, P/ PRÉDIOS. AF_10/2015</v>
          </cell>
          <cell r="C2907" t="str">
            <v>M</v>
          </cell>
          <cell r="D2907" t="str">
            <v>28,03</v>
          </cell>
        </row>
        <row r="2908">
          <cell r="A2908">
            <v>91795</v>
          </cell>
          <cell r="B2908" t="str">
            <v>(COMPOSIÇÃO REPRESENTATIVA) DO SERVIÇO DE INST. TUBO PVC, SÉRIE N, ESGOTO PREDIAL, 100 MM (INST. RAMAL DESCARGA, RAMAL DE ESG. SANIT., PRUMADA ESG. SANIT., VENTILAÇÃO OU SUB-COLETOR AÉREO), INCL. CONEXÕES E CORTES, FIXAÇÕES, P/ PRÉDIOS. AF_10/2015</v>
          </cell>
          <cell r="C2908" t="str">
            <v>M</v>
          </cell>
          <cell r="D2908" t="str">
            <v>47,68</v>
          </cell>
        </row>
        <row r="2909">
          <cell r="A2909">
            <v>91796</v>
          </cell>
          <cell r="B2909" t="str">
            <v>(COMPOSIÇÃO REPRESENTATIVA) DO SERVIÇO DE INSTALAÇÃO DE TUBO DE PVC, SÉRIE NORMAL, ESGOTO PREDIAL, DN 150 MM (INSTALADO EM SUB-COLETOR AÉREO), INCLUSIVE CONEXÕES, CORTES E FIXAÇÕES, PARA PRÉDIOS. AF_10/2015</v>
          </cell>
          <cell r="C2909" t="str">
            <v>M</v>
          </cell>
          <cell r="D2909" t="str">
            <v>49,33</v>
          </cell>
        </row>
        <row r="2910">
          <cell r="A2910">
            <v>92275</v>
          </cell>
          <cell r="B2910" t="str">
            <v>TUBO EM COBRE RÍGIDO, DN 22 CLASSE E, SEM ISOLAMENTO, INSTALADO EM PRUMADA - FORNECIMENTO E INSTALAÇÃO. AF_12/2015</v>
          </cell>
          <cell r="C2910" t="str">
            <v>M</v>
          </cell>
          <cell r="D2910" t="str">
            <v>30,25</v>
          </cell>
        </row>
        <row r="2911">
          <cell r="A2911">
            <v>92276</v>
          </cell>
          <cell r="B2911" t="str">
            <v>TUBO EM COBRE RÍGIDO, DN 28 CLASSE E, SEM ISOLAMENTO, INSTALADO EM PRUMADA - FORNECIMENTO E INSTALAÇÃO. AF_12/2015</v>
          </cell>
          <cell r="C2911" t="str">
            <v>M</v>
          </cell>
          <cell r="D2911" t="str">
            <v>38,28</v>
          </cell>
        </row>
        <row r="2912">
          <cell r="A2912">
            <v>92277</v>
          </cell>
          <cell r="B2912" t="str">
            <v>TUBO EM COBRE RÍGIDO, DN 35 CLASSE E, SEM ISOLAMENTO, INSTALADO EM PRUMADA - FORNECIMENTO E INSTALAÇÃO. AF_12/2015</v>
          </cell>
          <cell r="C2912" t="str">
            <v>M</v>
          </cell>
          <cell r="D2912" t="str">
            <v>55,09</v>
          </cell>
        </row>
        <row r="2913">
          <cell r="A2913">
            <v>92278</v>
          </cell>
          <cell r="B2913" t="str">
            <v>TUBO EM COBRE RÍGIDO, DN 42 CLASSE E, SEM ISOLAMENTO, INSTALADO EM PRUMADA - FORNECIMENTO E INSTALAÇÃO. AF_12/2015</v>
          </cell>
          <cell r="C2913" t="str">
            <v>M</v>
          </cell>
          <cell r="D2913" t="str">
            <v>73,97</v>
          </cell>
        </row>
        <row r="2914">
          <cell r="A2914">
            <v>92279</v>
          </cell>
          <cell r="B2914" t="str">
            <v>TUBO EM COBRE RÍGIDO, DN 54 CLASSE E, SEM ISOLAMENTO, INSTALADO EM PRUMADA - FORNECIMENTO E INSTALAÇÃO. AF_12/2015</v>
          </cell>
          <cell r="C2914" t="str">
            <v>M</v>
          </cell>
          <cell r="D2914" t="str">
            <v>106,75</v>
          </cell>
        </row>
        <row r="2915">
          <cell r="A2915">
            <v>92280</v>
          </cell>
          <cell r="B2915" t="str">
            <v>TUBO EM COBRE RÍGIDO, DN 66 CLASSE E, SEM ISOLAMENTO, INSTALADO EM PRUMADA - FORNECIMENTO E INSTALAÇÃO. AF_12/2015</v>
          </cell>
          <cell r="C2915" t="str">
            <v>M</v>
          </cell>
          <cell r="D2915" t="str">
            <v>149,68</v>
          </cell>
        </row>
        <row r="2916">
          <cell r="A2916">
            <v>92305</v>
          </cell>
          <cell r="B2916" t="str">
            <v>TUBO EM COBRE RÍGIDO, DN 15 CLASSE E, SEM ISOLAMENTO, INSTALADO EM RAMAL DE DISTRIBUIÇÃO - FORNECIMENTO E INSTALAÇÃO. AF_12/2015</v>
          </cell>
          <cell r="C2916" t="str">
            <v>M</v>
          </cell>
          <cell r="D2916" t="str">
            <v>20,82</v>
          </cell>
        </row>
        <row r="2917">
          <cell r="A2917">
            <v>92306</v>
          </cell>
          <cell r="B2917" t="str">
            <v>TUBO EM COBRE RÍGIDO, DN 22 CLASSE E, SEM ISOLAMENTO, INSTALADO EM RAMAL DE DISTRIBUIÇÃO - FORNECIMENTO E INSTALAÇÃO. AF_12/2015</v>
          </cell>
          <cell r="C2917" t="str">
            <v>M</v>
          </cell>
          <cell r="D2917" t="str">
            <v>33,46</v>
          </cell>
        </row>
        <row r="2918">
          <cell r="A2918">
            <v>92307</v>
          </cell>
          <cell r="B2918" t="str">
            <v>TUBO EM COBRE RÍGIDO, DN 28 CLASSE E, SEM ISOLAMENTO, INSTALADO EM RAMAL DE DISTRIBUIÇÃO - FORNECIMENTO E INSTALAÇÃO. AF_12/2015</v>
          </cell>
          <cell r="C2918" t="str">
            <v>M</v>
          </cell>
          <cell r="D2918" t="str">
            <v>41,73</v>
          </cell>
        </row>
        <row r="2919">
          <cell r="A2919">
            <v>92320</v>
          </cell>
          <cell r="B2919" t="str">
            <v>TUBO EM COBRE RÍGIDO, DN 15 CLASSE E, SEM ISOLAMENTO, INSTALADO EM RAMAL E SUB-RAMAL - FORNECIMENTO E INSTALAÇÃO. AF_12/2015</v>
          </cell>
          <cell r="C2919" t="str">
            <v>M</v>
          </cell>
          <cell r="D2919" t="str">
            <v>27,85</v>
          </cell>
        </row>
        <row r="2920">
          <cell r="A2920">
            <v>92321</v>
          </cell>
          <cell r="B2920" t="str">
            <v>TUBO EM COBRE RÍGIDO, DN 22 CLASSE E, SEM ISOLAMENTO, INSTALADO EM RAMAL E SUB-RAMAL - FORNECIMENTO E INSTALAÇÃO. AF_12/2015</v>
          </cell>
          <cell r="C2920" t="str">
            <v>M</v>
          </cell>
          <cell r="D2920" t="str">
            <v>45,56</v>
          </cell>
        </row>
        <row r="2921">
          <cell r="A2921">
            <v>92322</v>
          </cell>
          <cell r="B2921" t="str">
            <v>TUBO EM COBRE RÍGIDO, DN 28 CLASSE E, SEM ISOLAMENTO, INSTALADO EM RAMAL E SUB-RAMAL - FORNECIMENTO E INSTALAÇÃO. AF_12/2015</v>
          </cell>
          <cell r="C2921" t="str">
            <v>M</v>
          </cell>
          <cell r="D2921" t="str">
            <v>58,22</v>
          </cell>
        </row>
        <row r="2922">
          <cell r="A2922">
            <v>92335</v>
          </cell>
          <cell r="B2922" t="str">
            <v>TUBO DE AÇO GALVANIZADO COM COSTURA, CLASSE MÉDIA, CONEXÃO RANHURADA, DN 50 (2"), INSTALADO EM PRUMADAS - FORNECIMENTO E INSTALAÇÃO. AF_12/2015</v>
          </cell>
          <cell r="C2922" t="str">
            <v>M</v>
          </cell>
          <cell r="D2922" t="str">
            <v>47,00</v>
          </cell>
        </row>
        <row r="2923">
          <cell r="A2923">
            <v>92336</v>
          </cell>
          <cell r="B2923" t="str">
            <v>TUBO DE AÇO GALVANIZADO COM COSTURA, CLASSE MÉDIA, CONEXÃO RANHURADA, DN 65 (2 1/2"), INSTALADO EM PRUMADAS - FORNECIMENTO E INSTALAÇÃO. AF_12/2015</v>
          </cell>
          <cell r="C2923" t="str">
            <v>M</v>
          </cell>
          <cell r="D2923" t="str">
            <v>57,59</v>
          </cell>
        </row>
        <row r="2924">
          <cell r="A2924">
            <v>92337</v>
          </cell>
          <cell r="B2924" t="str">
            <v>TUBO DE AÇO GALVANIZADO COM COSTURA, CLASSE MÉDIA, CONEXÃO RANHURADA, DN 80 (3"), INSTALADO EM PRUMADAS - FORNECIMENTO E INSTALAÇÃO. AF_12/2015</v>
          </cell>
          <cell r="C2924" t="str">
            <v>M</v>
          </cell>
          <cell r="D2924" t="str">
            <v>75,32</v>
          </cell>
        </row>
        <row r="2925">
          <cell r="A2925">
            <v>92338</v>
          </cell>
          <cell r="B2925" t="str">
            <v>TUBO DE AÇO PRETO SEM COSTURA, CONEXÃO SOLDADA, DN 50 (2"), INSTALADO EM PRUMADAS - FORNECIMENTO E INSTALAÇÃO. AF_12/2015</v>
          </cell>
          <cell r="C2925" t="str">
            <v>M</v>
          </cell>
          <cell r="D2925" t="str">
            <v>63,78</v>
          </cell>
        </row>
        <row r="2926">
          <cell r="A2926">
            <v>92339</v>
          </cell>
          <cell r="B2926" t="str">
            <v>TUBO DE AÇO PRETO SEM COSTURA, CONEXÃO SOLDADA, DN 65 (2 1/2"), INSTALADO EM PRUMADAS - FORNECIMENTO E INSTALAÇÃO. AF_12/2015</v>
          </cell>
          <cell r="C2926" t="str">
            <v>M</v>
          </cell>
          <cell r="D2926" t="str">
            <v>93,73</v>
          </cell>
        </row>
        <row r="2927">
          <cell r="A2927">
            <v>92341</v>
          </cell>
          <cell r="B2927" t="str">
            <v>TUBO DE AÇO GALVANIZADO COM COSTURA, CLASSE MÉDIA, DN 50 (2"), CONEXÃO ROSQUEADA, INSTALADO EM PRUMADAS - FORNECIMENTO E INSTALAÇÃO. AF_12/2015</v>
          </cell>
          <cell r="C2927" t="str">
            <v>M</v>
          </cell>
          <cell r="D2927" t="str">
            <v>54,05</v>
          </cell>
        </row>
        <row r="2928">
          <cell r="A2928">
            <v>92342</v>
          </cell>
          <cell r="B2928" t="str">
            <v>TUBO DE AÇO GALVANIZADO COM COSTURA, CLASSE MÉDIA, DN 65 (2 1/2"), CONEXÃO ROSQUEADA, INSTALADO EM PRUMADAS - FORNECIMENTO E INSTALAÇÃO. AF_12/2015</v>
          </cell>
          <cell r="C2928" t="str">
            <v>M</v>
          </cell>
          <cell r="D2928" t="str">
            <v>64,67</v>
          </cell>
        </row>
        <row r="2929">
          <cell r="A2929">
            <v>92343</v>
          </cell>
          <cell r="B2929" t="str">
            <v>TUBO DE AÇO GALVANIZADO COM COSTURA, CLASSE MÉDIA, DN 80 (3"), CONEXÃO ROSQUEADA, INSTALADO EM PRUMADAS - FORNECIMENTO E INSTALAÇÃO. AF_12/2015</v>
          </cell>
          <cell r="C2929" t="str">
            <v>M</v>
          </cell>
          <cell r="D2929" t="str">
            <v>82,46</v>
          </cell>
        </row>
        <row r="2930">
          <cell r="A2930">
            <v>92361</v>
          </cell>
          <cell r="B2930" t="str">
            <v>TUBO DE AÇO PRETO SEM COSTURA, CONEXÃO SOLDADA, DN 50 (2"), INSTALADO EM REDE DE ALIMENTAÇÃO PARA HIDRANTE - FORNECIMENTO E INSTALAÇÃO. AF_12/2015</v>
          </cell>
          <cell r="C2930" t="str">
            <v>M</v>
          </cell>
          <cell r="D2930" t="str">
            <v>49,97</v>
          </cell>
        </row>
        <row r="2931">
          <cell r="A2931">
            <v>92362</v>
          </cell>
          <cell r="B2931" t="str">
            <v>TUBO DE AÇO PRETO SEM COSTURA, CONEXÃO SOLDADA, DN 65 (2 1/2"), INSTALADO EM REDE DE ALIMENTAÇÃO PARA HIDRANTE - FORNECIMENTO E INSTALAÇÃO. AF_12/2015</v>
          </cell>
          <cell r="C2931" t="str">
            <v>M</v>
          </cell>
          <cell r="D2931" t="str">
            <v>79,38</v>
          </cell>
        </row>
        <row r="2932">
          <cell r="A2932">
            <v>92364</v>
          </cell>
          <cell r="B2932" t="str">
            <v>TUBO DE AÇO GALVANIZADO COM COSTURA, CLASSE MÉDIA, DN 32 (1 1/4"), CONEXÃO ROSQUEADA, INSTALADO EM REDE DE ALIMENTAÇÃO PARA HIDRANTE - FORNECIMENTO E INSTALAÇÃO. AF_12/2015</v>
          </cell>
          <cell r="C2932" t="str">
            <v>M</v>
          </cell>
          <cell r="D2932" t="str">
            <v>28,70</v>
          </cell>
        </row>
        <row r="2933">
          <cell r="A2933">
            <v>92365</v>
          </cell>
          <cell r="B2933" t="str">
            <v>TUBO DE AÇO GALVANIZADO COM COSTURA, CLASSE MÉDIA, DN 40 (1 1/2"), CONEXÃO ROSQUEADA, INSTALADO EM REDE DE ALIMENTAÇÃO PARA HIDRANTE - FORNECIMENTO E INSTALAÇÃO. AF_12/2015</v>
          </cell>
          <cell r="C2933" t="str">
            <v>M</v>
          </cell>
          <cell r="D2933" t="str">
            <v>32,93</v>
          </cell>
        </row>
        <row r="2934">
          <cell r="A2934">
            <v>92366</v>
          </cell>
          <cell r="B2934" t="str">
            <v>TUBO DE AÇO GALVANIZADO COM COSTURA, CLASSE MÉDIA, DN 50 (2"), CONEXÃO ROSQUEADA, INSTALADO EM REDE DE ALIMENTAÇÃO PARA HIDRANTE - FORNECIMENTO E INSTALAÇÃO. AF_12/2015</v>
          </cell>
          <cell r="C2934" t="str">
            <v>M</v>
          </cell>
          <cell r="D2934" t="str">
            <v>45,35</v>
          </cell>
        </row>
        <row r="2935">
          <cell r="A2935">
            <v>92367</v>
          </cell>
          <cell r="B2935" t="str">
            <v>TUBO DE AÇO GALVANIZADO COM COSTURA, CLASSE MÉDIA, DN 65 (2 1/2"), CONEXÃO ROSQUEADA, INSTALADO EM REDE DE ALIMENTAÇÃO PARA HIDRANTE - FORNECIMENTO E INSTALAÇÃO. AF_12/2015</v>
          </cell>
          <cell r="C2935" t="str">
            <v>M</v>
          </cell>
          <cell r="D2935" t="str">
            <v>55,58</v>
          </cell>
        </row>
        <row r="2936">
          <cell r="A2936">
            <v>92368</v>
          </cell>
          <cell r="B2936" t="str">
            <v>TUBO DE AÇO GALVANIZADO COM COSTURA, CLASSE MÉDIA, DN 80 (3"), CONEXÃO ROSQUEADA, INSTALADO EM REDE DE ALIMENTAÇÃO PARA HIDRANTE - FORNECIMENTO E INSTALAÇÃO. AF_12/2015</v>
          </cell>
          <cell r="C2936" t="str">
            <v>M</v>
          </cell>
          <cell r="D2936" t="str">
            <v>73,01</v>
          </cell>
        </row>
        <row r="2937">
          <cell r="A2937">
            <v>92648</v>
          </cell>
          <cell r="B2937" t="str">
            <v>TUBO DE AÇO PRETO SEM COSTURA, CONEXÃO SOLDADA, DN 40 (1 1/2"), INSTALADO EM REDE DE ALIMENTAÇÃO PARA SPRINKLER - FORNECIMENTO E INSTALAÇÃO. AF_12/2015</v>
          </cell>
          <cell r="C2937" t="str">
            <v>M</v>
          </cell>
          <cell r="D2937" t="str">
            <v>43,13</v>
          </cell>
        </row>
        <row r="2938">
          <cell r="A2938">
            <v>92649</v>
          </cell>
          <cell r="B2938" t="str">
            <v>TUBO DE AÇO PRETO SEM COSTURA, CONEXÃO SOLDADA, DN 50 (2"), INSTALADO EM REDE DE ALIMENTAÇÃO PARA SPRINKLER - FORNECIMENTO E INSTALAÇÃO. AF_12/2015</v>
          </cell>
          <cell r="C2938" t="str">
            <v>M</v>
          </cell>
          <cell r="D2938" t="str">
            <v>52,45</v>
          </cell>
        </row>
        <row r="2939">
          <cell r="A2939">
            <v>92650</v>
          </cell>
          <cell r="B2939" t="str">
            <v>TUBO DE AÇO PRETO SEM COSTURA, CONEXÃO SOLDADA, DN 65 (2 1/2"), INSTALADO EM REDE DE ALIMENTAÇÃO PARA SPRINKLER - FORNECIMENTO E INSTALAÇÃO. AF_12/2015</v>
          </cell>
          <cell r="C2939" t="str">
            <v>M</v>
          </cell>
          <cell r="D2939" t="str">
            <v>81,86</v>
          </cell>
        </row>
        <row r="2940">
          <cell r="A2940">
            <v>92652</v>
          </cell>
          <cell r="B2940" t="str">
            <v>TUBO DE AÇO GALVANIZADO COM COSTURA, CLASSE MÉDIA, CONEXÃO ROSQUEADA, DN 32 (1 1/4"), INSTALADO EM REDE DE ALIMENTAÇÃO PARA SPRINKLER - FORNECIMENTO E INSTALAÇÃO. AF_12/2015</v>
          </cell>
          <cell r="C2940" t="str">
            <v>M</v>
          </cell>
          <cell r="D2940" t="str">
            <v>31,91</v>
          </cell>
        </row>
        <row r="2941">
          <cell r="A2941">
            <v>92653</v>
          </cell>
          <cell r="B2941" t="str">
            <v>TUBO DE AÇO GALVANIZADO COM COSTURA, CLASSE MÉDIA, CONEXÃO ROSQUEADA, DN 40 (1 1/2"), INSTALADO EM REDE DE ALIMENTAÇÃO PARA SPRINKLER - FORNECIMENTO E INSTALAÇÃO. AF_12/2015</v>
          </cell>
          <cell r="C2941" t="str">
            <v>M</v>
          </cell>
          <cell r="D2941" t="str">
            <v>36,16</v>
          </cell>
        </row>
        <row r="2942">
          <cell r="A2942">
            <v>92654</v>
          </cell>
          <cell r="B2942" t="str">
            <v>TUBO DE AÇO GALVANIZADO COM COSTURA, CLASSE MÉDIA, CONEXÃO ROSQUEADA, DN 50 (2"), INSTALADO EM REDE DE ALIMENTAÇÃO PARA SPRINKLER - FORNECIMENTO E INSTALAÇÃO. AF_12/2015</v>
          </cell>
          <cell r="C2942" t="str">
            <v>M</v>
          </cell>
          <cell r="D2942" t="str">
            <v>48,59</v>
          </cell>
        </row>
        <row r="2943">
          <cell r="A2943">
            <v>92655</v>
          </cell>
          <cell r="B2943" t="str">
            <v>TUBO DE AÇO GALVANIZADO COM COSTURA, CLASSE MÉDIA, CONEXÃO ROSQUEADA, DN 65 (2 1/2"), INSTALADO EM REDE DE ALIMENTAÇÃO PARA SPRINKLER - FORNECIMENTO E INSTALAÇÃO. AF_12/2015</v>
          </cell>
          <cell r="C2943" t="str">
            <v>M</v>
          </cell>
          <cell r="D2943" t="str">
            <v>58,88</v>
          </cell>
        </row>
        <row r="2944">
          <cell r="A2944">
            <v>92656</v>
          </cell>
          <cell r="B2944" t="str">
            <v>TUBO DE AÇO GALVANIZADO COM COSTURA, CLASSE MÉDIA, CONEXÃO ROSQUEADA, DN 80 (3"), INSTALADO EM REDE DE ALIMENTAÇÃO PARA SPRINKLER - FORNECIMENTO E INSTALAÇÃO. AF_12/2015</v>
          </cell>
          <cell r="C2944" t="str">
            <v>M</v>
          </cell>
          <cell r="D2944" t="str">
            <v>76,32</v>
          </cell>
        </row>
        <row r="2945">
          <cell r="A2945">
            <v>92687</v>
          </cell>
          <cell r="B2945" t="str">
            <v>TUBO DE AÇO GALVANIZADO COM COSTURA, CLASSE MÉDIA, CONEXÃO ROSQUEADA, DN 15 (1/2"), INSTALADO EM RAMAIS E SUB-RAMAIS DE GÁS - FORNECIMENTO E INSTALAÇÃO. AF_12/2015</v>
          </cell>
          <cell r="C2945" t="str">
            <v>M</v>
          </cell>
          <cell r="D2945" t="str">
            <v>15,36</v>
          </cell>
        </row>
        <row r="2946">
          <cell r="A2946">
            <v>92688</v>
          </cell>
          <cell r="B2946" t="str">
            <v>TUBO DE AÇO GALVANIZADO COM COSTURA, CLASSE MÉDIA, CONEXÃO ROSQUEADA, DN 20 (3/4"), INSTALADO EM RAMAIS E SUB-RAMAIS DE GÁS - FORNECIMENTO E INSTALAÇÃO. AF_12/2015</v>
          </cell>
          <cell r="C2946" t="str">
            <v>M</v>
          </cell>
          <cell r="D2946" t="str">
            <v>22,01</v>
          </cell>
        </row>
        <row r="2947">
          <cell r="A2947">
            <v>92689</v>
          </cell>
          <cell r="B2947" t="str">
            <v>TUBO DE AÇO PRETO SEM COSTURA, CLASSE MÉDIA, CONEXÃO SOLDADA, DN 15 (1/2"), INSTALADO EM RAMAIS E SUB-RAMAIS DE GÁS - FORNECIMENTO E INSTALAÇÃO. AF_12/2015</v>
          </cell>
          <cell r="C2947" t="str">
            <v>M</v>
          </cell>
          <cell r="D2947" t="str">
            <v>22,01</v>
          </cell>
        </row>
        <row r="2948">
          <cell r="A2948">
            <v>92690</v>
          </cell>
          <cell r="B2948" t="str">
            <v>TUBO DE AÇO PRETO SEM COSTURA, CLASSE MÉDIA, CONEXÃO SOLDADA, DN 20 (3/4"), INSTALADO EM RAMAIS E SUB-RAMAIS DE GÁS - FORNECIMENTO E INSTALAÇÃO. AF_12/2015</v>
          </cell>
          <cell r="C2948" t="str">
            <v>M</v>
          </cell>
          <cell r="D2948" t="str">
            <v>32,03</v>
          </cell>
        </row>
        <row r="2949">
          <cell r="A2949">
            <v>94462</v>
          </cell>
          <cell r="B2949" t="str">
            <v>TUBO DE AÇO GALVANIZADO COM COSTURA, CLASSE MÉDIA, DN 50 (2), CONEXÃO ROSQUEADA, INSTALADO EM RESERVAÇÃO DE ÁGUA DE EDIFICAÇÃO QUE POSSUA RESERVATÓRIO DE FIBRA/FIBROCIMENTO  FORNECIMENTO E INSTALAÇÃO. AF_06/2016</v>
          </cell>
          <cell r="C2949" t="str">
            <v>M</v>
          </cell>
          <cell r="D2949" t="str">
            <v>54,44</v>
          </cell>
        </row>
        <row r="2950">
          <cell r="A2950">
            <v>94463</v>
          </cell>
          <cell r="B2950" t="str">
            <v>TUBO DE AÇO GALVANIZADO COM COSTURA, CLASSE MÉDIA, DN 65 (2 1/2), CONEXÃO ROSQUEADA, INSTALADO EM RESERVAÇÃO DE ÁGUA DE EDIFICAÇÃO QUE POSSUA RESERVATÓRIO DE FIBRA/FIBROCIMENTO  FORNECIMENTO E INSTALAÇÃO. AF_06/2016</v>
          </cell>
          <cell r="C2950" t="str">
            <v>M</v>
          </cell>
          <cell r="D2950" t="str">
            <v>62,95</v>
          </cell>
        </row>
        <row r="2951">
          <cell r="A2951">
            <v>94464</v>
          </cell>
          <cell r="B2951" t="str">
            <v>TUBO DE AÇO GALVANIZADO COM COSTURA, CLASSE MÉDIA, DN 80 (3), CONEXÃO ROSQUEADA, INSTALADO EM RESERVAÇÃO DE ÁGUA DE EDIFICAÇÃO QUE POSSUA RESERVATÓRIO DE FIBRA/FIBROCIMENTO  FORNECIMENTO E INSTALAÇÃO. AF_06/2016</v>
          </cell>
          <cell r="C2951" t="str">
            <v>M</v>
          </cell>
          <cell r="D2951" t="str">
            <v>87,86</v>
          </cell>
        </row>
        <row r="2952">
          <cell r="A2952">
            <v>94602</v>
          </cell>
          <cell r="B2952" t="str">
            <v>TUBO EM COBRE RÍGIDO, DN 54 MM CLASSE E, SEM ISOLAMENTO, INSTALADO EM RESERVAÇÃO DE ÁGUA DE EDIFICAÇÃO QUE POSSUA RESERVATÓRIO DE FIBRA/FIBROCIMENTO  FORNECIMENTO E INSTALAÇÃO. AF_06/2016</v>
          </cell>
          <cell r="C2952" t="str">
            <v>M</v>
          </cell>
          <cell r="D2952" t="str">
            <v>119,17</v>
          </cell>
        </row>
        <row r="2953">
          <cell r="A2953">
            <v>94603</v>
          </cell>
          <cell r="B2953" t="str">
            <v>TUBO EM COBRE RÍGIDO, DN 66 MM CLASSE E, SEM ISOLAMENTO, INSTALADO EM RESERVAÇÃO DE ÁGUA DE EDIFICAÇÃO QUE POSSUA RESERVATÓRIO DE FIBRA/FIBROCIMENTO  FORNECIMENTO E INSTALAÇÃO. AF_06/2016</v>
          </cell>
          <cell r="C2953" t="str">
            <v>M</v>
          </cell>
          <cell r="D2953" t="str">
            <v>158,68</v>
          </cell>
        </row>
        <row r="2954">
          <cell r="A2954">
            <v>94604</v>
          </cell>
          <cell r="B2954" t="str">
            <v>TUBO EM COBRE RÍGIDO, DN 79 MM CLASSE E, SEM ISOLAMENTO, INSTALADO EM RESERVAÇÃO DE ÁGUA DE EDIFICAÇÃO QUE POSSUA RESERVATÓRIO DE FIBRA/FIBROCIMENTO  FORNECIMENTO E INSTALAÇÃO. AF_06/2016</v>
          </cell>
          <cell r="C2954" t="str">
            <v>M</v>
          </cell>
          <cell r="D2954" t="str">
            <v>215,64</v>
          </cell>
        </row>
        <row r="2955">
          <cell r="A2955">
            <v>94605</v>
          </cell>
          <cell r="B2955" t="str">
            <v>TUBO EM COBRE RÍGIDO, DN 104 MM CLASSE E, SEM ISOLAMENTO, INSTALADO EM RESERVAÇÃO DE ÁGUA DE EDIFICAÇÃO QUE POSSUA RESERVATÓRIO DE FIBRA/FIBROCIMENTO  FORNECIMENTO E INSTALAÇÃO. AF_06/2016</v>
          </cell>
          <cell r="C2955" t="str">
            <v>M</v>
          </cell>
          <cell r="D2955" t="str">
            <v>306,32</v>
          </cell>
        </row>
        <row r="2956">
          <cell r="A2956">
            <v>94648</v>
          </cell>
          <cell r="B2956" t="str">
            <v>TUBO, PVC, SOLDÁVEL, DN  25 MM, INSTALADO EM RESERVAÇÃO DE ÁGUA DE EDIFICAÇÃO QUE POSSUA RESERVATÓRIO DE FIBRA/FIBROCIMENTO   FORNECIMENTO E INSTALAÇÃO. AF_06/2016</v>
          </cell>
          <cell r="C2956" t="str">
            <v>M</v>
          </cell>
          <cell r="D2956" t="str">
            <v>7,72</v>
          </cell>
        </row>
        <row r="2957">
          <cell r="A2957">
            <v>94649</v>
          </cell>
          <cell r="B2957" t="str">
            <v>TUBO, PVC, SOLDÁVEL, DN 32 MM, INSTALADO EM RESERVAÇÃO DE ÁGUA DE EDIFICAÇÃO QUE POSSUA RESERVATÓRIO DE FIBRA/FIBROCIMENTO   FORNECIMENTO E INSTALAÇÃO. AF_06/2016</v>
          </cell>
          <cell r="C2957" t="str">
            <v>M</v>
          </cell>
          <cell r="D2957" t="str">
            <v>11,54</v>
          </cell>
        </row>
        <row r="2958">
          <cell r="A2958">
            <v>94650</v>
          </cell>
          <cell r="B2958" t="str">
            <v>TUBO, PVC, SOLDÁVEL, DN 40 MM, INSTALADO EM RESERVAÇÃO DE ÁGUA DE EDIFICAÇÃO QUE POSSUA RESERVATÓRIO DE FIBRA/FIBROCIMENTO   FORNECIMENTO E INSTALAÇÃO. AF_06/2016</v>
          </cell>
          <cell r="C2958" t="str">
            <v>M</v>
          </cell>
          <cell r="D2958" t="str">
            <v>16,53</v>
          </cell>
        </row>
        <row r="2959">
          <cell r="A2959">
            <v>94651</v>
          </cell>
          <cell r="B2959" t="str">
            <v>TUBO, PVC, SOLDÁVEL, DN 50 MM, INSTALADO EM RESERVAÇÃO DE ÁGUA DE EDIFICAÇÃO QUE POSSUA RESERVATÓRIO DE FIBRA/FIBROCIMENTO   FORNECIMENTO E INSTALAÇÃO. AF_06/2016</v>
          </cell>
          <cell r="C2959" t="str">
            <v>M</v>
          </cell>
          <cell r="D2959" t="str">
            <v>18,99</v>
          </cell>
        </row>
        <row r="2960">
          <cell r="A2960">
            <v>94652</v>
          </cell>
          <cell r="B2960" t="str">
            <v>TUBO, PVC, SOLDÁVEL, DN 60 MM, INSTALADO EM RESERVAÇÃO DE ÁGUA DE EDIFICAÇÃO QUE POSSUA RESERVATÓRIO DE FIBRA/FIBROCIMENTO   FORNECIMENTO E INSTALAÇÃO. AF_06/2016</v>
          </cell>
          <cell r="C2960" t="str">
            <v>M</v>
          </cell>
          <cell r="D2960" t="str">
            <v>29,33</v>
          </cell>
        </row>
        <row r="2961">
          <cell r="A2961">
            <v>94653</v>
          </cell>
          <cell r="B2961" t="str">
            <v>TUBO, PVC, SOLDÁVEL, DN 75 MM, INSTALADO EM RESERVAÇÃO DE ÁGUA DE EDIFICAÇÃO QUE POSSUA RESERVATÓRIO DE FIBRA/FIBROCIMENTO   FORNECIMENTO E INSTALAÇÃO. AF_06/2016</v>
          </cell>
          <cell r="C2961" t="str">
            <v>M</v>
          </cell>
          <cell r="D2961" t="str">
            <v>37,05</v>
          </cell>
        </row>
        <row r="2962">
          <cell r="A2962">
            <v>94654</v>
          </cell>
          <cell r="B2962" t="str">
            <v>TUBO, PVC, SOLDÁVEL, DN 85 MM, INSTALADO EM RESERVAÇÃO DE ÁGUA DE EDIFICAÇÃO QUE POSSUA RESERVATÓRIO DE FIBRA/FIBROCIMENTO   FORNECIMENTO E INSTALAÇÃO. AF_06/2016</v>
          </cell>
          <cell r="C2962" t="str">
            <v>M</v>
          </cell>
          <cell r="D2962" t="str">
            <v>50,03</v>
          </cell>
        </row>
        <row r="2963">
          <cell r="A2963">
            <v>94655</v>
          </cell>
          <cell r="B2963" t="str">
            <v>TUBO, PVC, SOLDÁVEL, DN 110 MM, INSTALADO EM RESERVAÇÃO DE ÁGUA DE EDIFICAÇÃO QUE POSSUA RESERVATÓRIO DE FIBRA/FIBROCIMENTO   FORNECIMENTO E INSTALAÇÃO. AF_06/2016</v>
          </cell>
          <cell r="C2963" t="str">
            <v>M</v>
          </cell>
          <cell r="D2963" t="str">
            <v>72,15</v>
          </cell>
        </row>
        <row r="2964">
          <cell r="A2964">
            <v>94716</v>
          </cell>
          <cell r="B2964" t="str">
            <v>TUBO, CPVC, SOLDÁVEL, DN 22 MM, INSTALADO EM RESERVAÇÃO DE ÁGUA DE EDIFICAÇÃO QUE POSSUA RESERVATÓRIO DE FIBRA/FIBROCIMENTO  FORNECIMENTO E INSTALAÇÃO. AF_06/2016</v>
          </cell>
          <cell r="C2964" t="str">
            <v>M</v>
          </cell>
          <cell r="D2964" t="str">
            <v>17,56</v>
          </cell>
        </row>
        <row r="2965">
          <cell r="A2965">
            <v>94717</v>
          </cell>
          <cell r="B2965" t="str">
            <v>TUBO, CPVC, SOLDÁVEL, DN 28 MM, INSTALADO EM RESERVAÇÃO DE ÁGUA DE EDIFICAÇÃO QUE POSSUA RESERVATÓRIO DE FIBRA/FIBROCIMENTO  FORNECIMENTO E INSTALAÇÃO. AF_06/2016</v>
          </cell>
          <cell r="C2965" t="str">
            <v>M</v>
          </cell>
          <cell r="D2965" t="str">
            <v>25,71</v>
          </cell>
        </row>
        <row r="2966">
          <cell r="A2966">
            <v>94718</v>
          </cell>
          <cell r="B2966" t="str">
            <v>TUBO, CPVC, SOLDÁVEL, DN 35 MM, INSTALADO EM RESERVAÇÃO DE ÁGUA DE EDIFICAÇÃO QUE POSSUA RESERVATÓRIO DE FIBRA/FIBROCIMENTO  FORNECIMENTO E INSTALAÇÃO. AF_06/2016</v>
          </cell>
          <cell r="C2966" t="str">
            <v>M</v>
          </cell>
          <cell r="D2966" t="str">
            <v>31,82</v>
          </cell>
        </row>
        <row r="2967">
          <cell r="A2967">
            <v>94719</v>
          </cell>
          <cell r="B2967" t="str">
            <v>TUBO, CPVC, SOLDÁVEL, DN 42 MM, INSTALADO EM RESERVAÇÃO DE ÁGUA DE EDIFICAÇÃO QUE POSSUA RESERVATÓRIO DE FIBRA/FIBROCIMENTO  FORNECIMENTO E INSTALAÇÃO. AF_06/2016</v>
          </cell>
          <cell r="C2967" t="str">
            <v>M</v>
          </cell>
          <cell r="D2967" t="str">
            <v>41,61</v>
          </cell>
        </row>
        <row r="2968">
          <cell r="A2968">
            <v>94720</v>
          </cell>
          <cell r="B2968" t="str">
            <v>TUBO, CPVC, SOLDÁVEL, DN 54 MM, INSTALADO EM RESERVAÇÃO DE ÁGUA DE EDIFICAÇÃO QUE POSSUA RESERVATÓRIO DE FIBRA/FIBROCIMENTO  FORNECIMENTO E INSTALAÇÃO. AF_06/2016</v>
          </cell>
          <cell r="C2968" t="str">
            <v>M</v>
          </cell>
          <cell r="D2968" t="str">
            <v>62,86</v>
          </cell>
        </row>
        <row r="2969">
          <cell r="A2969">
            <v>94721</v>
          </cell>
          <cell r="B2969" t="str">
            <v>TUBO, CPVC, SOLDÁVEL, DN 73 MM, INSTALADO EM RESERVAÇÃO DE ÁGUA DE EDIFICAÇÃO QUE POSSUA RESERVATÓRIO DE FIBRA/FIBROCIMENTO  FORNECIMENTO E INSTALAÇÃO. AF_06/2016</v>
          </cell>
          <cell r="C2969" t="str">
            <v>M</v>
          </cell>
          <cell r="D2969" t="str">
            <v>91,54</v>
          </cell>
        </row>
        <row r="2970">
          <cell r="A2970">
            <v>94722</v>
          </cell>
          <cell r="B2970" t="str">
            <v>TUBO, CPVC, SOLDÁVEL, DN 89 MM, INSTALADO EM RESERVAÇÃO DE ÁGUA DE EDIFICAÇÃO QUE POSSUA RESERVATÓRIO DE FIBRA/FIBROCIMENTO  FORNECIMENTO E INSTALAÇÃO. AF_06/2016</v>
          </cell>
          <cell r="C2970" t="str">
            <v>M</v>
          </cell>
          <cell r="D2970" t="str">
            <v>159,68</v>
          </cell>
        </row>
        <row r="2971">
          <cell r="A2971">
            <v>95697</v>
          </cell>
          <cell r="B2971" t="str">
            <v>TUBO DE AÇO PRETO SEM COSTURA, CONEXÃO SOLDADA, DN 40 (1 1/2 ), INSTALADO EM REDE DE ALIMENTAÇÃO PARA HIDRANTE - FORNECIMENTO E INSTALAÇÃO. AF_12/2015</v>
          </cell>
          <cell r="C2971" t="str">
            <v>M</v>
          </cell>
          <cell r="D2971" t="str">
            <v>40,65</v>
          </cell>
        </row>
        <row r="2972">
          <cell r="A2972">
            <v>96635</v>
          </cell>
          <cell r="B2972" t="str">
            <v>TUBO, PPR, DN 25, CLASSE PN 20,  INSTALADO EM RAMAL OU SUB-RAMAL DE ÁGUA  FORNECIMENTO E INSTALAÇÃO. AF_06/2015</v>
          </cell>
          <cell r="C2972" t="str">
            <v>M</v>
          </cell>
          <cell r="D2972" t="str">
            <v>19,57</v>
          </cell>
        </row>
        <row r="2973">
          <cell r="A2973">
            <v>96636</v>
          </cell>
          <cell r="B2973" t="str">
            <v>TUBO, PPR, DN 25, CLASSE PN 25 INSTALADO EM RAMAL OU SUB-RAMAL DE ÁGUA  FORNECIMENTO E INSTALAÇÃO. AF_06/2015</v>
          </cell>
          <cell r="C2973" t="str">
            <v>M</v>
          </cell>
          <cell r="D2973" t="str">
            <v>20,77</v>
          </cell>
        </row>
        <row r="2974">
          <cell r="A2974">
            <v>96644</v>
          </cell>
          <cell r="B2974" t="str">
            <v>TUBO, PPR, DN 25, CLASSE PN 20,  INSTALADO EM RAMAL DE DISTRIBUIÇÃO DE ÁGUA  FORNECIMENTO E INSTALAÇÃO. AF_06/2015</v>
          </cell>
          <cell r="C2974" t="str">
            <v>M</v>
          </cell>
          <cell r="D2974" t="str">
            <v>12,27</v>
          </cell>
        </row>
        <row r="2975">
          <cell r="A2975">
            <v>96645</v>
          </cell>
          <cell r="B2975" t="str">
            <v>TUBO, PPR, DN 32, CLASSE PN 12,  INSTALADO EM RAMAL DE DISTRIBUIÇÃO DE ÁGUA  FORNECIMENTO E INSTALAÇÃO. AF_06/2015</v>
          </cell>
          <cell r="C2975" t="str">
            <v>M</v>
          </cell>
          <cell r="D2975" t="str">
            <v>15,96</v>
          </cell>
        </row>
        <row r="2976">
          <cell r="A2976">
            <v>96646</v>
          </cell>
          <cell r="B2976" t="str">
            <v>TUBO, PPR, DN 40, CLASSE PN 12,  INSTALADO EM RAMAL DE DISTRIBUIÇÃO DE ÁGUA  FORNECIMENTO E INSTALAÇÃO. AF_06/2015</v>
          </cell>
          <cell r="C2976" t="str">
            <v>M</v>
          </cell>
          <cell r="D2976" t="str">
            <v>24,79</v>
          </cell>
        </row>
        <row r="2977">
          <cell r="A2977">
            <v>96647</v>
          </cell>
          <cell r="B2977" t="str">
            <v>TUBO, PPR, DN 25, CLASSE PN 25,  INSTALADO EM RAMAL DE DISTRIBUIÇÃO DE ÁGUA  FORNECIMENTO E INSTALAÇÃO. AF_06/2015</v>
          </cell>
          <cell r="C2977" t="str">
            <v>M</v>
          </cell>
          <cell r="D2977" t="str">
            <v>10,94</v>
          </cell>
        </row>
        <row r="2978">
          <cell r="A2978">
            <v>96648</v>
          </cell>
          <cell r="B2978" t="str">
            <v>TUBO, PPR, DN 32, CLASSE PN 25,  INSTALADO EM RAMAL DE DISTRIBUIÇÃO DE ÁGUA  FORNECIMENTO E INSTALAÇÃO. AF_06/2015</v>
          </cell>
          <cell r="C2978" t="str">
            <v>M</v>
          </cell>
          <cell r="D2978" t="str">
            <v>20,14</v>
          </cell>
        </row>
        <row r="2979">
          <cell r="A2979">
            <v>96649</v>
          </cell>
          <cell r="B2979" t="str">
            <v>TUBO, PPR, DN 40, CLASSE PN 25,  INSTALADO EM RAMAL DE DISTRIBUIÇÃO DE ÁGUA  FORNECIMENTO E INSTALAÇÃO. AF_06/2015</v>
          </cell>
          <cell r="C2979" t="str">
            <v>M</v>
          </cell>
          <cell r="D2979" t="str">
            <v>29,90</v>
          </cell>
        </row>
        <row r="2980">
          <cell r="A2980">
            <v>96668</v>
          </cell>
          <cell r="B2980" t="str">
            <v>TUBO, PPR, DN 25, CLASSE PN 20,  INSTALADO EM PRUMADA DE ÁGUA  FORNECIMENTO E INSTALAÇÃO. AF_06/2015</v>
          </cell>
          <cell r="C2980" t="str">
            <v>M</v>
          </cell>
          <cell r="D2980" t="str">
            <v>7,17</v>
          </cell>
        </row>
        <row r="2981">
          <cell r="A2981">
            <v>96669</v>
          </cell>
          <cell r="B2981" t="str">
            <v>TUBO, PPR, DN 32, CLASSE PN 12,  INSTALADO EM PRUMADA DE ÁGUA  FORNECIMENTO E INSTALAÇÃO. AF_06/2015</v>
          </cell>
          <cell r="C2981" t="str">
            <v>M</v>
          </cell>
          <cell r="D2981" t="str">
            <v>8,91</v>
          </cell>
        </row>
        <row r="2982">
          <cell r="A2982">
            <v>96670</v>
          </cell>
          <cell r="B2982" t="str">
            <v>TUBO, PPR, DN 40, CLASSE PN 12,  INSTALADO EM PRUMADA DE ÁGUA  FORNECIMENTO E INSTALAÇÃO. AF_06/2015</v>
          </cell>
          <cell r="C2982" t="str">
            <v>M</v>
          </cell>
          <cell r="D2982" t="str">
            <v>13,51</v>
          </cell>
        </row>
        <row r="2983">
          <cell r="A2983">
            <v>96671</v>
          </cell>
          <cell r="B2983" t="str">
            <v>TUBO, PPR, DN 50, CLASSE PN 12,  INSTALADO EM PRUMADA DE ÁGUA  FORNECIMENTO E INSTALAÇÃO. AF_06/2015</v>
          </cell>
          <cell r="C2983" t="str">
            <v>M</v>
          </cell>
          <cell r="D2983" t="str">
            <v>18,15</v>
          </cell>
        </row>
        <row r="2984">
          <cell r="A2984">
            <v>96672</v>
          </cell>
          <cell r="B2984" t="str">
            <v>TUBO, PPR, DN 63, CLASSE PN 12,  INSTALADO EM PRUMADA DE ÁGUA  FORNECIMENTO E INSTALAÇÃO. AF_06/2015</v>
          </cell>
          <cell r="C2984" t="str">
            <v>M</v>
          </cell>
          <cell r="D2984" t="str">
            <v>26,67</v>
          </cell>
        </row>
        <row r="2985">
          <cell r="A2985">
            <v>96673</v>
          </cell>
          <cell r="B2985" t="str">
            <v>TUBO, PPR, DN 75, CLASSE PN 12,  INSTALADO EM PRUMADA DE ÁGUA  FORNECIMENTO E INSTALAÇÃO. AF_06/2015</v>
          </cell>
          <cell r="C2985" t="str">
            <v>M</v>
          </cell>
          <cell r="D2985" t="str">
            <v>43,37</v>
          </cell>
        </row>
        <row r="2986">
          <cell r="A2986">
            <v>96674</v>
          </cell>
          <cell r="B2986" t="str">
            <v>TUBO, PPR, DN 90, CLASSE PN 12,  INSTALADO EM PRUMADA DE ÁGUA  FORNECIMENTO E INSTALAÇÃO. AF_06/2015</v>
          </cell>
          <cell r="C2986" t="str">
            <v>M</v>
          </cell>
          <cell r="D2986" t="str">
            <v>60,96</v>
          </cell>
        </row>
        <row r="2987">
          <cell r="A2987">
            <v>96675</v>
          </cell>
          <cell r="B2987" t="str">
            <v>TUBO, PPR, DN 110, CLASSE PN 12,  INSTALADO EM PRUMADA DE ÁGUA  FORNECIMENTO E INSTALAÇÃO. AF_06/2015</v>
          </cell>
          <cell r="C2987" t="str">
            <v>M</v>
          </cell>
          <cell r="D2987" t="str">
            <v>105,49</v>
          </cell>
        </row>
        <row r="2988">
          <cell r="A2988">
            <v>96676</v>
          </cell>
          <cell r="B2988" t="str">
            <v>TUBO, PPR, DN 25, CLASSE PN 25,  INSTALADO EM PRUMADA DE ÁGUA  FORNECIMENTO E INSTALAÇÃO. AF_06/2015</v>
          </cell>
          <cell r="C2988" t="str">
            <v>M</v>
          </cell>
          <cell r="D2988" t="str">
            <v>7,14</v>
          </cell>
        </row>
        <row r="2989">
          <cell r="A2989">
            <v>96677</v>
          </cell>
          <cell r="B2989" t="str">
            <v>TUBO, PPR, DN 32, CLASSE PN 25,  INSTALADO EM PRUMADA DE ÁGUA  FORNECIMENTO E INSTALAÇÃO. AF_06/2015</v>
          </cell>
          <cell r="C2989" t="str">
            <v>M</v>
          </cell>
          <cell r="D2989" t="str">
            <v>11,75</v>
          </cell>
        </row>
        <row r="2990">
          <cell r="A2990">
            <v>96678</v>
          </cell>
          <cell r="B2990" t="str">
            <v>TUBO, PPR, DN 40, CLASSE PN 25,  INSTALADO EM PRUMADA DE ÁGUA  FORNECIMENTO E INSTALAÇÃO. AF_06/2015</v>
          </cell>
          <cell r="C2990" t="str">
            <v>M</v>
          </cell>
          <cell r="D2990" t="str">
            <v>16,34</v>
          </cell>
        </row>
        <row r="2991">
          <cell r="A2991">
            <v>96679</v>
          </cell>
          <cell r="B2991" t="str">
            <v>TUBO, PPR, DN 50, CLASSE PN 25,  INSTALADO EM PRUMADA DE ÁGUA  FORNECIMENTO E INSTALAÇÃO. AF_06/2015</v>
          </cell>
          <cell r="C2991" t="str">
            <v>M</v>
          </cell>
          <cell r="D2991" t="str">
            <v>23,87</v>
          </cell>
        </row>
        <row r="2992">
          <cell r="A2992">
            <v>96680</v>
          </cell>
          <cell r="B2992" t="str">
            <v>TUBO, PPR, DN 63, CLASSE PN 25,  INSTALADO EM PRUMADA DE ÁGUA  FORNECIMENTO E INSTALAÇÃO. AF_06/2015</v>
          </cell>
          <cell r="C2992" t="str">
            <v>M</v>
          </cell>
          <cell r="D2992" t="str">
            <v>32,30</v>
          </cell>
        </row>
        <row r="2993">
          <cell r="A2993">
            <v>96681</v>
          </cell>
          <cell r="B2993" t="str">
            <v>TUBO, PPR, DN 75, CLASSE PN 25,  INSTALADO EM PRUMADA DE ÁGUA  FORNECIMENTO E INSTALAÇÃO. AF_06/2015</v>
          </cell>
          <cell r="C2993" t="str">
            <v>M</v>
          </cell>
          <cell r="D2993" t="str">
            <v>59,76</v>
          </cell>
        </row>
        <row r="2994">
          <cell r="A2994">
            <v>96682</v>
          </cell>
          <cell r="B2994" t="str">
            <v>TUBO, PPR, DN 90, CLASSE PN 25,  INSTALADO EM PRUMADA DE ÁGUA  FORNECIMENTO E INSTALAÇÃO. AF_06/2015</v>
          </cell>
          <cell r="C2994" t="str">
            <v>M</v>
          </cell>
          <cell r="D2994" t="str">
            <v>88,08</v>
          </cell>
        </row>
        <row r="2995">
          <cell r="A2995">
            <v>96683</v>
          </cell>
          <cell r="B2995" t="str">
            <v>TUBO, PPR, DN 110, CLASSE PN 25,  INSTALADO EM PRUMADA DE ÁGUA  FORNECIMENTO E INSTALAÇÃO. AF_06/2015</v>
          </cell>
          <cell r="C2995" t="str">
            <v>M</v>
          </cell>
          <cell r="D2995" t="str">
            <v>120,82</v>
          </cell>
        </row>
        <row r="2996">
          <cell r="A2996">
            <v>96718</v>
          </cell>
          <cell r="B2996" t="str">
            <v>TUBO, PPR, DN 20, CLASSE PN 20,  INSTALADO EM RESERVAÇÃO DE ÁGUA DE EDIFICAÇÃO QUE POSSUA RESERVATÓRIO DE FIBRA/FIBROCIMENTO  FORNECIMENTO E INSTALAÇÃO. AF_06/2016</v>
          </cell>
          <cell r="C2996" t="str">
            <v>M</v>
          </cell>
          <cell r="D2996" t="str">
            <v>4,60</v>
          </cell>
        </row>
        <row r="2997">
          <cell r="A2997">
            <v>96719</v>
          </cell>
          <cell r="B2997" t="str">
            <v>TUBO, PPR, DN 25, CLASSE PN 20,  INSTALADO EM RESERVAÇÃO DE ÁGUA DE EDIFICAÇÃO QUE POSSUA RESERVATÓRIO DE FIBRA/FIBROCIMENTO  FORNECIMENTO E INSTALAÇÃO. AF_06/2016</v>
          </cell>
          <cell r="C2997" t="str">
            <v>M</v>
          </cell>
          <cell r="D2997" t="str">
            <v>10,28</v>
          </cell>
        </row>
        <row r="2998">
          <cell r="A2998">
            <v>96720</v>
          </cell>
          <cell r="B2998" t="str">
            <v>TUBO, PPR, DN 32, CLASSE PN 12,  INSTALADO EM RESERVAÇÃO DE ÁGUA DE EDIFICAÇÃO QUE POSSUA RESERVATÓRIO DE FIBRA/FIBROCIMENTO  FORNECIMENTO E INSTALAÇÃO. AF_06/2016</v>
          </cell>
          <cell r="C2998" t="str">
            <v>M</v>
          </cell>
          <cell r="D2998" t="str">
            <v>12,44</v>
          </cell>
        </row>
        <row r="2999">
          <cell r="A2999">
            <v>96721</v>
          </cell>
          <cell r="B2999" t="str">
            <v>TUBO, PPR, DN 40, CLASSE PN 12,  INSTALADO EM RESERVAÇÃO DE ÁGUA DE EDIFICAÇÃO QUE POSSUA RESERVATÓRIO DE FIBRA/FIBROCIMENTO  FORNECIMENTO E INSTALAÇÃO. AF_06/2016</v>
          </cell>
          <cell r="C2999" t="str">
            <v>M</v>
          </cell>
          <cell r="D2999" t="str">
            <v>16,30</v>
          </cell>
        </row>
        <row r="3000">
          <cell r="A3000">
            <v>96722</v>
          </cell>
          <cell r="B3000" t="str">
            <v>TUBO, PPR, DN 50, CLASSE PN 12,  INSTALADO EM RESERVAÇÃO DE ÁGUA DE EDIFICAÇÃO QUE POSSUA RESERVATÓRIO DE FIBRA/FIBROCIMENTO  FORNECIMENTO E INSTALAÇÃO. AF_06/2016</v>
          </cell>
          <cell r="C3000" t="str">
            <v>M</v>
          </cell>
          <cell r="D3000" t="str">
            <v>22,46</v>
          </cell>
        </row>
        <row r="3001">
          <cell r="A3001">
            <v>96723</v>
          </cell>
          <cell r="B3001" t="str">
            <v>TUBO, PPR, DN 63, CLASSE PN 12,  INSTALADO EM RESERVAÇÃO DE ÁGUA DE EDIFICAÇÃO QUE POSSUA RESERVATÓRIO DE FIBRA/FIBROCIMENTO  FORNECIMENTO E INSTALAÇÃO. AF_06/2016</v>
          </cell>
          <cell r="C3001" t="str">
            <v>M</v>
          </cell>
          <cell r="D3001" t="str">
            <v>29,22</v>
          </cell>
        </row>
        <row r="3002">
          <cell r="A3002">
            <v>96724</v>
          </cell>
          <cell r="B3002" t="str">
            <v>TUBO, PPR, DN 75, CLASSE PN 12,  INSTALADO EM RESERVAÇÃO DE ÁGUA DE EDIFICAÇÃO QUE POSSUA RESERVATÓRIO DE FIBRA/FIBROCIMENTO  FORNECIMENTO E INSTALAÇÃO. AF_06/2016</v>
          </cell>
          <cell r="C3002" t="str">
            <v>M</v>
          </cell>
          <cell r="D3002" t="str">
            <v>47,74</v>
          </cell>
        </row>
        <row r="3003">
          <cell r="A3003">
            <v>96725</v>
          </cell>
          <cell r="B3003" t="str">
            <v>TUBO, PPR, DN 90, CLASSE PN 12,  INSTALADO EM RESERVAÇÃO DE ÁGUA DE EDIFICAÇÃO QUE POSSUA RESERVATÓRIO DE FIBRA/FIBROCIMENTO  FORNECIMENTO E INSTALAÇÃO. AF_06/2016</v>
          </cell>
          <cell r="C3003" t="str">
            <v>M</v>
          </cell>
          <cell r="D3003" t="str">
            <v>61,85</v>
          </cell>
        </row>
        <row r="3004">
          <cell r="A3004">
            <v>96726</v>
          </cell>
          <cell r="B3004" t="str">
            <v>TUBO, PPR, DN 110, CLASSE PN 12,  INSTALADO EM RESERVAÇÃO DE ÁGUA DE EDIFICAÇÃO QUE POSSUA RESERVATÓRIO DE FIBRA/FIBROCIMENTO  FORNECIMENTO E INSTALAÇÃO. AF_06/2016</v>
          </cell>
          <cell r="C3004" t="str">
            <v>M</v>
          </cell>
          <cell r="D3004" t="str">
            <v>100,66</v>
          </cell>
        </row>
        <row r="3005">
          <cell r="A3005">
            <v>96727</v>
          </cell>
          <cell r="B3005" t="str">
            <v>TUBO, PPR, DN 20, CLASSE PN 25,  INSTALADO EM RESERVAÇÃO DE ÁGUA DE EDIFICAÇÃO QUE POSSUA RESERVATÓRIO DE FIBRA/FIBROCIMENTO  FORNECIMENTO E INSTALAÇÃO. AF_06/2016</v>
          </cell>
          <cell r="C3005" t="str">
            <v>M</v>
          </cell>
          <cell r="D3005" t="str">
            <v>9,09</v>
          </cell>
        </row>
        <row r="3006">
          <cell r="A3006">
            <v>96728</v>
          </cell>
          <cell r="B3006" t="str">
            <v>TUBO, PPR, DN 25, CLASSE PN 25,  INSTALADO EM RESERVAÇÃO DE ÁGUA DE EDIFICAÇÃO QUE POSSUA RESERVATÓRIO DE FIBRA/FIBROCIMENTO  FORNECIMENTO E INSTALAÇÃO. AF_06/2016</v>
          </cell>
          <cell r="C3006" t="str">
            <v>M</v>
          </cell>
          <cell r="D3006" t="str">
            <v>10,66</v>
          </cell>
        </row>
        <row r="3007">
          <cell r="A3007">
            <v>96729</v>
          </cell>
          <cell r="B3007" t="str">
            <v>TUBO, PPR, DN 32, CLASSE PN 25,  INSTALADO EM RESERVAÇÃO DE ÁGUA DE EDIFICAÇÃO QUE POSSUA RESERVATÓRIO DE FIBRA/FIBROCIMENTO  FORNECIMENTO E INSTALAÇÃO. AF_06/2016</v>
          </cell>
          <cell r="C3007" t="str">
            <v>M</v>
          </cell>
          <cell r="D3007" t="str">
            <v>15,89</v>
          </cell>
        </row>
        <row r="3008">
          <cell r="A3008">
            <v>96730</v>
          </cell>
          <cell r="B3008" t="str">
            <v>TUBO, PPR, DN 40, CLASSE PN 25,  INSTALADO EM RESERVAÇÃO DE ÁGUA DE EDIFICAÇÃO QUE POSSUA RESERVATÓRIO DE FIBRA/FIBROCIMENTO  FORNECIMENTO E INSTALAÇÃO. AF_06/2016</v>
          </cell>
          <cell r="C3008" t="str">
            <v>M</v>
          </cell>
          <cell r="D3008" t="str">
            <v>19,68</v>
          </cell>
        </row>
        <row r="3009">
          <cell r="A3009">
            <v>96731</v>
          </cell>
          <cell r="B3009" t="str">
            <v>TUBO, PPR, DN 50, CLASSE PN 25,  INSTALADO EM RESERVAÇÃO DE ÁGUA DE EDIFICAÇÃO QUE POSSUA RESERVATÓRIO DE FIBRA/FIBROCIMENTO  FORNECIMENTO E INSTALAÇÃO. AF_06/2016</v>
          </cell>
          <cell r="C3009" t="str">
            <v>M</v>
          </cell>
          <cell r="D3009" t="str">
            <v>28,90</v>
          </cell>
        </row>
        <row r="3010">
          <cell r="A3010">
            <v>96732</v>
          </cell>
          <cell r="B3010" t="str">
            <v>TUBO, PPR, DN 63, CLASSE PN 25,  INSTALADO EM RESERVAÇÃO DE ÁGUA DE EDIFICAÇÃO QUE POSSUA RESERVATÓRIO DE FIBRA/FIBROCIMENTO  FORNECIMENTO E INSTALAÇÃO. AF_06/2016</v>
          </cell>
          <cell r="C3010" t="str">
            <v>M</v>
          </cell>
          <cell r="D3010" t="str">
            <v>35,32</v>
          </cell>
        </row>
        <row r="3011">
          <cell r="A3011">
            <v>96733</v>
          </cell>
          <cell r="B3011" t="str">
            <v>TUBO, PPR, DN 75, CLASSE PN 25,  INSTALADO EM RESERVAÇÃO DE ÁGUA DE EDIFICAÇÃO QUE POSSUA RESERVATÓRIO DE FIBRA/FIBROCIMENTO  FORNECIMENTO E INSTALAÇÃO. AF_06/2016</v>
          </cell>
          <cell r="C3011" t="str">
            <v>M</v>
          </cell>
          <cell r="D3011" t="str">
            <v>64,43</v>
          </cell>
        </row>
        <row r="3012">
          <cell r="A3012">
            <v>96734</v>
          </cell>
          <cell r="B3012" t="str">
            <v>TUBO, PPR, DN 90, CLASSE PN 25,  INSTALADO EM RESERVAÇÃO DE ÁGUA DE EDIFICAÇÃO QUE POSSUA RESERVATÓRIO DE FIBRA/FIBROCIMENTO  FORNECIMENTO E INSTALAÇÃO. AF_06/2016</v>
          </cell>
          <cell r="C3012" t="str">
            <v>M</v>
          </cell>
          <cell r="D3012" t="str">
            <v>88,06</v>
          </cell>
        </row>
        <row r="3013">
          <cell r="A3013">
            <v>96735</v>
          </cell>
          <cell r="B3013" t="str">
            <v>TUBO, PPR, DN 110, CLASSE PN 25,  INSTALADO EM RESERVAÇÃO DE ÁGUA DE EDIFICAÇÃO QUE POSSUA RESERVATÓRIO DE FIBRA/FIBROCIMENTO  FORNECIMENTO E INSTALAÇÃO. AF_06/2016</v>
          </cell>
          <cell r="C3013" t="str">
            <v>M</v>
          </cell>
          <cell r="D3013" t="str">
            <v>115,82</v>
          </cell>
        </row>
        <row r="3014">
          <cell r="A3014">
            <v>96794</v>
          </cell>
          <cell r="B3014" t="str">
            <v>TUBO, PEX, MONOCAMADA, DN 16, INSTALADO EM RAMAL OU SUB-RAMAL DE ÁGUA  FORNECIMENTO E INSTALAÇÃO. AF_06/2015</v>
          </cell>
          <cell r="C3014" t="str">
            <v>M</v>
          </cell>
          <cell r="D3014" t="str">
            <v>5,78</v>
          </cell>
        </row>
        <row r="3015">
          <cell r="A3015">
            <v>96795</v>
          </cell>
          <cell r="B3015" t="str">
            <v>TUBO, PEX, MONOCAMADA, DN 20, INSTALADO EM RAMAL OU SUB-RAMAL DE ÁGUA  FORNECIMENTO E INSTALAÇÃO. AF_06/2015</v>
          </cell>
          <cell r="C3015" t="str">
            <v>M</v>
          </cell>
          <cell r="D3015" t="str">
            <v>7,33</v>
          </cell>
        </row>
        <row r="3016">
          <cell r="A3016">
            <v>96796</v>
          </cell>
          <cell r="B3016" t="str">
            <v>TUBO, PEX, MONOCAMADA, DN 25, INSTALADO EM RAMAL OU SUB-RAMAL DE ÁGUA  FORNECIMENTO E INSTALAÇÃO. AF_06/2015</v>
          </cell>
          <cell r="C3016" t="str">
            <v>M</v>
          </cell>
          <cell r="D3016" t="str">
            <v>10,21</v>
          </cell>
        </row>
        <row r="3017">
          <cell r="A3017">
            <v>96797</v>
          </cell>
          <cell r="B3017" t="str">
            <v>TUBO, PEX, MONOCAMADA, DN 32, INSTALADO EM RAMAL OU SUB-RAMAL DE ÁGUA  FORNECIMENTO E INSTALAÇÃO. AF_06/2015</v>
          </cell>
          <cell r="C3017" t="str">
            <v>M</v>
          </cell>
          <cell r="D3017" t="str">
            <v>15,28</v>
          </cell>
        </row>
        <row r="3018">
          <cell r="A3018">
            <v>96798</v>
          </cell>
          <cell r="B3018" t="str">
            <v>TUBO, PEX, MONOCAMADA, DN 16, INSTALADO EM RAMAL DE DISTRIBUIÇÃO DE ÁGUA  FORNECIMENTO E INSTALAÇÃO. AF_06/2015</v>
          </cell>
          <cell r="C3018" t="str">
            <v>M</v>
          </cell>
          <cell r="D3018" t="str">
            <v>5,88</v>
          </cell>
        </row>
        <row r="3019">
          <cell r="A3019">
            <v>96799</v>
          </cell>
          <cell r="B3019" t="str">
            <v>TUBO, PEX, MONOCAMADA, DN 20, INSTALADO EM RAMAL DE DISTRIBUIÇÃO DE ÁGUA  FORNECIMENTO E INSTALAÇÃO. AF_06/2015</v>
          </cell>
          <cell r="C3019" t="str">
            <v>M</v>
          </cell>
          <cell r="D3019" t="str">
            <v>7,91</v>
          </cell>
        </row>
        <row r="3020">
          <cell r="A3020">
            <v>96800</v>
          </cell>
          <cell r="B3020" t="str">
            <v>TUBO, PEX, MONOCAMADA, DN 25, INSTALADO EM RAMAL DE DISTRIBUIÇÃO DE ÁGUA  FORNECIMENTO E INSTALAÇÃO. AF_06/2015</v>
          </cell>
          <cell r="C3020" t="str">
            <v>M</v>
          </cell>
          <cell r="D3020" t="str">
            <v>11,39</v>
          </cell>
        </row>
        <row r="3021">
          <cell r="A3021">
            <v>96801</v>
          </cell>
          <cell r="B3021" t="str">
            <v>TUBO, PEX, MONOCAMADA, DN 32, INSTALADO EM RAMAL DE DISTRIBUIÇÃO DE ÁGUA  FORNECIMENTO E INSTALAÇÃO. AF_06/2015</v>
          </cell>
          <cell r="C3021" t="str">
            <v>M</v>
          </cell>
          <cell r="D3021" t="str">
            <v>17,31</v>
          </cell>
        </row>
        <row r="3022">
          <cell r="A3022">
            <v>72293</v>
          </cell>
          <cell r="B3022" t="str">
            <v>CAP PVC ESGOTO 50MM (TAMPÃO) - FORNECIMENTO E INSTALAÇÃO</v>
          </cell>
          <cell r="C3022" t="str">
            <v>UN</v>
          </cell>
          <cell r="D3022" t="str">
            <v>5,23</v>
          </cell>
        </row>
        <row r="3023">
          <cell r="A3023">
            <v>72294</v>
          </cell>
          <cell r="B3023" t="str">
            <v>CAP PVC ESGOTO 75MM (TAMPÃO) - FORNECIMENTO E INSTALAÇÃO</v>
          </cell>
          <cell r="C3023" t="str">
            <v>UN</v>
          </cell>
          <cell r="D3023" t="str">
            <v>8,05</v>
          </cell>
        </row>
        <row r="3024">
          <cell r="A3024">
            <v>72295</v>
          </cell>
          <cell r="B3024" t="str">
            <v>CAP PVC ESGOTO 100MM (TAMPÃO) - FORNECIMENTO E INSTALAÇÃO</v>
          </cell>
          <cell r="C3024" t="str">
            <v>UN</v>
          </cell>
          <cell r="D3024" t="str">
            <v>11,11</v>
          </cell>
        </row>
        <row r="3025">
          <cell r="A3025">
            <v>72306</v>
          </cell>
          <cell r="B3025" t="str">
            <v>COTOVELO DE AÇO GALVANIZADO 4" - FORNECIMENTO E INSTALAÇÃO</v>
          </cell>
          <cell r="C3025" t="str">
            <v>UN</v>
          </cell>
          <cell r="D3025" t="str">
            <v>181,07</v>
          </cell>
        </row>
        <row r="3026">
          <cell r="A3026">
            <v>72307</v>
          </cell>
          <cell r="B3026" t="str">
            <v>COTOVELO DE AÇO GALVANIZADO 5" - FORNECIMENTO E INSTALAÇÃO</v>
          </cell>
          <cell r="C3026" t="str">
            <v>UN</v>
          </cell>
          <cell r="D3026" t="str">
            <v>255,13</v>
          </cell>
        </row>
        <row r="3027">
          <cell r="A3027">
            <v>72313</v>
          </cell>
          <cell r="B3027" t="str">
            <v>COTOVELO DE AÇO GALVANIZADO 6" - FORNECIMENTO E INSTALAÇÃO</v>
          </cell>
          <cell r="C3027" t="str">
            <v>UN</v>
          </cell>
          <cell r="D3027" t="str">
            <v>602,56</v>
          </cell>
        </row>
        <row r="3028">
          <cell r="A3028">
            <v>72482</v>
          </cell>
          <cell r="B3028" t="str">
            <v>UNIAO DE ACO GALVANIZADO 4" - FORNECIMENTO E INSTALACAO</v>
          </cell>
          <cell r="C3028" t="str">
            <v>UN</v>
          </cell>
          <cell r="D3028" t="str">
            <v>256,31</v>
          </cell>
        </row>
        <row r="3029">
          <cell r="A3029">
            <v>72619</v>
          </cell>
          <cell r="B3029" t="str">
            <v>LUVA DE ACO GALVANIZADO 4" - FORNECIMENTO E INSTALACAO</v>
          </cell>
          <cell r="C3029" t="str">
            <v>UN</v>
          </cell>
          <cell r="D3029" t="str">
            <v>107,14</v>
          </cell>
        </row>
        <row r="3030">
          <cell r="A3030">
            <v>72620</v>
          </cell>
          <cell r="B3030" t="str">
            <v>LUVA DE ACO GALVANIZADO 5" - FORNECIMENTO E INSTALACAO</v>
          </cell>
          <cell r="C3030" t="str">
            <v>UN</v>
          </cell>
          <cell r="D3030" t="str">
            <v>187,93</v>
          </cell>
        </row>
        <row r="3031">
          <cell r="A3031">
            <v>72621</v>
          </cell>
          <cell r="B3031" t="str">
            <v>LUVA DE ACO GALVANIZADO 6" - FORNECIMENTO E INSTALACAO</v>
          </cell>
          <cell r="C3031" t="str">
            <v>UN</v>
          </cell>
          <cell r="D3031" t="str">
            <v>302,86</v>
          </cell>
        </row>
        <row r="3032">
          <cell r="A3032">
            <v>72667</v>
          </cell>
          <cell r="B3032" t="str">
            <v>LUVA REDUCAO ACO GALVANIZADO 4X2.1/2" - FORNECIMENTO E INSTALACAO</v>
          </cell>
          <cell r="C3032" t="str">
            <v>UN</v>
          </cell>
          <cell r="D3032" t="str">
            <v>144,18</v>
          </cell>
        </row>
        <row r="3033">
          <cell r="A3033">
            <v>72668</v>
          </cell>
          <cell r="B3033" t="str">
            <v>LUVA REDUCAO ACO GALVANIZADO 4X2" - FORNECIMENTO E INSTALACAO</v>
          </cell>
          <cell r="C3033" t="str">
            <v>UN</v>
          </cell>
          <cell r="D3033" t="str">
            <v>143,52</v>
          </cell>
        </row>
        <row r="3034">
          <cell r="A3034">
            <v>72669</v>
          </cell>
          <cell r="B3034" t="str">
            <v>LUVA REDUCAO ACO GALVANIZADO 4X3" - FORNECIMENTO E INSTALACAO</v>
          </cell>
          <cell r="C3034" t="str">
            <v>UN</v>
          </cell>
          <cell r="D3034" t="str">
            <v>147,39</v>
          </cell>
        </row>
        <row r="3035">
          <cell r="A3035">
            <v>72681</v>
          </cell>
          <cell r="B3035" t="str">
            <v>NIPLE DE ACO GALVANIZADO 4" - FORNECIMENTO E INSTALACAO</v>
          </cell>
          <cell r="C3035" t="str">
            <v>UN</v>
          </cell>
          <cell r="D3035" t="str">
            <v>103,16</v>
          </cell>
        </row>
        <row r="3036">
          <cell r="A3036">
            <v>72682</v>
          </cell>
          <cell r="B3036" t="str">
            <v>NIPLE DE ACO GALVANIZADO 5" - FORNECIMENTO E INSTALACAO</v>
          </cell>
          <cell r="C3036" t="str">
            <v>UN</v>
          </cell>
          <cell r="D3036" t="str">
            <v>210,16</v>
          </cell>
        </row>
        <row r="3037">
          <cell r="A3037">
            <v>72683</v>
          </cell>
          <cell r="B3037" t="str">
            <v>NIPLE DE ACO GALVANIZADO 6" - FORNECIMENTO E INSTALACAO</v>
          </cell>
          <cell r="C3037" t="str">
            <v>UN</v>
          </cell>
          <cell r="D3037" t="str">
            <v>339,25</v>
          </cell>
        </row>
        <row r="3038">
          <cell r="A3038">
            <v>72719</v>
          </cell>
          <cell r="B3038" t="str">
            <v>TE DE ACO GALVANIZADO 4" - FORNECIMENTO E INSTALACAO</v>
          </cell>
          <cell r="C3038" t="str">
            <v>UN</v>
          </cell>
          <cell r="D3038" t="str">
            <v>227,63</v>
          </cell>
        </row>
        <row r="3039">
          <cell r="A3039">
            <v>72720</v>
          </cell>
          <cell r="B3039" t="str">
            <v>TE DE ACO GALVANIZADO 5" - FORNECIMENTO E INSTALACAO</v>
          </cell>
          <cell r="C3039" t="str">
            <v>UN</v>
          </cell>
          <cell r="D3039" t="str">
            <v>314,97</v>
          </cell>
        </row>
        <row r="3040">
          <cell r="A3040">
            <v>72721</v>
          </cell>
          <cell r="B3040" t="str">
            <v>TE DE ACO GALVANIZADO 6" - FORNECIMENTO E INSTALACAO</v>
          </cell>
          <cell r="C3040" t="str">
            <v>UN</v>
          </cell>
          <cell r="D3040" t="str">
            <v>689,71</v>
          </cell>
        </row>
        <row r="3041">
          <cell r="A3041">
            <v>89358</v>
          </cell>
          <cell r="B3041" t="str">
            <v>JOELHO 90 GRAUS, PVC, SOLDÁVEL, DN 20MM, INSTALADO EM RAMAL OU SUB-RAMAL DE ÁGUA - FORNECIMENTO E INSTALAÇÃO. AF_12/2014</v>
          </cell>
          <cell r="C3041" t="str">
            <v>UN</v>
          </cell>
          <cell r="D3041" t="str">
            <v>5,32</v>
          </cell>
        </row>
        <row r="3042">
          <cell r="A3042">
            <v>89359</v>
          </cell>
          <cell r="B3042" t="str">
            <v>JOELHO 45 GRAUS, PVC, SOLDÁVEL, DN 20MM, INSTALADO EM RAMAL OU SUB-RAMAL DE ÁGUA - FORNECIMENTO E INSTALAÇÃO. AF_12/2014</v>
          </cell>
          <cell r="C3042" t="str">
            <v>UN</v>
          </cell>
          <cell r="D3042" t="str">
            <v>5,52</v>
          </cell>
        </row>
        <row r="3043">
          <cell r="A3043">
            <v>89360</v>
          </cell>
          <cell r="B3043" t="str">
            <v>CURVA 90 GRAUS, PVC, SOLDÁVEL, DN 20MM, INSTALADO EM RAMAL OU SUB-RAMAL DE ÁGUA - FORNECIMENTO E INSTALAÇÃO. AF_12/2014</v>
          </cell>
          <cell r="C3043" t="str">
            <v>UN</v>
          </cell>
          <cell r="D3043" t="str">
            <v>6,52</v>
          </cell>
        </row>
        <row r="3044">
          <cell r="A3044">
            <v>89361</v>
          </cell>
          <cell r="B3044" t="str">
            <v>CURVA 45 GRAUS, PVC, SOLDÁVEL, DN 20MM, INSTALADO EM RAMAL OU SUB-RAMAL DE ÁGUA - FORNECIMENTO E INSTALAÇÃO. AF_12/2014</v>
          </cell>
          <cell r="C3044" t="str">
            <v>UN</v>
          </cell>
          <cell r="D3044" t="str">
            <v>6,44</v>
          </cell>
        </row>
        <row r="3045">
          <cell r="A3045">
            <v>89362</v>
          </cell>
          <cell r="B3045" t="str">
            <v>JOELHO 90 GRAUS, PVC, SOLDÁVEL, DN 25MM, INSTALADO EM RAMAL OU SUB-RAMAL DE ÁGUA - FORNECIMENTO E INSTALAÇÃO. AF_12/2014</v>
          </cell>
          <cell r="C3045" t="str">
            <v>UN</v>
          </cell>
          <cell r="D3045" t="str">
            <v>6,36</v>
          </cell>
        </row>
        <row r="3046">
          <cell r="A3046">
            <v>89363</v>
          </cell>
          <cell r="B3046" t="str">
            <v>JOELHO 45 GRAUS, PVC, SOLDÁVEL, DN 25MM, INSTALADO EM RAMAL OU SUB-RAMAL DE ÁGUA - FORNECIMENTO E INSTALAÇÃO. AF_12/2014</v>
          </cell>
          <cell r="C3046" t="str">
            <v>UN</v>
          </cell>
          <cell r="D3046" t="str">
            <v>6,80</v>
          </cell>
        </row>
        <row r="3047">
          <cell r="A3047">
            <v>89364</v>
          </cell>
          <cell r="B3047" t="str">
            <v>CURVA 90 GRAUS, PVC, SOLDÁVEL, DN 25MM, INSTALADO EM RAMAL OU SUB-RAMAL DE ÁGUA - FORNECIMENTO E INSTALAÇÃO. AF_12/2014</v>
          </cell>
          <cell r="C3047" t="str">
            <v>UN</v>
          </cell>
          <cell r="D3047" t="str">
            <v>8,06</v>
          </cell>
        </row>
        <row r="3048">
          <cell r="A3048">
            <v>89365</v>
          </cell>
          <cell r="B3048" t="str">
            <v>CURVA 45 GRAUS, PVC, SOLDÁVEL, DN 25MM, INSTALADO EM RAMAL OU SUB-RAMAL DE ÁGUA - FORNECIMENTO E INSTALAÇÃO. AF_12/2014</v>
          </cell>
          <cell r="C3048" t="str">
            <v>UN</v>
          </cell>
          <cell r="D3048" t="str">
            <v>7,61</v>
          </cell>
        </row>
        <row r="3049">
          <cell r="A3049">
            <v>89366</v>
          </cell>
          <cell r="B3049" t="str">
            <v>JOELHO 90 GRAUS COM BUCHA DE LATÃO, PVC, SOLDÁVEL, DN 25MM, X 3/4 INSTALADO EM RAMAL OU SUB-RAMAL DE ÁGUA - FORNECIMENTO E INSTALAÇÃO. AF_12/2014</v>
          </cell>
          <cell r="C3049" t="str">
            <v>UN</v>
          </cell>
          <cell r="D3049" t="str">
            <v>10,98</v>
          </cell>
        </row>
        <row r="3050">
          <cell r="A3050">
            <v>89367</v>
          </cell>
          <cell r="B3050" t="str">
            <v>JOELHO 90 GRAUS, PVC, SOLDÁVEL, DN 32MM, INSTALADO EM RAMAL OU SUB-RAMAL DE ÁGUA - FORNECIMENTO E INSTALAÇÃO. AF_12/2014</v>
          </cell>
          <cell r="C3050" t="str">
            <v>UN</v>
          </cell>
          <cell r="D3050" t="str">
            <v>8,50</v>
          </cell>
        </row>
        <row r="3051">
          <cell r="A3051">
            <v>89368</v>
          </cell>
          <cell r="B3051" t="str">
            <v>JOELHO 45 GRAUS, PVC, SOLDÁVEL, DN 32MM, INSTALADO EM RAMAL OU SUB-RAMAL DE ÁGUA - FORNECIMENTO E INSTALAÇÃO. AF_12/2014</v>
          </cell>
          <cell r="C3051" t="str">
            <v>UN</v>
          </cell>
          <cell r="D3051" t="str">
            <v>9,74</v>
          </cell>
        </row>
        <row r="3052">
          <cell r="A3052">
            <v>89369</v>
          </cell>
          <cell r="B3052" t="str">
            <v>CURVA 90 GRAUS, PVC, SOLDÁVEL, DN 32MM, INSTALADO EM RAMAL OU SUB-RAMAL DE ÁGUA - FORNECIMENTO E INSTALAÇÃO. AF_12/2014</v>
          </cell>
          <cell r="C3052" t="str">
            <v>UN</v>
          </cell>
          <cell r="D3052" t="str">
            <v>11,63</v>
          </cell>
        </row>
        <row r="3053">
          <cell r="A3053">
            <v>89370</v>
          </cell>
          <cell r="B3053" t="str">
            <v>CURVA 45 GRAUS, PVC, SOLDÁVEL, DN 32MM, INSTALADO EM RAMAL OU SUB-RAMAL DE ÁGUA - FORNECIMENTO E INSTALAÇÃO. AF_12/2014</v>
          </cell>
          <cell r="C3053" t="str">
            <v>UN</v>
          </cell>
          <cell r="D3053" t="str">
            <v>9,98</v>
          </cell>
        </row>
        <row r="3054">
          <cell r="A3054">
            <v>89371</v>
          </cell>
          <cell r="B3054" t="str">
            <v>LUVA, PVC, SOLDÁVEL, DN 20MM, INSTALADO EM RAMAL OU SUB-RAMAL DE ÁGUA - FORNECIMENTO E INSTALAÇÃO. AF_12/2014</v>
          </cell>
          <cell r="C3054" t="str">
            <v>UN</v>
          </cell>
          <cell r="D3054" t="str">
            <v>4,06</v>
          </cell>
        </row>
        <row r="3055">
          <cell r="A3055">
            <v>89372</v>
          </cell>
          <cell r="B3055" t="str">
            <v>LUVA DE CORRER, PVC, SOLDÁVEL, DN 20MM, INSTALADO EM RAMAL OU SUB-RAMAL DE ÁGUA - FORNECIMENTO E INSTALAÇÃO. AF_12/2014</v>
          </cell>
          <cell r="C3055" t="str">
            <v>UN</v>
          </cell>
          <cell r="D3055" t="str">
            <v>10,03</v>
          </cell>
        </row>
        <row r="3056">
          <cell r="A3056">
            <v>89373</v>
          </cell>
          <cell r="B3056" t="str">
            <v>LUVA DE REDUÇÃO, PVC, SOLDÁVEL, DN 25MM X 20MM, INSTALADO EM RAMAL OU SUB-RAMAL DE ÁGUA - FORNECIMENTO E INSTALAÇÃO. AF_12/2014</v>
          </cell>
          <cell r="C3056" t="str">
            <v>UN</v>
          </cell>
          <cell r="D3056" t="str">
            <v>4,48</v>
          </cell>
        </row>
        <row r="3057">
          <cell r="A3057">
            <v>89374</v>
          </cell>
          <cell r="B3057" t="str">
            <v>LUVA COM BUCHA DE LATÃO, PVC, SOLDÁVEL, DN 20MM X 1/2, INSTALADO EM RAMAL OU SUB-RAMAL DE ÁGUA - FORNECIMENTO E INSTALAÇÃO. AF_12/2014</v>
          </cell>
          <cell r="C3057" t="str">
            <v>UN</v>
          </cell>
          <cell r="D3057" t="str">
            <v>7,49</v>
          </cell>
        </row>
        <row r="3058">
          <cell r="A3058">
            <v>89375</v>
          </cell>
          <cell r="B3058" t="str">
            <v>UNIÃO, PVC, SOLDÁVEL, DN 20MM, INSTALADO EM RAMAL OU SUB-RAMAL DE ÁGUA - FORNECIMENTO E INSTALAÇÃO. AF_12/2014</v>
          </cell>
          <cell r="C3058" t="str">
            <v>UN</v>
          </cell>
          <cell r="D3058" t="str">
            <v>8,28</v>
          </cell>
        </row>
        <row r="3059">
          <cell r="A3059">
            <v>89376</v>
          </cell>
          <cell r="B3059" t="str">
            <v>ADAPTADOR CURTO COM BOLSA E ROSCA PARA REGISTRO, PVC, SOLDÁVEL, DN 20MM X 1/2, INSTALADO EM RAMAL OU SUB-RAMAL DE ÁGUA - FORNECIMENTO E INSTALAÇÃO. AF_12/2014</v>
          </cell>
          <cell r="C3059" t="str">
            <v>UN</v>
          </cell>
          <cell r="D3059" t="str">
            <v>4,18</v>
          </cell>
        </row>
        <row r="3060">
          <cell r="A3060">
            <v>89377</v>
          </cell>
          <cell r="B3060" t="str">
            <v>CURVA DE TRANSPOSIÇÃO, PVC, SOLDÁVEL, DN 20MM, INSTALADO EM RAMAL OU SUB-RAMAL DE ÁGUA - FORNECIMENTO E INSTALAÇÃO. AF_12/2014</v>
          </cell>
          <cell r="C3060" t="str">
            <v>UN</v>
          </cell>
          <cell r="D3060" t="str">
            <v>6,06</v>
          </cell>
        </row>
        <row r="3061">
          <cell r="A3061">
            <v>89378</v>
          </cell>
          <cell r="B3061" t="str">
            <v>LUVA, PVC, SOLDÁVEL, DN 25MM, INSTALADO EM RAMAL OU SUB-RAMAL DE ÁGUA - FORNECIMENTO E INSTALAÇÃO. AF_12/2014</v>
          </cell>
          <cell r="C3061" t="str">
            <v>UN</v>
          </cell>
          <cell r="D3061" t="str">
            <v>4,75</v>
          </cell>
        </row>
        <row r="3062">
          <cell r="A3062">
            <v>89379</v>
          </cell>
          <cell r="B3062" t="str">
            <v>LUVA DE CORRER, PVC, SOLDÁVEL, DN 25MM, INSTALADO EM RAMAL OU SUB-RAMAL DE ÁGUA - FORNECIMENTO E INSTALAÇÃO. AF_12/2014</v>
          </cell>
          <cell r="C3062" t="str">
            <v>UN</v>
          </cell>
          <cell r="D3062" t="str">
            <v>13,34</v>
          </cell>
        </row>
        <row r="3063">
          <cell r="A3063">
            <v>89380</v>
          </cell>
          <cell r="B3063" t="str">
            <v>LUVA DE REDUÇÃO, PVC, SOLDÁVEL, DN 32MM X 25MM, INSTALADO EM RAMAL OU SUB-RAMAL DE ÁGUA - FORNECIMENTO E INSTALAÇÃO. AF_12/2014</v>
          </cell>
          <cell r="C3063" t="str">
            <v>UN</v>
          </cell>
          <cell r="D3063" t="str">
            <v>6,48</v>
          </cell>
        </row>
        <row r="3064">
          <cell r="A3064">
            <v>89381</v>
          </cell>
          <cell r="B3064" t="str">
            <v>LUVA COM BUCHA DE LATÃO, PVC, SOLDÁVEL, DN 25MM X 3/4, INSTALADO EM RAMAL OU SUB-RAMAL DE ÁGUA - FORNECIMENTO E INSTALAÇÃO. AF_12/2014</v>
          </cell>
          <cell r="C3064" t="str">
            <v>UN</v>
          </cell>
          <cell r="D3064" t="str">
            <v>9,46</v>
          </cell>
        </row>
        <row r="3065">
          <cell r="A3065">
            <v>89382</v>
          </cell>
          <cell r="B3065" t="str">
            <v>UNIÃO, PVC, SOLDÁVEL, DN 25MM, INSTALADO EM RAMAL OU SUB-RAMAL DE ÁGUA - FORNECIMENTO E INSTALAÇÃO. AF_12/2014</v>
          </cell>
          <cell r="C3065" t="str">
            <v>UN</v>
          </cell>
          <cell r="D3065" t="str">
            <v>9,77</v>
          </cell>
        </row>
        <row r="3066">
          <cell r="A3066">
            <v>89383</v>
          </cell>
          <cell r="B3066" t="str">
            <v>ADAPTADOR CURTO COM BOLSA E ROSCA PARA REGISTRO, PVC, SOLDÁVEL, DN 25MM X 3/4, INSTALADO EM RAMAL OU SUB-RAMAL DE ÁGUA - FORNECIMENTO E INSTALAÇÃO. AF_12/2014</v>
          </cell>
          <cell r="C3066" t="str">
            <v>UN</v>
          </cell>
          <cell r="D3066" t="str">
            <v>4,90</v>
          </cell>
        </row>
        <row r="3067">
          <cell r="A3067">
            <v>89384</v>
          </cell>
          <cell r="B3067" t="str">
            <v>CURVA DE TRANSPOSIÇÃO, PVC, SOLDÁVEL, DN 25MM, INSTALADO EM RAMAL OU SUB-RAMAL DE ÁGUA   FORNECIMENTO E INSTALAÇÃO. AF_12/2014</v>
          </cell>
          <cell r="C3067" t="str">
            <v>UN</v>
          </cell>
          <cell r="D3067" t="str">
            <v>8,31</v>
          </cell>
        </row>
        <row r="3068">
          <cell r="A3068">
            <v>89385</v>
          </cell>
          <cell r="B3068" t="str">
            <v>LUVA SOLDÁVEL E COM ROSCA, PVC, SOLDÁVEL, DN 25MM X 3/4, INSTALADO EM RAMAL OU SUB-RAMAL DE ÁGUA - FORNECIMENTO E INSTALAÇÃO. AF_12/2014</v>
          </cell>
          <cell r="C3068" t="str">
            <v>UN</v>
          </cell>
          <cell r="D3068" t="str">
            <v>5,26</v>
          </cell>
        </row>
        <row r="3069">
          <cell r="A3069">
            <v>89386</v>
          </cell>
          <cell r="B3069" t="str">
            <v>LUVA, PVC, SOLDÁVEL, DN 32MM, INSTALADO EM RAMAL OU SUB-RAMAL DE ÁGUA - FORNECIMENTO E INSTALAÇÃO. AF_12/2014</v>
          </cell>
          <cell r="C3069" t="str">
            <v>UN</v>
          </cell>
          <cell r="D3069" t="str">
            <v>6,35</v>
          </cell>
        </row>
        <row r="3070">
          <cell r="A3070">
            <v>89387</v>
          </cell>
          <cell r="B3070" t="str">
            <v>LUVA DE CORRER, PVC, SOLDÁVEL, DN 32MM, INSTALADO EM RAMAL OU SUB-RAMAL DE ÁGUA   FORNECIMENTO E INSTALAÇÃO. AF_12/2014</v>
          </cell>
          <cell r="C3070" t="str">
            <v>UN</v>
          </cell>
          <cell r="D3070" t="str">
            <v>20,66</v>
          </cell>
        </row>
        <row r="3071">
          <cell r="A3071">
            <v>89388</v>
          </cell>
          <cell r="B3071" t="str">
            <v>LUVA DE REDUÇÃO, PVC, SOLDÁVEL, DN 40MM X 32MM, INSTALADO EM RAMAL OU SUB-RAMAL DE ÁGUA - FORNECIMENTO E INSTALAÇÃO. AF_12/2014</v>
          </cell>
          <cell r="C3071" t="str">
            <v>UN</v>
          </cell>
          <cell r="D3071" t="str">
            <v>7,92</v>
          </cell>
        </row>
        <row r="3072">
          <cell r="A3072">
            <v>89389</v>
          </cell>
          <cell r="B3072" t="str">
            <v>LUVA SOLDÁVEL E COM ROSCA, PVC, SOLDÁVEL, DN 32MM X 1, INSTALADO EM RAMAL OU SUB-RAMAL DE ÁGUA - FORNECIMENTO E INSTALAÇÃO. AF_12/2014</v>
          </cell>
          <cell r="C3072" t="str">
            <v>UN</v>
          </cell>
          <cell r="D3072" t="str">
            <v>8,61</v>
          </cell>
        </row>
        <row r="3073">
          <cell r="A3073">
            <v>89390</v>
          </cell>
          <cell r="B3073" t="str">
            <v>UNIÃO, PVC, SOLDÁVEL, DN 32MM, INSTALADO EM RAMAL OU SUB-RAMAL DE ÁGUA - FORNECIMENTO E INSTALAÇÃO. AF_12/2014</v>
          </cell>
          <cell r="C3073" t="str">
            <v>UN</v>
          </cell>
          <cell r="D3073" t="str">
            <v>14,56</v>
          </cell>
        </row>
        <row r="3074">
          <cell r="A3074">
            <v>89391</v>
          </cell>
          <cell r="B3074" t="str">
            <v>ADAPTADOR CURTO COM BOLSA E ROSCA PARA REGISTRO, PVC, SOLDÁVEL, DN 32MM X 1, INSTALADO EM RAMAL OU SUB-RAMAL DE ÁGUA - FORNECIMENTO E INSTALAÇÃO. AF_12/2014</v>
          </cell>
          <cell r="C3074" t="str">
            <v>UN</v>
          </cell>
          <cell r="D3074" t="str">
            <v>6,55</v>
          </cell>
        </row>
        <row r="3075">
          <cell r="A3075">
            <v>89392</v>
          </cell>
          <cell r="B3075" t="str">
            <v>CURVA DE TRANSPOSIÇÃO, PVC, SOLDÁVEL, DN 32MM, INSTALADO EM RAMAL OU SUB-RAMAL DE ÁGUA   FORNECIMENTO E INSTALAÇÃO. AF_12/2014</v>
          </cell>
          <cell r="C3075" t="str">
            <v>UN</v>
          </cell>
          <cell r="D3075" t="str">
            <v>15,84</v>
          </cell>
        </row>
        <row r="3076">
          <cell r="A3076">
            <v>89393</v>
          </cell>
          <cell r="B3076" t="str">
            <v>TE, PVC, SOLDÁVEL, DN 20MM, INSTALADO EM RAMAL OU SUB-RAMAL DE ÁGUA - FORNECIMENTO E INSTALAÇÃO. AF_12/2014</v>
          </cell>
          <cell r="C3076" t="str">
            <v>UN</v>
          </cell>
          <cell r="D3076" t="str">
            <v>7,39</v>
          </cell>
        </row>
        <row r="3077">
          <cell r="A3077">
            <v>89394</v>
          </cell>
          <cell r="B3077" t="str">
            <v>TÊ COM BUCHA DE LATÃO NA BOLSA CENTRAL, PVC, SOLDÁVEL, DN 20MM X 1/2, INSTALADO EM RAMAL OU SUB-RAMAL DE ÁGUA - FORNECIMENTO E INSTALAÇÃO. AF_12/2014</v>
          </cell>
          <cell r="C3077" t="str">
            <v>UN</v>
          </cell>
          <cell r="D3077" t="str">
            <v>13,26</v>
          </cell>
        </row>
        <row r="3078">
          <cell r="A3078">
            <v>89395</v>
          </cell>
          <cell r="B3078" t="str">
            <v>TE, PVC, SOLDÁVEL, DN 25MM, INSTALADO EM RAMAL OU SUB-RAMAL DE ÁGUA - FORNECIMENTO E INSTALAÇÃO. AF_12/2014</v>
          </cell>
          <cell r="C3078" t="str">
            <v>UN</v>
          </cell>
          <cell r="D3078" t="str">
            <v>8,86</v>
          </cell>
        </row>
        <row r="3079">
          <cell r="A3079">
            <v>89396</v>
          </cell>
          <cell r="B3079" t="str">
            <v>TÊ COM BUCHA DE LATÃO NA BOLSA CENTRAL, PVC, SOLDÁVEL, DN 25MM X 1/2, INSTALADO EM RAMAL OU SUB-RAMAL DE ÁGUA - FORNECIMENTO E INSTALAÇÃO. AF_12/2014</v>
          </cell>
          <cell r="C3079" t="str">
            <v>UN</v>
          </cell>
          <cell r="D3079" t="str">
            <v>15,08</v>
          </cell>
        </row>
        <row r="3080">
          <cell r="A3080">
            <v>89397</v>
          </cell>
          <cell r="B3080" t="str">
            <v>TÊ DE REDUÇÃO, PVC, SOLDÁVEL, DN 25MM X 20MM, INSTALADO EM RAMAL OU SUB-RAMAL DE ÁGUA - FORNECIMENTO E INSTALAÇÃO. AF_12/2014</v>
          </cell>
          <cell r="C3080" t="str">
            <v>UN</v>
          </cell>
          <cell r="D3080" t="str">
            <v>10,17</v>
          </cell>
        </row>
        <row r="3081">
          <cell r="A3081">
            <v>89398</v>
          </cell>
          <cell r="B3081" t="str">
            <v>TE, PVC, SOLDÁVEL, DN 32MM, INSTALADO EM RAMAL OU SUB-RAMAL DE ÁGUA - FORNECIMENTO E INSTALAÇÃO. AF_12/2014</v>
          </cell>
          <cell r="C3081" t="str">
            <v>UN</v>
          </cell>
          <cell r="D3081" t="str">
            <v>11,97</v>
          </cell>
        </row>
        <row r="3082">
          <cell r="A3082">
            <v>89399</v>
          </cell>
          <cell r="B3082" t="str">
            <v>TÊ COM BUCHA DE LATÃO NA BOLSA CENTRAL, PVC, SOLDÁVEL, DN 32MM X 3/4, INSTALADO EM RAMAL OU SUB-RAMAL DE ÁGUA - FORNECIMENTO E INSTALAÇÃO. AF_12/2014</v>
          </cell>
          <cell r="C3082" t="str">
            <v>UN</v>
          </cell>
          <cell r="D3082" t="str">
            <v>21,93</v>
          </cell>
        </row>
        <row r="3083">
          <cell r="A3083">
            <v>89400</v>
          </cell>
          <cell r="B3083" t="str">
            <v>TÊ DE REDUÇÃO, PVC, SOLDÁVEL, DN 32MM X 25MM, INSTALADO EM RAMAL OU SUB-RAMAL DE ÁGUA - FORNECIMENTO E INSTALAÇÃO. AF_12/2014</v>
          </cell>
          <cell r="C3083" t="str">
            <v>UN</v>
          </cell>
          <cell r="D3083" t="str">
            <v>14,00</v>
          </cell>
        </row>
        <row r="3084">
          <cell r="A3084">
            <v>89404</v>
          </cell>
          <cell r="B3084" t="str">
            <v>JOELHO 90 GRAUS, PVC, SOLDÁVEL, DN 20MM, INSTALADO EM RAMAL DE DISTRIBUIÇÃO DE ÁGUA - FORNECIMENTO E INSTALAÇÃO. AF_12/2014</v>
          </cell>
          <cell r="C3084" t="str">
            <v>UN</v>
          </cell>
          <cell r="D3084" t="str">
            <v>3,58</v>
          </cell>
        </row>
        <row r="3085">
          <cell r="A3085">
            <v>89405</v>
          </cell>
          <cell r="B3085" t="str">
            <v>JOELHO 45 GRAUS, PVC, SOLDÁVEL, DN 20MM, INSTALADO EM RAMAL DE DISTRIBUIÇÃO DE ÁGUA - FORNECIMENTO E INSTALAÇÃO. AF_12/2014</v>
          </cell>
          <cell r="C3085" t="str">
            <v>UN</v>
          </cell>
          <cell r="D3085" t="str">
            <v>3,78</v>
          </cell>
        </row>
        <row r="3086">
          <cell r="A3086">
            <v>89406</v>
          </cell>
          <cell r="B3086" t="str">
            <v>CURVA 90 GRAUS, PVC, SOLDÁVEL, DN 20MM, INSTALADO EM RAMAL DE DISTRIBUIÇÃO DE ÁGUA - FORNECIMENTO E INSTALAÇÃO. AF_12/2014</v>
          </cell>
          <cell r="C3086" t="str">
            <v>UN</v>
          </cell>
          <cell r="D3086" t="str">
            <v>4,78</v>
          </cell>
        </row>
        <row r="3087">
          <cell r="A3087">
            <v>89407</v>
          </cell>
          <cell r="B3087" t="str">
            <v>CURVA 45 GRAUS, PVC, SOLDÁVEL, DN 20MM, INSTALADO EM RAMAL DE DISTRIBUIÇÃO DE ÁGUA - FORNECIMENTO E INSTALAÇÃO. AF_12/2014</v>
          </cell>
          <cell r="C3087" t="str">
            <v>UN</v>
          </cell>
          <cell r="D3087" t="str">
            <v>4,70</v>
          </cell>
        </row>
        <row r="3088">
          <cell r="A3088">
            <v>89408</v>
          </cell>
          <cell r="B3088" t="str">
            <v>JOELHO 90 GRAUS, PVC, SOLDÁVEL, DN 25MM, INSTALADO EM RAMAL DE DISTRIBUIÇÃO DE ÁGUA - FORNECIMENTO E INSTALAÇÃO. AF_12/2014</v>
          </cell>
          <cell r="C3088" t="str">
            <v>UN</v>
          </cell>
          <cell r="D3088" t="str">
            <v>4,35</v>
          </cell>
        </row>
        <row r="3089">
          <cell r="A3089">
            <v>89409</v>
          </cell>
          <cell r="B3089" t="str">
            <v>JOELHO 45 GRAUS, PVC, SOLDÁVEL, DN 25MM, INSTALADO EM RAMAL DE DISTRIBUIÇÃO DE ÁGUA - FORNECIMENTO E INSTALAÇÃO. AF_12/2014</v>
          </cell>
          <cell r="C3089" t="str">
            <v>UN</v>
          </cell>
          <cell r="D3089" t="str">
            <v>4,79</v>
          </cell>
        </row>
        <row r="3090">
          <cell r="A3090">
            <v>89410</v>
          </cell>
          <cell r="B3090" t="str">
            <v>CURVA 90 GRAUS, PVC, SOLDÁVEL, DN 25MM, INSTALADO EM RAMAL DE DISTRIBUIÇÃO DE ÁGUA - FORNECIMENTO E INSTALAÇÃO. AF_12/2014</v>
          </cell>
          <cell r="C3090" t="str">
            <v>UN</v>
          </cell>
          <cell r="D3090" t="str">
            <v>6,05</v>
          </cell>
        </row>
        <row r="3091">
          <cell r="A3091">
            <v>89411</v>
          </cell>
          <cell r="B3091" t="str">
            <v>CURVA 45 GRAUS, PVC, SOLDÁVEL, DN 25MM, INSTALADO EM RAMAL DE DISTRIBUIÇÃO DE ÁGUA - FORNECIMENTO E INSTALAÇÃO. AF_12/2014</v>
          </cell>
          <cell r="C3091" t="str">
            <v>UN</v>
          </cell>
          <cell r="D3091" t="str">
            <v>5,60</v>
          </cell>
        </row>
        <row r="3092">
          <cell r="A3092">
            <v>89412</v>
          </cell>
          <cell r="B3092" t="str">
            <v>JOELHO 90 GRAUS, PVC, SOLDÁVEL, DN 25MM, X 3/4 INSTALADO EM RAMAL DE DISTRIBUIÇÃO DE ÁGUA - FORNECIMENTO E INSTALAÇÃO. AF_12/2014</v>
          </cell>
          <cell r="C3092" t="str">
            <v>UN</v>
          </cell>
          <cell r="D3092" t="str">
            <v>5,98</v>
          </cell>
        </row>
        <row r="3093">
          <cell r="A3093">
            <v>89413</v>
          </cell>
          <cell r="B3093" t="str">
            <v>JOELHO 90 GRAUS, PVC, SOLDÁVEL, DN 32MM, INSTALADO EM RAMAL DE DISTRIBUIÇÃO DE ÁGUA - FORNECIMENTO E INSTALAÇÃO. AF_12/2014</v>
          </cell>
          <cell r="C3093" t="str">
            <v>UN</v>
          </cell>
          <cell r="D3093" t="str">
            <v>6,09</v>
          </cell>
        </row>
        <row r="3094">
          <cell r="A3094">
            <v>89414</v>
          </cell>
          <cell r="B3094" t="str">
            <v>JOELHO 45 GRAUS, PVC, SOLDÁVEL, DN 32MM, INSTALADO EM RAMAL DE DISTRIBUIÇÃO DE ÁGUA - FORNECIMENTO E INSTALAÇÃO. AF_12/2014</v>
          </cell>
          <cell r="C3094" t="str">
            <v>UN</v>
          </cell>
          <cell r="D3094" t="str">
            <v>7,33</v>
          </cell>
        </row>
        <row r="3095">
          <cell r="A3095">
            <v>89415</v>
          </cell>
          <cell r="B3095" t="str">
            <v>CURVA 90 GRAUS, PVC, SOLDÁVEL, DN 32MM, INSTALADO EM RAMAL DE DISTRIBUIÇÃO DE ÁGUA - FORNECIMENTO E INSTALAÇÃO. AF_12/2014</v>
          </cell>
          <cell r="C3095" t="str">
            <v>UN</v>
          </cell>
          <cell r="D3095" t="str">
            <v>9,22</v>
          </cell>
        </row>
        <row r="3096">
          <cell r="A3096">
            <v>89416</v>
          </cell>
          <cell r="B3096" t="str">
            <v>CURVA 45 GRAUS, PVC, SOLDÁVEL, DN 32MM, INSTALADO EM RAMAL DE DISTRIBUIÇÃO DE ÁGUA - FORNECIMENTO E INSTALAÇÃO. AF_12/2014</v>
          </cell>
          <cell r="C3096" t="str">
            <v>UN</v>
          </cell>
          <cell r="D3096" t="str">
            <v>7,57</v>
          </cell>
        </row>
        <row r="3097">
          <cell r="A3097">
            <v>89417</v>
          </cell>
          <cell r="B3097" t="str">
            <v>LUVA, PVC, SOLDÁVEL, DN 20MM, INSTALADO EM RAMAL DE DISTRIBUIÇÃO DE ÁGUA - FORNECIMENTO E INSTALAÇÃO. AF_12/2014</v>
          </cell>
          <cell r="C3097" t="str">
            <v>UN</v>
          </cell>
          <cell r="D3097" t="str">
            <v>2,92</v>
          </cell>
        </row>
        <row r="3098">
          <cell r="A3098">
            <v>89418</v>
          </cell>
          <cell r="B3098" t="str">
            <v>LUVA DE CORRER, PVC, SOLDÁVEL, DN 20MM, INSTALADO EM RAMAL DE DISTRIBUIÇÃO DE ÁGUA - FORNECIMENTO E INSTALAÇÃO. AF_12/2014</v>
          </cell>
          <cell r="C3098" t="str">
            <v>UN</v>
          </cell>
          <cell r="D3098" t="str">
            <v>8,89</v>
          </cell>
        </row>
        <row r="3099">
          <cell r="A3099">
            <v>89419</v>
          </cell>
          <cell r="B3099" t="str">
            <v>LUVA DE REDUÇÃO, PVC, SOLDÁVEL, DN 25MM X 20MM, INSTALADO EM RAMAL DE DISTRIBUIÇÃO DE ÁGUA - FORNECIMENTO E INSTALAÇÃO. AF_12/2014</v>
          </cell>
          <cell r="C3099" t="str">
            <v>UN</v>
          </cell>
          <cell r="D3099" t="str">
            <v>3,34</v>
          </cell>
        </row>
        <row r="3100">
          <cell r="A3100">
            <v>89420</v>
          </cell>
          <cell r="B3100" t="str">
            <v>LUVA COM BUCHA DE LATÃO, PVC, SOLDÁVEL, DN 20MM X 1/2, INSTALADO EM RAMAL DE DISTRIBUIÇÃO DE ÁGUA - FORNECIMENTO E INSTALAÇÃO. AF_12/2014</v>
          </cell>
          <cell r="C3100" t="str">
            <v>UN</v>
          </cell>
          <cell r="D3100" t="str">
            <v>6,35</v>
          </cell>
        </row>
        <row r="3101">
          <cell r="A3101">
            <v>89421</v>
          </cell>
          <cell r="B3101" t="str">
            <v>UNIÃO, PVC, SOLDÁVEL, DN 20MM, INSTALADO EM RAMAL DE DISTRIBUIÇÃO DE ÁGUA - FORNECIMENTO E INSTALAÇÃO. AF_12/2014</v>
          </cell>
          <cell r="C3101" t="str">
            <v>UN</v>
          </cell>
          <cell r="D3101" t="str">
            <v>7,14</v>
          </cell>
        </row>
        <row r="3102">
          <cell r="A3102">
            <v>89422</v>
          </cell>
          <cell r="B3102" t="str">
            <v>ADAPTADOR CURTO COM BOLSA E ROSCA PARA REGISTRO, PVC, SOLDÁVEL, DN 20MM X 1/2, INSTALADO EM RAMAL DE DISTRIBUIÇÃO DE ÁGUA - FORNECIMENTO E INSTALAÇÃO. AF_12/2014</v>
          </cell>
          <cell r="C3102" t="str">
            <v>UN</v>
          </cell>
          <cell r="D3102" t="str">
            <v>3,04</v>
          </cell>
        </row>
        <row r="3103">
          <cell r="A3103">
            <v>89423</v>
          </cell>
          <cell r="B3103" t="str">
            <v>CURVA DE TRANSPOSIÇÃO, PVC, SOLDÁVEL, DN 20MM, INSTALADO EM RAMAL DE DISTRIBUIÇÃO DE ÁGUA   FORNECIMENTO E INSTALAÇÃO. AF_12/2014</v>
          </cell>
          <cell r="C3103" t="str">
            <v>UN</v>
          </cell>
          <cell r="D3103" t="str">
            <v>5,23</v>
          </cell>
        </row>
        <row r="3104">
          <cell r="A3104">
            <v>89424</v>
          </cell>
          <cell r="B3104" t="str">
            <v>LUVA, PVC, SOLDÁVEL, DN 25MM, INSTALADO EM RAMAL DE DISTRIBUIÇÃO DE ÁGUA - FORNECIMENTO E INSTALAÇÃO. AF_12/2014</v>
          </cell>
          <cell r="C3104" t="str">
            <v>UN</v>
          </cell>
          <cell r="D3104" t="str">
            <v>3,39</v>
          </cell>
        </row>
        <row r="3105">
          <cell r="A3105">
            <v>89425</v>
          </cell>
          <cell r="B3105" t="str">
            <v>LUVA DE CORRER, PVC, SOLDÁVEL, DN 25MM, INSTALADO EM RAMAL DE DISTRIBUIÇÃO DE ÁGUA - FORNECIMENTO E INSTALAÇÃO. AF_12/2014</v>
          </cell>
          <cell r="C3105" t="str">
            <v>UN</v>
          </cell>
          <cell r="D3105" t="str">
            <v>11,98</v>
          </cell>
        </row>
        <row r="3106">
          <cell r="A3106">
            <v>89426</v>
          </cell>
          <cell r="B3106" t="str">
            <v>LUVA DE REDUÇÃO, PVC, SOLDÁVEL, DN 32MM X 25MM, INSTALADO EM RAMAL DE DISTRIBUIÇÃO DE ÁGUA - FORNECIMENTO E INSTALAÇÃO. AF_12/2014</v>
          </cell>
          <cell r="C3106" t="str">
            <v>UN</v>
          </cell>
          <cell r="D3106" t="str">
            <v>5,12</v>
          </cell>
        </row>
        <row r="3107">
          <cell r="A3107">
            <v>89427</v>
          </cell>
          <cell r="B3107" t="str">
            <v>LUVA COM BUCHA DE LATÃO, PVC, SOLDÁVEL, DN 25MM X 3/4, INSTALADO EM RAMAL DE DISTRIBUIÇÃO DE ÁGUA - FORNECIMENTO E INSTALAÇÃO. AF_12/2014</v>
          </cell>
          <cell r="C3107" t="str">
            <v>UN</v>
          </cell>
          <cell r="D3107" t="str">
            <v>8,10</v>
          </cell>
        </row>
        <row r="3108">
          <cell r="A3108">
            <v>89428</v>
          </cell>
          <cell r="B3108" t="str">
            <v>UNIÃO, PVC, SOLDÁVEL, DN 25MM, INSTALADO EM RAMAL DE DISTRIBUIÇÃO DE ÁGUA - FORNECIMENTO E INSTALAÇÃO. AF_12/2014</v>
          </cell>
          <cell r="C3108" t="str">
            <v>UN</v>
          </cell>
          <cell r="D3108" t="str">
            <v>8,41</v>
          </cell>
        </row>
        <row r="3109">
          <cell r="A3109">
            <v>89429</v>
          </cell>
          <cell r="B3109" t="str">
            <v>ADAPTADOR CURTO COM BOLSA E ROSCA PARA REGISTRO, PVC, SOLDÁVEL, DN 25MM X 3/4, INSTALADO EM RAMAL DE DISTRIBUIÇÃO DE ÁGUA - FORNECIMENTO E INSTALAÇÃO. AF_12/2014</v>
          </cell>
          <cell r="C3109" t="str">
            <v>UN</v>
          </cell>
          <cell r="D3109" t="str">
            <v>3,54</v>
          </cell>
        </row>
        <row r="3110">
          <cell r="A3110">
            <v>89430</v>
          </cell>
          <cell r="B3110" t="str">
            <v>CURVA DE TRANSPOSIÇÃO, PVC, SOLDÁVEL, DN 25MM, INSTALADO EM RAMAL DE DISTRIBUIÇÃO DE ÁGUA   FORNECIMENTO E INSTALAÇÃO. AF_12/2014</v>
          </cell>
          <cell r="C3110" t="str">
            <v>UN</v>
          </cell>
          <cell r="D3110" t="str">
            <v>6,95</v>
          </cell>
        </row>
        <row r="3111">
          <cell r="A3111">
            <v>89431</v>
          </cell>
          <cell r="B3111" t="str">
            <v>LUVA, PVC, SOLDÁVEL, DN 32MM, INSTALADO EM RAMAL DE DISTRIBUIÇÃO DE ÁGUA - FORNECIMENTO E INSTALAÇÃO. AF_12/2014</v>
          </cell>
          <cell r="C3111" t="str">
            <v>UN</v>
          </cell>
          <cell r="D3111" t="str">
            <v>4,73</v>
          </cell>
        </row>
        <row r="3112">
          <cell r="A3112">
            <v>89432</v>
          </cell>
          <cell r="B3112" t="str">
            <v>LUVA DE CORRER, PVC, SOLDÁVEL, DN 32MM, INSTALADO EM RAMAL DE DISTRIBUIÇÃO DE ÁGUA   FORNECIMENTO E INSTALAÇÃO. AF_12/2014</v>
          </cell>
          <cell r="C3112" t="str">
            <v>UN</v>
          </cell>
          <cell r="D3112" t="str">
            <v>19,04</v>
          </cell>
        </row>
        <row r="3113">
          <cell r="A3113">
            <v>89433</v>
          </cell>
          <cell r="B3113" t="str">
            <v>LUVA DE REDUÇÃO, PVC, SOLDÁVEL, DN 40MM X 32MM, INSTALADO EM RAMAL DE DISTRIBUIÇÃO DE ÁGUA - FORNECIMENTO E INSTALAÇÃO. AF_12/2014</v>
          </cell>
          <cell r="C3113" t="str">
            <v>UN</v>
          </cell>
          <cell r="D3113" t="str">
            <v>6,30</v>
          </cell>
        </row>
        <row r="3114">
          <cell r="A3114">
            <v>89434</v>
          </cell>
          <cell r="B3114" t="str">
            <v>LUVA SOLDÁVEL E COM ROSCA, PVC, SOLDÁVEL, DN 32MM X 1, INSTALADO EM RAMAL DE DISTRIBUIÇÃO DE ÁGUA - FORNECIMENTO E INSTALAÇÃO. AF_12/2014</v>
          </cell>
          <cell r="C3114" t="str">
            <v>UN</v>
          </cell>
          <cell r="D3114" t="str">
            <v>6,99</v>
          </cell>
        </row>
        <row r="3115">
          <cell r="A3115">
            <v>89435</v>
          </cell>
          <cell r="B3115" t="str">
            <v>UNIÃO, PVC, SOLDÁVEL, DN 32MM, INSTALADO EM RAMAL DE DISTRIBUIÇÃO DE ÁGUA - FORNECIMENTO E INSTALAÇÃO. AF_12/2014</v>
          </cell>
          <cell r="C3115" t="str">
            <v>UN</v>
          </cell>
          <cell r="D3115" t="str">
            <v>12,94</v>
          </cell>
        </row>
        <row r="3116">
          <cell r="A3116">
            <v>89436</v>
          </cell>
          <cell r="B3116" t="str">
            <v>ADAPTADOR CURTO COM BOLSA E ROSCA PARA REGISTRO, PVC, SOLDÁVEL, DN 32MM X 1, INSTALADO EM RAMAL DE DISTRIBUIÇÃO DE ÁGUA - FORNECIMENTO E INSTALAÇÃO. AF_12/2014</v>
          </cell>
          <cell r="C3116" t="str">
            <v>UN</v>
          </cell>
          <cell r="D3116" t="str">
            <v>4,93</v>
          </cell>
        </row>
        <row r="3117">
          <cell r="A3117">
            <v>89437</v>
          </cell>
          <cell r="B3117" t="str">
            <v>CURVA DE TRANSPOSIÇÃO, PVC, SOLDÁVEL, DN 32MM, INSTALADO EM RAMAL DE DISTRIBUIÇÃO DE ÁGUA   FORNECIMENTO E INSTALAÇÃO. AF_12/2014</v>
          </cell>
          <cell r="C3117" t="str">
            <v>UN</v>
          </cell>
          <cell r="D3117" t="str">
            <v>14,22</v>
          </cell>
        </row>
        <row r="3118">
          <cell r="A3118">
            <v>89438</v>
          </cell>
          <cell r="B3118" t="str">
            <v>TE, PVC, SOLDÁVEL, DN 20MM, INSTALADO EM RAMAL DE DISTRIBUIÇÃO DE ÁGUA - FORNECIMENTO E INSTALAÇÃO. AF_12/2014</v>
          </cell>
          <cell r="C3118" t="str">
            <v>UN</v>
          </cell>
          <cell r="D3118" t="str">
            <v>5,08</v>
          </cell>
        </row>
        <row r="3119">
          <cell r="A3119">
            <v>89439</v>
          </cell>
          <cell r="B3119" t="str">
            <v>TÊ SOLDÁVEL E COM ROSCA NA BOLSA CENTRAL, PVC, SOLDÁVEL, DN 20MM X 1/2, INSTALADO EM RAMAL DE DISTRIBUIÇÃO DE ÁGUA - FORNECIMENTO E INSTALAÇÃO. AF_12/2014</v>
          </cell>
          <cell r="C3119" t="str">
            <v>UN</v>
          </cell>
          <cell r="D3119" t="str">
            <v>6,14</v>
          </cell>
        </row>
        <row r="3120">
          <cell r="A3120">
            <v>89440</v>
          </cell>
          <cell r="B3120" t="str">
            <v>TE, PVC, SOLDÁVEL, DN 25MM, INSTALADO EM RAMAL DE DISTRIBUIÇÃO DE ÁGUA - FORNECIMENTO E INSTALAÇÃO. AF_12/2014</v>
          </cell>
          <cell r="C3120" t="str">
            <v>UN</v>
          </cell>
          <cell r="D3120" t="str">
            <v>6,17</v>
          </cell>
        </row>
        <row r="3121">
          <cell r="A3121">
            <v>89441</v>
          </cell>
          <cell r="B3121" t="str">
            <v>TÊ COM BUCHA DE LATÃO NA BOLSA CENTRAL, PVC, SOLDÁVEL, DN 25MM X 1/2, INSTALADO EM RAMAL DE DISTRIBUIÇÃO DE ÁGUA - FORNECIMENTO E INSTALAÇÃO. AF_12/2014</v>
          </cell>
          <cell r="C3121" t="str">
            <v>UN</v>
          </cell>
          <cell r="D3121" t="str">
            <v>12,39</v>
          </cell>
        </row>
        <row r="3122">
          <cell r="A3122">
            <v>89442</v>
          </cell>
          <cell r="B3122" t="str">
            <v>TÊ DE REDUÇÃO, PVC, SOLDÁVEL, DN 25MM X 20MM, INSTALADO EM RAMAL DE DISTRIBUIÇÃO DE ÁGUA - FORNECIMENTO E INSTALAÇÃO. AF_12/2014</v>
          </cell>
          <cell r="C3122" t="str">
            <v>UN</v>
          </cell>
          <cell r="D3122" t="str">
            <v>7,48</v>
          </cell>
        </row>
        <row r="3123">
          <cell r="A3123">
            <v>89443</v>
          </cell>
          <cell r="B3123" t="str">
            <v>TE, PVC, SOLDÁVEL, DN 32MM, INSTALADO EM RAMAL DE DISTRIBUIÇÃO DE ÁGUA - FORNECIMENTO E INSTALAÇÃO. AF_12/2014</v>
          </cell>
          <cell r="C3123" t="str">
            <v>UN</v>
          </cell>
          <cell r="D3123" t="str">
            <v>8,78</v>
          </cell>
        </row>
        <row r="3124">
          <cell r="A3124">
            <v>89444</v>
          </cell>
          <cell r="B3124" t="str">
            <v>TÊ COM BUCHA DE LATÃO NA BOLSA CENTRAL, PVC, SOLDÁVEL, DN 32MM X 3/4, INSTALADO EM RAMAL DE DISTRIBUIÇÃO DE ÁGUA - FORNECIMENTO E INSTALAÇÃO. AF_12/2014</v>
          </cell>
          <cell r="C3124" t="str">
            <v>UN</v>
          </cell>
          <cell r="D3124" t="str">
            <v>18,74</v>
          </cell>
        </row>
        <row r="3125">
          <cell r="A3125">
            <v>89445</v>
          </cell>
          <cell r="B3125" t="str">
            <v>TÊ DE REDUÇÃO, PVC, SOLDÁVEL, DN 32MM X 25MM, INSTALADO EM RAMAL DE DISTRIBUIÇÃO DE ÁGUA - FORNECIMENTO E INSTALAÇÃO. AF_12/2014</v>
          </cell>
          <cell r="C3125" t="str">
            <v>UN</v>
          </cell>
          <cell r="D3125" t="str">
            <v>10,81</v>
          </cell>
        </row>
        <row r="3126">
          <cell r="A3126">
            <v>89481</v>
          </cell>
          <cell r="B3126" t="str">
            <v>JOELHO 90 GRAUS, PVC, SOLDÁVEL, DN 25MM, INSTALADO EM PRUMADA DE ÁGUA - FORNECIMENTO E INSTALAÇÃO. AF_12/2014</v>
          </cell>
          <cell r="C3126" t="str">
            <v>UN</v>
          </cell>
          <cell r="D3126" t="str">
            <v>3,33</v>
          </cell>
        </row>
        <row r="3127">
          <cell r="A3127">
            <v>89485</v>
          </cell>
          <cell r="B3127" t="str">
            <v>JOELHO 45 GRAUS, PVC, SOLDÁVEL, DN 25MM, INSTALADO EM PRUMADA DE ÁGUA - FORNECIMENTO E INSTALAÇÃO. AF_12/2014</v>
          </cell>
          <cell r="C3127" t="str">
            <v>UN</v>
          </cell>
          <cell r="D3127" t="str">
            <v>3,77</v>
          </cell>
        </row>
        <row r="3128">
          <cell r="A3128">
            <v>89489</v>
          </cell>
          <cell r="B3128" t="str">
            <v>CURVA 90 GRAUS, PVC, SOLDÁVEL, DN 25MM, INSTALADO EM PRUMADA DE ÁGUA - FORNECIMENTO E INSTALAÇÃO. AF_12/2014</v>
          </cell>
          <cell r="C3128" t="str">
            <v>UN</v>
          </cell>
          <cell r="D3128" t="str">
            <v>5,03</v>
          </cell>
        </row>
        <row r="3129">
          <cell r="A3129">
            <v>89490</v>
          </cell>
          <cell r="B3129" t="str">
            <v>CURVA 45 GRAUS, PVC, SOLDÁVEL, DN 25MM, INSTALADO EM PRUMADA DE ÁGUA - FORNECIMENTO E INSTALAÇÃO. AF_12/2014</v>
          </cell>
          <cell r="C3129" t="str">
            <v>UN</v>
          </cell>
          <cell r="D3129" t="str">
            <v>4,58</v>
          </cell>
        </row>
        <row r="3130">
          <cell r="A3130">
            <v>89492</v>
          </cell>
          <cell r="B3130" t="str">
            <v>JOELHO 90 GRAUS, PVC, SOLDÁVEL, DN 32MM, INSTALADO EM PRUMADA DE ÁGUA - FORNECIMENTO E INSTALAÇÃO. AF_12/2014</v>
          </cell>
          <cell r="C3130" t="str">
            <v>UN</v>
          </cell>
          <cell r="D3130" t="str">
            <v>4,95</v>
          </cell>
        </row>
        <row r="3131">
          <cell r="A3131">
            <v>89493</v>
          </cell>
          <cell r="B3131" t="str">
            <v>JOELHO 45 GRAUS, PVC, SOLDÁVEL, DN 32MM, INSTALADO EM PRUMADA DE ÁGUA - FORNECIMENTO E INSTALAÇÃO. AF_12/2014</v>
          </cell>
          <cell r="C3131" t="str">
            <v>UN</v>
          </cell>
          <cell r="D3131" t="str">
            <v>6,19</v>
          </cell>
        </row>
        <row r="3132">
          <cell r="A3132">
            <v>89494</v>
          </cell>
          <cell r="B3132" t="str">
            <v>CURVA 90 GRAUS, PVC, SOLDÁVEL, DN 32MM, INSTALADO EM PRUMADA DE ÁGUA - FORNECIMENTO E INSTALAÇÃO. AF_12/2014</v>
          </cell>
          <cell r="C3132" t="str">
            <v>UN</v>
          </cell>
          <cell r="D3132" t="str">
            <v>8,08</v>
          </cell>
        </row>
        <row r="3133">
          <cell r="A3133">
            <v>89496</v>
          </cell>
          <cell r="B3133" t="str">
            <v>CURVA 45 GRAUS, PVC, SOLDÁVEL, DN 32MM, INSTALADO EM PRUMADA DE ÁGUA - FORNECIMENTO E INSTALAÇÃO. AF_12/2014</v>
          </cell>
          <cell r="C3133" t="str">
            <v>UN</v>
          </cell>
          <cell r="D3133" t="str">
            <v>6,43</v>
          </cell>
        </row>
        <row r="3134">
          <cell r="A3134">
            <v>89497</v>
          </cell>
          <cell r="B3134" t="str">
            <v>JOELHO 90 GRAUS, PVC, SOLDÁVEL, DN 40MM, INSTALADO EM PRUMADA DE ÁGUA - FORNECIMENTO E INSTALAÇÃO. AF_12/2014</v>
          </cell>
          <cell r="C3134" t="str">
            <v>UN</v>
          </cell>
          <cell r="D3134" t="str">
            <v>7,92</v>
          </cell>
        </row>
        <row r="3135">
          <cell r="A3135">
            <v>89498</v>
          </cell>
          <cell r="B3135" t="str">
            <v>JOELHO 45 GRAUS, PVC, SOLDÁVEL, DN 40MM, INSTALADO EM PRUMADA DE ÁGUA - FORNECIMENTO E INSTALAÇÃO. AF_12/2014</v>
          </cell>
          <cell r="C3135" t="str">
            <v>UN</v>
          </cell>
          <cell r="D3135" t="str">
            <v>8,26</v>
          </cell>
        </row>
        <row r="3136">
          <cell r="A3136">
            <v>89499</v>
          </cell>
          <cell r="B3136" t="str">
            <v>CURVA 90 GRAUS, PVC, SOLDÁVEL, DN 40MM, INSTALADO EM PRUMADA DE ÁGUA - FORNECIMENTO E INSTALAÇÃO. AF_12/2014</v>
          </cell>
          <cell r="C3136" t="str">
            <v>UN</v>
          </cell>
          <cell r="D3136" t="str">
            <v>12,67</v>
          </cell>
        </row>
        <row r="3137">
          <cell r="A3137">
            <v>89500</v>
          </cell>
          <cell r="B3137" t="str">
            <v>CURVA 45 GRAUS, PVC, SOLDÁVEL, DN 40MM, INSTALADO EM PRUMADA DE ÁGUA - FORNECIMENTO E INSTALAÇÃO. AF_12/2014</v>
          </cell>
          <cell r="C3137" t="str">
            <v>UN</v>
          </cell>
          <cell r="D3137" t="str">
            <v>8,06</v>
          </cell>
        </row>
        <row r="3138">
          <cell r="A3138">
            <v>89501</v>
          </cell>
          <cell r="B3138" t="str">
            <v>JOELHO 90 GRAUS, PVC, SOLDÁVEL, DN 50MM, INSTALADO EM PRUMADA DE ÁGUA - FORNECIMENTO E INSTALAÇÃO. AF_12/2014</v>
          </cell>
          <cell r="C3138" t="str">
            <v>UN</v>
          </cell>
          <cell r="D3138" t="str">
            <v>9,70</v>
          </cell>
        </row>
        <row r="3139">
          <cell r="A3139">
            <v>89502</v>
          </cell>
          <cell r="B3139" t="str">
            <v>JOELHO 45 GRAUS, PVC, SOLDÁVEL, DN 50MM, INSTALADO EM PRUMADA DE ÁGUA - FORNECIMENTO E INSTALAÇÃO. AF_12/2014</v>
          </cell>
          <cell r="C3139" t="str">
            <v>UN</v>
          </cell>
          <cell r="D3139" t="str">
            <v>10,61</v>
          </cell>
        </row>
        <row r="3140">
          <cell r="A3140">
            <v>89503</v>
          </cell>
          <cell r="B3140" t="str">
            <v>CURVA 90 GRAUS, PVC, SOLDÁVEL, DN 50MM, INSTALADO EM PRUMADA DE ÁGUA - FORNECIMENTO E INSTALAÇÃO. AF_12/2014</v>
          </cell>
          <cell r="C3140" t="str">
            <v>UN</v>
          </cell>
          <cell r="D3140" t="str">
            <v>14,91</v>
          </cell>
        </row>
        <row r="3141">
          <cell r="A3141">
            <v>89504</v>
          </cell>
          <cell r="B3141" t="str">
            <v>CURVA 45 GRAUS, PVC, SOLDÁVEL, DN 50MM, INSTALADO EM PRUMADA DE ÁGUA - FORNECIMENTO E INSTALAÇÃO. AF_12/2014</v>
          </cell>
          <cell r="C3141" t="str">
            <v>UN</v>
          </cell>
          <cell r="D3141" t="str">
            <v>13,47</v>
          </cell>
        </row>
        <row r="3142">
          <cell r="A3142">
            <v>89505</v>
          </cell>
          <cell r="B3142" t="str">
            <v>JOELHO 90 GRAUS, PVC, SOLDÁVEL, DN 60MM, INSTALADO EM PRUMADA DE ÁGUA - FORNECIMENTO E INSTALAÇÃO. AF_12/2014</v>
          </cell>
          <cell r="C3142" t="str">
            <v>UN</v>
          </cell>
          <cell r="D3142" t="str">
            <v>25,39</v>
          </cell>
        </row>
        <row r="3143">
          <cell r="A3143">
            <v>89506</v>
          </cell>
          <cell r="B3143" t="str">
            <v>JOELHO 45 GRAUS, PVC, SOLDÁVEL, DN 60MM, INSTALADO EM PRUMADA DE ÁGUA - FORNECIMENTO E INSTALAÇÃO. AF_12/2014</v>
          </cell>
          <cell r="C3143" t="str">
            <v>UN</v>
          </cell>
          <cell r="D3143" t="str">
            <v>24,74</v>
          </cell>
        </row>
        <row r="3144">
          <cell r="A3144">
            <v>89507</v>
          </cell>
          <cell r="B3144" t="str">
            <v>CURVA 90 GRAUS, PVC, SOLDÁVEL, DN 60MM, INSTALADO EM PRUMADA DE ÁGUA - FORNECIMENTO E INSTALAÇÃO. AF_12/2014</v>
          </cell>
          <cell r="C3144" t="str">
            <v>UN</v>
          </cell>
          <cell r="D3144" t="str">
            <v>28,36</v>
          </cell>
        </row>
        <row r="3145">
          <cell r="A3145">
            <v>89510</v>
          </cell>
          <cell r="B3145" t="str">
            <v>CURVA 45 GRAUS, PVC, SOLDÁVEL, DN 60MM, INSTALADO EM PRUMADA DE ÁGUA - FORNECIMENTO E INSTALAÇÃO. AF_12/2014</v>
          </cell>
          <cell r="C3145" t="str">
            <v>UN</v>
          </cell>
          <cell r="D3145" t="str">
            <v>20,26</v>
          </cell>
        </row>
        <row r="3146">
          <cell r="A3146">
            <v>89513</v>
          </cell>
          <cell r="B3146" t="str">
            <v>JOELHO 90 GRAUS, PVC, SOLDÁVEL, DN 75MM, INSTALADO EM PRUMADA DE ÁGUA - FORNECIMENTO E INSTALAÇÃO. AF_12/2014</v>
          </cell>
          <cell r="C3146" t="str">
            <v>UN</v>
          </cell>
          <cell r="D3146" t="str">
            <v>68,00</v>
          </cell>
        </row>
        <row r="3147">
          <cell r="A3147">
            <v>89514</v>
          </cell>
          <cell r="B3147" t="str">
            <v>JOELHO 90 GRAUS, PVC, SERIE R, ÁGUA PLUVIAL, DN 40 MM, JUNTA SOLDÁVEL, FORNECIDO E INSTALADO EM RAMAL DE ENCAMINHAMENTO. AF_12/2014</v>
          </cell>
          <cell r="C3147" t="str">
            <v>UN</v>
          </cell>
          <cell r="D3147" t="str">
            <v>6,38</v>
          </cell>
        </row>
        <row r="3148">
          <cell r="A3148">
            <v>89515</v>
          </cell>
          <cell r="B3148" t="str">
            <v>JOELHO 45 GRAUS, PVC, SOLDÁVEL, DN 75MM, INSTALADO EM PRUMADA DE ÁGUA - FORNECIMENTO E INSTALAÇÃO. AF_12/2014</v>
          </cell>
          <cell r="C3148" t="str">
            <v>UN</v>
          </cell>
          <cell r="D3148" t="str">
            <v>52,83</v>
          </cell>
        </row>
        <row r="3149">
          <cell r="A3149">
            <v>89516</v>
          </cell>
          <cell r="B3149" t="str">
            <v>JOELHO 45 GRAUS, PVC, SERIE R, ÁGUA PLUVIAL, DN 40 MM, JUNTA SOLDÁVEL, FORNECIDO E INSTALADO EM RAMAL DE ENCAMINHAMENTO. AF_12/2014</v>
          </cell>
          <cell r="C3149" t="str">
            <v>UN</v>
          </cell>
          <cell r="D3149" t="str">
            <v>6,07</v>
          </cell>
        </row>
        <row r="3150">
          <cell r="A3150">
            <v>89517</v>
          </cell>
          <cell r="B3150" t="str">
            <v>CURVA 90 GRAUS, PVC, SOLDÁVEL, DN 75MM, INSTALADO EM PRUMADA DE ÁGUA - FORNECIMENTO E INSTALAÇÃO. AF_12/2014</v>
          </cell>
          <cell r="C3150" t="str">
            <v>UN</v>
          </cell>
          <cell r="D3150" t="str">
            <v>46,77</v>
          </cell>
        </row>
        <row r="3151">
          <cell r="A3151">
            <v>89518</v>
          </cell>
          <cell r="B3151" t="str">
            <v>JOELHO 90 GRAUS, PVC, SERIE R, ÁGUA PLUVIAL, DN 50 MM, JUNTA ELÁSTICA, FORNECIDO E INSTALADO EM RAMAL DE ENCAMINHAMENTO. AF_12/2014</v>
          </cell>
          <cell r="C3151" t="str">
            <v>UN</v>
          </cell>
          <cell r="D3151" t="str">
            <v>8,69</v>
          </cell>
        </row>
        <row r="3152">
          <cell r="A3152">
            <v>89519</v>
          </cell>
          <cell r="B3152" t="str">
            <v>CURVA 45 GRAUS, PVC, SOLDÁVEL, DN 75MM, INSTALADO EM PRUMADA DE ÁGUA - FORNECIMENTO E INSTALAÇÃO. AF_12/2014</v>
          </cell>
          <cell r="C3152" t="str">
            <v>UN</v>
          </cell>
          <cell r="D3152" t="str">
            <v>36,77</v>
          </cell>
        </row>
        <row r="3153">
          <cell r="A3153">
            <v>89520</v>
          </cell>
          <cell r="B3153" t="str">
            <v>JOELHO 45 GRAUS, PVC, SERIE R, ÁGUA PLUVIAL, DN 50 MM, JUNTA ELÁSTICA, FORNECIDO E INSTALADO EM RAMAL DE ENCAMINHAMENTO. AF_12/2014</v>
          </cell>
          <cell r="C3153" t="str">
            <v>UN</v>
          </cell>
          <cell r="D3153" t="str">
            <v>8,01</v>
          </cell>
        </row>
        <row r="3154">
          <cell r="A3154">
            <v>89521</v>
          </cell>
          <cell r="B3154" t="str">
            <v>JOELHO 90 GRAUS, PVC, SOLDÁVEL, DN 85MM, INSTALADO EM PRUMADA DE ÁGUA - FORNECIMENTO E INSTALAÇÃO. AF_12/2014</v>
          </cell>
          <cell r="C3154" t="str">
            <v>UN</v>
          </cell>
          <cell r="D3154" t="str">
            <v>76,82</v>
          </cell>
        </row>
        <row r="3155">
          <cell r="A3155">
            <v>89522</v>
          </cell>
          <cell r="B3155" t="str">
            <v>JOELHO 90 GRAUS, PVC, SERIE R, ÁGUA PLUVIAL, DN 75 MM, JUNTA ELÁSTICA, FORNECIDO E INSTALADO EM RAMAL DE ENCAMINHAMENTO. AF_12/2014</v>
          </cell>
          <cell r="C3155" t="str">
            <v>UN</v>
          </cell>
          <cell r="D3155" t="str">
            <v>18,07</v>
          </cell>
        </row>
        <row r="3156">
          <cell r="A3156">
            <v>89523</v>
          </cell>
          <cell r="B3156" t="str">
            <v>JOELHO 45 GRAUS, PVC, SOLDÁVEL, DN 85MM, INSTALADO EM PRUMADA DE ÁGUA - FORNECIMENTO E INSTALAÇÃO. AF_12/2014</v>
          </cell>
          <cell r="C3156" t="str">
            <v>UN</v>
          </cell>
          <cell r="D3156" t="str">
            <v>59,94</v>
          </cell>
        </row>
        <row r="3157">
          <cell r="A3157">
            <v>89524</v>
          </cell>
          <cell r="B3157" t="str">
            <v>JOELHO 45 GRAUS, PVC, SERIE R, ÁGUA PLUVIAL, DN 75 MM, JUNTA ELÁSTICA, FORNECIDO E INSTALADO EM RAMAL DE ENCAMINHAMENTO. AF_12/2014</v>
          </cell>
          <cell r="C3157" t="str">
            <v>UN</v>
          </cell>
          <cell r="D3157" t="str">
            <v>17,63</v>
          </cell>
        </row>
        <row r="3158">
          <cell r="A3158">
            <v>89525</v>
          </cell>
          <cell r="B3158" t="str">
            <v>CURVA 90 GRAUS, PVC, SOLDÁVEL, DN 85MM, INSTALADO EM PRUMADA DE ÁGUA - FORNECIMENTO E INSTALAÇÃO. AF_12/2014</v>
          </cell>
          <cell r="C3158" t="str">
            <v>UN</v>
          </cell>
          <cell r="D3158" t="str">
            <v>55,58</v>
          </cell>
        </row>
        <row r="3159">
          <cell r="A3159">
            <v>89526</v>
          </cell>
          <cell r="B3159" t="str">
            <v>CURVA 87 GRAUS E 30 MINUTOS, PVC, SERIE R, ÁGUA PLUVIAL, DN 75 MM, JUNTA ELÁSTICA, FORNECIDO E INSTALADO EM RAMAL DE ENCAMINHAMENTO. AF_12/2014</v>
          </cell>
          <cell r="C3159" t="str">
            <v>UN</v>
          </cell>
          <cell r="D3159" t="str">
            <v>22,47</v>
          </cell>
        </row>
        <row r="3160">
          <cell r="A3160">
            <v>89527</v>
          </cell>
          <cell r="B3160" t="str">
            <v>CURVA 45 GRAUS, PVC, SOLDÁVEL, DN 85MM, INSTALADO EM PRUMADA DE ÁGUA - FORNECIMENTO E INSTALAÇÃO. AF_12/2014</v>
          </cell>
          <cell r="C3160" t="str">
            <v>UN</v>
          </cell>
          <cell r="D3160" t="str">
            <v>43,41</v>
          </cell>
        </row>
        <row r="3161">
          <cell r="A3161">
            <v>89528</v>
          </cell>
          <cell r="B3161" t="str">
            <v>LUVA, PVC, SOLDÁVEL, DN 25MM, INSTALADO EM PRUMADA DE ÁGUA - FORNECIMENTO E INSTALAÇÃO. AF_12/2014</v>
          </cell>
          <cell r="C3161" t="str">
            <v>UN</v>
          </cell>
          <cell r="D3161" t="str">
            <v>2,72</v>
          </cell>
        </row>
        <row r="3162">
          <cell r="A3162">
            <v>89529</v>
          </cell>
          <cell r="B3162" t="str">
            <v>JOELHO 90 GRAUS, PVC, SERIE R, ÁGUA PLUVIAL, DN 100 MM, JUNTA ELÁSTICA, FORNECIDO E INSTALADO EM RAMAL DE ENCAMINHAMENTO. AF_12/2014</v>
          </cell>
          <cell r="C3162" t="str">
            <v>UN</v>
          </cell>
          <cell r="D3162" t="str">
            <v>28,09</v>
          </cell>
        </row>
        <row r="3163">
          <cell r="A3163">
            <v>89530</v>
          </cell>
          <cell r="B3163" t="str">
            <v>LUVA DE CORRER, PVC, SOLDÁVEL, DN 25MM, INSTALADO EM PRUMADA DE ÁGUA - FORNECIMENTO E INSTALAÇÃO. AF_12/2014</v>
          </cell>
          <cell r="C3163" t="str">
            <v>UN</v>
          </cell>
          <cell r="D3163" t="str">
            <v>11,31</v>
          </cell>
        </row>
        <row r="3164">
          <cell r="A3164">
            <v>89531</v>
          </cell>
          <cell r="B3164" t="str">
            <v>JOELHO 45 GRAUS, PVC, SERIE R, ÁGUA PLUVIAL, DN 100 MM, JUNTA ELÁSTICA, FORNECIDO E INSTALADO EM RAMAL DE ENCAMINHAMENTO. AF_12/2014</v>
          </cell>
          <cell r="C3164" t="str">
            <v>UN</v>
          </cell>
          <cell r="D3164" t="str">
            <v>24,01</v>
          </cell>
        </row>
        <row r="3165">
          <cell r="A3165">
            <v>89532</v>
          </cell>
          <cell r="B3165" t="str">
            <v>LUVA DE REDUÇÃO, PVC, SOLDÁVEL, DN 32MM X 25MM, INSTALADO EM PRUMADA DE ÁGUA - FORNECIMENTO E INSTALAÇÃO. AF_12/2014</v>
          </cell>
          <cell r="C3165" t="str">
            <v>UN</v>
          </cell>
          <cell r="D3165" t="str">
            <v>4,45</v>
          </cell>
        </row>
        <row r="3166">
          <cell r="A3166">
            <v>89533</v>
          </cell>
          <cell r="B3166" t="str">
            <v>JOELHO 45 GRAUS PARA PÉ DE COLUNA, PVC, SERIE R, ÁGUA PLUVIAL, DN 100 MM, JUNTA ELÁSTICA, FORNECIDO E INSTALADO EM RAMAL DE ENCAMINHAMENTO. AF_12/2014</v>
          </cell>
          <cell r="C3166" t="str">
            <v>UN</v>
          </cell>
          <cell r="D3166" t="str">
            <v>24,01</v>
          </cell>
        </row>
        <row r="3167">
          <cell r="A3167">
            <v>89534</v>
          </cell>
          <cell r="B3167" t="str">
            <v>LUVA SOLDÁVEL E COM ROSCA, PVC, SOLDÁVEL, DN 25MM X 3/4, INSTALADO EM PRUMADA DE ÁGUA - FORNECIMENTO E INSTALAÇÃO. AF_12/2014</v>
          </cell>
          <cell r="C3167" t="str">
            <v>UN</v>
          </cell>
          <cell r="D3167" t="str">
            <v>3,23</v>
          </cell>
        </row>
        <row r="3168">
          <cell r="A3168">
            <v>89535</v>
          </cell>
          <cell r="B3168" t="str">
            <v>CURVA 87 GRAUS E 30 MINUTOS, PVC, SERIE R, ÁGUA PLUVIAL, DN 100 MM, JUNTA ELÁSTICA, FORNECIDO E INSTALADO EM RAMAL DE ENCAMINHAMENTO. AF_12/2014</v>
          </cell>
          <cell r="C3168" t="str">
            <v>UN</v>
          </cell>
          <cell r="D3168" t="str">
            <v>36,81</v>
          </cell>
        </row>
        <row r="3169">
          <cell r="A3169">
            <v>89536</v>
          </cell>
          <cell r="B3169" t="str">
            <v>UNIÃO, PVC, SOLDÁVEL, DN 25MM, INSTALADO EM PRUMADA DE ÁGUA - FORNECIMENTO E INSTALAÇÃO. AF_12/2014</v>
          </cell>
          <cell r="C3169" t="str">
            <v>UN</v>
          </cell>
          <cell r="D3169" t="str">
            <v>7,74</v>
          </cell>
        </row>
        <row r="3170">
          <cell r="A3170">
            <v>89538</v>
          </cell>
          <cell r="B3170" t="str">
            <v>ADAPTADOR CURTO COM BOLSA E ROSCA PARA REGISTRO, PVC, SOLDÁVEL, DN 25MM X 3/4, INSTALADO EM PRUMADA DE ÁGUA - FORNECIMENTO E INSTALAÇÃO. AF_12/2014</v>
          </cell>
          <cell r="C3170" t="str">
            <v>UN</v>
          </cell>
          <cell r="D3170" t="str">
            <v>2,87</v>
          </cell>
        </row>
        <row r="3171">
          <cell r="A3171">
            <v>89540</v>
          </cell>
          <cell r="B3171" t="str">
            <v>CURVA DE TRANSPOSIÇÃO, PVC, SOLDÁVEL, DN 25MM, INSTALADO EM PRUMADA DE ÁGUA  - FORNECIMENTO E INSTALAÇÃO. AF_12/2014</v>
          </cell>
          <cell r="C3171" t="str">
            <v>UN</v>
          </cell>
          <cell r="D3171" t="str">
            <v>6,28</v>
          </cell>
        </row>
        <row r="3172">
          <cell r="A3172">
            <v>89541</v>
          </cell>
          <cell r="B3172" t="str">
            <v>LUVA, PVC, SOLDÁVEL, DN 32MM, INSTALADO EM PRUMADA DE ÁGUA - FORNECIMENTO E INSTALAÇÃO. AF_12/2014</v>
          </cell>
          <cell r="C3172" t="str">
            <v>UN</v>
          </cell>
          <cell r="D3172" t="str">
            <v>3,98</v>
          </cell>
        </row>
        <row r="3173">
          <cell r="A3173">
            <v>89542</v>
          </cell>
          <cell r="B3173" t="str">
            <v>LUVA DE CORRER, PVC, SOLDÁVEL, DN 32MM, INSTALADO EM PRUMADA DE ÁGUA - FORNECIMENTO E INSTALAÇÃO. AF_12/2014</v>
          </cell>
          <cell r="C3173" t="str">
            <v>UN</v>
          </cell>
          <cell r="D3173" t="str">
            <v>18,29</v>
          </cell>
        </row>
        <row r="3174">
          <cell r="A3174">
            <v>89544</v>
          </cell>
          <cell r="B3174" t="str">
            <v>LUVA SIMPLES, PVC, SERIE R, ÁGUA PLUVIAL, DN 40 MM, JUNTA SOLDÁVEL, FORNECIDO E INSTALADO EM RAMAL DE ENCAMINHAMENTO. AF_12/2014</v>
          </cell>
          <cell r="C3174" t="str">
            <v>UN</v>
          </cell>
          <cell r="D3174" t="str">
            <v>6,05</v>
          </cell>
        </row>
        <row r="3175">
          <cell r="A3175">
            <v>89545</v>
          </cell>
          <cell r="B3175" t="str">
            <v>LUVA SIMPLES, PVC, SERIE R, ÁGUA PLUVIAL, DN 50 MM, JUNTA ELÁSTICA, FORNECIDO E INSTALADO EM RAMAL DE ENCAMINHAMENTO. AF_12/2014</v>
          </cell>
          <cell r="C3175" t="str">
            <v>UN</v>
          </cell>
          <cell r="D3175" t="str">
            <v>8,06</v>
          </cell>
        </row>
        <row r="3176">
          <cell r="A3176">
            <v>89546</v>
          </cell>
          <cell r="B3176" t="str">
            <v>BUCHA DE REDUÇÃO LONGA, PVC, SERIE R, ÁGUA PLUVIAL, DN 50 X 40 MM, JUNTA ELÁSTICA, FORNECIDO E INSTALADO EM RAMAL DE ENCAMINHAMENTO. AF_12/2014</v>
          </cell>
          <cell r="C3176" t="str">
            <v>UN</v>
          </cell>
          <cell r="D3176" t="str">
            <v>6,18</v>
          </cell>
        </row>
        <row r="3177">
          <cell r="A3177">
            <v>89547</v>
          </cell>
          <cell r="B3177" t="str">
            <v>LUVA SIMPLES, PVC, SERIE R, ÁGUA PLUVIAL, DN 75 MM, JUNTA ELÁSTICA, FORNECIDO E INSTALADO EM RAMAL DE ENCAMINHAMENTO. AF_12/2014</v>
          </cell>
          <cell r="C3177" t="str">
            <v>UN</v>
          </cell>
          <cell r="D3177" t="str">
            <v>11,92</v>
          </cell>
        </row>
        <row r="3178">
          <cell r="A3178">
            <v>89548</v>
          </cell>
          <cell r="B3178" t="str">
            <v>LUVA DE CORRER, PVC, SERIE R, ÁGUA PLUVIAL, DN 75 MM, JUNTA ELÁSTICA, FORNECIDO E INSTALADO EM RAMAL DE ENCAMINHAMENTO. AF_12/2014</v>
          </cell>
          <cell r="C3178" t="str">
            <v>UN</v>
          </cell>
          <cell r="D3178" t="str">
            <v>13,28</v>
          </cell>
        </row>
        <row r="3179">
          <cell r="A3179">
            <v>89549</v>
          </cell>
          <cell r="B3179" t="str">
            <v>REDUÇÃO EXCÊNTRICA, PVC, SERIE R, ÁGUA PLUVIAL, DN 75 X 50 MM, JUNTA ELÁSTICA, FORNECIDO E INSTALADO EM RAMAL DE ENCAMINHAMENTO. AF_12/2014</v>
          </cell>
          <cell r="C3179" t="str">
            <v>UN</v>
          </cell>
          <cell r="D3179" t="str">
            <v>9,83</v>
          </cell>
        </row>
        <row r="3180">
          <cell r="A3180">
            <v>89550</v>
          </cell>
          <cell r="B3180" t="str">
            <v>TÊ DE INSPEÇÃO, PVC, SERIE R, ÁGUA PLUVIAL, DN 75 MM, JUNTA ELÁSTICA, FORNECIDO E INSTALADO EM RAMAL DE ENCAMINHAMENTO. AF_12/2014</v>
          </cell>
          <cell r="C3180" t="str">
            <v>UN</v>
          </cell>
          <cell r="D3180" t="str">
            <v>27,42</v>
          </cell>
        </row>
        <row r="3181">
          <cell r="A3181">
            <v>89551</v>
          </cell>
          <cell r="B3181" t="str">
            <v>LUVA SOLDÁVEL E COM ROSCA, PVC, SOLDÁVEL, DN 32MM X 1, INSTALADO EM PRUMADA DE ÁGUA - FORNECIMENTO E INSTALAÇÃO. AF_12/2014</v>
          </cell>
          <cell r="C3181" t="str">
            <v>UN</v>
          </cell>
          <cell r="D3181" t="str">
            <v>6,24</v>
          </cell>
        </row>
        <row r="3182">
          <cell r="A3182">
            <v>89552</v>
          </cell>
          <cell r="B3182" t="str">
            <v>UNIÃO, PVC, SOLDÁVEL, DN 32MM, INSTALADO EM PRUMADA DE ÁGUA - FORNECIMENTO E INSTALAÇÃO. AF_12/2014</v>
          </cell>
          <cell r="C3182" t="str">
            <v>UN</v>
          </cell>
          <cell r="D3182" t="str">
            <v>12,19</v>
          </cell>
        </row>
        <row r="3183">
          <cell r="A3183">
            <v>89553</v>
          </cell>
          <cell r="B3183" t="str">
            <v>ADAPTADOR CURTO COM BOLSA E ROSCA PARA REGISTRO, PVC, SOLDÁVEL, DN 32MM X 1, INSTALADO EM PRUMADA DE ÁGUA - FORNECIMENTO E INSTALAÇÃO. AF_12/2014</v>
          </cell>
          <cell r="C3183" t="str">
            <v>UN</v>
          </cell>
          <cell r="D3183" t="str">
            <v>4,18</v>
          </cell>
        </row>
        <row r="3184">
          <cell r="A3184">
            <v>89554</v>
          </cell>
          <cell r="B3184" t="str">
            <v>LUVA SIMPLES, PVC, SERIE R, ÁGUA PLUVIAL, DN 100 MM, JUNTA ELÁSTICA, FORNECIDO E INSTALADO EM RAMAL DE ENCAMINHAMENTO. AF_12/2014</v>
          </cell>
          <cell r="C3184" t="str">
            <v>UN</v>
          </cell>
          <cell r="D3184" t="str">
            <v>14,83</v>
          </cell>
        </row>
        <row r="3185">
          <cell r="A3185">
            <v>89555</v>
          </cell>
          <cell r="B3185" t="str">
            <v>CURVA DE TRANSPOSIÇÃO, PVC, SOLDÁVEL, DN 32MM, INSTALADO EM PRUMADA DE ÁGUA   FORNECIMENTO E INSTALAÇÃO. AF_12/2014</v>
          </cell>
          <cell r="C3185" t="str">
            <v>UN</v>
          </cell>
          <cell r="D3185" t="str">
            <v>13,47</v>
          </cell>
        </row>
        <row r="3186">
          <cell r="A3186">
            <v>89556</v>
          </cell>
          <cell r="B3186" t="str">
            <v>LUVA DE CORRER, PVC, SERIE R, ÁGUA PLUVIAL, DN 100 MM, JUNTA ELÁSTICA, FORNECIDO E INSTALADO EM RAMAL DE ENCAMINHAMENTO. AF_12/2014</v>
          </cell>
          <cell r="C3186" t="str">
            <v>UN</v>
          </cell>
          <cell r="D3186" t="str">
            <v>21,43</v>
          </cell>
        </row>
        <row r="3187">
          <cell r="A3187">
            <v>89557</v>
          </cell>
          <cell r="B3187" t="str">
            <v>REDUÇÃO EXCÊNTRICA, PVC, SERIE R, ÁGUA PLUVIAL, DN 100 X 75 MM, JUNTA ELÁSTICA, FORNECIDO E INSTALADO EM RAMAL DE ENCAMINHAMENTO. AF_12/2014</v>
          </cell>
          <cell r="C3187" t="str">
            <v>UN</v>
          </cell>
          <cell r="D3187" t="str">
            <v>17,16</v>
          </cell>
        </row>
        <row r="3188">
          <cell r="A3188">
            <v>89558</v>
          </cell>
          <cell r="B3188" t="str">
            <v>LUVA, PVC, SOLDÁVEL, DN 40MM, INSTALADO EM PRUMADA DE ÁGUA - FORNECIMENTO E INSTALAÇÃO. AF_12/2014</v>
          </cell>
          <cell r="C3188" t="str">
            <v>UN</v>
          </cell>
          <cell r="D3188" t="str">
            <v>6,22</v>
          </cell>
        </row>
        <row r="3189">
          <cell r="A3189">
            <v>89559</v>
          </cell>
          <cell r="B3189" t="str">
            <v>TÊ DE INSPEÇÃO, PVC, SERIE R, ÁGUA PLUVIAL, DN 100 MM, JUNTA ELÁSTICA, FORNECIDO E INSTALADO EM RAMAL DE ENCAMINHAMENTO. AF_12/2014</v>
          </cell>
          <cell r="C3189" t="str">
            <v>UN</v>
          </cell>
          <cell r="D3189" t="str">
            <v>36,93</v>
          </cell>
        </row>
        <row r="3190">
          <cell r="A3190">
            <v>89561</v>
          </cell>
          <cell r="B3190" t="str">
            <v>JUNÇÃO SIMPLES, PVC, SERIE R, ÁGUA PLUVIAL, DN 40 MM, JUNTA SOLDÁVEL, FORNECIDO E INSTALADO EM RAMAL DE ENCAMINHAMENTO. AF_12/2014</v>
          </cell>
          <cell r="C3190" t="str">
            <v>UN</v>
          </cell>
          <cell r="D3190" t="str">
            <v>10,66</v>
          </cell>
        </row>
        <row r="3191">
          <cell r="A3191">
            <v>89562</v>
          </cell>
          <cell r="B3191" t="str">
            <v>LUVA DE REDUÇÃO, PVC, SOLDÁVEL, DN 40MM X 32MM, INSTALADO EM PRUMADA DE ÁGUA - FORNECIMENTO E INSTALAÇÃO. AF_12/2014</v>
          </cell>
          <cell r="C3191" t="str">
            <v>UN</v>
          </cell>
          <cell r="D3191" t="str">
            <v>6,20</v>
          </cell>
        </row>
        <row r="3192">
          <cell r="A3192">
            <v>89563</v>
          </cell>
          <cell r="B3192" t="str">
            <v>JUNÇÃO SIMPLES, PVC, SERIE R, ÁGUA PLUVIAL, DN 50 MM, JUNTA ELÁSTICA, FORNECIDO E INSTALADO EM RAMAL DE ENCAMINHAMENTO. AF_12/2014</v>
          </cell>
          <cell r="C3192" t="str">
            <v>UN</v>
          </cell>
          <cell r="D3192" t="str">
            <v>15,02</v>
          </cell>
        </row>
        <row r="3193">
          <cell r="A3193">
            <v>89564</v>
          </cell>
          <cell r="B3193" t="str">
            <v>LUVA COM ROSCA, PVC, SOLDÁVEL, DN 40MM X 1.1/4, INSTALADO EM PRUMADA DE ÁGUA - FORNECIMENTO E INSTALAÇÃO. AF_12/2014</v>
          </cell>
          <cell r="C3193" t="str">
            <v>UN</v>
          </cell>
          <cell r="D3193" t="str">
            <v>10,99</v>
          </cell>
        </row>
        <row r="3194">
          <cell r="A3194">
            <v>89565</v>
          </cell>
          <cell r="B3194" t="str">
            <v>JUNÇÃO SIMPLES, PVC, SERIE R, ÁGUA PLUVIAL, DN 75 X 75 MM, JUNTA ELÁSTICA, FORNECIDO E INSTALADO EM RAMAL DE ENCAMINHAMENTO. AF_12/2014</v>
          </cell>
          <cell r="C3194" t="str">
            <v>UN</v>
          </cell>
          <cell r="D3194" t="str">
            <v>33,01</v>
          </cell>
        </row>
        <row r="3195">
          <cell r="A3195">
            <v>89566</v>
          </cell>
          <cell r="B3195" t="str">
            <v>TÊ, PVC, SERIE R, ÁGUA PLUVIAL, DN 75 MM, JUNTA ELÁSTICA, FORNECIDO E INSTALADO EM RAMAL DE ENCAMINHAMENTO. AF_12/2014</v>
          </cell>
          <cell r="C3195" t="str">
            <v>UN</v>
          </cell>
          <cell r="D3195" t="str">
            <v>27,60</v>
          </cell>
        </row>
        <row r="3196">
          <cell r="A3196">
            <v>89567</v>
          </cell>
          <cell r="B3196" t="str">
            <v>JUNÇÃO SIMPLES, PVC, SERIE R, ÁGUA PLUVIAL, DN 100 X 100 MM, JUNTA ELÁSTICA, FORNECIDO E INSTALADO EM RAMAL DE ENCAMINHAMENTO. AF_12/2014</v>
          </cell>
          <cell r="C3196" t="str">
            <v>UN</v>
          </cell>
          <cell r="D3196" t="str">
            <v>49,66</v>
          </cell>
        </row>
        <row r="3197">
          <cell r="A3197">
            <v>89568</v>
          </cell>
          <cell r="B3197" t="str">
            <v>UNIÃO, PVC, SOLDÁVEL, DN 40MM, INSTALADO EM PRUMADA DE ÁGUA - FORNECIMENTO E INSTALAÇÃO. AF_12/2014</v>
          </cell>
          <cell r="C3197" t="str">
            <v>UN</v>
          </cell>
          <cell r="D3197" t="str">
            <v>21,92</v>
          </cell>
        </row>
        <row r="3198">
          <cell r="A3198">
            <v>89569</v>
          </cell>
          <cell r="B3198" t="str">
            <v>JUNÇÃO SIMPLES, PVC, SERIE R, ÁGUA PLUVIAL, DN 100 X 75 MM, JUNTA ELÁSTICA, FORNECIDO E INSTALADO EM RAMAL DE ENCAMINHAMENTO. AF_12/2014</v>
          </cell>
          <cell r="C3198" t="str">
            <v>UN</v>
          </cell>
          <cell r="D3198" t="str">
            <v>48,07</v>
          </cell>
        </row>
        <row r="3199">
          <cell r="A3199">
            <v>89570</v>
          </cell>
          <cell r="B3199" t="str">
            <v>ADAPTADOR CURTO COM BOLSA E ROSCA PARA REGISTRO, PVC, SOLDÁVEL, DN 40MM X 1.1/2, INSTALADO EM PRUMADA DE ÁGUA - FORNECIMENTO E INSTALAÇÃO. AF_12/2014</v>
          </cell>
          <cell r="C3199" t="str">
            <v>UN</v>
          </cell>
          <cell r="D3199" t="str">
            <v>6,88</v>
          </cell>
        </row>
        <row r="3200">
          <cell r="A3200">
            <v>89571</v>
          </cell>
          <cell r="B3200" t="str">
            <v>TÊ, PVC, SERIE R, ÁGUA PLUVIAL, DN 100 X 100 MM, JUNTA ELÁSTICA, FORNECIDO E INSTALADO EM RAMAL DE ENCAMINHAMENTO. AF_12/2014</v>
          </cell>
          <cell r="C3200" t="str">
            <v>UN</v>
          </cell>
          <cell r="D3200" t="str">
            <v>44,21</v>
          </cell>
        </row>
        <row r="3201">
          <cell r="A3201">
            <v>89572</v>
          </cell>
          <cell r="B3201" t="str">
            <v>ADAPTADOR CURTO COM BOLSA E ROSCA PARA REGISTRO, PVC, SOLDÁVEL, DN 40MM X 1.1/4, INSTALADO EM PRUMADA DE ÁGUA - FORNECIMENTO E INSTALAÇÃO. AF_12/2014</v>
          </cell>
          <cell r="C3201" t="str">
            <v>UN</v>
          </cell>
          <cell r="D3201" t="str">
            <v>6,04</v>
          </cell>
        </row>
        <row r="3202">
          <cell r="A3202">
            <v>89573</v>
          </cell>
          <cell r="B3202" t="str">
            <v>TÊ, PVC, SERIE R, ÁGUA PLUVIAL, DN 100 X 75 MM, JUNTA ELÁSTICA, FORNECIDO E INSTALADO EM RAMAL DE ENCAMINHAMENTO. AF_12/2014</v>
          </cell>
          <cell r="C3202" t="str">
            <v>UN</v>
          </cell>
          <cell r="D3202" t="str">
            <v>35,05</v>
          </cell>
        </row>
        <row r="3203">
          <cell r="A3203">
            <v>89574</v>
          </cell>
          <cell r="B3203" t="str">
            <v>JUNÇÃO DUPLA, PVC, SERIE R, ÁGUA PLUVIAL, DN 100 X 100 X 100 MM, JUNTA ELÁSTICA, FORNECIDO E INSTALADO EM RAMAL DE ENCAMINHAMENTO. AF_12/2014</v>
          </cell>
          <cell r="C3203" t="str">
            <v>UN</v>
          </cell>
          <cell r="D3203" t="str">
            <v>63,85</v>
          </cell>
        </row>
        <row r="3204">
          <cell r="A3204">
            <v>89575</v>
          </cell>
          <cell r="B3204" t="str">
            <v>LUVA, PVC, SOLDÁVEL, DN 50MM, INSTALADO EM PRUMADA DE ÁGUA - FORNECIMENTO E INSTALAÇÃO. AF_12/2014</v>
          </cell>
          <cell r="C3204" t="str">
            <v>UN</v>
          </cell>
          <cell r="D3204" t="str">
            <v>7,89</v>
          </cell>
        </row>
        <row r="3205">
          <cell r="A3205">
            <v>89577</v>
          </cell>
          <cell r="B3205" t="str">
            <v>LUVA DE CORRER, PVC, SOLDÁVEL, DN 50MM, INSTALADO EM PRUMADA DE ÁGUA - FORNECIMENTO E INSTALAÇÃO. AF_12/2014</v>
          </cell>
          <cell r="C3205" t="str">
            <v>UN</v>
          </cell>
          <cell r="D3205" t="str">
            <v>25,49</v>
          </cell>
        </row>
        <row r="3206">
          <cell r="A3206">
            <v>89579</v>
          </cell>
          <cell r="B3206" t="str">
            <v>LUVA DE REDUÇÃO, PVC, SOLDÁVEL, DN 50MM X 25MM, INSTALADO EM PRUMADA DE ÁGUA   FORNECIMENTO E INSTALAÇÃO. AF_12/2014</v>
          </cell>
          <cell r="C3206" t="str">
            <v>UN</v>
          </cell>
          <cell r="D3206" t="str">
            <v>7,79</v>
          </cell>
        </row>
        <row r="3207">
          <cell r="A3207">
            <v>89581</v>
          </cell>
          <cell r="B3207" t="str">
            <v>JOELHO 90 GRAUS, PVC, SERIE R, ÁGUA PLUVIAL, DN 75 MM, JUNTA ELÁSTICA, FORNECIDO E INSTALADO EM CONDUTORES VERTICAIS DE ÁGUAS PLUVIAIS. AF_12/2014</v>
          </cell>
          <cell r="C3207" t="str">
            <v>UN</v>
          </cell>
          <cell r="D3207" t="str">
            <v>16,74</v>
          </cell>
        </row>
        <row r="3208">
          <cell r="A3208">
            <v>89582</v>
          </cell>
          <cell r="B3208" t="str">
            <v>JOELHO 45 GRAUS, PVC, SERIE R, ÁGUA PLUVIAL, DN 75 MM, JUNTA ELÁSTICA, FORNECIDO E INSTALADO EM CONDUTORES VERTICAIS DE ÁGUAS PLUVIAIS. AF_12/2014</v>
          </cell>
          <cell r="C3208" t="str">
            <v>UN</v>
          </cell>
          <cell r="D3208" t="str">
            <v>16,30</v>
          </cell>
        </row>
        <row r="3209">
          <cell r="A3209">
            <v>89583</v>
          </cell>
          <cell r="B3209" t="str">
            <v>CURVA 87 GRAUS E 30 MINUTOS, PVC, SERIE R, ÁGUA PLUVIAL, DN 75 MM, JUNTA ELÁSTICA, FORNECIDO E INSTALADO EM CONDUTORES VERTICAIS DE ÁGUAS PLUVIAIS. AF_12/2014</v>
          </cell>
          <cell r="C3209" t="str">
            <v>UN</v>
          </cell>
          <cell r="D3209" t="str">
            <v>21,14</v>
          </cell>
        </row>
        <row r="3210">
          <cell r="A3210">
            <v>89584</v>
          </cell>
          <cell r="B3210" t="str">
            <v>JOELHO 90 GRAUS, PVC, SERIE R, ÁGUA PLUVIAL, DN 100 MM, JUNTA ELÁSTICA, FORNECIDO E INSTALADO EM CONDUTORES VERTICAIS DE ÁGUAS PLUVIAIS. AF_12/2014</v>
          </cell>
          <cell r="C3210" t="str">
            <v>UN</v>
          </cell>
          <cell r="D3210" t="str">
            <v>26,77</v>
          </cell>
        </row>
        <row r="3211">
          <cell r="A3211">
            <v>89585</v>
          </cell>
          <cell r="B3211" t="str">
            <v>JOELHO 45 GRAUS, PVC, SERIE R, ÁGUA PLUVIAL, DN 100 MM, JUNTA ELÁSTICA, FORNECIDO E INSTALADO EM CONDUTORES VERTICAIS DE ÁGUAS PLUVIAIS. AF_12/2014</v>
          </cell>
          <cell r="C3211" t="str">
            <v>UN</v>
          </cell>
          <cell r="D3211" t="str">
            <v>22,69</v>
          </cell>
        </row>
        <row r="3212">
          <cell r="A3212">
            <v>89586</v>
          </cell>
          <cell r="B3212" t="str">
            <v>JOELHO 45 GRAUS PARA PÉ DE COLUNA, PVC, SERIE R, ÁGUA PLUVIAL, DN 100 MM, JUNTA ELÁSTICA, FORNECIDO E INSTALADO EM CONDUTORES VERTICAIS DE ÁGUAS PLUVIAIS. AF_12/2014</v>
          </cell>
          <cell r="C3212" t="str">
            <v>UN</v>
          </cell>
          <cell r="D3212" t="str">
            <v>22,69</v>
          </cell>
        </row>
        <row r="3213">
          <cell r="A3213">
            <v>89587</v>
          </cell>
          <cell r="B3213" t="str">
            <v>CURVA 87 GRAUS E 30 MINUTOS, PVC, SERIE R, ÁGUA PLUVIAL, DN 100 MM, JUNTA ELÁSTICA, FORNECIDO E INSTALADO EM CONDUTORES VERTICAIS DE ÁGUAS PLUVIAIS. AF_12/2014</v>
          </cell>
          <cell r="C3213" t="str">
            <v>UN</v>
          </cell>
          <cell r="D3213" t="str">
            <v>35,49</v>
          </cell>
        </row>
        <row r="3214">
          <cell r="A3214">
            <v>89590</v>
          </cell>
          <cell r="B3214" t="str">
            <v>JOELHO 90 GRAUS, PVC, SERIE R, ÁGUA PLUVIAL, DN 150 MM, JUNTA ELÁSTICA, FORNECIDO E INSTALADO EM CONDUTORES VERTICAIS DE ÁGUAS PLUVIAIS. AF_12/2014</v>
          </cell>
          <cell r="C3214" t="str">
            <v>UN</v>
          </cell>
          <cell r="D3214" t="str">
            <v>82,45</v>
          </cell>
        </row>
        <row r="3215">
          <cell r="A3215">
            <v>89591</v>
          </cell>
          <cell r="B3215" t="str">
            <v>JOELHO 45 GRAUS, PVC, SERIE R, ÁGUA PLUVIAL, DN 150 MM, JUNTA ELÁSTICA, FORNECIDO E INSTALADO EM CONDUTORES VERTICAIS DE ÁGUAS PLUVIAIS. AF_12/2014</v>
          </cell>
          <cell r="C3215" t="str">
            <v>UN</v>
          </cell>
          <cell r="D3215" t="str">
            <v>67,20</v>
          </cell>
        </row>
        <row r="3216">
          <cell r="A3216">
            <v>89592</v>
          </cell>
          <cell r="B3216" t="str">
            <v>CURVA 87 GRAUS E 30 MINUTOS, PVC, SERIE R, ÁGUA PLUVIAL, DN 150 MM, JUNTA ELÁSTICA, FORNECIDO E INSTALADO EM CONDUTORES VERTICAIS DE ÁGUAS PLUVIAIS. AF_12/2014</v>
          </cell>
          <cell r="C3216" t="str">
            <v>UN</v>
          </cell>
          <cell r="D3216" t="str">
            <v>227,38</v>
          </cell>
        </row>
        <row r="3217">
          <cell r="A3217">
            <v>89593</v>
          </cell>
          <cell r="B3217" t="str">
            <v>LUVA COM ROSCA, PVC, SOLDÁVEL, DN 50MM X 1.1/2, INSTALADO EM PRUMADA DE ÁGUA - FORNECIMENTO E INSTALAÇÃO. AF_12/2014</v>
          </cell>
          <cell r="C3217" t="str">
            <v>UN</v>
          </cell>
          <cell r="D3217" t="str">
            <v>18,00</v>
          </cell>
        </row>
        <row r="3218">
          <cell r="A3218">
            <v>89594</v>
          </cell>
          <cell r="B3218" t="str">
            <v>UNIÃO, PVC, SOLDÁVEL, DN 50MM, INSTALADO EM PRUMADA DE ÁGUA - FORNECIMENTO E INSTALAÇÃO. AF_12/2014</v>
          </cell>
          <cell r="C3218" t="str">
            <v>UN</v>
          </cell>
          <cell r="D3218" t="str">
            <v>26,36</v>
          </cell>
        </row>
        <row r="3219">
          <cell r="A3219">
            <v>89595</v>
          </cell>
          <cell r="B3219" t="str">
            <v>ADAPTADOR CURTO COM BOLSA E ROSCA PARA REGISTRO, PVC, SOLDÁVEL, DN 50MM X 1.1/4, INSTALADO EM PRUMADA DE ÁGUA - FORNECIMENTO E INSTALAÇÃO. AF_12/2014</v>
          </cell>
          <cell r="C3219" t="str">
            <v>UN</v>
          </cell>
          <cell r="D3219" t="str">
            <v>10,67</v>
          </cell>
        </row>
        <row r="3220">
          <cell r="A3220">
            <v>89596</v>
          </cell>
          <cell r="B3220" t="str">
            <v>ADAPTADOR CURTO COM BOLSA E ROSCA PARA REGISTRO, PVC, SOLDÁVEL, DN 50MM X 1.1/2, INSTALADO EM PRUMADA DE ÁGUA - FORNECIMENTO E INSTALAÇÃO. AF_12/2014</v>
          </cell>
          <cell r="C3220" t="str">
            <v>UN</v>
          </cell>
          <cell r="D3220" t="str">
            <v>7,83</v>
          </cell>
        </row>
        <row r="3221">
          <cell r="A3221">
            <v>89597</v>
          </cell>
          <cell r="B3221" t="str">
            <v>LUVA, PVC, SOLDÁVEL, DN 60MM, INSTALADO EM PRUMADA DE ÁGUA - FORNECIMENTO E INSTALAÇÃO. AF_12/2014</v>
          </cell>
          <cell r="C3221" t="str">
            <v>UN</v>
          </cell>
          <cell r="D3221" t="str">
            <v>14,96</v>
          </cell>
        </row>
        <row r="3222">
          <cell r="A3222">
            <v>89598</v>
          </cell>
          <cell r="B3222" t="str">
            <v>LUVA DE CORRER, PVC, SOLDÁVEL, DN 60MM, INSTALADO EM PRUMADA DE ÁGUA   FORNECIMENTO E INSTALAÇÃO. AF_12/2014</v>
          </cell>
          <cell r="C3222" t="str">
            <v>UN</v>
          </cell>
          <cell r="D3222" t="str">
            <v>33,64</v>
          </cell>
        </row>
        <row r="3223">
          <cell r="A3223">
            <v>89599</v>
          </cell>
          <cell r="B3223" t="str">
            <v>LUVA SIMPLES, PVC, SERIE R, ÁGUA PLUVIAL, DN 75 MM, JUNTA ELÁSTICA, FORNECIDO E INSTALADO EM CONDUTORES VERTICAIS DE ÁGUAS PLUVIAIS. AF_12/2014</v>
          </cell>
          <cell r="C3223" t="str">
            <v>UN</v>
          </cell>
          <cell r="D3223" t="str">
            <v>10,94</v>
          </cell>
        </row>
        <row r="3224">
          <cell r="A3224">
            <v>89600</v>
          </cell>
          <cell r="B3224" t="str">
            <v>LUVA DE CORRER, PVC, SERIE R, ÁGUA PLUVIAL, DN 75 MM, JUNTA ELÁSTICA, FORNECIDO E INSTALADO EM CONDUTORES VERTICAIS DE ÁGUAS PLUVIAIS. AF_12/2014</v>
          </cell>
          <cell r="C3224" t="str">
            <v>UN</v>
          </cell>
          <cell r="D3224" t="str">
            <v>12,30</v>
          </cell>
        </row>
        <row r="3225">
          <cell r="A3225">
            <v>89605</v>
          </cell>
          <cell r="B3225" t="str">
            <v>LUVA DE REDUÇÃO, PVC, SOLDÁVEL, DN 60MM X 50MM, INSTALADO EM PRUMADA DE ÁGUA - FORNECIMENTO E INSTALAÇÃO. AF_12/2014</v>
          </cell>
          <cell r="C3225" t="str">
            <v>UN</v>
          </cell>
          <cell r="D3225" t="str">
            <v>13,52</v>
          </cell>
        </row>
        <row r="3226">
          <cell r="A3226">
            <v>89609</v>
          </cell>
          <cell r="B3226" t="str">
            <v>UNIÃO, PVC, SOLDÁVEL, DN 60MM, INSTALADO EM PRUMADA DE ÁGUA - FORNECIMENTO E INSTALAÇÃO. AF_12/2014</v>
          </cell>
          <cell r="C3226" t="str">
            <v>UN</v>
          </cell>
          <cell r="D3226" t="str">
            <v>56,25</v>
          </cell>
        </row>
        <row r="3227">
          <cell r="A3227">
            <v>89610</v>
          </cell>
          <cell r="B3227" t="str">
            <v>ADAPTADOR CURTO COM BOLSA E ROSCA PARA REGISTRO, PVC, SOLDÁVEL, DN 60MM X 2, INSTALADO EM PRUMADA DE ÁGUA - FORNECIMENTO E INSTALAÇÃO. AF_12/2014</v>
          </cell>
          <cell r="C3227" t="str">
            <v>UN</v>
          </cell>
          <cell r="D3227" t="str">
            <v>14,16</v>
          </cell>
        </row>
        <row r="3228">
          <cell r="A3228">
            <v>89611</v>
          </cell>
          <cell r="B3228" t="str">
            <v>LUVA, PVC, SOLDÁVEL, DN 75MM, INSTALADO EM PRUMADA DE ÁGUA - FORNECIMENTO E INSTALAÇÃO. AF_12/2014</v>
          </cell>
          <cell r="C3228" t="str">
            <v>UN</v>
          </cell>
          <cell r="D3228" t="str">
            <v>22,19</v>
          </cell>
        </row>
        <row r="3229">
          <cell r="A3229">
            <v>89612</v>
          </cell>
          <cell r="B3229" t="str">
            <v>UNIÃO, PVC, SOLDÁVEL, DN 75MM, INSTALADO EM PRUMADA DE ÁGUA - FORNECIMENTO E INSTALAÇÃO. AF_12/2014</v>
          </cell>
          <cell r="C3229" t="str">
            <v>UN</v>
          </cell>
          <cell r="D3229" t="str">
            <v>113,41</v>
          </cell>
        </row>
        <row r="3230">
          <cell r="A3230">
            <v>89613</v>
          </cell>
          <cell r="B3230" t="str">
            <v>ADAPTADOR CURTO COM BOLSA E ROSCA PARA REGISTRO, PVC, SOLDÁVEL, DN 75MM X 2.1/2, INSTALADO EM PRUMADA DE ÁGUA - FORNECIMENTO E INSTALAÇÃO. AF_12/2014</v>
          </cell>
          <cell r="C3230" t="str">
            <v>UN</v>
          </cell>
          <cell r="D3230" t="str">
            <v>22,95</v>
          </cell>
        </row>
        <row r="3231">
          <cell r="A3231">
            <v>89614</v>
          </cell>
          <cell r="B3231" t="str">
            <v>LUVA, PVC, SOLDÁVEL, DN 85MM, INSTALADO EM PRUMADA DE ÁGUA - FORNECIMENTO E INSTALAÇÃO. AF_12/2014</v>
          </cell>
          <cell r="C3231" t="str">
            <v>UN</v>
          </cell>
          <cell r="D3231" t="str">
            <v>41,19</v>
          </cell>
        </row>
        <row r="3232">
          <cell r="A3232">
            <v>89615</v>
          </cell>
          <cell r="B3232" t="str">
            <v>UNIÃO, PVC, SOLDÁVEL, DN 85MM, INSTALADO EM PRUMADA DE ÁGUA - FORNECIMENTO E INSTALAÇÃO. AF_12/2014</v>
          </cell>
          <cell r="C3232" t="str">
            <v>UN</v>
          </cell>
          <cell r="D3232" t="str">
            <v>165,58</v>
          </cell>
        </row>
        <row r="3233">
          <cell r="A3233">
            <v>89616</v>
          </cell>
          <cell r="B3233" t="str">
            <v>ADAPTADOR CURTO COM BOLSA E ROSCA PARA REGISTRO, PVC, SOLDÁVEL, DN 85MM X 3, INSTALADO EM PRUMADA DE ÁGUA - FORNECIMENTO E INSTALAÇÃO. AF_12/2014</v>
          </cell>
          <cell r="C3233" t="str">
            <v>UN</v>
          </cell>
          <cell r="D3233" t="str">
            <v>31,56</v>
          </cell>
        </row>
        <row r="3234">
          <cell r="A3234">
            <v>89617</v>
          </cell>
          <cell r="B3234" t="str">
            <v>TE, PVC, SOLDÁVEL, DN 25MM, INSTALADO EM PRUMADA DE ÁGUA - FORNECIMENTO E INSTALAÇÃO. AF_12/2014</v>
          </cell>
          <cell r="C3234" t="str">
            <v>UN</v>
          </cell>
          <cell r="D3234" t="str">
            <v>4,82</v>
          </cell>
        </row>
        <row r="3235">
          <cell r="A3235">
            <v>89618</v>
          </cell>
          <cell r="B3235" t="str">
            <v>TÊ COM BUCHA DE LATÃO NA BOLSA CENTRAL, PVC, SOLDÁVEL, DN 25MM X 1/2, INSTALADO EM PRUMADA DE ÁGUA - FORNECIMENTO E INSTALAÇÃO. AF_12/2014</v>
          </cell>
          <cell r="C3235" t="str">
            <v>UN</v>
          </cell>
          <cell r="D3235" t="str">
            <v>11,04</v>
          </cell>
        </row>
        <row r="3236">
          <cell r="A3236">
            <v>89619</v>
          </cell>
          <cell r="B3236" t="str">
            <v>TÊ DE REDUÇÃO, PVC, SOLDÁVEL, DN 25MM X 20MM, INSTALADO EM PRUMADA DE ÁGUA - FORNECIMENTO E INSTALAÇÃO. AF_12/2014</v>
          </cell>
          <cell r="C3236" t="str">
            <v>UN</v>
          </cell>
          <cell r="D3236" t="str">
            <v>6,13</v>
          </cell>
        </row>
        <row r="3237">
          <cell r="A3237">
            <v>89620</v>
          </cell>
          <cell r="B3237" t="str">
            <v>TE, PVC, SOLDÁVEL, DN 32MM, INSTALADO EM PRUMADA DE ÁGUA - FORNECIMENTO E INSTALAÇÃO. AF_12/2014</v>
          </cell>
          <cell r="C3237" t="str">
            <v>UN</v>
          </cell>
          <cell r="D3237" t="str">
            <v>7,26</v>
          </cell>
        </row>
        <row r="3238">
          <cell r="A3238">
            <v>89621</v>
          </cell>
          <cell r="B3238" t="str">
            <v>TÊ COM BUCHA DE LATÃO NA BOLSA CENTRAL, PVC, SOLDÁVEL, DN 32MM X 3/4, INSTALADO EM PRUMADA DE ÁGUA - FORNECIMENTO E INSTALAÇÃO. AF_12/2014</v>
          </cell>
          <cell r="C3238" t="str">
            <v>UN</v>
          </cell>
          <cell r="D3238" t="str">
            <v>17,22</v>
          </cell>
        </row>
        <row r="3239">
          <cell r="A3239">
            <v>89622</v>
          </cell>
          <cell r="B3239" t="str">
            <v>TÊ DE REDUÇÃO, PVC, SOLDÁVEL, DN 32MM X 25MM, INSTALADO EM PRUMADA DE ÁGUA - FORNECIMENTO E INSTALAÇÃO. AF_12/2014</v>
          </cell>
          <cell r="C3239" t="str">
            <v>UN</v>
          </cell>
          <cell r="D3239" t="str">
            <v>9,29</v>
          </cell>
        </row>
        <row r="3240">
          <cell r="A3240">
            <v>89623</v>
          </cell>
          <cell r="B3240" t="str">
            <v>TE, PVC, SOLDÁVEL, DN 40MM, INSTALADO EM PRUMADA DE ÁGUA - FORNECIMENTO E INSTALAÇÃO. AF_12/2014</v>
          </cell>
          <cell r="C3240" t="str">
            <v>UN</v>
          </cell>
          <cell r="D3240" t="str">
            <v>12,12</v>
          </cell>
        </row>
        <row r="3241">
          <cell r="A3241">
            <v>89624</v>
          </cell>
          <cell r="B3241" t="str">
            <v>TÊ DE REDUÇÃO, PVC, SOLDÁVEL, DN 40MM X 32MM, INSTALADO EM PRUMADA DE ÁGUA - FORNECIMENTO E INSTALAÇÃO. AF_12/2014</v>
          </cell>
          <cell r="C3241" t="str">
            <v>UN</v>
          </cell>
          <cell r="D3241" t="str">
            <v>12,01</v>
          </cell>
        </row>
        <row r="3242">
          <cell r="A3242">
            <v>89625</v>
          </cell>
          <cell r="B3242" t="str">
            <v>TE, PVC, SOLDÁVEL, DN 50MM, INSTALADO EM PRUMADA DE ÁGUA - FORNECIMENTO E INSTALAÇÃO. AF_12/2014</v>
          </cell>
          <cell r="C3242" t="str">
            <v>UN</v>
          </cell>
          <cell r="D3242" t="str">
            <v>14,80</v>
          </cell>
        </row>
        <row r="3243">
          <cell r="A3243">
            <v>89626</v>
          </cell>
          <cell r="B3243" t="str">
            <v>TÊ DE REDUÇÃO, PVC, SOLDÁVEL, DN 50MM X 40MM, INSTALADO EM PRUMADA DE ÁGUA - FORNECIMENTO E INSTALAÇÃO. AF_12/2014</v>
          </cell>
          <cell r="C3243" t="str">
            <v>UN</v>
          </cell>
          <cell r="D3243" t="str">
            <v>18,30</v>
          </cell>
        </row>
        <row r="3244">
          <cell r="A3244">
            <v>89627</v>
          </cell>
          <cell r="B3244" t="str">
            <v>TÊ DE REDUÇÃO, PVC, SOLDÁVEL, DN 50MM X 25MM, INSTALADO EM PRUMADA DE ÁGUA - FORNECIMENTO E INSTALAÇÃO. AF_12/2014</v>
          </cell>
          <cell r="C3244" t="str">
            <v>UN</v>
          </cell>
          <cell r="D3244" t="str">
            <v>14,57</v>
          </cell>
        </row>
        <row r="3245">
          <cell r="A3245">
            <v>89628</v>
          </cell>
          <cell r="B3245" t="str">
            <v>TE, PVC, SOLDÁVEL, DN 60MM, INSTALADO EM PRUMADA DE ÁGUA - FORNECIMENTO E INSTALAÇÃO. AF_12/2014</v>
          </cell>
          <cell r="C3245" t="str">
            <v>UN</v>
          </cell>
          <cell r="D3245" t="str">
            <v>29,69</v>
          </cell>
        </row>
        <row r="3246">
          <cell r="A3246">
            <v>89629</v>
          </cell>
          <cell r="B3246" t="str">
            <v>TE, PVC, SOLDÁVEL, DN 75MM, INSTALADO EM PRUMADA DE ÁGUA - FORNECIMENTO E INSTALAÇÃO. AF_12/2014</v>
          </cell>
          <cell r="C3246" t="str">
            <v>UN</v>
          </cell>
          <cell r="D3246" t="str">
            <v>52,23</v>
          </cell>
        </row>
        <row r="3247">
          <cell r="A3247">
            <v>89630</v>
          </cell>
          <cell r="B3247" t="str">
            <v>TE DE REDUÇÃO, PVC, SOLDÁVEL, DN 75MM X 50MM, INSTALADO EM PRUMADA DE ÁGUA - FORNECIMENTO E INSTALAÇÃO. AF_12/2014</v>
          </cell>
          <cell r="C3247" t="str">
            <v>UN</v>
          </cell>
          <cell r="D3247" t="str">
            <v>45,25</v>
          </cell>
        </row>
        <row r="3248">
          <cell r="A3248">
            <v>89631</v>
          </cell>
          <cell r="B3248" t="str">
            <v>TE, PVC, SOLDÁVEL, DN 85MM, INSTALADO EM PRUMADA DE ÁGUA - FORNECIMENTO E INSTALAÇÃO. AF_12/2014</v>
          </cell>
          <cell r="C3248" t="str">
            <v>UN</v>
          </cell>
          <cell r="D3248" t="str">
            <v>75,91</v>
          </cell>
        </row>
        <row r="3249">
          <cell r="A3249">
            <v>89632</v>
          </cell>
          <cell r="B3249" t="str">
            <v>TE DE REDUÇÃO, PVC, SOLDÁVEL, DN 85MM X 60MM, INSTALADO EM PRUMADA DE ÁGUA - FORNECIMENTO E INSTALAÇÃO. AF_12/2014</v>
          </cell>
          <cell r="C3249" t="str">
            <v>UN</v>
          </cell>
          <cell r="D3249" t="str">
            <v>65,54</v>
          </cell>
        </row>
        <row r="3250">
          <cell r="A3250">
            <v>89637</v>
          </cell>
          <cell r="B3250" t="str">
            <v>JOELHO 90 GRAUS, CPVC, SOLDÁVEL, DN 15MM, INSTALADO EM RAMAL OU SUB-RAMAL DE ÁGUA - FORNECIMENTO E INSTALAÇÃO. AF_12/2014</v>
          </cell>
          <cell r="C3250" t="str">
            <v>UN</v>
          </cell>
          <cell r="D3250" t="str">
            <v>6,66</v>
          </cell>
        </row>
        <row r="3251">
          <cell r="A3251">
            <v>89638</v>
          </cell>
          <cell r="B3251" t="str">
            <v>JOELHO 45 GRAUS, CPVC, SOLDÁVEL, DN 15MM, INSTALADO EM RAMAL OU SUB-RAMAL DE ÁGUA - FORNECIMENTO E INSTALAÇÃO. AF_12/2014</v>
          </cell>
          <cell r="C3251" t="str">
            <v>UN</v>
          </cell>
          <cell r="D3251" t="str">
            <v>7,38</v>
          </cell>
        </row>
        <row r="3252">
          <cell r="A3252">
            <v>89639</v>
          </cell>
          <cell r="B3252" t="str">
            <v>CURVA 90 GRAUS, CPVC, SOLDÁVEL, DN 15MM, INSTALADO EM RAMAL OU SUB-RAMAL DE ÁGUA - FORNECIMENTO E INSTALAÇÃO. AF_12/2014</v>
          </cell>
          <cell r="C3252" t="str">
            <v>UN</v>
          </cell>
          <cell r="D3252" t="str">
            <v>7,66</v>
          </cell>
        </row>
        <row r="3253">
          <cell r="A3253">
            <v>89641</v>
          </cell>
          <cell r="B3253" t="str">
            <v>JOELHO 90 GRAUS, CPVC, SOLDÁVEL, DN 22MM, INSTALADO EM RAMAL OU SUB-RAMAL DE ÁGUA - FORNECIMENTO E INSTALAÇÃO. AF_12/2014</v>
          </cell>
          <cell r="C3253" t="str">
            <v>UN</v>
          </cell>
          <cell r="D3253" t="str">
            <v>9,35</v>
          </cell>
        </row>
        <row r="3254">
          <cell r="A3254">
            <v>89642</v>
          </cell>
          <cell r="B3254" t="str">
            <v>JOELHO 45 GRAUS, CPVC, SOLDÁVEL, DN 22MM, INSTALADO EM RAMAL OU SUB-RAMAL DE ÁGUA - FORNECIMENTO E INSTALAÇÃO. AF_12/2014</v>
          </cell>
          <cell r="C3254" t="str">
            <v>UN</v>
          </cell>
          <cell r="D3254" t="str">
            <v>10,74</v>
          </cell>
        </row>
        <row r="3255">
          <cell r="A3255">
            <v>89643</v>
          </cell>
          <cell r="B3255" t="str">
            <v>CURVA 90 GRAUS, CPVC, SOLDÁVEL, DN 22MM, INSTALADO EM RAMAL OU SUB-RAMAL DE ÁGUA - FORNECIMENTO E INSTALAÇÃO. AF_12/2014</v>
          </cell>
          <cell r="C3255" t="str">
            <v>UN</v>
          </cell>
          <cell r="D3255" t="str">
            <v>11,20</v>
          </cell>
        </row>
        <row r="3256">
          <cell r="A3256">
            <v>89645</v>
          </cell>
          <cell r="B3256" t="str">
            <v>JOELHO DE TRANSIÇÃO, 90 GRAUS, CPVC, SOLDÁVEL, DN 22MM X 3/4", INSTALADO EM RAMAL OU SUB-RAMAL DE ÁGUA - FORNECIMENTO E INSTALAÇÃO. AF_12/2014</v>
          </cell>
          <cell r="C3256" t="str">
            <v>UN</v>
          </cell>
          <cell r="D3256" t="str">
            <v>19,67</v>
          </cell>
        </row>
        <row r="3257">
          <cell r="A3257">
            <v>89646</v>
          </cell>
          <cell r="B3257" t="str">
            <v>JOELHO 90 GRAUS, CPVC, SOLDÁVEL, DN 28MM, INSTALADO EM RAMAL OU SUB-RAMAL DE ÁGUA - FORNECIMENTO E INSTALAÇÃO. AF_12/2014</v>
          </cell>
          <cell r="C3257" t="str">
            <v>UN</v>
          </cell>
          <cell r="D3257" t="str">
            <v>14,50</v>
          </cell>
        </row>
        <row r="3258">
          <cell r="A3258">
            <v>89647</v>
          </cell>
          <cell r="B3258" t="str">
            <v>JOELHO 45 GRAUS, CPVC, SOLDÁVEL, DN 28MM, INSTALADO EM RAMAL OU SUB-RAMAL DE ÁGUA  FORNECIMENTO E INSTALAÇÃO. AF_12/2014</v>
          </cell>
          <cell r="C3258" t="str">
            <v>UN</v>
          </cell>
          <cell r="D3258" t="str">
            <v>14,18</v>
          </cell>
        </row>
        <row r="3259">
          <cell r="A3259">
            <v>89648</v>
          </cell>
          <cell r="B3259" t="str">
            <v>CURVA 90 GRAUS, CPVC, SOLDÁVEL, DN 28MM, INSTALADO EM RAMAL OU SUB-RAMAL DE ÁGUA  FORNECIMENTO E INSTALAÇÃO. AF_12/2014</v>
          </cell>
          <cell r="C3259" t="str">
            <v>UN</v>
          </cell>
          <cell r="D3259" t="str">
            <v>15,66</v>
          </cell>
        </row>
        <row r="3260">
          <cell r="A3260">
            <v>89649</v>
          </cell>
          <cell r="B3260" t="str">
            <v>JOELHO 90 GRAUS, CPVC, SOLDÁVEL, DN 35MM, INSTALADO EM RAMAL OU SUB-RAMAL DE ÁGUA  FORNECIMENTO E INSTALAÇÃO. AF_12/2014</v>
          </cell>
          <cell r="C3260" t="str">
            <v>UN</v>
          </cell>
          <cell r="D3260" t="str">
            <v>21,34</v>
          </cell>
        </row>
        <row r="3261">
          <cell r="A3261">
            <v>89650</v>
          </cell>
          <cell r="B3261" t="str">
            <v>JOELHO 45 GRAUS, CPVC, SOLDÁVEL, DN 35MM, INSTALADO EM RAMAL OU SUB-RAMAL DE ÁGUA  FORNECIMENTO E INSTALAÇÃO. AF_12/2014</v>
          </cell>
          <cell r="C3261" t="str">
            <v>UN</v>
          </cell>
          <cell r="D3261" t="str">
            <v>21,34</v>
          </cell>
        </row>
        <row r="3262">
          <cell r="A3262">
            <v>89651</v>
          </cell>
          <cell r="B3262" t="str">
            <v>LUVA, CPVC, SOLDÁVEL, DN 15MM, INSTALADO EM RAMAL OU SUB-RAMAL DE ÁGUA - FORNECIMENTO E INSTALAÇÃO. AF_12/2014</v>
          </cell>
          <cell r="C3262" t="str">
            <v>UN</v>
          </cell>
          <cell r="D3262" t="str">
            <v>4,57</v>
          </cell>
        </row>
        <row r="3263">
          <cell r="A3263">
            <v>89652</v>
          </cell>
          <cell r="B3263" t="str">
            <v>LUVA DE CORRER, CPVC, SOLDÁVEL, DN 15MM, INSTALADO EM RAMAL OU SUB-RAMAL DE ÁGUA  FORNECIMENTO E INSTALAÇÃO. AF_12/2014</v>
          </cell>
          <cell r="C3263" t="str">
            <v>UN</v>
          </cell>
          <cell r="D3263" t="str">
            <v>7,75</v>
          </cell>
        </row>
        <row r="3264">
          <cell r="A3264">
            <v>89653</v>
          </cell>
          <cell r="B3264" t="str">
            <v>LUVA DE TRANSIÇÃO, CPVC, SOLDÁVEL, DN15MM X 1/2", INSTALADO EM RAMAL OU SUB-RAMAL DE ÁGUA - FORNECIMENTO E INSTALAÇÃO. AF_12/2014</v>
          </cell>
          <cell r="C3264" t="str">
            <v>UN</v>
          </cell>
          <cell r="D3264" t="str">
            <v>12,63</v>
          </cell>
        </row>
        <row r="3265">
          <cell r="A3265">
            <v>89654</v>
          </cell>
          <cell r="B3265" t="str">
            <v>UNIÃO, CPVC, SOLDÁVEL, DN15MM, INSTALADO EM RAMAL OU SUB-RAMAL DE ÁGUA  FORNECIMENTO E INSTALAÇÃO. AF_12/2014</v>
          </cell>
          <cell r="C3265" t="str">
            <v>UN</v>
          </cell>
          <cell r="D3265" t="str">
            <v>12,31</v>
          </cell>
        </row>
        <row r="3266">
          <cell r="A3266">
            <v>89655</v>
          </cell>
          <cell r="B3266" t="str">
            <v>CONECTOR, CPVC, SOLDÁVEL, DN 15MM X 1/2, INSTALADO EM RAMAL OU SUB-RAMAL DE ÁGUA  FORNECIMENTO E INSTALAÇÃO. AF_12/2014</v>
          </cell>
          <cell r="C3266" t="str">
            <v>UN</v>
          </cell>
          <cell r="D3266" t="str">
            <v>18,27</v>
          </cell>
        </row>
        <row r="3267">
          <cell r="A3267">
            <v>89656</v>
          </cell>
          <cell r="B3267" t="str">
            <v>ADAPTADOR, CPVC, SOLDÁVEL, DN15MM, INSTALADO EM RAMAL OU SUB-RAMAL DE ÁGUA  FORNECIMENTO E INSTALAÇÃO. AF_12/2014</v>
          </cell>
          <cell r="C3267" t="str">
            <v>UN</v>
          </cell>
          <cell r="D3267" t="str">
            <v>8,25</v>
          </cell>
        </row>
        <row r="3268">
          <cell r="A3268">
            <v>89657</v>
          </cell>
          <cell r="B3268" t="str">
            <v>CURVA DE TRANSPOSIÇÃO, CPVC, SOLDÁVEL, DN15MM, INSTALADO EM RAMAL OU SUB-RAMAL DE ÁGUA  FORNECIMENTO E INSTALAÇÃO. AF_12/2014</v>
          </cell>
          <cell r="C3268" t="str">
            <v>UN</v>
          </cell>
          <cell r="D3268" t="str">
            <v>8,41</v>
          </cell>
        </row>
        <row r="3269">
          <cell r="A3269">
            <v>89658</v>
          </cell>
          <cell r="B3269" t="str">
            <v>LUVA, CPVC, SOLDÁVEL, DN 22MM, INSTALADO EM RAMAL OU SUB-RAMAL DE ÁGUA  FORNECIMENTO E INSTALAÇÃO. AF_12/2014</v>
          </cell>
          <cell r="C3269" t="str">
            <v>UN</v>
          </cell>
          <cell r="D3269" t="str">
            <v>6,26</v>
          </cell>
        </row>
        <row r="3270">
          <cell r="A3270">
            <v>89659</v>
          </cell>
          <cell r="B3270" t="str">
            <v>LUVA DE CORRER, CPVC, SOLDÁVEL, DN 22MM, INSTALADO EM RAMAL OU SUB-RAMAL DE ÁGUA  FORNECIMENTO E INSTALAÇÃO. AF_12/2014</v>
          </cell>
          <cell r="C3270" t="str">
            <v>UN</v>
          </cell>
          <cell r="D3270" t="str">
            <v>11,13</v>
          </cell>
        </row>
        <row r="3271">
          <cell r="A3271">
            <v>89660</v>
          </cell>
          <cell r="B3271" t="str">
            <v>LUVA DE TRANSIÇÃO, CPVC, SOLDÁVEL, DN22MM X 25MM, INSTALADO EM RAMAL OU SUB-RAMAL DE ÁGUA - FORNECIMENTO E INSTALAÇÃO. AF_12/2014</v>
          </cell>
          <cell r="C3271" t="str">
            <v>UN</v>
          </cell>
          <cell r="D3271" t="str">
            <v>5,84</v>
          </cell>
        </row>
        <row r="3272">
          <cell r="A3272">
            <v>89661</v>
          </cell>
          <cell r="B3272" t="str">
            <v>UNIÃO, CPVC, SOLDÁVEL, DN22MM, INSTALADO EM RAMAL OU SUB-RAMAL DE ÁGUA  FORNECIMENTO E INSTALAÇÃO. AF_12/2014</v>
          </cell>
          <cell r="C3272" t="str">
            <v>UN</v>
          </cell>
          <cell r="D3272" t="str">
            <v>14,82</v>
          </cell>
        </row>
        <row r="3273">
          <cell r="A3273">
            <v>89662</v>
          </cell>
          <cell r="B3273" t="str">
            <v>CONECTOR, CPVC, SOLDÁVEL, DN 22MM X 1/2, INSTALADO EM RAMAL OU SUB-RAMAL DE ÁGUA  FORNECIMENTO E INSTALAÇÃO. AF_12/2014</v>
          </cell>
          <cell r="C3273" t="str">
            <v>UN</v>
          </cell>
          <cell r="D3273" t="str">
            <v>22,74</v>
          </cell>
        </row>
        <row r="3274">
          <cell r="A3274">
            <v>89663</v>
          </cell>
          <cell r="B3274" t="str">
            <v>ADAPTADOR, CPVC, SOLDÁVEL, DN22MM, INSTALADO EM RAMAL OU SUB-RAMAL DE ÁGUA  FORNECIMENTO E INSTALAÇÃO. AF_12/2014</v>
          </cell>
          <cell r="C3274" t="str">
            <v>UN</v>
          </cell>
          <cell r="D3274" t="str">
            <v>9,48</v>
          </cell>
        </row>
        <row r="3275">
          <cell r="A3275">
            <v>89664</v>
          </cell>
          <cell r="B3275" t="str">
            <v>CURVA DE TRANSPOSIÇÃO, CPVC, SOLDÁVEL, DN22MM, INSTALADO EM RAMAL OU SUB-RAMAL DE ÁGUA  FORNECIMENTO E INSTALAÇÃO. AF_12/2014</v>
          </cell>
          <cell r="C3275" t="str">
            <v>UN</v>
          </cell>
          <cell r="D3275" t="str">
            <v>11,13</v>
          </cell>
        </row>
        <row r="3276">
          <cell r="A3276">
            <v>89665</v>
          </cell>
          <cell r="B3276" t="str">
            <v>REDUÇÃO EXCÊNTRICA, PVC, SERIE R, ÁGUA PLUVIAL, DN 75 X 50 MM, JUNTA ELÁSTICA, FORNECIDO E INSTALADO EM CONDUTORES VERTICAIS DE ÁGUAS PLUVIAIS. AF_12/2014</v>
          </cell>
          <cell r="C3276" t="str">
            <v>UN</v>
          </cell>
          <cell r="D3276" t="str">
            <v>8,85</v>
          </cell>
        </row>
        <row r="3277">
          <cell r="A3277">
            <v>89666</v>
          </cell>
          <cell r="B3277" t="str">
            <v>BUCHA DE REDUÇÃO, CPVC, SOLDÁVEL, DN22MM X 15MM, INSTALADO EM RAMAL OU SUB-RAMAL DE ÁGUA  FORNECIMENTO E INSTALAÇÃO. AF_12/2014</v>
          </cell>
          <cell r="C3277" t="str">
            <v>UN</v>
          </cell>
          <cell r="D3277" t="str">
            <v>5,12</v>
          </cell>
        </row>
        <row r="3278">
          <cell r="A3278">
            <v>89667</v>
          </cell>
          <cell r="B3278" t="str">
            <v>TÊ DE INSPEÇÃO, PVC, SERIE R, ÁGUA PLUVIAL, DN 75 MM, JUNTA ELÁSTICA, FORNECIDO E INSTALADO EM CONDUTORES VERTICAIS DE ÁGUAS PLUVIAIS. AF_12/2014</v>
          </cell>
          <cell r="C3278" t="str">
            <v>UN</v>
          </cell>
          <cell r="D3278" t="str">
            <v>26,44</v>
          </cell>
        </row>
        <row r="3279">
          <cell r="A3279">
            <v>89668</v>
          </cell>
          <cell r="B3279" t="str">
            <v>CONECTOR, CPVC, SOLDÁVEL, DN22MM X 3/4", INSTALADO EM RAMAL OU SUB-RAMAL DE ÁGUA - FORNECIMENTO E INSTALAÇÃO. AF_12/2014</v>
          </cell>
          <cell r="C3279" t="str">
            <v>UN</v>
          </cell>
          <cell r="D3279" t="str">
            <v>21,57</v>
          </cell>
        </row>
        <row r="3280">
          <cell r="A3280">
            <v>89669</v>
          </cell>
          <cell r="B3280" t="str">
            <v>LUVA SIMPLES, PVC, SERIE R, ÁGUA PLUVIAL, DN 100 MM, JUNTA ELÁSTICA, FORNECIDO E INSTALADO EM CONDUTORES VERTICAIS DE ÁGUAS PLUVIAIS. AF_12/2014</v>
          </cell>
          <cell r="C3280" t="str">
            <v>UN</v>
          </cell>
          <cell r="D3280" t="str">
            <v>14,00</v>
          </cell>
        </row>
        <row r="3281">
          <cell r="A3281">
            <v>89670</v>
          </cell>
          <cell r="B3281" t="str">
            <v>LUVA, CPVC, SOLDÁVEL, DN 28MM, INSTALADO EM RAMAL OU SUB-RAMAL DE ÁGUA  FORNECIMENTO E INSTALAÇÃO. AF_12/2014</v>
          </cell>
          <cell r="C3281" t="str">
            <v>UN</v>
          </cell>
          <cell r="D3281" t="str">
            <v>9,26</v>
          </cell>
        </row>
        <row r="3282">
          <cell r="A3282">
            <v>89671</v>
          </cell>
          <cell r="B3282" t="str">
            <v>LUVA DE CORRER, PVC, SERIE R, ÁGUA PLUVIAL, DN 100 MM, JUNTA ELÁSTICA, FORNECIDO E INSTALADO EM CONDUTORES VERTICAIS DE ÁGUAS PLUVIAIS. AF_12/2014</v>
          </cell>
          <cell r="C3282" t="str">
            <v>UN</v>
          </cell>
          <cell r="D3282" t="str">
            <v>20,60</v>
          </cell>
        </row>
        <row r="3283">
          <cell r="A3283">
            <v>89672</v>
          </cell>
          <cell r="B3283" t="str">
            <v>LUVA DE CORRER, CPVC, SOLDÁVEL, DN 28MM, INSTALADO EM RAMAL OU SUB-RAMAL DE ÁGUA  FORNECIMENTO E INSTALAÇÃO. AF_12/2014</v>
          </cell>
          <cell r="C3283" t="str">
            <v>UN</v>
          </cell>
          <cell r="D3283" t="str">
            <v>14,83</v>
          </cell>
        </row>
        <row r="3284">
          <cell r="A3284">
            <v>89673</v>
          </cell>
          <cell r="B3284" t="str">
            <v>REDUÇÃO EXCÊNTRICA, PVC, SERIE R, ÁGUA PLUVIAL, DN 100 X 75 MM, JUNTA ELÁSTICA, FORNECIDO E INSTALADO EM CONDUTORES VERTICAIS DE ÁGUAS PLUVIAIS. AF_12/2014</v>
          </cell>
          <cell r="C3284" t="str">
            <v>UN</v>
          </cell>
          <cell r="D3284" t="str">
            <v>16,33</v>
          </cell>
        </row>
        <row r="3285">
          <cell r="A3285">
            <v>89674</v>
          </cell>
          <cell r="B3285" t="str">
            <v>UNIÃO, CPVC, SOLDÁVEL, DN28MM, INSTALADO EM RAMAL OU SUB-RAMAL DE ÁGUA  FORNECIMENTO E INSTALAÇÃO. AF_12/2014</v>
          </cell>
          <cell r="C3285" t="str">
            <v>UN</v>
          </cell>
          <cell r="D3285" t="str">
            <v>21,92</v>
          </cell>
        </row>
        <row r="3286">
          <cell r="A3286">
            <v>89675</v>
          </cell>
          <cell r="B3286" t="str">
            <v>TÊ DE INSPEÇÃO, PVC, SERIE R, ÁGUA PLUVIAL, DN 100 MM, JUNTA ELÁSTICA, FORNECIDO E INSTALADO EM CONDUTORES VERTICAIS DE ÁGUAS PLUVIAIS. AF_12/2014</v>
          </cell>
          <cell r="C3286" t="str">
            <v>UN</v>
          </cell>
          <cell r="D3286" t="str">
            <v>36,10</v>
          </cell>
        </row>
        <row r="3287">
          <cell r="A3287">
            <v>89676</v>
          </cell>
          <cell r="B3287" t="str">
            <v>CONECTOR, CPVC, SOLDÁVEL, DN 28MM X 1, INSTALADO EM RAMAL OU SUB-RAMAL DE ÁGUA  FORNECIMENTO E INSTALAÇÃO. AF_12/2014</v>
          </cell>
          <cell r="C3287" t="str">
            <v>UN</v>
          </cell>
          <cell r="D3287" t="str">
            <v>33,49</v>
          </cell>
        </row>
        <row r="3288">
          <cell r="A3288">
            <v>89677</v>
          </cell>
          <cell r="B3288" t="str">
            <v>LUVA SIMPLES, PVC, SERIE R, ÁGUA PLUVIAL, DN 150 MM, JUNTA ELÁSTICA, FORNECIDO E INSTALADO EM CONDUTORES VERTICAIS DE ÁGUAS PLUVIAIS. AF_12/2014</v>
          </cell>
          <cell r="C3288" t="str">
            <v>UN</v>
          </cell>
          <cell r="D3288" t="str">
            <v>40,52</v>
          </cell>
        </row>
        <row r="3289">
          <cell r="A3289">
            <v>89678</v>
          </cell>
          <cell r="B3289" t="str">
            <v>BUCHA DE REDUÇÃO, CPVC, SOLDÁVEL, DN28MM X 22MM, INSTALADO EM RAMAL OU SUB-RAMAL DE ÁGUA  FORNECIMENTO E INSTALAÇÃO. AF_12/2014</v>
          </cell>
          <cell r="C3289" t="str">
            <v>UN</v>
          </cell>
          <cell r="D3289" t="str">
            <v>6,79</v>
          </cell>
        </row>
        <row r="3290">
          <cell r="A3290">
            <v>89679</v>
          </cell>
          <cell r="B3290" t="str">
            <v>LUVA DE CORRER, PVC, SERIE R, ÁGUA PLUVIAL, DN 150 MM, JUNTA ELÁSTICA, FORNECIDO E INSTALADO EM CONDUTORES VERTICAIS DE ÁGUAS PLUVIAIS. AF_12/2014</v>
          </cell>
          <cell r="C3290" t="str">
            <v>UN</v>
          </cell>
          <cell r="D3290" t="str">
            <v>66,78</v>
          </cell>
        </row>
        <row r="3291">
          <cell r="A3291">
            <v>89680</v>
          </cell>
          <cell r="B3291" t="str">
            <v>LUVA, CPVC, SOLDÁVEL, DN 35MM, INSTALADO EM RAMAL OU SUB-RAMAL DE ÁGUA  FORNECIMENTO E INSTALAÇÃO. AF_12/2014</v>
          </cell>
          <cell r="C3291" t="str">
            <v>UN</v>
          </cell>
          <cell r="D3291" t="str">
            <v>14,50</v>
          </cell>
        </row>
        <row r="3292">
          <cell r="A3292">
            <v>89681</v>
          </cell>
          <cell r="B3292" t="str">
            <v>REDUÇÃO EXCÊNTRICA, PVC, SERIE R, ÁGUA PLUVIAL, DN 150 X 100 MM, JUNTA ELÁSTICA, FORNECIDO E INSTALADO EM CONDUTORES VERTICAIS DE ÁGUAS PLUVIAIS. AF_12/2014</v>
          </cell>
          <cell r="C3292" t="str">
            <v>UN</v>
          </cell>
          <cell r="D3292" t="str">
            <v>45,10</v>
          </cell>
        </row>
        <row r="3293">
          <cell r="A3293">
            <v>89682</v>
          </cell>
          <cell r="B3293" t="str">
            <v>LUVA DE CORRER, CPVC, SOLDÁVEL, DN 35MM, INSTALADO EM RAMAL OU SUB-RAMAL DE ÁGUA  FORNECIMENTO E INSTALAÇÃO. AF_12/2014</v>
          </cell>
          <cell r="C3293" t="str">
            <v>UN</v>
          </cell>
          <cell r="D3293" t="str">
            <v>22,82</v>
          </cell>
        </row>
        <row r="3294">
          <cell r="A3294">
            <v>89684</v>
          </cell>
          <cell r="B3294" t="str">
            <v>UNIÃO, CPVC, SOLDÁVEL, DN35MM, INSTALADO EM RAMAL OU SUB-RAMAL DE ÁGUA  FORNECIMENTO E INSTALAÇÃO. AF_12/2014</v>
          </cell>
          <cell r="C3294" t="str">
            <v>UN</v>
          </cell>
          <cell r="D3294" t="str">
            <v>31,74</v>
          </cell>
        </row>
        <row r="3295">
          <cell r="A3295">
            <v>89685</v>
          </cell>
          <cell r="B3295" t="str">
            <v>JUNÇÃO SIMPLES, PVC, SERIE R, ÁGUA PLUVIAL, DN 75 X 75 MM, JUNTA ELÁSTICA, FORNECIDO E INSTALADO EM CONDUTORES VERTICAIS DE ÁGUAS PLUVIAIS. AF_12/2014</v>
          </cell>
          <cell r="C3295" t="str">
            <v>UN</v>
          </cell>
          <cell r="D3295" t="str">
            <v>31,19</v>
          </cell>
        </row>
        <row r="3296">
          <cell r="A3296">
            <v>89686</v>
          </cell>
          <cell r="B3296" t="str">
            <v>CONECTOR, CPVC, SOLDÁVEL, DN 35MM X 1 1/4, INSTALADO EM RAMAL OU SUB-RAMAL DE ÁGUA  FORNECIMENTO E INSTALAÇÃO. AF_12/2014</v>
          </cell>
          <cell r="C3296" t="str">
            <v>UN</v>
          </cell>
          <cell r="D3296" t="str">
            <v>119,97</v>
          </cell>
        </row>
        <row r="3297">
          <cell r="A3297">
            <v>89687</v>
          </cell>
          <cell r="B3297" t="str">
            <v>TÊ, PVC, SERIE R, ÁGUA PLUVIAL, DN 75 X 75 MM, JUNTA ELÁSTICA, FORNECIDO E INSTALADO EM CONDUTORES VERTICAIS DE ÁGUAS PLUVIAIS. AF_12/2014</v>
          </cell>
          <cell r="C3297" t="str">
            <v>UN</v>
          </cell>
          <cell r="D3297" t="str">
            <v>25,78</v>
          </cell>
        </row>
        <row r="3298">
          <cell r="A3298">
            <v>89689</v>
          </cell>
          <cell r="B3298" t="str">
            <v>BUCHA DE REDUÇÃO, CPVC, SOLDÁVEL, DN35MM X 28MM, INSTALADO EM RAMAL OU SUB-RAMAL DE ÁGUA  FORNECIMENTO E INSTALAÇÃO. AF_12/2014</v>
          </cell>
          <cell r="C3298" t="str">
            <v>UN</v>
          </cell>
          <cell r="D3298" t="str">
            <v>24,61</v>
          </cell>
        </row>
        <row r="3299">
          <cell r="A3299">
            <v>89690</v>
          </cell>
          <cell r="B3299" t="str">
            <v>JUNÇÃO SIMPLES, PVC, SERIE R, ÁGUA PLUVIAL, DN 100 X 100 MM, JUNTA ELÁSTICA, FORNECIDO E INSTALADO EM CONDUTORES VERTICAIS DE ÁGUAS PLUVIAIS. AF_12/2014</v>
          </cell>
          <cell r="C3299" t="str">
            <v>UN</v>
          </cell>
          <cell r="D3299" t="str">
            <v>47,84</v>
          </cell>
        </row>
        <row r="3300">
          <cell r="A3300">
            <v>89691</v>
          </cell>
          <cell r="B3300" t="str">
            <v>TE, CPVC, SOLDÁVEL, DN 15MM, INSTALADO EM RAMAL OU SUB-RAMAL DE ÁGUA - FORNECIMENTO E INSTALAÇÃO. AF_12/2014</v>
          </cell>
          <cell r="C3300" t="str">
            <v>UN</v>
          </cell>
          <cell r="D3300" t="str">
            <v>8,58</v>
          </cell>
        </row>
        <row r="3301">
          <cell r="A3301">
            <v>89692</v>
          </cell>
          <cell r="B3301" t="str">
            <v>JUNÇÃO SIMPLES, PVC, SERIE R, ÁGUA PLUVIAL, DN 100 X 75 MM, JUNTA ELÁSTICA, FORNECIDO E INSTALADO EM CONDUTORES VERTICAIS DE ÁGUAS PLUVIAIS. AF_12/2014</v>
          </cell>
          <cell r="C3301" t="str">
            <v>UN</v>
          </cell>
          <cell r="D3301" t="str">
            <v>46,25</v>
          </cell>
        </row>
        <row r="3302">
          <cell r="A3302">
            <v>89693</v>
          </cell>
          <cell r="B3302" t="str">
            <v>TÊ, PVC, SERIE R, ÁGUA PLUVIAL, DN 100 X 100 MM, JUNTA ELÁSTICA, FORNECIDO E INSTALADO EM CONDUTORES VERTICAIS DE ÁGUAS PLUVIAIS. AF_12/2014</v>
          </cell>
          <cell r="C3302" t="str">
            <v>UN</v>
          </cell>
          <cell r="D3302" t="str">
            <v>42,39</v>
          </cell>
        </row>
        <row r="3303">
          <cell r="A3303">
            <v>89694</v>
          </cell>
          <cell r="B3303" t="str">
            <v>TE DE TRANSIÇÃO, CPVC, SOLDÁVEL, DN 15MM X 1/2, INSTALADO EM RAMAL OU SUB-RAMAL DE ÁGUA  FORNECIMENTO E INSTALAÇÃO. AF_12/2014</v>
          </cell>
          <cell r="C3303" t="str">
            <v>UN</v>
          </cell>
          <cell r="D3303" t="str">
            <v>14,02</v>
          </cell>
        </row>
        <row r="3304">
          <cell r="A3304">
            <v>89695</v>
          </cell>
          <cell r="B3304" t="str">
            <v>TÊ MISTURADOR, CPVC, SOLDÁVEL, DN15MM, INSTALADO EM RAMAL OU SUB-RAMAL DE ÁGUA  FORNECIMENTO E INSTALAÇÃO. AF_12/2014</v>
          </cell>
          <cell r="C3304" t="str">
            <v>UN</v>
          </cell>
          <cell r="D3304" t="str">
            <v>13,00</v>
          </cell>
        </row>
        <row r="3305">
          <cell r="A3305">
            <v>89696</v>
          </cell>
          <cell r="B3305" t="str">
            <v>TÊ, PVC, SERIE R, ÁGUA PLUVIAL, DN 100 X 75 MM, JUNTA ELÁSTICA, FORNECIDO E INSTALADO EM CONDUTORES VERTICAIS DE ÁGUAS PLUVIAIS. AF_12/2014</v>
          </cell>
          <cell r="C3305" t="str">
            <v>UN</v>
          </cell>
          <cell r="D3305" t="str">
            <v>33,23</v>
          </cell>
        </row>
        <row r="3306">
          <cell r="A3306">
            <v>89697</v>
          </cell>
          <cell r="B3306" t="str">
            <v>TE, CPVC, SOLDÁVEL, DN 22MM, INSTALADO EM RAMAL OU SUB-RAMAL DE ÁGUA - FORNECIMENTO E INSTALAÇÃO. AF_12/2014</v>
          </cell>
          <cell r="C3306" t="str">
            <v>UN</v>
          </cell>
          <cell r="D3306" t="str">
            <v>10,36</v>
          </cell>
        </row>
        <row r="3307">
          <cell r="A3307">
            <v>89698</v>
          </cell>
          <cell r="B3307" t="str">
            <v>JUNÇÃO SIMPLES, PVC, SERIE R, ÁGUA PLUVIAL, DN 150 X 150 MM, JUNTA ELÁSTICA, FORNECIDO E INSTALADO EM CONDUTORES VERTICAIS DE ÁGUAS PLUVIAIS. AF_12/2014</v>
          </cell>
          <cell r="C3307" t="str">
            <v>UN</v>
          </cell>
          <cell r="D3307" t="str">
            <v>131,86</v>
          </cell>
        </row>
        <row r="3308">
          <cell r="A3308">
            <v>89699</v>
          </cell>
          <cell r="B3308" t="str">
            <v>JUNÇÃO SIMPLES, PVC, SERIE R, ÁGUA PLUVIAL, DN 150 X 100 MM, JUNTA ELÁSTICA, FORNECIDO E INSTALADO EM CONDUTORES VERTICAIS DE ÁGUAS PLUVIAIS. AF_12/2014</v>
          </cell>
          <cell r="C3308" t="str">
            <v>UN</v>
          </cell>
          <cell r="D3308" t="str">
            <v>107,50</v>
          </cell>
        </row>
        <row r="3309">
          <cell r="A3309">
            <v>89700</v>
          </cell>
          <cell r="B3309" t="str">
            <v>TE DE TRANSIÇÃO, CPVC, SOLDÁVEL, DN 22MM X 1/2, INSTALADO EM RAMAL OU SUB-RAMAL DE ÁGUA  FORNECIMENTO E INSTALAÇÃO. AF_12/2014</v>
          </cell>
          <cell r="C3309" t="str">
            <v>UN</v>
          </cell>
          <cell r="D3309" t="str">
            <v>15,02</v>
          </cell>
        </row>
        <row r="3310">
          <cell r="A3310">
            <v>89701</v>
          </cell>
          <cell r="B3310" t="str">
            <v>TÊ, PVC, SERIE R, ÁGUA PLUVIAL, DN 150 X 150 MM, JUNTA ELÁSTICA, FORNECIDO E INSTALADO EM CONDUTORES VERTICAIS DE ÁGUAS PLUVIAIS. AF_12/2014</v>
          </cell>
          <cell r="C3310" t="str">
            <v>UN</v>
          </cell>
          <cell r="D3310" t="str">
            <v>96,59</v>
          </cell>
        </row>
        <row r="3311">
          <cell r="A3311">
            <v>89702</v>
          </cell>
          <cell r="B3311" t="str">
            <v>TÊ MISTURADOR, CPVC, SOLDÁVEL, DN22MM, INSTALADO EM RAMAL OU SUB-RAMAL DE ÁGUA  FORNECIMENTO E INSTALAÇÃO. AF_12/2014</v>
          </cell>
          <cell r="C3311" t="str">
            <v>UN</v>
          </cell>
          <cell r="D3311" t="str">
            <v>15,02</v>
          </cell>
        </row>
        <row r="3312">
          <cell r="A3312">
            <v>89703</v>
          </cell>
          <cell r="B3312" t="str">
            <v>TE MISTURADOR DE TRANSIÇÃO, CPVC, SOLDÁVEL, DN 22MM X 3/4", INSTALADO EM RAMAL OU SUB-RAMAL DE ÁGUA - FORNECIMENTO E INSTALAÇÃO. AF_12/2014</v>
          </cell>
          <cell r="C3312" t="str">
            <v>UN</v>
          </cell>
          <cell r="D3312" t="str">
            <v>33,95</v>
          </cell>
        </row>
        <row r="3313">
          <cell r="A3313">
            <v>89704</v>
          </cell>
          <cell r="B3313" t="str">
            <v>TÊ, PVC, SERIE R, ÁGUA PLUVIAL, DN 150 X 100 MM, JUNTA ELÁSTICA, FORNECIDO E INSTALADO EM CONDUTORES VERTICAIS DE ÁGUAS PLUVIAIS. AF_12/2014</v>
          </cell>
          <cell r="C3313" t="str">
            <v>UN</v>
          </cell>
          <cell r="D3313" t="str">
            <v>75,22</v>
          </cell>
        </row>
        <row r="3314">
          <cell r="A3314">
            <v>89705</v>
          </cell>
          <cell r="B3314" t="str">
            <v>TÊ, CPVC, SOLDÁVEL, DN28MM, INSTALADO EM RAMAL OU SUB-RAMAL DE ÁGUA   FORNECIMENTO E INSTALAÇÃO. AF_12/2014</v>
          </cell>
          <cell r="C3314" t="str">
            <v>UN</v>
          </cell>
          <cell r="D3314" t="str">
            <v>17,32</v>
          </cell>
        </row>
        <row r="3315">
          <cell r="A3315">
            <v>89706</v>
          </cell>
          <cell r="B3315" t="str">
            <v>TÊ, CPVC, SOLDÁVEL, DN35MM, INSTALADO EM RAMAL OU SUB-RAMAL DE ÁGUA  FORNECIMENTO E INSTALAÇÃO. AF_12/2014</v>
          </cell>
          <cell r="C3315" t="str">
            <v>UN</v>
          </cell>
          <cell r="D3315" t="str">
            <v>37,68</v>
          </cell>
        </row>
        <row r="3316">
          <cell r="A3316">
            <v>89718</v>
          </cell>
          <cell r="B3316" t="str">
            <v>TUBO, CPVC, SOLDÁVEL, DN 35MM, INSTALADO EM RAMAL DE DISTRIBUIÇÃO DE ÁGUA   FORNECIMENTO E INSTALAÇÃO. AF_12/2014</v>
          </cell>
          <cell r="C3316" t="str">
            <v>M</v>
          </cell>
          <cell r="D3316" t="str">
            <v>32,41</v>
          </cell>
        </row>
        <row r="3317">
          <cell r="A3317">
            <v>89719</v>
          </cell>
          <cell r="B3317" t="str">
            <v>JOELHO 90 GRAUS, CPVC, SOLDÁVEL, DN 22MM, INSTALADO EM RAMAL DE DISTRIBUIÇÃO DE ÁGUA   FORNECIMENTO E INSTALAÇÃO. AF_12/2014</v>
          </cell>
          <cell r="C3317" t="str">
            <v>UN</v>
          </cell>
          <cell r="D3317" t="str">
            <v>7,50</v>
          </cell>
        </row>
        <row r="3318">
          <cell r="A3318">
            <v>89720</v>
          </cell>
          <cell r="B3318" t="str">
            <v>JOELHO 45 GRAUS, CPVC, SOLDÁVEL, DN 22MM, INSTALADO EM RAMAL DE DISTRIBUIÇÃO DE ÁGUA   FORNECIMENTO E INSTALAÇÃO. AF_12/2014</v>
          </cell>
          <cell r="C3318" t="str">
            <v>UN</v>
          </cell>
          <cell r="D3318" t="str">
            <v>8,89</v>
          </cell>
        </row>
        <row r="3319">
          <cell r="A3319">
            <v>89721</v>
          </cell>
          <cell r="B3319" t="str">
            <v>CURVA 90 GRAUS, CPVC, SOLDÁVEL, DN 22MM, INSTALADO EM RAMAL DE DISTRIBUIÇÃO DE ÁGUA - FORNECIMENTO E INSTALAÇÃO. AF_12/2014</v>
          </cell>
          <cell r="C3319" t="str">
            <v>UN</v>
          </cell>
          <cell r="D3319" t="str">
            <v>9,35</v>
          </cell>
        </row>
        <row r="3320">
          <cell r="A3320">
            <v>89723</v>
          </cell>
          <cell r="B3320" t="str">
            <v>JOELHO 90 GRAUS, CPVC, SOLDÁVEL, DN 28MM, INSTALADO EM RAMAL DE DISTRIBUIÇÃO DE ÁGUA   FORNECIMENTO E INSTALAÇÃO. AF_12/2014</v>
          </cell>
          <cell r="C3320" t="str">
            <v>UN</v>
          </cell>
          <cell r="D3320" t="str">
            <v>12,35</v>
          </cell>
        </row>
        <row r="3321">
          <cell r="A3321">
            <v>89724</v>
          </cell>
          <cell r="B3321" t="str">
            <v>JOELHO 90 GRAUS, PVC, SERIE NORMAL, ESGOTO PREDIAL, DN 40 MM, JUNTA SOLDÁVEL, FORNECIDO E INSTALADO EM RAMAL DE DESCARGA OU RAMAL DE ESGOTO SANITÁRIO. AF_12/2014</v>
          </cell>
          <cell r="C3321" t="str">
            <v>UN</v>
          </cell>
          <cell r="D3321" t="str">
            <v>5,76</v>
          </cell>
        </row>
        <row r="3322">
          <cell r="A3322">
            <v>89725</v>
          </cell>
          <cell r="B3322" t="str">
            <v>JOELHO 45 GRAUS, CPVC, SOLDÁVEL, DN 28MM, INSTALADO EM RAMAL DE DISTRIBUIÇÃO DE ÁGUA   FORNECIMENTO E INSTALAÇÃO. AF_12/2014</v>
          </cell>
          <cell r="C3322" t="str">
            <v>UN</v>
          </cell>
          <cell r="D3322" t="str">
            <v>12,03</v>
          </cell>
        </row>
        <row r="3323">
          <cell r="A3323">
            <v>89726</v>
          </cell>
          <cell r="B3323" t="str">
            <v>JOELHO 45 GRAUS, PVC, SERIE NORMAL, ESGOTO PREDIAL, DN 40 MM, JUNTA SOLDÁVEL, FORNECIDO E INSTALADO EM RAMAL DE DESCARGA OU RAMAL DE ESGOTO SANITÁRIO. AF_12/2014</v>
          </cell>
          <cell r="C3323" t="str">
            <v>UN</v>
          </cell>
          <cell r="D3323" t="str">
            <v>6,49</v>
          </cell>
        </row>
        <row r="3324">
          <cell r="A3324">
            <v>89727</v>
          </cell>
          <cell r="B3324" t="str">
            <v>CURVA 90 GRAUS, CPVC, SOLDÁVEL, DN 28MM, INSTALADO EM RAMAL DE DISTRIBUIÇÃO DE ÁGUA   FORNECIMENTO E INSTALAÇÃO. AF_12/2014</v>
          </cell>
          <cell r="C3324" t="str">
            <v>UN</v>
          </cell>
          <cell r="D3324" t="str">
            <v>13,51</v>
          </cell>
        </row>
        <row r="3325">
          <cell r="A3325">
            <v>89728</v>
          </cell>
          <cell r="B3325" t="str">
            <v>CURVA CURTA 90 GRAUS, PVC, SERIE NORMAL, ESGOTO PREDIAL, DN 40 MM, JUNTA SOLDÁVEL, FORNECIDO E INSTALADO EM RAMAL DE DESCARGA OU RAMAL DE ESGOTO SANITÁRIO. AF_12/2014</v>
          </cell>
          <cell r="C3325" t="str">
            <v>UN</v>
          </cell>
          <cell r="D3325" t="str">
            <v>7,82</v>
          </cell>
        </row>
        <row r="3326">
          <cell r="A3326">
            <v>89729</v>
          </cell>
          <cell r="B3326" t="str">
            <v>JOELHO 90 GRAUS, CPVC, SOLDÁVEL, DN 35MM, INSTALADO EM RAMAL DE DISTRIBUIÇÃO DE ÁGUA   FORNECIMENTO E INSTALAÇÃO. AF_12/2014</v>
          </cell>
          <cell r="C3326" t="str">
            <v>UN</v>
          </cell>
          <cell r="D3326" t="str">
            <v>18,79</v>
          </cell>
        </row>
        <row r="3327">
          <cell r="A3327">
            <v>89730</v>
          </cell>
          <cell r="B3327" t="str">
            <v>CURVA LONGA 90 GRAUS, PVC, SERIE NORMAL, ESGOTO PREDIAL, DN 40 MM, JUNTA SOLDÁVEL, FORNECIDO E INSTALADO EM RAMAL DE DESCARGA OU RAMAL DE ESGOTO SANITÁRIO. AF_12/2014</v>
          </cell>
          <cell r="C3327" t="str">
            <v>UN</v>
          </cell>
          <cell r="D3327" t="str">
            <v>7,92</v>
          </cell>
        </row>
        <row r="3328">
          <cell r="A3328">
            <v>89731</v>
          </cell>
          <cell r="B3328" t="str">
            <v>JOELHO 90 GRAUS, PVC, SERIE NORMAL, ESGOTO PREDIAL, DN 50 MM, JUNTA ELÁSTICA, FORNECIDO E INSTALADO EM RAMAL DE DESCARGA OU RAMAL DE ESGOTO SANITÁRIO. AF_12/2014</v>
          </cell>
          <cell r="C3328" t="str">
            <v>UN</v>
          </cell>
          <cell r="D3328" t="str">
            <v>7,37</v>
          </cell>
        </row>
        <row r="3329">
          <cell r="A3329">
            <v>89732</v>
          </cell>
          <cell r="B3329" t="str">
            <v>JOELHO 45 GRAUS, PVC, SERIE NORMAL, ESGOTO PREDIAL, DN 50 MM, JUNTA ELÁSTICA, FORNECIDO E INSTALADO EM RAMAL DE DESCARGA OU RAMAL DE ESGOTO SANITÁRIO. AF_12/2014</v>
          </cell>
          <cell r="C3329" t="str">
            <v>UN</v>
          </cell>
          <cell r="D3329" t="str">
            <v>7,90</v>
          </cell>
        </row>
        <row r="3330">
          <cell r="A3330">
            <v>89733</v>
          </cell>
          <cell r="B3330" t="str">
            <v>CURVA CURTA 90 GRAUS, PVC, SERIE NORMAL, ESGOTO PREDIAL, DN 50 MM, JUNTA ELÁSTICA, FORNECIDO E INSTALADO EM RAMAL DE DESCARGA OU RAMAL DE ESGOTO SANITÁRIO. AF_12/2014</v>
          </cell>
          <cell r="C3330" t="str">
            <v>UN</v>
          </cell>
          <cell r="D3330" t="str">
            <v>12,89</v>
          </cell>
        </row>
        <row r="3331">
          <cell r="A3331">
            <v>89734</v>
          </cell>
          <cell r="B3331" t="str">
            <v>JOELHO 45 GRAUS, CPVC, SOLDÁVEL, DN 35MM, INSTALADO EM RAMAL DE DISTRIBUIÇÃO DE ÁGUA   FORNECIMENTO E INSTALAÇÃO. AF_12/2014</v>
          </cell>
          <cell r="C3331" t="str">
            <v>UN</v>
          </cell>
          <cell r="D3331" t="str">
            <v>18,79</v>
          </cell>
        </row>
        <row r="3332">
          <cell r="A3332">
            <v>89735</v>
          </cell>
          <cell r="B3332" t="str">
            <v>CURVA LONGA 90 GRAUS, PVC, SERIE NORMAL, ESGOTO PREDIAL, DN 50 MM, JUNTA ELÁSTICA, FORNECIDO E INSTALADO EM RAMAL DE DESCARGA OU RAMAL DE ESGOTO SANITÁRIO. AF_12/2014</v>
          </cell>
          <cell r="C3332" t="str">
            <v>UN</v>
          </cell>
          <cell r="D3332" t="str">
            <v>12,78</v>
          </cell>
        </row>
        <row r="3333">
          <cell r="A3333">
            <v>89736</v>
          </cell>
          <cell r="B3333" t="str">
            <v>LUVA, CPVC, SOLDÁVEL, DN 22MM, INSTALADO EM RAMAL DE DISTRIBUIÇÃO DE ÁGUA   FORNECIMENTO E INSTALAÇÃO. AF_12/2014</v>
          </cell>
          <cell r="C3333" t="str">
            <v>UN</v>
          </cell>
          <cell r="D3333" t="str">
            <v>5,04</v>
          </cell>
        </row>
        <row r="3334">
          <cell r="A3334">
            <v>89737</v>
          </cell>
          <cell r="B3334" t="str">
            <v>JOELHO 90 GRAUS, PVC, SERIE NORMAL, ESGOTO PREDIAL, DN 75 MM, JUNTA ELÁSTICA, FORNECIDO E INSTALADO EM RAMAL DE DESCARGA OU RAMAL DE ESGOTO SANITÁRIO. AF_12/2014</v>
          </cell>
          <cell r="C3334" t="str">
            <v>UN</v>
          </cell>
          <cell r="D3334" t="str">
            <v>12,65</v>
          </cell>
        </row>
        <row r="3335">
          <cell r="A3335">
            <v>89738</v>
          </cell>
          <cell r="B3335" t="str">
            <v>LUVA DE CORRER, CPVC, SOLDÁVEL, DN 22MM, INSTALADO EM RAMAL DE DISTRIBUIÇÃO DE ÁGUA   FORNECIMENTO E INSTALAÇÃO. AF_12/2014</v>
          </cell>
          <cell r="C3335" t="str">
            <v>UN</v>
          </cell>
          <cell r="D3335" t="str">
            <v>9,91</v>
          </cell>
        </row>
        <row r="3336">
          <cell r="A3336">
            <v>89739</v>
          </cell>
          <cell r="B3336" t="str">
            <v>JOELHO 45 GRAUS, PVC, SERIE NORMAL, ESGOTO PREDIAL, DN 75 MM, JUNTA ELÁSTICA, FORNECIDO E INSTALADO EM RAMAL DE DESCARGA OU RAMAL DE ESGOTO SANITÁRIO. AF_12/2014</v>
          </cell>
          <cell r="C3336" t="str">
            <v>UN</v>
          </cell>
          <cell r="D3336" t="str">
            <v>13,42</v>
          </cell>
        </row>
        <row r="3337">
          <cell r="A3337">
            <v>89740</v>
          </cell>
          <cell r="B3337" t="str">
            <v>LUVA DE TRANSIÇÃO, CPVC, SOLDÁVEL, DN 22MM X 25MM, INSTALADO EM RAMAL DE DISTRIBUIÇÃO DE ÁGUA   FORNECIMENTO E INSTALAÇÃO. AF_12/2014</v>
          </cell>
          <cell r="C3337" t="str">
            <v>UN</v>
          </cell>
          <cell r="D3337" t="str">
            <v>4,62</v>
          </cell>
        </row>
        <row r="3338">
          <cell r="A3338">
            <v>89741</v>
          </cell>
          <cell r="B3338" t="str">
            <v>UNIÃO, CPVC, SOLDÁVEL, DN 22MM, INSTALADO EM RAMAL DE DISTRIBUIÇÃO DE ÁGUA   FORNECIMENTO E INSTALAÇÃO. AF_12/2014</v>
          </cell>
          <cell r="C3338" t="str">
            <v>UN</v>
          </cell>
          <cell r="D3338" t="str">
            <v>13,60</v>
          </cell>
        </row>
        <row r="3339">
          <cell r="A3339">
            <v>89742</v>
          </cell>
          <cell r="B3339" t="str">
            <v>CURVA CURTA 90 GRAUS, PVC, SERIE NORMAL, ESGOTO PREDIAL, DN 75 MM, JUNTA ELÁSTICA, FORNECIDO E INSTALADO EM RAMAL DE DESCARGA OU RAMAL DE ESGOTO SANITÁRIO. AF_12/2014</v>
          </cell>
          <cell r="C3339" t="str">
            <v>UN</v>
          </cell>
          <cell r="D3339" t="str">
            <v>22,86</v>
          </cell>
        </row>
        <row r="3340">
          <cell r="A3340">
            <v>89743</v>
          </cell>
          <cell r="B3340" t="str">
            <v>CURVA LONGA 90 GRAUS, PVC, SERIE NORMAL, ESGOTO PREDIAL, DN 75 MM, JUNTA ELÁSTICA, FORNECIDO E INSTALADO EM RAMAL DE DESCARGA OU RAMAL DE ESGOTO SANITÁRIO. AF_12/2014</v>
          </cell>
          <cell r="C3340" t="str">
            <v>UN</v>
          </cell>
          <cell r="D3340" t="str">
            <v>30,56</v>
          </cell>
        </row>
        <row r="3341">
          <cell r="A3341">
            <v>89744</v>
          </cell>
          <cell r="B3341" t="str">
            <v>JOELHO 90 GRAUS, PVC, SERIE NORMAL, ESGOTO PREDIAL, DN 100 MM, JUNTA ELÁSTICA, FORNECIDO E INSTALADO EM RAMAL DE DESCARGA OU RAMAL DE ESGOTO SANITÁRIO. AF_12/2014</v>
          </cell>
          <cell r="C3341" t="str">
            <v>UN</v>
          </cell>
          <cell r="D3341" t="str">
            <v>16,71</v>
          </cell>
        </row>
        <row r="3342">
          <cell r="A3342">
            <v>89745</v>
          </cell>
          <cell r="B3342" t="str">
            <v>CONECTOR, CPVC, SOLDÁVEL, DN 22MM X 1/2 , INSTALADO EM RAMAL DE DISTRIBUIÇÃO DE ÁGUA   FORNECIMENTO E INSTALAÇÃO. AF_12/2014</v>
          </cell>
          <cell r="C3342" t="str">
            <v>UN</v>
          </cell>
          <cell r="D3342" t="str">
            <v>21,52</v>
          </cell>
        </row>
        <row r="3343">
          <cell r="A3343">
            <v>89746</v>
          </cell>
          <cell r="B3343" t="str">
            <v>JOELHO 45 GRAUS, PVC, SERIE NORMAL, ESGOTO PREDIAL, DN 100 MM, JUNTA ELÁSTICA, FORNECIDO E INSTALADO EM RAMAL DE DESCARGA OU RAMAL DE ESGOTO SANITÁRIO. AF_12/2014</v>
          </cell>
          <cell r="C3343" t="str">
            <v>UN</v>
          </cell>
          <cell r="D3343" t="str">
            <v>16,78</v>
          </cell>
        </row>
        <row r="3344">
          <cell r="A3344">
            <v>89747</v>
          </cell>
          <cell r="B3344" t="str">
            <v>ADAPTADOR, CPVC, SOLDÁVEL, DN 22MM, INSTALADO EM RAMAL DE DISTRIBUIÇÃO DE ÁGUA   FORNECIMENTO E INSTALAÇÃO. AF_12/2014</v>
          </cell>
          <cell r="C3344" t="str">
            <v>UN</v>
          </cell>
          <cell r="D3344" t="str">
            <v>8,26</v>
          </cell>
        </row>
        <row r="3345">
          <cell r="A3345">
            <v>89748</v>
          </cell>
          <cell r="B3345" t="str">
            <v>CURVA CURTA 90 GRAUS, PVC, SERIE NORMAL, ESGOTO PREDIAL, DN 100 MM, JUNTA ELÁSTICA, FORNECIDO E INSTALADO EM RAMAL DE DESCARGA OU RAMAL DE ESGOTO SANITÁRIO. AF_12/2014</v>
          </cell>
          <cell r="C3345" t="str">
            <v>UN</v>
          </cell>
          <cell r="D3345" t="str">
            <v>26,41</v>
          </cell>
        </row>
        <row r="3346">
          <cell r="A3346">
            <v>89749</v>
          </cell>
          <cell r="B3346" t="str">
            <v>CURVA DE TRANSPOSIÇÃO, CPVC, SOLDÁVEL, DN 22MM, INSTALADO EM RAMAL DE DISTRIBUIÇÃO DE ÁGUA   FORNECIMENTO E INSTALAÇÃO. AF_12/2014</v>
          </cell>
          <cell r="C3346" t="str">
            <v>UN</v>
          </cell>
          <cell r="D3346" t="str">
            <v>9,91</v>
          </cell>
        </row>
        <row r="3347">
          <cell r="A3347">
            <v>89750</v>
          </cell>
          <cell r="B3347" t="str">
            <v>CURVA LONGA 90 GRAUS, PVC, SERIE NORMAL, ESGOTO PREDIAL, DN 100 MM, JUNTA ELÁSTICA, FORNECIDO E INSTALADO EM RAMAL DE DESCARGA OU RAMAL DE ESGOTO SANITÁRIO. AF_12/2014</v>
          </cell>
          <cell r="C3347" t="str">
            <v>UN</v>
          </cell>
          <cell r="D3347" t="str">
            <v>46,62</v>
          </cell>
        </row>
        <row r="3348">
          <cell r="A3348">
            <v>89751</v>
          </cell>
          <cell r="B3348" t="str">
            <v>BUCHA DE REDUÇÃO, CPVC, SOLDÁVEL, DN 22MM X 15MM, INSTALADO EM RAMAL DE DISTRIBUIÇÃO DE ÁGUA   FORNECIMENTO E INSTALAÇÃO. AF_12/2014</v>
          </cell>
          <cell r="C3348" t="str">
            <v>UN</v>
          </cell>
          <cell r="D3348" t="str">
            <v>3,90</v>
          </cell>
        </row>
        <row r="3349">
          <cell r="A3349">
            <v>89752</v>
          </cell>
          <cell r="B3349" t="str">
            <v>LUVA SIMPLES, PVC, SERIE NORMAL, ESGOTO PREDIAL, DN 40 MM, JUNTA SOLDÁVEL, FORNECIDO E INSTALADO EM RAMAL DE DESCARGA OU RAMAL DE ESGOTO SANITÁRIO. AF_12/2014</v>
          </cell>
          <cell r="C3349" t="str">
            <v>UN</v>
          </cell>
          <cell r="D3349" t="str">
            <v>4,60</v>
          </cell>
        </row>
        <row r="3350">
          <cell r="A3350">
            <v>89753</v>
          </cell>
          <cell r="B3350" t="str">
            <v>LUVA SIMPLES, PVC, SERIE NORMAL, ESGOTO PREDIAL, DN 50 MM, JUNTA ELÁSTICA, FORNECIDO E INSTALADO EM RAMAL DE DESCARGA OU RAMAL DE ESGOTO SANITÁRIO. AF_12/2014</v>
          </cell>
          <cell r="C3350" t="str">
            <v>UN</v>
          </cell>
          <cell r="D3350" t="str">
            <v>6,24</v>
          </cell>
        </row>
        <row r="3351">
          <cell r="A3351">
            <v>89754</v>
          </cell>
          <cell r="B3351" t="str">
            <v>LUVA DE CORRER, PVC, SERIE NORMAL, ESGOTO PREDIAL, DN 50 MM, JUNTA ELÁSTICA, FORNECIDO E INSTALADO EM RAMAL DE DESCARGA OU RAMAL DE ESGOTO SANITÁRIO. AF_12/2014</v>
          </cell>
          <cell r="C3351" t="str">
            <v>UN</v>
          </cell>
          <cell r="D3351" t="str">
            <v>11,10</v>
          </cell>
        </row>
        <row r="3352">
          <cell r="A3352">
            <v>89755</v>
          </cell>
          <cell r="B3352" t="str">
            <v>LUVA, CPVC, SOLDÁVEL, DN 28MM, INSTALADO EM RAMAL DE DISTRIBUIÇÃO DE ÁGUA   FORNECIMENTO E INSTALAÇÃO. AF_12/2014</v>
          </cell>
          <cell r="C3352" t="str">
            <v>UN</v>
          </cell>
          <cell r="D3352" t="str">
            <v>7,83</v>
          </cell>
        </row>
        <row r="3353">
          <cell r="A3353">
            <v>89756</v>
          </cell>
          <cell r="B3353" t="str">
            <v>LUVA DE CORRER, CPVC, SOLDÁVEL, DN 28MM, INSTALADO EM RAMAL DE DISTRIBUIÇÃO DE ÁGUA   FORNECIMENTO E INSTALAÇÃO. AF_12/2014</v>
          </cell>
          <cell r="C3353" t="str">
            <v>UN</v>
          </cell>
          <cell r="D3353" t="str">
            <v>13,40</v>
          </cell>
        </row>
        <row r="3354">
          <cell r="A3354">
            <v>89757</v>
          </cell>
          <cell r="B3354" t="str">
            <v>UNIÃO, CPVC, SOLDÁVEL, DN 28MM, INSTALADO EM RAMAL DE DISTRIBUIÇÃO DE ÁGUA   FORNECIMENTO E INSTALAÇÃO. AF_12/2014</v>
          </cell>
          <cell r="C3354" t="str">
            <v>UN</v>
          </cell>
          <cell r="D3354" t="str">
            <v>20,49</v>
          </cell>
        </row>
        <row r="3355">
          <cell r="A3355">
            <v>89758</v>
          </cell>
          <cell r="B3355" t="str">
            <v>CONECTOR, CPVC, SOLDÁVEL, DN 28MM X 1 , INSTALADO EM RAMAL DE DISTRIBUIÇÃO DE ÁGUA   FORNECIMENTO E INSTALAÇÃO. AF_12/2014</v>
          </cell>
          <cell r="C3355" t="str">
            <v>UN</v>
          </cell>
          <cell r="D3355" t="str">
            <v>32,06</v>
          </cell>
        </row>
        <row r="3356">
          <cell r="A3356">
            <v>89759</v>
          </cell>
          <cell r="B3356" t="str">
            <v>BUCHA DE REDUÇÃO, CPVC, SOLDÁVEL, DN 28MM X 22MM, INSTALADO EM RAMAL DE DISTRIBUIÇÃO DE ÁGUA - FORNECIMENTO E INSTALAÇÃO. AF_12/2014</v>
          </cell>
          <cell r="C3356" t="str">
            <v>UN</v>
          </cell>
          <cell r="D3356" t="str">
            <v>5,36</v>
          </cell>
        </row>
        <row r="3357">
          <cell r="A3357">
            <v>89760</v>
          </cell>
          <cell r="B3357" t="str">
            <v>LUVA, CPVC, SOLDÁVEL, DN 35MM, INSTALADO EM RAMAL DE DISTRIBUIÇÃO DE ÁGUA - FORNECIMENTO E INSTALAÇÃO. AF_12/2014</v>
          </cell>
          <cell r="C3357" t="str">
            <v>UN</v>
          </cell>
          <cell r="D3357" t="str">
            <v>12,81</v>
          </cell>
        </row>
        <row r="3358">
          <cell r="A3358">
            <v>89761</v>
          </cell>
          <cell r="B3358" t="str">
            <v>LUVA DE CORRER, CPVC, SOLDÁVEL, DN 35MM, INSTALADO EM RAMAL DE DISTRIBUIÇÃO DE ÁGUA - FORNECIMENTO E INSTALAÇÃO. AF_12/2014</v>
          </cell>
          <cell r="C3358" t="str">
            <v>UN</v>
          </cell>
          <cell r="D3358" t="str">
            <v>21,13</v>
          </cell>
        </row>
        <row r="3359">
          <cell r="A3359">
            <v>89762</v>
          </cell>
          <cell r="B3359" t="str">
            <v>UNIÃO, CPVC, SOLDÁVEL, DN35MM, INSTALADO EM RAMAL DE DISTRIBUIÇÃO DE ÁGUA - FORNECIMENTO E INSTALAÇÃO. AF_12/2014</v>
          </cell>
          <cell r="C3359" t="str">
            <v>UN</v>
          </cell>
          <cell r="D3359" t="str">
            <v>30,05</v>
          </cell>
        </row>
        <row r="3360">
          <cell r="A3360">
            <v>89763</v>
          </cell>
          <cell r="B3360" t="str">
            <v>CONECTOR, CPVC, SOLDÁVEL, DN 35MM X 1 1/4 , INSTALADO EM RAMAL DE DISTRIBUIÇÃO DE ÁGUA - FORNECIMENTO E INSTALAÇÃO. AF_12/2014</v>
          </cell>
          <cell r="C3360" t="str">
            <v>UN</v>
          </cell>
          <cell r="D3360" t="str">
            <v>118,28</v>
          </cell>
        </row>
        <row r="3361">
          <cell r="A3361">
            <v>89764</v>
          </cell>
          <cell r="B3361" t="str">
            <v>BUCHA DE REDUÇÃO, CPVC, SOLDÁVEL, DN35MM X 28MM, INSTALADO EM RAMAL DE DISTRIBUIÇÃO DE ÁGUA - FORNECIMENTO E INSTALAÇÃO. AF_12/2014</v>
          </cell>
          <cell r="C3361" t="str">
            <v>UN</v>
          </cell>
          <cell r="D3361" t="str">
            <v>22,92</v>
          </cell>
        </row>
        <row r="3362">
          <cell r="A3362">
            <v>89765</v>
          </cell>
          <cell r="B3362" t="str">
            <v>TE, CPVC, SOLDÁVEL, DN 22MM, INSTALADO EM RAMAL DE DISTRIBUIÇÃO DE ÁGUA - FORNECIMENTO E INSTALAÇÃO. AF_12/2014</v>
          </cell>
          <cell r="C3362" t="str">
            <v>UN</v>
          </cell>
          <cell r="D3362" t="str">
            <v>9,67</v>
          </cell>
        </row>
        <row r="3363">
          <cell r="A3363">
            <v>89766</v>
          </cell>
          <cell r="B3363" t="str">
            <v>TE DE TRANSIÇÃO, CPVC, SOLDÁVEL, DN 22MM X 1/2 , INSTALADO EM RAMAL DE DISTRIBUIÇÃO DE ÁGUA   FORNECIMENTO E INSTALAÇÃO. AF_12/2014</v>
          </cell>
          <cell r="C3363" t="str">
            <v>UN</v>
          </cell>
          <cell r="D3363" t="str">
            <v>14,33</v>
          </cell>
        </row>
        <row r="3364">
          <cell r="A3364">
            <v>89767</v>
          </cell>
          <cell r="B3364" t="str">
            <v>TÊ MISTURADOR, CPVC, SOLDÁVEL, DN 22MM, INSTALADO EM RAMAL DE DISTRIBUIÇÃO DE ÁGUA - FORNECIMENTO E INSTALAÇÃO. AF_12/2014</v>
          </cell>
          <cell r="C3364" t="str">
            <v>UN</v>
          </cell>
          <cell r="D3364" t="str">
            <v>14,33</v>
          </cell>
        </row>
        <row r="3365">
          <cell r="A3365">
            <v>89768</v>
          </cell>
          <cell r="B3365" t="str">
            <v>TÊ, CPVC, SOLDÁVEL, DN 28MM, INSTALADO EM RAMAL DE DISTRIBUIÇÃO DE ÁGUA - FORNECIMENTO E INSTALAÇÃO. AF_12/2014</v>
          </cell>
          <cell r="C3365" t="str">
            <v>UN</v>
          </cell>
          <cell r="D3365" t="str">
            <v>14,44</v>
          </cell>
        </row>
        <row r="3366">
          <cell r="A3366">
            <v>89769</v>
          </cell>
          <cell r="B3366" t="str">
            <v>TÊ, CPVC, SOLDÁVEL, DN35MM, INSTALADO EM RAMAL DE DISTRIBUIÇÃO DE ÁGUA - FORNECIMENTO E INSTALAÇÃO. AF_12/2014</v>
          </cell>
          <cell r="C3366" t="str">
            <v>UN</v>
          </cell>
          <cell r="D3366" t="str">
            <v>34,28</v>
          </cell>
        </row>
        <row r="3367">
          <cell r="A3367">
            <v>89772</v>
          </cell>
          <cell r="B3367" t="str">
            <v>TUBO, CPVC, SOLDÁVEL, DN 54MM, INSTALADO EM PRUMADA DE ÁGUA  FORNECIMENTO E INSTALAÇÃO. AF_12/2014</v>
          </cell>
          <cell r="C3367" t="str">
            <v>M</v>
          </cell>
          <cell r="D3367" t="str">
            <v>58,80</v>
          </cell>
        </row>
        <row r="3368">
          <cell r="A3368">
            <v>89774</v>
          </cell>
          <cell r="B3368" t="str">
            <v>LUVA SIMPLES, PVC, SERIE NORMAL, ESGOTO PREDIAL, DN 75 MM, JUNTA ELÁSTICA, FORNECIDO E INSTALADO EM RAMAL DE DESCARGA OU RAMAL DE ESGOTO SANITÁRIO. AF_12/2014</v>
          </cell>
          <cell r="C3368" t="str">
            <v>UN</v>
          </cell>
          <cell r="D3368" t="str">
            <v>10,42</v>
          </cell>
        </row>
        <row r="3369">
          <cell r="A3369">
            <v>89776</v>
          </cell>
          <cell r="B3369" t="str">
            <v>LUVA DE CORRER, PVC, SERIE NORMAL, ESGOTO PREDIAL, DN 75 MM, JUNTA ELÁSTICA, FORNECIDO E INSTALADO EM RAMAL DE DESCARGA OU RAMAL DE ESGOTO SANITÁRIO. AF_12/2014</v>
          </cell>
          <cell r="C3369" t="str">
            <v>UN</v>
          </cell>
          <cell r="D3369" t="str">
            <v>13,84</v>
          </cell>
        </row>
        <row r="3370">
          <cell r="A3370">
            <v>89777</v>
          </cell>
          <cell r="B3370" t="str">
            <v>JOELHO 90 GRAUS, CPVC, SOLDÁVEL, DN 35MM, INSTALADO EM PRUMADA DE ÁGUA  FORNECIMENTO E INSTALAÇÃO. AF_12/2014</v>
          </cell>
          <cell r="C3370" t="str">
            <v>UN</v>
          </cell>
          <cell r="D3370" t="str">
            <v>17,64</v>
          </cell>
        </row>
        <row r="3371">
          <cell r="A3371">
            <v>89778</v>
          </cell>
          <cell r="B3371" t="str">
            <v>LUVA SIMPLES, PVC, SERIE NORMAL, ESGOTO PREDIAL, DN 100 MM, JUNTA ELÁSTICA, FORNECIDO E INSTALADO EM RAMAL DE DESCARGA OU RAMAL DE ESGOTO SANITÁRIO. AF_12/2014</v>
          </cell>
          <cell r="C3371" t="str">
            <v>UN</v>
          </cell>
          <cell r="D3371" t="str">
            <v>13,10</v>
          </cell>
        </row>
        <row r="3372">
          <cell r="A3372">
            <v>89779</v>
          </cell>
          <cell r="B3372" t="str">
            <v>LUVA DE CORRER, PVC, SERIE NORMAL, ESGOTO PREDIAL, DN 100 MM, JUNTA ELÁSTICA, FORNECIDO E INSTALADO EM RAMAL DE DESCARGA OU RAMAL DE ESGOTO SANITÁRIO. AF_12/2014</v>
          </cell>
          <cell r="C3372" t="str">
            <v>UN</v>
          </cell>
          <cell r="D3372" t="str">
            <v>19,93</v>
          </cell>
        </row>
        <row r="3373">
          <cell r="A3373">
            <v>89780</v>
          </cell>
          <cell r="B3373" t="str">
            <v>JOELHO 45 GRAUS, CPVC, SOLDÁVEL, DN 35MM, INSTALADO EM PRUMADA DE ÁGUA - FORNECIMENTO E INSTALAÇÃO. AF_12/2014</v>
          </cell>
          <cell r="C3373" t="str">
            <v>UN</v>
          </cell>
          <cell r="D3373" t="str">
            <v>17,64</v>
          </cell>
        </row>
        <row r="3374">
          <cell r="A3374">
            <v>89781</v>
          </cell>
          <cell r="B3374" t="str">
            <v>JOELHO 90 GRAUS, CPVC, SOLDÁVEL, DN 42MM, INSTALADO EM PRUMADA DE ÁGUA  FORNECIMENTO E INSTALAÇÃO. AF_12/2014</v>
          </cell>
          <cell r="C3374" t="str">
            <v>UN</v>
          </cell>
          <cell r="D3374" t="str">
            <v>26,32</v>
          </cell>
        </row>
        <row r="3375">
          <cell r="A3375">
            <v>89782</v>
          </cell>
          <cell r="B3375" t="str">
            <v>TE, PVC, SERIE NORMAL, ESGOTO PREDIAL, DN 40 X 40 MM, JUNTA SOLDÁVEL, FORNECIDO E INSTALADO EM RAMAL DE DESCARGA OU RAMAL DE ESGOTO SANITÁRIO. AF_12/2014</v>
          </cell>
          <cell r="C3375" t="str">
            <v>UN</v>
          </cell>
          <cell r="D3375" t="str">
            <v>8,30</v>
          </cell>
        </row>
        <row r="3376">
          <cell r="A3376">
            <v>89783</v>
          </cell>
          <cell r="B3376" t="str">
            <v>JUNÇÃO SIMPLES, PVC, SERIE NORMAL, ESGOTO PREDIAL, DN 40 MM, JUNTA SOLDÁVEL, FORNECIDO E INSTALADO EM RAMAL DE DESCARGA OU RAMAL DE ESGOTO SANITÁRIO. AF_12/2014</v>
          </cell>
          <cell r="C3376" t="str">
            <v>UN</v>
          </cell>
          <cell r="D3376" t="str">
            <v>8,67</v>
          </cell>
        </row>
        <row r="3377">
          <cell r="A3377">
            <v>89784</v>
          </cell>
          <cell r="B3377" t="str">
            <v>TE, PVC, SERIE NORMAL, ESGOTO PREDIAL, DN 50 X 50 MM, JUNTA ELÁSTICA, FORNECIDO E INSTALADO EM RAMAL DE DESCARGA OU RAMAL DE ESGOTO SANITÁRIO. AF_12/2014</v>
          </cell>
          <cell r="C3377" t="str">
            <v>UN</v>
          </cell>
          <cell r="D3377" t="str">
            <v>13,22</v>
          </cell>
        </row>
        <row r="3378">
          <cell r="A3378">
            <v>89785</v>
          </cell>
          <cell r="B3378" t="str">
            <v>JUNÇÃO SIMPLES, PVC, SERIE NORMAL, ESGOTO PREDIAL, DN 50 X 50 MM, JUNTA ELÁSTICA, FORNECIDO E INSTALADO EM RAMAL DE DESCARGA OU RAMAL DE ESGOTO SANITÁRIO. AF_12/2014</v>
          </cell>
          <cell r="C3378" t="str">
            <v>UN</v>
          </cell>
          <cell r="D3378" t="str">
            <v>14,04</v>
          </cell>
        </row>
        <row r="3379">
          <cell r="A3379">
            <v>89786</v>
          </cell>
          <cell r="B3379" t="str">
            <v>TE, PVC, SERIE NORMAL, ESGOTO PREDIAL, DN 75 X 75 MM, JUNTA ELÁSTICA, FORNECIDO E INSTALADO EM RAMAL DE DESCARGA OU RAMAL DE ESGOTO SANITÁRIO. AF_12/2014</v>
          </cell>
          <cell r="C3379" t="str">
            <v>UN</v>
          </cell>
          <cell r="D3379" t="str">
            <v>21,86</v>
          </cell>
        </row>
        <row r="3380">
          <cell r="A3380">
            <v>89787</v>
          </cell>
          <cell r="B3380" t="str">
            <v>JOELHO 45 GRAUS, CPVC, SOLDÁVEL, DN 42MM, INSTALADO EM PRUMADA DE ÁGUA  FORNECIMENTO E INSTALAÇÃO. AF_12/2014</v>
          </cell>
          <cell r="C3380" t="str">
            <v>UN</v>
          </cell>
          <cell r="D3380" t="str">
            <v>26,32</v>
          </cell>
        </row>
        <row r="3381">
          <cell r="A3381">
            <v>89788</v>
          </cell>
          <cell r="B3381" t="str">
            <v>JOELHO 90 GRAUS, CPVC, SOLDÁVEL, DN 54MM, INSTALADO EM PRUMADA DE ÁGUA  FORNECIMENTO E INSTALAÇÃO. AF_12/2014</v>
          </cell>
          <cell r="C3381" t="str">
            <v>UN</v>
          </cell>
          <cell r="D3381" t="str">
            <v>51,61</v>
          </cell>
        </row>
        <row r="3382">
          <cell r="A3382">
            <v>89789</v>
          </cell>
          <cell r="B3382" t="str">
            <v>JOELHO 45 GRAUS, CPVC, SOLDÁVEL, DN 54MM, INSTALADO EM PRUMADA DE ÁGUA  FORNECIMENTO E INSTALAÇÃO. AF_12/2014</v>
          </cell>
          <cell r="C3382" t="str">
            <v>UN</v>
          </cell>
          <cell r="D3382" t="str">
            <v>52,43</v>
          </cell>
        </row>
        <row r="3383">
          <cell r="A3383">
            <v>89790</v>
          </cell>
          <cell r="B3383" t="str">
            <v>JOELHO 90 GRAUS, CPVC, SOLDÁVEL, DN 73MM, INSTALADO EM PRUMADA DE ÁGUA  FORNECIMENTO E INSTALAÇÃO. AF_12/2014</v>
          </cell>
          <cell r="C3383" t="str">
            <v>UN</v>
          </cell>
          <cell r="D3383" t="str">
            <v>128,05</v>
          </cell>
        </row>
        <row r="3384">
          <cell r="A3384">
            <v>89791</v>
          </cell>
          <cell r="B3384" t="str">
            <v>JOELHO 45 GRAUS, CPVC, SOLDÁVEL, DN 73MM, INSTALADO EM PRUMADA DE ÁGUA  FORNECIMENTO E INSTALAÇÃO. AF_12/2014</v>
          </cell>
          <cell r="C3384" t="str">
            <v>UN</v>
          </cell>
          <cell r="D3384" t="str">
            <v>131,06</v>
          </cell>
        </row>
        <row r="3385">
          <cell r="A3385">
            <v>89792</v>
          </cell>
          <cell r="B3385" t="str">
            <v>JOELHO 90 GRAUS, CPVC, SOLDÁVEL, DN 89MM, INSTALADO EM PRUMADA DE ÁGUA  FORNECIMENTO E INSTALAÇÃO. AF_12/2014</v>
          </cell>
          <cell r="C3385" t="str">
            <v>UN</v>
          </cell>
          <cell r="D3385" t="str">
            <v>150,37</v>
          </cell>
        </row>
        <row r="3386">
          <cell r="A3386">
            <v>89793</v>
          </cell>
          <cell r="B3386" t="str">
            <v>JOELHO 45 GRAUS, CPVC, SOLDÁVEL, DN 89MM, INSTALADO EM PRUMADA DE ÁGUA  FORNECIMENTO E INSTALAÇÃO. AF_12/2014</v>
          </cell>
          <cell r="C3386" t="str">
            <v>UN</v>
          </cell>
          <cell r="D3386" t="str">
            <v>154,43</v>
          </cell>
        </row>
        <row r="3387">
          <cell r="A3387">
            <v>89794</v>
          </cell>
          <cell r="B3387" t="str">
            <v>LUVA, CPVC, SOLDÁVEL, DN 35MM, INSTALADO EM PRUMADA DE ÁGUA  FORNECIMENTO E INSTALAÇÃO. AF_12/2014</v>
          </cell>
          <cell r="C3387" t="str">
            <v>UN</v>
          </cell>
          <cell r="D3387" t="str">
            <v>12,05</v>
          </cell>
        </row>
        <row r="3388">
          <cell r="A3388">
            <v>89795</v>
          </cell>
          <cell r="B3388" t="str">
            <v>JUNÇÃO SIMPLES, PVC, SERIE NORMAL, ESGOTO PREDIAL, DN 75 X 75 MM, JUNTA ELÁSTICA, FORNECIDO E INSTALADO EM RAMAL DE DESCARGA OU RAMAL DE ESGOTO SANITÁRIO. AF_12/2014</v>
          </cell>
          <cell r="C3388" t="str">
            <v>UN</v>
          </cell>
          <cell r="D3388" t="str">
            <v>23,00</v>
          </cell>
        </row>
        <row r="3389">
          <cell r="A3389">
            <v>89796</v>
          </cell>
          <cell r="B3389" t="str">
            <v>TE, PVC, SERIE NORMAL, ESGOTO PREDIAL, DN 100 X 100 MM, JUNTA ELÁSTICA, FORNECIDO E INSTALADO EM RAMAL DE DESCARGA OU RAMAL DE ESGOTO SANITÁRIO. AF_12/2014</v>
          </cell>
          <cell r="C3389" t="str">
            <v>UN</v>
          </cell>
          <cell r="D3389" t="str">
            <v>27,22</v>
          </cell>
        </row>
        <row r="3390">
          <cell r="A3390">
            <v>89797</v>
          </cell>
          <cell r="B3390" t="str">
            <v>JUNÇÃO SIMPLES, PVC, SERIE NORMAL, ESGOTO PREDIAL, DN 100 X 100 MM, JUNTA ELÁSTICA, FORNECIDO E INSTALADO EM RAMAL DE DESCARGA OU RAMAL DE ESGOTO SANITÁRIO. AF_12/2014</v>
          </cell>
          <cell r="C3390" t="str">
            <v>UN</v>
          </cell>
          <cell r="D3390" t="str">
            <v>31,52</v>
          </cell>
        </row>
        <row r="3391">
          <cell r="A3391">
            <v>89801</v>
          </cell>
          <cell r="B3391" t="str">
            <v>JOELHO 90 GRAUS, PVC, SERIE NORMAL, ESGOTO PREDIAL, DN 50 MM, JUNTA ELÁSTICA, FORNECIDO E INSTALADO EM PRUMADA DE ESGOTO SANITÁRIO OU VENTILAÇÃO. AF_12/2014</v>
          </cell>
          <cell r="C3391" t="str">
            <v>UN</v>
          </cell>
          <cell r="D3391" t="str">
            <v>4,40</v>
          </cell>
        </row>
        <row r="3392">
          <cell r="A3392">
            <v>89802</v>
          </cell>
          <cell r="B3392" t="str">
            <v>JOELHO 45 GRAUS, PVC, SERIE NORMAL, ESGOTO PREDIAL, DN 50 MM, JUNTA ELÁSTICA, FORNECIDO E INSTALADO EM PRUMADA DE ESGOTO SANITÁRIO OU VENTILAÇÃO. AF_12/2014</v>
          </cell>
          <cell r="C3392" t="str">
            <v>UN</v>
          </cell>
          <cell r="D3392" t="str">
            <v>4,93</v>
          </cell>
        </row>
        <row r="3393">
          <cell r="A3393">
            <v>89803</v>
          </cell>
          <cell r="B3393" t="str">
            <v>CURVA CURTA 90 GRAUS, PVC, SERIE NORMAL, ESGOTO PREDIAL, DN 50 MM, JUNTA ELÁSTICA, FORNECIDO E INSTALADO EM PRUMADA DE ESGOTO SANITÁRIO OU VENTILAÇÃO. AF_12/2014</v>
          </cell>
          <cell r="C3393" t="str">
            <v>UN</v>
          </cell>
          <cell r="D3393" t="str">
            <v>9,92</v>
          </cell>
        </row>
        <row r="3394">
          <cell r="A3394">
            <v>89804</v>
          </cell>
          <cell r="B3394" t="str">
            <v>CURVA LONGA 90 GRAUS, PVC, SERIE NORMAL, ESGOTO PREDIAL, DN 50 MM, JUNTA ELÁSTICA, FORNECIDO E INSTALADO EM PRUMADA DE ESGOTO SANITÁRIO OU VENTILAÇÃO. AF_12/2014</v>
          </cell>
          <cell r="C3394" t="str">
            <v>UN</v>
          </cell>
          <cell r="D3394" t="str">
            <v>9,81</v>
          </cell>
        </row>
        <row r="3395">
          <cell r="A3395">
            <v>89805</v>
          </cell>
          <cell r="B3395" t="str">
            <v>JOELHO 90 GRAUS, PVC, SERIE NORMAL, ESGOTO PREDIAL, DN 75 MM, JUNTA ELÁSTICA, FORNECIDO E INSTALADO EM PRUMADA DE ESGOTO SANITÁRIO OU VENTILAÇÃO. AF_12/2014</v>
          </cell>
          <cell r="C3395" t="str">
            <v>UN</v>
          </cell>
          <cell r="D3395" t="str">
            <v>9,02</v>
          </cell>
        </row>
        <row r="3396">
          <cell r="A3396">
            <v>89806</v>
          </cell>
          <cell r="B3396" t="str">
            <v>JOELHO 45 GRAUS, PVC, SERIE NORMAL, ESGOTO PREDIAL, DN 75 MM, JUNTA ELÁSTICA, FORNECIDO E INSTALADO EM PRUMADA DE ESGOTO SANITÁRIO OU VENTILAÇÃO. AF_12/2014</v>
          </cell>
          <cell r="C3396" t="str">
            <v>UN</v>
          </cell>
          <cell r="D3396" t="str">
            <v>9,79</v>
          </cell>
        </row>
        <row r="3397">
          <cell r="A3397">
            <v>89807</v>
          </cell>
          <cell r="B3397" t="str">
            <v>CURVA CURTA 90 GRAUS, PVC, SERIE NORMAL, ESGOTO PREDIAL, DN 75 MM, JUNTA ELÁSTICA, FORNECIDO E INSTALADO EM PRUMADA DE ESGOTO SANITÁRIO OU VENTILAÇÃO. AF_12/2014</v>
          </cell>
          <cell r="C3397" t="str">
            <v>UN</v>
          </cell>
          <cell r="D3397" t="str">
            <v>19,23</v>
          </cell>
        </row>
        <row r="3398">
          <cell r="A3398">
            <v>89808</v>
          </cell>
          <cell r="B3398" t="str">
            <v>CURVA LONGA 90 GRAUS, PVC, SERIE NORMAL, ESGOTO PREDIAL, DN 75 MM, JUNTA ELÁSTICA, FORNECIDO E INSTALADO EM PRUMADA DE ESGOTO SANITÁRIO OU VENTILAÇÃO. AF_12/2014</v>
          </cell>
          <cell r="C3398" t="str">
            <v>UN</v>
          </cell>
          <cell r="D3398" t="str">
            <v>26,93</v>
          </cell>
        </row>
        <row r="3399">
          <cell r="A3399">
            <v>89809</v>
          </cell>
          <cell r="B3399" t="str">
            <v>JOELHO 90 GRAUS, PVC, SERIE NORMAL, ESGOTO PREDIAL, DN 100 MM, JUNTA ELÁSTICA, FORNECIDO E INSTALADO EM PRUMADA DE ESGOTO SANITÁRIO OU VENTILAÇÃO. AF_12/2014</v>
          </cell>
          <cell r="C3399" t="str">
            <v>UN</v>
          </cell>
          <cell r="D3399" t="str">
            <v>12,41</v>
          </cell>
        </row>
        <row r="3400">
          <cell r="A3400">
            <v>89810</v>
          </cell>
          <cell r="B3400" t="str">
            <v>JOELHO 45 GRAUS, PVC, SERIE NORMAL, ESGOTO PREDIAL, DN 100 MM, JUNTA ELÁSTICA, FORNECIDO E INSTALADO EM PRUMADA DE ESGOTO SANITÁRIO OU VENTILAÇÃO. AF_12/2014</v>
          </cell>
          <cell r="C3400" t="str">
            <v>UN</v>
          </cell>
          <cell r="D3400" t="str">
            <v>12,48</v>
          </cell>
        </row>
        <row r="3401">
          <cell r="A3401">
            <v>89811</v>
          </cell>
          <cell r="B3401" t="str">
            <v>CURVA CURTA 90 GRAUS, PVC, SERIE NORMAL, ESGOTO PREDIAL, DN 100 MM, JUNTA ELÁSTICA, FORNECIDO E INSTALADO EM PRUMADA DE ESGOTO SANITÁRIO OU VENTILAÇÃO. AF_12/2014</v>
          </cell>
          <cell r="C3401" t="str">
            <v>UN</v>
          </cell>
          <cell r="D3401" t="str">
            <v>22,11</v>
          </cell>
        </row>
        <row r="3402">
          <cell r="A3402">
            <v>89812</v>
          </cell>
          <cell r="B3402" t="str">
            <v>CURVA LONGA 90 GRAUS, PVC, SERIE NORMAL, ESGOTO PREDIAL, DN 100 MM, JUNTA ELÁSTICA, FORNECIDO E INSTALADO EM PRUMADA DE ESGOTO SANITÁRIO OU VENTILAÇÃO. AF_12/2014</v>
          </cell>
          <cell r="C3402" t="str">
            <v>UN</v>
          </cell>
          <cell r="D3402" t="str">
            <v>42,32</v>
          </cell>
        </row>
        <row r="3403">
          <cell r="A3403">
            <v>89813</v>
          </cell>
          <cell r="B3403" t="str">
            <v>LUVA SIMPLES, PVC, SERIE NORMAL, ESGOTO PREDIAL, DN 50 MM, JUNTA ELÁSTICA, FORNECIDO E INSTALADO EM PRUMADA DE ESGOTO SANITÁRIO OU VENTILAÇÃO. AF_12/2014</v>
          </cell>
          <cell r="C3403" t="str">
            <v>UN</v>
          </cell>
          <cell r="D3403" t="str">
            <v>4,58</v>
          </cell>
        </row>
        <row r="3404">
          <cell r="A3404">
            <v>89814</v>
          </cell>
          <cell r="B3404" t="str">
            <v>LUVA DE CORRER, PVC, SERIE NORMAL, ESGOTO PREDIAL, DN 50 MM, JUNTA ELÁSTICA, FORNECIDO E INSTALADO EM PRUMADA DE ESGOTO SANITÁRIO OU VENTILAÇÃO. AF_12/2014</v>
          </cell>
          <cell r="C3404" t="str">
            <v>UN</v>
          </cell>
          <cell r="D3404" t="str">
            <v>9,44</v>
          </cell>
        </row>
        <row r="3405">
          <cell r="A3405">
            <v>89815</v>
          </cell>
          <cell r="B3405" t="str">
            <v>LUVA DE CORRER, CPVC, SOLDÁVEL, DN 35MM, INSTALADO EM PRUMADA DE ÁGUA  FORNECIMENTO E INSTALAÇÃO. AF_12/2014</v>
          </cell>
          <cell r="C3405" t="str">
            <v>UN</v>
          </cell>
          <cell r="D3405" t="str">
            <v>20,37</v>
          </cell>
        </row>
        <row r="3406">
          <cell r="A3406">
            <v>89816</v>
          </cell>
          <cell r="B3406" t="str">
            <v>UNIÃO, CPVC, SOLDÁVEL, DN35MM, INSTALADO EM PRUMADA DE ÁGUA  FORNECIMENTO E INSTALAÇÃO. AF_12/2014</v>
          </cell>
          <cell r="C3406" t="str">
            <v>UN</v>
          </cell>
          <cell r="D3406" t="str">
            <v>29,29</v>
          </cell>
        </row>
        <row r="3407">
          <cell r="A3407">
            <v>89817</v>
          </cell>
          <cell r="B3407" t="str">
            <v>LUVA SIMPLES, PVC, SERIE NORMAL, ESGOTO PREDIAL, DN 75 MM, JUNTA ELÁSTICA, FORNECIDO E INSTALADO EM PRUMADA DE ESGOTO SANITÁRIO OU VENTILAÇÃO. AF_12/2014</v>
          </cell>
          <cell r="C3407" t="str">
            <v>UN</v>
          </cell>
          <cell r="D3407" t="str">
            <v>8,10</v>
          </cell>
        </row>
        <row r="3408">
          <cell r="A3408">
            <v>89818</v>
          </cell>
          <cell r="B3408" t="str">
            <v>CONECTOR, CPVC, SOLDÁVEL, DN 35MM X 1 1/4, INSTALADO EM PRUMADA DE ÁGUA  FORNECIMENTO E INSTALAÇÃO. AF_12/2014</v>
          </cell>
          <cell r="C3408" t="str">
            <v>UN</v>
          </cell>
          <cell r="D3408" t="str">
            <v>117,52</v>
          </cell>
        </row>
        <row r="3409">
          <cell r="A3409">
            <v>89819</v>
          </cell>
          <cell r="B3409" t="str">
            <v>LUVA DE CORRER, PVC, SERIE NORMAL, ESGOTO PREDIAL, DN 75 MM, JUNTA ELÁSTICA, FORNECIDO E INSTALADO EM PRUMADA DE ESGOTO SANITÁRIO OU VENTILAÇÃO. AF_12/2014</v>
          </cell>
          <cell r="C3409" t="str">
            <v>UN</v>
          </cell>
          <cell r="D3409" t="str">
            <v>11,52</v>
          </cell>
        </row>
        <row r="3410">
          <cell r="A3410">
            <v>89820</v>
          </cell>
          <cell r="B3410" t="str">
            <v>BUCHA DE REDUÇÃO, CPVC, SOLDÁVEL, DN35MM X 28MM, INSTALADO EM PRUMADA DE ÁGUA  FORNECIMENTO E INSTALAÇÃO. AF_12/2014</v>
          </cell>
          <cell r="C3410" t="str">
            <v>UN</v>
          </cell>
          <cell r="D3410" t="str">
            <v>22,16</v>
          </cell>
        </row>
        <row r="3411">
          <cell r="A3411">
            <v>89821</v>
          </cell>
          <cell r="B3411" t="str">
            <v>LUVA SIMPLES, PVC, SERIE NORMAL, ESGOTO PREDIAL, DN 100 MM, JUNTA ELÁSTICA, FORNECIDO E INSTALADO EM PRUMADA DE ESGOTO SANITÁRIO OU VENTILAÇÃO. AF_12/2014</v>
          </cell>
          <cell r="C3411" t="str">
            <v>UN</v>
          </cell>
          <cell r="D3411" t="str">
            <v>10,13</v>
          </cell>
        </row>
        <row r="3412">
          <cell r="A3412">
            <v>89822</v>
          </cell>
          <cell r="B3412" t="str">
            <v>LUVA, CPVC, SOLDÁVEL, DN 42MM, INSTALADO EM PRUMADA DE ÁGUA  FORNECIMENTO E INSTALAÇÃO. AF_12/2014</v>
          </cell>
          <cell r="C3412" t="str">
            <v>UN</v>
          </cell>
          <cell r="D3412" t="str">
            <v>15,86</v>
          </cell>
        </row>
        <row r="3413">
          <cell r="A3413">
            <v>89823</v>
          </cell>
          <cell r="B3413" t="str">
            <v>LUVA DE CORRER, PVC, SERIE NORMAL, ESGOTO PREDIAL, DN 100 MM, JUNTA ELÁSTICA, FORNECIDO E INSTALADO EM PRUMADA DE ESGOTO SANITÁRIO OU VENTILAÇÃO. AF_12/2014</v>
          </cell>
          <cell r="C3413" t="str">
            <v>UN</v>
          </cell>
          <cell r="D3413" t="str">
            <v>16,96</v>
          </cell>
        </row>
        <row r="3414">
          <cell r="A3414">
            <v>89824</v>
          </cell>
          <cell r="B3414" t="str">
            <v>LUVA DE CORRER, CPVC, SOLDÁVEL, DN 42MM, INSTALADO EM PRUMADA DE ÁGUA  FORNECIMENTO E INSTALAÇÃO. AF_12/2014</v>
          </cell>
          <cell r="C3414" t="str">
            <v>UN</v>
          </cell>
          <cell r="D3414" t="str">
            <v>27,71</v>
          </cell>
        </row>
        <row r="3415">
          <cell r="A3415">
            <v>89825</v>
          </cell>
          <cell r="B3415" t="str">
            <v>TE, PVC, SERIE NORMAL, ESGOTO PREDIAL, DN 50 X 50 MM, JUNTA ELÁSTICA, FORNECIDO E INSTALADO EM PRUMADA DE ESGOTO SANITÁRIO OU VENTILAÇÃO. AF_12/2014</v>
          </cell>
          <cell r="C3415" t="str">
            <v>UN</v>
          </cell>
          <cell r="D3415" t="str">
            <v>9,58</v>
          </cell>
        </row>
        <row r="3416">
          <cell r="A3416">
            <v>89826</v>
          </cell>
          <cell r="B3416" t="str">
            <v>LUVA DE TRANSIÇÃO, CPVC, SOLDÁVEL, DN42MM X 1.1/2, INSTALADO EM PRUMADA DE ÁGUA  FORNECIMENTO E INSTALAÇÃO. AF_12/2014</v>
          </cell>
          <cell r="C3416" t="str">
            <v>UN</v>
          </cell>
          <cell r="D3416" t="str">
            <v>119,98</v>
          </cell>
        </row>
        <row r="3417">
          <cell r="A3417">
            <v>89827</v>
          </cell>
          <cell r="B3417" t="str">
            <v>JUNÇÃO SIMPLES, PVC, SERIE NORMAL, ESGOTO PREDIAL, DN 50 X 50 MM, JUNTA ELÁSTICA, FORNECIDO E INSTALADO EM PRUMADA DE ESGOTO SANITÁRIO OU VENTILAÇÃO. AF_12/2014</v>
          </cell>
          <cell r="C3417" t="str">
            <v>UN</v>
          </cell>
          <cell r="D3417" t="str">
            <v>10,40</v>
          </cell>
        </row>
        <row r="3418">
          <cell r="A3418">
            <v>89828</v>
          </cell>
          <cell r="B3418" t="str">
            <v>UNIÃO, CPVC, SOLDÁVEL, DN42MM, INSTALADO EM PRUMADA DE ÁGUA  FORNECIMENTO E INSTALAÇÃO. AF_12/2014</v>
          </cell>
          <cell r="C3418" t="str">
            <v>UN</v>
          </cell>
          <cell r="D3418" t="str">
            <v>42,33</v>
          </cell>
        </row>
        <row r="3419">
          <cell r="A3419">
            <v>89829</v>
          </cell>
          <cell r="B3419" t="str">
            <v>TE, PVC, SERIE NORMAL, ESGOTO PREDIAL, DN 75 X 75 MM, JUNTA ELÁSTICA, FORNECIDO E INSTALADO EM PRUMADA DE ESGOTO SANITÁRIO OU VENTILAÇÃO. AF_12/2014</v>
          </cell>
          <cell r="C3419" t="str">
            <v>UN</v>
          </cell>
          <cell r="D3419" t="str">
            <v>17,23</v>
          </cell>
        </row>
        <row r="3420">
          <cell r="A3420">
            <v>89830</v>
          </cell>
          <cell r="B3420" t="str">
            <v>JUNÇÃO SIMPLES, PVC, SERIE NORMAL, ESGOTO PREDIAL, DN 75 X 75 MM, JUNTA ELÁSTICA, FORNECIDO E INSTALADO EM PRUMADA DE ESGOTO SANITÁRIO OU VENTILAÇÃO. AF_12/2014</v>
          </cell>
          <cell r="C3420" t="str">
            <v>UN</v>
          </cell>
          <cell r="D3420" t="str">
            <v>18,37</v>
          </cell>
        </row>
        <row r="3421">
          <cell r="A3421">
            <v>89831</v>
          </cell>
          <cell r="B3421" t="str">
            <v>CONECTOR, CPVC, SOLDÁVEL, DN 42MM X 1.1/2, INSTALADO EM PRUMADA DE ÁGUA  FORNECIMENTO E INSTALAÇÃO. AF_12/2014</v>
          </cell>
          <cell r="C3421" t="str">
            <v>UN</v>
          </cell>
          <cell r="D3421" t="str">
            <v>143,51</v>
          </cell>
        </row>
        <row r="3422">
          <cell r="A3422">
            <v>89832</v>
          </cell>
          <cell r="B3422" t="str">
            <v>BUCHA DE REDUÇÃO, CPVC, SOLDÁVEL, DN 42MM X 22MM, INSTALADO EM RAMAL DE DISTRIBUIÇÃO DE ÁGUA - FORNECIMENTO E INSTALAÇÃO. AF_12/2014</v>
          </cell>
          <cell r="C3422" t="str">
            <v>UN</v>
          </cell>
          <cell r="D3422" t="str">
            <v>29,05</v>
          </cell>
        </row>
        <row r="3423">
          <cell r="A3423">
            <v>89833</v>
          </cell>
          <cell r="B3423" t="str">
            <v>TE, PVC, SERIE NORMAL, ESGOTO PREDIAL, DN 100 X 100 MM, JUNTA ELÁSTICA, FORNECIDO E INSTALADO EM PRUMADA DE ESGOTO SANITÁRIO OU VENTILAÇÃO. AF_12/2014</v>
          </cell>
          <cell r="C3423" t="str">
            <v>UN</v>
          </cell>
          <cell r="D3423" t="str">
            <v>21,60</v>
          </cell>
        </row>
        <row r="3424">
          <cell r="A3424">
            <v>89834</v>
          </cell>
          <cell r="B3424" t="str">
            <v>JUNÇÃO SIMPLES, PVC, SERIE NORMAL, ESGOTO PREDIAL, DN 100 X 100 MM, JUNTA ELÁSTICA, FORNECIDO E INSTALADO EM PRUMADA DE ESGOTO SANITÁRIO OU VENTILAÇÃO. AF_12/2014</v>
          </cell>
          <cell r="C3424" t="str">
            <v>UN</v>
          </cell>
          <cell r="D3424" t="str">
            <v>25,90</v>
          </cell>
        </row>
        <row r="3425">
          <cell r="A3425">
            <v>89835</v>
          </cell>
          <cell r="B3425" t="str">
            <v>LUVA, CPVC, SOLDÁVEL, DN 54MM, INSTALADO EM PRUMADA DE ÁGUA  FORNECIMENTO E INSTALAÇÃO. AF_12/2014</v>
          </cell>
          <cell r="C3425" t="str">
            <v>UN</v>
          </cell>
          <cell r="D3425" t="str">
            <v>28,57</v>
          </cell>
        </row>
        <row r="3426">
          <cell r="A3426">
            <v>89836</v>
          </cell>
          <cell r="B3426" t="str">
            <v>LUVA DE TRANSIÇÃO, CPVC, SOLDÁVEL, DN 54MM X 2, INSTALADO EM PRUMADA DE ÁGUA  FORNECIMENTO E INSTALAÇÃO. AF_12/2014</v>
          </cell>
          <cell r="C3426" t="str">
            <v>UN</v>
          </cell>
          <cell r="D3426" t="str">
            <v>193,95</v>
          </cell>
        </row>
        <row r="3427">
          <cell r="A3427">
            <v>89837</v>
          </cell>
          <cell r="B3427" t="str">
            <v>UNIÃO, CPVC, SOLDÁVEL, DN 54MM, INSTALADO EM PRUMADA DE ÁGUA  FORNECIMENTO E INSTALAÇÃO. AF_12/2014</v>
          </cell>
          <cell r="C3427" t="str">
            <v>UN</v>
          </cell>
          <cell r="D3427" t="str">
            <v>96,43</v>
          </cell>
        </row>
        <row r="3428">
          <cell r="A3428">
            <v>89838</v>
          </cell>
          <cell r="B3428" t="str">
            <v>LUVA, CPVC, SOLDÁVEL, DN 73MM, INSTALADO EM PRUMADA DE ÁGUA  FORNECIMENTO E INSTALAÇÃO. AF_12/2014</v>
          </cell>
          <cell r="C3428" t="str">
            <v>UN</v>
          </cell>
          <cell r="D3428" t="str">
            <v>105,32</v>
          </cell>
        </row>
        <row r="3429">
          <cell r="A3429">
            <v>89839</v>
          </cell>
          <cell r="B3429" t="str">
            <v>UNIÃO, CPVC, SOLDÁVEL, DN 73MM, INSTALADO EM PRUMADA DE ÁGUA  FORNECIMENTO E INSTALAÇÃO. AF_12/2014</v>
          </cell>
          <cell r="C3429" t="str">
            <v>UN</v>
          </cell>
          <cell r="D3429" t="str">
            <v>139,69</v>
          </cell>
        </row>
        <row r="3430">
          <cell r="A3430">
            <v>89840</v>
          </cell>
          <cell r="B3430" t="str">
            <v>LUVA, CPVC, SOLDÁVEL, DN 89MM, INSTALADO EM PRUMADA DE ÁGUA  FORNECIMENTO E INSTALAÇÃO. AF_12/2014</v>
          </cell>
          <cell r="C3430" t="str">
            <v>UN</v>
          </cell>
          <cell r="D3430" t="str">
            <v>121,14</v>
          </cell>
        </row>
        <row r="3431">
          <cell r="A3431">
            <v>89841</v>
          </cell>
          <cell r="B3431" t="str">
            <v>UNIÃO, CPVC, SOLDÁVEL, DN 89MM, INSTALADO EM PRUMADA DE ÁGUA  FORNECIMENTO E INSTALAÇÃO. AF_12/2014</v>
          </cell>
          <cell r="C3431" t="str">
            <v>UN</v>
          </cell>
          <cell r="D3431" t="str">
            <v>204,98</v>
          </cell>
        </row>
        <row r="3432">
          <cell r="A3432">
            <v>89842</v>
          </cell>
          <cell r="B3432" t="str">
            <v>TÊ, CPVC, SOLDÁVEL, DN 35MM, INSTALADO EM PRUMADA DE ÁGUA  FORNECIMENTO E INSTALAÇÃO. AF_12/2014</v>
          </cell>
          <cell r="C3432" t="str">
            <v>UN</v>
          </cell>
          <cell r="D3432" t="str">
            <v>32,76</v>
          </cell>
        </row>
        <row r="3433">
          <cell r="A3433">
            <v>89844</v>
          </cell>
          <cell r="B3433" t="str">
            <v>TE, CPVC, SOLDÁVEL, DN  42MM, INSTALADO EM PRUMADA DE ÁGUA  FORNECIMENTO E INSTALAÇÃO. AF_12/2014</v>
          </cell>
          <cell r="C3433" t="str">
            <v>UN</v>
          </cell>
          <cell r="D3433" t="str">
            <v>41,77</v>
          </cell>
        </row>
        <row r="3434">
          <cell r="A3434">
            <v>89845</v>
          </cell>
          <cell r="B3434" t="str">
            <v>TÊ, CPVC, SOLDÁVEL, DN 54 MM, INSTALADO EM PRUMADA DE ÁGUA  FORNECIMENTO E INSTALAÇÃO. AF_12/2014</v>
          </cell>
          <cell r="C3434" t="str">
            <v>UN</v>
          </cell>
          <cell r="D3434" t="str">
            <v>64,97</v>
          </cell>
        </row>
        <row r="3435">
          <cell r="A3435">
            <v>89846</v>
          </cell>
          <cell r="B3435" t="str">
            <v>TÊ, CPVC, SOLDÁVEL, DN 73MM, INSTALADO EM PRUMADA DE ÁGUA  FORNECIMENTO E INSTALAÇÃO. AF_12/2014</v>
          </cell>
          <cell r="C3435" t="str">
            <v>UN</v>
          </cell>
          <cell r="D3435" t="str">
            <v>146,77</v>
          </cell>
        </row>
        <row r="3436">
          <cell r="A3436">
            <v>89847</v>
          </cell>
          <cell r="B3436" t="str">
            <v>TÊ, CPVC, SOLDÁVEL, DN 89MM, INSTALADO EM PRUMADA DE ÁGUA  FORNECIMENTO E INSTALAÇÃO. AF_12/2014</v>
          </cell>
          <cell r="C3436" t="str">
            <v>UN</v>
          </cell>
          <cell r="D3436" t="str">
            <v>180,15</v>
          </cell>
        </row>
        <row r="3437">
          <cell r="A3437">
            <v>89850</v>
          </cell>
          <cell r="B3437" t="str">
            <v>JOELHO 90 GRAUS, PVC, SERIE NORMAL, ESGOTO PREDIAL, DN 100 MM, JUNTA ELÁSTICA, FORNECIDO E INSTALADO EM SUBCOLETOR AÉREO DE ESGOTO SANITÁRIO. AF_12/2014</v>
          </cell>
          <cell r="C3437" t="str">
            <v>UN</v>
          </cell>
          <cell r="D3437" t="str">
            <v>16,38</v>
          </cell>
        </row>
        <row r="3438">
          <cell r="A3438">
            <v>89851</v>
          </cell>
          <cell r="B3438" t="str">
            <v>JOELHO 45 GRAUS, PVC, SERIE NORMAL, ESGOTO PREDIAL, DN 100 MM, JUNTA ELÁSTICA, FORNECIDO E INSTALADO EM SUBCOLETOR AÉREO DE ESGOTO SANITÁRIO. AF_12/2014</v>
          </cell>
          <cell r="C3438" t="str">
            <v>UN</v>
          </cell>
          <cell r="D3438" t="str">
            <v>16,45</v>
          </cell>
        </row>
        <row r="3439">
          <cell r="A3439">
            <v>89852</v>
          </cell>
          <cell r="B3439" t="str">
            <v>CURVA CURTA 90 GRAUS, PVC, SERIE NORMAL, ESGOTO PREDIAL, DN 100 MM, JUNTA ELÁSTICA, FORNECIDO E INSTALADO EM SUBCOLETOR AÉREO DE ESGOTO SANITÁRIO. AF_12/2014</v>
          </cell>
          <cell r="C3439" t="str">
            <v>UN</v>
          </cell>
          <cell r="D3439" t="str">
            <v>26,08</v>
          </cell>
        </row>
        <row r="3440">
          <cell r="A3440">
            <v>89853</v>
          </cell>
          <cell r="B3440" t="str">
            <v>CURVA LONGA 90 GRAUS, PVC, SERIE NORMAL, ESGOTO PREDIAL, DN 100 MM, JUNTA ELÁSTICA, FORNECIDO E INSTALADO EM SUBCOLETOR AÉREO DE ESGOTO SANITÁRIO. AF_12/2014</v>
          </cell>
          <cell r="C3440" t="str">
            <v>UN</v>
          </cell>
          <cell r="D3440" t="str">
            <v>46,29</v>
          </cell>
        </row>
        <row r="3441">
          <cell r="A3441">
            <v>89854</v>
          </cell>
          <cell r="B3441" t="str">
            <v>JOELHO 90 GRAUS, PVC, SERIE NORMAL, ESGOTO PREDIAL, DN 150 MM, JUNTA ELÁSTICA, FORNECIDO E INSTALADO EM SUBCOLETOR AÉREO DE ESGOTO SANITÁRIO. AF_12/2014</v>
          </cell>
          <cell r="C3441" t="str">
            <v>UN</v>
          </cell>
          <cell r="D3441" t="str">
            <v>47,58</v>
          </cell>
        </row>
        <row r="3442">
          <cell r="A3442">
            <v>89855</v>
          </cell>
          <cell r="B3442" t="str">
            <v>JOELHO 45 GRAUS, PVC, SERIE NORMAL, ESGOTO PREDIAL, DN 150 MM, JUNTA ELÁSTICA, FORNECIDO E INSTALADO EM SUBCOLETOR AÉREO DE ESGOTO SANITÁRIO. AF_12/2014</v>
          </cell>
          <cell r="C3442" t="str">
            <v>UN</v>
          </cell>
          <cell r="D3442" t="str">
            <v>50,81</v>
          </cell>
        </row>
        <row r="3443">
          <cell r="A3443">
            <v>89856</v>
          </cell>
          <cell r="B3443" t="str">
            <v>LUVA SIMPLES, PVC, SERIE NORMAL, ESGOTO PREDIAL, DN 100 MM, JUNTA ELÁSTICA, FORNECIDO E INSTALADO EM SUBCOLETOR AÉREO DE ESGOTO SANITÁRIO. AF_12/2014</v>
          </cell>
          <cell r="C3443" t="str">
            <v>UN</v>
          </cell>
          <cell r="D3443" t="str">
            <v>12,78</v>
          </cell>
        </row>
        <row r="3444">
          <cell r="A3444">
            <v>89857</v>
          </cell>
          <cell r="B3444" t="str">
            <v>LUVA DE CORRER, PVC, SERIE NORMAL, ESGOTO PREDIAL, DN 100 MM, JUNTA ELÁSTICA, FORNECIDO E INSTALADO EM SUBCOLETOR AÉREO DE ESGOTO SANITÁRIO. AF_12/2014</v>
          </cell>
          <cell r="C3444" t="str">
            <v>UN</v>
          </cell>
          <cell r="D3444" t="str">
            <v>19,61</v>
          </cell>
        </row>
        <row r="3445">
          <cell r="A3445">
            <v>89859</v>
          </cell>
          <cell r="B3445" t="str">
            <v>LUVA DE CORRER, PVC, SERIE NORMAL, ESGOTO PREDIAL, DN 150 MM, JUNTA ELÁSTICA, FORNECIDO E INSTALADO EM SUBCOLETOR AÉREO DE ESGOTO SANITÁRIO. AF_12/2014</v>
          </cell>
          <cell r="C3445" t="str">
            <v>UN</v>
          </cell>
          <cell r="D3445" t="str">
            <v>42,00</v>
          </cell>
        </row>
        <row r="3446">
          <cell r="A3446">
            <v>89860</v>
          </cell>
          <cell r="B3446" t="str">
            <v>TE, PVC, SERIE NORMAL, ESGOTO PREDIAL, DN 100 X 100 MM, JUNTA ELÁSTICA, FORNECIDO E INSTALADO EM SUBCOLETOR AÉREO DE ESGOTO SANITÁRIO. AF_12/2014</v>
          </cell>
          <cell r="C3446" t="str">
            <v>UN</v>
          </cell>
          <cell r="D3446" t="str">
            <v>26,89</v>
          </cell>
        </row>
        <row r="3447">
          <cell r="A3447">
            <v>89861</v>
          </cell>
          <cell r="B3447" t="str">
            <v>JUNÇÃO SIMPLES, PVC, SERIE NORMAL, ESGOTO PREDIAL, DN 100 X 100 MM, JUNTA ELÁSTICA, FORNECIDO E INSTALADO EM SUBCOLETOR AÉREO DE ESGOTO SANITÁRIO. AF_12/2014</v>
          </cell>
          <cell r="C3447" t="str">
            <v>UN</v>
          </cell>
          <cell r="D3447" t="str">
            <v>31,19</v>
          </cell>
        </row>
        <row r="3448">
          <cell r="A3448">
            <v>89862</v>
          </cell>
          <cell r="B3448" t="str">
            <v>TE, PVC, SERIE NORMAL, ESGOTO PREDIAL, DN 150 X 150 MM, JUNTA ELÁSTICA, FORNECIDO E INSTALADO EM SUBCOLETOR AÉREO DE ESGOTO SANITÁRIO. AF_12/2014</v>
          </cell>
          <cell r="C3448" t="str">
            <v>UN</v>
          </cell>
          <cell r="D3448" t="str">
            <v>77,07</v>
          </cell>
        </row>
        <row r="3449">
          <cell r="A3449">
            <v>89863</v>
          </cell>
          <cell r="B3449" t="str">
            <v>JUNÇÃO SIMPLES, PVC, SERIE NORMAL, ESGOTO PREDIAL, DN 150 X 150 MM, JUNTA ELÁSTICA, FORNECIDO E INSTALADO EM SUBCOLETOR AÉREO DE ESGOTO SANITÁRIO. AF_12/2014</v>
          </cell>
          <cell r="C3449" t="str">
            <v>UN</v>
          </cell>
          <cell r="D3449" t="str">
            <v>126,62</v>
          </cell>
        </row>
        <row r="3450">
          <cell r="A3450">
            <v>89866</v>
          </cell>
          <cell r="B3450" t="str">
            <v>JOELHO 90 GRAUS, PVC, SOLDÁVEL, DN 25MM, INSTALADO EM DRENO DE AR-CONDICIONADO - FORNECIMENTO E INSTALAÇÃO. AF_12/2014</v>
          </cell>
          <cell r="C3450" t="str">
            <v>UN</v>
          </cell>
          <cell r="D3450" t="str">
            <v>3,68</v>
          </cell>
        </row>
        <row r="3451">
          <cell r="A3451">
            <v>89867</v>
          </cell>
          <cell r="B3451" t="str">
            <v>JOELHO 45 GRAUS, PVC, SOLDÁVEL, DN 25MM, INSTALADO EM DRENO DE AR-CONDICIONADO - FORNECIMENTO E INSTALAÇÃO. AF_12/2014</v>
          </cell>
          <cell r="C3451" t="str">
            <v>UN</v>
          </cell>
          <cell r="D3451" t="str">
            <v>4,12</v>
          </cell>
        </row>
        <row r="3452">
          <cell r="A3452">
            <v>89868</v>
          </cell>
          <cell r="B3452" t="str">
            <v>LUVA, PVC, SOLDÁVEL, DN 25MM, INSTALADO EM DRENO DE AR-CONDICIONADO - FORNECIMENTO E INSTALAÇÃO. AF_12/2014</v>
          </cell>
          <cell r="C3452" t="str">
            <v>UN</v>
          </cell>
          <cell r="D3452" t="str">
            <v>2,74</v>
          </cell>
        </row>
        <row r="3453">
          <cell r="A3453">
            <v>89869</v>
          </cell>
          <cell r="B3453" t="str">
            <v>TE, PVC, SOLDÁVEL, DN 25MM, INSTALADO EM DRENO DE AR-CONDICIONADO - FORNECIMENTO E INSTALAÇÃO. AF_12/2014</v>
          </cell>
          <cell r="C3453" t="str">
            <v>UN</v>
          </cell>
          <cell r="D3453" t="str">
            <v>5,91</v>
          </cell>
        </row>
        <row r="3454">
          <cell r="A3454">
            <v>89979</v>
          </cell>
          <cell r="B3454" t="str">
            <v>LUVA COM BUCHA DE LATÃO, PVC, SOLDÁVEL, DN 32MM X 1 , INSTALADO EM RAMAL OU SUB-RAMAL DE ÁGUA   FORNECIMENTO E INSTALAÇÃO. AF_12/2014</v>
          </cell>
          <cell r="C3454" t="str">
            <v>UN</v>
          </cell>
          <cell r="D3454" t="str">
            <v>17,32</v>
          </cell>
        </row>
        <row r="3455">
          <cell r="A3455">
            <v>89980</v>
          </cell>
          <cell r="B3455" t="str">
            <v>LUVA COM BUCHA DE LATÃO, PVC, SOLDÁVEL, DN 25MM X 3/4, INSTALADO EM PRUMADA DE ÁGUA - FORNECIMENTO E INSTALAÇÃO. AF_12/2014</v>
          </cell>
          <cell r="C3455" t="str">
            <v>UN</v>
          </cell>
          <cell r="D3455" t="str">
            <v>7,43</v>
          </cell>
        </row>
        <row r="3456">
          <cell r="A3456">
            <v>89981</v>
          </cell>
          <cell r="B3456" t="str">
            <v>LUVA SOLDÁVEL E COM BUCHA DE LATÃO, PVC, SOLDÁVEL, DN 32MM X 1 , INSTALADO EM PRUMADA DE ÁGUA   FORNECIMENTO E INSTALAÇÃO. AF_12/2014</v>
          </cell>
          <cell r="C3456" t="str">
            <v>UN</v>
          </cell>
          <cell r="D3456" t="str">
            <v>14,95</v>
          </cell>
        </row>
        <row r="3457">
          <cell r="A3457">
            <v>90373</v>
          </cell>
          <cell r="B3457" t="str">
            <v>JOELHO 90 GRAUS COM BUCHA DE LATÃO, PVC, SOLDÁVEL, DN 25MM, X 1/2 INSTALADO EM RAMAL OU SUB-RAMAL DE ÁGUA - FORNECIMENTO E INSTALAÇÃO. AF_12/2014</v>
          </cell>
          <cell r="C3457" t="str">
            <v>UN</v>
          </cell>
          <cell r="D3457" t="str">
            <v>10,14</v>
          </cell>
        </row>
        <row r="3458">
          <cell r="A3458">
            <v>90374</v>
          </cell>
          <cell r="B3458" t="str">
            <v>TÊ COM BUCHA DE LATÃO NA BOLSA CENTRAL, PVC, SOLDÁVEL, DN 25MM X 3/4, INSTALADO EM RAMAL OU SUB-RAMAL DE ÁGUA - FORNECIMENTO E INSTALAÇÃO. AF_03/2015</v>
          </cell>
          <cell r="C3458" t="str">
            <v>UN</v>
          </cell>
          <cell r="D3458" t="str">
            <v>15,30</v>
          </cell>
        </row>
        <row r="3459">
          <cell r="A3459">
            <v>90375</v>
          </cell>
          <cell r="B3459" t="str">
            <v>BUCHA DE REDUÇÃO, PVC, SOLDÁVEL, DN 40MM X 32MM, INSTALADO EM RAMAL OU SUB-RAMAL DE ÁGUA - FORNECIMENTO E INSTALAÇÃO. AF_03/2015</v>
          </cell>
          <cell r="C3459" t="str">
            <v>UN</v>
          </cell>
          <cell r="D3459" t="str">
            <v>6,40</v>
          </cell>
        </row>
        <row r="3460">
          <cell r="A3460">
            <v>92287</v>
          </cell>
          <cell r="B3460" t="str">
            <v>COTOVELO DE COBRE, 90 GRAUS, SEM ANEL DE SOLDA, DN 22 MM, INSTALADO EM PRUMADA - FORNECIMENTO E INSTALAÇÃO. AF_12/2015_P</v>
          </cell>
          <cell r="C3460" t="str">
            <v>UN</v>
          </cell>
          <cell r="D3460" t="str">
            <v>10,76</v>
          </cell>
        </row>
        <row r="3461">
          <cell r="A3461">
            <v>92288</v>
          </cell>
          <cell r="B3461" t="str">
            <v>COTOVELO DE COBRE, 90 GRAUS, SEM ANEL DE SOLDA, DN 28 MM, INSTALADO EM PRUMADA - FORNECIMENTO E INSTALAÇÃO. AF_12/2015_P</v>
          </cell>
          <cell r="C3461" t="str">
            <v>UN</v>
          </cell>
          <cell r="D3461" t="str">
            <v>16,18</v>
          </cell>
        </row>
        <row r="3462">
          <cell r="A3462">
            <v>92289</v>
          </cell>
          <cell r="B3462" t="str">
            <v>COTOVELO DE COBRE, 90 GRAUS, SEM ANEL DE SOLDA, DN 35 MM, INSTALADO EM PRUMADA - FORNECIMENTO E INSTALAÇÃO. AF_12/2015_P</v>
          </cell>
          <cell r="C3462" t="str">
            <v>UN</v>
          </cell>
          <cell r="D3462" t="str">
            <v>27,59</v>
          </cell>
        </row>
        <row r="3463">
          <cell r="A3463">
            <v>92290</v>
          </cell>
          <cell r="B3463" t="str">
            <v>COTOVELO DE COBRE, 90 GRAUS, SEM ANEL DE SOLDA, DN 42 MM, INSTALADO EM PRUMADA - FORNECIMENTO E INSTALAÇÃO. AF_12/2015_P</v>
          </cell>
          <cell r="C3463" t="str">
            <v>UN</v>
          </cell>
          <cell r="D3463" t="str">
            <v>41,27</v>
          </cell>
        </row>
        <row r="3464">
          <cell r="A3464">
            <v>92291</v>
          </cell>
          <cell r="B3464" t="str">
            <v>COTOVELO DE COBRE, 90 GRAUS, SEM ANEL DE SOLDA, DN 54 MM, INSTALADO EM PRUMADA - FORNECIMENTO E INSTALAÇÃO. AF_12/2015_P</v>
          </cell>
          <cell r="C3464" t="str">
            <v>UN</v>
          </cell>
          <cell r="D3464" t="str">
            <v>62,65</v>
          </cell>
        </row>
        <row r="3465">
          <cell r="A3465">
            <v>92292</v>
          </cell>
          <cell r="B3465" t="str">
            <v>COTOVELO DE COBRE, 90 GRAUS, SEM ANEL DE SOLDA, DN 66 MM, INSTALADO EM PRUMADA - FORNECIMENTO E INSTALAÇÃO. AF_12/2015_P</v>
          </cell>
          <cell r="C3465" t="str">
            <v>UN</v>
          </cell>
          <cell r="D3465" t="str">
            <v>191,57</v>
          </cell>
        </row>
        <row r="3466">
          <cell r="A3466">
            <v>92293</v>
          </cell>
          <cell r="B3466" t="str">
            <v>LUVA DE COBRE, SEM ANEL DE SOLDA, DN 22 MM, INSTALADO EM PRUMADA - FORNECIMENTO E INSTALAÇÃO. AF_12/2015_P</v>
          </cell>
          <cell r="C3466" t="str">
            <v>UN</v>
          </cell>
          <cell r="D3466" t="str">
            <v>6,26</v>
          </cell>
        </row>
        <row r="3467">
          <cell r="A3467">
            <v>92294</v>
          </cell>
          <cell r="B3467" t="str">
            <v>LUVA DE COBRE, SEM ANEL DE SOLDA, DN 28 MM, INSTALADO EM PRUMADA - FORNECIMENTO E INSTALAÇÃO. AF_12/2015_P</v>
          </cell>
          <cell r="C3467" t="str">
            <v>UN</v>
          </cell>
          <cell r="D3467" t="str">
            <v>9,97</v>
          </cell>
        </row>
        <row r="3468">
          <cell r="A3468">
            <v>92295</v>
          </cell>
          <cell r="B3468" t="str">
            <v>LUVA DE COBRE, SEM ANEL DE SOLDA, DN 35 MM, INSTALADO EM PRUMADA - FORNECIMENTO E INSTALAÇÃO. AF_12/2015_P</v>
          </cell>
          <cell r="C3468" t="str">
            <v>UN</v>
          </cell>
          <cell r="D3468" t="str">
            <v>17,95</v>
          </cell>
        </row>
        <row r="3469">
          <cell r="A3469">
            <v>92296</v>
          </cell>
          <cell r="B3469" t="str">
            <v>LUVA DE COBRE, SEM ANEL DE SOLDA, DN 42 MM, INSTALADO EM PRUMADA - FORNECIMENTO E INSTALAÇÃO. AF_12/2015_P</v>
          </cell>
          <cell r="C3469" t="str">
            <v>UN</v>
          </cell>
          <cell r="D3469" t="str">
            <v>23,66</v>
          </cell>
        </row>
        <row r="3470">
          <cell r="A3470">
            <v>92297</v>
          </cell>
          <cell r="B3470" t="str">
            <v>LUVA DE COBRE, SEM ANEL DE SOLDA, DN 54 MM, INSTALADO EM PRUMADA - FORNECIMENTO E INSTALAÇÃO. AF_12/2015_P</v>
          </cell>
          <cell r="C3470" t="str">
            <v>UN</v>
          </cell>
          <cell r="D3470" t="str">
            <v>36,21</v>
          </cell>
        </row>
        <row r="3471">
          <cell r="A3471">
            <v>92298</v>
          </cell>
          <cell r="B3471" t="str">
            <v>LUVA DE COBRE, SEM ANEL DE SOLDA, DN 66 MM, INSTALADO EM PRUMADA - FORNECIMENTO E INSTALAÇÃO. AF_12/2015_P</v>
          </cell>
          <cell r="C3471" t="str">
            <v>UN</v>
          </cell>
          <cell r="D3471" t="str">
            <v>99,44</v>
          </cell>
        </row>
        <row r="3472">
          <cell r="A3472">
            <v>92299</v>
          </cell>
          <cell r="B3472" t="str">
            <v>TE DE COBRE, SEM ANEL DE SOLDA, DN 22 MM, INSTALADO EM PRUMADA - FORNECIMENTO E INSTALAÇÃO. AF_12/2015_P</v>
          </cell>
          <cell r="C3472" t="str">
            <v>UN</v>
          </cell>
          <cell r="D3472" t="str">
            <v>14,20</v>
          </cell>
        </row>
        <row r="3473">
          <cell r="A3473">
            <v>92300</v>
          </cell>
          <cell r="B3473" t="str">
            <v>TE DE COBRE, SEM ANEL DE SOLDA, DN 28 MM, INSTALADO EM PRUMADA - FORNECIMENTO E INSTALAÇÃO. AF_12/2015_P</v>
          </cell>
          <cell r="C3473" t="str">
            <v>UN</v>
          </cell>
          <cell r="D3473" t="str">
            <v>20,71</v>
          </cell>
        </row>
        <row r="3474">
          <cell r="A3474">
            <v>92301</v>
          </cell>
          <cell r="B3474" t="str">
            <v>TE DE COBRE, SEM ANEL DE SOLDA, DN 35 MM, INSTALADO EM PRUMADA - FORNECIMENTO E INSTALAÇÃO. AF_12/2015_P</v>
          </cell>
          <cell r="C3474" t="str">
            <v>UN</v>
          </cell>
          <cell r="D3474" t="str">
            <v>39,11</v>
          </cell>
        </row>
        <row r="3475">
          <cell r="A3475">
            <v>92302</v>
          </cell>
          <cell r="B3475" t="str">
            <v>TE DE COBRE, SEM ANEL DE SOLDA, DN 42 MM, INSTALADO EM PRUMADA - FORNECIMENTO E INSTALAÇÃO. AF_12/2015_P</v>
          </cell>
          <cell r="C3475" t="str">
            <v>UN</v>
          </cell>
          <cell r="D3475" t="str">
            <v>51,31</v>
          </cell>
        </row>
        <row r="3476">
          <cell r="A3476">
            <v>92303</v>
          </cell>
          <cell r="B3476" t="str">
            <v>TE DE COBRE, SEM ANEL DE SOLDA, DN 54 MM, INSTALADO EM PRUMADA - FORNECIMENTO E INSTALAÇÃO. AF_12/2015_P</v>
          </cell>
          <cell r="C3476" t="str">
            <v>UN</v>
          </cell>
          <cell r="D3476" t="str">
            <v>92,52</v>
          </cell>
        </row>
        <row r="3477">
          <cell r="A3477">
            <v>92304</v>
          </cell>
          <cell r="B3477" t="str">
            <v>TE DE COBRE, SEM ANEL DE SOLDA, DN 66 MM, INSTALADO EM PRUMADA - FORNECIMENTO E INSTALAÇÃO. AF_12/2015_P</v>
          </cell>
          <cell r="C3477" t="str">
            <v>UN</v>
          </cell>
          <cell r="D3477" t="str">
            <v>236,62</v>
          </cell>
        </row>
        <row r="3478">
          <cell r="A3478">
            <v>92311</v>
          </cell>
          <cell r="B3478" t="str">
            <v>COTOVELO DE COBRE, 90 GRAUS, SEM ANEL DE SOLDA, DN 15 MM, INSTALADO EM RAMAL DE DISTRIBUIÇÃO - FORNECIMENTO E INSTALAÇÃO. AF_12/2015_P</v>
          </cell>
          <cell r="C3478" t="str">
            <v>UN</v>
          </cell>
          <cell r="D3478" t="str">
            <v>8,52</v>
          </cell>
        </row>
        <row r="3479">
          <cell r="A3479">
            <v>92312</v>
          </cell>
          <cell r="B3479" t="str">
            <v>COTOVELO DE COBRE, 90 GRAUS, SEM ANEL DE SOLDA, DN 22 MM, INSTALADO EM RAMAL DE DISTRIBUIÇÃO - FORNECIMENTO E INSTALAÇÃO. AF_12/2015_P</v>
          </cell>
          <cell r="C3479" t="str">
            <v>UN</v>
          </cell>
          <cell r="D3479" t="str">
            <v>13,15</v>
          </cell>
        </row>
        <row r="3480">
          <cell r="A3480">
            <v>92313</v>
          </cell>
          <cell r="B3480" t="str">
            <v>COTOVELO DE COBRE, 90 GRAUS, SEM ANEL DE SOLDA, DN 28 MM, INSTALADO EM RAMAL DE DISTRIBUIÇÃO - FORNECIMENTO E INSTALAÇÃO. AF_12/2015_P</v>
          </cell>
          <cell r="C3480" t="str">
            <v>UN</v>
          </cell>
          <cell r="D3480" t="str">
            <v>18,54</v>
          </cell>
        </row>
        <row r="3481">
          <cell r="A3481">
            <v>92314</v>
          </cell>
          <cell r="B3481" t="str">
            <v>LUVA DE COBRE, SEM ANEL DE SOLDA, DN 15 MM, INSTALADO EM RAMAL DE DISTRIBUIÇÃO - FORNECIMENTO E INSTALAÇÃO. AF_12/2015_P</v>
          </cell>
          <cell r="C3481" t="str">
            <v>UN</v>
          </cell>
          <cell r="D3481" t="str">
            <v>5,54</v>
          </cell>
        </row>
        <row r="3482">
          <cell r="A3482">
            <v>92315</v>
          </cell>
          <cell r="B3482" t="str">
            <v>LUVA DE COBRE, SEM ANEL DE SOLDA, DN 22 MM, INSTALADO EM RAMAL DE DISTRIBUIÇÃO - FORNECIMENTO E INSTALAÇÃO. AF_12/2015_P</v>
          </cell>
          <cell r="C3482" t="str">
            <v>UN</v>
          </cell>
          <cell r="D3482" t="str">
            <v>7,90</v>
          </cell>
        </row>
        <row r="3483">
          <cell r="A3483">
            <v>92316</v>
          </cell>
          <cell r="B3483" t="str">
            <v>LUVA DE COBRE, SEM ANEL DE SOLDA, DN 28 MM, INSTALADO EM RAMAL DE DISTRIBUIÇÃO - FORNECIMENTO E INSTALAÇÃO. AF_12/2015_P</v>
          </cell>
          <cell r="C3483" t="str">
            <v>UN</v>
          </cell>
          <cell r="D3483" t="str">
            <v>11,58</v>
          </cell>
        </row>
        <row r="3484">
          <cell r="A3484">
            <v>92317</v>
          </cell>
          <cell r="B3484" t="str">
            <v>TE DE COBRE, SEM ANEL DE SOLDA, DN 15 MM, INSTALADO EM RAMAL DE DISTRIBUIÇÃO - FORNECIMENTO E INSTALAÇÃO. AF_12/2015_P</v>
          </cell>
          <cell r="C3484" t="str">
            <v>UN</v>
          </cell>
          <cell r="D3484" t="str">
            <v>11,53</v>
          </cell>
        </row>
        <row r="3485">
          <cell r="A3485">
            <v>92318</v>
          </cell>
          <cell r="B3485" t="str">
            <v>TE DE COBRE, SEM ANEL DE SOLDA, DN 22 MM, INSTALADO EM RAMAL DE DISTRIBUIÇÃO - FORNECIMENTO E INSTALAÇÃO. AF_12/2015_P</v>
          </cell>
          <cell r="C3485" t="str">
            <v>UN</v>
          </cell>
          <cell r="D3485" t="str">
            <v>17,37</v>
          </cell>
        </row>
        <row r="3486">
          <cell r="A3486">
            <v>92319</v>
          </cell>
          <cell r="B3486" t="str">
            <v>TE DE COBRE, SEM ANEL DE SOLDA, DN 28 MM, INSTALADO EM RAMAL DE DISTRIBUIÇÃO - FORNECIMENTO E INSTALAÇÃO. AF_12/2015_P</v>
          </cell>
          <cell r="C3486" t="str">
            <v>UN</v>
          </cell>
          <cell r="D3486" t="str">
            <v>23,87</v>
          </cell>
        </row>
        <row r="3487">
          <cell r="A3487">
            <v>92326</v>
          </cell>
          <cell r="B3487" t="str">
            <v>COTOVELO DE COBRE, 90 GRAUS, SEM ANEL DE SOLDA, DN 15 MM, INSTALADO EM RAMAL E SUB-RAMAL - FORNECIMENTO E INSTALAÇÃO. AF_12/2015_P</v>
          </cell>
          <cell r="C3487" t="str">
            <v>UN</v>
          </cell>
          <cell r="D3487" t="str">
            <v>8,69</v>
          </cell>
        </row>
        <row r="3488">
          <cell r="A3488">
            <v>92327</v>
          </cell>
          <cell r="B3488" t="str">
            <v>COTOVELO DE COBRE, 90 GRAUS, SEM ANEL DE SOLDA, DN 22 MM, INSTALADO EM RAMAL E SUB-RAMAL - FORNECIMENTO E INSTALAÇÃO. AF_12/2015_P</v>
          </cell>
          <cell r="C3488" t="str">
            <v>UN</v>
          </cell>
          <cell r="D3488" t="str">
            <v>15,33</v>
          </cell>
        </row>
        <row r="3489">
          <cell r="A3489">
            <v>92328</v>
          </cell>
          <cell r="B3489" t="str">
            <v>COTOVELO DE COBRE, 90 GRAUS, SEM ANEL DE SOLDA, DN 28 MM, INSTALADO EM RAMAL E SUB-RAMAL - FORNECIMENTO E INSTALAÇÃO. AF_12/2015_P</v>
          </cell>
          <cell r="C3489" t="str">
            <v>UN</v>
          </cell>
          <cell r="D3489" t="str">
            <v>22,44</v>
          </cell>
        </row>
        <row r="3490">
          <cell r="A3490">
            <v>92329</v>
          </cell>
          <cell r="B3490" t="str">
            <v>LUVA DE COBRE, SEM ANEL DE SOLDA, DN 15 MM, INSTALADO EM RAMAL E SUB-RAMAL - FORNECIMENTO E INSTALAÇÃO. AF_12/2015_P</v>
          </cell>
          <cell r="C3490" t="str">
            <v>UN</v>
          </cell>
          <cell r="D3490" t="str">
            <v>5,68</v>
          </cell>
        </row>
        <row r="3491">
          <cell r="A3491">
            <v>92330</v>
          </cell>
          <cell r="B3491" t="str">
            <v>LUVA DE COBRE, SEM ANEL DE SOLDA, DN 22 MM, INSTALADO EM RAMAL E SUB-RAMAL - FORNECIMENTO E INSTALAÇÃO. AF_12/2015_P</v>
          </cell>
          <cell r="C3491" t="str">
            <v>UN</v>
          </cell>
          <cell r="D3491" t="str">
            <v>9,31</v>
          </cell>
        </row>
        <row r="3492">
          <cell r="A3492">
            <v>92331</v>
          </cell>
          <cell r="B3492" t="str">
            <v>LUVA DE COBRE, SEM ANEL DE SOLDA, DN 28 MM, INSTALADO EM RAMAL E SUB-RAMAL - FORNECIMENTO E INSTALAÇÃO. AF_12/2015_P</v>
          </cell>
          <cell r="C3492" t="str">
            <v>UN</v>
          </cell>
          <cell r="D3492" t="str">
            <v>14,19</v>
          </cell>
        </row>
        <row r="3493">
          <cell r="A3493">
            <v>92332</v>
          </cell>
          <cell r="B3493" t="str">
            <v>TE DE COBRE, SEM ANEL DE SOLDA, DN 15 MM, INSTALADO EM RAMAL E SUB-RAMAL - FORNECIMENTO E INSTALAÇÃO. AF_12/2015_P</v>
          </cell>
          <cell r="C3493" t="str">
            <v>UN</v>
          </cell>
          <cell r="D3493" t="str">
            <v>11,75</v>
          </cell>
        </row>
        <row r="3494">
          <cell r="A3494">
            <v>92333</v>
          </cell>
          <cell r="B3494" t="str">
            <v>TE DE COBRE, SEM ANEL DE SOLDA, DN 22 MM, INSTALADO EM RAMAL E SUB-RAMAL - FORNECIMENTO E INSTALAÇÃO. AF_12/2015_P</v>
          </cell>
          <cell r="C3494" t="str">
            <v>UN</v>
          </cell>
          <cell r="D3494" t="str">
            <v>20,26</v>
          </cell>
        </row>
        <row r="3495">
          <cell r="A3495">
            <v>92334</v>
          </cell>
          <cell r="B3495" t="str">
            <v>TE DE COBRE, SEM ANEL DE SOLDA, DN 28 MM, INSTALADO EM RAMAL E SUB-RAMAL - FORNECIMENTO E INSTALAÇÃO. AF_12/2015_P</v>
          </cell>
          <cell r="C3495" t="str">
            <v>UN</v>
          </cell>
          <cell r="D3495" t="str">
            <v>29,04</v>
          </cell>
        </row>
        <row r="3496">
          <cell r="A3496">
            <v>92344</v>
          </cell>
          <cell r="B3496" t="str">
            <v>NIPLE, EM FERRO GALVANIZADO, DN 50 (2"), CONEXÃO ROSQUEADA, INSTALADO EM PRUMADAS - FORNECIMENTO E INSTALAÇÃO. AF_12/2015</v>
          </cell>
          <cell r="C3496" t="str">
            <v>UN</v>
          </cell>
          <cell r="D3496" t="str">
            <v>43,44</v>
          </cell>
        </row>
        <row r="3497">
          <cell r="A3497">
            <v>92345</v>
          </cell>
          <cell r="B3497" t="str">
            <v>LUVA, EM FERRO GALVANIZADO, DN 50 (2"), CONEXÃO ROSQUEADA, INSTALADO EM PRUMADAS - FORNECIMENTO E INSTALAÇÃO. AF_12/2015</v>
          </cell>
          <cell r="C3497" t="str">
            <v>UN</v>
          </cell>
          <cell r="D3497" t="str">
            <v>43,42</v>
          </cell>
        </row>
        <row r="3498">
          <cell r="A3498">
            <v>92346</v>
          </cell>
          <cell r="B3498" t="str">
            <v>NIPLE, EM FERRO GALVANIZADO, DN 65 (2 1/2"), CONEXÃO ROSQUEADA, INSTALADO EM PRUMADAS - FORNECIMENTO E INSTALAÇÃO. AF_12/2015</v>
          </cell>
          <cell r="C3498" t="str">
            <v>UN</v>
          </cell>
          <cell r="D3498" t="str">
            <v>56,96</v>
          </cell>
        </row>
        <row r="3499">
          <cell r="A3499">
            <v>92347</v>
          </cell>
          <cell r="B3499" t="str">
            <v>LUVA, EM FERRO GALVANIZADO, DN 65 (2 1/2"), CONEXÃO ROSQUEADA, INSTALADO EM PRUMADAS - FORNECIMENTO E INSTALAÇÃO. AF_12/2015</v>
          </cell>
          <cell r="C3499" t="str">
            <v>UN</v>
          </cell>
          <cell r="D3499" t="str">
            <v>63,33</v>
          </cell>
        </row>
        <row r="3500">
          <cell r="A3500">
            <v>92348</v>
          </cell>
          <cell r="B3500" t="str">
            <v>NIPLE, EM FERRO GALVANIZADO, DN 80 (3"), CONEXÃO ROSQUEADA, INSTALADO EM PRUMADAS - FORNECIMENTO E INSTALAÇÃO. AF_12/2015</v>
          </cell>
          <cell r="C3500" t="str">
            <v>UN</v>
          </cell>
          <cell r="D3500" t="str">
            <v>79,78</v>
          </cell>
        </row>
        <row r="3501">
          <cell r="A3501">
            <v>92349</v>
          </cell>
          <cell r="B3501" t="str">
            <v>LUVA, EM FERRO GALVANIZADO, DN 80 (3"), CONEXÃO ROSQUEADA, INSTALADO EM PRUMADAS - FORNECIMENTO E INSTALAÇÃO. AF_12/2015</v>
          </cell>
          <cell r="C3501" t="str">
            <v>UN</v>
          </cell>
          <cell r="D3501" t="str">
            <v>85,44</v>
          </cell>
        </row>
        <row r="3502">
          <cell r="A3502">
            <v>92350</v>
          </cell>
          <cell r="B3502" t="str">
            <v>JOELHO 45 GRAUS, EM FERRO GALVANIZADO, DN 50 (2"), CONEXÃO ROSQUEADA, INSTALADO EM PRUMADAS - FORNECIMENTO E INSTALAÇÃO. AF_12/2015</v>
          </cell>
          <cell r="C3502" t="str">
            <v>UN</v>
          </cell>
          <cell r="D3502" t="str">
            <v>64,64</v>
          </cell>
        </row>
        <row r="3503">
          <cell r="A3503">
            <v>92351</v>
          </cell>
          <cell r="B3503" t="str">
            <v>JOELHO 90 GRAUS, EM FERRO GALVANIZADO, DN 50 (2"), CONEXÃO ROSQUEADA, INSTALADO EM PRUMADAS - FORNECIMENTO E INSTALAÇÃO. AF_12/2015</v>
          </cell>
          <cell r="C3503" t="str">
            <v>UN</v>
          </cell>
          <cell r="D3503" t="str">
            <v>63,23</v>
          </cell>
        </row>
        <row r="3504">
          <cell r="A3504">
            <v>92352</v>
          </cell>
          <cell r="B3504" t="str">
            <v>JOELHO 45 GRAUS, EM FERRO GALVANIZADO, DN 65 (2 1/2"), CONEXÃO ROSQUEADA, INSTALADO EM PRUMADAS - FORNECIMENTO E INSTALAÇÃO. AF_12/2015</v>
          </cell>
          <cell r="C3504" t="str">
            <v>UN</v>
          </cell>
          <cell r="D3504" t="str">
            <v>97,70</v>
          </cell>
        </row>
        <row r="3505">
          <cell r="A3505">
            <v>92353</v>
          </cell>
          <cell r="B3505" t="str">
            <v>JOELHO 90 GRAUS, EM FERRO GALVANIZADO, DN 65 (2 1/2"), CONEXÃO ROSQUEADA, INSTALADO EM PRUMADAS - FORNECIMENTO E INSTALAÇÃO. AF_12/2015</v>
          </cell>
          <cell r="C3505" t="str">
            <v>UN</v>
          </cell>
          <cell r="D3505" t="str">
            <v>91,46</v>
          </cell>
        </row>
        <row r="3506">
          <cell r="A3506">
            <v>92354</v>
          </cell>
          <cell r="B3506" t="str">
            <v>JOELHO 45 GRAUS, EM FERRO GALVANIZADO, DN 80 (3"), CONEXÃO ROSQUEADA, INSTALADO EM PRUMADAS - FORNECIMENTO E INSTALAÇÃO. AF_12/2015</v>
          </cell>
          <cell r="C3506" t="str">
            <v>UN</v>
          </cell>
          <cell r="D3506" t="str">
            <v>129,46</v>
          </cell>
        </row>
        <row r="3507">
          <cell r="A3507">
            <v>92355</v>
          </cell>
          <cell r="B3507" t="str">
            <v>JOELHO 90 GRAUS, EM FERRO GALVANIZADO, DN 80 (3"), CONEXÃO ROSQUEADA, INSTALADO EM PRUMADAS - FORNECIMENTO E INSTALAÇÃO. AF_12/2015</v>
          </cell>
          <cell r="C3507" t="str">
            <v>UN</v>
          </cell>
          <cell r="D3507" t="str">
            <v>117,45</v>
          </cell>
        </row>
        <row r="3508">
          <cell r="A3508">
            <v>92356</v>
          </cell>
          <cell r="B3508" t="str">
            <v>TÊ, EM FERRO GALVANIZADO, DN 50 (2"), CONEXÃO ROSQUEADA, INSTALADO EM PRUMADAS - FORNECIMENTO E INSTALAÇÃO. AF_12/2015</v>
          </cell>
          <cell r="C3508" t="str">
            <v>UN</v>
          </cell>
          <cell r="D3508" t="str">
            <v>84,27</v>
          </cell>
        </row>
        <row r="3509">
          <cell r="A3509">
            <v>92357</v>
          </cell>
          <cell r="B3509" t="str">
            <v>TÊ, EM FERRO GALVANIZADO, DN 65 (2 1/2"), CONEXÃO ROSQUEADA, INSTALADO EM PRUMADAS - FORNECIMENTO E INSTALAÇÃO. AF_12/2015</v>
          </cell>
          <cell r="C3509" t="str">
            <v>UN</v>
          </cell>
          <cell r="D3509" t="str">
            <v>125,08</v>
          </cell>
        </row>
        <row r="3510">
          <cell r="A3510">
            <v>92358</v>
          </cell>
          <cell r="B3510" t="str">
            <v>TÊ, EM FERRO GALVANIZADO, DN 80 (3"), CONEXÃO ROSQUEADA, INSTALADO EM PRUMADAS - FORNECIMENTO E INSTALAÇÃO. AF_12/2015</v>
          </cell>
          <cell r="C3510" t="str">
            <v>UN</v>
          </cell>
          <cell r="D3510" t="str">
            <v>155,43</v>
          </cell>
        </row>
        <row r="3511">
          <cell r="A3511">
            <v>92369</v>
          </cell>
          <cell r="B3511" t="str">
            <v>NIPLE, EM FERRO GALVANIZADO, DN 25 (1"), CONEXÃO ROSQUEADA, INSTALADO EM REDE DE ALIMENTAÇÃO PARA HIDRANTE - FORNECIMENTO E INSTALAÇÃO. AF_12/2015</v>
          </cell>
          <cell r="C3511" t="str">
            <v>UN</v>
          </cell>
          <cell r="D3511" t="str">
            <v>23,54</v>
          </cell>
        </row>
        <row r="3512">
          <cell r="A3512">
            <v>92370</v>
          </cell>
          <cell r="B3512" t="str">
            <v>LUVA, EM FERRO GALVANIZADO, DN 25 (1"), CONEXÃO ROSQUEADA, INSTALADO EM REDE DE ALIMENTAÇÃO PARA HIDRANTE - FORNECIMENTO E INSTALAÇÃO. AF_12/2015</v>
          </cell>
          <cell r="C3512" t="str">
            <v>UN</v>
          </cell>
          <cell r="D3512" t="str">
            <v>24,68</v>
          </cell>
        </row>
        <row r="3513">
          <cell r="A3513">
            <v>92371</v>
          </cell>
          <cell r="B3513" t="str">
            <v>NIPLE, EM FERRO GALVANIZADO, DN 32 (1 1/4"), CONEXÃO ROSQUEADA, INSTALADO EM REDE DE ALIMENTAÇÃO PARA HIDRANTE - FORNECIMENTO E INSTALAÇÃO. AF_12/2015</v>
          </cell>
          <cell r="C3513" t="str">
            <v>UN</v>
          </cell>
          <cell r="D3513" t="str">
            <v>28,38</v>
          </cell>
        </row>
        <row r="3514">
          <cell r="A3514">
            <v>92372</v>
          </cell>
          <cell r="B3514" t="str">
            <v>LUVA, EM FERRO GALVANIZADO, DN 32 (1 1/4"), CONEXÃO ROSQUEADA, INSTALADO EM REDE DE ALIMENTAÇÃO PARA HIDRANTE - FORNECIMENTO E INSTALAÇÃO. AF_12/2015</v>
          </cell>
          <cell r="C3514" t="str">
            <v>UN</v>
          </cell>
          <cell r="D3514" t="str">
            <v>29,45</v>
          </cell>
        </row>
        <row r="3515">
          <cell r="A3515">
            <v>92373</v>
          </cell>
          <cell r="B3515" t="str">
            <v>NIPLE, EM FERRO GALVANIZADO, DN 40 (1 1/2"), CONEXÃO ROSQUEADA, INSTALADO EM REDE DE ALIMENTAÇÃO PARA HIDRANTE - FORNECIMENTO E INSTALAÇÃO. AF_12/2015</v>
          </cell>
          <cell r="C3515" t="str">
            <v>UN</v>
          </cell>
          <cell r="D3515" t="str">
            <v>33,51</v>
          </cell>
        </row>
        <row r="3516">
          <cell r="A3516">
            <v>92374</v>
          </cell>
          <cell r="B3516" t="str">
            <v>LUVA, EM FERRO GALVANIZADO, DN 40 (1 1/2"), CONEXÃO ROSQUEADA, INSTALADO EM REDE DE ALIMENTAÇÃO PARA HIDRANTE - FORNECIMENTO E INSTALAÇÃO. AF_12/2015</v>
          </cell>
          <cell r="C3516" t="str">
            <v>UN</v>
          </cell>
          <cell r="D3516" t="str">
            <v>33,72</v>
          </cell>
        </row>
        <row r="3517">
          <cell r="A3517">
            <v>92375</v>
          </cell>
          <cell r="B3517" t="str">
            <v>NIPLE, EM FERRO GALVANIZADO, DN 50 (2"), CONEXÃO ROSQUEADA, INSTALADO EM REDE DE ALIMENTAÇÃO PARA HIDRANTE - FORNECIMENTO E INSTALAÇÃO. AF_12/2015</v>
          </cell>
          <cell r="C3517" t="str">
            <v>UN</v>
          </cell>
          <cell r="D3517" t="str">
            <v>43,41</v>
          </cell>
        </row>
        <row r="3518">
          <cell r="A3518">
            <v>92376</v>
          </cell>
          <cell r="B3518" t="str">
            <v>LUVA, EM FERRO GALVANIZADO, DN 50 (2"), CONEXÃO ROSQUEADA, INSTALADO EM REDE DE ALIMENTAÇÃO PARA HIDRANTE - FORNECIMENTO E INSTALAÇÃO. AF_12/2015</v>
          </cell>
          <cell r="C3518" t="str">
            <v>UN</v>
          </cell>
          <cell r="D3518" t="str">
            <v>43,39</v>
          </cell>
        </row>
        <row r="3519">
          <cell r="A3519">
            <v>92377</v>
          </cell>
          <cell r="B3519" t="str">
            <v>NIPLE, EM FERRO GALVANIZADO, DN 65 (2 1/2"), CONEXÃO ROSQUEADA, INSTALADO EM REDE DE ALIMENTAÇÃO PARA HIDRANTE - FORNECIMENTO E INSTALAÇÃO. AF_12/2015</v>
          </cell>
          <cell r="C3519" t="str">
            <v>UN</v>
          </cell>
          <cell r="D3519" t="str">
            <v>58,08</v>
          </cell>
        </row>
        <row r="3520">
          <cell r="A3520">
            <v>92378</v>
          </cell>
          <cell r="B3520" t="str">
            <v>LUVA, EM FERRO GALVANIZADO, DN 65 (2 1/2"), CONEXÃO ROSQUEADA, INSTALADO EM REDE DE ALIMENTAÇÃO PARA HIDRANTE - FORNECIMENTO E INSTALAÇÃO. AF_12/2015</v>
          </cell>
          <cell r="C3520" t="str">
            <v>UN</v>
          </cell>
          <cell r="D3520" t="str">
            <v>64,45</v>
          </cell>
        </row>
        <row r="3521">
          <cell r="A3521">
            <v>92379</v>
          </cell>
          <cell r="B3521" t="str">
            <v>NIPLE, EM FERRO GALVANIZADO, DN 80 (3"), CONEXÃO ROSQUEADA, INSTALADO EM REDE DE ALIMENTAÇÃO PARA HIDRANTE - FORNECIMENTO E INSTALAÇÃO. AF_12/2015</v>
          </cell>
          <cell r="C3521" t="str">
            <v>UN</v>
          </cell>
          <cell r="D3521" t="str">
            <v>82,10</v>
          </cell>
        </row>
        <row r="3522">
          <cell r="A3522">
            <v>92380</v>
          </cell>
          <cell r="B3522" t="str">
            <v>LUVA, EM FERRO GALVANIZADO, DN 80 (3"), CONEXÃO ROSQUEADA, INSTALADO EM REDE DE ALIMENTAÇÃO PARA HIDRANTE - FORNECIMENTO E INSTALAÇÃO. AF_12/2015</v>
          </cell>
          <cell r="C3522" t="str">
            <v>UN</v>
          </cell>
          <cell r="D3522" t="str">
            <v>87,76</v>
          </cell>
        </row>
        <row r="3523">
          <cell r="A3523">
            <v>92381</v>
          </cell>
          <cell r="B3523" t="str">
            <v>JOELHO 45 GRAUS, EM FERRO GALVANIZADO, DN 25 (1"), CONEXÃO ROSQUEADA, INSTALADO EM REDE DE ALIMENTAÇÃO PARA HIDRANTE - FORNECIMENTO E INSTALAÇÃO. AF_12/2015</v>
          </cell>
          <cell r="C3523" t="str">
            <v>UN</v>
          </cell>
          <cell r="D3523" t="str">
            <v>35,65</v>
          </cell>
        </row>
        <row r="3524">
          <cell r="A3524">
            <v>92382</v>
          </cell>
          <cell r="B3524" t="str">
            <v>JOELHO 90 GRAUS, EM FERRO GALVANIZADO, DN 25 (1"), CONEXÃO ROSQUEADA, INSTALADO EM REDE DE ALIMENTAÇÃO PARA HIDRANTE - FORNECIMENTO E INSTALAÇÃO. AF_12/2015</v>
          </cell>
          <cell r="C3524" t="str">
            <v>UN</v>
          </cell>
          <cell r="D3524" t="str">
            <v>34,13</v>
          </cell>
        </row>
        <row r="3525">
          <cell r="A3525">
            <v>92383</v>
          </cell>
          <cell r="B3525" t="str">
            <v>JOELHO 45 GRAUS, EM FERRO GALVANIZADO, DN 32 (1 1/4"), CONEXÃO ROSQUEADA, INSTALADO EM REDE DE ALIMENTAÇÃO PARA HIDRANTE - FORNECIMENTO E INSTALAÇÃO. AF_12/2015</v>
          </cell>
          <cell r="C3525" t="str">
            <v>UN</v>
          </cell>
          <cell r="D3525" t="str">
            <v>44,80</v>
          </cell>
        </row>
        <row r="3526">
          <cell r="A3526">
            <v>92384</v>
          </cell>
          <cell r="B3526" t="str">
            <v>JOELHO 90 GRAUS, EM FERRO GALVANIZADO, DN 32 (1 1/4"), CONEXÃO ROSQUEADA, INSTALADO EM REDE DE ALIMENTAÇÃO PARA HIDRANTE - FORNECIMENTO E INSTALAÇÃO. AF_12/2015</v>
          </cell>
          <cell r="C3526" t="str">
            <v>UN</v>
          </cell>
          <cell r="D3526" t="str">
            <v>41,77</v>
          </cell>
        </row>
        <row r="3527">
          <cell r="A3527">
            <v>92385</v>
          </cell>
          <cell r="B3527" t="str">
            <v>JOELHO 45 GRAUS, EM FERRO GALVANIZADO, DN 40 (1 1/2"), CONEXÃO ROSQUEADA, INSTALADO EM REDE DE ALIMENTAÇÃO PARA HIDRANTE - FORNECIMENTO E INSTALAÇÃO. AF_12/2015</v>
          </cell>
          <cell r="C3527" t="str">
            <v>UN</v>
          </cell>
          <cell r="D3527" t="str">
            <v>51,32</v>
          </cell>
        </row>
        <row r="3528">
          <cell r="A3528">
            <v>92386</v>
          </cell>
          <cell r="B3528" t="str">
            <v>JOELHO 90 GRAUS, EM FERRO GALVANIZADO, DN 40 (1 1/2"), CONEXÃO ROSQUEADA, INSTALADO EM REDE DE ALIMENTAÇÃO PARA HIDRANTE - FORNECIMENTO E INSTALAÇÃO. AF_12/2015</v>
          </cell>
          <cell r="C3528" t="str">
            <v>UN</v>
          </cell>
          <cell r="D3528" t="str">
            <v>49,24</v>
          </cell>
        </row>
        <row r="3529">
          <cell r="A3529">
            <v>92387</v>
          </cell>
          <cell r="B3529" t="str">
            <v>JOELHO 45 GRAUS, EM FERRO GALVANIZADO, DN 50 (2"), CONEXÃO ROSQUEADA, INSTALADO EM REDE DE ALIMENTAÇÃO PARA HIDRANTE - FORNECIMENTO E INSTALAÇÃO. AF_12/2015</v>
          </cell>
          <cell r="C3529" t="str">
            <v>UN</v>
          </cell>
          <cell r="D3529" t="str">
            <v>64,58</v>
          </cell>
        </row>
        <row r="3530">
          <cell r="A3530">
            <v>92388</v>
          </cell>
          <cell r="B3530" t="str">
            <v>JOELHO 90 GRAUS, EM FERRO GALVANIZADO, DN 50 (2"), CONEXÃO ROSQUEADA, INSTALADO EM REDE DE ALIMENTAÇÃO PARA HIDRANTE - FORNECIMENTO E INSTALAÇÃO. AF_12/2015</v>
          </cell>
          <cell r="C3530" t="str">
            <v>UN</v>
          </cell>
          <cell r="D3530" t="str">
            <v>63,17</v>
          </cell>
        </row>
        <row r="3531">
          <cell r="A3531">
            <v>92389</v>
          </cell>
          <cell r="B3531" t="str">
            <v>JOELHO 45 GRAUS, EM FERRO GALVANIZADO, DN 65 (2 1/2"), CONEXÃO ROSQUEADA, INSTALADO EM REDE DE ALIMENTAÇÃO PARA HIDRANTE - FORNECIMENTO E INSTALAÇÃO. AF_12/2015</v>
          </cell>
          <cell r="C3531" t="str">
            <v>UN</v>
          </cell>
          <cell r="D3531" t="str">
            <v>99,42</v>
          </cell>
        </row>
        <row r="3532">
          <cell r="A3532">
            <v>92390</v>
          </cell>
          <cell r="B3532" t="str">
            <v>JOELHO 90 GRAUS, EM FERRO GALVANIZADO, DN 65 (2 1/2"), CONEXÃO ROSQUEADA, INSTALADO EM REDE DE ALIMENTAÇÃO PARA HIDRANTE - FORNECIMENTO E INSTALAÇÃO. AF_12/2015</v>
          </cell>
          <cell r="C3532" t="str">
            <v>UN</v>
          </cell>
          <cell r="D3532" t="str">
            <v>93,18</v>
          </cell>
        </row>
        <row r="3533">
          <cell r="A3533">
            <v>92635</v>
          </cell>
          <cell r="B3533" t="str">
            <v>JOELHO 45 GRAUS, EM FERRO GALVANIZADO, CONEXÃO ROSQUEADA, DN 80 (3"), INSTALADO EM REDE DE ALIMENTAÇÃO PARA HIDRANTE - FORNECIMENTO E INSTALAÇÃO. AF_12/2015</v>
          </cell>
          <cell r="C3533" t="str">
            <v>UN</v>
          </cell>
          <cell r="D3533" t="str">
            <v>132,92</v>
          </cell>
        </row>
        <row r="3534">
          <cell r="A3534">
            <v>92636</v>
          </cell>
          <cell r="B3534" t="str">
            <v>JOELHO 90 GRAUS, EM FERRO GALVANIZADO, CONEXÃO ROSQUEADA, DN 80 (3"), INSTALADO EM REDE DE ALIMENTAÇÃO PARA HIDRANTE - FORNECIMENTO E INSTALAÇÃO. AF_12/2015</v>
          </cell>
          <cell r="C3534" t="str">
            <v>UN</v>
          </cell>
          <cell r="D3534" t="str">
            <v>120,91</v>
          </cell>
        </row>
        <row r="3535">
          <cell r="A3535">
            <v>92637</v>
          </cell>
          <cell r="B3535" t="str">
            <v>TÊ, EM FERRO GALVANIZADO, CONEXÃO ROSQUEADA, DN 25 (1"), INSTALADO EM REDE DE ALIMENTAÇÃO PARA HIDRANTE - FORNECIMENTO E INSTALAÇÃO. AF_12/2015</v>
          </cell>
          <cell r="C3535" t="str">
            <v>UN</v>
          </cell>
          <cell r="D3535" t="str">
            <v>46,06</v>
          </cell>
        </row>
        <row r="3536">
          <cell r="A3536">
            <v>92638</v>
          </cell>
          <cell r="B3536" t="str">
            <v>TÊ, EM FERRO GALVANIZADO, CONEXÃO ROSQUEADA, DN 32 (1 1/4"), INSTALADO EM REDE DE ALIMENTAÇÃO PARA HIDRANTE - FORNECIMENTO E INSTALAÇÃO. AF_12/2015</v>
          </cell>
          <cell r="C3536" t="str">
            <v>UN</v>
          </cell>
          <cell r="D3536" t="str">
            <v>56,07</v>
          </cell>
        </row>
        <row r="3537">
          <cell r="A3537">
            <v>92639</v>
          </cell>
          <cell r="B3537" t="str">
            <v>TÊ, EM FERRO GALVANIZADO, CONEXÃO ROSQUEADA, DN 40 (1 1/2"), INSTALADO EM REDE DE ALIMENTAÇÃO PARA HIDRANTE - FORNECIMENTO E INSTALAÇÃO. AF_12/2015</v>
          </cell>
          <cell r="C3537" t="str">
            <v>UN</v>
          </cell>
          <cell r="D3537" t="str">
            <v>64,85</v>
          </cell>
        </row>
        <row r="3538">
          <cell r="A3538">
            <v>92640</v>
          </cell>
          <cell r="B3538" t="str">
            <v>TÊ, EM FERRO GALVANIZADO, CONEXÃO ROSQUEADA, DN 50 (2"), INSTALADO EM REDE DE ALIMENTAÇÃO PARA HIDRANTE - FORNECIMENTO E INSTALAÇÃO. AF_12/2015</v>
          </cell>
          <cell r="C3538" t="str">
            <v>UN</v>
          </cell>
          <cell r="D3538" t="str">
            <v>84,17</v>
          </cell>
        </row>
        <row r="3539">
          <cell r="A3539">
            <v>92642</v>
          </cell>
          <cell r="B3539" t="str">
            <v>TÊ, EM FERRO GALVANIZADO, CONEXÃO ROSQUEADA, DN 65 (2 1/2"), INSTALADO EM REDE DE ALIMENTAÇÃO PARA HIDRANTE - FORNECIMENTO E INSTALAÇÃO. AF_12/2015</v>
          </cell>
          <cell r="C3539" t="str">
            <v>UN</v>
          </cell>
          <cell r="D3539" t="str">
            <v>127,33</v>
          </cell>
        </row>
        <row r="3540">
          <cell r="A3540">
            <v>92644</v>
          </cell>
          <cell r="B3540" t="str">
            <v>TÊ, EM FERRO GALVANIZADO, CONEXÃO ROSQUEADA, DN 80 (3"), INSTALADO EM REDE DE ALIMENTAÇÃO PARA HIDRANTE - FORNECIMENTO E INSTALAÇÃO. AF_12/2015</v>
          </cell>
          <cell r="C3540" t="str">
            <v>UN</v>
          </cell>
          <cell r="D3540" t="str">
            <v>160,07</v>
          </cell>
        </row>
        <row r="3541">
          <cell r="A3541">
            <v>92657</v>
          </cell>
          <cell r="B3541" t="str">
            <v>NIPLE, EM FERRO GALVANIZADO, CONEXÃO ROSQUEADA, DN 25 (1"), INSTALADO EM REDE DE ALIMENTAÇÃO PARA SPRINKLER - FORNECIMENTO E INSTALAÇÃO. AF_12/2015</v>
          </cell>
          <cell r="C3541" t="str">
            <v>UN</v>
          </cell>
          <cell r="D3541" t="str">
            <v>17,29</v>
          </cell>
        </row>
        <row r="3542">
          <cell r="A3542">
            <v>92658</v>
          </cell>
          <cell r="B3542" t="str">
            <v>LUVA, EM FERRO GALVANIZADO, CONEXÃO ROSQUEADA, DN 25 (1"), INSTALADO EM REDE DE ALIMENTAÇÃO PARA SPRINKLER - FORNECIMENTO E INSTALAÇÃO. AF_12/2015</v>
          </cell>
          <cell r="C3542" t="str">
            <v>UN</v>
          </cell>
          <cell r="D3542" t="str">
            <v>18,43</v>
          </cell>
        </row>
        <row r="3543">
          <cell r="A3543">
            <v>92659</v>
          </cell>
          <cell r="B3543" t="str">
            <v>NIPLE, EM FERRO GALVANIZADO, CONEXÃO ROSQUEADA, DN 32 (1 1/4"), INSTALADO EM REDE DE ALIMENTAÇÃO PARA SPRINKLER - FORNECIMENTO E INSTALAÇÃO. AF_12/2015</v>
          </cell>
          <cell r="C3543" t="str">
            <v>UN</v>
          </cell>
          <cell r="D3543" t="str">
            <v>21,28</v>
          </cell>
        </row>
        <row r="3544">
          <cell r="A3544">
            <v>92660</v>
          </cell>
          <cell r="B3544" t="str">
            <v>LUVA, EM FERRO GALVANIZADO, CONEXÃO ROSQUEADA, DN 32 (1 1/4"), INSTALADO EM REDE DE ALIMENTAÇÃO PARA SPRINKLER - FORNECIMENTO E INSTALAÇÃO. AF_12/2015</v>
          </cell>
          <cell r="C3544" t="str">
            <v>UN</v>
          </cell>
          <cell r="D3544" t="str">
            <v>22,35</v>
          </cell>
        </row>
        <row r="3545">
          <cell r="A3545">
            <v>92661</v>
          </cell>
          <cell r="B3545" t="str">
            <v>NIPLE, EM FERRO GALVANIZADO, CONEXÃO ROSQUEADA, DN 40 (1 1/2"), INSTALADO EM REDE DE ALIMENTAÇÃO PARA SPRINKLER - FORNECIMENTO E INSTALAÇÃO. AF_12/2015</v>
          </cell>
          <cell r="C3545" t="str">
            <v>UN</v>
          </cell>
          <cell r="D3545" t="str">
            <v>25,41</v>
          </cell>
        </row>
        <row r="3546">
          <cell r="A3546">
            <v>92662</v>
          </cell>
          <cell r="B3546" t="str">
            <v>LUVA, EM FERRO GALVANIZADO, CONEXÃO ROSQUEADA, DN 40 (1 1/2"), INSTALADO EM REDE DE ALIMENTAÇÃO PARA SPRINKLER - FORNECIMENTO E INSTALAÇÃO. AF_12/2015</v>
          </cell>
          <cell r="C3546" t="str">
            <v>UN</v>
          </cell>
          <cell r="D3546" t="str">
            <v>25,62</v>
          </cell>
        </row>
        <row r="3547">
          <cell r="A3547">
            <v>92663</v>
          </cell>
          <cell r="B3547" t="str">
            <v>NIPLE, EM FERRO GALVANIZADO, CONEXÃO ROSQUEADA, DN 50 (2"), INSTALADO EM REDE DE ALIMENTAÇÃO PARA SPRINKLER - FORNECIMENTO E INSTALAÇÃO. AF_12/2015</v>
          </cell>
          <cell r="C3547" t="str">
            <v>UN</v>
          </cell>
          <cell r="D3547" t="str">
            <v>34,08</v>
          </cell>
        </row>
        <row r="3548">
          <cell r="A3548">
            <v>92664</v>
          </cell>
          <cell r="B3548" t="str">
            <v>LUVA, EM FERRO GALVANIZADO, CONEXÃO ROSQUEADA, DN 50 (2"), INSTALADO EM REDE DE ALIMENTAÇÃO PARA SPRINKLER - FORNECIMENTO E INSTALAÇÃO. AF_12/2015</v>
          </cell>
          <cell r="C3548" t="str">
            <v>UN</v>
          </cell>
          <cell r="D3548" t="str">
            <v>34,06</v>
          </cell>
        </row>
        <row r="3549">
          <cell r="A3549">
            <v>92665</v>
          </cell>
          <cell r="B3549" t="str">
            <v>NIPLE, EM FERRO GALVANIZADO, CONEXÃO ROSQUEADA, DN 65 (2 1/2"), INSTALADO EM REDE DE ALIMENTAÇÃO PARA SPRINKLER - FORNECIMENTO E INSTALAÇÃO. AF_12/2015</v>
          </cell>
          <cell r="C3549" t="str">
            <v>UN</v>
          </cell>
          <cell r="D3549" t="str">
            <v>46,90</v>
          </cell>
        </row>
        <row r="3550">
          <cell r="A3550">
            <v>92666</v>
          </cell>
          <cell r="B3550" t="str">
            <v>LUVA, EM FERRO GALVANIZADO, CONEXÃO ROSQUEADA, DN 65 (2 1/2"), INSTALADO EM REDE DE ALIMENTAÇÃO PARA SPRINKLER - FORNECIMENTO E INSTALAÇÃO. AF_12/2015</v>
          </cell>
          <cell r="C3550" t="str">
            <v>UN</v>
          </cell>
          <cell r="D3550" t="str">
            <v>53,27</v>
          </cell>
        </row>
        <row r="3551">
          <cell r="A3551">
            <v>92667</v>
          </cell>
          <cell r="B3551" t="str">
            <v>NIPLE, EM FERRO GALVANIZADO, CONEXÃO ROSQUEADA, DN 80 (3"), INSTALADO EM REDE DE ALIMENTAÇÃO PARA SPRINKLER - FORNECIMENTO E INSTALAÇÃO. AF_12/2015</v>
          </cell>
          <cell r="C3551" t="str">
            <v>UN</v>
          </cell>
          <cell r="D3551" t="str">
            <v>69,09</v>
          </cell>
        </row>
        <row r="3552">
          <cell r="A3552">
            <v>92668</v>
          </cell>
          <cell r="B3552" t="str">
            <v>LUVA, EM FERRO GALVANIZADO, CONEXÃO ROSQUEADA, DN 80 (3"), INSTALADO EM REDE DE ALIMENTAÇÃO PARA SPRINKLER - FORNECIMENTO E INSTALAÇÃO. AF_12/2015</v>
          </cell>
          <cell r="C3552" t="str">
            <v>UN</v>
          </cell>
          <cell r="D3552" t="str">
            <v>74,75</v>
          </cell>
        </row>
        <row r="3553">
          <cell r="A3553">
            <v>92669</v>
          </cell>
          <cell r="B3553" t="str">
            <v>JOELHO 45 GRAUS, EM FERRO GALVANIZADO, CONEXÃO ROSQUEADA, DN 25 (1"), INSTALADO EM REDE DE ALIMENTAÇÃO PARA SPRINKLER - FORNECIMENTO E INSTALAÇÃO. AF_12/2015</v>
          </cell>
          <cell r="C3553" t="str">
            <v>UN</v>
          </cell>
          <cell r="D3553" t="str">
            <v>26,26</v>
          </cell>
        </row>
        <row r="3554">
          <cell r="A3554">
            <v>92670</v>
          </cell>
          <cell r="B3554" t="str">
            <v>JOELHO 90 GRAUS, EM FERRO GALVANIZADO, CONEXÃO ROSQUEADA, DN 25 (1"), INSTALADO EM REDE DE ALIMENTAÇÃO PARA SPRINKLER - FORNECIMENTO E INSTALAÇÃO. AF_12/2015</v>
          </cell>
          <cell r="C3554" t="str">
            <v>UN</v>
          </cell>
          <cell r="D3554" t="str">
            <v>24,74</v>
          </cell>
        </row>
        <row r="3555">
          <cell r="A3555">
            <v>92671</v>
          </cell>
          <cell r="B3555" t="str">
            <v>JOELHO 45 GRAUS, EM FERRO GALVANIZADO, CONEXÃO ROSQUEADA, DN 32 (1 1/4"), INSTALADO EM REDE DE ALIMENTAÇÃO PARA SPRINKLER - FORNECIMENTO E INSTALAÇÃO. AF_12/2015</v>
          </cell>
          <cell r="C3555" t="str">
            <v>UN</v>
          </cell>
          <cell r="D3555" t="str">
            <v>34,14</v>
          </cell>
        </row>
        <row r="3556">
          <cell r="A3556">
            <v>92672</v>
          </cell>
          <cell r="B3556" t="str">
            <v>JOELHO 90 GRAUS, EM FERRO GALVANIZADO, CONEXÃO ROSQUEADA, DN 32 (1 1/4"), INSTALADO EM REDE DE ALIMENTAÇÃO PARA SPRINKLER - FORNECIMENTO E INSTALAÇÃO. AF_12/2015</v>
          </cell>
          <cell r="C3556" t="str">
            <v>UN</v>
          </cell>
          <cell r="D3556" t="str">
            <v>31,11</v>
          </cell>
        </row>
        <row r="3557">
          <cell r="A3557">
            <v>92673</v>
          </cell>
          <cell r="B3557" t="str">
            <v>JOELHO 45 GRAUS, EM FERRO GALVANIZADO, CONEXÃO ROSQUEADA, DN 40 (1 1/2"), INSTALADO EM REDE DE ALIMENTAÇÃO PARA SPRINKLER - FORNECIMENTO E INSTALAÇÃO. AF_12/2015</v>
          </cell>
          <cell r="C3557" t="str">
            <v>UN</v>
          </cell>
          <cell r="D3557" t="str">
            <v>39,18</v>
          </cell>
        </row>
        <row r="3558">
          <cell r="A3558">
            <v>92674</v>
          </cell>
          <cell r="B3558" t="str">
            <v>JOELHO 90 GRAUS, EM FERRO GALVANIZADO, CONEXÃO ROSQUEADA, DN 40 (1 1/2"), INSTALADO EM REDE DE ALIMENTAÇÃO PARA SPRINKLER - FORNECIMENTO E INSTALAÇÃO. AF_12/2015</v>
          </cell>
          <cell r="C3558" t="str">
            <v>UN</v>
          </cell>
          <cell r="D3558" t="str">
            <v>37,10</v>
          </cell>
        </row>
        <row r="3559">
          <cell r="A3559">
            <v>92675</v>
          </cell>
          <cell r="B3559" t="str">
            <v>JOELHO 45 GRAUS, EM FERRO GALVANIZADO, CONEXÃO ROSQUEADA, DN 50 (2"), INSTALADO EM REDE DE ALIMENTAÇÃO PARA SPRINKLER - FORNECIMENTO E INSTALAÇÃO. AF_12/2015</v>
          </cell>
          <cell r="C3559" t="str">
            <v>UN</v>
          </cell>
          <cell r="D3559" t="str">
            <v>50,61</v>
          </cell>
        </row>
        <row r="3560">
          <cell r="A3560">
            <v>92676</v>
          </cell>
          <cell r="B3560" t="str">
            <v>JOELHO 90 GRAUS, EM FERRO GALVANIZADO, CONEXÃO ROSQUEADA, DN 50 (2"), INSTALADO EM REDE DE ALIMENTAÇÃO PARA SPRINKLER - FORNECIMENTO E INSTALAÇÃO. AF_12/2015</v>
          </cell>
          <cell r="C3560" t="str">
            <v>UN</v>
          </cell>
          <cell r="D3560" t="str">
            <v>49,20</v>
          </cell>
        </row>
        <row r="3561">
          <cell r="A3561">
            <v>92677</v>
          </cell>
          <cell r="B3561" t="str">
            <v>JOELHO 45 GRAUS, EM FERRO GALVANIZADO, CONEXÃO ROSQUEADA, DN 65 (2 1/2"), INSTALADO EM REDE DE ALIMENTAÇÃO PARA SPRINKLER - FORNECIMENTO E INSTALAÇÃO. AF_12/2015</v>
          </cell>
          <cell r="C3561" t="str">
            <v>UN</v>
          </cell>
          <cell r="D3561" t="str">
            <v>82,69</v>
          </cell>
        </row>
        <row r="3562">
          <cell r="A3562">
            <v>92678</v>
          </cell>
          <cell r="B3562" t="str">
            <v>JOELHO 90 GRAUS, EM FERRO GALVANIZADO, CONEXÃO ROSQUEADA, DN 65 (2 1/2"), INSTALADO EM REDE DE ALIMENTAÇÃO PARA SPRINKLER - FORNECIMENTO E INSTALAÇÃO. AF_12/2015</v>
          </cell>
          <cell r="C3562" t="str">
            <v>UN</v>
          </cell>
          <cell r="D3562" t="str">
            <v>76,45</v>
          </cell>
        </row>
        <row r="3563">
          <cell r="A3563">
            <v>92679</v>
          </cell>
          <cell r="B3563" t="str">
            <v>JOELHO 45 GRAUS, EM FERRO GALVANIZADO, CONEXÃO ROSQUEADA, DN 80 (3"), INSTALADO EM REDE DE ALIMENTAÇÃO PARA SPRINKLER - FORNECIMENTO E INSTALAÇÃO. AF_12/2015</v>
          </cell>
          <cell r="C3563" t="str">
            <v>UN</v>
          </cell>
          <cell r="D3563" t="str">
            <v>113,44</v>
          </cell>
        </row>
        <row r="3564">
          <cell r="A3564">
            <v>92680</v>
          </cell>
          <cell r="B3564" t="str">
            <v>JOELHO 90 GRAUS, EM FERRO GALVANIZADO, CONEXÃO ROSQUEADA, DN 80 (3"), INSTALADO EM REDE DE ALIMENTAÇÃO PARA SPRINKLER - FORNECIMENTO E INSTALAÇÃO. AF_12/2015</v>
          </cell>
          <cell r="C3564" t="str">
            <v>UN</v>
          </cell>
          <cell r="D3564" t="str">
            <v>101,43</v>
          </cell>
        </row>
        <row r="3565">
          <cell r="A3565">
            <v>92681</v>
          </cell>
          <cell r="B3565" t="str">
            <v>TÊ, EM FERRO GALVANIZADO, CONEXÃO ROSQUEADA, DN 25 (1"), INSTALADO EM REDE DE ALIMENTAÇÃO PARA SPRINKLER - FORNECIMENTO E INSTALAÇÃO. AF_12/2015</v>
          </cell>
          <cell r="C3565" t="str">
            <v>UN</v>
          </cell>
          <cell r="D3565" t="str">
            <v>33,52</v>
          </cell>
        </row>
        <row r="3566">
          <cell r="A3566">
            <v>92682</v>
          </cell>
          <cell r="B3566" t="str">
            <v>TÊ, EM FERRO GALVANIZADO, CONEXÃO ROSQUEADA, DN 32 (1 1/4"), INSTALADO EM REDE DE ALIMENTAÇÃO PARA SPRINKLER - FORNECIMENTO E INSTALAÇÃO. AF_12/2015</v>
          </cell>
          <cell r="C3566" t="str">
            <v>UN</v>
          </cell>
          <cell r="D3566" t="str">
            <v>41,82</v>
          </cell>
        </row>
        <row r="3567">
          <cell r="A3567">
            <v>92683</v>
          </cell>
          <cell r="B3567" t="str">
            <v>TÊ, EM FERRO GALVANIZADO, CONEXÃO ROSQUEADA, DN 40 (1 1/2"), INSTALADO EM REDE DE ALIMENTAÇÃO PARA SPRINKLER - FORNECIMENTO E INSTALAÇÃO. AF_12/2015</v>
          </cell>
          <cell r="C3567" t="str">
            <v>UN</v>
          </cell>
          <cell r="D3567" t="str">
            <v>48,67</v>
          </cell>
        </row>
        <row r="3568">
          <cell r="A3568">
            <v>92684</v>
          </cell>
          <cell r="B3568" t="str">
            <v>TÊ, EM FERRO GALVANIZADO, CONEXÃO ROSQUEADA, DN 50 (2"), INSTALADO EM REDE DE ALIMENTAÇÃO PARA SPRINKLER - FORNECIMENTO E INSTALAÇÃO. AF_12/2015</v>
          </cell>
          <cell r="C3568" t="str">
            <v>UN</v>
          </cell>
          <cell r="D3568" t="str">
            <v>65,55</v>
          </cell>
        </row>
        <row r="3569">
          <cell r="A3569">
            <v>92685</v>
          </cell>
          <cell r="B3569" t="str">
            <v>TÊ, EM FERRO GALVANIZADO, CONEXÃO ROSQUEADA, DN 65 (2 1/2"), INSTALADO EM REDE DE ALIMENTAÇÃO PARA SPRINKLER - FORNECIMENTO E INSTALAÇÃO. AF_12/2015</v>
          </cell>
          <cell r="C3569" t="str">
            <v>UN</v>
          </cell>
          <cell r="D3569" t="str">
            <v>105,04</v>
          </cell>
        </row>
        <row r="3570">
          <cell r="A3570">
            <v>92686</v>
          </cell>
          <cell r="B3570" t="str">
            <v>TÊ, EM FERRO GALVANIZADO, CONEXÃO ROSQUEADA, DN 80 (3"), INSTALADO EM REDE DE ALIMENTAÇÃO PARA SPRINKLER - FORNECIMENTO E INSTALAÇÃO. AF_12/2015</v>
          </cell>
          <cell r="C3570" t="str">
            <v>UN</v>
          </cell>
          <cell r="D3570" t="str">
            <v>134,07</v>
          </cell>
        </row>
        <row r="3571">
          <cell r="A3571">
            <v>92692</v>
          </cell>
          <cell r="B3571" t="str">
            <v>NIPLE, EM FERRO GALVANIZADO, CONEXÃO ROSQUEADA, DN 15 (1/2"), INSTALADO EM RAMAIS E SUB-RAMAIS DE GÁS - FORNECIMENTO E INSTALAÇÃO. AF_12/2015</v>
          </cell>
          <cell r="C3571" t="str">
            <v>UN</v>
          </cell>
          <cell r="D3571" t="str">
            <v>9,32</v>
          </cell>
        </row>
        <row r="3572">
          <cell r="A3572">
            <v>92693</v>
          </cell>
          <cell r="B3572" t="str">
            <v>LUVA, EM FERRO GALVANIZADO, CONEXÃO ROSQUEADA, DN 15 (1/2"), INSTALADO EM RAMAIS E SUB-RAMAIS DE GÁS - FORNECIMENTO E INSTALAÇÃO. AF_12/2015</v>
          </cell>
          <cell r="C3572" t="str">
            <v>UN</v>
          </cell>
          <cell r="D3572" t="str">
            <v>9,57</v>
          </cell>
        </row>
        <row r="3573">
          <cell r="A3573">
            <v>92694</v>
          </cell>
          <cell r="B3573" t="str">
            <v>NIPLE, EM FERRO GALVANIZADO, CONEXÃO ROSQUEADA, DN 20 (3/4"), INSTALADO EM RAMAIS E SUB-RAMAIS DE GÁS - FORNECIMENTO E INSTALAÇÃO. AF_12/2015</v>
          </cell>
          <cell r="C3573" t="str">
            <v>UN</v>
          </cell>
          <cell r="D3573" t="str">
            <v>14,83</v>
          </cell>
        </row>
        <row r="3574">
          <cell r="A3574">
            <v>92695</v>
          </cell>
          <cell r="B3574" t="str">
            <v>LUVA, EM FERRO GALVANIZADO, CONEXÃO ROSQUEADA, DN 20 (3/4"), INSTALADO EM RAMAIS E SUB-RAMAIS DE GÁS - FORNECIMENTO E INSTALAÇÃO. AF_12/2015</v>
          </cell>
          <cell r="C3574" t="str">
            <v>UN</v>
          </cell>
          <cell r="D3574" t="str">
            <v>15,08</v>
          </cell>
        </row>
        <row r="3575">
          <cell r="A3575">
            <v>92696</v>
          </cell>
          <cell r="B3575" t="str">
            <v>NIPLE, EM FERRO GALVANIZADO, CONEXÃO ROSQUEADA, DN 25 (1"), INSTALADO EM RAMAIS E SUB-RAMAIS DE GÁS - FORNECIMENTO E INSTALAÇÃO. AF_12/2015</v>
          </cell>
          <cell r="C3575" t="str">
            <v>UN</v>
          </cell>
          <cell r="D3575" t="str">
            <v>23,27</v>
          </cell>
        </row>
        <row r="3576">
          <cell r="A3576">
            <v>92697</v>
          </cell>
          <cell r="B3576" t="str">
            <v>LUVA, EM FERRO GALVANIZADO, CONEXÃO ROSQUEADA, DN 25 (1"), INSTALADO EM RAMAIS E SUB-RAMAIS DE GÁS - FORNECIMENTO E INSTALAÇÃO. AF_12/2015</v>
          </cell>
          <cell r="C3576" t="str">
            <v>UN</v>
          </cell>
          <cell r="D3576" t="str">
            <v>24,41</v>
          </cell>
        </row>
        <row r="3577">
          <cell r="A3577">
            <v>92698</v>
          </cell>
          <cell r="B3577" t="str">
            <v>JOELHO 45 GRAUS, EM FERRO GALVANIZADO, CONEXÃO ROSQUEADA, DN 15 (1/2"), INSTALADO EM RAMAIS E SUB-RAMAIS DE GÁS - FORNECIMENTO E INSTALAÇÃO. AF_12/2015</v>
          </cell>
          <cell r="C3577" t="str">
            <v>UN</v>
          </cell>
          <cell r="D3577" t="str">
            <v>13,78</v>
          </cell>
        </row>
        <row r="3578">
          <cell r="A3578">
            <v>92699</v>
          </cell>
          <cell r="B3578" t="str">
            <v>JOELHO 90 GRAUS, EM FERRO GALVANIZADO, CONEXÃO ROSQUEADA, DN 15 (1/2"), INSTALADO EM RAMAIS E SUB-RAMAIS DE GÁS - FORNECIMENTO E INSTALAÇÃO. AF_12/2015</v>
          </cell>
          <cell r="C3578" t="str">
            <v>UN</v>
          </cell>
          <cell r="D3578" t="str">
            <v>12,95</v>
          </cell>
        </row>
        <row r="3579">
          <cell r="A3579">
            <v>92700</v>
          </cell>
          <cell r="B3579" t="str">
            <v>JOELHO 45 GRAUS, EM FERRO GALVANIZADO, CONEXÃO ROSQUEADA, DN 20 (3/4"), INSTALADO EM RAMAIS E SUB-RAMAIS DE GÁS - FORNECIMENTO E INSTALAÇÃO. AF_12/2015</v>
          </cell>
          <cell r="C3579" t="str">
            <v>UN</v>
          </cell>
          <cell r="D3579" t="str">
            <v>22,53</v>
          </cell>
        </row>
        <row r="3580">
          <cell r="A3580">
            <v>92701</v>
          </cell>
          <cell r="B3580" t="str">
            <v>JOELHO 90 GRAUS, EM FERRO GALVANIZADO, CONEXÃO ROSQUEADA, DN 20 (3/4"), INSTALADO EM RAMAIS E SUB-RAMAIS DE GÁS - FORNECIMENTO E INSTALAÇÃO. AF_12/2015</v>
          </cell>
          <cell r="C3580" t="str">
            <v>UN</v>
          </cell>
          <cell r="D3580" t="str">
            <v>21,30</v>
          </cell>
        </row>
        <row r="3581">
          <cell r="A3581">
            <v>92702</v>
          </cell>
          <cell r="B3581" t="str">
            <v>JOELHO 45 GRAUS, EM FERRO GALVANIZADO, CONEXÃO ROSQUEADA, DN 25 (1"), INSTALADO EM RAMAIS E SUB-RAMAIS DE GÁS - FORNECIMENTO E INSTALAÇÃO. AF_12/2015</v>
          </cell>
          <cell r="C3581" t="str">
            <v>UN</v>
          </cell>
          <cell r="D3581" t="str">
            <v>35,28</v>
          </cell>
        </row>
        <row r="3582">
          <cell r="A3582">
            <v>92703</v>
          </cell>
          <cell r="B3582" t="str">
            <v>JOELHO 90 GRAUS, EM FERRO GALVANIZADO, CONEXÃO ROSQUEADA, DN 25 (1"), INSTALADO EM RAMAIS E SUB-RAMAIS DE GÁS - FORNECIMENTO E INSTALAÇÃO. AF_12/2015</v>
          </cell>
          <cell r="C3582" t="str">
            <v>UN</v>
          </cell>
          <cell r="D3582" t="str">
            <v>33,76</v>
          </cell>
        </row>
        <row r="3583">
          <cell r="A3583">
            <v>92704</v>
          </cell>
          <cell r="B3583" t="str">
            <v>TÊ, EM FERRO GALVANIZADO, CONEXÃO ROSQUEADA, DN 15 (1/2"), INSTALADO EM RAMAIS E SUB-RAMAIS DE GÁS - FORNECIMENTO E INSTALAÇÃO. AF_12/2015</v>
          </cell>
          <cell r="C3583" t="str">
            <v>UN</v>
          </cell>
          <cell r="D3583" t="str">
            <v>17,45</v>
          </cell>
        </row>
        <row r="3584">
          <cell r="A3584">
            <v>92705</v>
          </cell>
          <cell r="B3584" t="str">
            <v>TÊ, EM FERRO GALVANIZADO, CONEXÃO ROSQUEADA, DN 20 (3/4"), INSTALADO EM RAMAIS E SUB-RAMAIS DE GÁS - FORNECIMENTO E INSTALAÇÃO. AF_12/2015</v>
          </cell>
          <cell r="C3584" t="str">
            <v>UN</v>
          </cell>
          <cell r="D3584" t="str">
            <v>28,13</v>
          </cell>
        </row>
        <row r="3585">
          <cell r="A3585">
            <v>92706</v>
          </cell>
          <cell r="B3585" t="str">
            <v>TÊ, EM FERRO GALVANIZADO, CONEXÃO ROSQUEADA, DN 25 (1"), INSTALADO EM RAMAIS E SUB-RAMAIS DE GÁS - FORNECIMENTO E INSTALAÇÃO. AF_12/2015</v>
          </cell>
          <cell r="C3585" t="str">
            <v>UN</v>
          </cell>
          <cell r="D3585" t="str">
            <v>45,57</v>
          </cell>
        </row>
        <row r="3586">
          <cell r="A3586">
            <v>92889</v>
          </cell>
          <cell r="B3586" t="str">
            <v>UNIÃO, EM FERRO GALVANIZADO, DN 50 (2"), CONEXÃO ROSQUEADA, INSTALADO EM PRUMADAS - FORNECIMENTO E INSTALAÇÃO. AF_12/2015</v>
          </cell>
          <cell r="C3586" t="str">
            <v>UN</v>
          </cell>
          <cell r="D3586" t="str">
            <v>84,77</v>
          </cell>
        </row>
        <row r="3587">
          <cell r="A3587">
            <v>92890</v>
          </cell>
          <cell r="B3587" t="str">
            <v>UNIÃO, EM FERRO GALVANIZADO, DN 65 (2 1/2"), CONEXÃO ROSQUEADA, INSTALADO EM PRUMADAS - FORNECIMENTO E INSTALAÇÃO. AF_12/2015</v>
          </cell>
          <cell r="C3587" t="str">
            <v>UN</v>
          </cell>
          <cell r="D3587" t="str">
            <v>128,05</v>
          </cell>
        </row>
        <row r="3588">
          <cell r="A3588">
            <v>92891</v>
          </cell>
          <cell r="B3588" t="str">
            <v>UNIÃO, EM FERRO GALVANIZADO, DN 80 (3"), CONEXÃO ROSQUEADA, INSTALADO EM PRUMADAS - FORNECIMENTO E INSTALAÇÃO. AF_12/2015</v>
          </cell>
          <cell r="C3588" t="str">
            <v>UN</v>
          </cell>
          <cell r="D3588" t="str">
            <v>187,32</v>
          </cell>
        </row>
        <row r="3589">
          <cell r="A3589">
            <v>92892</v>
          </cell>
          <cell r="B3589" t="str">
            <v>UNIÃO, EM FERRO GALVANIZADO, DN 25 (1"), CONEXÃO ROSQUEADA, INSTALADO EM REDE DE ALIMENTAÇÃO PARA HIDRANTE - FORNECIMENTO E INSTALAÇÃO. AF_12/2015</v>
          </cell>
          <cell r="C3589" t="str">
            <v>UN</v>
          </cell>
          <cell r="D3589" t="str">
            <v>36,99</v>
          </cell>
        </row>
        <row r="3590">
          <cell r="A3590">
            <v>92893</v>
          </cell>
          <cell r="B3590" t="str">
            <v>UNIÃO, EM FERRO GALVANIZADO, DN 32 (1 1/4"), CONEXÃO ROSQUEADA, INSTALADO EM REDE DE ALIMENTAÇÃO PARA HIDRANTE - FORNECIMENTO E INSTALAÇÃO. AF_12/2015</v>
          </cell>
          <cell r="C3590" t="str">
            <v>UN</v>
          </cell>
          <cell r="D3590" t="str">
            <v>52,32</v>
          </cell>
        </row>
        <row r="3591">
          <cell r="A3591">
            <v>92894</v>
          </cell>
          <cell r="B3591" t="str">
            <v>UNIÃO, EM FERRO GALVANIZADO, DN 40 (1 1/2"), CONEXÃO ROSQUEADA, INSTALADO EM REDE DE ALIMENTAÇÃO PARA HIDRANTE - FORNECIMENTO E INSTALAÇÃO. AF_12/2015</v>
          </cell>
          <cell r="C3591" t="str">
            <v>UN</v>
          </cell>
          <cell r="D3591" t="str">
            <v>62,43</v>
          </cell>
        </row>
        <row r="3592">
          <cell r="A3592">
            <v>92895</v>
          </cell>
          <cell r="B3592" t="str">
            <v>UNIÃO, EM FERRO GALVANIZADO, DN 50 (2"), CONEXÃO ROSQUEADA, INSTALADO EM REDE DE ALIMENTAÇÃO PARA HIDRANTE - FORNECIMENTO E INSTALAÇÃO. AF_12/2015</v>
          </cell>
          <cell r="C3592" t="str">
            <v>UN</v>
          </cell>
          <cell r="D3592" t="str">
            <v>84,74</v>
          </cell>
        </row>
        <row r="3593">
          <cell r="A3593">
            <v>92896</v>
          </cell>
          <cell r="B3593" t="str">
            <v>UNIÃO, EM FERRO GALVANIZADO, DN 65 (2 1/2"), CONEXÃO ROSQUEADA, INSTALADO EM REDE DE ALIMENTAÇÃO PARA HIDRANTE - FORNECIMENTO E INSTALAÇÃO. AF_12/2015</v>
          </cell>
          <cell r="C3593" t="str">
            <v>UN</v>
          </cell>
          <cell r="D3593" t="str">
            <v>129,17</v>
          </cell>
        </row>
        <row r="3594">
          <cell r="A3594">
            <v>92897</v>
          </cell>
          <cell r="B3594" t="str">
            <v>UNIÃO, EM FERRO GALVANIZADO, DN 80 (3"), CONEXÃO ROSQUEADA, INSTALADO EM REDE DE ALIMENTAÇÃO PARA HIDRANTE - FORNECIMENTO E INSTALAÇÃO. AF_12/2015</v>
          </cell>
          <cell r="C3594" t="str">
            <v>UN</v>
          </cell>
          <cell r="D3594" t="str">
            <v>189,64</v>
          </cell>
        </row>
        <row r="3595">
          <cell r="A3595">
            <v>92898</v>
          </cell>
          <cell r="B3595" t="str">
            <v>UNIÃO, EM FERRO GALVANIZADO, CONEXÃO ROSQUEADA, DN 25 (1"), INSTALADO EM REDE DE ALIMENTAÇÃO PARA SPRINKLER - FORNECIMENTO E INSTALAÇÃO. AF_12/2015</v>
          </cell>
          <cell r="C3595" t="str">
            <v>UN</v>
          </cell>
          <cell r="D3595" t="str">
            <v>30,74</v>
          </cell>
        </row>
        <row r="3596">
          <cell r="A3596">
            <v>92899</v>
          </cell>
          <cell r="B3596" t="str">
            <v>UNIÃO, EM FERRO GALVANIZADO, CONEXÃO ROSQUEADA, DN 32 (1 1/4"), INSTALADO EM REDE DE ALIMENTAÇÃO PARA SPRINKLER - FORNECIMENTO E INSTALAÇÃO. AF_12/2015</v>
          </cell>
          <cell r="C3596" t="str">
            <v>UN</v>
          </cell>
          <cell r="D3596" t="str">
            <v>45,22</v>
          </cell>
        </row>
        <row r="3597">
          <cell r="A3597">
            <v>92900</v>
          </cell>
          <cell r="B3597" t="str">
            <v>UNIÃO, EM FERRO GALVANIZADO, CONEXÃO ROSQUEADA, DN 40 (1 1/2"), INSTALADO EM REDE DE ALIMENTAÇÃO PARA SPRINKLER - FORNECIMENTO E INSTALAÇÃO. AF_12/2015</v>
          </cell>
          <cell r="C3597" t="str">
            <v>UN</v>
          </cell>
          <cell r="D3597" t="str">
            <v>54,33</v>
          </cell>
        </row>
        <row r="3598">
          <cell r="A3598">
            <v>92901</v>
          </cell>
          <cell r="B3598" t="str">
            <v>UNIÃO, EM FERRO GALVANIZADO, CONEXÃO ROSQUEADA, DN 50 (2"), INSTALADO EM REDE DE ALIMENTAÇÃO PARA SPRINKLER - FORNECIMENTO E INSTALAÇÃO. AF_12/2015</v>
          </cell>
          <cell r="C3598" t="str">
            <v>UN</v>
          </cell>
          <cell r="D3598" t="str">
            <v>75,41</v>
          </cell>
        </row>
        <row r="3599">
          <cell r="A3599">
            <v>92902</v>
          </cell>
          <cell r="B3599" t="str">
            <v>UNIÃO, EM FERRO GALVANIZADO, CONEXÃO ROSQUEADA, DN 65 (2 1/2"), INSTALADO EM REDE DE ALIMENTAÇÃO PARA SPRINKLER - FORNECIMENTO E INSTALAÇÃO. AF_12/2015</v>
          </cell>
          <cell r="C3599" t="str">
            <v>UN</v>
          </cell>
          <cell r="D3599" t="str">
            <v>117,99</v>
          </cell>
        </row>
        <row r="3600">
          <cell r="A3600">
            <v>92903</v>
          </cell>
          <cell r="B3600" t="str">
            <v>UNIÃO, EM FERRO GALVANIZADO, CONEXÃO ROSQUEADA, DN 80 (3"), INSTALADO EM REDE DE ALIMENTAÇÃO PARA SPRINKLER - FORNECIMENTO E INSTALAÇÃO. AF_12/2015</v>
          </cell>
          <cell r="C3600" t="str">
            <v>UN</v>
          </cell>
          <cell r="D3600" t="str">
            <v>176,63</v>
          </cell>
        </row>
        <row r="3601">
          <cell r="A3601">
            <v>92904</v>
          </cell>
          <cell r="B3601" t="str">
            <v>UNIÃO, EM FERRO GALVANIZADO, CONEXÃO ROSQUEADA, DN 15 (1/2"), INSTALADO EM RAMAIS E SUB-RAMAIS DE GÁS - FORNECIMENTO E INSTALAÇÃO. AF_12/2015</v>
          </cell>
          <cell r="C3601" t="str">
            <v>UN</v>
          </cell>
          <cell r="D3601" t="str">
            <v>20,87</v>
          </cell>
        </row>
        <row r="3602">
          <cell r="A3602">
            <v>92905</v>
          </cell>
          <cell r="B3602" t="str">
            <v>UNIÃO, EM FERRO GALVANIZADO, CONEXÃO ROSQUEADA, DN 20 (3/4"), INSTALADO EM RAMAIS E SUB-RAMAIS DE GÁS - FORNECIMENTO E INSTALAÇÃO. AF_12/2015</v>
          </cell>
          <cell r="C3602" t="str">
            <v>UN</v>
          </cell>
          <cell r="D3602" t="str">
            <v>29,90</v>
          </cell>
        </row>
        <row r="3603">
          <cell r="A3603">
            <v>92906</v>
          </cell>
          <cell r="B3603" t="str">
            <v>UNIÃO, EM FERRO GALVANIZADO, CONEXÃO ROSQUEADA, DN 25 (1"), INSTALADO EM RAMAIS E SUB-RAMAIS DE GÁS - FORNECIMENTO E INSTALAÇÃO. AF_12/2015</v>
          </cell>
          <cell r="C3603" t="str">
            <v>UN</v>
          </cell>
          <cell r="D3603" t="str">
            <v>36,72</v>
          </cell>
        </row>
        <row r="3604">
          <cell r="A3604">
            <v>92907</v>
          </cell>
          <cell r="B3604" t="str">
            <v>LUVA DE REDUÇÃO, EM FERRO GALVANIZADO, 2" X 1.1/2", CONEXÃO ROSQUEADA, INSTALADO EM PRUMADAS - FORNECIMENTO E INSTALAÇÃO. AF_12/2015</v>
          </cell>
          <cell r="C3604" t="str">
            <v>UN</v>
          </cell>
          <cell r="D3604" t="str">
            <v>45,83</v>
          </cell>
        </row>
        <row r="3605">
          <cell r="A3605">
            <v>92908</v>
          </cell>
          <cell r="B3605" t="str">
            <v>LUVA DE REDUÇÃO, EM FERRO GALVANIZADO, 2" X 1.1/4", CONEXÃO ROSQUEADA, INSTALADO EM PRUMADAS - FORNECIMENTO E INSTALAÇÃO. AF_12/2015</v>
          </cell>
          <cell r="C3605" t="str">
            <v>UN</v>
          </cell>
          <cell r="D3605" t="str">
            <v>45,83</v>
          </cell>
        </row>
        <row r="3606">
          <cell r="A3606">
            <v>92909</v>
          </cell>
          <cell r="B3606" t="str">
            <v>LUVA DE REDUÇÃO, EM FERRO GALVANIZADO, 2" X 1", CONEXÃO ROSQUEADA, INSTALADO EM PRUMADAS - FORNECIMENTO E INSTALAÇÃO. AF_12/2015</v>
          </cell>
          <cell r="C3606" t="str">
            <v>UN</v>
          </cell>
          <cell r="D3606" t="str">
            <v>45,83</v>
          </cell>
        </row>
        <row r="3607">
          <cell r="A3607">
            <v>92910</v>
          </cell>
          <cell r="B3607" t="str">
            <v>LUVA DE REDUÇÃO, EM FERRO GALVANIZADO, 2.1/2" X 1.1/2", CONEXÃO ROSQUEADA, INSTALADO EM PRUMADAS - FORNECIMENTO E INSTALAÇÃO. AF_12/2015</v>
          </cell>
          <cell r="C3607" t="str">
            <v>UN</v>
          </cell>
          <cell r="D3607" t="str">
            <v>66,02</v>
          </cell>
        </row>
        <row r="3608">
          <cell r="A3608">
            <v>92911</v>
          </cell>
          <cell r="B3608" t="str">
            <v>LUVA DE REDUÇÃO, EM FERRO GALVANIZADO, 2.1/2" X 2", CONEXÃO ROSQUEADA, INSTALADO EM PRUMADAS - FORNECIMENTO E INSTALAÇÃO. AF_12/2015</v>
          </cell>
          <cell r="C3608" t="str">
            <v>UN</v>
          </cell>
          <cell r="D3608" t="str">
            <v>66,02</v>
          </cell>
        </row>
        <row r="3609">
          <cell r="A3609">
            <v>92912</v>
          </cell>
          <cell r="B3609" t="str">
            <v>LUVA DE REDUÇÃO, EM FERRO GALVANIZADO, 3" X 1.1/2", CONEXÃO ROSQUEADA, INSTALADO EM PRUMADAS - FORNECIMENTO E INSTALAÇÃO. AF_12/2015</v>
          </cell>
          <cell r="C3609" t="str">
            <v>UN</v>
          </cell>
          <cell r="D3609" t="str">
            <v>88,22</v>
          </cell>
        </row>
        <row r="3610">
          <cell r="A3610">
            <v>92913</v>
          </cell>
          <cell r="B3610" t="str">
            <v>LUVA DE REDUÇÃO, EM FERRO GALVANIZADO, 3" X 2.1/2", CONEXÃO ROSQUEADA, INSTALADO EM PRUMADAS - FORNECIMENTO E INSTALAÇÃO. AF_12/2015</v>
          </cell>
          <cell r="C3610" t="str">
            <v>UN</v>
          </cell>
          <cell r="D3610" t="str">
            <v>90,14</v>
          </cell>
        </row>
        <row r="3611">
          <cell r="A3611">
            <v>92914</v>
          </cell>
          <cell r="B3611" t="str">
            <v>LUVA DE REDUÇÃO, EM FERRO GALVANIZADO, 3" X 2", CONEXÃO ROSQUEADA, INSTALADO EM PRUMADAS - FORNECIMENTO E INSTALAÇÃO. AF_12/2015</v>
          </cell>
          <cell r="C3611" t="str">
            <v>UN</v>
          </cell>
          <cell r="D3611" t="str">
            <v>90,14</v>
          </cell>
        </row>
        <row r="3612">
          <cell r="A3612">
            <v>92918</v>
          </cell>
          <cell r="B3612" t="str">
            <v>LUVA DE REDUÇÃO, EM FERRO GALVANIZADO, 1" X 1/2", CONEXÃO ROSQUEADA, INSTALADO EM REDE DE ALIMENTAÇÃO PARA HIDRANTE - FORNECIMENTO E INSTALAÇÃO. AF_12/2015</v>
          </cell>
          <cell r="C3612" t="str">
            <v>UN</v>
          </cell>
          <cell r="D3612" t="str">
            <v>24,59</v>
          </cell>
        </row>
        <row r="3613">
          <cell r="A3613">
            <v>92920</v>
          </cell>
          <cell r="B3613" t="str">
            <v>LUVA DE REDUÇÃO, EM FERRO GALVANIZADO, 1" X 3/4", CONEXÃO ROSQUEADA, INSTALADO EM REDE DE ALIMENTAÇÃO PARA HIDRANTE - FORNECIMENTO E INSTALAÇÃO. AF_12/2015</v>
          </cell>
          <cell r="C3613" t="str">
            <v>UN</v>
          </cell>
          <cell r="D3613" t="str">
            <v>24,75</v>
          </cell>
        </row>
        <row r="3614">
          <cell r="A3614">
            <v>92925</v>
          </cell>
          <cell r="B3614" t="str">
            <v>LUVA DE REDUÇÃO, EM FERRO GALVANIZADO, 1 1/4" X 1", CONEXÃO ROSQUEADA, INSTALADO EM REDE DE ALIMENTAÇÃO PARA HIDRANTE - FORNECIMENTO E INSTALAÇÃO. AF_12/2015</v>
          </cell>
          <cell r="C3614" t="str">
            <v>UN</v>
          </cell>
          <cell r="D3614" t="str">
            <v>30,30</v>
          </cell>
        </row>
        <row r="3615">
          <cell r="A3615">
            <v>92926</v>
          </cell>
          <cell r="B3615" t="str">
            <v>LUVA DE REDUÇÃO, EM FERRO GALVANIZADO, 1 1/4" X 1/2", CONEXÃO ROSQUEADA, INSTALADO EM REDE DE ALIMENTAÇÃO PARA HIDRANTE - FORNECIMENTO E INSTALAÇÃO. AF_12/2015</v>
          </cell>
          <cell r="C3615" t="str">
            <v>UN</v>
          </cell>
          <cell r="D3615" t="str">
            <v>30,29</v>
          </cell>
        </row>
        <row r="3616">
          <cell r="A3616">
            <v>92927</v>
          </cell>
          <cell r="B3616" t="str">
            <v>LUVA DE REDUÇÃO, EM FERRO GALVANIZADO, 1 1/4" X 3/4", CONEXÃO ROSQUEADA, INSTALADO EM REDE DE ALIMENTAÇÃO PARA HIDRANTE - FORNECIMENTO E INSTALAÇÃO. AF_12/2015</v>
          </cell>
          <cell r="C3616" t="str">
            <v>UN</v>
          </cell>
          <cell r="D3616" t="str">
            <v>30,29</v>
          </cell>
        </row>
        <row r="3617">
          <cell r="A3617">
            <v>92928</v>
          </cell>
          <cell r="B3617" t="str">
            <v>LUVA DE REDUÇÃO, EM FERRO GALVANIZADO, 1.1/2" X 1.1/4", CONEXÃO ROSQUEADA, INSTALADO EM REDE DE ALIMENTAÇÃO PARA HIDRANTE - FORNECIMENTO E INSTALAÇÃO. AF_12/2015</v>
          </cell>
          <cell r="C3617" t="str">
            <v>UN</v>
          </cell>
          <cell r="D3617" t="str">
            <v>34,60</v>
          </cell>
        </row>
        <row r="3618">
          <cell r="A3618">
            <v>92929</v>
          </cell>
          <cell r="B3618" t="str">
            <v>LUVA DE REDUÇÃO, EM FERRO GALVANIZADO, 1.1/2" X 1", CONEXÃO ROSQUEADA, INSTALADO EM REDE DE ALIMENTAÇÃO PARA HIDRANTE - FORNECIMENTO E INSTALAÇÃO. AF_12/2015</v>
          </cell>
          <cell r="C3618" t="str">
            <v>UN</v>
          </cell>
          <cell r="D3618" t="str">
            <v>34,60</v>
          </cell>
        </row>
        <row r="3619">
          <cell r="A3619">
            <v>92930</v>
          </cell>
          <cell r="B3619" t="str">
            <v>LUVA DE REDUÇÃO, EM FERRO GALVANIZADO, 1.1/2" X 3/4", CONEXÃO ROSQUEADA, INSTALADO EM REDE DE ALIMENTAÇÃO PARA HIDRANTE - FORNECIMENTO E INSTALAÇÃO. AF_12/2015</v>
          </cell>
          <cell r="C3619" t="str">
            <v>UN</v>
          </cell>
          <cell r="D3619" t="str">
            <v>34,60</v>
          </cell>
        </row>
        <row r="3620">
          <cell r="A3620">
            <v>92931</v>
          </cell>
          <cell r="B3620" t="str">
            <v>LUVA DE REDUÇÃO, EM FERRO GALVANIZADO, 2" X 1.1/2", CONEXÃO ROSQUEADA, INSTALADO EM REDE DE ALIMENTAÇÃO PARA HIDRANTE - FORNECIMENTO E INSTALAÇÃO. AF_12/2015</v>
          </cell>
          <cell r="C3620" t="str">
            <v>UN</v>
          </cell>
          <cell r="D3620" t="str">
            <v>45,80</v>
          </cell>
        </row>
        <row r="3621">
          <cell r="A3621">
            <v>92932</v>
          </cell>
          <cell r="B3621" t="str">
            <v>LUVA DE REDUÇÃO, EM FERRO GALVANIZADO, 2" X 1.1/4", CONEXÃO ROSQUEADA, INSTALADO EM REDE DE ALIMENTAÇÃO PARA HIDRANTE - FORNECIMENTO E INSTALAÇÃO. AF_12/2015</v>
          </cell>
          <cell r="C3621" t="str">
            <v>UN</v>
          </cell>
          <cell r="D3621" t="str">
            <v>45,80</v>
          </cell>
        </row>
        <row r="3622">
          <cell r="A3622">
            <v>92933</v>
          </cell>
          <cell r="B3622" t="str">
            <v>LUVA DE REDUÇÃO, EM FERRO GALVANIZADO, 2" X 1", CONEXÃO ROSQUEADA, INSTALADO EM REDE DE ALIMENTAÇÃO PARA HIDRANTE - FORNECIMENTO E INSTALAÇÃO. AF_12/2015</v>
          </cell>
          <cell r="C3622" t="str">
            <v>UN</v>
          </cell>
          <cell r="D3622" t="str">
            <v>45,80</v>
          </cell>
        </row>
        <row r="3623">
          <cell r="A3623">
            <v>92934</v>
          </cell>
          <cell r="B3623" t="str">
            <v>LUVA DE REDUÇÃO, EM FERRO GALVANIZADO, 2.1/2" X 1.1/2", CONEXÃO ROSQUEADA, INSTALADO EM REDE DE ALIMENTAÇÃO PARA HIDRANTE - FORNECIMENTO E INSTALAÇÃO. AF_12/2015</v>
          </cell>
          <cell r="C3623" t="str">
            <v>UN</v>
          </cell>
          <cell r="D3623" t="str">
            <v>67,14</v>
          </cell>
        </row>
        <row r="3624">
          <cell r="A3624">
            <v>92935</v>
          </cell>
          <cell r="B3624" t="str">
            <v>LUVA DE REDUÇÃO, EM FERRO GALVANIZADO, 2.1/2" X 2", CONEXÃO ROSQUEADA, INSTALADO EM REDE DE ALIMENTAÇÃO PARA HIDRANTE - FORNECIMENTO E INSTALAÇÃO. AF_12/2015</v>
          </cell>
          <cell r="C3624" t="str">
            <v>UN</v>
          </cell>
          <cell r="D3624" t="str">
            <v>67,14</v>
          </cell>
        </row>
        <row r="3625">
          <cell r="A3625">
            <v>92936</v>
          </cell>
          <cell r="B3625" t="str">
            <v>LUVA DE REDUÇÃO, EM FERRO GALVANIZADO, 3" X 2.1/2", CONEXÃO ROSQUEADA, INSTALADO EM REDE DE ALIMENTAÇÃO PARA HIDRANTE - FORNECIMENTO E INSTALAÇÃO. AF_12/2015</v>
          </cell>
          <cell r="C3625" t="str">
            <v>UN</v>
          </cell>
          <cell r="D3625" t="str">
            <v>92,46</v>
          </cell>
        </row>
        <row r="3626">
          <cell r="A3626">
            <v>92937</v>
          </cell>
          <cell r="B3626" t="str">
            <v>LUVA DE REDUÇÃO, EM FERRO GALVANIZADO, 3" X 2", CONEXÃO ROSQUEADA, INSTALADO EM REDE DE ALIMENTAÇÃO PARA HIDRANTE - FORNECIMENTO E INSTALAÇÃO. AF_12/2015</v>
          </cell>
          <cell r="C3626" t="str">
            <v>UN</v>
          </cell>
          <cell r="D3626" t="str">
            <v>92,46</v>
          </cell>
        </row>
        <row r="3627">
          <cell r="A3627">
            <v>92938</v>
          </cell>
          <cell r="B3627" t="str">
            <v>LUVA DE REDUÇÃO, EM FERRO GALVANIZADO, 1" X 1/2", CONEXÃO ROSQUEADA, INSTALADO EM REDE DE ALIMENTAÇÃO PARA SPRINKLER - FORNECIMENTO E INSTALAÇÃO. AF_12/2015</v>
          </cell>
          <cell r="C3627" t="str">
            <v>UN</v>
          </cell>
          <cell r="D3627" t="str">
            <v>18,34</v>
          </cell>
        </row>
        <row r="3628">
          <cell r="A3628">
            <v>92939</v>
          </cell>
          <cell r="B3628" t="str">
            <v>LUVA DE REDUÇÃO, EM FERRO GALVANIZADO, 1" X 3/4", CONEXÃO ROSQUEADA, INSTALADO EM REDE DE ALIMENTAÇÃO PARA SPRINKLER - FORNECIMENTO E INSTALAÇÃO. AF_12/2015</v>
          </cell>
          <cell r="C3628" t="str">
            <v>UN</v>
          </cell>
          <cell r="D3628" t="str">
            <v>18,50</v>
          </cell>
        </row>
        <row r="3629">
          <cell r="A3629">
            <v>92940</v>
          </cell>
          <cell r="B3629" t="str">
            <v>LUVA DE REDUÇÃO, EM FERRO GALVANIZADO, 1.1/4" X 1", CONEXÃO ROSQUEADA, INSTALADO EM REDE DE ALIMENTAÇÃO PARA SPRINKLER - FORNECIMENTO E INSTALAÇÃO. AF_12/2015</v>
          </cell>
          <cell r="C3629" t="str">
            <v>UN</v>
          </cell>
          <cell r="D3629" t="str">
            <v>23,20</v>
          </cell>
        </row>
        <row r="3630">
          <cell r="A3630">
            <v>92941</v>
          </cell>
          <cell r="B3630" t="str">
            <v>LUVA DE REDUÇÃO, EM FERRO GALVANIZADO, 1.1/4" X 1/2", CONEXÃO ROSQUEADA, INSTALADO EM REDE DE ALIMENTAÇÃO PARA SPRINKLER - FORNECIMENTO E INSTALAÇÃO. AF_12/2015</v>
          </cell>
          <cell r="C3630" t="str">
            <v>UN</v>
          </cell>
          <cell r="D3630" t="str">
            <v>23,19</v>
          </cell>
        </row>
        <row r="3631">
          <cell r="A3631">
            <v>92942</v>
          </cell>
          <cell r="B3631" t="str">
            <v>LUVA DE REDUÇÃO, EM FERRO GALVANIZADO, 1.1/4" X 3/4", CONEXÃO ROSQUEADA, INSTALADO EM REDE DE ALIMENTAÇÃO PARA SPRINKLER - FORNECIMENTO E INSTALAÇÃO. AF_12/2015</v>
          </cell>
          <cell r="C3631" t="str">
            <v>UN</v>
          </cell>
          <cell r="D3631" t="str">
            <v>23,19</v>
          </cell>
        </row>
        <row r="3632">
          <cell r="A3632">
            <v>92943</v>
          </cell>
          <cell r="B3632" t="str">
            <v>LUVA DE REDUÇÃO, EM FERRO GALVANIZADO, 1.1/2" X 1.1/4", CONEXÃO ROSQUEADA, INSTALADO EM REDE DE ALIMENTAÇÃO PARA SPRINKLER - FORNECIMENTO E INSTALAÇÃO. AF_12/2015</v>
          </cell>
          <cell r="C3632" t="str">
            <v>UN</v>
          </cell>
          <cell r="D3632" t="str">
            <v>26,50</v>
          </cell>
        </row>
        <row r="3633">
          <cell r="A3633">
            <v>92944</v>
          </cell>
          <cell r="B3633" t="str">
            <v>LUVA DE REDUÇÃO, EM FERRO GALVANIZADO, 1.1/2" X 1", CONEXÃO ROSQUEADA, INSTALADO EM REDE DE ALIMENTAÇÃO PARA SPRINKLER - FORNECIMENTO E INSTALAÇÃO. AF_12/2015</v>
          </cell>
          <cell r="C3633" t="str">
            <v>UN</v>
          </cell>
          <cell r="D3633" t="str">
            <v>26,50</v>
          </cell>
        </row>
        <row r="3634">
          <cell r="A3634">
            <v>92945</v>
          </cell>
          <cell r="B3634" t="str">
            <v>LUVA DE REDUÇÃO, EM FERRO GALVANIZADO, 1.1/2" X 3/4", CONEXÃO ROSQUEADA, INSTALADO EM REDE DE ALIMENTAÇÃO PARA SPRINKLER - FORNECIMENTO E INSTALAÇÃO. AF_12/2015</v>
          </cell>
          <cell r="C3634" t="str">
            <v>UN</v>
          </cell>
          <cell r="D3634" t="str">
            <v>26,50</v>
          </cell>
        </row>
        <row r="3635">
          <cell r="A3635">
            <v>92946</v>
          </cell>
          <cell r="B3635" t="str">
            <v>LUVA DE REDUÇÃO, EM FERRO GALVANIZADO, 2" X 1.1/2", CONEXÃO ROSQUEADA, INSTALADO EM REDE DE ALIMENTAÇÃO PARA SPRINKLER - FORNECIMENTO E INSTALAÇÃO. AF_12/2015</v>
          </cell>
          <cell r="C3635" t="str">
            <v>UN</v>
          </cell>
          <cell r="D3635" t="str">
            <v>36,47</v>
          </cell>
        </row>
        <row r="3636">
          <cell r="A3636">
            <v>92947</v>
          </cell>
          <cell r="B3636" t="str">
            <v>LUVA DE REDUÇÃO, EM FERRO GALVANIZADO, 2" X 1.1/4", CONEXÃO ROSQUEADA, INSTALADO EM REDE DE ALIMENTAÇÃO PARA SPRINKLER - FORNECIMENTO E INSTALAÇÃO. AF_12/2015</v>
          </cell>
          <cell r="C3636" t="str">
            <v>UN</v>
          </cell>
          <cell r="D3636" t="str">
            <v>36,47</v>
          </cell>
        </row>
        <row r="3637">
          <cell r="A3637">
            <v>92948</v>
          </cell>
          <cell r="B3637" t="str">
            <v>LUVA DE REDUÇÃO, EM FERRO GALVANIZADO, 2" X 1", CONEXÃO ROSQUEADA, INSTALADO EM REDE DE ALIMENTAÇÃO PARA SPRINKLER - FORNECIMENTO E INSTALAÇÃO. AF_12/2015</v>
          </cell>
          <cell r="C3637" t="str">
            <v>UN</v>
          </cell>
          <cell r="D3637" t="str">
            <v>36,47</v>
          </cell>
        </row>
        <row r="3638">
          <cell r="A3638">
            <v>92949</v>
          </cell>
          <cell r="B3638" t="str">
            <v>LUVA DE REDUÇÃO, EM FERRO GALVANIZADO, 2 1/2" X 1.1/2", CONEXÃO ROSQUEADA, INSTALADO EM REDE DE ALIMENTAÇÃO PARA SPRINKLER - FORNECIMENTO E INSTALAÇÃO. AF_12/2015</v>
          </cell>
          <cell r="C3638" t="str">
            <v>UN</v>
          </cell>
          <cell r="D3638" t="str">
            <v>55,96</v>
          </cell>
        </row>
        <row r="3639">
          <cell r="A3639">
            <v>92950</v>
          </cell>
          <cell r="B3639" t="str">
            <v>LUVA DE REDUÇÃO, EM FERRO GALVANIZADO, 2 1/2" X 2", CONEXÃO ROSQUEADA, INSTALADO EM REDE DE ALIMENTAÇÃO PARA SPRINKLER - FORNECIMENTO E INSTALAÇÃO. AF_12/2015</v>
          </cell>
          <cell r="C3639" t="str">
            <v>UN</v>
          </cell>
          <cell r="D3639" t="str">
            <v>55,96</v>
          </cell>
        </row>
        <row r="3640">
          <cell r="A3640">
            <v>92951</v>
          </cell>
          <cell r="B3640" t="str">
            <v>LUVA DE REDUÇÃO, EM FERRO GALVANIZADO, 3" X 2.1/2", CONEXÃO ROSQUEADA, INSTALADO EM REDE DE ALIMENTAÇÃO PARA SPRINKLER - FORNECIMENTO E INSTALAÇÃO. AF_12/2015</v>
          </cell>
          <cell r="C3640" t="str">
            <v>UN</v>
          </cell>
          <cell r="D3640" t="str">
            <v>79,45</v>
          </cell>
        </row>
        <row r="3641">
          <cell r="A3641">
            <v>92952</v>
          </cell>
          <cell r="B3641" t="str">
            <v>LUVA DE REDUÇÃO, EM FERRO GALVANIZADO, 3" X 2", CONEXÃO ROSQUEADA, INSTALADO EM REDE DE ALIMENTAÇÃO PARA SPRINKLER - FORNECIMENTO E INSTALAÇÃO. AF_12/2015</v>
          </cell>
          <cell r="C3641" t="str">
            <v>UN</v>
          </cell>
          <cell r="D3641" t="str">
            <v>79,45</v>
          </cell>
        </row>
        <row r="3642">
          <cell r="A3642">
            <v>92953</v>
          </cell>
          <cell r="B3642" t="str">
            <v>LUVA DE REDUÇÃO, EM FERRO GALVANIZADO, 3/4" X 1/2", CONEXÃO ROSQUEADA, INSTALADO EM RAMAIS E SUB-RAMAIS DE GÁS - FORNECIMENTO E INSTALAÇÃO. AF_12/2015</v>
          </cell>
          <cell r="C3642" t="str">
            <v>UN</v>
          </cell>
          <cell r="D3642" t="str">
            <v>15,91</v>
          </cell>
        </row>
        <row r="3643">
          <cell r="A3643">
            <v>93050</v>
          </cell>
          <cell r="B3643" t="str">
            <v>LUVA PASSANTE EM COBRE, SEM ANEL DE SOLDA, DN 22 MM, INSTALADO EM PRUMADA   FORNECIMENTO E INSTALAÇÃO. AF_01/2016_P</v>
          </cell>
          <cell r="C3643" t="str">
            <v>UN</v>
          </cell>
          <cell r="D3643" t="str">
            <v>6,97</v>
          </cell>
        </row>
        <row r="3644">
          <cell r="A3644">
            <v>93051</v>
          </cell>
          <cell r="B3644" t="str">
            <v>BUCHA DE REDUÇÃO EM COBRE, SEM ANEL DE SOLDA, PONTA X BOLSA, 22 X 15 MM, INSTALADO EM PRUMADA   FORNECIMENTO E INSTALAÇÃO. AF_01/2016_P</v>
          </cell>
          <cell r="C3644" t="str">
            <v>UN</v>
          </cell>
          <cell r="D3644" t="str">
            <v>6,49</v>
          </cell>
        </row>
        <row r="3645">
          <cell r="A3645">
            <v>93052</v>
          </cell>
          <cell r="B3645" t="str">
            <v>JUNTA DE EXPANSÃO EM COBRE, PONTA X PONTA, DN 22 MM, INSTALADO EM PRUMADA   FORNECIMENTO E INSTALAÇÃO. AF_01/2016_P</v>
          </cell>
          <cell r="C3645" t="str">
            <v>UN</v>
          </cell>
          <cell r="D3645" t="str">
            <v>278,00</v>
          </cell>
        </row>
        <row r="3646">
          <cell r="A3646">
            <v>93054</v>
          </cell>
          <cell r="B3646" t="str">
            <v>CONECTOR EM BRONZE/LATÃO, SEM ANEL DE SOLDA, BOLSA X ROSCA F, 22 MM X 3/4, INSTALADO EM PRUMADA   FORNECIMENTO E INSTALAÇÃO. AF_01/2016_P</v>
          </cell>
          <cell r="C3646" t="str">
            <v>UN</v>
          </cell>
          <cell r="D3646" t="str">
            <v>12,62</v>
          </cell>
        </row>
        <row r="3647">
          <cell r="A3647">
            <v>93055</v>
          </cell>
          <cell r="B3647" t="str">
            <v>CURVA DE TRANSPOSIÇÃO EM BRONZE/LATÃO, SEM ANEL DE SOLDA, BOLSA X BOLSA, DN 22 MM, INSTALADO EM PRUMADA   FORNECIMENTO E INSTALAÇÃO. AF_01/2016_P</v>
          </cell>
          <cell r="C3647" t="str">
            <v>UN</v>
          </cell>
          <cell r="D3647" t="str">
            <v>24,92</v>
          </cell>
        </row>
        <row r="3648">
          <cell r="A3648">
            <v>93056</v>
          </cell>
          <cell r="B3648" t="str">
            <v>LUVA PASSANTE EM COBRE, SEM ANEL DE SOLDA, DN 28 MM, INSTALADO EM PRUMADA   FORNECIMENTO E INSTALAÇÃO. AF_01/2016_P</v>
          </cell>
          <cell r="C3648" t="str">
            <v>UN</v>
          </cell>
          <cell r="D3648" t="str">
            <v>9,97</v>
          </cell>
        </row>
        <row r="3649">
          <cell r="A3649">
            <v>93057</v>
          </cell>
          <cell r="B3649" t="str">
            <v>BUCHA DE REDUÇÃO EM COBRE, SEM ANEL DE SOLDA, PONTA X BOLSA, 28 X 22 MM, INSTALADO EM PRUMADA   FORNECIMENTO E INSTALAÇÃO. AF_01/2016_P</v>
          </cell>
          <cell r="C3649" t="str">
            <v>UN</v>
          </cell>
          <cell r="D3649" t="str">
            <v>8,82</v>
          </cell>
        </row>
        <row r="3650">
          <cell r="A3650">
            <v>93058</v>
          </cell>
          <cell r="B3650" t="str">
            <v>JUNTA DE EXPANSÃO EM COBRE, PONTA X PONTA, DN 28 MM, INSTALADO EM PRUMADA   FORNECIMENTO E INSTALAÇÃO. AF_01/2016_P</v>
          </cell>
          <cell r="C3650" t="str">
            <v>UN</v>
          </cell>
          <cell r="D3650" t="str">
            <v>305,77</v>
          </cell>
        </row>
        <row r="3651">
          <cell r="A3651">
            <v>93059</v>
          </cell>
          <cell r="B3651" t="str">
            <v>CONECTOR EM BRONZE/LATÃO, SEM ANEL DE SOLDA, BOLSA X ROSCA F, 28 MM X 1/2, INSTALADO EM PRUMADA   FORNECIMENTO E INSTALAÇÃO. AF_01/2016_P</v>
          </cell>
          <cell r="C3651" t="str">
            <v>UN</v>
          </cell>
          <cell r="D3651" t="str">
            <v>17,17</v>
          </cell>
        </row>
        <row r="3652">
          <cell r="A3652">
            <v>93060</v>
          </cell>
          <cell r="B3652" t="str">
            <v>CURVA DE TRANSPOSIÇÃO EM BRONZE/LATÃO, SEM ANEL DE SOLDA, BOLSA X BOLSA, 28 MM, INSTALADO EM PRUMADA   FORNECIMENTO E INSTALAÇÃO. AF_01/2016_P</v>
          </cell>
          <cell r="C3652" t="str">
            <v>UN</v>
          </cell>
          <cell r="D3652" t="str">
            <v>42,97</v>
          </cell>
        </row>
        <row r="3653">
          <cell r="A3653">
            <v>93061</v>
          </cell>
          <cell r="B3653" t="str">
            <v>LUVA PASSANTE EM COBRE, SEM ANEL DE SOLDA, DN 35 MM, INSTALADO EM PRUMADA   FORNECIMENTO E INSTALAÇÃO. AF_01/2016_P</v>
          </cell>
          <cell r="C3653" t="str">
            <v>UN</v>
          </cell>
          <cell r="D3653" t="str">
            <v>18,02</v>
          </cell>
        </row>
        <row r="3654">
          <cell r="A3654">
            <v>93062</v>
          </cell>
          <cell r="B3654" t="str">
            <v>BUCHA DE REDUÇÃO EM COBRE, SEM ANEL DE SOLDA, PONTA X BOLSA, 35 X 28 MM, INSTALADO EM PRUMADA   FORNECIMENTO E INSTALAÇÃO. AF_01/2016_P</v>
          </cell>
          <cell r="C3654" t="str">
            <v>UN</v>
          </cell>
          <cell r="D3654" t="str">
            <v>15,78</v>
          </cell>
        </row>
        <row r="3655">
          <cell r="A3655">
            <v>93063</v>
          </cell>
          <cell r="B3655" t="str">
            <v>JUNTA DE EXPANSÃO EM BRONZE/LATÃO, PONTA X PONTA, DN 35 MM, INSTALADO EM PRUMADA   FORNECIMENTO E INSTALAÇÃO. AF_01/2016_P</v>
          </cell>
          <cell r="C3655" t="str">
            <v>UN</v>
          </cell>
          <cell r="D3655" t="str">
            <v>350,25</v>
          </cell>
        </row>
        <row r="3656">
          <cell r="A3656">
            <v>93064</v>
          </cell>
          <cell r="B3656" t="str">
            <v>LUVA PASSANTE EM COBRE, SEM ANEL DE SOLDA, DN 42 MM, INSTALADO EM PRUMADA   FORNECIMENTO E INSTALAÇÃO. AF_01/2016_P</v>
          </cell>
          <cell r="C3656" t="str">
            <v>UN</v>
          </cell>
          <cell r="D3656" t="str">
            <v>27,32</v>
          </cell>
        </row>
        <row r="3657">
          <cell r="A3657">
            <v>93065</v>
          </cell>
          <cell r="B3657" t="str">
            <v>BUCHA DE REDUÇÃO EM COBRE, SEM ANEL DE SOLDA, PONTA X BOLSA, 42 X 35 MM, INSTALADO EM PRUMADA   FORNECIMENTO E INSTALAÇÃO. AF_01/2016_P</v>
          </cell>
          <cell r="C3657" t="str">
            <v>UN</v>
          </cell>
          <cell r="D3657" t="str">
            <v>25,67</v>
          </cell>
        </row>
        <row r="3658">
          <cell r="A3658">
            <v>93066</v>
          </cell>
          <cell r="B3658" t="str">
            <v>JUNTA DE EXPANSÃO EM BRONZE/LATÃO, PONTA X PONTA, DN 42 MM, INSTALADO EM PRUMADA   FORNECIMENTO E INSTALAÇÃO. AF_01/2016_P</v>
          </cell>
          <cell r="C3658" t="str">
            <v>UN</v>
          </cell>
          <cell r="D3658" t="str">
            <v>439,49</v>
          </cell>
        </row>
        <row r="3659">
          <cell r="A3659">
            <v>93067</v>
          </cell>
          <cell r="B3659" t="str">
            <v>LUVA PASSANTE EM COBRE, SEM ANEL DE SOLDA, DN 54 MM, INSTALADO EM PRUMADA   FORNECIMENTO E INSTALAÇÃO. AF_01/2016_P</v>
          </cell>
          <cell r="C3659" t="str">
            <v>UN</v>
          </cell>
          <cell r="D3659" t="str">
            <v>40,19</v>
          </cell>
        </row>
        <row r="3660">
          <cell r="A3660">
            <v>93068</v>
          </cell>
          <cell r="B3660" t="str">
            <v>BUCHA DE REDUÇÃO EM COBRE, SEM ANEL DE SOLDA, PONTA X BOLSA, 54 X 42 MM, INSTALADO EM PRUMADA   FORNECIMENTO E INSTALAÇÃO. AF_01/2016_P</v>
          </cell>
          <cell r="C3660" t="str">
            <v>UN</v>
          </cell>
          <cell r="D3660" t="str">
            <v>35,36</v>
          </cell>
        </row>
        <row r="3661">
          <cell r="A3661">
            <v>93069</v>
          </cell>
          <cell r="B3661" t="str">
            <v>JUNTA DE EXPANSÃO EM BRONZE/LATÃO, PONTA X PONTA, DN 54 MM, INSTALADO EM PRUMADA   FORNECIMENTO E INSTALAÇÃO. AF_01/2016_P</v>
          </cell>
          <cell r="C3661" t="str">
            <v>UN</v>
          </cell>
          <cell r="D3661" t="str">
            <v>608,88</v>
          </cell>
        </row>
        <row r="3662">
          <cell r="A3662">
            <v>93070</v>
          </cell>
          <cell r="B3662" t="str">
            <v>LUVA PASSANTE EM COBRE, SEM ANEL DE SOLDA, DN 66 MM, INSTALADO EM PRUMADA   FORNECIMENTO E INSTALAÇÃO. AF_01/2016_P</v>
          </cell>
          <cell r="C3662" t="str">
            <v>UN</v>
          </cell>
          <cell r="D3662" t="str">
            <v>99,44</v>
          </cell>
        </row>
        <row r="3663">
          <cell r="A3663">
            <v>93071</v>
          </cell>
          <cell r="B3663" t="str">
            <v>BUCHA DE REDUÇÃO EM COBRE, SEM ANEL DE SOLDA, PONTA X BOLSA, 66 X 54 MM, INSTALADO EM PRUMADA   FORNECIMENTO E INSTALAÇÃO. AF_01/2016_P</v>
          </cell>
          <cell r="C3663" t="str">
            <v>UN</v>
          </cell>
          <cell r="D3663" t="str">
            <v>92,47</v>
          </cell>
        </row>
        <row r="3664">
          <cell r="A3664">
            <v>93072</v>
          </cell>
          <cell r="B3664" t="str">
            <v>JUNTA DE EXPANSÃO EM BRONZE/LATÃO, PONTA X PONTA, DN 66 MM, INSTALADO EM PRUMADA   FORNECIMENTO E INSTALAÇÃO. AF_01/2016_P</v>
          </cell>
          <cell r="C3664" t="str">
            <v>UN</v>
          </cell>
          <cell r="D3664" t="str">
            <v>803,15</v>
          </cell>
        </row>
        <row r="3665">
          <cell r="A3665">
            <v>93073</v>
          </cell>
          <cell r="B3665" t="str">
            <v>TE DUPLA CURVA EM BRONZE/LATÃO, SEM ANEL DE SOLDA, ROSCA F X BOLSA X ROSCA F, 3/4 X 22 X 3/4, INSTALADO EM PRUMADA   FORNECIMENTO E INSTALAÇÃO. AF_01/2016_P</v>
          </cell>
          <cell r="C3665" t="str">
            <v>UN</v>
          </cell>
          <cell r="D3665" t="str">
            <v>45,76</v>
          </cell>
        </row>
        <row r="3666">
          <cell r="A3666">
            <v>93074</v>
          </cell>
          <cell r="B3666" t="str">
            <v>CURVA EM COBRE, 45 GRAUS, SEM ANEL DE SOLDA, BOLSA X BOLSA, DN 15 MM, INSTALADO EM RAMAL DE DISTRIBUIÇÃO   FORNECIMENTO E INSTALAÇÃO. AF_01/2016_P</v>
          </cell>
          <cell r="C3666" t="str">
            <v>UN</v>
          </cell>
          <cell r="D3666" t="str">
            <v>8,51</v>
          </cell>
        </row>
        <row r="3667">
          <cell r="A3667">
            <v>93075</v>
          </cell>
          <cell r="B3667" t="str">
            <v>COTOVELO EM BRONZE/LATÃO, 90 GRAUS, SEM ANEL DE SOLDA, BOLSA X ROSCA F, DN 15 MM X 1/2, INSTALADO EM RAMAL DE DISTRIBUIÇÃO   FORNECIMENTO E INSTALAÇÃO. AF_01/2016_P</v>
          </cell>
          <cell r="C3667" t="str">
            <v>UN</v>
          </cell>
          <cell r="D3667" t="str">
            <v>13,11</v>
          </cell>
        </row>
        <row r="3668">
          <cell r="A3668">
            <v>93076</v>
          </cell>
          <cell r="B3668" t="str">
            <v>CURVA EM COBRE, 45 GRAUS, SEM ANEL DE SOLDA, BOLSA X BOLSA, DN 22 MM, INSTALADO EM RAMAL DE DISTRIBUIÇÃO   FORNECIMENTO E INSTALAÇÃO. AF_01/2016_P</v>
          </cell>
          <cell r="C3668" t="str">
            <v>UN</v>
          </cell>
          <cell r="D3668" t="str">
            <v>12,99</v>
          </cell>
        </row>
        <row r="3669">
          <cell r="A3669">
            <v>93077</v>
          </cell>
          <cell r="B3669" t="str">
            <v>COTOVELO EM BRONZE/LATÃO, 90 GRAUS, SEM ANEL DE SOLDA, BOLSA X ROSCA F, DN 22 MM X 1/2, INSTALADO EM RAMAL DE DISTRIBUIÇÃO   FORNECIMENTO E INSTALAÇÃO. AF_01/2016_P</v>
          </cell>
          <cell r="C3669" t="str">
            <v>UN</v>
          </cell>
          <cell r="D3669" t="str">
            <v>18,16</v>
          </cell>
        </row>
        <row r="3670">
          <cell r="A3670">
            <v>93078</v>
          </cell>
          <cell r="B3670" t="str">
            <v>COTOVELO EM BRONZE/LATÃO, 90 GRAUS, SEM ANEL DE SOLDA, BOLSA X ROSCA F, DN 22 MM X 3/4, INSTALADO EM RAMAL DE DISTRIBUIÇÃO   FORNECIMENTO E INSTALAÇÃO. AF_01/2016_P</v>
          </cell>
          <cell r="C3670" t="str">
            <v>UN</v>
          </cell>
          <cell r="D3670" t="str">
            <v>19,52</v>
          </cell>
        </row>
        <row r="3671">
          <cell r="A3671">
            <v>93079</v>
          </cell>
          <cell r="B3671" t="str">
            <v>CURVA EM COBRE, 45 GRAUS, SEM ANEL DE SOLDA, BOLSA X BOLSA, DN 28 MM, INSTALADO EM RAMAL DE DISTRIBUIÇÃO   FORNECIMENTO E INSTALAÇÃO. AF_01/2016_P</v>
          </cell>
          <cell r="C3671" t="str">
            <v>UN</v>
          </cell>
          <cell r="D3671" t="str">
            <v>17,60</v>
          </cell>
        </row>
        <row r="3672">
          <cell r="A3672">
            <v>93080</v>
          </cell>
          <cell r="B3672" t="str">
            <v>LUVA PASSANTE EM COBRE, SEM ANEL DE SOLDA, DN 15 MM, INSTALADO EM RAMAL DE DISTRIBUIÇÃO   FORNECIMENTO E INSTALAÇÃO. AF_01/2016_P</v>
          </cell>
          <cell r="C3672" t="str">
            <v>UN</v>
          </cell>
          <cell r="D3672" t="str">
            <v>5,56</v>
          </cell>
        </row>
        <row r="3673">
          <cell r="A3673">
            <v>93081</v>
          </cell>
          <cell r="B3673" t="str">
            <v>CONECTOR EM BRONZE/LATÃO, SEM ANEL DE SOLDA, BOLSA X ROSCA F, DN 15 MM X 1/2, INSTALADO EM RAMAL DE DISTRIBUIÇÃO   FORNECIMENTO E INSTALAÇÃO. AF_01/2016_P</v>
          </cell>
          <cell r="C3673" t="str">
            <v>UN</v>
          </cell>
          <cell r="D3673" t="str">
            <v>11,40</v>
          </cell>
        </row>
        <row r="3674">
          <cell r="A3674">
            <v>93082</v>
          </cell>
          <cell r="B3674" t="str">
            <v>CURVA DE TRANSPOSIÇÃO EM BRONZE/LATÃO, SEM ANEL DE SOLDA, DN 15 MM, INSTALADO EM RAMAL DE DISTRIBUIÇÃO   FORNECIMENTO E INSTALAÇÃO. AF_01/2016_P</v>
          </cell>
          <cell r="C3674" t="str">
            <v>UN</v>
          </cell>
          <cell r="D3674" t="str">
            <v>13,73</v>
          </cell>
        </row>
        <row r="3675">
          <cell r="A3675">
            <v>93083</v>
          </cell>
          <cell r="B3675" t="str">
            <v>JUNTA DE EXPANSÃO EM COBRE, PONTA X PONTA, DN 15 MM, INSTALADO EM RAMAL DE DISTRIBUIÇÃO   FORNECIMENTO E INSTALAÇÃO. AF_01/2016_P</v>
          </cell>
          <cell r="C3675" t="str">
            <v>UN</v>
          </cell>
          <cell r="D3675" t="str">
            <v>240,81</v>
          </cell>
        </row>
        <row r="3676">
          <cell r="A3676">
            <v>93084</v>
          </cell>
          <cell r="B3676" t="str">
            <v>LUVA PASSANTE EM COBRE, SEM ANEL DE SOLDA, DN 22 MM, INSTALADO EM RAMAL DE DISTRIBUIÇÃO   FORNECIMENTO E INSTALAÇÃO. AF_01/2016_P</v>
          </cell>
          <cell r="C3676" t="str">
            <v>UN</v>
          </cell>
          <cell r="D3676" t="str">
            <v>8,61</v>
          </cell>
        </row>
        <row r="3677">
          <cell r="A3677">
            <v>93085</v>
          </cell>
          <cell r="B3677" t="str">
            <v>BUCHA DE REDUÇÃO EM COBRE, SEM ANEL DE SOLDA, PONTA X BOLSA, 22 X 15 MM, INSTALADO EM RAMAL DE DISTRIBUIÇÃO   FORNECIMENTO E INSTALAÇÃO. AF_01/2016_P</v>
          </cell>
          <cell r="C3677" t="str">
            <v>UN</v>
          </cell>
          <cell r="D3677" t="str">
            <v>8,13</v>
          </cell>
        </row>
        <row r="3678">
          <cell r="A3678">
            <v>93086</v>
          </cell>
          <cell r="B3678" t="str">
            <v>JUNTA DE EXPANSÃO EM COBRE, PONTA X PONTA, DN 22 MM, INSTALADO EM RAMAL DE DISTRIBUIÇÃO   FORNECIMENTO E INSTALAÇÃO. AF_01/2016_P</v>
          </cell>
          <cell r="C3678" t="str">
            <v>UN</v>
          </cell>
          <cell r="D3678" t="str">
            <v>279,64</v>
          </cell>
        </row>
        <row r="3679">
          <cell r="A3679">
            <v>93087</v>
          </cell>
          <cell r="B3679" t="str">
            <v>CONECTOR EM BRONZE/LATÃO, SEM ANEL DE SOLDA, BOLSA X ROSCA F, DN 22 MM X 1/2, INSTALADO EM RAMAL DE DISTRIBUIÇÃO   FORNECIMENTO E INSTALAÇÃO. AF_01/2016_P</v>
          </cell>
          <cell r="C3679" t="str">
            <v>UN</v>
          </cell>
          <cell r="D3679" t="str">
            <v>12,45</v>
          </cell>
        </row>
        <row r="3680">
          <cell r="A3680">
            <v>93088</v>
          </cell>
          <cell r="B3680" t="str">
            <v>CONECTOR EM BRONZE/LATÃO, SEM ANEL DE SOLDA, BOLSA X ROSCA F, DN 22 MM X 3/4, INSTALADO EM RAMAL DE DISTRIBUIÇÃO   FORNECIMENTO E INSTALAÇÃO. AF_01/2016_P</v>
          </cell>
          <cell r="C3680" t="str">
            <v>UN</v>
          </cell>
          <cell r="D3680" t="str">
            <v>14,26</v>
          </cell>
        </row>
        <row r="3681">
          <cell r="A3681">
            <v>93089</v>
          </cell>
          <cell r="B3681" t="str">
            <v>CURVA DE TRANSPOSIÇÃO EM BRONZE/LATÃO, SEM ANEL DE SOLDA, BOLSA X BOLSA, DN 22 MM, INSTALADO EM RAMAL DE DISTRIBUIÇÃO   FORNECIMENTO E INSTALAÇÃO. AF_01/2016_P</v>
          </cell>
          <cell r="C3681" t="str">
            <v>UN</v>
          </cell>
          <cell r="D3681" t="str">
            <v>26,56</v>
          </cell>
        </row>
        <row r="3682">
          <cell r="A3682">
            <v>93090</v>
          </cell>
          <cell r="B3682" t="str">
            <v>LUVA PASSANTE EM COBRE, SEM ANEL DE SOLDA, DN 28 MM, INSTALADO EM RAMAL DE DISTRIBUIÇÃO   FORNECIMENTO E INSTALAÇÃO. AF_01/2016_P</v>
          </cell>
          <cell r="C3682" t="str">
            <v>UN</v>
          </cell>
          <cell r="D3682" t="str">
            <v>11,58</v>
          </cell>
        </row>
        <row r="3683">
          <cell r="A3683">
            <v>93091</v>
          </cell>
          <cell r="B3683" t="str">
            <v>BUCHA DE REDUÇÃO EM COBRE, SEM ANEL DE SOLDA, PONTA X BOLSA, 28 X 22 MM, INSTALADO EM RAMAL DE DISTRIBUIÇÃO   FORNECIMENTO E INSTALAÇÃO. AF_01/2016_P</v>
          </cell>
          <cell r="C3683" t="str">
            <v>UN</v>
          </cell>
          <cell r="D3683" t="str">
            <v>10,43</v>
          </cell>
        </row>
        <row r="3684">
          <cell r="A3684">
            <v>93092</v>
          </cell>
          <cell r="B3684" t="str">
            <v>JUNTA DE EXPANSÃO EM COBRE, PONTA X PONTA, DN 28 MM, INSTALADO EM RAMAL DE DISTRIBUIÇÃO   FORNECIMENTO E INSTALAÇÃO. AF_01/2016_P</v>
          </cell>
          <cell r="C3684" t="str">
            <v>UN</v>
          </cell>
          <cell r="D3684" t="str">
            <v>307,38</v>
          </cell>
        </row>
        <row r="3685">
          <cell r="A3685">
            <v>93093</v>
          </cell>
          <cell r="B3685" t="str">
            <v>CONECTOR EM BRONZE/LATÃO, SEM ANEL DE SOLDA, BOLSA X ROSCA F, DN 28 MM X 1/2, INSTALADO EM RAMAL DE DISTRIBUIÇÃO   FORNECIMENTO E INSTALAÇÃO. AF_01/2016_P</v>
          </cell>
          <cell r="C3685" t="str">
            <v>UN</v>
          </cell>
          <cell r="D3685" t="str">
            <v>18,78</v>
          </cell>
        </row>
        <row r="3686">
          <cell r="A3686">
            <v>93094</v>
          </cell>
          <cell r="B3686" t="str">
            <v>CURVA DE TRANSPOSIÇÃO EM BRONZE/LATÃO, SEM ANEL DE SOLDA, BOLSA X BOLSA, DN 28 MM, INSTALADO EM RAMAL DE DISTRIBUIÇÃO   FORNECIMENTO E INSTALAÇÃO. AF_01/2016_P</v>
          </cell>
          <cell r="C3686" t="str">
            <v>UN</v>
          </cell>
          <cell r="D3686" t="str">
            <v>44,58</v>
          </cell>
        </row>
        <row r="3687">
          <cell r="A3687">
            <v>93095</v>
          </cell>
          <cell r="B3687" t="str">
            <v>TE DUPLA CURVA EM BRONZE/LATÃO, SEM ANEL DE SOLDA, ROSCA F X BOLSA X ROSCA F, 1/2 X 15 X 1/2, INSTALADO EM RAMAL DE DISTRIBUIÇÃO   FORNECIMENTO E INSTALAÇÃO. AF_01/2016_P</v>
          </cell>
          <cell r="C3687" t="str">
            <v>UN</v>
          </cell>
          <cell r="D3687" t="str">
            <v>34,76</v>
          </cell>
        </row>
        <row r="3688">
          <cell r="A3688">
            <v>93096</v>
          </cell>
          <cell r="B3688" t="str">
            <v>TE DUPLA CURVA EM BRONZE/LATÃO, SEM ANEL DE SOLDA, ROSCA F  X BOLSA X ROSCA F, 3/4 X 22 X 3/4, INSTALADO EM RAMAL DE DISTRIBUIÇÃO   FORNECIMENTO E INSTALAÇÃO. AF_01/2016_P</v>
          </cell>
          <cell r="C3688" t="str">
            <v>UN</v>
          </cell>
          <cell r="D3688" t="str">
            <v>48,93</v>
          </cell>
        </row>
        <row r="3689">
          <cell r="A3689">
            <v>93097</v>
          </cell>
          <cell r="B3689" t="str">
            <v>CURVA EM COBRE, 45 GRAUS, SEM ANEL DE SOLDA, BOLSA X BOLSA, DN 15 MM, INSTALADO EM RAMAL E SUB-RAMAL   FORNECIMENTO E INSTALAÇÃO. AF_01/2016_P</v>
          </cell>
          <cell r="C3689" t="str">
            <v>UN</v>
          </cell>
          <cell r="D3689" t="str">
            <v>8,68</v>
          </cell>
        </row>
        <row r="3690">
          <cell r="A3690">
            <v>93098</v>
          </cell>
          <cell r="B3690" t="str">
            <v>COTOVELO EM BRONZE/LATÃO, 90 GRAUS, SEM ANEL DE SOLDA, BOLSA X ROSCA F, DN 15 MM X 1/2, INSTALADO EM RAMAL E SUB-RAMAL   FORNECIMENTO E INSTALAÇÃO. AF_01/2016_P</v>
          </cell>
          <cell r="C3690" t="str">
            <v>UN</v>
          </cell>
          <cell r="D3690" t="str">
            <v>13,28</v>
          </cell>
        </row>
        <row r="3691">
          <cell r="A3691">
            <v>93099</v>
          </cell>
          <cell r="B3691" t="str">
            <v>CURVA EM COBRE, 45 GRAUS, SEM ANEL DE SOLDA, BOLSA X BOLSA, DN 22 MM, INSTALADO EM RAMAL E SUB-RAMAL   FORNECIMENTO E INSTALAÇÃO. AF_01/2016_P</v>
          </cell>
          <cell r="C3691" t="str">
            <v>UN</v>
          </cell>
          <cell r="D3691" t="str">
            <v>15,17</v>
          </cell>
        </row>
        <row r="3692">
          <cell r="A3692">
            <v>93100</v>
          </cell>
          <cell r="B3692" t="str">
            <v>COTOVELO EM BRONZE/LATÃO, 90 GRAUS, SEM ANEL DE SOLDA, BOLSA X ROSCA F, DN 22 MM X 1/2, INSTALADO EM RAMAL E SUB-RAMAL   FORNECIMENTO E INSTALAÇÃO. AF_01/2016_P</v>
          </cell>
          <cell r="C3692" t="str">
            <v>UN</v>
          </cell>
          <cell r="D3692" t="str">
            <v>20,34</v>
          </cell>
        </row>
        <row r="3693">
          <cell r="A3693">
            <v>93101</v>
          </cell>
          <cell r="B3693" t="str">
            <v>COTOVELO EM BRONZE/LATÃO, 90 GRAUS, SEM ANEL DE SOLDA, BOLSA X ROSCA F, DN 22 MM X 3/4, INSTALADO EM RAMAL E SUB-RAMAL   FORNECIMENTO E INSTALAÇÃO. AF_01/2016_P</v>
          </cell>
          <cell r="C3693" t="str">
            <v>UN</v>
          </cell>
          <cell r="D3693" t="str">
            <v>21,70</v>
          </cell>
        </row>
        <row r="3694">
          <cell r="A3694">
            <v>93102</v>
          </cell>
          <cell r="B3694" t="str">
            <v>CURVA EM COBRE, 45 GRAUS, SEM ANEL DE SOLDA, BOLSA X BOLSA, DN 28 MM, INSTALADO EM RAMAL E SUB-RAMAL   FORNECIMENTO E INSTALAÇÃO. AF_01/2016_P</v>
          </cell>
          <cell r="C3694" t="str">
            <v>UN</v>
          </cell>
          <cell r="D3694" t="str">
            <v>19,85</v>
          </cell>
        </row>
        <row r="3695">
          <cell r="A3695">
            <v>93103</v>
          </cell>
          <cell r="B3695" t="str">
            <v>LUVA PASSANTE EM COBRE, SEM ANEL DE SOLDA, DN 15 MM, INSTALADO EM RAMAL E SUB-RAMAL   FORNECIMENTO E INSTALAÇÃO. AF_01/2016_P</v>
          </cell>
          <cell r="C3695" t="str">
            <v>UN</v>
          </cell>
          <cell r="D3695" t="str">
            <v>5,70</v>
          </cell>
        </row>
        <row r="3696">
          <cell r="A3696">
            <v>93104</v>
          </cell>
          <cell r="B3696" t="str">
            <v>CONECTOR EM BRONZE/LATÃO, SEM ANEL DE SOLDA, BOLSA X ROSCA F, 15 MM X 1/2,  INSTALADO EM RAMAL E SUB-RAMAL   FORNECIMENTO E INSTALAÇÃO. AF_01/2016_P</v>
          </cell>
          <cell r="C3696" t="str">
            <v>UN</v>
          </cell>
          <cell r="D3696" t="str">
            <v>11,54</v>
          </cell>
        </row>
        <row r="3697">
          <cell r="A3697">
            <v>93105</v>
          </cell>
          <cell r="B3697" t="str">
            <v>CURVA DE TRANSPOSIÇÃO EM BRONZE/LATÃO, SEM ANEL DE SOLDA, BOLSA X BOLSA, DN 15 MM, INSTALADO EM RAMAL E SUB-RAMAL   FORNECIMENTO E INSTALAÇÃO. AF_01/2016_P</v>
          </cell>
          <cell r="C3697" t="str">
            <v>UN</v>
          </cell>
          <cell r="D3697" t="str">
            <v>13,87</v>
          </cell>
        </row>
        <row r="3698">
          <cell r="A3698">
            <v>93106</v>
          </cell>
          <cell r="B3698" t="str">
            <v>JUNTA DE EXPANSÃO EM COBRE, PONTA X PONTA, DN 15 MM, INSTALADO EM RAMAL E SUB-RAMAL   FORNECIMENTO E INSTALAÇÃO. AF_01/2016_P</v>
          </cell>
          <cell r="C3698" t="str">
            <v>UN</v>
          </cell>
          <cell r="D3698" t="str">
            <v>240,95</v>
          </cell>
        </row>
        <row r="3699">
          <cell r="A3699">
            <v>93107</v>
          </cell>
          <cell r="B3699" t="str">
            <v>LUVA PASSANTE EM COBRE, SEM ANEL DE SOLDA, DN 22 MM, INSTALADO EM RAMAL E SUB-RAMAL   FORNECIMENTO E INSTALAÇÃO. AF_01/2016_P</v>
          </cell>
          <cell r="C3699" t="str">
            <v>UN</v>
          </cell>
          <cell r="D3699" t="str">
            <v>10,02</v>
          </cell>
        </row>
        <row r="3700">
          <cell r="A3700">
            <v>93108</v>
          </cell>
          <cell r="B3700" t="str">
            <v>BUCHA DE REDUÇÃO EM COBRE, SEM ANEL DE SOLDA, PONTA X BOLSA, 22 X 15 MM, INSTALADO EM RAMAL E SUB-RAMAL   FORNECIMENTO E INSTALAÇÃO. AF_01/2016_P</v>
          </cell>
          <cell r="C3700" t="str">
            <v>UN</v>
          </cell>
          <cell r="D3700" t="str">
            <v>9,54</v>
          </cell>
        </row>
        <row r="3701">
          <cell r="A3701">
            <v>93109</v>
          </cell>
          <cell r="B3701" t="str">
            <v>JUNTA DE EXPANSÃO EM COBRE, PONTA X PONTA, 22 MM, INSTALADO EM RAMAL E SUB-RAMAL   FORNECIMENTO E INSTALAÇÃO. AF_01/2016_P</v>
          </cell>
          <cell r="C3701" t="str">
            <v>UN</v>
          </cell>
          <cell r="D3701" t="str">
            <v>281,05</v>
          </cell>
        </row>
        <row r="3702">
          <cell r="A3702">
            <v>93110</v>
          </cell>
          <cell r="B3702" t="str">
            <v>CONECTOR EM BRONZE/LATÃO, SEM ANEL DE SOLDA, BOLSA X ROSCA F, 22 MM X 1/2, INSTALADO EM RAMAL E SUB-RAMAL   FORNECIMENTO E INSTALAÇÃO. AF_01/2016_P</v>
          </cell>
          <cell r="C3702" t="str">
            <v>UN</v>
          </cell>
          <cell r="D3702" t="str">
            <v>13,86</v>
          </cell>
        </row>
        <row r="3703">
          <cell r="A3703">
            <v>93111</v>
          </cell>
          <cell r="B3703" t="str">
            <v>CONECTOR EM BRONZE/LATÃO, SEM ANEL DE SOLDA, BOLSA X ROSCA F, 22 MM X 3/4, INSTALADO EM RAMAL E SUB-RAMAL   FORNECIMENTO E INSTALAÇÃO. AF_01/2016_P</v>
          </cell>
          <cell r="C3703" t="str">
            <v>UN</v>
          </cell>
          <cell r="D3703" t="str">
            <v>15,67</v>
          </cell>
        </row>
        <row r="3704">
          <cell r="A3704">
            <v>93112</v>
          </cell>
          <cell r="B3704" t="str">
            <v>CURVA DE TRANSPOSIÇÃO EM BRONZE/LATÃO, SEM ANEL DE SOLDA, BOLSA X BOLSA, 22 MM, INSTALADO EM RAMAL E SUB-RAMAL   FORNECIMENTO E INSTALAÇÃO. AF_01/2016_P</v>
          </cell>
          <cell r="C3704" t="str">
            <v>UN</v>
          </cell>
          <cell r="D3704" t="str">
            <v>27,97</v>
          </cell>
        </row>
        <row r="3705">
          <cell r="A3705">
            <v>93113</v>
          </cell>
          <cell r="B3705" t="str">
            <v>LUVA PASSANTE EM COBRE, SEM ANEL DE SOLDA, DN 28 MM, INSTALADO EM RAMAL E SUB-RAMAL   FORNECIMENTO E INSTALAÇÃO. AF_01/2016_P</v>
          </cell>
          <cell r="C3705" t="str">
            <v>UN</v>
          </cell>
          <cell r="D3705" t="str">
            <v>14,19</v>
          </cell>
        </row>
        <row r="3706">
          <cell r="A3706">
            <v>93114</v>
          </cell>
          <cell r="B3706" t="str">
            <v>CONECTOR EM BRONZE/LATÃO, SEM ANEL DE SOLDA, BOLSA X ROSCA F, 28 MM X 1/2, INSTALADO EM RAMAL E SUB-RAMAL   FORNECIMENTO E INSTALAÇÃO. AF_01/2016_P</v>
          </cell>
          <cell r="C3706" t="str">
            <v>UN</v>
          </cell>
          <cell r="D3706" t="str">
            <v>21,39</v>
          </cell>
        </row>
        <row r="3707">
          <cell r="A3707">
            <v>93115</v>
          </cell>
          <cell r="B3707" t="str">
            <v>CURVA DE TRANSPOSIÇÃO EM BRONZE/LATÃO, SEM ANEL DE SOLDA, BOLSA X BOLSA, 28 MM, INSTALADO EM RAMAL E SUB-RAMAL   FORNECIMENTO E INSTALAÇÃO. AF_01/2016_P</v>
          </cell>
          <cell r="C3707" t="str">
            <v>UN</v>
          </cell>
          <cell r="D3707" t="str">
            <v>47,19</v>
          </cell>
        </row>
        <row r="3708">
          <cell r="A3708">
            <v>93116</v>
          </cell>
          <cell r="B3708" t="str">
            <v>JUNTA DE EXPANSÃO EM COBRE, PONTA X PONTA, DN 28 MM, INSTALADO EM RAMAL E SUB-RAMAL   FORNECIMENTO E INSTALAÇÃO. AF_01/2016_P</v>
          </cell>
          <cell r="C3708" t="str">
            <v>UN</v>
          </cell>
          <cell r="D3708" t="str">
            <v>309,99</v>
          </cell>
        </row>
        <row r="3709">
          <cell r="A3709">
            <v>93117</v>
          </cell>
          <cell r="B3709" t="str">
            <v>TE DUPLA CURVA EM BRONZE/LATÃO, SEM ANEL DE SOLDA, ROSCA F X BOLSA X ROSCA F, 1/2 X 15 X 1/2, INSTALADO EM RAMAL E SUB-RAMAL   FORNECIMENTO E INSTALAÇÃO. AF_01/2016_P</v>
          </cell>
          <cell r="C3709" t="str">
            <v>UN</v>
          </cell>
          <cell r="D3709" t="str">
            <v>34,98</v>
          </cell>
        </row>
        <row r="3710">
          <cell r="A3710">
            <v>93118</v>
          </cell>
          <cell r="B3710" t="str">
            <v>TE DUPLA CURVA EM BRONZE/LATÃO, SEM ANEL DE SOLDA, ROSCA F X BOLSA, ROSCA F, 3/4 X 22 X 3/4, INSTALADO EM RAMAL E SUB-RAMAL   FORNECIMENTO E INSTALAÇÃO. AF_01/2016_P</v>
          </cell>
          <cell r="C3710" t="str">
            <v>UN</v>
          </cell>
          <cell r="D3710" t="str">
            <v>51,82</v>
          </cell>
        </row>
        <row r="3711">
          <cell r="A3711">
            <v>93119</v>
          </cell>
          <cell r="B3711" t="str">
            <v>CURVA EM COBRE, 45 GRAUS, SEM ANEL DE SOLDA, BOLSA X BOLSA, DN 22 MM, INSTALADO EM PRUMADA   FORNECIMENTO E INSTALAÇÃO. AF_01/2016_P</v>
          </cell>
          <cell r="C3711" t="str">
            <v>UN</v>
          </cell>
          <cell r="D3711" t="str">
            <v>10,60</v>
          </cell>
        </row>
        <row r="3712">
          <cell r="A3712">
            <v>93120</v>
          </cell>
          <cell r="B3712" t="str">
            <v>COTOVELO EM BRONZE/LATÃO, 90 GRAUS, SEM ANEL DE SOLDA, BOLSA X ROSCA F, DN 22 MM X 1/2, INSTALADO EM PRUMADA   FORNECIMENTO E INSTALAÇÃO. AF_01/2016_P</v>
          </cell>
          <cell r="C3712" t="str">
            <v>UN</v>
          </cell>
          <cell r="D3712" t="str">
            <v>15,77</v>
          </cell>
        </row>
        <row r="3713">
          <cell r="A3713">
            <v>93121</v>
          </cell>
          <cell r="B3713" t="str">
            <v>COTOVELO EM BRONZE/LATÃO, 90 GRAUS, SEM ANEL DE SOLDA, BOLSA X ROSCA F, DN 22 MM X 3/4, INSTALADO EM PRUMADA   FORNECIMENTO E INSTALAÇÃO. AF_01/2016_P</v>
          </cell>
          <cell r="C3713" t="str">
            <v>UN</v>
          </cell>
          <cell r="D3713" t="str">
            <v>17,13</v>
          </cell>
        </row>
        <row r="3714">
          <cell r="A3714">
            <v>93122</v>
          </cell>
          <cell r="B3714" t="str">
            <v>CURVA EM COBRE, 45 GRAUS, SEM ANEL DE SOLDA, BOLSA X BOLSA, DN 28 MM, INSTALADO EM PRUMADA   FORNECIMENTO E INSTALAÇÃO. AF_01/2016_P</v>
          </cell>
          <cell r="C3714" t="str">
            <v>UN</v>
          </cell>
          <cell r="D3714" t="str">
            <v>15,24</v>
          </cell>
        </row>
        <row r="3715">
          <cell r="A3715">
            <v>93123</v>
          </cell>
          <cell r="B3715" t="str">
            <v>CURVA EM COBRE, 45 GRAUS, SEM ANEL DE SOLDA, BOLSA X BOLSA, DN 35 MM, INSTALADO EM PRUMADA   FORNECIMENTO E INSTALAÇÃO. AF_01/2016_P</v>
          </cell>
          <cell r="C3715" t="str">
            <v>UN</v>
          </cell>
          <cell r="D3715" t="str">
            <v>32,22</v>
          </cell>
        </row>
        <row r="3716">
          <cell r="A3716">
            <v>93124</v>
          </cell>
          <cell r="B3716" t="str">
            <v>CURVA EM COBRE, 45 GRAUS, SEM ANEL DE SOLDA, DN 42 MM, INSTALADO EM PRUMADA   FORNECIMENTO E INSTALAÇÃO. AF_01/2016_P</v>
          </cell>
          <cell r="C3716" t="str">
            <v>UN</v>
          </cell>
          <cell r="D3716" t="str">
            <v>49,97</v>
          </cell>
        </row>
        <row r="3717">
          <cell r="A3717">
            <v>93125</v>
          </cell>
          <cell r="B3717" t="str">
            <v>CURVA EM COBRE, 45 GRAUS, SEM ANEL DE SOLDA, BOLSA X BOLSA, DN 54 MM, INSTALADO EM PRUMADA   FORNECIMENTO E INSTALAÇÃO. AF_01/2016_P</v>
          </cell>
          <cell r="C3717" t="str">
            <v>UN</v>
          </cell>
          <cell r="D3717" t="str">
            <v>72,28</v>
          </cell>
        </row>
        <row r="3718">
          <cell r="A3718">
            <v>93126</v>
          </cell>
          <cell r="B3718" t="str">
            <v>CURVA EM COBRE, 90 GRAUS, SEM ANEL DE SOLDA, BOLSA X BOLSA, DN 66 MM, INSTALADO EM PRUMADA   FORNECIMENTO E INSTALAÇÃO. AF_01/2016_P</v>
          </cell>
          <cell r="C3718" t="str">
            <v>UN</v>
          </cell>
          <cell r="D3718" t="str">
            <v>158,09</v>
          </cell>
        </row>
        <row r="3719">
          <cell r="A3719">
            <v>93133</v>
          </cell>
          <cell r="B3719" t="str">
            <v>BUCHA DE REDUÇÃO EM COBRE, SEM ANEL DE SOLDA, PONTA X BOLSA, 28 X 22 MM, INSTALADO EM RAMAL E SUB-RAMAL   FORNECIMENTO E INSTALAÇÃO. AF_01/2016_P</v>
          </cell>
          <cell r="C3719" t="str">
            <v>UN</v>
          </cell>
          <cell r="D3719" t="str">
            <v>607,90</v>
          </cell>
        </row>
        <row r="3720">
          <cell r="A3720">
            <v>94465</v>
          </cell>
          <cell r="B3720" t="str">
            <v>LUVA, EM FERRO GALVANIZADO, CONEXÃO ROSQUEADA, DN 50 (2), INSTALADO EM RESERVAÇÃO DE ÁGUA DE EDIFICAÇÃO QUE POSSUA RESERVATÓRIO DE FIBRA/FIBROCIMENTO  FORNECIMENTO E INSTALAÇÃO. AF_06/2016</v>
          </cell>
          <cell r="C3720" t="str">
            <v>UN</v>
          </cell>
          <cell r="D3720" t="str">
            <v>33,57</v>
          </cell>
        </row>
        <row r="3721">
          <cell r="A3721">
            <v>94466</v>
          </cell>
          <cell r="B3721" t="str">
            <v>NIPLE, EM FERRO GALVANIZADO, CONEXÃO ROSQUEADA, DN 50 (2), INSTALADO EM RESERVAÇÃO DE ÁGUA DE EDIFICAÇÃO QUE POSSUA RESERVATÓRIO DE FIBRA/FIBROCIMENTO  FORNECIMENTO E INSTALAÇÃO. AF_06/2016</v>
          </cell>
          <cell r="C3721" t="str">
            <v>UN</v>
          </cell>
          <cell r="D3721" t="str">
            <v>33,59</v>
          </cell>
        </row>
        <row r="3722">
          <cell r="A3722">
            <v>94467</v>
          </cell>
          <cell r="B3722" t="str">
            <v>LUVA, EM FERRO GALVANIZADO, CONEXÃO ROSQUEADA, DN 65 (2 1/2), INSTALADO EM RESERVAÇÃO DE ÁGUA DE EDIFICAÇÃO QUE POSSUA RESERVATÓRIO DE FIBRA/FIBROCIMENTO  FORNECIMENTO E INSTALAÇÃO. AF_06/2016</v>
          </cell>
          <cell r="C3722" t="str">
            <v>UN</v>
          </cell>
          <cell r="D3722" t="str">
            <v>51,51</v>
          </cell>
        </row>
        <row r="3723">
          <cell r="A3723">
            <v>94468</v>
          </cell>
          <cell r="B3723" t="str">
            <v>NIPLE, EM FERRO GALVANIZADO, CONEXÃO ROSQUEADA, DN 65 (2 1/2), INSTALADO EM RESERVAÇÃO DE ÁGUA DE EDIFICAÇÃO QUE POSSUA RESERVATÓRIO DE FIBRA/FIBROCIMENTO  FORNECIMENTO E INSTALAÇÃO. AF_06/2016</v>
          </cell>
          <cell r="C3723" t="str">
            <v>UN</v>
          </cell>
          <cell r="D3723" t="str">
            <v>45,14</v>
          </cell>
        </row>
        <row r="3724">
          <cell r="A3724">
            <v>94469</v>
          </cell>
          <cell r="B3724" t="str">
            <v>LUVA, EM FERRO GALVANIZADO, CONEXÃO ROSQUEADA, DN 80 (3), INSTALADO EM RESERVAÇÃO DE ÁGUA DE EDIFICAÇÃO QUE POSSUA RESERVATÓRIO DE FIBRA/FIBROCIMENTO  FORNECIMENTO E INSTALAÇÃO. AF_06/2016</v>
          </cell>
          <cell r="C3724" t="str">
            <v>UN</v>
          </cell>
          <cell r="D3724" t="str">
            <v>74,66</v>
          </cell>
        </row>
        <row r="3725">
          <cell r="A3725">
            <v>94470</v>
          </cell>
          <cell r="B3725" t="str">
            <v>NIPLE, EM FERRO GALVANIZADO, CONEXÃO ROSQUEADA, DN 80 (3), INSTALADO EM RESERVAÇÃO DE ÁGUA DE EDIFICAÇÃO QUE POSSUA RESERVATÓRIO DE FIBRA/FIBROCIMENTO  FORNECIMENTO E INSTALAÇÃO. AF_06/2016</v>
          </cell>
          <cell r="C3725" t="str">
            <v>UN</v>
          </cell>
          <cell r="D3725" t="str">
            <v>69,00</v>
          </cell>
        </row>
        <row r="3726">
          <cell r="A3726">
            <v>94471</v>
          </cell>
          <cell r="B3726" t="str">
            <v>COTOVELO 90 GRAUS, EM FERRO GALVANIZADO, CONEXÃO ROSQUEADA, DN 50 (2), INSTALADO EM RESERVAÇÃO DE ÁGUA DE EDIFICAÇÃO QUE POSSUA RESERVATÓRIO DE FIBRA/FIBROCIMENTO  FORNECIMENTO E INSTALAÇÃO. AF_06/2016</v>
          </cell>
          <cell r="C3726" t="str">
            <v>UN</v>
          </cell>
          <cell r="D3726" t="str">
            <v>48,48</v>
          </cell>
        </row>
        <row r="3727">
          <cell r="A3727">
            <v>94472</v>
          </cell>
          <cell r="B3727" t="str">
            <v>COTOVELO 45 GRAUS, EM FERRO GALVANIZADO, CONEXÃO ROSQUEADA, DN 50 (2), INSTALADO EM RESERVAÇÃO DE ÁGUA DE EDIFICAÇÃO QUE POSSUA RESERVATÓRIO DE FIBRA/FIBROCIMENTO  FORNECIMENTO E INSTALAÇÃO. AF_06/2016</v>
          </cell>
          <cell r="C3727" t="str">
            <v>UN</v>
          </cell>
          <cell r="D3727" t="str">
            <v>49,89</v>
          </cell>
        </row>
        <row r="3728">
          <cell r="A3728">
            <v>94473</v>
          </cell>
          <cell r="B3728" t="str">
            <v>COTOVELO 90 GRAUS, EM FERRO GALVANIZADO, CONEXÃO ROSQUEADA, DN 65 (2 1/2), INSTALADO EM RESERVAÇÃO DE ÁGUA DE EDIFICAÇÃO QUE POSSUA RESERVATÓRIO DE FIBRA/FIBROCIMENTO  FORNECIMENTO E INSTALAÇÃO. AF_06/2016</v>
          </cell>
          <cell r="C3728" t="str">
            <v>UN</v>
          </cell>
          <cell r="D3728" t="str">
            <v>73,82</v>
          </cell>
        </row>
        <row r="3729">
          <cell r="A3729">
            <v>94474</v>
          </cell>
          <cell r="B3729" t="str">
            <v>COTOVELO 45 GRAUS, EM FERRO GALVANIZADO, CONEXÃO ROSQUEADA, DN 65 (2 1/2), INSTALADO EM RESERVAÇÃO DE ÁGUA DE EDIFICAÇÃO QUE POSSUA RESERVATÓRIO DE FIBRA/FIBROCIMENTO  FORNECIMENTO E INSTALAÇÃO. AF_06/2016</v>
          </cell>
          <cell r="C3729" t="str">
            <v>UN</v>
          </cell>
          <cell r="D3729" t="str">
            <v>80,06</v>
          </cell>
        </row>
        <row r="3730">
          <cell r="A3730">
            <v>94475</v>
          </cell>
          <cell r="B3730" t="str">
            <v>COTOVELO 90 GRAUS, EM FERRO GALVANIZADO, CONEXÃO ROSQUEADA, DN 80 (3), INSTALADO EM RESERVAÇÃO DE ÁGUA DE EDIFICAÇÃO QUE POSSUA RESERVATÓRIO DE FIBRA/FIBROCIMENTO  FORNECIMENTO E INSTALAÇÃO. AF_06/2016</v>
          </cell>
          <cell r="C3730" t="str">
            <v>UN</v>
          </cell>
          <cell r="D3730" t="str">
            <v>101,31</v>
          </cell>
        </row>
        <row r="3731">
          <cell r="A3731">
            <v>94476</v>
          </cell>
          <cell r="B3731" t="str">
            <v>COTOVELO 45 GRAUS, EM FERRO GALVANIZADO, CONEXÃO ROSQUEADA, DN 80 (3), INSTALADO EM RESERVAÇÃO DE ÁGUA DE EDIFICAÇÃO QUE POSSUA RESERVATÓRIO DE FIBRA/FIBROCIMENTO  FORNECIMENTO E INSTALAÇÃO. AF_06/2016</v>
          </cell>
          <cell r="C3731" t="str">
            <v>UN</v>
          </cell>
          <cell r="D3731" t="str">
            <v>113,32</v>
          </cell>
        </row>
        <row r="3732">
          <cell r="A3732">
            <v>94477</v>
          </cell>
          <cell r="B3732" t="str">
            <v>TÊ, EM FERRO GALVANIZADO, CONEXÃO ROSQUEADA, DN 50 (2), INSTALADO EM RESERVAÇÃO DE ÁGUA DE EDIFICAÇÃO QUE POSSUA RESERVATÓRIO DE FIBRA/FIBROCIMENTO  FORNECIMENTO E INSTALAÇÃO. AF_06/2016</v>
          </cell>
          <cell r="C3732" t="str">
            <v>UN</v>
          </cell>
          <cell r="D3732" t="str">
            <v>64,51</v>
          </cell>
        </row>
        <row r="3733">
          <cell r="A3733">
            <v>94478</v>
          </cell>
          <cell r="B3733" t="str">
            <v>TÊ, EM FERRO GALVANIZADO, CONEXÃO ROSQUEADA, DN 65 (2 1/2), INSTALADO EM RESERVAÇÃO DE ÁGUA DE EDIFICAÇÃO QUE POSSUA RESERVATÓRIO DE FIBRA/FIBROCIMENTO  FORNECIMENTO E INSTALAÇÃO. AF_06/2016</v>
          </cell>
          <cell r="C3733" t="str">
            <v>UN</v>
          </cell>
          <cell r="D3733" t="str">
            <v>101,46</v>
          </cell>
        </row>
        <row r="3734">
          <cell r="A3734">
            <v>94479</v>
          </cell>
          <cell r="B3734" t="str">
            <v>TÊ, EM FERRO GALVANIZADO, CONEXÃO ROSQUEADA, DN 80 (3), INSTALADO EM RESERVAÇÃO DE ÁGUA DE EDIFICAÇÃO QUE POSSUA RESERVATÓRIO DE FIBRA/FIBROCIMENTO  FORNECIMENTO E INSTALAÇÃO. AF_06/2016</v>
          </cell>
          <cell r="C3734" t="str">
            <v>UN</v>
          </cell>
          <cell r="D3734" t="str">
            <v>133,83</v>
          </cell>
        </row>
        <row r="3735">
          <cell r="A3735">
            <v>94606</v>
          </cell>
          <cell r="B3735" t="str">
            <v>LUVA DE COBRE, SEM ANEL DE SOLDA, DN 54 MM, INSTALADO EM RESERVAÇÃO DE ÁGUA DE EDIFICAÇÃO QUE POSSUA RESERVATÓRIO DE FIBRA/FIBROCIMENTO  FORNECIMENTO E INSTALAÇÃO. AF_06/2016_P</v>
          </cell>
          <cell r="C3735" t="str">
            <v>UN</v>
          </cell>
          <cell r="D3735" t="str">
            <v>46,18</v>
          </cell>
        </row>
        <row r="3736">
          <cell r="A3736">
            <v>94608</v>
          </cell>
          <cell r="B3736" t="str">
            <v>LUVA DE COBRE, SEM ANEL DE SOLDA, DN 66 MM, INSTALADO EM RESERVAÇÃO DE ÁGUA DE EDIFICAÇÃO QUE POSSUA RESERVATÓRIO DE FIBRA/FIBROCIMENTO  FORNECIMENTO E INSTALAÇÃO. AF_06/2016_P</v>
          </cell>
          <cell r="C3736" t="str">
            <v>UN</v>
          </cell>
          <cell r="D3736" t="str">
            <v>107,51</v>
          </cell>
        </row>
        <row r="3737">
          <cell r="A3737">
            <v>94610</v>
          </cell>
          <cell r="B3737" t="str">
            <v>LUVA DE COBRE, SEM ANEL DE SOLDA, DN 79 MM, INSTALADO EM RESERVAÇÃO DE ÁGUA DE EDIFICAÇÃO QUE POSSUA RESERVATÓRIO DE FIBRA/FIBROCIMENTO  FORNECIMENTO E INSTALAÇÃO. AF_06/2016_P</v>
          </cell>
          <cell r="C3737" t="str">
            <v>UN</v>
          </cell>
          <cell r="D3737" t="str">
            <v>158,02</v>
          </cell>
        </row>
        <row r="3738">
          <cell r="A3738">
            <v>94612</v>
          </cell>
          <cell r="B3738" t="str">
            <v>LUVA DE COBRE, SEM ANEL DE SOLDA, DN 104 MM, INSTALADO EM RESERVAÇÃO DE ÁGUA DE EDIFICAÇÃO QUE POSSUA RESERVATÓRIO DE FIBRA/FIBROCIMENTO  FORNECIMENTO E INSTALAÇÃO. AF_06/2016_P</v>
          </cell>
          <cell r="C3738" t="str">
            <v>UN</v>
          </cell>
          <cell r="D3738" t="str">
            <v>219,94</v>
          </cell>
        </row>
        <row r="3739">
          <cell r="A3739">
            <v>94614</v>
          </cell>
          <cell r="B3739" t="str">
            <v>COTOVELO EM COBRE, 90 GRAUS, SEM ANEL DE SOLDA, DN 54 MM, INSTALADO EM RESERVAÇÃO DE ÁGUA DE EDIFICAÇÃO QUE POSSUA RESERVATÓRIO DE FIBRA/FIBROCIMENTO  FORNECIMENTO E INSTALAÇÃO. AF_06/2016_P</v>
          </cell>
          <cell r="C3739" t="str">
            <v>UN</v>
          </cell>
          <cell r="D3739" t="str">
            <v>77,45</v>
          </cell>
        </row>
        <row r="3740">
          <cell r="A3740">
            <v>94615</v>
          </cell>
          <cell r="B3740" t="str">
            <v>CURVA EM COBRE, 45 GRAUS, SEM ANEL DE SOLDA, BOLSA X BOLSA, DN 54 MM,  INSTALADO EM RESERVAÇÃO DE ÁGUA DE EDIFICAÇÃO QUE POSSUA RESERVATÓRIO DE FIBRA/FIBROCIMENTO  FORNECIMENTO E INSTALAÇÃO. AF_06/2016_P</v>
          </cell>
          <cell r="C3740" t="str">
            <v>UN</v>
          </cell>
          <cell r="D3740" t="str">
            <v>87,08</v>
          </cell>
        </row>
        <row r="3741">
          <cell r="A3741">
            <v>94616</v>
          </cell>
          <cell r="B3741" t="str">
            <v>COTOVELO EM COBRE, 90 GRAUS, SEM ANEL DE SOLDA, DN 66 MM, INSTALADO EM RESERVAÇÃO DE ÁGUA DE EDIFICAÇÃO QUE POSSUA RESERVATÓRIO DE FIBRA/FIBROCIMENTO - FORNECIMENTO E INSTALAÇÃO. AF_06/2016_P</v>
          </cell>
          <cell r="C3741" t="str">
            <v>UN</v>
          </cell>
          <cell r="D3741" t="str">
            <v>204,00</v>
          </cell>
        </row>
        <row r="3742">
          <cell r="A3742">
            <v>94617</v>
          </cell>
          <cell r="B3742" t="str">
            <v>CURVA EM COBRE, 45 GRAUS, SEM ANEL DE SOLDA, BOLSA X BOLSA, DN 66 MM,  INSTALADO EM RESERVAÇÃO DE ÁGUA DE EDIFICAÇÃO QUE POSSUA RESERVATÓRIO DE FIBRA/FIBROCIMENTO  FORNECIMENTO E INSTALAÇÃO. AF_06/2016_P</v>
          </cell>
          <cell r="C3742" t="str">
            <v>UN</v>
          </cell>
          <cell r="D3742" t="str">
            <v>170,52</v>
          </cell>
        </row>
        <row r="3743">
          <cell r="A3743">
            <v>94618</v>
          </cell>
          <cell r="B3743" t="str">
            <v>COTOVELO EM COBRE, 90 GRAUS, SEM ANEL DE SOLDA, DN 79 MM, INSTALADO EM RESERVAÇÃO DE ÁGUA DE EDIFICAÇÃO QUE POSSUA RESERVATÓRIO DE FIBRA/FIBROCIMENTO  FORNECIMENTO E INSTALAÇÃO. AF_06/2016_P</v>
          </cell>
          <cell r="C3743" t="str">
            <v>UN</v>
          </cell>
          <cell r="D3743" t="str">
            <v>200,96</v>
          </cell>
        </row>
        <row r="3744">
          <cell r="A3744">
            <v>94620</v>
          </cell>
          <cell r="B3744" t="str">
            <v>COTOVELO EM COBRE, 90 GRAUS, SEM ANEL DE SOLDA, DN 104 MM, INSTALADO EM RESERVAÇÃO DE ÁGUA DE EDIFICAÇÃO QUE POSSUA RESERVATÓRIO DE FIBRA/FIBROCIMENTO  FORNECIMENTO E INSTALAÇÃO. AF_06/2016_P</v>
          </cell>
          <cell r="C3744" t="str">
            <v>UN</v>
          </cell>
          <cell r="D3744" t="str">
            <v>451,38</v>
          </cell>
        </row>
        <row r="3745">
          <cell r="A3745">
            <v>94622</v>
          </cell>
          <cell r="B3745" t="str">
            <v>TE EM COBRE, SEM ANEL DE SOLDA, DN 54 MM,  INSTALADO EM RESERVAÇÃO DE ÁGUA DE EDIFICAÇÃO QUE POSSUA RESERVATÓRIO DE FIBRA/FIBROCIMENTO  FORNECIMENTO E INSTALAÇÃO. AF_06/2016_P</v>
          </cell>
          <cell r="C3745" t="str">
            <v>UN</v>
          </cell>
          <cell r="D3745" t="str">
            <v>112,45</v>
          </cell>
        </row>
        <row r="3746">
          <cell r="A3746">
            <v>94623</v>
          </cell>
          <cell r="B3746" t="str">
            <v>TE EM COBRE, SEM ANEL DE SOLDA, DN 66 MM,  INSTALADO EM RESERVAÇÃO DE ÁGUA DE EDIFICAÇÃO QUE POSSUA RESERVATÓRIO DE FIBRA/FIBROCIMENTO  FORNECIMENTO E INSTALAÇÃO. AF_06/2016_P</v>
          </cell>
          <cell r="C3746" t="str">
            <v>UN</v>
          </cell>
          <cell r="D3746" t="str">
            <v>253,21</v>
          </cell>
        </row>
        <row r="3747">
          <cell r="A3747">
            <v>94624</v>
          </cell>
          <cell r="B3747" t="str">
            <v>TE EM COBRE, SEM ANEL DE SOLDA, DN 79 MM,  INSTALADO EM RESERVAÇÃO DE ÁGUA DE EDIFICAÇÃO QUE POSSUA RESERVATÓRIO DE FIBRA/FIBROCIMENTO  FORNECIMENTO E INSTALAÇÃO. AF_06/2016_P</v>
          </cell>
          <cell r="C3747" t="str">
            <v>UN</v>
          </cell>
          <cell r="D3747" t="str">
            <v>381,65</v>
          </cell>
        </row>
        <row r="3748">
          <cell r="A3748">
            <v>94625</v>
          </cell>
          <cell r="B3748" t="str">
            <v>TE EM COBRE, SEM ANEL DE SOLDA, DN 104 MM,  INSTALADO EM RESERVAÇÃO DE ÁGUA DE EDIFICAÇÃO QUE POSSUA RESERVATÓRIO DE FIBRA/FIBROCIMENTO  FORNECIMENTO E INSTALAÇÃO. AF_06/2016_P</v>
          </cell>
          <cell r="C3748" t="str">
            <v>UN</v>
          </cell>
          <cell r="D3748" t="str">
            <v>784,43</v>
          </cell>
        </row>
        <row r="3749">
          <cell r="A3749">
            <v>94656</v>
          </cell>
          <cell r="B3749" t="str">
            <v>ADAPTADOR CURTO COM BOLSA E ROSCA PARA REGISTRO, PVC, SOLDÁVEL, DN  25 MM X 3/4 , INSTALADO EM RESERVAÇÃO DE ÁGUA DE EDIFICAÇÃO QUE POSSUA RESERVATÓRIO DE FIBRA/FIBROCIMENTO   FORNECIMENTO E INSTALAÇÃO. AF_06/2016</v>
          </cell>
          <cell r="C3749" t="str">
            <v>UN</v>
          </cell>
          <cell r="D3749" t="str">
            <v>4,62</v>
          </cell>
        </row>
        <row r="3750">
          <cell r="A3750">
            <v>94657</v>
          </cell>
          <cell r="B3750" t="str">
            <v>LUVA PVC, SOLDÁVEL, DN  25 MM, INSTALADA EM RESERVAÇÃO DE ÁGUA DE EDIFICAÇÃO QUE POSSUA RESERVATÓRIO DE FIBRA/FIBROCIMENTO   FORNECIMENTO E INSTALAÇÃO. AF_06/2016</v>
          </cell>
          <cell r="C3750" t="str">
            <v>UN</v>
          </cell>
          <cell r="D3750" t="str">
            <v>4,47</v>
          </cell>
        </row>
        <row r="3751">
          <cell r="A3751">
            <v>94658</v>
          </cell>
          <cell r="B3751" t="str">
            <v>ADAPTADOR CURTO COM BOLSA E ROSCA PARA REGISTRO, PVC, SOLDÁVEL, DN 32 MM X 1 , INSTALADO EM RESERVAÇÃO DE ÁGUA DE EDIFICAÇÃO QUE POSSUA RESERVATÓRIO DE FIBRA/FIBROCIMENTO   FORNECIMENTO E INSTALAÇÃO. AF_06/2016</v>
          </cell>
          <cell r="C3751" t="str">
            <v>UN</v>
          </cell>
          <cell r="D3751" t="str">
            <v>5,36</v>
          </cell>
        </row>
        <row r="3752">
          <cell r="A3752">
            <v>94659</v>
          </cell>
          <cell r="B3752" t="str">
            <v>LUVA PVC, SOLDÁVEL, DN 32 MM, INSTALADA EM RESERVAÇÃO DE ÁGUA DE EDIFICAÇÃO QUE POSSUA RESERVATÓRIO DE FIBRA/FIBROCIMENTO   FORNECIMENTO E INSTALAÇÃO. AF_06/2016</v>
          </cell>
          <cell r="C3752" t="str">
            <v>UN</v>
          </cell>
          <cell r="D3752" t="str">
            <v>5,16</v>
          </cell>
        </row>
        <row r="3753">
          <cell r="A3753">
            <v>94660</v>
          </cell>
          <cell r="B3753" t="str">
            <v>ADAPTADOR CURTO COM BOLSA E ROSCA PARA REGISTRO, PVC, SOLDÁVEL, DN 40 MM X 1 1/4 , INSTALADO EM RESERVAÇÃO DE ÁGUA DE EDIFICAÇÃO QUE POSSUA RESERVATÓRIO DE FIBRA/FIBROCIMENTO   FORNECIMENTO E INSTALAÇÃO. AF_06/2016</v>
          </cell>
          <cell r="C3753" t="str">
            <v>UN</v>
          </cell>
          <cell r="D3753" t="str">
            <v>8,64</v>
          </cell>
        </row>
        <row r="3754">
          <cell r="A3754">
            <v>94661</v>
          </cell>
          <cell r="B3754" t="str">
            <v>LUVA, PVC, SOLDÁVEL, DN 40 MM, INSTALADO EM RESERVAÇÃO DE ÁGUA DE EDIFICAÇÃO QUE POSSUA RESERVATÓRIO DE FIBRA/FIBROCIMENTO   FORNECIMENTO E INSTALAÇÃO. AF_06/2016</v>
          </cell>
          <cell r="C3754" t="str">
            <v>UN</v>
          </cell>
          <cell r="D3754" t="str">
            <v>8,82</v>
          </cell>
        </row>
        <row r="3755">
          <cell r="A3755">
            <v>94662</v>
          </cell>
          <cell r="B3755" t="str">
            <v>ADAPTADOR CURTO COM BOLSA E ROSCA PARA REGISTRO, PVC, SOLDÁVEL, DN 50 MM X 1 1/2 , INSTALADO EM RESERVAÇÃO DE ÁGUA DE EDIFICAÇÃO QUE POSSUA RESERVATÓRIO DE FIBRA/FIBROCIMENTO   FORNECIMENTO E INSTALAÇÃO. AF_06/2016</v>
          </cell>
          <cell r="C3755" t="str">
            <v>UN</v>
          </cell>
          <cell r="D3755" t="str">
            <v>9,26</v>
          </cell>
        </row>
        <row r="3756">
          <cell r="A3756">
            <v>94663</v>
          </cell>
          <cell r="B3756" t="str">
            <v>LUVA, PVC, SOLDÁVEL, DN 50 MM, INSTALADO EM RESERVAÇÃO DE ÁGUA DE EDIFICAÇÃO QUE POSSUA RESERVATÓRIO DE FIBRA/FIBROCIMENTO   FORNECIMENTO E INSTALAÇÃO. AF_06/2016</v>
          </cell>
          <cell r="C3756" t="str">
            <v>UN</v>
          </cell>
          <cell r="D3756" t="str">
            <v>9,32</v>
          </cell>
        </row>
        <row r="3757">
          <cell r="A3757">
            <v>94664</v>
          </cell>
          <cell r="B3757" t="str">
            <v>ADAPTADOR CURTO COM BOLSA E ROSCA PARA REGISTRO, PVC, SOLDÁVEL, DN 60 MM X 2 , INSTALADO EM RESERVAÇÃO DE ÁGUA DE EDIFICAÇÃO QUE POSSUA RESERVATÓRIO DE FIBRA/FIBROCIMENTO   FORNECIMENTO E INSTALAÇÃO. AF_06/2016</v>
          </cell>
          <cell r="C3757" t="str">
            <v>UN</v>
          </cell>
          <cell r="D3757" t="str">
            <v>19,38</v>
          </cell>
        </row>
        <row r="3758">
          <cell r="A3758">
            <v>94665</v>
          </cell>
          <cell r="B3758" t="str">
            <v>LUVA, PVC, SOLDÁVEL, DN 60 MM, INSTALADO EM RESERVAÇÃO DE ÁGUA DE EDIFICAÇÃO QUE POSSUA RESERVATÓRIO DE FIBRA/FIBROCIMENTO   FORNECIMENTO E INSTALAÇÃO. AF_06/2016</v>
          </cell>
          <cell r="C3758" t="str">
            <v>UN</v>
          </cell>
          <cell r="D3758" t="str">
            <v>20,18</v>
          </cell>
        </row>
        <row r="3759">
          <cell r="A3759">
            <v>94666</v>
          </cell>
          <cell r="B3759" t="str">
            <v>ADAPTADOR CURTO COM BOLSA E ROSCA PARA REGISTRO, PVC, SOLDÁVEL, DN 75 MM X 2 1/2 , INSTALADO EM RESERVAÇÃO DE ÁGUA DE EDIFICAÇÃO QUE POSSUA RESERVATÓRIO DE FIBRA/FIBROCIMENTO   FORNECIMENTO E INSTALAÇÃO. AF_06/2016</v>
          </cell>
          <cell r="C3759" t="str">
            <v>UN</v>
          </cell>
          <cell r="D3759" t="str">
            <v>25,54</v>
          </cell>
        </row>
        <row r="3760">
          <cell r="A3760">
            <v>94667</v>
          </cell>
          <cell r="B3760" t="str">
            <v>LUVA, PVC, SOLDÁVEL, DN 75 MM, INSTALADO EM RESERVAÇÃO DE ÁGUA DE EDIFICAÇÃO QUE POSSUA RESERVATÓRIO DE FIBRA/FIBROCIMENTO   FORNECIMENTO E INSTALAÇÃO. AF_06/2016</v>
          </cell>
          <cell r="C3760" t="str">
            <v>UN</v>
          </cell>
          <cell r="D3760" t="str">
            <v>24,78</v>
          </cell>
        </row>
        <row r="3761">
          <cell r="A3761">
            <v>94668</v>
          </cell>
          <cell r="B3761" t="str">
            <v>ADAPTADOR CURTO COM BOLSA E ROSCA PARA REGISTRO, PVC, SOLDÁVEL, DN 85 MM X 3 , INSTALADO EM RESERVAÇÃO DE ÁGUA DE EDIFICAÇÃO QUE POSSUA RESERVATÓRIO DE FIBRA/FIBROCIMENTO   FORNECIMENTO E INSTALAÇÃO. AF_06/2016</v>
          </cell>
          <cell r="C3761" t="str">
            <v>UN</v>
          </cell>
          <cell r="D3761" t="str">
            <v>41,69</v>
          </cell>
        </row>
        <row r="3762">
          <cell r="A3762">
            <v>94669</v>
          </cell>
          <cell r="B3762" t="str">
            <v>LUVA, PVC, SOLDÁVEL, DN 85 MM, INSTALADO EM RESERVAÇÃO DE ÁGUA DE EDIFICAÇÃO QUE POSSUA RESERVATÓRIO DE FIBRA/FIBROCIMENTO   FORNECIMENTO E INSTALAÇÃO. AF_06/2016</v>
          </cell>
          <cell r="C3762" t="str">
            <v>UN</v>
          </cell>
          <cell r="D3762" t="str">
            <v>51,32</v>
          </cell>
        </row>
        <row r="3763">
          <cell r="A3763">
            <v>94670</v>
          </cell>
          <cell r="B3763" t="str">
            <v>ADAPTADOR CURTO COM BOLSA E ROSCA PARA REGISTRO, PVC, SOLDÁVEL, DN 110 MM X 4 , INSTALADO EM RESERVAÇÃO DE ÁGUA DE EDIFICAÇÃO QUE POSSUA RESERVATÓRIO DE FIBRA/FIBROCIMENTO   FORNECIMENTO E INSTALAÇÃO. AF_06/2016</v>
          </cell>
          <cell r="C3763" t="str">
            <v>UN</v>
          </cell>
          <cell r="D3763" t="str">
            <v>55,14</v>
          </cell>
        </row>
        <row r="3764">
          <cell r="A3764">
            <v>94671</v>
          </cell>
          <cell r="B3764" t="str">
            <v>LUVA, PVC, SOLDÁVEL, DN 110 MM, INSTALADO EM RESERVAÇÃO DE ÁGUA DE EDIFICAÇÃO QUE POSSUA RESERVATÓRIO DE FIBRA/FIBROCIMENTO   FORNECIMENTO E INSTALAÇÃO. AF_06/2016</v>
          </cell>
          <cell r="C3764" t="str">
            <v>UN</v>
          </cell>
          <cell r="D3764" t="str">
            <v>73,53</v>
          </cell>
        </row>
        <row r="3765">
          <cell r="A3765">
            <v>94672</v>
          </cell>
          <cell r="B3765" t="str">
            <v>JOELHO 90 GRAUS COM BUCHA DE LATÃO, PVC, SOLDÁVEL, DN  25 MM, X 3/4 INSTALADO EM RESERVAÇÃO DE ÁGUA DE EDIFICAÇÃO QUE POSSUA RESERVATÓRIO DE FIBRA/FIBROCIMENTO   FORNECIMENTO E INSTALAÇÃO. AF_06/2016</v>
          </cell>
          <cell r="C3765" t="str">
            <v>UN</v>
          </cell>
          <cell r="D3765" t="str">
            <v>7,38</v>
          </cell>
        </row>
        <row r="3766">
          <cell r="A3766">
            <v>94673</v>
          </cell>
          <cell r="B3766" t="str">
            <v>CURVA 90 GRAUS, PVC, SOLDÁVEL, DN  25 MM, INSTALADO EM RESERVAÇÃO DE ÁGUA DE EDIFICAÇÃO QUE POSSUA RESERVATÓRIO DE FIBRA/FIBROCIMENTO   FORNECIMENTO E INSTALAÇÃO. AF_06/2016</v>
          </cell>
          <cell r="C3766" t="str">
            <v>UN</v>
          </cell>
          <cell r="D3766" t="str">
            <v>7,45</v>
          </cell>
        </row>
        <row r="3767">
          <cell r="A3767">
            <v>94674</v>
          </cell>
          <cell r="B3767" t="str">
            <v>JOELHO 90 GRAUS, PVC, SOLDÁVEL, DN 32 MM INSTALADO EM RESERVAÇÃO DE ÁGUA DE EDIFICAÇÃO QUE POSSUA RESERVATÓRIO DE FIBRA/FIBROCIMENTO   FORNECIMENTO E INSTALAÇÃO. AF_06/2016</v>
          </cell>
          <cell r="C3767" t="str">
            <v>UN</v>
          </cell>
          <cell r="D3767" t="str">
            <v>6,65</v>
          </cell>
        </row>
        <row r="3768">
          <cell r="A3768">
            <v>94675</v>
          </cell>
          <cell r="B3768" t="str">
            <v>CURVA 90 GRAUS, PVC, SOLDÁVEL, DN 32 MM, INSTALADO EM RESERVAÇÃO DE ÁGUA DE EDIFICAÇÃO QUE POSSUA RESERVATÓRIO DE FIBRA/FIBROCIMENTO   FORNECIMENTO E INSTALAÇÃO. AF_06/2016</v>
          </cell>
          <cell r="C3768" t="str">
            <v>UN</v>
          </cell>
          <cell r="D3768" t="str">
            <v>9,78</v>
          </cell>
        </row>
        <row r="3769">
          <cell r="A3769">
            <v>94676</v>
          </cell>
          <cell r="B3769" t="str">
            <v>JOELHO 90 GRAUS, PVC, SOLDÁVEL, DN 40 MM INSTALADO EM RESERVAÇÃO DE ÁGUA DE EDIFICAÇÃO QUE POSSUA RESERVATÓRIO DE FIBRA/FIBROCIMENTO   FORNECIMENTO E INSTALAÇÃO. AF_06/2016</v>
          </cell>
          <cell r="C3769" t="str">
            <v>UN</v>
          </cell>
          <cell r="D3769" t="str">
            <v>11,43</v>
          </cell>
        </row>
        <row r="3770">
          <cell r="A3770">
            <v>94677</v>
          </cell>
          <cell r="B3770" t="str">
            <v>CURVA 90 GRAUS, PVC, SOLDÁVEL, DN 40 MM, INSTALADO EM RESERVAÇÃO DE ÁGUA DE EDIFICAÇÃO QUE POSSUA RESERVATÓRIO DE FIBRA/FIBROCIMENTO   FORNECIMENTO E INSTALAÇÃO. AF_06/2016</v>
          </cell>
          <cell r="C3770" t="str">
            <v>UN</v>
          </cell>
          <cell r="D3770" t="str">
            <v>16,18</v>
          </cell>
        </row>
        <row r="3771">
          <cell r="A3771">
            <v>94678</v>
          </cell>
          <cell r="B3771" t="str">
            <v>JOELHO 90 GRAUS, PVC, SOLDÁVEL, DN 50 MM INSTALADO EM RESERVAÇÃO DE ÁGUA DE EDIFICAÇÃO QUE POSSUA RESERVATÓRIO DE FIBRA/FIBROCIMENTO   FORNECIMENTO E INSTALAÇÃO. AF_06/2016</v>
          </cell>
          <cell r="C3771" t="str">
            <v>UN</v>
          </cell>
          <cell r="D3771" t="str">
            <v>11,83</v>
          </cell>
        </row>
        <row r="3772">
          <cell r="A3772">
            <v>94679</v>
          </cell>
          <cell r="B3772" t="str">
            <v>CURVA 90 GRAUS, PVC, SOLDÁVEL, DN 50 MM, INSTALADO EM RESERVAÇÃO DE ÁGUA DE EDIFICAÇÃO QUE POSSUA RESERVATÓRIO DE FIBRA/FIBROCIMENTO   FORNECIMENTO E INSTALAÇÃO. AF_06/2016</v>
          </cell>
          <cell r="C3772" t="str">
            <v>UN</v>
          </cell>
          <cell r="D3772" t="str">
            <v>17,04</v>
          </cell>
        </row>
        <row r="3773">
          <cell r="A3773">
            <v>94680</v>
          </cell>
          <cell r="B3773" t="str">
            <v>JOELHO 90 GRAUS, PVC, SOLDÁVEL, DN 60 MM INSTALADO EM RESERVAÇÃO DE ÁGUA DE EDIFICAÇÃO QUE POSSUA RESERVATÓRIO DE FIBRA/FIBROCIMENTO   FORNECIMENTO E INSTALAÇÃO. AF_06/2016</v>
          </cell>
          <cell r="C3773" t="str">
            <v>UN</v>
          </cell>
          <cell r="D3773" t="str">
            <v>32,25</v>
          </cell>
        </row>
        <row r="3774">
          <cell r="A3774">
            <v>94681</v>
          </cell>
          <cell r="B3774" t="str">
            <v>CURVA 90 GRAUS, PVC, SOLDÁVEL, DN 60 MM, INSTALADO EM RESERVAÇÃO DE ÁGUA DE EDIFICAÇÃO QUE POSSUA RESERVATÓRIO DE FIBRA/FIBROCIMENTO   FORNECIMENTO E INSTALAÇÃO. AF_06/2016</v>
          </cell>
          <cell r="C3774" t="str">
            <v>UN</v>
          </cell>
          <cell r="D3774" t="str">
            <v>35,22</v>
          </cell>
        </row>
        <row r="3775">
          <cell r="A3775">
            <v>94682</v>
          </cell>
          <cell r="B3775" t="str">
            <v>JOELHO 90 GRAUS, PVC, SOLDÁVEL, DN 75 MM INSTALADO EM RESERVAÇÃO DE ÁGUA DE EDIFICAÇÃO QUE POSSUA RESERVATÓRIO DE FIBRA/FIBROCIMENTO   FORNECIMENTO E INSTALAÇÃO. AF_06/2016</v>
          </cell>
          <cell r="C3775" t="str">
            <v>UN</v>
          </cell>
          <cell r="D3775" t="str">
            <v>71,90</v>
          </cell>
        </row>
        <row r="3776">
          <cell r="A3776">
            <v>94683</v>
          </cell>
          <cell r="B3776" t="str">
            <v>CURVA 90 GRAUS, PVC, SOLDÁVEL, DN 75 MM, INSTALADO EM RESERVAÇÃO DE ÁGUA DE EDIFICAÇÃO QUE POSSUA RESERVATÓRIO DE FIBRA/FIBROCIMENTO   FORNECIMENTO E INSTALAÇÃO. AF_06/2016</v>
          </cell>
          <cell r="C3776" t="str">
            <v>UN</v>
          </cell>
          <cell r="D3776" t="str">
            <v>50,67</v>
          </cell>
        </row>
        <row r="3777">
          <cell r="A3777">
            <v>94684</v>
          </cell>
          <cell r="B3777" t="str">
            <v>JOELHO 90 GRAUS, PVC, SOLDÁVEL, DN 85 MM INSTALADO EM RESERVAÇÃO DE ÁGUA DE EDIFICAÇÃO QUE POSSUA RESERVATÓRIO DE FIBRA/FIBROCIMENTO   FORNECIMENTO E INSTALAÇÃO. AF_06/2016</v>
          </cell>
          <cell r="C3777" t="str">
            <v>UN</v>
          </cell>
          <cell r="D3777" t="str">
            <v>90,38</v>
          </cell>
        </row>
        <row r="3778">
          <cell r="A3778">
            <v>94685</v>
          </cell>
          <cell r="B3778" t="str">
            <v>CURVA 90 GRAUS, PVC, SOLDÁVEL, DN 85 MM, INSTALADO EM RESERVAÇÃO DE ÁGUA DE EDIFICAÇÃO QUE POSSUA RESERVATÓRIO DE FIBRA/FIBROCIMENTO   FORNECIMENTO E INSTALAÇÃO. AF_06/2016</v>
          </cell>
          <cell r="C3778" t="str">
            <v>UN</v>
          </cell>
          <cell r="D3778" t="str">
            <v>69,14</v>
          </cell>
        </row>
        <row r="3779">
          <cell r="A3779">
            <v>94686</v>
          </cell>
          <cell r="B3779" t="str">
            <v>JOELHO 90 GRAUS, PVC, SOLDÁVEL, DN 110 MM INSTALADO EM RESERVAÇÃO DE ÁGUA DE EDIFICAÇÃO QUE POSSUA RESERVATÓRIO DE FIBRA/FIBROCIMENTO   FORNECIMENTO E INSTALAÇÃO. AF_06/2016</v>
          </cell>
          <cell r="C3779" t="str">
            <v>UN</v>
          </cell>
          <cell r="D3779" t="str">
            <v>177,05</v>
          </cell>
        </row>
        <row r="3780">
          <cell r="A3780">
            <v>94687</v>
          </cell>
          <cell r="B3780" t="str">
            <v>CURVA 90 GRAUS, PVC, SOLDÁVEL, DN 110 MM, INSTALADO EM RESERVAÇÃO DE ÁGUA DE EDIFICAÇÃO QUE POSSUA RESERVATÓRIO DE FIBRA/FIBROCIMENTO   FORNECIMENTO E INSTALAÇÃO. AF_06/2016</v>
          </cell>
          <cell r="C3780" t="str">
            <v>UN</v>
          </cell>
          <cell r="D3780" t="str">
            <v>118,00</v>
          </cell>
        </row>
        <row r="3781">
          <cell r="A3781">
            <v>94688</v>
          </cell>
          <cell r="B3781" t="str">
            <v>TÊ, PVC, SOLDÁVEL, DN  25 MM INSTALADO EM RESERVAÇÃO DE ÁGUA DE EDIFICAÇÃO QUE POSSUA RESERVATÓRIO DE FIBRA/FIBROCIMENTO   FORNECIMENTO E INSTALAÇÃO. AF_06/2016</v>
          </cell>
          <cell r="C3781" t="str">
            <v>UN</v>
          </cell>
          <cell r="D3781" t="str">
            <v>8,00</v>
          </cell>
        </row>
        <row r="3782">
          <cell r="A3782">
            <v>94689</v>
          </cell>
          <cell r="B3782" t="str">
            <v>TÊ COM BUCHA DE LATÃO NA BOLSA CENTRAL, PVC, SOLDÁVEL, DN  25 MM X 3/4 , INSTALADO EM RESERVAÇÃO DE ÁGUA DE EDIFICAÇÃO QUE POSSUA RESERVATÓRIO DE FIBRA/FIBROCIMENTO   FORNECIMENTO E INSTALAÇÃO. AF_06/2016</v>
          </cell>
          <cell r="C3782" t="str">
            <v>UN</v>
          </cell>
          <cell r="D3782" t="str">
            <v>9,76</v>
          </cell>
        </row>
        <row r="3783">
          <cell r="A3783">
            <v>94690</v>
          </cell>
          <cell r="B3783" t="str">
            <v>TÊ, PVC, SOLDÁVEL, DN 32 MM INSTALADO EM RESERVAÇÃO DE ÁGUA DE EDIFICAÇÃO QUE POSSUA RESERVATÓRIO DE FIBRA/FIBROCIMENTO   FORNECIMENTO E INSTALAÇÃO. AF_06/2016</v>
          </cell>
          <cell r="C3783" t="str">
            <v>UN</v>
          </cell>
          <cell r="D3783" t="str">
            <v>9,42</v>
          </cell>
        </row>
        <row r="3784">
          <cell r="A3784">
            <v>94691</v>
          </cell>
          <cell r="B3784" t="str">
            <v>TÊ DE REDUÇÃO, PVC, SOLDÁVEL, DN 32 MM X  25 MM, INSTALADO EM RESERVAÇÃO DE ÁGUA DE EDIFICAÇÃO QUE POSSUA RESERVATÓRIO DE FIBRA/FIBROCIMENTO   FORNECIMENTO E INSTALAÇÃO. AF_06/2016</v>
          </cell>
          <cell r="C3784" t="str">
            <v>UN</v>
          </cell>
          <cell r="D3784" t="str">
            <v>11,45</v>
          </cell>
        </row>
        <row r="3785">
          <cell r="A3785">
            <v>94692</v>
          </cell>
          <cell r="B3785" t="str">
            <v>TÊ, PVC, SOLDÁVEL, DN 40 MM INSTALADO EM RESERVAÇÃO DE ÁGUA DE EDIFICAÇÃO QUE POSSUA RESERVATÓRIO DE FIBRA/FIBROCIMENTO   FORNECIMENTO E INSTALAÇÃO. AF_06/2016</v>
          </cell>
          <cell r="C3785" t="str">
            <v>UN</v>
          </cell>
          <cell r="D3785" t="str">
            <v>16,91</v>
          </cell>
        </row>
        <row r="3786">
          <cell r="A3786">
            <v>94693</v>
          </cell>
          <cell r="B3786" t="str">
            <v>TÊ DE REDUÇÃO, PVC, SOLDÁVEL, DN 40 MM X 32 MM, INSTALADO EM RESERVAÇÃO DE ÁGUA DE EDIFICAÇÃO QUE POSSUA RESERVATÓRIO DE FIBRA/FIBROCIMENTO   FORNECIMENTO E INSTALAÇÃO. AF_06/2016</v>
          </cell>
          <cell r="C3786" t="str">
            <v>UN</v>
          </cell>
          <cell r="D3786" t="str">
            <v>16,80</v>
          </cell>
        </row>
        <row r="3787">
          <cell r="A3787">
            <v>94694</v>
          </cell>
          <cell r="B3787" t="str">
            <v>TÊ, PVC, SOLDÁVEL, DN 50 MM INSTALADO EM RESERVAÇÃO DE ÁGUA DE EDIFICAÇÃO QUE POSSUA RESERVATÓRIO DE FIBRA/FIBROCIMENTO   FORNECIMENTO E INSTALAÇÃO. AF_06/2016</v>
          </cell>
          <cell r="C3787" t="str">
            <v>UN</v>
          </cell>
          <cell r="D3787" t="str">
            <v>17,71</v>
          </cell>
        </row>
        <row r="3788">
          <cell r="A3788">
            <v>94695</v>
          </cell>
          <cell r="B3788" t="str">
            <v>TÊ DE REDUÇÃO, PVC, SOLDÁVEL, DN 50 MM X 40 MM, INSTALADO EM RESERVAÇÃO DE ÁGUA DE EDIFICAÇÃO QUE POSSUA RESERVATÓRIO DE FIBRA/FIBROCIMENTO   FORNECIMENTO E INSTALAÇÃO. AF_06/2016</v>
          </cell>
          <cell r="C3788" t="str">
            <v>UN</v>
          </cell>
          <cell r="D3788" t="str">
            <v>21,21</v>
          </cell>
        </row>
        <row r="3789">
          <cell r="A3789">
            <v>94696</v>
          </cell>
          <cell r="B3789" t="str">
            <v>TÊ, PVC, SOLDÁVEL, DN 60 MM INSTALADO EM RESERVAÇÃO DE ÁGUA DE EDIFICAÇÃO QUE POSSUA RESERVATÓRIO DE FIBRA/FIBROCIMENTO   FORNECIMENTO E INSTALAÇÃO. AF_06/2016</v>
          </cell>
          <cell r="C3789" t="str">
            <v>UN</v>
          </cell>
          <cell r="D3789" t="str">
            <v>39,28</v>
          </cell>
        </row>
        <row r="3790">
          <cell r="A3790">
            <v>94697</v>
          </cell>
          <cell r="B3790" t="str">
            <v>TÊ, PVC, SOLDÁVEL, DN 75 MM INSTALADO EM RESERVAÇÃO DE ÁGUA DE EDIFICAÇÃO QUE POSSUA RESERVATÓRIO DE FIBRA/FIBROCIMENTO   FORNECIMENTO E INSTALAÇÃO. AF_06/2016</v>
          </cell>
          <cell r="C3790" t="str">
            <v>UN</v>
          </cell>
          <cell r="D3790" t="str">
            <v>57,46</v>
          </cell>
        </row>
        <row r="3791">
          <cell r="A3791">
            <v>94698</v>
          </cell>
          <cell r="B3791" t="str">
            <v>TÊ DE REDUÇÃO, PVC, SOLDÁVEL, DN 75 MM X 50 MM, INSTALADO EM RESERVAÇÃO DE ÁGUA DE EDIFICAÇÃO QUE POSSUA RESERVATÓRIO DE FIBRA/FIBROCIMENTO   FORNECIMENTO E INSTALAÇÃO. AF_06/2016</v>
          </cell>
          <cell r="C3791" t="str">
            <v>UN</v>
          </cell>
          <cell r="D3791" t="str">
            <v>50,48</v>
          </cell>
        </row>
        <row r="3792">
          <cell r="A3792">
            <v>94699</v>
          </cell>
          <cell r="B3792" t="str">
            <v>TÊ, PVC, SOLDÁVEL, DN 85 MM INSTALADO EM RESERVAÇÃO DE ÁGUA DE EDIFICAÇÃO QUE POSSUA RESERVATÓRIO DE FIBRA/FIBROCIMENTO   FORNECIMENTO E INSTALAÇÃO. AF_06/2016</v>
          </cell>
          <cell r="C3792" t="str">
            <v>UN</v>
          </cell>
          <cell r="D3792" t="str">
            <v>94,51</v>
          </cell>
        </row>
        <row r="3793">
          <cell r="A3793">
            <v>94700</v>
          </cell>
          <cell r="B3793" t="str">
            <v>TÊ DE REDUÇÃO, PVC, SOLDÁVEL, DN 85 MM X 60 MM, INSTALADO EM RESERVAÇÃO DE ÁGUA DE EDIFICAÇÃO QUE POSSUA RESERVATÓRIO DE FIBRA/FIBROCIMENTO   FORNECIMENTO E INSTALAÇÃO. AF_06/2016</v>
          </cell>
          <cell r="C3793" t="str">
            <v>UN</v>
          </cell>
          <cell r="D3793" t="str">
            <v>84,14</v>
          </cell>
        </row>
        <row r="3794">
          <cell r="A3794">
            <v>94701</v>
          </cell>
          <cell r="B3794" t="str">
            <v>TÊ, PVC, SOLDÁVEL, DN 110 MM INSTALADO EM RESERVAÇÃO DE ÁGUA DE EDIFICAÇÃO QUE POSSUA RESERVATÓRIO DE FIBRA/FIBROCIMENTO   FORNECIMENTO E INSTALAÇÃO. AF_06/2016</v>
          </cell>
          <cell r="C3794" t="str">
            <v>UN</v>
          </cell>
          <cell r="D3794" t="str">
            <v>146,39</v>
          </cell>
        </row>
        <row r="3795">
          <cell r="A3795">
            <v>94702</v>
          </cell>
          <cell r="B3795" t="str">
            <v>TÊ DE REDUÇÃO, PVC, SOLDÁVEL, DN 110 MM X 60 MM, INSTALADO EM RESERVAÇÃO DE ÁGUA DE EDIFICAÇÃO QUE POSSUA RESERVATÓRIO DE FIBRA/FIBROCIMENTO   FORNECIMENTO E INSTALAÇÃO. AF_06/2016</v>
          </cell>
          <cell r="C3795" t="str">
            <v>UN</v>
          </cell>
          <cell r="D3795" t="str">
            <v>117,23</v>
          </cell>
        </row>
        <row r="3796">
          <cell r="A3796">
            <v>94703</v>
          </cell>
          <cell r="B3796" t="str">
            <v>ADAPTADOR COM FLANGE E ANEL DE VEDAÇÃO, PVC, SOLDÁVEL, DN  25 MM X 3/4 , INSTALADO EM RESERVAÇÃO DE ÁGUA DE EDIFICAÇÃO QUE POSSUA RESERVATÓRIO DE FIBRA/FIBROCIMENTO   FORNECIMENTO E INSTALAÇÃO. AF_06/2016</v>
          </cell>
          <cell r="C3796" t="str">
            <v>UN</v>
          </cell>
          <cell r="D3796" t="str">
            <v>17,92</v>
          </cell>
        </row>
        <row r="3797">
          <cell r="A3797">
            <v>94704</v>
          </cell>
          <cell r="B3797" t="str">
            <v>ADAPTADOR COM FLANGE E ANEL DE VEDAÇÃO, PVC, SOLDÁVEL, DN 32 MM X 1 , INSTALADO EM RESERVAÇÃO DE ÁGUA DE EDIFICAÇÃO QUE POSSUA RESERVATÓRIO DE FIBRA/FIBROCIMENTO   FORNECIMENTO E INSTALAÇÃO. AF_06/2016</v>
          </cell>
          <cell r="C3797" t="str">
            <v>UN</v>
          </cell>
          <cell r="D3797" t="str">
            <v>21,04</v>
          </cell>
        </row>
        <row r="3798">
          <cell r="A3798">
            <v>94705</v>
          </cell>
          <cell r="B3798" t="str">
            <v>ADAPTADOR COM FLANGE E ANEL DE VEDAÇÃO, PVC, SOLDÁVEL, DN 40 MM X 1 1/4 , INSTALADO EM RESERVAÇÃO DE ÁGUA DE EDIFICAÇÃO QUE POSSUA RESERVATÓRIO DE FIBRA/FIBROCIMENTO   FORNECIMENTO E INSTALAÇÃO. AF_06/2016</v>
          </cell>
          <cell r="C3798" t="str">
            <v>UN</v>
          </cell>
          <cell r="D3798" t="str">
            <v>30,47</v>
          </cell>
        </row>
        <row r="3799">
          <cell r="A3799">
            <v>94706</v>
          </cell>
          <cell r="B3799" t="str">
            <v>ADAPTADOR COM FLANGE E ANEL DE VEDAÇÃO, PVC, SOLDÁVEL, DN 50 MM X 1 1/2 , INSTALADO EM RESERVAÇÃO DE ÁGUA DE EDIFICAÇÃO QUE POSSUA RESERVATÓRIO DE FIBRA/FIBROCIMENTO   FORNECIMENTO E INSTALAÇÃO. AF_06/2016</v>
          </cell>
          <cell r="C3799" t="str">
            <v>UN</v>
          </cell>
          <cell r="D3799" t="str">
            <v>40,44</v>
          </cell>
        </row>
        <row r="3800">
          <cell r="A3800">
            <v>94707</v>
          </cell>
          <cell r="B3800" t="str">
            <v>ADAPTADOR COM FLANGE E ANEL DE VEDAÇÃO, PVC, SOLDÁVEL, DN 60 MM X 2 , INSTALADO EM RESERVAÇÃO DE ÁGUA DE EDIFICAÇÃO QUE POSSUA RESERVATÓRIO DE FIBRA/FIBROCIMENTO   FORNECIMENTO E INSTALAÇÃO. AF_06/2016</v>
          </cell>
          <cell r="C3800" t="str">
            <v>UN</v>
          </cell>
          <cell r="D3800" t="str">
            <v>46,56</v>
          </cell>
        </row>
        <row r="3801">
          <cell r="A3801">
            <v>94708</v>
          </cell>
          <cell r="B3801" t="str">
            <v>ADAPTADOR COM FLANGES LIVRES, PVC, SOLDÁVEL, DN  25 MM X 3/4 , INSTALADO EM RESERVAÇÃO DE ÁGUA DE EDIFICAÇÃO QUE POSSUA RESERVATÓRIO DE FIBRA/FIBROCIMENTO   FORNECIMENTO E INSTALAÇÃO. AF_06/2016</v>
          </cell>
          <cell r="C3801" t="str">
            <v>UN</v>
          </cell>
          <cell r="D3801" t="str">
            <v>19,24</v>
          </cell>
        </row>
        <row r="3802">
          <cell r="A3802">
            <v>94709</v>
          </cell>
          <cell r="B3802" t="str">
            <v>ADAPTADOR COM FLANGES LIVRES, PVC, SOLDÁVEL, DN 32 MM X 1 , INSTALADO EM RESERVAÇÃO DE ÁGUA DE EDIFICAÇÃO QUE POSSUA RESERVATÓRIO DE FIBRA/FIBROCIMENTO   FORNECIMENTO E INSTALAÇÃO. AF_06/2016</v>
          </cell>
          <cell r="C3802" t="str">
            <v>UN</v>
          </cell>
          <cell r="D3802" t="str">
            <v>22,72</v>
          </cell>
        </row>
        <row r="3803">
          <cell r="A3803">
            <v>94710</v>
          </cell>
          <cell r="B3803" t="str">
            <v>ADAPTADOR COM FLANGES LIVRES, PVC, SOLDÁVEL, DN 40 MM X 1 1/4 , INSTALADO EM RESERVAÇÃO DE ÁGUA DE EDIFICAÇÃO QUE POSSUA RESERVATÓRIO DE FIBRA/FIBROCIMENTO   FORNECIMENTO E INSTALAÇÃO. AF_06/2016</v>
          </cell>
          <cell r="C3803" t="str">
            <v>UN</v>
          </cell>
          <cell r="D3803" t="str">
            <v>29,31</v>
          </cell>
        </row>
        <row r="3804">
          <cell r="A3804">
            <v>94711</v>
          </cell>
          <cell r="B3804" t="str">
            <v>ADAPTADOR COM FLANGES LIVRES, PVC, SOLDÁVEL, DN 50 MM X 1 1/2 , INSTALADO EM RESERVAÇÃO DE ÁGUA DE EDIFICAÇÃO QUE POSSUA RESERVATÓRIO DE FIBRA/FIBROCIMENTO   FORNECIMENTO E INSTALAÇÃO. AF_06/2016</v>
          </cell>
          <cell r="C3804" t="str">
            <v>UN</v>
          </cell>
          <cell r="D3804" t="str">
            <v>39,55</v>
          </cell>
        </row>
        <row r="3805">
          <cell r="A3805">
            <v>94712</v>
          </cell>
          <cell r="B3805" t="str">
            <v>ADAPTADOR COM FLANGES LIVRES, PVC, SOLDÁVEL, DN 60 MM X 2 , INSTALADO EM RESERVAÇÃO DE ÁGUA DE EDIFICAÇÃO QUE POSSUA RESERVATÓRIO DE FIBRA/FIBROCIMENTO   FORNECIMENTO E INSTALAÇÃO. AF_06/2016</v>
          </cell>
          <cell r="C3805" t="str">
            <v>UN</v>
          </cell>
          <cell r="D3805" t="str">
            <v>50,78</v>
          </cell>
        </row>
        <row r="3806">
          <cell r="A3806">
            <v>94713</v>
          </cell>
          <cell r="B3806" t="str">
            <v>ADAPTADOR COM FLANGES LIVRES, PVC, SOLDÁVEL, DN 75 MM X 2 1/2 , INSTALADO EM RESERVAÇÃO DE ÁGUA DE EDIFICAÇÃO QUE POSSUA RESERVATÓRIO DE FIBRA/FIBROCIMENTO   FORNECIMENTO E INSTALAÇÃO. AF_06/2016</v>
          </cell>
          <cell r="C3806" t="str">
            <v>UN</v>
          </cell>
          <cell r="D3806" t="str">
            <v>150,54</v>
          </cell>
        </row>
        <row r="3807">
          <cell r="A3807">
            <v>94714</v>
          </cell>
          <cell r="B3807" t="str">
            <v>ADAPTADOR COM FLANGES LIVRES, PVC, SOLDÁVEL, DN 85 MM X 3 , INSTALADO EM RESERVAÇÃO DE ÁGUA DE EDIFICAÇÃO QUE POSSUA RESERVATÓRIO DE FIBRA/FIBROCIMENTO   FORNECIMENTO E INSTALAÇÃO. AF_06/2016</v>
          </cell>
          <cell r="C3807" t="str">
            <v>UN</v>
          </cell>
          <cell r="D3807" t="str">
            <v>197,14</v>
          </cell>
        </row>
        <row r="3808">
          <cell r="A3808">
            <v>94715</v>
          </cell>
          <cell r="B3808" t="str">
            <v>ADAPTADOR COM FLANGES LIVRES, PVC, SOLDÁVEL, DN 110 MM X 4 , INSTALADO EM RESERVAÇÃO DE ÁGUA DE EDIFICAÇÃO QUE POSSUA RESERVATÓRIO DE FIBRA/FIBROCIMENTO   FORNECIMENTO E INSTALAÇÃO. AF_06/2016</v>
          </cell>
          <cell r="C3808" t="str">
            <v>UN</v>
          </cell>
          <cell r="D3808" t="str">
            <v>275,11</v>
          </cell>
        </row>
        <row r="3809">
          <cell r="A3809">
            <v>94724</v>
          </cell>
          <cell r="B3809" t="str">
            <v>CONECTOR, CPVC, SOLDÁVEL, DN 22 MM X 3/4, INSTALADO EM RESERVAÇÃO DE ÁGUA DE EDIFICAÇÃO QUE POSSUA RESERVATÓRIO DE FIBRA/FIBROCIMENTO  FORNECIMENTO E INSTALAÇÃO. AF_06/2016</v>
          </cell>
          <cell r="C3809" t="str">
            <v>UN</v>
          </cell>
          <cell r="D3809" t="str">
            <v>20,19</v>
          </cell>
        </row>
        <row r="3810">
          <cell r="A3810">
            <v>94725</v>
          </cell>
          <cell r="B3810" t="str">
            <v>LUVA, CPVC, SOLDÁVEL, DN 22 MM, INSTALADO EM RESERVAÇÃO DE ÁGUA DE EDIFICAÇÃO QUE POSSUA RESERVATÓRIO DE FIBRA/FIBROCIMENTO  FORNECIMENTO E INSTALAÇÃO. AF_06/2016</v>
          </cell>
          <cell r="C3810" t="str">
            <v>UN</v>
          </cell>
          <cell r="D3810" t="str">
            <v>4,88</v>
          </cell>
        </row>
        <row r="3811">
          <cell r="A3811">
            <v>94726</v>
          </cell>
          <cell r="B3811" t="str">
            <v>CONECTOR, CPVC, SOLDÁVEL, DN 28 MM X 1, INSTALADO EM RESERVAÇÃO DE ÁGUA DE EDIFICAÇÃO QUE POSSUA RESERVATÓRIO DE FIBRA/FIBROCIMENTO  FORNECIMENTO E INSTALAÇÃO. AF_06/2016</v>
          </cell>
          <cell r="C3811" t="str">
            <v>UN</v>
          </cell>
          <cell r="D3811" t="str">
            <v>31,14</v>
          </cell>
        </row>
        <row r="3812">
          <cell r="A3812">
            <v>94727</v>
          </cell>
          <cell r="B3812" t="str">
            <v>LUVA, CPVC, SOLDÁVEL, DN 28 MM, INSTALADO EM RESERVAÇÃO DE ÁGUA DE EDIFICAÇÃO QUE POSSUA RESERVATÓRIO DE FIBRA/FIBROCIMENTO  FORNECIMENTO E INSTALAÇÃO. AF_06/2016</v>
          </cell>
          <cell r="C3812" t="str">
            <v>UN</v>
          </cell>
          <cell r="D3812" t="str">
            <v>6,91</v>
          </cell>
        </row>
        <row r="3813">
          <cell r="A3813">
            <v>94728</v>
          </cell>
          <cell r="B3813" t="str">
            <v>CONECTOR, CPVC, SOLDÁVEL, DN 35 MM X 1 1/4, INSTALADO EM RESERVAÇÃO DE ÁGUA DE EDIFICAÇÃO QUE POSSUA RESERVATÓRIO DE FIBRA/FIBROCIMENTO  FORNECIMENTO E INSTALAÇÃO. AF_06/2016</v>
          </cell>
          <cell r="C3813" t="str">
            <v>UN</v>
          </cell>
          <cell r="D3813" t="str">
            <v>117,65</v>
          </cell>
        </row>
        <row r="3814">
          <cell r="A3814">
            <v>94729</v>
          </cell>
          <cell r="B3814" t="str">
            <v>LUVA, CPVC, SOLDÁVEL, DN 35 MM, INSTALADO EM RESERVAÇÃO DE ÁGUA DE EDIFICAÇÃO QUE POSSUA RESERVATÓRIO DE FIBRA/FIBROCIMENTO  FORNECIMENTO E INSTALAÇÃO. AF_06/2016</v>
          </cell>
          <cell r="C3814" t="str">
            <v>UN</v>
          </cell>
          <cell r="D3814" t="str">
            <v>12,18</v>
          </cell>
        </row>
        <row r="3815">
          <cell r="A3815">
            <v>94730</v>
          </cell>
          <cell r="B3815" t="str">
            <v>CONECTOR, CPVC, SOLDÁVEL, DN 42 MM X 1 1/2, INSTALADO EM RESERVAÇÃO DE ÁGUA DE EDIFICAÇÃO QUE POSSUA RESERVATÓRIO DE FIBRA/FIBROCIMENTO  FORNECIMENTO E INSTALAÇÃO. AF_06/2016</v>
          </cell>
          <cell r="C3815" t="str">
            <v>UN</v>
          </cell>
          <cell r="D3815" t="str">
            <v>142,91</v>
          </cell>
        </row>
        <row r="3816">
          <cell r="A3816">
            <v>94731</v>
          </cell>
          <cell r="B3816" t="str">
            <v>LUVA, CPVC, SOLDÁVEL, DN 42 MM, INSTALADO EM RESERVAÇÃO DE ÁGUA DE EDIFICAÇÃO QUE POSSUA RESERVATÓRIO DE FIBRA/FIBROCIMENTO  FORNECIMENTO E INSTALAÇÃO. AF_06/2016</v>
          </cell>
          <cell r="C3816" t="str">
            <v>UN</v>
          </cell>
          <cell r="D3816" t="str">
            <v>15,26</v>
          </cell>
        </row>
        <row r="3817">
          <cell r="A3817">
            <v>94733</v>
          </cell>
          <cell r="B3817" t="str">
            <v>LUVA, CPVC, SOLDÁVEL, DN 54 MM, INSTALADO EM RESERVAÇÃO DE ÁGUA DE EDIFICAÇÃO QUE POSSUA RESERVATÓRIO DE FIBRA/FIBROCIMENTO  FORNECIMENTO E INSTALAÇÃO. AF_06/2016</v>
          </cell>
          <cell r="C3817" t="str">
            <v>UN</v>
          </cell>
          <cell r="D3817" t="str">
            <v>29,57</v>
          </cell>
        </row>
        <row r="3818">
          <cell r="A3818">
            <v>94737</v>
          </cell>
          <cell r="B3818" t="str">
            <v>LUVA, CPVC, SOLDÁVEL, DN 89 MM, INSTALADO EM RESERVAÇÃO DE ÁGUA DE EDIFICAÇÃO QUE POSSUA RESERVATÓRIO DE FIBRA/FIBROCIMENTO  FORNECIMENTO E INSTALAÇÃO. AF_06/2016</v>
          </cell>
          <cell r="C3818" t="str">
            <v>UN</v>
          </cell>
          <cell r="D3818" t="str">
            <v>123,14</v>
          </cell>
        </row>
        <row r="3819">
          <cell r="A3819">
            <v>94740</v>
          </cell>
          <cell r="B3819" t="str">
            <v>JOELHO 90 GRAUS, CPVC, SOLDÁVEL, DN 22 MM, INSTALADO EM RESERVAÇÃO DE ÁGUA DE EDIFICAÇÃO QUE POSSUA RESERVATÓRIO DE FIBRA/FIBROCIMENTO  FORNECIMENTO E INSTALAÇÃO. AF_06/2016</v>
          </cell>
          <cell r="C3819" t="str">
            <v>UN</v>
          </cell>
          <cell r="D3819" t="str">
            <v>7,67</v>
          </cell>
        </row>
        <row r="3820">
          <cell r="A3820">
            <v>94741</v>
          </cell>
          <cell r="B3820" t="str">
            <v>CURVA 90 GRAUS, CPVC, SOLDÁVEL, DN 22 MM, INSTALADO EM RESERVAÇÃO DE ÁGUA DE EDIFICAÇÃO QUE POSSUA RESERVATÓRIO DE FIBRA/FIBROCIMENTO  FORNECIMENTO E INSTALAÇÃO. AF_06/2016</v>
          </cell>
          <cell r="C3820" t="str">
            <v>UN</v>
          </cell>
          <cell r="D3820" t="str">
            <v>9,52</v>
          </cell>
        </row>
        <row r="3821">
          <cell r="A3821">
            <v>94742</v>
          </cell>
          <cell r="B3821" t="str">
            <v>JOELHO 90 GRAUS, CPVC, SOLDÁVEL, DN 28 MM, INSTALADO EM RESERVAÇÃO DE ÁGUA DE EDIFICAÇÃO QUE POSSUA RESERVATÓRIO DE FIBRA/FIBROCIMENTO  FORNECIMENTO E INSTALAÇÃO. AF_06/2016</v>
          </cell>
          <cell r="C3821" t="str">
            <v>UN</v>
          </cell>
          <cell r="D3821" t="str">
            <v>11,59</v>
          </cell>
        </row>
        <row r="3822">
          <cell r="A3822">
            <v>94743</v>
          </cell>
          <cell r="B3822" t="str">
            <v>CURVA 90 GRAUS, CPVC, SOLDÁVEL, DN 28 MM, INSTALADO EM RESERVAÇÃO DE ÁGUA DE EDIFICAÇÃO QUE POSSUA RESERVATÓRIO DE FIBRA/FIBROCIMENTO  FORNECIMENTO E INSTALAÇÃO. AF_06/2016</v>
          </cell>
          <cell r="C3822" t="str">
            <v>UN</v>
          </cell>
          <cell r="D3822" t="str">
            <v>12,75</v>
          </cell>
        </row>
        <row r="3823">
          <cell r="A3823">
            <v>94744</v>
          </cell>
          <cell r="B3823" t="str">
            <v>JOELHO 90 GRAUS, CPVC, SOLDÁVEL, DN 35 MM, INSTALADO EM RESERVAÇÃO DE ÁGUA DE EDIFICAÇÃO QUE POSSUA RESERVATÓRIO DE FIBRA/FIBROCIMENTO  FORNECIMENTO E INSTALAÇÃO. AF_06/2016</v>
          </cell>
          <cell r="C3823" t="str">
            <v>UN</v>
          </cell>
          <cell r="D3823" t="str">
            <v>18,49</v>
          </cell>
        </row>
        <row r="3824">
          <cell r="A3824">
            <v>94746</v>
          </cell>
          <cell r="B3824" t="str">
            <v>JOELHO 90 GRAUS, CPVC, SOLDÁVEL, DN 42 MM, INSTALADO EM RESERVAÇÃO DE ÁGUA DE EDIFICAÇÃO QUE POSSUA RESERVATÓRIO DE FIBRA/FIBROCIMENTO  FORNECIMENTO E INSTALAÇÃO. AF_06/2016</v>
          </cell>
          <cell r="C3824" t="str">
            <v>UN</v>
          </cell>
          <cell r="D3824" t="str">
            <v>26,29</v>
          </cell>
        </row>
        <row r="3825">
          <cell r="A3825">
            <v>94748</v>
          </cell>
          <cell r="B3825" t="str">
            <v>JOELHO 90 GRAUS, CPVC, SOLDÁVEL, DN 54 MM, INSTALADO EM RESERVAÇÃO DE ÁGUA DE EDIFICAÇÃO QUE POSSUA RESERVATÓRIO DE FIBRA/FIBROCIMENTO  FORNECIMENTO E INSTALAÇÃO. AF_06/2016</v>
          </cell>
          <cell r="C3825" t="str">
            <v>UN</v>
          </cell>
          <cell r="D3825" t="str">
            <v>54,14</v>
          </cell>
        </row>
        <row r="3826">
          <cell r="A3826">
            <v>94750</v>
          </cell>
          <cell r="B3826" t="str">
            <v>JOELHO 90 GRAUS, CPVC, SOLDÁVEL, DN 73 MM, INSTALADO EM RESERVAÇÃO DE ÁGUA DE EDIFICAÇÃO QUE POSSUA RESERVATÓRIO DE FIBRA/FIBROCIMENTO  FORNECIMENTO E INSTALAÇÃO. AF_06/2016</v>
          </cell>
          <cell r="C3826" t="str">
            <v>UN</v>
          </cell>
          <cell r="D3826" t="str">
            <v>127,87</v>
          </cell>
        </row>
        <row r="3827">
          <cell r="A3827">
            <v>94752</v>
          </cell>
          <cell r="B3827" t="str">
            <v>JOELHO 90 GRAUS, CPVC, SOLDÁVEL, DN 89 MM, INSTALADO EM RESERVAÇÃO DE ÁGUA DE EDIFICAÇÃO QUE POSSUA RESERVATÓRIO DE FIBRA/FIBROCIMENTO  FORNECIMENTO E INSTALAÇÃO. AF_06/2016</v>
          </cell>
          <cell r="C3827" t="str">
            <v>UN</v>
          </cell>
          <cell r="D3827" t="str">
            <v>156,08</v>
          </cell>
        </row>
        <row r="3828">
          <cell r="A3828">
            <v>94756</v>
          </cell>
          <cell r="B3828" t="str">
            <v>TE, CPVC, SOLDÁVEL, DN 22 MM, INSTALADO EM RESERVAÇÃO DE ÁGUA DE EDIFICAÇÃO QUE POSSUA RESERVATÓRIO DE FIBRA/FIBROCIMENTO  FORNECIMENTO E INSTALAÇÃO. AF_06/2016</v>
          </cell>
          <cell r="C3828" t="str">
            <v>UN</v>
          </cell>
          <cell r="D3828" t="str">
            <v>9,72</v>
          </cell>
        </row>
        <row r="3829">
          <cell r="A3829">
            <v>94757</v>
          </cell>
          <cell r="B3829" t="str">
            <v>TE, CPVC, SOLDÁVEL, DN 28 MM, INSTALADO EM RESERVAÇÃO DE ÁGUA DE EDIFICAÇÃO QUE POSSUA RESERVATÓRIO DE FIBRA/FIBROCIMENTO  FORNECIMENTO E INSTALAÇÃO. AF_06/2016</v>
          </cell>
          <cell r="C3829" t="str">
            <v>UN</v>
          </cell>
          <cell r="D3829" t="str">
            <v>13,22</v>
          </cell>
        </row>
        <row r="3830">
          <cell r="A3830">
            <v>94758</v>
          </cell>
          <cell r="B3830" t="str">
            <v>TE, CPVC, SOLDÁVEL, DN 35 MM, INSTALADO EM RESERVAÇÃO DE ÁGUA DE EDIFICAÇÃO QUE POSSUA RESERVATÓRIO DE FIBRA/FIBROCIMENTO  FORNECIMENTO E INSTALAÇÃO. AF_06/2016</v>
          </cell>
          <cell r="C3830" t="str">
            <v>UN</v>
          </cell>
          <cell r="D3830" t="str">
            <v>33,62</v>
          </cell>
        </row>
        <row r="3831">
          <cell r="A3831">
            <v>94759</v>
          </cell>
          <cell r="B3831" t="str">
            <v>TE, CPVC, SOLDÁVEL, DN 42 MM, INSTALADO EM RESERVAÇÃO DE ÁGUA DE EDIFICAÇÃO QUE POSSUA RESERVATÓRIO DE FIBRA/FIBROCIMENTO  FORNECIMENTO E INSTALAÇÃO. AF_06/2016</v>
          </cell>
          <cell r="C3831" t="str">
            <v>UN</v>
          </cell>
          <cell r="D3831" t="str">
            <v>41,40</v>
          </cell>
        </row>
        <row r="3832">
          <cell r="A3832">
            <v>94760</v>
          </cell>
          <cell r="B3832" t="str">
            <v>TE, CPVC, SOLDÁVEL, DN 54 MM, INSTALADO EM RESERVAÇÃO DE ÁGUA DE EDIFICAÇÃO QUE POSSUA RESERVATÓRIO DE FIBRA/FIBROCIMENTO  FORNECIMENTO E INSTALAÇÃO. AF_06/2016</v>
          </cell>
          <cell r="C3832" t="str">
            <v>UN</v>
          </cell>
          <cell r="D3832" t="str">
            <v>68,00</v>
          </cell>
        </row>
        <row r="3833">
          <cell r="A3833">
            <v>94761</v>
          </cell>
          <cell r="B3833" t="str">
            <v>TE, CPVC, SOLDÁVEL, DN 73 MM, INSTALADO EM RESERVAÇÃO DE ÁGUA DE EDIFICAÇÃO QUE POSSUA RESERVATÓRIO DE FIBRA/FIBROCIMENTO  FORNECIMENTO E INSTALAÇÃO. AF_06/2016</v>
          </cell>
          <cell r="C3833" t="str">
            <v>UN</v>
          </cell>
          <cell r="D3833" t="str">
            <v>145,93</v>
          </cell>
        </row>
        <row r="3834">
          <cell r="A3834">
            <v>94762</v>
          </cell>
          <cell r="B3834" t="str">
            <v>TE, CPVC, SOLDÁVEL, DN 89 MM, INSTALADO EM RESERVAÇÃO DE ÁGUA DE EDIFICAÇÃO QUE POSSUA RESERVATÓRIO DE FIBRA/FIBROCIMENTO  FORNECIMENTO E INSTALAÇÃO. AF_06/2016</v>
          </cell>
          <cell r="C3834" t="str">
            <v>UN</v>
          </cell>
          <cell r="D3834" t="str">
            <v>186,92</v>
          </cell>
        </row>
        <row r="3835">
          <cell r="A3835">
            <v>94783</v>
          </cell>
          <cell r="B3835" t="str">
            <v>ADAPTADOR COM FLANGE E ANEL DE VEDAÇÃO, PVC, SOLDÁVEL, DN  20 MM X 1/2 , INSTALADO EM RESERVAÇÃO DE ÁGUA DE EDIFICAÇÃO QUE POSSUA RESERVATÓRIO DE FIBRA/FIBROCIMENTO   FORNECIMENTO E INSTALAÇÃO. AF_06/2016</v>
          </cell>
          <cell r="C3835" t="str">
            <v>UN</v>
          </cell>
          <cell r="D3835" t="str">
            <v>15,18</v>
          </cell>
        </row>
        <row r="3836">
          <cell r="A3836">
            <v>94785</v>
          </cell>
          <cell r="B3836" t="str">
            <v>ADAPTADOR COM FLANGES LIVRES, PVC, SOLDÁVEL LONGO, DN 32 MM X 1 , INSTALADO EM RESERVAÇÃO DE ÁGUA DE EDIFICAÇÃO QUE POSSUA RESERVATÓRIO DE FIBRA/FIBROCIMENTO   FORNECIMENTO E INSTALAÇÃO. AF_06/2016</v>
          </cell>
          <cell r="C3836" t="str">
            <v>UN</v>
          </cell>
          <cell r="D3836" t="str">
            <v>27,44</v>
          </cell>
        </row>
        <row r="3837">
          <cell r="A3837">
            <v>94786</v>
          </cell>
          <cell r="B3837" t="str">
            <v>ADAPTADOR COM FLANGES LIVRES, PVC, SOLDÁVEL LONGO, DN 40 MM X 1 1/4 , INSTALADO EM RESERVAÇÃO DE ÁGUA DE EDIFICAÇÃO QUE POSSUA RESERVATÓRIO DE FIBRA/FIBROCIMENTO   FORNECIMENTO E INSTALAÇÃO. AF_06/2016</v>
          </cell>
          <cell r="C3837" t="str">
            <v>UN</v>
          </cell>
          <cell r="D3837" t="str">
            <v>36,20</v>
          </cell>
        </row>
        <row r="3838">
          <cell r="A3838">
            <v>94787</v>
          </cell>
          <cell r="B3838" t="str">
            <v>ADAPTADOR COM FLANGES LIVRES, PVC, SOLDÁVEL LONGO, DN 50 MM X 1 1/2 , INSTALADO EM RESERVAÇÃO DE ÁGUA DE EDIFICAÇÃO QUE POSSUA RESERVATÓRIO DE FIBRA/FIBROCIMENTO   FORNECIMENTO E INSTALAÇÃO. AF_06/2016</v>
          </cell>
          <cell r="C3838" t="str">
            <v>UN</v>
          </cell>
          <cell r="D3838" t="str">
            <v>47,44</v>
          </cell>
        </row>
        <row r="3839">
          <cell r="A3839">
            <v>94788</v>
          </cell>
          <cell r="B3839" t="str">
            <v>ADAPTADOR COM FLANGES LIVRES, PVC, SOLDÁVEL LONGO, DN 60 MM X 2 , INSTALADO EM RESERVAÇÃO DE ÁGUA DE EDIFICAÇÃO QUE POSSUA RESERVATÓRIO DE FIBRA/FIBROCIMENTO   FORNECIMENTO E INSTALAÇÃO. AF_06/2016</v>
          </cell>
          <cell r="C3839" t="str">
            <v>UN</v>
          </cell>
          <cell r="D3839" t="str">
            <v>62,53</v>
          </cell>
        </row>
        <row r="3840">
          <cell r="A3840">
            <v>94789</v>
          </cell>
          <cell r="B3840" t="str">
            <v>ADAPTADOR COM FLANGES LIVRES, PVC, SOLDÁVEL LONGO, DN 75 MM X 2 1/2 , INSTALADO EM RESERVAÇÃO DE ÁGUA DE EDIFICAÇÃO QUE POSSUA RESERVATÓRIO DE FIBRA/FIBROCIMENTO   FORNECIMENTO E INSTALAÇÃO. AF_06/2016</v>
          </cell>
          <cell r="C3840" t="str">
            <v>UN</v>
          </cell>
          <cell r="D3840" t="str">
            <v>196,25</v>
          </cell>
        </row>
        <row r="3841">
          <cell r="A3841">
            <v>94790</v>
          </cell>
          <cell r="B3841" t="str">
            <v>ADAPTADOR COM FLANGES LIVRES, PVC, SOLDÁVEL LONGO, DN 85 MM X 3 , INSTALADO EM RESERVAÇÃO DE ÁGUA DE EDIFICAÇÃO QUE POSSUA RESERVATÓRIO DE FIBRA/FIBROCIMENTO   FORNECIMENTO E INSTALAÇÃO. AF_06/2016</v>
          </cell>
          <cell r="C3841" t="str">
            <v>UN</v>
          </cell>
          <cell r="D3841" t="str">
            <v>258,70</v>
          </cell>
        </row>
        <row r="3842">
          <cell r="A3842">
            <v>94791</v>
          </cell>
          <cell r="B3842" t="str">
            <v>ADAPTADOR COM FLANGES LIVRES, PVC, SOLDÁVEL LONGO, DN 110 MM X 4 , INSTALADO EM RESERVAÇÃO DE ÁGUA DE EDIFICAÇÃO QUE POSSUA RESERVATÓRIO DE FIBRA/FIBROCIMENTO   FORNECIMENTO E INSTALAÇÃO. AF_06/2016</v>
          </cell>
          <cell r="C3842" t="str">
            <v>UN</v>
          </cell>
          <cell r="D3842" t="str">
            <v>386,02</v>
          </cell>
        </row>
        <row r="3843">
          <cell r="A3843">
            <v>94863</v>
          </cell>
          <cell r="B3843" t="str">
            <v>LUVA, CPVC, SOLDÁVEL, DN 73 MM, INSTALADO EM RESERVAÇÃO DE ÁGUA DE EDIFICAÇÃO QUE POSSUA RESERVATÓRIO DE FIBRA/FIBROCIMENTO  FORNECIMENTO E INSTALAÇÃO. AF_06/2016</v>
          </cell>
          <cell r="C3843" t="str">
            <v>UN</v>
          </cell>
          <cell r="D3843" t="str">
            <v>104,85</v>
          </cell>
        </row>
        <row r="3844">
          <cell r="A3844">
            <v>95141</v>
          </cell>
          <cell r="B3844" t="str">
            <v>ADAPTADOR COM FLANGES LIVRES, PVC, SOLDÁVEL LONGO, DN  25 MM X 3/4 , INSTALADO EM RESERVAÇÃO DE ÁGUA DE EDIFICAÇÃO QUE POSSUA RESERVATÓRIO DE FIBRA/FIBROCIMENTO    FORNECIMENTO E INSTALAÇÃO. AF_06/2016</v>
          </cell>
          <cell r="C3844" t="str">
            <v>UN</v>
          </cell>
          <cell r="D3844" t="str">
            <v>24,33</v>
          </cell>
        </row>
        <row r="3845">
          <cell r="A3845">
            <v>95237</v>
          </cell>
          <cell r="B3845" t="str">
            <v>LUVA COM BUCHA DE LATÃO, PVC, SOLDÁVEL, DN 32MM X 1 , INSTALADO EM RAMAL DE DISTRIBUIÇÃO DE ÁGUA   FORNECIMENTO E INSTALAÇÃO. AF_12/2014</v>
          </cell>
          <cell r="C3845" t="str">
            <v>UN</v>
          </cell>
          <cell r="D3845" t="str">
            <v>15,70</v>
          </cell>
        </row>
        <row r="3846">
          <cell r="A3846">
            <v>95693</v>
          </cell>
          <cell r="B3846" t="str">
            <v>LUVA SIMPLES, PVC, SÉRIE NORMAL, ESGOTO PREDIAL, DN 150 MM, JUNTA ELÁSTICA, FORNECIDO E INSTALADO EM SUBCOLETOR AÉREO DE ESGOTO SANITÁRIO. AF_12/2014</v>
          </cell>
          <cell r="C3846" t="str">
            <v>UN</v>
          </cell>
          <cell r="D3846" t="str">
            <v>34,73</v>
          </cell>
        </row>
        <row r="3847">
          <cell r="A3847">
            <v>95694</v>
          </cell>
          <cell r="B3847" t="str">
            <v>CURVA 90 GRAUS, PVC, SERIE R, ÁGUA PLUVIAL, DN 100 MM, JUNTA ELÁSTICA, FORNECIDO E INSTALADO EM RAMAL DE ENCAMINHAMENTO. AF_12/2014</v>
          </cell>
          <cell r="C3847" t="str">
            <v>UN</v>
          </cell>
          <cell r="D3847" t="str">
            <v>43,28</v>
          </cell>
        </row>
        <row r="3848">
          <cell r="A3848">
            <v>95695</v>
          </cell>
          <cell r="B3848" t="str">
            <v>CURVA 90 GRAUS, PVC, SERIE R, ÁGUA PLUVIAL, DN 100 MM, JUNTA ELÁSTICA, FORNECIDO E INSTALADO EM CONDUTORES VERTICAIS DE ÁGUAS PLUVIAIS. AF_12/2014</v>
          </cell>
          <cell r="C3848" t="str">
            <v>UN</v>
          </cell>
          <cell r="D3848" t="str">
            <v>41,96</v>
          </cell>
        </row>
        <row r="3849">
          <cell r="A3849">
            <v>95696</v>
          </cell>
          <cell r="B3849" t="str">
            <v>SPRINKLER TIPO PENDENTE, 68° C, UNIÃO POR ROSCA, DN 15 (½)  FORNECIMENTO E INSTALAÇÃO. AF_12/2015</v>
          </cell>
          <cell r="C3849" t="str">
            <v>UN</v>
          </cell>
          <cell r="D3849" t="str">
            <v>25,59</v>
          </cell>
        </row>
        <row r="3850">
          <cell r="A3850">
            <v>96637</v>
          </cell>
          <cell r="B3850" t="str">
            <v>JOELHO 90 GRAUS, PPR, DN 25 MM, CLASSE PN 25, INSTALADO EM RAMAL OU SUB-RAMAL DE ÁGUA  FORNECIMENTO E INSTALAÇÃO . AF_06/2015</v>
          </cell>
          <cell r="C3850" t="str">
            <v>UN</v>
          </cell>
          <cell r="D3850" t="str">
            <v>9,38</v>
          </cell>
        </row>
        <row r="3851">
          <cell r="A3851">
            <v>96638</v>
          </cell>
          <cell r="B3851" t="str">
            <v>JOELHO 45 GRAUS, PPR, DN 25 MM, CLASSE PN 25, INSTALADO EM RAMAL OU SUB-RAMAL DE ÁGUA  FORNECIMENTO E INSTALAÇÃO . AF_06/2015</v>
          </cell>
          <cell r="C3851" t="str">
            <v>UN</v>
          </cell>
          <cell r="D3851" t="str">
            <v>9,09</v>
          </cell>
        </row>
        <row r="3852">
          <cell r="A3852">
            <v>96639</v>
          </cell>
          <cell r="B3852" t="str">
            <v>LUVA, PPR, DN 25 MM, CLASSE PN 25, INSTALADO EM RAMAL OU SUB-RAMAL DE ÁGUA  FORNECIMENTO E INSTALAÇÃO . AF_06/2015</v>
          </cell>
          <cell r="C3852" t="str">
            <v>UN</v>
          </cell>
          <cell r="D3852" t="str">
            <v>6,49</v>
          </cell>
        </row>
        <row r="3853">
          <cell r="A3853">
            <v>96640</v>
          </cell>
          <cell r="B3853" t="str">
            <v>CONECTOR MACHO, PPR, 25 X 1/2'', CLASSE PN 25, INSTALADO EM RAMAL OU SUB-RAMAL DE ÁGUA   FORNECIMENTO E INSTALAÇÃO . AF_06/2015</v>
          </cell>
          <cell r="C3853" t="str">
            <v>UN</v>
          </cell>
          <cell r="D3853" t="str">
            <v>14,67</v>
          </cell>
        </row>
        <row r="3854">
          <cell r="A3854">
            <v>96641</v>
          </cell>
          <cell r="B3854" t="str">
            <v>CONECTOR FÊMEA, PPR, 25 X 1/2'', CLASSE PN 25, INSTALADO EM RAMAL OU SUB-RAMAL DE ÁGUA   FORNECIMENTO E INSTALAÇÃO . AF_06/2015</v>
          </cell>
          <cell r="C3854" t="str">
            <v>UN</v>
          </cell>
          <cell r="D3854" t="str">
            <v>11,75</v>
          </cell>
        </row>
        <row r="3855">
          <cell r="A3855">
            <v>96642</v>
          </cell>
          <cell r="B3855" t="str">
            <v>TÊ NORMAL, PPR, DN 25 MM, CLASSE PN 25, INSTALADO EM RAMAL OU SUB-RAMAL DE ÁGUA  FORNECIMENTO E INSTALAÇÃO . AF_06/2015</v>
          </cell>
          <cell r="C3855" t="str">
            <v>UN</v>
          </cell>
          <cell r="D3855" t="str">
            <v>12,44</v>
          </cell>
        </row>
        <row r="3856">
          <cell r="A3856">
            <v>96643</v>
          </cell>
          <cell r="B3856" t="str">
            <v>TÊ MISTURADOR, PPR, 25 X 3/4'' , CLASSE PN 25, INSTALADO EM RAMAL OU SUB-RAMAL DE ÁGUA  FORNECIMENTO E INSTALAÇÃO . AF_06/2015</v>
          </cell>
          <cell r="C3856" t="str">
            <v>UN</v>
          </cell>
          <cell r="D3856" t="str">
            <v>29,57</v>
          </cell>
        </row>
        <row r="3857">
          <cell r="A3857">
            <v>96650</v>
          </cell>
          <cell r="B3857" t="str">
            <v>JOELHO 90 GRAUS, PPR, DN 25 MM, CLASSE PN 25, INSTALADO EM RAMAL DE DISTRIBUIÇÃO  FORNECIMENTO E INSTALAÇÃO . AF_06/2015</v>
          </cell>
          <cell r="C3857" t="str">
            <v>UN</v>
          </cell>
          <cell r="D3857" t="str">
            <v>6,88</v>
          </cell>
        </row>
        <row r="3858">
          <cell r="A3858">
            <v>96651</v>
          </cell>
          <cell r="B3858" t="str">
            <v>JOELHO 45 GRAUS, PPR, DN 25 MM, CLASSE PN 25, INSTALADO EM RAMAL DE DISTRIBUIÇÃO DE ÁGUA  FORNECIMENTO E INSTALAÇÃO . AF_06/2015</v>
          </cell>
          <cell r="C3858" t="str">
            <v>UN</v>
          </cell>
          <cell r="D3858" t="str">
            <v>6,59</v>
          </cell>
        </row>
        <row r="3859">
          <cell r="A3859">
            <v>96652</v>
          </cell>
          <cell r="B3859" t="str">
            <v>JOELHO 90 GRAUS, PPR, DN 32 MM, CLASSE PN 25, INSTALADO EM RAMAL DE DISTRIBUIÇÃO  FORNECIMENTO E INSTALAÇÃO . AF_06/2015</v>
          </cell>
          <cell r="C3859" t="str">
            <v>UN</v>
          </cell>
          <cell r="D3859" t="str">
            <v>13,28</v>
          </cell>
        </row>
        <row r="3860">
          <cell r="A3860">
            <v>96653</v>
          </cell>
          <cell r="B3860" t="str">
            <v>JOELHO 45 GRAUS, PPR, DN 32 MM, CLASSE PN 25, INSTALADO EM RAMAL DE DISTRIBUIÇÃO DE ÁGUA  FORNECIMENTO E INSTALAÇÃO . AF_06/2015</v>
          </cell>
          <cell r="C3860" t="str">
            <v>UN</v>
          </cell>
          <cell r="D3860" t="str">
            <v>13,25</v>
          </cell>
        </row>
        <row r="3861">
          <cell r="A3861">
            <v>96654</v>
          </cell>
          <cell r="B3861" t="str">
            <v>JOELHO 90 GRAUS, PPR, DN 40 MM, CLASSE PN 25, INSTALADO EM RAMAL DE DISTRIBUIÇÃO  FORNECIMENTO E INSTALAÇÃO . AF_06/2015</v>
          </cell>
          <cell r="C3861" t="str">
            <v>UN</v>
          </cell>
          <cell r="D3861" t="str">
            <v>21,82</v>
          </cell>
        </row>
        <row r="3862">
          <cell r="A3862">
            <v>96655</v>
          </cell>
          <cell r="B3862" t="str">
            <v>JOELHO 45 GRAUS, PPR, DN 40 MM, CLASSE PN 25, INSTALADO EM RAMAL DE DISTRIBUIÇÃO DE ÁGUA  FORNECIMENTO E INSTALAÇÃO . AF_06/2015</v>
          </cell>
          <cell r="C3862" t="str">
            <v>UN</v>
          </cell>
          <cell r="D3862" t="str">
            <v>21,50</v>
          </cell>
        </row>
        <row r="3863">
          <cell r="A3863">
            <v>96656</v>
          </cell>
          <cell r="B3863" t="str">
            <v>LUVA, PPR, DN 25 MM, CLASSE PN 25, INSTALADO EM RAMAL DE DISTRIBUIÇÃO DE ÁGUA  FORNECIMENTO E INSTALAÇÃO . AF_06/2015</v>
          </cell>
          <cell r="C3863" t="str">
            <v>UN</v>
          </cell>
          <cell r="D3863" t="str">
            <v>4,84</v>
          </cell>
        </row>
        <row r="3864">
          <cell r="A3864">
            <v>96657</v>
          </cell>
          <cell r="B3864" t="str">
            <v>CONECTOR MACHO, PPR, 25 X 1/2, CLASSE PN 25, INSTALADO EM RAMAL DE DISTRIBUIÇÃO DE ÁGUA  FORNECIMENTO E INSTALAÇÃO . AF_06/2015</v>
          </cell>
          <cell r="C3864" t="str">
            <v>UN</v>
          </cell>
          <cell r="D3864" t="str">
            <v>13,02</v>
          </cell>
        </row>
        <row r="3865">
          <cell r="A3865">
            <v>96658</v>
          </cell>
          <cell r="B3865" t="str">
            <v>CONECTOR FÊMEA, PPR, 25 X 1/2'', CLASSE PN 25, INSTALADO EM RAMAL DE DISTRIBUIÇÃO DE ÁGUA   FORNECIMENTO E INSTALAÇÃO . AF_06/2015</v>
          </cell>
          <cell r="C3865" t="str">
            <v>UN</v>
          </cell>
          <cell r="D3865" t="str">
            <v>10,10</v>
          </cell>
        </row>
        <row r="3866">
          <cell r="A3866">
            <v>96659</v>
          </cell>
          <cell r="B3866" t="str">
            <v>LUVA, PPR, DN 32 MM, CLASSE PN 25, INSTALADO EM RAMAL DE DISTRIBUIÇÃO DE ÁGUA  FORNECIMENTO E INSTALAÇÃO. AF_06/2015</v>
          </cell>
          <cell r="C3866" t="str">
            <v>UN</v>
          </cell>
          <cell r="D3866" t="str">
            <v>8,95</v>
          </cell>
        </row>
        <row r="3867">
          <cell r="A3867">
            <v>96660</v>
          </cell>
          <cell r="B3867" t="str">
            <v>CONECTOR MACHO, PPR, 32 X 3/4'', CLASSE PN 25, INSTALADO EM RAMAL DE DISTRIBUIÇÃO DE ÁGUA   FORNECIMENTO E INSTALAÇÃO. AF_06/2015</v>
          </cell>
          <cell r="C3867" t="str">
            <v>UN</v>
          </cell>
          <cell r="D3867" t="str">
            <v>22,59</v>
          </cell>
        </row>
        <row r="3868">
          <cell r="A3868">
            <v>96661</v>
          </cell>
          <cell r="B3868" t="str">
            <v>CONECTOR FÊMEA, PPR, 32 X 3/4'', CLASSE PN 25, INSTALADO EM RAMAL DE DISTRIBUIÇÃO DE ÁGUA   FORNECIMENTO E INSTALAÇÃO . AF_06/2015</v>
          </cell>
          <cell r="C3868" t="str">
            <v>UN</v>
          </cell>
          <cell r="D3868" t="str">
            <v>18,10</v>
          </cell>
        </row>
        <row r="3869">
          <cell r="A3869">
            <v>96662</v>
          </cell>
          <cell r="B3869" t="str">
            <v>BUCHA DE REDUÇÃO, PPR, 32 X 25, CLASSE PN 25, INSTALADO EM RAMAL DE DISTRIBUIÇÃO DE ÁGUA  FORNECIMENTO E INSTALAÇÃO . AF_06/2015</v>
          </cell>
          <cell r="C3869" t="str">
            <v>UN</v>
          </cell>
          <cell r="D3869" t="str">
            <v>9,10</v>
          </cell>
        </row>
        <row r="3870">
          <cell r="A3870">
            <v>96663</v>
          </cell>
          <cell r="B3870" t="str">
            <v>LUVA, PPR, DN 40 MM, CLASSE PN 25, INSTALADO EM RAMAL DE DISTRIBUIÇÃO DE ÁGUA  FORNECIMENTO E INSTALAÇÃO. AF_06/2015</v>
          </cell>
          <cell r="C3870" t="str">
            <v>UN</v>
          </cell>
          <cell r="D3870" t="str">
            <v>15,85</v>
          </cell>
        </row>
        <row r="3871">
          <cell r="A3871">
            <v>96664</v>
          </cell>
          <cell r="B3871" t="str">
            <v>BUCHA DE REDUÇÃO, PPR, 40 X 25, CLASSE PN 25, INSTALADO EM RAMAL DE DISTRIBUIÇÃO DE ÁGUA  FORNECIMENTO E INSTALAÇÃO . AF_06/2015</v>
          </cell>
          <cell r="C3871" t="str">
            <v>UN</v>
          </cell>
          <cell r="D3871" t="str">
            <v>16,81</v>
          </cell>
        </row>
        <row r="3872">
          <cell r="A3872">
            <v>96665</v>
          </cell>
          <cell r="B3872" t="str">
            <v>TÊ NORMAL, PPR, DN 25 MM, CLASSE PN 25, INSTALADO EM RAMAL DE DISTRIBUIÇÃO DE ÁGUA  FORNECIMENTO E INSTALAÇÃO . AF_06/2015</v>
          </cell>
          <cell r="C3872" t="str">
            <v>UN</v>
          </cell>
          <cell r="D3872" t="str">
            <v>9,07</v>
          </cell>
        </row>
        <row r="3873">
          <cell r="A3873">
            <v>96666</v>
          </cell>
          <cell r="B3873" t="str">
            <v>TÊ NORMAL, PPR, DN 32 MM, CLASSE PN 25, INSTALADO EM RAMAL DE DISTRIBUIÇÃO DE ÁGUA  FORNECIMENTO E INSTALAÇÃO . AF_06/2015</v>
          </cell>
          <cell r="C3873" t="str">
            <v>UN</v>
          </cell>
          <cell r="D3873" t="str">
            <v>17,76</v>
          </cell>
        </row>
        <row r="3874">
          <cell r="A3874">
            <v>96667</v>
          </cell>
          <cell r="B3874" t="str">
            <v>TÊ NORMAL, PPR, DN 40 MM, CLASSE PN 25, INSTALADO EM RAMAL DE DISTRIBUIÇÃO DE ÁGUA  FORNECIMENTO E INSTALAÇÃO . AF_06/2015</v>
          </cell>
          <cell r="C3874" t="str">
            <v>UN</v>
          </cell>
          <cell r="D3874" t="str">
            <v>30,43</v>
          </cell>
        </row>
        <row r="3875">
          <cell r="A3875">
            <v>96684</v>
          </cell>
          <cell r="B3875" t="str">
            <v>JOELHO 90 GRAUS, PPR, DN 25 MM, CLASSE PN 25, INSTALADO EM PRUMADA DE ÁGUA  FORNECIMENTO E INSTALAÇÃO . AF_06/2015</v>
          </cell>
          <cell r="C3875" t="str">
            <v>UN</v>
          </cell>
          <cell r="D3875" t="str">
            <v>3,10</v>
          </cell>
        </row>
        <row r="3876">
          <cell r="A3876">
            <v>96685</v>
          </cell>
          <cell r="B3876" t="str">
            <v>JOELHO 45 GRAUS, PPR, DN 25 MM, CLASSE PN 25, INSTALADO EM PRUMADA DE ÁGUA  FORNECIMENTO E INSTALAÇÃO . AF_06/2015</v>
          </cell>
          <cell r="C3876" t="str">
            <v>UN</v>
          </cell>
          <cell r="D3876" t="str">
            <v>2,81</v>
          </cell>
        </row>
        <row r="3877">
          <cell r="A3877">
            <v>96686</v>
          </cell>
          <cell r="B3877" t="str">
            <v>JOELHO 90 GRAUS, PPR, DN 32 MM, CLASSE PN 25, INSTALADO EM PRUMADA DE ÁGUA  FORNECIMENTO E INSTALAÇÃO . AF_06/2015</v>
          </cell>
          <cell r="C3877" t="str">
            <v>UN</v>
          </cell>
          <cell r="D3877" t="str">
            <v>4,65</v>
          </cell>
        </row>
        <row r="3878">
          <cell r="A3878">
            <v>96687</v>
          </cell>
          <cell r="B3878" t="str">
            <v>JOELHO 45 GRAUS, PPR, DN 32 MM, CLASSE PN 25, INSTALADO EM PRUMADA DE ÁGUA  FORNECIMENTO E INSTALAÇÃO . AF_06/2015</v>
          </cell>
          <cell r="C3878" t="str">
            <v>UN</v>
          </cell>
          <cell r="D3878" t="str">
            <v>4,62</v>
          </cell>
        </row>
        <row r="3879">
          <cell r="A3879">
            <v>96688</v>
          </cell>
          <cell r="B3879" t="str">
            <v>JOELHO 90 GRAUS, PPR, DN 40 MM, CLASSE PN 25, INSTALADO EM PRUMADA DE ÁGUA  FORNECIMENTO E INSTALAÇÃO . AF_06/2015</v>
          </cell>
          <cell r="C3879" t="str">
            <v>UN</v>
          </cell>
          <cell r="D3879" t="str">
            <v>7,86</v>
          </cell>
        </row>
        <row r="3880">
          <cell r="A3880">
            <v>96689</v>
          </cell>
          <cell r="B3880" t="str">
            <v>JOELHO 45 GRAUS, PPR, DN 40 MM, CLASSE PN 25, INSTALADO EM PRUMADA DE ÁGUA  FORNECIMENTO E INSTALAÇÃO . AF_06/2015</v>
          </cell>
          <cell r="C3880" t="str">
            <v>UN</v>
          </cell>
          <cell r="D3880" t="str">
            <v>7,54</v>
          </cell>
        </row>
        <row r="3881">
          <cell r="A3881">
            <v>96690</v>
          </cell>
          <cell r="B3881" t="str">
            <v>JOELHO 90 GRAUS, PPR, DN 50 MM, CLASSE PN 25, INSTALADO EM PRUMADA DE ÁGUA  FORNECIMENTO E INSTALAÇÃO . AF_06/2015</v>
          </cell>
          <cell r="C3881" t="str">
            <v>UN</v>
          </cell>
          <cell r="D3881" t="str">
            <v>14,36</v>
          </cell>
        </row>
        <row r="3882">
          <cell r="A3882">
            <v>96691</v>
          </cell>
          <cell r="B3882" t="str">
            <v>JOELHO 45 GRAUS, PPR, DN 50 MM, CLASSE PN 25, INSTALADO EM PRUMADA DE ÁGUA  FORNECIMENTO E INSTALAÇÃO . AF_06/2015</v>
          </cell>
          <cell r="C3882" t="str">
            <v>UN</v>
          </cell>
          <cell r="D3882" t="str">
            <v>14,80</v>
          </cell>
        </row>
        <row r="3883">
          <cell r="A3883">
            <v>96692</v>
          </cell>
          <cell r="B3883" t="str">
            <v>JOELHO 90 GRAUS, PPR, DN 63 MM, CLASSE PN 25, INSTALADO EM PRUMADA DE ÁGUA  FORNECIMENTO E INSTALAÇÃO . AF_06/2015</v>
          </cell>
          <cell r="C3883" t="str">
            <v>UN</v>
          </cell>
          <cell r="D3883" t="str">
            <v>21,74</v>
          </cell>
        </row>
        <row r="3884">
          <cell r="A3884">
            <v>96693</v>
          </cell>
          <cell r="B3884" t="str">
            <v>JOELHO 45 GRAUS, PPR, DN 63 MM, CLASSE PN 25, INSTALADO EM PRUMADA DE ÁGUA  FORNECIMENTO E INSTALAÇÃO . AF_06/2015</v>
          </cell>
          <cell r="C3884" t="str">
            <v>UN</v>
          </cell>
          <cell r="D3884" t="str">
            <v>20,67</v>
          </cell>
        </row>
        <row r="3885">
          <cell r="A3885">
            <v>96694</v>
          </cell>
          <cell r="B3885" t="str">
            <v>JOELHO 90 GRAUS, PPR, DN 75 MM, CLASSE PN 25, INSTALADO EM PRUMADA DE ÁGUA  FORNECIMENTO E INSTALAÇÃO . AF_06/2015</v>
          </cell>
          <cell r="C3885" t="str">
            <v>UN</v>
          </cell>
          <cell r="D3885" t="str">
            <v>46,59</v>
          </cell>
        </row>
        <row r="3886">
          <cell r="A3886">
            <v>96695</v>
          </cell>
          <cell r="B3886" t="str">
            <v>JOELHO 45 GRAUS, PPR, DN 75 MM, CLASSE PN 25, INSTALADO EM PRUMADA DE ÁGUA  FORNECIMENTO E INSTALAÇÃO . AF_06/2015</v>
          </cell>
          <cell r="C3886" t="str">
            <v>UN</v>
          </cell>
          <cell r="D3886" t="str">
            <v>45,33</v>
          </cell>
        </row>
        <row r="3887">
          <cell r="A3887">
            <v>96696</v>
          </cell>
          <cell r="B3887" t="str">
            <v>JOELHO 90 GRAUS, PPR, DN 90 MM, CLASSE PN 25, INSTALADO EM PRUMADA DE ÁGUA  FORNECIMENTO E INSTALAÇÃO . AF_06/2015</v>
          </cell>
          <cell r="C3887" t="str">
            <v>UN</v>
          </cell>
          <cell r="D3887" t="str">
            <v>69,97</v>
          </cell>
        </row>
        <row r="3888">
          <cell r="A3888">
            <v>96697</v>
          </cell>
          <cell r="B3888" t="str">
            <v>JOELHO 90 GRAUS, PPR, DN 110 MM, CLASSE PN 25, INSTALADO EM PRUMADA DE ÁGUA  FORNECIMENTO E INSTALAÇÃO . AF_06/2015</v>
          </cell>
          <cell r="C3888" t="str">
            <v>UN</v>
          </cell>
          <cell r="D3888" t="str">
            <v>104,64</v>
          </cell>
        </row>
        <row r="3889">
          <cell r="A3889">
            <v>96698</v>
          </cell>
          <cell r="B3889" t="str">
            <v>LUVA, PPR, DN 25 MM, CLASSE PN 25, INSTALADO EM PRUMADA DE ÁGUA  FORNECIMENTO E INSTALAÇÃO . AF_06/2015</v>
          </cell>
          <cell r="C3889" t="str">
            <v>UN</v>
          </cell>
          <cell r="D3889" t="str">
            <v>2,32</v>
          </cell>
        </row>
        <row r="3890">
          <cell r="A3890">
            <v>96699</v>
          </cell>
          <cell r="B3890" t="str">
            <v>CONECTOR MACHO, PPR, 25 X 1/2'', CLASSE PN 25, INSTALADO EM PRUMADA DE ÁGUA   FORNECIMENTO E INSTALAÇÃO . AF_06/2015</v>
          </cell>
          <cell r="C3890" t="str">
            <v>UN</v>
          </cell>
          <cell r="D3890" t="str">
            <v>10,50</v>
          </cell>
        </row>
        <row r="3891">
          <cell r="A3891">
            <v>96700</v>
          </cell>
          <cell r="B3891" t="str">
            <v>CONECTOR FÊMEA, PPR, 25 X 1/2'', CLASSE PN 25, INSTALADO EM PRUMADA DE ÁGUA   FORNECIMENTO E INSTALAÇÃO . AF_06/2015</v>
          </cell>
          <cell r="C3891" t="str">
            <v>UN</v>
          </cell>
          <cell r="D3891" t="str">
            <v>7,58</v>
          </cell>
        </row>
        <row r="3892">
          <cell r="A3892">
            <v>96701</v>
          </cell>
          <cell r="B3892" t="str">
            <v>LUVA, PPR, DN 32 MM, CLASSE PN 25, INSTALADO EM PRUMADA DE ÁGUA  FORNECIMENTO E INSTALAÇÃO. AF_06/2015</v>
          </cell>
          <cell r="C3892" t="str">
            <v>UN</v>
          </cell>
          <cell r="D3892" t="str">
            <v>3,20</v>
          </cell>
        </row>
        <row r="3893">
          <cell r="A3893">
            <v>96702</v>
          </cell>
          <cell r="B3893" t="str">
            <v>BUCHA DE REDUÇÃO, PPR, 32 X 25, CLASSE PN 25, INSTALADO EM PRUMADA DE ÁGUA  FORNECIMENTO E INSTALAÇÃO . AF_06/2015</v>
          </cell>
          <cell r="C3893" t="str">
            <v>UN</v>
          </cell>
          <cell r="D3893" t="str">
            <v>3,35</v>
          </cell>
        </row>
        <row r="3894">
          <cell r="A3894">
            <v>96703</v>
          </cell>
          <cell r="B3894" t="str">
            <v>LUVA, PPR, DN 40 MM, CLASSE PN 25, INSTALADO EM PRUMADA DE ÁGUA  FORNECIMENTO E INSTALAÇÃO. AF_06/2015</v>
          </cell>
          <cell r="C3894" t="str">
            <v>UN</v>
          </cell>
          <cell r="D3894" t="str">
            <v>6,52</v>
          </cell>
        </row>
        <row r="3895">
          <cell r="A3895">
            <v>96704</v>
          </cell>
          <cell r="B3895" t="str">
            <v>BUCHA DE REDUÇÃO, PPR, 40 X 25, CLASSE PN 25, INSTALADO EM PRUMADA DE ÁGUA  FORNECIMENTO E INSTALAÇÃO . AF_06/2015</v>
          </cell>
          <cell r="C3895" t="str">
            <v>UN</v>
          </cell>
          <cell r="D3895" t="str">
            <v>7,48</v>
          </cell>
        </row>
        <row r="3896">
          <cell r="A3896">
            <v>96705</v>
          </cell>
          <cell r="B3896" t="str">
            <v>LUVA, PPR, DN 50 MM, CLASSE PN 25, INSTALADO EM PRUMADA DE ÁGUA  FORNECIMENTO E INSTALAÇÃO. AF_06/2015</v>
          </cell>
          <cell r="C3896" t="str">
            <v>UN</v>
          </cell>
          <cell r="D3896" t="str">
            <v>9,82</v>
          </cell>
        </row>
        <row r="3897">
          <cell r="A3897">
            <v>96706</v>
          </cell>
          <cell r="B3897" t="str">
            <v>LUVA, PPR, DN 63 MM, CLASSE PN 25, INSTALADO EM PRUMADA DE ÁGUA  FORNECIMENTO E INSTALAÇÃO. AF_06/2015</v>
          </cell>
          <cell r="C3897" t="str">
            <v>UN</v>
          </cell>
          <cell r="D3897" t="str">
            <v>14,77</v>
          </cell>
        </row>
        <row r="3898">
          <cell r="A3898">
            <v>96707</v>
          </cell>
          <cell r="B3898" t="str">
            <v>LUVA, PPR, DN 75 MM, CLASSE PN 25, INSTALADO EM PRUMADA DE ÁGUA  FORNECIMENTO E INSTALAÇÃO. AF_06/2015</v>
          </cell>
          <cell r="C3898" t="str">
            <v>UN</v>
          </cell>
          <cell r="D3898" t="str">
            <v>29,99</v>
          </cell>
        </row>
        <row r="3899">
          <cell r="A3899">
            <v>96708</v>
          </cell>
          <cell r="B3899" t="str">
            <v>LUVA, PPR, DN 90 MM, CLASSE PN 25, INSTALADO EM PRUMADA DE ÁGUA  FORNECIMENTO E INSTALAÇÃO. AF_06/2015</v>
          </cell>
          <cell r="C3899" t="str">
            <v>UN</v>
          </cell>
          <cell r="D3899" t="str">
            <v>47,09</v>
          </cell>
        </row>
        <row r="3900">
          <cell r="A3900">
            <v>96709</v>
          </cell>
          <cell r="B3900" t="str">
            <v>LUVA, PPR, DN 110 MM, CLASSE PN 25, INSTALADO EM PRUMADA DE ÁGUA  FORNECIMENTO E INSTALAÇÃO. AF_06/2015</v>
          </cell>
          <cell r="C3900" t="str">
            <v>UN</v>
          </cell>
          <cell r="D3900" t="str">
            <v>74,18</v>
          </cell>
        </row>
        <row r="3901">
          <cell r="A3901">
            <v>96710</v>
          </cell>
          <cell r="B3901" t="str">
            <v>TÊ NORMAL, PPR, DN 25 MM, CLASSE PN 25, INSTALADO EM PRUMADA DE ÁGUA  FORNECIMENTO E INSTALAÇÃO . AF_06/2015</v>
          </cell>
          <cell r="C3901" t="str">
            <v>UN</v>
          </cell>
          <cell r="D3901" t="str">
            <v>4,08</v>
          </cell>
        </row>
        <row r="3902">
          <cell r="A3902">
            <v>96711</v>
          </cell>
          <cell r="B3902" t="str">
            <v>TÊ NORMAL, PPR, DN 32 MM, CLASSE PN 25, INSTALADO EM PRUMADA DE ÁGUA  FORNECIMENTO E INSTALAÇÃO . AF_06/2015</v>
          </cell>
          <cell r="C3902" t="str">
            <v>UN</v>
          </cell>
          <cell r="D3902" t="str">
            <v>6,29</v>
          </cell>
        </row>
        <row r="3903">
          <cell r="A3903">
            <v>96712</v>
          </cell>
          <cell r="B3903" t="str">
            <v>TÊ NORMAL, PPR, DN 40 MM, CLASSE PN 25, INSTALADO EM PRUMADA DE ÁGUA  FORNECIMENTO E INSTALAÇÃO . AF_06/2015</v>
          </cell>
          <cell r="C3903" t="str">
            <v>UN</v>
          </cell>
          <cell r="D3903" t="str">
            <v>11,78</v>
          </cell>
        </row>
        <row r="3904">
          <cell r="A3904">
            <v>96713</v>
          </cell>
          <cell r="B3904" t="str">
            <v>TÊ NORMAL, PPR, DN 50 MM, CLASSE PN 25, INSTALADO EM PRUMADA DE ÁGUA  FORNECIMENTO E INSTALAÇÃO . AF_06/2015</v>
          </cell>
          <cell r="C3904" t="str">
            <v>UN</v>
          </cell>
          <cell r="D3904" t="str">
            <v>16,45</v>
          </cell>
        </row>
        <row r="3905">
          <cell r="A3905">
            <v>96714</v>
          </cell>
          <cell r="B3905" t="str">
            <v>TÊ NORMAL, PPR, DN 63 MM, CLASSE PN 25, INSTALADO EM PRUMADA DE ÁGUA  FORNECIMENTO E INSTALAÇÃO . AF_06/2015</v>
          </cell>
          <cell r="C3905" t="str">
            <v>UN</v>
          </cell>
          <cell r="D3905" t="str">
            <v>27,55</v>
          </cell>
        </row>
        <row r="3906">
          <cell r="A3906">
            <v>96715</v>
          </cell>
          <cell r="B3906" t="str">
            <v>TÊ NORMAL, PPR, DN 75 MM, CLASSE PN 25, INSTALADO EM PRUMADA DE ÁGUA  FORNECIMENTO E INSTALAÇÃO . AF_06/2015</v>
          </cell>
          <cell r="C3906" t="str">
            <v>UN</v>
          </cell>
          <cell r="D3906" t="str">
            <v>50,71</v>
          </cell>
        </row>
        <row r="3907">
          <cell r="A3907">
            <v>96716</v>
          </cell>
          <cell r="B3907" t="str">
            <v>TÊ NORMAL, PPR, DN 90 MM, CLASSE PN 25, INSTALADO EM PRUMADA DE ÁGUA  FORNECIMENTO E INSTALAÇÃO . AF_06/2015</v>
          </cell>
          <cell r="C3907" t="str">
            <v>UN</v>
          </cell>
          <cell r="D3907" t="str">
            <v>75,93</v>
          </cell>
        </row>
        <row r="3908">
          <cell r="A3908">
            <v>96717</v>
          </cell>
          <cell r="B3908" t="str">
            <v>TÊ NORMAL, PPR, DN 110 MM, CLASSE PN 25, INSTALADO EM PRUMADA DE ÁGUA  FORNECIMENTO E INSTALAÇÃO . AF_06/2015</v>
          </cell>
          <cell r="C3908" t="str">
            <v>UN</v>
          </cell>
          <cell r="D3908" t="str">
            <v>119,16</v>
          </cell>
        </row>
        <row r="3909">
          <cell r="A3909">
            <v>96736</v>
          </cell>
          <cell r="B3909" t="str">
            <v>LUVA, PPR, DN 20 MM, CLASSE PN 25, INSTALADO EM RESERVAÇÃO DE ÁGUA DE EDIFICAÇÃO QUE POSSUA RESERVATÓRIO DE FIBRA/FIBROCIMENTO  FORNECIMENTO E INSTALAÇÃO. AF_06/2016</v>
          </cell>
          <cell r="C3909" t="str">
            <v>UN</v>
          </cell>
          <cell r="D3909" t="str">
            <v>3,69</v>
          </cell>
        </row>
        <row r="3910">
          <cell r="A3910">
            <v>96737</v>
          </cell>
          <cell r="B3910" t="str">
            <v>LUVA, PPR, DN 25 MM, CLASSE PN 25, INSTALADO EM RESERVAÇÃO DE ÁGUA DE EDIFICAÇÃO QUE POSSUA RESERVATÓRIO DE FIBRA/FIBROCIMENTO  FORNECIMENTO E INSTALAÇÃO. AF_06/2016</v>
          </cell>
          <cell r="C3910" t="str">
            <v>UN</v>
          </cell>
          <cell r="D3910" t="str">
            <v>4,14</v>
          </cell>
        </row>
        <row r="3911">
          <cell r="A3911">
            <v>96738</v>
          </cell>
          <cell r="B3911" t="str">
            <v>CONECTOR MACHO, PPR, 25 X 1/2'', CLASSE PN 25,  INSTALADO EM RESERVAÇÃO DE ÁGUA DE EDIFICAÇÃO QUE POSSUA RESERVATÓRIO DE FIBRA/FIBROCIMENTO   FORNECIMENTO E INSTALAÇÃO. AF_06/2016</v>
          </cell>
          <cell r="C3911" t="str">
            <v>UN</v>
          </cell>
          <cell r="D3911" t="str">
            <v>12,32</v>
          </cell>
        </row>
        <row r="3912">
          <cell r="A3912">
            <v>96739</v>
          </cell>
          <cell r="B3912" t="str">
            <v>LUVA, PPR, DN 32 MM, CLASSE PN 25, INSTALADO EM RESERVAÇÃO DE ÁGUA DE EDIFICAÇÃO QUE POSSUA RESERVATÓRIO DE FIBRA/FIBROCIMENTO  FORNECIMENTO E INSTALAÇÃO. AF_06/2016</v>
          </cell>
          <cell r="C3912" t="str">
            <v>UN</v>
          </cell>
          <cell r="D3912" t="str">
            <v>5,35</v>
          </cell>
        </row>
        <row r="3913">
          <cell r="A3913">
            <v>96740</v>
          </cell>
          <cell r="B3913" t="str">
            <v>CONECTOR MACHO, PPR, 32 X 3/4'', CLASSE PN 25,  INSTALADO EM RESERVAÇÃO DE ÁGUA DE EDIFICAÇÃO QUE POSSUA RESERVATÓRIO DE FIBRA/FIBROCIMENTO   FORNECIMENTO E INSTALAÇÃO. AF_06/2016</v>
          </cell>
          <cell r="C3913" t="str">
            <v>UN</v>
          </cell>
          <cell r="D3913" t="str">
            <v>18,99</v>
          </cell>
        </row>
        <row r="3914">
          <cell r="A3914">
            <v>96741</v>
          </cell>
          <cell r="B3914" t="str">
            <v>LUVA, PPR, DN 40 MM, CLASSE PN 25, INSTALADO EM RESERVAÇÃO DE ÁGUA DE EDIFICAÇÃO QUE POSSUA RESERVATÓRIO DE FIBRA/FIBROCIMENTO  FORNECIMENTO E INSTALAÇÃO. AF_06/2016</v>
          </cell>
          <cell r="C3914" t="str">
            <v>UN</v>
          </cell>
          <cell r="D3914" t="str">
            <v>8,01</v>
          </cell>
        </row>
        <row r="3915">
          <cell r="A3915">
            <v>96742</v>
          </cell>
          <cell r="B3915" t="str">
            <v>LUVA, PPR, DN 50 MM, CLASSE PN 25, INSTALADO EM RESERVAÇÃO DE ÁGUA DE EDIFICAÇÃO QUE POSSUA RESERVATÓRIO DE FIBRA/FIBROCIMENTO  FORNECIMENTO E INSTALAÇÃO. AF_06/2016</v>
          </cell>
          <cell r="C3915" t="str">
            <v>UN</v>
          </cell>
          <cell r="D3915" t="str">
            <v>12,16</v>
          </cell>
        </row>
        <row r="3916">
          <cell r="A3916">
            <v>96743</v>
          </cell>
          <cell r="B3916" t="str">
            <v>LUVA, PPR, DN 63 MM, CLASSE PN 25, INSTALADO EM RESERVAÇÃO DE ÁGUA DE EDIFICAÇÃO QUE POSSUA RESERVATÓRIO DE FIBRA/FIBROCIMENTO  FORNECIMENTO E INSTALAÇÃO. AF_06/2016</v>
          </cell>
          <cell r="C3916" t="str">
            <v>UN</v>
          </cell>
          <cell r="D3916" t="str">
            <v>15,40</v>
          </cell>
        </row>
        <row r="3917">
          <cell r="A3917">
            <v>96744</v>
          </cell>
          <cell r="B3917" t="str">
            <v>LUVA, PPR, DN 75 MM, CLASSE PN 25, INSTALADO EM RESERVAÇÃO DE ÁGUA DE EDIFICAÇÃO QUE POSSUA RESERVATÓRIO DE FIBRA/FIBROCIMENTO  FORNECIMENTO E INSTALAÇÃO. AF_06/2016</v>
          </cell>
          <cell r="C3917" t="str">
            <v>UN</v>
          </cell>
          <cell r="D3917" t="str">
            <v>32,31</v>
          </cell>
        </row>
        <row r="3918">
          <cell r="A3918">
            <v>96745</v>
          </cell>
          <cell r="B3918" t="str">
            <v>LUVA, PPR, DN 90 MM, CLASSE PN 25, INSTALADO EM RESERVAÇÃO DE ÁGUA DE EDIFICAÇÃO QUE POSSUA RESERVATÓRIO DE FIBRA/FIBROCIMENTO  FORNECIMENTO E INSTALAÇÃO. AF_06/2016</v>
          </cell>
          <cell r="C3918" t="str">
            <v>UN</v>
          </cell>
          <cell r="D3918" t="str">
            <v>46,53</v>
          </cell>
        </row>
        <row r="3919">
          <cell r="A3919">
            <v>96746</v>
          </cell>
          <cell r="B3919" t="str">
            <v>LUVA, PPR, DN 110 MM, CLASSE PN 25, INSTALADO EM RESERVAÇÃO DE ÁGUA DE EDIFICAÇÃO QUE POSSUA RESERVATÓRIO DE FIBRA/FIBROCIMENTO  FORNECIMENTO E INSTALAÇÃO. AF_06/2016</v>
          </cell>
          <cell r="C3919" t="str">
            <v>UN</v>
          </cell>
          <cell r="D3919" t="str">
            <v>74,16</v>
          </cell>
        </row>
        <row r="3920">
          <cell r="A3920">
            <v>96747</v>
          </cell>
          <cell r="B3920" t="str">
            <v>JOELHO 90 GRAUS, PPR, DN 20 MM, CLASSE PN 25,  INSTALADO EM RESERVAÇÃO DE ÁGUA DE EDIFICAÇÃO QUE POSSUA RESERVATÓRIO DE FIBRA/FIBROCIMENTO  FORNECIMENTO E INSTALAÇÃO. AF_06/2016</v>
          </cell>
          <cell r="C3920" t="str">
            <v>UN</v>
          </cell>
          <cell r="D3920" t="str">
            <v>5,29</v>
          </cell>
        </row>
        <row r="3921">
          <cell r="A3921">
            <v>96748</v>
          </cell>
          <cell r="B3921" t="str">
            <v>JOELHO 90 GRAUS, PPR, DN 25 MM, CLASSE PN 25,  INSTALADO EM RESERVAÇÃO DE ÁGUA DE EDIFICAÇÃO QUE POSSUA RESERVATÓRIO DE FIBRA/FIBROCIMENTO  FORNECIMENTO E INSTALAÇÃO. AF_06/2016</v>
          </cell>
          <cell r="C3921" t="str">
            <v>UN</v>
          </cell>
          <cell r="D3921" t="str">
            <v>5,85</v>
          </cell>
        </row>
        <row r="3922">
          <cell r="A3922">
            <v>96749</v>
          </cell>
          <cell r="B3922" t="str">
            <v>JOELHO 90 GRAUS, PPR, DN 32 MM, CLASSE PN 25,  INSTALADO EM RESERVAÇÃO DE ÁGUA DE EDIFICAÇÃO QUE POSSUA RESERVATÓRIO DE FIBRA/FIBROCIMENTO  FORNECIMENTO E INSTALAÇÃO. AF_06/2016</v>
          </cell>
          <cell r="C3922" t="str">
            <v>UN</v>
          </cell>
          <cell r="D3922" t="str">
            <v>7,89</v>
          </cell>
        </row>
        <row r="3923">
          <cell r="A3923">
            <v>96750</v>
          </cell>
          <cell r="B3923" t="str">
            <v>JOELHO 90 GRAUS, PPR, DN 40 MM, CLASSE PN 25,  INSTALADO EM RESERVAÇÃO DE ÁGUA DE EDIFICAÇÃO QUE POSSUA RESERVATÓRIO DE FIBRA/FIBROCIMENTO  FORNECIMENTO E INSTALAÇÃO. AF_06/2016</v>
          </cell>
          <cell r="C3923" t="str">
            <v>UN</v>
          </cell>
          <cell r="D3923" t="str">
            <v>10,08</v>
          </cell>
        </row>
        <row r="3924">
          <cell r="A3924">
            <v>96751</v>
          </cell>
          <cell r="B3924" t="str">
            <v>JOELHO 90 GRAUS, PPR, DN 50 MM, CLASSE PN 25,  INSTALADO EM RESERVAÇÃO DE ÁGUA DE EDIFICAÇÃO QUE POSSUA RESERVATÓRIO DE FIBRA/FIBROCIMENTO  FORNECIMENTO E INSTALAÇÃO. AF_06/2016</v>
          </cell>
          <cell r="C3924" t="str">
            <v>UN</v>
          </cell>
          <cell r="D3924" t="str">
            <v>17,87</v>
          </cell>
        </row>
        <row r="3925">
          <cell r="A3925">
            <v>96752</v>
          </cell>
          <cell r="B3925" t="str">
            <v>JOELHO 90 GRAUS, PPR, DN 63 MM, CLASSE PN 25,  INSTALADO EM RESERVAÇÃO DE ÁGUA DE EDIFICAÇÃO QUE POSSUA RESERVATÓRIO DE FIBRA/FIBROCIMENTO  FORNECIMENTO E INSTALAÇÃO. AF_06/2016</v>
          </cell>
          <cell r="C3925" t="str">
            <v>UN</v>
          </cell>
          <cell r="D3925" t="str">
            <v>22,67</v>
          </cell>
        </row>
        <row r="3926">
          <cell r="A3926">
            <v>96753</v>
          </cell>
          <cell r="B3926" t="str">
            <v>JOELHO 90 GRAUS, PPR, DN 75 MM, CLASSE PN 25,  INSTALADO EM RESERVAÇÃO DE ÁGUA DE EDIFICAÇÃO QUE POSSUA RESERVATÓRIO DE FIBRA/FIBROCIMENTO  FORNECIMENTO E INSTALAÇÃO. AF_06/2016</v>
          </cell>
          <cell r="C3926" t="str">
            <v>UN</v>
          </cell>
          <cell r="D3926" t="str">
            <v>50,07</v>
          </cell>
        </row>
        <row r="3927">
          <cell r="A3927">
            <v>96754</v>
          </cell>
          <cell r="B3927" t="str">
            <v>JOELHO 90 GRAUS, PPR, DN 90 MM, CLASSE PN 25,  INSTALADO EM RESERVAÇÃO DE ÁGUA DE EDIFICAÇÃO QUE POSSUA RESERVATÓRIO DE FIBRA/FIBROCIMENTO  FORNECIMENTO E INSTALAÇÃO. AF_06/2016</v>
          </cell>
          <cell r="C3927" t="str">
            <v>UN</v>
          </cell>
          <cell r="D3927" t="str">
            <v>69,12</v>
          </cell>
        </row>
        <row r="3928">
          <cell r="A3928">
            <v>96755</v>
          </cell>
          <cell r="B3928" t="str">
            <v>JOELHO 90 GRAUS, PPR, DN 110 MM, CLASSE PN 25,  INSTALADO EM RESERVAÇÃO DE ÁGUA DE EDIFICAÇÃO QUE POSSUA RESERVATÓRIO DE FIBRA/FIBROCIMENTO  FORNECIMENTO E INSTALAÇÃO. AF_06/2016</v>
          </cell>
          <cell r="C3928" t="str">
            <v>UN</v>
          </cell>
          <cell r="D3928" t="str">
            <v>104,61</v>
          </cell>
        </row>
        <row r="3929">
          <cell r="A3929">
            <v>96756</v>
          </cell>
          <cell r="B3929" t="str">
            <v>TÊ MISTURADOR, PPR, DN 20 MM, CLASSE PN 25,  INSTALADO EM RESERVAÇÃO DE ÁGUA DE EDIFICAÇÃO QUE POSSUA RESERVATÓRIO DE FIBRA/FIBROCIMENTO  FORNECIMENTO E INSTALAÇÃO. AF_06/2016</v>
          </cell>
          <cell r="C3929" t="str">
            <v>UN</v>
          </cell>
          <cell r="D3929" t="str">
            <v>9,16</v>
          </cell>
        </row>
        <row r="3930">
          <cell r="A3930">
            <v>96757</v>
          </cell>
          <cell r="B3930" t="str">
            <v>TÊ MISTURADOR, PPR, DN 25 MM, CLASSE PN 25,  INSTALADO EM RESERVAÇÃO DE ÁGUA DE EDIFICAÇÃO QUE POSSUA RESERVATÓRIO DE FIBRA/FIBROCIMENTO  FORNECIMENTO E INSTALAÇÃO. AF_06/2016</v>
          </cell>
          <cell r="C3930" t="str">
            <v>UN</v>
          </cell>
          <cell r="D3930" t="str">
            <v>8,87</v>
          </cell>
        </row>
        <row r="3931">
          <cell r="A3931">
            <v>96758</v>
          </cell>
          <cell r="B3931" t="str">
            <v>TÊ, PPR, DN 32 MM, CLASSE PN 25,  INSTALADO EM RESERVAÇÃO DE ÁGUA DE EDIFICAÇÃO QUE POSSUA RESERVATÓRIO DE FIBRA/FIBROCIMENTO  FORNECIMENTO E INSTALAÇÃO. AF_06/2016</v>
          </cell>
          <cell r="C3931" t="str">
            <v>UN</v>
          </cell>
          <cell r="D3931" t="str">
            <v>10,59</v>
          </cell>
        </row>
        <row r="3932">
          <cell r="A3932">
            <v>96759</v>
          </cell>
          <cell r="B3932" t="str">
            <v>TÊ, PPR, DN 40 MM, CLASSE PN 25,  INSTALADO EM RESERVAÇÃO DE ÁGUA DE EDIFICAÇÃO QUE POSSUA RESERVATÓRIO DE FIBRA/FIBROCIMENTO  FORNECIMENTO E INSTALAÇÃO. AF_06/2016</v>
          </cell>
          <cell r="C3932" t="str">
            <v>UN</v>
          </cell>
          <cell r="D3932" t="str">
            <v>14,76</v>
          </cell>
        </row>
        <row r="3933">
          <cell r="A3933">
            <v>96760</v>
          </cell>
          <cell r="B3933" t="str">
            <v>TÊ, PPR, DN 50 MM, CLASSE PN 25,  INSTALADO EM RESERVAÇÃO DE ÁGUA DE EDIFICAÇÃO QUE POSSUA RESERVATÓRIO DE FIBRA/FIBROCIMENTO  FORNECIMENTO E INSTALAÇÃO. AF_06/2016</v>
          </cell>
          <cell r="C3933" t="str">
            <v>UN</v>
          </cell>
          <cell r="D3933" t="str">
            <v>21,11</v>
          </cell>
        </row>
        <row r="3934">
          <cell r="A3934">
            <v>96761</v>
          </cell>
          <cell r="B3934" t="str">
            <v>TÊ, PPR, DN 63 MM, CLASSE PN 25,  INSTALADO EM RESERVAÇÃO DE ÁGUA DE EDIFICAÇÃO QUE POSSUA RESERVATÓRIO DE FIBRA/FIBROCIMENTO  FORNECIMENTO E INSTALAÇÃO. AF_06/2016</v>
          </cell>
          <cell r="C3934" t="str">
            <v>UN</v>
          </cell>
          <cell r="D3934" t="str">
            <v>28,80</v>
          </cell>
        </row>
        <row r="3935">
          <cell r="A3935">
            <v>96762</v>
          </cell>
          <cell r="B3935" t="str">
            <v>TÊ, PPR, DN 75 MM, CLASSE PN 25,  INSTALADO EM RESERVAÇÃO DE ÁGUA DE EDIFICAÇÃO QUE POSSUA RESERVATÓRIO DE FIBRA/FIBROCIMENTO  FORNECIMENTO E INSTALAÇÃO. AF_06/2016</v>
          </cell>
          <cell r="C3935" t="str">
            <v>UN</v>
          </cell>
          <cell r="D3935" t="str">
            <v>55,31</v>
          </cell>
        </row>
        <row r="3936">
          <cell r="A3936">
            <v>96763</v>
          </cell>
          <cell r="B3936" t="str">
            <v>TÊ, PPR, DN 90 MM, CLASSE PN 25,  INSTALADO EM RESERVAÇÃO DE ÁGUA DE EDIFICAÇÃO QUE POSSUA RESERVATÓRIO DE FIBRA/FIBROCIMENTO  FORNECIMENTO E INSTALAÇÃO. AF_06/2016</v>
          </cell>
          <cell r="C3936" t="str">
            <v>UN</v>
          </cell>
          <cell r="D3936" t="str">
            <v>74,77</v>
          </cell>
        </row>
        <row r="3937">
          <cell r="A3937">
            <v>96764</v>
          </cell>
          <cell r="B3937" t="str">
            <v>TÊ, PPR, DN 110 MM, CLASSE PN 25,  INSTALADO EM RESERVAÇÃO DE ÁGUA DE EDIFICAÇÃO QUE POSSUA RESERVATÓRIO DE FIBRA/FIBROCIMENTO  FORNECIMENTO E INSTALAÇÃO. AF_06/2016</v>
          </cell>
          <cell r="C3937" t="str">
            <v>UN</v>
          </cell>
          <cell r="D3937" t="str">
            <v>119,10</v>
          </cell>
        </row>
        <row r="3938">
          <cell r="A3938">
            <v>96802</v>
          </cell>
          <cell r="B3938" t="str">
            <v>KIT CHASSI PEX, PRÉ-FABRICADO, PARA CHUVEIRO COM REGISTROS DE PRESSÃO E CONEXÕES POR CRIMPAGEM  FORNECIMENTO E INSTALAÇÃO. AF_06/2015</v>
          </cell>
          <cell r="C3938" t="str">
            <v>UN</v>
          </cell>
          <cell r="D3938" t="str">
            <v>176,56</v>
          </cell>
        </row>
        <row r="3939">
          <cell r="A3939">
            <v>96803</v>
          </cell>
          <cell r="B3939" t="str">
            <v>KIT CHASSI PEX, PRÉ-FABRICADO, PARA COZINHA COM CUBA SIMPLES E CONEXÕES POR CRIMPAGEM  FORNECIMENTO E INSTALAÇÃO. AF_06/2015</v>
          </cell>
          <cell r="C3939" t="str">
            <v>UN</v>
          </cell>
          <cell r="D3939" t="str">
            <v>90,93</v>
          </cell>
        </row>
        <row r="3940">
          <cell r="A3940">
            <v>96804</v>
          </cell>
          <cell r="B3940" t="str">
            <v>KIT CHASSI PEX, PRÉ-FABRICADO, PARA ÁREA DE SERVIÇO COM TANQUE E MÁQUINA DE LAVAR ROUPA, E CONEXÕES POR CRIMPAGEM  FORNECIMENTO E INSTALAÇÃO. AF_06/2015</v>
          </cell>
          <cell r="C3940" t="str">
            <v>UN</v>
          </cell>
          <cell r="D3940" t="str">
            <v>163,50</v>
          </cell>
        </row>
        <row r="3941">
          <cell r="A3941">
            <v>96805</v>
          </cell>
          <cell r="B3941" t="str">
            <v>KIT CHASSI PEX, PRÉ-FABRICADO, PARA CHUVEIRO COM REGISTROS DE PRESSÃO E CONEXÕES POR ANEL DESLIZANTE  FORNECIMENTO E INSTALAÇÃO. AF_06/2015</v>
          </cell>
          <cell r="C3941" t="str">
            <v>UN</v>
          </cell>
          <cell r="D3941" t="str">
            <v>182,83</v>
          </cell>
        </row>
        <row r="3942">
          <cell r="A3942">
            <v>96806</v>
          </cell>
          <cell r="B3942" t="str">
            <v>KIT CHASSI PEX, PRÉ-FABRICADO, PARA COZINHA COM CUBA SIMPLES E CONEXÕES POR ANEL DESLIZANTE  FORNECIMENTO E INSTALAÇÃO. AF_06/2015</v>
          </cell>
          <cell r="C3942" t="str">
            <v>UN</v>
          </cell>
          <cell r="D3942" t="str">
            <v>89,30</v>
          </cell>
        </row>
        <row r="3943">
          <cell r="A3943">
            <v>96807</v>
          </cell>
          <cell r="B3943" t="str">
            <v>KIT CHASSI PEX, PRÉ-FABRICADO, PARA ÁREA DE SERVIÇO COM TANQUE E MÁQUINA DE LAVAR ROUPA, E CONEXÕES POR ANEL DESLIZANTE  FORNECIMENTO E INSTALAÇÃO. AF_06/2015</v>
          </cell>
          <cell r="C3943" t="str">
            <v>UN</v>
          </cell>
          <cell r="D3943" t="str">
            <v>149,37</v>
          </cell>
        </row>
        <row r="3944">
          <cell r="A3944">
            <v>96808</v>
          </cell>
          <cell r="B3944" t="str">
            <v>UNIÃO METÁLICA PARA INSTALAÇÕES EM PEX, DN 16 MM, FIXAÇÃO DAS CONEXÕES POR ANEL DESLIZANTE  FORNECIMENTO E INSTALAÇÃO . AF_06/2015</v>
          </cell>
          <cell r="C3944" t="str">
            <v>UN</v>
          </cell>
          <cell r="D3944" t="str">
            <v>8,60</v>
          </cell>
        </row>
        <row r="3945">
          <cell r="A3945">
            <v>96809</v>
          </cell>
          <cell r="B3945" t="str">
            <v>CONEXÃO FIXA, ROSCA FÊMEA, METÁLICA, PARA INSTALAÇÕES EM PEX, DN 16 MM X 1/2", COM ANEL DESLIZANTE. FORNECIMENTO E INSTALAÇÃO. AF_06/2015</v>
          </cell>
          <cell r="C3945" t="str">
            <v>UN</v>
          </cell>
          <cell r="D3945" t="str">
            <v>9,79</v>
          </cell>
        </row>
        <row r="3946">
          <cell r="A3946">
            <v>96810</v>
          </cell>
          <cell r="B3946" t="str">
            <v>CONEXÃO MÓVEL, ROSCA FÊMEA, METÁLICA, PARA INSTALAÇÕES EM PEX, DN 16 MM X 3/4", COM ANEL DESLIZANTE. FORNECIMENTO E INSTALAÇÃO. AF_06/2015</v>
          </cell>
          <cell r="C3946" t="str">
            <v>UN</v>
          </cell>
          <cell r="D3946" t="str">
            <v>10,59</v>
          </cell>
        </row>
        <row r="3947">
          <cell r="A3947">
            <v>96811</v>
          </cell>
          <cell r="B3947" t="str">
            <v>UNIÃO METÁLICA PARA INSTALAÇÕES EM PEX, DN 20 MM, FIXAÇÃO DAS CONEXÕES POR ANEL DESLIZANTE  FORNECIMENTO E INSTALAÇÃO . AF_06/2015</v>
          </cell>
          <cell r="C3947" t="str">
            <v>UN</v>
          </cell>
          <cell r="D3947" t="str">
            <v>11,43</v>
          </cell>
        </row>
        <row r="3948">
          <cell r="A3948">
            <v>96812</v>
          </cell>
          <cell r="B3948" t="str">
            <v>CONEXÃO FIXA, ROSCA FÊMEA, METÁLICA, PARA INSTALAÇÕES EM PEX, DN 20 MM X 1/2", COM ANEL DESLIZANTE. FORNECIMENTO E INSTALAÇÃO. AF_06/2015</v>
          </cell>
          <cell r="C3948" t="str">
            <v>UN</v>
          </cell>
          <cell r="D3948" t="str">
            <v>11,01</v>
          </cell>
        </row>
        <row r="3949">
          <cell r="A3949">
            <v>96813</v>
          </cell>
          <cell r="B3949" t="str">
            <v>CONEXÃO FIXA, ROSCA FÊMEA, METÁLICA, PARA INSTALAÇÕES EM PEX, DN 20 MM X 3/4", COM ANEL DESLIZANTE. FORNECIMENTO E INSTALAÇÃO. AF_06/2015</v>
          </cell>
          <cell r="C3949" t="str">
            <v>UN</v>
          </cell>
          <cell r="D3949" t="str">
            <v>12,60</v>
          </cell>
        </row>
        <row r="3950">
          <cell r="A3950">
            <v>96814</v>
          </cell>
          <cell r="B3950" t="str">
            <v>UNIÃO DE REDUÇÃO, METÁLICA, PARA INSTALAÇÕES EM PEX, DN 20 X 16 MM, CONEXÃO POR ANEL DESLIZANTE  FORNECIMENTO E INSTALAÇÃO. AF_06/2015</v>
          </cell>
          <cell r="C3950" t="str">
            <v>UN</v>
          </cell>
          <cell r="D3950" t="str">
            <v>10,74</v>
          </cell>
        </row>
        <row r="3951">
          <cell r="A3951">
            <v>96815</v>
          </cell>
          <cell r="B3951" t="str">
            <v>UNIÃO METÁLICA PARA INSTALAÇÕES EM PEX, DN 25 MM, FIXAÇÃO DAS CONEXÕES POR ANEL DESLIZANTE   FORNECIMENTO E INSTALAÇÃO. AF_06/2015</v>
          </cell>
          <cell r="C3951" t="str">
            <v>UN</v>
          </cell>
          <cell r="D3951" t="str">
            <v>17,83</v>
          </cell>
        </row>
        <row r="3952">
          <cell r="A3952">
            <v>96816</v>
          </cell>
          <cell r="B3952" t="str">
            <v>CONEXÃO FIXA, ROSCA FÊMEA, METÁLICA, PARA INSTALAÇÕES EM PEX, DN 25 MM X 3/4", COM ANEL DESLIZANTE. FORNECIMENTO E INSTALAÇÃO. AF_06/2015</v>
          </cell>
          <cell r="C3952" t="str">
            <v>UN</v>
          </cell>
          <cell r="D3952" t="str">
            <v>14,80</v>
          </cell>
        </row>
        <row r="3953">
          <cell r="A3953">
            <v>96817</v>
          </cell>
          <cell r="B3953" t="str">
            <v>CONEXÃO FIXA, ROSCA FÊMEA, METÁLICA, PARA INSTALAÇÕES EM PEX, DN 25 MM X 1", COM ANEL DESLIZANTE. FORNECIMENTO E INSTALAÇÃO. AF_06/2015</v>
          </cell>
          <cell r="C3953" t="str">
            <v>UN</v>
          </cell>
          <cell r="D3953" t="str">
            <v>16,73</v>
          </cell>
        </row>
        <row r="3954">
          <cell r="A3954">
            <v>96818</v>
          </cell>
          <cell r="B3954" t="str">
            <v>UNIÃO DE REDUÇÃO, METÁLICA, PEX, DN 25 X 16 MM, CONEXÃO POR ANEL DESLIZANTE  FORNECIMENTO E INSTALAÇÃO. AF_06/2015</v>
          </cell>
          <cell r="C3954" t="str">
            <v>UN</v>
          </cell>
          <cell r="D3954" t="str">
            <v>15,63</v>
          </cell>
        </row>
        <row r="3955">
          <cell r="A3955">
            <v>96819</v>
          </cell>
          <cell r="B3955" t="str">
            <v>UNIÃO DE REDUÇÃO, METÁLICA, PEX, DN 25 X 20 MM, CONEXÃO POR ANEL DESLIZANTE  FORNECIMENTO E INSTALAÇÃO. AF_06/2015</v>
          </cell>
          <cell r="C3955" t="str">
            <v>UN</v>
          </cell>
          <cell r="D3955" t="str">
            <v>15,63</v>
          </cell>
        </row>
        <row r="3956">
          <cell r="A3956">
            <v>96820</v>
          </cell>
          <cell r="B3956" t="str">
            <v>UNIÃO METÁLICA PARA INSTALAÇÕES EM PEX, DN 32 MM, FIXAÇÃO DAS CONEXÕES POR ANEL DESLIZANTE   FORNECIMENTO E INSTALAÇÃO. AF_06/2015</v>
          </cell>
          <cell r="C3956" t="str">
            <v>UN</v>
          </cell>
          <cell r="D3956" t="str">
            <v>28,01</v>
          </cell>
        </row>
        <row r="3957">
          <cell r="A3957">
            <v>96821</v>
          </cell>
          <cell r="B3957" t="str">
            <v>CONEXÃO FIXA, ROSCA FÊMEA, METÁLICA, PARA INSTALAÇÕES EM PEX, DN 32 MM X 1", COM ANEL DESLIZANTE  FORNECIMENTO E INSTALAÇÃO. AF_06/2015</v>
          </cell>
          <cell r="C3957" t="str">
            <v>UN</v>
          </cell>
          <cell r="D3957" t="str">
            <v>23,99</v>
          </cell>
        </row>
        <row r="3958">
          <cell r="A3958">
            <v>96822</v>
          </cell>
          <cell r="B3958" t="str">
            <v>UNIÃO DE REDUÇÃO, METÁLICA, PEX, DN 32 X 25 MM, CONEXÃO POR ANEL DESLIZANTE  FORNECIMENTO E INSTALAÇÃO. AF_06/2015</v>
          </cell>
          <cell r="C3958" t="str">
            <v>UN</v>
          </cell>
          <cell r="D3958" t="str">
            <v>24,30</v>
          </cell>
        </row>
        <row r="3959">
          <cell r="A3959">
            <v>96823</v>
          </cell>
          <cell r="B3959" t="str">
            <v>LUVA PARA INSTALAÇÕES EM PEX, DN 16 MM, CONEXÃO POR CRIMPAGEM  FORNECIMENTO E INSTALAÇÃO . AF_06/2015</v>
          </cell>
          <cell r="C3959" t="str">
            <v>UN</v>
          </cell>
          <cell r="D3959" t="str">
            <v>10,05</v>
          </cell>
        </row>
        <row r="3960">
          <cell r="A3960">
            <v>96824</v>
          </cell>
          <cell r="B3960" t="str">
            <v>CONEXÃO FIXA, ROSCA FÊMEA, PARA INSTALAÇÕES EM PEX, DN 16MM X 1/2", CONEXÃO POR CRIMPAGEM  FORNECIMENTO E INSTALAÇÃO. AF_06/2015</v>
          </cell>
          <cell r="C3960" t="str">
            <v>UN</v>
          </cell>
          <cell r="D3960" t="str">
            <v>11,29</v>
          </cell>
        </row>
        <row r="3961">
          <cell r="A3961">
            <v>96825</v>
          </cell>
          <cell r="B3961" t="str">
            <v>CONEXÃO FIXA, ROSCA FÊMEA, PARA INSTALAÇÕES EM PEX, DN 16MM X 3/4", CONEXÃO POR CRIMPAGEM  FORNECIMENTO E INSTALAÇÃO. AF_06/2015</v>
          </cell>
          <cell r="C3961" t="str">
            <v>UN</v>
          </cell>
          <cell r="D3961" t="str">
            <v>15,15</v>
          </cell>
        </row>
        <row r="3962">
          <cell r="A3962">
            <v>96826</v>
          </cell>
          <cell r="B3962" t="str">
            <v>LUVA PARA INSTALAÇÕES EM PEX, DN 20 MM, CONEXÃO POR CRIMPAGEM   FORNECIMENTO E INSTALAÇÃO. AF_06/2015</v>
          </cell>
          <cell r="C3962" t="str">
            <v>UN</v>
          </cell>
          <cell r="D3962" t="str">
            <v>13,85</v>
          </cell>
        </row>
        <row r="3963">
          <cell r="A3963">
            <v>96827</v>
          </cell>
          <cell r="B3963" t="str">
            <v>CONEXÃO FIXA, ROSCA FÊMEA, PARA INSTALAÇÕES EM PEX, DN 20MM X 1/2", CONEXÃO POR CRIMPAGEM  FORNECIMENTO E INSTALAÇÃO. AF_06/2015</v>
          </cell>
          <cell r="C3963" t="str">
            <v>UN</v>
          </cell>
          <cell r="D3963" t="str">
            <v>14,35</v>
          </cell>
        </row>
        <row r="3964">
          <cell r="A3964">
            <v>96828</v>
          </cell>
          <cell r="B3964" t="str">
            <v>CONEXÃO FIXA, ROSCA FÊMEA, PARA INSTALAÇÕES EM PEX, DN 20MM X 3/4", CONEXÃO POR CRIMPAGEM  FORNECIMENTO E INSTALAÇÃO. AF_06/2015</v>
          </cell>
          <cell r="C3964" t="str">
            <v>UN</v>
          </cell>
          <cell r="D3964" t="str">
            <v>17,90</v>
          </cell>
        </row>
        <row r="3965">
          <cell r="A3965">
            <v>96829</v>
          </cell>
          <cell r="B3965" t="str">
            <v>LUVA DE REDUÇÃO PARA INSTALAÇÕES EM PEX, DN 20 X 16 MM, CONEXÃO POR CRIMPAGEM  FORNECIMENTO E INSTALAÇÃO. AF_06/2015</v>
          </cell>
          <cell r="C3965" t="str">
            <v>UN</v>
          </cell>
          <cell r="D3965" t="str">
            <v>13,83</v>
          </cell>
        </row>
        <row r="3966">
          <cell r="A3966">
            <v>96830</v>
          </cell>
          <cell r="B3966" t="str">
            <v>LUVA PARA INSTALAÇÕES EM PEX, DN 25 MM, CONEXÃO POR CRIMPAGEM   FORNECIMENTO E INSTALAÇÃO. AF_06/2015</v>
          </cell>
          <cell r="C3966" t="str">
            <v>UN</v>
          </cell>
          <cell r="D3966" t="str">
            <v>19,98</v>
          </cell>
        </row>
        <row r="3967">
          <cell r="A3967">
            <v>96831</v>
          </cell>
          <cell r="B3967" t="str">
            <v>CONEXÃO FIXA, ROSCA FÊMEA, PARA INSTALAÇÕES EM PEX, DN 25MM X 1/2", CONEXÃO POR CRIMPAGEM  FORNECIMENTO E INSTALAÇÃO. AF_06/2015</v>
          </cell>
          <cell r="C3967" t="str">
            <v>UN</v>
          </cell>
          <cell r="D3967" t="str">
            <v>16,40</v>
          </cell>
        </row>
        <row r="3968">
          <cell r="A3968">
            <v>96832</v>
          </cell>
          <cell r="B3968" t="str">
            <v>CONEXÃO FIXA, ROSCA FÊMEA, PARA INSTALAÇÕES EM PEX, DN 25MM X 3/4", CONEXÃO POR CRIMPAGEM  FORNECIMENTO E INSTALAÇÃO. AF_06/2015</v>
          </cell>
          <cell r="C3968" t="str">
            <v>UN</v>
          </cell>
          <cell r="D3968" t="str">
            <v>18,86</v>
          </cell>
        </row>
        <row r="3969">
          <cell r="A3969">
            <v>96833</v>
          </cell>
          <cell r="B3969" t="str">
            <v>LUVA DE REDUÇÃO PARA INSTALAÇÕES EM PEX, DN 25 X 16 MM, CONEXÃO POR CRIMPAGEM  FORNECIMENTO E INSTALAÇÃO. AF_06/2015</v>
          </cell>
          <cell r="C3969" t="str">
            <v>UN</v>
          </cell>
          <cell r="D3969" t="str">
            <v>17,70</v>
          </cell>
        </row>
        <row r="3970">
          <cell r="A3970">
            <v>96834</v>
          </cell>
          <cell r="B3970" t="str">
            <v>LUVA PARA INSTALAÇÕES EM PEX, DN 32 MM, CONEXÃO POR CRIMPAGEM  FORNECIMENTO E INSTALAÇÃO . AF_06/2015</v>
          </cell>
          <cell r="C3970" t="str">
            <v>UN</v>
          </cell>
          <cell r="D3970" t="str">
            <v>29,00</v>
          </cell>
        </row>
        <row r="3971">
          <cell r="A3971">
            <v>96835</v>
          </cell>
          <cell r="B3971" t="str">
            <v>CONEXÃO FIXA, ROSCA FÊMEA, PARA INSTALAÇÕES EM PEX, DN 32 MM X 3/4", CONEXÃO POR CRIMPAGEM  FORNECIMENTO E INSTALAÇÃO. AF_06/2015</v>
          </cell>
          <cell r="C3971" t="str">
            <v>UN</v>
          </cell>
          <cell r="D3971" t="str">
            <v>25,16</v>
          </cell>
        </row>
        <row r="3972">
          <cell r="A3972">
            <v>96836</v>
          </cell>
          <cell r="B3972" t="str">
            <v>LUVA DE REDUÇÃO PARA INSTALAÇÕES EM PEX, DN 32 X 25 MM, CONEXÃO POR CRIMPAGEM  FORNECIMENTO E INSTALAÇÃO. AF_06/2015</v>
          </cell>
          <cell r="C3972" t="str">
            <v>UN</v>
          </cell>
          <cell r="D3972" t="str">
            <v>26,76</v>
          </cell>
        </row>
        <row r="3973">
          <cell r="A3973">
            <v>96837</v>
          </cell>
          <cell r="B3973" t="str">
            <v>JOELHO 90 GRAUS, METÁLICO, PARA INSTALAÇÕES EM PEX, DN 16 MM, CONEXÃO POR ANEL DESLIZANTE   FORNECIMENTO E INSTALAÇÃO. AF_06/2015</v>
          </cell>
          <cell r="C3973" t="str">
            <v>UN</v>
          </cell>
          <cell r="D3973" t="str">
            <v>14,90</v>
          </cell>
        </row>
        <row r="3974">
          <cell r="A3974">
            <v>96838</v>
          </cell>
          <cell r="B3974" t="str">
            <v>JOELHO 90 GRAUS, ROSCA FÊMEA TERMINAL, METÁLICO, PARA INSTALAÇÕES EM PEX, DN 16MM X 1/2", CONEXÃO POR ANEL DESLIZANTE  FORNECIMENTO E INSTALAÇÃO. AF_06/2015</v>
          </cell>
          <cell r="C3974" t="str">
            <v>UN</v>
          </cell>
          <cell r="D3974" t="str">
            <v>13,76</v>
          </cell>
        </row>
        <row r="3975">
          <cell r="A3975">
            <v>96839</v>
          </cell>
          <cell r="B3975" t="str">
            <v>JOELHO, ROSCA FÊMEA, COM BASE FIXA, METÁLICO, PARA INSTALAÇÕES EM PEX, DN 16MM X 1/2", CONEXÃO POR ANEL DESLIZANTE  FORNECIMENTO E INSTALAÇÃO. AF_06/2015</v>
          </cell>
          <cell r="C3975" t="str">
            <v>UN</v>
          </cell>
          <cell r="D3975" t="str">
            <v>13,55</v>
          </cell>
        </row>
        <row r="3976">
          <cell r="A3976">
            <v>96840</v>
          </cell>
          <cell r="B3976" t="str">
            <v>JOELHO 90 GRAUS, METÁLICO, PARA INSTALAÇÕES EM PEX, DN 20 MM, CONEXÃO POR ANEL DESLIZANTE  FORNECIMENTO E INSTALAÇÃO . AF_06/2015</v>
          </cell>
          <cell r="C3976" t="str">
            <v>UN</v>
          </cell>
          <cell r="D3976" t="str">
            <v>17,43</v>
          </cell>
        </row>
        <row r="3977">
          <cell r="A3977">
            <v>96841</v>
          </cell>
          <cell r="B3977" t="str">
            <v>JOELHO 90 GRAUS, ROSCA FÊMEA TERMINAL, METÁLICO, PARA INSTALAÇÕES EM PEX, DN 20 MM X 1/2", CONEXÃO POR ANEL DESLIZANTE  FORNECIMENTO E INSTALAÇÃO. AF_06/2015</v>
          </cell>
          <cell r="C3977" t="str">
            <v>UN</v>
          </cell>
          <cell r="D3977" t="str">
            <v>15,37</v>
          </cell>
        </row>
        <row r="3978">
          <cell r="A3978">
            <v>96842</v>
          </cell>
          <cell r="B3978" t="str">
            <v>JOELHO 90 GRAUS, ROSCA FÊMEA TERMINAL, METÁLICO, PARA INSTALAÇÕES EM PEX, DN 20 MM X 3/4", CONEXÃO POR ANEL DESLIZANTE  FORNECIMENTO E INSTALAÇÃO. AF_06/2015</v>
          </cell>
          <cell r="C3978" t="str">
            <v>UN</v>
          </cell>
          <cell r="D3978" t="str">
            <v>19,31</v>
          </cell>
        </row>
        <row r="3979">
          <cell r="A3979">
            <v>96843</v>
          </cell>
          <cell r="B3979" t="str">
            <v>JOELHO ROSCA FÊMEA, COM BASE FIXA, METÁLICO, PARA INSTALAÇÕES EM PEX, DN 20MM X 1/2", CONEXÃO POR ANEL DESLIZANTE  FORNECIMENTO E INSTALAÇÃO. AF_06/2015</v>
          </cell>
          <cell r="C3979" t="str">
            <v>UN</v>
          </cell>
          <cell r="D3979" t="str">
            <v>18,61</v>
          </cell>
        </row>
        <row r="3980">
          <cell r="A3980">
            <v>96844</v>
          </cell>
          <cell r="B3980" t="str">
            <v>JOELHO ROSCA FÊMEA, MÓVEL, METÁLICO, PARA INSTALAÇÕES EM PEX, DN 20MM X 3/4", CONEXÃO POR ANEL DESLIZANTE  FORNECIMENTO E INSTALAÇÃO. AF_06/2015</v>
          </cell>
          <cell r="C3980" t="str">
            <v>UN</v>
          </cell>
          <cell r="D3980" t="str">
            <v>25,04</v>
          </cell>
        </row>
        <row r="3981">
          <cell r="A3981">
            <v>96845</v>
          </cell>
          <cell r="B3981" t="str">
            <v>JOELHO 90 GRAUS, METÁLICO, PARA INSTALAÇÕES EM PEX, DN 25 MM, CONEXÃO POR ANEL DESLIZANTE   FORNECIMENTO E INSTALAÇÃO. AF_06/2015</v>
          </cell>
          <cell r="C3981" t="str">
            <v>UN</v>
          </cell>
          <cell r="D3981" t="str">
            <v>26,94</v>
          </cell>
        </row>
        <row r="3982">
          <cell r="A3982">
            <v>96846</v>
          </cell>
          <cell r="B3982" t="str">
            <v>JOELHO 90 GRAUS, ROSCA FÊMEA TERMINAL, METÁLICO, PARA INSTALAÇÕES EM PEX, DN 25 MM X 3/4", CONEXÃO POR ANEL DESLIZANTE  FORNECIMENTO E INSTALAÇÃO. AF_06/2015</v>
          </cell>
          <cell r="C3982" t="str">
            <v>UN</v>
          </cell>
          <cell r="D3982" t="str">
            <v>21,44</v>
          </cell>
        </row>
        <row r="3983">
          <cell r="A3983">
            <v>96847</v>
          </cell>
          <cell r="B3983" t="str">
            <v>JOELHO ROSCA FÊMEA, COM BASE FIXA, METÁLICO, PARA INSTALAÇÕES EM PEX, DN 25MM X 3/4", CONEXÃO POR ANEL DESLIZANTE  FORNECIMENTO E INSTALAÇÃO. AF_06/2015</v>
          </cell>
          <cell r="C3983" t="str">
            <v>UN</v>
          </cell>
          <cell r="D3983" t="str">
            <v>23,45</v>
          </cell>
        </row>
        <row r="3984">
          <cell r="A3984">
            <v>96848</v>
          </cell>
          <cell r="B3984" t="str">
            <v>JOELHO 90 GRAUS, METÁLICO, PARA INSTALAÇÕES EM PEX, DN 32 MM, CONEXÃO POR ANEL DESLIZANTE  FORNECIMENTO E INSTALAÇÃO . AF_06/2015</v>
          </cell>
          <cell r="C3984" t="str">
            <v>UN</v>
          </cell>
          <cell r="D3984" t="str">
            <v>34,84</v>
          </cell>
        </row>
        <row r="3985">
          <cell r="A3985">
            <v>96849</v>
          </cell>
          <cell r="B3985" t="str">
            <v>JOELHO 90 GRAUS, PARA INSTALAÇÕES EM PEX, DN 16 MM, CONEXÃO POR CRIMPAGEM   FORNECIMENTO E INSTALAÇÃO. AF_06/2015</v>
          </cell>
          <cell r="C3985" t="str">
            <v>UN</v>
          </cell>
          <cell r="D3985" t="str">
            <v>12,75</v>
          </cell>
        </row>
        <row r="3986">
          <cell r="A3986">
            <v>96850</v>
          </cell>
          <cell r="B3986" t="str">
            <v>JOELHO 90 GRAUS, ROSCA FÊMEA TERMINAL, PARA INSTALAÇÕES EM PEX, DN 16MM X 1/2", CONEXÃO POR CRIMPAGEM  FORNECIMENTO E INSTALAÇÃO. AF_06/2015</v>
          </cell>
          <cell r="C3986" t="str">
            <v>UN</v>
          </cell>
          <cell r="D3986" t="str">
            <v>14,81</v>
          </cell>
        </row>
        <row r="3987">
          <cell r="A3987">
            <v>96851</v>
          </cell>
          <cell r="B3987" t="str">
            <v>JOELHO 90 GRAUS, ROSCA FÊMEA TERMINAL, PARA INSTALAÇÕES EM PEX, DN 16MM X 3/4", CONEXÃO POR CRIMPAGEM  FORNECIMENTO E INSTALAÇÃO. AF_06/2015</v>
          </cell>
          <cell r="C3987" t="str">
            <v>UN</v>
          </cell>
          <cell r="D3987" t="str">
            <v>19,42</v>
          </cell>
        </row>
        <row r="3988">
          <cell r="A3988">
            <v>96852</v>
          </cell>
          <cell r="B3988" t="str">
            <v>JOELHO 90 GRAUS, PARA INSTALAÇÕES EM PEX, DN 20 MM, CONEXÃO POR CRIMPAGEM   FORNECIMENTO E INSTALAÇÃO. AF_06/2015</v>
          </cell>
          <cell r="C3988" t="str">
            <v>UN</v>
          </cell>
          <cell r="D3988" t="str">
            <v>16,88</v>
          </cell>
        </row>
        <row r="3989">
          <cell r="A3989">
            <v>96853</v>
          </cell>
          <cell r="B3989" t="str">
            <v>JOELHO 90 GRAUS, ROSCA FÊMEA TERMINAL, PARA INSTALAÇÕES EM PEX, DN 20MM X 1/2", CONEXÃO POR CRIMPAGEM  FORNECIMENTO E INSTALAÇÃO. AF_06/2015</v>
          </cell>
          <cell r="C3989" t="str">
            <v>UN</v>
          </cell>
          <cell r="D3989" t="str">
            <v>18,89</v>
          </cell>
        </row>
        <row r="3990">
          <cell r="A3990">
            <v>96854</v>
          </cell>
          <cell r="B3990" t="str">
            <v>JOELHO 90 GRAUS, ROSCA FÊMEA TERMINAL, PARA INSTALAÇÕES EM PEX, DN 20MM X 3/4", CONEXÃO POR CRIMPAGEM  FORNECIMENTO E INSTALAÇÃO. AF_06/2015</v>
          </cell>
          <cell r="C3990" t="str">
            <v>UN</v>
          </cell>
          <cell r="D3990" t="str">
            <v>22,45</v>
          </cell>
        </row>
        <row r="3991">
          <cell r="A3991">
            <v>96855</v>
          </cell>
          <cell r="B3991" t="str">
            <v>JOELHO 90 GRAUS, PARA INSTALAÇÕES EM PEX, DN 25 MM, CONEXÃO POR CRIMPAGEM   FORNECIMENTO E INSTALAÇÃO. AF_06/2015</v>
          </cell>
          <cell r="C3991" t="str">
            <v>UN</v>
          </cell>
          <cell r="D3991" t="str">
            <v>20,93</v>
          </cell>
        </row>
        <row r="3992">
          <cell r="A3992">
            <v>96856</v>
          </cell>
          <cell r="B3992" t="str">
            <v>JOELHO 90 GRAUS, ROSCA FÊMEA TERMINAL, PARA INSTALAÇÕES EM PEX, DN 25MM X 1/2", CONEXÃO POR CRIMPAGEM  FORNECIMENTO E INSTALAÇÃO. AF_06/2015</v>
          </cell>
          <cell r="C3992" t="str">
            <v>UN</v>
          </cell>
          <cell r="D3992" t="str">
            <v>21,22</v>
          </cell>
        </row>
        <row r="3993">
          <cell r="A3993">
            <v>96857</v>
          </cell>
          <cell r="B3993" t="str">
            <v>JOELHO 90 GRAUS, ROSCA FÊMEA TERMINAL, PARA INSTALAÇÕES EM PEX, DN 25MM X 1, CONEXÃO POR CRIMPAGEM  FORNECIMENTO E INSTALAÇÃO. AF_06/2015</v>
          </cell>
          <cell r="C3993" t="str">
            <v>UN</v>
          </cell>
          <cell r="D3993" t="str">
            <v>33,28</v>
          </cell>
        </row>
        <row r="3994">
          <cell r="A3994">
            <v>96858</v>
          </cell>
          <cell r="B3994" t="str">
            <v>JOELHO 90 GRAUS, PARA INSTALAÇÕES EM PEX, DN 32 MM, CONEXÃO POR CRIMPAGEM   FORNECIMENTO E INSTALAÇÃO. AF_06/2015</v>
          </cell>
          <cell r="C3994" t="str">
            <v>UN</v>
          </cell>
          <cell r="D3994" t="str">
            <v>33,84</v>
          </cell>
        </row>
        <row r="3995">
          <cell r="A3995">
            <v>96859</v>
          </cell>
          <cell r="B3995" t="str">
            <v>JOELHO 90 GRAUS, ROSCA FÊMEA TERMINAL, PARA INSTALAÇÕES EM PEX, DN 32 MM X 1", CONEXÃO POR CRIMPAGEM  FORNECIMENTO E INSTALAÇÃO. AF_06/2015</v>
          </cell>
          <cell r="C3995" t="str">
            <v>UN</v>
          </cell>
          <cell r="D3995" t="str">
            <v>41,67</v>
          </cell>
        </row>
        <row r="3996">
          <cell r="A3996">
            <v>96860</v>
          </cell>
          <cell r="B3996" t="str">
            <v>TÊ, METÁLICO, PARA INSTALAÇÕES EM PEX, DN 16 MM, CONEXÃO POR ANEL DESLIZANTE  FORNECIMENTO E INSTALAÇÃO. AF_06/2015</v>
          </cell>
          <cell r="C3996" t="str">
            <v>UN</v>
          </cell>
          <cell r="D3996" t="str">
            <v>17,44</v>
          </cell>
        </row>
        <row r="3997">
          <cell r="A3997">
            <v>96861</v>
          </cell>
          <cell r="B3997" t="str">
            <v>TÊ, ROSCA FÊMEA, METÁLICO, PARA INSTALAÇÕES EM PEX, DN 16 MM X ½, CONEXÃO POR ANEL DESLIZANTE   FORNECIMENTO E INSTALAÇÃO. AF_06/2015</v>
          </cell>
          <cell r="C3997" t="str">
            <v>UN</v>
          </cell>
          <cell r="D3997" t="str">
            <v>18,74</v>
          </cell>
        </row>
        <row r="3998">
          <cell r="A3998">
            <v>96862</v>
          </cell>
          <cell r="B3998" t="str">
            <v>TÊ, METÁLICO, PARA INSTALAÇÕES EM PEX, DN 20 MM, CONEXÃO POR ANEL DESLIZANTE  FORNECIMENTO E INSTALAÇÃO. AF_06/2015</v>
          </cell>
          <cell r="C3998" t="str">
            <v>UN</v>
          </cell>
          <cell r="D3998" t="str">
            <v>20,99</v>
          </cell>
        </row>
        <row r="3999">
          <cell r="A3999">
            <v>96863</v>
          </cell>
          <cell r="B3999" t="str">
            <v>TÊ, ROSCA FÊMEA, METÁLICO, PARA INSTALAÇÕES EM PEX, DN 20 MM X ½, CONEXÃO POR ANEL DESLIZANTE   FORNECIMENTO E INSTALAÇÃO. AF_06/2015</v>
          </cell>
          <cell r="C3999" t="str">
            <v>UN</v>
          </cell>
          <cell r="D3999" t="str">
            <v>20,78</v>
          </cell>
        </row>
        <row r="4000">
          <cell r="A4000">
            <v>96864</v>
          </cell>
          <cell r="B4000" t="str">
            <v>TÊ, METÁLICO, PARA INSTALAÇÕES EM PEX, DN 25 MM, CONEXÃO POR ANEL DESLIZANTE  FORNECIMENTO E INSTALAÇÃO. AF_06/2015</v>
          </cell>
          <cell r="C4000" t="str">
            <v>UN</v>
          </cell>
          <cell r="D4000" t="str">
            <v>32,41</v>
          </cell>
        </row>
        <row r="4001">
          <cell r="A4001">
            <v>96865</v>
          </cell>
          <cell r="B4001" t="str">
            <v>TÊ, ROSCA FÊMEA, METÁLICO, PARA INSTALAÇÕES EM PEX, DN 25 MM X 3/4", CONEXÃO POR ANEL DESLIZANTE  FORNECIMENTO E INSTALAÇÃO. AF_06/2015</v>
          </cell>
          <cell r="C4001" t="str">
            <v>UN</v>
          </cell>
          <cell r="D4001" t="str">
            <v>31,77</v>
          </cell>
        </row>
        <row r="4002">
          <cell r="A4002">
            <v>96866</v>
          </cell>
          <cell r="B4002" t="str">
            <v>TÊ, METÁLICO, PARA INSTALAÇÕES EM PEX, DN 32 MM, CONEXÃO POR ANEL DESLIZANTE  FORNECIMENTO E INSTALAÇÃO. AF_06/2015</v>
          </cell>
          <cell r="C4002" t="str">
            <v>UN</v>
          </cell>
          <cell r="D4002" t="str">
            <v>42,47</v>
          </cell>
        </row>
        <row r="4003">
          <cell r="A4003">
            <v>96867</v>
          </cell>
          <cell r="B4003" t="str">
            <v>TÊ, ROSCA MACHO, METÁLICO, PARA INSTALAÇÕES EM PEX, DN 32 MM X 1", CONEXÃO POR ANEL DESLIZANTE  FORNECIMENTO E INSTALAÇÃO. AF_06/2015</v>
          </cell>
          <cell r="C4003" t="str">
            <v>UN</v>
          </cell>
          <cell r="D4003" t="str">
            <v>49,05</v>
          </cell>
        </row>
        <row r="4004">
          <cell r="A4004">
            <v>96868</v>
          </cell>
          <cell r="B4004" t="str">
            <v>TÊ, PARA INSTALAÇÕES EM PEX, DN 16 MM, CONEXÃO POR CRIMPAGEM  FORNECIMENTO E INSTALAÇÃO. AF_06/2015</v>
          </cell>
          <cell r="C4004" t="str">
            <v>UN</v>
          </cell>
          <cell r="D4004" t="str">
            <v>19,62</v>
          </cell>
        </row>
        <row r="4005">
          <cell r="A4005">
            <v>96869</v>
          </cell>
          <cell r="B4005" t="str">
            <v>TÊ, PARA INSTALAÇÕES EM PEX, DN 20 MM, CONEXÃO POR CRIMPAGEM  FORNECIMENTO E INSTALAÇÃO. AF_06/2015</v>
          </cell>
          <cell r="C4005" t="str">
            <v>UN</v>
          </cell>
          <cell r="D4005" t="str">
            <v>23,44</v>
          </cell>
        </row>
        <row r="4006">
          <cell r="A4006">
            <v>96870</v>
          </cell>
          <cell r="B4006" t="str">
            <v>TÊ, PEX, DN 25 MM, CONEXÃO POR CRIMPAGEM  FORNECIMENTO E INSTALAÇÃO. AF_06/2015</v>
          </cell>
          <cell r="C4006" t="str">
            <v>UN</v>
          </cell>
          <cell r="D4006" t="str">
            <v>36,65</v>
          </cell>
        </row>
        <row r="4007">
          <cell r="A4007">
            <v>96871</v>
          </cell>
          <cell r="B4007" t="str">
            <v>TÊ, PARA INSTALAÇÕES EM PEX, DN 32 MM, CONEXÃO POR CRIMPAGEM  FORNECIMENTO E INSTALAÇÃO. AF_06/2015</v>
          </cell>
          <cell r="C4007" t="str">
            <v>UN</v>
          </cell>
          <cell r="D4007" t="str">
            <v>52,86</v>
          </cell>
        </row>
        <row r="4008">
          <cell r="A4008">
            <v>96872</v>
          </cell>
          <cell r="B4008" t="str">
            <v>DISTRIBUIDOR 2 SAÍDAS, METÁLICO, PARA INSTALAÇÕES EM PEX, ENTRADA DE 3/4" X 2 SAÍDAS DE 1/2", CONEXÃO POR ANEL DESLIZANTE  FORNECIMENTO E INSTALAÇÃO. AF_06/2015</v>
          </cell>
          <cell r="C4008" t="str">
            <v>UN</v>
          </cell>
          <cell r="D4008" t="str">
            <v>49,52</v>
          </cell>
        </row>
        <row r="4009">
          <cell r="A4009">
            <v>96873</v>
          </cell>
          <cell r="B4009" t="str">
            <v>DISTRIBUIDOR 2 SAÍDAS, METÁLICO, PARA INSTALAÇÕES EM PEX, ENTRADA DE 1" X 2 SAÍDAS DE 1/2", CONEXÃO POR ANEL DESLIZANTE  FORNECIMENTO E INSTALAÇÃO. AF_06/2015</v>
          </cell>
          <cell r="C4009" t="str">
            <v>UN</v>
          </cell>
          <cell r="D4009" t="str">
            <v>56,78</v>
          </cell>
        </row>
        <row r="4010">
          <cell r="A4010">
            <v>96874</v>
          </cell>
          <cell r="B4010" t="str">
            <v>DISTRIBUIDOR 3 SAÍDAS, METÁLICO, PARA INSTALAÇÕES EM PEX, ENTRADA DE 3/4" X 3 SAÍDAS DE 1/2", CONEXÃO POR ANEL DESLIZANTE  FORNECIMENTO E INSTALAÇÃO . AF_06/2015</v>
          </cell>
          <cell r="C4010" t="str">
            <v>UN</v>
          </cell>
          <cell r="D4010" t="str">
            <v>60,52</v>
          </cell>
        </row>
        <row r="4011">
          <cell r="A4011">
            <v>96875</v>
          </cell>
          <cell r="B4011" t="str">
            <v>DISTRIBUIDOR 3 SAÍDAS, METÁLICO, PARA INSTALAÇÕES EM PEX, ENTRADA DE 1 X 3 SAÍDAS DE 1/2, CONEXÃO POR ANEL DESLIZANTE   FORNECIMENTO E INSTALAÇÃO. AF_06/2015</v>
          </cell>
          <cell r="C4011" t="str">
            <v>UN</v>
          </cell>
          <cell r="D4011" t="str">
            <v>72,19</v>
          </cell>
        </row>
        <row r="4012">
          <cell r="A4012">
            <v>96876</v>
          </cell>
          <cell r="B4012" t="str">
            <v>DISTRIBUIDOR 2 SAÍDAS, PARA INSTALAÇÕES EM PEX, ENTRADA DE 32 MM X 2 SAÍDAS DE 16 MM, CONEXÃO POR CRIMPAGEM FORNECIMENTO E INSTALAÇÃO. AF_06/2015</v>
          </cell>
          <cell r="C4012" t="str">
            <v>UN</v>
          </cell>
          <cell r="D4012" t="str">
            <v>126,13</v>
          </cell>
        </row>
        <row r="4013">
          <cell r="A4013">
            <v>96877</v>
          </cell>
          <cell r="B4013" t="str">
            <v>DISTRIBUIDOR 2 SAÍDAS, PARA INSTALAÇÕES EM PEX, ENTRADA DE 32 MM X 2 SAÍDAS DE 20 MM, CONEXÃO POR CRIMPAGEM  FORNECIMENTO E INSTALAÇÃO. AF_06/2015</v>
          </cell>
          <cell r="C4013" t="str">
            <v>UN</v>
          </cell>
          <cell r="D4013" t="str">
            <v>134,60</v>
          </cell>
        </row>
        <row r="4014">
          <cell r="A4014">
            <v>96878</v>
          </cell>
          <cell r="B4014" t="str">
            <v>DISTRIBUIDOR 2 SAÍDAS, PARA INSTALAÇÕES EM PEX, ENTRADA DE 32 MM X 2 SAÍDAS DE 25 MM, CONEXÃO POR CRIMPAGEM  FORNECIMENTO E INSTALAÇÃO. AF_06/2015</v>
          </cell>
          <cell r="C4014" t="str">
            <v>UN</v>
          </cell>
          <cell r="D4014" t="str">
            <v>136,18</v>
          </cell>
        </row>
        <row r="4015">
          <cell r="A4015">
            <v>96879</v>
          </cell>
          <cell r="B4015" t="str">
            <v>DISTRIBUIDOR 3 SAÍDAS, PARA INSTALAÇÕES EM PEX, ENTRADA DE 32 MM X 3 SAÍDAS DE 16 MM, CONEXÃO POR CRIMPAGEM  FORNECIMENTO E INSTALAÇÃO. AF_06/2015</v>
          </cell>
          <cell r="C4015" t="str">
            <v>UN</v>
          </cell>
          <cell r="D4015" t="str">
            <v>137,27</v>
          </cell>
        </row>
        <row r="4016">
          <cell r="A4016">
            <v>96880</v>
          </cell>
          <cell r="B4016" t="str">
            <v>DISTRIBUIDOR 3 SAÍDAS, PARA INSTALAÇÕES EM PEX, ENTRADA DE 32 MM X 3 SAÍDAS DE 20 MM, CONEXÃO POR CRIMPAGEM  FORNECIMENTO E INSTALAÇÃO. AF_06/2015</v>
          </cell>
          <cell r="C4016" t="str">
            <v>UN</v>
          </cell>
          <cell r="D4016" t="str">
            <v>156,23</v>
          </cell>
        </row>
        <row r="4017">
          <cell r="A4017">
            <v>96881</v>
          </cell>
          <cell r="B4017" t="str">
            <v>DISTRIBUIDOR 3 SAÍDAS, PARA INSTALAÇÕES EM PEX, ENTRADA DE 32 MM X 3 SAÍDAS DE 25 MM, CONEXÃO POR CRIMPAGEM  FORNECIMENTO E INSTALAÇÃO. AF_06/2015</v>
          </cell>
          <cell r="C4017" t="str">
            <v>UN</v>
          </cell>
          <cell r="D4017" t="str">
            <v>164,82</v>
          </cell>
        </row>
        <row r="4018">
          <cell r="A4018">
            <v>6171</v>
          </cell>
          <cell r="B4018" t="str">
            <v>TAMPA DE CONCRETO ARMADO 60X60X5CM PARA CAIXA</v>
          </cell>
          <cell r="C4018" t="str">
            <v>UN</v>
          </cell>
          <cell r="D4018" t="str">
            <v>23,37</v>
          </cell>
        </row>
        <row r="4019">
          <cell r="A4019">
            <v>72289</v>
          </cell>
          <cell r="B4019" t="str">
            <v>CAIXA DE INSPEÇÃO 80X80X80CM EM ALVENARIA - EXECUÇÃO</v>
          </cell>
          <cell r="C4019" t="str">
            <v>UN</v>
          </cell>
          <cell r="D4019" t="str">
            <v>310,63</v>
          </cell>
        </row>
        <row r="4020">
          <cell r="A4020">
            <v>72290</v>
          </cell>
          <cell r="B4020" t="str">
            <v>CAIXA DE INSPEÇÃO 90X90X80CM EM ALVENARIA - EXECUÇÃO</v>
          </cell>
          <cell r="C4020" t="str">
            <v>UN</v>
          </cell>
          <cell r="D4020" t="str">
            <v>348,96</v>
          </cell>
        </row>
        <row r="4021">
          <cell r="A4021" t="str">
            <v>74051/1</v>
          </cell>
          <cell r="B4021" t="str">
            <v>CAIXA DE GORDURA DUPLA EM CONCRETO PRE-MOLDADO DN 60MM COM TAMPA - FORNECIMENTO E INSTALACAO</v>
          </cell>
          <cell r="C4021" t="str">
            <v>UN</v>
          </cell>
          <cell r="D4021" t="str">
            <v>164,08</v>
          </cell>
        </row>
        <row r="4022">
          <cell r="A4022" t="str">
            <v>74051/2</v>
          </cell>
          <cell r="B4022" t="str">
            <v>CAIXA DE GORDURA SIMPLES EM CONCRETO PRE-MOLDADO DN 40MM COM TAMPA - FORNECIMENTO E INSTALACAO</v>
          </cell>
          <cell r="C4022" t="str">
            <v>UN</v>
          </cell>
          <cell r="D4022" t="str">
            <v>110,40</v>
          </cell>
        </row>
        <row r="4023">
          <cell r="A4023" t="str">
            <v>74104/1</v>
          </cell>
          <cell r="B4023" t="str">
            <v>CAIXA DE INSPEÇÃO EM ALVENARIA DE TIJOLO MACIÇO 60X60X60CM, REVESTIDA INTERNAMENTO COM BARRA LISA (CIMENTO E AREIA, TRAÇO 1:4) E=2,0CM, COM TAMPA PRÉ-MOLDADA DE CONCRETO E FUNDO DE CONCRETO 15MPA TIPO C - ESCAVAÇÃO E CONFECÇÃO</v>
          </cell>
          <cell r="C4023" t="str">
            <v>UN</v>
          </cell>
          <cell r="D4023" t="str">
            <v>132,36</v>
          </cell>
        </row>
        <row r="4024">
          <cell r="A4024" t="str">
            <v>74166/1</v>
          </cell>
          <cell r="B4024" t="str">
            <v>CAIXA DE INSPEÇÃO EM CONCRETO PRÉ-MOLDADO DN 60CM COM TAMPA H= 60CM - FORNECIMENTO E INSTALACAO</v>
          </cell>
          <cell r="C4024" t="str">
            <v>UN</v>
          </cell>
          <cell r="D4024" t="str">
            <v>169,29</v>
          </cell>
        </row>
        <row r="4025">
          <cell r="A4025" t="str">
            <v>74166/2</v>
          </cell>
          <cell r="B4025" t="str">
            <v>CAIXA DE INSPECAO EM ANEL DE CONCRETO PRE MOLDADO, COM 950MM DE ALTURA TOTAL. ANEIS COM ESP=50MM, DIAM.=600MM. EXCLUSIVE TAMPAO E ESCAVACAO - FORNECIMENTO E INSTALACAO</v>
          </cell>
          <cell r="C4025" t="str">
            <v>UN</v>
          </cell>
          <cell r="D4025" t="str">
            <v>215,43</v>
          </cell>
        </row>
        <row r="4026">
          <cell r="A4026">
            <v>88503</v>
          </cell>
          <cell r="B4026" t="str">
            <v>CAIXA D´ÁGUA EM POLIETILENO, 1000 LITROS, COM ACESSÓRIOS</v>
          </cell>
          <cell r="C4026" t="str">
            <v>UN</v>
          </cell>
          <cell r="D4026" t="str">
            <v>665,96</v>
          </cell>
        </row>
        <row r="4027">
          <cell r="A4027">
            <v>88504</v>
          </cell>
          <cell r="B4027" t="str">
            <v>CAIXA D´AGUA EM POLIETILENO, 500 LITROS, COM ACESSÓRIOS</v>
          </cell>
          <cell r="C4027" t="str">
            <v>UN</v>
          </cell>
          <cell r="D4027" t="str">
            <v>540,59</v>
          </cell>
        </row>
        <row r="4028">
          <cell r="A4028">
            <v>89482</v>
          </cell>
          <cell r="B4028" t="str">
            <v>CAIXA SIFONADA, PVC, DN 100 X 100 X 50 MM, FORNECIDA E INSTALADA EM RAMAIS DE ENCAMINHAMENTO DE ÁGUA PLUVIAL. AF_12/2014</v>
          </cell>
          <cell r="C4028" t="str">
            <v>UN</v>
          </cell>
          <cell r="D4028" t="str">
            <v>19,25</v>
          </cell>
        </row>
        <row r="4029">
          <cell r="A4029">
            <v>89491</v>
          </cell>
          <cell r="B4029" t="str">
            <v>CAIXA SIFONADA, PVC, DN 150 X 185 X 75 MM, FORNECIDA E INSTALADA EM RAMAIS DE ENCAMINHAMENTO DE ÁGUA PLUVIAL. AF_12/2014</v>
          </cell>
          <cell r="C4029" t="str">
            <v>UN</v>
          </cell>
          <cell r="D4029" t="str">
            <v>47,47</v>
          </cell>
        </row>
        <row r="4030">
          <cell r="A4030">
            <v>89495</v>
          </cell>
          <cell r="B4030" t="str">
            <v>RALO SIFONADO, PVC, DN 100 X 40 MM, JUNTA SOLDÁVEL, FORNECIDO E INSTALADO EM RAMAIS DE ENCAMINHAMENTO DE ÁGUA PLUVIAL. AF_12/2014</v>
          </cell>
          <cell r="C4030" t="str">
            <v>UN</v>
          </cell>
          <cell r="D4030" t="str">
            <v>7,75</v>
          </cell>
        </row>
        <row r="4031">
          <cell r="A4031">
            <v>89707</v>
          </cell>
          <cell r="B4031" t="str">
            <v>CAIXA SIFONADA, PVC, DN 100 X 100 X 50 MM, JUNTA ELÁSTICA, FORNECIDA E INSTALADA EM RAMAL DE DESCARGA OU EM RAMAL DE ESGOTO SANITÁRIO. AF_12/2014</v>
          </cell>
          <cell r="C4031" t="str">
            <v>UN</v>
          </cell>
          <cell r="D4031" t="str">
            <v>23,19</v>
          </cell>
        </row>
        <row r="4032">
          <cell r="A4032">
            <v>89708</v>
          </cell>
          <cell r="B4032" t="str">
            <v>CAIXA SIFONADA, PVC, DN 150 X 185 X 75 MM, JUNTA ELÁSTICA, FORNECIDA E INSTALADA EM RAMAL DE DESCARGA OU EM RAMAL DE ESGOTO SANITÁRIO. AF_12/2014</v>
          </cell>
          <cell r="C4032" t="str">
            <v>UN</v>
          </cell>
          <cell r="D4032" t="str">
            <v>52,93</v>
          </cell>
        </row>
        <row r="4033">
          <cell r="A4033">
            <v>89709</v>
          </cell>
          <cell r="B4033" t="str">
            <v>RALO SIFONADO, PVC, DN 100 X 40 MM, JUNTA SOLDÁVEL, FORNECIDO E INSTALADO EM RAMAL DE DESCARGA OU EM RAMAL DE ESGOTO SANITÁRIO. AF_12/2014</v>
          </cell>
          <cell r="C4033" t="str">
            <v>UN</v>
          </cell>
          <cell r="D4033" t="str">
            <v>8,92</v>
          </cell>
        </row>
        <row r="4034">
          <cell r="A4034">
            <v>89710</v>
          </cell>
          <cell r="B4034" t="str">
            <v>RALO SECO, PVC, DN 100 X 40 MM, JUNTA SOLDÁVEL, FORNECIDO E INSTALADO EM RAMAL DE DESCARGA OU EM RAMAL DE ESGOTO SANITÁRIO. AF_12/2014</v>
          </cell>
          <cell r="C4034" t="str">
            <v>UN</v>
          </cell>
          <cell r="D4034" t="str">
            <v>8,74</v>
          </cell>
        </row>
        <row r="4035">
          <cell r="A4035">
            <v>72739</v>
          </cell>
          <cell r="B4035" t="str">
            <v>VASO SANITARIO INFANTIL SIFONADO, PARA VALVULA DE DESCARGA, EM LOUCA BRANCA, COM ACESSORIOS, INCLUSIVE ASSENTO PLASTICO, BOLSA DE BORRACHA PARA LIGACAO, TUBO PVC LIGACAO - FORNECIMENTO E INSTALACAO</v>
          </cell>
          <cell r="C4035" t="str">
            <v>UN</v>
          </cell>
          <cell r="D4035" t="str">
            <v>400,32</v>
          </cell>
        </row>
        <row r="4036">
          <cell r="A4036" t="str">
            <v>74234/1</v>
          </cell>
          <cell r="B4036" t="str">
            <v>MICTORIO SIFONADO DE LOUCA BRANCA COM PERTENCES, COM REGISTRO DE PRESSAO 1/2" COM CANOPLA CROMADA ACABAMENTO SIMPLES E CONJUNTO PARA FIXACAO  - FORNECIMENTO E INSTALACAO</v>
          </cell>
          <cell r="C4036" t="str">
            <v>UN</v>
          </cell>
          <cell r="D4036" t="str">
            <v>433,92</v>
          </cell>
        </row>
        <row r="4037">
          <cell r="A4037">
            <v>86872</v>
          </cell>
          <cell r="B4037" t="str">
            <v>TANQUE DE LOUÇA BRANCA COM COLUNA, 30L OU EQUIVALENTE - FORNECIMENTO E INSTALAÇÃO. AF_12/2013</v>
          </cell>
          <cell r="C4037" t="str">
            <v>UN</v>
          </cell>
          <cell r="D4037" t="str">
            <v>546,26</v>
          </cell>
        </row>
        <row r="4038">
          <cell r="A4038">
            <v>86874</v>
          </cell>
          <cell r="B4038" t="str">
            <v>TANQUE DE LOUÇA BRANCA SUSPENSO, 18L OU EQUIVALENTE - FORNECIMENTO E INSTALAÇÃO. AF_12/2013</v>
          </cell>
          <cell r="C4038" t="str">
            <v>UN</v>
          </cell>
          <cell r="D4038" t="str">
            <v>334,18</v>
          </cell>
        </row>
        <row r="4039">
          <cell r="A4039">
            <v>86875</v>
          </cell>
          <cell r="B4039" t="str">
            <v>TANQUE DE MÁRMORE SINTÉTICO COM COLUNA, 22L OU EQUIVALENTE  FORNECIMENTO E INSTALAÇÃO. AF_12/2013</v>
          </cell>
          <cell r="C4039" t="str">
            <v>UN</v>
          </cell>
          <cell r="D4039" t="str">
            <v>245,90</v>
          </cell>
        </row>
        <row r="4040">
          <cell r="A4040">
            <v>86876</v>
          </cell>
          <cell r="B4040" t="str">
            <v>TANQUE DE MÁRMORE SINTÉTICO SUSPENSO, 22L OU EQUIVALENTE - FORNECIMENTO E INSTALAÇÃO. AF_12/2013</v>
          </cell>
          <cell r="C4040" t="str">
            <v>UN</v>
          </cell>
          <cell r="D4040" t="str">
            <v>141,94</v>
          </cell>
        </row>
        <row r="4041">
          <cell r="A4041">
            <v>86877</v>
          </cell>
          <cell r="B4041" t="str">
            <v>VÁLVULA EM METAL CROMADO 1.1/2" X 1.1/2" PARA TANQUE OU LAVATÓRIO, COM OU SEM LADRÃO - FORNECIMENTO E INSTALAÇÃO. AF_12/2013</v>
          </cell>
          <cell r="C4041" t="str">
            <v>UN</v>
          </cell>
          <cell r="D4041" t="str">
            <v>17,40</v>
          </cell>
        </row>
        <row r="4042">
          <cell r="A4042">
            <v>86878</v>
          </cell>
          <cell r="B4042" t="str">
            <v>VÁLVULA EM METAL CROMADO TIPO AMERICANA 3.1/2" X 1.1/2" PARA PIA - FORNECIMENTO E INSTALAÇÃO. AF_12/2013</v>
          </cell>
          <cell r="C4042" t="str">
            <v>UN</v>
          </cell>
          <cell r="D4042" t="str">
            <v>47,57</v>
          </cell>
        </row>
        <row r="4043">
          <cell r="A4043">
            <v>86879</v>
          </cell>
          <cell r="B4043" t="str">
            <v>VÁLVULA EM PLÁSTICO 1" PARA PIA, TANQUE OU LAVATÓRIO, COM OU SEM LADRÃO - FORNECIMENTO E INSTALAÇÃO. AF_12/2013</v>
          </cell>
          <cell r="C4043" t="str">
            <v>UN</v>
          </cell>
          <cell r="D4043" t="str">
            <v>5,15</v>
          </cell>
        </row>
        <row r="4044">
          <cell r="A4044">
            <v>86880</v>
          </cell>
          <cell r="B4044" t="str">
            <v>VÁLVULA EM PLÁSTICO CROMADO TIPO AMERICANA 3.1/2" X 1.1/2" SEM ADAPTADOR PARA PIA - FORNECIMENTO E INSTALAÇÃO. AF_12/2013</v>
          </cell>
          <cell r="C4044" t="str">
            <v>UN</v>
          </cell>
          <cell r="D4044" t="str">
            <v>14,32</v>
          </cell>
        </row>
        <row r="4045">
          <cell r="A4045">
            <v>86881</v>
          </cell>
          <cell r="B4045" t="str">
            <v>SIFÃO DO TIPO GARRAFA EM METAL CROMADO 1 X 1.1/2" - FORNECIMENTO E INSTALAÇÃO. AF_12/2013</v>
          </cell>
          <cell r="C4045" t="str">
            <v>UN</v>
          </cell>
          <cell r="D4045" t="str">
            <v>134,23</v>
          </cell>
        </row>
        <row r="4046">
          <cell r="A4046">
            <v>86882</v>
          </cell>
          <cell r="B4046" t="str">
            <v>SIFÃO DO TIPO GARRAFA/COPO EM PVC 1.1/4 X 1.1/2" - FORNECIMENTO E INSTALAÇÃO. AF_12/2013</v>
          </cell>
          <cell r="C4046" t="str">
            <v>UN</v>
          </cell>
          <cell r="D4046" t="str">
            <v>14,81</v>
          </cell>
        </row>
        <row r="4047">
          <cell r="A4047">
            <v>86883</v>
          </cell>
          <cell r="B4047" t="str">
            <v>SIFÃO DO TIPO FLEXÍVEL EM PVC 1 X 1.1/2 - FORNECIMENTO E INSTALAÇÃO. AF_12/2013</v>
          </cell>
          <cell r="C4047" t="str">
            <v>UN</v>
          </cell>
          <cell r="D4047" t="str">
            <v>8,44</v>
          </cell>
        </row>
        <row r="4048">
          <cell r="A4048">
            <v>86884</v>
          </cell>
          <cell r="B4048" t="str">
            <v>ENGATE FLEXÍVEL EM PLÁSTICO BRANCO, 1/2" X 30CM - FORNECIMENTO E INSTALAÇÃO. AF_12/2013</v>
          </cell>
          <cell r="C4048" t="str">
            <v>UN</v>
          </cell>
          <cell r="D4048" t="str">
            <v>6,34</v>
          </cell>
        </row>
        <row r="4049">
          <cell r="A4049">
            <v>86885</v>
          </cell>
          <cell r="B4049" t="str">
            <v>ENGATE FLEXÍVEL EM PLÁSTICO BRANCO, 1/2" X 40CM - FORNECIMENTO E INSTALAÇÃO. AF_12/2013</v>
          </cell>
          <cell r="C4049" t="str">
            <v>UN</v>
          </cell>
          <cell r="D4049" t="str">
            <v>8,90</v>
          </cell>
        </row>
        <row r="4050">
          <cell r="A4050">
            <v>86886</v>
          </cell>
          <cell r="B4050" t="str">
            <v>ENGATE FLEXÍVEL EM INOX, 1/2 X 30CM - FORNECIMENTO E INSTALAÇÃO. AF_12/2013</v>
          </cell>
          <cell r="C4050" t="str">
            <v>UN</v>
          </cell>
          <cell r="D4050" t="str">
            <v>32,79</v>
          </cell>
        </row>
        <row r="4051">
          <cell r="A4051">
            <v>86887</v>
          </cell>
          <cell r="B4051" t="str">
            <v>ENGATE FLEXÍVEL EM INOX, 1/2 X 40CM - FORNECIMENTO E INSTALAÇÃO. AF_12/2013</v>
          </cell>
          <cell r="C4051" t="str">
            <v>UN</v>
          </cell>
          <cell r="D4051" t="str">
            <v>35,56</v>
          </cell>
        </row>
        <row r="4052">
          <cell r="A4052">
            <v>86888</v>
          </cell>
          <cell r="B4052" t="str">
            <v>VASO SANITÁRIO SIFONADO COM CAIXA ACOPLADA LOUÇA BRANCA - FORNECIMENTO E INSTALAÇÃO. AF_12/2013</v>
          </cell>
          <cell r="C4052" t="str">
            <v>UN</v>
          </cell>
          <cell r="D4052" t="str">
            <v>326,07</v>
          </cell>
        </row>
        <row r="4053">
          <cell r="A4053">
            <v>86889</v>
          </cell>
          <cell r="B4053" t="str">
            <v>BANCADA DE GRANITO CINZA POLIDO PARA PIA DE COZINHA 1,50 X 0,60 M - FORNECIMENTO E INSTALAÇÃO. AF_12/2013</v>
          </cell>
          <cell r="C4053" t="str">
            <v>UN</v>
          </cell>
          <cell r="D4053" t="str">
            <v>292,69</v>
          </cell>
        </row>
        <row r="4054">
          <cell r="A4054">
            <v>86893</v>
          </cell>
          <cell r="B4054" t="str">
            <v>BANCADA DE MÁRMORE BRANCO POLIDO PARA PIA DE COZINHA 1,50 X 0,60 M - FORNECIMENTO E INSTALAÇÃO. AF_12/2013</v>
          </cell>
          <cell r="C4054" t="str">
            <v>UN</v>
          </cell>
          <cell r="D4054" t="str">
            <v>316,19</v>
          </cell>
        </row>
        <row r="4055">
          <cell r="A4055">
            <v>86894</v>
          </cell>
          <cell r="B4055" t="str">
            <v>BANCADA DE MÁRMORE SINTÉTICO 120 X 60CM, COM CUBA INTEGRADA - FORNECIMENTO E INSTALAÇÃO. AF_12/2013</v>
          </cell>
          <cell r="C4055" t="str">
            <v>UN</v>
          </cell>
          <cell r="D4055" t="str">
            <v>188,69</v>
          </cell>
        </row>
        <row r="4056">
          <cell r="A4056">
            <v>86895</v>
          </cell>
          <cell r="B4056" t="str">
            <v>BANCADA DE GRANITO CINZA POLIDO PARA LAVATÓRIO 0,50 X 0,60 M - FORNECIMENTO E INSTALAÇÃO. AF_12/2013</v>
          </cell>
          <cell r="C4056" t="str">
            <v>UN</v>
          </cell>
          <cell r="D4056" t="str">
            <v>170,88</v>
          </cell>
        </row>
        <row r="4057">
          <cell r="A4057">
            <v>86899</v>
          </cell>
          <cell r="B4057" t="str">
            <v>BANCADA DE MÁRMORE BRANCO POLIDO PARA LAVATÓRIO 0,50 X 0,60 M - FORNECIMENTO E INSTALAÇÃO. AF_12/2013</v>
          </cell>
          <cell r="C4057" t="str">
            <v>UN</v>
          </cell>
          <cell r="D4057" t="str">
            <v>179,69</v>
          </cell>
        </row>
        <row r="4058">
          <cell r="A4058">
            <v>86900</v>
          </cell>
          <cell r="B4058" t="str">
            <v>CUBA DE EMBUTIR DE AÇO INOXIDÁVEL MÉDIA - FORNECIMENTO E INSTALAÇÃO. AF_12/2013</v>
          </cell>
          <cell r="C4058" t="str">
            <v>UN</v>
          </cell>
          <cell r="D4058" t="str">
            <v>141,78</v>
          </cell>
        </row>
        <row r="4059">
          <cell r="A4059">
            <v>86901</v>
          </cell>
          <cell r="B4059" t="str">
            <v>CUBA DE EMBUTIR OVAL EM LOUÇA BRANCA, 35 X 50CM OU EQUIVALENTE - FORNECIMENTO E INSTALAÇÃO. AF_12/2013</v>
          </cell>
          <cell r="C4059" t="str">
            <v>UN</v>
          </cell>
          <cell r="D4059" t="str">
            <v>98,77</v>
          </cell>
        </row>
        <row r="4060">
          <cell r="A4060">
            <v>86902</v>
          </cell>
          <cell r="B4060" t="str">
            <v>LAVATÓRIO LOUÇA BRANCA COM COLUNA, *44 X 35,5* CM, PADRÃO POPULAR - FORNECIMENTO E INSTALAÇÃO. AF_12/2013</v>
          </cell>
          <cell r="C4060" t="str">
            <v>UN</v>
          </cell>
          <cell r="D4060" t="str">
            <v>181,84</v>
          </cell>
        </row>
        <row r="4061">
          <cell r="A4061">
            <v>86903</v>
          </cell>
          <cell r="B4061" t="str">
            <v>LAVATÓRIO LOUÇA BRANCA COM COLUNA, 45 X 55CM OU EQUIVALENTE, PADRÃO MÉDIO - FORNECIMENTO E INSTALAÇÃO. AF_12/2013</v>
          </cell>
          <cell r="C4061" t="str">
            <v>UN</v>
          </cell>
          <cell r="D4061" t="str">
            <v>242,40</v>
          </cell>
        </row>
        <row r="4062">
          <cell r="A4062">
            <v>86904</v>
          </cell>
          <cell r="B4062" t="str">
            <v>LAVATÓRIO LOUÇA BRANCA SUSPENSO, 29,5 X 39CM OU EQUIVALENTE, PADRÃO POPULAR - FORNECIMENTO E INSTALAÇÃO. AF_12/2013</v>
          </cell>
          <cell r="C4062" t="str">
            <v>UN</v>
          </cell>
          <cell r="D4062" t="str">
            <v>95,22</v>
          </cell>
        </row>
        <row r="4063">
          <cell r="A4063">
            <v>86905</v>
          </cell>
          <cell r="B4063" t="str">
            <v>APARELHO MISTURADOR DE MESA PARA LAVATÓRIO, PADRÃO MÉDIO - FORNECIMENTO E INSTALAÇÃO. AF_12/2013</v>
          </cell>
          <cell r="C4063" t="str">
            <v>UN</v>
          </cell>
          <cell r="D4063" t="str">
            <v>138,13</v>
          </cell>
        </row>
        <row r="4064">
          <cell r="A4064">
            <v>86906</v>
          </cell>
          <cell r="B4064" t="str">
            <v>TORNEIRA CROMADA DE MESA, 1/2" OU 3/4", PARA LAVATÓRIO, PADRÃO POPULAR - FORNECIMENTO E INSTALAÇÃO. AF_12/2013</v>
          </cell>
          <cell r="C4064" t="str">
            <v>UN</v>
          </cell>
          <cell r="D4064" t="str">
            <v>32,24</v>
          </cell>
        </row>
        <row r="4065">
          <cell r="A4065">
            <v>86908</v>
          </cell>
          <cell r="B4065" t="str">
            <v>APARELHO MISTURADOR DE MESA PARA PIA DE COZINHA, PADRÃO MÉDIO - FORNECIMENTO E INSTALAÇÃO. AF_12/2013</v>
          </cell>
          <cell r="C4065" t="str">
            <v>UN</v>
          </cell>
          <cell r="D4065" t="str">
            <v>163,51</v>
          </cell>
        </row>
        <row r="4066">
          <cell r="A4066">
            <v>86909</v>
          </cell>
          <cell r="B4066" t="str">
            <v>TORNEIRA CROMADA TUBO MÓVEL, DE MESA, 1/2" OU 3/4", PARA PIA DE COZINHA, PADRÃO ALTO - FORNECIMENTO E INSTALAÇÃO. AF_12/2013</v>
          </cell>
          <cell r="C4066" t="str">
            <v>UN</v>
          </cell>
          <cell r="D4066" t="str">
            <v>64,23</v>
          </cell>
        </row>
        <row r="4067">
          <cell r="A4067">
            <v>86910</v>
          </cell>
          <cell r="B4067" t="str">
            <v>TORNEIRA CROMADA TUBO MÓVEL, DE PAREDE, 1/2" OU 3/4", PARA PIA DE COZINHA, PADRÃO MÉDIO - FORNECIMENTO E INSTALAÇÃO. AF_12/2013</v>
          </cell>
          <cell r="C4067" t="str">
            <v>UN</v>
          </cell>
          <cell r="D4067" t="str">
            <v>61,49</v>
          </cell>
        </row>
        <row r="4068">
          <cell r="A4068">
            <v>86911</v>
          </cell>
          <cell r="B4068" t="str">
            <v>TORNEIRA CROMADA LONGA, DE PAREDE, 1/2" OU 3/4", PARA PIA DE COZINHA, PADRÃO POPULAR - FORNECIMENTO E INSTALAÇÃO. AF_12/2013</v>
          </cell>
          <cell r="C4068" t="str">
            <v>UN</v>
          </cell>
          <cell r="D4068" t="str">
            <v>27,59</v>
          </cell>
        </row>
        <row r="4069">
          <cell r="A4069">
            <v>86912</v>
          </cell>
          <cell r="B4069" t="str">
            <v>TORNEIRA CROMADA LONGA, DE PAREDE, 1/2" OU 3/4", PARA PIA DE COZINHA, PADRÃO MÉDIO - FORNECIMENTO E INSTALAÇÃO. AF_12/2013</v>
          </cell>
          <cell r="C4069" t="str">
            <v>UN</v>
          </cell>
          <cell r="D4069" t="str">
            <v>27,59</v>
          </cell>
        </row>
        <row r="4070">
          <cell r="A4070">
            <v>86913</v>
          </cell>
          <cell r="B4070" t="str">
            <v>TORNEIRA CROMADA 1/2" OU 3/4" PARA TANQUE, PADRÃO POPULAR - FORNECIMENTO E INSTALAÇÃO. AF_12/2013</v>
          </cell>
          <cell r="C4070" t="str">
            <v>UN</v>
          </cell>
          <cell r="D4070" t="str">
            <v>12,94</v>
          </cell>
        </row>
        <row r="4071">
          <cell r="A4071">
            <v>86914</v>
          </cell>
          <cell r="B4071" t="str">
            <v>TORNEIRA CROMADA 1/2" OU 3/4" PARA TANQUE, PADRÃO MÉDIO - FORNECIMENTO E INSTALAÇÃO. AF_12/2013</v>
          </cell>
          <cell r="C4071" t="str">
            <v>UN</v>
          </cell>
          <cell r="D4071" t="str">
            <v>25,35</v>
          </cell>
        </row>
        <row r="4072">
          <cell r="A4072">
            <v>86915</v>
          </cell>
          <cell r="B4072" t="str">
            <v>TORNEIRA CROMADA DE MESA, 1/2" OU 3/4", PARA LAVATÓRIO, PADRÃO MÉDIO - FORNECIMENTO E INSTALAÇÃO. AF_12/2013</v>
          </cell>
          <cell r="C4072" t="str">
            <v>UN</v>
          </cell>
          <cell r="D4072" t="str">
            <v>53,81</v>
          </cell>
        </row>
        <row r="4073">
          <cell r="A4073">
            <v>86916</v>
          </cell>
          <cell r="B4073" t="str">
            <v>TORNEIRA PLÁSTICA 3/4" PARA TANQUE - FORNECIMENTO E INSTALAÇÃO. AF_12/2013</v>
          </cell>
          <cell r="C4073" t="str">
            <v>UN</v>
          </cell>
          <cell r="D4073" t="str">
            <v>27,63</v>
          </cell>
        </row>
        <row r="4074">
          <cell r="A4074">
            <v>86919</v>
          </cell>
          <cell r="B4074" t="str">
            <v>TANQUE DE LOUÇA BRANCA COM COLUNA, 30L OU EQUIVALENTE, INCLUSO SIFÃO FLEXÍVEL EM PVC, VÁLVULA METÁLICA E TORNEIRA DE METAL CROMADO PADRÃO MÉDIO - FORNECIMENTO E INSTALAÇÃO. AF_12/2013</v>
          </cell>
          <cell r="C4074" t="str">
            <v>UN</v>
          </cell>
          <cell r="D4074" t="str">
            <v>597,45</v>
          </cell>
        </row>
        <row r="4075">
          <cell r="A4075">
            <v>86920</v>
          </cell>
          <cell r="B4075" t="str">
            <v>TANQUE DE LOUÇA BRANCA COM COLUNA, 30L OU EQUIVALENTE, INCLUSO SIFÃO FLEXÍVEL EM PVC, VÁLVULA PLÁSTICA E TORNEIRA DE METAL CROMADO PADRÃO POPULAR - FORNECIMENTO E INSTALAÇÃO. AF_12/2013_P</v>
          </cell>
          <cell r="C4075" t="str">
            <v>UN</v>
          </cell>
          <cell r="D4075" t="str">
            <v>572,79</v>
          </cell>
        </row>
        <row r="4076">
          <cell r="A4076">
            <v>86921</v>
          </cell>
          <cell r="B4076" t="str">
            <v>TANQUE DE LOUÇA BRANCA COM COLUNA, 30L OU EQUIVALENTE, INCLUSO SIFÃO FLEXÍVEL EM PVC, VÁLVULA PLÁSTICA E TORNEIRA DE PLÁSTICO - FORNECIMENTO E INSTALAÇÃO. AF_12/2013</v>
          </cell>
          <cell r="C4076" t="str">
            <v>UN</v>
          </cell>
          <cell r="D4076" t="str">
            <v>587,48</v>
          </cell>
        </row>
        <row r="4077">
          <cell r="A4077">
            <v>86922</v>
          </cell>
          <cell r="B4077" t="str">
            <v>TANQUE DE LOUÇA BRANCA SUSPENSO, 18L OU EQUIVALENTE, INCLUSO SIFÃO TIPO GARRAFA EM METAL CROMADO, VÁLVULA METÁLICA E TORNEIRA DE METAL CROMADO PADRÃO MÉDIO - FORNECIMENTO E INSTALAÇÃO. AF_12/2013</v>
          </cell>
          <cell r="C4077" t="str">
            <v>UN</v>
          </cell>
          <cell r="D4077" t="str">
            <v>511,16</v>
          </cell>
        </row>
        <row r="4078">
          <cell r="A4078">
            <v>86923</v>
          </cell>
          <cell r="B4078" t="str">
            <v>TANQUE DE LOUÇA BRANCA SUSPENSO, 18L OU EQUIVALENTE, INCLUSO SIFÃO TIPO GARRAFA EM PVC, VÁLVULA PLÁSTICA E TORNEIRA DE METAL CROMADO PADRÃO POPULAR - FORNECIMENTO E INSTALAÇÃO. AF_12/2013</v>
          </cell>
          <cell r="C4078" t="str">
            <v>UN</v>
          </cell>
          <cell r="D4078" t="str">
            <v>367,08</v>
          </cell>
        </row>
        <row r="4079">
          <cell r="A4079">
            <v>86924</v>
          </cell>
          <cell r="B4079" t="str">
            <v>TANQUE DE LOUÇA BRANCA SUSPENSO, 18L OU EQUIVALENTE, INCLUSO SIFÃO TIPO GARRAFA EM PVC, VÁLVULA PLÁSTICA E TORNEIRA DE PLÁSTICO - FORNECIMENTO E INSTALAÇÃO. AF_12/2013</v>
          </cell>
          <cell r="C4079" t="str">
            <v>UN</v>
          </cell>
          <cell r="D4079" t="str">
            <v>381,77</v>
          </cell>
        </row>
        <row r="4080">
          <cell r="A4080">
            <v>86925</v>
          </cell>
          <cell r="B4080" t="str">
            <v>TANQUE DE MÁRMORE SINTÉTICO COM COLUNA, 22L OU EQUIVALENTE, INCLUSO SIFÃO FLEXÍVEL EM PVC, VÁLVULA PLÁSTICA E TORNEIRA DE METAL CROMADO PADRÃO POPULAR - FORNECIMENTO E INSTALAÇÃO. AF_12/2013</v>
          </cell>
          <cell r="C4080" t="str">
            <v>UN</v>
          </cell>
          <cell r="D4080" t="str">
            <v>272,43</v>
          </cell>
        </row>
        <row r="4081">
          <cell r="A4081">
            <v>86926</v>
          </cell>
          <cell r="B4081" t="str">
            <v>TANQUE DE MÁRMORE SINTÉTICO COM COLUNA, 22L OU EQUIVALENTE, INCLUSO SIFÃO FLEXÍVEL EM PVC, VÁLVULA PLÁSTICA E TORNEIRA DE PLÁSTICO - FORNECIMENTO E INSTALAÇÃO. AF_12/2013</v>
          </cell>
          <cell r="C4081" t="str">
            <v>UN</v>
          </cell>
          <cell r="D4081" t="str">
            <v>287,12</v>
          </cell>
        </row>
        <row r="4082">
          <cell r="A4082">
            <v>86927</v>
          </cell>
          <cell r="B4082" t="str">
            <v>TANQUE DE MÁRMORE SINTÉTICO SUSPENSO, 22L OU EQUIVALENTE, INCLUSO SIFÃO TIPO GARRAFA EM PVC, VÁLVULA PLÁSTICA E TORNEIRA DE METAL CROMADO PADRÃO POPULAR - FORNECIMENTO E INSTALAÇÃO. AF_12/2013</v>
          </cell>
          <cell r="C4082" t="str">
            <v>UN</v>
          </cell>
          <cell r="D4082" t="str">
            <v>174,84</v>
          </cell>
        </row>
        <row r="4083">
          <cell r="A4083">
            <v>86928</v>
          </cell>
          <cell r="B4083" t="str">
            <v>TANQUE DE MÁRMORE SINTÉTICO SUSPENSO, 22L OU EQUIVALENTE, INCLUSO SIFÃO TIPO GARRAFA EM PVC, VÁLVULA PLÁSTICA E TORNEIRA DE PLÁSTICO - FORNECIMENTO E INSTALAÇÃO. AF_12/2013</v>
          </cell>
          <cell r="C4083" t="str">
            <v>UN</v>
          </cell>
          <cell r="D4083" t="str">
            <v>189,53</v>
          </cell>
        </row>
        <row r="4084">
          <cell r="A4084">
            <v>86929</v>
          </cell>
          <cell r="B4084" t="str">
            <v>TANQUE DE MÁRMORE SINTÉTICO SUSPENSO, 22L OU EQUIVALENTE, INCLUSO SIFÃO FLEXÍVEL EM PVC, VÁLVULA PLÁSTICA E TORNEIRA DE METAL CROMADO PADRÃO POPULAR - FORNECIMENTO E INSTALAÇÃO. AF_12/2013</v>
          </cell>
          <cell r="C4084" t="str">
            <v>UN</v>
          </cell>
          <cell r="D4084" t="str">
            <v>168,47</v>
          </cell>
        </row>
        <row r="4085">
          <cell r="A4085">
            <v>86930</v>
          </cell>
          <cell r="B4085" t="str">
            <v>TANQUE DE MÁRMORE SINTÉTICO SUSPENSO, 22L OU EQUIVALENTE, INCLUSO SIFÃO FLEXÍVEL EM PVC, VÁLVULA PLÁSTICA E TORNEIRA DE PLÁSTICO - FORNECIMENTO E INSTALAÇÃO. AF_12/2013</v>
          </cell>
          <cell r="C4085" t="str">
            <v>UN</v>
          </cell>
          <cell r="D4085" t="str">
            <v>183,16</v>
          </cell>
        </row>
        <row r="4086">
          <cell r="A4086">
            <v>86931</v>
          </cell>
          <cell r="B4086" t="str">
            <v>VASO SANITÁRIO SIFONADO COM CAIXA ACOPLADA LOUÇA BRANCA, INCLUSO ENGATE FLEXÍVEL EM PLÁSTICO BRANCO, 1/2  X 40CM - FORNECIMENTO E INSTALAÇÃO. AF_12/2013</v>
          </cell>
          <cell r="C4086" t="str">
            <v>UN</v>
          </cell>
          <cell r="D4086" t="str">
            <v>334,97</v>
          </cell>
        </row>
        <row r="4087">
          <cell r="A4087">
            <v>86932</v>
          </cell>
          <cell r="B4087" t="str">
            <v>VASO SANITÁRIO SIFONADO COM CAIXA ACOPLADA LOUÇA BRANCA - PADRÃO MÉDIO, INCLUSO ENGATE FLEXÍVEL EM METAL CROMADO, 1/2 X 40CM - FORNECIMENTO E INSTALAÇÃO. AF_12/2013</v>
          </cell>
          <cell r="C4087" t="str">
            <v>UN</v>
          </cell>
          <cell r="D4087" t="str">
            <v>361,63</v>
          </cell>
        </row>
        <row r="4088">
          <cell r="A4088">
            <v>86933</v>
          </cell>
          <cell r="B4088" t="str">
            <v>BANCADA DE MÁRMORE SINTÉTICO 120 X 60CM, COM CUBA INTEGRADA, INCLUSO SIFÃO TIPO GARRAFA EM PVC, VÁLVULA EM PLÁSTICO CROMADO TIPO AMERICANA E TORNEIRA CROMADA LONGA, DE PAREDE, PADRÃO POPULAR - FORNECIMENTO E INSTALAÇÃO. AF_12/2013</v>
          </cell>
          <cell r="C4088" t="str">
            <v>UN</v>
          </cell>
          <cell r="D4088" t="str">
            <v>245,41</v>
          </cell>
        </row>
        <row r="4089">
          <cell r="A4089">
            <v>86934</v>
          </cell>
          <cell r="B4089" t="str">
            <v>BANCADA DE MÁRMORE SINTÉTICO 120 X 60CM, COM CUBA INTEGRADA, INCLUSO SIFÃO TIPO FLEXÍVEL EM PVC, VÁLVULA EM PLÁSTICO CROMADO TIPO AMERICANA E TORNEIRA CROMADA LONGA, DE PAREDE, PADRÃO POPULAR - FORNECIMENTO E INSTALAÇÃO. AF_12/2013</v>
          </cell>
          <cell r="C4089" t="str">
            <v>UN</v>
          </cell>
          <cell r="D4089" t="str">
            <v>239,04</v>
          </cell>
        </row>
        <row r="4090">
          <cell r="A4090">
            <v>86935</v>
          </cell>
          <cell r="B4090" t="str">
            <v>CUBA DE EMBUTIR DE AÇO INOXIDÁVEL MÉDIA, INCLUSO VÁLVULA TIPO AMERICANA EM METAL CROMADO E SIFÃO FLEXÍVEL EM PVC - FORNECIMENTO E INSTALAÇÃO. AF_12/2013</v>
          </cell>
          <cell r="C4090" t="str">
            <v>UN</v>
          </cell>
          <cell r="D4090" t="str">
            <v>197,79</v>
          </cell>
        </row>
        <row r="4091">
          <cell r="A4091">
            <v>86936</v>
          </cell>
          <cell r="B4091" t="str">
            <v>CUBA DE EMBUTIR DE AÇO INOXIDÁVEL MÉDIA, INCLUSO VÁLVULA TIPO AMERICANA E SIFÃO TIPO GARRAFA EM METAL CROMADO - FORNECIMENTO E INSTALAÇÃO. AF_12/2013</v>
          </cell>
          <cell r="C4091" t="str">
            <v>UN</v>
          </cell>
          <cell r="D4091" t="str">
            <v>323,58</v>
          </cell>
        </row>
        <row r="4092">
          <cell r="A4092">
            <v>86937</v>
          </cell>
          <cell r="B4092" t="str">
            <v>CUBA DE EMBUTIR OVAL EM LOUÇA BRANCA, 35 X 50CM OU EQUIVALENTE, INCLUSO VÁLVULA EM METAL CROMADO E SIFÃO FLEXÍVEL EM PVC - FORNECIMENTO E INSTALAÇÃO. AF_12/2013</v>
          </cell>
          <cell r="C4092" t="str">
            <v>UN</v>
          </cell>
          <cell r="D4092" t="str">
            <v>124,61</v>
          </cell>
        </row>
        <row r="4093">
          <cell r="A4093">
            <v>86938</v>
          </cell>
          <cell r="B4093" t="str">
            <v>CUBA DE EMBUTIR OVAL EM LOUÇA BRANCA, 35 X 50CM OU EQUIVALENTE, INCLUSO VÁLVULA E SIFÃO TIPO GARRAFA EM METAL CROMADO - FORNECIMENTO E INSTALAÇÃO. AF_12/2013</v>
          </cell>
          <cell r="C4093" t="str">
            <v>UN</v>
          </cell>
          <cell r="D4093" t="str">
            <v>250,40</v>
          </cell>
        </row>
        <row r="4094">
          <cell r="A4094">
            <v>86939</v>
          </cell>
          <cell r="B4094" t="str">
            <v>LAVATÓRIO LOUÇA BRANCA COM COLUNA, *44 X 35,5* CM, PADRÃO POPULAR, INCLUSO SIFÃO FLEXÍVEL EM PVC, VÁLVULA E ENGATE FLEXÍVEL 30CM EM PLÁSTICO E COM TORNEIRA CROMADA PADRÃO POPULAR - FORNECIMENTO E INSTALAÇÃO. AF_12/2013</v>
          </cell>
          <cell r="C4094" t="str">
            <v>UN</v>
          </cell>
          <cell r="D4094" t="str">
            <v>234,01</v>
          </cell>
        </row>
        <row r="4095">
          <cell r="A4095">
            <v>86940</v>
          </cell>
          <cell r="B4095" t="str">
            <v>LAVATÓRIO LOUÇA BRANCA COM COLUNA, 45 X 55CM OU EQUIVALENTE, PADRÃO MÉDIO, INCLUSO SIFÃO TIPO GARRAFA, VÁLVULA E ENGATE FLEXÍVEL DE 40CM EM METAL CROMADO, COM APARELHO MISTURADOR PADRÃO MÉDIO - FORNECIMENTO E INSTALAÇÃO. AF_12/2013</v>
          </cell>
          <cell r="C4095" t="str">
            <v>UN</v>
          </cell>
          <cell r="D4095" t="str">
            <v>603,28</v>
          </cell>
        </row>
        <row r="4096">
          <cell r="A4096">
            <v>86941</v>
          </cell>
          <cell r="B4096" t="str">
            <v>LAVATÓRIO LOUÇA BRANCA COM COLUNA, 45 X 55CM OU EQUIVALENTE, PADRÃO MÉDIO, INCLUSO SIFÃO TIPO GARRAFA, VÁLVULA E ENGATE FLEXÍVEL DE 40CM EM METAL CROMADO, COM TORNEIRA CROMADA DE MESA, PADRÃO MÉDIO - FORNECIMENTO E INSTALAÇÃO. AF_12/2013</v>
          </cell>
          <cell r="C4096" t="str">
            <v>UN</v>
          </cell>
          <cell r="D4096" t="str">
            <v>483,40</v>
          </cell>
        </row>
        <row r="4097">
          <cell r="A4097">
            <v>86942</v>
          </cell>
          <cell r="B4097" t="str">
            <v>LAVATÓRIO LOUÇA BRANCA SUSPENSO, 29,5 X 39CM OU EQUIVALENTE, PADRÃO POPULAR, INCLUSO SIFÃO TIPO GARRAFA EM PVC, VÁLVULA E ENGATE FLEXÍVEL 30CM EM PLÁSTICO E TORNEIRA CROMADA DE MESA, PADRÃO POPULAR - FORNECIMENTO E INSTALAÇÃO. AF_12/2013</v>
          </cell>
          <cell r="C4097" t="str">
            <v>UN</v>
          </cell>
          <cell r="D4097" t="str">
            <v>153,76</v>
          </cell>
        </row>
        <row r="4098">
          <cell r="A4098">
            <v>86943</v>
          </cell>
          <cell r="B4098" t="str">
            <v>LAVATÓRIO LOUÇA BRANCA SUSPENSO, 29,5 X 39CM OU EQUIVALENTE, PADRÃO POPULAR, INCLUSO SIFÃO FLEXÍVEL EM PVC, VÁLVULA E ENGATE FLEXÍVEL 30CM EM PLÁSTICO E TORNEIRA CROMADA DE MESA, PADRÃO POPULAR - FORNECIMENTO E INSTALAÇÃO. AF_12/2013</v>
          </cell>
          <cell r="C4098" t="str">
            <v>UN</v>
          </cell>
          <cell r="D4098" t="str">
            <v>147,39</v>
          </cell>
        </row>
        <row r="4099">
          <cell r="A4099">
            <v>86947</v>
          </cell>
          <cell r="B4099" t="str">
            <v>BANCADA MÁRMORE BRANCO POLIDO 0,50 X 0,60M, INCLUSO CUBA DE EMBUTIR OVAL EM LOUÇA BRANCA 35 X 50CM, VÁLVULA, SIFÃO TIPO GARRAFA E ENGATE FLEXÍVEL 40CM EM METAL CROMADO E APARELHO MISTURADOR DE MESA, PADRÃO MÉDIO - FORNECIMENTO E INSTALAÇÃO. AF_12/2013</v>
          </cell>
          <cell r="C4099" t="str">
            <v>UN</v>
          </cell>
          <cell r="D4099" t="str">
            <v>639,34</v>
          </cell>
        </row>
        <row r="4100">
          <cell r="A4100">
            <v>88571</v>
          </cell>
          <cell r="B4100" t="str">
            <v>SABONETEIRA DE SOBREPOR (FIXADA NA PAREDE), TIPO CONCHA, EM ACO INOXIDAVEL - FORNECIMENTO E INSTALACAO</v>
          </cell>
          <cell r="C4100" t="str">
            <v>UN</v>
          </cell>
          <cell r="D4100" t="str">
            <v>55,63</v>
          </cell>
        </row>
        <row r="4101">
          <cell r="A4101">
            <v>93396</v>
          </cell>
          <cell r="B4101" t="str">
            <v>BANCADA GRANITO CINZA POLIDO 0,50 X 0,60M, INCL. CUBA DE EMBUTIR OVAL LOUÇA BRANCA 35 X 50CM, VÁLVULA METAL CROMADO, SIFÃO FLEXÍVEL PVC, ENGATE 30CM FLEXÍVEL PLÁSTICO E TORNEIRA CROMADA DE MESA, PADRÃO POPULAR - FORNEC. E INSTALAÇÃO. AF_12/2013</v>
          </cell>
          <cell r="C4101" t="str">
            <v>UN</v>
          </cell>
          <cell r="D4101" t="str">
            <v>334,07</v>
          </cell>
        </row>
        <row r="4102">
          <cell r="A4102">
            <v>93441</v>
          </cell>
          <cell r="B410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102" t="str">
            <v>UN</v>
          </cell>
          <cell r="D4102" t="str">
            <v>524,41</v>
          </cell>
        </row>
        <row r="4103">
          <cell r="A4103">
            <v>93442</v>
          </cell>
          <cell r="B410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103" t="str">
            <v>UN</v>
          </cell>
          <cell r="D4103" t="str">
            <v>710,34</v>
          </cell>
        </row>
        <row r="4104">
          <cell r="A4104">
            <v>95469</v>
          </cell>
          <cell r="B4104" t="str">
            <v>VASO SANITARIO SIFONADO CONVENCIONAL COM  LOUÇA BRANCA - FORNECIMENTO E INSTALAÇÃO. AF_10/2016</v>
          </cell>
          <cell r="C4104" t="str">
            <v>UN</v>
          </cell>
          <cell r="D4104" t="str">
            <v>153,53</v>
          </cell>
        </row>
        <row r="4105">
          <cell r="A4105">
            <v>95470</v>
          </cell>
          <cell r="B4105" t="str">
            <v>VASO SANITARIO SIFONADO CONVENCIONAL COM LOUÇA BRANCA, INCLUSO CONJUNTO DE LIGAÇÃO PARA BACIA SANITÁRIA AJUSTÁVEL - FORNECIMENTO E INSTALAÇÃO. AF_10/2016</v>
          </cell>
          <cell r="C4105" t="str">
            <v>UN</v>
          </cell>
          <cell r="D4105" t="str">
            <v>158,22</v>
          </cell>
        </row>
        <row r="4106">
          <cell r="A4106">
            <v>95471</v>
          </cell>
          <cell r="B4106" t="str">
            <v>VASO SANITARIO SIFONADO CONVENCIONAL PARA PCD SEM FURO FRONTAL COM  LOUÇA BRANCA SEM ASSENTO -  FORNECIMENTO E INSTALAÇÃO. AF_10/2016</v>
          </cell>
          <cell r="C4106" t="str">
            <v>UN</v>
          </cell>
          <cell r="D4106" t="str">
            <v>565,88</v>
          </cell>
        </row>
        <row r="4107">
          <cell r="A4107">
            <v>95472</v>
          </cell>
          <cell r="B4107" t="str">
            <v>VASO SANITARIO SIFONADO CONVENCIONAL PARA PCD SEM FURO FRONTAL COM LOUÇA BRANCA SEM ASSENTO, INCLUSO CONJUNTO DE LIGAÇÃO PARA BACIA SANITÁRIA AJUSTÁVEL - FORNECIMENTO E INSTALAÇÃO. AF_10/2016</v>
          </cell>
          <cell r="C4107" t="str">
            <v>UN</v>
          </cell>
          <cell r="D4107" t="str">
            <v>570,57</v>
          </cell>
        </row>
        <row r="4108">
          <cell r="A4108">
            <v>95542</v>
          </cell>
          <cell r="B4108" t="str">
            <v>PORTA TOALHA ROSTO EM METAL CROMADO, TIPO ARGOLA, INCLUSO FIXAÇÃO. AF_10/2016</v>
          </cell>
          <cell r="C4108" t="str">
            <v>UN</v>
          </cell>
          <cell r="D4108" t="str">
            <v>33,92</v>
          </cell>
        </row>
        <row r="4109">
          <cell r="A4109">
            <v>95543</v>
          </cell>
          <cell r="B4109" t="str">
            <v>PORTA TOALHA BANHO EM METAL CROMADO, TIPO BARRA, INCLUSO FIXAÇÃO. AF_10/2016</v>
          </cell>
          <cell r="C4109" t="str">
            <v>UN</v>
          </cell>
          <cell r="D4109" t="str">
            <v>54,27</v>
          </cell>
        </row>
        <row r="4110">
          <cell r="A4110">
            <v>95544</v>
          </cell>
          <cell r="B4110" t="str">
            <v>PAPELEIRA DE PAREDE EM METAL CROMADO SEM TAMPA, INCLUSO FIXAÇÃO. AF_10/2016</v>
          </cell>
          <cell r="C4110" t="str">
            <v>UN</v>
          </cell>
          <cell r="D4110" t="str">
            <v>43,39</v>
          </cell>
        </row>
        <row r="4111">
          <cell r="A4111">
            <v>95545</v>
          </cell>
          <cell r="B4111" t="str">
            <v>SABONETEIRA DE PAREDE EM METAL CROMADO, INCLUSO FIXAÇÃO. AF_10/2016</v>
          </cell>
          <cell r="C4111" t="str">
            <v>UN</v>
          </cell>
          <cell r="D4111" t="str">
            <v>42,38</v>
          </cell>
        </row>
        <row r="4112">
          <cell r="A4112">
            <v>95546</v>
          </cell>
          <cell r="B4112" t="str">
            <v>KIT DE ACESSORIOS PARA BANHEIRO EM METAL CROMADO, 5 PECAS, INCLUSO FIXAÇÃO. AF_10/2016</v>
          </cell>
          <cell r="C4112" t="str">
            <v>UN</v>
          </cell>
          <cell r="D4112" t="str">
            <v>122,76</v>
          </cell>
        </row>
        <row r="4113">
          <cell r="A4113">
            <v>95547</v>
          </cell>
          <cell r="B4113" t="str">
            <v>SABONETEIRA PLASTICA TIPO DISPENSER PARA SABONETE LIQUIDO COM RESERVATORIO 800 A 1500 ML, INCLUSO FIXAÇÃO. AF_10/2016</v>
          </cell>
          <cell r="C4113" t="str">
            <v>UN</v>
          </cell>
          <cell r="D4113" t="str">
            <v>58,81</v>
          </cell>
        </row>
        <row r="4114">
          <cell r="A4114">
            <v>6087</v>
          </cell>
          <cell r="B4114" t="str">
            <v>TAMPA EM CONCRETO ARMADO 60X60X5CM P/CX INSPECAO/FOSSA SEPTICA</v>
          </cell>
          <cell r="C4114" t="str">
            <v>UN</v>
          </cell>
          <cell r="D4114" t="str">
            <v>22,79</v>
          </cell>
        </row>
        <row r="4115">
          <cell r="A4115" t="str">
            <v>74198/1</v>
          </cell>
          <cell r="B4115" t="str">
            <v>SUMIDOURO EM ALVENARIA DE TIJOLO CERAMICO MACICO DIAMETRO 1,20M E ALTURA 5,00M, COM TAMPA EM CONCRETO ARMADO DIAMETRO 1,40M E ESPESSURA 10CM</v>
          </cell>
          <cell r="C4115" t="str">
            <v>UN</v>
          </cell>
          <cell r="D4115" t="str">
            <v>1.191,56</v>
          </cell>
        </row>
        <row r="4116">
          <cell r="A4116" t="str">
            <v>74198/2</v>
          </cell>
          <cell r="B4116" t="str">
            <v>SUMIDOURO EM ALVENARIA DE TIJOLO CERAMICO MACIÇO DIAMETRO 1,40M E ALTURA 5,00M, COM TAMPA EM CONCRETO ARMADO DIAMETRO 1,60M E ESPESSURA 10CM</v>
          </cell>
          <cell r="C4116" t="str">
            <v>UN</v>
          </cell>
          <cell r="D4116" t="str">
            <v>1.478,09</v>
          </cell>
        </row>
        <row r="4117">
          <cell r="A4117">
            <v>95463</v>
          </cell>
          <cell r="B4117" t="str">
            <v>FOSSA SÉPTICA EM ALVENARIA DE TIJOLO CERÂMICO MACIÇO, DIMENSÕES EXTERNAS DE 1,90X1,10X1,40 M, VOLUME DE 1.500 LITROS, REVESTIDO INTERNAMENTE COM MASSA ÚNICA E IMPERMEABILIZANTE E COM TAMPA DE CONCRETO ARMADO COM ESPESSURA DE 8 CM</v>
          </cell>
          <cell r="C4117" t="str">
            <v>UN</v>
          </cell>
          <cell r="D4117" t="str">
            <v>1.300,71</v>
          </cell>
        </row>
        <row r="4118">
          <cell r="A4118">
            <v>89957</v>
          </cell>
          <cell r="B4118" t="str">
            <v>PONTO DE CONSUMO TERMINAL DE ÁGUA FRIA (SUBRAMAL) COM TUBULAÇÃO DE PVC, DN 25 MM, INSTALADO EM RAMAL DE ÁGUA, INCLUSOS RASGO E CHUMBAMENTO EM ALVENARIA. AF_12/2014</v>
          </cell>
          <cell r="C4118" t="str">
            <v>UN</v>
          </cell>
          <cell r="D4118" t="str">
            <v>98,70</v>
          </cell>
        </row>
        <row r="4119">
          <cell r="A4119">
            <v>89959</v>
          </cell>
          <cell r="B4119" t="str">
            <v>PONTO DE CONSUMO TERMINAL DE ÁGUA QUENTE (SUBRAMAL) COM TUBULAÇÃO DE CPVC, DN 22 MM, INSTALADO EM RAMAL DE ÁGUA, INCLUSOS RASGO E CHUMBAMENTO EM ALVENARIA. AF_12/2014</v>
          </cell>
          <cell r="C4119" t="str">
            <v>UN</v>
          </cell>
          <cell r="D4119" t="str">
            <v>161,86</v>
          </cell>
        </row>
        <row r="4120">
          <cell r="A4120">
            <v>40729</v>
          </cell>
          <cell r="B4120" t="str">
            <v>VALVULA DESCARGA 1.1/2" COM REGISTRO, ACABAMENTO EM METAL CROMADO - FORNECIMENTO E INSTALACAO</v>
          </cell>
          <cell r="C4120" t="str">
            <v>UN</v>
          </cell>
          <cell r="D4120" t="str">
            <v>216,67</v>
          </cell>
        </row>
        <row r="4121">
          <cell r="A4121" t="str">
            <v>73795/1</v>
          </cell>
          <cell r="B4121" t="str">
            <v>VÁLVULA DE RETENÇÃO VERTICAL Ø 20MM (3/4") - FORNECIMENTO E INSTALAÇÃO</v>
          </cell>
          <cell r="C4121" t="str">
            <v>UN</v>
          </cell>
          <cell r="D4121" t="str">
            <v>52,00</v>
          </cell>
        </row>
        <row r="4122">
          <cell r="A4122" t="str">
            <v>73795/2</v>
          </cell>
          <cell r="B4122" t="str">
            <v>VÁLVULA DE RETENÇÃO VERTICAL Ø 25MM (1") - FORNECIMENTO E INSTALAÇÃO</v>
          </cell>
          <cell r="C4122" t="str">
            <v>UN</v>
          </cell>
          <cell r="D4122" t="str">
            <v>55,10</v>
          </cell>
        </row>
        <row r="4123">
          <cell r="A4123" t="str">
            <v>73795/3</v>
          </cell>
          <cell r="B4123" t="str">
            <v>VÁLVULA DE RETENÇÃO VERTICAL Ø 32MM (1.1/4") - FORNECIMENTO E INSTALAÇÃO</v>
          </cell>
          <cell r="C4123" t="str">
            <v>UN</v>
          </cell>
          <cell r="D4123" t="str">
            <v>73,14</v>
          </cell>
        </row>
        <row r="4124">
          <cell r="A4124" t="str">
            <v>73795/4</v>
          </cell>
          <cell r="B4124" t="str">
            <v>VÁLVULA DE RETENÇÃO VERTICAL Ø 40MM (1.1/2") - FORNECIMENTO E INSTALAÇÃO</v>
          </cell>
          <cell r="C4124" t="str">
            <v>UN</v>
          </cell>
          <cell r="D4124" t="str">
            <v>84,61</v>
          </cell>
        </row>
        <row r="4125">
          <cell r="A4125" t="str">
            <v>73795/5</v>
          </cell>
          <cell r="B4125" t="str">
            <v>VÁLVULA DE RETENÇÃO VERTICAL Ø 50MM (2") - FORNECIMENTO E INSTALAÇÃO</v>
          </cell>
          <cell r="C4125" t="str">
            <v>UN</v>
          </cell>
          <cell r="D4125" t="str">
            <v>113,03</v>
          </cell>
        </row>
        <row r="4126">
          <cell r="A4126" t="str">
            <v>73795/6</v>
          </cell>
          <cell r="B4126" t="str">
            <v>VÁLVULA DE RETENÇÃO VERTICAL Ø 80MM (3") - FORNECIMENTO E INSTALAÇÃO</v>
          </cell>
          <cell r="C4126" t="str">
            <v>UN</v>
          </cell>
          <cell r="D4126" t="str">
            <v>223,77</v>
          </cell>
        </row>
        <row r="4127">
          <cell r="A4127" t="str">
            <v>73795/7</v>
          </cell>
          <cell r="B4127" t="str">
            <v>VÁLVULA DE RETENÇÃO VERTICAL Ø 100MM (4") - FORNECIMENTO E INSTALAÇÃO</v>
          </cell>
          <cell r="C4127" t="str">
            <v>UN</v>
          </cell>
          <cell r="D4127" t="str">
            <v>375,58</v>
          </cell>
        </row>
        <row r="4128">
          <cell r="A4128" t="str">
            <v>73795/8</v>
          </cell>
          <cell r="B4128" t="str">
            <v>VÁLVULA DE RETENÇÃO HORIZONTAL Ø 20MM (3/4") - FORNECIMENTO E INSTALAÇÃO</v>
          </cell>
          <cell r="C4128" t="str">
            <v>UN</v>
          </cell>
          <cell r="D4128" t="str">
            <v>70,36</v>
          </cell>
        </row>
        <row r="4129">
          <cell r="A4129" t="str">
            <v>73795/9</v>
          </cell>
          <cell r="B4129" t="str">
            <v>VALVULA DE RETENCAO HORIZONTAL Ø 25MM (1) - FORNECIMENTO E INSTALACAO</v>
          </cell>
          <cell r="C4129" t="str">
            <v>UN</v>
          </cell>
          <cell r="D4129" t="str">
            <v>88,85</v>
          </cell>
        </row>
        <row r="4130">
          <cell r="A4130" t="str">
            <v>73795/10</v>
          </cell>
          <cell r="B4130" t="str">
            <v>VÁLVULA DE RETENÇÃO HORIZONTAL Ø 32MM (1.1/4") - FORNECIMENTO E INSTALAÇÃO</v>
          </cell>
          <cell r="C4130" t="str">
            <v>UN</v>
          </cell>
          <cell r="D4130" t="str">
            <v>123,46</v>
          </cell>
        </row>
        <row r="4131">
          <cell r="A4131" t="str">
            <v>73795/11</v>
          </cell>
          <cell r="B4131" t="str">
            <v>VÁLVULA DE RETENÇÃO HORIZONTAL Ø 40MM (1.1/2") - FORNECIMENTO E INSTALAÇÃO</v>
          </cell>
          <cell r="C4131" t="str">
            <v>UN</v>
          </cell>
          <cell r="D4131" t="str">
            <v>139,00</v>
          </cell>
        </row>
        <row r="4132">
          <cell r="A4132" t="str">
            <v>73795/12</v>
          </cell>
          <cell r="B4132" t="str">
            <v>VÁLVULA DE RETENÇÃO HORIZONTAL Ø 50MM (2") - FORNECIMENTO E INSTALAÇÃO</v>
          </cell>
          <cell r="C4132" t="str">
            <v>UN</v>
          </cell>
          <cell r="D4132" t="str">
            <v>185,76</v>
          </cell>
        </row>
        <row r="4133">
          <cell r="A4133" t="str">
            <v>73795/13</v>
          </cell>
          <cell r="B4133" t="str">
            <v>VÁLVULA DE RETENÇÃO HORIZONTAL Ø 65MM (2.1/2") - FORNECIMENTO E INSTALAÇÃO</v>
          </cell>
          <cell r="C4133" t="str">
            <v>UN</v>
          </cell>
          <cell r="D4133" t="str">
            <v>266,27</v>
          </cell>
        </row>
        <row r="4134">
          <cell r="A4134" t="str">
            <v>73795/14</v>
          </cell>
          <cell r="B4134" t="str">
            <v>VÁLVULA DE RETENÇÃO HORIZONTAL Ø 80MM (3") - FORNECIMENTO E INSTALAÇÃO</v>
          </cell>
          <cell r="C4134" t="str">
            <v>UN</v>
          </cell>
          <cell r="D4134" t="str">
            <v>348,20</v>
          </cell>
        </row>
        <row r="4135">
          <cell r="A4135" t="str">
            <v>73795/15</v>
          </cell>
          <cell r="B4135" t="str">
            <v>VÁLVULA DE RETENÇÃO HORIZONTAL Ø 100MM (4") - FORNECIMENTO E INSTALAÇÃO</v>
          </cell>
          <cell r="C4135" t="str">
            <v>UN</v>
          </cell>
          <cell r="D4135" t="str">
            <v>532,13</v>
          </cell>
        </row>
        <row r="4136">
          <cell r="A4136" t="str">
            <v>73796/1</v>
          </cell>
          <cell r="B4136" t="str">
            <v>VÁLVULA DE PÉ COM CRIVO Ø 20MM (3/4") - FORNECIMENTO E INSTALAÇÃO</v>
          </cell>
          <cell r="C4136" t="str">
            <v>UN</v>
          </cell>
          <cell r="D4136" t="str">
            <v>51,22</v>
          </cell>
        </row>
        <row r="4137">
          <cell r="A4137" t="str">
            <v>73796/2</v>
          </cell>
          <cell r="B4137" t="str">
            <v>VÁLVULA DE PÉ COM CRIVO Ø 25MM (1") - FORNECIMENTO E INSTALAÇÃO</v>
          </cell>
          <cell r="C4137" t="str">
            <v>UN</v>
          </cell>
          <cell r="D4137" t="str">
            <v>54,66</v>
          </cell>
        </row>
        <row r="4138">
          <cell r="A4138" t="str">
            <v>73796/3</v>
          </cell>
          <cell r="B4138" t="str">
            <v>VÁLVULA DE PÉ COM CRIVO Ø 40MM (1.1/2") - FORNECIMENTO E INSTALAÇÃO</v>
          </cell>
          <cell r="C4138" t="str">
            <v>UN</v>
          </cell>
          <cell r="D4138" t="str">
            <v>82,64</v>
          </cell>
        </row>
        <row r="4139">
          <cell r="A4139" t="str">
            <v>73796/4</v>
          </cell>
          <cell r="B4139" t="str">
            <v>VÁLVULA DE PÉ COM CRIVO Ø 50MM (2") - FORNECIMENTO E INSTALAÇÃO</v>
          </cell>
          <cell r="C4139" t="str">
            <v>UN</v>
          </cell>
          <cell r="D4139" t="str">
            <v>113,61</v>
          </cell>
        </row>
        <row r="4140">
          <cell r="A4140" t="str">
            <v>73796/5</v>
          </cell>
          <cell r="B4140" t="str">
            <v>VÁLVULA DE PÉ COM CRIVO Ø 65MM (2.1/2") - FORNECIMENTO E INSTALAÇÃO</v>
          </cell>
          <cell r="C4140" t="str">
            <v>UN</v>
          </cell>
          <cell r="D4140" t="str">
            <v>195,52</v>
          </cell>
        </row>
        <row r="4141">
          <cell r="A4141" t="str">
            <v>73796/6</v>
          </cell>
          <cell r="B4141" t="str">
            <v>VÁLVULA DE PÉ COM CRIVO Ø 80MM (3") - FORNECIMENTO E INSTALAÇÃO</v>
          </cell>
          <cell r="C4141" t="str">
            <v>UN</v>
          </cell>
          <cell r="D4141" t="str">
            <v>248,81</v>
          </cell>
        </row>
        <row r="4142">
          <cell r="A4142" t="str">
            <v>73796/7</v>
          </cell>
          <cell r="B4142" t="str">
            <v>VÁLVULA DE PÉ COM CRIVO Ø 100MM (4") - FORNECIMENTO E INSTALAÇÃO</v>
          </cell>
          <cell r="C4142" t="str">
            <v>UN</v>
          </cell>
          <cell r="D4142" t="str">
            <v>424,44</v>
          </cell>
        </row>
        <row r="4143">
          <cell r="A4143" t="str">
            <v>73870/4</v>
          </cell>
          <cell r="B4143" t="str">
            <v>REGISTRO DE ESFERA EM BRONZE D= 1.1/4" FORNEC E COLOCACAO</v>
          </cell>
          <cell r="C4143" t="str">
            <v>UN</v>
          </cell>
          <cell r="D4143" t="str">
            <v>89,97</v>
          </cell>
        </row>
        <row r="4144">
          <cell r="A4144" t="str">
            <v>74091/1</v>
          </cell>
          <cell r="B4144" t="str">
            <v>VALVULA RETENCAO VERTICAL BRONZE (PN-16) 2.1/2" 200PSI - EXTREMIDADES COM ROSCA - FORNECIMENTO E INSTALACAO</v>
          </cell>
          <cell r="C4144" t="str">
            <v>UN</v>
          </cell>
          <cell r="D4144" t="str">
            <v>174,06</v>
          </cell>
        </row>
        <row r="4145">
          <cell r="A4145" t="str">
            <v>74093/1</v>
          </cell>
          <cell r="B4145" t="str">
            <v>VALVULA PE COM CRIVO BRONZE 1.1/4" - FORNECIMENTO E INSTALACAO</v>
          </cell>
          <cell r="C4145" t="str">
            <v>UN</v>
          </cell>
          <cell r="D4145" t="str">
            <v>76,41</v>
          </cell>
        </row>
        <row r="4146">
          <cell r="A4146" t="str">
            <v>74169/1</v>
          </cell>
          <cell r="B4146" t="str">
            <v>REGISTRO/VALVULA GLOBO ANGULAR 45 GRAUS EM LATAO PARA HIDRANTES DE INCÊNDIO PREDIAL DN 2.1/2, COM VOLANTE, CLASSE DE PRESSAO DE ATE 200 PSI - FORNECIMENTO E INSTALACAO</v>
          </cell>
          <cell r="C4146" t="str">
            <v>UN</v>
          </cell>
          <cell r="D4146" t="str">
            <v>223,05</v>
          </cell>
        </row>
        <row r="4147">
          <cell r="A4147">
            <v>85117</v>
          </cell>
          <cell r="B4147" t="str">
            <v>VALVULA DE RETENCAO VERTICAL BRONZE (PN-16) 1/2" 200 PSI - EXTREMIDADE COM ROSCA - FORNECIMENTO E INSTALACAO</v>
          </cell>
          <cell r="C4147" t="str">
            <v>UN</v>
          </cell>
          <cell r="D4147" t="str">
            <v>36,62</v>
          </cell>
        </row>
        <row r="4148">
          <cell r="A4148">
            <v>89349</v>
          </cell>
          <cell r="B4148" t="str">
            <v>REGISTRO DE PRESSÃO BRUTO, LATÃO, ROSCÁVEL, 1/2", FORNECIDO E INSTALADO EM RAMAL DE ÁGUA. AF_12/2014</v>
          </cell>
          <cell r="C4148" t="str">
            <v>UN</v>
          </cell>
          <cell r="D4148" t="str">
            <v>21,09</v>
          </cell>
        </row>
        <row r="4149">
          <cell r="A4149">
            <v>89351</v>
          </cell>
          <cell r="B4149" t="str">
            <v>REGISTRO DE PRESSÃO BRUTO, ROSCÁVEL, 3/4", FORNECIDO E INSTALADO EM RAMAL DE ÁGUA. AF_12/2014</v>
          </cell>
          <cell r="C4149" t="str">
            <v>UN</v>
          </cell>
          <cell r="D4149" t="str">
            <v>23,88</v>
          </cell>
        </row>
        <row r="4150">
          <cell r="A4150">
            <v>89352</v>
          </cell>
          <cell r="B4150" t="str">
            <v>REGISTRO DE GAVETA BRUTO, LATÃO, ROSCÁVEL, 1/2", FORNECIDO E INSTALADO EM RAMAL DE ÁGUA. AF_12/2014</v>
          </cell>
          <cell r="C4150" t="str">
            <v>UN</v>
          </cell>
          <cell r="D4150" t="str">
            <v>27,00</v>
          </cell>
        </row>
        <row r="4151">
          <cell r="A4151">
            <v>89353</v>
          </cell>
          <cell r="B4151" t="str">
            <v>REGISTRO DE GAVETA BRUTO, LATÃO, ROSCÁVEL, 3/4", FORNECIDO E INSTALADO EM RAMAL DE ÁGUA. AF_12/2014</v>
          </cell>
          <cell r="C4151" t="str">
            <v>UN</v>
          </cell>
          <cell r="D4151" t="str">
            <v>28,11</v>
          </cell>
        </row>
        <row r="4152">
          <cell r="A4152">
            <v>89354</v>
          </cell>
          <cell r="B4152" t="str">
            <v>MISTURADOR MONOCOMANDO PARA CHUVEIRO, BASE BRUTA E ACABAMENTO CROMADO, FORNECIDO E INSTALADO EM RAMAL DE ÁGUA. AF_12/2014</v>
          </cell>
          <cell r="C4152" t="str">
            <v>UN</v>
          </cell>
          <cell r="D4152" t="str">
            <v>157,32</v>
          </cell>
        </row>
        <row r="4153">
          <cell r="A4153">
            <v>89969</v>
          </cell>
          <cell r="B4153" t="str">
            <v>KIT DE REGISTRO DE PRESSÃO BRUTO DE LATÃO ½", INCLUSIVE CONEXÕES,  ROSCÁVEL, INSTALADO EM RAMAL DE ÁGUA FRIA - FORNECIMENTO E INSTALAÇÃO. AF_12/2014</v>
          </cell>
          <cell r="C4153" t="str">
            <v>UN</v>
          </cell>
          <cell r="D4153" t="str">
            <v>31,62</v>
          </cell>
        </row>
        <row r="4154">
          <cell r="A4154">
            <v>89970</v>
          </cell>
          <cell r="B4154" t="str">
            <v>KIT DE REGISTRO DE PRESSÃO BRUTO DE LATÃO ¾", INCLUSIVE CONEXÕES, ROSCÁVEL, INSTALADO EM RAMAL DE ÁGUA FRIA - FORNECIMENTO E INSTALAÇÃO. AF_12/2014</v>
          </cell>
          <cell r="C4154" t="str">
            <v>UN</v>
          </cell>
          <cell r="D4154" t="str">
            <v>34,04</v>
          </cell>
        </row>
        <row r="4155">
          <cell r="A4155">
            <v>89971</v>
          </cell>
          <cell r="B4155" t="str">
            <v>KIT DE REGISTRO DE GAVETA BRUTO DE LATÃO ½", INCLUSIVE CONEXÕES, ROSCÁVEL, INSTALADO EM RAMAL DE ÁGUA FRIA - FORNECIMENTO E INSTALAÇÃO. AF_12/2014</v>
          </cell>
          <cell r="C4155" t="str">
            <v>UN</v>
          </cell>
          <cell r="D4155" t="str">
            <v>35,36</v>
          </cell>
        </row>
        <row r="4156">
          <cell r="A4156">
            <v>89972</v>
          </cell>
          <cell r="B4156" t="str">
            <v>KIT DE REGISTRO DE GAVETA BRUTO DE LATÃO ¾", INCLUSIVE CONEXÕES, ROSCÁVEL, INSTALADO EM RAMAL DE ÁGUA FRIA - FORNECIMENTO E INSTALAÇÃO. AF_12/2014</v>
          </cell>
          <cell r="C4156" t="str">
            <v>UN</v>
          </cell>
          <cell r="D4156" t="str">
            <v>37,91</v>
          </cell>
        </row>
        <row r="4157">
          <cell r="A4157">
            <v>89973</v>
          </cell>
          <cell r="B4157" t="str">
            <v>KIT DE MISTURADOR BASE BRUTA DE LATÃO ¾" MONOCOMANDO PARA CHUVEIRO, INCLUSIVE CONEXÕES, INSTALADO EM RAMAL DE ÁGUA - FORNECIMENTO E INSTALAÇÃO. AF_12/2014</v>
          </cell>
          <cell r="C4157" t="str">
            <v>UN</v>
          </cell>
          <cell r="D4157" t="str">
            <v>307,13</v>
          </cell>
        </row>
        <row r="4158">
          <cell r="A4158">
            <v>89974</v>
          </cell>
          <cell r="B4158" t="str">
            <v>KIT DE TÊ MISTURADOR EM CPVC ¾" COM DUPLO COMANDO PARA CHUVEIRO, INCLUSIVE CONEXÕES, INSTALADO EM RAMAL DE ÁGUA - FORNECIMENTO E INSTALAÇÃO. AF_12/2014</v>
          </cell>
          <cell r="C4158" t="str">
            <v>UN</v>
          </cell>
          <cell r="D4158" t="str">
            <v>209,95</v>
          </cell>
        </row>
        <row r="4159">
          <cell r="A4159">
            <v>89984</v>
          </cell>
          <cell r="B4159" t="str">
            <v>REGISTRO DE PRESSÃO BRUTO, LATÃO, ROSCÁVEL, 1/2", COM ACABAMENTO E CANOPLA CROMADOS. FORNECIDO E INSTALADO EM RAMAL DE ÁGUA. AF_12/2014</v>
          </cell>
          <cell r="C4159" t="str">
            <v>UN</v>
          </cell>
          <cell r="D4159" t="str">
            <v>56,58</v>
          </cell>
        </row>
        <row r="4160">
          <cell r="A4160">
            <v>89985</v>
          </cell>
          <cell r="B4160" t="str">
            <v>REGISTRO DE PRESSÃO BRUTO, LATÃO, ROSCÁVEL, 3/4", COM ACABAMENTO E CANOPLA CROMADOS. FORNECIDO E INSTALADO EM RAMAL DE ÁGUA. AF_12/2014</v>
          </cell>
          <cell r="C4160" t="str">
            <v>UN</v>
          </cell>
          <cell r="D4160" t="str">
            <v>58,18</v>
          </cell>
        </row>
        <row r="4161">
          <cell r="A4161">
            <v>89986</v>
          </cell>
          <cell r="B4161" t="str">
            <v>REGISTRO DE GAVETA BRUTO, LATÃO, ROSCÁVEL, 1/2", COM ACABAMENTO E CANOPLA CROMADOS. FORNECIDO E INSTALADO EM RAMAL DE ÁGUA. AF_12/2014</v>
          </cell>
          <cell r="C4161" t="str">
            <v>UN</v>
          </cell>
          <cell r="D4161" t="str">
            <v>55,22</v>
          </cell>
        </row>
        <row r="4162">
          <cell r="A4162">
            <v>89987</v>
          </cell>
          <cell r="B4162" t="str">
            <v>REGISTRO DE GAVETA BRUTO, LATÃO, ROSCÁVEL, 3/4", COM ACABAMENTO E CANOPLA CROMADOS. FORNECIDO E INSTALADO EM RAMAL DE ÁGUA. AF_12/2014</v>
          </cell>
          <cell r="C4162" t="str">
            <v>UN</v>
          </cell>
          <cell r="D4162" t="str">
            <v>61,15</v>
          </cell>
        </row>
        <row r="4163">
          <cell r="A4163">
            <v>90371</v>
          </cell>
          <cell r="B4163" t="str">
            <v>REGISTRO DE ESFERA, PVC, ROSCÁVEL, 3/4", FORNECIDO E INSTALADO EM RAMAL DE ÁGUA. AF_03/2015</v>
          </cell>
          <cell r="C4163" t="str">
            <v>UN</v>
          </cell>
          <cell r="D4163" t="str">
            <v>23,82</v>
          </cell>
        </row>
        <row r="4164">
          <cell r="A4164">
            <v>94489</v>
          </cell>
          <cell r="B4164" t="str">
            <v>REGISTRO DE ESFERA, PVC, SOLDÁVEL, DN  25 MM, INSTALADO EM RESERVAÇÃO DE ÁGUA DE EDIFICAÇÃO QUE POSSUA RESERVATÓRIO DE FIBRA/FIBROCIMENTO   FORNECIMENTO E INSTALAÇÃO. AF_06/2016</v>
          </cell>
          <cell r="C4164" t="str">
            <v>UN</v>
          </cell>
          <cell r="D4164" t="str">
            <v>20,86</v>
          </cell>
        </row>
        <row r="4165">
          <cell r="A4165">
            <v>94490</v>
          </cell>
          <cell r="B4165" t="str">
            <v>REGISTRO DE ESFERA, PVC, SOLDÁVEL, DN  32 MM, INSTALADO EM RESERVAÇÃO DE ÁGUA DE EDIFICAÇÃO QUE POSSUA RESERVATÓRIO DE FIBRA/FIBROCIMENTO   FORNECIMENTO E INSTALAÇÃO. AF_06/2016</v>
          </cell>
          <cell r="C4165" t="str">
            <v>UN</v>
          </cell>
          <cell r="D4165" t="str">
            <v>34,57</v>
          </cell>
        </row>
        <row r="4166">
          <cell r="A4166">
            <v>94491</v>
          </cell>
          <cell r="B4166" t="str">
            <v>REGISTRO DE ESFERA, PVC, SOLDÁVEL, DN  40 MM, INSTALADO EM RESERVAÇÃO DE ÁGUA DE EDIFICAÇÃO QUE POSSUA RESERVATÓRIO DE FIBRA/FIBROCIMENTO   FORNECIMENTO E INSTALAÇÃO. AF_06/2016</v>
          </cell>
          <cell r="C4166" t="str">
            <v>UN</v>
          </cell>
          <cell r="D4166" t="str">
            <v>47,60</v>
          </cell>
        </row>
        <row r="4167">
          <cell r="A4167">
            <v>94492</v>
          </cell>
          <cell r="B4167" t="str">
            <v>REGISTRO DE ESFERA, PVC, SOLDÁVEL, DN  50 MM, INSTALADO EM RESERVAÇÃO DE ÁGUA DE EDIFICAÇÃO QUE POSSUA RESERVATÓRIO DE FIBRA/FIBROCIMENTO   FORNECIMENTO E INSTALAÇÃO. AF_06/2016</v>
          </cell>
          <cell r="C4167" t="str">
            <v>UN</v>
          </cell>
          <cell r="D4167" t="str">
            <v>48,81</v>
          </cell>
        </row>
        <row r="4168">
          <cell r="A4168">
            <v>94493</v>
          </cell>
          <cell r="B4168" t="str">
            <v>REGISTRO DE ESFERA, PVC, SOLDÁVEL, DN  60 MM, INSTALADO EM RESERVAÇÃO DE ÁGUA DE EDIFICAÇÃO QUE POSSUA RESERVATÓRIO DE FIBRA/FIBROCIMENTO   FORNECIMENTO E INSTALAÇÃO. AF_06/2016</v>
          </cell>
          <cell r="C4168" t="str">
            <v>UN</v>
          </cell>
          <cell r="D4168" t="str">
            <v>89,07</v>
          </cell>
        </row>
        <row r="4169">
          <cell r="A4169">
            <v>94494</v>
          </cell>
          <cell r="B4169" t="str">
            <v>REGISTRO DE GAVETA BRUTO, LATÃO, ROSCÁVEL, 3/4, INSTALADO EM RESERVAÇÃO DE ÁGUA DE EDIFICAÇÃO QUE POSSUA RESERVATÓRIO DE FIBRA/FIBROCIMENTO  FORNECIMENTO E INSTALAÇÃO. AF_06/2016</v>
          </cell>
          <cell r="C4169" t="str">
            <v>UN</v>
          </cell>
          <cell r="D4169" t="str">
            <v>47,06</v>
          </cell>
        </row>
        <row r="4170">
          <cell r="A4170">
            <v>94495</v>
          </cell>
          <cell r="B4170" t="str">
            <v>REGISTRO DE GAVETA BRUTO, LATÃO, ROSCÁVEL, 1, INSTALADO EM RESERVAÇÃO DE ÁGUA DE EDIFICAÇÃO QUE POSSUA RESERVATÓRIO DE FIBRA/FIBROCIMENTO  FORNECIMENTO E INSTALAÇÃO. AF_06/2016</v>
          </cell>
          <cell r="C4170" t="str">
            <v>UN</v>
          </cell>
          <cell r="D4170" t="str">
            <v>59,43</v>
          </cell>
        </row>
        <row r="4171">
          <cell r="A4171">
            <v>94496</v>
          </cell>
          <cell r="B4171" t="str">
            <v>REGISTRO DE GAVETA BRUTO, LATÃO, ROSCÁVEL, 1 1/4, INSTALADO EM RESERVAÇÃO DE ÁGUA DE EDIFICAÇÃO QUE POSSUA RESERVATÓRIO DE FIBRA/FIBROCIMENTO  FORNECIMENTO E INSTALAÇÃO. AF_06/2016</v>
          </cell>
          <cell r="C4171" t="str">
            <v>UN</v>
          </cell>
          <cell r="D4171" t="str">
            <v>72,24</v>
          </cell>
        </row>
        <row r="4172">
          <cell r="A4172">
            <v>94497</v>
          </cell>
          <cell r="B4172" t="str">
            <v>REGISTRO DE GAVETA BRUTO, LATÃO, ROSCÁVEL, 1 1/2, INSTALADO EM RESERVAÇÃO DE ÁGUA DE EDIFICAÇÃO QUE POSSUA RESERVATÓRIO DE FIBRA/FIBROCIMENTO  FORNECIMENTO E INSTALAÇÃO. AF_06/2016</v>
          </cell>
          <cell r="C4172" t="str">
            <v>UN</v>
          </cell>
          <cell r="D4172" t="str">
            <v>84,31</v>
          </cell>
        </row>
        <row r="4173">
          <cell r="A4173">
            <v>94498</v>
          </cell>
          <cell r="B4173" t="str">
            <v>REGISTRO DE GAVETA BRUTO, LATÃO, ROSCÁVEL, 2, INSTALADO EM RESERVAÇÃO DE ÁGUA DE EDIFICAÇÃO QUE POSSUA RESERVATÓRIO DE FIBRA/FIBROCIMENTO  FORNECIMENTO E INSTALAÇÃO. AF_06/2016</v>
          </cell>
          <cell r="C4173" t="str">
            <v>UN</v>
          </cell>
          <cell r="D4173" t="str">
            <v>108,28</v>
          </cell>
        </row>
        <row r="4174">
          <cell r="A4174">
            <v>94499</v>
          </cell>
          <cell r="B4174" t="str">
            <v>REGISTRO DE GAVETA BRUTO, LATÃO, ROSCÁVEL, 2 1/2, INSTALADO EM RESERVAÇÃO DE ÁGUA DE EDIFICAÇÃO QUE POSSUA RESERVATÓRIO DE FIBRA/FIBROCIMENTO  FORNECIMENTO E INSTALAÇÃO. AF_06/2016</v>
          </cell>
          <cell r="C4174" t="str">
            <v>UN</v>
          </cell>
          <cell r="D4174" t="str">
            <v>195,13</v>
          </cell>
        </row>
        <row r="4175">
          <cell r="A4175">
            <v>94500</v>
          </cell>
          <cell r="B4175" t="str">
            <v>REGISTRO DE GAVETA BRUTO, LATÃO, ROSCÁVEL, 3, INSTALADO EM RESERVAÇÃO DE ÁGUA DE EDIFICAÇÃO QUE POSSUA RESERVATÓRIO DE FIBRA/FIBROCIMENTO  FORNECIMENTO E INSTALAÇÃO. AF_06/2016</v>
          </cell>
          <cell r="C4175" t="str">
            <v>UN</v>
          </cell>
          <cell r="D4175" t="str">
            <v>231,60</v>
          </cell>
        </row>
        <row r="4176">
          <cell r="A4176">
            <v>94501</v>
          </cell>
          <cell r="B4176" t="str">
            <v>REGISTRO DE GAVETA BRUTO, LATÃO, ROSCÁVEL, 4, INSTALADO EM RESERVAÇÃO DE ÁGUA DE EDIFICAÇÃO QUE POSSUA RESERVATÓRIO DE FIBRA/FIBROCIMENTO  FORNECIMENTO E INSTALAÇÃO. AF_06/2016</v>
          </cell>
          <cell r="C4176" t="str">
            <v>UN</v>
          </cell>
          <cell r="D4176" t="str">
            <v>451,66</v>
          </cell>
        </row>
        <row r="4177">
          <cell r="A4177">
            <v>94792</v>
          </cell>
          <cell r="B4177" t="str">
            <v>REGISTRO DE GAVETA BRUTO, LATÃO, ROSCÁVEL, 1, COM ACABAMENTO E CANOPLA CROMADOS, INSTALADO EM RESERVAÇÃO DE ÁGUA DE EDIFICAÇÃO QUE POSSUA RESERVATÓRIO DE FIBRA/FIBROCIMENTO  FORNECIMENTO E INSTALAÇÃO. AF_06/2016</v>
          </cell>
          <cell r="C4177" t="str">
            <v>UN</v>
          </cell>
          <cell r="D4177" t="str">
            <v>89,53</v>
          </cell>
        </row>
        <row r="4178">
          <cell r="A4178">
            <v>94793</v>
          </cell>
          <cell r="B4178" t="str">
            <v>REGISTRO DE GAVETA BRUTO, LATÃO, ROSCÁVEL, 1 1/4, COM ACABAMENTO E CANOPLA CROMADOS, INSTALADO EM RESERVAÇÃO DE ÁGUA DE EDIFICAÇÃO QUE POSSUA RESERVATÓRIO DE FIBRA/FIBROCIMENTO  FORNECIMENTO E INSTALAÇÃO. AF_06/2016</v>
          </cell>
          <cell r="C4178" t="str">
            <v>UN</v>
          </cell>
          <cell r="D4178" t="str">
            <v>115,02</v>
          </cell>
        </row>
        <row r="4179">
          <cell r="A4179">
            <v>94794</v>
          </cell>
          <cell r="B4179" t="str">
            <v>REGISTRO DE GAVETA BRUTO, LATÃO, ROSCÁVEL, 1 1/2, COM ACABAMENTO E CANOPLA CROMADOS, INSTALADO EM RESERVAÇÃO DE ÁGUA DE EDIFICAÇÃO QUE POSSUA RESERVATÓRIO DE FIBRA/FIBROCIMENTO  FORNECIMENTO E INSTALAÇÃO. AF_06/2016</v>
          </cell>
          <cell r="C4179" t="str">
            <v>UN</v>
          </cell>
          <cell r="D4179" t="str">
            <v>119,10</v>
          </cell>
        </row>
        <row r="4180">
          <cell r="A4180">
            <v>94795</v>
          </cell>
          <cell r="B4180" t="str">
            <v>TORNEIRA DE BÓIA REAL, ROSCÁVEL, 1/2", FORNECIDA E INSTALADA EM RESERVAÇÃO DE ÁGUA. AF_06/2016</v>
          </cell>
          <cell r="C4180" t="str">
            <v>UN</v>
          </cell>
          <cell r="D4180" t="str">
            <v>26,11</v>
          </cell>
        </row>
        <row r="4181">
          <cell r="A4181">
            <v>94796</v>
          </cell>
          <cell r="B4181" t="str">
            <v>TORNEIRA DE BÓIA REAL, ROSCÁVEL, 3/4", FORNECIDA E INSTALADA EM RESERVAÇÃO DE ÁGUA. AF_06/2016</v>
          </cell>
          <cell r="C4181" t="str">
            <v>UN</v>
          </cell>
          <cell r="D4181" t="str">
            <v>32,48</v>
          </cell>
        </row>
        <row r="4182">
          <cell r="A4182">
            <v>94797</v>
          </cell>
          <cell r="B4182" t="str">
            <v>TORNEIRA DE BÓIA REAL, ROSCÁVEL, 1", FORNECIDA E INSTALADA EM RESERVAÇÃO DE ÁGUA. AF_06/2016</v>
          </cell>
          <cell r="C4182" t="str">
            <v>UN</v>
          </cell>
          <cell r="D4182" t="str">
            <v>31,26</v>
          </cell>
        </row>
        <row r="4183">
          <cell r="A4183">
            <v>94798</v>
          </cell>
          <cell r="B4183" t="str">
            <v>TORNEIRA DE BÓIA REAL, ROSCÁVEL, 1 1/4", FORNECIDA E INSTALADA EM RESERVAÇÃO DE ÁGUA. AF_06/2016</v>
          </cell>
          <cell r="C4183" t="str">
            <v>UN</v>
          </cell>
          <cell r="D4183" t="str">
            <v>65,45</v>
          </cell>
        </row>
        <row r="4184">
          <cell r="A4184">
            <v>94799</v>
          </cell>
          <cell r="B4184" t="str">
            <v>TORNEIRA DE BÓIA REAL, ROSCÁVEL, 1 1/2", FORNECIDA E INSTALADA EM RESERVAÇÃO DE ÁGUA. AF_06/2016</v>
          </cell>
          <cell r="C4184" t="str">
            <v>UN</v>
          </cell>
          <cell r="D4184" t="str">
            <v>64,25</v>
          </cell>
        </row>
        <row r="4185">
          <cell r="A4185">
            <v>94800</v>
          </cell>
          <cell r="B4185" t="str">
            <v>TORNEIRA DE BÓIA REAL, ROSCÁVEL, 2", FORNECIDA E INSTALADA EM RESERVAÇÃO DE ÁGUA. AF_06/2016</v>
          </cell>
          <cell r="C4185" t="str">
            <v>UN</v>
          </cell>
          <cell r="D4185" t="str">
            <v>108,00</v>
          </cell>
        </row>
        <row r="4186">
          <cell r="A4186">
            <v>95248</v>
          </cell>
          <cell r="B4186" t="str">
            <v>VÁLVULA DE ESFERA BRUTA, BRONZE, ROSCÁVEL, 1/2  , INSTALADO EM RESERVAÇÃO DE ÁGUA DE EDIFICAÇÃO QUE POSSUA RESERVATÓRIO DE FIBRA/FIBROCIMENTO - FORNECIMENTO E INSTALAÇÃO. AF_06/2016</v>
          </cell>
          <cell r="C4186" t="str">
            <v>UN</v>
          </cell>
          <cell r="D4186" t="str">
            <v>56,06</v>
          </cell>
        </row>
        <row r="4187">
          <cell r="A4187">
            <v>95249</v>
          </cell>
          <cell r="B4187" t="str">
            <v>VÁLVULA DE ESFERA BRUTA, BRONZE, ROSCÁVEL, 3/4'', INSTALADO EM RESERVAÇÃO DE ÁGUA DE EDIFICAÇÃO QUE POSSUA RESERVATÓRIO DE FIBRA/FIBROCIMENTO - FORNECIMENTO E INSTALAÇÃO. AF_06/2016</v>
          </cell>
          <cell r="C4187" t="str">
            <v>UN</v>
          </cell>
          <cell r="D4187" t="str">
            <v>60,75</v>
          </cell>
        </row>
        <row r="4188">
          <cell r="A4188">
            <v>95250</v>
          </cell>
          <cell r="B4188" t="str">
            <v>VÁLVULA DE ESFERA BRUTA, BRONZE, ROSCÁVEL, 1'', INSTALADO EM RESERVAÇÃO DE ÁGUA DE EDIFICAÇÃO QUE POSSUA RESERVATÓRIO DE FIBRA/FIBROCIMENTO -   FORNECIMENTO E INSTALAÇÃO. AF_06/2016</v>
          </cell>
          <cell r="C4188" t="str">
            <v>UN</v>
          </cell>
          <cell r="D4188" t="str">
            <v>73,03</v>
          </cell>
        </row>
        <row r="4189">
          <cell r="A4189">
            <v>95251</v>
          </cell>
          <cell r="B4189" t="str">
            <v>VÁLVULA DE ESFERA BRUTA, BRONZE, ROSCÁVEL, 1 1/4'', INSTALADO EM RESERVAÇÃO DE ÁGUA DE EDIFICAÇÃO QUE POSSUA RESERVATÓRIO DE FIBRA/FIBROCIMENTO -   FORNECIMENTO E INSTALAÇÃO. AF_06/2016</v>
          </cell>
          <cell r="C4189" t="str">
            <v>UN</v>
          </cell>
          <cell r="D4189" t="str">
            <v>96,82</v>
          </cell>
        </row>
        <row r="4190">
          <cell r="A4190">
            <v>95252</v>
          </cell>
          <cell r="B4190" t="str">
            <v>VÁLVULA DE ESFERA BRUTA, BRONZE, ROSCÁVEL, 1 1/2'', INSTALADO EM RESERVAÇÃO DE ÁGUA DE EDIFICAÇÃO QUE POSSUA RESERVATÓRIO DE FIBRA/FIBROCIMENTO -   FORNECIMENTO E INSTALAÇÃO. AF_06/2016</v>
          </cell>
          <cell r="C4190" t="str">
            <v>UN</v>
          </cell>
          <cell r="D4190" t="str">
            <v>111,29</v>
          </cell>
        </row>
        <row r="4191">
          <cell r="A4191">
            <v>95253</v>
          </cell>
          <cell r="B4191" t="str">
            <v>VÁLVULA DE ESFERA BRUTA, BRONZE, ROSCÁVEL, 2'', INSTALADO EM RESERVAÇÃO DE ÁGUA DE EDIFICAÇÃO QUE POSSUA RESERVATÓRIO DE FIBRA/FIBROCIMENTO - FORNECIMENTO E INSTALAÇÃO. AF_06/2016</v>
          </cell>
          <cell r="C4191" t="str">
            <v>UN</v>
          </cell>
          <cell r="D4191" t="str">
            <v>158,52</v>
          </cell>
        </row>
        <row r="4192">
          <cell r="A4192">
            <v>95634</v>
          </cell>
          <cell r="B4192" t="str">
            <v>KIT CAVALETE PARA MEDIÇÃO DE ÁGUA - ENTRADA PRINCIPAL, EM PVC SOLDÁVEL DN 20 (½ )   FORNECIMENTO E INSTALAÇÃO (EXCLUSIVE HIDRÔMETRO). AF_11/2016</v>
          </cell>
          <cell r="C4192" t="str">
            <v>UN</v>
          </cell>
          <cell r="D4192" t="str">
            <v>91,47</v>
          </cell>
        </row>
        <row r="4193">
          <cell r="A4193">
            <v>95635</v>
          </cell>
          <cell r="B4193" t="str">
            <v>KIT CAVALETE PARA MEDIÇÃO DE ÁGUA - ENTRADA PRINCIPAL, EM PVC SOLDÁVEL DN 25 (¾ )   FORNECIMENTO E INSTALAÇÃO (EXCLUSIVE HIDRÔMETRO). AF_11/2016</v>
          </cell>
          <cell r="C4193" t="str">
            <v>UN</v>
          </cell>
          <cell r="D4193" t="str">
            <v>99,04</v>
          </cell>
        </row>
        <row r="4194">
          <cell r="A4194">
            <v>95637</v>
          </cell>
          <cell r="B4194" t="str">
            <v>KIT CAVALETE PARA MEDIÇÃO DE ÁGUA - ENTRADA PRINCIPAL, EM AÇO GALVANIZADO DN 32 (1 ¼)  FORNECIMENTO E INSTALAÇÃO (EXCLUSIVE HIDRÔMETRO). AF_11/2016</v>
          </cell>
          <cell r="C4194" t="str">
            <v>UN</v>
          </cell>
          <cell r="D4194" t="str">
            <v>361,06</v>
          </cell>
        </row>
        <row r="4195">
          <cell r="A4195">
            <v>95638</v>
          </cell>
          <cell r="B4195" t="str">
            <v>KIT CAVALETE PARA MEDIÇÃO DE ÁGUA - ENTRADA PRINCIPAL, EM AÇO GALVANIZADO DN 40 (1 ½)  FORNECIMENTO E INSTALAÇÃO (EXCLUSIVE HIDRÔMETRO). AF_11/2016</v>
          </cell>
          <cell r="C4195" t="str">
            <v>UN</v>
          </cell>
          <cell r="D4195" t="str">
            <v>438,42</v>
          </cell>
        </row>
        <row r="4196">
          <cell r="A4196">
            <v>95639</v>
          </cell>
          <cell r="B4196" t="str">
            <v>KIT CAVALETE PARA MEDIÇÃO DE ÁGUA - ENTRADA PRINCIPAL, EM AÇO GALVANIZADO DN 50 (2)  FORNECIMENTO E INSTALAÇÃO (EXCLUSIVE HIDRÔMETRO). AF_11/2016</v>
          </cell>
          <cell r="C4196" t="str">
            <v>UN</v>
          </cell>
          <cell r="D4196" t="str">
            <v>554,87</v>
          </cell>
        </row>
        <row r="4197">
          <cell r="A4197">
            <v>95641</v>
          </cell>
          <cell r="B4197" t="str">
            <v>KIT CAVALETE PARA MEDIÇÃO DE ÁGUA - ENTRADA INDIVIDUALIZADA, EM PVC DN 25 (¾), PARA 2 MEDIDORES  FORNECIMENTO E INSTALAÇÃO (EXCLUSIVE HIDRÔMETRO). AF_11/2016</v>
          </cell>
          <cell r="C4197" t="str">
            <v>UN</v>
          </cell>
          <cell r="D4197" t="str">
            <v>210,69</v>
          </cell>
        </row>
        <row r="4198">
          <cell r="A4198">
            <v>95642</v>
          </cell>
          <cell r="B4198" t="str">
            <v>KIT CAVALETE PARA MEDIÇÃO DE ÁGUA - ENTRADA INDIVIDUALIZADA, EM PVC DN 25 (¾), PARA 3 MEDIDORES  FORNECIMENTO E INSTALAÇÃO (EXCLUSIVE HIDRÔMETRO). AF_11/2016</v>
          </cell>
          <cell r="C4198" t="str">
            <v>UN</v>
          </cell>
          <cell r="D4198" t="str">
            <v>310,99</v>
          </cell>
        </row>
        <row r="4199">
          <cell r="A4199">
            <v>95643</v>
          </cell>
          <cell r="B4199" t="str">
            <v>KIT CAVALETE PARA MEDIÇÃO DE ÁGUA - ENTRADA INDIVIDUALIZADA, EM PVC DN 25 (¾), PARA 4 MEDIDORES  FORNECIMENTO E INSTALAÇÃO (EXCLUSIVE HIDRÔMETRO). AF_11/2016</v>
          </cell>
          <cell r="C4199" t="str">
            <v>UN</v>
          </cell>
          <cell r="D4199" t="str">
            <v>406,61</v>
          </cell>
        </row>
        <row r="4200">
          <cell r="A4200">
            <v>95644</v>
          </cell>
          <cell r="B4200" t="str">
            <v>KIT CAVALETE PARA MEDIÇÃO DE ÁGUA - ENTRADA INDIVIDUALIZADA, EM PVC DN 32 (1), PARA 1 MEDIDOR  FORNECIMENTO E INSTALAÇÃO (EXCLUSIVE HIDRÔMETRO). AF_11/2016</v>
          </cell>
          <cell r="C4200" t="str">
            <v>UN</v>
          </cell>
          <cell r="D4200" t="str">
            <v>153,01</v>
          </cell>
        </row>
        <row r="4201">
          <cell r="A4201">
            <v>95645</v>
          </cell>
          <cell r="B4201" t="str">
            <v>KIT CAVALETE PARA MEDIÇÃO DE ÁGUA - ENTRADA INDIVIDUALIZADA, EM PVC DN 32 (1), PARA 2 MEDIDORES  FORNECIMENTO E INSTALAÇÃO (EXCLUSIVE HIDRÔMETRO). AF_11/2016</v>
          </cell>
          <cell r="C4201" t="str">
            <v>UN</v>
          </cell>
          <cell r="D4201" t="str">
            <v>278,74</v>
          </cell>
        </row>
        <row r="4202">
          <cell r="A4202">
            <v>95646</v>
          </cell>
          <cell r="B4202" t="str">
            <v>KIT CAVALETE PARA MEDIÇÃO DE ÁGUA - ENTRADA INDIVIDUALIZADA, EM PVC DN 32 (1), PARA 3 MEDIDORES  FORNECIMENTO E INSTALAÇÃO (EXCLUSIVE HIDRÔMETRO). AF_11/2016</v>
          </cell>
          <cell r="C4202" t="str">
            <v>UN</v>
          </cell>
          <cell r="D4202" t="str">
            <v>414,91</v>
          </cell>
        </row>
        <row r="4203">
          <cell r="A4203">
            <v>95647</v>
          </cell>
          <cell r="B4203" t="str">
            <v>KIT CAVALETE PARA MEDIÇÃO DE ÁGUA - ENTRADA INDIVIDUALIZADA, EM PVC DN 32 (1), PARA 4 MEDIDORES  FORNECIMENTO E INSTALAÇÃO (EXCLUSIVE HIDRÔMETRO). AF_11/2016</v>
          </cell>
          <cell r="C4203" t="str">
            <v>UN</v>
          </cell>
          <cell r="D4203" t="str">
            <v>543,68</v>
          </cell>
        </row>
        <row r="4204">
          <cell r="A4204">
            <v>95673</v>
          </cell>
          <cell r="B4204" t="str">
            <v>HIDRÔMETRO DN 20 (½), 1,5 M³/H  FORNECIMENTO E INSTALAÇÃO. AF_11/2016</v>
          </cell>
          <cell r="C4204" t="str">
            <v>UN</v>
          </cell>
          <cell r="D4204" t="str">
            <v>95,16</v>
          </cell>
        </row>
        <row r="4205">
          <cell r="A4205">
            <v>95674</v>
          </cell>
          <cell r="B4205" t="str">
            <v>HIDRÔMETRO DN 20 (½), 3,0 M³/H  FORNECIMENTO E INSTALAÇÃO. AF_11/2016</v>
          </cell>
          <cell r="C4205" t="str">
            <v>UN</v>
          </cell>
          <cell r="D4205" t="str">
            <v>101,04</v>
          </cell>
        </row>
        <row r="4206">
          <cell r="A4206">
            <v>95675</v>
          </cell>
          <cell r="B4206" t="str">
            <v>HIDRÔMETRO DN 25 (¾ ), 5,0 M³/H FORNECIMENTO E INSTALAÇÃO. AF_11/2016</v>
          </cell>
          <cell r="C4206" t="str">
            <v>UN</v>
          </cell>
          <cell r="D4206" t="str">
            <v>123,44</v>
          </cell>
        </row>
        <row r="4207">
          <cell r="A4207">
            <v>95676</v>
          </cell>
          <cell r="B4207" t="str">
            <v>CAIXA EM CONCRETO PRÉ-MOLDADO PARA ABRIGO DE HIDRÔMETRO COM DN 20 (½)  FORNECIMENTO E INSTALAÇÃO. AF_11/2016</v>
          </cell>
          <cell r="C4207" t="str">
            <v>UN</v>
          </cell>
          <cell r="D4207" t="str">
            <v>59,82</v>
          </cell>
        </row>
        <row r="4208">
          <cell r="A4208">
            <v>97741</v>
          </cell>
          <cell r="B4208" t="str">
            <v>KIT CAVALETE PARA MEDIÇÃO DE ÁGUA - ENTRADA INDIVIDUALIZADA, EM PVC DN 25 (¾), PARA 1 MEDIDOR  FORNECIMENTO E INSTALAÇÃO (EXCLUSIVE HIDRÔMETRO). AF_11/2016</v>
          </cell>
          <cell r="C4208" t="str">
            <v>UN</v>
          </cell>
          <cell r="D4208" t="str">
            <v>118,62</v>
          </cell>
        </row>
        <row r="4209">
          <cell r="A4209">
            <v>72285</v>
          </cell>
          <cell r="B4209" t="str">
            <v>CAIXA DE AREIA 40X40X40CM EM ALVENARIA - EXECUÇÃO</v>
          </cell>
          <cell r="C4209" t="str">
            <v>UN</v>
          </cell>
          <cell r="D4209" t="str">
            <v>69,26</v>
          </cell>
        </row>
        <row r="4210">
          <cell r="A4210">
            <v>72286</v>
          </cell>
          <cell r="B4210" t="str">
            <v>CAIXA DE AREIA 60X60X60CM EM ALVENARIA - EXECUÇÃO</v>
          </cell>
          <cell r="C4210" t="str">
            <v>UN</v>
          </cell>
          <cell r="D4210" t="str">
            <v>139,87</v>
          </cell>
        </row>
        <row r="4211">
          <cell r="A4211">
            <v>90436</v>
          </cell>
          <cell r="B4211" t="str">
            <v>FURO EM ALVENARIA PARA DIÂMETROS MENORES OU IGUAIS A 40 MM. AF_05/2015</v>
          </cell>
          <cell r="C4211" t="str">
            <v>UN</v>
          </cell>
          <cell r="D4211" t="str">
            <v>10,15</v>
          </cell>
        </row>
        <row r="4212">
          <cell r="A4212">
            <v>90437</v>
          </cell>
          <cell r="B4212" t="str">
            <v>FURO EM ALVENARIA PARA DIÂMETROS MAIORES QUE 40 MM E MENORES OU IGUAIS A 75 MM. AF_05/2015</v>
          </cell>
          <cell r="C4212" t="str">
            <v>UN</v>
          </cell>
          <cell r="D4212" t="str">
            <v>24,67</v>
          </cell>
        </row>
        <row r="4213">
          <cell r="A4213">
            <v>90438</v>
          </cell>
          <cell r="B4213" t="str">
            <v>FURO EM ALVENARIA PARA DIÂMETROS MAIORES QUE 75 MM. AF_05/2015</v>
          </cell>
          <cell r="C4213" t="str">
            <v>UN</v>
          </cell>
          <cell r="D4213" t="str">
            <v>35,35</v>
          </cell>
        </row>
        <row r="4214">
          <cell r="A4214">
            <v>90439</v>
          </cell>
          <cell r="B4214" t="str">
            <v>FURO EM CONCRETO PARA DIÂMETROS MENORES OU IGUAIS A 40 MM. AF_05/2015</v>
          </cell>
          <cell r="C4214" t="str">
            <v>UN</v>
          </cell>
          <cell r="D4214" t="str">
            <v>42,42</v>
          </cell>
        </row>
        <row r="4215">
          <cell r="A4215">
            <v>90440</v>
          </cell>
          <cell r="B4215" t="str">
            <v>FURO EM CONCRETO PARA DIÂMETROS MAIORES QUE 40 MM E MENORES OU IGUAIS A 75 MM. AF_05/2015</v>
          </cell>
          <cell r="C4215" t="str">
            <v>UN</v>
          </cell>
          <cell r="D4215" t="str">
            <v>67,95</v>
          </cell>
        </row>
        <row r="4216">
          <cell r="A4216">
            <v>90441</v>
          </cell>
          <cell r="B4216" t="str">
            <v>FURO EM CONCRETO PARA DIÂMETROS MAIORES QUE 75 MM. AF_05/2015</v>
          </cell>
          <cell r="C4216" t="str">
            <v>UN</v>
          </cell>
          <cell r="D4216" t="str">
            <v>86,78</v>
          </cell>
        </row>
        <row r="4217">
          <cell r="A4217">
            <v>90443</v>
          </cell>
          <cell r="B4217" t="str">
            <v>RASGO EM ALVENARIA PARA RAMAIS/ DISTRIBUIÇÃO COM DIAMETROS MENORES OU IGUAIS A 40 MM. AF_05/2015</v>
          </cell>
          <cell r="C4217" t="str">
            <v>M</v>
          </cell>
          <cell r="D4217" t="str">
            <v>9,22</v>
          </cell>
        </row>
        <row r="4218">
          <cell r="A4218">
            <v>90444</v>
          </cell>
          <cell r="B4218" t="str">
            <v>RASGO EM CONTRAPISO PARA RAMAIS/ DISTRIBUIÇÃO COM DIÂMETROS MENORES OU IGUAIS A 40 MM. AF_05/2015</v>
          </cell>
          <cell r="C4218" t="str">
            <v>M</v>
          </cell>
          <cell r="D4218" t="str">
            <v>18,20</v>
          </cell>
        </row>
        <row r="4219">
          <cell r="A4219">
            <v>90445</v>
          </cell>
          <cell r="B4219" t="str">
            <v>RASGO EM CONTRAPISO PARA RAMAIS/ DISTRIBUIÇÃO COM DIÂMETROS MAIORES QUE 40 MM E MENORES OU IGUAIS A 75 MM. AF_05/2015</v>
          </cell>
          <cell r="C4219" t="str">
            <v>M</v>
          </cell>
          <cell r="D4219" t="str">
            <v>19,43</v>
          </cell>
        </row>
        <row r="4220">
          <cell r="A4220">
            <v>90446</v>
          </cell>
          <cell r="B4220" t="str">
            <v>RASGO EM CONTRAPISO PARA RAMAIS/ DISTRIBUIÇÃO COM DIÂMETROS MAIORES QUE 75 MM. AF_05/2015</v>
          </cell>
          <cell r="C4220" t="str">
            <v>M</v>
          </cell>
          <cell r="D4220" t="str">
            <v>21,10</v>
          </cell>
        </row>
        <row r="4221">
          <cell r="A4221">
            <v>90447</v>
          </cell>
          <cell r="B4221" t="str">
            <v>RASGO EM ALVENARIA PARA ELETRODUTOS COM DIAMETROS MENORES OU IGUAIS A 40 MM. AF_05/2015</v>
          </cell>
          <cell r="C4221" t="str">
            <v>M</v>
          </cell>
          <cell r="D4221" t="str">
            <v>4,81</v>
          </cell>
        </row>
        <row r="4222">
          <cell r="A4222">
            <v>90451</v>
          </cell>
          <cell r="B4222" t="str">
            <v>PASSANTE TIPO PEÇA EM POLIESTIRENO PARA ABERTURA PARA PASSAGEM DE 1 TUBO, FIXADO EM LAJE. AF_05/2015</v>
          </cell>
          <cell r="C4222" t="str">
            <v>UN</v>
          </cell>
          <cell r="D4222" t="str">
            <v>2,78</v>
          </cell>
        </row>
        <row r="4223">
          <cell r="A4223">
            <v>90452</v>
          </cell>
          <cell r="B4223" t="str">
            <v>PASSANTE TIPO PEÇA EM POLIESTIRENO PARA ABERTURA PARA PASSAGEM DE MAIS DE 1 TUBO, FIXADO EM LAJE. AF_05/2015</v>
          </cell>
          <cell r="C4223" t="str">
            <v>UN</v>
          </cell>
          <cell r="D4223" t="str">
            <v>8,45</v>
          </cell>
        </row>
        <row r="4224">
          <cell r="A4224">
            <v>90453</v>
          </cell>
          <cell r="B4224" t="str">
            <v>PASSANTE TIPO TUBO DE DIÂMETRO MENOR OU IGUAL A 40 MM, FIXADO EM LAJE. AF_05/2015</v>
          </cell>
          <cell r="C4224" t="str">
            <v>UN</v>
          </cell>
          <cell r="D4224" t="str">
            <v>1,97</v>
          </cell>
        </row>
        <row r="4225">
          <cell r="A4225">
            <v>90454</v>
          </cell>
          <cell r="B4225" t="str">
            <v>PASSANTE TIPO TUBO DE DIÂMETRO MAIORES QUE 40 MM E MENORES OU IGUAIS A 75 MM, FIXADO EM LAJE. AF_05/2015</v>
          </cell>
          <cell r="C4225" t="str">
            <v>UN</v>
          </cell>
          <cell r="D4225" t="str">
            <v>3,46</v>
          </cell>
        </row>
        <row r="4226">
          <cell r="A4226">
            <v>90455</v>
          </cell>
          <cell r="B4226" t="str">
            <v>PASSANTE TIPO TUBO DE DIÂMETRO MAIOR QUE 75 MM, FIXADO EM LAJE. AF_05/2015</v>
          </cell>
          <cell r="C4226" t="str">
            <v>UN</v>
          </cell>
          <cell r="D4226" t="str">
            <v>4,61</v>
          </cell>
        </row>
        <row r="4227">
          <cell r="A4227">
            <v>90456</v>
          </cell>
          <cell r="B4227" t="str">
            <v>QUEBRA EM ALVENARIA PARA INSTALAÇÃO DE CAIXA DE TOMADA (4X4 OU 4X2). AF_05/2015</v>
          </cell>
          <cell r="C4227" t="str">
            <v>UN</v>
          </cell>
          <cell r="D4227" t="str">
            <v>2,96</v>
          </cell>
        </row>
        <row r="4228">
          <cell r="A4228">
            <v>90457</v>
          </cell>
          <cell r="B4228" t="str">
            <v>QUEBRA EM ALVENARIA PARA INSTALAÇÃO DE QUADRO DISTRIBUIÇÃO PEQUENO (19X25 CM). AF_05/2015</v>
          </cell>
          <cell r="C4228" t="str">
            <v>UN</v>
          </cell>
          <cell r="D4228" t="str">
            <v>6,75</v>
          </cell>
        </row>
        <row r="4229">
          <cell r="A4229">
            <v>90458</v>
          </cell>
          <cell r="B4229" t="str">
            <v>QUEBRA EM ALVENARIA PARA INSTALAÇÃO DE QUADRO DISTRIBUIÇÃO GRANDE (76X40 CM). AF_05/2015</v>
          </cell>
          <cell r="C4229" t="str">
            <v>UN</v>
          </cell>
          <cell r="D4229" t="str">
            <v>19,16</v>
          </cell>
        </row>
        <row r="4230">
          <cell r="A4230">
            <v>90459</v>
          </cell>
          <cell r="B4230" t="str">
            <v>QUEBRA EM ALVENARIA PARA INSTALAÇÃO DE ABRIGO PARA MANGUEIRAS (90X60 CM). AF_05/2015</v>
          </cell>
          <cell r="C4230" t="str">
            <v>UN</v>
          </cell>
          <cell r="D4230" t="str">
            <v>27,02</v>
          </cell>
        </row>
        <row r="4231">
          <cell r="A4231">
            <v>90460</v>
          </cell>
          <cell r="B4231" t="str">
            <v>PERFILADO DE SEÇÃO 38X76 MM PARA SUPORTE DE ATÉ 3 TUBOS HORIZONTAIS. AF_05/2015</v>
          </cell>
          <cell r="C4231" t="str">
            <v>M</v>
          </cell>
          <cell r="D4231" t="str">
            <v>23,97</v>
          </cell>
        </row>
        <row r="4232">
          <cell r="A4232">
            <v>90461</v>
          </cell>
          <cell r="B4232" t="str">
            <v>PERFILADO DE SEÇÃO 38X76 MM PARA SUPORTE DE MAIS DE 3 TUBOS HORIZONTAIS. AF_05/2015</v>
          </cell>
          <cell r="C4232" t="str">
            <v>M</v>
          </cell>
          <cell r="D4232" t="str">
            <v>12,94</v>
          </cell>
        </row>
        <row r="4233">
          <cell r="A4233">
            <v>90462</v>
          </cell>
          <cell r="B4233" t="str">
            <v>PERFILADO DE SEÇÃO 38X38 MM PARA SUPORTE DE ATÉ 3 TUBOS VERTICAIS. AF_05/2015</v>
          </cell>
          <cell r="C4233" t="str">
            <v>M</v>
          </cell>
          <cell r="D4233" t="str">
            <v>2,93</v>
          </cell>
        </row>
        <row r="4234">
          <cell r="A4234">
            <v>90463</v>
          </cell>
          <cell r="B4234" t="str">
            <v>PERFILADO DE SEÇÃO 38X38 MM PARA SUPORTE DE MAIS DE 3 TUBOS VERTICAIS. AF_05/2015</v>
          </cell>
          <cell r="C4234" t="str">
            <v>M</v>
          </cell>
          <cell r="D4234" t="str">
            <v>2,32</v>
          </cell>
        </row>
        <row r="4235">
          <cell r="A4235">
            <v>90466</v>
          </cell>
          <cell r="B4235" t="str">
            <v>CHUMBAMENTO LINEAR EM ALVENARIA PARA RAMAIS/DISTRIBUIÇÃO COM DIÂMETROS MENORES OU IGUAIS A 40 MM. AF_05/2015</v>
          </cell>
          <cell r="C4235" t="str">
            <v>M</v>
          </cell>
          <cell r="D4235" t="str">
            <v>8,85</v>
          </cell>
        </row>
        <row r="4236">
          <cell r="A4236">
            <v>90467</v>
          </cell>
          <cell r="B4236" t="str">
            <v>CHUMBAMENTO LINEAR EM ALVENARIA PARA RAMAIS/DISTRIBUIÇÃO COM DIÂMETROS MAIORES QUE 40 MM E MENORES OU IGUAIS A 75 MM. AF_05/2015</v>
          </cell>
          <cell r="C4236" t="str">
            <v>M</v>
          </cell>
          <cell r="D4236" t="str">
            <v>13,96</v>
          </cell>
        </row>
        <row r="4237">
          <cell r="A4237">
            <v>90468</v>
          </cell>
          <cell r="B4237" t="str">
            <v>CHUMBAMENTO LINEAR EM CONTRAPISO PARA RAMAIS/DISTRIBUIÇÃO COM DIÂMETROS MENORES OU IGUAIS A 40 MM. AF_05/2015</v>
          </cell>
          <cell r="C4237" t="str">
            <v>M</v>
          </cell>
          <cell r="D4237" t="str">
            <v>3,69</v>
          </cell>
        </row>
        <row r="4238">
          <cell r="A4238">
            <v>90469</v>
          </cell>
          <cell r="B4238" t="str">
            <v>CHUMBAMENTO LINEAR EM CONTRAPISO PARA RAMAIS/DISTRIBUIÇÃO COM DIÂMETROS MAIORES QUE 40 MM E MENORES OU IGUAIS A 75 MM. AF_05/2015</v>
          </cell>
          <cell r="C4238" t="str">
            <v>M</v>
          </cell>
          <cell r="D4238" t="str">
            <v>5,87</v>
          </cell>
        </row>
        <row r="4239">
          <cell r="A4239">
            <v>90470</v>
          </cell>
          <cell r="B4239" t="str">
            <v>CHUMBAMENTO LINEAR EM CONTRAPISO PARA RAMAIS/DISTRIBUIÇÃO COM DIÂMETROS MAIORES QUE 75 MM. AF_05/2015</v>
          </cell>
          <cell r="C4239" t="str">
            <v>M</v>
          </cell>
          <cell r="D4239" t="str">
            <v>7,94</v>
          </cell>
        </row>
        <row r="4240">
          <cell r="A4240">
            <v>91166</v>
          </cell>
          <cell r="B4240" t="str">
            <v>FIXAÇÃO DE TUBOS HORIZONTAIS DE PEX DIAMETROS IGUAIS OU INFERIORES A 40 MM COM ABRAÇADEIRA PLÁSTICA 390 MM, FIXADA EM LAJE. AF_05/2015</v>
          </cell>
          <cell r="C4240" t="str">
            <v>M</v>
          </cell>
          <cell r="D4240" t="str">
            <v>2,48</v>
          </cell>
        </row>
        <row r="4241">
          <cell r="A4241">
            <v>91167</v>
          </cell>
          <cell r="B4241" t="str">
            <v>FIXAÇÃO DE TUBOS HORIZONTAIS DE PPR DIÂMETROS MENORES OU IGUAIS A 40 MM COM ABRAÇADEIRA METÁLICA RÍGIDA TIPO D 1/2", FIXADA EM PERFILADO EM LAJE. AF_05/2015</v>
          </cell>
          <cell r="C4241" t="str">
            <v>M</v>
          </cell>
          <cell r="D4241" t="str">
            <v>7,14</v>
          </cell>
        </row>
        <row r="4242">
          <cell r="A4242">
            <v>91168</v>
          </cell>
          <cell r="B4242" t="str">
            <v>FIXAÇÃO DE TUBOS HORIZONTAIS DE PPR DIÂMETROS MAIORES QUE 40 MM E MENORES OU IGUAIS A 75 MM COM ABRAÇADEIRA METÁLICA RÍGIDA TIPO D 1 1/2", FIXADA EM PERFILADO EM LAJE. AF_05/2015</v>
          </cell>
          <cell r="C4242" t="str">
            <v>M</v>
          </cell>
          <cell r="D4242" t="str">
            <v>5,36</v>
          </cell>
        </row>
        <row r="4243">
          <cell r="A4243">
            <v>91169</v>
          </cell>
          <cell r="B4243" t="str">
            <v>FIXAÇÃO DE TUBOS HORIZONTAIS DE PPR DIÂMETROS MAIORES QUE 75 MM COM ABRAÇADEIRA METÁLICA RÍGIDA TIPO D 3", FIXADA EM PERFILADO EM LAJE. AF_05/2015</v>
          </cell>
          <cell r="C4243" t="str">
            <v>M</v>
          </cell>
          <cell r="D4243" t="str">
            <v>6,36</v>
          </cell>
        </row>
        <row r="4244">
          <cell r="A4244">
            <v>91170</v>
          </cell>
          <cell r="B4244" t="str">
            <v>FIXAÇÃO DE TUBOS HORIZONTAIS DE PVC, CPVC OU COBRE DIÂMETROS MENORES OU IGUAIS A 40 MM OU ELETROCALHAS ATÉ 150MM DE LARGURA, COM ABRAÇADEIRA METÁLICA RÍGIDA TIPO D 1/2, FIXADA EM PERFILADO EM LAJE. AF_05/2015</v>
          </cell>
          <cell r="C4244" t="str">
            <v>M</v>
          </cell>
          <cell r="D4244" t="str">
            <v>1,83</v>
          </cell>
        </row>
        <row r="4245">
          <cell r="A4245">
            <v>91171</v>
          </cell>
          <cell r="B4245" t="str">
            <v>FIXAÇÃO DE TUBOS HORIZONTAIS DE PVC, CPVC OU COBRE DIÂMETROS MAIORES QUE 40 MM E MENORES OU IGUAIS A 75 MM COM ABRAÇADEIRA METÁLICA RÍGIDA TIPO D 1 1/2", FIXADA EM PERFILADO EM LAJE. AF_05/2015</v>
          </cell>
          <cell r="C4245" t="str">
            <v>M</v>
          </cell>
          <cell r="D4245" t="str">
            <v>2,28</v>
          </cell>
        </row>
        <row r="4246">
          <cell r="A4246">
            <v>91172</v>
          </cell>
          <cell r="B4246" t="str">
            <v>FIXAÇÃO DE TUBOS HORIZONTAIS DE PVC, CPVC OU COBRE DIÂMETROS MAIORES QUE 75 MM COM ABRAÇADEIRA METÁLICA RÍGIDA TIPO D 3", FIXADA EM PERFILADO EM LAJE. AF_05/2015</v>
          </cell>
          <cell r="C4246" t="str">
            <v>M</v>
          </cell>
          <cell r="D4246" t="str">
            <v>3,37</v>
          </cell>
        </row>
        <row r="4247">
          <cell r="A4247">
            <v>91173</v>
          </cell>
          <cell r="B4247" t="str">
            <v>FIXAÇÃO DE TUBOS VERTICAIS DE PPR DIÂMETROS MENORES OU IGUAIS A 40 MM COM ABRAÇADEIRA METÁLICA RÍGIDA TIPO D 1/2", FIXADA EM PERFILADO EM ALVENARIA. AF_05/2015</v>
          </cell>
          <cell r="C4247" t="str">
            <v>M</v>
          </cell>
          <cell r="D4247" t="str">
            <v>0,92</v>
          </cell>
        </row>
        <row r="4248">
          <cell r="A4248">
            <v>91174</v>
          </cell>
          <cell r="B4248" t="str">
            <v>FIXAÇÃO DE TUBOS VERTICAIS DE PPR DIÂMETROS MAIORES QUE 40 MM E MENORES OU IGUAIS A 75 MM COM ABRAÇADEIRA METÁLICA RÍGIDA TIPO D 1 1/2", FIXADA EM PERFILADO EM ALVENARIA. AF_05/2015</v>
          </cell>
          <cell r="C4248" t="str">
            <v>M</v>
          </cell>
          <cell r="D4248" t="str">
            <v>1,81</v>
          </cell>
        </row>
        <row r="4249">
          <cell r="A4249">
            <v>91175</v>
          </cell>
          <cell r="B4249" t="str">
            <v>FIXAÇÃO DE TUBOS VERTICAIS DE PPR DIÂMETROS MAIORES QUE 75 MM COM ABRAÇADEIRA METÁLICA RÍGIDA TIPO D 3", FIXADA EM PERFILADO EM ALVENARIA. AF_05/2015</v>
          </cell>
          <cell r="C4249" t="str">
            <v>M</v>
          </cell>
          <cell r="D4249" t="str">
            <v>2,95</v>
          </cell>
        </row>
        <row r="4250">
          <cell r="A4250">
            <v>91176</v>
          </cell>
          <cell r="B4250" t="str">
            <v>FIXAÇÃO DE TUBOS HORIZONTAIS DE PPR DIÂMETROS MENORES OU IGUAIS A 40 MM COM ABRAÇADEIRA METÁLICA RÍGIDA TIPO  D  1/2" , FIXADA DIRETAMENTE NA LAJE. AF_05/2015</v>
          </cell>
          <cell r="C4250" t="str">
            <v>M</v>
          </cell>
          <cell r="D4250" t="str">
            <v>32,04</v>
          </cell>
        </row>
        <row r="4251">
          <cell r="A4251">
            <v>91177</v>
          </cell>
          <cell r="B4251" t="str">
            <v>FIXAÇÃO DE TUBOS HORIZONTAIS DE PPR DIÂMETROS MAIORES QUE 40 MM E MENORES OU IGUAIS A 75 MM COM ABRAÇADEIRA METÁLICA RÍGIDA TIPO  D  1 1/2" , FIXADA DIRETAMENTE NA LAJE. AF_05/2015</v>
          </cell>
          <cell r="C4251" t="str">
            <v>M</v>
          </cell>
          <cell r="D4251" t="str">
            <v>14,28</v>
          </cell>
        </row>
        <row r="4252">
          <cell r="A4252">
            <v>91178</v>
          </cell>
          <cell r="B4252" t="str">
            <v>FIXAÇÃO DE TUBOS HORIZONTAIS DE PPR DIÂMETROS MAIORES QUE 75 MM COM ABRAÇADEIRA METÁLICA RÍGIDA TIPO  D  3" , FIXADA DIRETAMENTE NA LAJE. AF_05/2015</v>
          </cell>
          <cell r="C4252" t="str">
            <v>M</v>
          </cell>
          <cell r="D4252" t="str">
            <v>13,40</v>
          </cell>
        </row>
        <row r="4253">
          <cell r="A4253">
            <v>91179</v>
          </cell>
          <cell r="B4253" t="str">
            <v>FIXAÇÃO DE TUBOS HORIZONTAIS DE PVC, CPVC OU COBRE DIÂMETROS MENORES OU IGUAIS A 40 MM COM ABRAÇADEIRA METÁLICA RÍGIDA TIPO  D  1/2" , FIXADA DIRETAMENTE NA LAJE. AF_05/2015</v>
          </cell>
          <cell r="C4253" t="str">
            <v>M</v>
          </cell>
          <cell r="D4253" t="str">
            <v>8,23</v>
          </cell>
        </row>
        <row r="4254">
          <cell r="A4254">
            <v>91180</v>
          </cell>
          <cell r="B4254" t="str">
            <v>FIXAÇÃO DE TUBOS HORIZONTAIS DE PVC, CPVC OU COBRE DIÂMETROS MAIORES QUE 40 MM E MENORES OU IGUAIS A 75 MM COM ABRAÇADEIRA METÁLICA RÍGIDA TIPO D 1 1/2, FIXADA DIRETAMENTE NA LAJE. AF_05/2015</v>
          </cell>
          <cell r="C4254" t="str">
            <v>M</v>
          </cell>
          <cell r="D4254" t="str">
            <v>6,37</v>
          </cell>
        </row>
        <row r="4255">
          <cell r="A4255">
            <v>91181</v>
          </cell>
          <cell r="B4255" t="str">
            <v>FIXAÇÃO DE TUBOS HORIZONTAIS DE PVC, CPVC OU COBRE DIÂMETROS MAIORES QUE 75 MM COM ABRAÇADEIRA METÁLICA RÍGIDA TIPO  D  3" , FIXADA DIRETAMENTE NA LAJE. AF_05/2015</v>
          </cell>
          <cell r="C4255" t="str">
            <v>M</v>
          </cell>
          <cell r="D4255" t="str">
            <v>6,77</v>
          </cell>
        </row>
        <row r="4256">
          <cell r="A4256">
            <v>91182</v>
          </cell>
          <cell r="B4256" t="str">
            <v>FIXAÇÃO DE TUBOS HORIZONTAIS DE PPR DIÂMETROS MENORES OU IGUAIS A 40 MM COM ABRAÇADEIRA METÁLICA FLEXÍVEL 18 MM, FIXADA DIRETAMENTE NA LAJE. AF_05/2015</v>
          </cell>
          <cell r="C4256" t="str">
            <v>M</v>
          </cell>
          <cell r="D4256" t="str">
            <v>19,25</v>
          </cell>
        </row>
        <row r="4257">
          <cell r="A4257">
            <v>91183</v>
          </cell>
          <cell r="B4257" t="str">
            <v>FIXAÇÃO DE TUBOS HORIZONTAIS DE PPR DIÂMETROS MAIORES QUE 40 MM E MENORES OU IGUAIS A 75 MM COM ABRAÇADEIRA METÁLICA FLEXÍVEL 18 MM, FIXADA DIRETAMENTE NA LAJE. AF_05/2015</v>
          </cell>
          <cell r="C4257" t="str">
            <v>M</v>
          </cell>
          <cell r="D4257" t="str">
            <v>9,56</v>
          </cell>
        </row>
        <row r="4258">
          <cell r="A4258">
            <v>91184</v>
          </cell>
          <cell r="B4258" t="str">
            <v>FIXAÇÃO DE TUBOS HORIZONTAIS DE PPR DIÂMETROS MAIORES QUE 75 MM COM ABRAÇADEIRA METÁLICA FLEXÍVEL 18 MM, FIXADA DIRETAMENTE NA LAJE. AF_05/2015</v>
          </cell>
          <cell r="C4258" t="str">
            <v>M</v>
          </cell>
          <cell r="D4258" t="str">
            <v>8,96</v>
          </cell>
        </row>
        <row r="4259">
          <cell r="A4259">
            <v>91185</v>
          </cell>
          <cell r="B4259" t="str">
            <v>FIXAÇÃO DE TUBOS HORIZONTAIS DE PVC, CPVC OU COBRE DIÂMETROS MENORES OU IGUAIS A 40 MM COM ABRAÇADEIRA METÁLICA FLEXÍVEL 18 MM, FIXADA DIRETAMENTE NA LAJE. AF_05/2015</v>
          </cell>
          <cell r="C4259" t="str">
            <v>M</v>
          </cell>
          <cell r="D4259" t="str">
            <v>4,93</v>
          </cell>
        </row>
        <row r="4260">
          <cell r="A4260">
            <v>91186</v>
          </cell>
          <cell r="B4260" t="str">
            <v>FIXAÇÃO DE TUBOS HORIZONTAIS DE PVC, CPVC OU COBRE DIÂMETROS MAIORES QUE 40 MM E MENORES OU IGUAIS A 75 MM COM ABRAÇADEIRA METÁLICA FLEXÍVEL 18 MM, FIXADA DIRETAMENTE NA LAJE. AF_05/2015</v>
          </cell>
          <cell r="C4260" t="str">
            <v>M</v>
          </cell>
          <cell r="D4260" t="str">
            <v>4,09</v>
          </cell>
        </row>
        <row r="4261">
          <cell r="A4261">
            <v>91187</v>
          </cell>
          <cell r="B4261" t="str">
            <v>FIXAÇÃO DE TUBOS HORIZONTAIS DE PVC, CPVC OU COBRE DIÂMETROS MAIORES QUE 75 MM COM ABRAÇADEIRA METÁLICA FLEXÍVEL 18 MM, FIXADA DIRETAMENTE NA LAJE. AF_05/2015</v>
          </cell>
          <cell r="C4261" t="str">
            <v>M</v>
          </cell>
          <cell r="D4261" t="str">
            <v>4,72</v>
          </cell>
        </row>
        <row r="4262">
          <cell r="A4262">
            <v>91188</v>
          </cell>
          <cell r="B4262" t="str">
            <v>CHUMBAMENTO PONTUAL DE ABERTURA EM LAJE COM PASSAGEM DE 1 TUBO DE DIAMETRO EQUIVALENTE IGUAL À  50 MM. AF_05/2015</v>
          </cell>
          <cell r="C4262" t="str">
            <v>UN</v>
          </cell>
          <cell r="D4262" t="str">
            <v>4,68</v>
          </cell>
        </row>
        <row r="4263">
          <cell r="A4263">
            <v>91189</v>
          </cell>
          <cell r="B4263" t="str">
            <v>CHUMBAMENTO PONTUAL DE ABERTURA EM LAJE COM PASSAGEM DE MAIS DE 1 TUBO DE  DIAMETRO EQUIVALENTE IGUAL À  50 MM. AF_05/2015</v>
          </cell>
          <cell r="C4263" t="str">
            <v>UN</v>
          </cell>
          <cell r="D4263" t="str">
            <v>29,61</v>
          </cell>
        </row>
        <row r="4264">
          <cell r="A4264">
            <v>91190</v>
          </cell>
          <cell r="B4264" t="str">
            <v>CHUMBAMENTO PONTUAL EM PASSAGEM DE TUBO COM DIÂMETRO MENOR OU IGUAL A 40 MM. AF_05/2015</v>
          </cell>
          <cell r="C4264" t="str">
            <v>UN</v>
          </cell>
          <cell r="D4264" t="str">
            <v>3,44</v>
          </cell>
        </row>
        <row r="4265">
          <cell r="A4265">
            <v>91191</v>
          </cell>
          <cell r="B4265" t="str">
            <v>CHUMBAMENTO PONTUAL EM PASSAGEM DE TUBO COM DIÂMETROS ENTRE 40 MM E 75 MM. AF_05/2015</v>
          </cell>
          <cell r="C4265" t="str">
            <v>UN</v>
          </cell>
          <cell r="D4265" t="str">
            <v>3,66</v>
          </cell>
        </row>
        <row r="4266">
          <cell r="A4266">
            <v>91192</v>
          </cell>
          <cell r="B4266" t="str">
            <v>CHUMBAMENTO PONTUAL EM PASSAGEM DE TUBO COM DIÂMETRO MAIOR QUE 75 MM. AF_05/2015</v>
          </cell>
          <cell r="C4266" t="str">
            <v>UN</v>
          </cell>
          <cell r="D4266" t="str">
            <v>4,07</v>
          </cell>
        </row>
        <row r="4267">
          <cell r="A4267">
            <v>91222</v>
          </cell>
          <cell r="B4267" t="str">
            <v>RASGO EM ALVENARIA PARA RAMAIS/ DISTRIBUIÇÃO COM DIÂMETROS MAIORES QUE 40 MM E MENORES OU IGUAIS A 75 MM. AF_05/2015</v>
          </cell>
          <cell r="C4267" t="str">
            <v>M</v>
          </cell>
          <cell r="D4267" t="str">
            <v>9,93</v>
          </cell>
        </row>
        <row r="4268">
          <cell r="A4268">
            <v>94480</v>
          </cell>
          <cell r="B4268" t="str">
            <v>CONJUNTO HIDRÁULICO PARA INSTALAÇÃO DE BOMBA EM AÇO ROSCÁVEL, DN SUCÇÃO 65 (2½) E DN RECALQUE 50 (2), PARA EDIFICAÇÃO ENTRE 12 E 18 PAVIMENTOS  FORNECIMENTO E INSTALAÇÃO. AF_06/2016</v>
          </cell>
          <cell r="C4268" t="str">
            <v>UN</v>
          </cell>
          <cell r="D4268" t="str">
            <v>1.695,88</v>
          </cell>
        </row>
        <row r="4269">
          <cell r="A4269">
            <v>94481</v>
          </cell>
          <cell r="B4269" t="str">
            <v>CONJUNTO HIDRÁULICO PARA INSTALAÇÃO DE BOMBA EM AÇO ROSCÁVEL, DN SUCÇÃO 50 (2) E DN RECALQUE 40 (1 1/2), PARA EDIFICAÇÃO ENTRE 8 E 12 PAVIMENTOS  FORNECIMENTO E INSTALAÇÃO. AF_06/2016</v>
          </cell>
          <cell r="C4269" t="str">
            <v>UN</v>
          </cell>
          <cell r="D4269" t="str">
            <v>1.206,45</v>
          </cell>
        </row>
        <row r="4270">
          <cell r="A4270">
            <v>94482</v>
          </cell>
          <cell r="B4270" t="str">
            <v>CONJUNTO HIDRÁULICO PARA INSTALAÇÃO DE BOMBA EM AÇO ROSCÁVEL, DN SUCÇÃO 40 (1 1/2) E DN RECALQUE 32 (1 1/4), PARA EDIFICAÇÃO ENTRE 4 E 8 PAVIMENTOS  FORNECIMENTO E INSTALAÇÃO. AF_06/2016</v>
          </cell>
          <cell r="C4270" t="str">
            <v>UN</v>
          </cell>
          <cell r="D4270" t="str">
            <v>961,49</v>
          </cell>
        </row>
        <row r="4271">
          <cell r="A4271">
            <v>94483</v>
          </cell>
          <cell r="B4271" t="str">
            <v>CONJUNTO HIDRÁULICO PARA INSTALAÇÃO DE BOMBA EM AÇO ROSCÁVEL, DN SUCÇÃO 32 (1 1/4) E DN RECALQUE 25 (1), PARA EDIFICAÇÃO ATÉ 4 PAVIMENTOS  FORNECIMENTO E INSTALAÇÃO. AF_06/2016</v>
          </cell>
          <cell r="C4271" t="str">
            <v>UN</v>
          </cell>
          <cell r="D4271" t="str">
            <v>813,84</v>
          </cell>
        </row>
        <row r="4272">
          <cell r="A4272">
            <v>95541</v>
          </cell>
          <cell r="B4272" t="str">
            <v>FIXAÇÃO UTILIZANDO PARAFUSO E BUCHA DE NYLON, SOMENTE MÃO DE OBRA. AF_10/2016</v>
          </cell>
          <cell r="C4272" t="str">
            <v>UN</v>
          </cell>
          <cell r="D4272" t="str">
            <v>3,28</v>
          </cell>
        </row>
        <row r="4273">
          <cell r="A4273">
            <v>95573</v>
          </cell>
          <cell r="B4273" t="str">
            <v>MÃO-FRANCESA EM AÇO, ABAS IGUAIS 40 CM, CAPACIDADE MÍNIMA 70 KG, BRANCO  FORNECIMENTO E INSTALAÇÃO. AF_11/2016</v>
          </cell>
          <cell r="C4273" t="str">
            <v>UN</v>
          </cell>
          <cell r="D4273" t="str">
            <v>35,75</v>
          </cell>
        </row>
        <row r="4274">
          <cell r="A4274">
            <v>95574</v>
          </cell>
          <cell r="B4274" t="str">
            <v>MÃO-FRANCESA EM AÇO, ABAS IGUAIS 30 CM, CAPACIDADE MÍNIMA 60 KG, BRANCO  FORNECIMENTO E INSTALAÇÃO. AF_11/2016</v>
          </cell>
          <cell r="C4274" t="str">
            <v>UN</v>
          </cell>
          <cell r="D4274" t="str">
            <v>27,00</v>
          </cell>
        </row>
        <row r="4275">
          <cell r="A4275">
            <v>96559</v>
          </cell>
          <cell r="B4275" t="str">
            <v>PERFILADO DE SEÇÃO 38X76 MM PARA SUPORTE DE DUTO EM CHAPA GALVANIZADA BITOLA 26. AF_07/2017</v>
          </cell>
          <cell r="C4275" t="str">
            <v>M2</v>
          </cell>
          <cell r="D4275" t="str">
            <v>67,84</v>
          </cell>
        </row>
        <row r="4276">
          <cell r="A4276">
            <v>96560</v>
          </cell>
          <cell r="B4276" t="str">
            <v>PERFILADO DE SEÇÃO 38X76 MM PARA SUPORTE DE DUTO EM CHAPA GALVANIZADA BITOLA 24. AF_07/2017</v>
          </cell>
          <cell r="C4276" t="str">
            <v>M2</v>
          </cell>
          <cell r="D4276" t="str">
            <v>33,75</v>
          </cell>
        </row>
        <row r="4277">
          <cell r="A4277">
            <v>96561</v>
          </cell>
          <cell r="B4277" t="str">
            <v>PERFILADO DE SEÇÃO 38X76 MM PARA SUPORTE DE DUTO EM CHAPA GALVANIZADA BITOLA 22. AF_07/2017</v>
          </cell>
          <cell r="C4277" t="str">
            <v>M2</v>
          </cell>
          <cell r="D4277" t="str">
            <v>20,32</v>
          </cell>
        </row>
        <row r="4278">
          <cell r="A4278">
            <v>96562</v>
          </cell>
          <cell r="B4278" t="str">
            <v>PERFILADO DE SEÇÃO 38X76 MM PARA SUPORTE DE ELETROCALHA LISA OU PERFURADA EM AÇO GALVANIZADO, LARGURA 200 OU 400 MM E ALTURA 50 MM. AF_07/2017</v>
          </cell>
          <cell r="C4278" t="str">
            <v>M</v>
          </cell>
          <cell r="D4278" t="str">
            <v>34,57</v>
          </cell>
        </row>
        <row r="4279">
          <cell r="A4279">
            <v>96563</v>
          </cell>
          <cell r="B4279" t="str">
            <v>PERFILADO DE SEÇÃO 38X76 MM PARA SUPORTE DE ELETROCALHA LISA OU PERFURADA EM AÇO GALVANIZADO, LARGURA 500 OU 800 MM E ALTURA 50 MM. AF_07/2017</v>
          </cell>
          <cell r="C4279" t="str">
            <v>M</v>
          </cell>
          <cell r="D4279" t="str">
            <v>36,65</v>
          </cell>
        </row>
        <row r="4280">
          <cell r="A4280" t="str">
            <v>73826/1</v>
          </cell>
          <cell r="B4280" t="str">
            <v>INSTALACAO DE COMPRESSOR DE AR, POTENCIA &lt;= 5 CV</v>
          </cell>
          <cell r="C4280" t="str">
            <v>UN</v>
          </cell>
          <cell r="D4280" t="str">
            <v>394,95</v>
          </cell>
        </row>
        <row r="4281">
          <cell r="A4281" t="str">
            <v>73826/2</v>
          </cell>
          <cell r="B4281" t="str">
            <v>INSTALACAO DE COMPRESSOR DE AR, POTENCIA &gt; 5 E &lt;= 10 CV</v>
          </cell>
          <cell r="C4281" t="str">
            <v>UN</v>
          </cell>
          <cell r="D4281" t="str">
            <v>513,43</v>
          </cell>
        </row>
        <row r="4282">
          <cell r="A4282" t="str">
            <v>73834/1</v>
          </cell>
          <cell r="B4282" t="str">
            <v>INSTALACAO DE CONJ.MOTO BOMBA SUBMERSIVEL ATE 10 CV</v>
          </cell>
          <cell r="C4282" t="str">
            <v>UN</v>
          </cell>
          <cell r="D4282" t="str">
            <v>169,94</v>
          </cell>
        </row>
        <row r="4283">
          <cell r="A4283" t="str">
            <v>73834/2</v>
          </cell>
          <cell r="B4283" t="str">
            <v>INSTALACAO DE CONJ.MOTO BOMBA SUBMERSIVEL DE 11 A 25 CV</v>
          </cell>
          <cell r="C4283" t="str">
            <v>UN</v>
          </cell>
          <cell r="D4283" t="str">
            <v>271,92</v>
          </cell>
        </row>
        <row r="4284">
          <cell r="A4284" t="str">
            <v>73834/3</v>
          </cell>
          <cell r="B4284" t="str">
            <v>INSTALACAO DE CONJ.MOTO BOMBA SUBMERSIVEL DE 26 A 50 CV</v>
          </cell>
          <cell r="C4284" t="str">
            <v>UN</v>
          </cell>
          <cell r="D4284" t="str">
            <v>543,84</v>
          </cell>
        </row>
        <row r="4285">
          <cell r="A4285" t="str">
            <v>73834/4</v>
          </cell>
          <cell r="B4285" t="str">
            <v>INSTALACAO DE CONJ.MOTO BOMBA SUBMERSIVEL DE 51 A 100 CV</v>
          </cell>
          <cell r="C4285" t="str">
            <v>UN</v>
          </cell>
          <cell r="D4285" t="str">
            <v>815,76</v>
          </cell>
        </row>
        <row r="4286">
          <cell r="A4286" t="str">
            <v>73835/1</v>
          </cell>
          <cell r="B4286" t="str">
            <v>INSTALACAO DE CONJ.MOTO BOMBA VERTICAL POT &lt;= 100 CV</v>
          </cell>
          <cell r="C4286" t="str">
            <v>UN</v>
          </cell>
          <cell r="D4286" t="str">
            <v>1.133,74</v>
          </cell>
        </row>
        <row r="4287">
          <cell r="A4287" t="str">
            <v>73835/2</v>
          </cell>
          <cell r="B4287" t="str">
            <v>INSTALACAO DE CONJ.MOTO BOMBA VERTICAL 100 &lt; POT &lt;= 200 CV</v>
          </cell>
          <cell r="C4287" t="str">
            <v>UN</v>
          </cell>
          <cell r="D4287" t="str">
            <v>1.541,90</v>
          </cell>
        </row>
        <row r="4288">
          <cell r="A4288" t="str">
            <v>73835/3</v>
          </cell>
          <cell r="B4288" t="str">
            <v>INSTALACAO DE CONJ.MOTO BOMBA VERTICAL 200 &lt; POT &lt;= 300 CV</v>
          </cell>
          <cell r="C4288" t="str">
            <v>UN</v>
          </cell>
          <cell r="D4288" t="str">
            <v>1.723,30</v>
          </cell>
        </row>
        <row r="4289">
          <cell r="A4289" t="str">
            <v>73836/1</v>
          </cell>
          <cell r="B4289" t="str">
            <v>INSTALACAO DE CONJ.MOTO BOMBA HORIZONTAL ATE 10 CV</v>
          </cell>
          <cell r="C4289" t="str">
            <v>UN</v>
          </cell>
          <cell r="D4289" t="str">
            <v>453,50</v>
          </cell>
        </row>
        <row r="4290">
          <cell r="A4290" t="str">
            <v>73836/2</v>
          </cell>
          <cell r="B4290" t="str">
            <v>INSTALACAO DE CONJ.MOTO BOMBA HORIZONTAL DE 12,5 A 25 CV</v>
          </cell>
          <cell r="C4290" t="str">
            <v>UN</v>
          </cell>
          <cell r="D4290" t="str">
            <v>589,54</v>
          </cell>
        </row>
        <row r="4291">
          <cell r="A4291" t="str">
            <v>73836/3</v>
          </cell>
          <cell r="B4291" t="str">
            <v>INSTALACAO DE CONJ.MOTO BOMBA HORIZONTAL DE 30 A 75 CV</v>
          </cell>
          <cell r="C4291" t="str">
            <v>UN</v>
          </cell>
          <cell r="D4291" t="str">
            <v>907,00</v>
          </cell>
        </row>
        <row r="4292">
          <cell r="A4292" t="str">
            <v>73836/4</v>
          </cell>
          <cell r="B4292" t="str">
            <v>INSTALACAO DE CONJ.MOTO BOMBA HORIZONTAL DE 100 A 150 CV</v>
          </cell>
          <cell r="C4292" t="str">
            <v>UN</v>
          </cell>
          <cell r="D4292" t="str">
            <v>1.451,20</v>
          </cell>
        </row>
        <row r="4293">
          <cell r="A4293" t="str">
            <v>73837/1</v>
          </cell>
          <cell r="B4293" t="str">
            <v>INSTALACAO DE CONJ.MOTO BOMBA SUBMERSO ATE 5 CV</v>
          </cell>
          <cell r="C4293" t="str">
            <v>UN</v>
          </cell>
          <cell r="D4293" t="str">
            <v>169,94</v>
          </cell>
        </row>
        <row r="4294">
          <cell r="A4294" t="str">
            <v>73837/2</v>
          </cell>
          <cell r="B4294" t="str">
            <v>INSTALACAO DE CONJ.MOTO BOMBA SUBMERSO DE 6 A 25 CV</v>
          </cell>
          <cell r="C4294" t="str">
            <v>UN</v>
          </cell>
          <cell r="D4294" t="str">
            <v>339,90</v>
          </cell>
        </row>
        <row r="4295">
          <cell r="A4295" t="str">
            <v>73837/3</v>
          </cell>
          <cell r="B4295" t="str">
            <v>INSTALACAO DE CONJ.MOTO BOMBA SUBMERSO DE 26 A 50 CV</v>
          </cell>
          <cell r="C4295" t="str">
            <v>UN</v>
          </cell>
          <cell r="D4295" t="str">
            <v>679,80</v>
          </cell>
        </row>
        <row r="4296">
          <cell r="A4296">
            <v>73612</v>
          </cell>
          <cell r="B4296" t="str">
            <v>INSTALACAO DE CLORADOR</v>
          </cell>
          <cell r="C4296" t="str">
            <v>UN</v>
          </cell>
          <cell r="D4296" t="str">
            <v>362,10</v>
          </cell>
        </row>
        <row r="4297">
          <cell r="A4297">
            <v>73660</v>
          </cell>
          <cell r="B4297" t="str">
            <v>LEITO FILTRANTE - ASSENTAMENTO DE BLOCOS LEOPOLD</v>
          </cell>
          <cell r="C4297" t="str">
            <v>M2</v>
          </cell>
          <cell r="D4297" t="str">
            <v>56,19</v>
          </cell>
        </row>
        <row r="4298">
          <cell r="A4298">
            <v>73661</v>
          </cell>
          <cell r="B4298" t="str">
            <v>FORNECIMENTO E INSTALACAO DE TALHA E TROLEY MANUAL DE 1 TONELADA</v>
          </cell>
          <cell r="C4298" t="str">
            <v>UN</v>
          </cell>
          <cell r="D4298" t="str">
            <v>1.619,94</v>
          </cell>
        </row>
        <row r="4299">
          <cell r="A4299">
            <v>73693</v>
          </cell>
          <cell r="B4299" t="str">
            <v>LEITO FILTRANTE - COLOCACAO DE LONA PLASTICA</v>
          </cell>
          <cell r="C4299" t="str">
            <v>M2</v>
          </cell>
          <cell r="D4299" t="str">
            <v>18,85</v>
          </cell>
        </row>
        <row r="4300">
          <cell r="A4300">
            <v>73694</v>
          </cell>
          <cell r="B4300" t="str">
            <v>INSTALACAO DE BOMBA DOSADORA</v>
          </cell>
          <cell r="C4300" t="str">
            <v>UN</v>
          </cell>
          <cell r="D4300" t="str">
            <v>135,65</v>
          </cell>
        </row>
        <row r="4301">
          <cell r="A4301">
            <v>73695</v>
          </cell>
          <cell r="B4301" t="str">
            <v>INSTALACAO DE AGITADOR</v>
          </cell>
          <cell r="C4301" t="str">
            <v>UN</v>
          </cell>
          <cell r="D4301" t="str">
            <v>69,76</v>
          </cell>
        </row>
        <row r="4302">
          <cell r="A4302" t="str">
            <v>73824/1</v>
          </cell>
          <cell r="B4302" t="str">
            <v>INSTALACAO DE MISTURADOR VERTICAL</v>
          </cell>
          <cell r="C4302" t="str">
            <v>UN</v>
          </cell>
          <cell r="D4302" t="str">
            <v>362,10</v>
          </cell>
        </row>
        <row r="4303">
          <cell r="A4303" t="str">
            <v>73825/2</v>
          </cell>
          <cell r="B4303" t="str">
            <v>VERTEDOR TRIANGULAR DE ALUMINIO</v>
          </cell>
          <cell r="C4303" t="str">
            <v>M2</v>
          </cell>
          <cell r="D4303" t="str">
            <v>867,46</v>
          </cell>
        </row>
        <row r="4304">
          <cell r="A4304" t="str">
            <v>73873/1</v>
          </cell>
          <cell r="B4304" t="str">
            <v>LEITO FILTRANTE - COLOCACAO E APILOAMENTO DE TERRA NO FILTRO</v>
          </cell>
          <cell r="C4304" t="str">
            <v>M3</v>
          </cell>
          <cell r="D4304" t="str">
            <v>68,01</v>
          </cell>
        </row>
        <row r="4305">
          <cell r="A4305" t="str">
            <v>73873/2</v>
          </cell>
          <cell r="B4305" t="str">
            <v>LEITO FILTRANTE - FORN.E ENCHIMENTO C/ BRITA NO. 4</v>
          </cell>
          <cell r="C4305" t="str">
            <v>M3</v>
          </cell>
          <cell r="D4305" t="str">
            <v>147,98</v>
          </cell>
        </row>
        <row r="4306">
          <cell r="A4306" t="str">
            <v>73873/3</v>
          </cell>
          <cell r="B4306" t="str">
            <v>LEITO FILTRANTE - COLOCACAO DE AREIA NOS FILTROS</v>
          </cell>
          <cell r="C4306" t="str">
            <v>M3</v>
          </cell>
          <cell r="D4306" t="str">
            <v>68,01</v>
          </cell>
        </row>
        <row r="4307">
          <cell r="A4307" t="str">
            <v>73873/4</v>
          </cell>
          <cell r="B4307" t="str">
            <v>LEITO FILTRANTE - COLOCACAO DE PEDREGULHOS NOS FILTROS</v>
          </cell>
          <cell r="C4307" t="str">
            <v>M3</v>
          </cell>
          <cell r="D4307" t="str">
            <v>74,49</v>
          </cell>
        </row>
        <row r="4308">
          <cell r="A4308" t="str">
            <v>73873/5</v>
          </cell>
          <cell r="B4308" t="str">
            <v>LEITO FILTRANTE - COLOCACAO DE ANTRACITO NOS FILTROS</v>
          </cell>
          <cell r="C4308" t="str">
            <v>M3</v>
          </cell>
          <cell r="D4308" t="str">
            <v>68,01</v>
          </cell>
        </row>
        <row r="4309">
          <cell r="A4309" t="str">
            <v>73827/1</v>
          </cell>
          <cell r="B4309" t="str">
            <v>KIT CAVALETE PVC COM REGISTRO 1/2" - FORNECIMENTO E INSTALAÇÃO</v>
          </cell>
          <cell r="C4309" t="str">
            <v>UN</v>
          </cell>
          <cell r="D4309" t="str">
            <v>51,55</v>
          </cell>
        </row>
        <row r="4310">
          <cell r="A4310" t="str">
            <v>74218/1</v>
          </cell>
          <cell r="B4310" t="str">
            <v>KIT CAVALETE PVC COM REGISTRO 3/4" - FORNECIMENTO E INSTALACAO</v>
          </cell>
          <cell r="C4310" t="str">
            <v>UN</v>
          </cell>
          <cell r="D4310" t="str">
            <v>46,87</v>
          </cell>
        </row>
        <row r="4311">
          <cell r="A4311" t="str">
            <v>74253/1</v>
          </cell>
          <cell r="B4311" t="str">
            <v>RAMAL PREDIAL EM TUBO PEAD 20MM - FORNECIMENTO, INSTALAÇÃO, ESCAVAÇÃO E REATERRO</v>
          </cell>
          <cell r="C4311" t="str">
            <v>M</v>
          </cell>
          <cell r="D4311" t="str">
            <v>19,72</v>
          </cell>
        </row>
        <row r="4312">
          <cell r="A4312">
            <v>83878</v>
          </cell>
          <cell r="B4312" t="str">
            <v>LIGACAO DA REDE 50MM AO RAMAL PREDIAL 1/2"</v>
          </cell>
          <cell r="C4312" t="str">
            <v>UN</v>
          </cell>
          <cell r="D4312" t="str">
            <v>43,20</v>
          </cell>
        </row>
        <row r="4313">
          <cell r="A4313">
            <v>83879</v>
          </cell>
          <cell r="B4313" t="str">
            <v>LIGACAO DA REDE 75MM AO RAMAL PREDIAL 1/2"</v>
          </cell>
          <cell r="C4313" t="str">
            <v>UN</v>
          </cell>
          <cell r="D4313" t="str">
            <v>50,28</v>
          </cell>
        </row>
        <row r="4314">
          <cell r="A4314">
            <v>73658</v>
          </cell>
          <cell r="B4314" t="str">
            <v>LIGAÇÃO DOMICILIAR DE ESGOTO DN 100MM, DA CASA ATÉ A CAIXA, COMPOSTO POR 10,0M TUBO DE PVC ESGOTO PREDIAL DN 100MM E CAIXA DE ALVENARIA COM TAMPA DE CONCRETO - FORNECIMENTO E INSTALAÇÃO</v>
          </cell>
          <cell r="C4314" t="str">
            <v>UN</v>
          </cell>
          <cell r="D4314" t="str">
            <v>483,41</v>
          </cell>
        </row>
        <row r="4315">
          <cell r="A4315">
            <v>93350</v>
          </cell>
          <cell r="B43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315" t="str">
            <v>UN</v>
          </cell>
          <cell r="D4315" t="str">
            <v>666,78</v>
          </cell>
        </row>
        <row r="4316">
          <cell r="A4316">
            <v>93351</v>
          </cell>
          <cell r="B431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316" t="str">
            <v>UN</v>
          </cell>
          <cell r="D4316" t="str">
            <v>544,38</v>
          </cell>
        </row>
        <row r="4317">
          <cell r="A4317">
            <v>93352</v>
          </cell>
          <cell r="B431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317" t="str">
            <v>UN</v>
          </cell>
          <cell r="D4317" t="str">
            <v>422,63</v>
          </cell>
        </row>
        <row r="4318">
          <cell r="A4318">
            <v>93353</v>
          </cell>
          <cell r="B431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318" t="str">
            <v>UN</v>
          </cell>
          <cell r="D4318" t="str">
            <v>304,09</v>
          </cell>
        </row>
        <row r="4319">
          <cell r="A4319">
            <v>93354</v>
          </cell>
          <cell r="B431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319" t="str">
            <v>UN</v>
          </cell>
          <cell r="D4319" t="str">
            <v>458,81</v>
          </cell>
        </row>
        <row r="4320">
          <cell r="A4320">
            <v>93355</v>
          </cell>
          <cell r="B432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320" t="str">
            <v>UN</v>
          </cell>
          <cell r="D4320" t="str">
            <v>380,44</v>
          </cell>
        </row>
        <row r="4321">
          <cell r="A4321">
            <v>93356</v>
          </cell>
          <cell r="B432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321" t="str">
            <v>UN</v>
          </cell>
          <cell r="D4321" t="str">
            <v>301,50</v>
          </cell>
        </row>
        <row r="4322">
          <cell r="A4322">
            <v>93357</v>
          </cell>
          <cell r="B432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322" t="str">
            <v>UN</v>
          </cell>
          <cell r="D4322" t="str">
            <v>224,55</v>
          </cell>
        </row>
        <row r="4323">
          <cell r="A4323">
            <v>83335</v>
          </cell>
          <cell r="B4323" t="str">
            <v>ESCAVACAO SUBMERSA COM DRAGA DE MANDIBULA</v>
          </cell>
          <cell r="C4323" t="str">
            <v>M3</v>
          </cell>
          <cell r="D4323" t="str">
            <v>35,92</v>
          </cell>
        </row>
        <row r="4324">
          <cell r="A4324">
            <v>88548</v>
          </cell>
          <cell r="B4324" t="str">
            <v>DRAGAGEM (C/ ESCAVADEIRA DRAG LINE DE ARRASTE 140HP)</v>
          </cell>
          <cell r="C4324" t="str">
            <v>M3</v>
          </cell>
          <cell r="D4324" t="str">
            <v>26,71</v>
          </cell>
        </row>
        <row r="4325">
          <cell r="A4325" t="str">
            <v>73903/1</v>
          </cell>
          <cell r="B4325" t="str">
            <v>LIMPEZA SUPERFICIAL DA CAMADA VEGETAL EM JAZIDA</v>
          </cell>
          <cell r="C4325" t="str">
            <v>M2</v>
          </cell>
          <cell r="D4325" t="str">
            <v>0,31</v>
          </cell>
        </row>
        <row r="4326">
          <cell r="A4326" t="str">
            <v>73903/2</v>
          </cell>
          <cell r="B4326" t="str">
            <v>EXPURGO DE JAZIDA (MATERIAL VEGETAL, OU INSERVÍVEL, EXCETO LAMA)</v>
          </cell>
          <cell r="C4326" t="str">
            <v>M3</v>
          </cell>
          <cell r="D4326" t="str">
            <v>1,69</v>
          </cell>
        </row>
        <row r="4327">
          <cell r="A4327" t="str">
            <v>74151/1</v>
          </cell>
          <cell r="B4327" t="str">
            <v>ESCAVACAO E CARGA MATERIAL 1A CATEGORIA, UTILIZANDO TRATOR DE ESTEIRAS DE 110 A 160HP COM LAMINA, PESO OPERACIONAL * 13T  E PA CARREGADEIRA COM 170 HP.</v>
          </cell>
          <cell r="C4327" t="str">
            <v>M3</v>
          </cell>
          <cell r="D4327" t="str">
            <v>2,86</v>
          </cell>
        </row>
        <row r="4328">
          <cell r="A4328" t="str">
            <v>74153/1</v>
          </cell>
          <cell r="B4328" t="str">
            <v>ESPALHAMENTO MECANIZADO (COM MOTONIVELADORA 140 HP) MATERIAL 1A. CATEGORIA</v>
          </cell>
          <cell r="C4328" t="str">
            <v>M2</v>
          </cell>
          <cell r="D4328" t="str">
            <v>0,20</v>
          </cell>
        </row>
        <row r="4329">
          <cell r="A4329" t="str">
            <v>74154/1</v>
          </cell>
          <cell r="B4329" t="str">
            <v>ESCAVACAO, CARGA E TRANSPORTE DE  MATERIAL DE 1A CATEGORIA COM TRATOR SOBRE ESTEIRAS 347 HP E CACAMBA 6M3,  DMT 50 A 200M</v>
          </cell>
          <cell r="C4329" t="str">
            <v>M3</v>
          </cell>
          <cell r="D4329" t="str">
            <v>4,35</v>
          </cell>
        </row>
        <row r="4330">
          <cell r="A4330" t="str">
            <v>74155/1</v>
          </cell>
          <cell r="B4330" t="str">
            <v>ESCAVACAO E TRANSPORTE DE MATERIAL DE  1A CAT DMT 50M COM TRATOR SOBRE  ESTEIRAS 347 HP COM LAMINA E ESCARIFICADOR</v>
          </cell>
          <cell r="C4330" t="str">
            <v>M3</v>
          </cell>
          <cell r="D4330" t="str">
            <v>1,39</v>
          </cell>
        </row>
        <row r="4331">
          <cell r="A4331" t="str">
            <v>74155/2</v>
          </cell>
          <cell r="B4331" t="str">
            <v>ESCAVACAO E TRANSPORTE DE MATERIAL DE  2A CAT DMT 50M COM TRATOR SOBRE  ESTEIRAS 347 HP COM LAMINA E ESCARIFICADOR</v>
          </cell>
          <cell r="C4331" t="str">
            <v>M3</v>
          </cell>
          <cell r="D4331" t="str">
            <v>2,69</v>
          </cell>
        </row>
        <row r="4332">
          <cell r="A4332" t="str">
            <v>74205/1</v>
          </cell>
          <cell r="B4332" t="str">
            <v>ESCAVACAO MECANICA DE MATERIAL 1A. CATEGORIA, PROVENIENTE DE CORTE DE SUBLEITO (C/TRATOR ESTEIRAS  160HP)</v>
          </cell>
          <cell r="C4332" t="str">
            <v>M3</v>
          </cell>
          <cell r="D4332" t="str">
            <v>1,37</v>
          </cell>
        </row>
        <row r="4333">
          <cell r="A4333">
            <v>79472</v>
          </cell>
          <cell r="B4333" t="str">
            <v>REGULARIZACAO DE SUPERFICIES EM TERRA COM MOTONIVELADORA</v>
          </cell>
          <cell r="C4333" t="str">
            <v>M2</v>
          </cell>
          <cell r="D4333" t="str">
            <v>0,44</v>
          </cell>
        </row>
        <row r="4334">
          <cell r="A4334">
            <v>79473</v>
          </cell>
          <cell r="B4334" t="str">
            <v>CORTE E ATERRO COMPENSADO</v>
          </cell>
          <cell r="C4334" t="str">
            <v>M3</v>
          </cell>
          <cell r="D4334" t="str">
            <v>4,92</v>
          </cell>
        </row>
        <row r="4335">
          <cell r="A4335">
            <v>79480</v>
          </cell>
          <cell r="B4335" t="str">
            <v>ESCAVACAO MECANICA CAMPO ABERTO EM SOLO EXCETO ROCHA ATE 2,00M PROFUNDIDADE</v>
          </cell>
          <cell r="C4335" t="str">
            <v>M3</v>
          </cell>
          <cell r="D4335" t="str">
            <v>2,04</v>
          </cell>
        </row>
        <row r="4336">
          <cell r="A4336">
            <v>83336</v>
          </cell>
          <cell r="B4336" t="str">
            <v>ESCAVACAO MECANICA PARA ACERTO DE TALUDES, EM MATERIAL DE 1A CATEGORIA, COM ESCAVADEIRA HIDRAULICA</v>
          </cell>
          <cell r="C4336" t="str">
            <v>M3</v>
          </cell>
          <cell r="D4336" t="str">
            <v>3,86</v>
          </cell>
        </row>
        <row r="4337">
          <cell r="A4337">
            <v>83338</v>
          </cell>
          <cell r="B4337" t="str">
            <v>ESCAVACAO MECANICA, A CEU ABERTO, EM MATERIAL DE 1A CATEGORIA, COM ESCAVADEIRA HIDRAULICA, CAPACIDADE DE 0,78 M3</v>
          </cell>
          <cell r="C4337" t="str">
            <v>M3</v>
          </cell>
          <cell r="D4337" t="str">
            <v>2,15</v>
          </cell>
        </row>
        <row r="4338">
          <cell r="A4338">
            <v>89885</v>
          </cell>
          <cell r="B4338" t="str">
            <v>ESCAVAÇÃO VERTICAL A CÉU ABERTO, INCLUINDO CARGA, DESCARGA E TRANSPORTE, EM SOLO DE 1ª CATEGORIA COM ESCAVADEIRA HIDRÁULICA (CAÇAMBA: 0,8 M³ / 111 HP), FROTA DE 3 CAMINHÕES BASCULANTES DE 14 M³, DMT DE 0,2 KM E VELOCIDADE MÉDIA 4 KM/H. AF_12/2013</v>
          </cell>
          <cell r="C4338" t="str">
            <v>M3</v>
          </cell>
          <cell r="D4338" t="str">
            <v>7,23</v>
          </cell>
        </row>
        <row r="4339">
          <cell r="A4339">
            <v>89886</v>
          </cell>
          <cell r="B4339" t="str">
            <v>ESCAVAÇÃO VERTICAL A CÉU ABERTO, INCLUINDO CARGA, DESCARGA E TRANSPORTE, EM SOLO DE 1ª CATEGORIA COM ESCAVADEIRA HIDRÁULICA (CAÇAMBA: 0,8 M³ / 111 HP), FROTA DE 3 CAMINHÕES BASCULANTES DE 14 M³, DMT DE 0,3 KM E VELOCIDADE MÉDIA 5,9 KM/H. AF_12/2013</v>
          </cell>
          <cell r="C4339" t="str">
            <v>M3</v>
          </cell>
          <cell r="D4339" t="str">
            <v>7,26</v>
          </cell>
        </row>
        <row r="4340">
          <cell r="A4340">
            <v>89887</v>
          </cell>
          <cell r="B4340" t="str">
            <v>ESCAVAÇÃO VERTICAL A CÉU ABERTO, INCLUINDO CARGA, DESCARGA E TRANSPORTE, EM SOLO DE 1ª CATEGORIA COM ESCAVADEIRA HIDRÁULICA (CAÇAMBA: 0,8 M³ / 111 HP), FROTA DE 3 CAMINHÕES BASCULANTES DE 14 M³, DMT DE 0,6 KM E VELOCIDADE MÉDIA 10 KM/H. AF_12/2013</v>
          </cell>
          <cell r="C4340" t="str">
            <v>M3</v>
          </cell>
          <cell r="D4340" t="str">
            <v>7,51</v>
          </cell>
        </row>
        <row r="4341">
          <cell r="A4341">
            <v>89888</v>
          </cell>
          <cell r="B4341" t="str">
            <v>ESCAVAÇÃO VERTICAL A CÉU ABERTO, INCLUINDO CARGA, DESCARGA E TRANSPORTE, EM SOLO DE 1ª CATEGORIA COM ESCAVADEIRA HIDRÁULICA (CAÇAMBA: 0,8 M³ / 111 HP), FROTA DE 3 CAMINHÕES BASCULANTES DE 14 M³, DMT DE 0,8 KM E VELOCIDADE MÉDIA 14 KM/H. AF_12/2013</v>
          </cell>
          <cell r="C4341" t="str">
            <v>M3</v>
          </cell>
          <cell r="D4341" t="str">
            <v>7,43</v>
          </cell>
        </row>
        <row r="4342">
          <cell r="A4342">
            <v>89889</v>
          </cell>
          <cell r="B4342" t="str">
            <v>ESCAVAÇÃO VERTICAL A CÉU ABERTO, INCLUINDO CARGA, DESCARGA E TRANSPORTE, EM SOLO DE 1ª CATEGORIA COM ESCAVADEIRA HIDRÁULICA (CAÇAMBA: 0,8 M³ / 111 HP), FROTA DE 3 CAMINHÕES BASCULANTES DE 14 M³, DMT DE 1 KM E VELOCIDADE MÉDIA 15 KM/H. AF_12/2013</v>
          </cell>
          <cell r="C4342" t="str">
            <v>M3</v>
          </cell>
          <cell r="D4342" t="str">
            <v>7,70</v>
          </cell>
        </row>
        <row r="4343">
          <cell r="A4343">
            <v>89890</v>
          </cell>
          <cell r="B4343" t="str">
            <v>ESCAVAÇÃO VERTICAL A CÉU ABERTO, INCLUINDO CARGA, DESCARGA E TRANSPORTE, EM SOLO DE 1ª CATEGORIA COM ESCAVADEIRA HIDRÁULICA (CAÇAMBA: 0,8 M³ / 111 HP), FROTA DE 4 CAMINHÕES BASCULANTES DE 14 M³, DMT DE 1,5 KM E VELOCIDADE MÉDIA 18 KM/H. AF_12/2013</v>
          </cell>
          <cell r="C4343" t="str">
            <v>M3</v>
          </cell>
          <cell r="D4343" t="str">
            <v>10,71</v>
          </cell>
        </row>
        <row r="4344">
          <cell r="A4344">
            <v>89891</v>
          </cell>
          <cell r="B4344" t="str">
            <v>ESCAVAÇÃO VERTICAL A CÉU ABERTO, INCLUINDO CARGA, DESCARGA E TRANSPORTE, EM SOLO DE 1ª CATEGORIA COM ESCAVADEIRA HIDRÁULICA (CAÇAMBA: 0,8 M³ / 111 HP), FROTA DE 4 CAMINHÕES BASCULANTES DE 14 M³, DMT DE 2 KM E VELOCIDADE MÉDIA 22 KM/H. AF_12/2013</v>
          </cell>
          <cell r="C4344" t="str">
            <v>M3</v>
          </cell>
          <cell r="D4344" t="str">
            <v>10,94</v>
          </cell>
        </row>
        <row r="4345">
          <cell r="A4345">
            <v>89892</v>
          </cell>
          <cell r="B4345" t="str">
            <v>ESCAVAÇÃO VERTICAL A CÉU ABERTO, INCLUINDO CARGA, DESCARGA E TRANSPORTE, EM SOLO DE 1ª CATEGORIA COM ESCAVADEIRA HIDRÁULICA (CAÇAMBA: 0,8 M³ / 111 HP), FROTA DE 4 CAMINHÕES BASCULANTES DE 14 M³, DMT DE 2 KM E VELOCIDADE MÉDIA 35 KM/H. AF_12/2013</v>
          </cell>
          <cell r="C4345" t="str">
            <v>M3</v>
          </cell>
          <cell r="D4345" t="str">
            <v>9,97</v>
          </cell>
        </row>
        <row r="4346">
          <cell r="A4346">
            <v>89893</v>
          </cell>
          <cell r="B4346" t="str">
            <v>ESCAVAÇÃO VERTICAL A CÉU ABERTO, INCLUINDO CARGA, DESCARGA E TRANSPORTE, EM SOLO DE 1ª CATEGORIA COM ESCAVADEIRA HIDRÁULICA (CAÇAMBA: 0,8 M³ / 111 HP), FROTA DE 5 CAMINHÕES BASCULANTES DE 14 M³, DMT DE 3 KM E VELOCIDADE MÉDIA 20 KM/H. AF_12/2013</v>
          </cell>
          <cell r="C4346" t="str">
            <v>M3</v>
          </cell>
          <cell r="D4346" t="str">
            <v>13,19</v>
          </cell>
        </row>
        <row r="4347">
          <cell r="A4347">
            <v>89894</v>
          </cell>
          <cell r="B4347" t="str">
            <v>ESCAVAÇÃO VERTICAL A CÉU ABERTO, INCLUINDO CARGA, DESCARGA E TRANSPORTE, EM SOLO DE 1ª CATEGORIA COM ESCAVADEIRA HIDRÁULICA (CAÇAMBA: 0,8 M³ / 111 HP), FROTA DE 6 CAMINHÕES BASCULANTES DE 14 M³, DMT DE 4 KM E VELOCIDADE MÉDIA 22 KM/H. AF_12/2013</v>
          </cell>
          <cell r="C4347" t="str">
            <v>M3</v>
          </cell>
          <cell r="D4347" t="str">
            <v>14,70</v>
          </cell>
        </row>
        <row r="4348">
          <cell r="A4348">
            <v>89895</v>
          </cell>
          <cell r="B4348" t="str">
            <v>ESCAVAÇÃO VERTICAL A CÉU ABERTO, INCLUINDO CARGA, DESCARGA E TRANSPORTE, EM SOLO DE 1ª CATEGORIA COM ESCAVADEIRA HIDRÁULICA (CAÇAMBA: 0,8 M³ / 111 HP), FROTA DE 7 CAMINHÕES BASCULANTES DE 14 M³, DMT DE 6 KM E VELOCIDADE MÉDIA 22 KM/H. AF_12/2013</v>
          </cell>
          <cell r="C4348" t="str">
            <v>M3</v>
          </cell>
          <cell r="D4348" t="str">
            <v>17,85</v>
          </cell>
        </row>
        <row r="4349">
          <cell r="A4349">
            <v>89903</v>
          </cell>
          <cell r="B4349" t="str">
            <v>ESCAVAÇÃO VERTICAL A CÉU ABERTO, INCLUINDO CARGA, DESCARGA E TRANSPORTE, EM SOLO DE 1ª CATEGORIA COM ESCAVADEIRA HIDRÁULICA (CAÇAMBA: 0,8 M³ / 111 HP), FROTA DE 2 CAMINHÕES BASCULANTES DE 18 M³, DMT DE 0,2 KM E VELOCIDADE MÉDIA 4 KM/H. AF_12/2013</v>
          </cell>
          <cell r="C4349" t="str">
            <v>M3</v>
          </cell>
          <cell r="D4349" t="str">
            <v>6,33</v>
          </cell>
        </row>
        <row r="4350">
          <cell r="A4350">
            <v>89904</v>
          </cell>
          <cell r="B4350" t="str">
            <v>ESCAVAÇÃO VERTICAL A CÉU ABERTO, INCLUINDO CARGA, DESCARGA E TRANSPORTE, EM SOLO DE 1ª CATEGORIA COM ESCAVADEIRA HIDRÁULICA (CAÇAMBA: 0,8 M³ / 111 HP), FROTA DE 2 CAMINHÕES BASCULANTES DE 18 M³, DMT DE 0,3 KM E VELOCIDADE MÉDIA 5,9KM/H. AF_12/2013</v>
          </cell>
          <cell r="C4350" t="str">
            <v>M3</v>
          </cell>
          <cell r="D4350" t="str">
            <v>6,37</v>
          </cell>
        </row>
        <row r="4351">
          <cell r="A4351">
            <v>89905</v>
          </cell>
          <cell r="B4351" t="str">
            <v>ESCAVAÇÃO VERTICAL A CÉU ABERTO, INCLUINDO CARGA, DESCARGA E TRANSPORTE, EM SOLO DE 1ª CATEGORIA COM ESCAVADEIRA HIDRÁULICA (CAÇAMBA: 0,8 M³ / 111 HP), FROTA DE 2 CAMINHÕES BASCULANTES DE 18 M³, DMT DE 0,6 KM E VELOCIDADE MÉDIA 10 KM/H. AF_12/2013</v>
          </cell>
          <cell r="C4351" t="str">
            <v>M3</v>
          </cell>
          <cell r="D4351" t="str">
            <v>6,58</v>
          </cell>
        </row>
        <row r="4352">
          <cell r="A4352">
            <v>89906</v>
          </cell>
          <cell r="B4352" t="str">
            <v>ESCAVAÇÃO VERTICAL A CÉU ABERTO, INCLUINDO CARGA, DESCARGA E TRANSPORTE, EM SOLO DE 1ª CATEGORIA COM ESCAVADEIRA HIDRÁULICA (CAÇAMBA: 0,8 M³ / 111 HP), FROTA DE 2 CAMINHÕES BASCULANTES DE 18 M³, DMT DE 0,8 KM E VELOCIDADE MÉDIA 14 KM/H. AF_12/2013</v>
          </cell>
          <cell r="C4352" t="str">
            <v>M3</v>
          </cell>
          <cell r="D4352" t="str">
            <v>6,51</v>
          </cell>
        </row>
        <row r="4353">
          <cell r="A4353">
            <v>89907</v>
          </cell>
          <cell r="B4353" t="str">
            <v>ESCAVAÇÃO VERTICAL A CÉU ABERTO, INCLUINDO CARGA, DESCARGA E TRANSPORTE, EM SOLO DE 1ª CATEGORIA COM ESCAVADEIRA HIDRÁULICA (CAÇAMBA: 0,8 M³ / 111 HP), FROTA DE 3 CAMINHÕES BASCULANTES DE 18 M³, DMT DE 1 KM E VELOCIDADE MÉDIA 15 KM/H. AF_12/2013</v>
          </cell>
          <cell r="C4353" t="str">
            <v>M3</v>
          </cell>
          <cell r="D4353" t="str">
            <v>7,34</v>
          </cell>
        </row>
        <row r="4354">
          <cell r="A4354">
            <v>89908</v>
          </cell>
          <cell r="B4354" t="str">
            <v>ESCAVAÇÃO VERTICAL A CÉU ABERTO, INCLUINDO CARGA, DESCARGA E TRANSPORTE, EM SOLO DE 1ª CATEGORIA COM ESCAVADEIRA HIDRÁULICA (CAÇAMBA: 0,8 M³ / 111 HP), FROTA DE 4 CAMINHÕES BASCULANTES DE 18 M³, DMT DE 1,5 KM E VELOCIDADE MÉDIA 18 KM/H. AF_12/2013</v>
          </cell>
          <cell r="C4354" t="str">
            <v>M3</v>
          </cell>
          <cell r="D4354" t="str">
            <v>10,04</v>
          </cell>
        </row>
        <row r="4355">
          <cell r="A4355">
            <v>89909</v>
          </cell>
          <cell r="B4355" t="str">
            <v>ESCAVAÇÃO VERTICAL A CÉU ABERTO, INCLUINDO CARGA, DESCARGA E TRANSPORTE, EM SOLO DE 1ª CATEGORIA COM ESCAVADEIRA HIDRÁULICA (CAÇAMBA: 0,8 M³ / 111 HP), FROTA DE 4 CAMINHÕES BASCULANTES DE 18 M³, DMT DE 2 KM E VELOCIDADE MÉDIA 22 KM/H. AF_12/2013</v>
          </cell>
          <cell r="C4355" t="str">
            <v>M3</v>
          </cell>
          <cell r="D4355" t="str">
            <v>10,22</v>
          </cell>
        </row>
        <row r="4356">
          <cell r="A4356">
            <v>89910</v>
          </cell>
          <cell r="B4356" t="str">
            <v>ESCAVAÇÃO VERTICAL A CÉU ABERTO, INCLUINDO CARGA, DESCARGA E TRANSPORTE, EM SOLO DE 1ª CATEGORIA COM ESCAVADEIRA HIDRÁULICA (CAÇAMBA: 0,8 M³ / 111 HP), FROTA DE 3 CAMINHÕES BASCULANTES DE 18 M³, DMT DE 2 KM E VELOCIDADE MÉDIA 35 KM/H. AF_12/2013</v>
          </cell>
          <cell r="C4356" t="str">
            <v>M3</v>
          </cell>
          <cell r="D4356" t="str">
            <v>8,82</v>
          </cell>
        </row>
        <row r="4357">
          <cell r="A4357">
            <v>89911</v>
          </cell>
          <cell r="B4357" t="str">
            <v>ESCAVAÇÃO VERTICAL A CÉU ABERTO, INCLUINDO CARGA, DESCARGA E TRANSPORTE, EM SOLO DE 1ª CATEGORIA COM ESCAVADEIRA HIDRÁULICA (CAÇAMBA: 0,8 M³ / 111 HP), FROTA DE 5 CAMINHÕES BASCULANTES DE 18 M³, DMT DE 3 KM E VELOCIDADE MÉDIA 20 KM/H. AF_12/2013</v>
          </cell>
          <cell r="C4357" t="str">
            <v>M3</v>
          </cell>
          <cell r="D4357" t="str">
            <v>12,26</v>
          </cell>
        </row>
        <row r="4358">
          <cell r="A4358">
            <v>89912</v>
          </cell>
          <cell r="B4358" t="str">
            <v>ESCAVAÇÃO VERTICAL A CÉU ABERTO, INCLUINDO CARGA, DESCARGA E TRANSPORTE, EM SOLO DE 1ª CATEGORIA COM ESCAVADEIRA HIDRÁULICA (CAÇAMBA: 0,8 M³ / 111 HP), FROTA DE 5 CAMINHÕES BASCULANTES DE 18 M³, DMT DE 4 KM E VELOCIDADE MÉDIA 22 KM/H. AF_12/2013</v>
          </cell>
          <cell r="C4358" t="str">
            <v>M3</v>
          </cell>
          <cell r="D4358" t="str">
            <v>13,06</v>
          </cell>
        </row>
        <row r="4359">
          <cell r="A4359">
            <v>89913</v>
          </cell>
          <cell r="B4359" t="str">
            <v>ESCAVAÇÃO VERTICAL A CÉU ABERTO, INCLUINDO CARGA, DESCARGA E TRANSPORTE, EM SOLO DE 1ª CATEGORIA COM ESCAVADEIRA HIDRÁULICA (CAÇAMBA: 0,8 M³ / 111 HP), FROTA DE 6 CAMINHÕES BASCULANTES DE 18 M³, DMT DE 6 KM E VELOCIDADE MÉDIA 22 KM/H. AF_12/2013</v>
          </cell>
          <cell r="C4359" t="str">
            <v>M3</v>
          </cell>
          <cell r="D4359" t="str">
            <v>15,89</v>
          </cell>
        </row>
        <row r="4360">
          <cell r="A4360">
            <v>89921</v>
          </cell>
          <cell r="B4360" t="str">
            <v>ESCAVAÇÃO VERTICAL A CÉU ABERTO, INCLUINDO CARGA, DESCARGA E TRANSPORTE, EM SOLO DE 1ª CATEGORIA COM ESCAVADEIRA HIDRÁULICA (CAÇAMBA: 1,2 M³ / 155 HP), FROTA DE 3 CAMINHÕES BASCULANTES DE 14 M³, DMT DE 0,2 KM E VELOCIDADE MÉDIA 4 KM/H. AF_12/2013</v>
          </cell>
          <cell r="C4360" t="str">
            <v>M3</v>
          </cell>
          <cell r="D4360" t="str">
            <v>5,87</v>
          </cell>
        </row>
        <row r="4361">
          <cell r="A4361">
            <v>89922</v>
          </cell>
          <cell r="B4361" t="str">
            <v>ESCAVAÇÃO VERTICAL A CÉU ABERTO, INCLUINDO CARGA, DESCARGA E TRANSPORTE, EM SOLO DE 1ª CATEGORIA COM ESCAVADEIRA HIDRÁULICA (CAÇAMBA: 1,2 M³ / 155 HP), FROTA DE 3 CAMINHÕES BASCULANTES DE 14 M³, DMT DE 0,3 KM E VELOCIDADE MÉDIA 5,9 KM/H. AF_12/2013</v>
          </cell>
          <cell r="C4361" t="str">
            <v>M3</v>
          </cell>
          <cell r="D4361" t="str">
            <v>5,90</v>
          </cell>
        </row>
        <row r="4362">
          <cell r="A4362">
            <v>89923</v>
          </cell>
          <cell r="B4362" t="str">
            <v>ESCAVAÇÃO VERTICAL A CÉU ABERTO, INCLUINDO CARGA, DESCARGA E TRANSPORTE, EM SOLO DE 1ª CATEGORIA COM ESCAVADEIRA HIDRÁULICA (CAÇAMBA: 1,2 M³ / 155 HP), FROTA DE 3 CAMINHÕES BASCULANTES DE 14 M³, DMT DE 0,6 KM E VELOCIDADE MÉDIA 10 KM/H. AF_12/2013</v>
          </cell>
          <cell r="C4362" t="str">
            <v>M3</v>
          </cell>
          <cell r="D4362" t="str">
            <v>6,16</v>
          </cell>
        </row>
        <row r="4363">
          <cell r="A4363">
            <v>89924</v>
          </cell>
          <cell r="B4363" t="str">
            <v>ESCAVAÇÃO VERTICAL A CÉU ABERTO, INCLUINDO CARGA, DESCARGA E TRANSPORTE, EM SOLO DE 1ª CATEGORIA COM ESCAVADEIRA HIDRÁULICA (CAÇAMBA: 1,2 M³ / 155 HP), FROTA DE 3 CAMINHÕES BASCULANTES DE 14 M³, DMT DE 0,8 KM E VELOCIDADE MÉDIA 14 KM/H. AF_12/2013</v>
          </cell>
          <cell r="C4363" t="str">
            <v>M3</v>
          </cell>
          <cell r="D4363" t="str">
            <v>6,08</v>
          </cell>
        </row>
        <row r="4364">
          <cell r="A4364">
            <v>89925</v>
          </cell>
          <cell r="B4364" t="str">
            <v>ESCAVAÇÃO VERTICAL A CÉU ABERTO, INCLUINDO CARGA, DESCARGA E TRANSPORTE, EM SOLO DE 1ª CATEGORIA COM ESCAVADEIRA HIDRÁULICA (CAÇAMBA: 1,2 M³ / 155 HP), FROTA DE 3 CAMINHÕES BASCULANTES DE 14 M³, DMT DE 1 KM E VELOCIDADE MÉDIA 15 KM/H. AF_12/2013</v>
          </cell>
          <cell r="C4364" t="str">
            <v>M3</v>
          </cell>
          <cell r="D4364" t="str">
            <v>6,34</v>
          </cell>
        </row>
        <row r="4365">
          <cell r="A4365">
            <v>89926</v>
          </cell>
          <cell r="B4365" t="str">
            <v>ESCAVAÇÃO VERTICAL A CÉU ABERTO, INCLUINDO CARGA, DESCARGA E TRANSPORTE, EM SOLO DE 1ª CATEGORIA COM ESCAVADEIRA HIDRÁULICA (CAÇAMBA: 1,2 M³ / 155 HP), FROTA DE 5 CAMINHÕES BASCULANTES DE 14 M³, DMT DE 1,5 KM E VELOCIDADE MÉDIA 18 KM/H. AF_12/2013</v>
          </cell>
          <cell r="C4365" t="str">
            <v>M3</v>
          </cell>
          <cell r="D4365" t="str">
            <v>9,62</v>
          </cell>
        </row>
        <row r="4366">
          <cell r="A4366">
            <v>89927</v>
          </cell>
          <cell r="B4366" t="str">
            <v>ESCAVAÇÃO VERTICAL A CÉU ABERTO, INCLUINDO CARGA, DESCARGA E TRANSPORTE, EM SOLO DE 1ª CATEGORIA COM ESCAVADEIRA HIDRÁULICA (CAÇAMBA: 1,2 M³ / 155 HP), FROTA DE 5 CAMINHÕES BASCULANTES DE 14 M³, DMT DE 2 KM E VELOCIDADE MÉDIA 22 KM/H. AF_12/2013</v>
          </cell>
          <cell r="C4366" t="str">
            <v>M3</v>
          </cell>
          <cell r="D4366" t="str">
            <v>9,84</v>
          </cell>
        </row>
        <row r="4367">
          <cell r="A4367">
            <v>89928</v>
          </cell>
          <cell r="B4367" t="str">
            <v>ESCAVAÇÃO VERTICAL A CÉU ABERTO, INCLUINDO CARGA, DESCARGA E TRANSPORTE, EM SOLO DE 1ª CATEGORIA COM ESCAVADEIRA HIDRÁULICA (CAÇAMBA: 1,2 M³ / 155 HP), FROTA DE 5 CAMINHÕES BASCULANTES DE 14 M³, DMT DE 2 KM E VELOCIDADE MÉDIA 35 KM/H. AF_12/2013</v>
          </cell>
          <cell r="C4367" t="str">
            <v>M3</v>
          </cell>
          <cell r="D4367" t="str">
            <v>8,90</v>
          </cell>
        </row>
        <row r="4368">
          <cell r="A4368">
            <v>89929</v>
          </cell>
          <cell r="B4368" t="str">
            <v>ESCAVAÇÃO VERTICAL A CÉU ABERTO, INCLUINDO CARGA, DESCARGA E TRANSPORTE, EM SOLO DE 1ª CATEGORIA COM ESCAVADEIRA HIDRÁULICA (CAÇAMBA: 1,2 M³ / 155 HP), FROTA DE 7 CAMINHÕES BASCULANTES DE 14 M³, DMT DE 3 KM E VELOCIDADE MÉDIA 20 KM/H. AF_12/2013</v>
          </cell>
          <cell r="C4368" t="str">
            <v>M3</v>
          </cell>
          <cell r="D4368" t="str">
            <v>12,38</v>
          </cell>
        </row>
        <row r="4369">
          <cell r="A4369">
            <v>89930</v>
          </cell>
          <cell r="B4369" t="str">
            <v>ESCAVAÇÃO VERTICAL A CÉU ABERTO, INCLUINDO CARGA, DESCARGA E TRANSPORTE, EM SOLO DE 1ª CATEGORIA COM ESCAVADEIRA HIDRÁULICA (CAÇAMBA: 1,2 M³ / 155 HP), FROTA DE 7 CAMINHÕES BASCULANTES DE 14 M³, DMT DE 4 KM E VELOCIDADE MÉDIA 22 KM/H. AF_12/2013</v>
          </cell>
          <cell r="C4369" t="str">
            <v>M3</v>
          </cell>
          <cell r="D4369" t="str">
            <v>13,25</v>
          </cell>
        </row>
        <row r="4370">
          <cell r="A4370">
            <v>89931</v>
          </cell>
          <cell r="B4370" t="str">
            <v>ESCAVAÇÃO VERTICAL A CÉU ABERTO, INCLUINDO CARGA, DESCARGA E TRANSPORTE, EM SOLO DE 1ª CATEGORIA COM ESCAVADEIRA HIDRÁULICA (CAÇAMBA: 1,2 M³ / 155 HP), FROTA DE 9 CAMINHÕES BASCULANTES DE 14 M³, DMT DE 6 KM E VELOCIDADE MÉDIA 22 KM/H. AF_12/2013</v>
          </cell>
          <cell r="C4370" t="str">
            <v>M3</v>
          </cell>
          <cell r="D4370" t="str">
            <v>16,68</v>
          </cell>
        </row>
        <row r="4371">
          <cell r="A4371">
            <v>89939</v>
          </cell>
          <cell r="B4371" t="str">
            <v>ESCAVAÇÃO VERTICAL A CÉU ABERTO, INCLUINDO CARGA, DESCARGA E TRANSPORTE, EM SOLO DE 1ª CATEGORIA COM ESCAVADEIRA HIDRÁULICA (CAÇAMBA: 1,2 M³ / 155 HP), FROTA DE 3 CAMINHÕES BASCULANTES DE 18 M³, DMT DE 0,2 KM E VELOCIDADE MÉDIA 4 KM/H. AF_12/2013</v>
          </cell>
          <cell r="C4371" t="str">
            <v>M3</v>
          </cell>
          <cell r="D4371" t="str">
            <v>5,49</v>
          </cell>
        </row>
        <row r="4372">
          <cell r="A4372">
            <v>89940</v>
          </cell>
          <cell r="B4372" t="str">
            <v>ESCAVAÇÃO VERTICAL A CÉU ABERTO, INCLUINDO CARGA, DESCARGA E TRANSPORTE, EM SOLO DE 1ª CATEGORIA COM ESCAVADEIRA HIDRÁULICA (CAÇAMBA: 1,2 M³ / 155 HP), FROTA DE 3 CAMINHÕES BASCULANTES DE 18 M³, DMT DE 0,3 KM E VELOCIDADE MÉDIA 5,9 KM/H. AF_12/2013</v>
          </cell>
          <cell r="C4372" t="str">
            <v>M3</v>
          </cell>
          <cell r="D4372" t="str">
            <v>5,51</v>
          </cell>
        </row>
        <row r="4373">
          <cell r="A4373">
            <v>89941</v>
          </cell>
          <cell r="B4373" t="str">
            <v>ESCAVAÇÃO VERTICAL A CÉU ABERTO, INCLUINDO CARGA, DESCARGA E TRANSPORTE, EM SOLO DE 1ª CATEGORIA COM ESCAVADEIRA HIDRÁULICA (CAÇAMBA: 1,2 M³ / 155 HP), FROTA DE 3 CAMINHÕES BASCULANTES DE 18 M³, DMT DE 0,6 KM E VELOCIDADE MÉDIA 10 KM/H. AF_12/2013</v>
          </cell>
          <cell r="C4373" t="str">
            <v>M3</v>
          </cell>
          <cell r="D4373" t="str">
            <v>5,74</v>
          </cell>
        </row>
        <row r="4374">
          <cell r="A4374">
            <v>89942</v>
          </cell>
          <cell r="B4374" t="str">
            <v>ESCAVAÇÃO VERTICAL A CÉU ABERTO, INCLUINDO CARGA, DESCARGA E TRANSPORTE, EM SOLO DE 1ª CATEGORIA COM ESCAVADEIRA HIDRÁULICA (CAÇAMBA: 1,2 M³ / 155 HP), FROTA DE 3 CAMINHÕES BASCULANTES DE 18 M³, DMT DE 0,8 KM E VELOCIDADE MÉDIA 14 KM/H. AF_12/2013</v>
          </cell>
          <cell r="C4374" t="str">
            <v>M3</v>
          </cell>
          <cell r="D4374" t="str">
            <v>5,67</v>
          </cell>
        </row>
        <row r="4375">
          <cell r="A4375">
            <v>89943</v>
          </cell>
          <cell r="B4375" t="str">
            <v>ESCAVAÇÃO VERTICAL A CÉU ABERTO, INCLUINDO CARGA, DESCARGA E TRANSPORTE, EM SOLO DE 1ª CATEGORIA COM ESCAVADEIRA HIDRÁULICA (CAÇAMBA: 1,2 M³ / 155 HP), FROTA DE 3 CAMINHÕES BASCULANTES DE 18 M³, DMT DE 1 KM E VELOCIDADE MÉDIA 15 KM/H. AF_12/2013</v>
          </cell>
          <cell r="C4375" t="str">
            <v>M3</v>
          </cell>
          <cell r="D4375" t="str">
            <v>5,90</v>
          </cell>
        </row>
        <row r="4376">
          <cell r="A4376">
            <v>89944</v>
          </cell>
          <cell r="B4376" t="str">
            <v>ESCAVAÇÃO VERTICAL A CÉU ABERTO, INCLUINDO CARGA, DESCARGA E TRANSPORTE, EM SOLO DE 1ª CATEGORIA COM ESCAVADEIRA HIDRÁULICA (CAÇAMBA: 1,2 M³ / 155 HP), FROTA DE 5 CAMINHÕES BASCULANTES DE 18 M³, DMT DE 1,5 KM E VELOCIDADE MÉDIA 18 KM/H. AF_12/2013</v>
          </cell>
          <cell r="C4376" t="str">
            <v>M3</v>
          </cell>
          <cell r="D4376" t="str">
            <v>8,83</v>
          </cell>
        </row>
        <row r="4377">
          <cell r="A4377">
            <v>89945</v>
          </cell>
          <cell r="B4377" t="str">
            <v>ESCAVAÇÃO VERTICAL A CÉU ABERTO, INCLUINDO CARGA, DESCARGA E TRANSPORTE, EM SOLO DE 1ª CATEGORIA COM ESCAVADEIRA HIDRÁULICA (CAÇAMBA: 1,2 M³ / 155 HP), FROTA DE 5 CAMINHÕES BASCULANTES DE 18 M³, DMT DE 2 KM E VELOCIDADE MÉDIA 22 KM/H. AF_12/2013</v>
          </cell>
          <cell r="C4377" t="str">
            <v>M3</v>
          </cell>
          <cell r="D4377" t="str">
            <v>9,02</v>
          </cell>
        </row>
        <row r="4378">
          <cell r="A4378">
            <v>89946</v>
          </cell>
          <cell r="B4378" t="str">
            <v>ESCAVAÇÃO VERTICAL A CÉU ABERTO, INCLUINDO CARGA, DESCARGA E TRANSPORTE, EM SOLO DE 1ª CATEGORIA COM ESCAVADEIRA HIDRÁULICA (CAÇAMBA: 1,2 M³ / 155 HP), FROTA DE 4 CAMINHÕES BASCULANTES DE 18 M³, DMT DE 2 KM E VELOCIDADE MÉDIA 35 KM/H. AF_12/2013</v>
          </cell>
          <cell r="C4378" t="str">
            <v>M3</v>
          </cell>
          <cell r="D4378" t="str">
            <v>7,78</v>
          </cell>
        </row>
        <row r="4379">
          <cell r="A4379">
            <v>89947</v>
          </cell>
          <cell r="B4379" t="str">
            <v>ESCAVAÇÃO VERTICAL A CÉU ABERTO, INCLUINDO CARGA, DESCARGA E TRANSPORTE, EM SOLO DE 1ª CATEGORIA COM ESCAVADEIRA HIDRÁULICA (CAÇAMBA: 1,2 M³ / 155 HP), FROTA DE 6 CAMINHÕES BASCULANTES DE 18 M³, DMT DE 3 KM E VELOCIDADE MÉDIA 20 KM/H. AF_12/2013</v>
          </cell>
          <cell r="C4379" t="str">
            <v>M3</v>
          </cell>
          <cell r="D4379" t="str">
            <v>10,89</v>
          </cell>
        </row>
        <row r="4380">
          <cell r="A4380">
            <v>89948</v>
          </cell>
          <cell r="B4380" t="str">
            <v>ESCAVAÇÃO VERTICAL A CÉU ABERTO, INCLUINDO CARGA, DESCARGA E TRANSPORTE, EM SOLO DE 1ª CATEGORIA COM ESCAVADEIRA HIDRÁULICA (CAÇAMBA: 1,2 M³ / 155 HP), FROTA DE 7 CAMINHÕES BASCULANTES DE 18 M³, DMT DE 4 KM E VELOCIDADE MÉDIA 22 KM/H. AF_12/2013</v>
          </cell>
          <cell r="C4380" t="str">
            <v>M3</v>
          </cell>
          <cell r="D4380" t="str">
            <v>12,07</v>
          </cell>
        </row>
        <row r="4381">
          <cell r="A4381">
            <v>89949</v>
          </cell>
          <cell r="B4381" t="str">
            <v>ESCAVAÇÃO VERTICAL A CÉU ABERTO, INCLUINDO CARGA, DESCARGA E TRANSPORTE, EM SOLO DE 1ª CATEGORIA COM ESCAVADEIRA HIDRÁULICA (CAÇAMBA: 1,2 M³ / 155 HP), FROTA DE 8 CAMINHÕES BASCULANTES DE 18 M³, DMT DE 6 KM E VELOCIDADE MÉDIA 22 KM/H. AF_12/2013</v>
          </cell>
          <cell r="C4381" t="str">
            <v>M3</v>
          </cell>
          <cell r="D4381" t="str">
            <v>14,72</v>
          </cell>
        </row>
        <row r="4382">
          <cell r="A4382">
            <v>96520</v>
          </cell>
          <cell r="B4382" t="str">
            <v>ESCAVAÇÃO MECANIZADA PARA BLOCO DE COROAMENTO OU SAPATA, SEM PREVISÃO DE FÔRMA, COM RETROESCAVADEIRA. AF_06/2017</v>
          </cell>
          <cell r="C4382" t="str">
            <v>M3</v>
          </cell>
          <cell r="D4382" t="str">
            <v>68,08</v>
          </cell>
        </row>
        <row r="4383">
          <cell r="A4383">
            <v>96521</v>
          </cell>
          <cell r="B4383" t="str">
            <v>ESCAVAÇÃO MECANIZADA PARA BLOCO DE COROAMENTO OU SAPATA, COM PREVISÃO DE FÔRMA, COM RETROESCAVADEIRA. AF_06/2017</v>
          </cell>
          <cell r="C4383" t="str">
            <v>M3</v>
          </cell>
          <cell r="D4383" t="str">
            <v>29,45</v>
          </cell>
        </row>
        <row r="4384">
          <cell r="A4384">
            <v>96522</v>
          </cell>
          <cell r="B4384" t="str">
            <v>ESCAVAÇÃO MANUAL PARA BLOCO DE COROAMENTO OU SAPATA, SEM PREVISÃO DE FÔRMA. AF_06/2017</v>
          </cell>
          <cell r="C4384" t="str">
            <v>M3</v>
          </cell>
          <cell r="D4384" t="str">
            <v>100,56</v>
          </cell>
        </row>
        <row r="4385">
          <cell r="A4385">
            <v>96523</v>
          </cell>
          <cell r="B4385" t="str">
            <v>ESCAVAÇÃO MANUAL PARA BLOCO DE COROAMENTO OU SAPATA, COM PREVISÃO DE FÔRMA. AF_06/2017</v>
          </cell>
          <cell r="C4385" t="str">
            <v>M3</v>
          </cell>
          <cell r="D4385" t="str">
            <v>63,65</v>
          </cell>
        </row>
        <row r="4386">
          <cell r="A4386">
            <v>96524</v>
          </cell>
          <cell r="B4386" t="str">
            <v>ESCAVAÇÃO MECANIZADA PARA VIGA BALDRAME, SEM PREVISÃO DE FÔRMA, COM MINI-ESCAVADEIRA. AF_06/2017</v>
          </cell>
          <cell r="C4386" t="str">
            <v>M3</v>
          </cell>
          <cell r="D4386" t="str">
            <v>125,72</v>
          </cell>
        </row>
        <row r="4387">
          <cell r="A4387">
            <v>96525</v>
          </cell>
          <cell r="B4387" t="str">
            <v>ESCAVAÇÃO MECANIZADA PARA VIGA BALDRAME, COM PREVISÃO DE FÔRMA, COM MINI-ESCAVADEIRA. AF_06/2017</v>
          </cell>
          <cell r="C4387" t="str">
            <v>M3</v>
          </cell>
          <cell r="D4387" t="str">
            <v>28,86</v>
          </cell>
        </row>
        <row r="4388">
          <cell r="A4388">
            <v>96526</v>
          </cell>
          <cell r="B4388" t="str">
            <v>ESCAVAÇÃO MANUAL DE VALA PARA VIGA BALDRAME, SEM PREVISÃO DE FÔRMA. AF_06/2017</v>
          </cell>
          <cell r="C4388" t="str">
            <v>M3</v>
          </cell>
          <cell r="D4388" t="str">
            <v>203,62</v>
          </cell>
        </row>
        <row r="4389">
          <cell r="A4389">
            <v>96527</v>
          </cell>
          <cell r="B4389" t="str">
            <v>ESCAVAÇÃO MANUAL DE VALA PARA VIGA BALDRAME, COM PREVISÃO DE FÔRMA. AF_06/2017</v>
          </cell>
          <cell r="C4389" t="str">
            <v>M3</v>
          </cell>
          <cell r="D4389" t="str">
            <v>83,39</v>
          </cell>
        </row>
        <row r="4390">
          <cell r="A4390">
            <v>96528</v>
          </cell>
          <cell r="B4390" t="str">
            <v>FABRICAÇÃO, MONTAGEM E DESMONTAGEM DE FÔRMA PARA BLOCO DE COROAMENTO, EM MADEIRA SERRADA, E=25 MM, 1 UTILIZAÇÃO. AF_06/2017</v>
          </cell>
          <cell r="C4390" t="str">
            <v>M2</v>
          </cell>
          <cell r="D4390" t="str">
            <v>134,15</v>
          </cell>
        </row>
        <row r="4391">
          <cell r="A4391">
            <v>72915</v>
          </cell>
          <cell r="B4391" t="str">
            <v>ESCAVACAO MECANICA DE VALA EM MATERIAL DE 2A. CATEGORIA ATE 2 M DE PROFUNDIDADE COM UTILIZACAO DE ESCAVADEIRA HIDRAULICA</v>
          </cell>
          <cell r="C4391" t="str">
            <v>M3</v>
          </cell>
          <cell r="D4391" t="str">
            <v>9,30</v>
          </cell>
        </row>
        <row r="4392">
          <cell r="A4392">
            <v>72917</v>
          </cell>
          <cell r="B4392" t="str">
            <v>ESCAVACAO MECANICA DE VALA EM MATERIAL 2A. CATEGORIA DE 2,01 ATE 4,00 M DE PROFUNDIDADE COM UTILIZACAO DE ESCAVADEIRA HIDRAULICA</v>
          </cell>
          <cell r="C4392" t="str">
            <v>M3</v>
          </cell>
          <cell r="D4392" t="str">
            <v>10,63</v>
          </cell>
        </row>
        <row r="4393">
          <cell r="A4393">
            <v>72918</v>
          </cell>
          <cell r="B4393" t="str">
            <v>ESCAVACAO MECANICA DE VALA EM MATERIAL 2A. CATEGORIA DE 4,01 ATE 6,00 M DE PROFUNDIDADE COM UTILIZACAO DE ESCAVADEIRA HIDRAULICA</v>
          </cell>
          <cell r="C4393" t="str">
            <v>M3</v>
          </cell>
          <cell r="D4393" t="str">
            <v>12,40</v>
          </cell>
        </row>
        <row r="4394">
          <cell r="A4394" t="str">
            <v>73965/9</v>
          </cell>
          <cell r="B4394" t="str">
            <v>ESCAVACAO MANUAL DE VALA EM LODO, DE 1,5 ATE 3M, EXCLUINDO ESGOTAMENTO/ESCORAMENTO.</v>
          </cell>
          <cell r="C4394" t="str">
            <v>M3</v>
          </cell>
          <cell r="D4394" t="str">
            <v>134,90</v>
          </cell>
        </row>
        <row r="4395">
          <cell r="A4395" t="str">
            <v>79506/2</v>
          </cell>
          <cell r="B4395" t="str">
            <v>ESCAVAÇÃO MANUAL DE VALA/CAVA EM LODO, ENTRE 3 E 4,5M DE PROFUNDIDADE</v>
          </cell>
          <cell r="C4395" t="str">
            <v>M3</v>
          </cell>
          <cell r="D4395" t="str">
            <v>202,35</v>
          </cell>
        </row>
        <row r="4396">
          <cell r="A4396" t="str">
            <v>79518/1</v>
          </cell>
          <cell r="B4396" t="str">
            <v>MARROAMENTO EM MATERIAL DE 3A CATEGORIA, ROCHA VIVA PARA REDUÇÃO A PEDRA-DE-MÃO</v>
          </cell>
          <cell r="C4396" t="str">
            <v>M3</v>
          </cell>
          <cell r="D4396" t="str">
            <v>32,37</v>
          </cell>
        </row>
        <row r="4397">
          <cell r="A4397" t="str">
            <v>79518/2</v>
          </cell>
          <cell r="B4397" t="str">
            <v>MARROAMENTO DE MATERIAL DE 2A CATEGORIA, ROCHA DECOMPOSTA PARA REDUÇÃO A PEDRA-DE-MÃO</v>
          </cell>
          <cell r="C4397" t="str">
            <v>M3</v>
          </cell>
          <cell r="D4397" t="str">
            <v>29,13</v>
          </cell>
        </row>
        <row r="4398">
          <cell r="A4398">
            <v>83343</v>
          </cell>
          <cell r="B4398" t="str">
            <v>ESCAVACAO MECANICA DE VALAS (SOLO COM AGUA), PROFUNDIDADE MAIOR QUE 4,00 M ATE 6,00 M.</v>
          </cell>
          <cell r="C4398" t="str">
            <v>M3</v>
          </cell>
          <cell r="D4398" t="str">
            <v>12,14</v>
          </cell>
        </row>
        <row r="4399">
          <cell r="A4399">
            <v>90082</v>
          </cell>
          <cell r="B4399" t="str">
            <v>ESCAVAÇÃO MECANIZADA DE VALA COM PROF. ATÉ 1,5 M (MÉDIA ENTRE MONTANTE E JUSANTE/UMA COMPOSIÇÃO POR TRECHO), COM ESCAVADEIRA HIDRÁULICA (0,8 M3/111 HP), LARG. DE 1,5 M A 2,5 M, EM SOLO DE 1A CATEGORIA, EM LOCAIS COM ALTO NÍVEL DE INTERFERÊNCIA. AF_01/2015</v>
          </cell>
          <cell r="C4399" t="str">
            <v>M3</v>
          </cell>
          <cell r="D4399" t="str">
            <v>11,37</v>
          </cell>
        </row>
        <row r="4400">
          <cell r="A4400">
            <v>90084</v>
          </cell>
          <cell r="B440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400" t="str">
            <v>M3</v>
          </cell>
          <cell r="D4400" t="str">
            <v>10,01</v>
          </cell>
        </row>
        <row r="4401">
          <cell r="A4401">
            <v>90085</v>
          </cell>
          <cell r="B440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401" t="str">
            <v>M3</v>
          </cell>
          <cell r="D4401" t="str">
            <v>7,18</v>
          </cell>
        </row>
        <row r="4402">
          <cell r="A4402">
            <v>90086</v>
          </cell>
          <cell r="B440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402" t="str">
            <v>M3</v>
          </cell>
          <cell r="D4402" t="str">
            <v>7,73</v>
          </cell>
        </row>
        <row r="4403">
          <cell r="A4403">
            <v>90087</v>
          </cell>
          <cell r="B4403" t="str">
            <v>ESCAVAÇÃO MECANIZADA DE VALA COM PROF. DE 3,0 M ATÉ 4,5 M(MÉDIA ENTRE MONTANTE E JUSANTE/UMA COMPOSIÇÃO POR TRECHO), COM ESCAVADEIRA HIDRÁULICA (1,2 M3/155 HP), LARG. DE 1,5 M A 2,5 M, EM SOLO DE 1A CATEGORIA, EM LOCAIS COM ALTO NÍVEL DE INTERFERÊNCIA. AF_01/2015</v>
          </cell>
          <cell r="C4403" t="str">
            <v>M3</v>
          </cell>
          <cell r="D4403" t="str">
            <v>4,52</v>
          </cell>
        </row>
        <row r="4404">
          <cell r="A4404">
            <v>90088</v>
          </cell>
          <cell r="B44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404" t="str">
            <v>M3</v>
          </cell>
          <cell r="D4404" t="str">
            <v>5,22</v>
          </cell>
        </row>
        <row r="4405">
          <cell r="A4405">
            <v>90090</v>
          </cell>
          <cell r="B440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405" t="str">
            <v>M3</v>
          </cell>
          <cell r="D4405" t="str">
            <v>3,69</v>
          </cell>
        </row>
        <row r="4406">
          <cell r="A4406">
            <v>90091</v>
          </cell>
          <cell r="B4406" t="str">
            <v>ESCAVAÇÃO MECANIZADA DE VALA COM PROF. ATÉ 1,5 M(MÉDIA ENTRE MONTANTE E JUSANTE/UMA COMPOSIÇÃO POR TRECHO), COM ESCAVADEIRA HIDRÁULICA (0,8 M3/111 HP), LARG. DE 1,5M A 2,5 M, EM SOLO DE 1A CATEGORIA, LOCAIS COM BAIXO NÍVEL DE INTERFERÊNCIA. AF_01/2015</v>
          </cell>
          <cell r="C4406" t="str">
            <v>M3</v>
          </cell>
          <cell r="D4406" t="str">
            <v>4,88</v>
          </cell>
        </row>
        <row r="4407">
          <cell r="A4407">
            <v>90092</v>
          </cell>
          <cell r="B440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407" t="str">
            <v>M3</v>
          </cell>
          <cell r="D4407" t="str">
            <v>4,33</v>
          </cell>
        </row>
        <row r="4408">
          <cell r="A4408">
            <v>90093</v>
          </cell>
          <cell r="B440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408" t="str">
            <v>M3</v>
          </cell>
          <cell r="D4408" t="str">
            <v>3,02</v>
          </cell>
        </row>
        <row r="4409">
          <cell r="A4409">
            <v>90094</v>
          </cell>
          <cell r="B440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409" t="str">
            <v>M3</v>
          </cell>
          <cell r="D4409" t="str">
            <v>3,23</v>
          </cell>
        </row>
        <row r="4410">
          <cell r="A4410">
            <v>90095</v>
          </cell>
          <cell r="B441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410" t="str">
            <v>M3</v>
          </cell>
          <cell r="D4410" t="str">
            <v>1,95</v>
          </cell>
        </row>
        <row r="4411">
          <cell r="A4411">
            <v>90096</v>
          </cell>
          <cell r="B441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411" t="str">
            <v>M3</v>
          </cell>
          <cell r="D4411" t="str">
            <v>2,20</v>
          </cell>
        </row>
        <row r="4412">
          <cell r="A4412">
            <v>90098</v>
          </cell>
          <cell r="B441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412" t="str">
            <v>M3</v>
          </cell>
          <cell r="D4412" t="str">
            <v>1,51</v>
          </cell>
        </row>
        <row r="4413">
          <cell r="A4413">
            <v>90099</v>
          </cell>
          <cell r="B4413" t="str">
            <v>ESCAVAÇÃO MECANIZADA DE VALA COM PROF. ATÉ 1,5 M (MÉDIA ENTRE MONTANTE E JUSANTE/UMA COMPOSIÇÃO POR TRECHO), COM RETROESCAVADEIRA (0,26 M3/88 HP), LARG. MENOR QUE 0,8 M, EM SOLO DE 1A CATEGORIA, EM LOCAIS COM ALTO NÍVEL DE INTERFERÊNCIA. AF_01/2015</v>
          </cell>
          <cell r="C4413" t="str">
            <v>M3</v>
          </cell>
          <cell r="D4413" t="str">
            <v>15,28</v>
          </cell>
        </row>
        <row r="4414">
          <cell r="A4414">
            <v>90100</v>
          </cell>
          <cell r="B4414" t="str">
            <v>ESCAVAÇÃO MECANIZADA DE VALA COM PROF. ATÉ 1,5 M (MÉDIA ENTRE MONTANTE E JUSANTE/UMA COMPOSIÇÃO POR TRECHO), COM RETROESCAVADEIRA (0,26 M3/88 HP), LARG. DE 0,8 M A 1,5 M, EM SOLO DE 1A CATEGORIA, EM LOCAIS COM ALTO NÍVEL DE INTERFERÊNCIA. AF_01/2015</v>
          </cell>
          <cell r="C4414" t="str">
            <v>M3</v>
          </cell>
          <cell r="D4414" t="str">
            <v>13,04</v>
          </cell>
        </row>
        <row r="4415">
          <cell r="A4415">
            <v>90101</v>
          </cell>
          <cell r="B4415" t="str">
            <v>ESCAVAÇÃO MECANIZADA DE VALA COM PROF. MAIOR QUE 1,5 M ATÉ 3,0 M (MÉDIA ENTRE MONTANTE E JUSANTE/UMA COMPOSIÇÃO POR TRECHO), COM RETROESCAVADEIRA (0,26 M3/88 HP), LARG. MENOR QUE 0,8 M, EM SOLO DE 1A CATEGORIA, EM LOCAIS COM ALTO NÍVEL DE INTERFERÊNCIA.AF_01/2015</v>
          </cell>
          <cell r="C4415" t="str">
            <v>M3</v>
          </cell>
          <cell r="D4415" t="str">
            <v>12,87</v>
          </cell>
        </row>
        <row r="4416">
          <cell r="A4416">
            <v>90102</v>
          </cell>
          <cell r="B441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416" t="str">
            <v>M3</v>
          </cell>
          <cell r="D4416" t="str">
            <v>11,82</v>
          </cell>
        </row>
        <row r="4417">
          <cell r="A4417">
            <v>90105</v>
          </cell>
          <cell r="B441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417" t="str">
            <v>M3</v>
          </cell>
          <cell r="D4417" t="str">
            <v>11,65</v>
          </cell>
        </row>
        <row r="4418">
          <cell r="A4418">
            <v>90106</v>
          </cell>
          <cell r="B441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418" t="str">
            <v>M3</v>
          </cell>
          <cell r="D4418" t="str">
            <v>9,97</v>
          </cell>
        </row>
        <row r="4419">
          <cell r="A4419">
            <v>90107</v>
          </cell>
          <cell r="B4419"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4419" t="str">
            <v>M3</v>
          </cell>
          <cell r="D4419" t="str">
            <v>9,83</v>
          </cell>
        </row>
        <row r="4420">
          <cell r="A4420">
            <v>90108</v>
          </cell>
          <cell r="B442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420" t="str">
            <v>M3</v>
          </cell>
          <cell r="D4420" t="str">
            <v>8,94</v>
          </cell>
        </row>
        <row r="4421">
          <cell r="A4421">
            <v>93358</v>
          </cell>
          <cell r="B4421" t="str">
            <v>ESCAVAÇÃO MANUAL DE VALAS. AF_03/2016</v>
          </cell>
          <cell r="C4421" t="str">
            <v>M3</v>
          </cell>
          <cell r="D4421" t="str">
            <v>53,36</v>
          </cell>
        </row>
        <row r="4422">
          <cell r="A4422">
            <v>79482</v>
          </cell>
          <cell r="B4422" t="str">
            <v>ATERRO COM AREIA COM ADENSAMENTO HIDRAULICO</v>
          </cell>
          <cell r="C4422" t="str">
            <v>M3</v>
          </cell>
          <cell r="D4422" t="str">
            <v>61,43</v>
          </cell>
        </row>
        <row r="4423">
          <cell r="A4423">
            <v>94304</v>
          </cell>
          <cell r="B4423" t="str">
            <v>ATERRO MECANIZADO DE VALA COM ESCAVADEIRA HIDRÁULICA (CAPACIDADE DA CAÇAMBA: 0,8 M³ / POTÊNCIA: 111 HP), LARGURA DE 1,5 A 2,5 M, PROFUNDIDADE ATÉ 1,5 M, COM SOLO ARGILO-ARENOSO. AF_05/2016</v>
          </cell>
          <cell r="C4423" t="str">
            <v>M3</v>
          </cell>
          <cell r="D4423" t="str">
            <v>24,29</v>
          </cell>
        </row>
        <row r="4424">
          <cell r="A4424">
            <v>94305</v>
          </cell>
          <cell r="B4424" t="str">
            <v>ATERRO MECANIZADO DE VALA COM ESCAVADEIRA HIDRÁULICA (CAPACIDADE DA CAÇAMBA: 0,8 M³ / POTÊNCIA: 111 HP), LARGURA ATÉ 1,5 M, PROFUNDIDADE DE 1,5 A 3,0 M, COM SOLO ARGILO-ARENOSO. AF_05/2016</v>
          </cell>
          <cell r="C4424" t="str">
            <v>M3</v>
          </cell>
          <cell r="D4424" t="str">
            <v>21,72</v>
          </cell>
        </row>
        <row r="4425">
          <cell r="A4425">
            <v>94306</v>
          </cell>
          <cell r="B4425" t="str">
            <v>ATERRO MECANIZADO DE VALA COM ESCAVADEIRA HIDRÁULICA (CAPACIDADE DA CAÇAMBA: 0,8 M³ / POTÊNCIA: 111 HP), LARGURA DE 1,5 A 2,5 M, PROFUNDIDADE DE 1,5 A 3,0 M, COM SOLO ARGILO-ARENOSO. AF_05/2016</v>
          </cell>
          <cell r="C4425" t="str">
            <v>M3</v>
          </cell>
          <cell r="D4425" t="str">
            <v>18,49</v>
          </cell>
        </row>
        <row r="4426">
          <cell r="A4426">
            <v>94307</v>
          </cell>
          <cell r="B4426" t="str">
            <v>ATERRO MECANIZADO DE VALA COM ESCAVADEIRA HIDRÁULICA (CAPACIDADE DA CAÇAMBA: 0,8 M³ / POTÊNCIA: 111 HP), LARGURA ATÉ 1,5 M, PROFUNDIDADE DE 3,0 A 4,5 M, COM SOLO ARGILO-ARENOSO. AF_05/2016</v>
          </cell>
          <cell r="C4426" t="str">
            <v>M3</v>
          </cell>
          <cell r="D4426" t="str">
            <v>19,23</v>
          </cell>
        </row>
        <row r="4427">
          <cell r="A4427">
            <v>94308</v>
          </cell>
          <cell r="B4427" t="str">
            <v>ATERRO MECANIZADO DE VALA COM ESCAVADEIRA HIDRÁULICA (CAPACIDADE DA CAÇAMBA: 0,8 M³ / POTÊNCIA: 111 HP), LARGURA DE 1,5 A 2,5 M, PROFUNDIDADE DE 3,0 A 4,5 M, COM SOLO ARGILO-ARENOSO. AF_05/2016</v>
          </cell>
          <cell r="C4427" t="str">
            <v>M3</v>
          </cell>
          <cell r="D4427" t="str">
            <v>17,28</v>
          </cell>
        </row>
        <row r="4428">
          <cell r="A4428">
            <v>94309</v>
          </cell>
          <cell r="B4428" t="str">
            <v>ATERRO MECANIZADO DE VALA COM ESCAVADEIRA HIDRÁULICA (CAPACIDADE DA CAÇAMBA: 0,8 M³ / POTÊNCIA: 111 HP), LARGURA ATÉ 1,5 M, PROFUNDIDADE DE 4,5 A 6,0 M, COM SOLO ARGILO-ARENOSO. AF_05/2016</v>
          </cell>
          <cell r="C4428" t="str">
            <v>M3</v>
          </cell>
          <cell r="D4428" t="str">
            <v>18,15</v>
          </cell>
        </row>
        <row r="4429">
          <cell r="A4429">
            <v>94310</v>
          </cell>
          <cell r="B4429" t="str">
            <v>ATERRO MECANIZADO DE VALA COM ESCAVADEIRA HIDRÁULICA (CAPACIDADE DA CAÇAMBA: 0,8 M³ / POTÊNCIA: 111 HP), LARGURA DE 1,5 A 2,5 M, PROFUNDIDADE DE 4,5 A 6,0 M, COM SOLO ARGILO-ARENOSO. AF_05/2016</v>
          </cell>
          <cell r="C4429" t="str">
            <v>M3</v>
          </cell>
          <cell r="D4429" t="str">
            <v>16,67</v>
          </cell>
        </row>
        <row r="4430">
          <cell r="A4430">
            <v>94315</v>
          </cell>
          <cell r="B4430" t="str">
            <v>ATERRO MECANIZADO DE VALA COM RETROESCAVADEIRA (CAPACIDADE DA CAÇAMBA DA RETRO: 0,26 M³ / POTÊNCIA: 88 HP), LARGURA ATÉ 0,8 M, PROFUNDIDADE ATÉ 1,5 M, COM SOLO ARGILO-ARENOSO. AF_05/2016</v>
          </cell>
          <cell r="C4430" t="str">
            <v>M3</v>
          </cell>
          <cell r="D4430" t="str">
            <v>30,48</v>
          </cell>
        </row>
        <row r="4431">
          <cell r="A4431">
            <v>94316</v>
          </cell>
          <cell r="B4431" t="str">
            <v>ATERRO MECANIZADO DE VALA COM RETROESCAVADEIRA (CAPACIDADE DA CAÇAMBA DA RETRO: 0,26 M³ / POTÊNCIA: 88 HP), LARGURA DE 0,8 A 1,5 M, PROFUNDIDADE ATÉ 1,5 M, COM SOLO ARGILO-ARENOSO. AF_05/2016</v>
          </cell>
          <cell r="C4431" t="str">
            <v>M3</v>
          </cell>
          <cell r="D4431" t="str">
            <v>24,24</v>
          </cell>
        </row>
        <row r="4432">
          <cell r="A4432">
            <v>94317</v>
          </cell>
          <cell r="B4432" t="str">
            <v>ATERRO MECANIZADO DE VALA COM RETROESCAVADEIRA (CAPACIDADE DA CAÇAMBA DA RETRO: 0,26 M³ / POTÊNCIA: 88 HP), LARGURA ATÉ 0,8 M, PROFUNDIDADE DE 1,5 A 3,0 M, COM SOLO ARGILO-ARENOSO. AF_05/2016</v>
          </cell>
          <cell r="C4432" t="str">
            <v>M3</v>
          </cell>
          <cell r="D4432" t="str">
            <v>21,50</v>
          </cell>
        </row>
        <row r="4433">
          <cell r="A4433">
            <v>94318</v>
          </cell>
          <cell r="B4433" t="str">
            <v>ATERRO MECANIZADO DE VALA COM RETROESCAVADEIRA (CAPACIDADE DA CAÇAMBA DA RETRO: 0,26 M³ / POTÊNCIA: 88 HP), LARGURA DE 0,8 A 1,5 M, PROFUNDIDADE DE 1,5 A 3,0 M, COM SOLO ARGILO-ARENOSO. AF_05/2016</v>
          </cell>
          <cell r="C4433" t="str">
            <v>M3</v>
          </cell>
          <cell r="D4433" t="str">
            <v>17,95</v>
          </cell>
        </row>
        <row r="4434">
          <cell r="A4434">
            <v>94319</v>
          </cell>
          <cell r="B4434" t="str">
            <v>ATERRO MANUAL DE VALAS COM SOLO ARGILO-ARENOSO E COMPACTAÇÃO MECANIZADA. AF_05/2016</v>
          </cell>
          <cell r="C4434" t="str">
            <v>M3</v>
          </cell>
          <cell r="D4434" t="str">
            <v>32,70</v>
          </cell>
        </row>
        <row r="4435">
          <cell r="A4435">
            <v>94327</v>
          </cell>
          <cell r="B4435" t="str">
            <v>ATERRO MECANIZADO DE VALA COM ESCAVADEIRA HIDRÁULICA (CAPACIDADE DA CAÇAMBA: 0,8 M³ / POTÊNCIA: 111 HP), LARGURA DE 1,5 A 2,5 M, PROFUNDIDADE ATÉ 1,5 M, COM AREIA PARA ATERRO. AF_05/2016</v>
          </cell>
          <cell r="C4435" t="str">
            <v>M3</v>
          </cell>
          <cell r="D4435" t="str">
            <v>64,53</v>
          </cell>
        </row>
        <row r="4436">
          <cell r="A4436">
            <v>94328</v>
          </cell>
          <cell r="B4436" t="str">
            <v>ATERRO MECANIZADO DE VALA COM ESCAVADEIRA HIDRÁULICA (CAPACIDADE DA CAÇAMBA: 0,8 M³ / POTÊNCIA: 111 HP), LARGURA ATÉ 1,5 M, PROFUNDIDADE DE 1,5 A 3,0 M, COM AREIA PARA ATERRO. AF_05/2016</v>
          </cell>
          <cell r="C4436" t="str">
            <v>M3</v>
          </cell>
          <cell r="D4436" t="str">
            <v>61,96</v>
          </cell>
        </row>
        <row r="4437">
          <cell r="A4437">
            <v>94329</v>
          </cell>
          <cell r="B4437" t="str">
            <v>ATERRO MECANIZADO DE VALA COM ESCAVADEIRA HIDRÁULICA (CAPACIDADE DA CAÇAMBA: 0,8 M³ / POTÊNCIA: 111 HP), LARGURA DE 1,5 A 2,5 M, PROFUNDIDADE DE 1,5 A 3,0 M, COM AREIA PARA ATERRO. AF_05/2016</v>
          </cell>
          <cell r="C4437" t="str">
            <v>M3</v>
          </cell>
          <cell r="D4437" t="str">
            <v>58,73</v>
          </cell>
        </row>
        <row r="4438">
          <cell r="A4438">
            <v>94330</v>
          </cell>
          <cell r="B4438" t="str">
            <v>ATERRO MECANIZADO DE VALA COM ESCAVADEIRA HIDRÁULICA (CAPACIDADE DA CAÇAMBA: 0,8 M³ / POTÊNCIA: 111 HP), LARGURA ATÉ 1,5 M, PROFUNDIDADE DE 3,0 A 4,5 M, COM AREIA PARA ATERRO. AF_05/2016</v>
          </cell>
          <cell r="C4438" t="str">
            <v>M3</v>
          </cell>
          <cell r="D4438" t="str">
            <v>59,47</v>
          </cell>
        </row>
        <row r="4439">
          <cell r="A4439">
            <v>94331</v>
          </cell>
          <cell r="B4439" t="str">
            <v>ATERRO MECANIZADO DE VALA COM ESCAVADEIRA HIDRÁULICA (CAPACIDADE DA CAÇAMBA: 0,8 M³ / POTÊNCIA: 111 HP), LARGURA DE 1,5 A 2,5 M, PROFUNDIDADE DE 3,0 A 4,5 M, COM AREIA PARA ATERRO. AF_05/2016</v>
          </cell>
          <cell r="C4439" t="str">
            <v>M3</v>
          </cell>
          <cell r="D4439" t="str">
            <v>57,52</v>
          </cell>
        </row>
        <row r="4440">
          <cell r="A4440">
            <v>94332</v>
          </cell>
          <cell r="B4440" t="str">
            <v>ATERRO MECANIZADO DE VALA COM ESCAVADEIRA HIDRÁULICA (CAPACIDADE DA CAÇAMBA: 0,8 M³ / POTÊNCIA: 111 HP), LARGURA ATÉ 1,5 M, PROFUNDIDADE DE 4,5 A 6,0 M, COM AREIA PARA ATERRO. AF_05/2016</v>
          </cell>
          <cell r="C4440" t="str">
            <v>M3</v>
          </cell>
          <cell r="D4440" t="str">
            <v>58,39</v>
          </cell>
        </row>
        <row r="4441">
          <cell r="A4441">
            <v>94333</v>
          </cell>
          <cell r="B4441" t="str">
            <v>ATERRO MECANIZADO DE VALA COM ESCAVADEIRA HIDRÁULICA (CAPACIDADE DA CAÇAMBA: 0,8 M³ / POTÊNCIA: 111 HP), LARGURA DE 1,5 A 2,5 M, PROFUNDIDADE DE 4,5 A 6,0 M, COM AREIA PARA ATERRO. AF_05/2016</v>
          </cell>
          <cell r="C4441" t="str">
            <v>M3</v>
          </cell>
          <cell r="D4441" t="str">
            <v>56,91</v>
          </cell>
        </row>
        <row r="4442">
          <cell r="A4442">
            <v>94338</v>
          </cell>
          <cell r="B4442" t="str">
            <v>ATERRO MECANIZADO DE VALA COM RETROESCAVADEIRA (CAPACIDADE DA CAÇAMBA DA RETRO: 0,26 M³ / POTÊNCIA: 88 HP), LARGURA ATÉ 0,8 M, PROFUNDIDADE ATÉ 1,5 M, COM AREIA PARA ATERRO. AF_05/2016</v>
          </cell>
          <cell r="C4442" t="str">
            <v>M3</v>
          </cell>
          <cell r="D4442" t="str">
            <v>70,72</v>
          </cell>
        </row>
        <row r="4443">
          <cell r="A4443">
            <v>94339</v>
          </cell>
          <cell r="B4443" t="str">
            <v>ATERRO MECANIZADO DE VALA COM RETROESCAVADEIRA (CAPACIDADE DA CAÇAMBA DA RETRO: 0,26 M³ / POTÊNCIA: 88 HP), LARGURA DE 0,8 A 1,5 M, PROFUNDIDADE ATÉ 1,5 M, COM AREIA PARA ATERRO. AF_05/2016</v>
          </cell>
          <cell r="C4443" t="str">
            <v>M3</v>
          </cell>
          <cell r="D4443" t="str">
            <v>64,48</v>
          </cell>
        </row>
        <row r="4444">
          <cell r="A4444">
            <v>94340</v>
          </cell>
          <cell r="B4444" t="str">
            <v>ATERRO MECANIZADO DE VALA COM RETROESCAVADEIRA (CAPACIDADE DA CAÇAMBA DA RETRO: 0,26 M³ / POTÊNCIA: 88 HP), LARGURA ATÉ 0,8 M, PROFUNDIDADE DE 1,5 A 3,0 M, COM AREIA PARA ATERRO. AF_05/2016</v>
          </cell>
          <cell r="C4444" t="str">
            <v>M3</v>
          </cell>
          <cell r="D4444" t="str">
            <v>61,74</v>
          </cell>
        </row>
        <row r="4445">
          <cell r="A4445">
            <v>94341</v>
          </cell>
          <cell r="B4445" t="str">
            <v>ATERRO MECANIZADO DE VALA COM RETROESCAVADEIRA (CAPACIDADE DA CAÇAMBA DA RETRO: 0,26 M³ / POTÊNCIA: 88 HP), LARGURA DE 0,8 A 1,5 M, PROFUNDIDADE DE 1,5 A 3,0 M, COM AREIA PARA ATERRO. AF_05/2016</v>
          </cell>
          <cell r="C4445" t="str">
            <v>M3</v>
          </cell>
          <cell r="D4445" t="str">
            <v>58,19</v>
          </cell>
        </row>
        <row r="4446">
          <cell r="A4446">
            <v>94342</v>
          </cell>
          <cell r="B4446" t="str">
            <v>ATERRO MANUAL DE VALAS COM AREIA PARA ATERRO E COMPACTAÇÃO MECANIZADA. AF_05/2016</v>
          </cell>
          <cell r="C4446" t="str">
            <v>M3</v>
          </cell>
          <cell r="D4446" t="str">
            <v>72,94</v>
          </cell>
        </row>
        <row r="4447">
          <cell r="A4447">
            <v>96385</v>
          </cell>
          <cell r="B4447" t="str">
            <v>EXECUÇÃO E COMPACTAÇÃO DE ATERRO COM SOLO PREDOMINANTEMENTE ARGILOSO - EXCLUSIVE ESCAVAÇÃO, CARGA E TRANSPORTE E SOLO. AF_09/2017</v>
          </cell>
          <cell r="C4447" t="str">
            <v>M3</v>
          </cell>
          <cell r="D4447" t="str">
            <v>4,97</v>
          </cell>
        </row>
        <row r="4448">
          <cell r="A4448">
            <v>96386</v>
          </cell>
          <cell r="B4448" t="str">
            <v>EXECUÇÃO E COMPACTAÇÃO DE ATERRO COM SOLO PREDOMINANTEMENTE ARENOSO - EXCLUSIVE ESCAVAÇÃO, CARGA E TRANSPORTE E SOLO. AF_09/2017</v>
          </cell>
          <cell r="C4448" t="str">
            <v>M3</v>
          </cell>
          <cell r="D4448" t="str">
            <v>4,74</v>
          </cell>
        </row>
        <row r="4449">
          <cell r="A4449">
            <v>83346</v>
          </cell>
          <cell r="B4449" t="str">
            <v>UMEDECIMENTO DE MATERIAL PARA FECHAMENTO DE VALAS.</v>
          </cell>
          <cell r="C4449" t="str">
            <v>M3</v>
          </cell>
          <cell r="D4449" t="str">
            <v>0,84</v>
          </cell>
        </row>
        <row r="4450">
          <cell r="A4450">
            <v>93360</v>
          </cell>
          <cell r="B4450" t="str">
            <v>REATERRO MECANIZADO DE VALA COM ESCAVADEIRA HIDRÁULICA (CAPACIDADE DA CAÇAMBA: 0,8 M³ / POTÊNCIA: 111 HP), LARGURA DE 1,5 A 2,5 M, PROFUNDIDADE ATÉ 1,5 M, COM SOLO (SEM SUBSTITUIÇÃO) DE 1ª CATEGORIA EM LOCAIS COM ALTO NÍVEL DE INTERFERÊNCIA. AF_04/2016</v>
          </cell>
          <cell r="C4450" t="str">
            <v>M3</v>
          </cell>
          <cell r="D4450" t="str">
            <v>13,83</v>
          </cell>
        </row>
        <row r="4451">
          <cell r="A4451">
            <v>93361</v>
          </cell>
          <cell r="B4451" t="str">
            <v>REATERRO MECANIZADO DE VALA COM ESCAVADEIRA HIDRÁULICA (CAPACIDADE DA CAÇAMBA: 0,8 M³ / POTÊNCIA: 111 HP), LARGURA ATÉ 1,5 M, PROFUNDIDADE DE 1,5 A 3,0 M, COM SOLO (SEM SUBSTITUIÇÃO) DE 1ª CATEGORIA EM LOCAIS COM ALTO NÍVEL DE INTERFERÊNCIA. AF_04/2016</v>
          </cell>
          <cell r="C4451" t="str">
            <v>M3</v>
          </cell>
          <cell r="D4451" t="str">
            <v>11,34</v>
          </cell>
        </row>
        <row r="4452">
          <cell r="A4452">
            <v>93362</v>
          </cell>
          <cell r="B4452" t="str">
            <v>REATERRO MECANIZADO DE VALA COM ESCAVADEIRA HIDRÁULICA (CAPACIDADE DA CAÇAMBA: 0,8 M³ / POTÊNCIA: 111 HP), LARGURA DE 1,5 A 2,5 M, PROFUNDIDADE DE 1,5 A 3,0 M, COM SOLO (SEM SUBSTITUIÇÃO) DE 1ª CATEGORIA EM LOCAIS COM ALTO NÍVEL DE INTERFERÊNCIA. AF_04/2016</v>
          </cell>
          <cell r="C4452" t="str">
            <v>M3</v>
          </cell>
          <cell r="D4452" t="str">
            <v>8,05</v>
          </cell>
        </row>
        <row r="4453">
          <cell r="A4453">
            <v>93363</v>
          </cell>
          <cell r="B4453" t="str">
            <v>REATERRO MECANIZADO DE VALA COM ESCAVADEIRA HIDRÁULICA (CAPACIDADE DA CAÇAMBA: 0,8 M³ / POTÊNCIA: 111 HP), LARGURA ATÉ 1,5 M, PROFUNDIDADE DE 3,0 A 4,5 M COM SOLO (SEM SUBSTITUIÇÃO) DE 1ª CATEGORIA EM LOCAIS COM ALTO NÍVEL DE INTERFERÊNCIA. AF_04/2016</v>
          </cell>
          <cell r="C4453" t="str">
            <v>M3</v>
          </cell>
          <cell r="D4453" t="str">
            <v>8,76</v>
          </cell>
        </row>
        <row r="4454">
          <cell r="A4454">
            <v>93364</v>
          </cell>
          <cell r="B4454" t="str">
            <v>REATERRO MECANIZADO DE VALA COM ESCAVADEIRA HIDRÁULICA (CAPACIDADE DA CAÇAMBA: 0,8 M³ / POTÊNCIA: 111 HP), LARGURA DE 1,5 A 2,5 M, PROFUNDIDADE DE 3,0  A 4,5 M, COM SOLO (SEM SUBSTITUIÇÃO) DE 1ª CATEGORIA EM LOCAIS COM ALTO NÍVEL DE INTERFERÊNCIA. AF_04/2016</v>
          </cell>
          <cell r="C4454" t="str">
            <v>M3</v>
          </cell>
          <cell r="D4454" t="str">
            <v>6,82</v>
          </cell>
        </row>
        <row r="4455">
          <cell r="A4455">
            <v>93365</v>
          </cell>
          <cell r="B4455" t="str">
            <v>REATERRO MECANIZADO DE VALA COM ESCAVADEIRA HIDRÁULICA (CAPACIDADE DA CAÇAMBA: 0,8 M³ / POTÊNCIA: 111 HP), LARGURA ATÉ 1,5 M, PROFUNDIDADE DE 4,5 A 6,0 M, COM SOLO (SEM SUBSTITUIÇÃO) DE 1ª CATEGORIA EM LOCAIS COM ALTO NÍVEL DE INTERFERÊNCIA. AF_04/2016</v>
          </cell>
          <cell r="C4455" t="str">
            <v>M3</v>
          </cell>
          <cell r="D4455" t="str">
            <v>7,65</v>
          </cell>
        </row>
        <row r="4456">
          <cell r="A4456">
            <v>93366</v>
          </cell>
          <cell r="B4456" t="str">
            <v>REATERRO MECANIZADO DE VALA COM ESCAVADEIRA HIDRÁULICA (CAPACIDADE DA CAÇAMBA: 0,8 M³ / POTÊNCIA: 111 HP), LARGURA DE 1,5 A 2,5 M, PROFUNDIDADE DE 4,5 A 6,0 M, COM SOLO (SEM SUBSTITUIÇÃO) DE 1ª CATEGORIA EM LOCAIS COM ALTO NÍVEL DE INTERFERÊNCIA. AF_04/2016</v>
          </cell>
          <cell r="C4456" t="str">
            <v>M3</v>
          </cell>
          <cell r="D4456" t="str">
            <v>6,22</v>
          </cell>
        </row>
        <row r="4457">
          <cell r="A4457">
            <v>93367</v>
          </cell>
          <cell r="B4457" t="str">
            <v>REATERRO MECANIZADO DE VALA COM ESCAVADEIRA HIDRÁULICA (CAPACIDADE DA CAÇAMBA: 0,8 M³ / POTÊNCIA: 111 HP), LARGURA DE 1,5 A 2,5 M, PROFUNDIDADE ATÉ 1,5 M, COM SOLO (SEM SUBSTITUIÇÃO) DE 1ª CATEGORIA EM LOCAIS COM BAIXO NÍVEL DE INTERFERÊNCIA. AF_04/2016</v>
          </cell>
          <cell r="C4457" t="str">
            <v>M3</v>
          </cell>
          <cell r="D4457" t="str">
            <v>12,95</v>
          </cell>
        </row>
        <row r="4458">
          <cell r="A4458">
            <v>93368</v>
          </cell>
          <cell r="B4458" t="str">
            <v>REATERRO MECANIZADO DE VALA COM ESCAVADEIRA HIDRÁULICA (CAPACIDADE DA CAÇAMBA: 0,8 M³ / POTÊNCIA: 111 HP), LARGURA ATÉ 1,5 M, PROFUNDIDADE DE 1,5 A 3,0 M, COM SOLO (SEM SUBSTITUIÇÃO) DE 1ª CATEGORIA EM LOCAIS COM BAIXO NÍVEL DE INTERFERÊNCIA. AF_04/2016</v>
          </cell>
          <cell r="C4458" t="str">
            <v>M3</v>
          </cell>
          <cell r="D4458" t="str">
            <v>10,40</v>
          </cell>
        </row>
        <row r="4459">
          <cell r="A4459">
            <v>93369</v>
          </cell>
          <cell r="B4459" t="str">
            <v>REATERRO MECANIZADO DE VALA COM ESCAVADEIRA HIDRÁULICA (CAPACIDADE DA CAÇAMBA: 0,8 M³ / POTÊNCIA: 111 HP), LARGURA DE 1,5 A 2,5 M, PROFUNDIDADE DE 1,5 A 3,0 M, COM SOLO (SEM SUBSTITUIÇÃO) DE 1ª CATEGORIA EM LOCAIS COM BAIXO NÍVEL DE INTERFERÊNCIA. AF_04/2016</v>
          </cell>
          <cell r="C4459" t="str">
            <v>M3</v>
          </cell>
          <cell r="D4459" t="str">
            <v>7,17</v>
          </cell>
        </row>
        <row r="4460">
          <cell r="A4460">
            <v>93370</v>
          </cell>
          <cell r="B4460" t="str">
            <v>REATERRO MECANIZADO DE VALA COM ESCAVADEIRA HIDRÁULICA (CAPACIDADE DA CAÇAMBA: 0,8 M³ / POTÊNCIA: 111 HP), LARGURA ATÉ 1,5 M, PROFUNDIDADE DE 3,0 A 4,5 M, COM SOLO (SEM SUBSTITUIÇÃO) DE 1ª CATEGORIA EM LOCAIS COM BAIXO NÍVEL DE INTERFERÊNCIA. AF_04/2016</v>
          </cell>
          <cell r="C4460" t="str">
            <v>M3</v>
          </cell>
          <cell r="D4460" t="str">
            <v>7,91</v>
          </cell>
        </row>
        <row r="4461">
          <cell r="A4461">
            <v>93371</v>
          </cell>
          <cell r="B4461" t="str">
            <v>REATERRO MECANIZADO DE VALA COM ESCAVADEIRA HIDRÁULICA (CAPACIDADE DA CAÇAMBA: 0,8 M³ / POTÊNCIA: 111 HP), LARGURA DE 1,5 A 2,5 M, PROFUNDIDADE DE 3,0 A 4,5 M, COM SOLO (SEM SUBSTITUIÇÃO) DE 1ª CATEGORIA EM LOCAIS COM BAIXO NÍVEL DE INTERFERÊNCIA. AF_04/2016</v>
          </cell>
          <cell r="C4461" t="str">
            <v>M3</v>
          </cell>
          <cell r="D4461" t="str">
            <v>5,96</v>
          </cell>
        </row>
        <row r="4462">
          <cell r="A4462">
            <v>93372</v>
          </cell>
          <cell r="B4462" t="str">
            <v>REATERRO MECANIZADO DE VALA COM ESCAVADEIRA HIDRÁULICA (CAPACIDADE DA CAÇAMBA: 0,8 M³ / POTÊNCIA: 111 HP), LARGURA ATÉ 1,5 M, PROFUNDIDADE DE 4,5 A 6,0 M, COM SOLO (SEM SUBSTITUIÇÃO) DE 1ª CATEGORIA EM LOCAIS COM BAIXO NÍVEL DE INTERFERÊNCIA. AF_04/2016</v>
          </cell>
          <cell r="C4462" t="str">
            <v>M3</v>
          </cell>
          <cell r="D4462" t="str">
            <v>6,83</v>
          </cell>
        </row>
        <row r="4463">
          <cell r="A4463">
            <v>93373</v>
          </cell>
          <cell r="B4463" t="str">
            <v>REATERRO MECANIZADO DE VALA COM ESCAVADEIRA HIDRÁULICA (CAPACIDADE DA CAÇAMBA: 0,8 M³ / POTÊNCIA: 111 HP), LARGURA DE 1,5 A 2,5 M, PROFUNDIDADE DE 4,5 A 6,0 M, COM SOLO (SEM SUBSTITUIÇÃO) DE 1ª CATEGORIA EM LOCAIS COM BAIXO NÍVEL DE INTERFERÊNCIA. AF_04/2016</v>
          </cell>
          <cell r="C4463" t="str">
            <v>M3</v>
          </cell>
          <cell r="D4463" t="str">
            <v>5,36</v>
          </cell>
        </row>
        <row r="4464">
          <cell r="A4464">
            <v>93374</v>
          </cell>
          <cell r="B4464" t="str">
            <v>REATERRO MECANIZADO DE VALA COM RETROESCAVADEIRA (CAPACIDADE DA CAÇAMBA DA RETRO: 0,26 M³ / POTÊNCIA: 88 HP), LARGURA ATÉ 0,8 M, PROFUNDIDADE ATÉ 1,5 M, COM SOLO (SEM SUBSTITUIÇÃO) DE 1ª CATEGORIA EM LOCAIS COM ALTO NÍVEL DE INTERFERÊNCIA. AF_04/2016</v>
          </cell>
          <cell r="C4464" t="str">
            <v>M3</v>
          </cell>
          <cell r="D4464" t="str">
            <v>17,32</v>
          </cell>
        </row>
        <row r="4465">
          <cell r="A4465">
            <v>93375</v>
          </cell>
          <cell r="B4465" t="str">
            <v>REATERRO MECANIZADO DE VALA COM RETROESCAVADEIRA (CAPACIDADE DA CAÇAMBA DA RETRO: 0,26 M³ / POTÊNCIA: 88 HP), LARGURA DE 0,8 A 1,5 M, PROFUNDIDADE ATÉ 1,5 M, COM SOLO (SEM SUBSTITUIÇÃO) DE 1ª CATEGORIA EM LOCAIS COM ALTO NÍVEL DE INTERFERÊNCIA. AF_04/2016</v>
          </cell>
          <cell r="C4465" t="str">
            <v>M3</v>
          </cell>
          <cell r="D4465" t="str">
            <v>13,29</v>
          </cell>
        </row>
        <row r="4466">
          <cell r="A4466">
            <v>93376</v>
          </cell>
          <cell r="B4466" t="str">
            <v>REATERRO MECANIZADO DE VALA COM RETROESCAVADEIRA (CAPACIDADE DA CAÇAMBA DA RETRO: 0,26 M³ / POTÊNCIA: 88 HP), LARGURA ATÉ 0,8 M, PROFUNDIDADE DE 1,5 A 3,0 M, COM SOLO (SEM SUBSTITUIÇÃO) DE 1ª CATEGORIA EM LOCAIS COM ALTO NÍVEL DE INTERFERÊNCIA. AF_04/2016</v>
          </cell>
          <cell r="C4466" t="str">
            <v>M3</v>
          </cell>
          <cell r="D4466" t="str">
            <v>10,80</v>
          </cell>
        </row>
        <row r="4467">
          <cell r="A4467">
            <v>93377</v>
          </cell>
          <cell r="B4467" t="str">
            <v>REATERRO MECANIZADO DE VALA COM RETROESCAVADEIRA (CAPACIDADE DA CAÇAMBA DA RETRO: 0,26 M³ / POTÊNCIA: 88 HP), LARGURA DE 0,8 A 1,5 M, PROFUNDIDADE DE 1,5 A 3,0 M, COM SOLO (SEM SUBSTITUIÇÃO) DE 1ª CATEGORIA EM LOCAIS COM ALTO NÍVEL DE INTERFERÊNCIA. AF_04/2016</v>
          </cell>
          <cell r="C4467" t="str">
            <v>M3</v>
          </cell>
          <cell r="D4467" t="str">
            <v>7,09</v>
          </cell>
        </row>
        <row r="4468">
          <cell r="A4468">
            <v>93378</v>
          </cell>
          <cell r="B4468" t="str">
            <v>REATERRO MECANIZADO DE VALA COM RETROESCAVADEIRA (CAPACIDADE DA CAÇAMBA DA RETRO: 0,26 M³ / POTÊNCIA: 88 HP), LARGURA ATÉ 0,8 M, PROFUNDIDADE ATÉ 1,5 M, COM SOLO (SEM SUBSTITUIÇÃO) DE 1ª CATEGORIA EM LOCAIS COM BAIXO NÍVEL DE INTERFERÊNCIA. AF_04/2016</v>
          </cell>
          <cell r="C4468" t="str">
            <v>M3</v>
          </cell>
          <cell r="D4468" t="str">
            <v>16,24</v>
          </cell>
        </row>
        <row r="4469">
          <cell r="A4469">
            <v>93379</v>
          </cell>
          <cell r="B4469" t="str">
            <v>REATERRO MECANIZADO DE VALA COM RETROESCAVADEIRA (CAPACIDADE DA CAÇAMBA DA RETRO: 0,26 M³ / POTÊNCIA: 88 HP), LARGURA DE 0,8 A 1,5 M, PROFUNDIDADE ATÉ 1,5 M, COM SOLO (SEM SUBSTITUIÇÃO) DE 1ª CATEGORIA EM LOCAIS COM BAIXO NÍVEL DE INTERFERÊNCIA. AF_04/2016</v>
          </cell>
          <cell r="C4469" t="str">
            <v>M3</v>
          </cell>
          <cell r="D4469" t="str">
            <v>12,47</v>
          </cell>
        </row>
        <row r="4470">
          <cell r="A4470">
            <v>93380</v>
          </cell>
          <cell r="B4470" t="str">
            <v>REATERRO MECANIZADO DE VALA COM RETROESCAVADEIRA (CAPACIDADE DA CAÇAMBA DA RETRO: 0,26 M³ / POTÊNCIA: 88 HP), LARGURA ATÉ 0,8 M, PROFUNDIDADE DE 1,5 A 3,0 M, COM SOLO (SEM SUBSTITUIÇÃO) DE 1ª CATEGORIA EM LOCAIS COM BAIXO NÍVEL DE INTERFERÊNCIA. AF_04/2016</v>
          </cell>
          <cell r="C4470" t="str">
            <v>M3</v>
          </cell>
          <cell r="D4470" t="str">
            <v>10,16</v>
          </cell>
        </row>
        <row r="4471">
          <cell r="A4471">
            <v>93381</v>
          </cell>
          <cell r="B4471" t="str">
            <v>REATERRO MECANIZADO DE VALA COM RETROESCAVADEIRA (CAPACIDADE DA CAÇAMBA DA RETRO: 0,26 M³ / POTÊNCIA: 88 HP), LARGURA DE 0,8 A 1,5 M, PROFUNDIDADE DE 1,5 A 3,0 M, COM SOLO (SEM SUBSTITUIÇÃO) DE 1ª CATEGORIA EM LOCAIS COM BAIXO NÍVEL DE INTERFERÊNCIA. AF_04/2016</v>
          </cell>
          <cell r="C4471" t="str">
            <v>M3</v>
          </cell>
          <cell r="D4471" t="str">
            <v>6,62</v>
          </cell>
        </row>
        <row r="4472">
          <cell r="A4472">
            <v>93382</v>
          </cell>
          <cell r="B4472" t="str">
            <v>REATERRO MANUAL DE VALAS COM COMPACTAÇÃO MECANIZADA. AF_04/2016</v>
          </cell>
          <cell r="C4472" t="str">
            <v>M3</v>
          </cell>
          <cell r="D4472" t="str">
            <v>21,38</v>
          </cell>
        </row>
        <row r="4473">
          <cell r="A4473">
            <v>96995</v>
          </cell>
          <cell r="B4473" t="str">
            <v>REATERRO MANUAL APILOADO COM SOQUETE. AF_10/2017</v>
          </cell>
          <cell r="C4473" t="str">
            <v>M3</v>
          </cell>
          <cell r="D4473" t="str">
            <v>32,35</v>
          </cell>
        </row>
        <row r="4474">
          <cell r="A4474">
            <v>72838</v>
          </cell>
          <cell r="B4474" t="str">
            <v>TRANSPORTE COMERCIAL COM CAMINHAO CARROCERIA 9 T, RODOVIA EM LEITO NATURAL</v>
          </cell>
          <cell r="C4474" t="str">
            <v>TXKM</v>
          </cell>
          <cell r="D4474" t="str">
            <v>0,82</v>
          </cell>
        </row>
        <row r="4475">
          <cell r="A4475">
            <v>72839</v>
          </cell>
          <cell r="B4475" t="str">
            <v>TRANSPORTE COMERCIAL COM CAMINHAO CARROCERIA 9 T, RODOVIA COM REVESTIMENTO PRIMARIO</v>
          </cell>
          <cell r="C4475" t="str">
            <v>TXKM</v>
          </cell>
          <cell r="D4475" t="str">
            <v>0,66</v>
          </cell>
        </row>
        <row r="4476">
          <cell r="A4476">
            <v>72840</v>
          </cell>
          <cell r="B4476" t="str">
            <v>TRANSPORTE COMERCIAL COM CAMINHAO CARROCERIA 9 T, RODOVIA PAVIMENTADA</v>
          </cell>
          <cell r="C4476" t="str">
            <v>TXKM</v>
          </cell>
          <cell r="D4476" t="str">
            <v>0,55</v>
          </cell>
        </row>
        <row r="4477">
          <cell r="A4477">
            <v>72841</v>
          </cell>
          <cell r="B4477" t="str">
            <v>TRANSPORTE COMERCIAL COM CAMINHAO BASCULANTE 6 M3, RODOVIA EM LEITO NATURAL</v>
          </cell>
          <cell r="C4477" t="str">
            <v>TXKM</v>
          </cell>
          <cell r="D4477" t="str">
            <v>1,02</v>
          </cell>
        </row>
        <row r="4478">
          <cell r="A4478">
            <v>72842</v>
          </cell>
          <cell r="B4478" t="str">
            <v>TRANSPORTE COMERCIAL COM CAMINHAO BASCULANTE 6 M3, RODOVIA COM REVESTIMENTO PRIMARIO</v>
          </cell>
          <cell r="C4478" t="str">
            <v>TXKM</v>
          </cell>
          <cell r="D4478" t="str">
            <v>0,82</v>
          </cell>
        </row>
        <row r="4479">
          <cell r="A4479">
            <v>72843</v>
          </cell>
          <cell r="B4479" t="str">
            <v>TRANSPORTE COMERCIAL COM CAMINHAO BASCULANTE 6 M3, RODOVIA PAVIMENTADA</v>
          </cell>
          <cell r="C4479" t="str">
            <v>TXKM</v>
          </cell>
          <cell r="D4479" t="str">
            <v>0,69</v>
          </cell>
        </row>
        <row r="4480">
          <cell r="A4480">
            <v>72844</v>
          </cell>
          <cell r="B4480" t="str">
            <v>CARGA, MANOBRAS E DESCARGA DE AREIA, BRITA, PEDRA DE MAO E SOLOS COM CAMINHAO BASCULANTE 6 M3 (DESCARGA LIVRE)</v>
          </cell>
          <cell r="C4480" t="str">
            <v>T</v>
          </cell>
          <cell r="D4480" t="str">
            <v>0,72</v>
          </cell>
        </row>
        <row r="4481">
          <cell r="A4481">
            <v>72845</v>
          </cell>
          <cell r="B4481" t="str">
            <v>CARGA, MANOBRAS E DESCARGA DE BRITA PARA TRATAMENTOS SUPERFICIAIS, COM CAMINHAO BASCULANTE 6 M3</v>
          </cell>
          <cell r="C4481" t="str">
            <v>T</v>
          </cell>
          <cell r="D4481" t="str">
            <v>4,31</v>
          </cell>
        </row>
        <row r="4482">
          <cell r="A4482">
            <v>72846</v>
          </cell>
          <cell r="B4482" t="str">
            <v>CARGA, MANOBRAS E DESCARGA DE MISTURA BETUMINOSA A QUENTE, COM CAMINHAO BASCULANTE 6 M3</v>
          </cell>
          <cell r="C4482" t="str">
            <v>T</v>
          </cell>
          <cell r="D4482" t="str">
            <v>3,56</v>
          </cell>
        </row>
        <row r="4483">
          <cell r="A4483">
            <v>72847</v>
          </cell>
          <cell r="B4483" t="str">
            <v>CARGA, MANOBRAS E DESCARGA DE MISTURA BETUMINOSA A FRIO, COM CAMINHAO BASCULANTE 6 M3</v>
          </cell>
          <cell r="C4483" t="str">
            <v>T</v>
          </cell>
          <cell r="D4483" t="str">
            <v>7,68</v>
          </cell>
        </row>
        <row r="4484">
          <cell r="A4484">
            <v>72848</v>
          </cell>
          <cell r="B4484" t="str">
            <v>CARGA, MANOBRAS E DESCARGA DE BRITA PARA BASE DE MACADAME, COM CAMINHAO BASCULANTE 6 M3</v>
          </cell>
          <cell r="C4484" t="str">
            <v>T</v>
          </cell>
          <cell r="D4484" t="str">
            <v>1,92</v>
          </cell>
        </row>
        <row r="4485">
          <cell r="A4485">
            <v>72849</v>
          </cell>
          <cell r="B4485" t="str">
            <v>CARGA, MANOBRAS E DESCARGA DE MISTURAS DE SOLOS E AGREGADOS (BASES ESTABILIZADAS EM USINA) COM CAMINHAO BASCULANTE 6 M3</v>
          </cell>
          <cell r="C4485" t="str">
            <v>T</v>
          </cell>
          <cell r="D4485" t="str">
            <v>2,45</v>
          </cell>
        </row>
        <row r="4486">
          <cell r="A4486">
            <v>72850</v>
          </cell>
          <cell r="B4486" t="str">
            <v>CARGA, MANOBRAS E DESCARGA DE MATERIAIS DIVERSOS, COM CAMINHAO CARROCERIA 9T (CARGA E DESCARGA MANUAIS)</v>
          </cell>
          <cell r="C4486" t="str">
            <v>T</v>
          </cell>
          <cell r="D4486" t="str">
            <v>10,39</v>
          </cell>
        </row>
        <row r="4487">
          <cell r="A4487">
            <v>72882</v>
          </cell>
          <cell r="B4487" t="str">
            <v>TRANSPORTE COMERCIAL COM CAMINHAO CARROCERIA 9 T, RODOVIA EM LEITO NATURAL</v>
          </cell>
          <cell r="C4487" t="str">
            <v>M3XKM</v>
          </cell>
          <cell r="D4487" t="str">
            <v>1,23</v>
          </cell>
        </row>
        <row r="4488">
          <cell r="A4488">
            <v>72883</v>
          </cell>
          <cell r="B4488" t="str">
            <v>TRANSPORTE COMERCIAL COM CAMINHAO CARROCERIA 9 T, RODOVIA COM REVESTIMENTO PRIMARIO</v>
          </cell>
          <cell r="C4488" t="str">
            <v>M3XKM</v>
          </cell>
          <cell r="D4488" t="str">
            <v>0,98</v>
          </cell>
        </row>
        <row r="4489">
          <cell r="A4489">
            <v>72884</v>
          </cell>
          <cell r="B4489" t="str">
            <v>TRANSPORTE COMERCIAL COM CAMINHAO CARROCERIA 9 T, RODOVIA PAVIMENTADA</v>
          </cell>
          <cell r="C4489" t="str">
            <v>M3XKM</v>
          </cell>
          <cell r="D4489" t="str">
            <v>0,82</v>
          </cell>
        </row>
        <row r="4490">
          <cell r="A4490">
            <v>72885</v>
          </cell>
          <cell r="B4490" t="str">
            <v>TRANSPORTE COMERCIAL COM CAMINHAO BASCULANTE 6 M3, RODOVIA EM LEITO NATURAL</v>
          </cell>
          <cell r="C4490" t="str">
            <v>M3XKM</v>
          </cell>
          <cell r="D4490" t="str">
            <v>1,53</v>
          </cell>
        </row>
        <row r="4491">
          <cell r="A4491">
            <v>72886</v>
          </cell>
          <cell r="B4491" t="str">
            <v>TRANSPORTE COMERCIAL COM CAMINHAO BASCULANTE 6 M3, RODOVIA COM REVESTIMENTO PRIMARIO</v>
          </cell>
          <cell r="C4491" t="str">
            <v>M3XKM</v>
          </cell>
          <cell r="D4491" t="str">
            <v>1,22</v>
          </cell>
        </row>
        <row r="4492">
          <cell r="A4492">
            <v>72887</v>
          </cell>
          <cell r="B4492" t="str">
            <v>TRANSPORTE COMERCIAL COM CAMINHAO BASCULANTE 6 M3, RODOVIA PAVIMENTADA</v>
          </cell>
          <cell r="C4492" t="str">
            <v>M3XKM</v>
          </cell>
          <cell r="D4492" t="str">
            <v>1,02</v>
          </cell>
        </row>
        <row r="4493">
          <cell r="A4493">
            <v>72888</v>
          </cell>
          <cell r="B4493" t="str">
            <v>CARGA, MANOBRAS E DESCARGA DE AREIA, BRITA, PEDRA DE MAO E SOLOS COM CAMINHAO BASCULANTE 6 M3 (DESCARGA LIVRE)</v>
          </cell>
          <cell r="C4493" t="str">
            <v>M3</v>
          </cell>
          <cell r="D4493" t="str">
            <v>1,07</v>
          </cell>
        </row>
        <row r="4494">
          <cell r="A4494">
            <v>72890</v>
          </cell>
          <cell r="B4494" t="str">
            <v>CARGA, MANOBRAS E DESCARGA DE BRITA PARA TRATAMENTOS SUPERFICIAIS, COM CAMINHAO BASCULANTE 6 M3, DESCARGA EM DISTRIBUIDOR</v>
          </cell>
          <cell r="C4494" t="str">
            <v>M3</v>
          </cell>
          <cell r="D4494" t="str">
            <v>6,48</v>
          </cell>
        </row>
        <row r="4495">
          <cell r="A4495">
            <v>72891</v>
          </cell>
          <cell r="B4495" t="str">
            <v>CARGA, MANOBRAS E DESCARGA DE MISTURA BETUMINOSA A QUENTE, COM CAMINHAO BASCULANTE 6 M3, DESCARGA EM VIBRO-ACABADORA</v>
          </cell>
          <cell r="C4495" t="str">
            <v>M3</v>
          </cell>
          <cell r="D4495" t="str">
            <v>5,34</v>
          </cell>
        </row>
        <row r="4496">
          <cell r="A4496">
            <v>72892</v>
          </cell>
          <cell r="B4496" t="str">
            <v>CARGA, MANOBRAS E DESCARGA DE DE MISTURA BETUMINOSA A FRIO, COM CAMINHAO BASCULANTE 6 M3, DESCARGA EM VIBRO-ACABADORA</v>
          </cell>
          <cell r="C4496" t="str">
            <v>M3</v>
          </cell>
          <cell r="D4496" t="str">
            <v>11,52</v>
          </cell>
        </row>
        <row r="4497">
          <cell r="A4497">
            <v>72893</v>
          </cell>
          <cell r="B4497" t="str">
            <v>CARGA, MANOBRAS E DESCARGA DE BRITA PARA BASE DE MACADAME, COM CAMINHAO BASCULANTE 6 M3, DESCARGA EM DISTRIBUIDOR</v>
          </cell>
          <cell r="C4497" t="str">
            <v>M3</v>
          </cell>
          <cell r="D4497" t="str">
            <v>2,87</v>
          </cell>
        </row>
        <row r="4498">
          <cell r="A4498">
            <v>72894</v>
          </cell>
          <cell r="B4498" t="str">
            <v>CARGA, MANOBRAS E DESCARGA DE MISTURAS DE SOLOS E AGREGADOS, COM CAMINHAO BASCULANTE 6 M3, DESCARGA EM DISTRIBUIDOR</v>
          </cell>
          <cell r="C4498" t="str">
            <v>M3</v>
          </cell>
          <cell r="D4498" t="str">
            <v>3,68</v>
          </cell>
        </row>
        <row r="4499">
          <cell r="A4499">
            <v>72895</v>
          </cell>
          <cell r="B4499" t="str">
            <v>CARGA, MANOBRAS E DESCARGA DE MATERIAIS DIVERSOS, COM CAMINHAO BASCULANTE 6M3 (CARGA E DESCARGA MANUAIS)</v>
          </cell>
          <cell r="C4499" t="str">
            <v>M3</v>
          </cell>
          <cell r="D4499" t="str">
            <v>19,43</v>
          </cell>
        </row>
        <row r="4500">
          <cell r="A4500">
            <v>72897</v>
          </cell>
          <cell r="B4500" t="str">
            <v>CARGA MANUAL DE ENTULHO EM CAMINHAO BASCULANTE 6 M3</v>
          </cell>
          <cell r="C4500" t="str">
            <v>M3</v>
          </cell>
          <cell r="D4500" t="str">
            <v>17,76</v>
          </cell>
        </row>
        <row r="4501">
          <cell r="A4501">
            <v>72898</v>
          </cell>
          <cell r="B4501" t="str">
            <v>CARGA E DESCARGA MECANIZADAS DE ENTULHO EM CAMINHAO BASCULANTE 6 M3</v>
          </cell>
          <cell r="C4501" t="str">
            <v>M3</v>
          </cell>
          <cell r="D4501" t="str">
            <v>3,62</v>
          </cell>
        </row>
        <row r="4502">
          <cell r="A4502">
            <v>72899</v>
          </cell>
          <cell r="B4502" t="str">
            <v>TRANSPORTE DE ENTULHO COM CAMINHÃO BASCULANTE 6 M3, RODOVIA PAVIMENTADA, DMT ATE 0,5 KM</v>
          </cell>
          <cell r="C4502" t="str">
            <v>M3</v>
          </cell>
          <cell r="D4502" t="str">
            <v>5,02</v>
          </cell>
        </row>
        <row r="4503">
          <cell r="A4503">
            <v>72900</v>
          </cell>
          <cell r="B4503" t="str">
            <v>TRANSPORTE DE ENTULHO COM CAMINHAO BASCULANTE 6 M3, RODOVIA PAVIMENTADA, DMT 0,5 A 1,0 KM</v>
          </cell>
          <cell r="C4503" t="str">
            <v>M3</v>
          </cell>
          <cell r="D4503" t="str">
            <v>5,53</v>
          </cell>
        </row>
        <row r="4504">
          <cell r="A4504" t="str">
            <v>74010/1</v>
          </cell>
          <cell r="B4504" t="str">
            <v>CARGA E DESCARGA MECANICA DE SOLO UTILIZANDO CAMINHAO BASCULANTE 6,0M3/16T E PA CARREGADEIRA SOBRE PNEUS 128 HP, CAPACIDADE DA CAÇAMBA 1,7 A 2,8 M3, PESO OPERACIONAL 11632 KG</v>
          </cell>
          <cell r="C4504" t="str">
            <v>M3</v>
          </cell>
          <cell r="D4504" t="str">
            <v>1,58</v>
          </cell>
        </row>
        <row r="4505">
          <cell r="A4505" t="str">
            <v>74241/1</v>
          </cell>
          <cell r="B4505" t="str">
            <v>EMPILHAMENTO DE SOLO ORGANICO RETIRADO NA AREA DO ATERRO COM TRATOR SOBRE ESTEIRAS D6</v>
          </cell>
          <cell r="C4505" t="str">
            <v>M3</v>
          </cell>
          <cell r="D4505" t="str">
            <v>2,82</v>
          </cell>
        </row>
        <row r="4506">
          <cell r="A4506">
            <v>83356</v>
          </cell>
          <cell r="B4506" t="str">
            <v>TRANSPORTE COMERCIAL DE BRITA</v>
          </cell>
          <cell r="C4506" t="str">
            <v>M3XKM</v>
          </cell>
          <cell r="D4506" t="str">
            <v>0,73</v>
          </cell>
        </row>
        <row r="4507">
          <cell r="A4507">
            <v>83358</v>
          </cell>
          <cell r="B4507" t="str">
            <v>TRANSPORTE DE PAVIMENTACAO REMOVIDA (RODOVIAS NAO URBANAS)</v>
          </cell>
          <cell r="C4507" t="str">
            <v>M3XKM</v>
          </cell>
          <cell r="D4507" t="str">
            <v>1,51</v>
          </cell>
        </row>
        <row r="4508">
          <cell r="A4508">
            <v>95285</v>
          </cell>
          <cell r="B4508" t="str">
            <v>TRANSPORTE COM CAMINHÃO BASCULANTE 6 M3 EM RODOVIA COM LEITO NATURAL, DMT ATÉ 200 M</v>
          </cell>
          <cell r="C4508" t="str">
            <v>M3</v>
          </cell>
          <cell r="D4508" t="str">
            <v>3,50</v>
          </cell>
        </row>
        <row r="4509">
          <cell r="A4509">
            <v>95286</v>
          </cell>
          <cell r="B4509" t="str">
            <v>TRANSPORTE COM CAMINHÃO BASCULANTE 6 M3 EM RODOVIA COM LEITO NATURAL, DMT 200 A 400 M</v>
          </cell>
          <cell r="C4509" t="str">
            <v>M3</v>
          </cell>
          <cell r="D4509" t="str">
            <v>3,59</v>
          </cell>
        </row>
        <row r="4510">
          <cell r="A4510">
            <v>95287</v>
          </cell>
          <cell r="B4510" t="str">
            <v>TRANSPORTE COM CAMINHÃO BASCULANTE 6 M3 EM RODOVIA COM LEITO NATURAL, DMT 400 A 60</v>
          </cell>
          <cell r="C4510" t="str">
            <v>M3</v>
          </cell>
          <cell r="D4510" t="str">
            <v>3,68</v>
          </cell>
        </row>
        <row r="4511">
          <cell r="A4511">
            <v>95288</v>
          </cell>
          <cell r="B4511" t="str">
            <v>TRANSPORTE COM CAMINHÃO BASCULANTE 6 M3 EM RODOVIA COM LEITO NATURAL, DMT 600 A 800 M</v>
          </cell>
          <cell r="C4511" t="str">
            <v>M3</v>
          </cell>
          <cell r="D4511" t="str">
            <v>3,79</v>
          </cell>
        </row>
        <row r="4512">
          <cell r="A4512">
            <v>95289</v>
          </cell>
          <cell r="B4512" t="str">
            <v>TRANSPORTE COM CAMINHÃO BASCULANTE 6 M3 EM RODOVIA COM LEITO NATURAL, DMT 800 A 1.000 M</v>
          </cell>
          <cell r="C4512" t="str">
            <v>M3</v>
          </cell>
          <cell r="D4512" t="str">
            <v>3,90</v>
          </cell>
        </row>
        <row r="4513">
          <cell r="A4513">
            <v>95290</v>
          </cell>
          <cell r="B4513" t="str">
            <v>TRANSPORTE COM CAMINHÃO BASCULANTE 6 M3 EM RODOVIA COM LEITO NATURAL</v>
          </cell>
          <cell r="C4513" t="str">
            <v>M3XKM</v>
          </cell>
          <cell r="D4513" t="str">
            <v>1,70</v>
          </cell>
        </row>
        <row r="4514">
          <cell r="A4514">
            <v>95291</v>
          </cell>
          <cell r="B4514" t="str">
            <v>TRANSPORTE COM CAMINHÃO BASCULANTE 6 M3 EM RODOVIA COM REVESTIMENTO PRIMÁRIO, DMT ATÉ 200 M</v>
          </cell>
          <cell r="C4514" t="str">
            <v>M3</v>
          </cell>
          <cell r="D4514" t="str">
            <v>3,11</v>
          </cell>
        </row>
        <row r="4515">
          <cell r="A4515">
            <v>95292</v>
          </cell>
          <cell r="B4515" t="str">
            <v>TRANSPORTE COM CAMINHÃO BASCULANTE 6 M3 EM RODOVIA COM REVESTIMENTO PRIMÁRIO, DMT 200 A 400 M</v>
          </cell>
          <cell r="C4515" t="str">
            <v>M3</v>
          </cell>
          <cell r="D4515" t="str">
            <v>3,19</v>
          </cell>
        </row>
        <row r="4516">
          <cell r="A4516">
            <v>95293</v>
          </cell>
          <cell r="B4516" t="str">
            <v>TRANSPORTE COM CAMINHÃO BASCULANTE 6 M3 EM RODOVIA COM REVESTIMENTO PRIMÁRIO, DMT 400 A 600 M</v>
          </cell>
          <cell r="C4516" t="str">
            <v>M3</v>
          </cell>
          <cell r="D4516" t="str">
            <v>3,28</v>
          </cell>
        </row>
        <row r="4517">
          <cell r="A4517">
            <v>95294</v>
          </cell>
          <cell r="B4517" t="str">
            <v>TRANSPORTE COM CAMINHÃO BASCULANTE 6 M3 EM RODOVIA COM REVESTIMENTO PRIMÁRIO,  DMT 800 A 1.000 M</v>
          </cell>
          <cell r="C4517" t="str">
            <v>M3</v>
          </cell>
          <cell r="D4517" t="str">
            <v>3,47</v>
          </cell>
        </row>
        <row r="4518">
          <cell r="A4518">
            <v>95295</v>
          </cell>
          <cell r="B4518" t="str">
            <v>TRANSPORTE COM CAMINHÃO BASCULANTE 6 M3 EM RODOVIA COM REVESTIMENTO PRIMÁRIO,  DMT 600 A 800 M</v>
          </cell>
          <cell r="C4518" t="str">
            <v>M3</v>
          </cell>
          <cell r="D4518" t="str">
            <v>3,37</v>
          </cell>
        </row>
        <row r="4519">
          <cell r="A4519">
            <v>95296</v>
          </cell>
          <cell r="B4519" t="str">
            <v>TRANSPORTE COM CAMINHÃO BASCULANTE 6 M3 EM RODOVIA COM REVESTIMENTO PRIMÁRIO</v>
          </cell>
          <cell r="C4519" t="str">
            <v>M3XKM</v>
          </cell>
          <cell r="D4519" t="str">
            <v>1,52</v>
          </cell>
        </row>
        <row r="4520">
          <cell r="A4520">
            <v>95297</v>
          </cell>
          <cell r="B4520" t="str">
            <v>TRANSPORTE COM CAMINHÃO BASCULANTE 6 M3 EM RODOVIA PAVIMENTADA,  DMT ATÉ 200 M</v>
          </cell>
          <cell r="C4520" t="str">
            <v>M3</v>
          </cell>
          <cell r="D4520" t="str">
            <v>2,79</v>
          </cell>
        </row>
        <row r="4521">
          <cell r="A4521">
            <v>95298</v>
          </cell>
          <cell r="B4521" t="str">
            <v>TRANSPORTE COM CAMINHÃO BASCULANTE 6 M3 EM RODOVIA PAVIMENTADA, DMT 200 A 400 M</v>
          </cell>
          <cell r="C4521" t="str">
            <v>M3</v>
          </cell>
          <cell r="D4521" t="str">
            <v>2,87</v>
          </cell>
        </row>
        <row r="4522">
          <cell r="A4522">
            <v>95299</v>
          </cell>
          <cell r="B4522" t="str">
            <v>TRANSPORTE COM CAMINHÃO BASCULANTE 6 M3 EM RODOVIA PAVIMENTADA, DMT 400 A 600 M</v>
          </cell>
          <cell r="C4522" t="str">
            <v>M3</v>
          </cell>
          <cell r="D4522" t="str">
            <v>2,94</v>
          </cell>
        </row>
        <row r="4523">
          <cell r="A4523">
            <v>95300</v>
          </cell>
          <cell r="B4523" t="str">
            <v>TRANSPORTE COM CAMINHÃO BASCULANTE 6 M3 EM RODOVIA PAVIMENTADA, DMT 600 A 800 M</v>
          </cell>
          <cell r="C4523" t="str">
            <v>M3</v>
          </cell>
          <cell r="D4523" t="str">
            <v>3,04</v>
          </cell>
        </row>
        <row r="4524">
          <cell r="A4524">
            <v>95301</v>
          </cell>
          <cell r="B4524" t="str">
            <v>TRANSPORTE COM CAMINHÃO BASCULANTE 6 M3 EM RODOVIA PAVIMENTADA, DMT 800 A 1.000 M</v>
          </cell>
          <cell r="C4524" t="str">
            <v>M3</v>
          </cell>
          <cell r="D4524" t="str">
            <v>3,11</v>
          </cell>
        </row>
        <row r="4525">
          <cell r="A4525">
            <v>95302</v>
          </cell>
          <cell r="B4525" t="str">
            <v>TRANSPORTE COM CAMINHÃO BASCULANTE 6 M3 EM RODOVIA PAVIMENTADA ( PARA DISTÂNCIAS SUPERIORES A 4 KM)</v>
          </cell>
          <cell r="C4525" t="str">
            <v>M3XKM</v>
          </cell>
          <cell r="D4525" t="str">
            <v>1,36</v>
          </cell>
        </row>
        <row r="4526">
          <cell r="A4526">
            <v>95303</v>
          </cell>
          <cell r="B4526" t="str">
            <v>TRANSPORTE COM CAMINHÃO BASCULANTE 10 M3 DE MASSA ASFALTICA PARA PAVIMENTAÇÃO URBANA</v>
          </cell>
          <cell r="C4526" t="str">
            <v>M3XKM</v>
          </cell>
          <cell r="D4526" t="str">
            <v>0,93</v>
          </cell>
        </row>
        <row r="4527">
          <cell r="A4527">
            <v>94097</v>
          </cell>
          <cell r="B4527" t="str">
            <v>PREPARO DE FUNDO DE VALA COM LARGURA MENOR QUE 1,5 M, EM LOCAL COM NÍVEL BAIXO DE INTERFERÊNCIA. AF_06/2016</v>
          </cell>
          <cell r="C4527" t="str">
            <v>M2</v>
          </cell>
          <cell r="D4527" t="str">
            <v>4,36</v>
          </cell>
        </row>
        <row r="4528">
          <cell r="A4528">
            <v>94098</v>
          </cell>
          <cell r="B4528" t="str">
            <v>PREPARO DE FUNDO DE VALA  COM LARGURA MENOR QUE 1,5 M, EM LOCAL COM NÍVEL ALTO DE INTERFERÊNCIA. AF_06/2016</v>
          </cell>
          <cell r="C4528" t="str">
            <v>M2</v>
          </cell>
          <cell r="D4528" t="str">
            <v>4,94</v>
          </cell>
        </row>
        <row r="4529">
          <cell r="A4529">
            <v>94099</v>
          </cell>
          <cell r="B4529" t="str">
            <v>PREPARO DE FUNDO DE VALA COM LARGURA MAIOR OU IGUAL A 1,5 M E MENOR QUE 2,5 M, EM LOCAL COM NÍVEL BAIXO DE INTERFERÊNCIA. AF_06/2016</v>
          </cell>
          <cell r="C4529" t="str">
            <v>M2</v>
          </cell>
          <cell r="D4529" t="str">
            <v>2,15</v>
          </cell>
        </row>
        <row r="4530">
          <cell r="A4530">
            <v>94100</v>
          </cell>
          <cell r="B4530" t="str">
            <v>PREPARO DE FUNDO DE VALA  COM LARGURA MAIOR OU IGUAL A 1,5 M E MENOR QUE 2,5 M, EM LOCAL COM NÍVEL ALTO DE INTERFERÊNCIA. AF_06/2016</v>
          </cell>
          <cell r="C4530" t="str">
            <v>M2</v>
          </cell>
          <cell r="D4530" t="str">
            <v>2,72</v>
          </cell>
        </row>
        <row r="4531">
          <cell r="A4531">
            <v>94102</v>
          </cell>
          <cell r="B4531" t="str">
            <v>LASTRO DE VALA COM PREPARO DE FUNDO, LARGURA MENOR QUE 1,5 M, COM CAMADA DE AREIA, LANÇAMENTO MANUAL, EM LOCAL COM NÍVEL BAIXO DE INTERFERÊNCIA. AF_06/2016</v>
          </cell>
          <cell r="C4531" t="str">
            <v>M3</v>
          </cell>
          <cell r="D4531" t="str">
            <v>116,66</v>
          </cell>
        </row>
        <row r="4532">
          <cell r="A4532">
            <v>94103</v>
          </cell>
          <cell r="B4532" t="str">
            <v>LASTRO DE VALA COM PREPARO DE FUNDO, LARGURA MENOR QUE 1,5 M, COM CAMADA DE BRITA, LANÇAMENTO MANUAL, EM LOCAL COM NÍVEL BAIXO DE INTERFERÊNCIA. AF_06/2016</v>
          </cell>
          <cell r="C4532" t="str">
            <v>M3</v>
          </cell>
          <cell r="D4532" t="str">
            <v>184,65</v>
          </cell>
        </row>
        <row r="4533">
          <cell r="A4533">
            <v>94104</v>
          </cell>
          <cell r="B4533" t="str">
            <v>LASTRO DE VALA COM PREPARO DE FUNDO, LARGURA MENOR QUE 1,5 M, COM CAMADA DE AREIA, LANÇAMENTO MANUAL, EM LOCAL COM NÍVEL ALTO DE INTERFERÊNCIA. AF_06/2016</v>
          </cell>
          <cell r="C4533" t="str">
            <v>M3</v>
          </cell>
          <cell r="D4533" t="str">
            <v>119,96</v>
          </cell>
        </row>
        <row r="4534">
          <cell r="A4534">
            <v>94105</v>
          </cell>
          <cell r="B4534" t="str">
            <v>LASTRO DE VALA COM PREPARO DE FUNDO, LARGURA MENOR QUE 1,5 M, COM CAMADA DE BRITA, LANÇAMENTO MANUAL, EM LOCAL COM NÍVEL ALTO DE INTERFERÊNCIA. AF_06/2016</v>
          </cell>
          <cell r="C4534" t="str">
            <v>M3</v>
          </cell>
          <cell r="D4534" t="str">
            <v>187,98</v>
          </cell>
        </row>
        <row r="4535">
          <cell r="A4535">
            <v>94106</v>
          </cell>
          <cell r="B4535" t="str">
            <v>LASTRO COM PREPARO DE FUNDO, LARGURA MAIOR OU IGUAL A 1,5 M, COM CAMADA DE AREIA, LANÇAMENTO MANUAL, EM LOCAL COM NÍVEL BAIXO DE INTERFERÊNCIA. AF_06/2016</v>
          </cell>
          <cell r="C4535" t="str">
            <v>M3</v>
          </cell>
          <cell r="D4535" t="str">
            <v>99,77</v>
          </cell>
        </row>
        <row r="4536">
          <cell r="A4536">
            <v>94107</v>
          </cell>
          <cell r="B4536" t="str">
            <v>LASTRO COM PREPARO DE FUNDO, LARGURA MAIOR OU IGUAL A 1,5 M, COM CAMADA DE BRITA, LANÇAMENTO MANUAL, EM LOCAL COM NÍVEL BAIXO DE INTERFERÊNCIA. AF_06/2016</v>
          </cell>
          <cell r="C4536" t="str">
            <v>M3</v>
          </cell>
          <cell r="D4536" t="str">
            <v>167,78</v>
          </cell>
        </row>
        <row r="4537">
          <cell r="A4537">
            <v>94108</v>
          </cell>
          <cell r="B4537" t="str">
            <v>LASTRO COM PREPARO DE FUNDO, LARGURA MAIOR OU IGUAL A 1,5 M, COM CAMADA DE AREIA, LANÇAMENTO MANUAL, EM LOCAL COM NÍVEL ALTO DE INTERFERÊNCIA. AF_06/2016</v>
          </cell>
          <cell r="C4537" t="str">
            <v>M3</v>
          </cell>
          <cell r="D4537" t="str">
            <v>103,08</v>
          </cell>
        </row>
        <row r="4538">
          <cell r="A4538">
            <v>94110</v>
          </cell>
          <cell r="B4538" t="str">
            <v>LASTRO COM PREPARO DE FUNDO, LARGURA MAIOR OU IGUAL A 1,5 M, COM CAMADA DE BRITA, LANÇAMENTO MANUAL, EM LOCAL COM NÍVEL ALTO DE INTERFERÊNCIA. AF_06/2016</v>
          </cell>
          <cell r="C4538" t="str">
            <v>M3</v>
          </cell>
          <cell r="D4538" t="str">
            <v>171,07</v>
          </cell>
        </row>
        <row r="4539">
          <cell r="A4539">
            <v>94111</v>
          </cell>
          <cell r="B4539" t="str">
            <v>LASTRO DE VALA COM PREPARO DE FUNDO, LARGURA MENOR QUE 1,5 M, COM CAMADA DE AREIA, LANÇAMENTO MECANIZADO, EM LOCAL COM NÍVEL BAIXO DE INTERFERÊNCIA. AF_06/2016</v>
          </cell>
          <cell r="C4539" t="str">
            <v>M3</v>
          </cell>
          <cell r="D4539" t="str">
            <v>96,09</v>
          </cell>
        </row>
        <row r="4540">
          <cell r="A4540">
            <v>94112</v>
          </cell>
          <cell r="B4540" t="str">
            <v>LASTRO DE VALA COM PREPARO DE FUNDO, LARGURA MENOR QUE 1,5 M, COM CAMADA DE BRITA, LANÇAMENTO MECANIZADO, EM LOCAL COM NÍVEL BAIXO DE INTERFERÊNCIA. AF_06/2016</v>
          </cell>
          <cell r="C4540" t="str">
            <v>M3</v>
          </cell>
          <cell r="D4540" t="str">
            <v>159,30</v>
          </cell>
        </row>
        <row r="4541">
          <cell r="A4541">
            <v>94113</v>
          </cell>
          <cell r="B4541" t="str">
            <v>LASTRO DE VALA COM PREPARO DE FUNDO, LARGURA MENOR QUE 1,5 M, COM CAMADA DE AREIA, LANÇAMENTO MECANIZADO, EM LOCAL COM NÍVEL ALTO DE INTERFERÊNCIA. AF_06/2016</v>
          </cell>
          <cell r="C4541" t="str">
            <v>M3</v>
          </cell>
          <cell r="D4541" t="str">
            <v>101,60</v>
          </cell>
        </row>
        <row r="4542">
          <cell r="A4542">
            <v>94114</v>
          </cell>
          <cell r="B4542" t="str">
            <v>LASTRO DE VALA COM PREPARO DE FUNDO, LARGURA MENOR QUE 1,5 M, COM CAMADA DE BRITA, LANÇAMENTO MECANIZADO, EM LOCAL COM NÍVEL ALTO DE INTERFERÊNCIA. AF_06/2016</v>
          </cell>
          <cell r="C4542" t="str">
            <v>M3</v>
          </cell>
          <cell r="D4542" t="str">
            <v>165,51</v>
          </cell>
        </row>
        <row r="4543">
          <cell r="A4543">
            <v>94115</v>
          </cell>
          <cell r="B4543" t="str">
            <v>LASTRO COM PREPARO DE FUNDO, LARGURA MAIOR OU IGUAL A 1,5 M, COM CAMADA DE AREIA, LANÇAMENTO MECANIZADO, EM LOCAL COM NÍVEL BAIXO DE INTERFERÊNCIA. AF_06/2016</v>
          </cell>
          <cell r="C4543" t="str">
            <v>M3</v>
          </cell>
          <cell r="D4543" t="str">
            <v>70,13</v>
          </cell>
        </row>
        <row r="4544">
          <cell r="A4544">
            <v>94116</v>
          </cell>
          <cell r="B4544" t="str">
            <v>LASTRO COM PREPARO DE FUNDO, LARGURA MAIOR OU IGUAL A 1,5 M, COM CAMADA DE BRITA, LANÇAMENTO MECANIZADO, EM LOCAL COM NÍVEL BAIXO DE INTERFERÊNCIA. AF_06/2016</v>
          </cell>
          <cell r="C4544" t="str">
            <v>M3</v>
          </cell>
          <cell r="D4544" t="str">
            <v>129,60</v>
          </cell>
        </row>
        <row r="4545">
          <cell r="A4545">
            <v>94117</v>
          </cell>
          <cell r="B4545" t="str">
            <v>LASTRO COM PREPARO DE FUNDO, LARGURA MAIOR OU IGUAL A 1,5 M, COM CAMADA DE AREIA, LANÇAMENTO MECANIZADO, EM LOCAL COM NÍVEL ALTO DE INTERFERÊNCIA. AF_06/2016</v>
          </cell>
          <cell r="C4545" t="str">
            <v>M3</v>
          </cell>
          <cell r="D4545" t="str">
            <v>75,26</v>
          </cell>
        </row>
        <row r="4546">
          <cell r="A4546">
            <v>94118</v>
          </cell>
          <cell r="B4546" t="str">
            <v>LASTRO COM PREPARO DE FUNDO, LARGURA MAIOR OU IGUAL A 1,5 M, COM CAMADA DE BRITA, LANÇAMENTO MECANIZADO, EM LOCAL COM NÍVEL ALTO DE INTERFERÊNCIA. AF_06/2016</v>
          </cell>
          <cell r="C4546" t="str">
            <v>M3</v>
          </cell>
          <cell r="D4546" t="str">
            <v>135,61</v>
          </cell>
        </row>
        <row r="4547">
          <cell r="A4547">
            <v>6514</v>
          </cell>
          <cell r="B4547" t="str">
            <v>FORNECIMENTO E LANCAMENTO DE BRITA N. 4</v>
          </cell>
          <cell r="C4547" t="str">
            <v>M3</v>
          </cell>
          <cell r="D4547" t="str">
            <v>93,99</v>
          </cell>
        </row>
        <row r="4548">
          <cell r="A4548">
            <v>88549</v>
          </cell>
          <cell r="B4548" t="str">
            <v>FORNECIMENTO E ASSENTAMENTO DE BRITA 2-DRENOS E FILTROS   MM</v>
          </cell>
          <cell r="C4548" t="str">
            <v>M3</v>
          </cell>
          <cell r="D4548" t="str">
            <v>74,91</v>
          </cell>
        </row>
        <row r="4549">
          <cell r="A4549">
            <v>41721</v>
          </cell>
          <cell r="B4549" t="str">
            <v>COMPACTACAO MECANICA A 95% DO PROCTOR NORMAL - PAVIMENTACAO URBANA</v>
          </cell>
          <cell r="C4549" t="str">
            <v>M3</v>
          </cell>
          <cell r="D4549" t="str">
            <v>2,80</v>
          </cell>
        </row>
        <row r="4550">
          <cell r="A4550">
            <v>41722</v>
          </cell>
          <cell r="B4550" t="str">
            <v>COMPACTACAO MECANICA A 100% DO PROCTOR NORMAL - PAVIMENTACAO URBANA</v>
          </cell>
          <cell r="C4550" t="str">
            <v>M3</v>
          </cell>
          <cell r="D4550" t="str">
            <v>4,09</v>
          </cell>
        </row>
        <row r="4551">
          <cell r="A4551" t="str">
            <v>74005/1</v>
          </cell>
          <cell r="B4551" t="str">
            <v>COMPACTACAO MECANICA, SEM CONTROLE DO GC (C/COMPACTADOR PLACA 400 KG)</v>
          </cell>
          <cell r="C4551" t="str">
            <v>M3</v>
          </cell>
          <cell r="D4551" t="str">
            <v>3,90</v>
          </cell>
        </row>
        <row r="4552">
          <cell r="A4552" t="str">
            <v>74005/2</v>
          </cell>
          <cell r="B4552" t="str">
            <v>COMPACTACAO MECANICA C/ CONTROLE DO GC&gt;=95% DO PN (AREAS) (C/MONIVELADORA 140 HP E ROLO COMPRESSOR VIBRATORIO 80 HP)</v>
          </cell>
          <cell r="C4552" t="str">
            <v>M3</v>
          </cell>
          <cell r="D4552" t="str">
            <v>4,75</v>
          </cell>
        </row>
        <row r="4553">
          <cell r="A4553" t="str">
            <v>74034/1</v>
          </cell>
          <cell r="B4553" t="str">
            <v>ESPALHAMENTO DE MATERIAL DE 1A CATEGORIA COM TRATOR DE ESTEIRA COM 153HP</v>
          </cell>
          <cell r="C4553" t="str">
            <v>M3</v>
          </cell>
          <cell r="D4553" t="str">
            <v>1,52</v>
          </cell>
        </row>
        <row r="4554">
          <cell r="A4554">
            <v>83344</v>
          </cell>
          <cell r="B4554" t="str">
            <v>ESPALHAMENTO DE MATERIAL EM BOTA FORA, COM UTILIZACAO DE TRATOR DE ESTEIRAS DE 165 HP</v>
          </cell>
          <cell r="C4554" t="str">
            <v>M3</v>
          </cell>
          <cell r="D4554" t="str">
            <v>0,82</v>
          </cell>
        </row>
        <row r="4555">
          <cell r="A4555">
            <v>95606</v>
          </cell>
          <cell r="B4555" t="str">
            <v>UMIDIFICAÇÃO DE MATERIAL PARA VALAS COM CAMINHÃO PIPA 10000L. AF_11/2016</v>
          </cell>
          <cell r="C4555" t="str">
            <v>M3</v>
          </cell>
          <cell r="D4555" t="str">
            <v>1,14</v>
          </cell>
        </row>
        <row r="4556">
          <cell r="A4556">
            <v>72131</v>
          </cell>
          <cell r="B4556" t="str">
            <v>ALVENARIA EM TIJOLO CERAMICO MACICO 5X10X20CM 1 VEZ (ESPESSURA 20CM), ASSENTADO COM ARGAMASSA TRACO 1:2:8 (CIMENTO, CAL E AREIA)</v>
          </cell>
          <cell r="C4556" t="str">
            <v>M2</v>
          </cell>
          <cell r="D4556" t="str">
            <v>113,97</v>
          </cell>
        </row>
        <row r="4557">
          <cell r="A4557">
            <v>72132</v>
          </cell>
          <cell r="B4557" t="str">
            <v>ALVENARIA EM TIJOLO CERAMICO MACICO 5X10X20CM 1/2 VEZ (ESPESSURA 10CM), ASSENTADO COM ARGAMASSA TRACO 1:2:8 (CIMENTO, CAL E AREIA)</v>
          </cell>
          <cell r="C4557" t="str">
            <v>M2</v>
          </cell>
          <cell r="D4557" t="str">
            <v>59,15</v>
          </cell>
        </row>
        <row r="4558">
          <cell r="A4558">
            <v>72133</v>
          </cell>
          <cell r="B4558" t="str">
            <v>ALVENARIA EM TIJOLO CERAMICO MACICO 5X10X20CM 1 1/2 VEZ (ESPESSURA 30CM), ASSENTADO COM ARGAMASSA TRACO 1:2:8 (CIMENTO, CAL E AREIA)</v>
          </cell>
          <cell r="C4558" t="str">
            <v>M2</v>
          </cell>
          <cell r="D4558" t="str">
            <v>199,77</v>
          </cell>
        </row>
        <row r="4559">
          <cell r="A4559">
            <v>87471</v>
          </cell>
          <cell r="B4559" t="str">
            <v>ALVENARIA DE VEDAÇÃO DE BLOCOS CERÂMICOS FURADOS NA VERTICAL DE 9X19X39CM (ESPESSURA 9CM) DE PAREDES COM ÁREA LÍQUIDA MENOR QUE 6M² SEM VÃOS E ARGAMASSA DE ASSENTAMENTO COM PREPARO EM BETONEIRA. AF_06/2014</v>
          </cell>
          <cell r="C4559" t="str">
            <v>M2</v>
          </cell>
          <cell r="D4559" t="str">
            <v>37,31</v>
          </cell>
        </row>
        <row r="4560">
          <cell r="A4560">
            <v>87472</v>
          </cell>
          <cell r="B4560" t="str">
            <v>ALVENARIA DE VEDAÇÃO DE BLOCOS CERÂMICOS FURADOS NA VERTICAL DE 9X19X39CM (ESPESSURA 9CM) DE PAREDES COM ÁREA LÍQUIDA MENOR QUE 6M² SEM VÃOS E ARGAMASSA DE ASSENTAMENTO COM PREPARO MANUAL. AF_06/2014</v>
          </cell>
          <cell r="C4560" t="str">
            <v>M2</v>
          </cell>
          <cell r="D4560" t="str">
            <v>38,09</v>
          </cell>
        </row>
        <row r="4561">
          <cell r="A4561">
            <v>87473</v>
          </cell>
          <cell r="B4561" t="str">
            <v>ALVENARIA DE VEDAÇÃO DE BLOCOS CERÂMICOS FURADOS NA VERTICAL DE 14X19X39CM (ESPESSURA 14CM) DE PAREDES COM ÁREA LÍQUIDA MENOR QUE 6M² SEM VÃOS E ARGAMASSA DE ASSENTAMENTO COM PREPARO EM BETONEIRA. AF_06/2014</v>
          </cell>
          <cell r="C4561" t="str">
            <v>M2</v>
          </cell>
          <cell r="D4561" t="str">
            <v>51,71</v>
          </cell>
        </row>
        <row r="4562">
          <cell r="A4562">
            <v>87474</v>
          </cell>
          <cell r="B4562" t="str">
            <v>ALVENARIA DE VEDAÇÃO DE BLOCOS CERÂMICOS FURADOS NA VERTICAL DE 14X19X39CM (ESPESSURA 14CM) DE PAREDES COM ÁREA LÍQUIDA MENOR QUE 6M² SEM VÃOS E ARGAMASSA DE ASSENTAMENTO COM PREPARO MANUAL. AF_06/2014</v>
          </cell>
          <cell r="C4562" t="str">
            <v>M2</v>
          </cell>
          <cell r="D4562" t="str">
            <v>52,60</v>
          </cell>
        </row>
        <row r="4563">
          <cell r="A4563">
            <v>87475</v>
          </cell>
          <cell r="B4563" t="str">
            <v>ALVENARIA DE VEDAÇÃO DE BLOCOS CERÂMICOS FURADOS NA VERTICAL DE 19X19X39CM (ESPESSURA 19CM) DE PAREDES COM ÁREA LÍQUIDA MENOR QUE 6M² SEM VÃOS E ARGAMASSA DE ASSENTAMENTO COM PREPARO EM BETONEIRA. AF_06/2014</v>
          </cell>
          <cell r="C4563" t="str">
            <v>M2</v>
          </cell>
          <cell r="D4563" t="str">
            <v>60,93</v>
          </cell>
        </row>
        <row r="4564">
          <cell r="A4564">
            <v>87476</v>
          </cell>
          <cell r="B4564" t="str">
            <v>ALVENARIA DE VEDAÇÃO DE BLOCOS CERÂMICOS FURADOS NA VERTICAL DE 19X19X39CM (ESPESSURA 19CM) DE PAREDES COM ÁREA LÍQUIDA MENOR QUE 6M² SEM VÃOS E ARGAMASSA DE ASSENTAMENTO COM PREPARO MANUAL. AF_06/2014</v>
          </cell>
          <cell r="C4564" t="str">
            <v>M2</v>
          </cell>
          <cell r="D4564" t="str">
            <v>61,96</v>
          </cell>
        </row>
        <row r="4565">
          <cell r="A4565">
            <v>87477</v>
          </cell>
          <cell r="B4565" t="str">
            <v>ALVENARIA DE VEDAÇÃO DE BLOCOS CERÂMICOS FURADOS NA VERTICAL DE 9X19X39CM (ESPESSURA 9CM) DE PAREDES COM ÁREA LÍQUIDA MAIOR OU IGUAL A 6M² SEM VÃOS E ARGAMASSA DE ASSENTAMENTO COM PREPARO EM BETONEIRA. AF_06/2014</v>
          </cell>
          <cell r="C4565" t="str">
            <v>M2</v>
          </cell>
          <cell r="D4565" t="str">
            <v>33,83</v>
          </cell>
        </row>
        <row r="4566">
          <cell r="A4566">
            <v>87478</v>
          </cell>
          <cell r="B4566" t="str">
            <v>ALVENARIA DE VEDAÇÃO DE BLOCOS CERÂMICOS FURADOS NA VERTICAL DE 9X19X39CM (ESPESSURA 9CM) DE PAREDES COM ÁREA LÍQUIDA MAIOR OU IGUAL A 6M² SEM VÃOS E ARGAMASSA DE ASSENTAMENTO COM PREPARO MANUAL. AF_06/2014</v>
          </cell>
          <cell r="C4566" t="str">
            <v>M2</v>
          </cell>
          <cell r="D4566" t="str">
            <v>34,61</v>
          </cell>
        </row>
        <row r="4567">
          <cell r="A4567">
            <v>87479</v>
          </cell>
          <cell r="B4567" t="str">
            <v>ALVENARIA DE VEDAÇÃO DE BLOCOS CERÂMICOS FURADOS NA VERTICAL DE 14X19X39CM (ESPESSURA 14CM) DE PAREDES COM ÁREA LÍQUIDA MAIOR OU IGUAL A 6M² SEM VÃOS E ARGAMASSA DE ASSENTAMENTO COM PREPARO EM BETONEIRA. AF_06/2014</v>
          </cell>
          <cell r="C4567" t="str">
            <v>M2</v>
          </cell>
          <cell r="D4567" t="str">
            <v>47,73</v>
          </cell>
        </row>
        <row r="4568">
          <cell r="A4568">
            <v>87480</v>
          </cell>
          <cell r="B4568" t="str">
            <v>ALVENARIA DE VEDAÇÃO DE BLOCOS CERÂMICOS FURADOS NA VERTICAL DE 14X19X39CM (ESPESSURA 14CM) DE PAREDES COM ÁREA LÍQUIDA MAIOR OU IGUAL A 6M² SEM VÃOS E ARGAMASSA DE ASSENTAMENTO COM PREPARO MANUAL. AF_06/2014</v>
          </cell>
          <cell r="C4568" t="str">
            <v>M2</v>
          </cell>
          <cell r="D4568" t="str">
            <v>48,62</v>
          </cell>
        </row>
        <row r="4569">
          <cell r="A4569">
            <v>87481</v>
          </cell>
          <cell r="B4569" t="str">
            <v>ALVENARIA DE VEDAÇÃO DE BLOCOS CERÂMICOS FURADOS NA VERTICAL DE 19X19X39CM (ESPESSURA 19CM) DE PAREDES COM ÁREA LÍQUIDA MAIOR OU IGUAL A 6M² SEM VÃOS E ARGAMASSA DE ASSENTAMENTO COM PREPARO EM BETONEIRA. AF_06/2014</v>
          </cell>
          <cell r="C4569" t="str">
            <v>M2</v>
          </cell>
          <cell r="D4569" t="str">
            <v>56,98</v>
          </cell>
        </row>
        <row r="4570">
          <cell r="A4570">
            <v>87482</v>
          </cell>
          <cell r="B4570" t="str">
            <v>ALVENARIA DE VEDAÇÃO DE BLOCOS CERÂMICOS FURADOS NA VERTICAL DE 19X19X39CM (ESPESSURA 19CM) DE PAREDES COM ÁREA LÍQUIDA MAIOR OU IGUAL A 6M² SEM VÃOS E ARGAMASSA DE ASSENTAMENTO COM PREPARO MANUAL. AF_06/2014</v>
          </cell>
          <cell r="C4570" t="str">
            <v>M2</v>
          </cell>
          <cell r="D4570" t="str">
            <v>58,01</v>
          </cell>
        </row>
        <row r="4571">
          <cell r="A4571">
            <v>87483</v>
          </cell>
          <cell r="B4571" t="str">
            <v>ALVENARIA DE VEDAÇÃO DE BLOCOS CERÂMICOS FURADOS NA VERTICAL DE 9X19X39CM (ESPESSURA 9CM) DE PAREDES COM ÁREA LÍQUIDA MENOR QUE 6M² COM VÃOS E ARGAMASSA DE ASSENTAMENTO COM PREPARO EM BETONEIRA. AF_06/2014</v>
          </cell>
          <cell r="C4571" t="str">
            <v>M2</v>
          </cell>
          <cell r="D4571" t="str">
            <v>42,77</v>
          </cell>
        </row>
        <row r="4572">
          <cell r="A4572">
            <v>87484</v>
          </cell>
          <cell r="B4572" t="str">
            <v>ALVENARIA DE VEDAÇÃO DE BLOCOS CERÂMICOS FURADOS NA VERTICAL DE 9X19X39CM (ESPESSURA 9CM) DE PAREDES COM ÁREA LÍQUIDA MENOR QUE 6M² COM VÃOS E ARGAMASSA DE ASSENTAMENTO COM PREPARO MANUAL. AF_06/2014</v>
          </cell>
          <cell r="C4572" t="str">
            <v>M2</v>
          </cell>
          <cell r="D4572" t="str">
            <v>43,55</v>
          </cell>
        </row>
        <row r="4573">
          <cell r="A4573">
            <v>87485</v>
          </cell>
          <cell r="B4573" t="str">
            <v>ALVENARIA DE VEDAÇÃO DE BLOCOS CERÂMICOS FURADOS NA VERTICAL DE 14X19X39CM (ESPESSURA 14CM) DE PAREDES COM ÁREA LÍQUIDA MENOR QUE 6M² COM VÃOS E ARGAMASSA DE ASSENTAMENTO COM PREPARO EM BETONEIRA. AF_06/2014</v>
          </cell>
          <cell r="C4573" t="str">
            <v>M2</v>
          </cell>
          <cell r="D4573" t="str">
            <v>57,27</v>
          </cell>
        </row>
        <row r="4574">
          <cell r="A4574">
            <v>87487</v>
          </cell>
          <cell r="B4574" t="str">
            <v>ALVENARIA DE VEDAÇÃO DE BLOCOS CERÂMICOS FURADOS NA VERTICAL DE 19X19X39CM (ESPESSURA 19CM) DE PAREDES COM ÁREA LÍQUIDA MENOR QUE 6M² COM VÃOS E ARGAMASSA DE ASSENTAMENTO COM PREPARO EM BETONEIRA. AF_06/2014</v>
          </cell>
          <cell r="C4574" t="str">
            <v>M2</v>
          </cell>
          <cell r="D4574" t="str">
            <v>66,34</v>
          </cell>
        </row>
        <row r="4575">
          <cell r="A4575">
            <v>87488</v>
          </cell>
          <cell r="B4575" t="str">
            <v>ALVENARIA DE VEDAÇÃO DE BLOCOS CERÂMICOS FURADOS NA VERTICAL DE 19X19X39CM (ESPESSURA 19CM) DE PAREDES COM ÁREA LÍQUIDA MENOR QUE 6M² COM VÃOS E ARGAMASSA DE ASSENTAMENTO COM PREPARO MANUAL. AF_06/2014</v>
          </cell>
          <cell r="C4575" t="str">
            <v>M2</v>
          </cell>
          <cell r="D4575" t="str">
            <v>67,37</v>
          </cell>
        </row>
        <row r="4576">
          <cell r="A4576">
            <v>87489</v>
          </cell>
          <cell r="B4576" t="str">
            <v>ALVENARIA DE VEDAÇÃO DE BLOCOS CERÂMICOS FURADOS NA VERTICAL DE 9X19X39CM (ESPESSURA 9CM) DE PAREDES COM ÁREA LÍQUIDA MAIOR OU IGUAL A 6M² COM VÃOS E ARGAMASSA DE ASSENTAMENTO COM PREPARO EM BETONEIRA. AF_06/2014</v>
          </cell>
          <cell r="C4576" t="str">
            <v>M2</v>
          </cell>
          <cell r="D4576" t="str">
            <v>36,98</v>
          </cell>
        </row>
        <row r="4577">
          <cell r="A4577">
            <v>87490</v>
          </cell>
          <cell r="B4577" t="str">
            <v>ALVENARIA DE VEDAÇÃO DE BLOCOS CERÂMICOS FURADOS NA VERTICAL DE 9X19X39CM (ESPESSURA 9CM) DE PAREDES COM ÁREA LÍQUIDA MAIOR OU IGUAL A 6M² COM VÃOS E ARGAMASSA DE ASSENTAMENTO COM PREPARO MANUAL. AF_06/2014</v>
          </cell>
          <cell r="C4577" t="str">
            <v>M2</v>
          </cell>
          <cell r="D4577" t="str">
            <v>37,76</v>
          </cell>
        </row>
        <row r="4578">
          <cell r="A4578">
            <v>87491</v>
          </cell>
          <cell r="B4578" t="str">
            <v>ALVENARIA DE VEDAÇÃO DE BLOCOS CERÂMICOS FURADOS NA VERTICAL DE 14X19X39CM (ESPESSURA 14CM) DE PAREDES COM ÁREA LÍQUIDA MAIOR OU IGUAL A 6M² COM VÃOS E ARGAMASSA DE ASSENTAMENTO COM PREPARO EM BETONEIRA. AF_06/2014</v>
          </cell>
          <cell r="C4578" t="str">
            <v>M2</v>
          </cell>
          <cell r="D4578" t="str">
            <v>51,00</v>
          </cell>
        </row>
        <row r="4579">
          <cell r="A4579">
            <v>87492</v>
          </cell>
          <cell r="B4579" t="str">
            <v>ALVENARIA DE VEDAÇÃO DE BLOCOS CERÂMICOS FURADOS NA VERTICAL DE 14X19X39CM (ESPESSURA 14CM) DE PAREDES COM ÁREA LÍQUIDA MAIOR OU IGUAL A 6M² COM VÃOS E ARGAMASSA DE ASSENTAMENTO COM PREPARO MANUAL. AF_06/2014</v>
          </cell>
          <cell r="C4579" t="str">
            <v>M2</v>
          </cell>
          <cell r="D4579" t="str">
            <v>51,89</v>
          </cell>
        </row>
        <row r="4580">
          <cell r="A4580">
            <v>87493</v>
          </cell>
          <cell r="B4580" t="str">
            <v>ALVENARIA DE VEDAÇÃO DE BLOCOS CERÂMICOS FURADOS NA VERTICAL DE 19X19X39CM (ESPESSURA 19CM) DE PAREDES COM ÁREA LÍQUIDA MAIOR OU IGUAL A 6M² COM VÃOS E ARGAMASSA DE ASSENTAMENTO COM PREPARO EM BETONEIRA. AF_06/2014</v>
          </cell>
          <cell r="C4580" t="str">
            <v>M2</v>
          </cell>
          <cell r="D4580" t="str">
            <v>60,34</v>
          </cell>
        </row>
        <row r="4581">
          <cell r="A4581">
            <v>87494</v>
          </cell>
          <cell r="B4581" t="str">
            <v>ALVENARIA DE VEDAÇÃO DE BLOCOS CERÂMICOS FURADOS NA VERTICAL DE 19X19X39CM (ESPESSURA 19CM) DE PAREDES COM ÁREA LÍQUIDA MAIOR OU IGUAL A 6M² COM VÃOS E ARGAMASSA DE ASSENTAMENTO COM PREPARO MANUAL. AF_06/2014</v>
          </cell>
          <cell r="C4581" t="str">
            <v>M2</v>
          </cell>
          <cell r="D4581" t="str">
            <v>61,37</v>
          </cell>
        </row>
        <row r="4582">
          <cell r="A4582">
            <v>87495</v>
          </cell>
          <cell r="B4582" t="str">
            <v>ALVENARIA DE VEDAÇÃO DE BLOCOS CERÂMICOS FURADOS NA HORIZONTAL DE 9X19X19CM (ESPESSURA 9CM) DE PAREDES COM ÁREA LÍQUIDA MENOR QUE 6M² SEM VÃOS E ARGAMASSA DE ASSENTAMENTO COM PREPARO EM BETONEIRA. AF_06/2014</v>
          </cell>
          <cell r="C4582" t="str">
            <v>M2</v>
          </cell>
          <cell r="D4582" t="str">
            <v>62,82</v>
          </cell>
        </row>
        <row r="4583">
          <cell r="A4583">
            <v>87496</v>
          </cell>
          <cell r="B4583" t="str">
            <v>ALVENARIA DE VEDAÇÃO DE BLOCOS CERÂMICOS FURADOS NA HORIZONTAL DE 9X19X19CM (ESPESSURA 9CM) DE PAREDES COM ÁREA LÍQUIDA MENOR QUE 6M² SEM VÃOS E ARGAMASSA DE ASSENTAMENTO COM PREPARO MANUAL. AF_06/2014</v>
          </cell>
          <cell r="C4583" t="str">
            <v>M2</v>
          </cell>
          <cell r="D4583" t="str">
            <v>63,55</v>
          </cell>
        </row>
        <row r="4584">
          <cell r="A4584">
            <v>87497</v>
          </cell>
          <cell r="B4584" t="str">
            <v>ALVENARIA DE VEDAÇÃO DE BLOCOS CERÂMICOS FURADOS NA HORIZONTAL DE 11,5X19X19CM (ESPESSURA 11,5CM) DE PAREDES COM ÁREA LÍQUIDA MENOR QUE 6M² SEM VÃOS E ARGAMASSA DE ASSENTAMENTO COM PREPARO EM BETONEIRA. AF_06/2014</v>
          </cell>
          <cell r="C4584" t="str">
            <v>M2</v>
          </cell>
          <cell r="D4584" t="str">
            <v>60,93</v>
          </cell>
        </row>
        <row r="4585">
          <cell r="A4585">
            <v>87498</v>
          </cell>
          <cell r="B4585" t="str">
            <v>ALVENARIA DE VEDAÇÃO DE BLOCOS CERÂMICOS FURADOS NA HORIZONTAL DE 11,5X19X19CM (ESPESSURA 11,5CM) DE PAREDES COM ÁREA LÍQUIDA MENOR QUE 6M² SEM VÃOS E ARGAMASSA DE ASSENTAMENTO COM PREPARO MANUAL. AF_06/2014</v>
          </cell>
          <cell r="C4585" t="str">
            <v>M2</v>
          </cell>
          <cell r="D4585" t="str">
            <v>61,86</v>
          </cell>
        </row>
        <row r="4586">
          <cell r="A4586">
            <v>87499</v>
          </cell>
          <cell r="B4586" t="str">
            <v>ALVENARIA DE VEDAÇÃO DE BLOCOS CERÂMICOS FURADOS NA HORIZONTAL DE 9X14X19CM (ESPESSURA 9CM) DE PAREDES COM ÁREA LÍQUIDA MENOR QUE 6M² SEM VÃOS E ARGAMASSA DE ASSENTAMENTO COM PREPARO EM BETONEIRA. AF_06/2014</v>
          </cell>
          <cell r="C4586" t="str">
            <v>M2</v>
          </cell>
          <cell r="D4586" t="str">
            <v>68,24</v>
          </cell>
        </row>
        <row r="4587">
          <cell r="A4587">
            <v>87500</v>
          </cell>
          <cell r="B4587" t="str">
            <v>ALVENARIA DE VEDAÇÃO DE BLOCOS CERÂMICOS FURADOS NA HORIZONTAL DE 9X14X19CM (ESPESSURA 9CM) DE PAREDES COM ÁREA LÍQUIDA MENOR QUE 6M² SEM VÃOS E ARGAMASSA DE ASSENTAMENTO COM PREPARO MANUAL. AF_06/2014</v>
          </cell>
          <cell r="C4587" t="str">
            <v>M2</v>
          </cell>
          <cell r="D4587" t="str">
            <v>69,03</v>
          </cell>
        </row>
        <row r="4588">
          <cell r="A4588">
            <v>87501</v>
          </cell>
          <cell r="B4588" t="str">
            <v>ALVENARIA DE VEDAÇÃO DE BLOCOS CERÂMICOS FURADOS NA HORIZONTAL DE 14X9X19CM (ESPESSURA 14CM, BLOCO DEITADO) DE PAREDES COM ÁREA LÍQUIDA MENOR QUE 6M² SEM VÃOS E ARGAMASSA DE ASSENTAMENTO COM PREPARO EM BETONEIRA. AF_06/2014</v>
          </cell>
          <cell r="C4588" t="str">
            <v>M2</v>
          </cell>
          <cell r="D4588" t="str">
            <v>106,21</v>
          </cell>
        </row>
        <row r="4589">
          <cell r="A4589">
            <v>87502</v>
          </cell>
          <cell r="B4589" t="str">
            <v>ALVENARIA DE VEDAÇÃO DE BLOCOS CERÂMICOS FURADOS NA HORIZONTAL DE 14X9X19CM (ESPESSURA 14CM, BLOCO DEITADO) DE PAREDES COM ÁREA LÍQUIDA MENOR QUE 6M² SEM VÃOS E ARGAMASSA DE ASSENTAMENTO COM PREPARO MANUAL. AF_06/2014</v>
          </cell>
          <cell r="C4589" t="str">
            <v>M2</v>
          </cell>
          <cell r="D4589" t="str">
            <v>107,22</v>
          </cell>
        </row>
        <row r="4590">
          <cell r="A4590">
            <v>87503</v>
          </cell>
          <cell r="B4590" t="str">
            <v>ALVENARIA DE VEDAÇÃO DE BLOCOS CERÂMICOS FURADOS NA HORIZONTAL DE 9X19X19CM (ESPESSURA 9CM) DE PAREDES COM ÁREA LÍQUIDA MAIOR OU IGUAL A 6M² SEM VÃOS E ARGAMASSA DE ASSENTAMENTO COM PREPARO EM BETONEIRA. AF_06/2014</v>
          </cell>
          <cell r="C4590" t="str">
            <v>M2</v>
          </cell>
          <cell r="D4590" t="str">
            <v>53,96</v>
          </cell>
        </row>
        <row r="4591">
          <cell r="A4591">
            <v>87504</v>
          </cell>
          <cell r="B4591" t="str">
            <v>ALVENARIA DE VEDAÇÃO DE BLOCOS CERÂMICOS FURADOS NA HORIZONTAL DE 9X19X19CM (ESPESSURA 9CM) DE PAREDES COM ÁREA LÍQUIDA MAIOR OU IGUAL A 6M² SEM VÃOS E ARGAMASSA DE ASSENTAMENTO COM PREPARO MANUAL. AF_06/2014</v>
          </cell>
          <cell r="C4591" t="str">
            <v>M2</v>
          </cell>
          <cell r="D4591" t="str">
            <v>54,69</v>
          </cell>
        </row>
        <row r="4592">
          <cell r="A4592">
            <v>87505</v>
          </cell>
          <cell r="B4592" t="str">
            <v>ALVENARIA DE VEDAÇÃO DE BLOCOS CERÂMICOS FURADOS NA HORIZONTAL DE 11,5X19X19CM (ESPESSURA 11,5M) DE PAREDES COM ÁREA LÍQUIDA MAIOR OU IGUAL A 6M² SEM VÃOS E ARGAMASSA DE ASSENTAMENTO COM PREPARO EM BETONEIRA. AF_06/2014</v>
          </cell>
          <cell r="C4592" t="str">
            <v>M2</v>
          </cell>
          <cell r="D4592" t="str">
            <v>52,10</v>
          </cell>
        </row>
        <row r="4593">
          <cell r="A4593">
            <v>87506</v>
          </cell>
          <cell r="B4593" t="str">
            <v>ALVENARIA DE VEDAÇÃO DE BLOCOS CERÂMICOS FURADOS NA HORIZONTAL DE 11,5X19X19CM (ESPESSURA 11,5M) DE PAREDES COM ÁREA LÍQUIDA MAIOR OU IGUAL A 6M² SEM VÃOS E ARGAMASSA DE ASSENTAMENTO COM PREPARO MANUAL. AF_06/2014</v>
          </cell>
          <cell r="C4593" t="str">
            <v>M2</v>
          </cell>
          <cell r="D4593" t="str">
            <v>53,03</v>
          </cell>
        </row>
        <row r="4594">
          <cell r="A4594">
            <v>87507</v>
          </cell>
          <cell r="B4594" t="str">
            <v>ALVENARIA DE VEDAÇÃO DE BLOCOS CERÂMICOS FURADOS NA HORIZONTAL DE 9X14X19CM (ESPESSURA 9CM) DE PAREDES COM ÁREA LÍQUIDA MAIOR OU IGUAL A 6M² SEM VÃOS E ARGAMASSA DE ASSENTAMENTO COM PREPARO EM BETONEIRA. AF_06/2014</v>
          </cell>
          <cell r="C4594" t="str">
            <v>M2</v>
          </cell>
          <cell r="D4594" t="str">
            <v>56,51</v>
          </cell>
        </row>
        <row r="4595">
          <cell r="A4595">
            <v>87508</v>
          </cell>
          <cell r="B4595" t="str">
            <v>ALVENARIA DE VEDAÇÃO DE BLOCOS CERÂMICOS FURADOS NA HORIZONTAL DE 9X14X19CM (ESPESSURA 9CM) DE PAREDES COM ÁREA LÍQUIDA MAIOR OU IGUAL A 6M² SEM VÃOS E ARGAMASSA DE ASSENTAMENTO COM PREPARO MANUAL. AF_06/2014</v>
          </cell>
          <cell r="C4595" t="str">
            <v>M2</v>
          </cell>
          <cell r="D4595" t="str">
            <v>57,30</v>
          </cell>
        </row>
        <row r="4596">
          <cell r="A4596">
            <v>87509</v>
          </cell>
          <cell r="B4596" t="str">
            <v>ALVENARIA DE VEDAÇÃO DE BLOCOS CERÂMICOS FURADOS NA HORIZONTAL DE 14X9X19CM (ESPESSURA 14CM, BLOCO DEITADO) DE PAREDES COM ÁREA LÍQUIDA MAIOR OU IGUAL A 6M² SEM VÃOS E ARGAMASSA DE ASSENTAMENTO COM PREPARO EM BETONEIRA. AF_06/2014</v>
          </cell>
          <cell r="C4596" t="str">
            <v>M2</v>
          </cell>
          <cell r="D4596" t="str">
            <v>87,21</v>
          </cell>
        </row>
        <row r="4597">
          <cell r="A4597">
            <v>87510</v>
          </cell>
          <cell r="B4597" t="str">
            <v>ALVENARIA DE VEDAÇÃO DE BLOCOS CERÂMICOS FURADOS NA HORIZONTAL DE 14X9X19CM (ESPESSURA 14CM, BLOCO DEITADO) DE PAREDES COM ÁREA LÍQUIDA MAIOR OU IGUAL A 6M² SEM VÃOS E ARGAMASSA DE ASSENTAMENTO COM PREPARO MANUAL. AF_06/2014</v>
          </cell>
          <cell r="C4597" t="str">
            <v>M2</v>
          </cell>
          <cell r="D4597" t="str">
            <v>88,22</v>
          </cell>
        </row>
        <row r="4598">
          <cell r="A4598">
            <v>87511</v>
          </cell>
          <cell r="B4598" t="str">
            <v>ALVENARIA DE VEDAÇÃO DE BLOCOS CERÂMICOS FURADOS NA HORIZONTAL DE 9X19X19CM (ESPESSURA 9CM) DE PAREDES COM ÁREA LÍQUIDA MENOR QUE 6M² COM VÃOS E ARGAMASSA DE ASSENTAMENTO COM PREPARO EM BETONEIRA. AF_06/2014</v>
          </cell>
          <cell r="C4598" t="str">
            <v>M2</v>
          </cell>
          <cell r="D4598" t="str">
            <v>70,46</v>
          </cell>
        </row>
        <row r="4599">
          <cell r="A4599">
            <v>87512</v>
          </cell>
          <cell r="B4599" t="str">
            <v>ALVENARIA DE VEDAÇÃO DE BLOCOS CERÂMICOS FURADOS NA HORIZONTAL DE 9X19X19CM (ESPESSURA 9CM) DE PAREDES COM ÁREA LÍQUIDA MENOR QUE 6M² COM VÃOS E ARGAMASSA DE ASSENTAMENTO COM PREPARO MANUAL. AF_06/2014</v>
          </cell>
          <cell r="C4599" t="str">
            <v>M2</v>
          </cell>
          <cell r="D4599" t="str">
            <v>71,19</v>
          </cell>
        </row>
        <row r="4600">
          <cell r="A4600">
            <v>87513</v>
          </cell>
          <cell r="B4600" t="str">
            <v>ALVENARIA DE VEDAÇÃO DE BLOCOS CERÂMICOS FURADOS NA HORIZONTAL DE 11,5X19X19CM (ESPESSURA 11,5CM) DE PAREDES COM ÁREA LÍQUIDA MENOR QUE 6M² COM VÃOS E ARGAMASSA DE ASSENTAMENTO COM PREPARO EM BETONEIRA. AF_06/2014</v>
          </cell>
          <cell r="C4600" t="str">
            <v>M2</v>
          </cell>
          <cell r="D4600" t="str">
            <v>68,89</v>
          </cell>
        </row>
        <row r="4601">
          <cell r="A4601">
            <v>87514</v>
          </cell>
          <cell r="B4601" t="str">
            <v>ALVENARIA DE VEDAÇÃO DE BLOCOS CERÂMICOS FURADOS NA HORIZONTAL DE 11,5X19X19CM (ESPESSURA 11,5CM) DE PAREDES COM ÁREA LÍQUIDA MENOR QUE 6M² COM VÃOS E ARGAMASSA DE ASSENTAMENTO COM PREPARO MANUAL. AF_06/2014</v>
          </cell>
          <cell r="C4601" t="str">
            <v>M2</v>
          </cell>
          <cell r="D4601" t="str">
            <v>69,82</v>
          </cell>
        </row>
        <row r="4602">
          <cell r="A4602">
            <v>87515</v>
          </cell>
          <cell r="B4602" t="str">
            <v>ALVENARIA DE VEDAÇÃO DE BLOCOS CERÂMICOS FURADOS NA HORIZONTAL DE 9X14X19CM (ESPESSURA 9CM) DE PAREDES COM ÁREA LÍQUIDA MENOR QUE 6M² COM VÃOS E ARGAMASSA DE ASSENTAMENTO COM PREPARO EM BETONEIRA. AF_06/2014</v>
          </cell>
          <cell r="C4602" t="str">
            <v>M2</v>
          </cell>
          <cell r="D4602" t="str">
            <v>78,86</v>
          </cell>
        </row>
        <row r="4603">
          <cell r="A4603">
            <v>87516</v>
          </cell>
          <cell r="B4603" t="str">
            <v>ALVENARIA DE VEDAÇÃO DE BLOCOS CERÂMICOS FURADOS NA HORIZONTAL DE 9X14X19CM (ESPESSURA 9CM) DE PAREDES COM ÁREA LÍQUIDA MENOR QUE 6M² COM VÃOS E ARGAMASSA DE ASSENTAMENTO COM PREPARO MANUAL. AF_06/2014</v>
          </cell>
          <cell r="C4603" t="str">
            <v>M2</v>
          </cell>
          <cell r="D4603" t="str">
            <v>79,65</v>
          </cell>
        </row>
        <row r="4604">
          <cell r="A4604">
            <v>87517</v>
          </cell>
          <cell r="B4604" t="str">
            <v>ALVENARIA DE VEDAÇÃO DE BLOCOS CERÂMICOS FURADOS NA HORIZONTAL DE 14X9X19CM (ESPESSURA 14CM, BLOCO DEITADO) DE PAREDES COM ÁREA LÍQUIDA MENOR QUE 6M² COM VÃOS E ARGAMASSA DE ASSENTAMENTO COM PREPARO EM BETONEIRA. AF_06/2014</v>
          </cell>
          <cell r="C4604" t="str">
            <v>M2</v>
          </cell>
          <cell r="D4604" t="str">
            <v>122,72</v>
          </cell>
        </row>
        <row r="4605">
          <cell r="A4605">
            <v>87518</v>
          </cell>
          <cell r="B4605" t="str">
            <v>ALVENARIA DE VEDAÇÃO DE BLOCOS CERÂMICOS FURADOS NA HORIZONTAL DE 14X9X19CM (ESPESSURA 14CM, BLOCO DEITADO) DE PAREDES COM ÁREA LÍQUIDA MENOR QUE 6M² COM VÃOS E ARGAMASSA DE ASSENTAMENTO COM PREPARO MANUAL. AF_06/2014</v>
          </cell>
          <cell r="C4605" t="str">
            <v>M2</v>
          </cell>
          <cell r="D4605" t="str">
            <v>123,73</v>
          </cell>
        </row>
        <row r="4606">
          <cell r="A4606">
            <v>87519</v>
          </cell>
          <cell r="B4606" t="str">
            <v>ALVENARIA DE VEDAÇÃO DE BLOCOS CERÂMICOS FURADOS NA HORIZONTAL DE 9X19X19CM (ESPESSURA 9CM) DE PAREDES COM ÁREA LÍQUIDA MAIOR OU IGUAL A 6M² COM VÃOS E ARGAMASSA DE ASSENTAMENTO COM PREPARO EM BETONEIRA. AF_06/2014</v>
          </cell>
          <cell r="C4606" t="str">
            <v>M2</v>
          </cell>
          <cell r="D4606" t="str">
            <v>58,77</v>
          </cell>
        </row>
        <row r="4607">
          <cell r="A4607">
            <v>87520</v>
          </cell>
          <cell r="B4607" t="str">
            <v>ALVENARIA DE VEDAÇÃO DE BLOCOS CERÂMICOS FURADOS NA HORIZONTAL DE 9X19X19CM (ESPESSURA 9CM) DE PAREDES COM ÁREA LÍQUIDA MAIOR OU IGUAL A 6M² COM VÃOS E ARGAMASSA DE ASSENTAMENTO COM PREPARO MANUAL. AF_06/2014</v>
          </cell>
          <cell r="C4607" t="str">
            <v>M2</v>
          </cell>
          <cell r="D4607" t="str">
            <v>59,50</v>
          </cell>
        </row>
        <row r="4608">
          <cell r="A4608">
            <v>87521</v>
          </cell>
          <cell r="B4608" t="str">
            <v>ALVENARIA DE VEDAÇÃO DE BLOCOS CERÂMICOS FURADOS NA HORIZONTAL DE 11,5X19X19CM (ESPESSURA 11,5CM) DE PAREDES COM ÁREA LÍQUIDA MAIOR OU IGUAL A 6M² COM VÃOS E ARGAMASSA DE ASSENTAMENTO COM PREPARO EM BETONEIRA. AF_06/2014</v>
          </cell>
          <cell r="C4608" t="str">
            <v>M2</v>
          </cell>
          <cell r="D4608" t="str">
            <v>56,99</v>
          </cell>
        </row>
        <row r="4609">
          <cell r="A4609">
            <v>87522</v>
          </cell>
          <cell r="B4609" t="str">
            <v>ALVENARIA DE VEDAÇÃO DE BLOCOS CERÂMICOS FURADOS NA HORIZONTAL DE 11,5X19X19CM (ESPESSURA 11,5CM) DE PAREDES COM ÁREA LÍQUIDA MAIOR OU IGUAL A 6M² COM VÃOS E ARGAMASSA DE ASSENTAMENTO COM PREPARO MANUAL. AF_06/2014</v>
          </cell>
          <cell r="C4609" t="str">
            <v>M2</v>
          </cell>
          <cell r="D4609" t="str">
            <v>57,92</v>
          </cell>
        </row>
        <row r="4610">
          <cell r="A4610">
            <v>87523</v>
          </cell>
          <cell r="B4610" t="str">
            <v>ALVENARIA DE VEDAÇÃO DE BLOCOS CERÂMICOS FURADOS NA HORIZONTAL DE 9X14X19CM (ESPESSURA 9CM) DE PAREDES COM ÁREA LÍQUIDA MAIOR OU IGUAL A 6M² COM VÃOS E ARGAMASSA DE ASSENTAMENTO COM PREPARO EM BETONEIRA. AF_06/2014</v>
          </cell>
          <cell r="C4610" t="str">
            <v>M2</v>
          </cell>
          <cell r="D4610" t="str">
            <v>62,99</v>
          </cell>
        </row>
        <row r="4611">
          <cell r="A4611">
            <v>87524</v>
          </cell>
          <cell r="B4611" t="str">
            <v>ALVENARIA DE VEDAÇÃO DE BLOCOS CERÂMICOS FURADOS NA HORIZONTAL DE 9X14X19CM (ESPESSURA 9CM) DE PAREDES COM ÁREA LÍQUIDA MAIOR OU IGUAL A 6M² COM VÃOS E ARGAMASSA DE ASSENTAMENTO COM PREPARO MANUAL. AF_06/2014</v>
          </cell>
          <cell r="C4611" t="str">
            <v>M2</v>
          </cell>
          <cell r="D4611" t="str">
            <v>63,78</v>
          </cell>
        </row>
        <row r="4612">
          <cell r="A4612">
            <v>87525</v>
          </cell>
          <cell r="B4612" t="str">
            <v>ALVENARIA DE VEDAÇÃO DE BLOCOS CERÂMICOS FURADOS NA HORIZONTAL DE 14X9X19CM (ESPESSURA 14CM, BLOCO DEITADO) DE PAREDES COM ÁREA LÍQUIDA MAIOR OU IGUAL A 6M² COM VÃOS E ARGAMASSA DE ASSENTAMENTO COM PREPARO EM BETONEIRA. AF_06/2014</v>
          </cell>
          <cell r="C4612" t="str">
            <v>M2</v>
          </cell>
          <cell r="D4612" t="str">
            <v>97,23</v>
          </cell>
        </row>
        <row r="4613">
          <cell r="A4613">
            <v>87526</v>
          </cell>
          <cell r="B4613" t="str">
            <v>ALVENARIA DE VEDAÇÃO DE BLOCOS CERÂMICOS FURADOS NA HORIZONTAL DE 14X9X19CM (ESPESSURA 14CM, BLOCO DEITADO) DE PAREDES COM ÁREA LÍQUIDA MAIOR OU IGUAL A 6M² COM VÃOS E ARGAMASSA DE ASSENTAMENTO COM PREPARO MANUAL. AF_06/2014</v>
          </cell>
          <cell r="C4613" t="str">
            <v>M2</v>
          </cell>
          <cell r="D4613" t="str">
            <v>98,24</v>
          </cell>
        </row>
        <row r="4614">
          <cell r="A4614">
            <v>89043</v>
          </cell>
          <cell r="B4614" t="str">
            <v>(COMPOSIÇÃO REPRESENTATIVA) DO SERVIÇO DE ALVENARIA DE VEDAÇÃO DE BLOCOS VAZADOS DE CERÂMICA DE 9X19X19CM (ESPESSURA 9CM), PARA EDIFICAÇÃO HABITACIONAL MULTIFAMILIAR (PRÉDIO). AF_11/2014</v>
          </cell>
          <cell r="C4614" t="str">
            <v>M2</v>
          </cell>
          <cell r="D4614" t="str">
            <v>59,89</v>
          </cell>
        </row>
        <row r="4615">
          <cell r="A4615">
            <v>89168</v>
          </cell>
          <cell r="B4615" t="str">
            <v>(COMPOSIÇÃO REPRESENTATIVA) DO SERVIÇO DE ALVENARIA DE VEDAÇÃO DE BLOCOS VAZADOS DE CERÂMICA DE 9X19X19CM (ESPESSURA 9CM), PARA EDIFICAÇÃO HABITACIONAL UNIFAMILIAR (CASA) E EDIFICAÇÃO PÚBLICA PADRÃO. AF_11/2014</v>
          </cell>
          <cell r="C4615" t="str">
            <v>M2</v>
          </cell>
          <cell r="D4615" t="str">
            <v>61,61</v>
          </cell>
        </row>
        <row r="4616">
          <cell r="A4616">
            <v>89977</v>
          </cell>
          <cell r="B4616" t="str">
            <v>(COMPOSIÇÃO REPRESENTATIVA) DO SERVIÇO DE ALVENARIA DE VEDAÇÃO DE BLOCOS VAZADOS DE CERÂMICA DE 14X9X19CM (ESPESSURA 14CM, BLOCO DEITADO), PARA EDIFICAÇÃO HABITACIONAL UNIFAMILIAR (CASA) E EDIFICAÇÃO PÚBLICA PADRÃO. AF_12/2014</v>
          </cell>
          <cell r="C4616" t="str">
            <v>M2</v>
          </cell>
          <cell r="D4616" t="str">
            <v>103,57</v>
          </cell>
        </row>
        <row r="4617">
          <cell r="A4617">
            <v>90112</v>
          </cell>
          <cell r="B4617" t="str">
            <v>ALVENARIA DE VEDAÇÃO DE BLOCOS CERÂMICOS FURADOS NA VERTICAL DE 14X19X39CM (ESPESSURA 14CM) DE PAREDES COM ÁREA LÍQUIDA MENOR QUE 6M2 COM VÃOS E ARGAMASSA DE ASSENTAMENTO COM PREPARO MANUAL. AF_06/2014</v>
          </cell>
          <cell r="C4617" t="str">
            <v>M2</v>
          </cell>
          <cell r="D4617" t="str">
            <v>58,16</v>
          </cell>
        </row>
        <row r="4618">
          <cell r="A4618">
            <v>95474</v>
          </cell>
          <cell r="B4618" t="str">
            <v>ALVENARIA DE EMBASAMENTO EM TIJOLOS CERAMICOS MACICOS 5X10X20CM, ASSENTADO  COM ARGAMASSA TRACO 1:2:8 (CIMENTO, CAL E AREIA)</v>
          </cell>
          <cell r="C4618" t="str">
            <v>M3</v>
          </cell>
          <cell r="D4618" t="str">
            <v>579,99</v>
          </cell>
        </row>
        <row r="4619">
          <cell r="A4619">
            <v>89282</v>
          </cell>
          <cell r="B4619" t="str">
            <v>ALVENARIA ESTRUTURAL DE BLOCOS CERÂMICOS 14X19X39, (ESPESSURA DE 14 CM), PARA PAREDES COM ÁREA LÍQUIDA MENOR QUE 6M², SEM VÃOS, UTILIZANDO PALHETA E ARGAMASSA DE ASSENTAMENTO COM PREPARO EM BETONEIRA. AF_12/2014</v>
          </cell>
          <cell r="C4619" t="str">
            <v>M2</v>
          </cell>
          <cell r="D4619" t="str">
            <v>47,90</v>
          </cell>
        </row>
        <row r="4620">
          <cell r="A4620">
            <v>89283</v>
          </cell>
          <cell r="B4620" t="str">
            <v>ALVENARIA ESTRUTURAL DE BLOCOS CERÂMICOS 14X19X39, (ESPESSURA DE 14 CM), PARA PAREDES COM ÁREA LÍQUIDA MENOR QUE 6M², SEM VÃOS, UTILIZANDO PALHETA E ARGAMASSA DE ASSENTAMENTO COM PREPARO MANUAL. AF_12/2014</v>
          </cell>
          <cell r="C4620" t="str">
            <v>M2</v>
          </cell>
          <cell r="D4620" t="str">
            <v>49,56</v>
          </cell>
        </row>
        <row r="4621">
          <cell r="A4621">
            <v>89284</v>
          </cell>
          <cell r="B4621" t="str">
            <v>ALVENARIA ESTRUTURAL DE BLOCOS CERÂMICOS 14X19X39, (ESPESSURA DE 14 CM), PARA PAREDES COM ÁREA LÍQUIDA MAIOR OU IGUAL QUE 6M², SEM VÃOS, UTILIZANDO PALHETA E ARGAMASSA DE ASSENTAMENTO COM PREPARO EM BETONEIRA. AF_12/2014</v>
          </cell>
          <cell r="C4621" t="str">
            <v>M2</v>
          </cell>
          <cell r="D4621" t="str">
            <v>43,86</v>
          </cell>
        </row>
        <row r="4622">
          <cell r="A4622">
            <v>89285</v>
          </cell>
          <cell r="B4622" t="str">
            <v>ALVENARIA ESTRUTURAL DE BLOCOS CERÂMICOS 14X19X39, (ESPESSURA DE 14 CM), PARA PAREDES COM ÁREA LÍQUIDA MAIOR OU IGUAL QUE 6M², SEM VÃOS, UTILIZANDO PALHETA E ARGAMASSA DE ASSENTAMENTO COM PREPARO MANUAL. AF_12/2014</v>
          </cell>
          <cell r="C4622" t="str">
            <v>M2</v>
          </cell>
          <cell r="D4622" t="str">
            <v>45,52</v>
          </cell>
        </row>
        <row r="4623">
          <cell r="A4623">
            <v>89286</v>
          </cell>
          <cell r="B4623" t="str">
            <v>ALVENARIA ESTRUTURAL DE BLOCOS CERÂMICOS 14X19X39, (ESPESSURA DE 14 CM), PARA PAREDES COM ÁREA LÍQUIDA MENOR QUE 6M², COM VÃOS, UTILIZANDO PALHETA E ARGAMASSA DE ASSENTAMENTO COM PREPARO EM BETONEIRA. AF_12/2014</v>
          </cell>
          <cell r="C4623" t="str">
            <v>M2</v>
          </cell>
          <cell r="D4623" t="str">
            <v>51,94</v>
          </cell>
        </row>
        <row r="4624">
          <cell r="A4624">
            <v>89287</v>
          </cell>
          <cell r="B4624" t="str">
            <v>ALVENARIA ESTRUTURAL DE BLOCOS CERÂMICOS 14X19X39, (ESPESSURA DE 14 CM), PARA PAREDES COM ÁREA LÍQUIDA MENOR QUE 6M², COM VÃOS, UTILIZANDO PALHETA E ARGAMASSA DE ASSENTAMENTO COM PREPARO MANUAL. AF_12/2014</v>
          </cell>
          <cell r="C4624" t="str">
            <v>M2</v>
          </cell>
          <cell r="D4624" t="str">
            <v>53,60</v>
          </cell>
        </row>
        <row r="4625">
          <cell r="A4625">
            <v>89288</v>
          </cell>
          <cell r="B4625" t="str">
            <v>ALVENARIA ESTRUTURAL DE BLOCOS CERÂMICOS 14X19X39, (ESPESSURA DE 14 CM), PARA PAREDES COM ÁREA LÍQUIDA MAIOR OU IGUAL A 6M², COM VÃOS, UTILIZANDO PALHETA E ARGAMASSA DE ASSENTAMENTO COM PREPARO EM BETONEIRA. AF_12/2014</v>
          </cell>
          <cell r="C4625" t="str">
            <v>M2</v>
          </cell>
          <cell r="D4625" t="str">
            <v>46,33</v>
          </cell>
        </row>
        <row r="4626">
          <cell r="A4626">
            <v>89289</v>
          </cell>
          <cell r="B4626" t="str">
            <v>ALVENARIA ESTRUTURAL DE BLOCOS CERÂMICOS 14X19X39, (ESPESSURA DE 14 CM), PARA PAREDES COM ÁREA LÍQUIDA MAIOR OU IGUAL A 6M², COM VÃOS, UTILIZANDO PALHETA E ARGAMASSA DE ASSENTAMENTO COM PREPARO MANUAL. AF_12/2014</v>
          </cell>
          <cell r="C4626" t="str">
            <v>M2</v>
          </cell>
          <cell r="D4626" t="str">
            <v>47,99</v>
          </cell>
        </row>
        <row r="4627">
          <cell r="A4627">
            <v>89290</v>
          </cell>
          <cell r="B4627" t="str">
            <v>ALVENARIA ESTRUTURAL DE BLOCOS CERÂMICOS 14X19X29, (ESPESSURA DE 14 CM), PARA PAREDES COM ÁREA LÍQUIDA MENOR QUE 6M², SEM VÃOS, UTILIZANDO PALHETA E ARGAMASSA DE ASSENTAMENTO COM PREPARO EM BETONEIRA. AF_12/2014</v>
          </cell>
          <cell r="C4627" t="str">
            <v>M2</v>
          </cell>
          <cell r="D4627" t="str">
            <v>55,59</v>
          </cell>
        </row>
        <row r="4628">
          <cell r="A4628">
            <v>89291</v>
          </cell>
          <cell r="B4628" t="str">
            <v>ALVENARIA ESTRUTURAL DE BLOCOS CERÂMICOS 14X19X29, (ESPESSURA DE 14 CM), PARA PAREDES COM ÁREA LÍQUIDA MENOR QUE 6M², SEM VÃOS, UTILIZANDO PALHETA E ARGAMASSA DE ASSENTAMENTO COM PREPARO MANUAL. AF_12/2014</v>
          </cell>
          <cell r="C4628" t="str">
            <v>M2</v>
          </cell>
          <cell r="D4628" t="str">
            <v>57,43</v>
          </cell>
        </row>
        <row r="4629">
          <cell r="A4629">
            <v>89292</v>
          </cell>
          <cell r="B4629" t="str">
            <v>ALVENARIA ESTRUTURAL DE BLOCOS CERÂMICOS 14X19X29, (ESPESSURA DE 14 CM), PARA PAREDES COM ÁREA LÍQUIDA MAIOR OU IGUAL A 6M², SEM VÃOS, UTILIZANDO PALHETA E ARGAMASSA DE ASSENTAMENTO COM PREPARO EM BETONEIRA. AF_12/2014</v>
          </cell>
          <cell r="C4629" t="str">
            <v>M2</v>
          </cell>
          <cell r="D4629" t="str">
            <v>51,63</v>
          </cell>
        </row>
        <row r="4630">
          <cell r="A4630">
            <v>89293</v>
          </cell>
          <cell r="B4630" t="str">
            <v>ALVENARIA ESTRUTURAL DE BLOCOS CERÂMICOS 14X19X29, (ESPESSURA DE 14 CM), PARA PAREDES COM ÁREA LÍQUIDA MAIOR OU IGUAL A 6M2, SEM VÃOS, UTILIZANDO PALHETA E ARGAMASSA DE ASSENTAMENTO COM PREPARO MANUAL. AF_12/2014</v>
          </cell>
          <cell r="C4630" t="str">
            <v>M2</v>
          </cell>
          <cell r="D4630" t="str">
            <v>53,47</v>
          </cell>
        </row>
        <row r="4631">
          <cell r="A4631">
            <v>89294</v>
          </cell>
          <cell r="B4631" t="str">
            <v>ALVENARIA ESTRUTURAL DE BLOCOS CERÂMICOS 14X19X29, (ESPESSURA DE 14 CM), PARA PAREDES COM ÁREA LÍQUIDA MENOR QUE 6M², COM VÃOS, UTILIZANDO PALHETA E ARGAMASSA DE ASSENTAMENTO COM PREPARO EM BETONEIRA. AF_12/2014</v>
          </cell>
          <cell r="C4631" t="str">
            <v>M2</v>
          </cell>
          <cell r="D4631" t="str">
            <v>61,04</v>
          </cell>
        </row>
        <row r="4632">
          <cell r="A4632">
            <v>89295</v>
          </cell>
          <cell r="B4632" t="str">
            <v>ALVENARIA ESTRUTURAL DE BLOCOS CERÂMICOS 14X19X29, (ESPESSURA DE 14 CM), PARA PAREDES COM ÁREA LÍQUIDA MENOR QUE 6M², COM VÃOS, UTILIZANDO PALHETA E ARGAMASSA DE ASSENTAMENTO COM PREPARO MANUAL. AF_12/2014</v>
          </cell>
          <cell r="C4632" t="str">
            <v>M2</v>
          </cell>
          <cell r="D4632" t="str">
            <v>62,88</v>
          </cell>
        </row>
        <row r="4633">
          <cell r="A4633">
            <v>89296</v>
          </cell>
          <cell r="B4633" t="str">
            <v>ALVENARIA ESTRUTURAL DE BLOCOS CERÂMICOS 14X19X29, (ESPESSURA DE 14 CM), PARA PAREDES COM ÁREA LÍQUIDA MAIOR OU IGUAL A 6M², COM VÃOS, UTILIZANDO PALHETA E ARGAMASSA DE ASSENTAMENTO COM PREPARO EM BETONEIRA. AF_12/2014</v>
          </cell>
          <cell r="C4633" t="str">
            <v>M2</v>
          </cell>
          <cell r="D4633" t="str">
            <v>54,80</v>
          </cell>
        </row>
        <row r="4634">
          <cell r="A4634">
            <v>89297</v>
          </cell>
          <cell r="B4634" t="str">
            <v>ALVENARIA ESTRUTURAL DE BLOCOS CERÂMICOS 14X19X29, (ESPESSURA DE 14 CM), PARA PAREDES COM ÁREA LÍQUIDA MAIOR OU IGUAL A 6M², COM VÃOS, UTILIZANDO PALHETA E ARGAMASSA DE ASSENTAMENTO COM PREPARO MANUAL. AF_12/2014</v>
          </cell>
          <cell r="C4634" t="str">
            <v>M2</v>
          </cell>
          <cell r="D4634" t="str">
            <v>56,64</v>
          </cell>
        </row>
        <row r="4635">
          <cell r="A4635">
            <v>89298</v>
          </cell>
          <cell r="B4635" t="str">
            <v>ALVENARIA ESTRUTURAL DE BLOCOS CERÂMICOS 14X19X39, (ESPESSURA DE 14 CM), PARA PAREDES COM ÁREA LÍQUIDA MENOR QUE 6M², SEM VÃOS, UTILIZANDO COLHER DE PEDREIRO E ARGAMASSA DE ASSENTAMENTO COM PREPARO EM BETONEIRA. AF_12/2014</v>
          </cell>
          <cell r="C4635" t="str">
            <v>M2</v>
          </cell>
          <cell r="D4635" t="str">
            <v>56,45</v>
          </cell>
        </row>
        <row r="4636">
          <cell r="A4636">
            <v>89299</v>
          </cell>
          <cell r="B4636" t="str">
            <v>ALVENARIA ESTRUTURAL DE BLOCOS CERÂMICOS 14X19X39, (ESPESSURA DE 14 CM), PARA PAREDES COM ÁREA LÍQUIDA MENOR QUE 6M², SEM VÃOS, UTILIZANDO COLHER DE PEDREIRO E ARGAMASSA DE ASSENTAMENTO COM PREPARO MANUAL. AF_12/2014</v>
          </cell>
          <cell r="C4636" t="str">
            <v>M2</v>
          </cell>
          <cell r="D4636" t="str">
            <v>58,80</v>
          </cell>
        </row>
        <row r="4637">
          <cell r="A4637">
            <v>89300</v>
          </cell>
          <cell r="B4637" t="str">
            <v>ALVENARIA ESTRUTURAL DE BLOCOS CERÂMICOS 14X19X39, (ESPESSURA DE 14 CM), PARA PAREDES COM ÁREA LÍQUIDA MAIOR OU IGUAL A 6M², SEM VÃOS, UTILIZANDO COLHER DE PEDREIRO E ARGAMASSA DE ASSENTAMENTO COM PREPARO EM BETONEIRA. AF_12/2014</v>
          </cell>
          <cell r="C4637" t="str">
            <v>M2</v>
          </cell>
          <cell r="D4637" t="str">
            <v>52,41</v>
          </cell>
        </row>
        <row r="4638">
          <cell r="A4638">
            <v>89301</v>
          </cell>
          <cell r="B4638" t="str">
            <v>ALVENARIA ESTRUTURAL DE BLOCOS CERÂMICOS 14X19X39, (ESPESSURA DE 14 CM), PARA PAREDES COM ÁREA LÍQUIDA MAIOR OU IGUAL A 6M², SEM VÃOS, UTILIZANDO COLHER DE PEDREIRO E ARGAMASSA DE ASSENTAMENTO COM PREPARO MANUAL. AF_12/2014</v>
          </cell>
          <cell r="C4638" t="str">
            <v>M2</v>
          </cell>
          <cell r="D4638" t="str">
            <v>54,76</v>
          </cell>
        </row>
        <row r="4639">
          <cell r="A4639">
            <v>89302</v>
          </cell>
          <cell r="B4639" t="str">
            <v>ALVENARIA ESTRUTURAL DE BLOCOS CERÂMICOS 14X19X39, (ESPESSURA DE 14 CM), PARA PAREDES COM ÁREA LÍQUIDA MENOR QUE 6M², COM VÃOS, UTILIZANDO COLHER DE PEDREIRO E ARGAMASSA DE ASSENTAMENTO COM PREPARO EM BETONEIRA. AF_12/2014</v>
          </cell>
          <cell r="C4639" t="str">
            <v>M2</v>
          </cell>
          <cell r="D4639" t="str">
            <v>63,19</v>
          </cell>
        </row>
        <row r="4640">
          <cell r="A4640">
            <v>89303</v>
          </cell>
          <cell r="B4640" t="str">
            <v>ALVENARIA ESTRUTURAL DE BLOCOS CERÂMICOS 14X19X39, (ESPESSURA DE 14 CM), PARA PAREDES COM ÁREA LÍQUIDA MENOR QUE 6M², COM VÃOS, UTILIZANDO COLHER DE PEDREIRO E ARGAMASSA DE ASSENTAMENTO COM PREPARO MANUAL. AF_12/2014</v>
          </cell>
          <cell r="C4640" t="str">
            <v>M2</v>
          </cell>
          <cell r="D4640" t="str">
            <v>65,54</v>
          </cell>
        </row>
        <row r="4641">
          <cell r="A4641">
            <v>89304</v>
          </cell>
          <cell r="B4641" t="str">
            <v>ALVENARIA ESTRUTURAL DE BLOCOS CERÂMICOS 14X19X39, (ESPESSURA DE 14 CM), PARA PAREDES COM ÁREA LÍQUIDA MAIOR OU IGUAL A 6M², COM VÃOS, UTILIZANDO COLHER DE PEDREIRO E ARGAMASSA DE ASSENTAMENTO COM PREPARO EM BETONEIRA. AF_12/2014</v>
          </cell>
          <cell r="C4641" t="str">
            <v>M2</v>
          </cell>
          <cell r="D4641" t="str">
            <v>56,56</v>
          </cell>
        </row>
        <row r="4642">
          <cell r="A4642">
            <v>89305</v>
          </cell>
          <cell r="B4642" t="str">
            <v>ALVENARIA ESTRUTURAL DE BLOCOS CERÂMICOS 14X19X39, (ESPESSURA DE 14 CM), PARA PAREDES COM ÁREA LÍQUIDA MAIOR OU IGUAL A 6M², COM VÃOS, UTILIZANDO COLHER DE PEDREIRO E ARGAMASSA DE ASSENTAMENTO COM PREPARO MANUAL. AF_12/2014</v>
          </cell>
          <cell r="C4642" t="str">
            <v>M2</v>
          </cell>
          <cell r="D4642" t="str">
            <v>58,91</v>
          </cell>
        </row>
        <row r="4643">
          <cell r="A4643">
            <v>89306</v>
          </cell>
          <cell r="B4643" t="str">
            <v>ALVENARIA ESTRUTURAL DE BLOCOS CERÂMICOS 14X19X29, (ESPESSURA DE 14 CM), PARA PAREDES COM ÁREA LÍQUIDA MENOR QUE 6M², SEM VÃOS, UTILIZANDO COLHER DE PEDREIRO E ARGAMASSA DE ASSENTAMENTO COM PREPARO EM BETONEIRA. AF_12/2014</v>
          </cell>
          <cell r="C4643" t="str">
            <v>M2</v>
          </cell>
          <cell r="D4643" t="str">
            <v>64,27</v>
          </cell>
        </row>
        <row r="4644">
          <cell r="A4644">
            <v>89307</v>
          </cell>
          <cell r="B4644" t="str">
            <v>ALVENARIA ESTRUTURAL DE BLOCOS CERÂMICOS 14X19X29, (ESPESSURA DE 14 CM), PARA PAREDES COM ÁREA LÍQUIDA MENOR QUE 6M², SEM VÃOS, UTILIZANDO COLHER DE PEDREIRO E ARGAMASSA DE ASSENTAMENTO COM PREPARO MANUAL. AF_12/2014</v>
          </cell>
          <cell r="C4644" t="str">
            <v>M2</v>
          </cell>
          <cell r="D4644" t="str">
            <v>66,88</v>
          </cell>
        </row>
        <row r="4645">
          <cell r="A4645">
            <v>89308</v>
          </cell>
          <cell r="B4645" t="str">
            <v>ALVENARIA ESTRUTURAL DE BLOCOS CERÂMICOS 14X19X29, (ESPESSURA DE 14 CM), PARA PAREDES COM ÁREA LÍQUIDA MAIOR OU IGUAL A 6M², SEM VÃOS, UTILIZANDO COLHER DE PEDREIRO E ARGAMASSA DE ASSENTAMENTO COM PREPARO EM BETONEIRA. AF_12/2014</v>
          </cell>
          <cell r="C4645" t="str">
            <v>M2</v>
          </cell>
          <cell r="D4645" t="str">
            <v>60,31</v>
          </cell>
        </row>
        <row r="4646">
          <cell r="A4646">
            <v>89309</v>
          </cell>
          <cell r="B4646" t="str">
            <v>ALVENARIA ESTRUTURAL DE BLOCOS CERÂMICOS 14X19X29, (ESPESSURA DE 14 CM), PARA PAREDES COM ÁREA LÍQUIDA MAIOR OU IGUAL A 6M², SEM VÃOS, UTILIZANDO COLHER DE PEDREIRO E ARGAMASSA DE ASSENTAMENTO COM PREPARO MANUAL. AF_12/2014</v>
          </cell>
          <cell r="C4646" t="str">
            <v>M2</v>
          </cell>
          <cell r="D4646" t="str">
            <v>62,92</v>
          </cell>
        </row>
        <row r="4647">
          <cell r="A4647">
            <v>89310</v>
          </cell>
          <cell r="B4647" t="str">
            <v>ALVENARIA ESTRUTURAL DE BLOCOS CERÂMICOS 14X19X29, (ESPESSURA DE 14 CM), PARA PAREDES COM ÁREA LÍQUIDA MENOR QUE 6M², COM VÃOS, UTILIZANDO COLHER DE PEDREIRO E ARGAMASSA DE ASSENTAMENTO COM PREPARO EM BETONEIRA. AF_12/2014</v>
          </cell>
          <cell r="C4647" t="str">
            <v>M2</v>
          </cell>
          <cell r="D4647" t="str">
            <v>72,38</v>
          </cell>
        </row>
        <row r="4648">
          <cell r="A4648">
            <v>89311</v>
          </cell>
          <cell r="B4648" t="str">
            <v>ALVENARIA ESTRUTURAL DE BLOCOS CERÂMICOS 14X19X29, (ESPESSURA DE 14 CM), PARA PAREDES COM ÁREA LÍQUIDA MENOR QUE 6M², COM VÃOS, UTILIZANDO COLHER DE PEDREIRO E ARGAMASSA DE ASSENTAMENTO COM PREPARO MANUAL. AF_12/2014</v>
          </cell>
          <cell r="C4648" t="str">
            <v>M2</v>
          </cell>
          <cell r="D4648" t="str">
            <v>74,99</v>
          </cell>
        </row>
        <row r="4649">
          <cell r="A4649">
            <v>89312</v>
          </cell>
          <cell r="B4649" t="str">
            <v>ALVENARIA ESTRUTURAL DE BLOCOS CERÂMICOS 14X19X29, (ESPESSURA DE 14 CM), PARA PAREDES COM ÁREA LÍQUIDA MAIOR OU IGUAL A 6M², COM VÃOS, UTILIZANDO COLHER DE PEDREIRO E ARGAMASSA DE ASSENTAMENTO COM PREPARO EM BETONEIRA. AF_12/2014</v>
          </cell>
          <cell r="C4649" t="str">
            <v>M2</v>
          </cell>
          <cell r="D4649" t="str">
            <v>65,14</v>
          </cell>
        </row>
        <row r="4650">
          <cell r="A4650">
            <v>89313</v>
          </cell>
          <cell r="B4650" t="str">
            <v>ALVENARIA ESTRUTURAL DE BLOCOS CERÂMICOS 14X19X29, (ESPESSURA DE 14 CM), PARA PAREDES COM ÁREA LÍQUIDA MAIOR OU IGUAL A 6M², COM VÃOS, UTILIZANDO COLHER DE PEDREIRO E ARGAMASSA DE ASSENTAMENTO COM PREPARO MANUAL. AF_12/2014</v>
          </cell>
          <cell r="C4650" t="str">
            <v>M2</v>
          </cell>
          <cell r="D4650" t="str">
            <v>67,75</v>
          </cell>
        </row>
        <row r="4651">
          <cell r="A4651">
            <v>95465</v>
          </cell>
          <cell r="B4651" t="str">
            <v>COBOGO CERAMICO (ELEMENTO VAZADO), 9X20X20CM, ASSENTADO COM ARGAMASSA TRACO 1:4 DE CIMENTO E AREIA</v>
          </cell>
          <cell r="C4651" t="str">
            <v>M2</v>
          </cell>
          <cell r="D4651" t="str">
            <v>127,36</v>
          </cell>
        </row>
        <row r="4652">
          <cell r="A4652">
            <v>87447</v>
          </cell>
          <cell r="B4652" t="str">
            <v>ALVENARIA DE VEDAÇÃO DE BLOCOS VAZADOS DE CONCRETO DE 9X19X39CM (ESPESSURA 9CM) DE PAREDES COM ÁREA LÍQUIDA MENOR QUE 6M² SEM VÃOS E ARGAMASSA DE ASSENTAMENTO COM PREPARO EM BETONEIRA. AF_06/2014</v>
          </cell>
          <cell r="C4652" t="str">
            <v>M2</v>
          </cell>
          <cell r="D4652" t="str">
            <v>39,16</v>
          </cell>
        </row>
        <row r="4653">
          <cell r="A4653">
            <v>87448</v>
          </cell>
          <cell r="B4653" t="str">
            <v>ALVENARIA DE VEDAÇÃO DE BLOCOS VAZADOS DE CONCRETO DE 9X19X39CM (ESPESSURA 9CM) DE PAREDES COM ÁREA LÍQUIDA MENOR QUE 6M² SEM VÃOS E ARGAMASSA DE ASSENTAMENTO COM PREPARO MANUAL. AF_06/2014</v>
          </cell>
          <cell r="C4653" t="str">
            <v>M2</v>
          </cell>
          <cell r="D4653" t="str">
            <v>39,53</v>
          </cell>
        </row>
        <row r="4654">
          <cell r="A4654">
            <v>87449</v>
          </cell>
          <cell r="B4654" t="str">
            <v>ALVENARIA DE VEDAÇÃO DE BLOCOS VAZADOS DE CONCRETO DE 14X19X39CM (ESPESSURA 14CM) DE PAREDES COM ÁREA LÍQUIDA MENOR QUE 6M² SEM VÃOS E ARGAMASSA DE ASSENTAMENTO COM PREPARO EM BETONEIRA. AF_06/2014</v>
          </cell>
          <cell r="C4654" t="str">
            <v>M2</v>
          </cell>
          <cell r="D4654" t="str">
            <v>50,41</v>
          </cell>
        </row>
        <row r="4655">
          <cell r="A4655">
            <v>87450</v>
          </cell>
          <cell r="B4655" t="str">
            <v>ALVENARIA DE VEDAÇÃO DE BLOCOS VAZADOS DE CONCRETO DE 14X19X39CM (ESPESSURA 14CM) DE PAREDES COM ÁREA LÍQUIDA MENOR QUE 6M² SEM VÃOS E ARGAMASSA DE ASSENTAMENTO COM PREPARO MANUAL. AF_06/2014</v>
          </cell>
          <cell r="C4655" t="str">
            <v>M2</v>
          </cell>
          <cell r="D4655" t="str">
            <v>51,18</v>
          </cell>
        </row>
        <row r="4656">
          <cell r="A4656">
            <v>87451</v>
          </cell>
          <cell r="B4656" t="str">
            <v>ALVENARIA DE VEDAÇÃO DE BLOCOS VAZADOS DE CONCRETO DE 19X19X39CM (ESPESSURA 19CM) DE PAREDES COM ÁREA LÍQUIDA MENOR QUE 6M² SEM VÃOS E ARGAMASSA DE ASSENTAMENTO COM PREPARO EM BETONEIRA. AF_06/2014</v>
          </cell>
          <cell r="C4656" t="str">
            <v>M2</v>
          </cell>
          <cell r="D4656" t="str">
            <v>60,95</v>
          </cell>
        </row>
        <row r="4657">
          <cell r="A4657">
            <v>87452</v>
          </cell>
          <cell r="B4657" t="str">
            <v>ALVENARIA DE VEDAÇÃO DE BLOCOS VAZADOS DE CONCRETO DE 19X19X39CM (ESPESSURA 19CM) DE PAREDES COM ÁREA LÍQUIDA MENOR QUE 6M² SEM VÃOS E ARGAMASSA DE ASSENTAMENTO COM PREPARO MANUAL. AF_06/2014</v>
          </cell>
          <cell r="C4657" t="str">
            <v>M2</v>
          </cell>
          <cell r="D4657" t="str">
            <v>61,24</v>
          </cell>
        </row>
        <row r="4658">
          <cell r="A4658">
            <v>87453</v>
          </cell>
          <cell r="B4658" t="str">
            <v>ALVENARIA DE VEDAÇÃO DE BLOCOS VAZADOS DE CONCRETO DE 9X19X39CM (ESPESSURA 9CM) DE PAREDES COM ÁREA LÍQUIDA MAIOR OU IGUAL A 6M² SEM VÃOS E ARGAMASSA DE ASSENTAMENTO COM PREPARO EM BETONEIRA. AF_06/2014</v>
          </cell>
          <cell r="C4658" t="str">
            <v>M2</v>
          </cell>
          <cell r="D4658" t="str">
            <v>35,94</v>
          </cell>
        </row>
        <row r="4659">
          <cell r="A4659">
            <v>87454</v>
          </cell>
          <cell r="B4659" t="str">
            <v>ALVENARIA DE VEDAÇÃO DE BLOCOS VAZADOS DE CONCRETO DE 9X19X39CM (ESPESSURA 9CM) DE PAREDES COM ÁREA LÍQUIDA MAIOR OU IGUAL A 6M² SEM VÃOS E ARGAMASSA DE ASSENTAMENTO COM PREPARO MANUAL. AF_06/2014</v>
          </cell>
          <cell r="C4659" t="str">
            <v>M2</v>
          </cell>
          <cell r="D4659" t="str">
            <v>36,60</v>
          </cell>
        </row>
        <row r="4660">
          <cell r="A4660">
            <v>87455</v>
          </cell>
          <cell r="B4660" t="str">
            <v>ALVENARIA DE VEDAÇÃO DE BLOCOS VAZADOS DE CONCRETO DE 14X19X39CM (ESPESSURA 14CM) DE PAREDES COM ÁREA LÍQUIDA MAIOR OU IGUAL A 6M² SEM VÃOS E ARGAMASSA DE ASSENTAMENTO COM PREPARO EM BETONEIRA. AF_06/2014</v>
          </cell>
          <cell r="C4660" t="str">
            <v>M2</v>
          </cell>
          <cell r="D4660" t="str">
            <v>46,48</v>
          </cell>
        </row>
        <row r="4661">
          <cell r="A4661">
            <v>87456</v>
          </cell>
          <cell r="B4661" t="str">
            <v>ALVENARIA DE VEDAÇÃO DE BLOCOS VAZADOS DE CONCRETO DE 14X19X39CM (ESPESSURA 14CM) DE PAREDES COM ÁREA LÍQUIDA MAIOR OU IGUAL A 6M² SEM VÃOS E ARGAMASSA DE ASSENTAMENTO COM PREPARO MANUAL. AF_06/2014</v>
          </cell>
          <cell r="C4661" t="str">
            <v>M2</v>
          </cell>
          <cell r="D4661" t="str">
            <v>47,47</v>
          </cell>
        </row>
        <row r="4662">
          <cell r="A4662">
            <v>87457</v>
          </cell>
          <cell r="B4662" t="str">
            <v>ALVENARIA DE VEDAÇÃO DE BLOCOS VAZADOS DE CONCRETO DE 19X19X39CM (ESPESSURA 19CM) DE PAREDES COM ÁREA LÍQUIDA MAIOR OU IGUAL A 6M² SEM VÃOS E ARGAMASSA DE ASSENTAMENTO COM PREPARO EM BETONEIRA. AF_06/2014</v>
          </cell>
          <cell r="C4662" t="str">
            <v>M2</v>
          </cell>
          <cell r="D4662" t="str">
            <v>56,28</v>
          </cell>
        </row>
        <row r="4663">
          <cell r="A4663">
            <v>87458</v>
          </cell>
          <cell r="B4663" t="str">
            <v>ALVENARIA DE VEDAÇÃO DE BLOCOS VAZADOS DE CONCRETO DE 19X19X39CM (ESPESSURA 19CM) DE PAREDES COM ÁREA LÍQUIDA MAIOR OU IGUAL A 6M² SEM VÃOS E ARGAMASSA DE ASSENTAMENTO COM PREPARO MANUAL. AF_06/2014</v>
          </cell>
          <cell r="C4663" t="str">
            <v>M2</v>
          </cell>
          <cell r="D4663" t="str">
            <v>57,25</v>
          </cell>
        </row>
        <row r="4664">
          <cell r="A4664">
            <v>87459</v>
          </cell>
          <cell r="B4664" t="str">
            <v>ALVENARIA DE VEDAÇÃO DE BLOCOS VAZADOS DE CONCRETO DE 9X19X39CM (ESPESSURA 9CM) DE PAREDES COM ÁREA LÍQUIDA MENOR QUE 6M² COM VÃOS E ARGAMASSA DE ASSENTAMENTO COM PREPARO EM BETONEIRA. AF_06/2014</v>
          </cell>
          <cell r="C4664" t="str">
            <v>M2</v>
          </cell>
          <cell r="D4664" t="str">
            <v>44,41</v>
          </cell>
        </row>
        <row r="4665">
          <cell r="A4665">
            <v>87460</v>
          </cell>
          <cell r="B4665" t="str">
            <v>ALVENARIA DE VEDAÇÃO DE BLOCOS VAZADOS DE CONCRETO DE 9X19X39CM (ESPESSURA 9CM) DE PAREDES COM ÁREA LÍQUIDA MENOR QUE 6M² COM VÃOS E ARGAMASSA DE ASSENTAMENTO COM PREPARO MANUAL. AF_06/2014</v>
          </cell>
          <cell r="C4665" t="str">
            <v>M2</v>
          </cell>
          <cell r="D4665" t="str">
            <v>45,07</v>
          </cell>
        </row>
        <row r="4666">
          <cell r="A4666">
            <v>87461</v>
          </cell>
          <cell r="B4666" t="str">
            <v>ALVENARIA DE VEDAÇÃO DE BLOCOS VAZADOS DE CONCRETO DE 14X19X39CM (ESPESSURA 14CM) DE PAREDES COM ÁREA LÍQUIDA MENOR QUE 6M² COM VÃOS E ARGAMASSA DE ASSENTAMENTO COM PREPARO EM BETONEIRA. AF_06/2014</v>
          </cell>
          <cell r="C4666" t="str">
            <v>M2</v>
          </cell>
          <cell r="D4666" t="str">
            <v>55,69</v>
          </cell>
        </row>
        <row r="4667">
          <cell r="A4667">
            <v>87462</v>
          </cell>
          <cell r="B4667" t="str">
            <v>ALVENARIA DE VEDAÇÃO DE BLOCOS VAZADOS DE CONCRETO DE 14X19X39CM (ESPESSURA 14CM) DE PAREDES COM ÁREA LÍQUIDA MENOR QUE 6M² COM VÃOS E ARGAMASSA DE ASSENTAMENTO COM PREPARO MANUAL. AF_06/2014</v>
          </cell>
          <cell r="C4667" t="str">
            <v>M2</v>
          </cell>
          <cell r="D4667" t="str">
            <v>56,46</v>
          </cell>
        </row>
        <row r="4668">
          <cell r="A4668">
            <v>87463</v>
          </cell>
          <cell r="B4668" t="str">
            <v>ALVENARIA DE VEDAÇÃO DE BLOCOS VAZADOS DE CONCRETO DE 19X19X39CM (ESPESSURA 19CM) DE PAREDES COM ÁREA LÍQUIDA MENOR QUE 6M² COM VÃOS E ARGAMASSA DE ASSENTAMENTO COM PREPARO EM BETONEIRA. AF_06/2014</v>
          </cell>
          <cell r="C4668" t="str">
            <v>M2</v>
          </cell>
          <cell r="D4668" t="str">
            <v>65,58</v>
          </cell>
        </row>
        <row r="4669">
          <cell r="A4669">
            <v>87464</v>
          </cell>
          <cell r="B4669" t="str">
            <v>ALVENARIA DE VEDAÇÃO DE BLOCOS VAZADOS DE CONCRETO DE 19X19X39CM (ESPESSURA 19CM) DE PAREDES COM ÁREA LÍQUIDA MENOR QUE 6M² COM VÃOS E ARGAMASSA DE ASSENTAMENTO COM PREPARO MANUAL. AF_06/2014</v>
          </cell>
          <cell r="C4669" t="str">
            <v>M2</v>
          </cell>
          <cell r="D4669" t="str">
            <v>66,55</v>
          </cell>
        </row>
        <row r="4670">
          <cell r="A4670">
            <v>87465</v>
          </cell>
          <cell r="B4670" t="str">
            <v>ALVENARIA DE VEDAÇÃO DE BLOCOS VAZADOS DE CONCRETO DE 9X19X39CM (ESPESSURA 9CM) DE PAREDES COM ÁREA LÍQUIDA MAIOR OU IGUAL A 6M² COM VÃOS E ARGAMASSA DE ASSENTAMENTO COM PREPARO EM BETONEIRA. AF_06/2014</v>
          </cell>
          <cell r="C4670" t="str">
            <v>M2</v>
          </cell>
          <cell r="D4670" t="str">
            <v>38,88</v>
          </cell>
        </row>
        <row r="4671">
          <cell r="A4671">
            <v>87466</v>
          </cell>
          <cell r="B4671" t="str">
            <v>ALVENARIA DE VEDAÇÃO DE BLOCOS VAZADOS DE CONCRETO DE 9X19X39CM (ESPESSURA 9CM) DE PAREDES COM ÁREA LÍQUIDA MAIOR OU IGUAL A 6M² COM VÃOS E ARGAMASSA DE ASSENTAMENTO COM PREPARO MANUAL. AF_06/2014</v>
          </cell>
          <cell r="C4671" t="str">
            <v>M2</v>
          </cell>
          <cell r="D4671" t="str">
            <v>39,54</v>
          </cell>
        </row>
        <row r="4672">
          <cell r="A4672">
            <v>87467</v>
          </cell>
          <cell r="B4672" t="str">
            <v>ALVENARIA DE VEDAÇÃO DE BLOCOS VAZADOS DE CONCRETO DE 14X19X39CM (ESPESSURA 14CM) DE PAREDES COM ÁREA LÍQUIDA MAIOR OU IGUAL A 6M² COM VÃOS E ARGAMASSA DE ASSENTAMENTO COM PREPARO EM BETONEIRA. AF_06/2014</v>
          </cell>
          <cell r="C4672" t="str">
            <v>M2</v>
          </cell>
          <cell r="D4672" t="str">
            <v>49,67</v>
          </cell>
        </row>
        <row r="4673">
          <cell r="A4673">
            <v>87468</v>
          </cell>
          <cell r="B4673" t="str">
            <v>ALVENARIA DE VEDAÇÃO DE BLOCOS VAZADOS DE CONCRETO DE 14X19X39CM (ESPESSURA 14CM) DE PAREDES COM ÁREA LÍQUIDA MAIOR OU IGUAL A 6M² COM VÃOS E ARGAMASSA DE ASSENTAMENTO COM PREPARO MANUAL. AF_06/2014</v>
          </cell>
          <cell r="C4673" t="str">
            <v>M2</v>
          </cell>
          <cell r="D4673" t="str">
            <v>50,44</v>
          </cell>
        </row>
        <row r="4674">
          <cell r="A4674">
            <v>87469</v>
          </cell>
          <cell r="B4674" t="str">
            <v>ALVENARIA DE VEDAÇÃO DE BLOCOS VAZADOS DE CONCRETO DE 19X19X39CM (ESPESSURA 19CM) DE PAREDES COM ÁREA LÍQUIDA MAIOR OU IGUAL A 6M² COM VÃOS E ARGAMASSA DE ASSENTAMENTO COM PREPARO EM BETONEIRA. AF_06/2014</v>
          </cell>
          <cell r="C4674" t="str">
            <v>M2</v>
          </cell>
          <cell r="D4674" t="str">
            <v>59,58</v>
          </cell>
        </row>
        <row r="4675">
          <cell r="A4675">
            <v>87470</v>
          </cell>
          <cell r="B4675" t="str">
            <v>ALVENARIA DE VEDAÇÃO DE BLOCOS VAZADOS DE CONCRETO DE 19X19X39CM (ESPESSURA 19CM) DE PAREDES COM ÁREA LÍQUIDA MAIOR OU IGUAL A 6M² COM VÃOS E ARGAMASSA DE ASSENTAMENTO COM PREPARO MANUAL. AF_06/2014</v>
          </cell>
          <cell r="C4675" t="str">
            <v>M2</v>
          </cell>
          <cell r="D4675" t="str">
            <v>60,55</v>
          </cell>
        </row>
        <row r="4676">
          <cell r="A4676">
            <v>89044</v>
          </cell>
          <cell r="B4676" t="str">
            <v>(COMPOSIÇÃO REPRESENTATIVA) DO SERVIÇO DE ALVENARIA DE VEDAÇÃO DE BLOCOS VAZADOS DE CONCRETO DE 9X19X39CM (ESPESSURA 9CM), PARA EDIFICAÇÃO HABITACIONAL MULTIFAMILIAR (PRÉDIO). AF_11/2014</v>
          </cell>
          <cell r="C4676" t="str">
            <v>M2</v>
          </cell>
          <cell r="D4676" t="str">
            <v>39,00</v>
          </cell>
        </row>
        <row r="4677">
          <cell r="A4677">
            <v>89169</v>
          </cell>
          <cell r="B4677" t="str">
            <v>(COMPOSIÇÃO REPRESENTATIVA) DO SERVIÇO DE ALVENARIA DE VEDAÇÃO DE BLOCOS VAZADOS DE CONCRETO DE 9X19X39CM (ESPESSURA 9CM), PARA EDIFICAÇÃO HABITACIONAL UNIFAMILIAR (CASA) E EDIFICAÇÃO PÚBLICA PADRÃO. AF_11/2014</v>
          </cell>
          <cell r="C4677" t="str">
            <v>M2</v>
          </cell>
          <cell r="D4677" t="str">
            <v>39,68</v>
          </cell>
        </row>
        <row r="4678">
          <cell r="A4678">
            <v>89978</v>
          </cell>
          <cell r="B4678" t="str">
            <v>(COMPOSIÇÃO REPRESENTATIVA) DO SERVIÇO DE ALVENARIA DE VEDAÇÃO DE BLOCOS VAZADOS DE CONCRETO DE 14X19X39CM (ESPESSURA 14CM), PARA EDIFICAÇÃO HABITACIONAL UNIFAMILIAR (CASA) E EDIFICAÇÃO PÚBLICA PADRÃO. AF_12/2014</v>
          </cell>
          <cell r="C4678" t="str">
            <v>M2</v>
          </cell>
          <cell r="D4678" t="str">
            <v>50,66</v>
          </cell>
        </row>
        <row r="4679">
          <cell r="A4679" t="str">
            <v>73937/1</v>
          </cell>
          <cell r="B4679" t="str">
            <v>COBOGO DE CONCRETO (ELEMENTO VAZADO), 7X50X50CM, ASSENTADO COM ARGAMASSA TRACO 1:4 (CIMENTO E AREIA)</v>
          </cell>
          <cell r="C4679" t="str">
            <v>M2</v>
          </cell>
          <cell r="D4679" t="str">
            <v>84,76</v>
          </cell>
        </row>
        <row r="4680">
          <cell r="A4680" t="str">
            <v>73937/3</v>
          </cell>
          <cell r="B4680" t="str">
            <v>COBOGO DE CONCRETO (ELEMENTO VAZADO), 7X50X50CM, ASSENTADO COM ARGAMASSA TRACO 1:3 (CIMENTO E AREIA)</v>
          </cell>
          <cell r="C4680" t="str">
            <v>M2</v>
          </cell>
          <cell r="D4680" t="str">
            <v>84,89</v>
          </cell>
        </row>
        <row r="4681">
          <cell r="A4681" t="str">
            <v>73937/5</v>
          </cell>
          <cell r="B4681" t="str">
            <v>COBOGO DE CONCRETO (ELEMENTO VAZADO), 10X29X39CM ABERTURA COM VIDRO, ASSENTADO COM ARGAMASSA TRACO 1:4 (CIMENTO E AREIA MEDIA NAO PENEIRADA)</v>
          </cell>
          <cell r="C4681" t="str">
            <v>M2</v>
          </cell>
          <cell r="D4681" t="str">
            <v>144,71</v>
          </cell>
        </row>
        <row r="4682">
          <cell r="A4682">
            <v>89453</v>
          </cell>
          <cell r="B4682" t="str">
            <v>ALVENARIA DE BLOCOS DE CONCRETO ESTRUTURAL 14X19X39 CM, (ESPESSURA 14 CM), FBK = 4,5 MPA, PARA PAREDES COM ÁREA LÍQUIDA MENOR QUE 6M², SEM VÃOS, UTILIZANDO PALHETA. AF_12/2014</v>
          </cell>
          <cell r="C4682" t="str">
            <v>M2</v>
          </cell>
          <cell r="D4682" t="str">
            <v>42,78</v>
          </cell>
        </row>
        <row r="4683">
          <cell r="A4683">
            <v>89454</v>
          </cell>
          <cell r="B4683" t="str">
            <v>ALVENARIA DE BLOCOS DE CONCRETO ESTRUTURAL 14X19X39 CM, (ESPESSURA 14 CM), FBK = 4,5 MPA, PARA PAREDES COM ÁREA LÍQUIDA MAIOR OU IGUAL A 6M², SEM VÃOS, UTILIZANDO PALHETA. AF_12/2014</v>
          </cell>
          <cell r="C4683" t="str">
            <v>M2</v>
          </cell>
          <cell r="D4683" t="str">
            <v>40,59</v>
          </cell>
        </row>
        <row r="4684">
          <cell r="A4684">
            <v>89455</v>
          </cell>
          <cell r="B4684" t="str">
            <v>ALVENARIA DE BLOCOS DE CONCRETO ESTRUTURAL 14X19X39 CM, (ESPESSURA 14 CM) FBK = 14,0 MPA, PARA PAREDES COM ÁREA LÍQUIDA MENOR QUE 6M², SEM VÃOS, UTILIZANDO PALHETA. AF_12/2014</v>
          </cell>
          <cell r="C4684" t="str">
            <v>M2</v>
          </cell>
          <cell r="D4684" t="str">
            <v>52,45</v>
          </cell>
        </row>
        <row r="4685">
          <cell r="A4685">
            <v>89456</v>
          </cell>
          <cell r="B4685" t="str">
            <v>ALVENARIA DE BLOCOS DE CONCRETO ESTRUTURAL 14X19X39 CM, (ESPESSURA 14 CM) FBK = 14,0 MPA, PARA PAREDES COM ÁREA LÍQUIDA MAIOR OU IGUAL A 6M², SEM VÃOS, UTILIZANDO PALHETA. AF_12/2014</v>
          </cell>
          <cell r="C4685" t="str">
            <v>M2</v>
          </cell>
          <cell r="D4685" t="str">
            <v>49,81</v>
          </cell>
        </row>
        <row r="4686">
          <cell r="A4686">
            <v>89457</v>
          </cell>
          <cell r="B4686" t="str">
            <v>ALVENARIA DE BLOCOS DE CONCRETO ESTRUTURAL 14X19X39 CM, (ESPESSURA 14 CM), FBK = 4,5 MPA, PARA PAREDES COM ÁREA LÍQUIDA MENOR QUE 6M², COM VÃOS, UTILIZANDO PALHETA. AF_12/2014</v>
          </cell>
          <cell r="C4686" t="str">
            <v>M2</v>
          </cell>
          <cell r="D4686" t="str">
            <v>45,88</v>
          </cell>
        </row>
        <row r="4687">
          <cell r="A4687">
            <v>89458</v>
          </cell>
          <cell r="B4687" t="str">
            <v>ALVENARIA DE BLOCOS DE CONCRETO ESTRUTURAL 14X19X39 CM, (ESPESSURA 14 CM), FBK = 4,5 MPA, PARA PAREDES COM ÁREA LÍQUIDA MAIOR OU IGUAL A 6M², COM VÃOS, UTILIZANDO PALHETA. AF_12/2014</v>
          </cell>
          <cell r="C4687" t="str">
            <v>M2</v>
          </cell>
          <cell r="D4687" t="str">
            <v>42,35</v>
          </cell>
        </row>
        <row r="4688">
          <cell r="A4688">
            <v>89459</v>
          </cell>
          <cell r="B4688" t="str">
            <v>ALVENARIA DE BLOCOS DE CONCRETO ESTRUTURAL 14X19X39 CM, (ESPESSURA 14 CM) FBK = 14,0 MPA, PARA PAREDES COM ÁREA LÍQUIDA MENOR QUE 6M², COM VÃOS, UTILIZANDO PALHETA. AF_12/2014</v>
          </cell>
          <cell r="C4688" t="str">
            <v>M2</v>
          </cell>
          <cell r="D4688" t="str">
            <v>56,61</v>
          </cell>
        </row>
        <row r="4689">
          <cell r="A4689">
            <v>89460</v>
          </cell>
          <cell r="B4689" t="str">
            <v>ALVENARIA DE BLOCOS DE CONCRETO ESTRUTURAL 14X19X39 CM, (ESPESSURA 14 CM) FBK = 14,0 MPA, PARA PAREDES COM ÁREA LÍQUIDA MAIOR OU IGUAL A 6M², COM VÃOS, UTILIZANDO PALHETA. AF_12/2014</v>
          </cell>
          <cell r="C4689" t="str">
            <v>M2</v>
          </cell>
          <cell r="D4689" t="str">
            <v>52,34</v>
          </cell>
        </row>
        <row r="4690">
          <cell r="A4690">
            <v>89462</v>
          </cell>
          <cell r="B4690" t="str">
            <v>ALVENARIA DE BLOCOS DE CONCRETO ESTRUTURAL 14X19X29 CM, (ESPESSURA 14 CM), FBK = 4,5 MPA, PARA PAREDES COM ÁREA LÍQUIDA MENOR QUE 6M², SEM VÃOS, UTILIZANDO PALHETA. AF_12/2014</v>
          </cell>
          <cell r="C4690" t="str">
            <v>M2</v>
          </cell>
          <cell r="D4690" t="str">
            <v>49,58</v>
          </cell>
        </row>
        <row r="4691">
          <cell r="A4691">
            <v>89463</v>
          </cell>
          <cell r="B4691" t="str">
            <v>ALVENARIA DE BLOCOS DE CONCRETO ESTRUTURAL 14X19X29 CM, (ESPESSURA 14 CM), FBK = 4,5 MPA, PARA PAREDES COM ÁREA LÍQUIDA MAIOR OU IGUAL A 6M², SEM VÃOS, UTILIZANDO PALHETA. AF_12/2014</v>
          </cell>
          <cell r="C4691" t="str">
            <v>M2</v>
          </cell>
          <cell r="D4691" t="str">
            <v>47,59</v>
          </cell>
        </row>
        <row r="4692">
          <cell r="A4692">
            <v>89464</v>
          </cell>
          <cell r="B4692" t="str">
            <v>ALVENARIA DE BLOCOS DE CONCRETO ESTRUTURAL 14X19X29 CM, (ESPESSURA 14 CM) FBK = 14,0 MPA, PARA PAREDES COM ÁREA LÍQUIDA MENOR QUE 6M², SEM VÃOS, UTILIZANDO PALHETA. AF_12/2014</v>
          </cell>
          <cell r="C4692" t="str">
            <v>M2</v>
          </cell>
          <cell r="D4692" t="str">
            <v>64,78</v>
          </cell>
        </row>
        <row r="4693">
          <cell r="A4693">
            <v>89465</v>
          </cell>
          <cell r="B4693" t="str">
            <v>ALVENARIA DE BLOCOS DE CONCRETO ESTRUTURAL 14X19X29 CM, (ESPESSURA 14 CM) FBK = 14,0 MPA, PARA PAREDES COM ÁREA LÍQUIDA MAIOR OU IGUAL A 6M², SEM VÃOS, UTILIZANDO PALHETA. AF_12/2014</v>
          </cell>
          <cell r="C4693" t="str">
            <v>M2</v>
          </cell>
          <cell r="D4693" t="str">
            <v>62,43</v>
          </cell>
        </row>
        <row r="4694">
          <cell r="A4694">
            <v>89466</v>
          </cell>
          <cell r="B4694" t="str">
            <v>ALVENARIA DE BLOCOS DE CONCRETO ESTRUTURAL 14X19X29 CM, (ESPESSURA 14 CM), FBK = 4,5 MPA, PARA PAREDES COM ÁREA LÍQUIDA MENOR QUE 6M², COM VÃOS, UTILIZANDO PALHETA. AF_12/2014</v>
          </cell>
          <cell r="C4694" t="str">
            <v>M2</v>
          </cell>
          <cell r="D4694" t="str">
            <v>52,97</v>
          </cell>
        </row>
        <row r="4695">
          <cell r="A4695">
            <v>89467</v>
          </cell>
          <cell r="B4695" t="str">
            <v>ALVENARIA DE BLOCOS DE CONCRETO ESTRUTURAL 14X19X29 CM, (ESPESSURA 14 CM), FBK = 4,5 MPA, PARA PAREDES COM ÁREA LÍQUIDA MAIOR OU IGUAL A 6M², COM VÃOS, UTILIZANDO PALHETA. AF_12/2014</v>
          </cell>
          <cell r="C4695" t="str">
            <v>M2</v>
          </cell>
          <cell r="D4695" t="str">
            <v>49,44</v>
          </cell>
        </row>
        <row r="4696">
          <cell r="A4696">
            <v>89468</v>
          </cell>
          <cell r="B4696" t="str">
            <v>ALVENARIA DE BLOCOS DE CONCRETO ESTRUTURAL 14X19X29 CM, (ESPESSURA 14 CM) FBK = 14,0 MPA, PARA PAREDES COM ÁREA LÍQUIDA MENOR QUE 6M², COM VÃOS, UTILIZANDO PALHETA. AF_12/2014</v>
          </cell>
          <cell r="C4696" t="str">
            <v>M2</v>
          </cell>
          <cell r="D4696" t="str">
            <v>68,90</v>
          </cell>
        </row>
        <row r="4697">
          <cell r="A4697">
            <v>89469</v>
          </cell>
          <cell r="B4697" t="str">
            <v>ALVENARIA DE BLOCOS DE CONCRETO ESTRUTURAL 14X19X29 CM, (ESPESSURA 14 CM) FBK = 14,0 MPA, PARA PAREDES COM ÁREA LÍQUIDA MAIOR OU IGUAL A 6M², COM VÃOS, UTILIZANDO PALHETA. AF_12/2014</v>
          </cell>
          <cell r="C4697" t="str">
            <v>M2</v>
          </cell>
          <cell r="D4697" t="str">
            <v>64,69</v>
          </cell>
        </row>
        <row r="4698">
          <cell r="A4698">
            <v>89470</v>
          </cell>
          <cell r="B4698" t="str">
            <v>ALVENARIA DE BLOCOS DE CONCRETO ESTRUTURAL 14X19X39 CM, (ESPESSURA 14 CM), FBK = 4,5 MPA, PARA PAREDES COM ÁREA LÍQUIDA MENOR QUE 6M², SEM VÃOS, UTILIZANDO COLHER DE PEDREIRO. AF_12/2014</v>
          </cell>
          <cell r="C4698" t="str">
            <v>M2</v>
          </cell>
          <cell r="D4698" t="str">
            <v>53,06</v>
          </cell>
        </row>
        <row r="4699">
          <cell r="A4699">
            <v>89471</v>
          </cell>
          <cell r="B4699" t="str">
            <v>ALVENARIA DE BLOCOS DE CONCRETO ESTRUTURAL 14X19X39 CM, (ESPESSURA 14 CM), FBK = 4,5 MPA, PARA PAREDES COM ÁREA LÍQUIDA MAIOR OU IGUAL A 6M², SEM VÃOS, UTILIZANDO COLHER DE PEDREIRO. AF_12/2014</v>
          </cell>
          <cell r="C4699" t="str">
            <v>M2</v>
          </cell>
          <cell r="D4699" t="str">
            <v>50,87</v>
          </cell>
        </row>
        <row r="4700">
          <cell r="A4700">
            <v>89472</v>
          </cell>
          <cell r="B4700" t="str">
            <v>ALVENARIA DE BLOCOS DE CONCRETO ESTRUTURAL 14X19X39 CM, (ESPESSURA 14 CM) FBK = 14,0 MPA, PARA PAREDES COM ÁREA LÍQUIDA MENOR QUE 6M², SEM VÃOS, UTILIZANDO COLHER DE PEDREIRO. AF_12/2014</v>
          </cell>
          <cell r="C4700" t="str">
            <v>M2</v>
          </cell>
          <cell r="D4700" t="str">
            <v>62,40</v>
          </cell>
        </row>
        <row r="4701">
          <cell r="A4701">
            <v>89473</v>
          </cell>
          <cell r="B4701" t="str">
            <v>ALVENARIA DE BLOCOS DE CONCRETO ESTRUTURAL 14X19X39 CM, (ESPESSURA 14 CM) FBK = 14,0 MPA, PARA PAREDES COM ÁREA LÍQUIDA MAIOR OU IGUAL A 6M², SEM VÃOS, UTILIZANDO COLHER DE PEDREIRO. AF_12/2014</v>
          </cell>
          <cell r="C4701" t="str">
            <v>M2</v>
          </cell>
          <cell r="D4701" t="str">
            <v>59,96</v>
          </cell>
        </row>
        <row r="4702">
          <cell r="A4702">
            <v>89474</v>
          </cell>
          <cell r="B4702" t="str">
            <v>ALVENARIA DE BLOCOS DE CONCRETO ESTRUTURAL 14X19X39 CM, (ESPESSURA 14 CM), FBK = 4,5 MPA, PARA PAREDES COM ÁREA LÍQUIDA MENOR QUE 6M², COM VÃOS, UTILIZANDO COLHER DE PEDREIRO. AF_12/2014</v>
          </cell>
          <cell r="C4702" t="str">
            <v>M2</v>
          </cell>
          <cell r="D4702" t="str">
            <v>59,13</v>
          </cell>
        </row>
        <row r="4703">
          <cell r="A4703">
            <v>89475</v>
          </cell>
          <cell r="B4703" t="str">
            <v>ALVENARIA DE BLOCOS DE CONCRETO ESTRUTURAL 14X19X39 CM, (ESPESSURA 14 CM), FBK = 4,5 MPA, PARA PAREDES COM ÁREA LÍQUIDA MAIOR OU IGUAL A 6M², COM VÃOS, UTILIZANDO COLHER DE PEDREIRO. AF_12/2014</v>
          </cell>
          <cell r="C4703" t="str">
            <v>M2</v>
          </cell>
          <cell r="D4703" t="str">
            <v>54,26</v>
          </cell>
        </row>
        <row r="4704">
          <cell r="A4704">
            <v>89476</v>
          </cell>
          <cell r="B4704" t="str">
            <v>ALVENARIA DE BLOCOS DE CONCRETO ESTRUTURAL 14X19X39 CM, (ESPESSURA 14 CM) FBK = 14,0 MPA, PARA PAREDES COM ÁREA LÍQUIDA MENOR QUE 6M², COM VÃOS, UTILIZANDO COLHER DE PEDREIRO. AF_12/2014</v>
          </cell>
          <cell r="C4704" t="str">
            <v>M2</v>
          </cell>
          <cell r="D4704" t="str">
            <v>69,73</v>
          </cell>
        </row>
        <row r="4705">
          <cell r="A4705">
            <v>89477</v>
          </cell>
          <cell r="B4705" t="str">
            <v>ALVENARIA DE BLOCOS DE CONCRETO ESTRUTURAL 14X19X39 CM, (ESPESSURA 14 CM) FBK = 14,0 MPA, PARA PAREDES COM ÁREA LÍQUIDA MAIOR OU IGUAL A 6M², COM VÃOS, UTILIZANDO COLHER DE PEDREIRO. AF_12/2014</v>
          </cell>
          <cell r="C4705" t="str">
            <v>M2</v>
          </cell>
          <cell r="D4705" t="str">
            <v>64,30</v>
          </cell>
        </row>
        <row r="4706">
          <cell r="A4706">
            <v>89478</v>
          </cell>
          <cell r="B4706" t="str">
            <v>ALVENARIA DE BLOCOS DE CONCRETO ESTRUTURAL 14X19X29 CM, (ESPESSURA 14 CM), FBK = 4,5 MPA, PARA PAREDES COM ÁREA LÍQUIDA MENOR QUE 6M², SEM VÃOS, UTILIZANDO COLHER DE PEDREIRO. AF_12/2014</v>
          </cell>
          <cell r="C4706" t="str">
            <v>M2</v>
          </cell>
          <cell r="D4706" t="str">
            <v>60,03</v>
          </cell>
        </row>
        <row r="4707">
          <cell r="A4707">
            <v>89479</v>
          </cell>
          <cell r="B4707" t="str">
            <v>ALVENARIA DE BLOCOS DE CONCRETO ESTRUTURAL 14X19X29 CM, (ESPESSURA 14 CM), FBK = 4,5 MPA, PARA PAREDES COM ÁREA LÍQUIDA MAIOR OU IGUAL A 6M², SEM VÃOS, UTILIZANDO COLHER DE PEDREIRO. AF_12/2014</v>
          </cell>
          <cell r="C4707" t="str">
            <v>M2</v>
          </cell>
          <cell r="D4707" t="str">
            <v>58,04</v>
          </cell>
        </row>
        <row r="4708">
          <cell r="A4708">
            <v>89480</v>
          </cell>
          <cell r="B4708" t="str">
            <v>ALVENARIA DE BLOCOS DE CONCRETO ESTRUTURAL 14X19X29 CM, (ESPESSURA 14 CM) FBK = 14,0 MPA, PARA PAREDES COM ÁREA LÍQUIDA MENOR QUE 6M², SEM VÃOS, UTILIZANDO COLHER DE PEDREIRO. AF_12/2014</v>
          </cell>
          <cell r="C4708" t="str">
            <v>M2</v>
          </cell>
          <cell r="D4708" t="str">
            <v>74,90</v>
          </cell>
        </row>
        <row r="4709">
          <cell r="A4709">
            <v>89483</v>
          </cell>
          <cell r="B4709" t="str">
            <v>ALVENARIA DE BLOCOS DE CONCRETO ESTRUTURAL 14X19X29 CM, (ESPESSURA 14 CM) FBK = 14,0 MPA, PARA PAREDES COM ÁREA LÍQUIDA MAIOR OU IGUAL A 6M², SEM VÃOS, UTILIZANDO COLHER DE PEDREIRO. AF_12/2014</v>
          </cell>
          <cell r="C4709" t="str">
            <v>M2</v>
          </cell>
          <cell r="D4709" t="str">
            <v>72,73</v>
          </cell>
        </row>
        <row r="4710">
          <cell r="A4710">
            <v>89484</v>
          </cell>
          <cell r="B4710" t="str">
            <v>ALVENARIA DE BLOCOS DE CONCRETO ESTRUTURAL 14X19X29 CM, (ESPESSURA 14 CM), FBK = 4,5 MPA, PARA PAREDES COM ÁREA LÍQUIDA MENOR QUE 6M², COM VÃOS, UTILIZANDO COLHER DE PEDREIRO. AF_12/2014</v>
          </cell>
          <cell r="C4710" t="str">
            <v>M2</v>
          </cell>
          <cell r="D4710" t="str">
            <v>66,40</v>
          </cell>
        </row>
        <row r="4711">
          <cell r="A4711">
            <v>89486</v>
          </cell>
          <cell r="B4711" t="str">
            <v>ALVENARIA DE BLOCOS DE CONCRETO ESTRUTURAL 14X19X29 CM, (ESPESSURA 14 CM), FBK = 4,5 MPA, PARA PAREDES COM ÁREA LÍQUIDA MAIOR OU IGUAL A 6M², COM VÃOS, UTILIZANDO COLHER DE PEDREIRO. AF_12/2014</v>
          </cell>
          <cell r="C4711" t="str">
            <v>M2</v>
          </cell>
          <cell r="D4711" t="str">
            <v>61,71</v>
          </cell>
        </row>
        <row r="4712">
          <cell r="A4712">
            <v>89487</v>
          </cell>
          <cell r="B4712" t="str">
            <v>ALVENARIA DE BLOCOS DE CONCRETO ESTRUTURAL 14X19X29 CM, (ESPESSURA 14 CM) FBK = 14,0 MPA, PARA PAREDES COM ÁREA LÍQUIDA MENOR QUE 6M², COM VÃOS, UTILIZANDO COLHER DE PEDREIRO. AF_12/2014</v>
          </cell>
          <cell r="C4712" t="str">
            <v>M2</v>
          </cell>
          <cell r="D4712" t="str">
            <v>82,17</v>
          </cell>
        </row>
        <row r="4713">
          <cell r="A4713">
            <v>89488</v>
          </cell>
          <cell r="B4713" t="str">
            <v>ALVENARIA DE BLOCOS DE CONCRETO ESTRUTURAL 14X19X29 CM, (ESPESSURA 14 CM) FBK = 14,0 MPA, PARA PAREDES COM ÁREA LÍQUIDA MAIOR OU IGUAL A 6M², COM VÃOS, UTILIZANDO COLHER DE PEDREIRO. AF_12/2014</v>
          </cell>
          <cell r="C4713" t="str">
            <v>M2</v>
          </cell>
          <cell r="D4713" t="str">
            <v>76,80</v>
          </cell>
        </row>
        <row r="4714">
          <cell r="A4714">
            <v>91815</v>
          </cell>
          <cell r="B4714" t="str">
            <v>(COMPOSIÇÃO REPRESENTATIVA) DE ALVENARIA DE BLOCOS DE CONCRETO ESTRUTURAL 14X19X39 CM, (ESPESSURA 14 CM), FBK = 4,5 MPA, UTILIZANDO PALHETA, PARA EDIFICAÇÃO HABITACIONAL. AF_10/2015</v>
          </cell>
          <cell r="C4714" t="str">
            <v>M2</v>
          </cell>
          <cell r="D4714" t="str">
            <v>42,80</v>
          </cell>
        </row>
        <row r="4715">
          <cell r="A4715">
            <v>91816</v>
          </cell>
          <cell r="B4715" t="str">
            <v>COMPOSIÇÃO REPRESENTATIVA DE SERVIÇOS DE ALVENARIA DE BLOCOS DE CONCRETO ESTRUTURAL 14X19X29 CM, (ESPESSURA 14 CM), FBK = 4,5 MPA, UTILIZANDO PALHETA, PARA EDIFICAÇÃO HABITACIONAL. AF_10/2015</v>
          </cell>
          <cell r="C4715" t="str">
            <v>M2</v>
          </cell>
          <cell r="D4715" t="str">
            <v>49,77</v>
          </cell>
        </row>
        <row r="4716">
          <cell r="A4716">
            <v>72139</v>
          </cell>
          <cell r="B4716" t="str">
            <v>BLOCOS DE VIDRO TIPO CANELADO 19X19X8CM, ASSENTADO COM ARGAMASSA TRACO 1:3 (CIMENTO E AREIA GROSSA) PREPARO MECANICO, COM REJUNTAMENTO EM CIMENTO BRANCO E BARRAS DE ACO</v>
          </cell>
          <cell r="C4716" t="str">
            <v>M2</v>
          </cell>
          <cell r="D4716" t="str">
            <v>499,18</v>
          </cell>
        </row>
        <row r="4717">
          <cell r="A4717">
            <v>72175</v>
          </cell>
          <cell r="B4717" t="str">
            <v>BLOCOS DE VIDRO TIPO XADREZ 20X20X10CM, ASSENTADO COM ARGAMASSA TRACO 1:3 (CIMENTO E AREIA GROSSA) PREPARO MECANICO, COM REJUNTAMENTO EM CIMENTO BRANCO E BARRAS DE ACO</v>
          </cell>
          <cell r="C4717" t="str">
            <v>M2</v>
          </cell>
          <cell r="D4717" t="str">
            <v>503,17</v>
          </cell>
        </row>
        <row r="4718">
          <cell r="A4718">
            <v>72176</v>
          </cell>
          <cell r="B4718" t="str">
            <v>BLOCOS DE VIDRO TIPO XADREZ 20X10X8CM, ASSENTADO COM ARGAMASSA TRACO 1:3 (CIMENTO E AREIA GROSSA) PREPARO MECANICO, COM REJUNTAMENTO EM CIMENTO BRANCO E BARRAS DE ACO</v>
          </cell>
          <cell r="C4718" t="str">
            <v>M2</v>
          </cell>
          <cell r="D4718" t="str">
            <v>506,92</v>
          </cell>
        </row>
        <row r="4719">
          <cell r="A4719">
            <v>72178</v>
          </cell>
          <cell r="B4719" t="str">
            <v>RETIRADA DE DIVISORIAS EM CHAPAS DE MADEIRA, COM MONTANTES METALICOS</v>
          </cell>
          <cell r="C4719" t="str">
            <v>M2</v>
          </cell>
          <cell r="D4719" t="str">
            <v>22,34</v>
          </cell>
        </row>
        <row r="4720">
          <cell r="A4720">
            <v>72179</v>
          </cell>
          <cell r="B4720" t="str">
            <v>RECOLOCACAO DE PLACAS DIVISORIAS DE GRANILITE, CONSIDERANDO REAPROVEITAMENTO DO MATERIAL</v>
          </cell>
          <cell r="C4720" t="str">
            <v>M2</v>
          </cell>
          <cell r="D4720" t="str">
            <v>47,25</v>
          </cell>
        </row>
        <row r="4721">
          <cell r="A4721">
            <v>72180</v>
          </cell>
          <cell r="B4721" t="str">
            <v>RECOLOCACAO DE DIVISORIAS TIPO CHAPAS OU TABUAS, EXCLUSIVE ENTARUGAMENTO, CONSIDERANDO REAPROVEITAMENTO DO MATERIAL</v>
          </cell>
          <cell r="C4721" t="str">
            <v>M2</v>
          </cell>
          <cell r="D4721" t="str">
            <v>13,55</v>
          </cell>
        </row>
        <row r="4722">
          <cell r="A4722">
            <v>72181</v>
          </cell>
          <cell r="B4722" t="str">
            <v>RECOLOCACAO DE DIVISORIAS TIPO CHAPAS OU TABUAS, INCLUSIVE ENTARUGAMENTO, CONSIDERANDO REAPROVEITAMENTO DO MATERIAL</v>
          </cell>
          <cell r="C4722" t="str">
            <v>M2</v>
          </cell>
          <cell r="D4722" t="str">
            <v>27,50</v>
          </cell>
        </row>
        <row r="4723">
          <cell r="A4723" t="str">
            <v>73774/1</v>
          </cell>
          <cell r="B4723" t="str">
            <v>DIVISORIA EM MARMORITE ESPESSURA 35MM, CHUMBAMENTO NO PISO E PAREDE COM ARGAMASSA DE CIMENTO E AREIA, POLIMENTO MANUAL, EXCLUSIVE FERRAGENS</v>
          </cell>
          <cell r="C4723" t="str">
            <v>M2</v>
          </cell>
          <cell r="D4723" t="str">
            <v>243,58</v>
          </cell>
        </row>
        <row r="4724">
          <cell r="A4724" t="str">
            <v>73909/1</v>
          </cell>
          <cell r="B4724" t="str">
            <v>DIVISORIA EM MADEIRA COMPENSADA RESINADA ESPESSURA 6MM, ESTRUTURADA EM MADEIRA DE LEI 3"X3"</v>
          </cell>
          <cell r="C4724" t="str">
            <v>M2</v>
          </cell>
          <cell r="D4724" t="str">
            <v>204,88</v>
          </cell>
        </row>
        <row r="4725">
          <cell r="A4725" t="str">
            <v>74229/1</v>
          </cell>
          <cell r="B4725" t="str">
            <v>DIVISORIA EM MARMORE BRANCO POLIDO, ESPESSURA 3 CM, ASSENTADO COM ARGAMASSA TRACO 1:4 (CIMENTO E AREIA), ARREMATE COM CIMENTO BRANCO, EXCLUSIVE FERRAGENS</v>
          </cell>
          <cell r="C4725" t="str">
            <v>M2</v>
          </cell>
          <cell r="D4725" t="str">
            <v>367,35</v>
          </cell>
        </row>
        <row r="4726">
          <cell r="A4726">
            <v>79627</v>
          </cell>
          <cell r="B4726" t="str">
            <v>DIVISORIA EM GRANITO BRANCO POLIDO, ESP = 3CM, ASSENTADO COM ARGAMASSA TRACO 1:4, ARREMATE EM CIMENTO BRANCO, EXCLUSIVE FERRAGENS</v>
          </cell>
          <cell r="C4726" t="str">
            <v>M2</v>
          </cell>
          <cell r="D4726" t="str">
            <v>310,37</v>
          </cell>
        </row>
        <row r="4727">
          <cell r="A4727">
            <v>96358</v>
          </cell>
          <cell r="B4727" t="str">
            <v>PAREDE COM PLACAS DE GESSO ACARTONADO (DRYWALL), PARA USO INTERNO, COM DUAS FACES SIMPLES E ESTRUTURA METÁLICA COM GUIAS SIMPLES, SEM VÃOS. AF_06/2017_P</v>
          </cell>
          <cell r="C4727" t="str">
            <v>M2</v>
          </cell>
          <cell r="D4727" t="str">
            <v>56,91</v>
          </cell>
        </row>
        <row r="4728">
          <cell r="A4728">
            <v>96359</v>
          </cell>
          <cell r="B4728" t="str">
            <v>PAREDE COM PLACAS DE GESSO ACARTONADO (DRYWALL), PARA USO INTERNO, COM DUAS FACES SIMPLES E ESTRUTURA METÁLICA COM GUIAS SIMPLES, COM VÃOS AF_06/2017_P</v>
          </cell>
          <cell r="C4728" t="str">
            <v>M2</v>
          </cell>
          <cell r="D4728" t="str">
            <v>63,16</v>
          </cell>
        </row>
        <row r="4729">
          <cell r="A4729">
            <v>96360</v>
          </cell>
          <cell r="B4729" t="str">
            <v>PAREDE COM PLACAS DE GESSO ACARTONADO (DRYWALL), PARA USO INTERNO, COM DUAS FACES SIMPLES E ESTRUTURA METÁLICA COM GUIAS DUPLAS, SEM VÃOS. AF_06/2017_P</v>
          </cell>
          <cell r="C4729" t="str">
            <v>M2</v>
          </cell>
          <cell r="D4729" t="str">
            <v>73,52</v>
          </cell>
        </row>
        <row r="4730">
          <cell r="A4730">
            <v>96361</v>
          </cell>
          <cell r="B4730" t="str">
            <v>PAREDE COM PLACAS DE GESSO ACARTONADO (DRYWALL), PARA USO INTERNO, COM DUAS FACES SIMPLES E ESTRUTURA METÁLICA COM GUIAS DUPLAS, COM VÃOS. AF_06/2017_P</v>
          </cell>
          <cell r="C4730" t="str">
            <v>M2</v>
          </cell>
          <cell r="D4730" t="str">
            <v>85,66</v>
          </cell>
        </row>
        <row r="4731">
          <cell r="A4731">
            <v>96362</v>
          </cell>
          <cell r="B4731" t="str">
            <v>PAREDE COM PLACAS DE GESSO ACARTONADO (DRYWALL), PARA USO INTERNO, COM UMA FACE SIMPLES E OUTRA FACE DUPLA E ESTRUTURA METÁLICA COM GUIAS SIMPLES, SEM VÃOS. AF_06/2017_P</v>
          </cell>
          <cell r="C4731" t="str">
            <v>M2</v>
          </cell>
          <cell r="D4731" t="str">
            <v>74,15</v>
          </cell>
        </row>
        <row r="4732">
          <cell r="A4732">
            <v>96363</v>
          </cell>
          <cell r="B4732" t="str">
            <v>PAREDE COM PLACAS DE GESSO ACARTONADO (DRYWALL), PARA USO INTERNO, COM UMA FACE SIMPLES E OUTRA FACE DUPLA E ESTRUTURA METÁLICA COM GUIAS SIMPLES, COM VÃOS. AF_06/2017_P</v>
          </cell>
          <cell r="C4732" t="str">
            <v>M2</v>
          </cell>
          <cell r="D4732" t="str">
            <v>80,66</v>
          </cell>
        </row>
        <row r="4733">
          <cell r="A4733">
            <v>96364</v>
          </cell>
          <cell r="B4733" t="str">
            <v>PAREDE COM PLACAS DE GESSO ACARTONADO (DRYWALL), PARA USO INTERNO COM UMA FACE SIMPLES E OUTRA FACE DUPLA E ESTRUTURA METÁLICA COM GUIAS DUPLAS, SEM VÃOS. AF_06/2017_P</v>
          </cell>
          <cell r="C4733" t="str">
            <v>M2</v>
          </cell>
          <cell r="D4733" t="str">
            <v>90,76</v>
          </cell>
        </row>
        <row r="4734">
          <cell r="A4734">
            <v>96365</v>
          </cell>
          <cell r="B4734" t="str">
            <v>PAREDE COM PLACAS DE GESSO ACARTONADO (DRYWALL), PARA USO INTERNO, COM UMA FACE SIMPLES E OUTRA FACE DUPLA E   ESTRUTURA METÁLICA COM GUIAS DUPLAS, COM VÃOS. AF_06/2017_P</v>
          </cell>
          <cell r="C4734" t="str">
            <v>M2</v>
          </cell>
          <cell r="D4734" t="str">
            <v>103,15</v>
          </cell>
        </row>
        <row r="4735">
          <cell r="A4735">
            <v>96366</v>
          </cell>
          <cell r="B4735" t="str">
            <v>PAREDE COM PLACAS DE GESSO ACARTONADO (DRYWALL), PARA USO INTERNO, COM DUAS FACES DUPLAS E ESTRUTURA METÁLICA COM GUIAS SIMPLES, SEM VÃOS. AF_06/2017_P</v>
          </cell>
          <cell r="C4735" t="str">
            <v>M2</v>
          </cell>
          <cell r="D4735" t="str">
            <v>91,39</v>
          </cell>
        </row>
        <row r="4736">
          <cell r="A4736">
            <v>96367</v>
          </cell>
          <cell r="B4736" t="str">
            <v>PAREDE COM PLACAS DE GESSO ACARTONADO (DRYWALL), PARA USO INTERNO, COM DUAS FACES DUPLAS E ESTRUTURA METÁLICA COM GUIAS SIMPLES, COM VÃOS. AF_06/2017_P</v>
          </cell>
          <cell r="C4736" t="str">
            <v>M2</v>
          </cell>
          <cell r="D4736" t="str">
            <v>98,14</v>
          </cell>
        </row>
        <row r="4737">
          <cell r="A4737">
            <v>96368</v>
          </cell>
          <cell r="B4737" t="str">
            <v>PAREDE COM PLACAS DE GESSO ACARTONADO (DRYWALL), PARA USO INTERNO COM DUAS FACES DUPLAS E ESTRUTURA METÁLICA COM GUIAS DUPLAS, SEM VÃOS. AF_06/2017</v>
          </cell>
          <cell r="C4737" t="str">
            <v>M2</v>
          </cell>
          <cell r="D4737" t="str">
            <v>108,00</v>
          </cell>
        </row>
        <row r="4738">
          <cell r="A4738">
            <v>96369</v>
          </cell>
          <cell r="B4738" t="str">
            <v>PAREDE COM PLACAS DE GESSO ACARTONADO (DRYWALL), PARA USO INTERNO, COM DUAS FACES DUPLAS E ESTRUTURA METÁLICA COM GUIAS DUPLAS, COM VÃOS. AF_06/2017_P</v>
          </cell>
          <cell r="C4738" t="str">
            <v>M2</v>
          </cell>
          <cell r="D4738" t="str">
            <v>120,64</v>
          </cell>
        </row>
        <row r="4739">
          <cell r="A4739">
            <v>96370</v>
          </cell>
          <cell r="B4739" t="str">
            <v>PAREDE COM PLACAS DE GESSO ACARTONADO (DRYWALL), PARA USO INTERNO, COM UMA FACE SIMPLES E ESTRUTURA METÁLICA COM GUIAS SIMPLES, SEM VÃOS. AF_06/2017_P</v>
          </cell>
          <cell r="C4739" t="str">
            <v>M2</v>
          </cell>
          <cell r="D4739" t="str">
            <v>37,11</v>
          </cell>
        </row>
        <row r="4740">
          <cell r="A4740">
            <v>96371</v>
          </cell>
          <cell r="B4740" t="str">
            <v>PAREDE COM PLACAS DE GESSO ACARTONADO (DRYWALL), PARA USO INTERNO, COM UMA FACE SIMPLES E ESTRUTURA METÁLICA COM GUIAS SIMPLES, COM VÃOS. AF_06/2017_P</v>
          </cell>
          <cell r="C4740" t="str">
            <v>M2</v>
          </cell>
          <cell r="D4740" t="str">
            <v>43,23</v>
          </cell>
        </row>
        <row r="4741">
          <cell r="A4741">
            <v>96372</v>
          </cell>
          <cell r="B4741" t="str">
            <v>INSTALAÇÃO DE ISOLAMENTO COM LÃ DE ROCHA EM PAREDES DRYWALL. AF_06/2017</v>
          </cell>
          <cell r="C4741" t="str">
            <v>M2</v>
          </cell>
          <cell r="D4741" t="str">
            <v>18,72</v>
          </cell>
        </row>
        <row r="4742">
          <cell r="A4742">
            <v>96373</v>
          </cell>
          <cell r="B4742" t="str">
            <v>INSTALAÇÃO DE REFORÇO METÁLICO EM PAREDE DRYWALL. AF_06/2017</v>
          </cell>
          <cell r="C4742" t="str">
            <v>M</v>
          </cell>
          <cell r="D4742" t="str">
            <v>5,79</v>
          </cell>
        </row>
        <row r="4743">
          <cell r="A4743">
            <v>96374</v>
          </cell>
          <cell r="B4743" t="str">
            <v>INSTALAÇÃO DE REFORÇO DE MADEIRA EM PAREDE DRYWALL. AF_06/2017</v>
          </cell>
          <cell r="C4743" t="str">
            <v>M</v>
          </cell>
          <cell r="D4743" t="str">
            <v>13,87</v>
          </cell>
        </row>
        <row r="4744">
          <cell r="A4744" t="str">
            <v>73863/1</v>
          </cell>
          <cell r="B4744" t="str">
            <v>ALVENARIA COM BLOCOS DE CONCRETO CELULAR 10X30X60CM, ESPESSURA 10CM, ASSENTADOS COM ARGAMASSA TRACO 1:2:9 (CIMENTO, CAL E AREIA) PREPARO MANUAL</v>
          </cell>
          <cell r="C4744" t="str">
            <v>M2</v>
          </cell>
          <cell r="D4744" t="str">
            <v>58,57</v>
          </cell>
        </row>
        <row r="4745">
          <cell r="A4745" t="str">
            <v>73863/2</v>
          </cell>
          <cell r="B4745" t="str">
            <v>ALVENARIA COM BLOCOS DE CONCRETO CELULAR 20X30X60CM, ESPESSURA 20CM, ASSENTADOS COM ARGAMASSA TRACO 1:2:9 (CIMENTO, CAL E AREIA) PREPARO MANUAL</v>
          </cell>
          <cell r="C4745" t="str">
            <v>M2</v>
          </cell>
          <cell r="D4745" t="str">
            <v>119,81</v>
          </cell>
        </row>
        <row r="4746">
          <cell r="A4746" t="str">
            <v>73790/2</v>
          </cell>
          <cell r="B4746" t="str">
            <v>REASSENTAMENTO DE PARALELEPIPEDO SOBRE COLCHAO DE PO DE PEDRA ESPESSURA 10CM, REJUNTADO COM BETUME E PEDRISCO, CONSIDERANDO APROVEITAMENTO DO PARALELEPIPEDO</v>
          </cell>
          <cell r="C4746" t="str">
            <v>M2</v>
          </cell>
          <cell r="D4746" t="str">
            <v>41,17</v>
          </cell>
        </row>
        <row r="4747">
          <cell r="A4747" t="str">
            <v>73790/4</v>
          </cell>
          <cell r="B4747" t="str">
            <v>REASSENTAMENTO DE PARALELEPIPEDO SOBRE COLCHAO DE PO DE PEDRA ESPESSURA 10CM, REJUNTADO COM ARGAMASSA TRACO 1:3 (CIMENTO E AREIA), CONSIDERANDO APROVEITAMENTO DO PARALELEPIPEDO</v>
          </cell>
          <cell r="C4747" t="str">
            <v>M2</v>
          </cell>
          <cell r="D4747" t="str">
            <v>35,83</v>
          </cell>
        </row>
        <row r="4748">
          <cell r="A4748">
            <v>83694</v>
          </cell>
          <cell r="B4748" t="str">
            <v>RECOMPOSICAO DE PAVIMENTACAO TIPO BLOKRET SOBRE COLCHAO DE AREIA COM REAPROVEITAMENTO DE MATERIAL</v>
          </cell>
          <cell r="C4748" t="str">
            <v>M2</v>
          </cell>
          <cell r="D4748" t="str">
            <v>10,80</v>
          </cell>
        </row>
        <row r="4749">
          <cell r="A4749" t="str">
            <v>83695/1</v>
          </cell>
          <cell r="B4749" t="str">
            <v>REJUNTAMENTO PAVIMENTACAO PARALELEPIPEDO BETUME CASCALH INCL MATERIAIS</v>
          </cell>
          <cell r="C4749" t="str">
            <v>M2</v>
          </cell>
          <cell r="D4749" t="str">
            <v>17,09</v>
          </cell>
        </row>
        <row r="4750">
          <cell r="A4750">
            <v>83771</v>
          </cell>
          <cell r="B4750" t="str">
            <v>RECOMPOSICAO DE REVESTIMENTO PRIMARIO MEDIDO P/ VOLUME COMPACTADO</v>
          </cell>
          <cell r="C4750" t="str">
            <v>M3</v>
          </cell>
          <cell r="D4750" t="str">
            <v>6,67</v>
          </cell>
        </row>
        <row r="4751">
          <cell r="A4751">
            <v>92970</v>
          </cell>
          <cell r="B4751" t="str">
            <v>DEMOLIÇÃO DE PAVIMENTAÇÃO ASFÁLTICA COM UTILIZAÇÃO DE MARTELO PERFURADOR, ESPESSURA ATÉ 15 CM, EXCLUSIVE CARGA E TRANSPORTE</v>
          </cell>
          <cell r="C4751" t="str">
            <v>M2</v>
          </cell>
          <cell r="D4751" t="str">
            <v>10,52</v>
          </cell>
        </row>
        <row r="4752">
          <cell r="A4752">
            <v>41879</v>
          </cell>
          <cell r="B4752" t="str">
            <v>CONFORMACAO GEOMETRICA DE PLATAFORMA PARA EXECUCAO DE REVESTIMENTO PRIMARIO EM RODOVIAS VICINAIS</v>
          </cell>
          <cell r="C4752" t="str">
            <v>M2</v>
          </cell>
          <cell r="D4752" t="str">
            <v>0,11</v>
          </cell>
        </row>
        <row r="4753">
          <cell r="A4753">
            <v>72916</v>
          </cell>
          <cell r="B4753" t="str">
            <v>BASE DE SOLO CIMENTO 2% MISTURA EM USINA, COMPACTACAO 100% PROCTOR INTERMEDIARIO, EXCLUSIVE ESCAVACAO, CARGA E TRANSPORTE DO SOLO</v>
          </cell>
          <cell r="C4753" t="str">
            <v>M3</v>
          </cell>
          <cell r="D4753" t="str">
            <v>24,30</v>
          </cell>
        </row>
        <row r="4754">
          <cell r="A4754">
            <v>72919</v>
          </cell>
          <cell r="B4754" t="str">
            <v>BASE DE SOLO CIMENTO 4% MISTURA EM USINA, COMPACTACAO 100% PROCTOR NORMAL, EXCLUSIVE ESCAVACAO, CARGA E TRANSPORTE DO SOLO</v>
          </cell>
          <cell r="C4754" t="str">
            <v>M3</v>
          </cell>
          <cell r="D4754" t="str">
            <v>33,85</v>
          </cell>
        </row>
        <row r="4755">
          <cell r="A4755">
            <v>72922</v>
          </cell>
          <cell r="B4755" t="str">
            <v>BASE DE SOLO CIMENTO 6% COM MISTURA EM USINA, COMPACTACAO 100% PROCTOR NORMAL, EXCLUSIVE ESCAVACAO, CARGA E TRANSPORTE DO SOLO</v>
          </cell>
          <cell r="C4755" t="str">
            <v>M3</v>
          </cell>
          <cell r="D4755" t="str">
            <v>45,75</v>
          </cell>
        </row>
        <row r="4756">
          <cell r="A4756">
            <v>72923</v>
          </cell>
          <cell r="B4756" t="str">
            <v>BASE DE SOLO - BRITA (40/60), MISTURA EM USINA, COMPACTACAO 100% PROCTOR MODIFICADO, EXCLUSIVE ESCAVACAO, CARGA E TRANSPORTE</v>
          </cell>
          <cell r="C4756" t="str">
            <v>M3</v>
          </cell>
          <cell r="D4756" t="str">
            <v>60,45</v>
          </cell>
        </row>
        <row r="4757">
          <cell r="A4757">
            <v>72924</v>
          </cell>
          <cell r="B4757" t="str">
            <v>BASE DE SOLO - BRITA (50/50), MISTURA EM USINA, COMPACTACAO 100% PROCTOR MODIFICADO, EXCLUSIVE ESCAVACAO, CARGA E TRANSPORTE</v>
          </cell>
          <cell r="C4757" t="str">
            <v>M3</v>
          </cell>
          <cell r="D4757" t="str">
            <v>51,83</v>
          </cell>
        </row>
        <row r="4758">
          <cell r="A4758">
            <v>72961</v>
          </cell>
          <cell r="B4758" t="str">
            <v>REGULARIZACAO E COMPACTACAO DE SUBLEITO ATE 20 CM DE ESPESSURA</v>
          </cell>
          <cell r="C4758" t="str">
            <v>M2</v>
          </cell>
          <cell r="D4758" t="str">
            <v>1,17</v>
          </cell>
        </row>
        <row r="4759">
          <cell r="A4759">
            <v>96387</v>
          </cell>
          <cell r="B4759" t="str">
            <v>EXECUÇÃO E COMPACTAÇÃO DE BASE E OU SUB BASE COM SOLO ESTABILIZADO GRANULOMETRICAMENTE - EXCLUSIVE ESCAVAÇÃO, CARGA E TRANSPORTE E SOLO. AF_09/2017</v>
          </cell>
          <cell r="C4759" t="str">
            <v>M3</v>
          </cell>
          <cell r="D4759" t="str">
            <v>6,24</v>
          </cell>
        </row>
        <row r="4760">
          <cell r="A4760">
            <v>96388</v>
          </cell>
          <cell r="B4760" t="str">
            <v>EXECUÇÃO E COMPACTAÇÃO DE BASE E OU SUB BASE COM SOLO PREDOMINANTEMENTE ARENOSO - EXCLUSIVE ESCAVAÇÃO, CARGA E TRANSPORTE E SOLO. AF_09/2017</v>
          </cell>
          <cell r="C4760" t="str">
            <v>M3</v>
          </cell>
          <cell r="D4760" t="str">
            <v>5,93</v>
          </cell>
        </row>
        <row r="4761">
          <cell r="A4761">
            <v>96389</v>
          </cell>
          <cell r="B4761" t="str">
            <v>EXECUÇÃO E COMPACTAÇÃO DE BASE E OU SUB BASE COM SOLO MELHORADO COM CIMENTO (TEOR DE 2%) - EXCLUSIVE ESCAVAÇÃO, CARGA E TRANSPORTE E SOLO. AF_09/2017</v>
          </cell>
          <cell r="C4761" t="str">
            <v>M3</v>
          </cell>
          <cell r="D4761" t="str">
            <v>24,54</v>
          </cell>
        </row>
        <row r="4762">
          <cell r="A4762">
            <v>96390</v>
          </cell>
          <cell r="B4762" t="str">
            <v>EXECUÇÃO E COMPACTAÇÃO DE BASE E OU SUB BASE COM SOLO MELHORADO COM CIMENTO (TEOR DE 4%) - EXCLUSIVE ESCAVAÇÃO, CARGA E TRANSPORTE E SOLO. AF_09/2017</v>
          </cell>
          <cell r="C4762" t="str">
            <v>M3</v>
          </cell>
          <cell r="D4762" t="str">
            <v>40,30</v>
          </cell>
        </row>
        <row r="4763">
          <cell r="A4763">
            <v>96391</v>
          </cell>
          <cell r="B4763" t="str">
            <v>EXECUÇÃO E COMPACTAÇÃO DE BASE E OU SUB BASE COM SOLO CIMENTO (TEOR DE CIMENTO IGUAL A 6%) - EXCLUSIVE ESCAVAÇÃO, CARGA E TRANSPORTE E SOLO. AF_09/2017</v>
          </cell>
          <cell r="C4763" t="str">
            <v>M3</v>
          </cell>
          <cell r="D4763" t="str">
            <v>55,86</v>
          </cell>
        </row>
        <row r="4764">
          <cell r="A4764">
            <v>96392</v>
          </cell>
          <cell r="B4764" t="str">
            <v>EXECUÇÃO E COMPACTAÇÃO DE BASE E OU SUB BASE COM SOLO CIMENTO (TEOR DE CIMENTO IGUAL A 8%) - EXCLUSIVE ESCAVAÇÃO, CARGA E TRANSPORTE E SOLO. AF_09/2017</v>
          </cell>
          <cell r="C4764" t="str">
            <v>M3</v>
          </cell>
          <cell r="D4764" t="str">
            <v>74,28</v>
          </cell>
        </row>
        <row r="4765">
          <cell r="A4765">
            <v>96396</v>
          </cell>
          <cell r="B4765" t="str">
            <v>EXECUÇÃO E COMPACTAÇÃO DE BASE E OU SUB BASE COM BRITA GRADUADA SIMPLES - EXCLUSIVE CARGA E TRANSPORTE. AF_09/2017</v>
          </cell>
          <cell r="C4765" t="str">
            <v>M3</v>
          </cell>
          <cell r="D4765" t="str">
            <v>102,93</v>
          </cell>
        </row>
        <row r="4766">
          <cell r="A4766">
            <v>96397</v>
          </cell>
          <cell r="B4766" t="str">
            <v>EXECUÇÃO E COMPACTAÇÃO DE BASE E OU SUB BASE COM BRITA GRADUADA TRATADA COM CIMENTO - EXCLUSIVE CARGA E TRANSPORTE. AF_09/2017</v>
          </cell>
          <cell r="C4766" t="str">
            <v>M3</v>
          </cell>
          <cell r="D4766" t="str">
            <v>130,63</v>
          </cell>
        </row>
        <row r="4767">
          <cell r="A4767">
            <v>96398</v>
          </cell>
          <cell r="B4767" t="str">
            <v>EXECUÇÃO E COMPACTAÇÃO DE BASE E OU SUB BASE COM CONCRETO COMPACTADO COM ROLO - EXCLUSIVE CARGA E TRANSPORTE. AF_09/2017</v>
          </cell>
          <cell r="C4767" t="str">
            <v>M3</v>
          </cell>
          <cell r="D4767" t="str">
            <v>141,96</v>
          </cell>
        </row>
        <row r="4768">
          <cell r="A4768">
            <v>96399</v>
          </cell>
          <cell r="B4768" t="str">
            <v>EXECUÇÃO E COMPACTAÇÃO DE BASE E OU SUB BASE COM PEDRA RACHÃO - EXCLUSIVE ESCAVAÇÃO, CARGA E TRANSPORTE. AF_09/2017</v>
          </cell>
          <cell r="C4768" t="str">
            <v>M3</v>
          </cell>
          <cell r="D4768" t="str">
            <v>84,60</v>
          </cell>
        </row>
        <row r="4769">
          <cell r="A4769">
            <v>96400</v>
          </cell>
          <cell r="B4769" t="str">
            <v>EXECUÇÃO E COMPACTAÇÃO DE BASE E OU SUB BASE COM MACADAME SECO - EXCLUSIVE ESCAVAÇÃO, CARGA E TRANSPORTE. AF_09/2017</v>
          </cell>
          <cell r="C4769" t="str">
            <v>M3</v>
          </cell>
          <cell r="D4769" t="str">
            <v>92,81</v>
          </cell>
        </row>
        <row r="4770">
          <cell r="A4770">
            <v>96401</v>
          </cell>
          <cell r="B4770" t="str">
            <v>EXECUÇÃO DE IMPRIMAÇÃO COM ASFALTO DILUÍDO CM-30. AF_09/2017</v>
          </cell>
          <cell r="C4770" t="str">
            <v>M2</v>
          </cell>
          <cell r="D4770" t="str">
            <v>4,16</v>
          </cell>
        </row>
        <row r="4771">
          <cell r="A4771">
            <v>96402</v>
          </cell>
          <cell r="B4771" t="str">
            <v>EXECUÇÃO DE IMPRIMAÇÃO LIGANTE COM EMULSÃO ASFÁLTICA RR-2C. AF_09/2017</v>
          </cell>
          <cell r="C4771" t="str">
            <v>M2</v>
          </cell>
          <cell r="D4771" t="str">
            <v>2,32</v>
          </cell>
        </row>
        <row r="4772">
          <cell r="A4772">
            <v>72799</v>
          </cell>
          <cell r="B4772" t="str">
            <v>PAVIMENTO EM PARALELEPIPEDO SOBRE COLCHAO DE AREIA REJUNTADO COM ARGAMASSA DE CIMENTO E AREIA NO TRAÇO 1:3 (PEDRAS PEQUENAS 30 A 35 PECAS POR M2)</v>
          </cell>
          <cell r="C4772" t="str">
            <v>M2</v>
          </cell>
          <cell r="D4772" t="str">
            <v>72,24</v>
          </cell>
        </row>
        <row r="4773">
          <cell r="A4773">
            <v>72942</v>
          </cell>
          <cell r="B4773" t="str">
            <v>PINTURA DE LIGACAO COM EMULSAO RR-1C</v>
          </cell>
          <cell r="C4773" t="str">
            <v>M2</v>
          </cell>
          <cell r="D4773" t="str">
            <v>1,17</v>
          </cell>
        </row>
        <row r="4774">
          <cell r="A4774">
            <v>72943</v>
          </cell>
          <cell r="B4774" t="str">
            <v>PINTURA DE LIGACAO COM EMULSAO RR-2C</v>
          </cell>
          <cell r="C4774" t="str">
            <v>M2</v>
          </cell>
          <cell r="D4774" t="str">
            <v>1,31</v>
          </cell>
        </row>
        <row r="4775">
          <cell r="A4775">
            <v>72956</v>
          </cell>
          <cell r="B4775" t="str">
            <v>TRATAMENTO SUPERFICIAL SIMPLES - TSS, COM EMULSAO RR-2C</v>
          </cell>
          <cell r="C4775" t="str">
            <v>M2</v>
          </cell>
          <cell r="D4775" t="str">
            <v>5,15</v>
          </cell>
        </row>
        <row r="4776">
          <cell r="A4776">
            <v>72958</v>
          </cell>
          <cell r="B4776" t="str">
            <v>TRATAMENTO SUPERFICIAL DUPLO - TSD, COM EMULSAO RR-2C</v>
          </cell>
          <cell r="C4776" t="str">
            <v>M2</v>
          </cell>
          <cell r="D4776" t="str">
            <v>9,21</v>
          </cell>
        </row>
        <row r="4777">
          <cell r="A4777">
            <v>72960</v>
          </cell>
          <cell r="B4777" t="str">
            <v>TRATAMENTO SUPERFICIAL TRIPLO - TST, COM EMULSAO RR-2C</v>
          </cell>
          <cell r="C4777" t="str">
            <v>M2</v>
          </cell>
          <cell r="D4777" t="str">
            <v>12,09</v>
          </cell>
        </row>
        <row r="4778">
          <cell r="A4778">
            <v>72972</v>
          </cell>
          <cell r="B4778" t="str">
            <v>CONTENCAO LATERAL COM SOLO LOCAL PARA PAVIMENTO POLIEDRICO</v>
          </cell>
          <cell r="C4778" t="str">
            <v>M2</v>
          </cell>
          <cell r="D4778" t="str">
            <v>0,71</v>
          </cell>
        </row>
        <row r="4779">
          <cell r="A4779">
            <v>72973</v>
          </cell>
          <cell r="B4779" t="str">
            <v>CORTE E PREPARO DE CORDAO DE PEDRA PARA PAVIMENTO POLIEDRICO</v>
          </cell>
          <cell r="C4779" t="str">
            <v>M</v>
          </cell>
          <cell r="D4779" t="str">
            <v>1,34</v>
          </cell>
        </row>
        <row r="4780">
          <cell r="A4780">
            <v>72974</v>
          </cell>
          <cell r="B4780" t="str">
            <v>CORTE E PREPARO DE PEDRA PARA PAVIMENTO POLIEDRICO</v>
          </cell>
          <cell r="C4780" t="str">
            <v>M2</v>
          </cell>
          <cell r="D4780" t="str">
            <v>4,49</v>
          </cell>
        </row>
        <row r="4781">
          <cell r="A4781">
            <v>72975</v>
          </cell>
          <cell r="B4781" t="str">
            <v>DESMONTE MANUAL DE PEDRA PARA PAVIMENTO POLIEDRICO</v>
          </cell>
          <cell r="C4781" t="str">
            <v>M2</v>
          </cell>
          <cell r="D4781" t="str">
            <v>0,50</v>
          </cell>
        </row>
        <row r="4782">
          <cell r="A4782">
            <v>72978</v>
          </cell>
          <cell r="B4782" t="str">
            <v>EXTRACAO, CARGA E ASSENTAMENTO DE CORDAO DE PEDRA PARA PAVIMENTO POLIEDRICO, EXCLUSIVE TRANSPORTE DE PEDRA E INDENIZACAO PEDREIRA</v>
          </cell>
          <cell r="C4782" t="str">
            <v>M</v>
          </cell>
          <cell r="D4782" t="str">
            <v>4,48</v>
          </cell>
        </row>
        <row r="4783">
          <cell r="A4783">
            <v>72979</v>
          </cell>
          <cell r="B4783" t="str">
            <v>EXTRACAO, CARGA, PREPARO E ASSENTAMENTO DE PEDRAS POLIEDRICAS, EXCLUSIVE TRANSPORTE DE PEDRA E INDENIZACAO PEDREIRA</v>
          </cell>
          <cell r="C4783" t="str">
            <v>M2</v>
          </cell>
          <cell r="D4783" t="str">
            <v>8,58</v>
          </cell>
        </row>
        <row r="4784">
          <cell r="A4784" t="str">
            <v>73760/1</v>
          </cell>
          <cell r="B4784" t="str">
            <v>CAPA SELANTE COMPREENDENDO APLICAÇÃO DE ASFALTO NA PROPORÇÃO DE 0,7 A 1,5L / M2, DISTRIBUIÇÃO DE AGREGADOS DE 5 A 15KG/M2 E COMPACTAÇÃO COM ROLO - COM USO DA EMULSAO RR-2C, INCLUSO APLICACAO E COMPACTACAO</v>
          </cell>
          <cell r="C4784" t="str">
            <v>M2</v>
          </cell>
          <cell r="D4784" t="str">
            <v>2,96</v>
          </cell>
        </row>
        <row r="4785">
          <cell r="A4785" t="str">
            <v>73849/1</v>
          </cell>
          <cell r="B4785" t="str">
            <v>AREIA ASFALTO A QUENTE (AAUQ) COM CAP 50/70, INCLUSO USINAGEM E APLICACAO, EXCLUSIVE TRANSPORTE</v>
          </cell>
          <cell r="C4785" t="str">
            <v>M3</v>
          </cell>
          <cell r="D4785" t="str">
            <v>565,01</v>
          </cell>
        </row>
        <row r="4786">
          <cell r="A4786" t="str">
            <v>73849/2</v>
          </cell>
          <cell r="B4786" t="str">
            <v>AREIA ASFALTO A FRIO (AAUF), COM EMULSAO RR-2C INCLUSO USINAGEM E APLICACAO, EXCLUSIVE TRANSPORTE</v>
          </cell>
          <cell r="C4786" t="str">
            <v>M3</v>
          </cell>
          <cell r="D4786" t="str">
            <v>439,66</v>
          </cell>
        </row>
        <row r="4787">
          <cell r="A4787">
            <v>92391</v>
          </cell>
          <cell r="B4787" t="str">
            <v>EXECUÇÃO DE PAVIMENTO EM PISO INTERTRAVADO, COM BLOCO PISOGRAMA DE 35 X 25 CM, ESPESSURA 6 CM. AF_12/2015</v>
          </cell>
          <cell r="C4787" t="str">
            <v>M2</v>
          </cell>
          <cell r="D4787" t="str">
            <v>44,86</v>
          </cell>
        </row>
        <row r="4788">
          <cell r="A4788">
            <v>92392</v>
          </cell>
          <cell r="B4788" t="str">
            <v>EXECUÇÃO DE PAVIMENTO EM PISO INTERTRAVADO, COM BLOCO PISOGRAMA DE 35 X 25 CM, ESPESSURA 8 CM. AF_12/2015</v>
          </cell>
          <cell r="C4788" t="str">
            <v>M2</v>
          </cell>
          <cell r="D4788" t="str">
            <v>47,19</v>
          </cell>
        </row>
        <row r="4789">
          <cell r="A4789">
            <v>92393</v>
          </cell>
          <cell r="B4789" t="str">
            <v>EXECUÇÃO DE PAVIMENTO EM PISO INTERTRAVADO, COM BLOCO SEXTAVADO DE 25 X 25 CM, ESPESSURA 6 CM. AF_12/2015</v>
          </cell>
          <cell r="C4789" t="str">
            <v>M2</v>
          </cell>
          <cell r="D4789" t="str">
            <v>40,34</v>
          </cell>
        </row>
        <row r="4790">
          <cell r="A4790">
            <v>92394</v>
          </cell>
          <cell r="B4790" t="str">
            <v>EXECUÇÃO DE PAVIMENTO EM PISO INTERTRAVADO, COM BLOCO SEXTAVADO DE 25 X 25 CM, ESPESSURA 8 CM. AF_12/2015</v>
          </cell>
          <cell r="C4790" t="str">
            <v>M2</v>
          </cell>
          <cell r="D4790" t="str">
            <v>43,77</v>
          </cell>
        </row>
        <row r="4791">
          <cell r="A4791">
            <v>92395</v>
          </cell>
          <cell r="B4791" t="str">
            <v>EXECUÇÃO DE PAVIMENTO EM PISO INTERTRAVADO, COM BLOCO SEXTAVADO DE 25 X 25 CM, ESPESSURA 10 CM. AF_12/2015</v>
          </cell>
          <cell r="C4791" t="str">
            <v>M2</v>
          </cell>
          <cell r="D4791" t="str">
            <v>55,99</v>
          </cell>
        </row>
        <row r="4792">
          <cell r="A4792">
            <v>92396</v>
          </cell>
          <cell r="B4792" t="str">
            <v>EXECUÇÃO DE PASSEIO EM PISO INTERTRAVADO, COM BLOCO RETANGULAR COR NATURAL DE 20 X 10 CM, ESPESSURA 6 CM. AF_12/2015</v>
          </cell>
          <cell r="C4792" t="str">
            <v>M2</v>
          </cell>
          <cell r="D4792" t="str">
            <v>49,81</v>
          </cell>
        </row>
        <row r="4793">
          <cell r="A4793">
            <v>92397</v>
          </cell>
          <cell r="B4793" t="str">
            <v>EXECUÇÃO DE PÁTIO/ESTACIONAMENTO EM PISO INTERTRAVADO, COM BLOCO RETANGULAR COR NATURAL DE 20 X 10 CM, ESPESSURA 6 CM. AF_12/2015</v>
          </cell>
          <cell r="C4793" t="str">
            <v>M2</v>
          </cell>
          <cell r="D4793" t="str">
            <v>40,04</v>
          </cell>
        </row>
        <row r="4794">
          <cell r="A4794">
            <v>92398</v>
          </cell>
          <cell r="B4794" t="str">
            <v>EXECUÇÃO DE PÁTIO/ESTACIONAMENTO EM PISO INTERTRAVADO, COM BLOCO RETANGULAR COR NATURAL DE 20 X 10 CM, ESPESSURA 8 CM. AF_12/2015</v>
          </cell>
          <cell r="C4794" t="str">
            <v>M2</v>
          </cell>
          <cell r="D4794" t="str">
            <v>47,48</v>
          </cell>
        </row>
        <row r="4795">
          <cell r="A4795">
            <v>92399</v>
          </cell>
          <cell r="B4795" t="str">
            <v>EXECUÇÃO DE VIA EM PISO INTERTRAVADO, COM BLOCO RETANGULAR COR NATURAL DE 20 X 10 CM, ESPESSURA 8 CM. AF_12/2015</v>
          </cell>
          <cell r="C4795" t="str">
            <v>M2</v>
          </cell>
          <cell r="D4795" t="str">
            <v>48,49</v>
          </cell>
        </row>
        <row r="4796">
          <cell r="A4796">
            <v>92400</v>
          </cell>
          <cell r="B4796" t="str">
            <v>EXECUÇÃO DE PÁTIO/ESTACIONAMENTO EM PISO INTERTRAVADO, COM BLOCO RETANGULAR DE 20 X 10 CM, ESPESSURA 10 CM. AF_12/2015</v>
          </cell>
          <cell r="C4796" t="str">
            <v>M2</v>
          </cell>
          <cell r="D4796" t="str">
            <v>56,38</v>
          </cell>
        </row>
        <row r="4797">
          <cell r="A4797">
            <v>92401</v>
          </cell>
          <cell r="B4797" t="str">
            <v>EXECUÇÃO DE VIA EM PISO INTERTRAVADO, COM BLOCO RETANGULAR DE 20 X 10 CM, ESPESSURA 10 CM. AF_12/2015</v>
          </cell>
          <cell r="C4797" t="str">
            <v>M2</v>
          </cell>
          <cell r="D4797" t="str">
            <v>57,45</v>
          </cell>
        </row>
        <row r="4798">
          <cell r="A4798">
            <v>92402</v>
          </cell>
          <cell r="B4798" t="str">
            <v>EXECUÇÃO DE PASSEIO EM PISO INTERTRAVADO, COM BLOCO 16 FACES DE 22 X 11 CM, ESPESSURA 6 CM. AF_12/2015</v>
          </cell>
          <cell r="C4798" t="str">
            <v>M2</v>
          </cell>
          <cell r="D4798" t="str">
            <v>49,67</v>
          </cell>
        </row>
        <row r="4799">
          <cell r="A4799">
            <v>92403</v>
          </cell>
          <cell r="B4799" t="str">
            <v>EXECUÇÃO DE PÁTIO/ESTACIONAMENTO EM PISO INTERTRAVADO, COM BLOCO 16 FACES DE 22 X 11 CM, ESPESSURA 6 CM. AF_12/2015</v>
          </cell>
          <cell r="C4799" t="str">
            <v>M2</v>
          </cell>
          <cell r="D4799" t="str">
            <v>39,88</v>
          </cell>
        </row>
        <row r="4800">
          <cell r="A4800">
            <v>92404</v>
          </cell>
          <cell r="B4800" t="str">
            <v>EXECUÇÃO DE PÁTIO/ESTACIONAMENTO EM PISO INTERTRAVADO, COM BLOCO 16 FACES DE 22 X 11 CM, ESPESSURA 8 CM. AF_12/2015</v>
          </cell>
          <cell r="C4800" t="str">
            <v>M2</v>
          </cell>
          <cell r="D4800" t="str">
            <v>46,90</v>
          </cell>
        </row>
        <row r="4801">
          <cell r="A4801">
            <v>92405</v>
          </cell>
          <cell r="B4801" t="str">
            <v>EXECUÇÃO DE VIA EM PISO INTERTRAVADO, COM BLOCO 16 FACES DE 22 X 11 CM, ESPESSURA 8 CM. AF_12/2015</v>
          </cell>
          <cell r="C4801" t="str">
            <v>M2</v>
          </cell>
          <cell r="D4801" t="str">
            <v>47,88</v>
          </cell>
        </row>
        <row r="4802">
          <cell r="A4802">
            <v>92406</v>
          </cell>
          <cell r="B4802" t="str">
            <v>EXECUÇÃO DE PÁTIO/ESTACIONAMENTO EM PISO INTERTRAVADO, COM BLOCO 16 FACES DE 22 X 11 CM, ESPESSURA 10 CM. AF_12/2015</v>
          </cell>
          <cell r="C4802" t="str">
            <v>M2</v>
          </cell>
          <cell r="D4802" t="str">
            <v>57,70</v>
          </cell>
        </row>
        <row r="4803">
          <cell r="A4803">
            <v>92407</v>
          </cell>
          <cell r="B4803" t="str">
            <v>EXECUÇÃO DE VIA EM PISO INTERTRAVADO, COM BLOCO 16 FACES DE 22 X 11 CM, ESPESSURA 10 CM. AF_12/2015</v>
          </cell>
          <cell r="C4803" t="str">
            <v>M2</v>
          </cell>
          <cell r="D4803" t="str">
            <v>58,76</v>
          </cell>
        </row>
        <row r="4804">
          <cell r="A4804">
            <v>93679</v>
          </cell>
          <cell r="B4804" t="str">
            <v>EXECUÇÃO DE PASSEIO EM PISO INTERTRAVADO, COM BLOCO RETANGULAR COLORIDO DE 20 X 10 CM, ESPESSURA 6 CM. AF_12/2015</v>
          </cell>
          <cell r="C4804" t="str">
            <v>M2</v>
          </cell>
          <cell r="D4804" t="str">
            <v>54,20</v>
          </cell>
        </row>
        <row r="4805">
          <cell r="A4805">
            <v>93680</v>
          </cell>
          <cell r="B4805" t="str">
            <v>EXECUÇÃO DE PÁTIO/ESTACIONAMENTO EM PISO INTERTRAVADO, COM BLOCO RETANGULAR COLORIDO DE 20 X 10 CM, ESPESSURA 6 CM. AF_12/2015</v>
          </cell>
          <cell r="C4805" t="str">
            <v>M2</v>
          </cell>
          <cell r="D4805" t="str">
            <v>44,24</v>
          </cell>
        </row>
        <row r="4806">
          <cell r="A4806">
            <v>93681</v>
          </cell>
          <cell r="B4806" t="str">
            <v>EXECUÇÃO DE PÁTIO/ESTACIONAMENTO EM PISO INTERTRAVADO, COM BLOCO RETANGULAR COLORIDO DE 20 X 10 CM, ESPESSURA 8 CM. AF_12/2015</v>
          </cell>
          <cell r="C4806" t="str">
            <v>M2</v>
          </cell>
          <cell r="D4806" t="str">
            <v>54,00</v>
          </cell>
        </row>
        <row r="4807">
          <cell r="A4807">
            <v>93682</v>
          </cell>
          <cell r="B4807" t="str">
            <v>EXECUÇÃO DE VIA EM PISO INTERTRAVADO, COM BLOCO RETANGULAR COLORIDO DE 20 X 10 CM, ESPESSURA 8 CM. AF_12/2015</v>
          </cell>
          <cell r="C4807" t="str">
            <v>M2</v>
          </cell>
          <cell r="D4807" t="str">
            <v>55,07</v>
          </cell>
        </row>
        <row r="4808">
          <cell r="A4808">
            <v>97114</v>
          </cell>
          <cell r="B4808" t="str">
            <v>EXECUÇÃO DE JUNTAS DE CONTRAÇÃO PARA PAVIMENTOS DE CONCRETO. AF_11/2017</v>
          </cell>
          <cell r="C4808" t="str">
            <v>M</v>
          </cell>
          <cell r="D4808" t="str">
            <v>0,29</v>
          </cell>
        </row>
        <row r="4809">
          <cell r="A4809">
            <v>97115</v>
          </cell>
          <cell r="B4809" t="str">
            <v>APLICAÇÃO DE GRAXA EM BARRAS DE TRANSFERÊNCIA PARA EXECUÇÃO DE PAVIMENTO DE CONCRETO. AF_11/2017</v>
          </cell>
          <cell r="C4809" t="str">
            <v>KG</v>
          </cell>
          <cell r="D4809" t="str">
            <v>30,28</v>
          </cell>
        </row>
        <row r="4810">
          <cell r="A4810">
            <v>97120</v>
          </cell>
          <cell r="B4810" t="str">
            <v>BARRAS DE LIGAÇÃO, AÇO CA-50 DE 10 MM, PARA EXECUÇÃO DE PAVIMENTO DE CONCRETO  FORNECIMENTO E INSTALAÇÃO. AF_11/2017</v>
          </cell>
          <cell r="C4810" t="str">
            <v>KG</v>
          </cell>
          <cell r="D4810" t="str">
            <v>5,63</v>
          </cell>
        </row>
        <row r="4811">
          <cell r="A4811">
            <v>72947</v>
          </cell>
          <cell r="B4811" t="str">
            <v>SINALIZACAO HORIZONTAL COM TINTA RETRORREFLETIVA A BASE DE RESINA ACRILICA COM MICROESFERAS DE VIDRO</v>
          </cell>
          <cell r="C4811" t="str">
            <v>M2</v>
          </cell>
          <cell r="D4811" t="str">
            <v>30,19</v>
          </cell>
        </row>
        <row r="4812">
          <cell r="A4812">
            <v>83693</v>
          </cell>
          <cell r="B4812" t="str">
            <v>CAIACAO EM MEIO FIO</v>
          </cell>
          <cell r="C4812" t="str">
            <v>M2</v>
          </cell>
          <cell r="D4812" t="str">
            <v>3,12</v>
          </cell>
        </row>
        <row r="4813">
          <cell r="A4813" t="str">
            <v>73770/1</v>
          </cell>
          <cell r="B4813" t="str">
            <v>BARREIRA PRE-MOLDADA EXTERNA CONCRETO ARMADO 0,25X0,40X1,14M FCK=25MPA ACO CA-50 INCL VIGOTA HORIZONTAL MONTANTE A CADA 1,00M  FERROS DE LIGACAO E MATERIAIS.</v>
          </cell>
          <cell r="C4813" t="str">
            <v>M</v>
          </cell>
          <cell r="D4813" t="str">
            <v>422,39</v>
          </cell>
        </row>
        <row r="4814">
          <cell r="A4814" t="str">
            <v>73770/2</v>
          </cell>
          <cell r="B4814" t="str">
            <v>BARREIRA DUPLA PRE-MOL INTER CONCRETO ARMADO 0,15X0,65X0,77M FCK=25MPA ACO CA-50 INCL FERROS DE LIGACAO E MATERIAIS.</v>
          </cell>
          <cell r="C4814" t="str">
            <v>M</v>
          </cell>
          <cell r="D4814" t="str">
            <v>364,27</v>
          </cell>
        </row>
        <row r="4815">
          <cell r="A4815" t="str">
            <v>83696/1</v>
          </cell>
          <cell r="B4815" t="str">
            <v>PINTURA GUARDA-CORPO GUARDA-RODA E MURETA PROTECAO COM CAL EM PONTES EVIADUTOS MEDIDA PELO DOBRO DA AREA TOTAL (LARGURAXALTURA).</v>
          </cell>
          <cell r="C4815" t="str">
            <v>M2</v>
          </cell>
          <cell r="D4815" t="str">
            <v>4,49</v>
          </cell>
        </row>
        <row r="4816">
          <cell r="A4816">
            <v>72962</v>
          </cell>
          <cell r="B4816" t="str">
            <v>USINAGEM DE CBUQ COM CAP 50/70, PARA CAPA DE ROLAMENTO</v>
          </cell>
          <cell r="C4816" t="str">
            <v>T</v>
          </cell>
          <cell r="D4816" t="str">
            <v>185,46</v>
          </cell>
        </row>
        <row r="4817">
          <cell r="A4817">
            <v>72963</v>
          </cell>
          <cell r="B4817" t="str">
            <v>USINAGEM DE CBUQ COM CAP 50/70, PARA BINDER</v>
          </cell>
          <cell r="C4817" t="str">
            <v>T</v>
          </cell>
          <cell r="D4817" t="str">
            <v>156,73</v>
          </cell>
        </row>
        <row r="4818">
          <cell r="A4818" t="str">
            <v>73759/2</v>
          </cell>
          <cell r="B4818" t="str">
            <v>PRE-MISTURADO A FRIO COM EMULSAO RM-1C, INCLUSO USINAGEM E APLICACAO, EXCLUSIVE TRANSPORTE</v>
          </cell>
          <cell r="C4818" t="str">
            <v>M3</v>
          </cell>
          <cell r="D4818" t="str">
            <v>314,43</v>
          </cell>
        </row>
        <row r="4819">
          <cell r="A4819">
            <v>95990</v>
          </cell>
          <cell r="B4819" t="str">
            <v>CONSTRUÇÃO DE PAVIMENTO COM APLICAÇÃO DE CONCRETO BETUMINOSO USINADO A QUENTE (CBUQ), CAMADA DE ROLAMENTO, COM ESPESSURA DE 3,0 CM - EXCLUSIVE TRANSPORTE. AF_03/2017</v>
          </cell>
          <cell r="C4819" t="str">
            <v>M3</v>
          </cell>
          <cell r="D4819" t="str">
            <v>734,58</v>
          </cell>
        </row>
        <row r="4820">
          <cell r="A4820">
            <v>95992</v>
          </cell>
          <cell r="B4820" t="str">
            <v>CONSTRUÇÃO DE PAVIMENTO COM APLICAÇÃO DE CONCRETO BETUMINOSO USINADO A QUENTE (CBUQ), BINDER, COM ESPESSURA DE 3,0 CM - EXCLUSIVE TRANSPORTE. AF_03/2017</v>
          </cell>
          <cell r="C4820" t="str">
            <v>M3</v>
          </cell>
          <cell r="D4820" t="str">
            <v>683,11</v>
          </cell>
        </row>
        <row r="4821">
          <cell r="A4821">
            <v>95993</v>
          </cell>
          <cell r="B4821" t="str">
            <v>CONSTRUÇÃO DE PAVIMENTO COM APLICAÇÃO DE CONCRETO BETUMINOSO USINADO A QUENTE (CBUQ), CAMADA DE ROLAMENTO, COM ESPESSURA DE 4,0 CM - EXCLUSIVE TRANSPORTE. AF_03/2017</v>
          </cell>
          <cell r="C4821" t="str">
            <v>M3</v>
          </cell>
          <cell r="D4821" t="str">
            <v>707,15</v>
          </cell>
        </row>
        <row r="4822">
          <cell r="A4822">
            <v>95994</v>
          </cell>
          <cell r="B4822" t="str">
            <v>CONSTRUÇÃO DE PAVIMENTO COM APLICAÇÃO DE CONCRETO BETUMINOSO USINADO A QUENTE (CBUQ), BINDER, COM ESPESSURA DE 4,0 CM - EXCLUSIVE TRANSPORTE. AF_03/2017</v>
          </cell>
          <cell r="C4822" t="str">
            <v>M3</v>
          </cell>
          <cell r="D4822" t="str">
            <v>663,32</v>
          </cell>
        </row>
        <row r="4823">
          <cell r="A4823">
            <v>95995</v>
          </cell>
          <cell r="B4823" t="str">
            <v>CONSTRUÇÃO DE PAVIMENTO COM APLICAÇÃO DE CONCRETO BETUMINOSO USINADO A QUENTE (CBUQ), CAMADA DE ROLAMENTO, COM ESPESSURA DE 5,0 CM - EXCLUSIVE TRANSPORTE. AF_03/2017</v>
          </cell>
          <cell r="C4823" t="str">
            <v>M3</v>
          </cell>
          <cell r="D4823" t="str">
            <v>690,13</v>
          </cell>
        </row>
        <row r="4824">
          <cell r="A4824">
            <v>95996</v>
          </cell>
          <cell r="B4824" t="str">
            <v>CONSTRUÇÃO DE PAVIMENTO COM APLICAÇÃO DE CONCRETO BETUMINOSO USINADO A QUENTE (CBUQ), BINDER, COM ESPESSURA DE 5,0 CM - EXCLUSIVE TRANSPORTE. AF_03/2017</v>
          </cell>
          <cell r="C4824" t="str">
            <v>M3</v>
          </cell>
          <cell r="D4824" t="str">
            <v>651,05</v>
          </cell>
        </row>
        <row r="4825">
          <cell r="A4825">
            <v>95997</v>
          </cell>
          <cell r="B4825" t="str">
            <v>CONSTRUÇÃO DE PAVIMENTO COM APLICAÇÃO DE CONCRETO BETUMINOSO USINADO A QUENTE (CBUQ), CAMADA DE ROLAMENTO, COM ESPESSURA DE 6,0 CM - EXCLUSIVE TRANSPORTE. AF_03/2017</v>
          </cell>
          <cell r="C4825" t="str">
            <v>M3</v>
          </cell>
          <cell r="D4825" t="str">
            <v>679,68</v>
          </cell>
        </row>
        <row r="4826">
          <cell r="A4826">
            <v>95998</v>
          </cell>
          <cell r="B4826" t="str">
            <v>CONSTRUÇÃO DE PAVIMENTO COM APLICAÇÃO DE CONCRETO BETUMINOSO USINADO A QUENTE (CBUQ), BINDER, COM ESPESSURA DE 6,0 CM - EXCLUSIVE TRANSPORTE. AF_03/2017</v>
          </cell>
          <cell r="C4826" t="str">
            <v>M3</v>
          </cell>
          <cell r="D4826" t="str">
            <v>643,51</v>
          </cell>
        </row>
        <row r="4827">
          <cell r="A4827">
            <v>95999</v>
          </cell>
          <cell r="B4827" t="str">
            <v>CONSTRUÇÃO DE PAVIMENTO COM APLICAÇÃO DE CONCRETO BETUMINOSO USINADO A QUENTE (CBUQ), CAMADA DE ROLAMENTO, COM ESPESSURA DE 7,0 CM - EXCLUSIVE TRANSPORTE. AF_03/2017</v>
          </cell>
          <cell r="C4827" t="str">
            <v>M3</v>
          </cell>
          <cell r="D4827" t="str">
            <v>672,21</v>
          </cell>
        </row>
        <row r="4828">
          <cell r="A4828">
            <v>96000</v>
          </cell>
          <cell r="B4828" t="str">
            <v>CONSTRUÇÃO DE PAVIMENTO COM APLICAÇÃO DE CONCRETO BETUMINOSO USINADO A QUENTE (CBUQ), BINDER, COM ESPESSURA DE 7,0 CM - EXCLUSIVE TRANSPORTE. AF_03/2017</v>
          </cell>
          <cell r="C4828" t="str">
            <v>M3</v>
          </cell>
          <cell r="D4828" t="str">
            <v>638,14</v>
          </cell>
        </row>
        <row r="4829">
          <cell r="A4829">
            <v>96001</v>
          </cell>
          <cell r="B4829" t="str">
            <v>FRESAGEM DE PAVIMENTO ASFÁLTICO (PROFUNDIDADE 5,0 CM), EM LOCAIS COM NIVEL BAIXO DE INTERFERÊNCIA. AF_03/2017</v>
          </cell>
          <cell r="C4829" t="str">
            <v>M2</v>
          </cell>
          <cell r="D4829" t="str">
            <v>4,31</v>
          </cell>
        </row>
        <row r="4830">
          <cell r="A4830">
            <v>96002</v>
          </cell>
          <cell r="B4830" t="str">
            <v>FRESAGEM DE PAVIMENTO ASFÁLTICO (PROFUNDIDADE 5,0 CM), EM LOCAIS COM NIVEL ALTO DE INTERFERÊNCIA. AF_03/2017</v>
          </cell>
          <cell r="C4830" t="str">
            <v>M2</v>
          </cell>
          <cell r="D4830" t="str">
            <v>5,02</v>
          </cell>
        </row>
        <row r="4831">
          <cell r="A4831">
            <v>96393</v>
          </cell>
          <cell r="B4831" t="str">
            <v>USINAGEM DE BRITA GRADUADA SIMPLES, UTILIZANDO BRITA COMERCIAL COM USINA 300 T/H. AF_06/2017</v>
          </cell>
          <cell r="C4831" t="str">
            <v>M3</v>
          </cell>
          <cell r="D4831" t="str">
            <v>97,40</v>
          </cell>
        </row>
        <row r="4832">
          <cell r="A4832">
            <v>96394</v>
          </cell>
          <cell r="B4832" t="str">
            <v>USINAGEM DE BRITA GRADUADA TRATADA COM CIMENTO, UTILIZANDO BRITA COMERCIAL COM USINA 300 T/H. AF_06/2017</v>
          </cell>
          <cell r="C4832" t="str">
            <v>M3</v>
          </cell>
          <cell r="D4832" t="str">
            <v>124,43</v>
          </cell>
        </row>
        <row r="4833">
          <cell r="A4833">
            <v>96395</v>
          </cell>
          <cell r="B4833" t="str">
            <v>USINAGEM DE CONCRETO PARA COMPACTAÇÃO COM ROLO, UTILIZANDO BRITA COMERCIAL. AF_06/2017</v>
          </cell>
          <cell r="C4833" t="str">
            <v>M3</v>
          </cell>
          <cell r="D4833" t="str">
            <v>136,45</v>
          </cell>
        </row>
        <row r="4834">
          <cell r="A4834">
            <v>73445</v>
          </cell>
          <cell r="B4834" t="str">
            <v>CAIACAO INT OU EXT SOBRE REVESTIMENTO LISO C/ADOCAO DE FIXADOR COM    COM DUAS DEMAOS</v>
          </cell>
          <cell r="C4834" t="str">
            <v>M2</v>
          </cell>
          <cell r="D4834" t="str">
            <v>7,64</v>
          </cell>
        </row>
        <row r="4835">
          <cell r="A4835">
            <v>73446</v>
          </cell>
          <cell r="B4835" t="str">
            <v>PINTURA DE SUPERFICIE C/TINTA GRAFITE</v>
          </cell>
          <cell r="C4835" t="str">
            <v>M2</v>
          </cell>
          <cell r="D4835" t="str">
            <v>17,22</v>
          </cell>
        </row>
        <row r="4836">
          <cell r="A4836" t="str">
            <v>74133/1</v>
          </cell>
          <cell r="B4836" t="str">
            <v>EMASSAMENTO COM MASSA A OLEO, UMA DEMAO</v>
          </cell>
          <cell r="C4836" t="str">
            <v>M2</v>
          </cell>
          <cell r="D4836" t="str">
            <v>16,10</v>
          </cell>
        </row>
        <row r="4837">
          <cell r="A4837" t="str">
            <v>74133/2</v>
          </cell>
          <cell r="B4837" t="str">
            <v>EMASSAMENTO COM MASSA A OLEO, DUAS DEMAOS</v>
          </cell>
          <cell r="C4837" t="str">
            <v>M2</v>
          </cell>
          <cell r="D4837" t="str">
            <v>20,28</v>
          </cell>
        </row>
        <row r="4838">
          <cell r="A4838">
            <v>79462</v>
          </cell>
          <cell r="B4838" t="str">
            <v>EMASSAMENTO COM MASSA EPOXI, 2 DEMAOS</v>
          </cell>
          <cell r="C4838" t="str">
            <v>M2</v>
          </cell>
          <cell r="D4838" t="str">
            <v>55,04</v>
          </cell>
        </row>
        <row r="4839">
          <cell r="A4839" t="str">
            <v>79494/1</v>
          </cell>
          <cell r="B4839" t="str">
            <v>PINTURA DE QUADRO ESCOLAR COM TINTA ESMALTE ACABAMENTO FOSCO, DUAS DEMAOS SOBRE MASSA ACRILICA</v>
          </cell>
          <cell r="C4839" t="str">
            <v>M2</v>
          </cell>
          <cell r="D4839" t="str">
            <v>10,67</v>
          </cell>
        </row>
        <row r="4840">
          <cell r="A4840">
            <v>84651</v>
          </cell>
          <cell r="B4840" t="str">
            <v>PINTURA COM TINTA IMPERMEAVEL MINERAL EM PO, DUAS DEMAOS</v>
          </cell>
          <cell r="C4840" t="str">
            <v>M2</v>
          </cell>
          <cell r="D4840" t="str">
            <v>8,34</v>
          </cell>
        </row>
        <row r="4841">
          <cell r="A4841">
            <v>88411</v>
          </cell>
          <cell r="B4841" t="str">
            <v>APLICAÇÃO MANUAL DE FUNDO SELADOR ACRÍLICO EM PANOS COM PRESENÇA DE VÃOS DE EDIFÍCIOS DE MÚLTIPLOS PAVIMENTOS. AF_06/2014</v>
          </cell>
          <cell r="C4841" t="str">
            <v>M2</v>
          </cell>
          <cell r="D4841" t="str">
            <v>2,09</v>
          </cell>
        </row>
        <row r="4842">
          <cell r="A4842">
            <v>88412</v>
          </cell>
          <cell r="B4842" t="str">
            <v>APLICAÇÃO MANUAL DE FUNDO SELADOR ACRÍLICO EM PANOS CEGOS DE FACHADA (SEM PRESENÇA DE VÃOS) DE EDIFÍCIOS DE MÚLTIPLOS PAVIMENTOS. AF_06/2014</v>
          </cell>
          <cell r="C4842" t="str">
            <v>M2</v>
          </cell>
          <cell r="D4842" t="str">
            <v>1,60</v>
          </cell>
        </row>
        <row r="4843">
          <cell r="A4843">
            <v>88413</v>
          </cell>
          <cell r="B4843" t="str">
            <v>APLICAÇÃO MANUAL DE FUNDO SELADOR ACRÍLICO EM SUPERFÍCIES EXTERNAS DE SACADA DE EDIFÍCIOS DE MÚLTIPLOS PAVIMENTOS. AF_06/2014</v>
          </cell>
          <cell r="C4843" t="str">
            <v>M2</v>
          </cell>
          <cell r="D4843" t="str">
            <v>3,09</v>
          </cell>
        </row>
        <row r="4844">
          <cell r="A4844">
            <v>88414</v>
          </cell>
          <cell r="B4844" t="str">
            <v>APLICAÇÃO MANUAL DE FUNDO SELADOR ACRÍLICO EM SUPERFÍCIES INTERNAS DA SACADA DE EDIFÍCIOS DE MÚLTIPLOS PAVIMENTOS. AF_06/2014</v>
          </cell>
          <cell r="C4844" t="str">
            <v>M2</v>
          </cell>
          <cell r="D4844" t="str">
            <v>3,40</v>
          </cell>
        </row>
        <row r="4845">
          <cell r="A4845">
            <v>88415</v>
          </cell>
          <cell r="B4845" t="str">
            <v>APLICAÇÃO MANUAL DE FUNDO SELADOR ACRÍLICO EM PAREDES EXTERNAS DE CASAS. AF_06/2014</v>
          </cell>
          <cell r="C4845" t="str">
            <v>M2</v>
          </cell>
          <cell r="D4845" t="str">
            <v>2,24</v>
          </cell>
        </row>
        <row r="4846">
          <cell r="A4846">
            <v>88416</v>
          </cell>
          <cell r="B4846" t="str">
            <v>APLICAÇÃO MANUAL DE PINTURA COM TINTA TEXTURIZADA ACRÍLICA EM PANOS COM PRESENÇA DE VÃOS DE EDIFÍCIOS DE MÚLTIPLOS PAVIMENTOS, UMA COR. AF_06/2014</v>
          </cell>
          <cell r="C4846" t="str">
            <v>M2</v>
          </cell>
          <cell r="D4846" t="str">
            <v>13,21</v>
          </cell>
        </row>
        <row r="4847">
          <cell r="A4847">
            <v>88417</v>
          </cell>
          <cell r="B4847" t="str">
            <v>APLICAÇÃO MANUAL DE PINTURA COM TINTA TEXTURIZADA ACRÍLICA EM PANOS CEGOS DE FACHADA (SEM PRESENÇA DE VÃOS) DE EDIFÍCIOS DE MÚLTIPLOS PAVIMENTOS, UMA COR. AF_06/2014</v>
          </cell>
          <cell r="C4847" t="str">
            <v>M2</v>
          </cell>
          <cell r="D4847" t="str">
            <v>11,45</v>
          </cell>
        </row>
        <row r="4848">
          <cell r="A4848">
            <v>88420</v>
          </cell>
          <cell r="B4848" t="str">
            <v>APLICAÇÃO MANUAL DE PINTURA COM TINTA TEXTURIZADA ACRÍLICA EM SUPERFÍCIES EXTERNAS DE SACADA DE EDIFÍCIOS DE MÚLTIPLOS PAVIMENTOS, UMA COR. AF_06/2014</v>
          </cell>
          <cell r="C4848" t="str">
            <v>M2</v>
          </cell>
          <cell r="D4848" t="str">
            <v>16,76</v>
          </cell>
        </row>
        <row r="4849">
          <cell r="A4849">
            <v>88421</v>
          </cell>
          <cell r="B4849" t="str">
            <v>APLICAÇÃO MANUAL DE PINTURA COM TINTA TEXTURIZADA ACRÍLICA EM SUPERFÍCIES INTERNAS DA SACADA DE EDIFÍCIOS DE MÚLTIPLOS PAVIMENTOS, UMA COR. AF_06/2014</v>
          </cell>
          <cell r="C4849" t="str">
            <v>M2</v>
          </cell>
          <cell r="D4849" t="str">
            <v>17,88</v>
          </cell>
        </row>
        <row r="4850">
          <cell r="A4850">
            <v>88423</v>
          </cell>
          <cell r="B4850" t="str">
            <v>APLICAÇÃO MANUAL DE PINTURA COM TINTA TEXTURIZADA ACRÍLICA EM PAREDES EXTERNAS DE CASAS, UMA COR. AF_06/2014</v>
          </cell>
          <cell r="C4850" t="str">
            <v>M2</v>
          </cell>
          <cell r="D4850" t="str">
            <v>13,76</v>
          </cell>
        </row>
        <row r="4851">
          <cell r="A4851">
            <v>88424</v>
          </cell>
          <cell r="B4851" t="str">
            <v>APLICAÇÃO MANUAL DE PINTURA COM TINTA TEXTURIZADA ACRÍLICA EM PANOS COM PRESENÇA DE VÃOS DE EDIFÍCIOS DE MÚLTIPLOS PAVIMENTOS, DUAS CORES. AF_06/2014</v>
          </cell>
          <cell r="C4851" t="str">
            <v>M2</v>
          </cell>
          <cell r="D4851" t="str">
            <v>15,62</v>
          </cell>
        </row>
        <row r="4852">
          <cell r="A4852">
            <v>88426</v>
          </cell>
          <cell r="B4852" t="str">
            <v>APLICAÇÃO MANUAL DE PINTURA COM TINTA TEXTURIZADA ACRÍLICA EM PANOS CEGOS DE FACHADA (SEM PRESENÇA DE VÃOS) DE EDIFÍCIOS DE MÚLTIPLOS PAVIMENTOS, DUAS CORES. AF_06/2014</v>
          </cell>
          <cell r="C4852" t="str">
            <v>M2</v>
          </cell>
          <cell r="D4852" t="str">
            <v>12,58</v>
          </cell>
        </row>
        <row r="4853">
          <cell r="A4853">
            <v>88428</v>
          </cell>
          <cell r="B4853" t="str">
            <v>APLICAÇÃO MANUAL DE PINTURA COM TINTA TEXTURIZADA ACRÍLICA EM SUPERFÍCIES EXTERNAS DE SACADA DE EDIFÍCIOS DE MÚLTIPLOS PAVIMENTOS, DUAS CORES. AF_06/2014</v>
          </cell>
          <cell r="C4853" t="str">
            <v>M2</v>
          </cell>
          <cell r="D4853" t="str">
            <v>21,72</v>
          </cell>
        </row>
        <row r="4854">
          <cell r="A4854">
            <v>88429</v>
          </cell>
          <cell r="B4854" t="str">
            <v>APLICAÇÃO MANUAL DE PINTURA COM TINTA TEXTURIZADA ACRÍLICA EM SUPERFÍCIES INTERNAS DA SACADA DE EDIFÍCIOS DE MÚLTIPLOS PAVIMENTOS, DUAS CORES. AF_06/2014</v>
          </cell>
          <cell r="C4854" t="str">
            <v>M2</v>
          </cell>
          <cell r="D4854" t="str">
            <v>23,68</v>
          </cell>
        </row>
        <row r="4855">
          <cell r="A4855">
            <v>88431</v>
          </cell>
          <cell r="B4855" t="str">
            <v>APLICAÇÃO MANUAL DE PINTURA COM TINTA TEXTURIZADA ACRÍLICA EM PAREDES EXTERNAS DE CASAS, DUAS CORES. AF_06/2014</v>
          </cell>
          <cell r="C4855" t="str">
            <v>M2</v>
          </cell>
          <cell r="D4855" t="str">
            <v>16,58</v>
          </cell>
        </row>
        <row r="4856">
          <cell r="A4856">
            <v>88432</v>
          </cell>
          <cell r="B4856" t="str">
            <v>APLICAÇÃO MANUAL DE PINTURA COM TINTA TEXTURIZADA ACRÍLICA EM MOLDURAS DE EPS, PRÉ-FABRICADOS, OU OUTROS. AF_06/2014</v>
          </cell>
          <cell r="C4856" t="str">
            <v>M2</v>
          </cell>
          <cell r="D4856" t="str">
            <v>12,26</v>
          </cell>
        </row>
        <row r="4857">
          <cell r="A4857">
            <v>88482</v>
          </cell>
          <cell r="B4857" t="str">
            <v>APLICAÇÃO DE FUNDO SELADOR LÁTEX PVA EM TETO, UMA DEMÃO. AF_06/2014</v>
          </cell>
          <cell r="C4857" t="str">
            <v>M2</v>
          </cell>
          <cell r="D4857" t="str">
            <v>2,84</v>
          </cell>
        </row>
        <row r="4858">
          <cell r="A4858">
            <v>88483</v>
          </cell>
          <cell r="B4858" t="str">
            <v>APLICAÇÃO DE FUNDO SELADOR LÁTEX PVA EM PAREDES, UMA DEMÃO. AF_06/2014</v>
          </cell>
          <cell r="C4858" t="str">
            <v>M2</v>
          </cell>
          <cell r="D4858" t="str">
            <v>2,63</v>
          </cell>
        </row>
        <row r="4859">
          <cell r="A4859">
            <v>88484</v>
          </cell>
          <cell r="B4859" t="str">
            <v>APLICAÇÃO DE FUNDO SELADOR ACRÍLICO EM TETO, UMA DEMÃO. AF_06/2014</v>
          </cell>
          <cell r="C4859" t="str">
            <v>M2</v>
          </cell>
          <cell r="D4859" t="str">
            <v>2,25</v>
          </cell>
        </row>
        <row r="4860">
          <cell r="A4860">
            <v>88485</v>
          </cell>
          <cell r="B4860" t="str">
            <v>APLICAÇÃO DE FUNDO SELADOR ACRÍLICO EM PAREDES, UMA DEMÃO. AF_06/2014</v>
          </cell>
          <cell r="C4860" t="str">
            <v>M2</v>
          </cell>
          <cell r="D4860" t="str">
            <v>1,96</v>
          </cell>
        </row>
        <row r="4861">
          <cell r="A4861">
            <v>88486</v>
          </cell>
          <cell r="B4861" t="str">
            <v>APLICAÇÃO MANUAL DE PINTURA COM TINTA LÁTEX PVA EM TETO, DUAS DEMÃOS. AF_06/2014</v>
          </cell>
          <cell r="C4861" t="str">
            <v>M2</v>
          </cell>
          <cell r="D4861" t="str">
            <v>8,73</v>
          </cell>
        </row>
        <row r="4862">
          <cell r="A4862">
            <v>88487</v>
          </cell>
          <cell r="B4862" t="str">
            <v>APLICAÇÃO MANUAL DE PINTURA COM TINTA LÁTEX PVA EM PAREDES, DUAS DEMÃOS. AF_06/2014</v>
          </cell>
          <cell r="C4862" t="str">
            <v>M2</v>
          </cell>
          <cell r="D4862" t="str">
            <v>7,79</v>
          </cell>
        </row>
        <row r="4863">
          <cell r="A4863">
            <v>88488</v>
          </cell>
          <cell r="B4863" t="str">
            <v>APLICAÇÃO MANUAL DE PINTURA COM TINTA LÁTEX ACRÍLICA EM TETO, DUAS DEMÃOS. AF_06/2014</v>
          </cell>
          <cell r="C4863" t="str">
            <v>M2</v>
          </cell>
          <cell r="D4863" t="str">
            <v>11,24</v>
          </cell>
        </row>
        <row r="4864">
          <cell r="A4864">
            <v>88489</v>
          </cell>
          <cell r="B4864" t="str">
            <v>APLICAÇÃO MANUAL DE PINTURA COM TINTA LÁTEX ACRÍLICA EM PAREDES, DUAS DEMÃOS. AF_06/2014</v>
          </cell>
          <cell r="C4864" t="str">
            <v>M2</v>
          </cell>
          <cell r="D4864" t="str">
            <v>9,89</v>
          </cell>
        </row>
        <row r="4865">
          <cell r="A4865">
            <v>88490</v>
          </cell>
          <cell r="B4865" t="str">
            <v>APLICAÇÃO MECÂNICA DE PINTURA COM TINTA LÁTEX PVA EM TETO, DUAS DEMÃOS. AF_06/2014</v>
          </cell>
          <cell r="C4865" t="str">
            <v>M2</v>
          </cell>
          <cell r="D4865" t="str">
            <v>6,28</v>
          </cell>
        </row>
        <row r="4866">
          <cell r="A4866">
            <v>88491</v>
          </cell>
          <cell r="B4866" t="str">
            <v>APLICAÇÃO MECÂNICA DE PINTURA COM TINTA LÁTEX PVA EM PAREDES, DUAS DEMÃOS. AF_06/2014</v>
          </cell>
          <cell r="C4866" t="str">
            <v>M2</v>
          </cell>
          <cell r="D4866" t="str">
            <v>6,05</v>
          </cell>
        </row>
        <row r="4867">
          <cell r="A4867">
            <v>88492</v>
          </cell>
          <cell r="B4867" t="str">
            <v>APLICAÇÃO MECÂNICA DE PINTURA COM TINTA LÁTEX ACRÍLICA EM TETO, DUAS DEMÃOS. AF_06/2014</v>
          </cell>
          <cell r="C4867" t="str">
            <v>M2</v>
          </cell>
          <cell r="D4867" t="str">
            <v>7,54</v>
          </cell>
        </row>
        <row r="4868">
          <cell r="A4868">
            <v>88493</v>
          </cell>
          <cell r="B4868" t="str">
            <v>APLICAÇÃO MECÂNICA DE PINTURA COM TINTA LÁTEX ACRÍLICA EM PAREDES, DUAS DEMÃOS. AF_06/2014</v>
          </cell>
          <cell r="C4868" t="str">
            <v>M2</v>
          </cell>
          <cell r="D4868" t="str">
            <v>7,21</v>
          </cell>
        </row>
        <row r="4869">
          <cell r="A4869">
            <v>88494</v>
          </cell>
          <cell r="B4869" t="str">
            <v>APLICAÇÃO E LIXAMENTO DE MASSA LÁTEX EM TETO, UMA DEMÃO. AF_06/2014</v>
          </cell>
          <cell r="C4869" t="str">
            <v>M2</v>
          </cell>
          <cell r="D4869" t="str">
            <v>14,69</v>
          </cell>
        </row>
        <row r="4870">
          <cell r="A4870">
            <v>88495</v>
          </cell>
          <cell r="B4870" t="str">
            <v>APLICAÇÃO E LIXAMENTO DE MASSA LÁTEX EM PAREDES, UMA DEMÃO. AF_06/2014</v>
          </cell>
          <cell r="C4870" t="str">
            <v>M2</v>
          </cell>
          <cell r="D4870" t="str">
            <v>8,28</v>
          </cell>
        </row>
        <row r="4871">
          <cell r="A4871">
            <v>88496</v>
          </cell>
          <cell r="B4871" t="str">
            <v>APLICAÇÃO E LIXAMENTO DE MASSA LÁTEX EM TETO, DUAS DEMÃOS. AF_06/2014</v>
          </cell>
          <cell r="C4871" t="str">
            <v>M2</v>
          </cell>
          <cell r="D4871" t="str">
            <v>20,04</v>
          </cell>
        </row>
        <row r="4872">
          <cell r="A4872">
            <v>88497</v>
          </cell>
          <cell r="B4872" t="str">
            <v>APLICAÇÃO E LIXAMENTO DE MASSA LÁTEX EM PAREDES, DUAS DEMÃOS. AF_06/2014</v>
          </cell>
          <cell r="C4872" t="str">
            <v>M2</v>
          </cell>
          <cell r="D4872" t="str">
            <v>11,47</v>
          </cell>
        </row>
        <row r="4873">
          <cell r="A4873">
            <v>95305</v>
          </cell>
          <cell r="B4873" t="str">
            <v>TEXTURA ACRÍLICA, APLICAÇÃO MANUAL EM PAREDE, UMA DEMÃO. AF_09/2016</v>
          </cell>
          <cell r="C4873" t="str">
            <v>M2</v>
          </cell>
          <cell r="D4873" t="str">
            <v>10,26</v>
          </cell>
        </row>
        <row r="4874">
          <cell r="A4874">
            <v>95306</v>
          </cell>
          <cell r="B4874" t="str">
            <v>TEXTURA ACRÍLICA, APLICAÇÃO MANUAL EM TETO, UMA DEMÃO. AF_09/2016</v>
          </cell>
          <cell r="C4874" t="str">
            <v>M2</v>
          </cell>
          <cell r="D4874" t="str">
            <v>11,96</v>
          </cell>
        </row>
        <row r="4875">
          <cell r="A4875">
            <v>95622</v>
          </cell>
          <cell r="B4875" t="str">
            <v>APLICAÇÃO MANUAL DE TINTA LÁTEX ACRÍLICA EM PANOS COM PRESENÇA DE VÃOS DE EDIFÍCIOS DE MÚLTIPLOS PAVIMENTOS, DUAS DEMÃOS. AF_11/2016</v>
          </cell>
          <cell r="C4875" t="str">
            <v>M2</v>
          </cell>
          <cell r="D4875" t="str">
            <v>10,14</v>
          </cell>
        </row>
        <row r="4876">
          <cell r="A4876">
            <v>95623</v>
          </cell>
          <cell r="B4876" t="str">
            <v>APLICAÇÃO MANUAL DE TINTA LÁTEX ACRÍLICA EM PANOS SEM PRESENÇA DE VÃOS DE EDIFÍCIOS DE MÚLTIPLOS PAVIMENTOS, DUAS DEMÃOS. AF_11/2016</v>
          </cell>
          <cell r="C4876" t="str">
            <v>M2</v>
          </cell>
          <cell r="D4876" t="str">
            <v>7,75</v>
          </cell>
        </row>
        <row r="4877">
          <cell r="A4877">
            <v>95624</v>
          </cell>
          <cell r="B4877" t="str">
            <v>APLICAÇÃO MANUAL DE TINTA LÁTEX ACRÍLICA EM SUPERFÍCIES EXTERNAS DE SACADA DE EDIFÍCIOS DE MÚLTIPLOS PAVIMENTOS, DUAS DEMÃOS. AF_11/2016</v>
          </cell>
          <cell r="C4877" t="str">
            <v>M2</v>
          </cell>
          <cell r="D4877" t="str">
            <v>15,03</v>
          </cell>
        </row>
        <row r="4878">
          <cell r="A4878">
            <v>95625</v>
          </cell>
          <cell r="B4878" t="str">
            <v>APLICAÇÃO MANUAL DE TINTA LÁTEX ACRÍLICA EM SUPERFÍCIES INTERNAS DE SACADA DE EDIFÍCIOS DE MÚLTIPLOS PAVIMENTOS, DUAS DEMÃOS. AF_11/2016</v>
          </cell>
          <cell r="C4878" t="str">
            <v>M2</v>
          </cell>
          <cell r="D4878" t="str">
            <v>16,57</v>
          </cell>
        </row>
        <row r="4879">
          <cell r="A4879">
            <v>95626</v>
          </cell>
          <cell r="B4879" t="str">
            <v>APLICAÇÃO MANUAL DE TINTA LÁTEX ACRÍLICA EM PAREDE EXTERNAS DE CASAS, DUAS DEMÃOS. AF_11/2016</v>
          </cell>
          <cell r="C4879" t="str">
            <v>M2</v>
          </cell>
          <cell r="D4879" t="str">
            <v>10,93</v>
          </cell>
        </row>
        <row r="4880">
          <cell r="A4880">
            <v>96126</v>
          </cell>
          <cell r="B4880" t="str">
            <v>APLICAÇÃO MANUAL DE MASSA ACRÍLICA EM PANOS DE FACHADA COM PRESENÇA DE VÃOS, DE EDIFÍCIOS DE MÚLTIPLOS PAVIMENTOS, UMA DEMÃO. AF_05/2017</v>
          </cell>
          <cell r="C4880" t="str">
            <v>M2</v>
          </cell>
          <cell r="D4880" t="str">
            <v>13,98</v>
          </cell>
        </row>
        <row r="4881">
          <cell r="A4881">
            <v>96127</v>
          </cell>
          <cell r="B4881" t="str">
            <v>APLICAÇÃO MANUAL DE MASSA ACRÍLICA EM PANOS DE FACHADA SEM PRESENÇA DE VÃOS, DE EDIFÍCIOS DE MÚLTIPLOS PAVIMENTOS, UMA DEMÃO. AF_05/2017</v>
          </cell>
          <cell r="C4881" t="str">
            <v>M2</v>
          </cell>
          <cell r="D4881" t="str">
            <v>10,98</v>
          </cell>
        </row>
        <row r="4882">
          <cell r="A4882">
            <v>96128</v>
          </cell>
          <cell r="B4882" t="str">
            <v>APLICAÇÃO MANUAL DE MASSA ACRÍLICA EM SUPERFÍCIES EXTERNAS DE SACADA DE EDIFÍCIOS DE MÚLTIPLOS PAVIMENTOS, UMA DEMÃO. AF_05/2017</v>
          </cell>
          <cell r="C4882" t="str">
            <v>M2</v>
          </cell>
          <cell r="D4882" t="str">
            <v>20,06</v>
          </cell>
        </row>
        <row r="4883">
          <cell r="A4883">
            <v>96129</v>
          </cell>
          <cell r="B4883" t="str">
            <v>APLICAÇÃO MANUAL DE MASSA ACRÍLICA EM SUPERFÍCIES INTERNAS DE SACADA DE EDIFÍCIOS DE MÚLTIPLOS PAVIMENTOS, UMA DEMÃO. AF_05/2017</v>
          </cell>
          <cell r="C4883" t="str">
            <v>M2</v>
          </cell>
          <cell r="D4883" t="str">
            <v>21,99</v>
          </cell>
        </row>
        <row r="4884">
          <cell r="A4884">
            <v>96130</v>
          </cell>
          <cell r="B4884" t="str">
            <v>APLICAÇÃO MANUAL DE MASSA ACRÍLICA EM PAREDES EXTERNAS DE CASAS, UMA DEMÃO. AF_05/2017</v>
          </cell>
          <cell r="C4884" t="str">
            <v>M2</v>
          </cell>
          <cell r="D4884" t="str">
            <v>14,93</v>
          </cell>
        </row>
        <row r="4885">
          <cell r="A4885">
            <v>96131</v>
          </cell>
          <cell r="B4885" t="str">
            <v>APLICAÇÃO MANUAL DE MASSA ACRÍLICA EM PANOS DE FACHADA COM PRESENÇA DE VÃOS, DE EDIFÍCIOS DE MÚLTIPLOS PAVIMENTOS, DUAS DEMÃOS. AF_05/2017</v>
          </cell>
          <cell r="C4885" t="str">
            <v>M2</v>
          </cell>
          <cell r="D4885" t="str">
            <v>19,47</v>
          </cell>
        </row>
        <row r="4886">
          <cell r="A4886">
            <v>96132</v>
          </cell>
          <cell r="B4886" t="str">
            <v>APLICAÇÃO MANUAL DE MASSA ACRÍLICA EM PANOS DE FACHADA SEM PRESENÇA DE VÃOS, DE EDIFÍCIOS DE MÚLTIPLOS PAVIMENTOS, DUAS DEMÃOS. AF_05/2017</v>
          </cell>
          <cell r="C4886" t="str">
            <v>M2</v>
          </cell>
          <cell r="D4886" t="str">
            <v>15,47</v>
          </cell>
        </row>
        <row r="4887">
          <cell r="A4887">
            <v>96133</v>
          </cell>
          <cell r="B4887" t="str">
            <v>APLICAÇÃO MANUAL DE MASSA ACRÍLICA EM SUPERFÍCIES EXTERNAS DE SACADA DE EDIFÍCIOS DE MÚLTIPLOS PAVIMENTOS, DUAS DEMÃOS. AF_05/2017</v>
          </cell>
          <cell r="C4887" t="str">
            <v>M2</v>
          </cell>
          <cell r="D4887" t="str">
            <v>27,55</v>
          </cell>
        </row>
        <row r="4888">
          <cell r="A4888">
            <v>96134</v>
          </cell>
          <cell r="B4888" t="str">
            <v>APLICAÇÃO MANUAL DE MASSA ACRÍLICA EM SUPERFÍCIES INTERNAS DE SACADA DE EDIFÍCIOS DE MÚLTIPLOS PAVIMENTOS, DUAS DEMÃOS. AF_05/2017</v>
          </cell>
          <cell r="C4888" t="str">
            <v>M2</v>
          </cell>
          <cell r="D4888" t="str">
            <v>30,12</v>
          </cell>
        </row>
        <row r="4889">
          <cell r="A4889">
            <v>96135</v>
          </cell>
          <cell r="B4889" t="str">
            <v>APLICAÇÃO MANUAL DE MASSA ACRÍLICA EM PAREDES EXTERNAS DE CASAS, DUAS DEMÃOS. AF_05/2017</v>
          </cell>
          <cell r="C4889" t="str">
            <v>M2</v>
          </cell>
          <cell r="D4889" t="str">
            <v>20,74</v>
          </cell>
        </row>
        <row r="4890">
          <cell r="A4890">
            <v>79460</v>
          </cell>
          <cell r="B4890" t="str">
            <v>PINTURA EPOXI, DUAS DEMAOS</v>
          </cell>
          <cell r="C4890" t="str">
            <v>M2</v>
          </cell>
          <cell r="D4890" t="str">
            <v>37,47</v>
          </cell>
        </row>
        <row r="4891">
          <cell r="A4891">
            <v>79465</v>
          </cell>
          <cell r="B4891" t="str">
            <v>PINTURA COM TINTA A BASE DE BORRACHA CLORADA, 2 DEMAOS</v>
          </cell>
          <cell r="C4891" t="str">
            <v>M2</v>
          </cell>
          <cell r="D4891" t="str">
            <v>36,55</v>
          </cell>
        </row>
        <row r="4892">
          <cell r="A4892" t="str">
            <v>79514/1</v>
          </cell>
          <cell r="B4892" t="str">
            <v>PINTURA EPOXI, TRES DEMAOS</v>
          </cell>
          <cell r="C4892" t="str">
            <v>M2</v>
          </cell>
          <cell r="D4892" t="str">
            <v>52,50</v>
          </cell>
        </row>
        <row r="4893">
          <cell r="A4893">
            <v>84647</v>
          </cell>
          <cell r="B4893" t="str">
            <v>PINTURA EPOXI INCLUSO EMASSAMENTO E FUNDO PREPARADOR</v>
          </cell>
          <cell r="C4893" t="str">
            <v>M2</v>
          </cell>
          <cell r="D4893" t="str">
            <v>120,96</v>
          </cell>
        </row>
        <row r="4894">
          <cell r="A4894">
            <v>84656</v>
          </cell>
          <cell r="B4894" t="str">
            <v>TRATAMENTO EM  CONCRETO COM ESTUQUE E LIXAMENTO</v>
          </cell>
          <cell r="C4894" t="str">
            <v>M2</v>
          </cell>
          <cell r="D4894" t="str">
            <v>28,56</v>
          </cell>
        </row>
        <row r="4895">
          <cell r="A4895">
            <v>84677</v>
          </cell>
          <cell r="B4895" t="str">
            <v>VERNIZ SINTETICO BRILHANTE EM CONCRETO OU TIJOLO, DUAS DEMAOS</v>
          </cell>
          <cell r="C4895" t="str">
            <v>M2</v>
          </cell>
          <cell r="D4895" t="str">
            <v>9,95</v>
          </cell>
        </row>
        <row r="4896">
          <cell r="A4896">
            <v>84678</v>
          </cell>
          <cell r="B4896" t="str">
            <v>VERNIZ POLIURETANO BRILHANTE EM CONCRETO OU TIJOLO, TRES DEMAOS</v>
          </cell>
          <cell r="C4896" t="str">
            <v>M2</v>
          </cell>
          <cell r="D4896" t="str">
            <v>16,29</v>
          </cell>
        </row>
        <row r="4897">
          <cell r="A4897">
            <v>6082</v>
          </cell>
          <cell r="B4897" t="str">
            <v>PINTURA EM VERNIZ SINTETICO BRILHANTE EM MADEIRA, TRES DEMAOS</v>
          </cell>
          <cell r="C4897" t="str">
            <v>M2</v>
          </cell>
          <cell r="D4897" t="str">
            <v>14,34</v>
          </cell>
        </row>
        <row r="4898">
          <cell r="A4898">
            <v>40905</v>
          </cell>
          <cell r="B4898" t="str">
            <v>VERNIZ SINTETICO EM MADEIRA, DUAS DEMAOS</v>
          </cell>
          <cell r="C4898" t="str">
            <v>M2</v>
          </cell>
          <cell r="D4898" t="str">
            <v>17,98</v>
          </cell>
        </row>
        <row r="4899">
          <cell r="A4899" t="str">
            <v>73739/1</v>
          </cell>
          <cell r="B4899" t="str">
            <v>PINTURA ESMALTE ACETINADO EM MADEIRA, DUAS DEMAOS</v>
          </cell>
          <cell r="C4899" t="str">
            <v>M2</v>
          </cell>
          <cell r="D4899" t="str">
            <v>14,30</v>
          </cell>
        </row>
        <row r="4900">
          <cell r="A4900" t="str">
            <v>74065/1</v>
          </cell>
          <cell r="B4900" t="str">
            <v>PINTURA ESMALTE FOSCO PARA MADEIRA, DUAS DEMAOS, SOBRE FUNDO NIVELADOR BRANCO</v>
          </cell>
          <cell r="C4900" t="str">
            <v>M2</v>
          </cell>
          <cell r="D4900" t="str">
            <v>21,21</v>
          </cell>
        </row>
        <row r="4901">
          <cell r="A4901" t="str">
            <v>74065/2</v>
          </cell>
          <cell r="B4901" t="str">
            <v>PINTURA ESMALTE ACETINADO PARA MADEIRA, DUAS DEMAOS, SOBRE FUNDO NIVELADOR BRANCO</v>
          </cell>
          <cell r="C4901" t="str">
            <v>M2</v>
          </cell>
          <cell r="D4901" t="str">
            <v>20,86</v>
          </cell>
        </row>
        <row r="4902">
          <cell r="A4902" t="str">
            <v>74065/3</v>
          </cell>
          <cell r="B4902" t="str">
            <v>PINTURA ESMALTE BRILHANTE PARA MADEIRA, DUAS DEMAOS, SOBRE FUNDO NIVELADOR BRANCO</v>
          </cell>
          <cell r="C4902" t="str">
            <v>M2</v>
          </cell>
          <cell r="D4902" t="str">
            <v>20,76</v>
          </cell>
        </row>
        <row r="4903">
          <cell r="A4903">
            <v>79463</v>
          </cell>
          <cell r="B4903" t="str">
            <v>PINTURA A OLEO, 1 DEMAO</v>
          </cell>
          <cell r="C4903" t="str">
            <v>M2</v>
          </cell>
          <cell r="D4903" t="str">
            <v>11,98</v>
          </cell>
        </row>
        <row r="4904">
          <cell r="A4904">
            <v>79464</v>
          </cell>
          <cell r="B4904" t="str">
            <v>PINTURA A OLEO, 2 DEMAOS</v>
          </cell>
          <cell r="C4904" t="str">
            <v>M2</v>
          </cell>
          <cell r="D4904" t="str">
            <v>16,11</v>
          </cell>
        </row>
        <row r="4905">
          <cell r="A4905">
            <v>79466</v>
          </cell>
          <cell r="B4905" t="str">
            <v>PINTURA COM VERNIZ POLIURETANO, 2 DEMAOS</v>
          </cell>
          <cell r="C4905" t="str">
            <v>M2</v>
          </cell>
          <cell r="D4905" t="str">
            <v>15,41</v>
          </cell>
        </row>
        <row r="4906">
          <cell r="A4906" t="str">
            <v>79497/1</v>
          </cell>
          <cell r="B4906" t="str">
            <v>PINTURA A OLEO, 3 DEMAOS</v>
          </cell>
          <cell r="C4906" t="str">
            <v>M2</v>
          </cell>
          <cell r="D4906" t="str">
            <v>20,00</v>
          </cell>
        </row>
        <row r="4907">
          <cell r="A4907">
            <v>84645</v>
          </cell>
          <cell r="B4907" t="str">
            <v>VERNIZ SINTETICO BRILHANTE, 2 DEMAOS</v>
          </cell>
          <cell r="C4907" t="str">
            <v>M2</v>
          </cell>
          <cell r="D4907" t="str">
            <v>15,22</v>
          </cell>
        </row>
        <row r="4908">
          <cell r="A4908">
            <v>84657</v>
          </cell>
          <cell r="B4908" t="str">
            <v>FUNDO SINTETICO NIVELADOR BRANCO</v>
          </cell>
          <cell r="C4908" t="str">
            <v>M2</v>
          </cell>
          <cell r="D4908" t="str">
            <v>9,25</v>
          </cell>
        </row>
        <row r="4909">
          <cell r="A4909">
            <v>84659</v>
          </cell>
          <cell r="B4909" t="str">
            <v>PINTURA ESMALTE FOSCO EM MADEIRA, DUAS DEMAOS</v>
          </cell>
          <cell r="C4909" t="str">
            <v>M2</v>
          </cell>
          <cell r="D4909" t="str">
            <v>13,17</v>
          </cell>
        </row>
        <row r="4910">
          <cell r="A4910">
            <v>84679</v>
          </cell>
          <cell r="B4910" t="str">
            <v>PINTURA IMUNIZANTE PARA MADEIRA, DUAS DEMAOS</v>
          </cell>
          <cell r="C4910" t="str">
            <v>M2</v>
          </cell>
          <cell r="D4910" t="str">
            <v>15,39</v>
          </cell>
        </row>
        <row r="4911">
          <cell r="A4911">
            <v>95464</v>
          </cell>
          <cell r="B4911" t="str">
            <v>PINTURA VERNIZ POLIURETANO BRILHANTE EM MADEIRA, TRES DEMAOS</v>
          </cell>
          <cell r="C4911" t="str">
            <v>M2</v>
          </cell>
          <cell r="D4911" t="str">
            <v>18,05</v>
          </cell>
        </row>
        <row r="4912">
          <cell r="A4912">
            <v>73656</v>
          </cell>
          <cell r="B4912" t="str">
            <v>JATEAMENTO COM AREIA EM ESTRUTURA METALICA</v>
          </cell>
          <cell r="C4912" t="str">
            <v>M2</v>
          </cell>
          <cell r="D4912" t="str">
            <v>12,43</v>
          </cell>
        </row>
        <row r="4913">
          <cell r="A4913" t="str">
            <v>73794/1</v>
          </cell>
          <cell r="B4913" t="str">
            <v>PINTURA COM TINTA PROTETORA ACABAMENTO GRAFITE ESMALTE SOBRE SUPERFICIE METALICA, 2 DEMAOS</v>
          </cell>
          <cell r="C4913" t="str">
            <v>M2</v>
          </cell>
          <cell r="D4913" t="str">
            <v>29,88</v>
          </cell>
        </row>
        <row r="4914">
          <cell r="A4914" t="str">
            <v>73865/1</v>
          </cell>
          <cell r="B4914" t="str">
            <v>FUNDO PREPARADOR PRIMER A BASE DE EPOXI, PARA ESTRUTURA METALICA, UMA DEMAO, ESPESSURA DE 25 MICRA.</v>
          </cell>
          <cell r="C4914" t="str">
            <v>M2</v>
          </cell>
          <cell r="D4914" t="str">
            <v>7,56</v>
          </cell>
        </row>
        <row r="4915">
          <cell r="A4915" t="str">
            <v>73924/1</v>
          </cell>
          <cell r="B4915" t="str">
            <v>PINTURA ESMALTE ALTO BRILHO, DUAS DEMAOS, SOBRE SUPERFICIE METALICA</v>
          </cell>
          <cell r="C4915" t="str">
            <v>M2</v>
          </cell>
          <cell r="D4915" t="str">
            <v>21,95</v>
          </cell>
        </row>
        <row r="4916">
          <cell r="A4916" t="str">
            <v>73924/2</v>
          </cell>
          <cell r="B4916" t="str">
            <v>PINTURA ESMALTE ACETINADO, DUAS DEMAOS, SOBRE SUPERFICIE METALICA</v>
          </cell>
          <cell r="C4916" t="str">
            <v>M2</v>
          </cell>
          <cell r="D4916" t="str">
            <v>22,05</v>
          </cell>
        </row>
        <row r="4917">
          <cell r="A4917" t="str">
            <v>73924/3</v>
          </cell>
          <cell r="B4917" t="str">
            <v>PINTURA ESMALTE FOSCO, DUAS DEMAOS, SOBRE SUPERFICIE METALICA</v>
          </cell>
          <cell r="C4917" t="str">
            <v>M2</v>
          </cell>
          <cell r="D4917" t="str">
            <v>22,40</v>
          </cell>
        </row>
        <row r="4918">
          <cell r="A4918" t="str">
            <v>74064/1</v>
          </cell>
          <cell r="B4918" t="str">
            <v>FUNDO ANTICORROSIVO A BASE DE OXIDO DE FERRO (ZARCAO), DUAS DEMAOS</v>
          </cell>
          <cell r="C4918" t="str">
            <v>M2</v>
          </cell>
          <cell r="D4918" t="str">
            <v>16,75</v>
          </cell>
        </row>
        <row r="4919">
          <cell r="A4919" t="str">
            <v>74064/2</v>
          </cell>
          <cell r="B4919" t="str">
            <v>FUNDO ANTICORROSIVO A BASE DE OXIDO DE FERRO (ZARCAO), UMA DEMAO</v>
          </cell>
          <cell r="C4919" t="str">
            <v>M2</v>
          </cell>
          <cell r="D4919" t="str">
            <v>10,92</v>
          </cell>
        </row>
        <row r="4920">
          <cell r="A4920" t="str">
            <v>74145/1</v>
          </cell>
          <cell r="B4920" t="str">
            <v>PINTURA ESMALTE FOSCO, DUAS DEMAOS, SOBRE SUPERFICIE METALICA, INCLUSO UMA DEMAO DE FUNDO ANTICORROSIVO. UTILIZACAO DE REVOLVER ( AR-COMPRIMIDO).</v>
          </cell>
          <cell r="C4920" t="str">
            <v>M2</v>
          </cell>
          <cell r="D4920" t="str">
            <v>15,22</v>
          </cell>
        </row>
        <row r="4921">
          <cell r="A4921" t="str">
            <v>79498/1</v>
          </cell>
          <cell r="B4921" t="str">
            <v>PINTURA A OLEO BRILHANTE SOBRE SUPERFICIE METALICA, UMA DEMAO INCLUSO UMA DEMAO DE FUNDO ANTICORROSIVO</v>
          </cell>
          <cell r="C4921" t="str">
            <v>M2</v>
          </cell>
          <cell r="D4921" t="str">
            <v>14,18</v>
          </cell>
        </row>
        <row r="4922">
          <cell r="A4922" t="str">
            <v>79499/1</v>
          </cell>
          <cell r="B4922" t="str">
            <v>PINTURA POSTE RETO DE ACO 3,5 A 6M C/1 DEMAO D/TINTA GRAFITE C/PROPRIEDADES DE PRIMER E ACABAMENTO - OBS: C/ALTO TEOR DE ZARCAO</v>
          </cell>
          <cell r="C4922" t="str">
            <v>UN</v>
          </cell>
          <cell r="D4922" t="str">
            <v>18,28</v>
          </cell>
        </row>
        <row r="4923">
          <cell r="A4923" t="str">
            <v>79515/1</v>
          </cell>
          <cell r="B4923" t="str">
            <v>PINTURA COM TINTA PROTETORA ACABAMENTO ALUMINIO, TRES DEMAOS</v>
          </cell>
          <cell r="C4923" t="str">
            <v>M2</v>
          </cell>
          <cell r="D4923" t="str">
            <v>28,00</v>
          </cell>
        </row>
        <row r="4924">
          <cell r="A4924">
            <v>84660</v>
          </cell>
          <cell r="B4924" t="str">
            <v>FUNDO PREPARADOR PRIMER SINTETICO, PARA ESTRUTURA METALICA, UMA DEMÃO, ESPESSURA DE 25 MICRA</v>
          </cell>
          <cell r="C4924" t="str">
            <v>M2</v>
          </cell>
          <cell r="D4924" t="str">
            <v>5,46</v>
          </cell>
        </row>
        <row r="4925">
          <cell r="A4925">
            <v>84661</v>
          </cell>
          <cell r="B4925" t="str">
            <v>PINTURA COM TINTA PROTETORA ACABAMENTO ALUMINIO, UMA DEMAO SOBRE SUPERFCIE METALICA</v>
          </cell>
          <cell r="C4925" t="str">
            <v>M2</v>
          </cell>
          <cell r="D4925" t="str">
            <v>14,12</v>
          </cell>
        </row>
        <row r="4926">
          <cell r="A4926">
            <v>84662</v>
          </cell>
          <cell r="B4926" t="str">
            <v>PINTURA COM TINTA PROTETORA ACABAMENTO ALUMINIO, DUAS DEMAOS SOBRE SUPERFICIE METALICA</v>
          </cell>
          <cell r="C4926" t="str">
            <v>M2</v>
          </cell>
          <cell r="D4926" t="str">
            <v>22,30</v>
          </cell>
        </row>
        <row r="4927">
          <cell r="A4927">
            <v>95468</v>
          </cell>
          <cell r="B4927" t="str">
            <v>PINTURA ESMALTE BRILHANTE (2 DEMAOS) SOBRE SUPERFICIE METALICA, INCLUSIVE PROTECAO COM ZARCAO (1 DEMAO)</v>
          </cell>
          <cell r="C4927" t="str">
            <v>M2</v>
          </cell>
          <cell r="D4927" t="str">
            <v>32,61</v>
          </cell>
        </row>
        <row r="4928">
          <cell r="A4928">
            <v>41595</v>
          </cell>
          <cell r="B4928" t="str">
            <v>PINTURA ACRILICA DE FAIXAS DE DEMARCACAO EM QUADRA POLIESPORTIVA, 5 CM DE LARGURA</v>
          </cell>
          <cell r="C4928" t="str">
            <v>M</v>
          </cell>
          <cell r="D4928" t="str">
            <v>9,05</v>
          </cell>
        </row>
        <row r="4929">
          <cell r="A4929" t="str">
            <v>73978/1</v>
          </cell>
          <cell r="B4929" t="str">
            <v>PINTURA HIDROFUGANTE COM SILICONE SOBRE PISO CIMENTADO, UMA DEMAO</v>
          </cell>
          <cell r="C4929" t="str">
            <v>M2</v>
          </cell>
          <cell r="D4929" t="str">
            <v>15,48</v>
          </cell>
        </row>
        <row r="4930">
          <cell r="A4930" t="str">
            <v>74245/1</v>
          </cell>
          <cell r="B4930" t="str">
            <v>PINTURA ACRILICA EM PISO CIMENTADO DUAS DEMAOS</v>
          </cell>
          <cell r="C4930" t="str">
            <v>M2</v>
          </cell>
          <cell r="D4930" t="str">
            <v>11,82</v>
          </cell>
        </row>
        <row r="4931">
          <cell r="A4931">
            <v>79467</v>
          </cell>
          <cell r="B4931" t="str">
            <v>PINTURA COM TINTA A BASE DE BORRACHA CLORADA , DE FAIXAS DE DEMARCACAO, EM QUADRA POLIESPORTIVA, 5 CM DE LARGURA.</v>
          </cell>
          <cell r="C4931" t="str">
            <v>ML</v>
          </cell>
          <cell r="D4931" t="str">
            <v>11,38</v>
          </cell>
        </row>
        <row r="4932">
          <cell r="A4932" t="str">
            <v>79500/2</v>
          </cell>
          <cell r="B4932" t="str">
            <v>PINTURA ACRILICA EM PISO CIMENTADO, TRES DEMAOS</v>
          </cell>
          <cell r="C4932" t="str">
            <v>M2</v>
          </cell>
          <cell r="D4932" t="str">
            <v>16,52</v>
          </cell>
        </row>
        <row r="4933">
          <cell r="A4933">
            <v>84663</v>
          </cell>
          <cell r="B4933" t="str">
            <v>APLICACAO DE VERNIZ POLIURETANO FOSCO SOBRE PISO DE PEDRAS DECORATIVAS, 3 DEMAOS</v>
          </cell>
          <cell r="C4933" t="str">
            <v>M2</v>
          </cell>
          <cell r="D4933" t="str">
            <v>18,52</v>
          </cell>
        </row>
        <row r="4934">
          <cell r="A4934">
            <v>84665</v>
          </cell>
          <cell r="B4934" t="str">
            <v>PINTURA ACRILICA PARA SINALIZAÇÃO HORIZONTAL EM PISO CIMENTADO</v>
          </cell>
          <cell r="C4934" t="str">
            <v>M2</v>
          </cell>
          <cell r="D4934" t="str">
            <v>18,09</v>
          </cell>
        </row>
        <row r="4935">
          <cell r="A4935">
            <v>84666</v>
          </cell>
          <cell r="B4935" t="str">
            <v>POLIMENTO E ENCERAMENTO DE PISO EM MADEIRA</v>
          </cell>
          <cell r="C4935" t="str">
            <v>M2</v>
          </cell>
          <cell r="D4935" t="str">
            <v>16,55</v>
          </cell>
        </row>
        <row r="4936">
          <cell r="A4936">
            <v>75889</v>
          </cell>
          <cell r="B4936" t="str">
            <v>PINTURA PARA TELHAS DE ALUMINIO COM TINTA ESMALTE AUTOMOTIVA</v>
          </cell>
          <cell r="C4936" t="str">
            <v>M2</v>
          </cell>
          <cell r="D4936" t="str">
            <v>15,76</v>
          </cell>
        </row>
        <row r="4937">
          <cell r="A4937">
            <v>73465</v>
          </cell>
          <cell r="B4937" t="str">
            <v>PISO CIMENTADO E=1,5CM C/ARGAMASSA 1:3 CIMENTO AREIA ALISADO COLHER   SOBRE BASE EXISTENTE E ARGAMASSA EM PREPARO MECANIZADO</v>
          </cell>
          <cell r="C4937" t="str">
            <v>M2</v>
          </cell>
          <cell r="D4937" t="str">
            <v>29,57</v>
          </cell>
        </row>
        <row r="4938">
          <cell r="A4938">
            <v>73676</v>
          </cell>
          <cell r="B4938" t="str">
            <v>PISO CIMENTADO TRAÇO 1:3 (CIMENTO E AREIA) ACABAMENTO LISO PIGMENTADO ESPESSURA 1,5CM COM JUNTAS PLASTICAS DE DILATACAO E ARGAMASSA EM PREPARO MANUAL</v>
          </cell>
          <cell r="C4938" t="str">
            <v>M2</v>
          </cell>
          <cell r="D4938" t="str">
            <v>46,58</v>
          </cell>
        </row>
        <row r="4939">
          <cell r="A4939" t="str">
            <v>73922/1</v>
          </cell>
          <cell r="B4939" t="str">
            <v>PISO CIMENTADO TRACO 1:3 (CIMENTO E AREIA) ACABAMENTO LISO ESPESSURA 3,5CM, PREPARO MANUAL DA ARGAMASSA</v>
          </cell>
          <cell r="C4939" t="str">
            <v>M2</v>
          </cell>
          <cell r="D4939" t="str">
            <v>43,00</v>
          </cell>
        </row>
        <row r="4940">
          <cell r="A4940" t="str">
            <v>73922/2</v>
          </cell>
          <cell r="B4940" t="str">
            <v>PISO CIMENTADO TRACO 1:4 (CIMENTO E AREIA) ACABAMENTO LISO ESPESSURA 2,5CM PREPARO MANUAL DA ARGAMASSA</v>
          </cell>
          <cell r="C4940" t="str">
            <v>M2</v>
          </cell>
          <cell r="D4940" t="str">
            <v>39,31</v>
          </cell>
        </row>
        <row r="4941">
          <cell r="A4941" t="str">
            <v>73922/3</v>
          </cell>
          <cell r="B4941" t="str">
            <v>PISO CIMENTADO TRACO 1:3 (CIMENTO E AREIA) ACABAMENTO LISO ESPESSURA 2,0CM, PREPARO MANUAL DA ARGAMASSA</v>
          </cell>
          <cell r="C4941" t="str">
            <v>M2</v>
          </cell>
          <cell r="D4941" t="str">
            <v>38,45</v>
          </cell>
        </row>
        <row r="4942">
          <cell r="A4942" t="str">
            <v>73922/4</v>
          </cell>
          <cell r="B4942" t="str">
            <v>PISO CIMENTADO TRACO 1:4 (CIMENTO E AREIA) ACABAMENTO LISO ESPESSURA 2,0CM, PREPARO MANUAL DA ARGAMASSA</v>
          </cell>
          <cell r="C4942" t="str">
            <v>M2</v>
          </cell>
          <cell r="D4942" t="str">
            <v>37,93</v>
          </cell>
        </row>
        <row r="4943">
          <cell r="A4943" t="str">
            <v>73922/5</v>
          </cell>
          <cell r="B4943" t="str">
            <v>PISO CIMENTADO TRACO 1:3 (CIMENTO E AREIA) ACABAMENTO LISO ESPESSURA 3,0CM, PREPARO MANUAL DA ARGAMASSA</v>
          </cell>
          <cell r="C4943" t="str">
            <v>M2</v>
          </cell>
          <cell r="D4943" t="str">
            <v>41,49</v>
          </cell>
        </row>
        <row r="4944">
          <cell r="A4944" t="str">
            <v>73923/1</v>
          </cell>
          <cell r="B4944" t="str">
            <v>PISO CIMENTADO TRACO 1:4 (CIMENTO E AREIA) ACABAMENTO RUSTICO ESPESSURA 2CM, ARGAMASSA COM PREPARO MANUAL</v>
          </cell>
          <cell r="C4944" t="str">
            <v>M2</v>
          </cell>
          <cell r="D4944" t="str">
            <v>33,06</v>
          </cell>
        </row>
        <row r="4945">
          <cell r="A4945" t="str">
            <v>73923/2</v>
          </cell>
          <cell r="B4945" t="str">
            <v>PISO CIMENTADO TRACO 1:4 (CIMENTO E AREIA), COM ACABAMENTO RUSTICO ESPESSURA 3CM, PREPARO MANUAL</v>
          </cell>
          <cell r="C4945" t="str">
            <v>M2</v>
          </cell>
          <cell r="D4945" t="str">
            <v>46,40</v>
          </cell>
        </row>
        <row r="4946">
          <cell r="A4946" t="str">
            <v>73923/3</v>
          </cell>
          <cell r="B4946" t="str">
            <v>PISO CIMENTADO TRACO 1:3 (CIMENTO E AREIA), COM ACABAMENTO RUSTICO E FRISADO ESPESSURA 2CM, PREPARO MANUAL</v>
          </cell>
          <cell r="C4946" t="str">
            <v>M2</v>
          </cell>
          <cell r="D4946" t="str">
            <v>38,45</v>
          </cell>
        </row>
        <row r="4947">
          <cell r="A4947" t="str">
            <v>73974/1</v>
          </cell>
          <cell r="B4947" t="str">
            <v>PISO CIMENTADO TRACO 1:3 (CIMENTO E AREIA) ACABAMENTO RUSTICO ESPESSURA 2CM, PREPARO MECANICO DA ARGAMASSA</v>
          </cell>
          <cell r="C4947" t="str">
            <v>M2</v>
          </cell>
          <cell r="D4947" t="str">
            <v>32,34</v>
          </cell>
        </row>
        <row r="4948">
          <cell r="A4948" t="str">
            <v>73991/1</v>
          </cell>
          <cell r="B4948" t="str">
            <v>PISO CIMENTADO TRACO 1:4 (CIMENTO E AREIA) COM ACABAMENTO LISO ESPESSURA 1,5CM, PREPARO MANUAL DA ARGAMASSA  INCLUSO ADITIVO IMPERMEABILIZANTE</v>
          </cell>
          <cell r="C4948" t="str">
            <v>M2</v>
          </cell>
          <cell r="D4948" t="str">
            <v>38,10</v>
          </cell>
        </row>
        <row r="4949">
          <cell r="A4949" t="str">
            <v>73991/2</v>
          </cell>
          <cell r="B4949" t="str">
            <v>PISO CIMENTADO TRACO 1:3 (CIMENTO E AREIA) COM ACABAMENTO LISO ESPESSURA 1,5CM PREPARO MANUAL DA ARGAMASSA</v>
          </cell>
          <cell r="C4949" t="str">
            <v>M2</v>
          </cell>
          <cell r="D4949" t="str">
            <v>36,94</v>
          </cell>
        </row>
        <row r="4950">
          <cell r="A4950" t="str">
            <v>73991/3</v>
          </cell>
          <cell r="B4950" t="str">
            <v>PISO CIMENTADO TRACO 1:3 (CIMENTO E AREIA) COM ACABAMENTO LISO ESPESSURA 3CM PREPARO MECANICO ARGAMASSA  INCLUSO ADITIVO IMPERMEABILIZANTE</v>
          </cell>
          <cell r="C4950" t="str">
            <v>M2</v>
          </cell>
          <cell r="D4950" t="str">
            <v>42,58</v>
          </cell>
        </row>
        <row r="4951">
          <cell r="A4951" t="str">
            <v>73991/4</v>
          </cell>
          <cell r="B4951" t="str">
            <v>PISO CIMENTADO TRACO 1:3 (CIMENTO E AREIA) COM ACABAMENTO LISO ESPESSURA 1,5CM, PREPARO MANUAL DA ARGAMASSA INCLUSO ADITIVO IMPERMEABILIZANTE</v>
          </cell>
          <cell r="C4951" t="str">
            <v>M2</v>
          </cell>
          <cell r="D4951" t="str">
            <v>38,41</v>
          </cell>
        </row>
        <row r="4952">
          <cell r="A4952" t="str">
            <v>74079/1</v>
          </cell>
          <cell r="B4952" t="str">
            <v>PISO CIMENTADO TRACO 1:4 (CIMENTO E AREIA) COM ACABAMENTO LISO  ESPESSURA 2,0CM COM JUNTAS PLASTICAS DE DILATACAO E PREPARO MANUAL DA ARGAMASSA</v>
          </cell>
          <cell r="C4952" t="str">
            <v>M2</v>
          </cell>
          <cell r="D4952" t="str">
            <v>50,85</v>
          </cell>
        </row>
        <row r="4953">
          <cell r="A4953" t="str">
            <v>76447/1</v>
          </cell>
          <cell r="B4953" t="str">
            <v>PISO CIMENTADO TRACO 1:3 (CIMENTO E AREIA) ACABAMENTO LISO ESPESSURA 2,5 CM PREPARO MECANICO DA ARGAMASSA</v>
          </cell>
          <cell r="C4953" t="str">
            <v>M2</v>
          </cell>
          <cell r="D4953" t="str">
            <v>38,42</v>
          </cell>
        </row>
        <row r="4954">
          <cell r="A4954" t="str">
            <v>76448/1</v>
          </cell>
          <cell r="B4954" t="str">
            <v>PISO CIMENTADO TRACO 1:4 (CIMENTO E AREIA) ACABAMENTO RUSTICO ESPESSURA 1,5 CM PREPARO MANUAL DA ARGAMASSA</v>
          </cell>
          <cell r="C4954" t="str">
            <v>M2</v>
          </cell>
          <cell r="D4954" t="str">
            <v>31,67</v>
          </cell>
        </row>
        <row r="4955">
          <cell r="A4955" t="str">
            <v>76448/2</v>
          </cell>
          <cell r="B4955" t="str">
            <v>PISO CIMENTADO TRAÇO 1:4 (CIMENTO E AREIA) ACABAMENTO RUSTICO ESPESSURA 3,5 CM PREPARO MANUAL DA ARGAMASSA</v>
          </cell>
          <cell r="C4955" t="str">
            <v>M2</v>
          </cell>
          <cell r="D4955" t="str">
            <v>37,21</v>
          </cell>
        </row>
        <row r="4956">
          <cell r="A4956" t="str">
            <v>76448/3</v>
          </cell>
          <cell r="B4956" t="str">
            <v>PISO CIMENTADO TRAÇO 1:4 (CIMENTO E AREIA) ACABAMENTO RUSTICO ESPESSURA 2,5 CM PREPARO MANUAL DA ARGAMASSA</v>
          </cell>
          <cell r="C4956" t="str">
            <v>M2</v>
          </cell>
          <cell r="D4956" t="str">
            <v>34,44</v>
          </cell>
        </row>
        <row r="4957">
          <cell r="A4957">
            <v>84172</v>
          </cell>
          <cell r="B4957" t="str">
            <v>PISO CIMENTADO TRACO 1:3 (CIMENTO E AREIA) ACABAMENTO RUSTICO ESPESSURA 2 CM COM JUNTAS PLASTICAS DE DILATACAO, PREPARO MANUAL DA ARGAMASSA</v>
          </cell>
          <cell r="C4957" t="str">
            <v>M2</v>
          </cell>
          <cell r="D4957" t="str">
            <v>46,79</v>
          </cell>
        </row>
        <row r="4958">
          <cell r="A4958">
            <v>84173</v>
          </cell>
          <cell r="B4958" t="str">
            <v>PISO CIMENTADO TRACO 1:3 (CIMENTO/AREIA) ACABAMENTO LISO ESPESSURA 2,0 CM PREPARO MANUAL DA ARGAMASSA INCLUSO ADITIVO IMPERMEABILIZANTE</v>
          </cell>
          <cell r="C4958" t="str">
            <v>M2</v>
          </cell>
          <cell r="D4958" t="str">
            <v>40,53</v>
          </cell>
        </row>
        <row r="4959">
          <cell r="A4959">
            <v>84174</v>
          </cell>
          <cell r="B4959" t="str">
            <v>PISO CIMENTADO TRACO 1:3 (CIMENTO E AREIA) COM ACABAMENTO LISO ESPESSURA 3CM COM JUNTAS DE MADEIRA, PREPARO MANUAL DA ARGAMASSA INCLUSO ADITIVO IMPERMEABILIZANTE</v>
          </cell>
          <cell r="C4959" t="str">
            <v>M2</v>
          </cell>
          <cell r="D4959" t="str">
            <v>59,20</v>
          </cell>
        </row>
        <row r="4960">
          <cell r="A4960">
            <v>72191</v>
          </cell>
          <cell r="B4960" t="str">
            <v>RECOLOCACAO DE TACOS DE MADEIRA COM REAPROVEITAMENTO DE MATERIAL E ASSENTAMENTO COM ARGAMASSA 1:4 (CIMENTO E AREIA)</v>
          </cell>
          <cell r="C4960" t="str">
            <v>M2</v>
          </cell>
          <cell r="D4960" t="str">
            <v>65,08</v>
          </cell>
        </row>
        <row r="4961">
          <cell r="A4961">
            <v>72192</v>
          </cell>
          <cell r="B4961" t="str">
            <v>RECOLOCACAO DE PISO DE TABUAS DE MADEIRA, CONSIDERANDO REAPROVEITAMENTO DO MATERIAL, EXCLUSIVE VIGAMENTO</v>
          </cell>
          <cell r="C4961" t="str">
            <v>M2</v>
          </cell>
          <cell r="D4961" t="str">
            <v>18,41</v>
          </cell>
        </row>
        <row r="4962">
          <cell r="A4962">
            <v>72193</v>
          </cell>
          <cell r="B4962" t="str">
            <v>RECOLOCACAO DE PISO DE TABUAS DE MADEIRA, CONSIDERANDO REAPROVEITAMENTO DO MATERIAL, INCLUSIVE VIGAMENTO</v>
          </cell>
          <cell r="C4962" t="str">
            <v>M2</v>
          </cell>
          <cell r="D4962" t="str">
            <v>50,52</v>
          </cell>
        </row>
        <row r="4963">
          <cell r="A4963">
            <v>73655</v>
          </cell>
          <cell r="B4963" t="str">
            <v>PISO EM TABUA CORRIDA DE MADEIRA ESPESSURA 2,5CM FIXADO EM PECAS DE MADEIRA E ASSENTADO EM ARGAMASSA TRACO 1:4 (CIMENTO/AREIA)</v>
          </cell>
          <cell r="C4963" t="str">
            <v>M2</v>
          </cell>
          <cell r="D4963" t="str">
            <v>133,61</v>
          </cell>
        </row>
        <row r="4964">
          <cell r="A4964" t="str">
            <v>73734/1</v>
          </cell>
          <cell r="B4964" t="str">
            <v>PISO EM TACO DE MADEIRA 7X21CM, ASSENTADO COM ARGAMASSA TRACO 1:4 (CIMENTO E AREIA MEDIA)</v>
          </cell>
          <cell r="C4964" t="str">
            <v>M2</v>
          </cell>
          <cell r="D4964" t="str">
            <v>97,52</v>
          </cell>
        </row>
        <row r="4965">
          <cell r="A4965">
            <v>84181</v>
          </cell>
          <cell r="B4965" t="str">
            <v>PISO EM TACO DE MADEIRA 7X21CM, FIXADO COM COLA BASE DE PVA</v>
          </cell>
          <cell r="C4965" t="str">
            <v>M2</v>
          </cell>
          <cell r="D4965" t="str">
            <v>74,55</v>
          </cell>
        </row>
        <row r="4966">
          <cell r="A4966">
            <v>87246</v>
          </cell>
          <cell r="B4966" t="str">
            <v>REVESTIMENTO CERÂMICO PARA PISO COM PLACAS TIPO ESMALTADA EXTRA DE DIMENSÕES 35X35 CM APLICADA EM AMBIENTES DE ÁREA MENOR QUE 5 M2. AF_06/2014</v>
          </cell>
          <cell r="C4966" t="str">
            <v>M2</v>
          </cell>
          <cell r="D4966" t="str">
            <v>34,08</v>
          </cell>
        </row>
        <row r="4967">
          <cell r="A4967">
            <v>87247</v>
          </cell>
          <cell r="B4967" t="str">
            <v>REVESTIMENTO CERÂMICO PARA PISO COM PLACAS TIPO ESMALTADA EXTRA DE DIMENSÕES 35X35 CM APLICADA EM AMBIENTES DE ÁREA ENTRE 5 M2 E 10 M2. AF_06/2014</v>
          </cell>
          <cell r="C4967" t="str">
            <v>M2</v>
          </cell>
          <cell r="D4967" t="str">
            <v>29,29</v>
          </cell>
        </row>
        <row r="4968">
          <cell r="A4968">
            <v>87248</v>
          </cell>
          <cell r="B4968" t="str">
            <v>REVESTIMENTO CERÂMICO PARA PISO COM PLACAS TIPO ESMALTADA EXTRA DE DIMENSÕES 35X35 CM APLICADA EM AMBIENTES DE ÁREA MAIOR QUE 10 M2. AF_06/2014</v>
          </cell>
          <cell r="C4968" t="str">
            <v>M2</v>
          </cell>
          <cell r="D4968" t="str">
            <v>25,29</v>
          </cell>
        </row>
        <row r="4969">
          <cell r="A4969">
            <v>87249</v>
          </cell>
          <cell r="B4969" t="str">
            <v>REVESTIMENTO CERÂMICO PARA PISO COM PLACAS TIPO ESMALTADA EXTRA DE DIMENSÕES 45X45 CM APLICADA EM AMBIENTES DE ÁREA MENOR QUE 5 M2. AF_06/2014</v>
          </cell>
          <cell r="C4969" t="str">
            <v>M2</v>
          </cell>
          <cell r="D4969" t="str">
            <v>38,73</v>
          </cell>
        </row>
        <row r="4970">
          <cell r="A4970">
            <v>87250</v>
          </cell>
          <cell r="B4970" t="str">
            <v>REVESTIMENTO CERÂMICO PARA PISO COM PLACAS TIPO ESMALTADA EXTRA DE DIMENSÕES 45X45 CM APLICADA EM AMBIENTES DE ÁREA ENTRE 5 M2 E 10 M2. AF_06/2014</v>
          </cell>
          <cell r="C4970" t="str">
            <v>M2</v>
          </cell>
          <cell r="D4970" t="str">
            <v>31,15</v>
          </cell>
        </row>
        <row r="4971">
          <cell r="A4971">
            <v>87251</v>
          </cell>
          <cell r="B4971" t="str">
            <v>REVESTIMENTO CERÂMICO PARA PISO COM PLACAS TIPO ESMALTADA EXTRA DE DIMENSÕES 45X45 CM APLICADA EM AMBIENTES DE ÁREA MAIOR QUE 10 M2. AF_06/2014</v>
          </cell>
          <cell r="C4971" t="str">
            <v>M2</v>
          </cell>
          <cell r="D4971" t="str">
            <v>26,16</v>
          </cell>
        </row>
        <row r="4972">
          <cell r="A4972">
            <v>87255</v>
          </cell>
          <cell r="B4972" t="str">
            <v>REVESTIMENTO CERÂMICO PARA PISO COM PLACAS TIPO ESMALTADA EXTRA DE DIMENSÕES 60X60 CM APLICADA EM AMBIENTES DE ÁREA MENOR QUE 5 M2. AF_06/2014</v>
          </cell>
          <cell r="C4972" t="str">
            <v>M2</v>
          </cell>
          <cell r="D4972" t="str">
            <v>59,67</v>
          </cell>
        </row>
        <row r="4973">
          <cell r="A4973">
            <v>87256</v>
          </cell>
          <cell r="B4973" t="str">
            <v>REVESTIMENTO CERÂMICO PARA PISO COM PLACAS TIPO ESMALTADA EXTRA DE DIMENSÕES 60X60 CM APLICADA EM AMBIENTES DE ÁREA ENTRE 5 M2 E 10 M2. AF_06/2014</v>
          </cell>
          <cell r="C4973" t="str">
            <v>M2</v>
          </cell>
          <cell r="D4973" t="str">
            <v>50,81</v>
          </cell>
        </row>
        <row r="4974">
          <cell r="A4974">
            <v>87257</v>
          </cell>
          <cell r="B4974" t="str">
            <v>REVESTIMENTO CERÂMICO PARA PISO COM PLACAS TIPO ESMALTADA EXTRA DE DIMENSÕES 60X60 CM APLICADA EM AMBIENTES DE ÁREA MAIOR QUE 10 M2. AF_06/2014</v>
          </cell>
          <cell r="C4974" t="str">
            <v>M2</v>
          </cell>
          <cell r="D4974" t="str">
            <v>45,01</v>
          </cell>
        </row>
        <row r="4975">
          <cell r="A4975">
            <v>87258</v>
          </cell>
          <cell r="B4975" t="str">
            <v>REVESTIMENTO CERÂMICO PARA PISO COM PLACAS TIPO PORCELANATO DE DIMENSÕES 45X45 CM APLICADA EM AMBIENTES DE ÁREA MENOR QUE 5 M². AF_06/2014</v>
          </cell>
          <cell r="C4975" t="str">
            <v>M2</v>
          </cell>
          <cell r="D4975" t="str">
            <v>80,34</v>
          </cell>
        </row>
        <row r="4976">
          <cell r="A4976">
            <v>87259</v>
          </cell>
          <cell r="B4976" t="str">
            <v>REVESTIMENTO CERÂMICO PARA PISO COM PLACAS TIPO PORCELANATO DE DIMENSÕES 45X45 CM APLICADA EM AMBIENTES DE ÁREA ENTRE 5 M² E 10 M². AF_06/2014</v>
          </cell>
          <cell r="C4976" t="str">
            <v>M2</v>
          </cell>
          <cell r="D4976" t="str">
            <v>71,97</v>
          </cell>
        </row>
        <row r="4977">
          <cell r="A4977">
            <v>87260</v>
          </cell>
          <cell r="B4977" t="str">
            <v>REVESTIMENTO CERÂMICO PARA PISO COM PLACAS TIPO PORCELANATO DE DIMENSÕES 45X45 CM APLICADA EM AMBIENTES DE ÁREA MAIOR QUE 10 M². AF_06/2014</v>
          </cell>
          <cell r="C4977" t="str">
            <v>M2</v>
          </cell>
          <cell r="D4977" t="str">
            <v>66,90</v>
          </cell>
        </row>
        <row r="4978">
          <cell r="A4978">
            <v>87261</v>
          </cell>
          <cell r="B4978" t="str">
            <v>REVESTIMENTO CERÂMICO PARA PISO COM PLACAS TIPO PORCELANATO DE DIMENSÕES 60X60 CM APLICADA EM AMBIENTES DE ÁREA MENOR QUE 5 M². AF_06/2014</v>
          </cell>
          <cell r="C4978" t="str">
            <v>M2</v>
          </cell>
          <cell r="D4978" t="str">
            <v>91,27</v>
          </cell>
        </row>
        <row r="4979">
          <cell r="A4979">
            <v>87262</v>
          </cell>
          <cell r="B4979" t="str">
            <v>REVESTIMENTO CERÂMICO PARA PISO COM PLACAS TIPO PORCELANATO DE DIMENSÕES 60X60 CM APLICADA EM AMBIENTES DE ÁREA ENTRE 5 M² E 10 M². AF_06/2014</v>
          </cell>
          <cell r="C4979" t="str">
            <v>M2</v>
          </cell>
          <cell r="D4979" t="str">
            <v>81,72</v>
          </cell>
        </row>
        <row r="4980">
          <cell r="A4980">
            <v>87263</v>
          </cell>
          <cell r="B4980" t="str">
            <v>REVESTIMENTO CERÂMICO PARA PISO COM PLACAS TIPO PORCELANATO DE DIMENSÕES 60X60 CM APLICADA EM AMBIENTES DE ÁREA MAIOR QUE 10 M². AF_06/2014</v>
          </cell>
          <cell r="C4980" t="str">
            <v>M2</v>
          </cell>
          <cell r="D4980" t="str">
            <v>75,74</v>
          </cell>
        </row>
        <row r="4981">
          <cell r="A4981">
            <v>89046</v>
          </cell>
          <cell r="B4981" t="str">
            <v>(COMPOSIÇÃO REPRESENTATIVA) DO SERVIÇO DE REVESTIMENTO CERÂMICO PARA PISO COM PLACAS TIPO GRÉS DE DIMENSÕES 35X35 CM, PARA EDIFICAÇÃO HABITACIONAL MULTIFAMILIAR (PRÉDIO). AF_11/2014</v>
          </cell>
          <cell r="C4981" t="str">
            <v>M2</v>
          </cell>
          <cell r="D4981" t="str">
            <v>29,04</v>
          </cell>
        </row>
        <row r="4982">
          <cell r="A4982">
            <v>89171</v>
          </cell>
          <cell r="B4982" t="str">
            <v>(COMPOSIÇÃO REPRESENTATIVA) DO SERVIÇO DE REVESTIMENTO CERÂMICO PARA PISO COM PLACAS TIPO GRÉS DE DIMENSÕES 35X35 CM, PARA EDIFICAÇÃO HABITACIONAL UNIFAMILIAR (CASA) E EDIFICAÇÃO PÚBLICA PADRÃO. AF_11/2014</v>
          </cell>
          <cell r="C4982" t="str">
            <v>M2</v>
          </cell>
          <cell r="D4982" t="str">
            <v>27,10</v>
          </cell>
        </row>
        <row r="4983">
          <cell r="A4983">
            <v>93389</v>
          </cell>
          <cell r="B4983" t="str">
            <v>REVESTIMENTO CERÂMICO PARA PISO COM PLACAS TIPO ESMALTADA PADRÃO POPULAR DE DIMENSÕES 35X35 CM APLICADA EM AMBIENTES DE ÁREA MENOR QUE 5 M2. AF_06/2014</v>
          </cell>
          <cell r="C4983" t="str">
            <v>M2</v>
          </cell>
          <cell r="D4983" t="str">
            <v>31,35</v>
          </cell>
        </row>
        <row r="4984">
          <cell r="A4984">
            <v>93390</v>
          </cell>
          <cell r="B4984" t="str">
            <v>REVESTIMENTO CERÂMICO PARA PISO COM PLACAS TIPO ESMALTADA PADRÃO POPULAR DE DIMENSÕES 35X35 CM APLICADA EM AMBIENTES DE ÁREA ENTRE 5 M2 E 10 M2. AF_06/2014</v>
          </cell>
          <cell r="C4984" t="str">
            <v>M2</v>
          </cell>
          <cell r="D4984" t="str">
            <v>26,62</v>
          </cell>
        </row>
        <row r="4985">
          <cell r="A4985">
            <v>93391</v>
          </cell>
          <cell r="B4985" t="str">
            <v>REVESTIMENTO CERÂMICO PARA PISO COM PLACAS TIPO ESMALTADA PADRÃO POPULAR DE DIMENSÕES 35X35 CM APLICADA EM AMBIENTES DE ÁREA MAIOR QUE 10 M2. AF_06/2014</v>
          </cell>
          <cell r="C4985" t="str">
            <v>M2</v>
          </cell>
          <cell r="D4985" t="str">
            <v>22,62</v>
          </cell>
        </row>
        <row r="4986">
          <cell r="A4986" t="str">
            <v>73743/1</v>
          </cell>
          <cell r="B4986" t="str">
            <v>PISO EM PEDRA SÃO TOME ASSENTADO SOBRE ARGAMASSA 1:3 (CIMENTO E AREIA) REJUNTADO COM CIMENTO BRANCO</v>
          </cell>
          <cell r="C4986" t="str">
            <v>M2</v>
          </cell>
          <cell r="D4986" t="str">
            <v>182,55</v>
          </cell>
        </row>
        <row r="4987">
          <cell r="A4987" t="str">
            <v>73921/2</v>
          </cell>
          <cell r="B4987" t="str">
            <v>PISO EM PEDRA ARDOSIA ASSENTADO SOBRE ARGAMASSA COLANTE REJUNTADO COM CIMENTO COMUM</v>
          </cell>
          <cell r="C4987" t="str">
            <v>M2</v>
          </cell>
          <cell r="D4987" t="str">
            <v>39,14</v>
          </cell>
        </row>
        <row r="4988">
          <cell r="A4988">
            <v>84183</v>
          </cell>
          <cell r="B4988" t="str">
            <v>PISO EM PEDRA PORTUGUESA ASSENTADO SOBRE BASE DE AREIA, REJUNTADO COM CIMENTO COMUM</v>
          </cell>
          <cell r="C4988" t="str">
            <v>M2</v>
          </cell>
          <cell r="D4988" t="str">
            <v>130,86</v>
          </cell>
        </row>
        <row r="4989">
          <cell r="A4989">
            <v>72185</v>
          </cell>
          <cell r="B4989" t="str">
            <v>PISO VINILICO SEMIFLEXIVEL PADRAO LISO, ESPESSURA 2MM, FIXADO COM COLA</v>
          </cell>
          <cell r="C4989" t="str">
            <v>M2</v>
          </cell>
          <cell r="D4989" t="str">
            <v>68,91</v>
          </cell>
        </row>
        <row r="4990">
          <cell r="A4990">
            <v>72186</v>
          </cell>
          <cell r="B4990" t="str">
            <v>PISO VINILICO SEMIFLEXIVEL PADRAO LISO, ESPESSURA 3,2MM, FIXADO COM COLA</v>
          </cell>
          <cell r="C4990" t="str">
            <v>M2</v>
          </cell>
          <cell r="D4990" t="str">
            <v>109,00</v>
          </cell>
        </row>
        <row r="4991">
          <cell r="A4991">
            <v>72187</v>
          </cell>
          <cell r="B4991" t="str">
            <v>PISO DE BORRACHA FRISADO, ESPESSURA 7MM, ASSENTADO COM ARGAMASSA TRACO 1:3 (CIMENTO E AREIA)</v>
          </cell>
          <cell r="C4991" t="str">
            <v>M2</v>
          </cell>
          <cell r="D4991" t="str">
            <v>148,69</v>
          </cell>
        </row>
        <row r="4992">
          <cell r="A4992">
            <v>72188</v>
          </cell>
          <cell r="B4992" t="str">
            <v>PISO DE BORRACHA PASTILHADO, ESPESSURA 7MM, ASSENTADO COM ARGAMASSA TRACO 1:3 (CIMENTO E AREIA)</v>
          </cell>
          <cell r="C4992" t="str">
            <v>M2</v>
          </cell>
          <cell r="D4992" t="str">
            <v>148,69</v>
          </cell>
        </row>
        <row r="4993">
          <cell r="A4993" t="str">
            <v>73876/1</v>
          </cell>
          <cell r="B4993" t="str">
            <v>PISO DE BORRACHA PASTILHADO, ESPESSURA 7MM, FIXADO COM COLA</v>
          </cell>
          <cell r="C4993" t="str">
            <v>M2</v>
          </cell>
          <cell r="D4993" t="str">
            <v>137,26</v>
          </cell>
        </row>
        <row r="4994">
          <cell r="A4994">
            <v>84186</v>
          </cell>
          <cell r="B4994" t="str">
            <v>PISO DE BORRACHA CANELADA, ESPESSURA 3,5MM, FIXADO COM COLA</v>
          </cell>
          <cell r="C4994" t="str">
            <v>M2</v>
          </cell>
          <cell r="D4994" t="str">
            <v>61,02</v>
          </cell>
        </row>
        <row r="4995">
          <cell r="A4995">
            <v>84187</v>
          </cell>
          <cell r="B4995" t="str">
            <v>ASSENTAMENTO DE PISO DE BORRACHA PASTILHADA FIXADO COM COLA</v>
          </cell>
          <cell r="C4995" t="str">
            <v>M2</v>
          </cell>
          <cell r="D4995" t="str">
            <v>14,01</v>
          </cell>
        </row>
        <row r="4996">
          <cell r="A4996">
            <v>84188</v>
          </cell>
          <cell r="B4996" t="str">
            <v>TESTEIRA OU RODAPE VINILICO 6CM FIXADO COM COLA</v>
          </cell>
          <cell r="C4996" t="str">
            <v>M</v>
          </cell>
          <cell r="D4996" t="str">
            <v>16,77</v>
          </cell>
        </row>
        <row r="4997">
          <cell r="A4997">
            <v>72136</v>
          </cell>
          <cell r="B4997" t="str">
            <v>PISO INDUSTRIAL DE ALTA RESISTENCIA, ESPESSURA 8MM, INCLUSO JUNTAS DE DILATACAO PLASTICAS E POLIMENTO MECANIZADO</v>
          </cell>
          <cell r="C4997" t="str">
            <v>M2</v>
          </cell>
          <cell r="D4997" t="str">
            <v>67,65</v>
          </cell>
        </row>
        <row r="4998">
          <cell r="A4998">
            <v>72137</v>
          </cell>
          <cell r="B4998" t="str">
            <v>PISO INDUSTRIAL ALTA RESISTENCIA, ESPESSURA 12MM, INCLUSO JUNTAS DE DILATACAO PLASTICAS E POLIMENTO MECANIZADO</v>
          </cell>
          <cell r="C4998" t="str">
            <v>M2</v>
          </cell>
          <cell r="D4998" t="str">
            <v>78,92</v>
          </cell>
        </row>
        <row r="4999">
          <cell r="A4999">
            <v>72815</v>
          </cell>
          <cell r="B4999" t="str">
            <v>APLICACAO DE TINTA A BASE DE EPOXI SOBRE PISO</v>
          </cell>
          <cell r="C4999" t="str">
            <v>M2</v>
          </cell>
          <cell r="D4999" t="str">
            <v>42,21</v>
          </cell>
        </row>
        <row r="5000">
          <cell r="A5000">
            <v>84191</v>
          </cell>
          <cell r="B5000" t="str">
            <v>PISO EM GRANILITE, MARMORITE OU GRANITINA ESPESSURA 8 MM, INCLUSO JUNTAS DE DILATACAO PLASTICAS</v>
          </cell>
          <cell r="C5000" t="str">
            <v>M2</v>
          </cell>
          <cell r="D5000" t="str">
            <v>71,51</v>
          </cell>
        </row>
        <row r="5001">
          <cell r="A5001">
            <v>72138</v>
          </cell>
          <cell r="B5001" t="str">
            <v>PISO EM GRANITO BRANCO 50X50CM LEVIGADO ESPESSURA 2CM, ASSENTADO COM ARGAMASSA COLANTE DUPLA COLAGEM, COM REJUNTAMENTO EM CIMENTO BRANCO</v>
          </cell>
          <cell r="C5001" t="str">
            <v>M2</v>
          </cell>
          <cell r="D5001" t="str">
            <v>135,90</v>
          </cell>
        </row>
        <row r="5002">
          <cell r="A5002">
            <v>84190</v>
          </cell>
          <cell r="B5002" t="str">
            <v>PISO GRANITO ASSENTADO SOBRE ARGAMASSA CIMENTO / CAL / AREIA TRACO 1:0,25:3 INCLUSIVE REJUNTE EM CIMENTO</v>
          </cell>
          <cell r="C5002" t="str">
            <v>M2</v>
          </cell>
          <cell r="D5002" t="str">
            <v>120,13</v>
          </cell>
        </row>
        <row r="5003">
          <cell r="A5003">
            <v>84195</v>
          </cell>
          <cell r="B5003" t="str">
            <v>PISO MARMORE BRANCO ASSENTADO SOBRE ARGAMASSA TRACO 1:4 (CIMENTO/AREIA)</v>
          </cell>
          <cell r="C5003" t="str">
            <v>M2</v>
          </cell>
          <cell r="D5003" t="str">
            <v>189,18</v>
          </cell>
        </row>
        <row r="5004">
          <cell r="A5004" t="str">
            <v>74111/1</v>
          </cell>
          <cell r="B5004" t="str">
            <v>SOLEIRA / TABEIRA EM MARMORE BRANCO COMUM, POLIDO, LARGURA 5 CM, ESPESSURA 2 CM, ASSENTADA COM ARGAMASSA COLANTE</v>
          </cell>
          <cell r="C5004" t="str">
            <v>M</v>
          </cell>
          <cell r="D5004" t="str">
            <v>20,05</v>
          </cell>
        </row>
        <row r="5005">
          <cell r="A5005">
            <v>84161</v>
          </cell>
          <cell r="B5005" t="str">
            <v>SOLEIRA DE MARMORE BRANCO, LARGURA 15CM, ESPESSURA 3CM, ASSENTADA SOBRE ARGAMASSA TRACO 1:4 (CIMENTO E AREIA)</v>
          </cell>
          <cell r="C5005" t="str">
            <v>M</v>
          </cell>
          <cell r="D5005" t="str">
            <v>39,80</v>
          </cell>
        </row>
        <row r="5006">
          <cell r="A5006" t="str">
            <v>73886/1</v>
          </cell>
          <cell r="B5006" t="str">
            <v>RODAPE EM MADEIRA, ALTURA 7CM, FIXADO EM PECAS DE MADEIRA</v>
          </cell>
          <cell r="C5006" t="str">
            <v>M</v>
          </cell>
          <cell r="D5006" t="str">
            <v>11,37</v>
          </cell>
        </row>
        <row r="5007">
          <cell r="A5007">
            <v>84162</v>
          </cell>
          <cell r="B5007" t="str">
            <v>RODAPE EM MADEIRA, ALTURA 7CM, FIXADO COM COLA</v>
          </cell>
          <cell r="C5007" t="str">
            <v>M</v>
          </cell>
          <cell r="D5007" t="str">
            <v>10,76</v>
          </cell>
        </row>
        <row r="5008">
          <cell r="A5008">
            <v>88648</v>
          </cell>
          <cell r="B5008" t="str">
            <v>RODAPÉ CERÂMICO DE 7CM DE ALTURA COM PLACAS TIPO ESMALTADA EXTRA  DE DIMENSÕES 35X35CM. AF_06/2014</v>
          </cell>
          <cell r="C5008" t="str">
            <v>M</v>
          </cell>
          <cell r="D5008" t="str">
            <v>4,05</v>
          </cell>
        </row>
        <row r="5009">
          <cell r="A5009">
            <v>88649</v>
          </cell>
          <cell r="B5009" t="str">
            <v>RODAPÉ CERÂMICO DE 7CM DE ALTURA COM PLACAS TIPO ESMALTADA EXTRA DE DIMENSÕES 45X45CM. AF_06/2014</v>
          </cell>
          <cell r="C5009" t="str">
            <v>M</v>
          </cell>
          <cell r="D5009" t="str">
            <v>4,51</v>
          </cell>
        </row>
        <row r="5010">
          <cell r="A5010">
            <v>88650</v>
          </cell>
          <cell r="B5010" t="str">
            <v>RODAPÉ CERÂMICO DE 7CM DE ALTURA COM PLACAS TIPO ESMALTADA EXTRA DE DIMENSÕES 60X60CM. AF_06/2014</v>
          </cell>
          <cell r="C5010" t="str">
            <v>M</v>
          </cell>
          <cell r="D5010" t="str">
            <v>8,15</v>
          </cell>
        </row>
        <row r="5011">
          <cell r="A5011">
            <v>96467</v>
          </cell>
          <cell r="B5011" t="str">
            <v>RODAPÉ CERÂMICO DE 7CM DE ALTURA COM PLACAS TIPO ESMALTADA COMERCIAL DE DIMENSÕES 35X35CM (PADRAO POPULAR). AF_06/2017</v>
          </cell>
          <cell r="C5011" t="str">
            <v>M</v>
          </cell>
          <cell r="D5011" t="str">
            <v>3,74</v>
          </cell>
        </row>
        <row r="5012">
          <cell r="A5012" t="str">
            <v>73850/1</v>
          </cell>
          <cell r="B5012" t="str">
            <v>RODAPE EM MARMORITE, ALTURA 10CM</v>
          </cell>
          <cell r="C5012" t="str">
            <v>M</v>
          </cell>
          <cell r="D5012" t="str">
            <v>20,79</v>
          </cell>
        </row>
        <row r="5013">
          <cell r="A5013">
            <v>84167</v>
          </cell>
          <cell r="B5013" t="str">
            <v>RODAPE EM MARMORE BRANCO ASSENTADO COM ARGAMASSA TRACO 1:4 (CIMENTO E AREIA) ALTURA 7CM</v>
          </cell>
          <cell r="C5013" t="str">
            <v>M</v>
          </cell>
          <cell r="D5013" t="str">
            <v>27,66</v>
          </cell>
        </row>
        <row r="5014">
          <cell r="A5014">
            <v>84168</v>
          </cell>
          <cell r="B5014" t="str">
            <v>RODAPE EM ARDOSIA ASSENTADO COM ARGAMASSA TRACO 1:4 (CIMENTO E AREIA) ALTURA 10CM</v>
          </cell>
          <cell r="C5014" t="str">
            <v>M</v>
          </cell>
          <cell r="D5014" t="str">
            <v>17,20</v>
          </cell>
        </row>
        <row r="5015">
          <cell r="A5015">
            <v>68325</v>
          </cell>
          <cell r="B5015" t="str">
            <v>PISO EM CONCRETO 20 MPA PREPARO MECANICO, ESPESSURA 7CM, INCLUSO SELANTE ELASTICO A BASE DE POLIURETANO</v>
          </cell>
          <cell r="C5015" t="str">
            <v>M2</v>
          </cell>
          <cell r="D5015" t="str">
            <v>35,88</v>
          </cell>
        </row>
        <row r="5016">
          <cell r="A5016">
            <v>68333</v>
          </cell>
          <cell r="B5016" t="str">
            <v>PISO EM CONCRETO 20 MPA PREPARO MECANICO, ESPESSURA 7CM, INCLUSO JUNTAS DE DILATACAO EM MADEIRA</v>
          </cell>
          <cell r="C5016" t="str">
            <v>M2</v>
          </cell>
          <cell r="D5016" t="str">
            <v>38,17</v>
          </cell>
        </row>
        <row r="5017">
          <cell r="A5017">
            <v>72183</v>
          </cell>
          <cell r="B5017" t="str">
            <v>PISO EM CONCRETO 20MPA PREPARO MECANICO, ESPESSURA 7 CM, COM ARMACAO EM TELA SOLDADA</v>
          </cell>
          <cell r="C5017" t="str">
            <v>M2</v>
          </cell>
          <cell r="D5017" t="str">
            <v>63,71</v>
          </cell>
        </row>
        <row r="5018">
          <cell r="A5018">
            <v>84175</v>
          </cell>
          <cell r="B5018" t="str">
            <v>JUNTA 5X5CM COM ARGAMASSA TRACO 1:3 (CIMENTO E AREIA) PARA PISO EM PLACAS</v>
          </cell>
          <cell r="C5018" t="str">
            <v>M</v>
          </cell>
          <cell r="D5018" t="str">
            <v>10,49</v>
          </cell>
        </row>
        <row r="5019">
          <cell r="A5019">
            <v>84176</v>
          </cell>
          <cell r="B5019" t="str">
            <v>JUNTA 2,5X2,5CM COM ARGAMASSA 1:1:3 IMPERMEABILIZANTE DE HIDRO-ASFALTO CIMENTO E AREIA PARA PISO EM PLACAS</v>
          </cell>
          <cell r="C5019" t="str">
            <v>M</v>
          </cell>
          <cell r="D5019" t="str">
            <v>19,92</v>
          </cell>
        </row>
        <row r="5020">
          <cell r="A5020">
            <v>84177</v>
          </cell>
          <cell r="B5020" t="str">
            <v>JUNTA GRAMADA 5CM DE LARGURA</v>
          </cell>
          <cell r="C5020" t="str">
            <v>M</v>
          </cell>
          <cell r="D5020" t="str">
            <v>11,94</v>
          </cell>
        </row>
        <row r="5021">
          <cell r="A5021">
            <v>94990</v>
          </cell>
          <cell r="B5021" t="str">
            <v>EXECUÇÃO DE PASSEIO (CALÇADA) OU PISO DE CONCRETO COM CONCRETO MOLDADO IN LOCO, FEITO EM OBRA, ACABAMENTO CONVENCIONAL, NÃO ARMADO. AF_07/2016</v>
          </cell>
          <cell r="C5021" t="str">
            <v>M3</v>
          </cell>
          <cell r="D5021" t="str">
            <v>440,46</v>
          </cell>
        </row>
        <row r="5022">
          <cell r="A5022">
            <v>94991</v>
          </cell>
          <cell r="B5022" t="str">
            <v>EXECUÇÃO DE PASSEIO (CALÇADA) OU PISO DE CONCRETO COM CONCRETO MOLDADO IN LOCO, USINADO, ACABAMENTO CONVENCIONAL, NÃO ARMADO. AF_07/2016</v>
          </cell>
          <cell r="C5022" t="str">
            <v>M3</v>
          </cell>
          <cell r="D5022" t="str">
            <v>392,32</v>
          </cell>
        </row>
        <row r="5023">
          <cell r="A5023">
            <v>94992</v>
          </cell>
          <cell r="B5023" t="str">
            <v>EXECUÇÃO DE PASSEIO (CALÇADA) OU PISO DE CONCRETO COM CONCRETO MOLDADO IN LOCO, FEITO EM OBRA, ACABAMENTO CONVENCIONAL, ESPESSURA 6 CM, ARMADO. AF_07/2016</v>
          </cell>
          <cell r="C5023" t="str">
            <v>M2</v>
          </cell>
          <cell r="D5023" t="str">
            <v>47,66</v>
          </cell>
        </row>
        <row r="5024">
          <cell r="A5024">
            <v>94993</v>
          </cell>
          <cell r="B5024" t="str">
            <v>EXECUÇÃO DE PASSEIO (CALÇADA) OU PISO DE CONCRETO COM CONCRETO MOLDADO IN LOCO, USINADO, ACABAMENTO CONVENCIONAL, ESPESSURA 6 CM, ARMADO. AF_07/2016</v>
          </cell>
          <cell r="C5024" t="str">
            <v>M2</v>
          </cell>
          <cell r="D5024" t="str">
            <v>44,76</v>
          </cell>
        </row>
        <row r="5025">
          <cell r="A5025">
            <v>94994</v>
          </cell>
          <cell r="B5025" t="str">
            <v>EXECUÇÃO DE PASSEIO (CALÇADA) OU PISO DE CONCRETO COM CONCRETO MOLDADO IN LOCO, FEITO EM OBRA, ACABAMENTO CONVENCIONAL, ESPESSURA 8 CM, ARMADO. AF_07/2016</v>
          </cell>
          <cell r="C5025" t="str">
            <v>M2</v>
          </cell>
          <cell r="D5025" t="str">
            <v>58,54</v>
          </cell>
        </row>
        <row r="5026">
          <cell r="A5026">
            <v>94995</v>
          </cell>
          <cell r="B5026" t="str">
            <v>EXECUÇÃO DE PASSEIO (CALÇADA) OU PISO DE CONCRETO COM CONCRETO MOLDADO IN LOCO, USINADO, ACABAMENTO CONVENCIONAL, ESPESSURA 8 CM, ARMADO. AF_07/2016</v>
          </cell>
          <cell r="C5026" t="str">
            <v>M2</v>
          </cell>
          <cell r="D5026" t="str">
            <v>54,70</v>
          </cell>
        </row>
        <row r="5027">
          <cell r="A5027">
            <v>94996</v>
          </cell>
          <cell r="B5027" t="str">
            <v>EXECUÇÃO DE PASSEIO (CALÇADA) OU PISO DE CONCRETO COM CONCRETO MOLDADO IN LOCO, FEITO EM OBRA, ACABAMENTO CONVENCIONAL, ESPESSURA 10 CM, ARMADO. AF_07/2016</v>
          </cell>
          <cell r="C5027" t="str">
            <v>M2</v>
          </cell>
          <cell r="D5027" t="str">
            <v>67,36</v>
          </cell>
        </row>
        <row r="5028">
          <cell r="A5028">
            <v>94997</v>
          </cell>
          <cell r="B5028" t="str">
            <v>EXECUÇÃO DE PASSEIO (CALÇADA) OU PISO DE CONCRETO COM CONCRETO MOLDADO IN LOCO, USINADO, ACABAMENTO CONVENCIONAL, ESPESSURA 10 CM, ARMADO. AF_07/2016</v>
          </cell>
          <cell r="C5028" t="str">
            <v>M2</v>
          </cell>
          <cell r="D5028" t="str">
            <v>62,56</v>
          </cell>
        </row>
        <row r="5029">
          <cell r="A5029">
            <v>94998</v>
          </cell>
          <cell r="B5029" t="str">
            <v>EXECUÇÃO DE PASSEIO (CALÇADA) OU PISO DE CONCRETO COM CONCRETO MOLDADO IN LOCO, FEITO EM OBRA, ACABAMENTO CONVENCIONAL, ESPESSURA 12 CM, ARMADO. AF_07/2016</v>
          </cell>
          <cell r="C5029" t="str">
            <v>M2</v>
          </cell>
          <cell r="D5029" t="str">
            <v>75,95</v>
          </cell>
        </row>
        <row r="5030">
          <cell r="A5030">
            <v>94999</v>
          </cell>
          <cell r="B5030" t="str">
            <v>EXECUÇÃO DE PASSEIO (CALÇADA) OU PISO DE CONCRETO COM CONCRETO MOLDADO IN LOCO, USINADO, ACABAMENTO CONVENCIONAL, ESPESSURA 12 CM, ARMADO. AF_07/2016</v>
          </cell>
          <cell r="C5030" t="str">
            <v>M2</v>
          </cell>
          <cell r="D5030" t="str">
            <v>70,18</v>
          </cell>
        </row>
        <row r="5031">
          <cell r="A5031">
            <v>87620</v>
          </cell>
          <cell r="B5031" t="str">
            <v>CONTRAPISO EM ARGAMASSA TRAÇO 1:4 (CIMENTO E AREIA), PREPARO MECÂNICO COM BETONEIRA 400 L, APLICADO EM ÁREAS SECAS SOBRE LAJE, ADERIDO, ESPESSURA 2CM. AF_06/2014</v>
          </cell>
          <cell r="C5031" t="str">
            <v>M2</v>
          </cell>
          <cell r="D5031" t="str">
            <v>19,28</v>
          </cell>
        </row>
        <row r="5032">
          <cell r="A5032">
            <v>87622</v>
          </cell>
          <cell r="B5032" t="str">
            <v>CONTRAPISO EM ARGAMASSA TRAÇO 1:4 (CIMENTO E AREIA), PREPARO MANUAL, APLICADO EM ÁREAS SECAS SOBRE LAJE, ADERIDO, ESPESSURA 2CM. AF_06/2014</v>
          </cell>
          <cell r="C5032" t="str">
            <v>M2</v>
          </cell>
          <cell r="D5032" t="str">
            <v>21,58</v>
          </cell>
        </row>
        <row r="5033">
          <cell r="A5033">
            <v>87623</v>
          </cell>
          <cell r="B5033" t="str">
            <v>CONTRAPISO EM ARGAMASSA PRONTA, PREPARO MECÂNICO COM MISTURADOR 300 KG, APLICADO EM ÁREAS SECAS SOBRE LAJE, ADERIDO, ESPESSURA 2CM. AF_06/2014</v>
          </cell>
          <cell r="C5033" t="str">
            <v>M2</v>
          </cell>
          <cell r="D5033" t="str">
            <v>53,14</v>
          </cell>
        </row>
        <row r="5034">
          <cell r="A5034">
            <v>87624</v>
          </cell>
          <cell r="B5034" t="str">
            <v>CONTRAPISO EM ARGAMASSA PRONTA, PREPARO MANUAL, APLICADO EM ÁREAS SECAS SOBRE LAJE, ADERIDO, ESPESSURA 2CM. AF_06/2014</v>
          </cell>
          <cell r="C5034" t="str">
            <v>M2</v>
          </cell>
          <cell r="D5034" t="str">
            <v>57,67</v>
          </cell>
        </row>
        <row r="5035">
          <cell r="A5035">
            <v>87630</v>
          </cell>
          <cell r="B5035" t="str">
            <v>CONTRAPISO EM ARGAMASSA TRAÇO 1:4 (CIMENTO E AREIA), PREPARO MECÂNICO COM BETONEIRA 400 L, APLICADO EM ÁREAS SECAS SOBRE LAJE, ADERIDO, ESPESSURA 3CM. AF_06/2014</v>
          </cell>
          <cell r="C5035" t="str">
            <v>M2</v>
          </cell>
          <cell r="D5035" t="str">
            <v>23,67</v>
          </cell>
        </row>
        <row r="5036">
          <cell r="A5036">
            <v>87632</v>
          </cell>
          <cell r="B5036" t="str">
            <v>CONTRAPISO EM ARGAMASSA TRAÇO 1:4 (CIMENTO E AREIA), PREPARO MANUAL, APLICADO EM ÁREAS SECAS SOBRE LAJE, ADERIDO, ESPESSURA 3CM. AF_06/2014</v>
          </cell>
          <cell r="C5036" t="str">
            <v>M2</v>
          </cell>
          <cell r="D5036" t="str">
            <v>26,87</v>
          </cell>
        </row>
        <row r="5037">
          <cell r="A5037">
            <v>87633</v>
          </cell>
          <cell r="B5037" t="str">
            <v>CONTRAPISO EM ARGAMASSA PRONTA, PREPARO MECÂNICO COM MISTURADOR 300 KG, APLICADO EM ÁREAS SECAS SOBRE LAJE, ADERIDO, ESPESSURA 3CM. AF_06/2014</v>
          </cell>
          <cell r="C5037" t="str">
            <v>M2</v>
          </cell>
          <cell r="D5037" t="str">
            <v>70,74</v>
          </cell>
        </row>
        <row r="5038">
          <cell r="A5038">
            <v>87634</v>
          </cell>
          <cell r="B5038" t="str">
            <v>CONTRAPISO EM ARGAMASSA PRONTA, PREPARO MANUAL, APLICADO EM ÁREAS SECAS SOBRE LAJE, ADERIDO, ESPESSURA 3CM. AF_06/2014</v>
          </cell>
          <cell r="C5038" t="str">
            <v>M2</v>
          </cell>
          <cell r="D5038" t="str">
            <v>77,04</v>
          </cell>
        </row>
        <row r="5039">
          <cell r="A5039">
            <v>87640</v>
          </cell>
          <cell r="B5039" t="str">
            <v>CONTRAPISO EM ARGAMASSA TRAÇO 1:4 (CIMENTO E AREIA), PREPARO MECÂNICO COM BETONEIRA 400 L, APLICADO EM ÁREAS SECAS SOBRE LAJE, ADERIDO, ESPESSURA 4CM. AF_06/2014</v>
          </cell>
          <cell r="C5039" t="str">
            <v>M2</v>
          </cell>
          <cell r="D5039" t="str">
            <v>27,19</v>
          </cell>
        </row>
        <row r="5040">
          <cell r="A5040">
            <v>87642</v>
          </cell>
          <cell r="B5040" t="str">
            <v>CONTRAPISO EM ARGAMASSA TRAÇO 1:4 (CIMENTO E AREIA), PREPARO MANUAL, APLICADO EM ÁREAS SECAS SOBRE LAJE, ADERIDO, ESPESSURA 4CM. AF_06/2014</v>
          </cell>
          <cell r="C5040" t="str">
            <v>M2</v>
          </cell>
          <cell r="D5040" t="str">
            <v>31,13</v>
          </cell>
        </row>
        <row r="5041">
          <cell r="A5041">
            <v>87643</v>
          </cell>
          <cell r="B5041" t="str">
            <v>CONTRAPISO EM ARGAMASSA PRONTA, PREPARO MECÂNICO COM MISTURADOR 300 KG, APLICADO EM ÁREAS SECAS SOBRE LAJE, ADERIDO, ESPESSURA 4CM. AF_06/2014</v>
          </cell>
          <cell r="C5041" t="str">
            <v>M2</v>
          </cell>
          <cell r="D5041" t="str">
            <v>85,07</v>
          </cell>
        </row>
        <row r="5042">
          <cell r="A5042">
            <v>87644</v>
          </cell>
          <cell r="B5042" t="str">
            <v>CONTRAPISO EM ARGAMASSA PRONTA, PREPARO MANUAL, APLICADO EM ÁREAS SECAS SOBRE LAJE, ADERIDO, ESPESSURA 4CM. AF_06/2014</v>
          </cell>
          <cell r="C5042" t="str">
            <v>M2</v>
          </cell>
          <cell r="D5042" t="str">
            <v>92,82</v>
          </cell>
        </row>
        <row r="5043">
          <cell r="A5043">
            <v>87680</v>
          </cell>
          <cell r="B5043" t="str">
            <v>CONTRAPISO EM ARGAMASSA TRAÇO 1:4 (CIMENTO E AREIA), PREPARO MECÂNICO COM BETONEIRA 400 L, APLICADO EM ÁREAS SECAS SOBRE LAJE, NÃO ADERIDO, ESPESSURA 4CM. AF_06/2014</v>
          </cell>
          <cell r="C5043" t="str">
            <v>M2</v>
          </cell>
          <cell r="D5043" t="str">
            <v>22,17</v>
          </cell>
        </row>
        <row r="5044">
          <cell r="A5044">
            <v>87682</v>
          </cell>
          <cell r="B5044" t="str">
            <v>CONTRAPISO EM ARGAMASSA TRAÇO 1:4 (CIMENTO E AREIA), PREPARO MANUAL, APLICADO EM ÁREAS SECAS SOBRE LAJE, NÃO ADERIDO, ESPESSURA 4CM. AF_06/2014</v>
          </cell>
          <cell r="C5044" t="str">
            <v>M2</v>
          </cell>
          <cell r="D5044" t="str">
            <v>26,11</v>
          </cell>
        </row>
        <row r="5045">
          <cell r="A5045">
            <v>87683</v>
          </cell>
          <cell r="B5045" t="str">
            <v>CONTRAPISO EM ARGAMASSA PRONTA, PREPARO MECÂNICO COM MISTURADOR 300 KG, APLICADO EM ÁREAS SECAS SOBRE LAJE, NÃO ADERIDO, ESPESSURA 4CM. AF_06/2014</v>
          </cell>
          <cell r="C5045" t="str">
            <v>M2</v>
          </cell>
          <cell r="D5045" t="str">
            <v>80,05</v>
          </cell>
        </row>
        <row r="5046">
          <cell r="A5046">
            <v>87684</v>
          </cell>
          <cell r="B5046" t="str">
            <v>CONTRAPISO EM ARGAMASSA PRONTA, PREPARO MANUAL, APLICADO EM ÁREAS SECAS SOBRE LAJE, NÃO ADERIDO, ESPESSURA 4CM. AF_06/2014</v>
          </cell>
          <cell r="C5046" t="str">
            <v>M2</v>
          </cell>
          <cell r="D5046" t="str">
            <v>87,80</v>
          </cell>
        </row>
        <row r="5047">
          <cell r="A5047">
            <v>87690</v>
          </cell>
          <cell r="B5047" t="str">
            <v>CONTRAPISO EM ARGAMASSA TRAÇO 1:4 (CIMENTO E AREIA), PREPARO MECÂNICO COM BETONEIRA 400 L, APLICADO EM ÁREAS SECAS SOBRE LAJE, NÃO ADERIDO, ESPESSURA 5CM. AF_06/2014</v>
          </cell>
          <cell r="C5047" t="str">
            <v>M2</v>
          </cell>
          <cell r="D5047" t="str">
            <v>25,85</v>
          </cell>
        </row>
        <row r="5048">
          <cell r="A5048">
            <v>87692</v>
          </cell>
          <cell r="B5048" t="str">
            <v>CONTRAPISO EM ARGAMASSA TRAÇO 1:4 (CIMENTO E AREIA), PREPARO MANUAL, APLICADO EM ÁREAS SECAS SOBRE LAJE, NÃO ADERIDO, ESPESSURA 5CM. AF_06/2014</v>
          </cell>
          <cell r="C5048" t="str">
            <v>M2</v>
          </cell>
          <cell r="D5048" t="str">
            <v>30,37</v>
          </cell>
        </row>
        <row r="5049">
          <cell r="A5049">
            <v>87693</v>
          </cell>
          <cell r="B5049" t="str">
            <v>CONTRAPISO EM ARGAMASSA PRONTA, PREPARO MECÂNICO COM MISTURADOR 300 KG, APLICADO EM ÁREAS SECAS SOBRE LAJE, NÃO ADERIDO, ESPESSURA 5CM. AF_06/2014</v>
          </cell>
          <cell r="C5049" t="str">
            <v>M2</v>
          </cell>
          <cell r="D5049" t="str">
            <v>92,15</v>
          </cell>
        </row>
        <row r="5050">
          <cell r="A5050">
            <v>87694</v>
          </cell>
          <cell r="B5050" t="str">
            <v>CONTRAPISO EM ARGAMASSA PRONTA, PREPARO MANUAL, APLICADO EM ÁREAS SECAS SOBRE LAJE, NÃO ADERIDO, ESPESSURA 5CM. AF_06/2014</v>
          </cell>
          <cell r="C5050" t="str">
            <v>M2</v>
          </cell>
          <cell r="D5050" t="str">
            <v>101,02</v>
          </cell>
        </row>
        <row r="5051">
          <cell r="A5051">
            <v>87700</v>
          </cell>
          <cell r="B5051" t="str">
            <v>CONTRAPISO EM ARGAMASSA TRAÇO 1:4 (CIMENTO E AREIA), PREPARO MECÂNICO COM BETONEIRA 400 L, APLICADO EM ÁREAS SECAS SOBRE LAJE, NÃO ADERIDO, ESPESSURA 6CM. AF_06/2014</v>
          </cell>
          <cell r="C5051" t="str">
            <v>M2</v>
          </cell>
          <cell r="D5051" t="str">
            <v>27,86</v>
          </cell>
        </row>
        <row r="5052">
          <cell r="A5052">
            <v>87702</v>
          </cell>
          <cell r="B5052" t="str">
            <v>CONTRAPISO EM ARGAMASSA TRAÇO 1:4 (CIMENTO E AREIA), PREPARO MANUAL, APLICADO EM ÁREAS SECAS SOBRE LAJE, NÃO ADERIDO, ESPESSURA 6CM. AF_06/2014</v>
          </cell>
          <cell r="C5052" t="str">
            <v>M2</v>
          </cell>
          <cell r="D5052" t="str">
            <v>32,78</v>
          </cell>
        </row>
        <row r="5053">
          <cell r="A5053">
            <v>87703</v>
          </cell>
          <cell r="B5053" t="str">
            <v>CONTRAPISO EM ARGAMASSA PRONTA, PREPARO MECÂNICO COM MISTURADOR 300 KG, APLICADO EM ÁREAS SECAS SOBRE LAJE, NÃO ADERIDO, ESPESSURA 6CM. AF_06/2014</v>
          </cell>
          <cell r="C5053" t="str">
            <v>M2</v>
          </cell>
          <cell r="D5053" t="str">
            <v>100,06</v>
          </cell>
        </row>
        <row r="5054">
          <cell r="A5054">
            <v>87704</v>
          </cell>
          <cell r="B5054" t="str">
            <v>CONTRAPISO EM ARGAMASSA PRONTA, PREPARO MANUAL, APLICADO EM ÁREAS SECAS SOBRE LAJE, NÃO ADERIDO, ESPESSURA 6CM. AF_06/2014</v>
          </cell>
          <cell r="C5054" t="str">
            <v>M2</v>
          </cell>
          <cell r="D5054" t="str">
            <v>109,71</v>
          </cell>
        </row>
        <row r="5055">
          <cell r="A5055">
            <v>87735</v>
          </cell>
          <cell r="B5055" t="str">
            <v>CONTRAPISO EM ARGAMASSA TRAÇO 1:4 (CIMENTO E AREIA), PREPARO MECÂNICO COM BETONEIRA 400 L, APLICADO EM ÁREAS MOLHADAS SOBRE LAJE, ADERIDO, ESPESSURA 2CM. AF_06/2014</v>
          </cell>
          <cell r="C5055" t="str">
            <v>M2</v>
          </cell>
          <cell r="D5055" t="str">
            <v>26,97</v>
          </cell>
        </row>
        <row r="5056">
          <cell r="A5056">
            <v>87737</v>
          </cell>
          <cell r="B5056" t="str">
            <v>CONTRAPISO EM ARGAMASSA TRAÇO 1:4 (CIMENTO E AREIA), PREPARO MANUAL, APLICADO EM ÁREAS MOLHADAS SOBRE LAJE, ADERIDO, ESPESSURA 2CM. AF_06/2014</v>
          </cell>
          <cell r="C5056" t="str">
            <v>M2</v>
          </cell>
          <cell r="D5056" t="str">
            <v>29,27</v>
          </cell>
        </row>
        <row r="5057">
          <cell r="A5057">
            <v>87738</v>
          </cell>
          <cell r="B5057" t="str">
            <v>CONTRAPISO EM ARGAMASSA PRONTA, PREPARO MECÂNICO COM MISTURADOR 300 KG, APLICADO EM ÁREAS MOLHADAS SOBRE LAJE, ADERIDO, ESPESSURA 2CM. AF_06/2014</v>
          </cell>
          <cell r="C5057" t="str">
            <v>M2</v>
          </cell>
          <cell r="D5057" t="str">
            <v>60,83</v>
          </cell>
        </row>
        <row r="5058">
          <cell r="A5058">
            <v>87739</v>
          </cell>
          <cell r="B5058" t="str">
            <v>CONTRAPISO EM ARGAMASSA PRONTA, PREPARO MANUAL, APLICADO EM ÁREAS MOLHADAS SOBRE LAJE, ADERIDO, ESPESSURA 2CM. AF_06/2014</v>
          </cell>
          <cell r="C5058" t="str">
            <v>M2</v>
          </cell>
          <cell r="D5058" t="str">
            <v>65,36</v>
          </cell>
        </row>
        <row r="5059">
          <cell r="A5059">
            <v>87745</v>
          </cell>
          <cell r="B5059" t="str">
            <v>CONTRAPISO EM ARGAMASSA TRAÇO 1:4 (CIMENTO E AREIA), PREPARO MECÂNICO COM BETONEIRA 400 L, APLICADO EM ÁREAS MOLHADAS SOBRE LAJE, ADERIDO, ESPESSURA 3CM. AF_06/2014</v>
          </cell>
          <cell r="C5059" t="str">
            <v>M2</v>
          </cell>
          <cell r="D5059" t="str">
            <v>31,36</v>
          </cell>
        </row>
        <row r="5060">
          <cell r="A5060">
            <v>87747</v>
          </cell>
          <cell r="B5060" t="str">
            <v>CONTRAPISO EM ARGAMASSA TRAÇO 1:4 (CIMENTO E AREIA), PREPARO MANUAL, APLICADO EM ÁREAS MOLHADAS SOBRE LAJE, ADERIDO, ESPESSURA 3CM. AF_06/2014</v>
          </cell>
          <cell r="C5060" t="str">
            <v>M2</v>
          </cell>
          <cell r="D5060" t="str">
            <v>34,56</v>
          </cell>
        </row>
        <row r="5061">
          <cell r="A5061">
            <v>87748</v>
          </cell>
          <cell r="B5061" t="str">
            <v>CONTRAPISO EM ARGAMASSA PRONTA, PREPARO MECÂNICO COM MISTURADOR 300 KG, APLICADO EM ÁREAS MOLHADAS SOBRE LAJE, ADERIDO, ESPESSURA 3CM. AF_06/2014</v>
          </cell>
          <cell r="C5061" t="str">
            <v>M2</v>
          </cell>
          <cell r="D5061" t="str">
            <v>78,43</v>
          </cell>
        </row>
        <row r="5062">
          <cell r="A5062">
            <v>87749</v>
          </cell>
          <cell r="B5062" t="str">
            <v>CONTRAPISO EM ARGAMASSA PRONTA, PREPARO MANUAL, APLICADO EM ÁREAS MOLHADAS SOBRE LAJE, ADERIDO, ESPESSURA 3CM. AF_06/2014</v>
          </cell>
          <cell r="C5062" t="str">
            <v>M2</v>
          </cell>
          <cell r="D5062" t="str">
            <v>84,73</v>
          </cell>
        </row>
        <row r="5063">
          <cell r="A5063">
            <v>87755</v>
          </cell>
          <cell r="B5063" t="str">
            <v>CONTRAPISO EM ARGAMASSA TRAÇO 1:4 (CIMENTO E AREIA), PREPARO MECÂNICO COM BETONEIRA 400 L, APLICADO EM ÁREAS MOLHADAS SOBRE IMPERMEABILIZAÇÃO, ESPESSURA 3CM. AF_06/2014</v>
          </cell>
          <cell r="C5063" t="str">
            <v>M2</v>
          </cell>
          <cell r="D5063" t="str">
            <v>29,08</v>
          </cell>
        </row>
        <row r="5064">
          <cell r="A5064">
            <v>87757</v>
          </cell>
          <cell r="B5064" t="str">
            <v>CONTRAPISO EM ARGAMASSA TRAÇO 1:4 (CIMENTO E AREIA), PREPARO MANUAL, APLICADO EM ÁREAS MOLHADAS SOBRE IMPERMEABILIZAÇÃO, ESPESSURA 3CM. AF_06/2014</v>
          </cell>
          <cell r="C5064" t="str">
            <v>M2</v>
          </cell>
          <cell r="D5064" t="str">
            <v>32,28</v>
          </cell>
        </row>
        <row r="5065">
          <cell r="A5065">
            <v>87758</v>
          </cell>
          <cell r="B5065" t="str">
            <v>CONTRAPISO EM ARGAMASSA PRONTA, PREPARO MECÂNICO COM MISTURADOR 300 KG, APLICADO EM ÁREAS MOLHADAS SOBRE IMPERMEABILIZAÇÃO, ESPESSURA 3CM. AF_06/2014</v>
          </cell>
          <cell r="C5065" t="str">
            <v>M2</v>
          </cell>
          <cell r="D5065" t="str">
            <v>76,15</v>
          </cell>
        </row>
        <row r="5066">
          <cell r="A5066">
            <v>87759</v>
          </cell>
          <cell r="B5066" t="str">
            <v>CONTRAPISO EM ARGAMASSA PRONTA, PREPARO MANUAL, APLICADO EM ÁREAS MOLHADAS SOBRE IMPERMEABILIZAÇÃO, ESPESSURA 3CM. AF_06/2014</v>
          </cell>
          <cell r="C5066" t="str">
            <v>M2</v>
          </cell>
          <cell r="D5066" t="str">
            <v>82,45</v>
          </cell>
        </row>
        <row r="5067">
          <cell r="A5067">
            <v>87765</v>
          </cell>
          <cell r="B5067" t="str">
            <v>CONTRAPISO EM ARGAMASSA TRAÇO 1:4 (CIMENTO E AREIA), PREPARO MECÂNICO COM BETONEIRA 400 L, APLICADO EM ÁREAS MOLHADAS SOBRE IMPERMEABILIZAÇÃO, ESPESSURA 4CM. AF_06/2014</v>
          </cell>
          <cell r="C5067" t="str">
            <v>M2</v>
          </cell>
          <cell r="D5067" t="str">
            <v>32,60</v>
          </cell>
        </row>
        <row r="5068">
          <cell r="A5068">
            <v>87767</v>
          </cell>
          <cell r="B5068" t="str">
            <v>CONTRAPISO EM ARGAMASSA TRAÇO 1:4 (CIMENTO E AREIA), PREPARO MANUAL, APLICADO EM ÁREAS MOLHADAS SOBRE IMPERMEABILIZAÇÃO, ESPESSURA 4CM. AF_06/2014</v>
          </cell>
          <cell r="C5068" t="str">
            <v>M2</v>
          </cell>
          <cell r="D5068" t="str">
            <v>36,54</v>
          </cell>
        </row>
        <row r="5069">
          <cell r="A5069">
            <v>87768</v>
          </cell>
          <cell r="B5069" t="str">
            <v>CONTRAPISO EM ARGAMASSA PRONTA, PREPARO MECÂNICO COM MISTURADOR 300 KG, APLICADO EM ÁREAS MOLHADAS SOBRE IMPERMEABILIZAÇÃO, ESPESSURA 4CM. AF_06/2014</v>
          </cell>
          <cell r="C5069" t="str">
            <v>M2</v>
          </cell>
          <cell r="D5069" t="str">
            <v>90,48</v>
          </cell>
        </row>
        <row r="5070">
          <cell r="A5070">
            <v>87769</v>
          </cell>
          <cell r="B5070" t="str">
            <v>CONTRAPISO EM ARGAMASSA PRONTA, PREPARO MANUAL, APLICADO EM ÁREAS MOLHADAS SOBRE IMPERMEABILIZAÇÃO, ESPESSURA 4CM. AF_06/2014</v>
          </cell>
          <cell r="C5070" t="str">
            <v>M2</v>
          </cell>
          <cell r="D5070" t="str">
            <v>98,23</v>
          </cell>
        </row>
        <row r="5071">
          <cell r="A5071">
            <v>88470</v>
          </cell>
          <cell r="B5071" t="str">
            <v>CONTRAPISO AUTONIVELANTE, APLICADO SOBRE LAJE, NÃO ADERIDO, ESPESSURA 3CM. AF_06/2014</v>
          </cell>
          <cell r="C5071" t="str">
            <v>M2</v>
          </cell>
          <cell r="D5071" t="str">
            <v>17,63</v>
          </cell>
        </row>
        <row r="5072">
          <cell r="A5072">
            <v>88471</v>
          </cell>
          <cell r="B5072" t="str">
            <v>CONTRAPISO AUTONIVELANTE, APLICADO SOBRE LAJE, NÃO ADERIDO, ESPESSURA 4CM. AF_06/2014</v>
          </cell>
          <cell r="C5072" t="str">
            <v>M2</v>
          </cell>
          <cell r="D5072" t="str">
            <v>21,81</v>
          </cell>
        </row>
        <row r="5073">
          <cell r="A5073">
            <v>88472</v>
          </cell>
          <cell r="B5073" t="str">
            <v>CONTRAPISO AUTONIVELANTE, APLICADO SOBRE LAJE, NÃO ADERIDO, ESPESSURA 5CM. AF_06/2014</v>
          </cell>
          <cell r="C5073" t="str">
            <v>M2</v>
          </cell>
          <cell r="D5073" t="str">
            <v>25,09</v>
          </cell>
        </row>
        <row r="5074">
          <cell r="A5074">
            <v>88476</v>
          </cell>
          <cell r="B5074" t="str">
            <v>CONTRAPISO AUTONIVELANTE, APLICADO SOBRE LAJE, ADERIDO, ESPESSURA 2CM. AF_06/2014</v>
          </cell>
          <cell r="C5074" t="str">
            <v>M2</v>
          </cell>
          <cell r="D5074" t="str">
            <v>14,15</v>
          </cell>
        </row>
        <row r="5075">
          <cell r="A5075">
            <v>88477</v>
          </cell>
          <cell r="B5075" t="str">
            <v>CONTRAPISO AUTONIVELANTE, APLICADO SOBRE LAJE, ADERIDO, ESPESSURA 3CM. AF_06/2014</v>
          </cell>
          <cell r="C5075" t="str">
            <v>M2</v>
          </cell>
          <cell r="D5075" t="str">
            <v>19,53</v>
          </cell>
        </row>
        <row r="5076">
          <cell r="A5076">
            <v>88478</v>
          </cell>
          <cell r="B5076" t="str">
            <v>CONTRAPISO AUTONIVELANTE, APLICADO SOBRE LAJE, ADERIDO, ESPESSURA 4CM. AF_06/2014</v>
          </cell>
          <cell r="C5076" t="str">
            <v>M2</v>
          </cell>
          <cell r="D5076" t="str">
            <v>23,90</v>
          </cell>
        </row>
        <row r="5077">
          <cell r="A5077">
            <v>90900</v>
          </cell>
          <cell r="B5077" t="str">
            <v>CONTRAPISO ACÚSTICO EM ARGAMASSA TRAÇO 1:4 (CIMENTO E AREIA), PREPARO MECÂNICO COM BETONEIRA 400L, APLICADO EM ÁREAS SECAS MENORES QUE 15M2, ESPESSURA 5CM. AF_10/2014</v>
          </cell>
          <cell r="C5077" t="str">
            <v>M2</v>
          </cell>
          <cell r="D5077" t="str">
            <v>49,92</v>
          </cell>
        </row>
        <row r="5078">
          <cell r="A5078">
            <v>90902</v>
          </cell>
          <cell r="B5078" t="str">
            <v>CONTRAPISO ACÚSTICO EM ARGAMASSA TRAÇO 1:4 (CIMENTO E AREIA), PREPARO MANUAL, APLICADO EM ÁREAS SECAS MENORES QUE 15M2, ESPESSURA 5CM. AF_10/2014</v>
          </cell>
          <cell r="C5078" t="str">
            <v>M2</v>
          </cell>
          <cell r="D5078" t="str">
            <v>54,44</v>
          </cell>
        </row>
        <row r="5079">
          <cell r="A5079">
            <v>90903</v>
          </cell>
          <cell r="B5079" t="str">
            <v>CONTRAPISO ACÚSTICO EM ARGAMASSA PRONTA, PREPARO MECÂNICO COM MISTURADOR 300 KG, APLICADO EM ÁREAS SECAS MENORES QUE 15M2, ESPESSURA 5CM. AF_10/2014</v>
          </cell>
          <cell r="C5079" t="str">
            <v>M2</v>
          </cell>
          <cell r="D5079" t="str">
            <v>116,22</v>
          </cell>
        </row>
        <row r="5080">
          <cell r="A5080">
            <v>90904</v>
          </cell>
          <cell r="B5080" t="str">
            <v>CONTRAPISO ACÚSTICO EM ARGAMASSA PRONTA, PREPARO MANUAL, APLICADO EM ÁREAS SECAS MENORES QUE 15M2, ESPESSURA 5CM. AF_10/2014</v>
          </cell>
          <cell r="C5080" t="str">
            <v>M2</v>
          </cell>
          <cell r="D5080" t="str">
            <v>125,09</v>
          </cell>
        </row>
        <row r="5081">
          <cell r="A5081">
            <v>90910</v>
          </cell>
          <cell r="B5081" t="str">
            <v>CONTRAPISO ACÚSTICO EM ARGAMASSA TRAÇO 1:4 (CIMENTO E AREIA), PREPARO MECÂNICO COM BETONEIRA 400L, APLICADO EM ÁREAS SECAS MENORES QUE 15M2, ESPESSURA 6CM. AF_10/2014</v>
          </cell>
          <cell r="C5081" t="str">
            <v>M2</v>
          </cell>
          <cell r="D5081" t="str">
            <v>52,62</v>
          </cell>
        </row>
        <row r="5082">
          <cell r="A5082">
            <v>90912</v>
          </cell>
          <cell r="B5082" t="str">
            <v>CONTRAPISO ACÚSTICO EM ARGAMASSA TRAÇO 1:4 (CIMENTO E AREIA), PREPARO MANUAL, APLICADO EM ÁREAS SECAS MENORES QUE 15M2, ESPESSURA 6CM. AF_10/2014</v>
          </cell>
          <cell r="C5082" t="str">
            <v>M2</v>
          </cell>
          <cell r="D5082" t="str">
            <v>57,54</v>
          </cell>
        </row>
        <row r="5083">
          <cell r="A5083">
            <v>90913</v>
          </cell>
          <cell r="B5083" t="str">
            <v>CONTRAPISO ACÚSTICO EM ARGAMASSA PRONTA, PREPARO MECÂNICO COM MISTURADOR 300 KG, APLICADO EM ÁREAS SECAS MENORES QUE 15M2, ESPESSURA 6CM. AF_10/2014</v>
          </cell>
          <cell r="C5083" t="str">
            <v>M2</v>
          </cell>
          <cell r="D5083" t="str">
            <v>124,82</v>
          </cell>
        </row>
        <row r="5084">
          <cell r="A5084">
            <v>90914</v>
          </cell>
          <cell r="B5084" t="str">
            <v>CONTRAPISO ACÚSTICO EM ARGAMASSA PRONTA, PREPARO MANUAL, APLICADO EM ÁREAS SECAS MENORES QUE 15M2, ESPESSURA 6CM. AF_10/2014</v>
          </cell>
          <cell r="C5084" t="str">
            <v>M2</v>
          </cell>
          <cell r="D5084" t="str">
            <v>134,47</v>
          </cell>
        </row>
        <row r="5085">
          <cell r="A5085">
            <v>90920</v>
          </cell>
          <cell r="B5085" t="str">
            <v>CONTRAPISO ACÚSTICO EM ARGAMASSA TRAÇO 1:4 (CIMENTO E AREIA), PREPARO MECÂNICO COM BETONEIRA 400L, APLICADO EM ÁREAS SECAS MENORES QUE 15M2, ESPESSURA 7CM. AF_10/2014</v>
          </cell>
          <cell r="C5085" t="str">
            <v>M2</v>
          </cell>
          <cell r="D5085" t="str">
            <v>57,64</v>
          </cell>
        </row>
        <row r="5086">
          <cell r="A5086">
            <v>90922</v>
          </cell>
          <cell r="B5086" t="str">
            <v>CONTRAPISO ACÚSTICO EM ARGAMASSA TRAÇO 1:4 (CIMENTO E AREIA), PREPARO MANUAL, APLICADO EM ÁREAS SECAS MENORES QUE 15M2, ESPESSURA 7CM. AF_10/2014</v>
          </cell>
          <cell r="C5086" t="str">
            <v>M2</v>
          </cell>
          <cell r="D5086" t="str">
            <v>63,29</v>
          </cell>
        </row>
        <row r="5087">
          <cell r="A5087">
            <v>90923</v>
          </cell>
          <cell r="B5087" t="str">
            <v>CONTRAPISO ACÚSTICO EM ARGAMASSA PRONTA, PREPARO MECÂNICO COM MISTURADOR 300 KG, APLICADO EM ÁREAS SECAS MENORES QUE 15M2, ESPESSURA 7CM. AF_10/2014</v>
          </cell>
          <cell r="C5087" t="str">
            <v>M2</v>
          </cell>
          <cell r="D5087" t="str">
            <v>140,64</v>
          </cell>
        </row>
        <row r="5088">
          <cell r="A5088">
            <v>90924</v>
          </cell>
          <cell r="B5088" t="str">
            <v>CONTRAPISO ACÚSTICO EM ARGAMASSA PRONTA, PREPARO MANUAL, APLICADO EM ÁREAS SECAS MENORES QUE 15M2, ESPESSURA 7CM. AF_10/2014</v>
          </cell>
          <cell r="C5088" t="str">
            <v>M2</v>
          </cell>
          <cell r="D5088" t="str">
            <v>151,75</v>
          </cell>
        </row>
        <row r="5089">
          <cell r="A5089">
            <v>90930</v>
          </cell>
          <cell r="B5089" t="str">
            <v>CONTRAPISO ACÚSTICO EM ARGAMASSA TRAÇO 1:4 (CIMENTO E AREIA), PREPARO MECÂNICO COM BETONEIRA 400L, APLICADO EM ÁREAS SECAS MAIORES QUE 15M2, ESPESSURA 5CM. AF_10/2014</v>
          </cell>
          <cell r="C5089" t="str">
            <v>M2</v>
          </cell>
          <cell r="D5089" t="str">
            <v>45,02</v>
          </cell>
        </row>
        <row r="5090">
          <cell r="A5090">
            <v>90932</v>
          </cell>
          <cell r="B5090" t="str">
            <v>CONTRAPISO ACÚSTICO EM ARGAMASSA TRAÇO 1:4 (CIMENTO E AREIA), PREPARO MANUAL, APLICADO EM ÁREAS SECAS MAIORES QUE 15M2, ESPESSURA 5CM. AF_10/2014</v>
          </cell>
          <cell r="C5090" t="str">
            <v>M2</v>
          </cell>
          <cell r="D5090" t="str">
            <v>49,54</v>
          </cell>
        </row>
        <row r="5091">
          <cell r="A5091">
            <v>90933</v>
          </cell>
          <cell r="B5091" t="str">
            <v>CONTRAPISO ACÚSTICO EM ARGAMASSA PRONTA, PREPARO MECÂNICO COM MISTURADOR 300 KG, APLICADO EM ÁREAS SECAS MAIORES QUE 15M2, ESPESSURA 5CM. AF_10/2014</v>
          </cell>
          <cell r="C5091" t="str">
            <v>M2</v>
          </cell>
          <cell r="D5091" t="str">
            <v>111,32</v>
          </cell>
        </row>
        <row r="5092">
          <cell r="A5092">
            <v>90934</v>
          </cell>
          <cell r="B5092" t="str">
            <v>CONTRAPISO ACÚSTICO EM ARGAMASSA PRONTA, PREPARO MANUAL, APLICADO EM ÁREAS SECAS MAIORES QUE 15M2, ESPESSURA 5CM. AF_10/2014</v>
          </cell>
          <cell r="C5092" t="str">
            <v>M2</v>
          </cell>
          <cell r="D5092" t="str">
            <v>120,19</v>
          </cell>
        </row>
        <row r="5093">
          <cell r="A5093">
            <v>90940</v>
          </cell>
          <cell r="B5093" t="str">
            <v>CONTRAPISO ACÚSTICO EM ARGAMASSA TRAÇO 1:4 (CIMENTO E AREIA), PREPARO MECÂNICO COM BETONEIRA 400L, APLICADO EM ÁREAS SECAS MAIORES QUE 15M2, ESPESSURA 6CM. AF_10/2014</v>
          </cell>
          <cell r="C5093" t="str">
            <v>M2</v>
          </cell>
          <cell r="D5093" t="str">
            <v>47,74</v>
          </cell>
        </row>
        <row r="5094">
          <cell r="A5094">
            <v>90942</v>
          </cell>
          <cell r="B5094" t="str">
            <v>CONTRAPISO ACÚSTICO EM ARGAMASSA TRAÇO 1:4 (CIMENTO E AREIA), PREPARO MANUAL, APLICADO EM ÁREAS SECAS MAIORES QUE 15M2, ESPESSURA 6CM. AF_10/2014</v>
          </cell>
          <cell r="C5094" t="str">
            <v>M2</v>
          </cell>
          <cell r="D5094" t="str">
            <v>52,66</v>
          </cell>
        </row>
        <row r="5095">
          <cell r="A5095">
            <v>90943</v>
          </cell>
          <cell r="B5095" t="str">
            <v>CONTRAPISO ACÚSTICO EM ARGAMASSA PRONTA, PREPARO MECÂNICO COM MISTURADOR 300 KG, APLICADO EM ÁREAS SECAS MAIORES QUE 15M2, ESPESSURA 6CM. AF_10/2014</v>
          </cell>
          <cell r="C5095" t="str">
            <v>M2</v>
          </cell>
          <cell r="D5095" t="str">
            <v>119,94</v>
          </cell>
        </row>
        <row r="5096">
          <cell r="A5096">
            <v>90944</v>
          </cell>
          <cell r="B5096" t="str">
            <v>CONTRAPISO ACÚSTICO EM ARGAMASSA PRONTA, PREPARO MANUAL, APLICADO EM ÁREAS SECAS MAIORES QUE 15M2, ESPESSURA 6CM. AF_10/2014</v>
          </cell>
          <cell r="C5096" t="str">
            <v>M2</v>
          </cell>
          <cell r="D5096" t="str">
            <v>129,59</v>
          </cell>
        </row>
        <row r="5097">
          <cell r="A5097">
            <v>90950</v>
          </cell>
          <cell r="B5097" t="str">
            <v>CONTRAPISO ACÚSTICO EM ARGAMASSA TRAÇO 1:4 (CIMENTO E AREIA), PREPARO MECÂNICO COM BETONEIRA 400L, APLICADO EM ÁREAS SECAS MAIORES QUE 15M2, ESPESSURA 7CM. AF_10/2014</v>
          </cell>
          <cell r="C5097" t="str">
            <v>M2</v>
          </cell>
          <cell r="D5097" t="str">
            <v>52,74</v>
          </cell>
        </row>
        <row r="5098">
          <cell r="A5098">
            <v>90952</v>
          </cell>
          <cell r="B5098" t="str">
            <v>CONTRAPISO ACÚSTICO EM ARGAMASSA TRAÇO 1:4 (CIMENTO E AREIA), PREPARO MANUAL, APLICADO EM ÁREAS SECAS MAIORES QUE 15M2, ESPESSURA 7CM. AF_10/2014</v>
          </cell>
          <cell r="C5098" t="str">
            <v>M2</v>
          </cell>
          <cell r="D5098" t="str">
            <v>58,39</v>
          </cell>
        </row>
        <row r="5099">
          <cell r="A5099">
            <v>90953</v>
          </cell>
          <cell r="B5099" t="str">
            <v>CONTRAPISO ACÚSTICO EM ARGAMASSA PRONTA, PREPARO MECÂNICO COM MISTURADOR 300 KG, APLICADO EM ÁREAS SECAS MAIORES QUE 15M2, ESPESSURA 7CM. AF_10/2014</v>
          </cell>
          <cell r="C5099" t="str">
            <v>M2</v>
          </cell>
          <cell r="D5099" t="str">
            <v>135,74</v>
          </cell>
        </row>
        <row r="5100">
          <cell r="A5100">
            <v>90954</v>
          </cell>
          <cell r="B5100" t="str">
            <v>CONTRAPISO ACÚSTICO EM ARGAMASSA PRONTA, PREPARO MANUAL, APLICADO EM ÁREAS SECAS MAIORES QUE 15M2, ESPESSURA 7CM. AF_10/2014</v>
          </cell>
          <cell r="C5100" t="str">
            <v>M2</v>
          </cell>
          <cell r="D5100" t="str">
            <v>146,85</v>
          </cell>
        </row>
        <row r="5101">
          <cell r="A5101">
            <v>94438</v>
          </cell>
          <cell r="B5101" t="str">
            <v>(COMPOSIÇÃO REPRESENTATIVA) DO SERVIÇO DE CONTRAPISO EM ARGAMASSA TRAÇO 1:4 (CIM E AREIA), EM BETONEIRA 400 L, ESPESSURA 3 CM ÁREAS SECAS E 3 CM ÁREAS MOLHADAS, PARA EDIFICAÇÃO HABITACIONAL UNIFAMILIAR (CASA) E EDIFICAÇÃO PÚBLICA PADRÃO. AF_11/2014</v>
          </cell>
          <cell r="C5101" t="str">
            <v>M2</v>
          </cell>
          <cell r="D5101" t="str">
            <v>26,06</v>
          </cell>
        </row>
        <row r="5102">
          <cell r="A5102">
            <v>94439</v>
          </cell>
          <cell r="B510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102" t="str">
            <v>M2</v>
          </cell>
          <cell r="D5102" t="str">
            <v>28,88</v>
          </cell>
        </row>
        <row r="5103">
          <cell r="A5103">
            <v>94779</v>
          </cell>
          <cell r="B5103" t="str">
            <v>(COMPOSIÇÃO REPRESENTATIVA) DO SERVIÇO DE CONTRAPISO EM ARGAMASSA TRAÇO 1:4 (CIM E AREIA), EM BETONEIRA 400 L, ESPESSURA 3 CM ÁREAS SECAS E 3 CM ÁREAS MOLHADAS, PARA EDIFICAÇÃO HABITACIONAL MULTIFAMILIAR (PRÉDIO). AF_11/2014</v>
          </cell>
          <cell r="C5103" t="str">
            <v>M2</v>
          </cell>
          <cell r="D5103" t="str">
            <v>25,13</v>
          </cell>
        </row>
        <row r="5104">
          <cell r="A5104">
            <v>94782</v>
          </cell>
          <cell r="B510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104" t="str">
            <v>M2</v>
          </cell>
          <cell r="D5104" t="str">
            <v>28,25</v>
          </cell>
        </row>
        <row r="5105">
          <cell r="A5105">
            <v>72189</v>
          </cell>
          <cell r="B5105" t="str">
            <v>RODAPE VINILICO ALTURA 5CM, ESPESSURA 1MM, FIXADO COM COLA</v>
          </cell>
          <cell r="C5105" t="str">
            <v>M</v>
          </cell>
          <cell r="D5105" t="str">
            <v>22,08</v>
          </cell>
        </row>
        <row r="5106">
          <cell r="A5106">
            <v>72190</v>
          </cell>
          <cell r="B5106" t="str">
            <v>RODAPE BORRACHA LISO, ALTURA = 7CM, ESPESSURA = 2 MM, PARA ARGAMASSA</v>
          </cell>
          <cell r="C5106" t="str">
            <v>M</v>
          </cell>
          <cell r="D5106" t="str">
            <v>26,11</v>
          </cell>
        </row>
        <row r="5107">
          <cell r="A5107">
            <v>87871</v>
          </cell>
          <cell r="B5107" t="str">
            <v>CHAPISCO APLICADO SOMENTE EM ESTRUTURAS DE CONCRETO EM ALVENARIAS INTERNAS, COM DESEMPENADEIRA DENTADA. ARGAMASSA INDUSTRIALIZADA COM PREPARO MANUAL. AF_06/2014</v>
          </cell>
          <cell r="C5107" t="str">
            <v>M2</v>
          </cell>
          <cell r="D5107" t="str">
            <v>15,30</v>
          </cell>
        </row>
        <row r="5108">
          <cell r="A5108">
            <v>87872</v>
          </cell>
          <cell r="B5108" t="str">
            <v>CHAPISCO APLICADO SOMENTE EM ESTRUTURAS DE CONCRETO EM ALVENARIAS INTERNAS, COM DESEMPENADEIRA DENTADA.  ARGAMASSA INDUSTRIALIZADA COM PREPARO EM MISTURADOR 300 KG. AF_06/2014</v>
          </cell>
          <cell r="C5108" t="str">
            <v>M2</v>
          </cell>
          <cell r="D5108" t="str">
            <v>14,78</v>
          </cell>
        </row>
        <row r="5109">
          <cell r="A5109">
            <v>87873</v>
          </cell>
          <cell r="B5109" t="str">
            <v>CHAPISCO APLICADO EM ALVENARIAS E ESTRUTURAS DE CONCRETO INTERNAS, COM ROLO PARA TEXTURA ACRÍLICA.  ARGAMASSA TRAÇO 1:4 E EMULSÃO POLIMÉRICA (ADESIVO) COM PREPARO MANUAL. AF_06/2014</v>
          </cell>
          <cell r="C5109" t="str">
            <v>M2</v>
          </cell>
          <cell r="D5109" t="str">
            <v>3,22</v>
          </cell>
        </row>
        <row r="5110">
          <cell r="A5110">
            <v>87874</v>
          </cell>
          <cell r="B5110" t="str">
            <v>CHAPISCO APLICADO EM ALVENARIAS E ESTRUTURAS DE CONCRETO INTERNAS, COM ROLO PARA TEXTURA ACRÍLICA.  ARGAMASSA TRAÇO 1:4 E EMULSÃO POLIMÉRICA (ADESIVO) COM PREPARO EM BETONEIRA 400L. AF_06/2014</v>
          </cell>
          <cell r="C5110" t="str">
            <v>M2</v>
          </cell>
          <cell r="D5110" t="str">
            <v>3,12</v>
          </cell>
        </row>
        <row r="5111">
          <cell r="A5111">
            <v>87876</v>
          </cell>
          <cell r="B5111" t="str">
            <v>CHAPISCO APLICADO EM ALVENARIAS E ESTRUTURAS DE CONCRETO INTERNAS, COM ROLO PARA TEXTURA ACRÍLICA.  ARGAMASSA INDUSTRIALIZADA COM PREPARO MANUAL. AF_06/2014</v>
          </cell>
          <cell r="C5111" t="str">
            <v>M2</v>
          </cell>
          <cell r="D5111" t="str">
            <v>8,20</v>
          </cell>
        </row>
        <row r="5112">
          <cell r="A5112">
            <v>87877</v>
          </cell>
          <cell r="B5112" t="str">
            <v>CHAPISCO APLICADO EM ALVENARIAS E ESTRUTURAS DE CONCRETO INTERNAS, COM ROLO PARA TEXTURA ACRÍLICA.  ARGAMASSA INDUSTRIALIZADA COM PREPARO EM MISTURADOR 300 KG. AF_06/2014</v>
          </cell>
          <cell r="C5112" t="str">
            <v>M2</v>
          </cell>
          <cell r="D5112" t="str">
            <v>7,96</v>
          </cell>
        </row>
        <row r="5113">
          <cell r="A5113">
            <v>87878</v>
          </cell>
          <cell r="B5113" t="str">
            <v>CHAPISCO APLICADO EM ALVENARIAS E ESTRUTURAS DE CONCRETO INTERNAS, COM COLHER DE PEDREIRO.  ARGAMASSA TRAÇO 1:3 COM PREPARO MANUAL. AF_06/2014</v>
          </cell>
          <cell r="C5113" t="str">
            <v>M2</v>
          </cell>
          <cell r="D5113" t="str">
            <v>2,85</v>
          </cell>
        </row>
        <row r="5114">
          <cell r="A5114">
            <v>87879</v>
          </cell>
          <cell r="B5114" t="str">
            <v>CHAPISCO APLICADO EM ALVENARIAS E ESTRUTURAS DE CONCRETO INTERNAS, COM COLHER DE PEDREIRO.  ARGAMASSA TRAÇO 1:3 COM PREPARO EM BETONEIRA 400L. AF_06/2014</v>
          </cell>
          <cell r="C5114" t="str">
            <v>M2</v>
          </cell>
          <cell r="D5114" t="str">
            <v>2,52</v>
          </cell>
        </row>
        <row r="5115">
          <cell r="A5115">
            <v>87881</v>
          </cell>
          <cell r="B5115" t="str">
            <v>CHAPISCO APLICADO NO TETO, COM ROLO PARA TEXTURA ACRÍLICA. ARGAMASSA TRAÇO 1:4 E EMULSÃO POLIMÉRICA (ADESIVO) COM PREPARO MANUAL. AF_06/2014</v>
          </cell>
          <cell r="C5115" t="str">
            <v>M2</v>
          </cell>
          <cell r="D5115" t="str">
            <v>3,14</v>
          </cell>
        </row>
        <row r="5116">
          <cell r="A5116">
            <v>87882</v>
          </cell>
          <cell r="B5116" t="str">
            <v>CHAPISCO APLICADO NO TETO, COM ROLO PARA TEXTURA ACRÍLICA. ARGAMASSA TRAÇO 1:4 E EMULSÃO POLIMÉRICA (ADESIVO) COM PREPARO EM BETONEIRA 400L. AF_06/2014</v>
          </cell>
          <cell r="C5116" t="str">
            <v>M2</v>
          </cell>
          <cell r="D5116" t="str">
            <v>3,04</v>
          </cell>
        </row>
        <row r="5117">
          <cell r="A5117">
            <v>87884</v>
          </cell>
          <cell r="B5117" t="str">
            <v>CHAPISCO APLICADO NO TETO, COM ROLO PARA TEXTURA ACRÍLICA. ARGAMASSA INDUSTRIALIZADA COM PREPARO MANUAL. AF_06/2014</v>
          </cell>
          <cell r="C5117" t="str">
            <v>M2</v>
          </cell>
          <cell r="D5117" t="str">
            <v>8,12</v>
          </cell>
        </row>
        <row r="5118">
          <cell r="A5118">
            <v>87885</v>
          </cell>
          <cell r="B5118" t="str">
            <v>CHAPISCO APLICADO NO TETO, COM ROLO PARA TEXTURA ACRÍLICA. ARGAMASSA INDUSTRIALIZADA COM PREPARO EM MISTURADOR 300 KG. AF_06/2014</v>
          </cell>
          <cell r="C5118" t="str">
            <v>M2</v>
          </cell>
          <cell r="D5118" t="str">
            <v>7,88</v>
          </cell>
        </row>
        <row r="5119">
          <cell r="A5119">
            <v>87886</v>
          </cell>
          <cell r="B5119" t="str">
            <v>CHAPISCO APLICADO NO TETO, COM DESEMPENADEIRA DENTADA. ARGAMASSA INDUSTRIALIZADA COM PREPARO MANUAL. AF_06/2014</v>
          </cell>
          <cell r="C5119" t="str">
            <v>M2</v>
          </cell>
          <cell r="D5119" t="str">
            <v>20,21</v>
          </cell>
        </row>
        <row r="5120">
          <cell r="A5120">
            <v>87887</v>
          </cell>
          <cell r="B5120" t="str">
            <v>CHAPISCO APLICADO NO TETO, COM DESEMPENADEIRA DENTADA. ARGAMASSA INDUSTRIALIZADA COM PREPARO EM MISTURADOR 300 KG. AF_06/2014</v>
          </cell>
          <cell r="C5120" t="str">
            <v>M2</v>
          </cell>
          <cell r="D5120" t="str">
            <v>19,69</v>
          </cell>
        </row>
        <row r="5121">
          <cell r="A5121">
            <v>87888</v>
          </cell>
          <cell r="B5121" t="str">
            <v>CHAPISCO APLICADO EM ALVENARIA (SEM PRESENÇA DE VÃOS) E ESTRUTURAS DE CONCRETO DE FACHADA, COM ROLO PARA TEXTURA ACRÍLICA.  ARGAMASSA TRAÇO 1:4 E EMULSÃO POLIMÉRICA (ADESIVO) COM PREPARO MANUAL. AF_06/2014</v>
          </cell>
          <cell r="C5121" t="str">
            <v>M2</v>
          </cell>
          <cell r="D5121" t="str">
            <v>4,23</v>
          </cell>
        </row>
        <row r="5122">
          <cell r="A5122">
            <v>87889</v>
          </cell>
          <cell r="B5122" t="str">
            <v>CHAPISCO APLICADO EM ALVENARIA (SEM PRESENÇA DE VÃOS) E ESTRUTURAS DE CONCRETO DE FACHADA, COM ROLO PARA TEXTURA ACRÍLICA.  ARGAMASSA TRAÇO 1:4 E EMULSÃO POLIMÉRICA (ADESIVO) COM PREPARO EM BETONEIRA 400L. AF_06/2014</v>
          </cell>
          <cell r="C5122" t="str">
            <v>M2</v>
          </cell>
          <cell r="D5122" t="str">
            <v>4,13</v>
          </cell>
        </row>
        <row r="5123">
          <cell r="A5123">
            <v>87891</v>
          </cell>
          <cell r="B5123" t="str">
            <v>CHAPISCO APLICADO EM ALVENARIA (SEM PRESENÇA DE VÃOS) E ESTRUTURAS DE CONCRETO DE FACHADA, COM ROLO PARA TEXTURA ACRÍLICA.  ARGAMASSA INDUSTRIALIZADA COM PREPARO MANUAL. AF_06/2014</v>
          </cell>
          <cell r="C5123" t="str">
            <v>M2</v>
          </cell>
          <cell r="D5123" t="str">
            <v>9,21</v>
          </cell>
        </row>
        <row r="5124">
          <cell r="A5124">
            <v>87892</v>
          </cell>
          <cell r="B5124" t="str">
            <v>CHAPISCO APLICADO EM ALVENARIA (SEM PRESENÇA DE VÃOS) E ESTRUTURAS DE CONCRETO DE FACHADA, COM ROLO PARA TEXTURA ACRÍLICA.  ARGAMASSA INDUSTRIALIZADA COM PREPARO EM MISTURADOR 300 KG. AF_06/2014</v>
          </cell>
          <cell r="C5124" t="str">
            <v>M2</v>
          </cell>
          <cell r="D5124" t="str">
            <v>8,97</v>
          </cell>
        </row>
        <row r="5125">
          <cell r="A5125">
            <v>87893</v>
          </cell>
          <cell r="B5125" t="str">
            <v>CHAPISCO APLICADO EM ALVENARIA (SEM PRESENÇA DE VÃOS) E ESTRUTURAS DE CONCRETO DE FACHADA, COM COLHER DE PEDREIRO.  ARGAMASSA TRAÇO 1:3 COM PREPARO MANUAL. AF_06/2014</v>
          </cell>
          <cell r="C5125" t="str">
            <v>M2</v>
          </cell>
          <cell r="D5125" t="str">
            <v>4,61</v>
          </cell>
        </row>
        <row r="5126">
          <cell r="A5126">
            <v>87894</v>
          </cell>
          <cell r="B5126" t="str">
            <v>CHAPISCO APLICADO EM ALVENARIA (SEM PRESENÇA DE VÃOS) E ESTRUTURAS DE CONCRETO DE FACHADA, COM COLHER DE PEDREIRO.  ARGAMASSA TRAÇO 1:3 COM PREPARO EM BETONEIRA 400L. AF_06/2014</v>
          </cell>
          <cell r="C5126" t="str">
            <v>M2</v>
          </cell>
          <cell r="D5126" t="str">
            <v>4,28</v>
          </cell>
        </row>
        <row r="5127">
          <cell r="A5127">
            <v>87896</v>
          </cell>
          <cell r="B5127" t="str">
            <v>CHAPISCO APLICADO EM ALVENARIA (SEM PRESENÇA DE VÃOS) E ESTRUTURAS DE CONCRETO DE FACHADA, COM EQUIPAMENTO DE PROJEÇÃO.  ARGAMASSA TRAÇO 1:3 COM PREPARO MANUAL. AF_06/2014</v>
          </cell>
          <cell r="C5127" t="str">
            <v>M2</v>
          </cell>
          <cell r="D5127" t="str">
            <v>4,09</v>
          </cell>
        </row>
        <row r="5128">
          <cell r="A5128">
            <v>87897</v>
          </cell>
          <cell r="B5128" t="str">
            <v>CHAPISCO APLICADO EM ALVENARIA (SEM PRESENÇA DE VÃOS) E ESTRUTURAS DE CONCRETO DE FACHADA, COM EQUIPAMENTO DE PROJEÇÃO.  ARGAMASSA TRAÇO 1:3 COM PREPARO EM BETONEIRA 400 L. AF_06/2014</v>
          </cell>
          <cell r="C5128" t="str">
            <v>M2</v>
          </cell>
          <cell r="D5128" t="str">
            <v>3,76</v>
          </cell>
        </row>
        <row r="5129">
          <cell r="A5129">
            <v>87899</v>
          </cell>
          <cell r="B5129" t="str">
            <v>CHAPISCO APLICADO EM ALVENARIA (COM PRESENÇA DE VÃOS) E ESTRUTURAS DE CONCRETO DE FACHADA, COM ROLO PARA TEXTURA ACRÍLICA.  ARGAMASSA TRAÇO 1:4 E EMULSÃO POLIMÉRICA (ADESIVO) COM PREPARO MANUAL. AF_06/2014</v>
          </cell>
          <cell r="C5129" t="str">
            <v>M2</v>
          </cell>
          <cell r="D5129" t="str">
            <v>5,14</v>
          </cell>
        </row>
        <row r="5130">
          <cell r="A5130">
            <v>87900</v>
          </cell>
          <cell r="B5130" t="str">
            <v>CHAPISCO APLICADO EM ALVENARIA (COM PRESENÇA DE VÃOS) E ESTRUTURAS DE CONCRETO DE FACHADA, COM ROLO PARA TEXTURA ACRÍLICA.  ARGAMASSA TRAÇO 1:4 E EMULSÃO POLIMÉRICA (ADESIVO) COM PREPARO EM BETONEIRA 400L. AF_06/2014</v>
          </cell>
          <cell r="C5130" t="str">
            <v>M2</v>
          </cell>
          <cell r="D5130" t="str">
            <v>5,04</v>
          </cell>
        </row>
        <row r="5131">
          <cell r="A5131">
            <v>87902</v>
          </cell>
          <cell r="B5131" t="str">
            <v>CHAPISCO APLICADO EM ALVENARIA (COM PRESENÇA DE VÃOS) E ESTRUTURAS DE CONCRETO DE FACHADA, COM ROLO PARA TEXTURA ACRÍLICA.  ARGAMASSA INDUSTRIALIZADA COM PREPARO MANUAL. AF_06/2014</v>
          </cell>
          <cell r="C5131" t="str">
            <v>M2</v>
          </cell>
          <cell r="D5131" t="str">
            <v>10,12</v>
          </cell>
        </row>
        <row r="5132">
          <cell r="A5132">
            <v>87903</v>
          </cell>
          <cell r="B5132" t="str">
            <v>CHAPISCO APLICADO EM ALVENARIA (COM PRESENÇA DE VÃOS) E ESTRUTURAS DE CONCRETO DE FACHADA, COM ROLO PARA TEXTURA ACRÍLICA.  ARGAMASSA INDUSTRIALIZADA COM PREPARO EM MISTURADOR 300 KG. AF_06/2014</v>
          </cell>
          <cell r="C5132" t="str">
            <v>M2</v>
          </cell>
          <cell r="D5132" t="str">
            <v>9,88</v>
          </cell>
        </row>
        <row r="5133">
          <cell r="A5133">
            <v>87904</v>
          </cell>
          <cell r="B5133" t="str">
            <v>CHAPISCO APLICADO EM ALVENARIA (COM PRESENÇA DE VÃOS) E ESTRUTURAS DE CONCRETO DE FACHADA, COM COLHER DE PEDREIRO.  ARGAMASSA TRAÇO 1:3 COM PREPARO MANUAL. AF_06/2014</v>
          </cell>
          <cell r="C5133" t="str">
            <v>M2</v>
          </cell>
          <cell r="D5133" t="str">
            <v>6,11</v>
          </cell>
        </row>
        <row r="5134">
          <cell r="A5134">
            <v>87905</v>
          </cell>
          <cell r="B5134" t="str">
            <v>CHAPISCO APLICADO EM ALVENARIA (COM PRESENÇA DE VÃOS) E ESTRUTURAS DE CONCRETO DE FACHADA, COM COLHER DE PEDREIRO.  ARGAMASSA TRAÇO 1:3 COM PREPARO EM BETONEIRA 400L. AF_06/2014</v>
          </cell>
          <cell r="C5134" t="str">
            <v>M2</v>
          </cell>
          <cell r="D5134" t="str">
            <v>5,78</v>
          </cell>
        </row>
        <row r="5135">
          <cell r="A5135">
            <v>87907</v>
          </cell>
          <cell r="B5135" t="str">
            <v>CHAPISCO APLICADO EM ALVENARIA (COM PRESENÇA DE VÃOS) E ESTRUTURAS DE CONCRETO DE FACHADA, COM EQUIPAMENTO DE PROJEÇÃO.  ARGAMASSA TRAÇO 1:3 COM PREPARO MANUAL. AF_06/2014</v>
          </cell>
          <cell r="C5135" t="str">
            <v>M2</v>
          </cell>
          <cell r="D5135" t="str">
            <v>5,37</v>
          </cell>
        </row>
        <row r="5136">
          <cell r="A5136">
            <v>87908</v>
          </cell>
          <cell r="B5136" t="str">
            <v>CHAPISCO APLICADO EM ALVENARIA (COM PRESENÇA DE VÃOS) E ESTRUTURAS DE CONCRETO DE FACHADA, COM EQUIPAMENTO DE PROJEÇÃO.  ARGAMASSA TRAÇO 1:3 COM PREPARO EM BETONEIRA 400 L. AF_06/2014</v>
          </cell>
          <cell r="C5136" t="str">
            <v>M2</v>
          </cell>
          <cell r="D5136" t="str">
            <v>5,04</v>
          </cell>
        </row>
        <row r="5137">
          <cell r="A5137">
            <v>87910</v>
          </cell>
          <cell r="B5137" t="str">
            <v>CHAPISCO APLICADO SOMENTE NA ESTRUTURA DE CONCRETO DA FACHADA, COM DESEMPENADEIRA DENTADA. ARGAMASSA INDUSTRIALIZADA COM PREPARO MANUAL. AF_06/2014</v>
          </cell>
          <cell r="C5137" t="str">
            <v>M2</v>
          </cell>
          <cell r="D5137" t="str">
            <v>19,92</v>
          </cell>
        </row>
        <row r="5138">
          <cell r="A5138">
            <v>87911</v>
          </cell>
          <cell r="B5138" t="str">
            <v>CHAPISCO APLICADO SOMENTE NA ESTRUTURA DE CONCRETO DA FACHADA, COM DESEMPENADEIRA DENTADA. ARGAMASSA INDUSTRIALIZADA COM PREPARO EM MISTURADOR 300 KG. AF_06/2014</v>
          </cell>
          <cell r="C5138" t="str">
            <v>M2</v>
          </cell>
          <cell r="D5138" t="str">
            <v>19,40</v>
          </cell>
        </row>
        <row r="5139">
          <cell r="A5139">
            <v>5991</v>
          </cell>
          <cell r="B5139" t="str">
            <v>BARRA LISA COM ARGAMASSA TRACO 1:4 (CIMENTO E AREIA GROSSA), ESPESSURA 2,0CM, INCLUSO ADITIVO IMPERMEABILIZANTE, PREPARO MECANICO DA ARGAMASSA</v>
          </cell>
          <cell r="C5139" t="str">
            <v>M2</v>
          </cell>
          <cell r="D5139" t="str">
            <v>36,97</v>
          </cell>
        </row>
        <row r="5140">
          <cell r="A5140">
            <v>84023</v>
          </cell>
          <cell r="B5140" t="str">
            <v>BARRA LISA TRACO 1:3 (CIMENTO E AREIA MEDIA), ESPESSURA 1,5CM, PREPARO MANUAL DA ARGAMASSA</v>
          </cell>
          <cell r="C5140" t="str">
            <v>M2</v>
          </cell>
          <cell r="D5140" t="str">
            <v>34,05</v>
          </cell>
        </row>
        <row r="5141">
          <cell r="A5141">
            <v>84024</v>
          </cell>
          <cell r="B5141" t="str">
            <v>BARRA LISA TRACO 1:3 (CIMENTO E AREIA MEDIA), ESPESSURA 1,0CM, PREPARO MANUAL DA ARGAMASSA</v>
          </cell>
          <cell r="C5141" t="str">
            <v>M2</v>
          </cell>
          <cell r="D5141" t="str">
            <v>32,53</v>
          </cell>
        </row>
        <row r="5142">
          <cell r="A5142">
            <v>84026</v>
          </cell>
          <cell r="B5142" t="str">
            <v>BARRA LISA TRACO 1:4 (CIMENTO E AREIA MEDIA), ESPESSURA 2,0CM, PREPARO MANUAL DA ARGAMASSA</v>
          </cell>
          <cell r="C5142" t="str">
            <v>M2</v>
          </cell>
          <cell r="D5142" t="str">
            <v>39,79</v>
          </cell>
        </row>
        <row r="5143">
          <cell r="A5143">
            <v>84027</v>
          </cell>
          <cell r="B5143" t="str">
            <v>BARRA LISA TRACO 1:3 (CIMENTO E AREIA MEDIA), ESPESSURA 0,5CM, PREPARO MANUAL DA ARGAMASSA</v>
          </cell>
          <cell r="C5143" t="str">
            <v>M2</v>
          </cell>
          <cell r="D5143" t="str">
            <v>27,77</v>
          </cell>
        </row>
        <row r="5144">
          <cell r="A5144">
            <v>84028</v>
          </cell>
          <cell r="B5144" t="str">
            <v>BARRA LISA TRACO 1:4 (CIMENTO E AREIA MEDIA), COM CORANTE AMARELO, ESPESSURA 2,0CM, PREPARO MANUAL DA ARGAMASSA</v>
          </cell>
          <cell r="C5144" t="str">
            <v>M2</v>
          </cell>
          <cell r="D5144" t="str">
            <v>44,44</v>
          </cell>
        </row>
        <row r="5145">
          <cell r="A5145">
            <v>84072</v>
          </cell>
          <cell r="B5145" t="str">
            <v>BARRA LISA TRACO 1:3 (CIMENTO E AREIA MEDIA NAO PENEIRADA), INCLUSO ADITIVO IMPERMEABILIZANTE, ESPESSURA 0,5CM, PREPARO MANUAL DA ARGAMASSA</v>
          </cell>
          <cell r="C5145" t="str">
            <v>M2</v>
          </cell>
          <cell r="D5145" t="str">
            <v>28,22</v>
          </cell>
        </row>
        <row r="5146">
          <cell r="A5146">
            <v>87411</v>
          </cell>
          <cell r="B5146" t="str">
            <v>APLICAÇÃO MANUAL DE GESSO DESEMPENADO (SEM TALISCAS) EM TETO DE AMBIENTES DE ÁREA MAIOR QUE 10M², ESPESSURA DE 0,5CM. AF_06/2014</v>
          </cell>
          <cell r="C5146" t="str">
            <v>M2</v>
          </cell>
          <cell r="D5146" t="str">
            <v>9,69</v>
          </cell>
        </row>
        <row r="5147">
          <cell r="A5147">
            <v>87412</v>
          </cell>
          <cell r="B5147" t="str">
            <v>APLICAÇÃO MANUAL DE GESSO DESEMPENADO (SEM TALISCAS) EM TETO DE AMBIENTES DE ÁREA ENTRE 5M² E 10M², ESPESSURA DE 0,5CM. AF_06/2014</v>
          </cell>
          <cell r="C5147" t="str">
            <v>M2</v>
          </cell>
          <cell r="D5147" t="str">
            <v>14,30</v>
          </cell>
        </row>
        <row r="5148">
          <cell r="A5148">
            <v>87413</v>
          </cell>
          <cell r="B5148" t="str">
            <v>APLICAÇÃO MANUAL DE GESSO DESEMPENADO (SEM TALISCAS) EM TETO DE AMBIENTES DE ÁREA MENOR QUE 5M², ESPESSURA DE 0,5CM. AF_06/2014</v>
          </cell>
          <cell r="C5148" t="str">
            <v>M2</v>
          </cell>
          <cell r="D5148" t="str">
            <v>16,93</v>
          </cell>
        </row>
        <row r="5149">
          <cell r="A5149">
            <v>87414</v>
          </cell>
          <cell r="B5149" t="str">
            <v>APLICAÇÃO MANUAL DE GESSO DESEMPENADO (SEM TALISCAS) EM TETO DE AMBIENTES DE ÁREA MAIOR QUE 10M², ESPESSURA DE 1,0CM. AF_06/2014</v>
          </cell>
          <cell r="C5149" t="str">
            <v>M2</v>
          </cell>
          <cell r="D5149" t="str">
            <v>14,08</v>
          </cell>
        </row>
        <row r="5150">
          <cell r="A5150">
            <v>87415</v>
          </cell>
          <cell r="B5150" t="str">
            <v>APLICAÇÃO MANUAL DE GESSO DESEMPENADO (SEM TALISCAS) EM TETO DE AMBIENTES DE ÁREA ENTRE 5M² E 10M², ESPESSURA DE 1,0CM. AF_06/2014</v>
          </cell>
          <cell r="C5150" t="str">
            <v>M2</v>
          </cell>
          <cell r="D5150" t="str">
            <v>18,55</v>
          </cell>
        </row>
        <row r="5151">
          <cell r="A5151">
            <v>87416</v>
          </cell>
          <cell r="B5151" t="str">
            <v>APLICAÇÃO MANUAL DE GESSO DESEMPENADO (SEM TALISCAS) EM TETO DE AMBIENTES DE ÁREA MENOR QUE 5M², ESPESSURA DE 1,0CM. AF_06/2014</v>
          </cell>
          <cell r="C5151" t="str">
            <v>M2</v>
          </cell>
          <cell r="D5151" t="str">
            <v>21,36</v>
          </cell>
        </row>
        <row r="5152">
          <cell r="A5152">
            <v>87417</v>
          </cell>
          <cell r="B5152" t="str">
            <v>APLICAÇÃO MANUAL DE GESSO DESEMPENADO (SEM TALISCAS) EM PAREDES DE AMBIENTES DE ÁREA MAIOR QUE 10M², ESPESSURA DE 0,5CM. AF_06/2014</v>
          </cell>
          <cell r="C5152" t="str">
            <v>M2</v>
          </cell>
          <cell r="D5152" t="str">
            <v>10,34</v>
          </cell>
        </row>
        <row r="5153">
          <cell r="A5153">
            <v>87418</v>
          </cell>
          <cell r="B5153" t="str">
            <v>APLICAÇÃO MANUAL DE GESSO DESEMPENADO (SEM TALISCAS) EM PAREDES DE AMBIENTES DE ÁREA ENTRE 5M² E 10M², ESPESSURA DE 0,5CM. AF_06/2014</v>
          </cell>
          <cell r="C5153" t="str">
            <v>M2</v>
          </cell>
          <cell r="D5153" t="str">
            <v>10,68</v>
          </cell>
        </row>
        <row r="5154">
          <cell r="A5154">
            <v>87419</v>
          </cell>
          <cell r="B5154" t="str">
            <v>APLICAÇÃO MANUAL DE GESSO DESEMPENADO (SEM TALISCAS) EM PAREDES DE AMBIENTES DE ÁREA MENOR QUE 5M², ESPESSURA DE 0,5CM. AF_06/2014</v>
          </cell>
          <cell r="C5154" t="str">
            <v>M2</v>
          </cell>
          <cell r="D5154" t="str">
            <v>11,67</v>
          </cell>
        </row>
        <row r="5155">
          <cell r="A5155">
            <v>87420</v>
          </cell>
          <cell r="B5155" t="str">
            <v>APLICAÇÃO MANUAL DE GESSO DESEMPENADO (SEM TALISCAS) EM PAREDES DE AMBIENTES DE ÁREA MAIOR QUE 10M², ESPESSURA DE 1,0CM. AF_06/2014</v>
          </cell>
          <cell r="C5155" t="str">
            <v>M2</v>
          </cell>
          <cell r="D5155" t="str">
            <v>15,24</v>
          </cell>
        </row>
        <row r="5156">
          <cell r="A5156">
            <v>87421</v>
          </cell>
          <cell r="B5156" t="str">
            <v>APLICAÇÃO MANUAL DE GESSO DESEMPENADO (SEM TALISCAS) EM PAREDES DE AMBIENTES DE ÁREA ENTRE 5M² E 10M², ESPESSURA DE 1,0CM. AF_06/2014</v>
          </cell>
          <cell r="C5156" t="str">
            <v>M2</v>
          </cell>
          <cell r="D5156" t="str">
            <v>15,58</v>
          </cell>
        </row>
        <row r="5157">
          <cell r="A5157">
            <v>87422</v>
          </cell>
          <cell r="B5157" t="str">
            <v>APLICAÇÃO MANUAL DE GESSO DESEMPENADO (SEM TALISCAS) EM PAREDES DE AMBIENTES DE ÁREA MENOR QUE 5M², ESPESSURA DE 1,0CM. AF_06/2014</v>
          </cell>
          <cell r="C5157" t="str">
            <v>M2</v>
          </cell>
          <cell r="D5157" t="str">
            <v>16,57</v>
          </cell>
        </row>
        <row r="5158">
          <cell r="A5158">
            <v>87423</v>
          </cell>
          <cell r="B5158" t="str">
            <v>APLICAÇÃO MANUAL DE GESSO SARRAFEADO (COM TALISCAS) EM PAREDES DE AMBIENTES DE ÁREA MAIOR QUE 10M², ESPESSURA DE 1,0CM. AF_06/2014</v>
          </cell>
          <cell r="C5158" t="str">
            <v>M2</v>
          </cell>
          <cell r="D5158" t="str">
            <v>20,84</v>
          </cell>
        </row>
        <row r="5159">
          <cell r="A5159">
            <v>87424</v>
          </cell>
          <cell r="B5159" t="str">
            <v>APLICAÇÃO MANUAL DE GESSO SARRAFEADO (COM TALISCAS) EM PAREDES DE AMBIENTES DE ÁREA ENTRE 5M² E 10M², ESPESSURA DE 1,0CM. AF_06/2014</v>
          </cell>
          <cell r="C5159" t="str">
            <v>M2</v>
          </cell>
          <cell r="D5159" t="str">
            <v>21,36</v>
          </cell>
        </row>
        <row r="5160">
          <cell r="A5160">
            <v>87425</v>
          </cell>
          <cell r="B5160" t="str">
            <v>APLICAÇÃO MANUAL DE GESSO SARRAFEADO (COM TALISCAS) EM PAREDES DE AMBIENTES DE ÁREA MENOR QUE 5M², ESPESSURA DE 1,0CM. AF_06/2014</v>
          </cell>
          <cell r="C5160" t="str">
            <v>M2</v>
          </cell>
          <cell r="D5160" t="str">
            <v>22,17</v>
          </cell>
        </row>
        <row r="5161">
          <cell r="A5161">
            <v>87426</v>
          </cell>
          <cell r="B5161" t="str">
            <v>APLICAÇÃO MANUAL DE GESSO SARRAFEADO (COM TALISCAS) EM PAREDES DE AMBIENTES DE ÁREA MAIOR QUE 10M², ESPESSURA DE 1,5CM. AF_06/2014</v>
          </cell>
          <cell r="C5161" t="str">
            <v>M2</v>
          </cell>
          <cell r="D5161" t="str">
            <v>24,23</v>
          </cell>
        </row>
        <row r="5162">
          <cell r="A5162">
            <v>87427</v>
          </cell>
          <cell r="B5162" t="str">
            <v>APLICAÇÃO MANUAL DE GESSO SARRAFEADO (COM TALISCAS) EM PAREDES DE AMBIENTES DE ÁREA ENTRE 5M² E 10M², ESPESSURA DE 1,5CM. AF_06/2014</v>
          </cell>
          <cell r="C5162" t="str">
            <v>M2</v>
          </cell>
          <cell r="D5162" t="str">
            <v>24,74</v>
          </cell>
        </row>
        <row r="5163">
          <cell r="A5163">
            <v>87428</v>
          </cell>
          <cell r="B5163" t="str">
            <v>APLICAÇÃO MANUAL DE GESSO SARRAFEADO (COM TALISCAS) EM PAREDES DE AMBIENTES DE ÁREA MENOR QUE 5M², ESPESSURA DE 1,5CM. AF_06/2014</v>
          </cell>
          <cell r="C5163" t="str">
            <v>M2</v>
          </cell>
          <cell r="D5163" t="str">
            <v>25,57</v>
          </cell>
        </row>
        <row r="5164">
          <cell r="A5164">
            <v>87429</v>
          </cell>
          <cell r="B5164" t="str">
            <v>APLICAÇÃO DE GESSO PROJETADO COM EQUIPAMENTO DE PROJEÇÃO EM PAREDES DE AMBIENTES DE ÁREA MAIOR QUE 10M², DESEMPENADO (SEM TALISCAS), ESPESSURA DE 0,5CM. AF_06/2014</v>
          </cell>
          <cell r="C5164" t="str">
            <v>M2</v>
          </cell>
          <cell r="D5164" t="str">
            <v>11,81</v>
          </cell>
        </row>
        <row r="5165">
          <cell r="A5165">
            <v>87430</v>
          </cell>
          <cell r="B5165" t="str">
            <v>APLICAÇÃO DE GESSO PROJETADO COM EQUIPAMENTO DE PROJEÇÃO EM PAREDES DE AMBIENTES DE ÁREA ENTRE 5M² E 10M², DESEMPENADO (SEM TALISCAS), ESPESSURA DE 0,5CM. AF_06/2014</v>
          </cell>
          <cell r="C5165" t="str">
            <v>M2</v>
          </cell>
          <cell r="D5165" t="str">
            <v>12,15</v>
          </cell>
        </row>
        <row r="5166">
          <cell r="A5166">
            <v>87431</v>
          </cell>
          <cell r="B5166" t="str">
            <v>APLICAÇÃO DE GESSO PROJETADO COM EQUIPAMENTO DE PROJEÇÃO EM PAREDES DE AMBIENTES DE ÁREA MENOR QUE 5M², DESEMPENADO (SEM TALISCAS), ESPESSURA DE 0,5CM. AF_06/2014</v>
          </cell>
          <cell r="C5166" t="str">
            <v>M2</v>
          </cell>
          <cell r="D5166" t="str">
            <v>12,32</v>
          </cell>
        </row>
        <row r="5167">
          <cell r="A5167">
            <v>87432</v>
          </cell>
          <cell r="B5167" t="str">
            <v>APLICAÇÃO DE GESSO PROJETADO COM EQUIPAMENTO DE PROJEÇÃO EM PAREDES DE AMBIENTES DE ÁREA MAIOR QUE 10M², DESEMPENADO (SEM TALISCAS), ESPESSURA DE 1,0CM. AF_06/2014</v>
          </cell>
          <cell r="C5167" t="str">
            <v>M2</v>
          </cell>
          <cell r="D5167" t="str">
            <v>16,68</v>
          </cell>
        </row>
        <row r="5168">
          <cell r="A5168">
            <v>87433</v>
          </cell>
          <cell r="B5168" t="str">
            <v>APLICAÇÃO DE GESSO PROJETADO COM EQUIPAMENTO DE PROJEÇÃO EM PAREDES DE AMBIENTES DE ÁREA ENTRE 5M² E 10M², DESEMPENADO (SEM TALISCAS), ESPESSURA DE 1,0CM. AF_06/2014</v>
          </cell>
          <cell r="C5168" t="str">
            <v>M2</v>
          </cell>
          <cell r="D5168" t="str">
            <v>17,36</v>
          </cell>
        </row>
        <row r="5169">
          <cell r="A5169">
            <v>87434</v>
          </cell>
          <cell r="B5169" t="str">
            <v>APLICAÇÃO DE GESSO PROJETADO COM EQUIPAMENTO DE PROJEÇÃO EM PAREDES DE AMBIENTES DE ÁREA MENOR QUE 5M², DESEMPENADO (SEM TALISCAS), ESPESSURA DE 1,0CM. AF_06/2014</v>
          </cell>
          <cell r="C5169" t="str">
            <v>M2</v>
          </cell>
          <cell r="D5169" t="str">
            <v>17,84</v>
          </cell>
        </row>
        <row r="5170">
          <cell r="A5170">
            <v>87435</v>
          </cell>
          <cell r="B5170" t="str">
            <v>APLICAÇÃO DE GESSO PROJETADO COM EQUIPAMENTO DE PROJEÇÃO EM PAREDES DE AMBIENTES DE ÁREA MAIOR QUE 10M², SARRAFEADO (COM TALISCAS), ESPESSURA DE 1,0CM. AF_06/2014</v>
          </cell>
          <cell r="C5170" t="str">
            <v>M2</v>
          </cell>
          <cell r="D5170" t="str">
            <v>18,83</v>
          </cell>
        </row>
        <row r="5171">
          <cell r="A5171">
            <v>87436</v>
          </cell>
          <cell r="B5171" t="str">
            <v>APLICAÇÃO DE GESSO PROJETADO COM EQUIPAMENTO DE PROJEÇÃO EM PAREDES DE AMBIENTES DE ÁREA ENTRE 5M² E 10M², SARRAFEADO (COM TALISCAS), ESPESSURA DE 1,0CM. AF_06/2014</v>
          </cell>
          <cell r="C5171" t="str">
            <v>M2</v>
          </cell>
          <cell r="D5171" t="str">
            <v>19,99</v>
          </cell>
        </row>
        <row r="5172">
          <cell r="A5172">
            <v>87437</v>
          </cell>
          <cell r="B5172" t="str">
            <v>APLICAÇÃO DE GESSO PROJETADO COM EQUIPAMENTO DE PROJEÇÃO EM PAREDES DE AMBIENTES DE ÁREA MENOR QUE 5M², SARRAFEADO (COM TALISCAS), ESPESSURA DE 1,0CM. AF_06/2014</v>
          </cell>
          <cell r="C5172" t="str">
            <v>M2</v>
          </cell>
          <cell r="D5172" t="str">
            <v>20,81</v>
          </cell>
        </row>
        <row r="5173">
          <cell r="A5173">
            <v>87438</v>
          </cell>
          <cell r="B5173" t="str">
            <v>APLICAÇÃO DE GESSO PROJETADO COM EQUIPAMENTO DE PROJEÇÃO EM PAREDES DE AMBIENTES DE ÁREA MAIOR QUE 10M², SARRAFEADO (COM TALISCAS), ESPESSURA DE 1,5CM. AF_06/2014</v>
          </cell>
          <cell r="C5173" t="str">
            <v>M2</v>
          </cell>
          <cell r="D5173" t="str">
            <v>23,08</v>
          </cell>
        </row>
        <row r="5174">
          <cell r="A5174">
            <v>87439</v>
          </cell>
          <cell r="B5174" t="str">
            <v>APLICAÇÃO DE GESSO PROJETADO COM EQUIPAMENTO DE PROJEÇÃO EM PAREDES DE AMBIENTES DE ÁREA ENTRE 5M² E 10M², SARRAFEADO (COM TALISCAS), ESPESSURA DE 1,5CM. AF_06/2014</v>
          </cell>
          <cell r="C5174" t="str">
            <v>M2</v>
          </cell>
          <cell r="D5174" t="str">
            <v>24,54</v>
          </cell>
        </row>
        <row r="5175">
          <cell r="A5175">
            <v>87440</v>
          </cell>
          <cell r="B5175" t="str">
            <v>APLICAÇÃO DE GESSO PROJETADO COM EQUIPAMENTO DE PROJEÇÃO EM PAREDES DE AMBIENTES DE ÁREA MENOR QUE 5M², SARRAFEADO (COM TALISCAS), ESPESSURA DE 1,5CM. AF_06/2014</v>
          </cell>
          <cell r="C5175" t="str">
            <v>M2</v>
          </cell>
          <cell r="D5175" t="str">
            <v>25,23</v>
          </cell>
        </row>
        <row r="5176">
          <cell r="A5176">
            <v>87527</v>
          </cell>
          <cell r="B5176" t="str">
            <v>EMBOÇO, PARA RECEBIMENTO DE CERÂMICA, EM ARGAMASSA TRAÇO 1:2:8, PREPARO MECÂNICO COM BETONEIRA 400L, APLICADO MANUALMENTE EM FACES INTERNAS DE PAREDES, PARA AMBIENTE COM ÁREA MENOR QUE 5M2, ESPESSURA DE 20MM, COM EXECUÇÃO DE TALISCAS. AF_06/2014</v>
          </cell>
          <cell r="C5176" t="str">
            <v>M2</v>
          </cell>
          <cell r="D5176" t="str">
            <v>24,81</v>
          </cell>
        </row>
        <row r="5177">
          <cell r="A5177">
            <v>87528</v>
          </cell>
          <cell r="B5177" t="str">
            <v>EMBOÇO, PARA RECEBIMENTO DE CERÂMICA, EM ARGAMASSA TRAÇO 1:2:8, PREPARO MANUAL, APLICADO MANUALMENTE EM FACES INTERNAS DE PAREDES, PARA AMBIENTE COM ÁREA MENOR QUE 5M2, ESPESSURA DE 20MM, COM EXECUÇÃO DE TALISCAS. AF_06/2014</v>
          </cell>
          <cell r="C5177" t="str">
            <v>M2</v>
          </cell>
          <cell r="D5177" t="str">
            <v>27,63</v>
          </cell>
        </row>
        <row r="5178">
          <cell r="A5178">
            <v>87529</v>
          </cell>
          <cell r="B5178" t="str">
            <v>MASSA ÚNICA, PARA RECEBIMENTO DE PINTURA, EM ARGAMASSA TRAÇO 1:2:8, PREPARO MECÂNICO COM BETONEIRA 400L, APLICADA MANUALMENTE EM FACES INTERNAS DE PAREDES, ESPESSURA DE 20MM, COM EXECUÇÃO DE TALISCAS. AF_06/2014</v>
          </cell>
          <cell r="C5178" t="str">
            <v>M2</v>
          </cell>
          <cell r="D5178" t="str">
            <v>22,19</v>
          </cell>
        </row>
        <row r="5179">
          <cell r="A5179">
            <v>87530</v>
          </cell>
          <cell r="B5179" t="str">
            <v>MASSA ÚNICA, PARA RECEBIMENTO DE PINTURA, EM ARGAMASSA TRAÇO 1:2:8, PREPARO MANUAL, APLICADA MANUALMENTE EM FACES INTERNAS DE PAREDES, ESPESSURA DE 20MM, COM EXECUÇÃO DE TALISCAS. AF_06/2014</v>
          </cell>
          <cell r="C5179" t="str">
            <v>M2</v>
          </cell>
          <cell r="D5179" t="str">
            <v>25,01</v>
          </cell>
        </row>
        <row r="5180">
          <cell r="A5180">
            <v>87531</v>
          </cell>
          <cell r="B5180" t="str">
            <v>EMBOÇO, PARA RECEBIMENTO DE CERÂMICA, EM ARGAMASSA TRAÇO 1:2:8, PREPARO MECÂNICO COM BETONEIRA 400L, APLICADO MANUALMENTE EM FACES INTERNAS DE PAREDES, PARA AMBIENTE COM ÁREA ENTRE 5M2 E 10M2, ESPESSURA DE 20MM, COM EXECUÇÃO DE TALISCAS. AF_06/2014</v>
          </cell>
          <cell r="C5180" t="str">
            <v>M2</v>
          </cell>
          <cell r="D5180" t="str">
            <v>21,26</v>
          </cell>
        </row>
        <row r="5181">
          <cell r="A5181">
            <v>87532</v>
          </cell>
          <cell r="B5181" t="str">
            <v>EMBOÇO, PARA RECEBIMENTO DE CERÂMICA, EM ARGAMASSA TRAÇO 1:2:8, PREPARO MANUAL, APLICADO MANUALMENTE EM FACES INTERNAS DE PAREDES, PARA AMBIENTE COM ÁREA  ENTRE 5M2 E 10M2, ESPESSURA DE 20MM, COM EXECUÇÃO DE TALISCAS. AF_06/2014</v>
          </cell>
          <cell r="C5181" t="str">
            <v>M2</v>
          </cell>
          <cell r="D5181" t="str">
            <v>24,08</v>
          </cell>
        </row>
        <row r="5182">
          <cell r="A5182">
            <v>87535</v>
          </cell>
          <cell r="B5182" t="str">
            <v>EMBOÇO, PARA RECEBIMENTO DE CERÂMICA, EM ARGAMASSA TRAÇO 1:2:8, PREPARO MECÂNICO COM BETONEIRA 400L, APLICADO MANUALMENTE EM FACES INTERNAS DE PAREDES, PARA AMBIENTE COM ÁREA  MAIOR QUE 10M2, ESPESSURA DE 20MM, COM EXECUÇÃO DE TALISCAS. AF_06/2014</v>
          </cell>
          <cell r="C5182" t="str">
            <v>M2</v>
          </cell>
          <cell r="D5182" t="str">
            <v>18,64</v>
          </cell>
        </row>
        <row r="5183">
          <cell r="A5183">
            <v>87536</v>
          </cell>
          <cell r="B5183" t="str">
            <v>EMBOÇO, PARA RECEBIMENTO DE CERÂMICA, EM ARGAMASSA TRAÇO 1:2:8, PREPARO MANUAL, APLICADO MANUALMENTE EM FACES INTERNAS DE PAREDES, PARA AMBIENTE COM ÁREA  MAIOR QUE 10M2, ESPESSURA DE 20MM, COM EXECUÇÃO DE TALISCAS. AF_06/2014</v>
          </cell>
          <cell r="C5183" t="str">
            <v>M2</v>
          </cell>
          <cell r="D5183" t="str">
            <v>21,46</v>
          </cell>
        </row>
        <row r="5184">
          <cell r="A5184">
            <v>87537</v>
          </cell>
          <cell r="B518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184" t="str">
            <v>M2</v>
          </cell>
          <cell r="D5184" t="str">
            <v>47,70</v>
          </cell>
        </row>
        <row r="5185">
          <cell r="A5185">
            <v>87538</v>
          </cell>
          <cell r="B5185" t="str">
            <v>MASSA ÚNICA, PARA RECEBIMENTO DE PINTURA, EM ARGAMASSA INDUSTRIALIZADA, PREPARO MECÂNICO, APLICADO COM EQUIPAMENTO DE MISTURA E PROJEÇÃO DE 1,5 M3/H DE ARGAMASSA EM FACES INTERNAS DE PAREDES, ESPESSURA DE 20MM, COM EXECUÇÃO DE TALISCAS. AF_06/2014</v>
          </cell>
          <cell r="C5185" t="str">
            <v>M2</v>
          </cell>
          <cell r="D5185" t="str">
            <v>45,43</v>
          </cell>
        </row>
        <row r="5186">
          <cell r="A5186">
            <v>87539</v>
          </cell>
          <cell r="B518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186" t="str">
            <v>M2</v>
          </cell>
          <cell r="D5186" t="str">
            <v>44,63</v>
          </cell>
        </row>
        <row r="5187">
          <cell r="A5187">
            <v>87541</v>
          </cell>
          <cell r="B518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187" t="str">
            <v>M2</v>
          </cell>
          <cell r="D5187" t="str">
            <v>42,36</v>
          </cell>
        </row>
        <row r="5188">
          <cell r="A5188">
            <v>87543</v>
          </cell>
          <cell r="B5188" t="str">
            <v>MASSA ÚNICA, PARA RECEBIMENTO DE PINTURA OU CERÂMICA, ARGAMASSA INDUSTRIALIZADA, PREPARO MECÂNICO, APLICADO COM EQUIPAMENTO DE MISTURA E PROJEÇÃO DE 1,5 M3/H EM FACES INTERNAS DE PAREDES, ESPESSURA DE 5MM, SEM EXECUÇÃO DE TALISCAS. AF_06/2014</v>
          </cell>
          <cell r="C5188" t="str">
            <v>M2</v>
          </cell>
          <cell r="D5188" t="str">
            <v>15,11</v>
          </cell>
        </row>
        <row r="5189">
          <cell r="A5189">
            <v>87545</v>
          </cell>
          <cell r="B5189" t="str">
            <v>EMBOÇO, PARA RECEBIMENTO DE CERÂMICA, EM ARGAMASSA TRAÇO 1:2:8, PREPARO MECÂNICO COM BETONEIRA 400L, APLICADO MANUALMENTE EM FACES INTERNAS DE PAREDES, PARA AMBIENTE COM ÁREA MENOR QUE 5M2, ESPESSURA DE 10MM, COM EXECUÇÃO DE TALISCAS. AF_06/2014</v>
          </cell>
          <cell r="C5189" t="str">
            <v>M2</v>
          </cell>
          <cell r="D5189" t="str">
            <v>17,18</v>
          </cell>
        </row>
        <row r="5190">
          <cell r="A5190">
            <v>87546</v>
          </cell>
          <cell r="B5190" t="str">
            <v>EMBOÇO, PARA RECEBIMENTO DE CERÂMICA, EM ARGAMASSA TRAÇO 1:2:8, PREPARO MANUAL, APLICADO MANUALMENTE EM FACES INTERNAS DE PAREDES, PARA AMBIENTE COM ÁREA MENOR QUE 5M2, ESPESSURA DE 10MM, COM EXECUÇÃO DE TALISCAS. AF_06/2014</v>
          </cell>
          <cell r="C5190" t="str">
            <v>M2</v>
          </cell>
          <cell r="D5190" t="str">
            <v>18,77</v>
          </cell>
        </row>
        <row r="5191">
          <cell r="A5191">
            <v>87547</v>
          </cell>
          <cell r="B5191" t="str">
            <v>MASSA ÚNICA, PARA RECEBIMENTO DE PINTURA, EM ARGAMASSA TRAÇO 1:2:8, PREPARO MECÂNICO COM BETONEIRA 400L, APLICADA MANUALMENTE EM FACES INTERNAS DE PAREDES, ESPESSURA DE 10MM, COM EXECUÇÃO DE TALISCAS. AF_06/2014</v>
          </cell>
          <cell r="C5191" t="str">
            <v>M2</v>
          </cell>
          <cell r="D5191" t="str">
            <v>14,57</v>
          </cell>
        </row>
        <row r="5192">
          <cell r="A5192">
            <v>87548</v>
          </cell>
          <cell r="B5192" t="str">
            <v>MASSA ÚNICA, PARA RECEBIMENTO DE PINTURA, EM ARGAMASSA TRAÇO 1:2:8, PREPARO MANUAL, APLICADA MANUALMENTE EM FACES INTERNAS DE PAREDES, ESPESSURA DE 10MM, COM EXECUÇÃO DE TALISCAS. AF_06/2014</v>
          </cell>
          <cell r="C5192" t="str">
            <v>M2</v>
          </cell>
          <cell r="D5192" t="str">
            <v>16,16</v>
          </cell>
        </row>
        <row r="5193">
          <cell r="A5193">
            <v>87549</v>
          </cell>
          <cell r="B5193" t="str">
            <v>EMBOÇO, PARA RECEBIMENTO DE CERÂMICA, EM ARGAMASSA TRAÇO 1:2:8, PREPARO MECÂNICO COM BETONEIRA 400L, APLICADO MANUALMENTE EM FACES INTERNAS DE PAREDES, PARA AMBIENTE COM ÁREA ENTRE 5M2 E 10M2, ESPESSURA DE 10MM, COM EXECUÇÃO DE TALISCAS. AF_06/2014</v>
          </cell>
          <cell r="C5193" t="str">
            <v>M2</v>
          </cell>
          <cell r="D5193" t="str">
            <v>13,62</v>
          </cell>
        </row>
        <row r="5194">
          <cell r="A5194">
            <v>87550</v>
          </cell>
          <cell r="B5194" t="str">
            <v>EMBOÇO, PARA RECEBIMENTO DE CERÂMICA, EM ARGAMASSA TRAÇO 1:2:8, PREPARO MANUAL, APLICADO MANUALMENTE EM FACES INTERNAS DE PAREDES, PARA AMBIENTE COM ÁREA ENTRE 5M2 E 10M2, ESPESSURA DE 10MM, COM EXECUÇÃO DE TALISCAS. AF_06/2014</v>
          </cell>
          <cell r="C5194" t="str">
            <v>M2</v>
          </cell>
          <cell r="D5194" t="str">
            <v>15,21</v>
          </cell>
        </row>
        <row r="5195">
          <cell r="A5195">
            <v>87553</v>
          </cell>
          <cell r="B5195" t="str">
            <v>EMBOÇO, PARA RECEBIMENTO DE CERÂMICA, EM ARGAMASSA TRAÇO 1:2:8, PREPARO MECÂNICO COM BETONEIRA 400L, APLICADO MANUALMENTE EM FACES INTERNAS DE PAREDES, PARA AMBIENTE COM ÁREA MAIOR QUE 10M2, ESPESSURA DE 10MM, COM EXECUÇÃO DE TALISCAS. AF_06/2014</v>
          </cell>
          <cell r="C5195" t="str">
            <v>M2</v>
          </cell>
          <cell r="D5195" t="str">
            <v>11,01</v>
          </cell>
        </row>
        <row r="5196">
          <cell r="A5196">
            <v>87554</v>
          </cell>
          <cell r="B5196" t="str">
            <v>EMBOÇO, PARA RECEBIMENTO DE CERÂMICA, EM ARGAMASSA TRAÇO 1:2:8, PREPARO MANUAL, APLICADO MANUALMENTE EM FACES INTERNAS DE PAREDES, PARA AMBIENTE COM ÁREA MAIOR QUE 10M2, ESPESSURA DE 10MM, COM EXECUÇÃO DE TALISCAS. AF_06/2014</v>
          </cell>
          <cell r="C5196" t="str">
            <v>M2</v>
          </cell>
          <cell r="D5196" t="str">
            <v>12,60</v>
          </cell>
        </row>
        <row r="5197">
          <cell r="A5197">
            <v>87555</v>
          </cell>
          <cell r="B519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197" t="str">
            <v>M2</v>
          </cell>
          <cell r="D5197" t="str">
            <v>29,36</v>
          </cell>
        </row>
        <row r="5198">
          <cell r="A5198">
            <v>87556</v>
          </cell>
          <cell r="B5198" t="str">
            <v>MASSA ÚNICA, PARA RECEBIMENTO DE PINTURA, EM ARGAMASSA INDUSTRIALIZADA, PREPARO MECÂNICO, APLICADO COM EQUIPAMENTO DE MISTURA E PROJEÇÃO DE 1,5 M3/H DE ARGAMASSA EM FACES INTERNAS DE PAREDES, ESPESSURA DE 10MM, COM EXECUÇÃO DE TALISCAS. AF_06/2014</v>
          </cell>
          <cell r="C5198" t="str">
            <v>M2</v>
          </cell>
          <cell r="D5198" t="str">
            <v>27,10</v>
          </cell>
        </row>
        <row r="5199">
          <cell r="A5199">
            <v>87557</v>
          </cell>
          <cell r="B519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199" t="str">
            <v>M2</v>
          </cell>
          <cell r="D5199" t="str">
            <v>26,28</v>
          </cell>
        </row>
        <row r="5200">
          <cell r="A5200">
            <v>87559</v>
          </cell>
          <cell r="B520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200" t="str">
            <v>M2</v>
          </cell>
          <cell r="D5200" t="str">
            <v>24,01</v>
          </cell>
        </row>
        <row r="5201">
          <cell r="A5201">
            <v>87561</v>
          </cell>
          <cell r="B5201" t="str">
            <v>MASSA ÚNICA, PARA RECEBIMENTO DE PINTURA OU CERÂMICA, EM ARGAMASSA INDUSTRIALIZADA, PREPARO MECÂNICO, APLICADO COM EQUIPAMENTO DE MISTURA E PROJEÇÃO DE 1,5 M3/H DE ARGAMASSA EM FACES INTERNAS DE PAREDES, ESPESSURA DE 10MM, SEM EXECUÇÃO DE TALISCAS. AF_06/2014</v>
          </cell>
          <cell r="C5201" t="str">
            <v>M2</v>
          </cell>
          <cell r="D5201" t="str">
            <v>26,49</v>
          </cell>
        </row>
        <row r="5202">
          <cell r="A5202">
            <v>87775</v>
          </cell>
          <cell r="B5202" t="str">
            <v>EMBOÇO OU MASSA ÚNICA EM ARGAMASSA TRAÇO 1:2:8, PREPARO MECÂNICO COM BETONEIRA 400 L, APLICADA MANUALMENTE EM PANOS DE FACHADA COM PRESENÇA DE VÃOS, ESPESSURA DE 25 MM. AF_06/2014</v>
          </cell>
          <cell r="C5202" t="str">
            <v>M2</v>
          </cell>
          <cell r="D5202" t="str">
            <v>35,87</v>
          </cell>
        </row>
        <row r="5203">
          <cell r="A5203">
            <v>87777</v>
          </cell>
          <cell r="B5203" t="str">
            <v>EMBOÇO OU MASSA ÚNICA EM ARGAMASSA TRAÇO 1:2:8, PREPARO MANUAL, APLICADA MANUALMENTE EM PANOS DE FACHADA COM PRESENÇA DE VÃOS, ESPESSURA DE 25 MM. AF_06/2014</v>
          </cell>
          <cell r="C5203" t="str">
            <v>M2</v>
          </cell>
          <cell r="D5203" t="str">
            <v>38,23</v>
          </cell>
        </row>
        <row r="5204">
          <cell r="A5204">
            <v>87778</v>
          </cell>
          <cell r="B5204" t="str">
            <v>EMBOÇO OU MASSA ÚNICA EM ARGAMASSA INDUSTRIALIZADA, PREPARO MECÂNICO E APLICAÇÃO COM EQUIPAMENTO DE MISTURA E PROJEÇÃO DE 1,5 M3/H DE ARGAMASSA EM PANOS DE FACHADA COM PRESENÇA DE VÃOS, ESPESSURA DE 25 MM. AF_06/2014</v>
          </cell>
          <cell r="C5204" t="str">
            <v>M2</v>
          </cell>
          <cell r="D5204" t="str">
            <v>53,02</v>
          </cell>
        </row>
        <row r="5205">
          <cell r="A5205">
            <v>87779</v>
          </cell>
          <cell r="B5205" t="str">
            <v>EMBOÇO OU MASSA ÚNICA EM ARGAMASSA TRAÇO 1:2:8, PREPARO MECÂNICO COM BETONEIRA 400 L, APLICADA MANUALMENTE EM PANOS DE FACHADA COM PRESENÇA DE VÃOS, ESPESSURA DE 35 MM. AF_06/2014</v>
          </cell>
          <cell r="C5205" t="str">
            <v>M2</v>
          </cell>
          <cell r="D5205" t="str">
            <v>41,60</v>
          </cell>
        </row>
        <row r="5206">
          <cell r="A5206">
            <v>87781</v>
          </cell>
          <cell r="B5206" t="str">
            <v>EMBOÇO OU MASSA ÚNICA EM ARGAMASSA TRAÇO 1:2:8, PREPARO MANUAL, APLICADA MANUALMENTE EM PANOS DE FACHADA COM PRESENÇA DE VÃOS, ESPESSURA DE 35 MM. AF_06/2014</v>
          </cell>
          <cell r="C5206" t="str">
            <v>M2</v>
          </cell>
          <cell r="D5206" t="str">
            <v>44,75</v>
          </cell>
        </row>
        <row r="5207">
          <cell r="A5207">
            <v>87783</v>
          </cell>
          <cell r="B5207" t="str">
            <v>EMBOÇO OU MASSA ÚNICA EM ARGAMASSA INDUSTRIALIZADA, PREPARO MECÂNICO E APLICAÇÃO COM EQUIPAMENTO DE MISTURA E PROJEÇÃO DE 1,5 M3/H DE ARGAMASSA EM PANOS DE FACHADA COM PRESENÇA DE VÃOS, ESPESSURA DE 35 MM. AF_06/2014</v>
          </cell>
          <cell r="C5207" t="str">
            <v>M2</v>
          </cell>
          <cell r="D5207" t="str">
            <v>66,03</v>
          </cell>
        </row>
        <row r="5208">
          <cell r="A5208">
            <v>87784</v>
          </cell>
          <cell r="B5208" t="str">
            <v>EMBOÇO OU MASSA ÚNICA EM ARGAMASSA TRAÇO 1:2:8, PREPARO MECÂNICO COM BETONEIRA 400 L, APLICADA MANUALMENTE EM PANOS DE FACHADA COM PRESENÇA DE VÃOS, ESPESSURA DE 45 MM. AF_06/2014</v>
          </cell>
          <cell r="C5208" t="str">
            <v>M2</v>
          </cell>
          <cell r="D5208" t="str">
            <v>47,32</v>
          </cell>
        </row>
        <row r="5209">
          <cell r="A5209">
            <v>87786</v>
          </cell>
          <cell r="B5209" t="str">
            <v>EMBOÇO OU MASSA ÚNICA EM ARGAMASSA TRAÇO 1:2:8, PREPARO MANUAL, APLICADA MANUALMENTE EM PANOS DE FACHADA COM PRESENÇA DE VÃOS, ESPESSURA DE 45 MM. AF_06/2014</v>
          </cell>
          <cell r="C5209" t="str">
            <v>M2</v>
          </cell>
          <cell r="D5209" t="str">
            <v>51,28</v>
          </cell>
        </row>
        <row r="5210">
          <cell r="A5210">
            <v>87787</v>
          </cell>
          <cell r="B5210" t="str">
            <v>EMBOÇO OU MASSA ÚNICA EM ARGAMASSA INDUSTRIALIZADA, PREPARO MECÂNICO E APLICAÇÃO COM EQUIPAMENTO DE MISTURA E PROJEÇÃO DE 1,5 M3/H DE ARGAMASSA EM PANOS DE FACHADA COM PRESENÇA DE VÃOS, ESPESSURA DE 45 MM. AF_06/2014</v>
          </cell>
          <cell r="C5210" t="str">
            <v>M2</v>
          </cell>
          <cell r="D5210" t="str">
            <v>79,04</v>
          </cell>
        </row>
        <row r="5211">
          <cell r="A5211">
            <v>87788</v>
          </cell>
          <cell r="B5211" t="str">
            <v>EMBOÇO OU MASSA ÚNICA EM ARGAMASSA TRAÇO 1:2:8, PREPARO MECÂNICO COM BETONEIRA 400 L, APLICADA MANUALMENTE EM PANOS DE FACHADA COM PRESENÇA DE VÃOS, ESPESSURA MAIOR OU IGUAL A 50 MM. AF_06/2014</v>
          </cell>
          <cell r="C5211" t="str">
            <v>M2</v>
          </cell>
          <cell r="D5211" t="str">
            <v>61,51</v>
          </cell>
        </row>
        <row r="5212">
          <cell r="A5212">
            <v>87790</v>
          </cell>
          <cell r="B5212" t="str">
            <v>EMBOÇO OU MASSA ÚNICA EM ARGAMASSA TRAÇO 1:2:8, PREPARO MANUAL, APLICADA MANUALMENTE EM PANOS DE FACHADA COM PRESENÇA DE VÃOS, ESPESSURA MAIOR OU IGUAL A 50 MM. AF_06/2014</v>
          </cell>
          <cell r="C5212" t="str">
            <v>M2</v>
          </cell>
          <cell r="D5212" t="str">
            <v>65,86</v>
          </cell>
        </row>
        <row r="5213">
          <cell r="A5213">
            <v>87791</v>
          </cell>
          <cell r="B5213" t="str">
            <v>EMBOÇO OU MASSA ÚNICA EM ARGAMASSA INDUSTRIALIZADA, PREPARO MECÂNICO E APLICAÇÃO COM EQUIPAMENTO DE MISTURA E PROJEÇÃO DE 1,5 M3/H DE ARGAMASSA EM PANOS DE FACHADA COM PRESENÇA DE VÃOS, ESPESSURA MAIOR OU IGUAL A 50 MM. AF_06/2014</v>
          </cell>
          <cell r="C5213" t="str">
            <v>M2</v>
          </cell>
          <cell r="D5213" t="str">
            <v>93,92</v>
          </cell>
        </row>
        <row r="5214">
          <cell r="A5214">
            <v>87792</v>
          </cell>
          <cell r="B5214" t="str">
            <v>EMBOÇO OU MASSA ÚNICA EM ARGAMASSA TRAÇO 1:2:8, PREPARO MECÂNICO COM BETONEIRA 400 L, APLICADA MANUALMENTE EM PANOS CEGOS DE FACHADA (SEM PRESENÇA DE VÃOS), ESPESSURA DE 25 MM. AF_06/2014</v>
          </cell>
          <cell r="C5214" t="str">
            <v>M2</v>
          </cell>
          <cell r="D5214" t="str">
            <v>23,15</v>
          </cell>
        </row>
        <row r="5215">
          <cell r="A5215">
            <v>87794</v>
          </cell>
          <cell r="B5215" t="str">
            <v>EMBOÇO OU MASSA ÚNICA EM ARGAMASSA TRAÇO 1:2:8, PREPARO MANUAL, APLICADA MANUALMENTE EM PANOS CEGOS DE FACHADA (SEM PRESENÇA DE VÃOS), ESPESSURA DE 25 MM. AF_06/2014</v>
          </cell>
          <cell r="C5215" t="str">
            <v>M2</v>
          </cell>
          <cell r="D5215" t="str">
            <v>25,34</v>
          </cell>
        </row>
        <row r="5216">
          <cell r="A5216">
            <v>87795</v>
          </cell>
          <cell r="B5216" t="str">
            <v>EMBOÇO OU MASSA ÚNICA EM ARGAMASSA INDUSTRIALIZADA, PREPARO MECÂNICO E APLICAÇÃO COM EQUIPAMENTO DE MISTURA E PROJEÇÃO DE 1,5 M3/H DE ARGAMASSA EM PANOS CEGOS DE FACHADA (SEM PRESENÇA DE VÃOS), ESPESSURA DE 25 MM. AF_06/2014</v>
          </cell>
          <cell r="C5216" t="str">
            <v>M2</v>
          </cell>
          <cell r="D5216" t="str">
            <v>38,88</v>
          </cell>
        </row>
        <row r="5217">
          <cell r="A5217">
            <v>87797</v>
          </cell>
          <cell r="B5217" t="str">
            <v>EMBOÇO OU MASSA ÚNICA EM ARGAMASSA TRAÇO 1:2:8, PREPARO MECÂNICO COM BETONEIRA 400 L, APLICADA MANUALMENTE EM PANOS CEGOS DE FACHADA (SEM PRESENÇA DE VÃOS), ESPESSURA DE 35 MM. AF_06/2014</v>
          </cell>
          <cell r="C5217" t="str">
            <v>M2</v>
          </cell>
          <cell r="D5217" t="str">
            <v>28,67</v>
          </cell>
        </row>
        <row r="5218">
          <cell r="A5218">
            <v>87799</v>
          </cell>
          <cell r="B5218" t="str">
            <v>EMBOÇO OU MASSA ÚNICA EM ARGAMASSA TRAÇO 1:2:8, PREPARO MANUAL, APLICADA MANUALMENTE EM PANOS CEGOS DE FACHADA (SEM PRESENÇA DE VÃOS), ESPESSURA DE 35 MM. AF_06/2014</v>
          </cell>
          <cell r="C5218" t="str">
            <v>M2</v>
          </cell>
          <cell r="D5218" t="str">
            <v>31,61</v>
          </cell>
        </row>
        <row r="5219">
          <cell r="A5219">
            <v>87800</v>
          </cell>
          <cell r="B5219" t="str">
            <v>EMBOÇO OU MASSA ÚNICA EM ARGAMASSA INDUSTRIALIZADA, PREPARO MECÂNICO E APLICAÇÃO COM EQUIPAMENTO DE MISTURA E PROJEÇÃO DE 1,5 M3/H DE ARGAMASSA EM PANOS CEGOS DE FACHADA (SEM PRESENÇA DE VÃOS), ESPESSURA DE 35 MM. AF_06/2014</v>
          </cell>
          <cell r="C5219" t="str">
            <v>M2</v>
          </cell>
          <cell r="D5219" t="str">
            <v>51,20</v>
          </cell>
        </row>
        <row r="5220">
          <cell r="A5220">
            <v>87801</v>
          </cell>
          <cell r="B5220" t="str">
            <v>EMBOÇO OU MASSA ÚNICA EM ARGAMASSA TRAÇO 1:2:8, PREPARO MECÂNICO COM BETONEIRA 400 L, APLICADA MANUALMENTE EM PANOS CEGOS DE FACHADA (SEM PRESENÇA DE VÃOS), ESPESSURA DE 45 MM. AF_06/2014</v>
          </cell>
          <cell r="C5220" t="str">
            <v>M2</v>
          </cell>
          <cell r="D5220" t="str">
            <v>34,19</v>
          </cell>
        </row>
        <row r="5221">
          <cell r="A5221">
            <v>87803</v>
          </cell>
          <cell r="B5221" t="str">
            <v>EMBOÇO OU MASSA ÚNICA EM ARGAMASSA TRAÇO 1:2:8, PREPARO MANUAL, APLICADA MANUALMENTE EM PANOS CEGOS DE FACHADA (SEM PRESENÇA DE VÃOS), ESPESSURA DE 45 MM. AF_06/2014</v>
          </cell>
          <cell r="C5221" t="str">
            <v>M2</v>
          </cell>
          <cell r="D5221" t="str">
            <v>37,88</v>
          </cell>
        </row>
        <row r="5222">
          <cell r="A5222">
            <v>87804</v>
          </cell>
          <cell r="B5222" t="str">
            <v>EMBOÇO OU MASSA ÚNICA EM ARGAMASSA INDUSTRIALIZADA, PREPARO MECÂNICO E APLICAÇÃO COM EQUIPAMENTO DE MISTURA E PROJEÇÃO DE 1,5 M3/H DE ARGAMASSA EM PANOS CEGOS DE FACHADA (SEM PRESENÇA DE VÃOS), ESPESSURA DE 45 MM. AF_06/2014</v>
          </cell>
          <cell r="C5222" t="str">
            <v>M2</v>
          </cell>
          <cell r="D5222" t="str">
            <v>63,53</v>
          </cell>
        </row>
        <row r="5223">
          <cell r="A5223">
            <v>87805</v>
          </cell>
          <cell r="B5223" t="str">
            <v>EMBOÇO OU MASSA ÚNICA EM ARGAMASSA TRAÇO 1:2:8, PREPARO MECÂNICO COM BETONEIRA 400 L, APLICADA MANUALMENTE EM PANOS CEGOS DE FACHADA (SEM PRESENÇA DE VÃOS), ESPESSURA MAIOR OU IGUAL A 50 MM. AF_06/2014</v>
          </cell>
          <cell r="C5223" t="str">
            <v>M2</v>
          </cell>
          <cell r="D5223" t="str">
            <v>39,54</v>
          </cell>
        </row>
        <row r="5224">
          <cell r="A5224">
            <v>87807</v>
          </cell>
          <cell r="B5224" t="str">
            <v>EMBOÇO OU MASSA ÚNICA EM ARGAMASSA TRAÇO 1:2:8, PREPARO MANUAL, APLICADA MANUALMENTE EM PANOS CEGOS DE FACHADA (SEM PRESENÇA DE VÃOS), ESPESSURA MAIOR OU IGUAL A 50 MM. AF_06/2014</v>
          </cell>
          <cell r="C5224" t="str">
            <v>M2</v>
          </cell>
          <cell r="D5224" t="str">
            <v>43,61</v>
          </cell>
        </row>
        <row r="5225">
          <cell r="A5225">
            <v>87808</v>
          </cell>
          <cell r="B5225" t="str">
            <v>EMBOÇO OU MASSA ÚNICA EM ARGAMASSA INDUSTRIALIZADA, PREPARO MECÂNICO E APLICAÇÃO COM EQUIPAMENTO DE MISTURA E PROJEÇÃO DE 1,5 M3/H DE ARGAMASSA EM PANOS CEGOS DE FACHADA (SEM PRESENÇA DE VÃOS), ESPESSURA MAIOR OU IGUAL A 50 MM. AF_06/2014</v>
          </cell>
          <cell r="C5225" t="str">
            <v>M2</v>
          </cell>
          <cell r="D5225" t="str">
            <v>69,37</v>
          </cell>
        </row>
        <row r="5226">
          <cell r="A5226">
            <v>87809</v>
          </cell>
          <cell r="B5226" t="str">
            <v>EMBOÇO OU MASSA ÚNICA EM ARGAMASSA TRAÇO 1:2:8, PREPARO MECÂNICO COM BETONEIRA 400 L, APLICADA MANUALMENTE EM SUPERFÍCIES EXTERNAS DA SACADA, ESPESSURA DE 25 MM, SEM USO DE TELA METÁLICA DE REFORÇO CONTRA FISSURAÇÃO. AF_06/2014</v>
          </cell>
          <cell r="C5226" t="str">
            <v>M2</v>
          </cell>
          <cell r="D5226" t="str">
            <v>58,77</v>
          </cell>
        </row>
        <row r="5227">
          <cell r="A5227">
            <v>87811</v>
          </cell>
          <cell r="B5227" t="str">
            <v>EMBOÇO OU MASSA ÚNICA EM ARGAMASSA TRAÇO 1:2:8, PREPARO MANUAL, APLICADA MANUALMENTE EM SUPERFÍCIES EXTERNAS DA SACADA, ESPESSURA DE 25 MM, SEM USO DE TELA METÁLICA DE REFORÇO CONTRA FISSURAÇÃO. AF_06/2014</v>
          </cell>
          <cell r="C5227" t="str">
            <v>M2</v>
          </cell>
          <cell r="D5227" t="str">
            <v>60,96</v>
          </cell>
        </row>
        <row r="5228">
          <cell r="A5228">
            <v>87812</v>
          </cell>
          <cell r="B5228" t="str">
            <v>EMBOÇO OU MASSA ÚNICA EM ARGAMASSA INDUSTRIALIZADA, PREPARO MECÂNICO E APLICAÇÃO COM EQUIPAMENTO DE MISTURA E PROJEÇÃO DE 1,5 M3/H EM SUPERFÍCIES EXTERNAS DA SACADA, ESPESSURA 25 MM, SEM USO DE TELA METÁLICA. AF_06/2014</v>
          </cell>
          <cell r="C5228" t="str">
            <v>M2</v>
          </cell>
          <cell r="D5228" t="str">
            <v>74,18</v>
          </cell>
        </row>
        <row r="5229">
          <cell r="A5229">
            <v>87813</v>
          </cell>
          <cell r="B5229" t="str">
            <v>EMBOÇO OU MASSA ÚNICA EM ARGAMASSA TRAÇO 1:2:8, PREPARO MECÂNICO COM BETONEIRA 400 L, APLICADA MANUALMENTE EM SUPERFÍCIES EXTERNAS DA SACADA, ESPESSURA DE 35 MM, SEM USO DE TELA METÁLICA DE REFORÇO CONTRA FISSURAÇÃO. AF_06/2014</v>
          </cell>
          <cell r="C5229" t="str">
            <v>M2</v>
          </cell>
          <cell r="D5229" t="str">
            <v>64,29</v>
          </cell>
        </row>
        <row r="5230">
          <cell r="A5230">
            <v>87815</v>
          </cell>
          <cell r="B5230" t="str">
            <v>EMBOÇO OU MASSA ÚNICA EM ARGAMASSA TRAÇO 1:2:8, PREPARO MANUAL, APLICADA MANUALMENTE EM SUPERFÍCIES EXTERNAS DA SACADA, ESPESSURA DE 35 MM, SEM USO DE TELA METÁLICA DE REFORÇO CONTRA FISSURAÇÃO. AF_06/2014</v>
          </cell>
          <cell r="C5230" t="str">
            <v>M2</v>
          </cell>
          <cell r="D5230" t="str">
            <v>67,23</v>
          </cell>
        </row>
        <row r="5231">
          <cell r="A5231">
            <v>87816</v>
          </cell>
          <cell r="B5231" t="str">
            <v>EMBOÇO OU MASSA ÚNICA EM ARGAMASSA INDUSTRIALIZADA, PREPARO MECÂNICO E APLICAÇÃO COM EQUIPAMENTO DE MISTURA E PROJEÇÃO DE 1,5 M3/H EM SUPERFÍCIES EXTERNAS DA SACADA, ESPESSURA 35 MM, SEM USO DE TELA METÁLICA. AF_06/2014</v>
          </cell>
          <cell r="C5231" t="str">
            <v>M2</v>
          </cell>
          <cell r="D5231" t="str">
            <v>86,51</v>
          </cell>
        </row>
        <row r="5232">
          <cell r="A5232">
            <v>87817</v>
          </cell>
          <cell r="B5232" t="str">
            <v>EMBOÇO OU MASSA ÚNICA EM ARGAMASSA TRAÇO 1:2:8, PREPARO MECÂNICO COM BETONEIRA 400 L, APLICADA MANUALMENTE EM SUPERFÍCIES EXTERNAS DA SACADA, ESPESSURA DE 45 MM, SEM USO DE TELA METÁLICA DE REFORÇO CONTRA FISSURAÇÃO. AF_06/2014</v>
          </cell>
          <cell r="C5232" t="str">
            <v>M2</v>
          </cell>
          <cell r="D5232" t="str">
            <v>69,50</v>
          </cell>
        </row>
        <row r="5233">
          <cell r="A5233">
            <v>87819</v>
          </cell>
          <cell r="B5233" t="str">
            <v>EMBOÇO OU MASSA ÚNICA EM ARGAMASSA TRAÇO 1:2:8, PREPARO MANUAL, APLICADA MANUALMENTE EM SUPERFÍCIES EXTERNAS DA SACADA, ESPESSURA DE 45 MM, SEM USO DE TELA METÁLICA DE REFORÇO CONTRA FISSURAÇÃO. AF_06/2014</v>
          </cell>
          <cell r="C5233" t="str">
            <v>M2</v>
          </cell>
          <cell r="D5233" t="str">
            <v>73,19</v>
          </cell>
        </row>
        <row r="5234">
          <cell r="A5234">
            <v>87820</v>
          </cell>
          <cell r="B5234" t="str">
            <v>EMBOÇO OU MASSA ÚNICA EM ARGAMASSA INDUSTRIALIZADA, PREPARO MECÂNICO E APLICAÇÃO COM EQUIPAMENTO DE MISTURA E PROJEÇÃO DE 1,5 M3/H EM SUPERFÍCIES EXTERNAS DA SACADA, ESPESSURA 45 MM, SEM USO DE TELA METÁLICA. AF_06/2014</v>
          </cell>
          <cell r="C5234" t="str">
            <v>M2</v>
          </cell>
          <cell r="D5234" t="str">
            <v>98,83</v>
          </cell>
        </row>
        <row r="5235">
          <cell r="A5235">
            <v>87821</v>
          </cell>
          <cell r="B5235" t="str">
            <v>EMBOÇO OU MASSA ÚNICA EM ARGAMASSA TRAÇO 1:2:8, PREPARO MECÂNICO COM BETONEIRA 400 L, APLICADA MANUALMENTE EM SUPERFÍCIES EXTERNAS DA SACADA, ESPESSURA MAIOR OU IGUAL A 50 MM, SEM USO DE TELA METÁLICA DE REFORÇO CONTRA FISSURAÇÃO. AF_06/2014</v>
          </cell>
          <cell r="C5235" t="str">
            <v>M2</v>
          </cell>
          <cell r="D5235" t="str">
            <v>101,07</v>
          </cell>
        </row>
        <row r="5236">
          <cell r="A5236">
            <v>87823</v>
          </cell>
          <cell r="B5236" t="str">
            <v>EMBOÇO OU MASSA ÚNICA EM ARGAMASSA TRAÇO 1:2:8, PREPARO MANUAL, APLICADA MANUALMENTE EM SUPERFÍCIES EXTERNAS DA SACADA, ESPESSURA MAIOR OU IGUAL A 50 MM, SEM USO DE TELA METÁLICA DE REFORÇO CONTRA FISSURAÇÃO. AF_06/2014</v>
          </cell>
          <cell r="C5236" t="str">
            <v>M2</v>
          </cell>
          <cell r="D5236" t="str">
            <v>105,14</v>
          </cell>
        </row>
        <row r="5237">
          <cell r="A5237">
            <v>87824</v>
          </cell>
          <cell r="B5237" t="str">
            <v>EMBOÇO OU MASSA ÚNICA EM ARGAMASSA INDUSTRIALIZADA, PREPARO MECÂNICO E APLICAÇÃO COM EQUIPAMENTO DE MISTURA E PROJEÇÃO DE 1,5 M3/H EM SUPERFÍCIES EXTERNAS DA SACADA, ESPESSURA MAIOR OU IGUAL A 50 MM, SEM USO DE TELA METÁLICA. AF_06/2014</v>
          </cell>
          <cell r="C5237" t="str">
            <v>M2</v>
          </cell>
          <cell r="D5237" t="str">
            <v>130,59</v>
          </cell>
        </row>
        <row r="5238">
          <cell r="A5238">
            <v>87825</v>
          </cell>
          <cell r="B5238" t="str">
            <v>EMBOÇO OU MASSA ÚNICA EM ARGAMASSA TRAÇO 1:2:8, PREPARO MECÂNICO COM BETONEIRA 400 L, APLICADA MANUALMENTE NAS PAREDES INTERNAS DA SACADA, ESPESSURA DE 25 MM, SEM USO DE TELA METÁLICA DE REFORÇO CONTRA FISSURAÇÃO. AF_06/2014</v>
          </cell>
          <cell r="C5238" t="str">
            <v>M2</v>
          </cell>
          <cell r="D5238" t="str">
            <v>45,81</v>
          </cell>
        </row>
        <row r="5239">
          <cell r="A5239">
            <v>87827</v>
          </cell>
          <cell r="B5239" t="str">
            <v>EMBOÇO OU MASSA ÚNICA EM ARGAMASSA TRAÇO 1:2:8, PREPARO MANUAL, APLICADA MANUALMENTE NAS PAREDES INTERNAS DA SACADA, ESPESSURA DE 25 MM, SEM USO DE TELA METÁLICA DE REFORÇO CONTRA FISSURAÇÃO. AF_06/2014</v>
          </cell>
          <cell r="C5239" t="str">
            <v>M2</v>
          </cell>
          <cell r="D5239" t="str">
            <v>48,50</v>
          </cell>
        </row>
        <row r="5240">
          <cell r="A5240">
            <v>87828</v>
          </cell>
          <cell r="B5240" t="str">
            <v>EMBOÇO OU MASSA ÚNICA EM ARGAMASSA INDUSTRIALIZADA, PREPARO MECÂNICO E APLICAÇÃO COM EQUIPAMENTO DE MISTURA E PROJEÇÃO DE 1,5 M3/H NAS PAREDES INTERNAS DA SACADA, ESPESSURA 25 MM, SEM USO DE TELA METÁLICA. AF_06/2014</v>
          </cell>
          <cell r="C5240" t="str">
            <v>M2</v>
          </cell>
          <cell r="D5240" t="str">
            <v>66,03</v>
          </cell>
        </row>
        <row r="5241">
          <cell r="A5241">
            <v>87829</v>
          </cell>
          <cell r="B5241" t="str">
            <v>EMBOÇO OU MASSA ÚNICA EM ARGAMASSA TRAÇO 1:2:8, PREPARO MECÂNICO COM BETONEIRA 400 L, APLICADA MANUALMENTE NAS PAREDES INTERNAS DA SACADA, ESPESSURA DE 35 MM, SEM USO DE TELA METÁLICA DE REFORÇO CONTRA FISSURAÇÃO. AF_06/2014</v>
          </cell>
          <cell r="C5241" t="str">
            <v>M2</v>
          </cell>
          <cell r="D5241" t="str">
            <v>51,98</v>
          </cell>
        </row>
        <row r="5242">
          <cell r="A5242">
            <v>87831</v>
          </cell>
          <cell r="B5242" t="str">
            <v>EMBOÇO OU MASSA ÚNICA EM ARGAMASSA TRAÇO 1:2:8, PREPARO MANUAL, APLICADA MANUALMENTE NAS PAREDES INTERNAS DA SACADA, ESPESSURA DE 35 MM, SEM USO DE TELA METÁLICA DE REFORÇO CONTRA FISSURAÇÃO. AF_06/2014</v>
          </cell>
          <cell r="C5242" t="str">
            <v>M2</v>
          </cell>
          <cell r="D5242" t="str">
            <v>55,58</v>
          </cell>
        </row>
        <row r="5243">
          <cell r="A5243">
            <v>87832</v>
          </cell>
          <cell r="B5243" t="str">
            <v>EMBOÇO OU MASSA ÚNICA EM ARGAMASSA INDUSTRIALIZADA, PREPARO MECÂNICO E APLICAÇÃO COM EQUIPAMENTO DE MISTURA E PROJEÇÃO DE 1,5 M3/H DE ARGAMASSA NAS PAREDES INTERNAS DA SACADA, ESPESSURA 35 MM, SEM USO DE TELA METÁLICA. AF_06/2014</v>
          </cell>
          <cell r="C5243" t="str">
            <v>M2</v>
          </cell>
          <cell r="D5243" t="str">
            <v>80,49</v>
          </cell>
        </row>
        <row r="5244">
          <cell r="A5244">
            <v>87834</v>
          </cell>
          <cell r="B5244" t="str">
            <v>REVESTIMENTO DECORATIVO MONOCAMADA APLICADO MANUALMENTE EM PANOS CEGOS DA FACHADA DE UM EDIFÍCIO DE ESTRUTURA CONVENCIONAL, COM ACABAMENTO RASPADO. AF_06/2014</v>
          </cell>
          <cell r="C5244" t="str">
            <v>M2</v>
          </cell>
          <cell r="D5244" t="str">
            <v>132,96</v>
          </cell>
        </row>
        <row r="5245">
          <cell r="A5245">
            <v>87835</v>
          </cell>
          <cell r="B5245" t="str">
            <v>REVESTIMENTO DECORATIVO MONOCAMADA APLICADO MANUALMENTE EM PANOS CEGOS DA FACHADA DE UM EDIFÍCIO DE ALVENARIA ESTRUTURAL, COM ACABAMENTO RASPADO. AF_06/2014</v>
          </cell>
          <cell r="C5245" t="str">
            <v>M2</v>
          </cell>
          <cell r="D5245" t="str">
            <v>92,12</v>
          </cell>
        </row>
        <row r="5246">
          <cell r="A5246">
            <v>87836</v>
          </cell>
          <cell r="B5246" t="str">
            <v>REVESTIMENTO DECORATIVO MONOCAMADA APLICADO COM EQUIPAMENTO DE PROJEÇÃO EM PANOS CEGOS DA FACHADA DE UM EDIFÍCIO DE ESTRUTURA CONVENCIONAL, COM ACABAMENTO RASPADO. AF_06/2014</v>
          </cell>
          <cell r="C5246" t="str">
            <v>M2</v>
          </cell>
          <cell r="D5246" t="str">
            <v>126,86</v>
          </cell>
        </row>
        <row r="5247">
          <cell r="A5247">
            <v>87837</v>
          </cell>
          <cell r="B5247" t="str">
            <v>REVESTIMENTO DECORATIVO MONOCAMADA APLICADO COM EQUIPAMENTO DE PROJEÇÃO EM PANOS CEGOS DA FACHADA DE UM EDIFÍCIO DE ALVENARIA ESTRUTURAL, COM ACABAMENTO RASPADO. AF_06/2014</v>
          </cell>
          <cell r="C5247" t="str">
            <v>M2</v>
          </cell>
          <cell r="D5247" t="str">
            <v>86,84</v>
          </cell>
        </row>
        <row r="5248">
          <cell r="A5248">
            <v>87838</v>
          </cell>
          <cell r="B5248" t="str">
            <v>REVESTIMENTO DECORATIVO MONOCAMADA APLICADO MANUALMENTE EM PANOS DA FACHADA COM PRESENÇA DE VÃOS, DE UM EDIFÍCIO DE ESTRUTURA CONVENCIONAL E ACABAMENTO RASPADO. AF_06/2014</v>
          </cell>
          <cell r="C5248" t="str">
            <v>M2</v>
          </cell>
          <cell r="D5248" t="str">
            <v>138,24</v>
          </cell>
        </row>
        <row r="5249">
          <cell r="A5249">
            <v>87839</v>
          </cell>
          <cell r="B5249" t="str">
            <v>REVESTIMENTO DECORATIVO MONOCAMADA APLICADO MANUALMENTE EM PANOS DA FACHADA COM PRESENÇA DE VÃOS, DE UM EDIFÍCIO DE ALVENARIA ESTRUTURAL E ACABAMENTO RASPADO. AF_06/2014</v>
          </cell>
          <cell r="C5249" t="str">
            <v>M2</v>
          </cell>
          <cell r="D5249" t="str">
            <v>96,08</v>
          </cell>
        </row>
        <row r="5250">
          <cell r="A5250">
            <v>87840</v>
          </cell>
          <cell r="B5250" t="str">
            <v>REVESTIMENTO DECORATIVO MONOCAMADA APLICADO COM EQUIPAMENTO DE PROJEÇÃO EM PANOS DA FACHADA COM PRESENÇA DE VÃOS, DE UM EDIFÍCIO DE ESTRUTURA CONVENCIONAL E ACABAMENTO RASPADO. AF_06/2014</v>
          </cell>
          <cell r="C5250" t="str">
            <v>M2</v>
          </cell>
          <cell r="D5250" t="str">
            <v>130,91</v>
          </cell>
        </row>
        <row r="5251">
          <cell r="A5251">
            <v>87841</v>
          </cell>
          <cell r="B5251" t="str">
            <v>REVESTIMENTO DECORATIVO MONOCAMADA APLICADO COM EQUIPAMENTO DE PROJEÇÃO EM PANOS DA FACHADA COM PRESENÇA DE VÃOS, DE UM EDIFÍCIO DE ALVENARIA ESTRUTURAL E ACABAMENTO RASPADO. AF_06/2014</v>
          </cell>
          <cell r="C5251" t="str">
            <v>M2</v>
          </cell>
          <cell r="D5251" t="str">
            <v>89,55</v>
          </cell>
        </row>
        <row r="5252">
          <cell r="A5252">
            <v>87842</v>
          </cell>
          <cell r="B5252" t="str">
            <v>REVESTIMENTO DECORATIVO MONOCAMADA APLICADO MANUALMENTE EM SUPERFÍCIES EXTERNAS DA SACADA DE UM EDIFÍCIO DE ESTRUTURA CONVENCIONAL E ACABAMENTO RASPADO. AF_06/2014</v>
          </cell>
          <cell r="C5252" t="str">
            <v>M2</v>
          </cell>
          <cell r="D5252" t="str">
            <v>139,98</v>
          </cell>
        </row>
        <row r="5253">
          <cell r="A5253">
            <v>87843</v>
          </cell>
          <cell r="B5253" t="str">
            <v>REVESTIMENTO DECORATIVO MONOCAMADA APLICADO MANUALMENTE EM SUPERFÍCIES EXTERNAS DA SACADA DE UM EDIFÍCIO DE ALVENARIA ESTRUTURAL E ACABAMENTO RASPADO. AF_06/2014</v>
          </cell>
          <cell r="C5253" t="str">
            <v>M2</v>
          </cell>
          <cell r="D5253" t="str">
            <v>103,39</v>
          </cell>
        </row>
        <row r="5254">
          <cell r="A5254">
            <v>87844</v>
          </cell>
          <cell r="B5254" t="str">
            <v>REVESTIMENTO DECORATIVO MONOCAMADA APLICADO COM EQUIPAMENTO DE PROJEÇÃO EM SUPERFÍCIES EXTERNAS DA SACADA DE UM EDIFÍCIO DE ESTRUTURA CONVENCIONAL E ACABAMENTO RASPADO. AF_06/2014</v>
          </cell>
          <cell r="C5254" t="str">
            <v>M2</v>
          </cell>
          <cell r="D5254" t="str">
            <v>129,36</v>
          </cell>
        </row>
        <row r="5255">
          <cell r="A5255">
            <v>87845</v>
          </cell>
          <cell r="B5255" t="str">
            <v>REVESTIMENTO DECORATIVO MONOCAMADA APLICADO COM EQUIPAMENTO DE PROJEÇÃO EM SUPERFÍCIES EXTERNAS DA SACADA DE UM EDIFÍCIO DE ALVENARIA ESTRUTURAL E ACABAMENTO RASPADO. AF_06/2014</v>
          </cell>
          <cell r="C5255" t="str">
            <v>M2</v>
          </cell>
          <cell r="D5255" t="str">
            <v>93,61</v>
          </cell>
        </row>
        <row r="5256">
          <cell r="A5256">
            <v>87846</v>
          </cell>
          <cell r="B5256" t="str">
            <v>REVESTIMENTO DECORATIVO MONOCAMADA APLICADO MANUALMENTE EM PANOS CEGOS DA FACHADA DE UM EDIFÍCIO DE ESTRUTURA CONVENCIONAL, COM ACABAMENTO TRAVERTINO. AF_06/2014</v>
          </cell>
          <cell r="C5256" t="str">
            <v>M2</v>
          </cell>
          <cell r="D5256" t="str">
            <v>144,18</v>
          </cell>
        </row>
        <row r="5257">
          <cell r="A5257">
            <v>87847</v>
          </cell>
          <cell r="B5257" t="str">
            <v>REVESTIMENTO DECORATIVO MONOCAMADA APLICADO MANUALMENTE EM PANOS CEGOS DA FACHADA DE UM EDIFÍCIO DE ALVENARIA ESTRUTURAL, COM ACABAMENTO TRAVERTINO. AF_06/2014</v>
          </cell>
          <cell r="C5257" t="str">
            <v>M2</v>
          </cell>
          <cell r="D5257" t="str">
            <v>103,35</v>
          </cell>
        </row>
        <row r="5258">
          <cell r="A5258">
            <v>87848</v>
          </cell>
          <cell r="B5258" t="str">
            <v>REVESTIMENTO DECORATIVO MONOCAMADA APLICADO COM EQUIPAMENTO DE PROJEÇÃO EM PANOS CEGOS DA FACHADA DE UM EDIFÍCIO DE ESTRUTURA CONVENCIONAL, COM ACABAMENTO TRAVERTINO. AF_06/2014</v>
          </cell>
          <cell r="C5258" t="str">
            <v>M2</v>
          </cell>
          <cell r="D5258" t="str">
            <v>137,16</v>
          </cell>
        </row>
        <row r="5259">
          <cell r="A5259">
            <v>87849</v>
          </cell>
          <cell r="B5259" t="str">
            <v>REVESTIMENTO DECORATIVO MONOCAMADA APLICADO COM EQUIPAMENTO DE PROJEÇÃO EM PANOS CEGOS DA FACHADA DE UM EDIFÍCIO DE ALVENARIA ESTRUTURAL, COM ACABAMENTO TRAVERTINO. AF_06/2014</v>
          </cell>
          <cell r="C5259" t="str">
            <v>M2</v>
          </cell>
          <cell r="D5259" t="str">
            <v>97,13</v>
          </cell>
        </row>
        <row r="5260">
          <cell r="A5260">
            <v>87850</v>
          </cell>
          <cell r="B5260" t="str">
            <v>REVESTIMENTO DECORATIVO MONOCAMADA APLICADO MANUALMENTE EM PANOS DA FACHADA COM PRESENÇA DE VÃOS, DE UM EDIFÍCIO DE ESTRUTURA CONVENCIONAL E ACABAMENTO TRAVERTINO. AF_06/2014</v>
          </cell>
          <cell r="C5260" t="str">
            <v>M2</v>
          </cell>
          <cell r="D5260" t="str">
            <v>149,49</v>
          </cell>
        </row>
        <row r="5261">
          <cell r="A5261">
            <v>87851</v>
          </cell>
          <cell r="B5261" t="str">
            <v>REVESTIMENTO DECORATIVO MONOCAMADA APLICADO MANUALMENTE EM PANOS DA FACHADA COM PRESENÇA DE VÃOS, DE UM EDIFÍCIO DE ALVENARIA ESTRUTURAL E ACABAMENTO TRAVERTINO. AF_06/2014</v>
          </cell>
          <cell r="C5261" t="str">
            <v>M2</v>
          </cell>
          <cell r="D5261" t="str">
            <v>107,32</v>
          </cell>
        </row>
        <row r="5262">
          <cell r="A5262">
            <v>87852</v>
          </cell>
          <cell r="B5262" t="str">
            <v>REVESTIMENTO DECORATIVO MONOCAMADA APLICADO COM EQUIPAMENTO DE PROJEÇÃO EM PANOS DA FACHADA COM PRESENÇA DE VÃOS, DE UM EDIFÍCIO DE ESTRUTURA CONVENCIONAL E ACABAMENTO TRAVERTINO. AF_06/2014</v>
          </cell>
          <cell r="C5262" t="str">
            <v>M2</v>
          </cell>
          <cell r="D5262" t="str">
            <v>141,19</v>
          </cell>
        </row>
        <row r="5263">
          <cell r="A5263">
            <v>87853</v>
          </cell>
          <cell r="B5263" t="str">
            <v>REVESTIMENTO DECORATIVO MONOCAMADA APLICADO COM EQUIPAMENTO DE PROJEÇÃO EM PANOS DA FACHADA COM PRESENÇA DE VÃOS, DE UM EDIFÍCIO DE ALVENARIA ESTRUTURAL E ACABAMENTO TRAVERTINO. AF_06/2014</v>
          </cell>
          <cell r="C5263" t="str">
            <v>M2</v>
          </cell>
          <cell r="D5263" t="str">
            <v>99,83</v>
          </cell>
        </row>
        <row r="5264">
          <cell r="A5264">
            <v>87854</v>
          </cell>
          <cell r="B5264" t="str">
            <v>REVESTIMENTO DECORATIVO MONOCAMADA APLICADO MANUALMENTE EM SUPERFÍCIES EXTERNAS DA SACADA DE UM EDIFÍCIO DE ESTRUTURA CONVENCIONAL E ACABAMENTO TRAVERTINO. AF_06/2014</v>
          </cell>
          <cell r="C5264" t="str">
            <v>M2</v>
          </cell>
          <cell r="D5264" t="str">
            <v>151,20</v>
          </cell>
        </row>
        <row r="5265">
          <cell r="A5265">
            <v>87855</v>
          </cell>
          <cell r="B5265" t="str">
            <v>REVESTIMENTO DECORATIVO MONOCAMADA APLICADO MANUALMENTE EM SUPERFÍCIES EXTERNAS DA SACADA DE UM EDIFÍCIO DE ALVENARIA ESTRUTURAL E ACABAMENTO TRAVERTINO. AF_06/2014</v>
          </cell>
          <cell r="C5265" t="str">
            <v>M2</v>
          </cell>
          <cell r="D5265" t="str">
            <v>114,63</v>
          </cell>
        </row>
        <row r="5266">
          <cell r="A5266">
            <v>87856</v>
          </cell>
          <cell r="B5266" t="str">
            <v>REVESTIMENTO DECORATIVO MONOCAMADA APLICADO COM EQUIPAMENTO DE PROJEÇÃO EM SUPERFÍCIES EXTERNAS DA SACADA DE UM EDIFÍCIO DE ESTRUTURA CONVENCIONAL E ACABAMENTO TRAVERTINO. AF_06/2014</v>
          </cell>
          <cell r="C5266" t="str">
            <v>M2</v>
          </cell>
          <cell r="D5266" t="str">
            <v>139,66</v>
          </cell>
        </row>
        <row r="5267">
          <cell r="A5267">
            <v>87857</v>
          </cell>
          <cell r="B5267" t="str">
            <v>REVESTIMENTO DECORATIVO MONOCAMADA APLICADO COM EQUIPAMENTO DE PROJEÇÃO EM SUPERFÍCIES EXTERNAS DA SACADA DE UM EDIFÍCIO DE ALVENARIA ESTRUTURAL E ACABAMENTO TRAVERTINO. AF_06/2014</v>
          </cell>
          <cell r="C5267" t="str">
            <v>M2</v>
          </cell>
          <cell r="D5267" t="str">
            <v>103,88</v>
          </cell>
        </row>
        <row r="5268">
          <cell r="A5268">
            <v>87858</v>
          </cell>
          <cell r="B5268" t="str">
            <v>REVESTIMENTO DECORATIVO MONOCAMADA APLICADO MANUALMENTE NAS PAREDES INTERNAS DA SACADA COM ACABAMENTO RASPADO. AF_06/2014</v>
          </cell>
          <cell r="C5268" t="str">
            <v>M2</v>
          </cell>
          <cell r="D5268" t="str">
            <v>99,45</v>
          </cell>
        </row>
        <row r="5269">
          <cell r="A5269">
            <v>87859</v>
          </cell>
          <cell r="B5269" t="str">
            <v>REVESTIMENTO DECORATIVO MONOCAMADA APLICADO MANUALMENTE NAS PAREDES INTERNAS DA SACADA COM ACABAMENTO TRAVERTINO. AF_06/2014</v>
          </cell>
          <cell r="C5269" t="str">
            <v>M2</v>
          </cell>
          <cell r="D5269" t="str">
            <v>114,94</v>
          </cell>
        </row>
        <row r="5270">
          <cell r="A5270">
            <v>89048</v>
          </cell>
          <cell r="B5270" t="str">
            <v>(COMPOSIÇÃO REPRESENTATIVA) DO SERVIÇO DE EMBOÇO/MASSA ÚNICA, TRAÇO 1:2:8, PREPARO MECÂNICO, COM BETONEIRA DE 400L, EM PAREDES DE AMBIENTES INTERNOS, COM EXECUÇÃO DE TALISCAS, PARA EDIFICAÇÃO HABITACIONAL MULTIFAMILIAR (PRÉDIO). AF_11/2014</v>
          </cell>
          <cell r="C5270" t="str">
            <v>M2</v>
          </cell>
          <cell r="D5270" t="str">
            <v>22,75</v>
          </cell>
        </row>
        <row r="5271">
          <cell r="A5271">
            <v>89049</v>
          </cell>
          <cell r="B5271" t="str">
            <v>(COMPOSIÇÃO REPRESENTATIVA) DO SERVIÇO DE APLICAÇÃO MANUAL DE GESSO DESEMPENADO (SEM TALISCAS) EM TETO, ESPESSURA 0,5 CM, PARA EDIFICAÇÃO HABITACIONAL MULTIFAMILIAR (PRÉDIO). AF_11/2014</v>
          </cell>
          <cell r="C5271" t="str">
            <v>M2</v>
          </cell>
          <cell r="D5271" t="str">
            <v>13,90</v>
          </cell>
        </row>
        <row r="5272">
          <cell r="A5272">
            <v>89173</v>
          </cell>
          <cell r="B5272" t="str">
            <v>(COMPOSIÇÃO REPRESENTATIVA) DO SERVIÇO DE EMBOÇO/MASSA ÚNICA, APLICADO MANUALMENTE, TRAÇO 1:2:8, EM BETONEIRA DE 400L, PAREDES INTERNAS, COM EXECUÇÃO DE TALISCAS, EDIFICAÇÃO HABITACIONAL UNIFAMILIAR (CASAS) E EDIFICAÇÃO PÚBLICA PADRÃO. AF_12/2014</v>
          </cell>
          <cell r="C5272" t="str">
            <v>M2</v>
          </cell>
          <cell r="D5272" t="str">
            <v>22,33</v>
          </cell>
        </row>
        <row r="5273">
          <cell r="A5273">
            <v>90406</v>
          </cell>
          <cell r="B5273" t="str">
            <v>MASSA ÚNICA, PARA RECEBIMENTO DE PINTURA, EM ARGAMASSA TRAÇO 1:2:8, PREPARO MECÂNICO COM BETONEIRA 400L, APLICADA MANUALMENTE EM TETO, ESPESSURA DE 20MM, COM EXECUÇÃO DE TALISCAS. AF_03/2015</v>
          </cell>
          <cell r="C5273" t="str">
            <v>M2</v>
          </cell>
          <cell r="D5273" t="str">
            <v>29,83</v>
          </cell>
        </row>
        <row r="5274">
          <cell r="A5274">
            <v>90407</v>
          </cell>
          <cell r="B5274" t="str">
            <v>MASSA ÚNICA, PARA RECEBIMENTO DE PINTURA, EM ARGAMASSA TRAÇO 1:2:8, PREPARO MANUAL, APLICADA MANUALMENTE EM TETO, ESPESSURA DE 20MM, COM EXECUÇÃO DE TALISCAS. AF_03/2015</v>
          </cell>
          <cell r="C5274" t="str">
            <v>M2</v>
          </cell>
          <cell r="D5274" t="str">
            <v>32,65</v>
          </cell>
        </row>
        <row r="5275">
          <cell r="A5275">
            <v>90408</v>
          </cell>
          <cell r="B5275" t="str">
            <v>MASSA ÚNICA, PARA RECEBIMENTO DE PINTURA, EM ARGAMASSA TRAÇO 1:2:8, PREPARO MECÂNICO COM BETONEIRA 400L, APLICADA MANUALMENTE EM TETO, ESPESSURA DE 10MM, COM EXECUÇÃO DE TALISCAS. AF_03/2015</v>
          </cell>
          <cell r="C5275" t="str">
            <v>M2</v>
          </cell>
          <cell r="D5275" t="str">
            <v>21,98</v>
          </cell>
        </row>
        <row r="5276">
          <cell r="A5276">
            <v>90409</v>
          </cell>
          <cell r="B5276" t="str">
            <v>MASSA ÚNICA, PARA RECEBIMENTO DE PINTURA, EM ARGAMASSA TRAÇO 1:2:8, PREPARO MANUAL, APLICADA MANUALMENTE EM TETO, ESPESSURA DE 10MM, COM EXECUÇÃO DE TALISCAS. AF_03/2015</v>
          </cell>
          <cell r="C5276" t="str">
            <v>M2</v>
          </cell>
          <cell r="D5276" t="str">
            <v>23,57</v>
          </cell>
        </row>
        <row r="5277">
          <cell r="A5277">
            <v>5998</v>
          </cell>
          <cell r="B5277" t="str">
            <v>PASTA DE CIMENTO PORTLAND, ESPESSURA 1MM</v>
          </cell>
          <cell r="C5277" t="str">
            <v>M2</v>
          </cell>
          <cell r="D5277" t="str">
            <v>0,58</v>
          </cell>
        </row>
        <row r="5278">
          <cell r="A5278">
            <v>84084</v>
          </cell>
          <cell r="B5278" t="str">
            <v>APICOAMENTO MANUAL DE SUPERFICIE DE CONCRETO</v>
          </cell>
          <cell r="C5278" t="str">
            <v>M2</v>
          </cell>
          <cell r="D5278" t="str">
            <v>5,39</v>
          </cell>
        </row>
        <row r="5279">
          <cell r="A5279">
            <v>87242</v>
          </cell>
          <cell r="B5279" t="str">
            <v>REVESTIMENTO CERÂMICO PARA PAREDES EXTERNAS EM PASTILHAS DE PORCELANA 5 X 5 CM (PLACAS DE 30 X 30 CM), ALINHADAS A PRUMO, APLICADO EM PANOS COM VÃOS. AF_06/2014</v>
          </cell>
          <cell r="C5279" t="str">
            <v>M2</v>
          </cell>
          <cell r="D5279" t="str">
            <v>167,24</v>
          </cell>
        </row>
        <row r="5280">
          <cell r="A5280">
            <v>87243</v>
          </cell>
          <cell r="B5280" t="str">
            <v>REVESTIMENTO CERÂMICO PARA PAREDES EXTERNAS EM PASTILHAS DE PORCELANA 5 X 5 CM (PLACAS DE 30 X 30 CM), ALINHADAS A PRUMO, APLICADO EM PANOS SEM VÃOS. AF_06/2014</v>
          </cell>
          <cell r="C5280" t="str">
            <v>M2</v>
          </cell>
          <cell r="D5280" t="str">
            <v>153,73</v>
          </cell>
        </row>
        <row r="5281">
          <cell r="A5281">
            <v>87244</v>
          </cell>
          <cell r="B5281" t="str">
            <v>REVESTIMENTO CERÂMICO PARA PAREDES EXTERNAS EM PASTILHAS DE PORCELANA 5 X 5 CM (PLACAS DE 30 X 30 CM), ALINHADAS A PRUMO, APLICADO EM SUPERFÍCIES EXTERNAS DA SACADA. AF_06/2014</v>
          </cell>
          <cell r="C5281" t="str">
            <v>M2</v>
          </cell>
          <cell r="D5281" t="str">
            <v>162,30</v>
          </cell>
        </row>
        <row r="5282">
          <cell r="A5282">
            <v>87245</v>
          </cell>
          <cell r="B5282" t="str">
            <v>REVESTIMENTO CERÂMICO PARA PAREDES EXTERNAS EM PASTILHAS DE PORCELANA 5 X 5 CM (PLACAS DE 30 X 30 CM), ALINHADAS A PRUMO, APLICADO EM SUPERFÍCIES INTERNAS DA SACADA. AF_06/2014</v>
          </cell>
          <cell r="C5282" t="str">
            <v>M2</v>
          </cell>
          <cell r="D5282" t="str">
            <v>194,28</v>
          </cell>
        </row>
        <row r="5283">
          <cell r="A5283">
            <v>87264</v>
          </cell>
          <cell r="B5283" t="str">
            <v>REVESTIMENTO CERÂMICO PARA PAREDES INTERNAS COM PLACAS TIPO ESMALTADA EXTRA DE DIMENSÕES 20X20 CM APLICADAS EM AMBIENTES DE ÁREA MENOR QUE 5 M² NA ALTURA INTEIRA DAS PAREDES. AF_06/2014</v>
          </cell>
          <cell r="C5283" t="str">
            <v>M2</v>
          </cell>
          <cell r="D5283" t="str">
            <v>59,96</v>
          </cell>
        </row>
        <row r="5284">
          <cell r="A5284">
            <v>87265</v>
          </cell>
          <cell r="B5284" t="str">
            <v>REVESTIMENTO CERÂMICO PARA PAREDES INTERNAS COM PLACAS TIPO ESMALTADA EXTRA DE DIMENSÕES 20X20 CM APLICADAS EM AMBIENTES DE ÁREA MAIOR QUE 5 M² NA ALTURA INTEIRA DAS PAREDES. AF_06/2014</v>
          </cell>
          <cell r="C5284" t="str">
            <v>M2</v>
          </cell>
          <cell r="D5284" t="str">
            <v>54,35</v>
          </cell>
        </row>
        <row r="5285">
          <cell r="A5285">
            <v>87266</v>
          </cell>
          <cell r="B5285" t="str">
            <v>REVESTIMENTO CERÂMICO PARA PAREDES INTERNAS COM PLACAS TIPO ESMALTADA EXTRA DE DIMENSÕES 20X20 CM APLICADAS EM AMBIENTES DE ÁREA MENOR QUE 5 M² A MEIA ALTURA DAS PAREDES. AF_06/2014</v>
          </cell>
          <cell r="C5285" t="str">
            <v>M2</v>
          </cell>
          <cell r="D5285" t="str">
            <v>61,90</v>
          </cell>
        </row>
        <row r="5286">
          <cell r="A5286">
            <v>87267</v>
          </cell>
          <cell r="B5286" t="str">
            <v>REVESTIMENTO CERÂMICO PARA PAREDES INTERNAS COM PLACAS TIPO ESMALTADA EXTRA DE DIMENSÕES 20X20 CM APLICADAS EM AMBIENTES DE ÁREA MAIOR QUE 5 M² A MEIA ALTURA DAS PAREDES. AF_06/2014</v>
          </cell>
          <cell r="C5286" t="str">
            <v>M2</v>
          </cell>
          <cell r="D5286" t="str">
            <v>59,48</v>
          </cell>
        </row>
        <row r="5287">
          <cell r="A5287">
            <v>87268</v>
          </cell>
          <cell r="B5287" t="str">
            <v>REVESTIMENTO CERÂMICO PARA PAREDES INTERNAS COM PLACAS TIPO ESMALTADA EXTRA DE DIMENSÕES 25X35 CM APLICADAS EM AMBIENTES DE ÁREA MENOR QUE 5 M² NA ALTURA INTEIRA DAS PAREDES. AF_06/2014</v>
          </cell>
          <cell r="C5287" t="str">
            <v>M2</v>
          </cell>
          <cell r="D5287" t="str">
            <v>63,49</v>
          </cell>
        </row>
        <row r="5288">
          <cell r="A5288">
            <v>87269</v>
          </cell>
          <cell r="B5288" t="str">
            <v>REVESTIMENTO CERÂMICO PARA PAREDES INTERNAS COM PLACAS TIPO ESMALTADA EXTRA DE DIMENSÕES 25X35 CM APLICADAS EM AMBIENTES DE ÁREA MAIOR QUE 5 M² NA ALTURA INTEIRA DAS PAREDES. AF_06/2014</v>
          </cell>
          <cell r="C5288" t="str">
            <v>M2</v>
          </cell>
          <cell r="D5288" t="str">
            <v>57,40</v>
          </cell>
        </row>
        <row r="5289">
          <cell r="A5289">
            <v>87270</v>
          </cell>
          <cell r="B5289" t="str">
            <v>REVESTIMENTO CERÂMICO PARA PAREDES INTERNAS COM PLACAS TIPO ESMALTADA EXTRA DE DIMENSÕES 25X35 CM APLICADAS EM AMBIENTES DE ÁREA MENOR QUE 5 M² A MEIA ALTURA DAS PAREDES. AF_06/2014</v>
          </cell>
          <cell r="C5289" t="str">
            <v>M2</v>
          </cell>
          <cell r="D5289" t="str">
            <v>65,13</v>
          </cell>
        </row>
        <row r="5290">
          <cell r="A5290">
            <v>87271</v>
          </cell>
          <cell r="B5290" t="str">
            <v>REVESTIMENTO CERÂMICO PARA PAREDES INTERNAS COM PLACAS TIPO ESMALTADA EXTRA DE DIMENSÕES 25X35 CM APLICADAS EM AMBIENTES DE ÁREA MAIOR QUE 5 M² A MEIA ALTURA DAS PAREDES. AF_06/2014</v>
          </cell>
          <cell r="C5290" t="str">
            <v>M2</v>
          </cell>
          <cell r="D5290" t="str">
            <v>62,16</v>
          </cell>
        </row>
        <row r="5291">
          <cell r="A5291">
            <v>87272</v>
          </cell>
          <cell r="B5291" t="str">
            <v>REVESTIMENTO CERÂMICO PARA PAREDES INTERNAS COM PLACAS TIPO ESMALTADA EXTRA  DE DIMENSÕES 33X45 CM APLICADAS EM AMBIENTES DE ÁREA MENOR QUE 5 M² NA ALTURA INTEIRA DAS PAREDES. AF_06/2014</v>
          </cell>
          <cell r="C5291" t="str">
            <v>M2</v>
          </cell>
          <cell r="D5291" t="str">
            <v>66,77</v>
          </cell>
        </row>
        <row r="5292">
          <cell r="A5292">
            <v>87273</v>
          </cell>
          <cell r="B5292" t="str">
            <v>REVESTIMENTO CERÂMICO PARA PAREDES INTERNAS COM PLACAS TIPO ESMALTADA EXTRA DE DIMENSÕES 33X45 CM APLICADAS EM AMBIENTES DE ÁREA MAIOR QUE 5 M² NA ALTURA INTEIRA DAS PAREDES. AF_06/2014</v>
          </cell>
          <cell r="C5292" t="str">
            <v>M2</v>
          </cell>
          <cell r="D5292" t="str">
            <v>59,35</v>
          </cell>
        </row>
        <row r="5293">
          <cell r="A5293">
            <v>87274</v>
          </cell>
          <cell r="B5293" t="str">
            <v>REVESTIMENTO CERÂMICO PARA PAREDES INTERNAS COM PLACAS TIPO ESMALTADA EXTRA DE DIMENSÕES 33X45 CM APLICADAS EM AMBIENTES DE ÁREA MENOR QUE 5 M² A MEIA ALTURA DAS PAREDES. AF_06/2014</v>
          </cell>
          <cell r="C5293" t="str">
            <v>M2</v>
          </cell>
          <cell r="D5293" t="str">
            <v>67,92</v>
          </cell>
        </row>
        <row r="5294">
          <cell r="A5294">
            <v>87275</v>
          </cell>
          <cell r="B5294" t="str">
            <v>REVESTIMENTO CERÂMICO PARA PAREDES INTERNAS COM PLACAS TIPO ESMALTADA EXTRA  DE DIMENSÕES 33X45 CM APLICADAS EM AMBIENTES DE ÁREA MAIOR QUE 5 M² A MEIA ALTURA DAS PAREDES. AF_06/2014</v>
          </cell>
          <cell r="C5294" t="str">
            <v>M2</v>
          </cell>
          <cell r="D5294" t="str">
            <v>65,45</v>
          </cell>
        </row>
        <row r="5295">
          <cell r="A5295">
            <v>88786</v>
          </cell>
          <cell r="B5295" t="str">
            <v>REVESTIMENTO CERÂMICO PARA PAREDES EXTERNAS EM PASTILHAS DE PORCELANA 2,5 X 2,5 CM (PLACAS DE 30 X 30 CM), ALINHADAS A PRUMO, APLICADO EM PANOS COM VÃOS. AF_10/2014</v>
          </cell>
          <cell r="C5295" t="str">
            <v>M2</v>
          </cell>
          <cell r="D5295" t="str">
            <v>186,44</v>
          </cell>
        </row>
        <row r="5296">
          <cell r="A5296">
            <v>88787</v>
          </cell>
          <cell r="B5296" t="str">
            <v>REVESTIMENTO CERÂMICO PARA PAREDES EXTERNAS EM PASTILHAS DE PORCELANA 2,5 X 2,5 CM (PLACAS DE 30 X 30 CM), ALINHADAS A PRUMO, APLICADO EM PANOS SEM VÃOS. AF_10/2014</v>
          </cell>
          <cell r="C5296" t="str">
            <v>M2</v>
          </cell>
          <cell r="D5296" t="str">
            <v>172,09</v>
          </cell>
        </row>
        <row r="5297">
          <cell r="A5297">
            <v>88788</v>
          </cell>
          <cell r="B5297" t="str">
            <v>REVESTIMENTO CERÂMICO PARA PAREDES EXTERNAS EM PASTILHAS DE PORCELANA 2,5 X 2,5 CM (PLACAS DE 30 X 30 CM), ALINHADAS A PRUMO, APLICADO EM SUPERFÍCIES EXTERNAS DA SACADA. AF_10/2014</v>
          </cell>
          <cell r="C5297" t="str">
            <v>M2</v>
          </cell>
          <cell r="D5297" t="str">
            <v>180,66</v>
          </cell>
        </row>
        <row r="5298">
          <cell r="A5298">
            <v>88789</v>
          </cell>
          <cell r="B5298" t="str">
            <v>REVESTIMENTO CERÂMICO PARA PAREDES EXTERNAS EM PASTILHAS DE PORCELANA 2,5 X 2,5 CM (PLACAS DE 30 X 30 CM), ALINHADAS A PRUMO, APLICADO EM SUPERFÍCIES INTERNAS DA SACADA. AF_10/2014</v>
          </cell>
          <cell r="C5298" t="str">
            <v>M2</v>
          </cell>
          <cell r="D5298" t="str">
            <v>215,53</v>
          </cell>
        </row>
        <row r="5299">
          <cell r="A5299">
            <v>89045</v>
          </cell>
          <cell r="B5299" t="str">
            <v>(COMPOSIÇÃO REPRESENTATIVA) DO SERVIÇO DE REVESTIMENTO CERÂMICO PARA AMBIENTES DE ÁREAS MOLHADAS, MEIA PAREDE OU PAREDE INTEIRA, COM PLACAS TIPO GRÊS OU SEMI-GRÊS, DIMENSÕES 20X20 CM, PARA EDIFICAÇÃO HABITACIONAL MULTIFAMILIAR (PRÉDIO). AF_11/2014</v>
          </cell>
          <cell r="C5299" t="str">
            <v>M2</v>
          </cell>
          <cell r="D5299" t="str">
            <v>59,80</v>
          </cell>
        </row>
        <row r="5300">
          <cell r="A5300">
            <v>89170</v>
          </cell>
          <cell r="B5300" t="str">
            <v>(COMPOSIÇÃO REPRESENTATIVA) DO SERVIÇO DE REVESTIMENTO CERÂMICO PARA PAREDES INTERNAS, MEIA PAREDE, OU PAREDE INTEIRA, PLACAS GRÊS OU SEMI-GRÊS DE 20X20 CM, PARA EDIFICAÇÕES HABITACIONAIS UNIFAMILIAR (CASAS) E EDIFICAÇÕES PÚBLICAS PADRÃO. AF_11/2014</v>
          </cell>
          <cell r="C5300" t="str">
            <v>M2</v>
          </cell>
          <cell r="D5300" t="str">
            <v>58,40</v>
          </cell>
        </row>
        <row r="5301">
          <cell r="A5301">
            <v>93392</v>
          </cell>
          <cell r="B5301" t="str">
            <v>REVESTIMENTO CERÂMICO PARA PAREDES INTERNAS COM PLACAS TIPO ESMALTADA PADRÃO POPULAR DE DIMENSÕES 20X20 CM APLICADAS EM AMBIENTES DE ÁREA MENOR QUE 5 M2 NA ALTURA INTEIRA DAS PAREDES. AF_06/2014</v>
          </cell>
          <cell r="C5301" t="str">
            <v>M2</v>
          </cell>
          <cell r="D5301" t="str">
            <v>44,31</v>
          </cell>
        </row>
        <row r="5302">
          <cell r="A5302">
            <v>93393</v>
          </cell>
          <cell r="B5302" t="str">
            <v>REVESTIMENTO CERÂMICO PARA PAREDES INTERNAS COM PLACAS TIPO ESMALTADA PADRÃO POPULAR DE DIMENSÕES 20X20 CM APLICADAS EM AMBIENTES DE ÁREA MAIOR QUE 5 M2 NA ALTURA INTEIRA DAS PAREDES. AF_06/2014</v>
          </cell>
          <cell r="C5302" t="str">
            <v>M2</v>
          </cell>
          <cell r="D5302" t="str">
            <v>38,85</v>
          </cell>
        </row>
        <row r="5303">
          <cell r="A5303">
            <v>93394</v>
          </cell>
          <cell r="B5303" t="str">
            <v>REVESTIMENTO CERÂMICO PARA PAREDES INTERNAS COM PLACAS TIPO ESMALTADA PADRÃO POPULAR DE DIMENSÕES 20X20 CM APLICADAS EM AMBIENTES DE ÁREA MENOR QUE 5 M2 A MEIA ALTURA DAS PAREDES. AF_06/2014</v>
          </cell>
          <cell r="C5303" t="str">
            <v>M2</v>
          </cell>
          <cell r="D5303" t="str">
            <v>46,25</v>
          </cell>
        </row>
        <row r="5304">
          <cell r="A5304">
            <v>93395</v>
          </cell>
          <cell r="B5304" t="str">
            <v>REVESTIMENTO CERÂMICO PARA PAREDES INTERNAS COM PLACAS TIPO ESMALTADA PADRÃO POPULAR DE DIMENSÕES 20X20 CM APLICADAS EM AMBIENTES DE ÁREA MAIOR QUE 5 M2 A MEIA ALTURA DAS PAREDES. AF_06/2014</v>
          </cell>
          <cell r="C5304" t="str">
            <v>M2</v>
          </cell>
          <cell r="D5304" t="str">
            <v>43,83</v>
          </cell>
        </row>
        <row r="5305">
          <cell r="A5305">
            <v>84088</v>
          </cell>
          <cell r="B5305" t="str">
            <v>PEITORIL EM MARMORE BRANCO, LARGURA DE 15CM, ASSENTADO COM ARGAMASSA TRACO 1:4 (CIMENTO E AREIA MEDIA), PREPARO MANUAL DA ARGAMASSA</v>
          </cell>
          <cell r="C5305" t="str">
            <v>M</v>
          </cell>
          <cell r="D5305" t="str">
            <v>54,67</v>
          </cell>
        </row>
        <row r="5306">
          <cell r="A5306">
            <v>84089</v>
          </cell>
          <cell r="B5306" t="str">
            <v>PEITORIL EM MARMORE BRANCO, LARGURA DE 25CM, ASSENTADO COM ARGAMASSA TRACO 1:3 (CIMENTO E AREIA MEDIA), PREPARO MANUAL DA ARGAMASSA</v>
          </cell>
          <cell r="C5306" t="str">
            <v>M</v>
          </cell>
          <cell r="D5306" t="str">
            <v>77,64</v>
          </cell>
        </row>
        <row r="5307">
          <cell r="A5307">
            <v>40675</v>
          </cell>
          <cell r="B5307" t="str">
            <v>ASSENTAMENTO DE PEITORIL COM ARGAMASSA DE CIMENTO COLANTE</v>
          </cell>
          <cell r="C5307" t="str">
            <v>M</v>
          </cell>
          <cell r="D5307" t="str">
            <v>3,83</v>
          </cell>
        </row>
        <row r="5308">
          <cell r="A5308">
            <v>84093</v>
          </cell>
          <cell r="B5308" t="str">
            <v>TABEIRA DE MADEIRA LEI, 1A QUALIDADE, 2,5X30,0CM PARA BEIRAL DE TELHADO</v>
          </cell>
          <cell r="C5308" t="str">
            <v>M</v>
          </cell>
          <cell r="D5308" t="str">
            <v>22,34</v>
          </cell>
        </row>
        <row r="5309">
          <cell r="A5309">
            <v>96112</v>
          </cell>
          <cell r="B5309" t="str">
            <v>FORRO EM MADEIRA PINUS, PARA AMBIENTES RESIDENCIAIS, INCLUSIVE ESTRUTURA DE FIXAÇÃO. AF_05/2017</v>
          </cell>
          <cell r="C5309" t="str">
            <v>M2</v>
          </cell>
          <cell r="D5309" t="str">
            <v>92,30</v>
          </cell>
        </row>
        <row r="5310">
          <cell r="A5310">
            <v>96117</v>
          </cell>
          <cell r="B5310" t="str">
            <v>FORRO EM MADEIRA PINUS, PARA AMBIENTES COMERCIAIS, INCLUSIVE ESTRUTURA DE FIXAÇÃO. AF_05/2017</v>
          </cell>
          <cell r="C5310" t="str">
            <v>M2</v>
          </cell>
          <cell r="D5310" t="str">
            <v>99,63</v>
          </cell>
        </row>
        <row r="5311">
          <cell r="A5311">
            <v>96122</v>
          </cell>
          <cell r="B5311" t="str">
            <v>ACABAMENTOS PARA FORRO (RODA-FORRO EM MADEIRA PINUS). AF_05/2017</v>
          </cell>
          <cell r="C5311" t="str">
            <v>M</v>
          </cell>
          <cell r="D5311" t="str">
            <v>20,72</v>
          </cell>
        </row>
        <row r="5312">
          <cell r="A5312">
            <v>96109</v>
          </cell>
          <cell r="B5312" t="str">
            <v>FORRO EM PLACAS DE GESSO, PARA AMBIENTES RESIDENCIAIS. AF_05/2017_P</v>
          </cell>
          <cell r="C5312" t="str">
            <v>M2</v>
          </cell>
          <cell r="D5312" t="str">
            <v>29,52</v>
          </cell>
        </row>
        <row r="5313">
          <cell r="A5313">
            <v>96110</v>
          </cell>
          <cell r="B5313" t="str">
            <v>FORRO EM DRYWALL, PARA AMBIENTES RESIDENCIAIS, INCLUSIVE ESTRUTURA DE FIXAÇÃO. AF_05/2017_P</v>
          </cell>
          <cell r="C5313" t="str">
            <v>M2</v>
          </cell>
          <cell r="D5313" t="str">
            <v>42,13</v>
          </cell>
        </row>
        <row r="5314">
          <cell r="A5314">
            <v>96113</v>
          </cell>
          <cell r="B5314" t="str">
            <v>FORRO EM PLACAS DE GESSO, PARA AMBIENTES COMERCIAIS. AF_05/2017_P</v>
          </cell>
          <cell r="C5314" t="str">
            <v>M2</v>
          </cell>
          <cell r="D5314" t="str">
            <v>25,96</v>
          </cell>
        </row>
        <row r="5315">
          <cell r="A5315">
            <v>96114</v>
          </cell>
          <cell r="B5315" t="str">
            <v>FORRO EM DRYWALL, PARA AMBIENTES COMERCIAIS, INCLUSIVE ESTRUTURA DE FIXAÇÃO. AF_05/2017_P</v>
          </cell>
          <cell r="C5315" t="str">
            <v>M2</v>
          </cell>
          <cell r="D5315" t="str">
            <v>42,75</v>
          </cell>
        </row>
        <row r="5316">
          <cell r="A5316">
            <v>96120</v>
          </cell>
          <cell r="B5316" t="str">
            <v>ACABAMENTOS PARA FORRO (MOLDURA DE GESSO). AF_05/2017</v>
          </cell>
          <cell r="C5316" t="str">
            <v>M</v>
          </cell>
          <cell r="D5316" t="str">
            <v>1,98</v>
          </cell>
        </row>
        <row r="5317">
          <cell r="A5317">
            <v>96123</v>
          </cell>
          <cell r="B5317" t="str">
            <v>ACABAMENTOS PARA FORRO (MOLDURA EM DRYWALL, COM LARGURA DE 15 CM). AF_05/2017_P</v>
          </cell>
          <cell r="C5317" t="str">
            <v>M</v>
          </cell>
          <cell r="D5317" t="str">
            <v>17,95</v>
          </cell>
        </row>
        <row r="5318">
          <cell r="A5318">
            <v>96124</v>
          </cell>
          <cell r="B5318" t="str">
            <v>ACABAMENTOS PARA FORRO (SANCA DE GESSO, COM ALTURA DE 15 CM, MONTADA NA OBRA). AF_05/2017_P</v>
          </cell>
          <cell r="C5318" t="str">
            <v>M</v>
          </cell>
          <cell r="D5318" t="str">
            <v>30,17</v>
          </cell>
        </row>
        <row r="5319">
          <cell r="A5319">
            <v>96115</v>
          </cell>
          <cell r="B5319" t="str">
            <v>FORRO DE FIBRA MINERAL, PARA AMBIENTES COMERCIAIS, INCLUSIVE ESTRUTURA DE FIXAÇÃO. AF_05/2017_P</v>
          </cell>
          <cell r="C5319" t="str">
            <v>M2</v>
          </cell>
          <cell r="D5319" t="str">
            <v>60,24</v>
          </cell>
        </row>
        <row r="5320">
          <cell r="A5320">
            <v>72200</v>
          </cell>
          <cell r="B5320" t="str">
            <v>REVESTIMENTO EM LAMINADO MELAMINICO TEXTURIZADO, ESPESSURA 0,8 MM, FIXADO COM COLA</v>
          </cell>
          <cell r="C5320" t="str">
            <v>M2</v>
          </cell>
          <cell r="D5320" t="str">
            <v>69,21</v>
          </cell>
        </row>
        <row r="5321">
          <cell r="A5321" t="str">
            <v>73807/1</v>
          </cell>
          <cell r="B5321" t="str">
            <v>CORRIMAO EM MARMORITE, LARGURA 15CM</v>
          </cell>
          <cell r="C5321" t="str">
            <v>M</v>
          </cell>
          <cell r="D5321" t="str">
            <v>83,49</v>
          </cell>
        </row>
        <row r="5322">
          <cell r="A5322">
            <v>72201</v>
          </cell>
          <cell r="B5322" t="str">
            <v>RECOLOCACO DE FORROS EM REGUA DE PVC E PERFIS, CONSIDERANDO REAPROVEITAMENTO DO MATERIAL</v>
          </cell>
          <cell r="C5322" t="str">
            <v>M2</v>
          </cell>
          <cell r="D5322" t="str">
            <v>9,62</v>
          </cell>
        </row>
        <row r="5323">
          <cell r="A5323">
            <v>96111</v>
          </cell>
          <cell r="B5323" t="str">
            <v>FORRO EM RÉGUAS DE PVC, FRISADO, PARA AMBIENTES RESIDENCIAIS, INCLUSIVE ESTRUTURA DE FIXAÇÃO. AF_05/2017_P</v>
          </cell>
          <cell r="C5323" t="str">
            <v>M2</v>
          </cell>
          <cell r="D5323" t="str">
            <v>34,13</v>
          </cell>
        </row>
        <row r="5324">
          <cell r="A5324">
            <v>96116</v>
          </cell>
          <cell r="B5324" t="str">
            <v>FORRO EM RÉGUAS DE PVC, FRISADO, PARA AMBIENTES COMERCIAIS, INCLUSIVE ESTRUTURA DE FIXAÇÃO. AF_05/2017_P</v>
          </cell>
          <cell r="C5324" t="str">
            <v>M2</v>
          </cell>
          <cell r="D5324" t="str">
            <v>36,90</v>
          </cell>
        </row>
        <row r="5325">
          <cell r="A5325">
            <v>96121</v>
          </cell>
          <cell r="B5325" t="str">
            <v>ACABAMENTOS PARA FORRO (RODA-FORRO EM PERFIL METÁLICO E PLÁSTICO). AF_05/2017</v>
          </cell>
          <cell r="C5325" t="str">
            <v>M</v>
          </cell>
          <cell r="D5325" t="str">
            <v>6,69</v>
          </cell>
        </row>
        <row r="5326">
          <cell r="A5326">
            <v>96485</v>
          </cell>
          <cell r="B5326" t="str">
            <v>FORRO EM RÉGUAS DE PVC, LISO, PARA AMBIENTES RESIDENCIAIS, INCLUSIVE ESTRUTURA DE FIXAÇÃO. AF_05/2017_P</v>
          </cell>
          <cell r="C5326" t="str">
            <v>M2</v>
          </cell>
          <cell r="D5326" t="str">
            <v>40,08</v>
          </cell>
        </row>
        <row r="5327">
          <cell r="A5327">
            <v>96486</v>
          </cell>
          <cell r="B5327" t="str">
            <v>FORRO DE PVC, LISO, PARA AMBIENTES COMERCIAIS, INCLUSIVE ESTRUTURA DE FIXAÇÃO. AF_05/2017_P</v>
          </cell>
          <cell r="C5327" t="str">
            <v>M2</v>
          </cell>
          <cell r="D5327" t="str">
            <v>43,22</v>
          </cell>
        </row>
        <row r="5328">
          <cell r="A5328">
            <v>72198</v>
          </cell>
          <cell r="B5328" t="str">
            <v>ISOLAMENTO TERMICO COM ARGAMASSA TRACO 1:3 (CIMENTO E AREIA GROSSA NAO PENEIRADA), COM ADICAO DE PEROLAS DE ISOPOR, ESPESSURA 6CM, PREPARO MANUAL DA ARGAMASSA</v>
          </cell>
          <cell r="C5328" t="str">
            <v>M2</v>
          </cell>
          <cell r="D5328" t="str">
            <v>79,86</v>
          </cell>
        </row>
        <row r="5329">
          <cell r="A5329" t="str">
            <v>73833/1</v>
          </cell>
          <cell r="B5329" t="str">
            <v>ISOLAMENTO TERMICO COM MANTA DE LA DE VIDRO, ESPESSURA 2,5CM</v>
          </cell>
          <cell r="C5329" t="str">
            <v>M2</v>
          </cell>
          <cell r="D5329" t="str">
            <v>52,76</v>
          </cell>
        </row>
        <row r="5330">
          <cell r="A5330">
            <v>83730</v>
          </cell>
          <cell r="B5330" t="str">
            <v>REPARO ESTRUTURAL DE ESTRUTURAS DE CONCRETO COM ARGAMASSA POLIMERICA DE ALTO DESEMPENHO, E=2 CM</v>
          </cell>
          <cell r="C5330" t="str">
            <v>M2</v>
          </cell>
          <cell r="D5330" t="str">
            <v>195,45</v>
          </cell>
        </row>
        <row r="5331">
          <cell r="A5331">
            <v>83736</v>
          </cell>
          <cell r="B5331" t="str">
            <v>REPARO/COLAGEM DE ESTRUTURAS DE CONCRETO COM ADESIVO ESTRUTURAL A BASE DE EPOXI, E=2 MM</v>
          </cell>
          <cell r="C5331" t="str">
            <v>M2</v>
          </cell>
          <cell r="D5331" t="str">
            <v>178,45</v>
          </cell>
        </row>
        <row r="5332">
          <cell r="A5332">
            <v>91514</v>
          </cell>
          <cell r="B5332" t="str">
            <v>ESTUCAMENTO DE PANOS DE FACHADA SEM VÃOS DO SISTEMA DE PAREDES DE CONCRETO EM EDIFICAÇÕES DE MÚLTIPLOS PAVIMENTOS. AF_06/2015</v>
          </cell>
          <cell r="C5332" t="str">
            <v>M2</v>
          </cell>
          <cell r="D5332" t="str">
            <v>4,88</v>
          </cell>
        </row>
        <row r="5333">
          <cell r="A5333">
            <v>91515</v>
          </cell>
          <cell r="B5333" t="str">
            <v>ESTUCAMENTO DE PANOS DE FACHADA COM VÃOS DO SISTEMA DE PAREDES DE CONCRETO EM EDIFICAÇÕES DE MÚLTIPLOS PAVIMENTOS. AF_06/2015</v>
          </cell>
          <cell r="C5333" t="str">
            <v>M2</v>
          </cell>
          <cell r="D5333" t="str">
            <v>6,45</v>
          </cell>
        </row>
        <row r="5334">
          <cell r="A5334">
            <v>91516</v>
          </cell>
          <cell r="B5334" t="str">
            <v>ESTUCAMENTO DE SUPERFÍCIE EXTERNA DA SACADA DO SISTEMA DE PAREDES DE CONCRETO EM EDIFICAÇÕES DE MÚLTIPLOS PAVIMENTOS. AF_06/2015</v>
          </cell>
          <cell r="C5334" t="str">
            <v>M2</v>
          </cell>
          <cell r="D5334" t="str">
            <v>9,44</v>
          </cell>
        </row>
        <row r="5335">
          <cell r="A5335">
            <v>91517</v>
          </cell>
          <cell r="B5335" t="str">
            <v>ESTUCAMENTO DE PANOS DE FACHADA SEM VÃOS DO SISTEMA DE PAREDES DE CONCRETO EM EDIFICAÇÕES DE PAVIMENTO ÚNICO. AF_06/2015</v>
          </cell>
          <cell r="C5335" t="str">
            <v>M2</v>
          </cell>
          <cell r="D5335" t="str">
            <v>10,50</v>
          </cell>
        </row>
        <row r="5336">
          <cell r="A5336">
            <v>91519</v>
          </cell>
          <cell r="B5336" t="str">
            <v>ESTUCAMENTO DE PANOS DE FACHADA COM VÃOS DO SISTEMA DE PAREDES DE CONCRETO EM EDIFICAÇÕES DE PAVIMENTO ÚNICO. AF_06/2015</v>
          </cell>
          <cell r="C5336" t="str">
            <v>M2</v>
          </cell>
          <cell r="D5336" t="str">
            <v>12,06</v>
          </cell>
        </row>
        <row r="5337">
          <cell r="A5337">
            <v>91520</v>
          </cell>
          <cell r="B5337" t="str">
            <v>ESTUCAMENTO DE DENSIDADE BAIXA NAS FACES INTERNAS DE PAREDES DO SISTEMA DE PAREDES DE CONCRETO. AF_06/2015</v>
          </cell>
          <cell r="C5337" t="str">
            <v>M2</v>
          </cell>
          <cell r="D5337" t="str">
            <v>1,76</v>
          </cell>
        </row>
        <row r="5338">
          <cell r="A5338">
            <v>91522</v>
          </cell>
          <cell r="B5338" t="str">
            <v>ESTUCAMENTO, PARA QUALQUER REVESTIMENTO, EM TETO DO SISTEMA DE PAREDES DE CONCRETO. AF_06/2015</v>
          </cell>
          <cell r="C5338" t="str">
            <v>M2</v>
          </cell>
          <cell r="D5338" t="str">
            <v>2,12</v>
          </cell>
        </row>
        <row r="5339">
          <cell r="A5339">
            <v>91525</v>
          </cell>
          <cell r="B5339" t="str">
            <v>ESTUCAMENTO DE DENSIDADE ALTA, NAS FACES INTERNAS DE PAREDES DO SISTEMA DE PAREDES DE CONCRETO. AF_06/2015</v>
          </cell>
          <cell r="C5339" t="str">
            <v>M2</v>
          </cell>
          <cell r="D5339" t="str">
            <v>3,92</v>
          </cell>
        </row>
        <row r="5340">
          <cell r="A5340">
            <v>73548</v>
          </cell>
          <cell r="B5340" t="str">
            <v>ARGAMASSA TRACO 1:3 (CIMENTO E AREIA), PREPARO MANUAL, INCLUSO ADITIVO IMPERMEABILIZANTE</v>
          </cell>
          <cell r="C5340" t="str">
            <v>M3</v>
          </cell>
          <cell r="D5340" t="str">
            <v>393,59</v>
          </cell>
        </row>
        <row r="5341">
          <cell r="A5341">
            <v>73549</v>
          </cell>
          <cell r="B5341" t="str">
            <v>ARGAMASSA TRACO 1:4 (CIMENTO E AREIA), PREPARO MANUAL, INCLUSO ADITIVO IMPERMEABILIZANTE</v>
          </cell>
          <cell r="C5341" t="str">
            <v>M3</v>
          </cell>
          <cell r="D5341" t="str">
            <v>381,23</v>
          </cell>
        </row>
        <row r="5342">
          <cell r="A5342">
            <v>87280</v>
          </cell>
          <cell r="B5342" t="str">
            <v>ARGAMASSA TRAÇO 1:7 (CIMENTO E AREIA MÉDIA) COM ADIÇÃO DE PLASTIFICANTE PARA EMBOÇO/MASSA ÚNICA/ASSENTAMENTO DE ALVENARIA DE VEDAÇÃO, PREPARO MECÂNICO COM BETONEIRA 400 L. AF_06/2014</v>
          </cell>
          <cell r="C5342" t="str">
            <v>M3</v>
          </cell>
          <cell r="D5342" t="str">
            <v>206,94</v>
          </cell>
        </row>
        <row r="5343">
          <cell r="A5343">
            <v>87281</v>
          </cell>
          <cell r="B5343" t="str">
            <v>ARGAMASSA TRAÇO 1:7 (CIMENTO E AREIA MÉDIA) COM ADIÇÃO DE PLASTIFICANTE PARA EMBOÇO/MASSA ÚNICA/ASSENTAMENTO DE ALVENARIA DE VEDAÇÃO, PREPARO MECÂNICO COM BETONEIRA 600 L. AF_06/2014</v>
          </cell>
          <cell r="C5343" t="str">
            <v>M3</v>
          </cell>
          <cell r="D5343" t="str">
            <v>202,44</v>
          </cell>
        </row>
        <row r="5344">
          <cell r="A5344">
            <v>87283</v>
          </cell>
          <cell r="B5344" t="str">
            <v>ARGAMASSA TRAÇO 1:6 (CIMENTO E AREIA MÉDIA) COM ADIÇÃO DE PLASTIFICANTE PARA EMBOÇO/MASSA ÚNICA/ASSENTAMENTO DE ALVENARIA DE VEDAÇÃO, PREPARO MECÂNICO COM BETONEIRA 400 L. AF_06/2014</v>
          </cell>
          <cell r="C5344" t="str">
            <v>M3</v>
          </cell>
          <cell r="D5344" t="str">
            <v>225,23</v>
          </cell>
        </row>
        <row r="5345">
          <cell r="A5345">
            <v>87284</v>
          </cell>
          <cell r="B5345" t="str">
            <v>ARGAMASSA TRAÇO 1:6 (CIMENTO E AREIA MÉDIA) COM ADIÇÃO DE PLASTIFICANTE PARA EMBOÇO/MASSA ÚNICA/ASSENTAMENTO DE ALVENARIA DE VEDAÇÃO, PREPARO MECÂNICO COM BETONEIRA 600 L. AF_06/2014</v>
          </cell>
          <cell r="C5345" t="str">
            <v>M3</v>
          </cell>
          <cell r="D5345" t="str">
            <v>207,48</v>
          </cell>
        </row>
        <row r="5346">
          <cell r="A5346">
            <v>87286</v>
          </cell>
          <cell r="B5346" t="str">
            <v>ARGAMASSA TRAÇO 1:1:6 (CIMENTO, CAL E AREIA MÉDIA) PARA EMBOÇO/MASSA ÚNICA/ASSENTAMENTO DE ALVENARIA DE VEDAÇÃO, PREPARO MECÂNICO COM BETONEIRA 400 L. AF_06/2014</v>
          </cell>
          <cell r="C5346" t="str">
            <v>M3</v>
          </cell>
          <cell r="D5346" t="str">
            <v>221,96</v>
          </cell>
        </row>
        <row r="5347">
          <cell r="A5347">
            <v>87287</v>
          </cell>
          <cell r="B5347" t="str">
            <v>ARGAMASSA TRAÇO 1:1:6 (CIMENTO, CAL E AREIA MÉDIA) PARA EMBOÇO/MASSA ÚNICA/ASSENTAMENTO DE ALVENARIA DE VEDAÇÃO, PREPARO MECÂNICO COM BETONEIRA 600 L. AF_06/2014</v>
          </cell>
          <cell r="C5347" t="str">
            <v>M3</v>
          </cell>
          <cell r="D5347" t="str">
            <v>279,10</v>
          </cell>
        </row>
        <row r="5348">
          <cell r="A5348">
            <v>87289</v>
          </cell>
          <cell r="B5348" t="str">
            <v>ARGAMASSA TRAÇO 1:1,5:7,5 (CIMENTO, CAL E AREIA MÉDIA) PARA EMBOÇO/MASSA ÚNICA/ASSENTAMENTO DE ALVENARIA DE VEDAÇÃO, PREPARO MECÂNICO COM BETONEIRA 400 L. AF_06/2014</v>
          </cell>
          <cell r="C5348" t="str">
            <v>M3</v>
          </cell>
          <cell r="D5348" t="str">
            <v>276,17</v>
          </cell>
        </row>
        <row r="5349">
          <cell r="A5349">
            <v>87290</v>
          </cell>
          <cell r="B5349" t="str">
            <v>ARGAMASSA TRAÇO 1:1,5:7,5 (CIMENTO, CAL E AREIA MÉDIA) PARA EMBOÇO/MASSA ÚNICA/ASSENTAMENTO DE ALVENARIA DE VEDAÇÃO, PREPARO MECÂNICO COM BETONEIRA 600 L. AF_06/2014</v>
          </cell>
          <cell r="C5349" t="str">
            <v>M3</v>
          </cell>
          <cell r="D5349" t="str">
            <v>271,14</v>
          </cell>
        </row>
        <row r="5350">
          <cell r="A5350">
            <v>87292</v>
          </cell>
          <cell r="B5350" t="str">
            <v>ARGAMASSA TRAÇO 1:2:8 (CIMENTO, CAL E AREIA MÉDIA) PARA EMBOÇO/MASSA ÚNICA/ASSENTAMENTO DE ALVENARIA DE VEDAÇÃO, PREPARO MECÂNICO COM BETONEIRA 400 L. AF_06/2014</v>
          </cell>
          <cell r="C5350" t="str">
            <v>M3</v>
          </cell>
          <cell r="D5350" t="str">
            <v>292,97</v>
          </cell>
        </row>
        <row r="5351">
          <cell r="A5351">
            <v>87294</v>
          </cell>
          <cell r="B5351" t="str">
            <v>ARGAMASSA TRAÇO 1:2:9 (CIMENTO, CAL E AREIA MÉDIA) PARA EMBOÇO/MASSA ÚNICA/ASSENTAMENTO DE ALVENARIA DE VEDAÇÃO, PREPARO MECÂNICO COM BETONEIRA 600 L. AF_06/2014</v>
          </cell>
          <cell r="C5351" t="str">
            <v>M3</v>
          </cell>
          <cell r="D5351" t="str">
            <v>276,19</v>
          </cell>
        </row>
        <row r="5352">
          <cell r="A5352">
            <v>87295</v>
          </cell>
          <cell r="B5352" t="str">
            <v>ARGAMASSA TRAÇO 1:3:12 (CIMENTO, CAL E AREIA MÉDIA) PARA EMBOÇO/MASSA ÚNICA/ASSENTAMENTO DE ALVENARIA DE VEDAÇÃO, PREPARO MECÂNICO COM BETONEIRA 400 L. AF_06/2014</v>
          </cell>
          <cell r="C5352" t="str">
            <v>M3</v>
          </cell>
          <cell r="D5352" t="str">
            <v>288,14</v>
          </cell>
        </row>
        <row r="5353">
          <cell r="A5353">
            <v>87296</v>
          </cell>
          <cell r="B5353" t="str">
            <v>ARGAMASSA TRAÇO 1:3:12 (CIMENTO, CAL E AREIA MÉDIA) PARA EMBOÇO/MASSA ÚNICA/ASSENTAMENTO DE ALVENARIA DE VEDAÇÃO, PREPARO MECÂNICO COM BETONEIRA 600 L. AF_06/2014</v>
          </cell>
          <cell r="C5353" t="str">
            <v>M3</v>
          </cell>
          <cell r="D5353" t="str">
            <v>270,24</v>
          </cell>
        </row>
        <row r="5354">
          <cell r="A5354">
            <v>87298</v>
          </cell>
          <cell r="B5354" t="str">
            <v>ARGAMASSA TRAÇO 1:3 (CIMENTO E AREIA MÉDIA) PARA CONTRAPISO, PREPARO MECÂNICO COM BETONEIRA 400 L. AF_06/2014</v>
          </cell>
          <cell r="C5354" t="str">
            <v>M3</v>
          </cell>
          <cell r="D5354" t="str">
            <v>314,23</v>
          </cell>
        </row>
        <row r="5355">
          <cell r="A5355">
            <v>87299</v>
          </cell>
          <cell r="B5355" t="str">
            <v>ARGAMASSA TRAÇO 1:3 (CIMENTO E AREIA MÉDIA) PARA CONTRAPISO, PREPARO MECÂNICO COM BETONEIRA 600 L. AF_06/2014</v>
          </cell>
          <cell r="C5355" t="str">
            <v>M3</v>
          </cell>
          <cell r="D5355" t="str">
            <v>301,20</v>
          </cell>
        </row>
        <row r="5356">
          <cell r="A5356">
            <v>87301</v>
          </cell>
          <cell r="B5356" t="str">
            <v>ARGAMASSA TRAÇO 1:4 (CIMENTO E AREIA MÉDIA) PARA CONTRAPISO, PREPARO MECÂNICO COM BETONEIRA 400 L. AF_06/2014</v>
          </cell>
          <cell r="C5356" t="str">
            <v>M3</v>
          </cell>
          <cell r="D5356" t="str">
            <v>278,21</v>
          </cell>
        </row>
        <row r="5357">
          <cell r="A5357">
            <v>87302</v>
          </cell>
          <cell r="B5357" t="str">
            <v>ARGAMASSA TRAÇO 1:4 (CIMENTO E AREIA MÉDIA) PARA CONTRAPISO, PREPARO MECÂNICO COM BETONEIRA 600 L. AF_06/2014</v>
          </cell>
          <cell r="C5357" t="str">
            <v>M3</v>
          </cell>
          <cell r="D5357" t="str">
            <v>267,59</v>
          </cell>
        </row>
        <row r="5358">
          <cell r="A5358">
            <v>87304</v>
          </cell>
          <cell r="B5358" t="str">
            <v>ARGAMASSA TRAÇO 1:5 (CIMENTO E AREIA MÉDIA) PARA CONTRAPISO, PREPARO MECÂNICO COM BETONEIRA 400 L. AF_06/2014</v>
          </cell>
          <cell r="C5358" t="str">
            <v>M3</v>
          </cell>
          <cell r="D5358" t="str">
            <v>258,19</v>
          </cell>
        </row>
        <row r="5359">
          <cell r="A5359">
            <v>87305</v>
          </cell>
          <cell r="B5359" t="str">
            <v>ARGAMASSA TRAÇO 1:5 (CIMENTO E AREIA MÉDIA) PARA CONTRAPISO, PREPARO MECÂNICO COM BETONEIRA 600 L. AF_06/2014</v>
          </cell>
          <cell r="C5359" t="str">
            <v>M3</v>
          </cell>
          <cell r="D5359" t="str">
            <v>246,74</v>
          </cell>
        </row>
        <row r="5360">
          <cell r="A5360">
            <v>87307</v>
          </cell>
          <cell r="B5360" t="str">
            <v>ARGAMASSA TRAÇO 1:6 (CIMENTO E AREIA MÉDIA) PARA CONTRAPISO, PREPARO MECÂNICO COM BETONEIRA 400 L. AF_06/2014</v>
          </cell>
          <cell r="C5360" t="str">
            <v>M3</v>
          </cell>
          <cell r="D5360" t="str">
            <v>238,22</v>
          </cell>
        </row>
        <row r="5361">
          <cell r="A5361">
            <v>87308</v>
          </cell>
          <cell r="B5361" t="str">
            <v>ARGAMASSA TRAÇO 1:6 (CIMENTO E AREIA MÉDIA) PARA CONTRAPISO, PREPARO MECÂNICO COM BETONEIRA 600 L. AF_06/2014</v>
          </cell>
          <cell r="C5361" t="str">
            <v>M3</v>
          </cell>
          <cell r="D5361" t="str">
            <v>229,10</v>
          </cell>
        </row>
        <row r="5362">
          <cell r="A5362">
            <v>87310</v>
          </cell>
          <cell r="B5362" t="str">
            <v>ARGAMASSA TRAÇO 1:5 (CIMENTO E AREIA GROSSA) PARA CHAPISCO CONVENCIONAL, PREPARO MECÂNICO COM BETONEIRA 400 L. AF_06/2014</v>
          </cell>
          <cell r="C5362" t="str">
            <v>M3</v>
          </cell>
          <cell r="D5362" t="str">
            <v>226,10</v>
          </cell>
        </row>
        <row r="5363">
          <cell r="A5363">
            <v>87311</v>
          </cell>
          <cell r="B5363" t="str">
            <v>ARGAMASSA TRAÇO 1:5 (CIMENTO E AREIA GROSSA) PARA CHAPISCO CONVENCIONAL, PREPARO MECÂNICO COM BETONEIRA 600 L. AF_06/2014</v>
          </cell>
          <cell r="C5363" t="str">
            <v>M3</v>
          </cell>
          <cell r="D5363" t="str">
            <v>219,68</v>
          </cell>
        </row>
        <row r="5364">
          <cell r="A5364">
            <v>87313</v>
          </cell>
          <cell r="B5364" t="str">
            <v>ARGAMASSA TRAÇO 1:3 (CIMENTO E AREIA GROSSA) PARA CHAPISCO CONVENCIONAL, PREPARO MECÂNICO COM BETONEIRA 400 L. AF_06/2014</v>
          </cell>
          <cell r="C5364" t="str">
            <v>M3</v>
          </cell>
          <cell r="D5364" t="str">
            <v>266,16</v>
          </cell>
        </row>
        <row r="5365">
          <cell r="A5365">
            <v>87314</v>
          </cell>
          <cell r="B5365" t="str">
            <v>ARGAMASSA TRAÇO 1:3 (CIMENTO E AREIA GROSSA) PARA CHAPISCO CONVENCIONAL, PREPARO MECÂNICO COM BETONEIRA 600 L. AF_06/2014</v>
          </cell>
          <cell r="C5365" t="str">
            <v>M3</v>
          </cell>
          <cell r="D5365" t="str">
            <v>260,29</v>
          </cell>
        </row>
        <row r="5366">
          <cell r="A5366">
            <v>87316</v>
          </cell>
          <cell r="B5366" t="str">
            <v>ARGAMASSA TRAÇO 1:4 (CIMENTO E AREIA GROSSA) PARA CHAPISCO CONVENCIONAL, PREPARO MECÂNICO COM BETONEIRA 400 L. AF_06/2014</v>
          </cell>
          <cell r="C5366" t="str">
            <v>M3</v>
          </cell>
          <cell r="D5366" t="str">
            <v>246,42</v>
          </cell>
        </row>
        <row r="5367">
          <cell r="A5367">
            <v>87317</v>
          </cell>
          <cell r="B5367" t="str">
            <v>ARGAMASSA TRAÇO 1:4 (CIMENTO E AREIA GROSSA) PARA CHAPISCO CONVENCIONAL, PREPARO MECÂNICO COM BETONEIRA 600 L. AF_06/2014</v>
          </cell>
          <cell r="C5367" t="str">
            <v>M3</v>
          </cell>
          <cell r="D5367" t="str">
            <v>236,36</v>
          </cell>
        </row>
        <row r="5368">
          <cell r="A5368">
            <v>87319</v>
          </cell>
          <cell r="B5368" t="str">
            <v>ARGAMASSA TRAÇO 1:5 (CIMENTO E AREIA GROSSA) COM ADIÇÃO DE EMULSÃO POLIMÉRICA PARA CHAPISCO ROLADO, PREPARO MECÂNICO COM BETONEIRA 400 L. AF_06/2014</v>
          </cell>
          <cell r="C5368" t="str">
            <v>M3</v>
          </cell>
          <cell r="D5368" t="str">
            <v>1.505,23</v>
          </cell>
        </row>
        <row r="5369">
          <cell r="A5369">
            <v>87320</v>
          </cell>
          <cell r="B5369" t="str">
            <v>ARGAMASSA TRAÇO 1:5 (CIMENTO E AREIA GROSSA) COM ADIÇÃO DE EMULSÃO POLIMÉRICA PARA CHAPISCO ROLADO, PREPARO MECÂNICO COM BETONEIRA 600 L. AF_06/2014</v>
          </cell>
          <cell r="C5369" t="str">
            <v>M3</v>
          </cell>
          <cell r="D5369" t="str">
            <v>1.504,66</v>
          </cell>
        </row>
        <row r="5370">
          <cell r="A5370">
            <v>87322</v>
          </cell>
          <cell r="B5370" t="str">
            <v>ARGAMASSA TRAÇO 1:3 (CIMENTO E AREIA GROSSA) COM ADIÇÃO DE EMULSÃO POLIMÉRICA PARA CHAPISCO ROLADO, PREPARO MECÂNICO COM BETONEIRA 400 L. AF_06/2014</v>
          </cell>
          <cell r="C5370" t="str">
            <v>M3</v>
          </cell>
          <cell r="D5370" t="str">
            <v>1.549,09</v>
          </cell>
        </row>
        <row r="5371">
          <cell r="A5371">
            <v>87323</v>
          </cell>
          <cell r="B5371" t="str">
            <v>ARGAMASSA TRAÇO 1:3 (CIMENTO E AREIA GROSSA) COM ADIÇÃO DE EMULSÃO POLIMÉRICA PARA CHAPISCO ROLADO, PREPARO MECÂNICO COM BETONEIRA 600 L. AF_06/2014</v>
          </cell>
          <cell r="C5371" t="str">
            <v>M3</v>
          </cell>
          <cell r="D5371" t="str">
            <v>1.538,22</v>
          </cell>
        </row>
        <row r="5372">
          <cell r="A5372">
            <v>87325</v>
          </cell>
          <cell r="B5372" t="str">
            <v>ARGAMASSA TRAÇO 1:4 (CIMENTO E AREIA GROSSA) COM ADIÇÃO DE EMULSÃO POLIMÉRICA PARA CHAPISCO ROLADO, PREPARO MECÂNICO COM BETONEIRA 400 L. AF_06/2014</v>
          </cell>
          <cell r="C5372" t="str">
            <v>M3</v>
          </cell>
          <cell r="D5372" t="str">
            <v>1.524,11</v>
          </cell>
        </row>
        <row r="5373">
          <cell r="A5373">
            <v>87326</v>
          </cell>
          <cell r="B5373" t="str">
            <v>ARGAMASSA TRAÇO 1:4 (CIMENTO E AREIA GROSSA) COM ADIÇÃO DE EMULSÃO POLIMÉRICA PARA CHAPISCO ROLADO, PREPARO MECÂNICO COM BETONEIRA 600 L. AF_06/2014</v>
          </cell>
          <cell r="C5373" t="str">
            <v>M3</v>
          </cell>
          <cell r="D5373" t="str">
            <v>1.517,72</v>
          </cell>
        </row>
        <row r="5374">
          <cell r="A5374">
            <v>87327</v>
          </cell>
          <cell r="B5374" t="str">
            <v>ARGAMASSA TRAÇO 1:7 (CIMENTO E AREIA MÉDIA) COM ADIÇÃO DE PLASTIFICANTE PARA EMBOÇO/MASSA ÚNICA/ASSENTAMENTO DE ALVENARIA DE VEDAÇÃO, PREPARO MECÂNICO COM MISTURADOR DE EIXO HORIZONTAL DE 300 KG. AF_06/2014</v>
          </cell>
          <cell r="C5374" t="str">
            <v>M3</v>
          </cell>
          <cell r="D5374" t="str">
            <v>224,23</v>
          </cell>
        </row>
        <row r="5375">
          <cell r="A5375">
            <v>87328</v>
          </cell>
          <cell r="B5375" t="str">
            <v>ARGAMASSA TRAÇO 1:7 (CIMENTO E AREIA MÉDIA) COM ADIÇÃO DE PLASTIFICANTE PARA EMBOÇO/MASSA ÚNICA/ASSENTAMENTO DE ALVENARIA DE VEDAÇÃO, PREPARO MECÂNICO COM MISTURADOR DE EIXO HORIZONTAL DE 600 KG. AF_06/2014</v>
          </cell>
          <cell r="C5375" t="str">
            <v>M3</v>
          </cell>
          <cell r="D5375" t="str">
            <v>192,05</v>
          </cell>
        </row>
        <row r="5376">
          <cell r="A5376">
            <v>87329</v>
          </cell>
          <cell r="B5376" t="str">
            <v>ARGAMASSA TRAÇO 1:6 (CIMENTO E AREIA MÉDIA) COM ADIÇÃO DE PLASTIFICANTE PARA EMBOÇO/MASSA ÚNICA/ASSENTAMENTO DE ALVENARIA DE VEDAÇÃO, PREPARO MECÂNICO COM MISTURADOR DE EIXO HORIZONTAL DE 300 KG. AF_06/2014</v>
          </cell>
          <cell r="C5376" t="str">
            <v>M3</v>
          </cell>
          <cell r="D5376" t="str">
            <v>243,72</v>
          </cell>
        </row>
        <row r="5377">
          <cell r="A5377">
            <v>87330</v>
          </cell>
          <cell r="B5377" t="str">
            <v>ARGAMASSA TRAÇO 1:6 (CIMENTO E AREIA MÉDIA) COM ADIÇÃO DE PLASTIFICANTE PARA EMBOÇO/MASSA ÚNICA/ASSENTAMENTO DE ALVENARIA DE VEDAÇÃO, PREPARO MECÂNICO COM MISTURADOR DE EIXO HORIZONTAL DE 600 KG. AF_06/2014</v>
          </cell>
          <cell r="C5377" t="str">
            <v>M3</v>
          </cell>
          <cell r="D5377" t="str">
            <v>209,24</v>
          </cell>
        </row>
        <row r="5378">
          <cell r="A5378">
            <v>87331</v>
          </cell>
          <cell r="B5378" t="str">
            <v>ARGAMASSA TRAÇO 1:1:6 (CIMENTO, CAL E AREIA MÉDIA) PARA EMBOÇO/MASSA ÚNICA/ASSENTAMENTO DE ALVENARIA DE VEDAÇÃO, PREPARO MECÂNICO COM MISTURADOR DE EIXO HORIZONTAL DE 300 KG. AF_06/2014</v>
          </cell>
          <cell r="C5378" t="str">
            <v>M3</v>
          </cell>
          <cell r="D5378" t="str">
            <v>299,82</v>
          </cell>
        </row>
        <row r="5379">
          <cell r="A5379">
            <v>87332</v>
          </cell>
          <cell r="B5379" t="str">
            <v>ARGAMASSA TRAÇO 1:1:6 (CIMENTO, CAL E AREIA MÉDIA) PARA EMBOÇO/MASSA ÚNICA/ASSENTAMENTO DE ALVENARIA DE VEDAÇÃO, PREPARO MECÂNICO COM MISTURADOR DE EIXO HORIZONTAL DE 600 KG. AF_06/2014</v>
          </cell>
          <cell r="C5379" t="str">
            <v>M3</v>
          </cell>
          <cell r="D5379" t="str">
            <v>265,74</v>
          </cell>
        </row>
        <row r="5380">
          <cell r="A5380">
            <v>87333</v>
          </cell>
          <cell r="B5380" t="str">
            <v>ARGAMASSA TRAÇO 1:1,5:7,5 (CIMENTO, CAL E AREIA MÉDIA) PARA EMBOÇO/MASSA ÚNICA/ASSENTAMENTO DE ALVENARIA DE VEDAÇÃO, PREPARO MECÂNICO COM MISTURADOR DE EIXO HORIZONTAL DE 300 KG. AF_06/2014</v>
          </cell>
          <cell r="C5380" t="str">
            <v>M3</v>
          </cell>
          <cell r="D5380" t="str">
            <v>282,47</v>
          </cell>
        </row>
        <row r="5381">
          <cell r="A5381">
            <v>87334</v>
          </cell>
          <cell r="B5381" t="str">
            <v>ARGAMASSA TRAÇO 1:1,5:7,5 (CIMENTO, CAL E AREIA MÉDIA) PARA EMBOÇO/MASSA ÚNICA/ASSENTAMENTO DE ALVENARIA DE VEDAÇÃO, PREPARO MECÂNICO COM MISTURADOR DE EIXO HORIZONTAL DE 600 KG. AF_06/2014</v>
          </cell>
          <cell r="C5381" t="str">
            <v>M3</v>
          </cell>
          <cell r="D5381" t="str">
            <v>257,32</v>
          </cell>
        </row>
        <row r="5382">
          <cell r="A5382">
            <v>87335</v>
          </cell>
          <cell r="B5382" t="str">
            <v>ARGAMASSA TRAÇO 1:2:8 (CIMENTO, CAL E AREIA MÉDIA) PARA EMBOÇO/MASSA ÚNICA/ASSENTAMENTO DE ALVENARIA DE VEDAÇÃO, PREPARO MECÂNICO COM MISTURADOR DE EIXO HORIZONTAL DE 300 KG. AF_06/2014</v>
          </cell>
          <cell r="C5382" t="str">
            <v>M3</v>
          </cell>
          <cell r="D5382" t="str">
            <v>291,10</v>
          </cell>
        </row>
        <row r="5383">
          <cell r="A5383">
            <v>87336</v>
          </cell>
          <cell r="B5383" t="str">
            <v>ARGAMASSA TRAÇO 1:2:8 (CIMENTO, CAL E AREIA MÉDIA) PARA EMBOÇO/MASSA ÚNICA/ASSENTAMENTO DE ALVENARIA DE VEDAÇÃO, PREPARO MECÂNICO COM MISTURADOR DE EIXO HORIZONTAL DE 600 KG. AF_06/2014</v>
          </cell>
          <cell r="C5383" t="str">
            <v>M3</v>
          </cell>
          <cell r="D5383" t="str">
            <v>272,17</v>
          </cell>
        </row>
        <row r="5384">
          <cell r="A5384">
            <v>87337</v>
          </cell>
          <cell r="B5384" t="str">
            <v>ARGAMASSA TRAÇO 1:2:9 (CIMENTO, CAL E AREIA MÉDIA) PARA EMBOÇO/MASSA ÚNICA/ASSENTAMENTO DE ALVENARIA DE VEDAÇÃO, PREPARO MECÂNICO COM MISTURADOR DE EIXO HORIZONTAL DE 300 KG. AF_06/2014</v>
          </cell>
          <cell r="C5384" t="str">
            <v>M3</v>
          </cell>
          <cell r="D5384" t="str">
            <v>275,48</v>
          </cell>
        </row>
        <row r="5385">
          <cell r="A5385">
            <v>87338</v>
          </cell>
          <cell r="B5385" t="str">
            <v>ARGAMASSA TRAÇO 1:3:12 (CIMENTO, CAL E AREIA MÉDIA) PARA EMBOÇO/MASSA ÚNICA/ASSENTAMENTO DE ALVENARIA DE VEDAÇÃO, PREPARO MECÂNICO COM MISTURADOR DE EIXO HORIZONTAL DE 600 KG. AF_06/2014</v>
          </cell>
          <cell r="C5385" t="str">
            <v>M3</v>
          </cell>
          <cell r="D5385" t="str">
            <v>268,55</v>
          </cell>
        </row>
        <row r="5386">
          <cell r="A5386">
            <v>87339</v>
          </cell>
          <cell r="B5386" t="str">
            <v>ARGAMASSA TRAÇO 1:3 (CIMENTO E AREIA MÉDIA) PARA CONTRAPISO, PREPARO MECÂNICO COM MISTURADOR DE EIXO HORIZONTAL DE 160 KG. AF_06/2014</v>
          </cell>
          <cell r="C5386" t="str">
            <v>M3</v>
          </cell>
          <cell r="D5386" t="str">
            <v>384,36</v>
          </cell>
        </row>
        <row r="5387">
          <cell r="A5387">
            <v>87340</v>
          </cell>
          <cell r="B5387" t="str">
            <v>ARGAMASSA TRAÇO 1:3 (CIMENTO E AREIA MÉDIA) PARA CONTRAPISO, PREPARO MECÂNICO COM MISTURADOR DE EIXO HORIZONTAL DE 300 KG. AF_06/2014</v>
          </cell>
          <cell r="C5387" t="str">
            <v>M3</v>
          </cell>
          <cell r="D5387" t="str">
            <v>306,86</v>
          </cell>
        </row>
        <row r="5388">
          <cell r="A5388">
            <v>87341</v>
          </cell>
          <cell r="B5388" t="str">
            <v>ARGAMASSA TRAÇO 1:3 (CIMENTO E AREIA MÉDIA) PARA CONTRAPISO, PREPARO MECÂNICO COM MISTURADOR DE EIXO HORIZONTAL DE 600 KG. AF_06/2014</v>
          </cell>
          <cell r="C5388" t="str">
            <v>M3</v>
          </cell>
          <cell r="D5388" t="str">
            <v>292,10</v>
          </cell>
        </row>
        <row r="5389">
          <cell r="A5389">
            <v>87342</v>
          </cell>
          <cell r="B5389" t="str">
            <v>ARGAMASSA TRAÇO 1:4 (CIMENTO E AREIA MÉDIA) PARA CONTRAPISO, PREPARO MECÂNICO COM MISTURADOR DE EIXO HORIZONTAL DE 160 KG. AF_06/2014</v>
          </cell>
          <cell r="C5389" t="str">
            <v>M3</v>
          </cell>
          <cell r="D5389" t="str">
            <v>328,62</v>
          </cell>
        </row>
        <row r="5390">
          <cell r="A5390">
            <v>87343</v>
          </cell>
          <cell r="B5390" t="str">
            <v>ARGAMASSA TRAÇO 1:4 (CIMENTO E AREIA MÉDIA) PARA CONTRAPISO, PREPARO MECÂNICO COM MISTURADOR DE EIXO HORIZONTAL DE 300 KG. AF_06/2014</v>
          </cell>
          <cell r="C5390" t="str">
            <v>M3</v>
          </cell>
          <cell r="D5390" t="str">
            <v>278,94</v>
          </cell>
        </row>
        <row r="5391">
          <cell r="A5391">
            <v>87344</v>
          </cell>
          <cell r="B5391" t="str">
            <v>ARGAMASSA TRAÇO 1:4 (CIMENTO E AREIA MÉDIA) PARA CONTRAPISO, PREPARO MECÂNICO COM MISTURADOR DE EIXO HORIZONTAL DE 600 KG. AF_06/2014</v>
          </cell>
          <cell r="C5391" t="str">
            <v>M3</v>
          </cell>
          <cell r="D5391" t="str">
            <v>257,92</v>
          </cell>
        </row>
        <row r="5392">
          <cell r="A5392">
            <v>87345</v>
          </cell>
          <cell r="B5392" t="str">
            <v>ARGAMASSA TRAÇO 1:5 (CIMENTO E AREIA MÉDIA) PARA CONTRAPISO, PREPARO MECÂNICO COM MISTURADOR DE EIXO HORIZONTAL DE 160 KG. AF_06/2014</v>
          </cell>
          <cell r="C5392" t="str">
            <v>M3</v>
          </cell>
          <cell r="D5392" t="str">
            <v>284,20</v>
          </cell>
        </row>
        <row r="5393">
          <cell r="A5393">
            <v>87346</v>
          </cell>
          <cell r="B5393" t="str">
            <v>ARGAMASSA TRAÇO 1:5 (CIMENTO E AREIA MÉDIA) PARA CONTRAPISO, PREPARO MECÂNICO COM MISTURADOR DE EIXO HORIZONTAL DE 300 KG. AF_06/2014</v>
          </cell>
          <cell r="C5393" t="str">
            <v>M3</v>
          </cell>
          <cell r="D5393" t="str">
            <v>249,93</v>
          </cell>
        </row>
        <row r="5394">
          <cell r="A5394">
            <v>87347</v>
          </cell>
          <cell r="B5394" t="str">
            <v>ARGAMASSA TRAÇO 1:5 (CIMENTO E AREIA MÉDIA) PARA CONTRAPISO, PREPARO MECÂNICO COM MISTURADOR DE EIXO HORIZONTAL DE 600 KG. AF_06/2014</v>
          </cell>
          <cell r="C5394" t="str">
            <v>M3</v>
          </cell>
          <cell r="D5394" t="str">
            <v>238,24</v>
          </cell>
        </row>
        <row r="5395">
          <cell r="A5395">
            <v>87348</v>
          </cell>
          <cell r="B5395" t="str">
            <v>ARGAMASSA TRAÇO 1:6 (CIMENTO E AREIA MÉDIA) PARA CONTRAPISO, PREPARO MECÂNICO COM MISTURADOR DE EIXO HORIZONTAL DE 160 KG. AF_06/2014</v>
          </cell>
          <cell r="C5395" t="str">
            <v>M3</v>
          </cell>
          <cell r="D5395" t="str">
            <v>262,89</v>
          </cell>
        </row>
        <row r="5396">
          <cell r="A5396">
            <v>87349</v>
          </cell>
          <cell r="B5396" t="str">
            <v>ARGAMASSA TRAÇO 1:6 (CIMENTO E AREIA MÉDIA) PARA CONTRAPISO, PREPARO MECÂNICO COM MISTURADOR DE EIXO HORIZONTAL DE 600 KG. AF_06/2014</v>
          </cell>
          <cell r="C5396" t="str">
            <v>M3</v>
          </cell>
          <cell r="D5396" t="str">
            <v>218,55</v>
          </cell>
        </row>
        <row r="5397">
          <cell r="A5397">
            <v>87350</v>
          </cell>
          <cell r="B5397" t="str">
            <v>ARGAMASSA TRAÇO 1:5 (CIMENTO E AREIA GROSSA) PARA CHAPISCO CONVENCIONAL, PREPARO MECÂNICO COM MISTURADOR DE EIXO HORIZONTAL DE 300 KG. AF_06/2014</v>
          </cell>
          <cell r="C5397" t="str">
            <v>M3</v>
          </cell>
          <cell r="D5397" t="str">
            <v>253,30</v>
          </cell>
        </row>
        <row r="5398">
          <cell r="A5398">
            <v>87351</v>
          </cell>
          <cell r="B5398" t="str">
            <v>ARGAMASSA TRAÇO 1:5 (CIMENTO E AREIA GROSSA) PARA CHAPISCO CONVENCIONAL, PREPARO MECÂNICO COM MISTURADOR DE EIXO HORIZONTAL DE 600 KG. AF_06/2014</v>
          </cell>
          <cell r="C5398" t="str">
            <v>M3</v>
          </cell>
          <cell r="D5398" t="str">
            <v>221,13</v>
          </cell>
        </row>
        <row r="5399">
          <cell r="A5399">
            <v>87352</v>
          </cell>
          <cell r="B5399" t="str">
            <v>ARGAMASSA TRAÇO 1:3 (CIMENTO E AREIA GROSSA) PARA CHAPISCO CONVENCIONAL, PREPARO MECÂNICO COM MISTURADOR DE EIXO HORIZONTAL DE 160 KG. AF_06/2014</v>
          </cell>
          <cell r="C5399" t="str">
            <v>M3</v>
          </cell>
          <cell r="D5399" t="str">
            <v>316,23</v>
          </cell>
        </row>
        <row r="5400">
          <cell r="A5400">
            <v>87353</v>
          </cell>
          <cell r="B5400" t="str">
            <v>ARGAMASSA TRAÇO 1:3 (CIMENTO E AREIA GROSSA) PARA CHAPISCO CONVENCIONAL, PREPARO MECÂNICO COM MISTURADOR DE EIXO HORIZONTAL DE 300 KG. AF_06/2014</v>
          </cell>
          <cell r="C5400" t="str">
            <v>M3</v>
          </cell>
          <cell r="D5400" t="str">
            <v>271,54</v>
          </cell>
        </row>
        <row r="5401">
          <cell r="A5401">
            <v>87354</v>
          </cell>
          <cell r="B5401" t="str">
            <v>ARGAMASSA TRAÇO 1:3 (CIMENTO E AREIA GROSSA) PARA CHAPISCO CONVENCIONAL, PREPARO MECÂNICO COM MISTURADOR DE EIXO HORIZONTAL DE 600 KG. AF_06/2014</v>
          </cell>
          <cell r="C5401" t="str">
            <v>M3</v>
          </cell>
          <cell r="D5401" t="str">
            <v>250,61</v>
          </cell>
        </row>
        <row r="5402">
          <cell r="A5402">
            <v>87355</v>
          </cell>
          <cell r="B5402" t="str">
            <v>ARGAMASSA TRAÇO 1:4 (CIMENTO E AREIA GROSSA) PARA CHAPISCO CONVENCIONAL, PREPARO MECÂNICO COM MISTURADOR DE EIXO HORIZONTAL DE 160 KG. AF_06/2014</v>
          </cell>
          <cell r="C5402" t="str">
            <v>M3</v>
          </cell>
          <cell r="D5402" t="str">
            <v>275,53</v>
          </cell>
        </row>
        <row r="5403">
          <cell r="A5403">
            <v>87356</v>
          </cell>
          <cell r="B5403" t="str">
            <v>ARGAMASSA TRAÇO 1:4 (CIMENTO E AREIA GROSSA) PARA CHAPISCO CONVENCIONAL, PREPARO MECÂNICO COM MISTURADOR DE EIXO HORIZONTAL DE 300 KG. AF_06/2014</v>
          </cell>
          <cell r="C5403" t="str">
            <v>M3</v>
          </cell>
          <cell r="D5403" t="str">
            <v>239,26</v>
          </cell>
        </row>
        <row r="5404">
          <cell r="A5404">
            <v>87357</v>
          </cell>
          <cell r="B5404" t="str">
            <v>ARGAMASSA TRAÇO 1:4 (CIMENTO E AREIA GROSSA) PARA CHAPISCO CONVENCIONAL, PREPARO MECÂNICO COM MISTURADOR DE EIXO HORIZONTAL DE 600 KG. AF_06/2014</v>
          </cell>
          <cell r="C5404" t="str">
            <v>M3</v>
          </cell>
          <cell r="D5404" t="str">
            <v>230,62</v>
          </cell>
        </row>
        <row r="5405">
          <cell r="A5405">
            <v>87358</v>
          </cell>
          <cell r="B5405" t="str">
            <v>ARGAMASSA TRAÇO 1:5 (CIMENTO E AREIA GROSSA) COM ADIÇÃO DE EMULSÃO POLIMÉRICA PARA CHAPISCO ROLADO, PREPARO MECÂNICO COM MISTURADOR DE EIXO HORIZONTAL DE 300 KG. AF_06/2014</v>
          </cell>
          <cell r="C5405" t="str">
            <v>M3</v>
          </cell>
          <cell r="D5405" t="str">
            <v>1.488,43</v>
          </cell>
        </row>
        <row r="5406">
          <cell r="A5406">
            <v>87359</v>
          </cell>
          <cell r="B5406" t="str">
            <v>ARGAMASSA TRAÇO 1:5 (CIMENTO E AREIA GROSSA) COM ADIÇÃO DE EMULSÃO POLIMÉRICA PARA CHAPISCO ROLADO, PREPARO MECÂNICO COM MISTURADOR DE EIXO HORIZONTAL DE 600 KG. AF_06/2014</v>
          </cell>
          <cell r="C5406" t="str">
            <v>M3</v>
          </cell>
          <cell r="D5406" t="str">
            <v>1.471,14</v>
          </cell>
        </row>
        <row r="5407">
          <cell r="A5407">
            <v>87360</v>
          </cell>
          <cell r="B5407" t="str">
            <v>ARGAMASSA TRAÇO 1:3 (CIMENTO E AREIA GROSSA) COM ADIÇÃO DE EMULSÃO POLIMÉRICA PARA CHAPISCO ROLADO, PREPARO MECÂNICO COM MISTURADOR DE EIXO HORIZONTAL DE 160 KG. AF_06/2014</v>
          </cell>
          <cell r="C5407" t="str">
            <v>M3</v>
          </cell>
          <cell r="D5407" t="str">
            <v>1.544,36</v>
          </cell>
        </row>
        <row r="5408">
          <cell r="A5408">
            <v>87361</v>
          </cell>
          <cell r="B5408" t="str">
            <v>ARGAMASSA TRAÇO 1:3 (CIMENTO E AREIA GROSSA) COM ADIÇÃO DE EMULSÃO POLIMÉRICA PARA CHAPISCO ROLADO, PREPARO MECÂNICO COM MISTURADOR DE EIXO HORIZONTAL DE 300 KG. AF_06/2014</v>
          </cell>
          <cell r="C5408" t="str">
            <v>M3</v>
          </cell>
          <cell r="D5408" t="str">
            <v>1.517,06</v>
          </cell>
        </row>
        <row r="5409">
          <cell r="A5409">
            <v>87362</v>
          </cell>
          <cell r="B5409" t="str">
            <v>ARGAMASSA TRAÇO 1:3 (CIMENTO E AREIA GROSSA) COM ADIÇÃO DE EMULSÃO POLIMÉRICA PARA CHAPISCO ROLADO, PREPARO MECÂNICO COM MISTURADOR DE EIXO HORIZONTAL DE 600 KG. AF_06/2014</v>
          </cell>
          <cell r="C5409" t="str">
            <v>M3</v>
          </cell>
          <cell r="D5409" t="str">
            <v>1.511,37</v>
          </cell>
        </row>
        <row r="5410">
          <cell r="A5410">
            <v>87363</v>
          </cell>
          <cell r="B5410" t="str">
            <v>ARGAMASSA TRAÇO 1:4 (CIMENTO E AREIA GROSSA) COM ADIÇÃO DE EMULSÃO POLIMÉRICA PARA CHAPISCO ROLADO, PREPARO MECÂNICO COM MISTURADOR DE EIXO HORIZONTAL DE 300 KG. AF_06/2014</v>
          </cell>
          <cell r="C5410" t="str">
            <v>M3</v>
          </cell>
          <cell r="D5410" t="str">
            <v>1.520,90</v>
          </cell>
        </row>
        <row r="5411">
          <cell r="A5411">
            <v>87364</v>
          </cell>
          <cell r="B5411" t="str">
            <v>ARGAMASSA TRAÇO 1:4 (CIMENTO E AREIA GROSSA) COM ADIÇÃO DE EMULSÃO POLIMÉRICA PARA CHAPISCO ROLADO, PREPARO MECÂNICO COM MISTURADOR DE EIXO HORIZONTAL DE 600 KG. AF_06/2014</v>
          </cell>
          <cell r="C5411" t="str">
            <v>M3</v>
          </cell>
          <cell r="D5411" t="str">
            <v>1.487,38</v>
          </cell>
        </row>
        <row r="5412">
          <cell r="A5412">
            <v>87365</v>
          </cell>
          <cell r="B5412" t="str">
            <v>ARGAMASSA TRAÇO 1:7 (CIMENTO E AREIA MÉDIA) COM ADIÇÃO DE PLASTIFICANTE PARA EMBOÇO/MASSA ÚNICA/ASSENTAMENTO DE ALVENARIA DE VEDAÇÃO, PREPARO MANUAL. AF_06/2014</v>
          </cell>
          <cell r="C5412" t="str">
            <v>M3</v>
          </cell>
          <cell r="D5412" t="str">
            <v>280,36</v>
          </cell>
        </row>
        <row r="5413">
          <cell r="A5413">
            <v>87366</v>
          </cell>
          <cell r="B5413" t="str">
            <v>ARGAMASSA TRAÇO 1:6 (CIMENTO E AREIA MÉDIA) COM ADIÇÃO DE PLASTIFICANTE PARA EMBOÇO/MASSA ÚNICA/ASSENTAMENTO DE ALVENARIA DE VEDAÇÃO, PREPARO MANUAL. AF_06/2014</v>
          </cell>
          <cell r="C5413" t="str">
            <v>M3</v>
          </cell>
          <cell r="D5413" t="str">
            <v>292,14</v>
          </cell>
        </row>
        <row r="5414">
          <cell r="A5414">
            <v>87367</v>
          </cell>
          <cell r="B5414" t="str">
            <v>ARGAMASSA TRAÇO 1:1:6 (CIMENTO, CAL E AREIA MÉDIA) PARA EMBOÇO/MASSA ÚNICA/ASSENTAMENTO DE ALVENARIA DE VEDAÇÃO, PREPARO MANUAL. AF_06/2014</v>
          </cell>
          <cell r="C5414" t="str">
            <v>M3</v>
          </cell>
          <cell r="D5414" t="str">
            <v>352,29</v>
          </cell>
        </row>
        <row r="5415">
          <cell r="A5415">
            <v>87368</v>
          </cell>
          <cell r="B5415" t="str">
            <v>ARGAMASSA TRAÇO 1:1,5:7,5 (CIMENTO, CAL E AREIA MÉDIA) PARA EMBOÇO/MASSA ÚNICA/ASSENTAMENTO DE ALVENARIA DE VEDAÇÃO, PREPARO MANUAL. AF_06/2014</v>
          </cell>
          <cell r="C5415" t="str">
            <v>M3</v>
          </cell>
          <cell r="D5415" t="str">
            <v>354,27</v>
          </cell>
        </row>
        <row r="5416">
          <cell r="A5416">
            <v>87369</v>
          </cell>
          <cell r="B5416" t="str">
            <v>ARGAMASSA TRAÇO 1:2:8 (CIMENTO, CAL E AREIA MÉDIA) PARA EMBOÇO/MASSA ÚNICA/ASSENTAMENTO DE ALVENARIA DE VEDAÇÃO, PREPARO MANUAL. AF_06/2014</v>
          </cell>
          <cell r="C5416" t="str">
            <v>M3</v>
          </cell>
          <cell r="D5416" t="str">
            <v>367,91</v>
          </cell>
        </row>
        <row r="5417">
          <cell r="A5417">
            <v>87370</v>
          </cell>
          <cell r="B5417" t="str">
            <v>ARGAMASSA TRAÇO 1:2:9 (CIMENTO, CAL E AREIA MÉDIA) PARA EMBOÇO/MASSA ÚNICA/ASSENTAMENTO DE ALVENARIA DE VEDAÇÃO, PREPARO MANUAL. AF_06/2014</v>
          </cell>
          <cell r="C5417" t="str">
            <v>M3</v>
          </cell>
          <cell r="D5417" t="str">
            <v>353,51</v>
          </cell>
        </row>
        <row r="5418">
          <cell r="A5418">
            <v>87371</v>
          </cell>
          <cell r="B5418" t="str">
            <v>ARGAMASSA TRAÇO 1:3:12 (CIMENTO, CAL E AREIA MÉDIA) PARA EMBOÇO/MASSA ÚNICA/ASSENTAMENTO DE ALVENARIA DE VEDAÇÃO, PREPARO MANUAL. AF_06/2014</v>
          </cell>
          <cell r="C5418" t="str">
            <v>M3</v>
          </cell>
          <cell r="D5418" t="str">
            <v>352,46</v>
          </cell>
        </row>
        <row r="5419">
          <cell r="A5419">
            <v>87372</v>
          </cell>
          <cell r="B5419" t="str">
            <v>ARGAMASSA TRAÇO 1:3 (CIMENTO E AREIA MÉDIA) PARA CONTRAPISO, PREPARO MANUAL. AF_06/2014</v>
          </cell>
          <cell r="C5419" t="str">
            <v>M3</v>
          </cell>
          <cell r="D5419" t="str">
            <v>387,04</v>
          </cell>
        </row>
        <row r="5420">
          <cell r="A5420">
            <v>87373</v>
          </cell>
          <cell r="B5420" t="str">
            <v>ARGAMASSA TRAÇO 1:4 (CIMENTO E AREIA MÉDIA) PARA CONTRAPISO, PREPARO MANUAL. AF_06/2014</v>
          </cell>
          <cell r="C5420" t="str">
            <v>M3</v>
          </cell>
          <cell r="D5420" t="str">
            <v>352,56</v>
          </cell>
        </row>
        <row r="5421">
          <cell r="A5421">
            <v>87374</v>
          </cell>
          <cell r="B5421" t="str">
            <v>ARGAMASSA TRAÇO 1:5 (CIMENTO E AREIA MÉDIA) PARA CONTRAPISO, PREPARO MANUAL. AF_06/2014</v>
          </cell>
          <cell r="C5421" t="str">
            <v>M3</v>
          </cell>
          <cell r="D5421" t="str">
            <v>329,31</v>
          </cell>
        </row>
        <row r="5422">
          <cell r="A5422">
            <v>87375</v>
          </cell>
          <cell r="B5422" t="str">
            <v>ARGAMASSA TRAÇO 1:6 (CIMENTO E AREIA MÉDIA) PARA CONTRAPISO, PREPARO MANUAL. AF_06/2014</v>
          </cell>
          <cell r="C5422" t="str">
            <v>M3</v>
          </cell>
          <cell r="D5422" t="str">
            <v>308,98</v>
          </cell>
        </row>
        <row r="5423">
          <cell r="A5423">
            <v>87376</v>
          </cell>
          <cell r="B5423" t="str">
            <v>ARGAMASSA TRAÇO 1:5 (CIMENTO E AREIA GROSSA) PARA CHAPISCO CONVENCIONAL, PREPARO MANUAL. AF_06/2014</v>
          </cell>
          <cell r="C5423" t="str">
            <v>M3</v>
          </cell>
          <cell r="D5423" t="str">
            <v>307,06</v>
          </cell>
        </row>
        <row r="5424">
          <cell r="A5424">
            <v>87377</v>
          </cell>
          <cell r="B5424" t="str">
            <v>ARGAMASSA TRAÇO 1:3 (CIMENTO E AREIA GROSSA) PARA CHAPISCO CONVENCIONAL, PREPARO MANUAL. AF_06/2014</v>
          </cell>
          <cell r="C5424" t="str">
            <v>M3</v>
          </cell>
          <cell r="D5424" t="str">
            <v>345,03</v>
          </cell>
        </row>
        <row r="5425">
          <cell r="A5425">
            <v>87378</v>
          </cell>
          <cell r="B5425" t="str">
            <v>ARGAMASSA TRAÇO 1:4 (CIMENTO E AREIA GROSSA) PARA CHAPISCO CONVENCIONAL, PREPARO MANUAL. AF_06/2014</v>
          </cell>
          <cell r="C5425" t="str">
            <v>M3</v>
          </cell>
          <cell r="D5425" t="str">
            <v>322,22</v>
          </cell>
        </row>
        <row r="5426">
          <cell r="A5426">
            <v>87379</v>
          </cell>
          <cell r="B5426" t="str">
            <v>ARGAMASSA TRAÇO 1:5 (CIMENTO E AREIA GROSSA) COM ADIÇÃO DE EMULSÃO POLIMÉRICA PARA CHAPISCO ROLADO, PREPARO MANUAL. AF_06/2014</v>
          </cell>
          <cell r="C5426" t="str">
            <v>M3</v>
          </cell>
          <cell r="D5426" t="str">
            <v>1.572,84</v>
          </cell>
        </row>
        <row r="5427">
          <cell r="A5427">
            <v>87380</v>
          </cell>
          <cell r="B5427" t="str">
            <v>ARGAMASSA TRAÇO 1:3 (CIMENTO E AREIA GROSSA) COM ADIÇÃO DE EMULSÃO POLIMÉRICA PARA CHAPISCO ROLADO, PREPARO MANUAL. AF_06/2014</v>
          </cell>
          <cell r="C5427" t="str">
            <v>M3</v>
          </cell>
          <cell r="D5427" t="str">
            <v>1.612,01</v>
          </cell>
        </row>
        <row r="5428">
          <cell r="A5428">
            <v>87381</v>
          </cell>
          <cell r="B5428" t="str">
            <v>ARGAMASSA TRAÇO 1:4 (CIMENTO E AREIA GROSSA) COM ADIÇÃO DE EMULSÃO POLIMÉRICA PARA CHAPISCO ROLADO, PREPARO MANUAL. AF_06/2014</v>
          </cell>
          <cell r="C5428" t="str">
            <v>M3</v>
          </cell>
          <cell r="D5428" t="str">
            <v>1.589,24</v>
          </cell>
        </row>
        <row r="5429">
          <cell r="A5429">
            <v>87382</v>
          </cell>
          <cell r="B5429" t="str">
            <v>ARGAMASSA INDUSTRIALIZADA MULTIUSO PARA REVESTIMENTOS E ASSENTAMENTO DA ALVENARIA, PREPARO COM MISTURADOR DE EIXO HORIZONTAL DE 160 KG. AF_06/2014</v>
          </cell>
          <cell r="C5429" t="str">
            <v>M3</v>
          </cell>
          <cell r="D5429" t="str">
            <v>963,04</v>
          </cell>
        </row>
        <row r="5430">
          <cell r="A5430">
            <v>87383</v>
          </cell>
          <cell r="B5430" t="str">
            <v>ARGAMASSA INDUSTRIALIZADA MULTIUSO PARA REVESTIMENTOS E ASSENTAMENTO DA ALVENARIA, PREPARO COM MISTURADOR DE EIXO HORIZONTAL DE 300 KG. AF_06/2014</v>
          </cell>
          <cell r="C5430" t="str">
            <v>M3</v>
          </cell>
          <cell r="D5430" t="str">
            <v>958,51</v>
          </cell>
        </row>
        <row r="5431">
          <cell r="A5431">
            <v>87384</v>
          </cell>
          <cell r="B5431" t="str">
            <v>ARGAMASSA INDUSTRIALIZADA MULTIUSO PARA REVESTIMENTOS E ASSENTAMENTO DA ALVENARIA, PREPARO COM MISTURADOR DE EIXO HORIZONTAL DE 600 KG. AF_06/2014</v>
          </cell>
          <cell r="C5431" t="str">
            <v>M3</v>
          </cell>
          <cell r="D5431" t="str">
            <v>952,48</v>
          </cell>
        </row>
        <row r="5432">
          <cell r="A5432">
            <v>87385</v>
          </cell>
          <cell r="B5432" t="str">
            <v>ARGAMASSA PRONTA PARA CONTRAPISO, PREPARO COM MISTURADOR DE EIXO HORIZONTAL DE 160 KG. AF_06/2014</v>
          </cell>
          <cell r="C5432" t="str">
            <v>M3</v>
          </cell>
          <cell r="D5432" t="str">
            <v>1.375,08</v>
          </cell>
        </row>
        <row r="5433">
          <cell r="A5433">
            <v>87386</v>
          </cell>
          <cell r="B5433" t="str">
            <v>ARGAMASSA PRONTA PARA CONTRAPISO, PREPARO COM MISTURADOR DE EIXO HORIZONTAL DE 300 KG. AF_06/2014</v>
          </cell>
          <cell r="C5433" t="str">
            <v>M3</v>
          </cell>
          <cell r="D5433" t="str">
            <v>1.370,36</v>
          </cell>
        </row>
        <row r="5434">
          <cell r="A5434">
            <v>87387</v>
          </cell>
          <cell r="B5434" t="str">
            <v>ARGAMASSA PRONTA PARA CONTRAPISO, PREPARO COM MISTURADOR DE EIXO HORIZONTAL DE 600 KG. AF_06/2014</v>
          </cell>
          <cell r="C5434" t="str">
            <v>M3</v>
          </cell>
          <cell r="D5434" t="str">
            <v>1.367,36</v>
          </cell>
        </row>
        <row r="5435">
          <cell r="A5435">
            <v>87388</v>
          </cell>
          <cell r="B5435" t="str">
            <v>ARGAMASSA PARA REVESTIMENTO DECORATIVO MONOCAMADA (MONOCAPA), PREPARO COM MISTURADOR DE EIXO HORIZONTAL DE 160 KG. AF_06/2014</v>
          </cell>
          <cell r="C5435" t="str">
            <v>M3</v>
          </cell>
          <cell r="D5435" t="str">
            <v>3.249,92</v>
          </cell>
        </row>
        <row r="5436">
          <cell r="A5436">
            <v>87389</v>
          </cell>
          <cell r="B5436" t="str">
            <v>ARGAMASSA PARA REVESTIMENTO DECORATIVO MONOCAMADA (MONOCAPA), PREPARO COM MISTURADOR DE EIXO HORIZONTAL DE 300 KG. AF_06/2014</v>
          </cell>
          <cell r="C5436" t="str">
            <v>M3</v>
          </cell>
          <cell r="D5436" t="str">
            <v>3.264,06</v>
          </cell>
        </row>
        <row r="5437">
          <cell r="A5437">
            <v>87390</v>
          </cell>
          <cell r="B5437" t="str">
            <v>ARGAMASSA PARA REVESTIMENTO DECORATIVO MONOCAMADA (MONOCAPA), PREPARO COM MISTURADOR DE EIXO HORIZONTAL DE 600 KG. AF_06/2014</v>
          </cell>
          <cell r="C5437" t="str">
            <v>M3</v>
          </cell>
          <cell r="D5437" t="str">
            <v>3.271,88</v>
          </cell>
        </row>
        <row r="5438">
          <cell r="A5438">
            <v>87391</v>
          </cell>
          <cell r="B5438" t="str">
            <v>ARGAMASSA INDUSTRIALIZADA PARA CHAPISCO ROLADO, PREPARO COM MISTURADOR DE EIXO HORIZONTAL DE 160 KG. AF_06/2014</v>
          </cell>
          <cell r="C5438" t="str">
            <v>M3</v>
          </cell>
          <cell r="D5438" t="str">
            <v>4.696,80</v>
          </cell>
        </row>
        <row r="5439">
          <cell r="A5439">
            <v>87393</v>
          </cell>
          <cell r="B5439" t="str">
            <v>ARGAMASSA INDUSTRIALIZADA PARA CHAPISCO ROLADO, PREPARO COM MISTURADOR DE EIXO HORIZONTAL DE 300 KG. AF_06/2014</v>
          </cell>
          <cell r="C5439" t="str">
            <v>M3</v>
          </cell>
          <cell r="D5439" t="str">
            <v>4.752,42</v>
          </cell>
        </row>
        <row r="5440">
          <cell r="A5440">
            <v>87394</v>
          </cell>
          <cell r="B5440" t="str">
            <v>ARGAMASSA INDUSTRIALIZADA PARA CHAPISCO ROLADO, PREPARO COM MISTURADOR DE EIXO HORIZONTAL DE 600 KG. AF_06/2014</v>
          </cell>
          <cell r="C5440" t="str">
            <v>M3</v>
          </cell>
          <cell r="D5440" t="str">
            <v>4.774,11</v>
          </cell>
        </row>
        <row r="5441">
          <cell r="A5441">
            <v>87395</v>
          </cell>
          <cell r="B5441" t="str">
            <v>ARGAMASSA INDUSTRIALIZADA PARA CHAPISCO COLANTE, PREPARO COM MISTURADOR DE EIXO HORIZONTAL DE 160 KG. AF_06/2014</v>
          </cell>
          <cell r="C5441" t="str">
            <v>M3</v>
          </cell>
          <cell r="D5441" t="str">
            <v>3.687,35</v>
          </cell>
        </row>
        <row r="5442">
          <cell r="A5442">
            <v>87396</v>
          </cell>
          <cell r="B5442" t="str">
            <v>ARGAMASSA INDUSTRIALIZADA PARA CHAPISCO COLANTE, PREPARO COM MISTURADOR DE EIXO HORIZONTAL DE 300 KG. AF_06/2014</v>
          </cell>
          <cell r="C5442" t="str">
            <v>M3</v>
          </cell>
          <cell r="D5442" t="str">
            <v>3.728,92</v>
          </cell>
        </row>
        <row r="5443">
          <cell r="A5443">
            <v>87397</v>
          </cell>
          <cell r="B5443" t="str">
            <v>ARGAMASSA INDUSTRIALIZADA PARA CHAPISCO COLANTE, PREPARO COM MISTURADOR DE EIXO HORIZONTAL DE 600 KG. AF_06/2014</v>
          </cell>
          <cell r="C5443" t="str">
            <v>M3</v>
          </cell>
          <cell r="D5443" t="str">
            <v>3.740,76</v>
          </cell>
        </row>
        <row r="5444">
          <cell r="A5444">
            <v>87398</v>
          </cell>
          <cell r="B5444" t="str">
            <v>ARGAMASSA INDUSTRIALIZADA MULTIUSO PARA REVESTIMENTOS E ASSENTAMENTO DA ALVENARIA, PREPARO MANUAL. AF_06/2014</v>
          </cell>
          <cell r="C5444" t="str">
            <v>M3</v>
          </cell>
          <cell r="D5444" t="str">
            <v>1.091,20</v>
          </cell>
        </row>
        <row r="5445">
          <cell r="A5445">
            <v>87399</v>
          </cell>
          <cell r="B5445" t="str">
            <v>ARGAMASSA PRONTA PARA CONTRAPISO, PREPARO MANUAL. AF_06/2014</v>
          </cell>
          <cell r="C5445" t="str">
            <v>M3</v>
          </cell>
          <cell r="D5445" t="str">
            <v>1.516,48</v>
          </cell>
        </row>
        <row r="5446">
          <cell r="A5446">
            <v>87401</v>
          </cell>
          <cell r="B5446" t="str">
            <v>ARGAMASSA INDUSTRIALIZADA PARA CHAPISCO ROLADO, PREPARO MANUAL. AF_06/2014</v>
          </cell>
          <cell r="C5446" t="str">
            <v>M3</v>
          </cell>
          <cell r="D5446" t="str">
            <v>4.910,98</v>
          </cell>
        </row>
        <row r="5447">
          <cell r="A5447">
            <v>87402</v>
          </cell>
          <cell r="B5447" t="str">
            <v>ARGAMASSA INDUSTRIALIZADA PARA CHAPISCO COLANTE, PREPARO MANUAL. AF_06/2014</v>
          </cell>
          <cell r="C5447" t="str">
            <v>M3</v>
          </cell>
          <cell r="D5447" t="str">
            <v>3.893,53</v>
          </cell>
        </row>
        <row r="5448">
          <cell r="A5448">
            <v>87404</v>
          </cell>
          <cell r="B5448" t="str">
            <v>ARGAMASSA PARA REVESTIMENTO DECORATIVO MONOCAMADA (MONOCAPA), MISTURA E PROJEÇÃO DE 1,5 M3/H DE ARGAMASSA. AF_06/2014</v>
          </cell>
          <cell r="C5448" t="str">
            <v>M3</v>
          </cell>
          <cell r="D5448" t="str">
            <v>3.359,15</v>
          </cell>
        </row>
        <row r="5449">
          <cell r="A5449">
            <v>87405</v>
          </cell>
          <cell r="B5449" t="str">
            <v>ARGAMASSA PARA REVESTIMENTO DECORATIVO MONOCAMADA (MONOCAPA), MISTURA E PROJEÇÃO DE 2 M3/H DE ARGAMASSA. AF_06/2014</v>
          </cell>
          <cell r="C5449" t="str">
            <v>M3</v>
          </cell>
          <cell r="D5449" t="str">
            <v>3.364,70</v>
          </cell>
        </row>
        <row r="5450">
          <cell r="A5450">
            <v>87407</v>
          </cell>
          <cell r="B5450" t="str">
            <v>ARGAMASSA INDUSTRIALIZADA PARA REVESTIMENTOS, MISTURA E PROJEÇÃO DE 1,5 M³/H DE ARGAMASSA. AF_06/2014</v>
          </cell>
          <cell r="C5450" t="str">
            <v>M3</v>
          </cell>
          <cell r="D5450" t="str">
            <v>973,50</v>
          </cell>
        </row>
        <row r="5451">
          <cell r="A5451">
            <v>87408</v>
          </cell>
          <cell r="B5451" t="str">
            <v>ARGAMASSA INDUSTRIALIZADA PARA REVESTIMENTOS, MISTURA E PROJEÇÃO DE 2 M³/H DE ARGAMASSA. AF_06/2014</v>
          </cell>
          <cell r="C5451" t="str">
            <v>M3</v>
          </cell>
          <cell r="D5451" t="str">
            <v>962,61</v>
          </cell>
        </row>
        <row r="5452">
          <cell r="A5452">
            <v>87410</v>
          </cell>
          <cell r="B5452" t="str">
            <v>ARGAMASSA À BASE DE GESSO, MISTURA E PROJEÇÃO DE 1,5 M³/H DE ARGAMASSA. AF_06/2014</v>
          </cell>
          <cell r="C5452" t="str">
            <v>M3</v>
          </cell>
          <cell r="D5452" t="str">
            <v>539,70</v>
          </cell>
        </row>
        <row r="5453">
          <cell r="A5453">
            <v>88626</v>
          </cell>
          <cell r="B5453" t="str">
            <v>ARGAMASSA TRAÇO 1:0,5:4,5 (CIMENTO, CAL E AREIA MÉDIA), PREPARO MECÂNICO COM BETONEIRA 400 L. AF_08/2014</v>
          </cell>
          <cell r="C5453" t="str">
            <v>M3</v>
          </cell>
          <cell r="D5453" t="str">
            <v>250,68</v>
          </cell>
        </row>
        <row r="5454">
          <cell r="A5454">
            <v>88627</v>
          </cell>
          <cell r="B5454" t="str">
            <v>ARGAMASSA TRAÇO 1:0,5:4,5 (CIMENTO, CAL E AREIA MÉDIA) PARA ASSENTAMENTO DE ALVENARIA, PREPARO MANUAL. AF_08/2014</v>
          </cell>
          <cell r="C5454" t="str">
            <v>M3</v>
          </cell>
          <cell r="D5454" t="str">
            <v>308,71</v>
          </cell>
        </row>
        <row r="5455">
          <cell r="A5455">
            <v>88628</v>
          </cell>
          <cell r="B5455" t="str">
            <v>ARGAMASSA TRAÇO 1:3 (CIMENTO E AREIA MÉDIA), PREPARO MECÂNICO COM BETONEIRA 400 L. AF_08/2014</v>
          </cell>
          <cell r="C5455" t="str">
            <v>M3</v>
          </cell>
          <cell r="D5455" t="str">
            <v>241,48</v>
          </cell>
        </row>
        <row r="5456">
          <cell r="A5456">
            <v>88629</v>
          </cell>
          <cell r="B5456" t="str">
            <v>ARGAMASSA TRAÇO 1:3 (CIMENTO E AREIA MÉDIA), PREPARO MANUAL. AF_08/2014</v>
          </cell>
          <cell r="C5456" t="str">
            <v>M3</v>
          </cell>
          <cell r="D5456" t="str">
            <v>303,41</v>
          </cell>
        </row>
        <row r="5457">
          <cell r="A5457">
            <v>88630</v>
          </cell>
          <cell r="B5457" t="str">
            <v>ARGAMASSA TRAÇO 1:4 (CIMENTO E AREIA MÉDIA), PREPARO MECÂNICO COM BETONEIRA 400 L. AF_08/2014</v>
          </cell>
          <cell r="C5457" t="str">
            <v>M3</v>
          </cell>
          <cell r="D5457" t="str">
            <v>212,85</v>
          </cell>
        </row>
        <row r="5458">
          <cell r="A5458">
            <v>88631</v>
          </cell>
          <cell r="B5458" t="str">
            <v>ARGAMASSA TRAÇO 1:4 (CIMENTO E AREIA MÉDIA), PREPARO MANUAL. AF_08/2014</v>
          </cell>
          <cell r="C5458" t="str">
            <v>M3</v>
          </cell>
          <cell r="D5458" t="str">
            <v>277,03</v>
          </cell>
        </row>
        <row r="5459">
          <cell r="A5459">
            <v>88715</v>
          </cell>
          <cell r="B5459" t="str">
            <v>ARGAMASSA TRAÇO 1:2:9 (CIMENTO, CAL E AREIA MÉDIA) PARA EMBOÇO/MASSA ÚNICA/ASSENTAMENTO DE ALVENARIA DE VEDAÇÃO, PREPARO MECÂNICO COM BETONEIRA 400 L. AF_09/2014</v>
          </cell>
          <cell r="C5459" t="str">
            <v>M3</v>
          </cell>
          <cell r="D5459" t="str">
            <v>275,43</v>
          </cell>
        </row>
        <row r="5460">
          <cell r="A5460">
            <v>95563</v>
          </cell>
          <cell r="B5460" t="str">
            <v>ARGAMASSA TRAÇO 1:1,65 (CIMENTO E AREIA MÉDIA), FCK 20 MPA, PREPARO MECÂNICO COM MISTURADOR DUPLO HORIZONTAL DE ALTA TURBULÊNCIA. AF_11/2016</v>
          </cell>
          <cell r="C5460" t="str">
            <v>M3</v>
          </cell>
          <cell r="D5460" t="str">
            <v>401,49</v>
          </cell>
        </row>
        <row r="5461">
          <cell r="A5461">
            <v>96920</v>
          </cell>
          <cell r="B5461" t="str">
            <v>ARGAMASSA TRAÇO 1:3 (CIMENTO E AREIA), PREPARO MECANICO , INCLUSO ADITIVO IMPERMEABILIZANTE</v>
          </cell>
          <cell r="C5461" t="str">
            <v>M3</v>
          </cell>
          <cell r="D5461" t="str">
            <v>331,66</v>
          </cell>
        </row>
        <row r="5462">
          <cell r="A5462">
            <v>88036</v>
          </cell>
          <cell r="B5462" t="str">
            <v>TRANSPORTE HORIZONTAL, MASSA/GRANEL, JERICA 90L, 30M. AF_06/2014</v>
          </cell>
          <cell r="C5462" t="str">
            <v>M3</v>
          </cell>
          <cell r="D5462" t="str">
            <v>23,40</v>
          </cell>
        </row>
        <row r="5463">
          <cell r="A5463">
            <v>88037</v>
          </cell>
          <cell r="B5463" t="str">
            <v>TRANSPORTE HORIZONTAL, MASSA/GRANEL, JERICA 90L, 50M. AF_06/2014</v>
          </cell>
          <cell r="C5463" t="str">
            <v>M3</v>
          </cell>
          <cell r="D5463" t="str">
            <v>32,78</v>
          </cell>
        </row>
        <row r="5464">
          <cell r="A5464">
            <v>88038</v>
          </cell>
          <cell r="B5464" t="str">
            <v>TRANSPORTE HORIZONTAL, MASSA/GRANEL, JERICA 90L, 75M. AF_06/2014</v>
          </cell>
          <cell r="C5464" t="str">
            <v>M3</v>
          </cell>
          <cell r="D5464" t="str">
            <v>44,51</v>
          </cell>
        </row>
        <row r="5465">
          <cell r="A5465">
            <v>88039</v>
          </cell>
          <cell r="B5465" t="str">
            <v>TRANSPORTE HORIZONTAL, MASSA/GRANEL, JERICA 90L, 100M. AF_06/2014</v>
          </cell>
          <cell r="C5465" t="str">
            <v>M3</v>
          </cell>
          <cell r="D5465" t="str">
            <v>56,24</v>
          </cell>
        </row>
        <row r="5466">
          <cell r="A5466">
            <v>88040</v>
          </cell>
          <cell r="B5466" t="str">
            <v>TRANSPORTE HORIZONTAL, MASSA/GRANEL, MINICARREGADEIRA, 30M. AF_06/2014</v>
          </cell>
          <cell r="C5466" t="str">
            <v>M3</v>
          </cell>
          <cell r="D5466" t="str">
            <v>9,03</v>
          </cell>
        </row>
        <row r="5467">
          <cell r="A5467">
            <v>88041</v>
          </cell>
          <cell r="B5467" t="str">
            <v>TRANSPORTE HORIZONTAL, MASSA/GRANEL, MINICARREGADEIRA, 50M. AF_06/2014</v>
          </cell>
          <cell r="C5467" t="str">
            <v>M3</v>
          </cell>
          <cell r="D5467" t="str">
            <v>13,99</v>
          </cell>
        </row>
        <row r="5468">
          <cell r="A5468">
            <v>88042</v>
          </cell>
          <cell r="B5468" t="str">
            <v>TRANSPORTE HORIZONTAL, MASSA/GRANEL, MINICARREGADEIRA, 75M. AF_06/2014</v>
          </cell>
          <cell r="C5468" t="str">
            <v>M3</v>
          </cell>
          <cell r="D5468" t="str">
            <v>20,21</v>
          </cell>
        </row>
        <row r="5469">
          <cell r="A5469">
            <v>88043</v>
          </cell>
          <cell r="B5469" t="str">
            <v>TRANSPORTE HORIZONTAL, MASSA/GRANEL, MINICARREGADEIRA, 100M. AF_06/2014</v>
          </cell>
          <cell r="C5469" t="str">
            <v>M3</v>
          </cell>
          <cell r="D5469" t="str">
            <v>26,42</v>
          </cell>
        </row>
        <row r="5470">
          <cell r="A5470">
            <v>88044</v>
          </cell>
          <cell r="B5470" t="str">
            <v>TRANSPORTE HORIZONTAL, BLOCOS VAZADOS DE CONCRETO OU CERÂMICO 19X19X39 CM, MANUAL, 30M. AF_06/2014</v>
          </cell>
          <cell r="C5470" t="str">
            <v>UN</v>
          </cell>
          <cell r="D5470" t="str">
            <v>0,48</v>
          </cell>
        </row>
        <row r="5471">
          <cell r="A5471">
            <v>88045</v>
          </cell>
          <cell r="B5471" t="str">
            <v>TRANSPORTE HORIZONTAL, BLOCOS CERÂMICOS FURADOS NA HORIZONTAL 9X19X19 CM, MANUAL, 30M. AF_06/2014</v>
          </cell>
          <cell r="C5471" t="str">
            <v>UN</v>
          </cell>
          <cell r="D5471" t="str">
            <v>0,24</v>
          </cell>
        </row>
        <row r="5472">
          <cell r="A5472">
            <v>88046</v>
          </cell>
          <cell r="B5472" t="str">
            <v>TRANSPORTE HORIZONTAL, BLOCOS VAZADOS DE CONCRETO OU CERÂMICO 19X19X39 CM, CARRINHO PLATAFORMA, 30M. AF_06/2014</v>
          </cell>
          <cell r="C5472" t="str">
            <v>UN</v>
          </cell>
          <cell r="D5472" t="str">
            <v>0,21</v>
          </cell>
        </row>
        <row r="5473">
          <cell r="A5473">
            <v>88047</v>
          </cell>
          <cell r="B5473" t="str">
            <v>TRANSPORTE HORIZONTAL, BLOCOS CERÂMICOS FURADOS NA HORIZONTAL 9X19X19 CM, CARRINHO PLATAFORMA, 30M. AF_06/2014</v>
          </cell>
          <cell r="C5473" t="str">
            <v>UN</v>
          </cell>
          <cell r="D5473" t="str">
            <v>0,07</v>
          </cell>
        </row>
        <row r="5474">
          <cell r="A5474">
            <v>88048</v>
          </cell>
          <cell r="B5474" t="str">
            <v>TRANSPORTE HORIZONTAL, BLOCOS VAZADOS DE CONCRETO OU CERÂMICO 19X19X39 CM, CARRINHO PLATAFORMA, 50M. AF_06/2014</v>
          </cell>
          <cell r="C5474" t="str">
            <v>UN</v>
          </cell>
          <cell r="D5474" t="str">
            <v>0,28</v>
          </cell>
        </row>
        <row r="5475">
          <cell r="A5475">
            <v>88049</v>
          </cell>
          <cell r="B5475" t="str">
            <v>TRANSPORTE HORIZONTAL, BLOCOS CERÂMICOS FURADOS NA HORIZONTAL 9X19X19 CM, CARRINHO PLATAFORMA, 50M. AF_06/2014</v>
          </cell>
          <cell r="C5475" t="str">
            <v>UN</v>
          </cell>
          <cell r="D5475" t="str">
            <v>0,09</v>
          </cell>
        </row>
        <row r="5476">
          <cell r="A5476">
            <v>88050</v>
          </cell>
          <cell r="B5476" t="str">
            <v>TRANSPORTE HORIZONTAL, BLOCOS VAZADOS DE CONCRETO OU CERÂMICO 19X19X39 CM, CARRINHO PLATAFORMA, 75M. AF_06/2014</v>
          </cell>
          <cell r="C5476" t="str">
            <v>UN</v>
          </cell>
          <cell r="D5476" t="str">
            <v>0,36</v>
          </cell>
        </row>
        <row r="5477">
          <cell r="A5477">
            <v>88051</v>
          </cell>
          <cell r="B5477" t="str">
            <v>TRANSPORTE HORIZONTAL, BLOCOS CERÂMICOS FURADOS NA HORIZONTAL 9X19X19 CM, CARRINHO PLATAFORMA, 75M. AF_06/2014</v>
          </cell>
          <cell r="C5477" t="str">
            <v>UN</v>
          </cell>
          <cell r="D5477" t="str">
            <v>0,11</v>
          </cell>
        </row>
        <row r="5478">
          <cell r="A5478">
            <v>88052</v>
          </cell>
          <cell r="B5478" t="str">
            <v>TRANSPORTE HORIZONTAL, BLOCOS VAZADOS DE CONCRETO OU CERÂMICO 19X19X39 CM, CARRINHO PLATAFORMA, 100M. AF_06/2014</v>
          </cell>
          <cell r="C5478" t="str">
            <v>UN</v>
          </cell>
          <cell r="D5478" t="str">
            <v>0,44</v>
          </cell>
        </row>
        <row r="5479">
          <cell r="A5479">
            <v>88053</v>
          </cell>
          <cell r="B5479" t="str">
            <v>TRANSPORTE HORIZONTAL, BLOCOS CERÂMICOS FURADOS NA HORIZONTAL 9X19X19 CM, CARRINHO PLATAFORMA, 100M. AF_06/2014</v>
          </cell>
          <cell r="C5479" t="str">
            <v>UN</v>
          </cell>
          <cell r="D5479" t="str">
            <v>0,13</v>
          </cell>
        </row>
        <row r="5480">
          <cell r="A5480">
            <v>88054</v>
          </cell>
          <cell r="B5480" t="str">
            <v>TRANSPORTE HORIZONTAL, BLOCOS VAZADOS DE CONCRETO OU CERÂMICO 19X19X39 CM, CARRINHO PARA MINI PÁLETES, 30M. AF_06/2014</v>
          </cell>
          <cell r="C5480" t="str">
            <v>UN</v>
          </cell>
          <cell r="D5480" t="str">
            <v>0,08</v>
          </cell>
        </row>
        <row r="5481">
          <cell r="A5481">
            <v>88055</v>
          </cell>
          <cell r="B5481" t="str">
            <v>TRANSPORTE HORIZONTAL, BLOCOS CERÂMICOS FURADOS NA HORIZONTAL 9X19X19 CM, CARRINHO PARA MINI PÁLETES, 30M. AF_06/2014</v>
          </cell>
          <cell r="C5481" t="str">
            <v>UN</v>
          </cell>
          <cell r="D5481" t="str">
            <v>0,02</v>
          </cell>
        </row>
        <row r="5482">
          <cell r="A5482">
            <v>88056</v>
          </cell>
          <cell r="B5482" t="str">
            <v>TRANSPORTE HORIZONTAL, BLOCOS VAZADOS DE CONCRETO OU CERÂMICO 19X19X39 CM, CARRINHO PARA MINI PÁLETES, 50M. AF_06/2014</v>
          </cell>
          <cell r="C5482" t="str">
            <v>UN</v>
          </cell>
          <cell r="D5482" t="str">
            <v>0,14</v>
          </cell>
        </row>
        <row r="5483">
          <cell r="A5483">
            <v>88057</v>
          </cell>
          <cell r="B5483" t="str">
            <v>TRANSPORTE HORIZONTAL, BLOCOS CERÂMICOS FURADOS NA HORIZONTAL 9X19X19 CM, CARRINHO PARA MINI PÁLETES, 50M. AF_06/2014</v>
          </cell>
          <cell r="C5483" t="str">
            <v>UN</v>
          </cell>
          <cell r="D5483" t="str">
            <v>0,03</v>
          </cell>
        </row>
        <row r="5484">
          <cell r="A5484">
            <v>88058</v>
          </cell>
          <cell r="B5484" t="str">
            <v>TRANSPORTE HORIZONTAL, BLOCOS VAZADOS DE CONCRETO OU CERÂMICO 19X19X39 CM, CARRINHO PARA MINI PÁLETES, 75M. AF_06/2014</v>
          </cell>
          <cell r="C5484" t="str">
            <v>UN</v>
          </cell>
          <cell r="D5484" t="str">
            <v>0,21</v>
          </cell>
        </row>
        <row r="5485">
          <cell r="A5485">
            <v>88059</v>
          </cell>
          <cell r="B5485" t="str">
            <v>TRANSPORTE HORIZONTAL, BLOCOS CERÂMICOS FURADOS NA HORIZONTAL 9X19X19 CM, CARRINHO PARA MINI PÁLETES, 75M. AF_06/2014</v>
          </cell>
          <cell r="C5485" t="str">
            <v>UN</v>
          </cell>
          <cell r="D5485" t="str">
            <v>0,05</v>
          </cell>
        </row>
        <row r="5486">
          <cell r="A5486">
            <v>88060</v>
          </cell>
          <cell r="B5486" t="str">
            <v>TRANSPORTE HORIZONTAL, BLOCOS VAZADOS DE CONCRETO OU CERÂMICO 19X19X39 CM, CARRINHO PARA MINI PÁLETES, 100M. AF_06/2014</v>
          </cell>
          <cell r="C5486" t="str">
            <v>UN</v>
          </cell>
          <cell r="D5486" t="str">
            <v>0,28</v>
          </cell>
        </row>
        <row r="5487">
          <cell r="A5487">
            <v>88061</v>
          </cell>
          <cell r="B5487" t="str">
            <v>TRANSPORTE HORIZONTAL, BLOCOS CERÂMICOS FURADOS NA HORIZONTAL 9X19X19 CM, CARRINHO PARA MINI PÁLETES, 100M. AF_06/2014</v>
          </cell>
          <cell r="C5487" t="str">
            <v>UN</v>
          </cell>
          <cell r="D5487" t="str">
            <v>0,07</v>
          </cell>
        </row>
        <row r="5488">
          <cell r="A5488">
            <v>88074</v>
          </cell>
          <cell r="B5488" t="str">
            <v>TRANSPORTE HORIZONTAL, PLACAS CERÂMICAS, MANUAL, 30M. AF_06/2014</v>
          </cell>
          <cell r="C5488" t="str">
            <v>M2</v>
          </cell>
          <cell r="D5488" t="str">
            <v>0,69</v>
          </cell>
        </row>
        <row r="5489">
          <cell r="A5489">
            <v>88075</v>
          </cell>
          <cell r="B5489" t="str">
            <v>TRANSPORTE HORIZONTAL, PLACAS CERÂMICAS, CARRINHO PLATAFORMA, 30M. AF_06/2014</v>
          </cell>
          <cell r="C5489" t="str">
            <v>M2</v>
          </cell>
          <cell r="D5489" t="str">
            <v>0,47</v>
          </cell>
        </row>
        <row r="5490">
          <cell r="A5490">
            <v>88076</v>
          </cell>
          <cell r="B5490" t="str">
            <v>TRANSPORTE HORIZONTAL, PLACAS CERÂMICAS, CARRINHO PLATAFORMA, 50M. AF_06/2014</v>
          </cell>
          <cell r="C5490" t="str">
            <v>M2</v>
          </cell>
          <cell r="D5490" t="str">
            <v>0,54</v>
          </cell>
        </row>
        <row r="5491">
          <cell r="A5491">
            <v>88077</v>
          </cell>
          <cell r="B5491" t="str">
            <v>TRANSPORTE HORIZONTAL, PLACAS CERÂMICAS, CARRINHO PLATAFORMA, 75M. AF_06/2014</v>
          </cell>
          <cell r="C5491" t="str">
            <v>M2</v>
          </cell>
          <cell r="D5491" t="str">
            <v>0,63</v>
          </cell>
        </row>
        <row r="5492">
          <cell r="A5492">
            <v>88078</v>
          </cell>
          <cell r="B5492" t="str">
            <v>TRANSPORTE HORIZONTAL, PLACAS CERÂMICAS, CARRINHO PLATAFORMA, 100M. AF_06/2014</v>
          </cell>
          <cell r="C5492" t="str">
            <v>M2</v>
          </cell>
          <cell r="D5492" t="str">
            <v>0,71</v>
          </cell>
        </row>
        <row r="5493">
          <cell r="A5493">
            <v>88079</v>
          </cell>
          <cell r="B5493" t="str">
            <v>TRANSPORTE HORIZONTAL, PLACAS CERÂMICAS, CARRINHO PARA MINI PÁLETES, 30M. AF_06/2014</v>
          </cell>
          <cell r="C5493" t="str">
            <v>M2</v>
          </cell>
          <cell r="D5493" t="str">
            <v>0,12</v>
          </cell>
        </row>
        <row r="5494">
          <cell r="A5494">
            <v>88080</v>
          </cell>
          <cell r="B5494" t="str">
            <v>TRANSPORTE HORIZONTAL, PLACAS CERÂMICAS, CARRINHO PARA MINI PÁLETES, 50M. AF_06/2014</v>
          </cell>
          <cell r="C5494" t="str">
            <v>M2</v>
          </cell>
          <cell r="D5494" t="str">
            <v>0,20</v>
          </cell>
        </row>
        <row r="5495">
          <cell r="A5495">
            <v>88081</v>
          </cell>
          <cell r="B5495" t="str">
            <v>TRANSPORTE HORIZONTAL, PLACAS CERÂMICAS, CARRINHO PARA MINI PÁLETES, 75M. AF_06/2014</v>
          </cell>
          <cell r="C5495" t="str">
            <v>M2</v>
          </cell>
          <cell r="D5495" t="str">
            <v>0,30</v>
          </cell>
        </row>
        <row r="5496">
          <cell r="A5496">
            <v>88082</v>
          </cell>
          <cell r="B5496" t="str">
            <v>TRANSPORTE HORIZONTAL, PLACAS CERÂMICAS, CARRINHO PARA MINI PÁLETES, 100M. AF_06/2014</v>
          </cell>
          <cell r="C5496" t="str">
            <v>M2</v>
          </cell>
          <cell r="D5496" t="str">
            <v>0,40</v>
          </cell>
        </row>
        <row r="5497">
          <cell r="A5497">
            <v>88083</v>
          </cell>
          <cell r="B5497" t="str">
            <v>TRANSPORTE HORIZONTAL, PLACAS CERÂMICAS, MANIPULADOR TELESCÓPICO, 30M. AF_06/2014</v>
          </cell>
          <cell r="C5497" t="str">
            <v>M2</v>
          </cell>
          <cell r="D5497" t="str">
            <v>0,06</v>
          </cell>
        </row>
        <row r="5498">
          <cell r="A5498">
            <v>88084</v>
          </cell>
          <cell r="B5498" t="str">
            <v>TRANSPORTE HORIZONTAL, PLACAS CERÂMICAS, MANIPULADOR TELESCÓPICO, 50M. AF_06/2014</v>
          </cell>
          <cell r="C5498" t="str">
            <v>M2</v>
          </cell>
          <cell r="D5498" t="str">
            <v>0,10</v>
          </cell>
        </row>
        <row r="5499">
          <cell r="A5499">
            <v>88085</v>
          </cell>
          <cell r="B5499" t="str">
            <v>TRANSPORTE HORIZONTAL, PLACAS CERÂMICAS, MANIPULADOR TELESCÓPICO, 75M. AF_06/2014</v>
          </cell>
          <cell r="C5499" t="str">
            <v>M2</v>
          </cell>
          <cell r="D5499" t="str">
            <v>0,15</v>
          </cell>
        </row>
        <row r="5500">
          <cell r="A5500">
            <v>88086</v>
          </cell>
          <cell r="B5500" t="str">
            <v>TRANSPORTE HORIZONTAL, PLACAS CERÂMICAS, MANIPULADOR TELESCÓPICO, 100M. AF_06/2014</v>
          </cell>
          <cell r="C5500" t="str">
            <v>M2</v>
          </cell>
          <cell r="D5500" t="str">
            <v>0,20</v>
          </cell>
        </row>
        <row r="5501">
          <cell r="A5501">
            <v>88087</v>
          </cell>
          <cell r="B5501" t="str">
            <v>TRANSPORTE HORIZONTAL, LATA DE 18 L, MANUAL, 30M. AF_06/2014</v>
          </cell>
          <cell r="C5501" t="str">
            <v>L</v>
          </cell>
          <cell r="D5501" t="str">
            <v>0,05</v>
          </cell>
        </row>
        <row r="5502">
          <cell r="A5502">
            <v>88099</v>
          </cell>
          <cell r="B5502" t="str">
            <v>TRANSPORTE VERTICAL, BLOCOS VAZADOS DE CONCRETO OU CERÂMICO 19X19X39 CM, MANUAL, 1 PAVIMENTO. AF_06/2014</v>
          </cell>
          <cell r="C5502" t="str">
            <v>UN</v>
          </cell>
          <cell r="D5502" t="str">
            <v>0,19</v>
          </cell>
        </row>
        <row r="5503">
          <cell r="A5503">
            <v>88100</v>
          </cell>
          <cell r="B5503" t="str">
            <v>TRANSPORTE VERTICAL, BLOCOS CERÂMICOS FURADOS NA HORIZONTAL 9X19X19 CM, MANUAL, 1 PAVIMENTO. AF_06/2014</v>
          </cell>
          <cell r="C5503" t="str">
            <v>UN</v>
          </cell>
          <cell r="D5503" t="str">
            <v>0,09</v>
          </cell>
        </row>
        <row r="5504">
          <cell r="A5504">
            <v>88101</v>
          </cell>
          <cell r="B5504" t="str">
            <v>TRANSPORTE VERTICAL, PLACAS CERÂMICAS, MANUAL, 1 PAVIMENTO. AF_06/2014</v>
          </cell>
          <cell r="C5504" t="str">
            <v>M2</v>
          </cell>
          <cell r="D5504" t="str">
            <v>0,31</v>
          </cell>
        </row>
        <row r="5505">
          <cell r="A5505">
            <v>88102</v>
          </cell>
          <cell r="B5505" t="str">
            <v>TRANSPORTE VERTICAL, LATA DE 18 L, MANUAL, 1 PAVIMENTO. AF_06/2014</v>
          </cell>
          <cell r="C5505" t="str">
            <v>L</v>
          </cell>
          <cell r="D5505" t="str">
            <v>0,02</v>
          </cell>
        </row>
        <row r="5506">
          <cell r="A5506">
            <v>88103</v>
          </cell>
          <cell r="B5506" t="str">
            <v>TRANSPORTE VERTICAL, LATA DE 10 L, MANUAL, 1 PAVIMENTO. AF_06/2014</v>
          </cell>
          <cell r="C5506" t="str">
            <v>L</v>
          </cell>
          <cell r="D5506" t="str">
            <v>0,04</v>
          </cell>
        </row>
        <row r="5507">
          <cell r="A5507">
            <v>89176</v>
          </cell>
          <cell r="B5507" t="str">
            <v>TRANSPORTE HORIZONTAL, SACOS 50 KG, CARRINHO PLATAFORMA, 30M. AF_06/2014</v>
          </cell>
          <cell r="C5507" t="str">
            <v>T</v>
          </cell>
          <cell r="D5507" t="str">
            <v>6,74</v>
          </cell>
        </row>
        <row r="5508">
          <cell r="A5508">
            <v>89177</v>
          </cell>
          <cell r="B5508" t="str">
            <v>TRANSPORTE HORIZONTAL, SACOS 30 KG, CARRINHO PLATAFORMA, 30M. AF_06/2014</v>
          </cell>
          <cell r="C5508" t="str">
            <v>T</v>
          </cell>
          <cell r="D5508" t="str">
            <v>9,44</v>
          </cell>
        </row>
        <row r="5509">
          <cell r="A5509">
            <v>89178</v>
          </cell>
          <cell r="B5509" t="str">
            <v>TRANSPORTE HORIZONTAL, SACOS 20 KG, CARRINHO PLATAFORMA, 30M. AF_06/2014</v>
          </cell>
          <cell r="C5509" t="str">
            <v>T</v>
          </cell>
          <cell r="D5509" t="str">
            <v>10,79</v>
          </cell>
        </row>
        <row r="5510">
          <cell r="A5510">
            <v>89179</v>
          </cell>
          <cell r="B5510" t="str">
            <v>TRANSPORTE HORIZONTAL, SACOS 50 KG, CARRINHO PLATAFORMA, 50M. AF_06/2014</v>
          </cell>
          <cell r="C5510" t="str">
            <v>T</v>
          </cell>
          <cell r="D5510" t="str">
            <v>10,79</v>
          </cell>
        </row>
        <row r="5511">
          <cell r="A5511">
            <v>89180</v>
          </cell>
          <cell r="B5511" t="str">
            <v>TRANSPORTE HORIZONTAL, SACOS 30 KG, CARRINHO PLATAFORMA, 50M. AF_06/2014</v>
          </cell>
          <cell r="C5511" t="str">
            <v>T</v>
          </cell>
          <cell r="D5511" t="str">
            <v>12,14</v>
          </cell>
        </row>
        <row r="5512">
          <cell r="A5512">
            <v>89181</v>
          </cell>
          <cell r="B5512" t="str">
            <v>TRANSPORTE HORIZONTAL, SACOS 20 KG, CARRINHO PLATAFORMA, 50M. AF_06/2014</v>
          </cell>
          <cell r="C5512" t="str">
            <v>T</v>
          </cell>
          <cell r="D5512" t="str">
            <v>14,83</v>
          </cell>
        </row>
        <row r="5513">
          <cell r="A5513">
            <v>89182</v>
          </cell>
          <cell r="B5513" t="str">
            <v>TRANSPORTE HORIZONTAL, SACOS 50 KG, CARRINHO PLATAFORMA, 75M. AF_06/2014</v>
          </cell>
          <cell r="C5513" t="str">
            <v>T</v>
          </cell>
          <cell r="D5513" t="str">
            <v>14,83</v>
          </cell>
        </row>
        <row r="5514">
          <cell r="A5514">
            <v>89183</v>
          </cell>
          <cell r="B5514" t="str">
            <v>TRANSPORTE HORIZONTAL, SACOS 30 KG, CARRINHO PLATAFORMA, 75M. AF_06/2014</v>
          </cell>
          <cell r="C5514" t="str">
            <v>T</v>
          </cell>
          <cell r="D5514" t="str">
            <v>16,18</v>
          </cell>
        </row>
        <row r="5515">
          <cell r="A5515">
            <v>89184</v>
          </cell>
          <cell r="B5515" t="str">
            <v>TRANSPORTE HORIZONTAL, SACOS 20 KG, CARRINHO PLATAFORMA, 75M. AF_06/2014</v>
          </cell>
          <cell r="C5515" t="str">
            <v>T</v>
          </cell>
          <cell r="D5515" t="str">
            <v>18,88</v>
          </cell>
        </row>
        <row r="5516">
          <cell r="A5516">
            <v>89185</v>
          </cell>
          <cell r="B5516" t="str">
            <v>TRANSPORTE HORIZONTAL, SACOS 50 KG, CARRINHO PLATAFORMA, 100M. AF_06/2014</v>
          </cell>
          <cell r="C5516" t="str">
            <v>T</v>
          </cell>
          <cell r="D5516" t="str">
            <v>18,88</v>
          </cell>
        </row>
        <row r="5517">
          <cell r="A5517">
            <v>89186</v>
          </cell>
          <cell r="B5517" t="str">
            <v>TRANSPORTE HORIZONTAL, SACOS 30 KG, CARRINHO PLATAFORMA, 100M. AF_06/2014</v>
          </cell>
          <cell r="C5517" t="str">
            <v>T</v>
          </cell>
          <cell r="D5517" t="str">
            <v>20,23</v>
          </cell>
        </row>
        <row r="5518">
          <cell r="A5518">
            <v>89187</v>
          </cell>
          <cell r="B5518" t="str">
            <v>TRANSPORTE HORIZONTAL, SACOS 20 KG, CARRINHO PLATAFORMA, 100M. AF_06/2014</v>
          </cell>
          <cell r="C5518" t="str">
            <v>T</v>
          </cell>
          <cell r="D5518" t="str">
            <v>22,93</v>
          </cell>
        </row>
        <row r="5519">
          <cell r="A5519">
            <v>89188</v>
          </cell>
          <cell r="B5519" t="str">
            <v>TRANSPORTE HORIZONTAL, LATA DE 18 L, CARRINHO PLATAFORMA, 30M. AF_06/2014</v>
          </cell>
          <cell r="C5519" t="str">
            <v>18L</v>
          </cell>
          <cell r="D5519" t="str">
            <v>0,33</v>
          </cell>
        </row>
        <row r="5520">
          <cell r="A5520">
            <v>89189</v>
          </cell>
          <cell r="B5520" t="str">
            <v>TRANSPORTE HORIZONTAL, LATA DE 18 L, CARRINHO PLATAFORMA, 50M. AF_06/2014</v>
          </cell>
          <cell r="C5520" t="str">
            <v>18L</v>
          </cell>
          <cell r="D5520" t="str">
            <v>0,43</v>
          </cell>
        </row>
        <row r="5521">
          <cell r="A5521">
            <v>89190</v>
          </cell>
          <cell r="B5521" t="str">
            <v>TRANSPORTE HORIZONTAL, LATA DE 18 L, CARRINHO PLATAFORMA, 75M. AF_06/2014</v>
          </cell>
          <cell r="C5521" t="str">
            <v>18L</v>
          </cell>
          <cell r="D5521" t="str">
            <v>0,58</v>
          </cell>
        </row>
        <row r="5522">
          <cell r="A5522">
            <v>89191</v>
          </cell>
          <cell r="B5522" t="str">
            <v>TRANSPORTE HORIZONTAL, LATA DE 18 L, CARRINHO PLATAFORMA, 100M. AF_06/2014</v>
          </cell>
          <cell r="C5522" t="str">
            <v>18L</v>
          </cell>
          <cell r="D5522" t="str">
            <v>0,70</v>
          </cell>
        </row>
        <row r="5523">
          <cell r="A5523">
            <v>89192</v>
          </cell>
          <cell r="B5523" t="str">
            <v>TRANSPORTE HORIZONTAL, SACOS 50 KG, MANUAL, 30M. AF_06/2014</v>
          </cell>
          <cell r="C5523" t="str">
            <v>T</v>
          </cell>
          <cell r="D5523" t="str">
            <v>20,23</v>
          </cell>
        </row>
        <row r="5524">
          <cell r="A5524">
            <v>89193</v>
          </cell>
          <cell r="B5524" t="str">
            <v>TRANSPORTE HORIZONTAL, SACOS 30 KG, MANUAL, 30M. AF_06/2014</v>
          </cell>
          <cell r="C5524" t="str">
            <v>T</v>
          </cell>
          <cell r="D5524" t="str">
            <v>33,72</v>
          </cell>
        </row>
        <row r="5525">
          <cell r="A5525">
            <v>89194</v>
          </cell>
          <cell r="B5525" t="str">
            <v>TRANSPORTE HORIZONTAL, SACOS 20 KG, MANUAL, 30M. AF_06/2014</v>
          </cell>
          <cell r="C5525" t="str">
            <v>T</v>
          </cell>
          <cell r="D5525" t="str">
            <v>49,91</v>
          </cell>
        </row>
        <row r="5526">
          <cell r="A5526">
            <v>89195</v>
          </cell>
          <cell r="B5526" t="str">
            <v>TRANSPORTE VERTICAL, SACOS 50 KG, MANUAL, 1 PAVIMENTO. AF_06/2014</v>
          </cell>
          <cell r="C5526" t="str">
            <v>T</v>
          </cell>
          <cell r="D5526" t="str">
            <v>8,09</v>
          </cell>
        </row>
        <row r="5527">
          <cell r="A5527">
            <v>89196</v>
          </cell>
          <cell r="B5527" t="str">
            <v>TRANSPORTE VERTICAL, SACOS 30 KG, MANUAL, 1 PAVIMENTO. AF_06/2014</v>
          </cell>
          <cell r="C5527" t="str">
            <v>T</v>
          </cell>
          <cell r="D5527" t="str">
            <v>13,49</v>
          </cell>
        </row>
        <row r="5528">
          <cell r="A5528">
            <v>89197</v>
          </cell>
          <cell r="B5528" t="str">
            <v>TRANSPORTE VERTICAL, SACOS 20 KG, MANUAL, 1 PAVIMENTO. AF_06/2014</v>
          </cell>
          <cell r="C5528" t="str">
            <v>T</v>
          </cell>
          <cell r="D5528" t="str">
            <v>20,23</v>
          </cell>
        </row>
        <row r="5529">
          <cell r="A5529">
            <v>91104</v>
          </cell>
          <cell r="B5529" t="str">
            <v>TRANSPORTE HORIZONTAL, TUBOS DE PVC SOLDÁVEL COM DIÂMETRO MENOR OU IGUAL A 60 MM, MANUAL, 30M. AF_06/2015</v>
          </cell>
          <cell r="C5529" t="str">
            <v>M</v>
          </cell>
          <cell r="D5529" t="str">
            <v>0,05</v>
          </cell>
        </row>
        <row r="5530">
          <cell r="A5530">
            <v>91105</v>
          </cell>
          <cell r="B5530" t="str">
            <v>TRANSPORTE HORIZONTAL, TUBOS DE PVC SOLDÁVEL COM DIÂMETRO MAIOR QUE 60 MM E MENOR OU IGUAL A 85 MM, MANUAL, 30M. AF_06/2015</v>
          </cell>
          <cell r="C5530" t="str">
            <v>M</v>
          </cell>
          <cell r="D5530" t="str">
            <v>0,13</v>
          </cell>
        </row>
        <row r="5531">
          <cell r="A5531">
            <v>91106</v>
          </cell>
          <cell r="B5531" t="str">
            <v>TRANSPORTE HORIZONTAL, TUBOS DE PVC SÉRIE NORMAL - ESGOTO PREDIAL, OU REFORÇADO PARA ESGOTO OU ÁGUAS PLUVIAIS PREDIAL, COM DIÂMETRO MENOR OU IGUAL A 75 MM, MANUAL, 30M. AF_06/2015</v>
          </cell>
          <cell r="C5531" t="str">
            <v>M</v>
          </cell>
          <cell r="D5531" t="str">
            <v>0,05</v>
          </cell>
        </row>
        <row r="5532">
          <cell r="A5532">
            <v>91107</v>
          </cell>
          <cell r="B5532" t="str">
            <v>TRANSPORTE HORIZONTAL, TUBOS DE PVC SÉRIE NORMAL - ESGOTO PREDIAL, OU REFORÇADO PARA ESGOTO OU ÁGUAS PLUVIAIS PREDIAL, COM DIÂMETRO MAIOR QUE 75 MM E MENOR OU IGUAL A 100 MM, MANUAL, 30M. AF_06/2015</v>
          </cell>
          <cell r="C5532" t="str">
            <v>M</v>
          </cell>
          <cell r="D5532" t="str">
            <v>0,06</v>
          </cell>
        </row>
        <row r="5533">
          <cell r="A5533">
            <v>91108</v>
          </cell>
          <cell r="B5533" t="str">
            <v>TRANSPORTE HORIZONTAL, TUBOS DE PVC SÉRIE NORMAL - ESGOTO PREDIAL, OU REFORÇADO PARA ESGOTO OU ÁGUAS PLUVIAIS PREDIAL, COM DIÂMETRO MAIOR QUE 100 MM E MENOR OU IGUAL A 150 MM, MANUAL, 30M. AF_06/2015</v>
          </cell>
          <cell r="C5533" t="str">
            <v>M</v>
          </cell>
          <cell r="D5533" t="str">
            <v>0,13</v>
          </cell>
        </row>
        <row r="5534">
          <cell r="A5534">
            <v>91109</v>
          </cell>
          <cell r="B5534" t="str">
            <v>TRANSPORTE HORIZONTAL, TUBOS DE CPVC COM DIÂMETRO MENOR OU IGUAL A 54 MM, MANUAL, 30M. AF_06/2015</v>
          </cell>
          <cell r="C5534" t="str">
            <v>M</v>
          </cell>
          <cell r="D5534" t="str">
            <v>0,10</v>
          </cell>
        </row>
        <row r="5535">
          <cell r="A5535">
            <v>91110</v>
          </cell>
          <cell r="B5535" t="str">
            <v>TRANSPORTE HORIZONTAL, TUBOS DE CPVC COM DIÂMETRO MAIOR QUE 54 MM E MENOR OU IGUAL A 73 MM, MANUAL, 30M. AF_06/2015</v>
          </cell>
          <cell r="C5535" t="str">
            <v>M</v>
          </cell>
          <cell r="D5535" t="str">
            <v>0,13</v>
          </cell>
        </row>
        <row r="5536">
          <cell r="A5536">
            <v>91111</v>
          </cell>
          <cell r="B5536" t="str">
            <v>TRANSPORTE HORIZONTAL, TUBOS DE CPVC COM DIÂMETRO MAIOR QUE 73 MM E MENOR OU IGUAL A 89 MM, MANUAL, 30M. AF_06/2015</v>
          </cell>
          <cell r="C5536" t="str">
            <v>M</v>
          </cell>
          <cell r="D5536" t="str">
            <v>0,17</v>
          </cell>
        </row>
        <row r="5537">
          <cell r="A5537">
            <v>91112</v>
          </cell>
          <cell r="B5537" t="str">
            <v>TRANSPORTE HORIZONTAL, TUBOS DE PPR - PN 12 OU PN 25 COM DIÂMETRO MENOR OU IGUAL A 50 MM, MANUAL, 30M. AF_06/2015</v>
          </cell>
          <cell r="C5537" t="str">
            <v>M</v>
          </cell>
          <cell r="D5537" t="str">
            <v>0,09</v>
          </cell>
        </row>
        <row r="5538">
          <cell r="A5538">
            <v>91113</v>
          </cell>
          <cell r="B5538" t="str">
            <v>TRANSPORTE HORIZONTAL, TUBOS DE PPR - PN 12 OU PN 25 COM DIÂMETRO MAIOR QUE 50 MM E MENOR OU IGUAL A 75 MM, MANUAL, 30M. AF_06/2015</v>
          </cell>
          <cell r="C5538" t="str">
            <v>M</v>
          </cell>
          <cell r="D5538" t="str">
            <v>0,19</v>
          </cell>
        </row>
        <row r="5539">
          <cell r="A5539">
            <v>91114</v>
          </cell>
          <cell r="B5539" t="str">
            <v>TRANSPORTE HORIZONTAL, TUBOS DE PPR - PN 12 OU PN 25 COM DIÂMETRO MAIOR QUE 75 MM E MENOR OU IGUAL A 110 MM, MANUAL, 30M. AF_06/2015</v>
          </cell>
          <cell r="C5539" t="str">
            <v>M</v>
          </cell>
          <cell r="D5539" t="str">
            <v>0,37</v>
          </cell>
        </row>
        <row r="5540">
          <cell r="A5540">
            <v>91115</v>
          </cell>
          <cell r="B5540" t="str">
            <v>TRANSPORTE HORIZONTAL, TUBOS DE COBRE - CLASSE E, COM DIÂMETRO MENOR OU IGUAL A 42 MM, MANUAL, 30M. AF_06/2015</v>
          </cell>
          <cell r="C5540" t="str">
            <v>M</v>
          </cell>
          <cell r="D5540" t="str">
            <v>0,06</v>
          </cell>
        </row>
        <row r="5541">
          <cell r="A5541">
            <v>91116</v>
          </cell>
          <cell r="B5541" t="str">
            <v>TRANSPORTE HORIZONTAL, TUBOS DE COBRE - CLASSE E, COM DIÂMETRO MAIOR QUE 42 MM E MENOR OU IGUAL A 66 MM, MANUAL, 30M. AF_06/2015</v>
          </cell>
          <cell r="C5541" t="str">
            <v>M</v>
          </cell>
          <cell r="D5541" t="str">
            <v>0,10</v>
          </cell>
        </row>
        <row r="5542">
          <cell r="A5542">
            <v>91117</v>
          </cell>
          <cell r="B5542" t="str">
            <v>TRANSPORTE HORIZONTAL, TUBOS DE COBRE - CLASSE E, COM DIÂMETRO MAIOR QUE 66 MM E MENOR OU IGUAL A 104 MM, MANUAL, 30M. AF_06/2015</v>
          </cell>
          <cell r="C5542" t="str">
            <v>M</v>
          </cell>
          <cell r="D5542" t="str">
            <v>0,15</v>
          </cell>
        </row>
        <row r="5543">
          <cell r="A5543">
            <v>91118</v>
          </cell>
          <cell r="B5543" t="str">
            <v>TRANSPORTE HORIZONTAL, TUBOS DE AÇO CARBONO LEVE OU MÉDIO, PRETO OU GALVANIZADO, COM DIÂMETRO MENOR OU IGUAL A 25 MM, MANUAL, 30M. AF_06/2015</v>
          </cell>
          <cell r="C5543" t="str">
            <v>M</v>
          </cell>
          <cell r="D5543" t="str">
            <v>0,13</v>
          </cell>
        </row>
        <row r="5544">
          <cell r="A5544">
            <v>91119</v>
          </cell>
          <cell r="B5544" t="str">
            <v>TRANSPORTE HORIZONTAL, TUBOS DE AÇO CARBONO LEVE OU MÉDIO, PRETO OU GALVANIZADO, COM DIÂMETRO MAIOR QUE 25 MM E MENOR OU IGUAL A 40 MM, MANUAL, 30M. AF_06/2015</v>
          </cell>
          <cell r="C5544" t="str">
            <v>M</v>
          </cell>
          <cell r="D5544" t="str">
            <v>0,24</v>
          </cell>
        </row>
        <row r="5545">
          <cell r="A5545">
            <v>91120</v>
          </cell>
          <cell r="B5545" t="str">
            <v>TRANSPORTE HORIZONTAL, TUBOS DE AÇO CARBONO LEVE OU MÉDIO, PRETO OU GALVANIZADO, COM DIÂMETRO MAIOR QUE 40 MM E MENOR OU IGUAL A 65 MM, MANUAL, 30M. AF_06/2015</v>
          </cell>
          <cell r="C5545" t="str">
            <v>M</v>
          </cell>
          <cell r="D5545" t="str">
            <v>0,37</v>
          </cell>
        </row>
        <row r="5546">
          <cell r="A5546">
            <v>91121</v>
          </cell>
          <cell r="B5546" t="str">
            <v>TRANSPORTE HORIZONTAL, TUBOS DE AÇO CARBONO LEVE OU MÉDIO, PRETO OU GALVANIZADO, COM DIÂMETRO MAIOR QUE 65 MM E MENOR OU IGUAL A 90 MM, MANUAL, 30M. AF_06/2015</v>
          </cell>
          <cell r="C5546" t="str">
            <v>M</v>
          </cell>
          <cell r="D5546" t="str">
            <v>0,62</v>
          </cell>
        </row>
        <row r="5547">
          <cell r="A5547">
            <v>91122</v>
          </cell>
          <cell r="B5547" t="str">
            <v>TRANSPORTE HORIZONTAL, TUBOS DE AÇO CARBONO LEVE OU MÉDIO, PRETO OU GALVANIZADO, COM DIÂMETRO MAIOR QUE 90 MM E MENOR OU IGUAL A 125 MM, MANUAL, 30M. AF_06/2015</v>
          </cell>
          <cell r="C5547" t="str">
            <v>M</v>
          </cell>
          <cell r="D5547" t="str">
            <v>0,87</v>
          </cell>
        </row>
        <row r="5548">
          <cell r="A5548">
            <v>91123</v>
          </cell>
          <cell r="B5548" t="str">
            <v>TRANSPORTE HORIZONTAL, TUBOS DE AÇO CARBONO LEVE OU MÉDIO, PRETO OU GALVANIZADO, COM DIÂMETRO MAIOR QUE 125 MM E MENOR OU IGUAL A 150 MM, MANUAL, 30M. AF_06/2015</v>
          </cell>
          <cell r="C5548" t="str">
            <v>M</v>
          </cell>
          <cell r="D5548" t="str">
            <v>1,11</v>
          </cell>
        </row>
        <row r="5549">
          <cell r="A5549">
            <v>91124</v>
          </cell>
          <cell r="B5549" t="str">
            <v>TRANSPORTE HORIZONTAL, MADEIRA, MANUAL, 30M. AF_06/2015</v>
          </cell>
          <cell r="C5549" t="str">
            <v>M3</v>
          </cell>
          <cell r="D5549" t="str">
            <v>57,33</v>
          </cell>
        </row>
        <row r="5550">
          <cell r="A5550">
            <v>91125</v>
          </cell>
          <cell r="B5550" t="str">
            <v>TRANSPORTE HORIZONTAL, VERGALHÕES DE AÇO, MANUAL, 30M. AF_06/2015</v>
          </cell>
          <cell r="C5550" t="str">
            <v>KG</v>
          </cell>
          <cell r="D5550" t="str">
            <v>0,06</v>
          </cell>
        </row>
        <row r="5551">
          <cell r="A5551">
            <v>91128</v>
          </cell>
          <cell r="B5551" t="str">
            <v>TRANSPORTE HORIZONTAL, LATA DE 18 L, MANIPULADOR TELESCÓPICO, 30M. AF_06/2014</v>
          </cell>
          <cell r="C5551" t="str">
            <v>18L</v>
          </cell>
          <cell r="D5551" t="str">
            <v>0,12</v>
          </cell>
        </row>
        <row r="5552">
          <cell r="A5552">
            <v>91129</v>
          </cell>
          <cell r="B5552" t="str">
            <v>TRANSPORTE HORIZONTAL, LATA DE 18 L, MANIPULADOR TELESCÓPICO, 50M. AF_06/2014</v>
          </cell>
          <cell r="C5552" t="str">
            <v>18L</v>
          </cell>
          <cell r="D5552" t="str">
            <v>0,20</v>
          </cell>
        </row>
        <row r="5553">
          <cell r="A5553">
            <v>91130</v>
          </cell>
          <cell r="B5553" t="str">
            <v>TRANSPORTE HORIZONTAL, LATA DE 18 L, MANIPULADOR TELESCÓPICO, 75M. AF_06/2014</v>
          </cell>
          <cell r="C5553" t="str">
            <v>18L</v>
          </cell>
          <cell r="D5553" t="str">
            <v>0,27</v>
          </cell>
        </row>
        <row r="5554">
          <cell r="A5554">
            <v>91132</v>
          </cell>
          <cell r="B5554" t="str">
            <v>TRANSPORTE HORIZONTAL, LATA DE 18 L, MANIPULADOR TELESCÓPICO, 100M. AF_06/2014</v>
          </cell>
          <cell r="C5554" t="str">
            <v>18L</v>
          </cell>
          <cell r="D5554" t="str">
            <v>0,37</v>
          </cell>
        </row>
        <row r="5555">
          <cell r="A5555">
            <v>91134</v>
          </cell>
          <cell r="B5555" t="str">
            <v>TRANSPORTE HORIZONTAL, PÁLETE DE SACOS, MANIPULADOR TELESCÓPICO, 30M. AF_06/2014</v>
          </cell>
          <cell r="C5555" t="str">
            <v>T</v>
          </cell>
          <cell r="D5555" t="str">
            <v>2,29</v>
          </cell>
        </row>
        <row r="5556">
          <cell r="A5556">
            <v>91135</v>
          </cell>
          <cell r="B5556" t="str">
            <v>TRANSPORTE HORIZONTAL, PÁLETE DE SACOS, MANIPULADOR TELESCÓPICO, 50M. AF_06/2014</v>
          </cell>
          <cell r="C5556" t="str">
            <v>T</v>
          </cell>
          <cell r="D5556" t="str">
            <v>4,08</v>
          </cell>
        </row>
        <row r="5557">
          <cell r="A5557">
            <v>91136</v>
          </cell>
          <cell r="B5557" t="str">
            <v>TRANSPORTE HORIZONTAL, PÁLETE DE SACOS, MANIPULADOR TELESCÓPICO, 75M. AF_06/2014</v>
          </cell>
          <cell r="C5557" t="str">
            <v>T</v>
          </cell>
          <cell r="D5557" t="str">
            <v>5,88</v>
          </cell>
        </row>
        <row r="5558">
          <cell r="A5558">
            <v>91137</v>
          </cell>
          <cell r="B5558" t="str">
            <v>TRANSPORTE HORIZONTAL, PÁLETE DE SACOS, MANIPULADOR TELESCÓPICO, 100M. AF_06/2014</v>
          </cell>
          <cell r="C5558" t="str">
            <v>T</v>
          </cell>
          <cell r="D5558" t="str">
            <v>7,68</v>
          </cell>
        </row>
        <row r="5559">
          <cell r="A5559">
            <v>91138</v>
          </cell>
          <cell r="B5559" t="str">
            <v>TRANSPORTE HORIZONTAL, BLOCOS VAZADOS DE CONCRETO 19X19X39 CM, MANIPULADOR TELESCÓPICO, 30M. AF_06/2014</v>
          </cell>
          <cell r="C5559" t="str">
            <v>MIL</v>
          </cell>
          <cell r="D5559" t="str">
            <v>76,94</v>
          </cell>
        </row>
        <row r="5560">
          <cell r="A5560">
            <v>91139</v>
          </cell>
          <cell r="B5560" t="str">
            <v>TRANSPORTE HORIZONTAL, BLOCOS CERÂMICOS FURADOS NA VERTICAL 19X19X39 CM, MANIPULADOR TELESCÓPICO, 30M. AF_06/2014</v>
          </cell>
          <cell r="C5560" t="str">
            <v>MIL</v>
          </cell>
          <cell r="D5560" t="str">
            <v>41,01</v>
          </cell>
        </row>
        <row r="5561">
          <cell r="A5561">
            <v>91140</v>
          </cell>
          <cell r="B5561" t="str">
            <v>TRANSPORTE HORIZONTAL, BLOCOS CERÂMICOS FURADOS NA HORIZONTAL 9X19X19 CM, MANIPULADOR TELESCÓPICO, 30M. AF_06/2014</v>
          </cell>
          <cell r="C5561" t="str">
            <v>MIL</v>
          </cell>
          <cell r="D5561" t="str">
            <v>17,95</v>
          </cell>
        </row>
        <row r="5562">
          <cell r="A5562">
            <v>91141</v>
          </cell>
          <cell r="B5562" t="str">
            <v>TRANSPORTE HORIZONTAL, BLOCOS VAZADOS DE CONCRETO 19X19X39 CM, MANIPULADOR TELESCÓPICO, 50M. AF_06/2014</v>
          </cell>
          <cell r="C5562" t="str">
            <v>MIL</v>
          </cell>
          <cell r="D5562" t="str">
            <v>117,96</v>
          </cell>
        </row>
        <row r="5563">
          <cell r="A5563">
            <v>91142</v>
          </cell>
          <cell r="B5563" t="str">
            <v>TRANSPORTE HORIZONTAL, BLOCOS CERÂMICOS FURADOS NA VERTICAL 19X19X39 CM, MANIPULADOR TELESCÓPICO, 50M. AF_06/2014</v>
          </cell>
          <cell r="C5563" t="str">
            <v>MIL</v>
          </cell>
          <cell r="D5563" t="str">
            <v>76,94</v>
          </cell>
        </row>
        <row r="5564">
          <cell r="A5564">
            <v>91143</v>
          </cell>
          <cell r="B5564" t="str">
            <v>TRANSPORTE HORIZONTAL, BLOCOS CERÂMICOS FURADOS NA HORIZONTAL 9X19X19 CM, MANIPULADOR TELESCÓPICO, 50M. AF_06/2014</v>
          </cell>
          <cell r="C5564" t="str">
            <v>MIL</v>
          </cell>
          <cell r="D5564" t="str">
            <v>17,95</v>
          </cell>
        </row>
        <row r="5565">
          <cell r="A5565">
            <v>91144</v>
          </cell>
          <cell r="B5565" t="str">
            <v>TRANSPORTE HORIZONTAL, BLOCOS VAZADOS DE CONCRETO 19X19X39 CM, MANIPULADOR TELESCÓPICO, 75M. AF_06/2014</v>
          </cell>
          <cell r="C5565" t="str">
            <v>MIL</v>
          </cell>
          <cell r="D5565" t="str">
            <v>158,98</v>
          </cell>
        </row>
        <row r="5566">
          <cell r="A5566">
            <v>91145</v>
          </cell>
          <cell r="B5566" t="str">
            <v>TRANSPORTE HORIZONTAL, BLOCOS CERÂMICOS FURADOS NA VERTICAL 19X19X39 CM, MANIPULADOR TELESCÓPICO, 75M. AF_06/2014</v>
          </cell>
          <cell r="C5566" t="str">
            <v>MIL</v>
          </cell>
          <cell r="D5566" t="str">
            <v>117,96</v>
          </cell>
        </row>
        <row r="5567">
          <cell r="A5567">
            <v>91146</v>
          </cell>
          <cell r="B5567" t="str">
            <v>TRANSPORTE HORIZONTAL, BLOCOS CERÂMICOS FURADOS NA HORIZONTAL 9X19X19 CM, MANIPULADOR TELESCÓPICO, 75M. AF_06/2014</v>
          </cell>
          <cell r="C5567" t="str">
            <v>MIL</v>
          </cell>
          <cell r="D5567" t="str">
            <v>23,04</v>
          </cell>
        </row>
        <row r="5568">
          <cell r="A5568">
            <v>91147</v>
          </cell>
          <cell r="B5568" t="str">
            <v>TRANSPORTE HORIZONTAL, BLOCOS VAZADOS DE CONCRETO 19X19X39 CM, MANIPULADOR TELESCÓPICO, 100M. AF_06/2014</v>
          </cell>
          <cell r="C5568" t="str">
            <v>MIL</v>
          </cell>
          <cell r="D5568" t="str">
            <v>217,96</v>
          </cell>
        </row>
        <row r="5569">
          <cell r="A5569">
            <v>91148</v>
          </cell>
          <cell r="B5569" t="str">
            <v>TRANSPORTE HORIZONTAL, BLOCOS CERÂMICOS FURADOS NA VERTICAL 19X19X39 CM, MANIPULADOR TELESCÓPICO, 100M. AF_06/2014</v>
          </cell>
          <cell r="C5569" t="str">
            <v>MIL</v>
          </cell>
          <cell r="D5569" t="str">
            <v>141,02</v>
          </cell>
        </row>
        <row r="5570">
          <cell r="A5570">
            <v>91149</v>
          </cell>
          <cell r="B5570" t="str">
            <v>TRANSPORTE HORIZONTAL, BLOCOS CERÂMICOS FURADOS NA HORIZONTAL 9X19X19 CM, MANIPULADOR TELESCÓPICO, 100M. AF_06/2014</v>
          </cell>
          <cell r="C5570" t="str">
            <v>MIL</v>
          </cell>
          <cell r="D5570" t="str">
            <v>35,92</v>
          </cell>
        </row>
        <row r="5571">
          <cell r="A5571">
            <v>92121</v>
          </cell>
          <cell r="B5571" t="str">
            <v>PENEIRAMENTO DE AREIA COM PENEIRA ELÉTRICA. AF_11/2015</v>
          </cell>
          <cell r="C5571" t="str">
            <v>M3</v>
          </cell>
          <cell r="D5571" t="str">
            <v>19,11</v>
          </cell>
        </row>
        <row r="5572">
          <cell r="A5572">
            <v>92122</v>
          </cell>
          <cell r="B5572" t="str">
            <v>PENEIRAMENTO DE AREIA COM PENEIRA MANUAL. AF_11/2015</v>
          </cell>
          <cell r="C5572" t="str">
            <v>M3</v>
          </cell>
          <cell r="D5572" t="str">
            <v>32,34</v>
          </cell>
        </row>
        <row r="5573">
          <cell r="A5573">
            <v>92123</v>
          </cell>
          <cell r="B5573" t="str">
            <v>ENSACAMENTO DE AREIA. AF_11/2015</v>
          </cell>
          <cell r="C5573" t="str">
            <v>M3</v>
          </cell>
          <cell r="D5573" t="str">
            <v>32,00</v>
          </cell>
        </row>
        <row r="5574">
          <cell r="A5574">
            <v>94926</v>
          </cell>
          <cell r="B5574" t="str">
            <v>TRANSPORTE HORIZONTAL MANUAL, DE 30 M, DE JANELAS. AF_07/2016</v>
          </cell>
          <cell r="C5574" t="str">
            <v>M2</v>
          </cell>
          <cell r="D5574" t="str">
            <v>0,97</v>
          </cell>
        </row>
        <row r="5575">
          <cell r="A5575">
            <v>94927</v>
          </cell>
          <cell r="B5575" t="str">
            <v>TRANSPORTE VERTICAL MANUAL, DE 1 PAVIMENTO, DE JANELAS. AF_07/2016</v>
          </cell>
          <cell r="C5575" t="str">
            <v>M2</v>
          </cell>
          <cell r="D5575" t="str">
            <v>0,50</v>
          </cell>
        </row>
        <row r="5576">
          <cell r="A5576">
            <v>94928</v>
          </cell>
          <cell r="B5576" t="str">
            <v>TRANSPORTE HORIZONTAL MANUAL, DE 30 M, DE KIT PORTA-PRONTA OU PORTA DE MADEIRA FOLHA LEVE OU MÉDIA, PORTA DE AÇO E PORTA DE ALUMÍNIO. AF_07/2016</v>
          </cell>
          <cell r="C5576" t="str">
            <v>UN</v>
          </cell>
          <cell r="D5576" t="str">
            <v>1,54</v>
          </cell>
        </row>
        <row r="5577">
          <cell r="A5577">
            <v>94929</v>
          </cell>
          <cell r="B5577" t="str">
            <v>TRANSPORTE HORIZONTAL MANUAL, DE 30 M, DE KIT PORTA-PRONTA OU PORTA DE MADEIRA FOLHA PESADA OU SUPERPESADA E PORTA CORTA-FOGO. AF_07/2016</v>
          </cell>
          <cell r="C5577" t="str">
            <v>UN</v>
          </cell>
          <cell r="D5577" t="str">
            <v>2,71</v>
          </cell>
        </row>
        <row r="5578">
          <cell r="A5578">
            <v>94930</v>
          </cell>
          <cell r="B5578" t="str">
            <v>TRANSPORTE VERTICAL MANUAL, DE 1 PAVIMENTO, DE KIT PORTA-PRONTA OU PORTA DE MADEIRA FOLHA LEVE OU MÉDIA, PORTA DE AÇO E PORTA DE ALUMÍNIO. AF_07/2016</v>
          </cell>
          <cell r="C5578" t="str">
            <v>UN</v>
          </cell>
          <cell r="D5578" t="str">
            <v>0,80</v>
          </cell>
        </row>
        <row r="5579">
          <cell r="A5579">
            <v>94931</v>
          </cell>
          <cell r="B5579" t="str">
            <v>TRANSPORTE VERTICAL MANUAL, DE 1 PAVIMENTO, DE KIT PORTA-PRONTA OU PORTA DE MADEIRA FOLHA PESADA OU SUPERPESADA E PORTA CORTA-FOGO. AF_07/2016</v>
          </cell>
          <cell r="C5579" t="str">
            <v>UN</v>
          </cell>
          <cell r="D5579" t="str">
            <v>1,41</v>
          </cell>
        </row>
        <row r="5580">
          <cell r="A5580">
            <v>94932</v>
          </cell>
          <cell r="B5580" t="str">
            <v>TRANSPORTE HORIZONTAL MANUAL, DE 30 M, DE BANCADA DE MÁRMORE OU GRANITO PARA COZINHA/LAVATÓRIO OU MÁRMORE SINTÉTICO COM CUBA INTEGRADA. AF_07/2016</v>
          </cell>
          <cell r="C5580" t="str">
            <v>UN</v>
          </cell>
          <cell r="D5580" t="str">
            <v>2,87</v>
          </cell>
        </row>
        <row r="5581">
          <cell r="A5581">
            <v>94934</v>
          </cell>
          <cell r="B5581" t="str">
            <v>TRANSPORTE VERTICAL MANUAL, DE 1 PAVIMENTO, DE BANCADA DE MÁRMORE OU GRANITO PARA COZINHA/LAVATÓRIO OU MÁRMORE SINTÉTICO COM CUBA INTEGRADA. AF_07/2016</v>
          </cell>
          <cell r="C5581" t="str">
            <v>UN</v>
          </cell>
          <cell r="D5581" t="str">
            <v>0,99</v>
          </cell>
        </row>
        <row r="5582">
          <cell r="A5582">
            <v>94935</v>
          </cell>
          <cell r="B5582" t="str">
            <v>TRANSPORTE HORIZONTAL DE 30 M COM CARRINHO PLATAFORMA COM BANCADA DE MÁRMORE OU GRANITO PARA COZINHA/LAVATÓRIO OU MÁRMORE SINTÉTICO COM CUBA INTEGRADA. AF_07/2016</v>
          </cell>
          <cell r="C5582" t="str">
            <v>UN</v>
          </cell>
          <cell r="D5582" t="str">
            <v>1,55</v>
          </cell>
        </row>
        <row r="5583">
          <cell r="A5583">
            <v>94936</v>
          </cell>
          <cell r="B5583" t="str">
            <v>TRANSPORTE HORIZONTAL DE 50 M COM CARRINHO PLATAFORMA COM BANCADA DE MÁRMORE OU GRANITO PARA COZINHA/LAVATÓRIO OU MÁRMORE SINTÉTICO COM CUBA INTEGRADA. AF_07/2016</v>
          </cell>
          <cell r="C5583" t="str">
            <v>UN</v>
          </cell>
          <cell r="D5583" t="str">
            <v>2,50</v>
          </cell>
        </row>
        <row r="5584">
          <cell r="A5584">
            <v>94937</v>
          </cell>
          <cell r="B5584" t="str">
            <v>TRANSPORTE HORIZONTAL DE 75 M COM CARRINHO PLATAFORMA COM BANCADA DE MÁRMORE OU GRANITO PARA COZINHA/LAVATÓRIO OU MÁRMORE SINTÉTICO COM CUBA INTEGRADA. AF_07/2016</v>
          </cell>
          <cell r="C5584" t="str">
            <v>UN</v>
          </cell>
          <cell r="D5584" t="str">
            <v>3,68</v>
          </cell>
        </row>
        <row r="5585">
          <cell r="A5585">
            <v>94938</v>
          </cell>
          <cell r="B5585" t="str">
            <v>TRANSPORTE HORIZONTAL DE 100 M COM CARRINHO PLATAFORMA COM BANCADA DE MÁRMORE OU GRANITO PARA COZINHA/LAVATÓRIO OU MÁRMORE SINTÉTICO COM CUBA INTEGRADA. AF_07/2016</v>
          </cell>
          <cell r="C5585" t="str">
            <v>UN</v>
          </cell>
          <cell r="D5585" t="str">
            <v>4,86</v>
          </cell>
        </row>
        <row r="5586">
          <cell r="A5586">
            <v>94939</v>
          </cell>
          <cell r="B5586" t="str">
            <v>TRANSPORTE HORIZONTAL MANUAL, DE 30 M, DE VIDRO. AF_07/2016</v>
          </cell>
          <cell r="C5586" t="str">
            <v>M2</v>
          </cell>
          <cell r="D5586" t="str">
            <v>1,51</v>
          </cell>
        </row>
        <row r="5587">
          <cell r="A5587">
            <v>94940</v>
          </cell>
          <cell r="B5587" t="str">
            <v>TRANSPORTE VERTICAL MANUAL, DE 1 PAVIMENTO, DE VIDRO. AF_07/2016</v>
          </cell>
          <cell r="C5587" t="str">
            <v>M2</v>
          </cell>
          <cell r="D5587" t="str">
            <v>0,78</v>
          </cell>
        </row>
        <row r="5588">
          <cell r="A5588">
            <v>94941</v>
          </cell>
          <cell r="B5588" t="str">
            <v>TRANSPORTE HORIZONTAL MANUAL, DE 30 M, DE TELA DE AÇO. AF_07/2016</v>
          </cell>
          <cell r="C5588" t="str">
            <v>KG</v>
          </cell>
          <cell r="D5588" t="str">
            <v>0,05</v>
          </cell>
        </row>
        <row r="5589">
          <cell r="A5589">
            <v>94942</v>
          </cell>
          <cell r="B5589" t="str">
            <v>TRANSPORTE HORIZONTAL MANUAL, DE 30 M, DE COMPENSADO DE MADEIRA. AF_07/2016</v>
          </cell>
          <cell r="C5589" t="str">
            <v>M2</v>
          </cell>
          <cell r="D5589" t="str">
            <v>0,61</v>
          </cell>
        </row>
        <row r="5590">
          <cell r="A5590">
            <v>94943</v>
          </cell>
          <cell r="B5590" t="str">
            <v>TRANSPORTE HORIZONTAL MANUAL, DE 30 M, DE TELHA TERMOACÚSTICA OU TELHA DE AÇO ZINCADO. AF_07/2016</v>
          </cell>
          <cell r="C5590" t="str">
            <v>M2</v>
          </cell>
          <cell r="D5590" t="str">
            <v>0,33</v>
          </cell>
        </row>
        <row r="5591">
          <cell r="A5591">
            <v>94944</v>
          </cell>
          <cell r="B5591" t="str">
            <v>TRANSPORTE HORIZONTAL MANUAL, DE 30 M, DE TELHA DE FIBROCIMENTO ONDULADA OU TELHA ESTRUTURAL DE FIBROCIMENTO, CANALETE 90 OU KALHETÃO. AF_07/2016</v>
          </cell>
          <cell r="C5591" t="str">
            <v>M2</v>
          </cell>
          <cell r="D5591" t="str">
            <v>0,84</v>
          </cell>
        </row>
        <row r="5592">
          <cell r="A5592">
            <v>94945</v>
          </cell>
          <cell r="B5592" t="str">
            <v>TRANSPORTE HORIZONTAL DE 100 M COM MANIPULADOR TELESCÓPICO DE TELHAS TERMOACÚSTICA, FIBROCIMENTO ONDULADA, AÇO ZINCADO, FIBROCIMENTO ESTRUTURAL, CANALETE 90 OU KALHETÃO. AF_07/2016</v>
          </cell>
          <cell r="C5592" t="str">
            <v>M2</v>
          </cell>
          <cell r="D5592" t="str">
            <v>0,21</v>
          </cell>
        </row>
        <row r="5593">
          <cell r="A5593">
            <v>94946</v>
          </cell>
          <cell r="B5593" t="str">
            <v>TRANSPORTE HORIZONTAL MANUAL, DE 30 M, DE BACIA SANITÁRIA, CAIXA ACOPLADA, TANQUE OU PIA. AF_07/2016</v>
          </cell>
          <cell r="C5593" t="str">
            <v>UN</v>
          </cell>
          <cell r="D5593" t="str">
            <v>0,86</v>
          </cell>
        </row>
        <row r="5594">
          <cell r="A5594">
            <v>94947</v>
          </cell>
          <cell r="B5594" t="str">
            <v>TRANSPORTE VERTICAL MANUAL DE 1 PAVIMENTO DE BACIA SANITÁRIA, CAIXA ACOPLADA, TANQUE OU PIA. AF_07/2016</v>
          </cell>
          <cell r="C5594" t="str">
            <v>UN</v>
          </cell>
          <cell r="D5594" t="str">
            <v>0,64</v>
          </cell>
        </row>
        <row r="5595">
          <cell r="A5595">
            <v>94948</v>
          </cell>
          <cell r="B5595" t="str">
            <v>TRANSPORTE HORIZONTAL DE 30 M COM CARRINHO PLATAFORMA COM BACIA SANITÁRIA, CAIXA ACOPLADA, TANQUE OU PIA. AF_07/2016</v>
          </cell>
          <cell r="C5595" t="str">
            <v>UN</v>
          </cell>
          <cell r="D5595" t="str">
            <v>0,46</v>
          </cell>
        </row>
        <row r="5596">
          <cell r="A5596">
            <v>94949</v>
          </cell>
          <cell r="B5596" t="str">
            <v>TRANSPORTE HORIZONTAL DE 50 M COM CARRINHO PLATAFORMA COM BACIA SANITÁRIA, CAIXA ACOPLADA, TANQUE OU PIA. AF_07/2016</v>
          </cell>
          <cell r="C5596" t="str">
            <v>UN</v>
          </cell>
          <cell r="D5596" t="str">
            <v>0,69</v>
          </cell>
        </row>
        <row r="5597">
          <cell r="A5597">
            <v>94950</v>
          </cell>
          <cell r="B5597" t="str">
            <v>TRANSPORTE HORIZONTAL DE 75 M COM CARRINHO PLATAFORMA COM BACIA SANITÁRIA, CAIXA ACOPLADA, TANQUE OU PIA. AF_07/2016</v>
          </cell>
          <cell r="C5597" t="str">
            <v>UN</v>
          </cell>
          <cell r="D5597" t="str">
            <v>0,99</v>
          </cell>
        </row>
        <row r="5598">
          <cell r="A5598">
            <v>94951</v>
          </cell>
          <cell r="B5598" t="str">
            <v>TRANSPORTE HORIZONTAL DE 100 M COM CARRINHO PLATAFORMA COM BACIA SANITÁRIA, CAIXA ACOPLADA, TANQUE OU PIA. AF_07/2016</v>
          </cell>
          <cell r="C5598" t="str">
            <v>UN</v>
          </cell>
          <cell r="D5598" t="str">
            <v>1,28</v>
          </cell>
        </row>
        <row r="5599">
          <cell r="A5599">
            <v>94952</v>
          </cell>
          <cell r="B5599" t="str">
            <v>TRANSPORTE HORIZONTAL DE 100 M COM MANIPULADOR TELESCÓPICO DE BACIAS SANITÁRIAS, CAIXA ACOPLADA, TANQUE OU PIA. AF_07/2016</v>
          </cell>
          <cell r="C5599" t="str">
            <v>UN</v>
          </cell>
          <cell r="D5599" t="str">
            <v>0,27</v>
          </cell>
        </row>
        <row r="5600">
          <cell r="A5600">
            <v>94953</v>
          </cell>
          <cell r="B5600" t="str">
            <v>TRANSPORTE HORIZONTAL MANUAL, DE 30 M, DE TELHA DE CONCRETO OU CERÂMICA. AF_07/2016</v>
          </cell>
          <cell r="C5600" t="str">
            <v>M2</v>
          </cell>
          <cell r="D5600" t="str">
            <v>3,92</v>
          </cell>
        </row>
        <row r="5601">
          <cell r="A5601">
            <v>94954</v>
          </cell>
          <cell r="B5601" t="str">
            <v>TRANSPORTE HORIZONTAL DE 30 M COM CARRINHO PLATAFORMA COM TELHA DE CONCRETO OU CERÂMICA. AF_07/2016</v>
          </cell>
          <cell r="C5601" t="str">
            <v>M2</v>
          </cell>
          <cell r="D5601" t="str">
            <v>0,63</v>
          </cell>
        </row>
        <row r="5602">
          <cell r="A5602">
            <v>94955</v>
          </cell>
          <cell r="B5602" t="str">
            <v>TRANSPORTE HORIZONTAL DE 50 M COM CARRINHO PLATAFORMA COM TELHA DE CONCRETO OU CERÂMICA. AF_07/2016</v>
          </cell>
          <cell r="C5602" t="str">
            <v>M2</v>
          </cell>
          <cell r="D5602" t="str">
            <v>0,95</v>
          </cell>
        </row>
        <row r="5603">
          <cell r="A5603">
            <v>94956</v>
          </cell>
          <cell r="B5603" t="str">
            <v>TRANSPORTE HORIZONTAL DE 75 M COM CARRINHO PLATAFORMA COM TELHA DE CONCRETO OU CERÂMICA. AF_07/2016</v>
          </cell>
          <cell r="C5603" t="str">
            <v>M2</v>
          </cell>
          <cell r="D5603" t="str">
            <v>1,34</v>
          </cell>
        </row>
        <row r="5604">
          <cell r="A5604">
            <v>94957</v>
          </cell>
          <cell r="B5604" t="str">
            <v>TRANSPORTE HORIZONTAL DE 100 M COM CARRINHO PLATAFORMA COM TELHA DE CONCRETO OU CERÂMICA. AF_07/2016</v>
          </cell>
          <cell r="C5604" t="str">
            <v>M2</v>
          </cell>
          <cell r="D5604" t="str">
            <v>1,73</v>
          </cell>
        </row>
        <row r="5605">
          <cell r="A5605">
            <v>94958</v>
          </cell>
          <cell r="B5605" t="str">
            <v>TRANSPORTE HORIZONTAL DE 100 M COM MANIPULADOR TELESCÓPICO DE TELHAS DE CONCRETO OU CERÂMICA. AF_07/2016</v>
          </cell>
          <cell r="C5605" t="str">
            <v>M2</v>
          </cell>
          <cell r="D5605" t="str">
            <v>0,48</v>
          </cell>
        </row>
        <row r="5606">
          <cell r="A5606">
            <v>94959</v>
          </cell>
          <cell r="B5606" t="str">
            <v>TRANSPORTE HORIZONTAL MANUAL, DE 30 M, DE BARRAMENTO BLINDADO. AF_07/2016</v>
          </cell>
          <cell r="C5606" t="str">
            <v>M</v>
          </cell>
          <cell r="D5606" t="str">
            <v>1,08</v>
          </cell>
        </row>
        <row r="5607">
          <cell r="A5607">
            <v>94960</v>
          </cell>
          <cell r="B5607" t="str">
            <v>TRANSPORTE HORIZONTAL DE 100 M COM CARRINHO PLATAFORMA COM BARRAMENTO BLINDADO. AF_07/2016</v>
          </cell>
          <cell r="C5607" t="str">
            <v>M</v>
          </cell>
          <cell r="D5607" t="str">
            <v>0,88</v>
          </cell>
        </row>
        <row r="5608">
          <cell r="A5608">
            <v>94961</v>
          </cell>
          <cell r="B5608" t="str">
            <v>TRANSPORTE HORIZONTAL MANUAL, DE 30 M, DE CALHA. AF_07/2016</v>
          </cell>
          <cell r="C5608" t="str">
            <v>M</v>
          </cell>
          <cell r="D5608" t="str">
            <v>0,40</v>
          </cell>
        </row>
        <row r="5609">
          <cell r="A5609">
            <v>9537</v>
          </cell>
          <cell r="B5609" t="str">
            <v>LIMPEZA FINAL DA OBRA</v>
          </cell>
          <cell r="C5609" t="str">
            <v>M2</v>
          </cell>
          <cell r="D5609" t="str">
            <v>2,05</v>
          </cell>
        </row>
        <row r="5610">
          <cell r="A5610" t="str">
            <v>73806/1</v>
          </cell>
          <cell r="B5610" t="str">
            <v>LIMPEZA DE SUPERFICIES COM JATO DE ALTA PRESSAO DE AR E AGUA</v>
          </cell>
          <cell r="C5610" t="str">
            <v>M2</v>
          </cell>
          <cell r="D5610" t="str">
            <v>1,38</v>
          </cell>
        </row>
        <row r="5611">
          <cell r="A5611" t="str">
            <v>73948/2</v>
          </cell>
          <cell r="B5611" t="str">
            <v>LIMPEZA/PREPARO SUPERFICIE CONCRETO P/PINTURA</v>
          </cell>
          <cell r="C5611" t="str">
            <v>M2</v>
          </cell>
          <cell r="D5611" t="str">
            <v>7,20</v>
          </cell>
        </row>
        <row r="5612">
          <cell r="A5612" t="str">
            <v>73948/3</v>
          </cell>
          <cell r="B5612" t="str">
            <v>LIMPEZA AZULEJO</v>
          </cell>
          <cell r="C5612" t="str">
            <v>M2</v>
          </cell>
          <cell r="D5612" t="str">
            <v>5,28</v>
          </cell>
        </row>
        <row r="5613">
          <cell r="A5613" t="str">
            <v>73948/8</v>
          </cell>
          <cell r="B5613" t="str">
            <v>LIMPEZA VIDRO COMUM</v>
          </cell>
          <cell r="C5613" t="str">
            <v>M2</v>
          </cell>
          <cell r="D5613" t="str">
            <v>9,96</v>
          </cell>
        </row>
        <row r="5614">
          <cell r="A5614" t="str">
            <v>73948/9</v>
          </cell>
          <cell r="B5614" t="str">
            <v>LIMPEZA FORRO</v>
          </cell>
          <cell r="C5614" t="str">
            <v>M2</v>
          </cell>
          <cell r="D5614" t="str">
            <v>20,69</v>
          </cell>
        </row>
        <row r="5615">
          <cell r="A5615" t="str">
            <v>73948/11</v>
          </cell>
          <cell r="B5615" t="str">
            <v>LIMPEZA PISO CERAMICO</v>
          </cell>
          <cell r="C5615" t="str">
            <v>M2</v>
          </cell>
          <cell r="D5615" t="str">
            <v>17,73</v>
          </cell>
        </row>
        <row r="5616">
          <cell r="A5616" t="str">
            <v>73948/15</v>
          </cell>
          <cell r="B5616" t="str">
            <v>LIMPEZA PISO MARMORITE/GRANILITE</v>
          </cell>
          <cell r="C5616" t="str">
            <v>M2</v>
          </cell>
          <cell r="D5616" t="str">
            <v>11,76</v>
          </cell>
        </row>
        <row r="5617">
          <cell r="A5617" t="str">
            <v>73948/16</v>
          </cell>
          <cell r="B5617" t="str">
            <v>LIMPEZA MANUAL DO TERRENO (C/ RASPAGEM SUPERFICIAL)</v>
          </cell>
          <cell r="C5617" t="str">
            <v>M2</v>
          </cell>
          <cell r="D5617" t="str">
            <v>3,37</v>
          </cell>
        </row>
        <row r="5618">
          <cell r="A5618" t="str">
            <v>74086/1</v>
          </cell>
          <cell r="B5618" t="str">
            <v>LIMPEZA LOUCAS E METAIS</v>
          </cell>
          <cell r="C5618" t="str">
            <v>UN</v>
          </cell>
          <cell r="D5618" t="str">
            <v>21,78</v>
          </cell>
        </row>
        <row r="5619">
          <cell r="A5619">
            <v>84117</v>
          </cell>
          <cell r="B5619" t="str">
            <v>RASPAGEM / CALAFETACAO TACOS MADEIRA 1 DEMAO CERA</v>
          </cell>
          <cell r="C5619" t="str">
            <v>M2</v>
          </cell>
          <cell r="D5619" t="str">
            <v>15,87</v>
          </cell>
        </row>
        <row r="5620">
          <cell r="A5620">
            <v>84120</v>
          </cell>
          <cell r="B5620" t="str">
            <v>ENCERAMENTO MANUAL EM MADEIRA - 3 DEMAOS</v>
          </cell>
          <cell r="C5620" t="str">
            <v>M2</v>
          </cell>
          <cell r="D5620" t="str">
            <v>10,64</v>
          </cell>
        </row>
        <row r="5621">
          <cell r="A5621">
            <v>84123</v>
          </cell>
          <cell r="B5621" t="str">
            <v>LIXAMENTO MAN C/ LIXA CALAFATE DE CONCR APARENTE ANTIGO</v>
          </cell>
          <cell r="C5621" t="str">
            <v>M2</v>
          </cell>
          <cell r="D5621" t="str">
            <v>5,16</v>
          </cell>
        </row>
        <row r="5622">
          <cell r="A5622">
            <v>84125</v>
          </cell>
          <cell r="B5622" t="str">
            <v>LIMPEZA DE REVESTIMENTO EM PAREDE C/ SOLUCAO DE ACIDO MURIATICO/AMONIA</v>
          </cell>
          <cell r="C5622" t="str">
            <v>M2</v>
          </cell>
          <cell r="D5622" t="str">
            <v>6,38</v>
          </cell>
        </row>
        <row r="5623">
          <cell r="A5623" t="str">
            <v>74163/1</v>
          </cell>
          <cell r="B5623" t="str">
            <v>PERFURACAO DE POCO COM PERFURATRIZ PNEUMATICA</v>
          </cell>
          <cell r="C5623" t="str">
            <v>M</v>
          </cell>
          <cell r="D5623" t="str">
            <v>38,56</v>
          </cell>
        </row>
        <row r="5624">
          <cell r="A5624" t="str">
            <v>74163/2</v>
          </cell>
          <cell r="B5624" t="str">
            <v>PERFURACAO DE POCO COM PERFURATRIZ A PERCUSSAO</v>
          </cell>
          <cell r="C5624" t="str">
            <v>M</v>
          </cell>
          <cell r="D5624" t="str">
            <v>70,54</v>
          </cell>
        </row>
        <row r="5625">
          <cell r="A5625">
            <v>84127</v>
          </cell>
          <cell r="B5625" t="str">
            <v>REVESTIMENTO DE POCOS C/ TUBOS DE CONCRETO</v>
          </cell>
          <cell r="C5625" t="str">
            <v>M</v>
          </cell>
          <cell r="D5625" t="str">
            <v>265,39</v>
          </cell>
        </row>
        <row r="5626">
          <cell r="A5626">
            <v>40841</v>
          </cell>
          <cell r="B5626" t="str">
            <v>ABRACADEIRA P/POCOS PROFUNDOS</v>
          </cell>
          <cell r="C5626" t="str">
            <v>UN</v>
          </cell>
          <cell r="D5626" t="str">
            <v>97,29</v>
          </cell>
        </row>
        <row r="5627">
          <cell r="A5627">
            <v>6391</v>
          </cell>
          <cell r="B5627" t="str">
            <v>SOLDA TOPO DESCENDENTE CHANFRADA ESPESSURA=1/4" CHAPA/PERFIL/TUBO ACO COM CONVERSOR DIESEL.</v>
          </cell>
          <cell r="C5627" t="str">
            <v>M</v>
          </cell>
          <cell r="D5627" t="str">
            <v>118,25</v>
          </cell>
        </row>
        <row r="5628">
          <cell r="A5628">
            <v>84132</v>
          </cell>
          <cell r="B5628" t="str">
            <v>SOLDA DE TOPO DESCENDENTE, EM CHAPA ACO CHANFR 5/16" ESP (P/ ASSENT TUBULACAO OU PECA DE ACO) UTILIZANDO CONVERSOR DIESEL.</v>
          </cell>
          <cell r="C5628" t="str">
            <v>M</v>
          </cell>
          <cell r="D5628" t="str">
            <v>189,46</v>
          </cell>
        </row>
        <row r="5629">
          <cell r="A5629">
            <v>84133</v>
          </cell>
          <cell r="B5629" t="str">
            <v>SOLDA DE TOPO DESCENDENTE, EM CHAPA ACO CHANFR 3/8" ESP (P/ ASSENT TUBULACAO OU PECA DE ACO) UTILIZANDO CONVERSOR DIESEL</v>
          </cell>
          <cell r="C5629" t="str">
            <v>M</v>
          </cell>
          <cell r="D5629" t="str">
            <v>263,92</v>
          </cell>
        </row>
        <row r="5630">
          <cell r="A5630">
            <v>71516</v>
          </cell>
          <cell r="B5630" t="str">
            <v>CONJUNTO DE MANGUEIRA PARA COMBATE A INCENDIO EM FIBRA DE POLIESTER PURA, COM 1.1/2", REVESTIDA INTERNAMENTE, COM 2 LANCES DE 15M CADA</v>
          </cell>
          <cell r="C5630" t="str">
            <v>UN</v>
          </cell>
          <cell r="D5630" t="str">
            <v>440,00</v>
          </cell>
        </row>
        <row r="5631">
          <cell r="A5631">
            <v>73361</v>
          </cell>
          <cell r="B5631" t="str">
            <v>CONCRETO CICLOPICO FCK=10MPA 30% PEDRA DE MAO INCLUSIVE LANCAMENTO</v>
          </cell>
          <cell r="C5631" t="str">
            <v>M3</v>
          </cell>
          <cell r="D5631" t="str">
            <v>298,46</v>
          </cell>
        </row>
        <row r="5632">
          <cell r="A5632">
            <v>73714</v>
          </cell>
          <cell r="B5632" t="str">
            <v>CAIXA PARA RALO C OM GRELHA FOFO 135 KG DE ALV TIJOLO MACICO (7X10X20) PAREDES DE UMA VEZ (0.20 M) DE 0.90X1.20X1.50 M (EXTERNA) COM ARGAMASSA 1:4 CIMENTO:AREIA, BASE CONC FCK=10 MPA, EXCLUSIVE ESCAVACAO E REATERRO.</v>
          </cell>
          <cell r="C5632" t="str">
            <v>UN</v>
          </cell>
          <cell r="D5632" t="str">
            <v>1.237,51</v>
          </cell>
        </row>
        <row r="5633">
          <cell r="A5633">
            <v>86957</v>
          </cell>
          <cell r="B5633" t="str">
            <v>MÃO FRANCESA EM BARRA DE FERRO CHATO RETANGULAR 2" X 1/4", REFORÇADA, 40 X 30 CM</v>
          </cell>
          <cell r="C5633" t="str">
            <v>UN</v>
          </cell>
          <cell r="D5633" t="str">
            <v>27,34</v>
          </cell>
        </row>
        <row r="5634">
          <cell r="A5634">
            <v>86958</v>
          </cell>
          <cell r="B5634" t="str">
            <v>MÃO FRANCESA EM BARRA DE FERRO CHATO RETANGULAR 2" X 1/4", REFORÇADA, 30 X 25 CM</v>
          </cell>
          <cell r="C5634" t="str">
            <v>UN</v>
          </cell>
          <cell r="D5634" t="str">
            <v>23,83</v>
          </cell>
        </row>
        <row r="5635">
          <cell r="A5635">
            <v>97010</v>
          </cell>
          <cell r="B5635" t="str">
            <v>GUARDA-CORPO FIXADO EM FÔRMA DE MADEIRA COM TRAVESSÕES EM MADEIRA PREGADA E FECHAMENTO EM TELA DE POLIPROPILENO PARA EDIFICAÇÕES COM ATÉ 2 PAVIMENTOS. AF_11/2017</v>
          </cell>
          <cell r="C5635" t="str">
            <v>M</v>
          </cell>
          <cell r="D5635" t="str">
            <v>29,55</v>
          </cell>
        </row>
        <row r="5636">
          <cell r="A5636">
            <v>97011</v>
          </cell>
          <cell r="B5636" t="str">
            <v>GUARDA-CORPO FIXADO EM FÔRMA DE MADEIRA COM TRAVESSÕES EM MADEIRA PREGADA E FECHAMENTO EM TELA DE POLIPROPILENO PARA EDIFICAÇÕES COM  3 PAVIMENTOS. AF_11/2017</v>
          </cell>
          <cell r="C5636" t="str">
            <v>M</v>
          </cell>
          <cell r="D5636" t="str">
            <v>24,08</v>
          </cell>
        </row>
        <row r="5637">
          <cell r="A5637">
            <v>97012</v>
          </cell>
          <cell r="B5637" t="str">
            <v>GUARDA-CORPO FIXADO EM FÔRMA DE MADEIRA COM TRAVESSÕES EM MADEIRA PREGADA E FECHAMENTO EM TELA DE POLIPROPILENO PARA EDIFICAÇÕES COM ALTURA IGUAL OU SUPERIOR A 4 PAVIMENTOS. AF_11/2017</v>
          </cell>
          <cell r="C5637" t="str">
            <v>M</v>
          </cell>
          <cell r="D5637" t="str">
            <v>21,35</v>
          </cell>
        </row>
        <row r="5638">
          <cell r="A5638">
            <v>97013</v>
          </cell>
          <cell r="B5638" t="str">
            <v>GUARDA-CORPO FIXADO EM FÔRMA DE MADEIRA COM TRAVESSÕES EM MADEIRA PREGADA E FECHAMENTO EM PAINEL COMPENSADO PARA EDIFICAÇÕES COM ATÉ 2 PAVIMENTOS. AF_11/2017</v>
          </cell>
          <cell r="C5638" t="str">
            <v>M</v>
          </cell>
          <cell r="D5638" t="str">
            <v>40,84</v>
          </cell>
        </row>
        <row r="5639">
          <cell r="A5639">
            <v>97014</v>
          </cell>
          <cell r="B5639" t="str">
            <v>GUARDA-CORPO FIXADO EM FÔRMA DE MADEIRA COM TRAVESSÕES EM MADEIRA PREGADA E FECHAMENTO EM PAINEL COMPENSADO PARA EDIFICAÇÕES COM 3 PAVIMENTOS. AF_11/2017</v>
          </cell>
          <cell r="C5639" t="str">
            <v>M</v>
          </cell>
          <cell r="D5639" t="str">
            <v>31,81</v>
          </cell>
        </row>
        <row r="5640">
          <cell r="A5640">
            <v>97015</v>
          </cell>
          <cell r="B5640" t="str">
            <v>GUARDA-CORPO FIXADO EM FÔRMA DE MADEIRA COM TRAVESSÕES EM MADEIRA PREGADA E FECHAMENTO EM PAINEL COMPENSADO PARA EDIFICAÇÕES COM ALTURA IGUAL OU SUPERIOR A 4 PAVIMENTOS. AF_11/2017</v>
          </cell>
          <cell r="C5640" t="str">
            <v>M</v>
          </cell>
          <cell r="D5640" t="str">
            <v>27,26</v>
          </cell>
        </row>
        <row r="5641">
          <cell r="A5641">
            <v>97016</v>
          </cell>
          <cell r="B5641" t="str">
            <v>GUARDA-CORPO FIXADO EM FÔRMA DE MADEIRA COM TRAVESSÕES EM MADEIRA PREGADA PRÉ-MONTADA E ENCAIXE NA FÔRMA. PARA EDIFICAÇÕES COM ATÉ 2 PAVIMENTOS. AF_11/2017</v>
          </cell>
          <cell r="C5641" t="str">
            <v>M</v>
          </cell>
          <cell r="D5641" t="str">
            <v>24,60</v>
          </cell>
        </row>
        <row r="5642">
          <cell r="A5642">
            <v>97017</v>
          </cell>
          <cell r="B5642" t="str">
            <v>GUARDA-CORPO FIXADO EM FÔRMA DE MADEIRA COM TRAVESSÕES EM MADEIRA PREGADA PRÉ-MONTADA E ENCAIXE NA FÔRMA PARA EDIFICAÇÕES COM 3 PAVIMENTOS. AF_11/2017</v>
          </cell>
          <cell r="C5642" t="str">
            <v>M</v>
          </cell>
          <cell r="D5642" t="str">
            <v>19,41</v>
          </cell>
        </row>
        <row r="5643">
          <cell r="A5643">
            <v>97018</v>
          </cell>
          <cell r="B5643" t="str">
            <v>GUARDA-CORPO FIXADO EM FÔRMA DE MADEIRA COM TRAVESSÕES EM MADEIRA PREGADA PRÉ-MONTADA E ENCAIXE NA FÔRMA. PARA EDIFICAÇÕES COM ALTURA IGUAL OU SUPERIOR A 4 PAVIMENTOS. AF_11/2017</v>
          </cell>
          <cell r="C5643" t="str">
            <v>M</v>
          </cell>
          <cell r="D5643" t="str">
            <v>16,72</v>
          </cell>
        </row>
        <row r="5644">
          <cell r="A5644">
            <v>97031</v>
          </cell>
          <cell r="B5644" t="str">
            <v>GUARDA-CORPO EM LAJE PÓS-DESFÔRMA, PARA ESTRUTURAS EM CONCRETO, COM ESCORAS DE MADEIRA ESTRONCADAS NA ESTRUTURA, TRAVESSÕES DE MADEIRA PREGADOS E FECHAMENTO EM TELA DE POLIPROPILENO PARA EDIFICAÇÕES COM ALTURA ATÉ 4 PAVIMENTOS (1 MONTAGEM POR OBRA). AF_11/2017</v>
          </cell>
          <cell r="C5644" t="str">
            <v>M</v>
          </cell>
          <cell r="D5644" t="str">
            <v>51,96</v>
          </cell>
        </row>
        <row r="5645">
          <cell r="A5645">
            <v>97032</v>
          </cell>
          <cell r="B5645" t="str">
            <v>GUARDA-CORPO EM LAJE PÓS-DESFÔRMA, PARA ESTRUTURAS EM CONCRETO, COM ESCORAS DE MADEIRA ESTRONCADAS NA ESTRUTURA, TRAVESSÕES DE MADEIRA PREGADOS E FECHAMENTO EM TELA DE POLIPROPILENO PARA EDIFICAÇÕES ACIMA DE 4 PAVIMENTOS (2 MONTAGENS POR OBRA). AF_11/2017</v>
          </cell>
          <cell r="C5645" t="str">
            <v>M</v>
          </cell>
          <cell r="D5645" t="str">
            <v>33,09</v>
          </cell>
        </row>
        <row r="5646">
          <cell r="A5646">
            <v>97039</v>
          </cell>
          <cell r="B5646" t="str">
            <v>FECHAMENTO REMOVÍVEL DE VÃO DE PORTAS, EM MADEIRA (VÃO DO ELEVADOR)  1 MONTAGEM EM OBRA. AF_11/2017</v>
          </cell>
          <cell r="C5646" t="str">
            <v>M2</v>
          </cell>
          <cell r="D5646" t="str">
            <v>25,52</v>
          </cell>
        </row>
        <row r="5647">
          <cell r="A5647">
            <v>97040</v>
          </cell>
          <cell r="B5647" t="str">
            <v>FECHAMENTO REMOVÍVEL DE ABERTURA DE CAIXILHO, EM MADEIRA  4 MONTAGENS EM OBRA. AF_11/2017</v>
          </cell>
          <cell r="C5647" t="str">
            <v>M2</v>
          </cell>
          <cell r="D5647" t="str">
            <v>9,18</v>
          </cell>
        </row>
        <row r="5648">
          <cell r="A5648">
            <v>97041</v>
          </cell>
          <cell r="B5648" t="str">
            <v>FECHAMENTO REMOVÍVEL DE ABERTURA NO PISO, EM MADEIRA  1 MONTAGEM EM OBRA. AF_11/2017</v>
          </cell>
          <cell r="C5648" t="str">
            <v>M2</v>
          </cell>
          <cell r="D5648" t="str">
            <v>153,28</v>
          </cell>
        </row>
        <row r="5649">
          <cell r="A5649">
            <v>97062</v>
          </cell>
          <cell r="B5649" t="str">
            <v>COLOCAÇÃO DE TELA EM ANDAIME FACHADEIRO. AF_11/2017</v>
          </cell>
          <cell r="C5649" t="str">
            <v>M2</v>
          </cell>
          <cell r="D5649" t="str">
            <v>4,02</v>
          </cell>
        </row>
        <row r="5650">
          <cell r="A5650">
            <v>97063</v>
          </cell>
          <cell r="B5650" t="str">
            <v>MONTAGEM E DESMONTAGEM DE ANDAIME MODULAR FACHADEIRO, COM PISO METÁLICO, PARA EDIFICAÇÕES COM MÚLTIPLOS PAVIMENTOS (EXCLUSIVE ANDAIME E LIMPEZA). AF_11/2017</v>
          </cell>
          <cell r="C5650" t="str">
            <v>M2</v>
          </cell>
          <cell r="D5650" t="str">
            <v>7,23</v>
          </cell>
        </row>
        <row r="5651">
          <cell r="A5651">
            <v>97064</v>
          </cell>
          <cell r="B5651" t="str">
            <v>MONTAGEM E DESMONTAGEM DE ANDAIME TUBULAR TIPO TORRE (EXCLUSIVE ANDAIME E LIMPEZA). AF_11/2017</v>
          </cell>
          <cell r="C5651" t="str">
            <v>M</v>
          </cell>
          <cell r="D5651" t="str">
            <v>13,72</v>
          </cell>
        </row>
        <row r="5652">
          <cell r="A5652">
            <v>97065</v>
          </cell>
          <cell r="B5652" t="str">
            <v>MONTAGEM E DESMONTAGEM DE ANDAIME MULTIDIRECIONAL (EXCLUSIVE ANDAIME E LIMPEZA). AF_11/2017</v>
          </cell>
          <cell r="C5652" t="str">
            <v>M3</v>
          </cell>
          <cell r="D5652" t="str">
            <v>5,12</v>
          </cell>
        </row>
        <row r="5653">
          <cell r="A5653">
            <v>97066</v>
          </cell>
          <cell r="B5653" t="str">
            <v>COBERTURA PARA PROTEÇÃO DE PEDESTRES COM ESTRUTURA DE ANDAIME, INCLUSIVE MONTAGEM E DESMONTAGEM. AF_11/2017</v>
          </cell>
          <cell r="C5653" t="str">
            <v>M2</v>
          </cell>
          <cell r="D5653" t="str">
            <v>145,09</v>
          </cell>
        </row>
        <row r="5654">
          <cell r="A5654">
            <v>97067</v>
          </cell>
          <cell r="B5654" t="str">
            <v>PLATAFORMA DE PROTEÇÃO PRINCIPAL PARA ALVENARIA ESTRUTURAL PARA SER APOIADA EM ANDAIME, INCLUSIVE MONTAGEM E DESMONTAGEM. AF_11/2017</v>
          </cell>
          <cell r="C5654" t="str">
            <v>M</v>
          </cell>
          <cell r="D5654" t="str">
            <v>379,06</v>
          </cell>
        </row>
        <row r="5655">
          <cell r="A5655" t="str">
            <v>73916/2</v>
          </cell>
          <cell r="B5655" t="str">
            <v>PLACA ESMALTADA PARA IDENTIFICAÇÃO NR DE RUA, DIMENSÕES 45X25CM</v>
          </cell>
          <cell r="C5655" t="str">
            <v>UN</v>
          </cell>
          <cell r="D5655" t="str">
            <v>88,45</v>
          </cell>
        </row>
        <row r="5656">
          <cell r="A5656">
            <v>73672</v>
          </cell>
          <cell r="B5656" t="str">
            <v>DESMATAMENTO E LIMPEZA MECANIZADA DE TERRENO COM ARVORES ATE Ø 15CM, UTILIZANDO TRATOR DE ESTEIRAS</v>
          </cell>
          <cell r="C5656" t="str">
            <v>M2</v>
          </cell>
          <cell r="D5656" t="str">
            <v>0,32</v>
          </cell>
        </row>
        <row r="5657">
          <cell r="A5657" t="str">
            <v>73822/2</v>
          </cell>
          <cell r="B5657" t="str">
            <v>LIMPEZA MECANIZADA DE TERRENO COM REMOCAO DE CAMADA VEGETAL, UTILIZANDO MOTONIVELADORA</v>
          </cell>
          <cell r="C5657" t="str">
            <v>M2</v>
          </cell>
          <cell r="D5657" t="str">
            <v>0,48</v>
          </cell>
        </row>
        <row r="5658">
          <cell r="A5658" t="str">
            <v>73859/1</v>
          </cell>
          <cell r="B5658" t="str">
            <v>DESMATAMENTO E LIMPEZA MECANIZADA DE TERRENO COM REMOCAO DE CAMADA VEGETAL, UTILIZANDO TRATOR DE ESTEIRAS</v>
          </cell>
          <cell r="C5658" t="str">
            <v>M2</v>
          </cell>
          <cell r="D5658" t="str">
            <v>0,12</v>
          </cell>
        </row>
        <row r="5659">
          <cell r="A5659" t="str">
            <v>73859/2</v>
          </cell>
          <cell r="B5659" t="str">
            <v>CAPINA E LIMPEZA MANUAL DE TERRENO</v>
          </cell>
          <cell r="C5659" t="str">
            <v>M2</v>
          </cell>
          <cell r="D5659" t="str">
            <v>1,07</v>
          </cell>
        </row>
        <row r="5660">
          <cell r="A5660">
            <v>85331</v>
          </cell>
          <cell r="B5660" t="str">
            <v>CORTE DE CAPOEIRA FINA A FOICE</v>
          </cell>
          <cell r="C5660" t="str">
            <v>M2</v>
          </cell>
          <cell r="D5660" t="str">
            <v>1,04</v>
          </cell>
        </row>
        <row r="5661">
          <cell r="A5661">
            <v>85422</v>
          </cell>
          <cell r="B5661" t="str">
            <v>PREPARO MANUAL DE TERRENO S/ RASPAGEM SUPERFICIAL</v>
          </cell>
          <cell r="C5661" t="str">
            <v>M2</v>
          </cell>
          <cell r="D5661" t="str">
            <v>5,39</v>
          </cell>
        </row>
        <row r="5662">
          <cell r="A5662" t="str">
            <v>74220/1</v>
          </cell>
          <cell r="B5662" t="str">
            <v>TAPUME DE CHAPA DE MADEIRA COMPENSADA, E= 6MM, COM PINTURA A CAL E REAPROVEITAMENTO DE 2X</v>
          </cell>
          <cell r="C5662" t="str">
            <v>M2</v>
          </cell>
          <cell r="D5662" t="str">
            <v>53,47</v>
          </cell>
        </row>
        <row r="5663">
          <cell r="A5663" t="str">
            <v>74221/1</v>
          </cell>
          <cell r="B5663" t="str">
            <v>SINALIZACAO DE TRANSITO - NOTURNA</v>
          </cell>
          <cell r="C5663" t="str">
            <v>M</v>
          </cell>
          <cell r="D5663" t="str">
            <v>2,23</v>
          </cell>
        </row>
        <row r="5664">
          <cell r="A5664" t="str">
            <v>74219/1</v>
          </cell>
          <cell r="B5664" t="str">
            <v>PASSADICOS COM TABUAS DE MADEIRA PARA PEDESTRES</v>
          </cell>
          <cell r="C5664" t="str">
            <v>M2</v>
          </cell>
          <cell r="D5664" t="str">
            <v>58,56</v>
          </cell>
        </row>
        <row r="5665">
          <cell r="A5665" t="str">
            <v>74219/2</v>
          </cell>
          <cell r="B5665" t="str">
            <v>PASSADICOS COM TABUAS DE MADEIRA PARA VEICULOS</v>
          </cell>
          <cell r="C5665" t="str">
            <v>M2</v>
          </cell>
          <cell r="D5665" t="str">
            <v>53,15</v>
          </cell>
        </row>
        <row r="5666">
          <cell r="A5666">
            <v>84126</v>
          </cell>
          <cell r="B5666" t="str">
            <v>CHAPA DE ACO CARBONO 3/8 (COLOC/ USO/ RETIR) P/ PASS VEICULO SOBRE VALA MEDIDA P/ AREA CHAPA EM CADA APLICACAO</v>
          </cell>
          <cell r="C5666" t="str">
            <v>M2</v>
          </cell>
          <cell r="D5666" t="str">
            <v>31,23</v>
          </cell>
        </row>
        <row r="5667">
          <cell r="A5667">
            <v>85421</v>
          </cell>
          <cell r="B5667" t="str">
            <v>REMOCAO DE VIDRO COMUM</v>
          </cell>
          <cell r="C5667" t="str">
            <v>M2</v>
          </cell>
          <cell r="D5667" t="str">
            <v>11,11</v>
          </cell>
        </row>
        <row r="5668">
          <cell r="A5668">
            <v>97621</v>
          </cell>
          <cell r="B5668" t="str">
            <v>DEMOLIÇÃO DE ALVENARIA DE BLOCO FURADO, DE FORMA MANUAL, COM REAPROVEITAMENTO. AF_12/2017</v>
          </cell>
          <cell r="C5668" t="str">
            <v>M3</v>
          </cell>
          <cell r="D5668" t="str">
            <v>73,06</v>
          </cell>
        </row>
        <row r="5669">
          <cell r="A5669">
            <v>97622</v>
          </cell>
          <cell r="B5669" t="str">
            <v>DEMOLIÇÃO DE ALVENARIA DE BLOCO FURADO, DE FORMA MANUAL, SEM REAPROVEITAMENTO. AF_12/2017</v>
          </cell>
          <cell r="C5669" t="str">
            <v>M3</v>
          </cell>
          <cell r="D5669" t="str">
            <v>35,61</v>
          </cell>
        </row>
        <row r="5670">
          <cell r="A5670">
            <v>97623</v>
          </cell>
          <cell r="B5670" t="str">
            <v>DEMOLIÇÃO DE ALVENARIA DE TIJOLO MACIÇO, DE FORMA MANUAL, COM REAPROVEITAMENTO. AF_12/2017</v>
          </cell>
          <cell r="C5670" t="str">
            <v>M3</v>
          </cell>
          <cell r="D5670" t="str">
            <v>109,08</v>
          </cell>
        </row>
        <row r="5671">
          <cell r="A5671">
            <v>97624</v>
          </cell>
          <cell r="B5671" t="str">
            <v>DEMOLIÇÃO DE ALVENARIA DE TIJOLO MACIÇO, DE FORMA MANUAL, SEM REAPROVEITAMENTO. AF_12/2017</v>
          </cell>
          <cell r="C5671" t="str">
            <v>M3</v>
          </cell>
          <cell r="D5671" t="str">
            <v>66,94</v>
          </cell>
        </row>
        <row r="5672">
          <cell r="A5672">
            <v>97625</v>
          </cell>
          <cell r="B5672" t="str">
            <v>DEMOLIÇÃO DE ALVENARIA PARA QUALQUER TIPO DE BLOCO, DE FORMA MECANIZADA, SEM REAPROVEITAMENTO. AF_12/2017</v>
          </cell>
          <cell r="C5672" t="str">
            <v>M3</v>
          </cell>
          <cell r="D5672" t="str">
            <v>37,31</v>
          </cell>
        </row>
        <row r="5673">
          <cell r="A5673">
            <v>97626</v>
          </cell>
          <cell r="B5673" t="str">
            <v>DEMOLIÇÃO DE PILARES E VIGAS EM CONCRETO ARMADO, DE FORMA MANUAL, SEM REAPROVEITAMENTO. AF_12/2017</v>
          </cell>
          <cell r="C5673" t="str">
            <v>M3</v>
          </cell>
          <cell r="D5673" t="str">
            <v>369,83</v>
          </cell>
        </row>
        <row r="5674">
          <cell r="A5674">
            <v>97627</v>
          </cell>
          <cell r="B5674" t="str">
            <v>DEMOLIÇÃO DE PILARES E VIGAS EM CONCRETO ARMADO, DE FORMA MECANIZADA COM MARTELETE, SEM REAPROVEITAMENTO. AF_12/2017</v>
          </cell>
          <cell r="C5674" t="str">
            <v>M3</v>
          </cell>
          <cell r="D5674" t="str">
            <v>171,25</v>
          </cell>
        </row>
        <row r="5675">
          <cell r="A5675">
            <v>97628</v>
          </cell>
          <cell r="B5675" t="str">
            <v>DEMOLIÇÃO DE LAJES, DE FORMA MANUAL, SEM REAPROVEITAMENTO. AF_12/2017</v>
          </cell>
          <cell r="C5675" t="str">
            <v>M3</v>
          </cell>
          <cell r="D5675" t="str">
            <v>175,98</v>
          </cell>
        </row>
        <row r="5676">
          <cell r="A5676">
            <v>97629</v>
          </cell>
          <cell r="B5676" t="str">
            <v>DEMOLIÇÃO DE LAJES, DE FORMA MECANIZADA COM MARTELETE, SEM REAPROVEITAMENTO. AF_12/2017</v>
          </cell>
          <cell r="C5676" t="str">
            <v>M3</v>
          </cell>
          <cell r="D5676" t="str">
            <v>80,80</v>
          </cell>
        </row>
        <row r="5677">
          <cell r="A5677">
            <v>97631</v>
          </cell>
          <cell r="B5677" t="str">
            <v>DEMOLIÇÃO DE ARGAMASSAS, DE FORMA MANUAL, SEM REAPROVEITAMENTO. AF_12/2017</v>
          </cell>
          <cell r="C5677" t="str">
            <v>M2</v>
          </cell>
          <cell r="D5677" t="str">
            <v>2,12</v>
          </cell>
        </row>
        <row r="5678">
          <cell r="A5678">
            <v>97632</v>
          </cell>
          <cell r="B5678" t="str">
            <v>DEMOLIÇÃO DE RODAPÉ CERÂMICO, DE FORMA MANUAL, SEM REAPROVEITAMENTO. AF_12/2017</v>
          </cell>
          <cell r="C5678" t="str">
            <v>M</v>
          </cell>
          <cell r="D5678" t="str">
            <v>1,62</v>
          </cell>
        </row>
        <row r="5679">
          <cell r="A5679">
            <v>97633</v>
          </cell>
          <cell r="B5679" t="str">
            <v>DEMOLIÇÃO DE REVESTIMENTO CERÂMICO, DE FORMA MANUAL, SEM REAPROVEITAMENTO. AF_12/2017</v>
          </cell>
          <cell r="C5679" t="str">
            <v>M2</v>
          </cell>
          <cell r="D5679" t="str">
            <v>14,17</v>
          </cell>
        </row>
        <row r="5680">
          <cell r="A5680">
            <v>97634</v>
          </cell>
          <cell r="B5680" t="str">
            <v>DEMOLIÇÃO DE REVESTIMENTO CERÂMICO, DE FORMA MECANIZADA COM MARTELETE, SEM REAPROVEITAMENTO. AF_12/2017</v>
          </cell>
          <cell r="C5680" t="str">
            <v>M2</v>
          </cell>
          <cell r="D5680" t="str">
            <v>7,72</v>
          </cell>
        </row>
        <row r="5681">
          <cell r="A5681">
            <v>97635</v>
          </cell>
          <cell r="B5681" t="str">
            <v>DEMOLIÇÃO DE PAVIMENTO INTERTRAVADO, DE FORMA MANUAL, COM REAPROVEITAMENTO. AF_12/2017</v>
          </cell>
          <cell r="C5681" t="str">
            <v>M2</v>
          </cell>
          <cell r="D5681" t="str">
            <v>10,98</v>
          </cell>
        </row>
        <row r="5682">
          <cell r="A5682">
            <v>97636</v>
          </cell>
          <cell r="B5682" t="str">
            <v>DEMOLIÇÃO PARCIAL DE PAVIMENTO ASFÁLTICO, DE FORMA MECANIZADA, SEM REAPROVEITAMENTO. AF_12/2017</v>
          </cell>
          <cell r="C5682" t="str">
            <v>M2</v>
          </cell>
          <cell r="D5682" t="str">
            <v>8,96</v>
          </cell>
        </row>
        <row r="5683">
          <cell r="A5683">
            <v>97637</v>
          </cell>
          <cell r="B5683" t="str">
            <v>REMOÇÃO DE TAPUME/ CHAPAS METÁLICAS E DE MADEIRA, DE FORMA MANUAL, SEM REAPROVEITAMENTO. AF_12/2017</v>
          </cell>
          <cell r="C5683" t="str">
            <v>M2</v>
          </cell>
          <cell r="D5683" t="str">
            <v>1,68</v>
          </cell>
        </row>
        <row r="5684">
          <cell r="A5684">
            <v>97638</v>
          </cell>
          <cell r="B5684" t="str">
            <v>REMOÇÃO DE CHAPAS E PERFIS DE DRYWALL, DE FORMA MANUAL, SEM REAPROVEITAMENTO. AF_12/2017</v>
          </cell>
          <cell r="C5684" t="str">
            <v>M2</v>
          </cell>
          <cell r="D5684" t="str">
            <v>4,90</v>
          </cell>
        </row>
        <row r="5685">
          <cell r="A5685">
            <v>97639</v>
          </cell>
          <cell r="B5685" t="str">
            <v>REMOÇÃO DE PLACAS E PILARETES DE CONCRETO, DE FORMA MANUAL, SEM REAPROVEITAMENTO. AF_12/2017</v>
          </cell>
          <cell r="C5685" t="str">
            <v>M2</v>
          </cell>
          <cell r="D5685" t="str">
            <v>12,90</v>
          </cell>
        </row>
        <row r="5686">
          <cell r="A5686">
            <v>97640</v>
          </cell>
          <cell r="B5686" t="str">
            <v>REMOÇÃO DE FORROS DE DRYWALL, PVC E FIBROMINERAL, DE FORMA MANUAL, SEM REAPROVEITAMENTO. AF_12/2017</v>
          </cell>
          <cell r="C5686" t="str">
            <v>M2</v>
          </cell>
          <cell r="D5686" t="str">
            <v>1,06</v>
          </cell>
        </row>
        <row r="5687">
          <cell r="A5687">
            <v>97641</v>
          </cell>
          <cell r="B5687" t="str">
            <v>REMOÇÃO DE FORRO DE GESSO, DE FORMA MANUAL, SEM REAPROVEITAMENTO. AF_12/2017</v>
          </cell>
          <cell r="C5687" t="str">
            <v>M2</v>
          </cell>
          <cell r="D5687" t="str">
            <v>3,09</v>
          </cell>
        </row>
        <row r="5688">
          <cell r="A5688">
            <v>97642</v>
          </cell>
          <cell r="B5688" t="str">
            <v>REMOÇÃO DE TRAMA METÁLICA OU DE MADEIRA PARA FORRO, DE FORMA MANUAL, SEM REAPROVEITAMENTO. AF_12/2017</v>
          </cell>
          <cell r="C5688" t="str">
            <v>M2</v>
          </cell>
          <cell r="D5688" t="str">
            <v>1,90</v>
          </cell>
        </row>
        <row r="5689">
          <cell r="A5689">
            <v>97643</v>
          </cell>
          <cell r="B5689" t="str">
            <v>REMOÇÃO DE PISO DE MADEIRA (ASSOALHO E BARROTE), DE FORMA MANUAL, SEM REAPROVEITAMENTO. AF_12/2017</v>
          </cell>
          <cell r="C5689" t="str">
            <v>M2</v>
          </cell>
          <cell r="D5689" t="str">
            <v>15,85</v>
          </cell>
        </row>
        <row r="5690">
          <cell r="A5690">
            <v>97644</v>
          </cell>
          <cell r="B5690" t="str">
            <v>REMOÇÃO DE PORTAS, DE FORMA MANUAL, SEM REAPROVEITAMENTO. AF_12/2017</v>
          </cell>
          <cell r="C5690" t="str">
            <v>M2</v>
          </cell>
          <cell r="D5690" t="str">
            <v>5,96</v>
          </cell>
        </row>
        <row r="5691">
          <cell r="A5691">
            <v>97645</v>
          </cell>
          <cell r="B5691" t="str">
            <v>REMOÇÃO DE JANELAS, DE FORMA MANUAL, SEM REAPROVEITAMENTO. AF_12/2017</v>
          </cell>
          <cell r="C5691" t="str">
            <v>M2</v>
          </cell>
          <cell r="D5691" t="str">
            <v>17,45</v>
          </cell>
        </row>
        <row r="5692">
          <cell r="A5692">
            <v>97647</v>
          </cell>
          <cell r="B5692" t="str">
            <v>REMOÇÃO DE TELHAS, DE FIBROCIMENTO, METÁLICA E CERÂMICA, DE FORMA MANUAL, SEM REAPROVEITAMENTO. AF_12/2017</v>
          </cell>
          <cell r="C5692" t="str">
            <v>M2</v>
          </cell>
          <cell r="D5692" t="str">
            <v>2,13</v>
          </cell>
        </row>
        <row r="5693">
          <cell r="A5693">
            <v>97648</v>
          </cell>
          <cell r="B5693" t="str">
            <v>REMOÇÃO DE PROTEÇÃO TÉRMICA PARA COBERTURA EM EPS, DE FORMA MANUAL, SEM REAPROVEITAMENTO. AF_12/2017</v>
          </cell>
          <cell r="C5693" t="str">
            <v>M2</v>
          </cell>
          <cell r="D5693" t="str">
            <v>1,23</v>
          </cell>
        </row>
        <row r="5694">
          <cell r="A5694">
            <v>97649</v>
          </cell>
          <cell r="B5694" t="str">
            <v>REMOÇÃO DE TELHAS DE FIBROCIMENTO, METÁLICA E CERÂMICA, DE FORMA MECANIZADA, COM USO DE GUINDASTE, SEM REAPROVEITAMENTO. AF_12/2017</v>
          </cell>
          <cell r="C5694" t="str">
            <v>M2</v>
          </cell>
          <cell r="D5694" t="str">
            <v>2,71</v>
          </cell>
        </row>
        <row r="5695">
          <cell r="A5695">
            <v>97650</v>
          </cell>
          <cell r="B5695" t="str">
            <v>REMOÇÃO DE TRAMA DE MADEIRA PARA COBERTURA, DE FORMA MANUAL, SEM REAPROVEITAMENTO. AF_12/2017</v>
          </cell>
          <cell r="C5695" t="str">
            <v>M2</v>
          </cell>
          <cell r="D5695" t="str">
            <v>4,60</v>
          </cell>
        </row>
        <row r="5696">
          <cell r="A5696">
            <v>97651</v>
          </cell>
          <cell r="B5696" t="str">
            <v>REMOÇÃO DE TESOURAS DE MADEIRA, COM VÃO MENOR QUE 8M, DE FORMA MANUAL, SEM REAPROVEITAMENTO. AF_12/2017</v>
          </cell>
          <cell r="C5696" t="str">
            <v>UN</v>
          </cell>
          <cell r="D5696" t="str">
            <v>50,91</v>
          </cell>
        </row>
        <row r="5697">
          <cell r="A5697">
            <v>97652</v>
          </cell>
          <cell r="B5697" t="str">
            <v>REMOÇÃO DE TESOURAS DE MADEIRA, COM VÃO MAIOR OU IGUAL A 8M, DE FORMA MANUAL, SEM REAPROVEITAMENTO. AF_12/2017</v>
          </cell>
          <cell r="C5697" t="str">
            <v>UN</v>
          </cell>
          <cell r="D5697" t="str">
            <v>115,43</v>
          </cell>
        </row>
        <row r="5698">
          <cell r="A5698">
            <v>97653</v>
          </cell>
          <cell r="B5698" t="str">
            <v>REMOÇÃO DE TESOURAS DE MADEIRA, COM VÃO MENOR QUE 8M, DE FORMA MECANIZADA, COM REAPROVEITAMENTO. AF_12/2017</v>
          </cell>
          <cell r="C5698" t="str">
            <v>UN</v>
          </cell>
          <cell r="D5698" t="str">
            <v>83,01</v>
          </cell>
        </row>
        <row r="5699">
          <cell r="A5699">
            <v>97654</v>
          </cell>
          <cell r="B5699" t="str">
            <v>REMOÇÃO DE TESOURAS DE MADEIRA, COM VÃO MAIOR OU IGUAL A 8M, DE FORMA MECANIZADA, COM REAPROVEITAMENTO. AF_12/2017</v>
          </cell>
          <cell r="C5699" t="str">
            <v>UN</v>
          </cell>
          <cell r="D5699" t="str">
            <v>100,67</v>
          </cell>
        </row>
        <row r="5700">
          <cell r="A5700">
            <v>97655</v>
          </cell>
          <cell r="B5700" t="str">
            <v>REMOÇÃO DE TRAMA METÁLICA PARA COBERTURA, DE FORMA MANUAL, SEM REAPROVEITAMENTO. AF_12/2017</v>
          </cell>
          <cell r="C5700" t="str">
            <v>M2</v>
          </cell>
          <cell r="D5700" t="str">
            <v>13,08</v>
          </cell>
        </row>
        <row r="5701">
          <cell r="A5701">
            <v>97656</v>
          </cell>
          <cell r="B5701" t="str">
            <v>REMOÇÃO DE TESOURAS METÁLICAS, COM VÃO MENOR QUE 8M, DE FORMA MANUAL, SEM REAPROVEITAMENTO. AF_12/2017</v>
          </cell>
          <cell r="C5701" t="str">
            <v>UN</v>
          </cell>
          <cell r="D5701" t="str">
            <v>131,65</v>
          </cell>
        </row>
        <row r="5702">
          <cell r="A5702">
            <v>97657</v>
          </cell>
          <cell r="B5702" t="str">
            <v>REMOÇÃO DE TESOURAS METÁLICAS, COM VÃO MAIOR OU IGUAL A 8M, DE FORMA MANUAL, SEM REAPROVEITAMENTO. AF_12/2017</v>
          </cell>
          <cell r="C5702" t="str">
            <v>UN</v>
          </cell>
          <cell r="D5702" t="str">
            <v>260,94</v>
          </cell>
        </row>
        <row r="5703">
          <cell r="A5703">
            <v>97658</v>
          </cell>
          <cell r="B5703" t="str">
            <v>REMOÇÃO DE TESOURAS METÁLICAS, COM VÃO MENOR QUE 8M, DE FORMA MECANIZADA, COM REAPROVEITAMENTO. AF_12/2017</v>
          </cell>
          <cell r="C5703" t="str">
            <v>UN</v>
          </cell>
          <cell r="D5703" t="str">
            <v>114,93</v>
          </cell>
        </row>
        <row r="5704">
          <cell r="A5704">
            <v>97659</v>
          </cell>
          <cell r="B5704" t="str">
            <v>REMOÇÃO DE TESOURAS METÁLICAS, COM VÃO MAIOR OU IGUAL A 8M, DE FORMA MECANIZADA, COM REAPROVEITAMENTO. AF_12/2017</v>
          </cell>
          <cell r="C5704" t="str">
            <v>UN</v>
          </cell>
          <cell r="D5704" t="str">
            <v>152,16</v>
          </cell>
        </row>
        <row r="5705">
          <cell r="A5705">
            <v>97660</v>
          </cell>
          <cell r="B5705" t="str">
            <v>REMOÇÃO DE INTERRUPTORES/TOMADAS ELÉTRICAS, DE FORMA MANUAL, SEM REAPROVEITAMENTO. AF_12/2017</v>
          </cell>
          <cell r="C5705" t="str">
            <v>UN</v>
          </cell>
          <cell r="D5705" t="str">
            <v>0,43</v>
          </cell>
        </row>
        <row r="5706">
          <cell r="A5706">
            <v>97661</v>
          </cell>
          <cell r="B5706" t="str">
            <v>REMOÇÃO DE CABOS ELÉTRICOS, DE FORMA MANUAL, SEM REAPROVEITAMENTO. AF_12/2017</v>
          </cell>
          <cell r="C5706" t="str">
            <v>M</v>
          </cell>
          <cell r="D5706" t="str">
            <v>0,44</v>
          </cell>
        </row>
        <row r="5707">
          <cell r="A5707">
            <v>97662</v>
          </cell>
          <cell r="B5707" t="str">
            <v>REMOÇÃO DE TUBULAÇÕES (TUBOS E CONEXÕES) DE ÁGUA FRIA, DE FORMA MANUAL, SEM REAPROVEITAMENTO. AF_12/2017</v>
          </cell>
          <cell r="C5707" t="str">
            <v>M</v>
          </cell>
          <cell r="D5707" t="str">
            <v>0,30</v>
          </cell>
        </row>
        <row r="5708">
          <cell r="A5708">
            <v>97663</v>
          </cell>
          <cell r="B5708" t="str">
            <v>REMOÇÃO DE LOUÇAS, DE FORMA MANUAL, SEM REAPROVEITAMENTO. AF_12/2017</v>
          </cell>
          <cell r="C5708" t="str">
            <v>UN</v>
          </cell>
          <cell r="D5708" t="str">
            <v>7,85</v>
          </cell>
        </row>
        <row r="5709">
          <cell r="A5709">
            <v>97664</v>
          </cell>
          <cell r="B5709" t="str">
            <v>REMOÇÃO DE ACESSÓRIOS, DE FORMA MANUAL, SEM REAPROVEITAMENTO. AF_12/2017</v>
          </cell>
          <cell r="C5709" t="str">
            <v>UN</v>
          </cell>
          <cell r="D5709" t="str">
            <v>0,97</v>
          </cell>
        </row>
        <row r="5710">
          <cell r="A5710">
            <v>97665</v>
          </cell>
          <cell r="B5710" t="str">
            <v>REMOÇÃO DE LUMINÁRIAS, DE FORMA MANUAL, SEM REAPROVEITAMENTO. AF_12/2017</v>
          </cell>
          <cell r="C5710" t="str">
            <v>UN</v>
          </cell>
          <cell r="D5710" t="str">
            <v>0,84</v>
          </cell>
        </row>
        <row r="5711">
          <cell r="A5711">
            <v>97666</v>
          </cell>
          <cell r="B5711" t="str">
            <v>REMOÇÃO DE METAIS SANITÁRIOS, DE FORMA MANUAL, SEM REAPROVEITAMENTO. AF_12/2017</v>
          </cell>
          <cell r="C5711" t="str">
            <v>UN</v>
          </cell>
          <cell r="D5711" t="str">
            <v>5,72</v>
          </cell>
        </row>
        <row r="5712">
          <cell r="A5712">
            <v>85423</v>
          </cell>
          <cell r="B5712" t="str">
            <v>ISOLAMENTO DE OBRA COM TELA PLASTICA COM MALHA DE 5MM</v>
          </cell>
          <cell r="C5712" t="str">
            <v>M2</v>
          </cell>
          <cell r="D5712" t="str">
            <v>5,58</v>
          </cell>
        </row>
        <row r="5713">
          <cell r="A5713">
            <v>85424</v>
          </cell>
          <cell r="B5713" t="str">
            <v>ISOLAMENTO DE OBRA COM TELA PLASTICA COM MALHA DE 5MM E ESTRUTURA DE MADEIRA PONTALETEADA</v>
          </cell>
          <cell r="C5713" t="str">
            <v>M2</v>
          </cell>
          <cell r="D5713" t="str">
            <v>19,09</v>
          </cell>
        </row>
        <row r="5714">
          <cell r="A5714">
            <v>72742</v>
          </cell>
          <cell r="B5714" t="str">
            <v>ENSAIO DE RECEBIMENTO E ACEITACAO DE CIMENTO PORTLAND</v>
          </cell>
          <cell r="C5714" t="str">
            <v>UN</v>
          </cell>
          <cell r="D5714" t="str">
            <v>423,92</v>
          </cell>
        </row>
        <row r="5715">
          <cell r="A5715">
            <v>72743</v>
          </cell>
          <cell r="B5715" t="str">
            <v>ENSAIO DE RECEBIMENTO E ACEITACAO DE AGREGADO GRAUDO</v>
          </cell>
          <cell r="C5715" t="str">
            <v>UN</v>
          </cell>
          <cell r="D5715" t="str">
            <v>211,96</v>
          </cell>
        </row>
        <row r="5716">
          <cell r="A5716" t="str">
            <v>73900/11</v>
          </cell>
          <cell r="B5716" t="str">
            <v>ENSAIOS DE AREIA ASFALTO A QUENTE</v>
          </cell>
          <cell r="C5716" t="str">
            <v>T</v>
          </cell>
          <cell r="D5716" t="str">
            <v>23,86</v>
          </cell>
        </row>
        <row r="5717">
          <cell r="A5717" t="str">
            <v>73900/12</v>
          </cell>
          <cell r="B5717" t="str">
            <v>ENSAIOS DE CONCRETO ASFALTICO</v>
          </cell>
          <cell r="C5717" t="str">
            <v>T</v>
          </cell>
          <cell r="D5717" t="str">
            <v>33,26</v>
          </cell>
        </row>
        <row r="5718">
          <cell r="A5718" t="str">
            <v>74020/1</v>
          </cell>
          <cell r="B5718" t="str">
            <v>ENSAIO DE PAVIMENTO DE CONCRETO</v>
          </cell>
          <cell r="C5718" t="str">
            <v>M3</v>
          </cell>
          <cell r="D5718" t="str">
            <v>16,15</v>
          </cell>
        </row>
        <row r="5719">
          <cell r="A5719" t="str">
            <v>74020/2</v>
          </cell>
          <cell r="B5719" t="str">
            <v>ENSAIOS DE PAVIMENTO DE CONCRETO COMPACTADO COM ROLO</v>
          </cell>
          <cell r="C5719" t="str">
            <v>M3</v>
          </cell>
          <cell r="D5719" t="str">
            <v>14,48</v>
          </cell>
        </row>
        <row r="5720">
          <cell r="A5720" t="str">
            <v>74021/2</v>
          </cell>
          <cell r="B5720" t="str">
            <v>ENSAIO DE TERRAPLENAGEM - CAMADA FINAL DO ATERRO</v>
          </cell>
          <cell r="C5720" t="str">
            <v>M3</v>
          </cell>
          <cell r="D5720" t="str">
            <v>1,24</v>
          </cell>
        </row>
        <row r="5721">
          <cell r="A5721" t="str">
            <v>74021/3</v>
          </cell>
          <cell r="B5721" t="str">
            <v>ENSAIOS DE REGULARIZACAO DO SUBLEITO</v>
          </cell>
          <cell r="C5721" t="str">
            <v>M2</v>
          </cell>
          <cell r="D5721" t="str">
            <v>0,57</v>
          </cell>
        </row>
        <row r="5722">
          <cell r="A5722" t="str">
            <v>74021/4</v>
          </cell>
          <cell r="B5722" t="str">
            <v>ENSAIOS DE REFORCO DO SUBLEITO</v>
          </cell>
          <cell r="C5722" t="str">
            <v>M3</v>
          </cell>
          <cell r="D5722" t="str">
            <v>1,04</v>
          </cell>
        </row>
        <row r="5723">
          <cell r="A5723" t="str">
            <v>74021/5</v>
          </cell>
          <cell r="B5723" t="str">
            <v>ENSAIOS DE SUB BASE DE SOLO MELHORADO COM CIMENTO</v>
          </cell>
          <cell r="C5723" t="str">
            <v>M3</v>
          </cell>
          <cell r="D5723" t="str">
            <v>1,04</v>
          </cell>
        </row>
        <row r="5724">
          <cell r="A5724" t="str">
            <v>74021/6</v>
          </cell>
          <cell r="B5724" t="str">
            <v>ENSAIOS DE BASE ESTABILIZADA GRANULOMETRICAMENTE</v>
          </cell>
          <cell r="C5724" t="str">
            <v>M3</v>
          </cell>
          <cell r="D5724" t="str">
            <v>1,12</v>
          </cell>
        </row>
        <row r="5725">
          <cell r="A5725" t="str">
            <v>74021/7</v>
          </cell>
          <cell r="B5725" t="str">
            <v>ENSAIO DE BASE DE SOLO MELHORADO COM CIMENTO</v>
          </cell>
          <cell r="C5725" t="str">
            <v>M3</v>
          </cell>
          <cell r="D5725" t="str">
            <v>1,04</v>
          </cell>
        </row>
        <row r="5726">
          <cell r="A5726" t="str">
            <v>74021/8</v>
          </cell>
          <cell r="B5726" t="str">
            <v>ENSAIOS DE BASE DE SOLO CIMENTO</v>
          </cell>
          <cell r="C5726" t="str">
            <v>M3</v>
          </cell>
          <cell r="D5726" t="str">
            <v>1,14</v>
          </cell>
        </row>
        <row r="5727">
          <cell r="A5727" t="str">
            <v>74022/1</v>
          </cell>
          <cell r="B5727" t="str">
            <v>ENSAIO DE PENETRACAO - MATERIAL BETUMINOSO</v>
          </cell>
          <cell r="C5727" t="str">
            <v>UN</v>
          </cell>
          <cell r="D5727" t="str">
            <v>90,07</v>
          </cell>
        </row>
        <row r="5728">
          <cell r="A5728" t="str">
            <v>74022/2</v>
          </cell>
          <cell r="B5728" t="str">
            <v>ENSAIO DE VISCOSIDADE SAYBOLT - FUROL - MATERIAL BETUMINOSO</v>
          </cell>
          <cell r="C5728" t="str">
            <v>UN</v>
          </cell>
          <cell r="D5728" t="str">
            <v>116,57</v>
          </cell>
        </row>
        <row r="5729">
          <cell r="A5729" t="str">
            <v>74022/3</v>
          </cell>
          <cell r="B5729" t="str">
            <v>ENSAIO DE DETERMINACAO DA PENEIRACAO - EMULSAO ASFALTICA</v>
          </cell>
          <cell r="C5729" t="str">
            <v>UN</v>
          </cell>
          <cell r="D5729" t="str">
            <v>105,98</v>
          </cell>
        </row>
        <row r="5730">
          <cell r="A5730" t="str">
            <v>74022/4</v>
          </cell>
          <cell r="B5730" t="str">
            <v>ENSAIO DE DETERMINACAO DA SEDIMENTACAO - EMULSAO ASFALTICA</v>
          </cell>
          <cell r="C5730" t="str">
            <v>UN</v>
          </cell>
          <cell r="D5730" t="str">
            <v>116,57</v>
          </cell>
        </row>
        <row r="5731">
          <cell r="A5731" t="str">
            <v>74022/5</v>
          </cell>
          <cell r="B5731" t="str">
            <v>ENSAIO DE DETERMINACAO DO TEOR DE BETUME - CIMENTO ASFALTICO DE PETROLEO</v>
          </cell>
          <cell r="C5731" t="str">
            <v>UN</v>
          </cell>
          <cell r="D5731" t="str">
            <v>92,72</v>
          </cell>
        </row>
        <row r="5732">
          <cell r="A5732" t="str">
            <v>74022/6</v>
          </cell>
          <cell r="B5732" t="str">
            <v>ENSAIO DE GRANULOMETRIA POR PENEIRAMENTO - SOLOS</v>
          </cell>
          <cell r="C5732" t="str">
            <v>UN</v>
          </cell>
          <cell r="D5732" t="str">
            <v>84,78</v>
          </cell>
        </row>
        <row r="5733">
          <cell r="A5733" t="str">
            <v>74022/7</v>
          </cell>
          <cell r="B5733" t="str">
            <v>ENSAIO DE GRANULOMETRIA POR PENEIRAMENTO E SEDIMENTACAO - SOLOS</v>
          </cell>
          <cell r="C5733" t="str">
            <v>UN</v>
          </cell>
          <cell r="D5733" t="str">
            <v>100,67</v>
          </cell>
        </row>
        <row r="5734">
          <cell r="A5734" t="str">
            <v>74022/8</v>
          </cell>
          <cell r="B5734" t="str">
            <v>ENSAIO DE LIMITE DE LIQUIDEZ - SOLOS</v>
          </cell>
          <cell r="C5734" t="str">
            <v>UN</v>
          </cell>
          <cell r="D5734" t="str">
            <v>52,99</v>
          </cell>
        </row>
        <row r="5735">
          <cell r="A5735" t="str">
            <v>74022/9</v>
          </cell>
          <cell r="B5735" t="str">
            <v>ENSAIO DE LIMITE DE PLASTICIDADE - SOLOS</v>
          </cell>
          <cell r="C5735" t="str">
            <v>UN</v>
          </cell>
          <cell r="D5735" t="str">
            <v>47,68</v>
          </cell>
        </row>
        <row r="5736">
          <cell r="A5736" t="str">
            <v>74022/10</v>
          </cell>
          <cell r="B5736" t="str">
            <v>ENSAIO DE COMPACTACAO - AMOSTRAS NAO TRABALHADAS - ENERGIA NORMAL - SOLOS</v>
          </cell>
          <cell r="C5736" t="str">
            <v>UN</v>
          </cell>
          <cell r="D5736" t="str">
            <v>100,67</v>
          </cell>
        </row>
        <row r="5737">
          <cell r="A5737" t="str">
            <v>74022/11</v>
          </cell>
          <cell r="B5737" t="str">
            <v>ENSAIO DE COMPACTACAO - AMOSTRAS NAO TRABALHADAS - ENERGIA INTERMEDIARIA - SOLOS</v>
          </cell>
          <cell r="C5737" t="str">
            <v>UN</v>
          </cell>
          <cell r="D5737" t="str">
            <v>153,66</v>
          </cell>
        </row>
        <row r="5738">
          <cell r="A5738" t="str">
            <v>74022/12</v>
          </cell>
          <cell r="B5738" t="str">
            <v>ENSAIO DE COMPACTACAO - AMOSTRAS NAO TRABALHADAS - ENERGIA MODIFICADA - SOLOS</v>
          </cell>
          <cell r="C5738" t="str">
            <v>UN</v>
          </cell>
          <cell r="D5738" t="str">
            <v>201,35</v>
          </cell>
        </row>
        <row r="5739">
          <cell r="A5739" t="str">
            <v>74022/13</v>
          </cell>
          <cell r="B5739" t="str">
            <v>ENSAIO DE COMPACTACAO - AMOSTRAS TRABALHADAS - SOLOS</v>
          </cell>
          <cell r="C5739" t="str">
            <v>UN</v>
          </cell>
          <cell r="D5739" t="str">
            <v>105,98</v>
          </cell>
        </row>
        <row r="5740">
          <cell r="A5740" t="str">
            <v>74022/14</v>
          </cell>
          <cell r="B5740" t="str">
            <v>ENSAIO DE MASSA ESPECIFICA - IN SITU - METODO FRASCO DE AREIA - SOLOS</v>
          </cell>
          <cell r="C5740" t="str">
            <v>UN</v>
          </cell>
          <cell r="D5740" t="str">
            <v>37,08</v>
          </cell>
        </row>
        <row r="5741">
          <cell r="A5741" t="str">
            <v>74022/15</v>
          </cell>
          <cell r="B5741" t="str">
            <v>ENSAIO DE MASSA ESPECIFICA - IN SITU - METODO BALAO DE BORRACHA - SOLOS</v>
          </cell>
          <cell r="C5741" t="str">
            <v>UN</v>
          </cell>
          <cell r="D5741" t="str">
            <v>42,38</v>
          </cell>
        </row>
        <row r="5742">
          <cell r="A5742" t="str">
            <v>74022/16</v>
          </cell>
          <cell r="B5742" t="str">
            <v>ENSAIO DE DENSIDADE REAL - SOLOS</v>
          </cell>
          <cell r="C5742" t="str">
            <v>UN</v>
          </cell>
          <cell r="D5742" t="str">
            <v>47,68</v>
          </cell>
        </row>
        <row r="5743">
          <cell r="A5743" t="str">
            <v>74022/17</v>
          </cell>
          <cell r="B5743" t="str">
            <v>ENSAIO DE ABRASAO LOS ANGELES - AGREGADOS</v>
          </cell>
          <cell r="C5743" t="str">
            <v>UN</v>
          </cell>
          <cell r="D5743" t="str">
            <v>222,55</v>
          </cell>
        </row>
        <row r="5744">
          <cell r="A5744" t="str">
            <v>74022/18</v>
          </cell>
          <cell r="B5744" t="str">
            <v>ENSAIO DE MASSA ESPECIFICA - IN SITU - EMPREGO DO OLEO - SOLOS</v>
          </cell>
          <cell r="C5744" t="str">
            <v>UN</v>
          </cell>
          <cell r="D5744" t="str">
            <v>58,28</v>
          </cell>
        </row>
        <row r="5745">
          <cell r="A5745" t="str">
            <v>74022/19</v>
          </cell>
          <cell r="B5745" t="str">
            <v>ENSAIO DE INDICE DE SUPORTE CALIFORNIA - AMOSTRAS NAO TRABALHADAS - ENERGIA NORMAL - SOLOS</v>
          </cell>
          <cell r="C5745" t="str">
            <v>UN</v>
          </cell>
          <cell r="D5745" t="str">
            <v>121,87</v>
          </cell>
        </row>
        <row r="5746">
          <cell r="A5746" t="str">
            <v>74022/20</v>
          </cell>
          <cell r="B5746" t="str">
            <v>ENSAIO DE INDICE DE SUPORTE CALIFORNIA - AMOSTRAS NAO TRABALHADAS - ENERGIA INTERMEDIARIA - SOLOS</v>
          </cell>
          <cell r="C5746" t="str">
            <v>UN</v>
          </cell>
          <cell r="D5746" t="str">
            <v>137,77</v>
          </cell>
        </row>
        <row r="5747">
          <cell r="A5747" t="str">
            <v>74022/21</v>
          </cell>
          <cell r="B5747" t="str">
            <v>ENSAIO DE INDICE DE SUPORTE CALIFORNIA- AMOSTRAS NAO TRABALHADAS - ENERGIA MODIFICADA- SOLOS</v>
          </cell>
          <cell r="C5747" t="str">
            <v>UN</v>
          </cell>
          <cell r="D5747" t="str">
            <v>148,36</v>
          </cell>
        </row>
        <row r="5748">
          <cell r="A5748" t="str">
            <v>74022/22</v>
          </cell>
          <cell r="B5748" t="str">
            <v>ENSAIO DE TEOR DE UMIDADE - METODO EXPEDITO DO ALCOOL - SOLOS</v>
          </cell>
          <cell r="C5748" t="str">
            <v>UN</v>
          </cell>
          <cell r="D5748" t="str">
            <v>31,79</v>
          </cell>
        </row>
        <row r="5749">
          <cell r="A5749" t="str">
            <v>74022/23</v>
          </cell>
          <cell r="B5749" t="str">
            <v>ENSAIO DE TEOR DE UMIDADE - PROCESSO SPEEDY - SOLOS E AGREGADOS MIUDOS</v>
          </cell>
          <cell r="C5749" t="str">
            <v>UN</v>
          </cell>
          <cell r="D5749" t="str">
            <v>31,79</v>
          </cell>
        </row>
        <row r="5750">
          <cell r="A5750" t="str">
            <v>74022/24</v>
          </cell>
          <cell r="B5750" t="str">
            <v>ENSAIO DE TEOR DE UMIDADE - EM LABORATORIO - SOLOS</v>
          </cell>
          <cell r="C5750" t="str">
            <v>UN</v>
          </cell>
          <cell r="D5750" t="str">
            <v>42,38</v>
          </cell>
        </row>
        <row r="5751">
          <cell r="A5751" t="str">
            <v>74022/25</v>
          </cell>
          <cell r="B5751" t="str">
            <v>ENSAIO DE PONTO DE FULGOR - MATERIAL BETUMINOSO</v>
          </cell>
          <cell r="C5751" t="str">
            <v>UN</v>
          </cell>
          <cell r="D5751" t="str">
            <v>84,78</v>
          </cell>
        </row>
        <row r="5752">
          <cell r="A5752" t="str">
            <v>74022/26</v>
          </cell>
          <cell r="B5752" t="str">
            <v>ENSAIO DE DESTILACAO - ASFALTO DILUIDO</v>
          </cell>
          <cell r="C5752" t="str">
            <v>UN</v>
          </cell>
          <cell r="D5752" t="str">
            <v>137,77</v>
          </cell>
        </row>
        <row r="5753">
          <cell r="A5753" t="str">
            <v>74022/27</v>
          </cell>
          <cell r="B5753" t="str">
            <v>ENSAIO DE CONTROLE DE TAXA DE APLICACAO DE LIGANTE BETUMINOSO</v>
          </cell>
          <cell r="C5753" t="str">
            <v>UN</v>
          </cell>
          <cell r="D5753" t="str">
            <v>37,08</v>
          </cell>
        </row>
        <row r="5754">
          <cell r="A5754" t="str">
            <v>74022/28</v>
          </cell>
          <cell r="B5754" t="str">
            <v>ENSAIO DE SUSCEPTIBILIDADE TERMICA - INDICE PFEIFFER - MATERIAL ASFALTICO</v>
          </cell>
          <cell r="C5754" t="str">
            <v>UN</v>
          </cell>
          <cell r="D5754" t="str">
            <v>132,47</v>
          </cell>
        </row>
        <row r="5755">
          <cell r="A5755" t="str">
            <v>74022/29</v>
          </cell>
          <cell r="B5755" t="str">
            <v>ENSAIO DE ESPUMA - MATERIAL ASFALTICO</v>
          </cell>
          <cell r="C5755" t="str">
            <v>UN</v>
          </cell>
          <cell r="D5755" t="str">
            <v>95,37</v>
          </cell>
        </row>
        <row r="5756">
          <cell r="A5756" t="str">
            <v>74022/30</v>
          </cell>
          <cell r="B5756" t="str">
            <v>ENSAIO DE RESISTENCIA A COMPRESSAO SIMPLES - CONCRETO</v>
          </cell>
          <cell r="C5756" t="str">
            <v>UN</v>
          </cell>
          <cell r="D5756" t="str">
            <v>95,37</v>
          </cell>
        </row>
        <row r="5757">
          <cell r="A5757" t="str">
            <v>74022/31</v>
          </cell>
          <cell r="B5757" t="str">
            <v>ENSAIO DE RESISTENCIA A TRACAO POR COMPRESSAO DIAMETRAL - CONCRETO</v>
          </cell>
          <cell r="C5757" t="str">
            <v>UN</v>
          </cell>
          <cell r="D5757" t="str">
            <v>95,37</v>
          </cell>
        </row>
        <row r="5758">
          <cell r="A5758" t="str">
            <v>74022/32</v>
          </cell>
          <cell r="B5758" t="str">
            <v>ENSAIO DE RESISTENCIA A TRACAO NA FLEXAO DE CONCRETO</v>
          </cell>
          <cell r="C5758" t="str">
            <v>UN</v>
          </cell>
          <cell r="D5758" t="str">
            <v>105,98</v>
          </cell>
        </row>
        <row r="5759">
          <cell r="A5759" t="str">
            <v>74022/33</v>
          </cell>
          <cell r="B5759" t="str">
            <v>ENSAIO DE RESILIENCIA - SOLOS</v>
          </cell>
          <cell r="C5759" t="str">
            <v>UN</v>
          </cell>
          <cell r="D5759" t="str">
            <v>683,56</v>
          </cell>
        </row>
        <row r="5760">
          <cell r="A5760" t="str">
            <v>74022/34</v>
          </cell>
          <cell r="B5760" t="str">
            <v>ENSAIO DE RESILIENCIA - MISTURAS BETUMINOSAS</v>
          </cell>
          <cell r="C5760" t="str">
            <v>UN</v>
          </cell>
          <cell r="D5760" t="str">
            <v>143,06</v>
          </cell>
        </row>
        <row r="5761">
          <cell r="A5761" t="str">
            <v>74022/35</v>
          </cell>
          <cell r="B5761" t="str">
            <v>ENSAIO DE PERCENTAGEM DE BETUME - MISTURAS BETUMINOSAS</v>
          </cell>
          <cell r="C5761" t="str">
            <v>UN</v>
          </cell>
          <cell r="D5761" t="str">
            <v>79,48</v>
          </cell>
        </row>
        <row r="5762">
          <cell r="A5762" t="str">
            <v>74022/36</v>
          </cell>
          <cell r="B5762" t="str">
            <v>ENSAIO DE ADESIVIDADE - RESISTENCIA A AGUA - EMULSAO ASFALTICA</v>
          </cell>
          <cell r="C5762" t="str">
            <v>UN</v>
          </cell>
          <cell r="D5762" t="str">
            <v>63,58</v>
          </cell>
        </row>
        <row r="5763">
          <cell r="A5763" t="str">
            <v>74022/37</v>
          </cell>
          <cell r="B5763" t="str">
            <v>ENSAIO DE ADESIVIDADE A LIGANTE BETUMINOSO - AGREGADO GRAUDO</v>
          </cell>
          <cell r="C5763" t="str">
            <v>UN</v>
          </cell>
          <cell r="D5763" t="str">
            <v>52,99</v>
          </cell>
        </row>
        <row r="5764">
          <cell r="A5764" t="str">
            <v>74022/38</v>
          </cell>
          <cell r="B5764" t="str">
            <v>ENSAIO DE EXPANSIBILIDADE - SOLOS</v>
          </cell>
          <cell r="C5764" t="str">
            <v>UN</v>
          </cell>
          <cell r="D5764" t="str">
            <v>76,82</v>
          </cell>
        </row>
        <row r="5765">
          <cell r="A5765" t="str">
            <v>74022/39</v>
          </cell>
          <cell r="B5765" t="str">
            <v>PREPARACAO DE AMOSTRAS PARA ENSAIO DE CARACTERIZACAO - SOLOS</v>
          </cell>
          <cell r="C5765" t="str">
            <v>UN</v>
          </cell>
          <cell r="D5765" t="str">
            <v>58,28</v>
          </cell>
        </row>
        <row r="5766">
          <cell r="A5766" t="str">
            <v>74022/40</v>
          </cell>
          <cell r="B5766" t="str">
            <v>ENSAIO MARSHALL - MISTURA BETUMINOSA A QUENTE</v>
          </cell>
          <cell r="C5766" t="str">
            <v>UN</v>
          </cell>
          <cell r="D5766" t="str">
            <v>185,46</v>
          </cell>
        </row>
        <row r="5767">
          <cell r="A5767" t="str">
            <v>74022/41</v>
          </cell>
          <cell r="B5767" t="str">
            <v>ENSAIO DE DETERMINACAO DO INDICE DE FORMA - AGREGADOS</v>
          </cell>
          <cell r="C5767" t="str">
            <v>UN</v>
          </cell>
          <cell r="D5767" t="str">
            <v>52,99</v>
          </cell>
        </row>
        <row r="5768">
          <cell r="A5768" t="str">
            <v>74022/42</v>
          </cell>
          <cell r="B5768" t="str">
            <v>ENSAIO DE EQUIVALENTE EM AREIA - SOLOS</v>
          </cell>
          <cell r="C5768" t="str">
            <v>UN</v>
          </cell>
          <cell r="D5768" t="str">
            <v>47,68</v>
          </cell>
        </row>
        <row r="5769">
          <cell r="A5769" t="str">
            <v>74022/43</v>
          </cell>
          <cell r="B5769" t="str">
            <v>ENSAIO DE MOLDAGEM E CURA DE SOLO CIMENTO</v>
          </cell>
          <cell r="C5769" t="str">
            <v>UN</v>
          </cell>
          <cell r="D5769" t="str">
            <v>52,99</v>
          </cell>
        </row>
        <row r="5770">
          <cell r="A5770" t="str">
            <v>74022/44</v>
          </cell>
          <cell r="B5770" t="str">
            <v>ENSAIO DE COMPRESSAO AXIAL DE SOLO CIMENTO</v>
          </cell>
          <cell r="C5770" t="str">
            <v>UN</v>
          </cell>
          <cell r="D5770" t="str">
            <v>42,38</v>
          </cell>
        </row>
        <row r="5771">
          <cell r="A5771" t="str">
            <v>74022/45</v>
          </cell>
          <cell r="B5771" t="str">
            <v>ENSAIO DE VISCOSIDADE CINEMATICA - ASFALTO</v>
          </cell>
          <cell r="C5771" t="str">
            <v>UN</v>
          </cell>
          <cell r="D5771" t="str">
            <v>105,98</v>
          </cell>
        </row>
        <row r="5772">
          <cell r="A5772" t="str">
            <v>74022/47</v>
          </cell>
          <cell r="B5772" t="str">
            <v>ENSAIO DE RESIDUO POR EVAPORACAO - EMULSAO ASFALTICA</v>
          </cell>
          <cell r="C5772" t="str">
            <v>UN</v>
          </cell>
          <cell r="D5772" t="str">
            <v>52,99</v>
          </cell>
        </row>
        <row r="5773">
          <cell r="A5773" t="str">
            <v>74022/48</v>
          </cell>
          <cell r="B5773" t="str">
            <v>ENSAIO DE CARGA DA PARTICULA - EMULSAO ASFALTICA</v>
          </cell>
          <cell r="C5773" t="str">
            <v>UN</v>
          </cell>
          <cell r="D5773" t="str">
            <v>39,73</v>
          </cell>
        </row>
        <row r="5774">
          <cell r="A5774" t="str">
            <v>74022/49</v>
          </cell>
          <cell r="B5774" t="str">
            <v>ENSAIO DE DESEMULSIBILIDADE - EMULSAO ASFALTICA</v>
          </cell>
          <cell r="C5774" t="str">
            <v>UN</v>
          </cell>
          <cell r="D5774" t="str">
            <v>105,98</v>
          </cell>
        </row>
        <row r="5775">
          <cell r="A5775" t="str">
            <v>74022/50</v>
          </cell>
          <cell r="B5775" t="str">
            <v>ENSAIO DE DETERMINACAO DA TAXA DE ESPALHAMENTO DO AGREGADO</v>
          </cell>
          <cell r="C5775" t="str">
            <v>UN</v>
          </cell>
          <cell r="D5775" t="str">
            <v>26,49</v>
          </cell>
        </row>
        <row r="5776">
          <cell r="A5776" t="str">
            <v>74022/51</v>
          </cell>
          <cell r="B5776" t="str">
            <v>ENSAIO DE ADESIVIDADE A LIGANTE BETUMINOSO - AGREGADO</v>
          </cell>
          <cell r="C5776" t="str">
            <v>UN</v>
          </cell>
          <cell r="D5776" t="str">
            <v>58,28</v>
          </cell>
        </row>
        <row r="5777">
          <cell r="A5777" t="str">
            <v>74022/52</v>
          </cell>
          <cell r="B5777" t="str">
            <v>ENSAIO DE GRANULOMETRIA DO AGREGADO</v>
          </cell>
          <cell r="C5777" t="str">
            <v>UN</v>
          </cell>
          <cell r="D5777" t="str">
            <v>52,99</v>
          </cell>
        </row>
        <row r="5778">
          <cell r="A5778" t="str">
            <v>74022/53</v>
          </cell>
          <cell r="B5778" t="str">
            <v>ENSAIO DE CONTROLE DO GRAU DE COMPACTACAO DA MISTURA ASFALTICA</v>
          </cell>
          <cell r="C5778" t="str">
            <v>UN</v>
          </cell>
          <cell r="D5778" t="str">
            <v>47,68</v>
          </cell>
        </row>
        <row r="5779">
          <cell r="A5779" t="str">
            <v>74022/54</v>
          </cell>
          <cell r="B5779" t="str">
            <v>ENSAIO DE GRANULOMETRIA DO FILLER</v>
          </cell>
          <cell r="C5779" t="str">
            <v>UN</v>
          </cell>
          <cell r="D5779" t="str">
            <v>47,68</v>
          </cell>
        </row>
        <row r="5780">
          <cell r="A5780" t="str">
            <v>74022/55</v>
          </cell>
          <cell r="B5780" t="str">
            <v>ENSAIO DE TRACAO POR COMPRESSAO DIAMETRAL - MISTURAS BETUMINOSAS</v>
          </cell>
          <cell r="C5780" t="str">
            <v>UN</v>
          </cell>
          <cell r="D5780" t="str">
            <v>132,47</v>
          </cell>
        </row>
        <row r="5781">
          <cell r="A5781" t="str">
            <v>74022/56</v>
          </cell>
          <cell r="B5781" t="str">
            <v>ENSAIO DE DENSIDADE DO MATERIAL BETUMINOSO</v>
          </cell>
          <cell r="C5781" t="str">
            <v>UN</v>
          </cell>
          <cell r="D5781" t="str">
            <v>38,68</v>
          </cell>
        </row>
        <row r="5782">
          <cell r="A5782" t="str">
            <v>74022/57</v>
          </cell>
          <cell r="B5782" t="str">
            <v>ENSAIO DE CONSISTENCIA DO CONCRETO CCR - INDICE VEBE</v>
          </cell>
          <cell r="C5782" t="str">
            <v>UN</v>
          </cell>
          <cell r="D5782" t="str">
            <v>38,68</v>
          </cell>
        </row>
        <row r="5783">
          <cell r="A5783" t="str">
            <v>74022/58</v>
          </cell>
          <cell r="B5783" t="str">
            <v>ENSAIO DE ABATIMENTO DO TRONCO DE CONE</v>
          </cell>
          <cell r="C5783" t="str">
            <v>UN</v>
          </cell>
          <cell r="D5783" t="str">
            <v>38,68</v>
          </cell>
        </row>
        <row r="5784">
          <cell r="A5784">
            <v>95967</v>
          </cell>
          <cell r="B5784" t="str">
            <v>SERVIÇOS TÉCNICOS ESPECIALIZADOS PARA ACOMPANHAMENTO DE EXECUÇÃO DE FUNDAÇÕES PROFUNDAS E ESTRUTURAS DE CONTENÇÃO</v>
          </cell>
          <cell r="C5784" t="str">
            <v>H</v>
          </cell>
          <cell r="D5784" t="str">
            <v>120,30</v>
          </cell>
        </row>
        <row r="5785">
          <cell r="A5785">
            <v>72733</v>
          </cell>
          <cell r="B5785" t="str">
            <v>MOBILIZACAO E INSTALACAO DE 01  EQUIPAMENTO DE SONDAGEM, DISTANCIA ACIMA DE 20KM</v>
          </cell>
          <cell r="C5785" t="str">
            <v>UN</v>
          </cell>
          <cell r="D5785" t="str">
            <v>646,90</v>
          </cell>
        </row>
        <row r="5786">
          <cell r="A5786">
            <v>72871</v>
          </cell>
          <cell r="B5786" t="str">
            <v>MOBILIZACAO E INSTALACAO DE 01 EQUIPAMENTO DE SONDAGEM, DISTANCIA ATE 10KM</v>
          </cell>
          <cell r="C5786" t="str">
            <v>UN</v>
          </cell>
          <cell r="D5786" t="str">
            <v>289,50</v>
          </cell>
        </row>
        <row r="5787">
          <cell r="A5787">
            <v>72872</v>
          </cell>
          <cell r="B5787" t="str">
            <v>MOBILIZACAO E INSTALACAO DE 01 EQUIPAMENTO DE SONDAGEM, DISTANCIA DE 10KM ATE 20KM</v>
          </cell>
          <cell r="C5787" t="str">
            <v>UN</v>
          </cell>
          <cell r="D5787" t="str">
            <v>468,20</v>
          </cell>
        </row>
        <row r="5788">
          <cell r="A5788">
            <v>73610</v>
          </cell>
          <cell r="B5788" t="str">
            <v>LOCAÇÃO DE REDES DE ÁGUA OU DE ESGOTO</v>
          </cell>
          <cell r="C5788" t="str">
            <v>M</v>
          </cell>
          <cell r="D5788" t="str">
            <v>1,07</v>
          </cell>
        </row>
        <row r="5789">
          <cell r="A5789">
            <v>73679</v>
          </cell>
          <cell r="B5789" t="str">
            <v>LOCAÇÃO DE ADUTORAS, COLETORES TRONCO E INTERCEPTORES - ATÉ DN 500 MM</v>
          </cell>
          <cell r="C5789" t="str">
            <v>M</v>
          </cell>
          <cell r="D5789" t="str">
            <v>1,91</v>
          </cell>
        </row>
        <row r="5790">
          <cell r="A5790">
            <v>73686</v>
          </cell>
          <cell r="B5790" t="str">
            <v>LOCACAO DA OBRA, COM USO DE EQUIPAMENTOS TOPOGRAFICOS, INCLUSIVE NIVELADOR</v>
          </cell>
          <cell r="C5790" t="str">
            <v>M2</v>
          </cell>
          <cell r="D5790" t="str">
            <v>22,49</v>
          </cell>
        </row>
        <row r="5791">
          <cell r="A5791" t="str">
            <v>73992/1</v>
          </cell>
          <cell r="B5791" t="str">
            <v>LOCACAO CONVENCIONAL DE OBRA, ATRAVÉS DE GABARITO DE TABUAS CORRIDAS PONTALETADAS A CADA 1,50M, SEM REAPROVEITAMENTO</v>
          </cell>
          <cell r="C5791" t="str">
            <v>M2</v>
          </cell>
          <cell r="D5791" t="str">
            <v>11,67</v>
          </cell>
        </row>
        <row r="5792">
          <cell r="A5792" t="str">
            <v>74077/2</v>
          </cell>
          <cell r="B5792" t="str">
            <v>LOCACAO CONVENCIONAL DE OBRA, ATRAVÉS DE GABARITO DE TABUAS CORRIDAS PONTALETADAS, COM REAPROVEITAMENTO DE 10 VEZES.</v>
          </cell>
          <cell r="C5792" t="str">
            <v>M2</v>
          </cell>
          <cell r="D5792" t="str">
            <v>4,13</v>
          </cell>
        </row>
        <row r="5793">
          <cell r="A5793" t="str">
            <v>74077/3</v>
          </cell>
          <cell r="B5793" t="str">
            <v>LOCACAO CONVENCIONAL DE OBRA, ATRAVÉS DE GABARITO DE TABUAS CORRIDAS PONTALETADAS, COM REAPROVEITAMENTO DE 3 VEZES.</v>
          </cell>
          <cell r="C5793" t="str">
            <v>M2</v>
          </cell>
          <cell r="D5793" t="str">
            <v>5,63</v>
          </cell>
        </row>
        <row r="5794">
          <cell r="A5794">
            <v>85323</v>
          </cell>
          <cell r="B5794" t="str">
            <v>LOCACAO E NIVELAMENTO DE EMISSARIO/REDE COLETORA COM AUXILIO DE EQUIPAMENTO TOPOGRAFICO</v>
          </cell>
          <cell r="C5794" t="str">
            <v>M</v>
          </cell>
          <cell r="D5794" t="str">
            <v>1,77</v>
          </cell>
        </row>
        <row r="5795">
          <cell r="A5795" t="str">
            <v>73758/1</v>
          </cell>
          <cell r="B5795" t="str">
            <v>LEVANTAMENTO SECAO TRANSVERSAL C/NIVEL TERRENO NAO ACIDENTADO VEGETAÇÃO DENSA INCLUSIVE DESENHO ESC 1:200 EM PAPEL VEGETAL MILIMETRADO (MEDIDO P/M SECAO), INCLUSIVE NIVELADOR, AUXILIAR DE CALCULO TOPOGRAFICO E DESENHISTA.</v>
          </cell>
          <cell r="C5795" t="str">
            <v>M</v>
          </cell>
          <cell r="D5795" t="str">
            <v>1,62</v>
          </cell>
        </row>
        <row r="5796">
          <cell r="A5796">
            <v>78472</v>
          </cell>
          <cell r="B5796" t="str">
            <v>SERVICOS TOPOGRAFICOS PARA PAVIMENTACAO, INCLUSIVE NOTA DE SERVICOS, ACOMPANHAMENTO E GREIDE</v>
          </cell>
          <cell r="C5796" t="str">
            <v>M2</v>
          </cell>
          <cell r="D5796" t="str">
            <v>0,33</v>
          </cell>
        </row>
        <row r="5797">
          <cell r="A5797">
            <v>93588</v>
          </cell>
          <cell r="B5797" t="str">
            <v>TRANSPORTE COM CAMINHÃO BASCULANTE DE 10 M3, EM VIA URBANA EM LEITO NATURAL (UNIDADE: M3XKM). AF_04/2016</v>
          </cell>
          <cell r="C5797" t="str">
            <v>M3XKM</v>
          </cell>
          <cell r="D5797" t="str">
            <v>1,44</v>
          </cell>
        </row>
        <row r="5798">
          <cell r="A5798">
            <v>93589</v>
          </cell>
          <cell r="B5798" t="str">
            <v>TRANSPORTE COM CAMINHÃO BASCULANTE DE 10 M3, EM VIA URBANA EM REVESTIMENTO PRIMÁRIO (UNIDADE: M3XKM). AF_04/2016</v>
          </cell>
          <cell r="C5798" t="str">
            <v>M3XKM</v>
          </cell>
          <cell r="D5798" t="str">
            <v>1,10</v>
          </cell>
        </row>
        <row r="5799">
          <cell r="A5799">
            <v>93590</v>
          </cell>
          <cell r="B5799" t="str">
            <v>TRANSPORTE COM CAMINHÃO BASCULANTE DE 10 M3, EM VIA URBANA PAVIMENTADA, DMT ACIMA DE 30KM (UNIDADE: M3XKM). AF_04/2016</v>
          </cell>
          <cell r="C5799" t="str">
            <v>M3XKM</v>
          </cell>
          <cell r="D5799" t="str">
            <v>0,73</v>
          </cell>
        </row>
        <row r="5800">
          <cell r="A5800">
            <v>93591</v>
          </cell>
          <cell r="B5800" t="str">
            <v>TRANSPORTE COM CAMINHÃO BASCULANTE DE 14 M3, EM VIA URBANA EM LEITO NATURAL (UNIDADE: M3XKM). AF_04/2016</v>
          </cell>
          <cell r="C5800" t="str">
            <v>M3XKM</v>
          </cell>
          <cell r="D5800" t="str">
            <v>1,30</v>
          </cell>
        </row>
        <row r="5801">
          <cell r="A5801">
            <v>93592</v>
          </cell>
          <cell r="B5801" t="str">
            <v>TRANSPORTE COM CAMINHÃO BASCULANTE DE 14 M3, EM VIA URBANA EM REVESTIMENTO PRIMÁRIO (UNIDADE: M3XKM). AF_04/2016</v>
          </cell>
          <cell r="C5801" t="str">
            <v>M3XKM</v>
          </cell>
          <cell r="D5801" t="str">
            <v>1,00</v>
          </cell>
        </row>
        <row r="5802">
          <cell r="A5802">
            <v>93593</v>
          </cell>
          <cell r="B5802" t="str">
            <v>TRANSPORTE COM CAMINHÃO BASCULANTE DE 14 M3, EM VIA URBANA PAVIMENTADA, DMT ACIMA DE 30 KM (UNIDADE: M3XKM). AF_04/2016</v>
          </cell>
          <cell r="C5802" t="str">
            <v>M3XKM</v>
          </cell>
          <cell r="D5802" t="str">
            <v>0,66</v>
          </cell>
        </row>
        <row r="5803">
          <cell r="A5803">
            <v>93594</v>
          </cell>
          <cell r="B5803" t="str">
            <v>TRANSPORTE COM CAMINHÃO BASCULANTE DE 10 M3, EM VIA URBANA EM LEITO NATURAL (UNIDADE: TONXKM). AF_04/2016</v>
          </cell>
          <cell r="C5803" t="str">
            <v>TXKM</v>
          </cell>
          <cell r="D5803" t="str">
            <v>0,96</v>
          </cell>
        </row>
        <row r="5804">
          <cell r="A5804">
            <v>93595</v>
          </cell>
          <cell r="B5804" t="str">
            <v>TRANSPORTE COM CAMINHÃO BASCULANTE DE 10 M3, EM VIA URBANA EM REVESTIMENTO PRIMÁRIO (UNIDADE: TONXKM). AF_04/2016</v>
          </cell>
          <cell r="C5804" t="str">
            <v>TXKM</v>
          </cell>
          <cell r="D5804" t="str">
            <v>0,73</v>
          </cell>
        </row>
        <row r="5805">
          <cell r="A5805">
            <v>93596</v>
          </cell>
          <cell r="B5805" t="str">
            <v>TRANSPORTE COM CAMINHÃO BASCULANTE DE 10 M3, EM VIA URBANA PAVIMENTADA, DMT ACIMA DE 30 KM (UNIDADE: TONXKM). AF_04/2016</v>
          </cell>
          <cell r="C5805" t="str">
            <v>TXKM</v>
          </cell>
          <cell r="D5805" t="str">
            <v>0,48</v>
          </cell>
        </row>
        <row r="5806">
          <cell r="A5806">
            <v>93597</v>
          </cell>
          <cell r="B5806" t="str">
            <v>TRANSPORTE COM CAMINHÃO BASCULANTE DE 14 M3, EM VIA URBANA EM LEITO NATURAL (UNIDADE: TONXKM). AF_04/2016</v>
          </cell>
          <cell r="C5806" t="str">
            <v>TXKM</v>
          </cell>
          <cell r="D5806" t="str">
            <v>0,86</v>
          </cell>
        </row>
        <row r="5807">
          <cell r="A5807">
            <v>93598</v>
          </cell>
          <cell r="B5807" t="str">
            <v>TRANSPORTE COM CAMINHÃO BASCULANTE DE 14 M3, EM VIA URBANA EM REVESTIMENTO PRIMÁRIO (UNIDADE: TONXKM). AF_04/2016</v>
          </cell>
          <cell r="C5807" t="str">
            <v>TXKM</v>
          </cell>
          <cell r="D5807" t="str">
            <v>0,66</v>
          </cell>
        </row>
        <row r="5808">
          <cell r="A5808">
            <v>93599</v>
          </cell>
          <cell r="B5808" t="str">
            <v>TRANSPORTE COM CAMINHÃO BASCULANTE DE 14 M3, EM VIA URBANA PAVIMENTADA, DMT ACIMA DE 30 KM (UNIDADE: TONXKM). AF_04/2016</v>
          </cell>
          <cell r="C5808" t="str">
            <v>TXKM</v>
          </cell>
          <cell r="D5808" t="str">
            <v>0,44</v>
          </cell>
        </row>
        <row r="5809">
          <cell r="A5809">
            <v>95425</v>
          </cell>
          <cell r="B5809" t="str">
            <v>TRANSPORTE COM CAMINHÃO BASCULANTE DE 18 M3, EM VIA URBANA EM LEITO NATURAL (UNIDADE: M3XKM). AF_09/2016</v>
          </cell>
          <cell r="C5809" t="str">
            <v>M3XKM</v>
          </cell>
          <cell r="D5809" t="str">
            <v>1,11</v>
          </cell>
        </row>
        <row r="5810">
          <cell r="A5810">
            <v>95426</v>
          </cell>
          <cell r="B5810" t="str">
            <v>TRANSPORTE COM CAMINHÃO BASCULANTE DE 18 M3, EM VIA URBANA EM REVESTIMENTO PRIMÁRIO (UNIDADE: M3XKM). AF_09/2016</v>
          </cell>
          <cell r="C5810" t="str">
            <v>M3XKM</v>
          </cell>
          <cell r="D5810" t="str">
            <v>0,85</v>
          </cell>
        </row>
        <row r="5811">
          <cell r="A5811">
            <v>95427</v>
          </cell>
          <cell r="B5811" t="str">
            <v>TRANSPORTE COM CAMINHÃO BASCULANTE DE 18 M3, EM VIA URBANA PAVIMENTADA, DMT ACIMA DE 30 KM(UNIDADE: M3XKM). AF_09/2016</v>
          </cell>
          <cell r="C5811" t="str">
            <v>M3XKM</v>
          </cell>
          <cell r="D5811" t="str">
            <v>0,56</v>
          </cell>
        </row>
        <row r="5812">
          <cell r="A5812">
            <v>95428</v>
          </cell>
          <cell r="B5812" t="str">
            <v>TRANSPORTE COM CAMINHÃO BASCULANTE DE 18 M3, EM VIA URBANA EM LEITO NATURAL (UNIDADE: TONXKM). AF_09/2016</v>
          </cell>
          <cell r="C5812" t="str">
            <v>TXKM</v>
          </cell>
          <cell r="D5812" t="str">
            <v>0,74</v>
          </cell>
        </row>
        <row r="5813">
          <cell r="A5813">
            <v>95429</v>
          </cell>
          <cell r="B5813" t="str">
            <v>TRANSPORTE COM CAMINHÃO BASCULANTE DE 18 M3, EM VIA URBANA EM REVESTIMENTO PRIMÁRIO (UNIDADE: TONXKM). AF_09/2016</v>
          </cell>
          <cell r="C5813" t="str">
            <v>TXKM</v>
          </cell>
          <cell r="D5813" t="str">
            <v>0,56</v>
          </cell>
        </row>
        <row r="5814">
          <cell r="A5814">
            <v>95430</v>
          </cell>
          <cell r="B5814" t="str">
            <v>TRANSPORTE COM CAMINHÃO BASCULANTE DE 18 M3, EM VIA URBANA PAVIMENTADA, DMT ACIMA DE 30 KM (UNIDADE: TONXKM). AF_09/2016</v>
          </cell>
          <cell r="C5814" t="str">
            <v>TXKM</v>
          </cell>
          <cell r="D5814" t="str">
            <v>0,37</v>
          </cell>
        </row>
        <row r="5815">
          <cell r="A5815">
            <v>95875</v>
          </cell>
          <cell r="B5815" t="str">
            <v>TRANSPORTE COM CAMINHÃO BASCULANTE DE 10 M3, EM VIA URBANA PAVIMENTADA, DMT ATÉ 30 KM (UNIDADE: M3XKM). AF_12/2016</v>
          </cell>
          <cell r="C5815" t="str">
            <v>M3XKM</v>
          </cell>
          <cell r="D5815" t="str">
            <v>1,03</v>
          </cell>
        </row>
        <row r="5816">
          <cell r="A5816">
            <v>95876</v>
          </cell>
          <cell r="B5816" t="str">
            <v>TRANSPORTE COM CAMINHÃO BASCULANTE DE 14 M3, EM VIA URBANA PAVIMENTADA, DMT ATÉ 30 KM (UNIDADE: M3XKM). AF_12/2016</v>
          </cell>
          <cell r="C5816" t="str">
            <v>M3XKM</v>
          </cell>
          <cell r="D5816" t="str">
            <v>0,93</v>
          </cell>
        </row>
        <row r="5817">
          <cell r="A5817">
            <v>95877</v>
          </cell>
          <cell r="B5817" t="str">
            <v>TRANSPORTE COM CAMINHÃO BASCULANTE DE 18 M3, EM VIA URBANA PAVIMENTADA, DMT ATÉ 30 KM (UNIDADE: M3XKM). AF_12/2016</v>
          </cell>
          <cell r="C5817" t="str">
            <v>M3XKM</v>
          </cell>
          <cell r="D5817" t="str">
            <v>0,79</v>
          </cell>
        </row>
        <row r="5818">
          <cell r="A5818">
            <v>95878</v>
          </cell>
          <cell r="B5818" t="str">
            <v>TRANSPORTE COM CAMINHÃO BASCULANTE DE 10 M3, EM VIA URBANA PAVIMENTADA, DMT ATÉ 30 KM (UNIDADE: TONXKM). AF_12/2016</v>
          </cell>
          <cell r="C5818" t="str">
            <v>TXKM</v>
          </cell>
          <cell r="D5818" t="str">
            <v>0,68</v>
          </cell>
        </row>
        <row r="5819">
          <cell r="A5819">
            <v>95879</v>
          </cell>
          <cell r="B5819" t="str">
            <v>TRANSPORTE COM CAMINHÃO BASCULANTE DE 14 M3, EM VIA URBANA PAVIMENTADA, DMT ATÉ 30 KM (UNIDADE: TONXKM). AF_12/2016</v>
          </cell>
          <cell r="C5819" t="str">
            <v>TXKM</v>
          </cell>
          <cell r="D5819" t="str">
            <v>0,62</v>
          </cell>
        </row>
        <row r="5820">
          <cell r="A5820">
            <v>95880</v>
          </cell>
          <cell r="B5820" t="str">
            <v>TRANSPORTE COM CAMINHÃO BASCULANTE DE 18 M3, EM VIA URBANA PAVIMENTADA, DMT ATÉ 30 KM (UNIDADE: TONXKM). AF_12/2016</v>
          </cell>
          <cell r="C5820" t="str">
            <v>TXKM</v>
          </cell>
          <cell r="D5820" t="str">
            <v>0,53</v>
          </cell>
        </row>
        <row r="5821">
          <cell r="A5821">
            <v>93176</v>
          </cell>
          <cell r="B5821" t="str">
            <v>TRANSPORTE DE MATERIAL ASFALTICO, COM CAMINHÃO COM CAPACIDADE DE 30000 L EM RODOVIA PAVIMENTADA PARA DISTÂNCIAS MÉDIAS DE TRANSPORTE SUPERIORES A 100 KM. AF_02/2016</v>
          </cell>
          <cell r="C5821" t="str">
            <v>TXKM</v>
          </cell>
          <cell r="D5821" t="str">
            <v>0,43</v>
          </cell>
        </row>
        <row r="5822">
          <cell r="A5822">
            <v>93177</v>
          </cell>
          <cell r="B5822" t="str">
            <v>TRANSPORTE DE MATERIAL ASFALTICO, COM CAMINHÃO COM CAPACIDADE DE 20000 L EM RODOVIA PAVIMENTADA PARA DISTÂNCIAS MÉDIAS DE TRANSPORTE IGUAL OU INFERIOR A 100 KM. AF_02/2016</v>
          </cell>
          <cell r="C5822" t="str">
            <v>TXKM</v>
          </cell>
          <cell r="D5822" t="str">
            <v>1,50</v>
          </cell>
        </row>
        <row r="5823">
          <cell r="A5823">
            <v>93178</v>
          </cell>
          <cell r="B5823" t="str">
            <v>TRANSPORTE DE MATERIAL ASFALTICO, COM CAMINHÃO COM CAPACIDADE DE 30000 L EM RODOVIA NÃO PAVIMENTADA PARA DISTÂNCIAS MÉDIAS DE TRANSPORTE SUPERIORES A 100 KM. AF_02/2016</v>
          </cell>
          <cell r="C5823" t="str">
            <v>TXKM</v>
          </cell>
          <cell r="D5823" t="str">
            <v>0,49</v>
          </cell>
        </row>
        <row r="5824">
          <cell r="A5824">
            <v>93179</v>
          </cell>
          <cell r="B5824" t="str">
            <v>TRANSPORTE DE MATERIAL ASFALTICO, COM CAMINHÃO COM CAPACIDADE DE 20000 L EM RODOVIA NÃO PAVIMENTADA PARA DISTÂNCIAS MÉDIAS DE TRANSPORTE IGUAL OU INFERIOR A 100 KM. AF_02/2016</v>
          </cell>
          <cell r="C5824" t="str">
            <v>TXKM</v>
          </cell>
          <cell r="D5824" t="str">
            <v>1,67</v>
          </cell>
        </row>
        <row r="5825">
          <cell r="A5825" t="str">
            <v>74038/1</v>
          </cell>
          <cell r="B5825" t="str">
            <v>PORTAO COM MOUROES DE MADEIRA ROLICA, DIAMETRO 11CM, COM 5 FIOS DE ARAME FARPADO Nº 14 CLASSE 250, SEM DOBRADICAS</v>
          </cell>
          <cell r="C5825" t="str">
            <v>M</v>
          </cell>
          <cell r="D5825" t="str">
            <v>25,67</v>
          </cell>
        </row>
        <row r="5826">
          <cell r="A5826" t="str">
            <v>74039/1</v>
          </cell>
          <cell r="B5826" t="str">
            <v>CERCA COM MOUROES DE MADEIRA ROLICA, DIAMETRO 11CM, ESPACAMENTO DE 2M, ALTURA LIVRE DE 1M, CRAVADOS 0,5M, COM 5 FIOS DE ARAME FARPADO Nº 14 CLASSE 250</v>
          </cell>
          <cell r="C5826" t="str">
            <v>M</v>
          </cell>
          <cell r="D5826" t="str">
            <v>25,67</v>
          </cell>
        </row>
        <row r="5827">
          <cell r="A5827" t="str">
            <v>74118/1</v>
          </cell>
          <cell r="B5827" t="str">
            <v>PLANTIO DE CERCA VIVA COM ARBUSTOS DE ALTURA 50 A 100CM, COM 4UN/M</v>
          </cell>
          <cell r="C5827" t="str">
            <v>M</v>
          </cell>
          <cell r="D5827" t="str">
            <v>181,12</v>
          </cell>
        </row>
        <row r="5828">
          <cell r="A5828" t="str">
            <v>74142/1</v>
          </cell>
          <cell r="B5828" t="str">
            <v>CERCA COM MOUROES DE CONCRETO, RETO, ESPACAMENTO DE 3M, CRAVADOS 0,5M, COM 4 FIOS DE ARAME FARPADO Nº 14 CLASSE 250</v>
          </cell>
          <cell r="C5828" t="str">
            <v>M</v>
          </cell>
          <cell r="D5828" t="str">
            <v>40,11</v>
          </cell>
        </row>
        <row r="5829">
          <cell r="A5829" t="str">
            <v>74142/2</v>
          </cell>
          <cell r="B5829" t="str">
            <v>CERCA COM MOUROES DE MADEIRA, 7,5X7,5CM, ESPACAMENTO DE 2M, ALTURA LIVRE DE 2M, CRAVADOS 0,5M, COM 4 FIOS DE ARAME FARPADO Nº 14 CLASSE 250</v>
          </cell>
          <cell r="C5829" t="str">
            <v>M</v>
          </cell>
          <cell r="D5829" t="str">
            <v>22,68</v>
          </cell>
        </row>
        <row r="5830">
          <cell r="A5830" t="str">
            <v>74142/3</v>
          </cell>
          <cell r="B5830" t="str">
            <v>CERCA COM MOUROES DE MADEIRA, 7,5X7,5CM, ESPACAMENTO DE 2M, ALTURA LIVRE DE 2M, CRAVADOS 0,5M, COM 8 FIOS DE ARAME FARPADO Nº 14 CLASSE 250</v>
          </cell>
          <cell r="C5830" t="str">
            <v>M</v>
          </cell>
          <cell r="D5830" t="str">
            <v>33,29</v>
          </cell>
        </row>
        <row r="5831">
          <cell r="A5831" t="str">
            <v>74142/4</v>
          </cell>
          <cell r="B5831" t="str">
            <v>CERCA COM MOUROES DE CONCRETO, SECAO "T" PONTA INCLINADA, 10X10CM, ESPACAMENTO DE 3M, CRAVADOS 0,5M, COM 11 FIOS DE ARAME FARPADO Nº 16</v>
          </cell>
          <cell r="C5831" t="str">
            <v>M</v>
          </cell>
          <cell r="D5831" t="str">
            <v>50,32</v>
          </cell>
        </row>
        <row r="5832">
          <cell r="A5832" t="str">
            <v>74143/1</v>
          </cell>
          <cell r="B5832" t="str">
            <v>CERCA COM MOUROES DE CONCRETO, RETO, 15X15CM, ESPACAMENTO DE 3M, CRAVADOS 0,5M, ESCORAS DE 10X10CM NOS CANTOS, COM 12 FIOS DE ARAME DE ACO OVALADO 15X17</v>
          </cell>
          <cell r="C5832" t="str">
            <v>M</v>
          </cell>
          <cell r="D5832" t="str">
            <v>48,98</v>
          </cell>
        </row>
        <row r="5833">
          <cell r="A5833" t="str">
            <v>74143/2</v>
          </cell>
          <cell r="B5833" t="str">
            <v>CERCA COM MOUROES DE CONCRETO, RETO, 15X15CM, ESPACAMENTO DE 3M, CRAVADOS 0,5M, ESCORAS DE 10X10CM NOS CANTOS, COM 9 FIOS DE ARAME DE ACO OVALADO 15X17</v>
          </cell>
          <cell r="C5833" t="str">
            <v>M</v>
          </cell>
          <cell r="D5833" t="str">
            <v>46,80</v>
          </cell>
        </row>
        <row r="5834">
          <cell r="A5834">
            <v>85171</v>
          </cell>
          <cell r="B5834" t="str">
            <v>RECOMPOSICAO PARCIAL DO ARAME FARPADO Nº 14 CLASSE 250, FIXADO EM CERCA COM MOURÕES DE CONCRETO, RETO, 15X15CM</v>
          </cell>
          <cell r="C5834" t="str">
            <v>M</v>
          </cell>
          <cell r="D5834" t="str">
            <v>3,42</v>
          </cell>
        </row>
        <row r="5835">
          <cell r="A5835" t="str">
            <v>73787/1</v>
          </cell>
          <cell r="B5835" t="str">
            <v>ALAMBRADO EM TUBOS DE ACO GALVANIZADO, COM COSTURA, DIN 2440, DIAMETRO 2", ALTURA 3M, FIXADOS A CADA 2M EM BLOCOS DE CONCRETO, COM TELA DE ARAME GALVANIZADO REVESTIDO COM PVC, FIO 12 BWG E MALHA 7,5X7,5CM</v>
          </cell>
          <cell r="C5835" t="str">
            <v>M2</v>
          </cell>
          <cell r="D5835" t="str">
            <v>175,44</v>
          </cell>
        </row>
        <row r="5836">
          <cell r="A5836" t="str">
            <v>74244/1</v>
          </cell>
          <cell r="B5836" t="str">
            <v>ALAMBRADO PARA QUADRA POLIESPORTIVA, ESTRUTURADO POR TUBOS DE ACO GALVANIZADO, COM COSTURA, DIN 2440, DIAMETRO 2", COM TELA DE ARAME GALVANIZADO, FIO 14 BWG E MALHA QUADRADA 5X5CM</v>
          </cell>
          <cell r="C5836" t="str">
            <v>M2</v>
          </cell>
          <cell r="D5836" t="str">
            <v>102,05</v>
          </cell>
        </row>
        <row r="5837">
          <cell r="A5837">
            <v>85172</v>
          </cell>
          <cell r="B5837" t="str">
            <v>ALAMBRADO EM MOUROES DE CONCRETO "T", ALTURA LIVRE 2M, ESPACADOS A CADA 2M, COM TELA DE ARAME GALVANIZADO, FIO 14 BWG E MALHA QUADRADA 5X5CM</v>
          </cell>
          <cell r="C5837" t="str">
            <v>M</v>
          </cell>
          <cell r="D5837" t="str">
            <v>93,36</v>
          </cell>
        </row>
        <row r="5838">
          <cell r="A5838" t="str">
            <v>73788/2</v>
          </cell>
          <cell r="B5838" t="str">
            <v>GRADE EM MADEIRA PARA PROTECAO DE MUDAS DE ARVORES</v>
          </cell>
          <cell r="C5838" t="str">
            <v>UN</v>
          </cell>
          <cell r="D5838" t="str">
            <v>120,43</v>
          </cell>
        </row>
        <row r="5839">
          <cell r="A5839" t="str">
            <v>73967/1</v>
          </cell>
          <cell r="B5839" t="str">
            <v>PLANTIO DE ARVORE, ALTURA DE 1,00M, EM CAVAS DE 80X80X80CM</v>
          </cell>
          <cell r="C5839" t="str">
            <v>UN</v>
          </cell>
          <cell r="D5839" t="str">
            <v>101,57</v>
          </cell>
        </row>
        <row r="5840">
          <cell r="A5840" t="str">
            <v>73967/2</v>
          </cell>
          <cell r="B5840" t="str">
            <v>PLANTIO DE ARVORE REGIONAL, ALTURA MAIOR QUE 2,00M, EM CAVAS DE 80X80X80CM</v>
          </cell>
          <cell r="C5840" t="str">
            <v>UN</v>
          </cell>
          <cell r="D5840" t="str">
            <v>131,83</v>
          </cell>
        </row>
        <row r="5841">
          <cell r="A5841" t="str">
            <v>73967/4</v>
          </cell>
          <cell r="B5841" t="str">
            <v>IRRIGAÇÃO DE ÁRVORE COM CARRO PIPA</v>
          </cell>
          <cell r="C5841" t="str">
            <v>UN</v>
          </cell>
          <cell r="D5841" t="str">
            <v>0,34</v>
          </cell>
        </row>
        <row r="5842">
          <cell r="A5842">
            <v>85178</v>
          </cell>
          <cell r="B5842" t="str">
            <v>PLANTIO DE ARBUSTO COM ALTURA 50 A 100CM, EM CAVA DE 60X60X60CM</v>
          </cell>
          <cell r="C5842" t="str">
            <v>UN</v>
          </cell>
          <cell r="D5842" t="str">
            <v>53,94</v>
          </cell>
        </row>
        <row r="5843">
          <cell r="A5843" t="str">
            <v>74236/1</v>
          </cell>
          <cell r="B5843" t="str">
            <v>PLANTIO DE GRAMA BATATAIS EM PLACAS</v>
          </cell>
          <cell r="C5843" t="str">
            <v>M2</v>
          </cell>
          <cell r="D5843" t="str">
            <v>10,71</v>
          </cell>
        </row>
        <row r="5844">
          <cell r="A5844">
            <v>85179</v>
          </cell>
          <cell r="B5844" t="str">
            <v>PLANTIO DE GRAMA SAO CARLOS EM LEIVAS</v>
          </cell>
          <cell r="C5844" t="str">
            <v>M2</v>
          </cell>
          <cell r="D5844" t="str">
            <v>12,69</v>
          </cell>
        </row>
        <row r="5845">
          <cell r="A5845">
            <v>85180</v>
          </cell>
          <cell r="B5845" t="str">
            <v>PLANTIO DE GRAMA ESMERALDA EM ROLO</v>
          </cell>
          <cell r="C5845" t="str">
            <v>M2</v>
          </cell>
          <cell r="D5845" t="str">
            <v>12,69</v>
          </cell>
        </row>
        <row r="5846">
          <cell r="A5846">
            <v>85182</v>
          </cell>
          <cell r="B5846" t="str">
            <v>REVOLVIMENTO E DESTORROAMENTO MANUAL DE SUPERFÍCIE GRAMADA COM PROFUNDIDADE ATÉ 20CM</v>
          </cell>
          <cell r="C5846" t="str">
            <v>M2</v>
          </cell>
          <cell r="D5846" t="str">
            <v>2,15</v>
          </cell>
        </row>
        <row r="5847">
          <cell r="A5847">
            <v>85183</v>
          </cell>
          <cell r="B5847" t="str">
            <v>REVOLVIMENTO MANUAL DE SOLO, PROFUNDIDADE ATÉ 20CM</v>
          </cell>
          <cell r="C5847" t="str">
            <v>M2</v>
          </cell>
          <cell r="D5847" t="str">
            <v>2,02</v>
          </cell>
        </row>
        <row r="5848">
          <cell r="A5848">
            <v>85184</v>
          </cell>
          <cell r="B5848" t="str">
            <v>RETIRADA DE GRAMA EM PLACAS</v>
          </cell>
          <cell r="C5848" t="str">
            <v>M2</v>
          </cell>
          <cell r="D5848" t="str">
            <v>3,37</v>
          </cell>
        </row>
        <row r="5849">
          <cell r="A5849">
            <v>85185</v>
          </cell>
          <cell r="B5849" t="str">
            <v>PODA E LIMPEZA DE ARBUSTO TIPO CERCA VIVA</v>
          </cell>
          <cell r="C5849" t="str">
            <v>M2</v>
          </cell>
          <cell r="D5849" t="str">
            <v>3,81</v>
          </cell>
        </row>
        <row r="5850">
          <cell r="A5850">
            <v>85186</v>
          </cell>
          <cell r="B5850" t="str">
            <v>PODA DE ARVORES, COM LIMPEZA DE GALHOS SECOS E RETIRADA DE PARASITAS, INCLUINDO REMOCAO DE ENTULHO</v>
          </cell>
          <cell r="C5850" t="str">
            <v>UN</v>
          </cell>
          <cell r="D5850" t="str">
            <v>80,17</v>
          </cell>
        </row>
        <row r="5851">
          <cell r="A5851">
            <v>88236</v>
          </cell>
          <cell r="B5851" t="str">
            <v>FERRAMENTAS (ENCARGOS COMPLEMENTARES) - HORISTA</v>
          </cell>
          <cell r="C5851" t="str">
            <v>H</v>
          </cell>
          <cell r="D5851" t="str">
            <v>0,36</v>
          </cell>
        </row>
        <row r="5852">
          <cell r="A5852">
            <v>88237</v>
          </cell>
          <cell r="B5852" t="str">
            <v>EPI (ENCARGOS COMPLEMENTARES) - HORISTA</v>
          </cell>
          <cell r="C5852" t="str">
            <v>H</v>
          </cell>
          <cell r="D5852" t="str">
            <v>0,88</v>
          </cell>
        </row>
        <row r="5853">
          <cell r="A5853">
            <v>88238</v>
          </cell>
          <cell r="B5853" t="str">
            <v>AJUDANTE DE ARMADOR COM ENCARGOS COMPLEMENTARES</v>
          </cell>
          <cell r="C5853" t="str">
            <v>H</v>
          </cell>
          <cell r="D5853" t="str">
            <v>15,23</v>
          </cell>
        </row>
        <row r="5854">
          <cell r="A5854">
            <v>88239</v>
          </cell>
          <cell r="B5854" t="str">
            <v>AJUDANTE DE CARPINTEIRO COM ENCARGOS COMPLEMENTARES</v>
          </cell>
          <cell r="C5854" t="str">
            <v>H</v>
          </cell>
          <cell r="D5854" t="str">
            <v>15,26</v>
          </cell>
        </row>
        <row r="5855">
          <cell r="A5855">
            <v>88240</v>
          </cell>
          <cell r="B5855" t="str">
            <v>AJUDANTE DE ESTRUTURA METÁLICA COM ENCARGOS COMPLEMENTARES</v>
          </cell>
          <cell r="C5855" t="str">
            <v>H</v>
          </cell>
          <cell r="D5855" t="str">
            <v>11,07</v>
          </cell>
        </row>
        <row r="5856">
          <cell r="A5856">
            <v>88241</v>
          </cell>
          <cell r="B5856" t="str">
            <v>AJUDANTE DE OPERAÇÃO EM GERAL COM ENCARGOS COMPLEMENTARES</v>
          </cell>
          <cell r="C5856" t="str">
            <v>H</v>
          </cell>
          <cell r="D5856" t="str">
            <v>14,18</v>
          </cell>
        </row>
        <row r="5857">
          <cell r="A5857">
            <v>88242</v>
          </cell>
          <cell r="B5857" t="str">
            <v>AJUDANTE DE PEDREIRO COM ENCARGOS COMPLEMENTARES</v>
          </cell>
          <cell r="C5857" t="str">
            <v>H</v>
          </cell>
          <cell r="D5857" t="str">
            <v>14,94</v>
          </cell>
        </row>
        <row r="5858">
          <cell r="A5858">
            <v>88243</v>
          </cell>
          <cell r="B5858" t="str">
            <v>AJUDANTE ESPECIALIZADO COM ENCARGOS COMPLEMENTARES</v>
          </cell>
          <cell r="C5858" t="str">
            <v>H</v>
          </cell>
          <cell r="D5858" t="str">
            <v>14,18</v>
          </cell>
        </row>
        <row r="5859">
          <cell r="A5859">
            <v>88245</v>
          </cell>
          <cell r="B5859" t="str">
            <v>ARMADOR COM ENCARGOS COMPLEMENTARES</v>
          </cell>
          <cell r="C5859" t="str">
            <v>H</v>
          </cell>
          <cell r="D5859" t="str">
            <v>18,79</v>
          </cell>
        </row>
        <row r="5860">
          <cell r="A5860">
            <v>88246</v>
          </cell>
          <cell r="B5860" t="str">
            <v>ASSENTADOR DE TUBOS COM ENCARGOS COMPLEMENTARES</v>
          </cell>
          <cell r="C5860" t="str">
            <v>H</v>
          </cell>
          <cell r="D5860" t="str">
            <v>22,72</v>
          </cell>
        </row>
        <row r="5861">
          <cell r="A5861">
            <v>88247</v>
          </cell>
          <cell r="B5861" t="str">
            <v>AUXILIAR DE ELETRICISTA COM ENCARGOS COMPLEMENTARES</v>
          </cell>
          <cell r="C5861" t="str">
            <v>H</v>
          </cell>
          <cell r="D5861" t="str">
            <v>16,00</v>
          </cell>
        </row>
        <row r="5862">
          <cell r="A5862">
            <v>88248</v>
          </cell>
          <cell r="B5862" t="str">
            <v>AUXILIAR DE ENCANADOR OU BOMBEIRO HIDRÁULICO COM ENCARGOS COMPLEMENTARES</v>
          </cell>
          <cell r="C5862" t="str">
            <v>H</v>
          </cell>
          <cell r="D5862" t="str">
            <v>14,82</v>
          </cell>
        </row>
        <row r="5863">
          <cell r="A5863">
            <v>88249</v>
          </cell>
          <cell r="B5863" t="str">
            <v>AUXILIAR DE LABORATÓRIO COM ENCARGOS COMPLEMENTARES</v>
          </cell>
          <cell r="C5863" t="str">
            <v>H</v>
          </cell>
          <cell r="D5863" t="str">
            <v>14,31</v>
          </cell>
        </row>
        <row r="5864">
          <cell r="A5864">
            <v>88250</v>
          </cell>
          <cell r="B5864" t="str">
            <v>AUXILIAR DE MECÂNICO COM ENCARGOS COMPLEMENTARES</v>
          </cell>
          <cell r="C5864" t="str">
            <v>H</v>
          </cell>
          <cell r="D5864" t="str">
            <v>14,76</v>
          </cell>
        </row>
        <row r="5865">
          <cell r="A5865">
            <v>88251</v>
          </cell>
          <cell r="B5865" t="str">
            <v>AUXILIAR DE SERRALHEIRO COM ENCARGOS COMPLEMENTARES</v>
          </cell>
          <cell r="C5865" t="str">
            <v>H</v>
          </cell>
          <cell r="D5865" t="str">
            <v>14,66</v>
          </cell>
        </row>
        <row r="5866">
          <cell r="A5866">
            <v>88252</v>
          </cell>
          <cell r="B5866" t="str">
            <v>AUXILIAR DE SERVIÇOS GERAIS COM ENCARGOS COMPLEMENTARES</v>
          </cell>
          <cell r="C5866" t="str">
            <v>H</v>
          </cell>
          <cell r="D5866" t="str">
            <v>13,68</v>
          </cell>
        </row>
        <row r="5867">
          <cell r="A5867">
            <v>88253</v>
          </cell>
          <cell r="B5867" t="str">
            <v>AUXILIAR DE TOPÓGRAFO COM ENCARGOS COMPLEMENTARES</v>
          </cell>
          <cell r="C5867" t="str">
            <v>H</v>
          </cell>
          <cell r="D5867" t="str">
            <v>17,42</v>
          </cell>
        </row>
        <row r="5868">
          <cell r="A5868">
            <v>88255</v>
          </cell>
          <cell r="B5868" t="str">
            <v>AUXILIAR TÉCNICO DE ENGENHARIA COM ENCARGOS COMPLEMENTARES</v>
          </cell>
          <cell r="C5868" t="str">
            <v>H</v>
          </cell>
          <cell r="D5868" t="str">
            <v>26,80</v>
          </cell>
        </row>
        <row r="5869">
          <cell r="A5869">
            <v>88256</v>
          </cell>
          <cell r="B5869" t="str">
            <v>AZULEJISTA OU LADRILHISTA COM ENCARGOS COMPLEMENTARES</v>
          </cell>
          <cell r="C5869" t="str">
            <v>H</v>
          </cell>
          <cell r="D5869" t="str">
            <v>17,53</v>
          </cell>
        </row>
        <row r="5870">
          <cell r="A5870">
            <v>88257</v>
          </cell>
          <cell r="B5870" t="str">
            <v>BLASTER, DINAMITADOR OU CABO DE FOGO COM ENCARGOS COMPLEMENTARES</v>
          </cell>
          <cell r="C5870" t="str">
            <v>H</v>
          </cell>
          <cell r="D5870" t="str">
            <v>21,60</v>
          </cell>
        </row>
        <row r="5871">
          <cell r="A5871">
            <v>88258</v>
          </cell>
          <cell r="B5871" t="str">
            <v>CADASTRISTA DE REDES DE AGUA E ESGOTO COM ENCARGOS COMPLEMENTARES</v>
          </cell>
          <cell r="C5871" t="str">
            <v>H</v>
          </cell>
          <cell r="D5871" t="str">
            <v>23,94</v>
          </cell>
        </row>
        <row r="5872">
          <cell r="A5872">
            <v>88259</v>
          </cell>
          <cell r="B5872" t="str">
            <v>CALAFETADOR/CALAFATE COM ENCARGOS COMPLEMENTARES</v>
          </cell>
          <cell r="C5872" t="str">
            <v>H</v>
          </cell>
          <cell r="D5872" t="str">
            <v>17,90</v>
          </cell>
        </row>
        <row r="5873">
          <cell r="A5873">
            <v>88260</v>
          </cell>
          <cell r="B5873" t="str">
            <v>CALCETEIRO COM ENCARGOS COMPLEMENTARES</v>
          </cell>
          <cell r="C5873" t="str">
            <v>H</v>
          </cell>
          <cell r="D5873" t="str">
            <v>19,29</v>
          </cell>
        </row>
        <row r="5874">
          <cell r="A5874">
            <v>88261</v>
          </cell>
          <cell r="B5874" t="str">
            <v>CARPINTEIRO DE ESQUADRIA COM ENCARGOS COMPLEMENTARES</v>
          </cell>
          <cell r="C5874" t="str">
            <v>H</v>
          </cell>
          <cell r="D5874" t="str">
            <v>18,62</v>
          </cell>
        </row>
        <row r="5875">
          <cell r="A5875">
            <v>88262</v>
          </cell>
          <cell r="B5875" t="str">
            <v>CARPINTEIRO DE FORMAS COM ENCARGOS COMPLEMENTARES</v>
          </cell>
          <cell r="C5875" t="str">
            <v>H</v>
          </cell>
          <cell r="D5875" t="str">
            <v>18,79</v>
          </cell>
        </row>
        <row r="5876">
          <cell r="A5876">
            <v>88263</v>
          </cell>
          <cell r="B5876" t="str">
            <v>CAVOUQUEIRO OU OPERADOR PERFURATRIZ/ROMPEDOR COM ENCARGOS COMPLEMENTARES</v>
          </cell>
          <cell r="C5876" t="str">
            <v>H</v>
          </cell>
          <cell r="D5876" t="str">
            <v>15,49</v>
          </cell>
        </row>
        <row r="5877">
          <cell r="A5877">
            <v>88264</v>
          </cell>
          <cell r="B5877" t="str">
            <v>ELETRICISTA COM ENCARGOS COMPLEMENTARES</v>
          </cell>
          <cell r="C5877" t="str">
            <v>H</v>
          </cell>
          <cell r="D5877" t="str">
            <v>19,81</v>
          </cell>
        </row>
        <row r="5878">
          <cell r="A5878">
            <v>88265</v>
          </cell>
          <cell r="B5878" t="str">
            <v>ELETRICISTA INDUSTRIAL COM ENCARGOS COMPLEMENTARES</v>
          </cell>
          <cell r="C5878" t="str">
            <v>H</v>
          </cell>
          <cell r="D5878" t="str">
            <v>24,20</v>
          </cell>
        </row>
        <row r="5879">
          <cell r="A5879">
            <v>88266</v>
          </cell>
          <cell r="B5879" t="str">
            <v>ELETROTÉCNICO COM ENCARGOS COMPLEMENTARES</v>
          </cell>
          <cell r="C5879" t="str">
            <v>H</v>
          </cell>
          <cell r="D5879" t="str">
            <v>27,85</v>
          </cell>
        </row>
        <row r="5880">
          <cell r="A5880">
            <v>88267</v>
          </cell>
          <cell r="B5880" t="str">
            <v>ENCANADOR OU BOMBEIRO HIDRÁULICO COM ENCARGOS COMPLEMENTARES</v>
          </cell>
          <cell r="C5880" t="str">
            <v>H</v>
          </cell>
          <cell r="D5880" t="str">
            <v>18,25</v>
          </cell>
        </row>
        <row r="5881">
          <cell r="A5881">
            <v>88268</v>
          </cell>
          <cell r="B5881" t="str">
            <v>ESTUCADOR COM ENCARGOS COMPLEMENTARES</v>
          </cell>
          <cell r="C5881" t="str">
            <v>H</v>
          </cell>
          <cell r="D5881" t="str">
            <v>17,11</v>
          </cell>
        </row>
        <row r="5882">
          <cell r="A5882">
            <v>88269</v>
          </cell>
          <cell r="B5882" t="str">
            <v>GESSEIRO COM ENCARGOS COMPLEMENTARES</v>
          </cell>
          <cell r="C5882" t="str">
            <v>H</v>
          </cell>
          <cell r="D5882" t="str">
            <v>17,11</v>
          </cell>
        </row>
        <row r="5883">
          <cell r="A5883">
            <v>88270</v>
          </cell>
          <cell r="B5883" t="str">
            <v>IMPERMEABILIZADOR COM ENCARGOS COMPLEMENTARES</v>
          </cell>
          <cell r="C5883" t="str">
            <v>H</v>
          </cell>
          <cell r="D5883" t="str">
            <v>19,63</v>
          </cell>
        </row>
        <row r="5884">
          <cell r="A5884">
            <v>88272</v>
          </cell>
          <cell r="B5884" t="str">
            <v>MACARIQUEIRO COM ENCARGOS COMPLEMENTARES</v>
          </cell>
          <cell r="C5884" t="str">
            <v>H</v>
          </cell>
          <cell r="D5884" t="str">
            <v>23,94</v>
          </cell>
        </row>
        <row r="5885">
          <cell r="A5885">
            <v>88273</v>
          </cell>
          <cell r="B5885" t="str">
            <v>MARCENEIRO COM ENCARGOS COMPLEMENTARES</v>
          </cell>
          <cell r="C5885" t="str">
            <v>H</v>
          </cell>
          <cell r="D5885" t="str">
            <v>17,37</v>
          </cell>
        </row>
        <row r="5886">
          <cell r="A5886">
            <v>88274</v>
          </cell>
          <cell r="B5886" t="str">
            <v>MARMORISTA/GRANITEIRO COM ENCARGOS COMPLEMENTARES</v>
          </cell>
          <cell r="C5886" t="str">
            <v>H</v>
          </cell>
          <cell r="D5886" t="str">
            <v>17,98</v>
          </cell>
        </row>
        <row r="5887">
          <cell r="A5887">
            <v>88275</v>
          </cell>
          <cell r="B5887" t="str">
            <v>MECÃNICO DE EQUIPAMENTOS PESADOS COM ENCARGOS COMPLEMENTARES</v>
          </cell>
          <cell r="C5887" t="str">
            <v>H</v>
          </cell>
          <cell r="D5887" t="str">
            <v>23,79</v>
          </cell>
        </row>
        <row r="5888">
          <cell r="A5888">
            <v>88277</v>
          </cell>
          <cell r="B5888" t="str">
            <v>MONTADOR (TUBO AÇO/EQUIPAMENTOS) COM ENCARGOS COMPLEMENTARES</v>
          </cell>
          <cell r="C5888" t="str">
            <v>H</v>
          </cell>
          <cell r="D5888" t="str">
            <v>22,72</v>
          </cell>
        </row>
        <row r="5889">
          <cell r="A5889">
            <v>88278</v>
          </cell>
          <cell r="B5889" t="str">
            <v>MONTADOR DE ESTRUTURA METÁLICA COM ENCARGOS COMPLEMENTARES</v>
          </cell>
          <cell r="C5889" t="str">
            <v>H</v>
          </cell>
          <cell r="D5889" t="str">
            <v>14,87</v>
          </cell>
        </row>
        <row r="5890">
          <cell r="A5890">
            <v>88279</v>
          </cell>
          <cell r="B5890" t="str">
            <v>MONTADOR ELETROMECÃNICO COM ENCARGOS COMPLEMENTARES</v>
          </cell>
          <cell r="C5890" t="str">
            <v>H</v>
          </cell>
          <cell r="D5890" t="str">
            <v>25,27</v>
          </cell>
        </row>
        <row r="5891">
          <cell r="A5891">
            <v>88281</v>
          </cell>
          <cell r="B5891" t="str">
            <v>MOTORISTA DE BASCULANTE COM ENCARGOS COMPLEMENTARES</v>
          </cell>
          <cell r="C5891" t="str">
            <v>H</v>
          </cell>
          <cell r="D5891" t="str">
            <v>18,53</v>
          </cell>
        </row>
        <row r="5892">
          <cell r="A5892">
            <v>88282</v>
          </cell>
          <cell r="B5892" t="str">
            <v>MOTORISTA DE CAMINHÃO COM ENCARGOS COMPLEMENTARES</v>
          </cell>
          <cell r="C5892" t="str">
            <v>H</v>
          </cell>
          <cell r="D5892" t="str">
            <v>18,53</v>
          </cell>
        </row>
        <row r="5893">
          <cell r="A5893">
            <v>88283</v>
          </cell>
          <cell r="B5893" t="str">
            <v>MOTORISTA DE CAMINHÃO E CARRETA COM ENCARGOS COMPLEMENTARES</v>
          </cell>
          <cell r="C5893" t="str">
            <v>H</v>
          </cell>
          <cell r="D5893" t="str">
            <v>18,53</v>
          </cell>
        </row>
        <row r="5894">
          <cell r="A5894">
            <v>88284</v>
          </cell>
          <cell r="B5894" t="str">
            <v>MOTORISTA DE VEIÍCULO LEVE COM ENCARGOS COMPLEMENTARES</v>
          </cell>
          <cell r="C5894" t="str">
            <v>H</v>
          </cell>
          <cell r="D5894" t="str">
            <v>17,36</v>
          </cell>
        </row>
        <row r="5895">
          <cell r="A5895">
            <v>88285</v>
          </cell>
          <cell r="B5895" t="str">
            <v>MOTORISTA DE VEÍCULO PESADO COM ENCARGOS COMPLEMENTARES</v>
          </cell>
          <cell r="C5895" t="str">
            <v>H</v>
          </cell>
          <cell r="D5895" t="str">
            <v>18,53</v>
          </cell>
        </row>
        <row r="5896">
          <cell r="A5896">
            <v>88286</v>
          </cell>
          <cell r="B5896" t="str">
            <v>MOTORISTA OPERADOR DE MUNCK COM ENCARGOS COMPLEMENTARES</v>
          </cell>
          <cell r="C5896" t="str">
            <v>H</v>
          </cell>
          <cell r="D5896" t="str">
            <v>20,12</v>
          </cell>
        </row>
        <row r="5897">
          <cell r="A5897">
            <v>88288</v>
          </cell>
          <cell r="B5897" t="str">
            <v>NIVELADOR COM ENCARGOS COMPLEMENTARES</v>
          </cell>
          <cell r="C5897" t="str">
            <v>H</v>
          </cell>
          <cell r="D5897" t="str">
            <v>18,45</v>
          </cell>
        </row>
        <row r="5898">
          <cell r="A5898">
            <v>88290</v>
          </cell>
          <cell r="B5898" t="str">
            <v>OPERADOR DE ACABADORA COM ENCARGOS COMPLEMENTARES</v>
          </cell>
          <cell r="C5898" t="str">
            <v>H</v>
          </cell>
          <cell r="D5898" t="str">
            <v>19,45</v>
          </cell>
        </row>
        <row r="5899">
          <cell r="A5899">
            <v>88291</v>
          </cell>
          <cell r="B5899" t="str">
            <v>OPERADOR DE BETONEIRA (CAMINHÃO) COM ENCARGOS COMPLEMENTARES</v>
          </cell>
          <cell r="C5899" t="str">
            <v>H</v>
          </cell>
          <cell r="D5899" t="str">
            <v>20,32</v>
          </cell>
        </row>
        <row r="5900">
          <cell r="A5900">
            <v>88292</v>
          </cell>
          <cell r="B5900" t="str">
            <v>OPERADOR DE COMPRESSOR OU COMPRESSORISTA COM ENCARGOS COMPLEMENTARES</v>
          </cell>
          <cell r="C5900" t="str">
            <v>H</v>
          </cell>
          <cell r="D5900" t="str">
            <v>14,63</v>
          </cell>
        </row>
        <row r="5901">
          <cell r="A5901">
            <v>88293</v>
          </cell>
          <cell r="B5901" t="str">
            <v>OPERADOR DE DEMARCADORA DE FAIXAS COM ENCARGOS COMPLEMENTARES</v>
          </cell>
          <cell r="C5901" t="str">
            <v>H</v>
          </cell>
          <cell r="D5901" t="str">
            <v>20,92</v>
          </cell>
        </row>
        <row r="5902">
          <cell r="A5902">
            <v>88294</v>
          </cell>
          <cell r="B5902" t="str">
            <v>OPERADOR DE ESCAVADEIRA COM ENCARGOS COMPLEMENTARES</v>
          </cell>
          <cell r="C5902" t="str">
            <v>H</v>
          </cell>
          <cell r="D5902" t="str">
            <v>22,26</v>
          </cell>
        </row>
        <row r="5903">
          <cell r="A5903">
            <v>88295</v>
          </cell>
          <cell r="B5903" t="str">
            <v>OPERADOR DE GUINCHO COM ENCARGOS COMPLEMENTARES</v>
          </cell>
          <cell r="C5903" t="str">
            <v>H</v>
          </cell>
          <cell r="D5903" t="str">
            <v>13,89</v>
          </cell>
        </row>
        <row r="5904">
          <cell r="A5904">
            <v>88296</v>
          </cell>
          <cell r="B5904" t="str">
            <v>OPERADOR DE GUINDASTE COM ENCARGOS COMPLEMENTARES</v>
          </cell>
          <cell r="C5904" t="str">
            <v>H</v>
          </cell>
          <cell r="D5904" t="str">
            <v>25,21</v>
          </cell>
        </row>
        <row r="5905">
          <cell r="A5905">
            <v>88297</v>
          </cell>
          <cell r="B5905" t="str">
            <v>OPERADOR DE MÁQUINAS E EQUIPAMENTOS COM ENCARGOS COMPLEMENTARES</v>
          </cell>
          <cell r="C5905" t="str">
            <v>H</v>
          </cell>
          <cell r="D5905" t="str">
            <v>19,33</v>
          </cell>
        </row>
        <row r="5906">
          <cell r="A5906">
            <v>88298</v>
          </cell>
          <cell r="B5906" t="str">
            <v>OPERADOR DE MARTELETE OU MARTELETEIRO COM ENCARGOS COMPLEMENTARES</v>
          </cell>
          <cell r="C5906" t="str">
            <v>H</v>
          </cell>
          <cell r="D5906" t="str">
            <v>13,89</v>
          </cell>
        </row>
        <row r="5907">
          <cell r="A5907">
            <v>88299</v>
          </cell>
          <cell r="B5907" t="str">
            <v>OPERADOR DE MOTO-ESCREIPER COM ENCARGOS COMPLEMENTARES</v>
          </cell>
          <cell r="C5907" t="str">
            <v>H</v>
          </cell>
          <cell r="D5907" t="str">
            <v>27,86</v>
          </cell>
        </row>
        <row r="5908">
          <cell r="A5908">
            <v>88300</v>
          </cell>
          <cell r="B5908" t="str">
            <v>OPERADOR DE MOTONIVELADORA COM ENCARGOS COMPLEMENTARES</v>
          </cell>
          <cell r="C5908" t="str">
            <v>H</v>
          </cell>
          <cell r="D5908" t="str">
            <v>27,86</v>
          </cell>
        </row>
        <row r="5909">
          <cell r="A5909">
            <v>88301</v>
          </cell>
          <cell r="B5909" t="str">
            <v>OPERADOR DE PÁ CARREGADEIRA COM ENCARGOS COMPLEMENTARES</v>
          </cell>
          <cell r="C5909" t="str">
            <v>H</v>
          </cell>
          <cell r="D5909" t="str">
            <v>21,11</v>
          </cell>
        </row>
        <row r="5910">
          <cell r="A5910">
            <v>88302</v>
          </cell>
          <cell r="B5910" t="str">
            <v>OPERADOR DE PAVIMENTADORA COM ENCARGOS COMPLEMENTARES</v>
          </cell>
          <cell r="C5910" t="str">
            <v>H</v>
          </cell>
          <cell r="D5910" t="str">
            <v>20,92</v>
          </cell>
        </row>
        <row r="5911">
          <cell r="A5911">
            <v>88303</v>
          </cell>
          <cell r="B5911" t="str">
            <v>OPERADOR DE ROLO COMPACTADOR COM ENCARGOS COMPLEMENTARES</v>
          </cell>
          <cell r="C5911" t="str">
            <v>H</v>
          </cell>
          <cell r="D5911" t="str">
            <v>18,75</v>
          </cell>
        </row>
        <row r="5912">
          <cell r="A5912">
            <v>88304</v>
          </cell>
          <cell r="B5912" t="str">
            <v>OPERADOR DE USINA DE ASFALTO, DE SOLOS OU DE CONCRETO COM ENCARGOS COMPLEMENTARES</v>
          </cell>
          <cell r="C5912" t="str">
            <v>H</v>
          </cell>
          <cell r="D5912" t="str">
            <v>19,45</v>
          </cell>
        </row>
        <row r="5913">
          <cell r="A5913">
            <v>88306</v>
          </cell>
          <cell r="B5913" t="str">
            <v>OPERADOR JATO DE AREIA OU JATISTA COM ENCARGOS COMPLEMENTARES</v>
          </cell>
          <cell r="C5913" t="str">
            <v>H</v>
          </cell>
          <cell r="D5913" t="str">
            <v>14,58</v>
          </cell>
        </row>
        <row r="5914">
          <cell r="A5914">
            <v>88307</v>
          </cell>
          <cell r="B5914" t="str">
            <v>OPERADOR PARA BATE ESTACAS COM ENCARGOS COMPLEMENTARES</v>
          </cell>
          <cell r="C5914" t="str">
            <v>H</v>
          </cell>
          <cell r="D5914" t="str">
            <v>16,45</v>
          </cell>
        </row>
        <row r="5915">
          <cell r="A5915">
            <v>88308</v>
          </cell>
          <cell r="B5915" t="str">
            <v>PASTILHEIRO COM ENCARGOS COMPLEMENTARES</v>
          </cell>
          <cell r="C5915" t="str">
            <v>H</v>
          </cell>
          <cell r="D5915" t="str">
            <v>21,78</v>
          </cell>
        </row>
        <row r="5916">
          <cell r="A5916">
            <v>88309</v>
          </cell>
          <cell r="B5916" t="str">
            <v>PEDREIRO COM ENCARGOS COMPLEMENTARES</v>
          </cell>
          <cell r="C5916" t="str">
            <v>H</v>
          </cell>
          <cell r="D5916" t="str">
            <v>18,90</v>
          </cell>
        </row>
        <row r="5917">
          <cell r="A5917">
            <v>88310</v>
          </cell>
          <cell r="B5917" t="str">
            <v>PINTOR COM ENCARGOS COMPLEMENTARES</v>
          </cell>
          <cell r="C5917" t="str">
            <v>H</v>
          </cell>
          <cell r="D5917" t="str">
            <v>18,82</v>
          </cell>
        </row>
        <row r="5918">
          <cell r="A5918">
            <v>88311</v>
          </cell>
          <cell r="B5918" t="str">
            <v>PINTOR DE LETREIROS COM ENCARGOS COMPLEMENTARES</v>
          </cell>
          <cell r="C5918" t="str">
            <v>H</v>
          </cell>
          <cell r="D5918" t="str">
            <v>19,63</v>
          </cell>
        </row>
        <row r="5919">
          <cell r="A5919">
            <v>88312</v>
          </cell>
          <cell r="B5919" t="str">
            <v>PINTOR PARA TINTA EPÓXI COM ENCARGOS COMPLEMENTARES</v>
          </cell>
          <cell r="C5919" t="str">
            <v>H</v>
          </cell>
          <cell r="D5919" t="str">
            <v>21,56</v>
          </cell>
        </row>
        <row r="5920">
          <cell r="A5920">
            <v>88313</v>
          </cell>
          <cell r="B5920" t="str">
            <v>POCEIRO COM ENCARGOS COMPLEMENTARES</v>
          </cell>
          <cell r="C5920" t="str">
            <v>H</v>
          </cell>
          <cell r="D5920" t="str">
            <v>17,51</v>
          </cell>
        </row>
        <row r="5921">
          <cell r="A5921">
            <v>88314</v>
          </cell>
          <cell r="B5921" t="str">
            <v>RASTELEIRO COM ENCARGOS COMPLEMENTARES</v>
          </cell>
          <cell r="C5921" t="str">
            <v>H</v>
          </cell>
          <cell r="D5921" t="str">
            <v>11,46</v>
          </cell>
        </row>
        <row r="5922">
          <cell r="A5922">
            <v>88315</v>
          </cell>
          <cell r="B5922" t="str">
            <v>SERRALHEIRO COM ENCARGOS COMPLEMENTARES</v>
          </cell>
          <cell r="C5922" t="str">
            <v>H</v>
          </cell>
          <cell r="D5922" t="str">
            <v>17,99</v>
          </cell>
        </row>
        <row r="5923">
          <cell r="A5923">
            <v>88316</v>
          </cell>
          <cell r="B5923" t="str">
            <v>SERVENTE COM ENCARGOS COMPLEMENTARES</v>
          </cell>
          <cell r="C5923" t="str">
            <v>H</v>
          </cell>
          <cell r="D5923" t="str">
            <v>13,49</v>
          </cell>
        </row>
        <row r="5924">
          <cell r="A5924">
            <v>88317</v>
          </cell>
          <cell r="B5924" t="str">
            <v>SOLDADOR COM ENCARGOS COMPLEMENTARES</v>
          </cell>
          <cell r="C5924" t="str">
            <v>H</v>
          </cell>
          <cell r="D5924" t="str">
            <v>16,63</v>
          </cell>
        </row>
        <row r="5925">
          <cell r="A5925">
            <v>88318</v>
          </cell>
          <cell r="B5925" t="str">
            <v>SOLDADOR A (PARA SOLDA A SER TESTADA COM RAIOS "X") COM ENCARGOS COMPLEMENTARES</v>
          </cell>
          <cell r="C5925" t="str">
            <v>H</v>
          </cell>
          <cell r="D5925" t="str">
            <v>17,74</v>
          </cell>
        </row>
        <row r="5926">
          <cell r="A5926">
            <v>88320</v>
          </cell>
          <cell r="B5926" t="str">
            <v>TAQUEADOR OU TAQUEIRO COM ENCARGOS COMPLEMENTARES</v>
          </cell>
          <cell r="C5926" t="str">
            <v>H</v>
          </cell>
          <cell r="D5926" t="str">
            <v>16,22</v>
          </cell>
        </row>
        <row r="5927">
          <cell r="A5927">
            <v>88321</v>
          </cell>
          <cell r="B5927" t="str">
            <v>TÉCNICO DE LABORATÓRIO COM ENCARGOS COMPLEMENTARES</v>
          </cell>
          <cell r="C5927" t="str">
            <v>H</v>
          </cell>
          <cell r="D5927" t="str">
            <v>24,37</v>
          </cell>
        </row>
        <row r="5928">
          <cell r="A5928">
            <v>88322</v>
          </cell>
          <cell r="B5928" t="str">
            <v>TÉCNICO DE SONDAGEM COM ENCARGOS COMPLEMENTARES</v>
          </cell>
          <cell r="C5928" t="str">
            <v>H</v>
          </cell>
          <cell r="D5928" t="str">
            <v>28,42</v>
          </cell>
        </row>
        <row r="5929">
          <cell r="A5929">
            <v>88323</v>
          </cell>
          <cell r="B5929" t="str">
            <v>TELHADISTA COM ENCARGOS COMPLEMENTARES</v>
          </cell>
          <cell r="C5929" t="str">
            <v>H</v>
          </cell>
          <cell r="D5929" t="str">
            <v>16,86</v>
          </cell>
        </row>
        <row r="5930">
          <cell r="A5930">
            <v>88324</v>
          </cell>
          <cell r="B5930" t="str">
            <v>TRATORISTA COM ENCARGOS COMPLEMENTARES</v>
          </cell>
          <cell r="C5930" t="str">
            <v>H</v>
          </cell>
          <cell r="D5930" t="str">
            <v>20,53</v>
          </cell>
        </row>
        <row r="5931">
          <cell r="A5931">
            <v>88325</v>
          </cell>
          <cell r="B5931" t="str">
            <v>VIDRACEIRO COM ENCARGOS COMPLEMENTARES</v>
          </cell>
          <cell r="C5931" t="str">
            <v>H</v>
          </cell>
          <cell r="D5931" t="str">
            <v>16,85</v>
          </cell>
        </row>
        <row r="5932">
          <cell r="A5932">
            <v>88326</v>
          </cell>
          <cell r="B5932" t="str">
            <v>VIGIA NOTURNO COM ENCARGOS COMPLEMENTARES</v>
          </cell>
          <cell r="C5932" t="str">
            <v>H</v>
          </cell>
          <cell r="D5932" t="str">
            <v>18,55</v>
          </cell>
        </row>
        <row r="5933">
          <cell r="A5933">
            <v>88377</v>
          </cell>
          <cell r="B5933" t="str">
            <v>OPERADOR DE BETONEIRA ESTACIONÁRIA/MISTURADOR COM ENCARGOS COMPLEMENTARES</v>
          </cell>
          <cell r="C5933" t="str">
            <v>H</v>
          </cell>
          <cell r="D5933" t="str">
            <v>14,96</v>
          </cell>
        </row>
        <row r="5934">
          <cell r="A5934">
            <v>88441</v>
          </cell>
          <cell r="B5934" t="str">
            <v>JARDINEIRO COM ENCARGOS COMPLEMENTARES</v>
          </cell>
          <cell r="C5934" t="str">
            <v>H</v>
          </cell>
          <cell r="D5934" t="str">
            <v>15,27</v>
          </cell>
        </row>
        <row r="5935">
          <cell r="A5935">
            <v>88597</v>
          </cell>
          <cell r="B5935" t="str">
            <v>DESENHISTA DETALHISTA COM ENCARGOS COMPLEMENTARES</v>
          </cell>
          <cell r="C5935" t="str">
            <v>H</v>
          </cell>
          <cell r="D5935" t="str">
            <v>21,87</v>
          </cell>
        </row>
        <row r="5936">
          <cell r="A5936">
            <v>90766</v>
          </cell>
          <cell r="B5936" t="str">
            <v>ALMOXARIFE COM ENCARGOS COMPLEMENTARES</v>
          </cell>
          <cell r="C5936" t="str">
            <v>H</v>
          </cell>
          <cell r="D5936" t="str">
            <v>18,51</v>
          </cell>
        </row>
        <row r="5937">
          <cell r="A5937">
            <v>90767</v>
          </cell>
          <cell r="B5937" t="str">
            <v>APONTADOR OU APROPRIADOR COM ENCARGOS COMPLEMENTARES</v>
          </cell>
          <cell r="C5937" t="str">
            <v>H</v>
          </cell>
          <cell r="D5937" t="str">
            <v>17,84</v>
          </cell>
        </row>
        <row r="5938">
          <cell r="A5938">
            <v>90768</v>
          </cell>
          <cell r="B5938" t="str">
            <v>ARQUITETO DE OBRA JUNIOR COM ENCARGOS COMPLEMENTARES</v>
          </cell>
          <cell r="C5938" t="str">
            <v>H</v>
          </cell>
          <cell r="D5938" t="str">
            <v>65,70</v>
          </cell>
        </row>
        <row r="5939">
          <cell r="A5939">
            <v>90769</v>
          </cell>
          <cell r="B5939" t="str">
            <v>ARQUITETO DE OBRA PLENO COM ENCARGOS COMPLEMENTARES</v>
          </cell>
          <cell r="C5939" t="str">
            <v>H</v>
          </cell>
          <cell r="D5939" t="str">
            <v>75,33</v>
          </cell>
        </row>
        <row r="5940">
          <cell r="A5940">
            <v>90770</v>
          </cell>
          <cell r="B5940" t="str">
            <v>ARQUITETO DE OBRA SENIOR COM ENCARGOS COMPLEMENTARES</v>
          </cell>
          <cell r="C5940" t="str">
            <v>H</v>
          </cell>
          <cell r="D5940" t="str">
            <v>89,17</v>
          </cell>
        </row>
        <row r="5941">
          <cell r="A5941">
            <v>90771</v>
          </cell>
          <cell r="B5941" t="str">
            <v>AUXILIAR DE DESENHISTA COM ENCARGOS COMPLEMENTARES</v>
          </cell>
          <cell r="C5941" t="str">
            <v>H</v>
          </cell>
          <cell r="D5941" t="str">
            <v>18,38</v>
          </cell>
        </row>
        <row r="5942">
          <cell r="A5942">
            <v>90772</v>
          </cell>
          <cell r="B5942" t="str">
            <v>AUXILIAR DE ESCRITORIO COM ENCARGOS COMPLEMENTARES</v>
          </cell>
          <cell r="C5942" t="str">
            <v>H</v>
          </cell>
          <cell r="D5942" t="str">
            <v>15,49</v>
          </cell>
        </row>
        <row r="5943">
          <cell r="A5943">
            <v>90773</v>
          </cell>
          <cell r="B5943" t="str">
            <v>DESENHISTA COPISTA COM ENCARGOS COMPLEMENTARES</v>
          </cell>
          <cell r="C5943" t="str">
            <v>H</v>
          </cell>
          <cell r="D5943" t="str">
            <v>18,57</v>
          </cell>
        </row>
        <row r="5944">
          <cell r="A5944">
            <v>90775</v>
          </cell>
          <cell r="B5944" t="str">
            <v>DESENHISTA PROJETISTA COM ENCARGOS COMPLEMENTARES</v>
          </cell>
          <cell r="C5944" t="str">
            <v>H</v>
          </cell>
          <cell r="D5944" t="str">
            <v>28,17</v>
          </cell>
        </row>
        <row r="5945">
          <cell r="A5945">
            <v>90776</v>
          </cell>
          <cell r="B5945" t="str">
            <v>ENCARREGADO GERAL COM ENCARGOS COMPLEMENTARES</v>
          </cell>
          <cell r="C5945" t="str">
            <v>H</v>
          </cell>
          <cell r="D5945" t="str">
            <v>32,44</v>
          </cell>
        </row>
        <row r="5946">
          <cell r="A5946">
            <v>90777</v>
          </cell>
          <cell r="B5946" t="str">
            <v>ENGENHEIRO CIVIL DE OBRA JUNIOR COM ENCARGOS COMPLEMENTARES</v>
          </cell>
          <cell r="C5946" t="str">
            <v>H</v>
          </cell>
          <cell r="D5946" t="str">
            <v>69,85</v>
          </cell>
        </row>
        <row r="5947">
          <cell r="A5947">
            <v>90778</v>
          </cell>
          <cell r="B5947" t="str">
            <v>ENGENHEIRO CIVIL DE OBRA PLENO COM ENCARGOS COMPLEMENTARES</v>
          </cell>
          <cell r="C5947" t="str">
            <v>H</v>
          </cell>
          <cell r="D5947" t="str">
            <v>87,86</v>
          </cell>
        </row>
        <row r="5948">
          <cell r="A5948">
            <v>90779</v>
          </cell>
          <cell r="B5948" t="str">
            <v>ENGENHEIRO CIVIL DE OBRA SENIOR COM ENCARGOS COMPLEMENTARES</v>
          </cell>
          <cell r="C5948" t="str">
            <v>H</v>
          </cell>
          <cell r="D5948" t="str">
            <v>115,29</v>
          </cell>
        </row>
        <row r="5949">
          <cell r="A5949">
            <v>90780</v>
          </cell>
          <cell r="B5949" t="str">
            <v>MESTRE DE OBRAS COM ENCARGOS COMPLEMENTARES</v>
          </cell>
          <cell r="C5949" t="str">
            <v>H</v>
          </cell>
          <cell r="D5949" t="str">
            <v>48,96</v>
          </cell>
        </row>
        <row r="5950">
          <cell r="A5950">
            <v>90781</v>
          </cell>
          <cell r="B5950" t="str">
            <v>TOPOGRAFO COM ENCARGOS COMPLEMENTARES</v>
          </cell>
          <cell r="C5950" t="str">
            <v>H</v>
          </cell>
          <cell r="D5950" t="str">
            <v>20,49</v>
          </cell>
        </row>
        <row r="5951">
          <cell r="A5951">
            <v>91677</v>
          </cell>
          <cell r="B5951" t="str">
            <v>ENGENHEIRO ELETRICISTA COM ENCARGOS COMPLEMENTARES</v>
          </cell>
          <cell r="C5951" t="str">
            <v>H</v>
          </cell>
          <cell r="D5951" t="str">
            <v>81,82</v>
          </cell>
        </row>
        <row r="5952">
          <cell r="A5952">
            <v>91678</v>
          </cell>
          <cell r="B5952" t="str">
            <v>ENGENHEIRO SANITARISTA COM ENCARGOS COMPLEMENTARES</v>
          </cell>
          <cell r="C5952" t="str">
            <v>H</v>
          </cell>
          <cell r="D5952" t="str">
            <v>69,02</v>
          </cell>
        </row>
        <row r="5953">
          <cell r="A5953">
            <v>93556</v>
          </cell>
          <cell r="B5953" t="str">
            <v>FERRAMENTAS (ENCARGOS COMPLEMENTARES) - MENSALISTA</v>
          </cell>
          <cell r="C5953" t="str">
            <v>MES</v>
          </cell>
          <cell r="D5953" t="str">
            <v>82,22</v>
          </cell>
        </row>
        <row r="5954">
          <cell r="A5954">
            <v>93557</v>
          </cell>
          <cell r="B5954" t="str">
            <v>EPI (ENCARGOS COMPLEMENTARES) - MENSALISTA</v>
          </cell>
          <cell r="C5954" t="str">
            <v>MES</v>
          </cell>
          <cell r="D5954" t="str">
            <v>170,51</v>
          </cell>
        </row>
        <row r="5955">
          <cell r="A5955">
            <v>93558</v>
          </cell>
          <cell r="B5955" t="str">
            <v>MOTORISTA DE CAMINHAO COM ENCARGOS COMPLEMENTARES</v>
          </cell>
          <cell r="C5955" t="str">
            <v>MES</v>
          </cell>
          <cell r="D5955" t="str">
            <v>3.292,68</v>
          </cell>
        </row>
        <row r="5956">
          <cell r="A5956">
            <v>93559</v>
          </cell>
          <cell r="B5956" t="str">
            <v>DESENHISTA DETALHISTA COM ENCARGOS COMPLEMENTARES</v>
          </cell>
          <cell r="C5956" t="str">
            <v>MES</v>
          </cell>
          <cell r="D5956" t="str">
            <v>3.877,01</v>
          </cell>
        </row>
        <row r="5957">
          <cell r="A5957">
            <v>93560</v>
          </cell>
          <cell r="B5957" t="str">
            <v>DESENHISTA COPISTA COM ENCARGOS COMPLEMENTARES</v>
          </cell>
          <cell r="C5957" t="str">
            <v>MES</v>
          </cell>
          <cell r="D5957" t="str">
            <v>3.298,03</v>
          </cell>
        </row>
        <row r="5958">
          <cell r="A5958">
            <v>93561</v>
          </cell>
          <cell r="B5958" t="str">
            <v>DESENHISTA PROJETISTA COM ENCARGOS COMPLEMENTARES</v>
          </cell>
          <cell r="C5958" t="str">
            <v>MES</v>
          </cell>
          <cell r="D5958" t="str">
            <v>5.396,36</v>
          </cell>
        </row>
        <row r="5959">
          <cell r="A5959">
            <v>93562</v>
          </cell>
          <cell r="B5959" t="str">
            <v>AUXILIAR DE DESENHISTA COM ENCARGOS COMPLEMENTARES</v>
          </cell>
          <cell r="C5959" t="str">
            <v>MES</v>
          </cell>
          <cell r="D5959" t="str">
            <v>3.264,89</v>
          </cell>
        </row>
        <row r="5960">
          <cell r="A5960">
            <v>93563</v>
          </cell>
          <cell r="B5960" t="str">
            <v>ALMOXARIFE COM ENCARGOS COMPLEMENTARES</v>
          </cell>
          <cell r="C5960" t="str">
            <v>MES</v>
          </cell>
          <cell r="D5960" t="str">
            <v>3.288,89</v>
          </cell>
        </row>
        <row r="5961">
          <cell r="A5961">
            <v>93564</v>
          </cell>
          <cell r="B5961" t="str">
            <v>APONTADOR OU APROPRIADOR COM ENCARGOS COMPLEMENTARES</v>
          </cell>
          <cell r="C5961" t="str">
            <v>MES</v>
          </cell>
          <cell r="D5961" t="str">
            <v>3.166,72</v>
          </cell>
        </row>
        <row r="5962">
          <cell r="A5962">
            <v>93565</v>
          </cell>
          <cell r="B5962" t="str">
            <v>ENGENHEIRO CIVIL DE OBRA JUNIOR COM ENCARGOS COMPLEMENTARES</v>
          </cell>
          <cell r="C5962" t="str">
            <v>MES</v>
          </cell>
          <cell r="D5962" t="str">
            <v>12.219,98</v>
          </cell>
        </row>
        <row r="5963">
          <cell r="A5963">
            <v>93566</v>
          </cell>
          <cell r="B5963" t="str">
            <v>AUXILIAR DE ESCRITORIO COM ENCARGOS COMPLEMENTARES</v>
          </cell>
          <cell r="C5963" t="str">
            <v>MES</v>
          </cell>
          <cell r="D5963" t="str">
            <v>2.763,21</v>
          </cell>
        </row>
        <row r="5964">
          <cell r="A5964">
            <v>93567</v>
          </cell>
          <cell r="B5964" t="str">
            <v>ENGENHEIRO CIVIL DE OBRA PLENO COM ENCARGOS COMPLEMENTARES</v>
          </cell>
          <cell r="C5964" t="str">
            <v>MES</v>
          </cell>
          <cell r="D5964" t="str">
            <v>15.369,29</v>
          </cell>
        </row>
        <row r="5965">
          <cell r="A5965">
            <v>93568</v>
          </cell>
          <cell r="B5965" t="str">
            <v>ENGENHEIRO CIVIL DE OBRA SENIOR COM ENCARGOS COMPLEMENTARES</v>
          </cell>
          <cell r="C5965" t="str">
            <v>MES</v>
          </cell>
          <cell r="D5965" t="str">
            <v>20.163,96</v>
          </cell>
        </row>
        <row r="5966">
          <cell r="A5966">
            <v>93569</v>
          </cell>
          <cell r="B5966" t="str">
            <v>ARQUITETO JUNIOR COM ENCARGOS COMPLEMENTARES</v>
          </cell>
          <cell r="C5966" t="str">
            <v>MES</v>
          </cell>
          <cell r="D5966" t="str">
            <v>11.508,58</v>
          </cell>
        </row>
        <row r="5967">
          <cell r="A5967">
            <v>93570</v>
          </cell>
          <cell r="B5967" t="str">
            <v>ARQUITETO PLENO COM ENCARGOS COMPLEMENTARES</v>
          </cell>
          <cell r="C5967" t="str">
            <v>MES</v>
          </cell>
          <cell r="D5967" t="str">
            <v>13.194,34</v>
          </cell>
        </row>
        <row r="5968">
          <cell r="A5968">
            <v>93571</v>
          </cell>
          <cell r="B5968" t="str">
            <v>ARQUITETO SENIOR COM ENCARGOS COMPLEMENTARES</v>
          </cell>
          <cell r="C5968" t="str">
            <v>MES</v>
          </cell>
          <cell r="D5968" t="str">
            <v>15.616,86</v>
          </cell>
        </row>
        <row r="5969">
          <cell r="A5969">
            <v>93572</v>
          </cell>
          <cell r="B5969" t="str">
            <v>ENCARREGADO GERAL DE OBRAS COM ENCARGOS COMPLEMENTARES</v>
          </cell>
          <cell r="C5969" t="str">
            <v>MES</v>
          </cell>
          <cell r="D5969" t="str">
            <v>5.715,16</v>
          </cell>
        </row>
        <row r="5970">
          <cell r="A5970">
            <v>94295</v>
          </cell>
          <cell r="B5970" t="str">
            <v>MESTRE DE OBRAS COM ENCARGOS COMPLEMENTARES</v>
          </cell>
          <cell r="C5970" t="str">
            <v>MES</v>
          </cell>
          <cell r="D5970" t="str">
            <v>8.558,59</v>
          </cell>
        </row>
        <row r="5971">
          <cell r="A5971">
            <v>94296</v>
          </cell>
          <cell r="B5971" t="str">
            <v>TOPOGRAFO COM ENCARGOS COMPLEMENTARES</v>
          </cell>
          <cell r="C5971" t="str">
            <v>MES</v>
          </cell>
          <cell r="D5971" t="str">
            <v>3.634,86</v>
          </cell>
        </row>
        <row r="5972">
          <cell r="A5972">
            <v>95308</v>
          </cell>
          <cell r="B5972" t="str">
            <v>CURSO DE CAPACITAÇÃO PARA AJUDANTE DE ARMADOR (ENCARGOS COMPLEMENTARES) - HORISTA</v>
          </cell>
          <cell r="C5972" t="str">
            <v>H</v>
          </cell>
          <cell r="D5972" t="str">
            <v>0,09</v>
          </cell>
        </row>
        <row r="5973">
          <cell r="A5973">
            <v>95309</v>
          </cell>
          <cell r="B5973" t="str">
            <v>CURSO DE CAPACITAÇÃO PARA AJUDANTE DE CARPINTEIRO (ENCARGOS COMPLEMENTARES) - HORISTA</v>
          </cell>
          <cell r="C5973" t="str">
            <v>H</v>
          </cell>
          <cell r="D5973" t="str">
            <v>0,12</v>
          </cell>
        </row>
        <row r="5974">
          <cell r="A5974">
            <v>95310</v>
          </cell>
          <cell r="B5974" t="str">
            <v>CURSO DE CAPACITAÇÃO PARA AJUDANTE DE ESTRUTURA METÁLICA (ENCARGOS COMPLEMENTARES) - HORISTA</v>
          </cell>
          <cell r="C5974" t="str">
            <v>H</v>
          </cell>
          <cell r="D5974" t="str">
            <v>0,06</v>
          </cell>
        </row>
        <row r="5975">
          <cell r="A5975">
            <v>95311</v>
          </cell>
          <cell r="B5975" t="str">
            <v>CURSO DE CAPACITAÇÃO PARA AJUDANTE DE OPERAÇÃO EM GERAL (ENCARGOS COMPLEMENTARES) - HORISTA</v>
          </cell>
          <cell r="C5975" t="str">
            <v>H</v>
          </cell>
          <cell r="D5975" t="str">
            <v>0,08</v>
          </cell>
        </row>
        <row r="5976">
          <cell r="A5976">
            <v>95312</v>
          </cell>
          <cell r="B5976" t="str">
            <v>CURSO DE CAPACITAÇÃO PARA AJUDANTE DE PEDREIRO (ENCARGOS COMPLEMENTARES) - HORISTA</v>
          </cell>
          <cell r="C5976" t="str">
            <v>H</v>
          </cell>
          <cell r="D5976" t="str">
            <v>0,12</v>
          </cell>
        </row>
        <row r="5977">
          <cell r="A5977">
            <v>95313</v>
          </cell>
          <cell r="B5977" t="str">
            <v>CURSO DE CAPACITAÇÃO PARA AJUDANTE ESPECIALIZADO (ENCARGOS COMPLEMENTARES) - HORISTA</v>
          </cell>
          <cell r="C5977" t="str">
            <v>H</v>
          </cell>
          <cell r="D5977" t="str">
            <v>0,08</v>
          </cell>
        </row>
        <row r="5978">
          <cell r="A5978">
            <v>95314</v>
          </cell>
          <cell r="B5978" t="str">
            <v>CURSO DE CAPACITAÇÃO PARA ARMADOR (ENCARGOS COMPLEMENTARES) - HORISTA</v>
          </cell>
          <cell r="C5978" t="str">
            <v>H</v>
          </cell>
          <cell r="D5978" t="str">
            <v>0,13</v>
          </cell>
        </row>
        <row r="5979">
          <cell r="A5979">
            <v>95315</v>
          </cell>
          <cell r="B5979" t="str">
            <v>CURSO DE CAPACITAÇÃO PARA ASSENTADOR DE TUBOS (ENCARGOS COMPLEMENTARES) - HORISTA</v>
          </cell>
          <cell r="C5979" t="str">
            <v>H</v>
          </cell>
          <cell r="D5979" t="str">
            <v>0,21</v>
          </cell>
        </row>
        <row r="5980">
          <cell r="A5980">
            <v>95316</v>
          </cell>
          <cell r="B5980" t="str">
            <v>CURSO DE CAPACITAÇÃO PARA AUXILIAR DE ELETRICISTA (ENCARGOS COMPLEMENTARES) - HORISTA</v>
          </cell>
          <cell r="C5980" t="str">
            <v>H</v>
          </cell>
          <cell r="D5980" t="str">
            <v>0,33</v>
          </cell>
        </row>
        <row r="5981">
          <cell r="A5981">
            <v>95317</v>
          </cell>
          <cell r="B5981" t="str">
            <v>CURSO DE CAPACITAÇÃO PARA AUXILIAR DE ENCANADOR OU BOMBEIRO HIDRÁULICO (ENCARGOS COMPLEMENTARES) - HORISTA</v>
          </cell>
          <cell r="C5981" t="str">
            <v>H</v>
          </cell>
          <cell r="D5981" t="str">
            <v>0,14</v>
          </cell>
        </row>
        <row r="5982">
          <cell r="A5982">
            <v>95318</v>
          </cell>
          <cell r="B5982" t="str">
            <v>CURSO DE CAPACITAÇÃO PARA AUXILIAR DE LABORATÓRIO (ENCARGOS COMPLEMENTARES) - HORISTA</v>
          </cell>
          <cell r="C5982" t="str">
            <v>H</v>
          </cell>
          <cell r="D5982" t="str">
            <v>0,06</v>
          </cell>
        </row>
        <row r="5983">
          <cell r="A5983">
            <v>95319</v>
          </cell>
          <cell r="B5983" t="str">
            <v>CURSO DE CAPACITAÇÃO PARA AUXILIAR DE MECÂNICO (ENCARGOS COMPLEMENTARES) - HORISTA</v>
          </cell>
          <cell r="C5983" t="str">
            <v>H</v>
          </cell>
          <cell r="D5983" t="str">
            <v>0,09</v>
          </cell>
        </row>
        <row r="5984">
          <cell r="A5984">
            <v>95320</v>
          </cell>
          <cell r="B5984" t="str">
            <v>CURSO DE CAPACITAÇÃO PARA AUXILIAR DE SERRALHEIRO (ENCARGOS COMPLEMENTARES) - HORISTA</v>
          </cell>
          <cell r="C5984" t="str">
            <v>H</v>
          </cell>
          <cell r="D5984" t="str">
            <v>0,09</v>
          </cell>
        </row>
        <row r="5985">
          <cell r="A5985">
            <v>95321</v>
          </cell>
          <cell r="B5985" t="str">
            <v>CURSO DE CAPACITAÇÃO PARA AUXILIAR DE SERVIÇOS GERAIS (ENCARGOS COMPLEMENTARES) - HORISTA</v>
          </cell>
          <cell r="C5985" t="str">
            <v>H</v>
          </cell>
          <cell r="D5985" t="str">
            <v>0,08</v>
          </cell>
        </row>
        <row r="5986">
          <cell r="A5986">
            <v>95322</v>
          </cell>
          <cell r="B5986" t="str">
            <v>CURSO DE CAPACITAÇÃO PARA AUXILIAR DE TOPÓGRAFO (ENCARGOS COMPLEMENTARES) - HORISTA</v>
          </cell>
          <cell r="C5986" t="str">
            <v>H</v>
          </cell>
          <cell r="D5986" t="str">
            <v>0,08</v>
          </cell>
        </row>
        <row r="5987">
          <cell r="A5987">
            <v>95323</v>
          </cell>
          <cell r="B5987" t="str">
            <v>CURSO DE CAPACITAÇÃO PARA AUXILIAR TÉCNICO DE ENGENHARIA (ENCARGOS COMPLEMENTARES) - HORISTA</v>
          </cell>
          <cell r="C5987" t="str">
            <v>H</v>
          </cell>
          <cell r="D5987" t="str">
            <v>0,14</v>
          </cell>
        </row>
        <row r="5988">
          <cell r="A5988">
            <v>95324</v>
          </cell>
          <cell r="B5988" t="str">
            <v>CURSO DE CAPACITAÇÃO PARA AZULEJISTA OU LADRILHISTA (ENCARGOS COMPLEMENTARES) - HORISTA</v>
          </cell>
          <cell r="C5988" t="str">
            <v>H</v>
          </cell>
          <cell r="D5988" t="str">
            <v>0,15</v>
          </cell>
        </row>
        <row r="5989">
          <cell r="A5989">
            <v>95325</v>
          </cell>
          <cell r="B5989" t="str">
            <v>CURSO DE CAPACITAÇÃO PARA BLASTER, DINAMITADOR OU CABO DE FOGO (ENCARGOS COMPLEMENTARES) - HORISTA</v>
          </cell>
          <cell r="C5989" t="str">
            <v>H</v>
          </cell>
          <cell r="D5989" t="str">
            <v>0,24</v>
          </cell>
        </row>
        <row r="5990">
          <cell r="A5990">
            <v>95326</v>
          </cell>
          <cell r="B5990" t="str">
            <v>CURSO DE CAPACITAÇÃO PARA CADASTRISTA DE REDES DE AGUA E ESGOTO (ENCARGOS COMPLEMENTARES) - HORISTA</v>
          </cell>
          <cell r="C5990" t="str">
            <v>H</v>
          </cell>
          <cell r="D5990" t="str">
            <v>0,08</v>
          </cell>
        </row>
        <row r="5991">
          <cell r="A5991">
            <v>95327</v>
          </cell>
          <cell r="B5991" t="str">
            <v>CURSO DE CAPACITAÇÃO PARA CALAFETADOR/CALAFATE (ENCARGOS COMPLEMENTARES) - HORISTA</v>
          </cell>
          <cell r="C5991" t="str">
            <v>H</v>
          </cell>
          <cell r="D5991" t="str">
            <v>0,15</v>
          </cell>
        </row>
        <row r="5992">
          <cell r="A5992">
            <v>95328</v>
          </cell>
          <cell r="B5992" t="str">
            <v>CURSO DE CAPACITAÇÃO PARA CALCETEIRO (ENCARGOS COMPLEMENTARES) - HORISTA</v>
          </cell>
          <cell r="C5992" t="str">
            <v>H</v>
          </cell>
          <cell r="D5992" t="str">
            <v>0,13</v>
          </cell>
        </row>
        <row r="5993">
          <cell r="A5993">
            <v>95329</v>
          </cell>
          <cell r="B5993" t="str">
            <v>CURSO DE CAPACITAÇÃO PARA CARPINTEIRO DE ESQUADRIA (ENCARGOS COMPLEMENTARES) - HORISTA</v>
          </cell>
          <cell r="C5993" t="str">
            <v>H</v>
          </cell>
          <cell r="D5993" t="str">
            <v>0,16</v>
          </cell>
        </row>
        <row r="5994">
          <cell r="A5994">
            <v>95330</v>
          </cell>
          <cell r="B5994" t="str">
            <v>CURSO DE CAPACITAÇÃO PARA CARPINTEIRO DE FÔRMAS (ENCARGOS COMPLEMENTARES) - HORISTA</v>
          </cell>
          <cell r="C5994" t="str">
            <v>H</v>
          </cell>
          <cell r="D5994" t="str">
            <v>0,13</v>
          </cell>
        </row>
        <row r="5995">
          <cell r="A5995">
            <v>95331</v>
          </cell>
          <cell r="B5995" t="str">
            <v>CURSO DE CAPACITAÇÃO PARA CAVOUQUEIRO OU OPERADOR PERFURATRIZ/ROMPEDOR (ENCARGOS COMPLEMENTARES) - HORISTA</v>
          </cell>
          <cell r="C5995" t="str">
            <v>H</v>
          </cell>
          <cell r="D5995" t="str">
            <v>0,10</v>
          </cell>
        </row>
        <row r="5996">
          <cell r="A5996">
            <v>95332</v>
          </cell>
          <cell r="B5996" t="str">
            <v>CURSO DE CAPACITAÇÃO PARA ELETRICISTA (ENCARGOS COMPLEMENTARES) - HORISTA</v>
          </cell>
          <cell r="C5996" t="str">
            <v>H</v>
          </cell>
          <cell r="D5996" t="str">
            <v>0,44</v>
          </cell>
        </row>
        <row r="5997">
          <cell r="A5997">
            <v>95333</v>
          </cell>
          <cell r="B5997" t="str">
            <v>CURSO DE CAPACITAÇÃO PARA ELETRICISTA INDUSTRIAL (ENCARGOS COMPLEMENTARES) - HORISTA</v>
          </cell>
          <cell r="C5997" t="str">
            <v>H</v>
          </cell>
          <cell r="D5997" t="str">
            <v>0,57</v>
          </cell>
        </row>
        <row r="5998">
          <cell r="A5998">
            <v>95334</v>
          </cell>
          <cell r="B5998" t="str">
            <v>CURSO DE CAPACITAÇÃO PARA ELETROTÉCNICO (ENCARGOS COMPLEMENTARES) - HORISTA</v>
          </cell>
          <cell r="C5998" t="str">
            <v>H</v>
          </cell>
          <cell r="D5998" t="str">
            <v>0,56</v>
          </cell>
        </row>
        <row r="5999">
          <cell r="A5999">
            <v>95335</v>
          </cell>
          <cell r="B5999" t="str">
            <v>CURSO DE CAPACITAÇÃO PARA ENCANADOR OU BOMBEIRO HIDRÁULICO (ENCARGOS COMPLEMENTARES) - HORISTA</v>
          </cell>
          <cell r="C5999" t="str">
            <v>H</v>
          </cell>
          <cell r="D5999" t="str">
            <v>0,19</v>
          </cell>
        </row>
        <row r="6000">
          <cell r="A6000">
            <v>95336</v>
          </cell>
          <cell r="B6000" t="str">
            <v>CURSO DE CAPACITAÇÃO PARA ESTUCADOR (ENCARGOS COMPLEMENTARES) - HORISTA</v>
          </cell>
          <cell r="C6000" t="str">
            <v>H</v>
          </cell>
          <cell r="D6000" t="str">
            <v>0,11</v>
          </cell>
        </row>
        <row r="6001">
          <cell r="A6001">
            <v>95337</v>
          </cell>
          <cell r="B6001" t="str">
            <v>CURSO DE CAPACITAÇÃO PARA GESSEIRO (ENCARGOS COMPLEMENTARES) - HORISTA</v>
          </cell>
          <cell r="C6001" t="str">
            <v>H</v>
          </cell>
          <cell r="D6001" t="str">
            <v>0,11</v>
          </cell>
        </row>
        <row r="6002">
          <cell r="A6002">
            <v>95338</v>
          </cell>
          <cell r="B6002" t="str">
            <v>CURSO DE CAPACITAÇÃO PARA IMPERMEABILIZADOR (ENCARGOS COMPLEMENTARES) - HORISTA</v>
          </cell>
          <cell r="C6002" t="str">
            <v>H</v>
          </cell>
          <cell r="D6002" t="str">
            <v>0,25</v>
          </cell>
        </row>
        <row r="6003">
          <cell r="A6003">
            <v>95339</v>
          </cell>
          <cell r="B6003" t="str">
            <v>CURSO DE CAPACITAÇÃO PARA MAÇARIQUEIRO (ENCARGOS COMPLEMENTARES) - HORISTA</v>
          </cell>
          <cell r="C6003" t="str">
            <v>H</v>
          </cell>
          <cell r="D6003" t="str">
            <v>0,27</v>
          </cell>
        </row>
        <row r="6004">
          <cell r="A6004">
            <v>95340</v>
          </cell>
          <cell r="B6004" t="str">
            <v>CURSO DE CAPACITAÇÃO PARA MARCENEIRO (ENCARGOS COMPLEMENTARES) - HORISTA</v>
          </cell>
          <cell r="C6004" t="str">
            <v>H</v>
          </cell>
          <cell r="D6004" t="str">
            <v>0,15</v>
          </cell>
        </row>
        <row r="6005">
          <cell r="A6005">
            <v>95341</v>
          </cell>
          <cell r="B6005" t="str">
            <v>CURSO DE CAPACITAÇÃO PARA MARMORISTA/GRANITEIRO (ENCARGOS COMPLEMENTARES) - HORISTA</v>
          </cell>
          <cell r="C6005" t="str">
            <v>H</v>
          </cell>
          <cell r="D6005" t="str">
            <v>0,15</v>
          </cell>
        </row>
        <row r="6006">
          <cell r="A6006">
            <v>95342</v>
          </cell>
          <cell r="B6006" t="str">
            <v>CURSO DE CAPACITAÇÃO PARA MECÂNICO DE EQUIPAMENTOS PESADOS (ENCARGOS COMPLEMENTARES) - HORISTA</v>
          </cell>
          <cell r="C6006" t="str">
            <v>H</v>
          </cell>
          <cell r="D6006" t="str">
            <v>0,12</v>
          </cell>
        </row>
        <row r="6007">
          <cell r="A6007">
            <v>95343</v>
          </cell>
          <cell r="B6007" t="str">
            <v>CURSO DE CAPACITAÇÃO PARA MONTADOR  DE TUBO AÇO/EQUIPAMENTOS (ENCARGOS COMPLEMENTARES) - HORISTA</v>
          </cell>
          <cell r="C6007" t="str">
            <v>H</v>
          </cell>
          <cell r="D6007" t="str">
            <v>0,21</v>
          </cell>
        </row>
        <row r="6008">
          <cell r="A6008">
            <v>95344</v>
          </cell>
          <cell r="B6008" t="str">
            <v>CURSO DE CAPACITAÇÃO PARA MONTADOR DE ESTRUTURA METÁLICA (ENCARGOS COMPLEMENTARES) - HORISTA</v>
          </cell>
          <cell r="C6008" t="str">
            <v>H</v>
          </cell>
          <cell r="D6008" t="str">
            <v>0,09</v>
          </cell>
        </row>
        <row r="6009">
          <cell r="A6009">
            <v>95345</v>
          </cell>
          <cell r="B6009" t="str">
            <v>CURSO DE CAPACITAÇÃO PARA MONTADOR ELETROMECÂNICO (ENCARGOS COMPLEMENTARES) - HORISTA</v>
          </cell>
          <cell r="C6009" t="str">
            <v>H</v>
          </cell>
          <cell r="D6009" t="str">
            <v>0,50</v>
          </cell>
        </row>
        <row r="6010">
          <cell r="A6010">
            <v>95346</v>
          </cell>
          <cell r="B6010" t="str">
            <v>CURSO DE CAPACITAÇÃO PARA MOTORISTA DE BASCULANTE (ENCARGOS COMPLEMENTARES) - HORISTA</v>
          </cell>
          <cell r="C6010" t="str">
            <v>H</v>
          </cell>
          <cell r="D6010" t="str">
            <v>0,06</v>
          </cell>
        </row>
        <row r="6011">
          <cell r="A6011">
            <v>95347</v>
          </cell>
          <cell r="B6011" t="str">
            <v>CURSO DE CAPACITAÇÃO PARA MOTORISTA DE CAMINHÃO (ENCARGOS COMPLEMENTARES) - HORISTA</v>
          </cell>
          <cell r="C6011" t="str">
            <v>H</v>
          </cell>
          <cell r="D6011" t="str">
            <v>0,06</v>
          </cell>
        </row>
        <row r="6012">
          <cell r="A6012">
            <v>95348</v>
          </cell>
          <cell r="B6012" t="str">
            <v>CURSO DE CAPACITAÇÃO PARA MOTORISTA DE CAMINHÃO E CARRETA (ENCARGOS COMPLEMENTARES) - HORISTA</v>
          </cell>
          <cell r="C6012" t="str">
            <v>H</v>
          </cell>
          <cell r="D6012" t="str">
            <v>0,06</v>
          </cell>
        </row>
        <row r="6013">
          <cell r="A6013">
            <v>95349</v>
          </cell>
          <cell r="B6013" t="str">
            <v>CURSO DE CAPACITAÇÃO PARA MOTORISTA DE VEÍCULO LEVE (ENCARGOS COMPLEMENTARES) - HORISTA</v>
          </cell>
          <cell r="C6013" t="str">
            <v>H</v>
          </cell>
          <cell r="D6013" t="str">
            <v>0,05</v>
          </cell>
        </row>
        <row r="6014">
          <cell r="A6014">
            <v>95350</v>
          </cell>
          <cell r="B6014" t="str">
            <v>CURSO DE CAPACITAÇÃO PARA MOTORISTA DE VEÍCULO PESADO (ENCARGOS COMPLEMENTARES) - HORISTA</v>
          </cell>
          <cell r="C6014" t="str">
            <v>H</v>
          </cell>
          <cell r="D6014" t="str">
            <v>0,06</v>
          </cell>
        </row>
        <row r="6015">
          <cell r="A6015">
            <v>95351</v>
          </cell>
          <cell r="B6015" t="str">
            <v>CURSO DE CAPACITAÇÃO PARA MOTORISTA OPERADOR DE MUNCK (ENCARGOS COMPLEMENTARES) - HORISTA</v>
          </cell>
          <cell r="C6015" t="str">
            <v>H</v>
          </cell>
          <cell r="D6015" t="str">
            <v>0,21</v>
          </cell>
        </row>
        <row r="6016">
          <cell r="A6016">
            <v>95352</v>
          </cell>
          <cell r="B6016" t="str">
            <v>CURSO DE CAPACITAÇÃO PARA NIVELADOR (ENCARGOS COMPLEMENTARES) - HORISTA</v>
          </cell>
          <cell r="C6016" t="str">
            <v>H</v>
          </cell>
          <cell r="D6016" t="str">
            <v>0,09</v>
          </cell>
        </row>
        <row r="6017">
          <cell r="A6017">
            <v>95353</v>
          </cell>
          <cell r="B6017" t="str">
            <v>CURSO DE CAPACITAÇÃO PARA OPERADOR DE ACABADORA (ENCARGOS COMPLEMENTARES) - HORISTA</v>
          </cell>
          <cell r="C6017" t="str">
            <v>H</v>
          </cell>
          <cell r="D6017" t="str">
            <v>0,10</v>
          </cell>
        </row>
        <row r="6018">
          <cell r="A6018">
            <v>95354</v>
          </cell>
          <cell r="B6018" t="str">
            <v>CURSO DE CAPACITAÇÃO PARA OPERADOR DE BETONEIRA (CAMINHÃO) (ENCARGOS COMPLEMENTARES) - HORISTA</v>
          </cell>
          <cell r="C6018" t="str">
            <v>H</v>
          </cell>
          <cell r="D6018" t="str">
            <v>0,10</v>
          </cell>
        </row>
        <row r="6019">
          <cell r="A6019">
            <v>95355</v>
          </cell>
          <cell r="B6019" t="str">
            <v>CURSO DE CAPACITAÇÃO PARA OPERADOR DE COMPRESSOR OU COMPRESSORISTA (ENCARGOS COMPLEMENTARES) - HORISTA</v>
          </cell>
          <cell r="C6019" t="str">
            <v>H</v>
          </cell>
          <cell r="D6019" t="str">
            <v>0,06</v>
          </cell>
        </row>
        <row r="6020">
          <cell r="A6020">
            <v>95356</v>
          </cell>
          <cell r="B6020" t="str">
            <v>CURSO DE CAPACITAÇÃO PARA OPERADOR DE DEMARCADORA DE FAIXAS (ENCARGOS COMPLEMENTARES) - HORISTA</v>
          </cell>
          <cell r="C6020" t="str">
            <v>H</v>
          </cell>
          <cell r="D6020" t="str">
            <v>0,11</v>
          </cell>
        </row>
        <row r="6021">
          <cell r="A6021">
            <v>95357</v>
          </cell>
          <cell r="B6021" t="str">
            <v>CURSO DE CAPACITAÇÃO PARA OPERADOR DE ESCAVADEIRA (ENCARGOS COMPLEMENTARES) - HORISTA</v>
          </cell>
          <cell r="C6021" t="str">
            <v>H</v>
          </cell>
          <cell r="D6021" t="str">
            <v>0,16</v>
          </cell>
        </row>
        <row r="6022">
          <cell r="A6022">
            <v>95358</v>
          </cell>
          <cell r="B6022" t="str">
            <v>CURSO DE CAPACITAÇÃO PARA OPERADOR DE GUINCHO (ENCARGOS COMPLEMENTARES) - HORISTA</v>
          </cell>
          <cell r="C6022" t="str">
            <v>H</v>
          </cell>
          <cell r="D6022" t="str">
            <v>0,12</v>
          </cell>
        </row>
        <row r="6023">
          <cell r="A6023">
            <v>95359</v>
          </cell>
          <cell r="B6023" t="str">
            <v>CURSO DE CAPACITAÇÃO PARA OPERADOR DE GUINDASTE (ENCARGOS COMPLEMENTARES) - HORISTA</v>
          </cell>
          <cell r="C6023" t="str">
            <v>H</v>
          </cell>
          <cell r="D6023" t="str">
            <v>0,27</v>
          </cell>
        </row>
        <row r="6024">
          <cell r="A6024">
            <v>95360</v>
          </cell>
          <cell r="B6024" t="str">
            <v>CURSO DE CAPACITAÇÃO PARA OPERADOR DE MÁQUINAS E EQUIPAMENTOS (ENCARGOS COMPLEMENTARES) - HORISTA</v>
          </cell>
          <cell r="C6024" t="str">
            <v>H</v>
          </cell>
          <cell r="D6024" t="str">
            <v>0,13</v>
          </cell>
        </row>
        <row r="6025">
          <cell r="A6025">
            <v>95361</v>
          </cell>
          <cell r="B6025" t="str">
            <v>CURSO DE CAPACITAÇÃO PARA OPERADOR DE MARTELETE OU MARTELETEIRO (ENCARGOS COMPLEMENTARES) - HORISTA</v>
          </cell>
          <cell r="C6025" t="str">
            <v>H</v>
          </cell>
          <cell r="D6025" t="str">
            <v>0,06</v>
          </cell>
        </row>
        <row r="6026">
          <cell r="A6026">
            <v>95362</v>
          </cell>
          <cell r="B6026" t="str">
            <v>CURSO DE CAPACITAÇÃO PARA OPERADOR DE MOTO-ESCREIPER (ENCARGOS COMPLEMENTARES) - HORISTA</v>
          </cell>
          <cell r="C6026" t="str">
            <v>H</v>
          </cell>
          <cell r="D6026" t="str">
            <v>0,15</v>
          </cell>
        </row>
        <row r="6027">
          <cell r="A6027">
            <v>95363</v>
          </cell>
          <cell r="B6027" t="str">
            <v>CURSO DE CAPACITAÇÃO PARA OPERADOR DE MOTONIVELADORA (ENCARGOS COMPLEMENTARES) - HORISTA</v>
          </cell>
          <cell r="C6027" t="str">
            <v>H</v>
          </cell>
          <cell r="D6027" t="str">
            <v>0,15</v>
          </cell>
        </row>
        <row r="6028">
          <cell r="A6028">
            <v>95364</v>
          </cell>
          <cell r="B6028" t="str">
            <v>CURSO DE CAPACITAÇÃO PARA OPERADOR DE PÁ CARREGADEIRA (ENCARGOS COMPLEMENTARES) - HORISTA</v>
          </cell>
          <cell r="C6028" t="str">
            <v>H</v>
          </cell>
          <cell r="D6028" t="str">
            <v>0,11</v>
          </cell>
        </row>
        <row r="6029">
          <cell r="A6029">
            <v>95365</v>
          </cell>
          <cell r="B6029" t="str">
            <v>CURSO DE CAPACITAÇÃO PARA OPERADOR DE PAVIMENTADORA (ENCARGOS COMPLEMENTARES) - HORISTA</v>
          </cell>
          <cell r="C6029" t="str">
            <v>H</v>
          </cell>
          <cell r="D6029" t="str">
            <v>0,11</v>
          </cell>
        </row>
        <row r="6030">
          <cell r="A6030">
            <v>95366</v>
          </cell>
          <cell r="B6030" t="str">
            <v>CURSO DE CAPACITAÇÃO PARA OPERADOR DE ROLO COMPACTADOR (ENCARGOS COMPLEMENTARES) - HORISTA</v>
          </cell>
          <cell r="C6030" t="str">
            <v>H</v>
          </cell>
          <cell r="D6030" t="str">
            <v>0,09</v>
          </cell>
        </row>
        <row r="6031">
          <cell r="A6031">
            <v>95367</v>
          </cell>
          <cell r="B6031" t="str">
            <v>CURSO DE CAPACITAÇÃO PARA OPERADOR DE USINA DE ASFALTO, DE SOLOS OU DE CONCRETO (ENCARGOS COMPLEMENTARES) - HORISTA</v>
          </cell>
          <cell r="C6031" t="str">
            <v>H</v>
          </cell>
          <cell r="D6031" t="str">
            <v>0,10</v>
          </cell>
        </row>
        <row r="6032">
          <cell r="A6032">
            <v>95368</v>
          </cell>
          <cell r="B6032" t="str">
            <v>CURSO DE CAPACITAÇÃO PARA OPERADOR JATO DE AREIA OU JATISTA (ENCARGOS COMPLEMENTARES) - HORISTA</v>
          </cell>
          <cell r="C6032" t="str">
            <v>H</v>
          </cell>
          <cell r="D6032" t="str">
            <v>0,09</v>
          </cell>
        </row>
        <row r="6033">
          <cell r="A6033">
            <v>95369</v>
          </cell>
          <cell r="B6033" t="str">
            <v>CURSO DE CAPACITAÇÃO PARA OPERADOR PARA BATE ESTACAS (ENCARGOS COMPLEMENTARES) - HORISTA</v>
          </cell>
          <cell r="C6033" t="str">
            <v>H</v>
          </cell>
          <cell r="D6033" t="str">
            <v>0,08</v>
          </cell>
        </row>
        <row r="6034">
          <cell r="A6034">
            <v>95370</v>
          </cell>
          <cell r="B6034" t="str">
            <v>CURSO DE CAPACITAÇÃO PARA PASTILHEIRO (ENCARGOS COMPLEMENTARES) - HORISTA</v>
          </cell>
          <cell r="C6034" t="str">
            <v>H</v>
          </cell>
          <cell r="D6034" t="str">
            <v>0,20</v>
          </cell>
        </row>
        <row r="6035">
          <cell r="A6035">
            <v>95371</v>
          </cell>
          <cell r="B6035" t="str">
            <v>CURSO DE CAPACITAÇÃO PARA PEDREIRO (ENCARGOS COMPLEMENTARES) - HORISTA</v>
          </cell>
          <cell r="C6035" t="str">
            <v>H</v>
          </cell>
          <cell r="D6035" t="str">
            <v>0,24</v>
          </cell>
        </row>
        <row r="6036">
          <cell r="A6036">
            <v>95372</v>
          </cell>
          <cell r="B6036" t="str">
            <v>CURSO DE CAPACITAÇÃO PARA PINTOR (ENCARGOS COMPLEMENTARES) - HORISTA</v>
          </cell>
          <cell r="C6036" t="str">
            <v>H</v>
          </cell>
          <cell r="D6036" t="str">
            <v>0,16</v>
          </cell>
        </row>
        <row r="6037">
          <cell r="A6037">
            <v>95373</v>
          </cell>
          <cell r="B6037" t="str">
            <v>CURSO DE CAPACITAÇÃO PARA PINTOR DE LETREIROS (ENCARGOS COMPLEMENTARES) - HORISTA</v>
          </cell>
          <cell r="C6037" t="str">
            <v>H</v>
          </cell>
          <cell r="D6037" t="str">
            <v>0,17</v>
          </cell>
        </row>
        <row r="6038">
          <cell r="A6038">
            <v>95374</v>
          </cell>
          <cell r="B6038" t="str">
            <v>CURSO DE CAPACITAÇÃO PARA PINTOR PARA TINTA EPÓXI (ENCARGOS COMPLEMENTARES) - HORISTA</v>
          </cell>
          <cell r="C6038" t="str">
            <v>H</v>
          </cell>
          <cell r="D6038" t="str">
            <v>0,20</v>
          </cell>
        </row>
        <row r="6039">
          <cell r="A6039">
            <v>95375</v>
          </cell>
          <cell r="B6039" t="str">
            <v>CURSO DE CAPACITAÇÃO PARA POCEIRO (ENCARGOS COMPLEMENTARES) - HORISTA</v>
          </cell>
          <cell r="C6039" t="str">
            <v>H</v>
          </cell>
          <cell r="D6039" t="str">
            <v>0,21</v>
          </cell>
        </row>
        <row r="6040">
          <cell r="A6040">
            <v>95376</v>
          </cell>
          <cell r="B6040" t="str">
            <v>CURSO DE CAPACITAÇÃO PARA RASTELEIRO (ENCARGOS COMPLEMENTARES) - HORISTA</v>
          </cell>
          <cell r="C6040" t="str">
            <v>H</v>
          </cell>
          <cell r="D6040" t="str">
            <v>0,02</v>
          </cell>
        </row>
        <row r="6041">
          <cell r="A6041">
            <v>95377</v>
          </cell>
          <cell r="B6041" t="str">
            <v>CURSO DE CAPACITAÇÃO PARA SERRALHEIRO (ENCARGOS COMPLEMENTARES) - HORISTA</v>
          </cell>
          <cell r="C6041" t="str">
            <v>H</v>
          </cell>
          <cell r="D6041" t="str">
            <v>0,12</v>
          </cell>
        </row>
        <row r="6042">
          <cell r="A6042">
            <v>95378</v>
          </cell>
          <cell r="B6042" t="str">
            <v>CURSO DE CAPACITAÇÃO PARA SERVENTE (ENCARGOS COMPLEMENTARES) - HORISTA</v>
          </cell>
          <cell r="C6042" t="str">
            <v>H</v>
          </cell>
          <cell r="D6042" t="str">
            <v>0,15</v>
          </cell>
        </row>
        <row r="6043">
          <cell r="A6043">
            <v>95379</v>
          </cell>
          <cell r="B6043" t="str">
            <v>CURSO DE CAPACITAÇÃO PARA SOLDADOR (ENCARGOS COMPLEMENTARES) - HORISTA</v>
          </cell>
          <cell r="C6043" t="str">
            <v>H</v>
          </cell>
          <cell r="D6043" t="str">
            <v>0,11</v>
          </cell>
        </row>
        <row r="6044">
          <cell r="A6044">
            <v>95380</v>
          </cell>
          <cell r="B6044" t="str">
            <v>CURSO DE CAPACITAÇÃO PARA SOLDADOR A (PARA SOLDA A SER TESTADA COM RAIOS  X ) (ENCARGOS COMPLEMENTARES) - HORISTA</v>
          </cell>
          <cell r="C6044" t="str">
            <v>H</v>
          </cell>
          <cell r="D6044" t="str">
            <v>0,12</v>
          </cell>
        </row>
        <row r="6045">
          <cell r="A6045">
            <v>95381</v>
          </cell>
          <cell r="B6045" t="str">
            <v>CURSO DE CAPACITAÇÃO PARA SONDADOR (ENCARGOS COMPLEMENTARES) - HORISTA</v>
          </cell>
          <cell r="C6045" t="str">
            <v>H</v>
          </cell>
          <cell r="D6045" t="str">
            <v>0,22</v>
          </cell>
        </row>
        <row r="6046">
          <cell r="A6046">
            <v>95382</v>
          </cell>
          <cell r="B6046" t="str">
            <v>CURSO DE CAPACITAÇÃO PARA TAQUEADOR OU TAQUEIRO (ENCARGOS COMPLEMENTARES) - HORISTA</v>
          </cell>
          <cell r="C6046" t="str">
            <v>H</v>
          </cell>
          <cell r="D6046" t="str">
            <v>0,10</v>
          </cell>
        </row>
        <row r="6047">
          <cell r="A6047">
            <v>95383</v>
          </cell>
          <cell r="B6047" t="str">
            <v>CURSO DE CAPACITAÇÃO PARA TÉCNICO DE LABORATÓRIO (ENCARGOS COMPLEMENTARES) - HORISTA</v>
          </cell>
          <cell r="C6047" t="str">
            <v>H</v>
          </cell>
          <cell r="D6047" t="str">
            <v>0,13</v>
          </cell>
        </row>
        <row r="6048">
          <cell r="A6048">
            <v>95384</v>
          </cell>
          <cell r="B6048" t="str">
            <v>CURSO DE CAPACITAÇÃO PARA TÉCNICO DE SONDAGEM (ENCARGOS COMPLEMENTARES) - HORISTA</v>
          </cell>
          <cell r="C6048" t="str">
            <v>H</v>
          </cell>
          <cell r="D6048" t="str">
            <v>0,22</v>
          </cell>
        </row>
        <row r="6049">
          <cell r="A6049">
            <v>95385</v>
          </cell>
          <cell r="B6049" t="str">
            <v>CURSO DE CAPACITAÇÃO PARA TELHADISTA (ENCARGOS COMPLEMENTARES) - HORISTA</v>
          </cell>
          <cell r="C6049" t="str">
            <v>H</v>
          </cell>
          <cell r="D6049" t="str">
            <v>0,11</v>
          </cell>
        </row>
        <row r="6050">
          <cell r="A6050">
            <v>95386</v>
          </cell>
          <cell r="B6050" t="str">
            <v>CURSO DE CAPACITAÇÃO PARA TRATORISTA (ENCARGOS COMPLEMENTARES) - HORISTA</v>
          </cell>
          <cell r="C6050" t="str">
            <v>H</v>
          </cell>
          <cell r="D6050" t="str">
            <v>0,14</v>
          </cell>
        </row>
        <row r="6051">
          <cell r="A6051">
            <v>95387</v>
          </cell>
          <cell r="B6051" t="str">
            <v>CURSO DE CAPACITAÇÃO PARA VIDRACEIRO (ENCARGOS COMPLEMENTARES) - HORISTA</v>
          </cell>
          <cell r="C6051" t="str">
            <v>H</v>
          </cell>
          <cell r="D6051" t="str">
            <v>0,14</v>
          </cell>
        </row>
        <row r="6052">
          <cell r="A6052">
            <v>95388</v>
          </cell>
          <cell r="B6052" t="str">
            <v>CURSO DE CAPACITAÇÃO PARA VIGIA NOTURNO (ENCARGOS COMPLEMENTARES) - HORISTA</v>
          </cell>
          <cell r="C6052" t="str">
            <v>H</v>
          </cell>
          <cell r="D6052" t="str">
            <v>0,06</v>
          </cell>
        </row>
        <row r="6053">
          <cell r="A6053">
            <v>95389</v>
          </cell>
          <cell r="B6053" t="str">
            <v>CURSO DE CAPACITAÇÃO PARA OPERADOR DE BETONEIRA ESTACIONÁRIA/MISTURADOR (ENCARGOS COMPLEMENTARES) - HORISTA</v>
          </cell>
          <cell r="C6053" t="str">
            <v>H</v>
          </cell>
          <cell r="D6053" t="str">
            <v>0,07</v>
          </cell>
        </row>
        <row r="6054">
          <cell r="A6054">
            <v>95390</v>
          </cell>
          <cell r="B6054" t="str">
            <v>CURSO DE CAPACITAÇÃO PARA JARDINEIRO (ENCARGOS COMPLEMENTARES) - HORISTA</v>
          </cell>
          <cell r="C6054" t="str">
            <v>H</v>
          </cell>
          <cell r="D6054" t="str">
            <v>0,04</v>
          </cell>
        </row>
        <row r="6055">
          <cell r="A6055">
            <v>95391</v>
          </cell>
          <cell r="B6055" t="str">
            <v>CURSO DE CAPACITAÇÃO PARA DESENHISTA DETALHISTA (ENCARGOS COMPLEMENTARES) - HORISTA</v>
          </cell>
          <cell r="C6055" t="str">
            <v>H</v>
          </cell>
          <cell r="D6055" t="str">
            <v>0,07</v>
          </cell>
        </row>
        <row r="6056">
          <cell r="A6056">
            <v>95392</v>
          </cell>
          <cell r="B6056" t="str">
            <v>CURSO DE CAPACITAÇÃO PARA ALMOXARIFE (ENCARGOS COMPLEMENTARES) - HORISTA</v>
          </cell>
          <cell r="C6056" t="str">
            <v>H</v>
          </cell>
          <cell r="D6056" t="str">
            <v>0,06</v>
          </cell>
        </row>
        <row r="6057">
          <cell r="A6057">
            <v>95393</v>
          </cell>
          <cell r="B6057" t="str">
            <v>CURSO DE CAPACITAÇÃO PARA APONTADOR OU APROPRIADOR (ENCARGOS COMPLEMENTARES) - HORISTA</v>
          </cell>
          <cell r="C6057" t="str">
            <v>H</v>
          </cell>
          <cell r="D6057" t="str">
            <v>0,24</v>
          </cell>
        </row>
        <row r="6058">
          <cell r="A6058">
            <v>95394</v>
          </cell>
          <cell r="B6058" t="str">
            <v>CURSO DE CAPACITAÇÃO PARA ARQUITETO DE OBRA JÚNIOR (ENCARGOS COMPLEMENTARES) - HORISTA</v>
          </cell>
          <cell r="C6058" t="str">
            <v>H</v>
          </cell>
          <cell r="D6058" t="str">
            <v>0,43</v>
          </cell>
        </row>
        <row r="6059">
          <cell r="A6059">
            <v>95395</v>
          </cell>
          <cell r="B6059" t="str">
            <v>CURSO DE CAPACITAÇÃO PARA ARQUITETO DE OBRA PLENO (ENCARGOS COMPLEMENTARES) - HORISTA</v>
          </cell>
          <cell r="C6059" t="str">
            <v>H</v>
          </cell>
          <cell r="D6059" t="str">
            <v>0,49</v>
          </cell>
        </row>
        <row r="6060">
          <cell r="A6060">
            <v>95396</v>
          </cell>
          <cell r="B6060" t="str">
            <v>CURSO DE CAPACITAÇÃO PARA ARQUITETO DE OBRA SÊNIOR (ENCARGOS COMPLEMENTARES) - HORISTA</v>
          </cell>
          <cell r="C6060" t="str">
            <v>H</v>
          </cell>
          <cell r="D6060" t="str">
            <v>0,59</v>
          </cell>
        </row>
        <row r="6061">
          <cell r="A6061">
            <v>95397</v>
          </cell>
          <cell r="B6061" t="str">
            <v>CURSO DE CAPACITAÇÃO PARA AUXILIAR DE DESENHISTA (ENCARGOS COMPLEMENTARES) - HORISTA</v>
          </cell>
          <cell r="C6061" t="str">
            <v>H</v>
          </cell>
          <cell r="D6061" t="str">
            <v>0,06</v>
          </cell>
        </row>
        <row r="6062">
          <cell r="A6062">
            <v>95398</v>
          </cell>
          <cell r="B6062" t="str">
            <v>CURSO DE CAPACITAÇÃO PARA AUXILIAR DE ESCRITÓRIO (ENCARGOS COMPLEMENTARES) - HORISTA</v>
          </cell>
          <cell r="C6062" t="str">
            <v>H</v>
          </cell>
          <cell r="D6062" t="str">
            <v>0,04</v>
          </cell>
        </row>
        <row r="6063">
          <cell r="A6063">
            <v>95399</v>
          </cell>
          <cell r="B6063" t="str">
            <v>CURSO DE CAPACITAÇÃO PARA DESENHISTA COPISTA (ENCARGOS COMPLEMENTARES) - HORISTA</v>
          </cell>
          <cell r="C6063" t="str">
            <v>H</v>
          </cell>
          <cell r="D6063" t="str">
            <v>0,06</v>
          </cell>
        </row>
        <row r="6064">
          <cell r="A6064">
            <v>95400</v>
          </cell>
          <cell r="B6064" t="str">
            <v>CURSO DE CAPACITAÇÃO PARA DESENHISTA PROJETISTA (ENCARGOS COMPLEMENTARES) - HORISTA</v>
          </cell>
          <cell r="C6064" t="str">
            <v>H</v>
          </cell>
          <cell r="D6064" t="str">
            <v>0,11</v>
          </cell>
        </row>
        <row r="6065">
          <cell r="A6065">
            <v>95401</v>
          </cell>
          <cell r="B6065" t="str">
            <v>CURSO DE CAPACITAÇÃO PARA ENCARREGADO GERAL (ENCARGOS COMPLEMENTARES) - HORISTA</v>
          </cell>
          <cell r="C6065" t="str">
            <v>H</v>
          </cell>
          <cell r="D6065" t="str">
            <v>0,48</v>
          </cell>
        </row>
        <row r="6066">
          <cell r="A6066">
            <v>95402</v>
          </cell>
          <cell r="B6066" t="str">
            <v>CURSO DE CAPACITAÇÃO PARA ENGENHEIRO CIVIL DE OBRA JÚNIOR (ENCARGOS COMPLEMENTARES) - HORISTA</v>
          </cell>
          <cell r="C6066" t="str">
            <v>H</v>
          </cell>
          <cell r="D6066" t="str">
            <v>0,81</v>
          </cell>
        </row>
        <row r="6067">
          <cell r="A6067">
            <v>95403</v>
          </cell>
          <cell r="B6067" t="str">
            <v>CURSO DE CAPACITAÇÃO PARA ENGENHEIRO CIVIL DE OBRA PLENO (ENCARGOS COMPLEMENTARES) - HORISTA</v>
          </cell>
          <cell r="C6067" t="str">
            <v>H</v>
          </cell>
          <cell r="D6067" t="str">
            <v>1,02</v>
          </cell>
        </row>
        <row r="6068">
          <cell r="A6068">
            <v>95404</v>
          </cell>
          <cell r="B6068" t="str">
            <v>CURSO DE CAPACITAÇÃO PARA ENGENHEIRO CIVIL DE OBRA SÊNIOR (ENCARGOS COMPLEMENTARES) - HORISTA</v>
          </cell>
          <cell r="C6068" t="str">
            <v>H</v>
          </cell>
          <cell r="D6068" t="str">
            <v>1,35</v>
          </cell>
        </row>
        <row r="6069">
          <cell r="A6069">
            <v>95405</v>
          </cell>
          <cell r="B6069" t="str">
            <v>CURSO DE CAPACITAÇÃO PARA MESTRE DE OBRAS (ENCARGOS COMPLEMENTARES) - HORISTA</v>
          </cell>
          <cell r="C6069" t="str">
            <v>H</v>
          </cell>
          <cell r="D6069" t="str">
            <v>0,81</v>
          </cell>
        </row>
        <row r="6070">
          <cell r="A6070">
            <v>95406</v>
          </cell>
          <cell r="B6070" t="str">
            <v>CURSO DE CAPACITAÇÃO PARA TOPÓGRAFO (ENCARGOS COMPLEMENTARES) - HORISTA</v>
          </cell>
          <cell r="C6070" t="str">
            <v>H</v>
          </cell>
          <cell r="D6070" t="str">
            <v>0,11</v>
          </cell>
        </row>
        <row r="6071">
          <cell r="A6071">
            <v>95407</v>
          </cell>
          <cell r="B6071" t="str">
            <v>CURSO DE CAPACITAÇÃO PARA ENGENHEIRO ELETRICISTA (ENCARGOS COMPLEMENTARES) - HORISTA</v>
          </cell>
          <cell r="C6071" t="str">
            <v>H</v>
          </cell>
          <cell r="D6071" t="str">
            <v>2,17</v>
          </cell>
        </row>
        <row r="6072">
          <cell r="A6072">
            <v>95408</v>
          </cell>
          <cell r="B6072" t="str">
            <v>CURSO DE CAPACITAÇÃO  PARA MOTORISTA DE CAMINHÃO (ENCARGOS COMPLEMENTARES) - MENSALISTA</v>
          </cell>
          <cell r="C6072" t="str">
            <v>MES</v>
          </cell>
          <cell r="D6072" t="str">
            <v>8,25</v>
          </cell>
        </row>
        <row r="6073">
          <cell r="A6073">
            <v>95409</v>
          </cell>
          <cell r="B6073" t="str">
            <v>CURSO DE CAPACITAÇÃO PARA DESENHISTA DETALHISTA (ENCARGOS COMPLEMENTARES) - MENSALISTA</v>
          </cell>
          <cell r="C6073" t="str">
            <v>MES</v>
          </cell>
          <cell r="D6073" t="str">
            <v>10,06</v>
          </cell>
        </row>
        <row r="6074">
          <cell r="A6074">
            <v>95410</v>
          </cell>
          <cell r="B6074" t="str">
            <v>CURSO DE CAPACITAÇÃO PARA DESENHISTA COPISTA (ENCARGOS COMPLEMENTARES) - MENSALISTA</v>
          </cell>
          <cell r="C6074" t="str">
            <v>MES</v>
          </cell>
          <cell r="D6074" t="str">
            <v>8,27</v>
          </cell>
        </row>
        <row r="6075">
          <cell r="A6075">
            <v>95411</v>
          </cell>
          <cell r="B6075" t="str">
            <v>CURSO DE CAPACITAÇÃO PARA DESENHISTA PROJETISTA (ENCARGOS COMPLEMENTARES) - MENSALISTA</v>
          </cell>
          <cell r="C6075" t="str">
            <v>MES</v>
          </cell>
          <cell r="D6075" t="str">
            <v>15,04</v>
          </cell>
        </row>
        <row r="6076">
          <cell r="A6076">
            <v>95412</v>
          </cell>
          <cell r="B6076" t="str">
            <v>CURSO DE CAPACITAÇÃO PARA AUXILIAR DE DESENHISTA (ENCARGOS COMPLEMENTARES) - MENSALISTA</v>
          </cell>
          <cell r="C6076" t="str">
            <v>MES</v>
          </cell>
          <cell r="D6076" t="str">
            <v>8,17</v>
          </cell>
        </row>
        <row r="6077">
          <cell r="A6077">
            <v>95413</v>
          </cell>
          <cell r="B6077" t="str">
            <v>CURSO DE CAPACITAÇÃO PARA ALMOXARIFE (ENCARGOS COMPLEMENTARES) - MENSALISTA</v>
          </cell>
          <cell r="C6077" t="str">
            <v>MES</v>
          </cell>
          <cell r="D6077" t="str">
            <v>8,22</v>
          </cell>
        </row>
        <row r="6078">
          <cell r="A6078">
            <v>95414</v>
          </cell>
          <cell r="B6078" t="str">
            <v>CURSO DE CAPACITAÇÃO PARA APONTADOR OU APROPRIADOR (ENCARGOS COMPLEMENTARES) - MENSALISTA</v>
          </cell>
          <cell r="C6078" t="str">
            <v>MES</v>
          </cell>
          <cell r="D6078" t="str">
            <v>32,56</v>
          </cell>
        </row>
        <row r="6079">
          <cell r="A6079">
            <v>95415</v>
          </cell>
          <cell r="B6079" t="str">
            <v>CURSO DE CAPACITAÇÃO PARA ENGENHEIRO CIVIL DE OBRA JÚNIOR (ENCARGOS COMPLEMENTARES) - MENSALISTA</v>
          </cell>
          <cell r="C6079" t="str">
            <v>MES</v>
          </cell>
          <cell r="D6079" t="str">
            <v>109,46</v>
          </cell>
        </row>
        <row r="6080">
          <cell r="A6080">
            <v>95416</v>
          </cell>
          <cell r="B6080" t="str">
            <v>CURSO DE CAPACITAÇÃO PARA AUXILIAR DE ESCRITÓRIO (ENCARGOS COMPLEMENTARES) - MENSALISTA</v>
          </cell>
          <cell r="C6080" t="str">
            <v>MES</v>
          </cell>
          <cell r="D6080" t="str">
            <v>6,62</v>
          </cell>
        </row>
        <row r="6081">
          <cell r="A6081">
            <v>95417</v>
          </cell>
          <cell r="B6081" t="str">
            <v>CURSO DE CAPACITAÇÃO PARA ENGENHEIRO CIVIL DE OBRA PLENO (ENCARGOS COMPLEMENTARES) - MENSALISTA</v>
          </cell>
          <cell r="C6081" t="str">
            <v>MES</v>
          </cell>
          <cell r="D6081" t="str">
            <v>137,86</v>
          </cell>
        </row>
        <row r="6082">
          <cell r="A6082">
            <v>95418</v>
          </cell>
          <cell r="B6082" t="str">
            <v>CURSO DE CAPACITAÇÃO PARA ENGENHEIRO CIVIL DE OBRA SÊNIOR (ENCARGOS COMPLEMENTARES) - MENSALISTA</v>
          </cell>
          <cell r="C6082" t="str">
            <v>MES</v>
          </cell>
          <cell r="D6082" t="str">
            <v>181,10</v>
          </cell>
        </row>
        <row r="6083">
          <cell r="A6083">
            <v>95419</v>
          </cell>
          <cell r="B6083" t="str">
            <v>CURSO DE CAPACITAÇÃO PARA ARQUITETO JÚNIOR (ENCARGOS COMPLEMENTARES) - MENSALISTA</v>
          </cell>
          <cell r="C6083" t="str">
            <v>MES</v>
          </cell>
          <cell r="D6083" t="str">
            <v>57,98</v>
          </cell>
        </row>
        <row r="6084">
          <cell r="A6084">
            <v>95420</v>
          </cell>
          <cell r="B6084" t="str">
            <v>CURSO DE CAPACITAÇÃO PARA ARQUITETO PLENO (ENCARGOS COMPLEMENTARES) - MENSALISTA</v>
          </cell>
          <cell r="C6084" t="str">
            <v>MES</v>
          </cell>
          <cell r="D6084" t="str">
            <v>66,53</v>
          </cell>
        </row>
        <row r="6085">
          <cell r="A6085">
            <v>95421</v>
          </cell>
          <cell r="B6085" t="str">
            <v>CURSO DE CAPACITAÇÃO PARA ARQUITETO SÊNIOR (ENCARGOS COMPLEMENTARES) - MENSALISTA</v>
          </cell>
          <cell r="C6085" t="str">
            <v>MES</v>
          </cell>
          <cell r="D6085" t="str">
            <v>78,82</v>
          </cell>
        </row>
        <row r="6086">
          <cell r="A6086">
            <v>95422</v>
          </cell>
          <cell r="B6086" t="str">
            <v>CURSO DE CAPACITAÇÃO PARA ENCARREGADO GERAL DE OBRAS (ENCARGOS COMPLEMENTARES) - MENSALISTA</v>
          </cell>
          <cell r="C6086" t="str">
            <v>MES</v>
          </cell>
          <cell r="D6086" t="str">
            <v>65,27</v>
          </cell>
        </row>
        <row r="6087">
          <cell r="A6087">
            <v>95423</v>
          </cell>
          <cell r="B6087" t="str">
            <v>CURSO DE CAPACITAÇÃO PARA MESTRE DE OBRAS (ENCARGOS COMPLEMENTARES) - MENSALISTA</v>
          </cell>
          <cell r="C6087" t="str">
            <v>MES</v>
          </cell>
          <cell r="D6087" t="str">
            <v>108,78</v>
          </cell>
        </row>
        <row r="6088">
          <cell r="A6088">
            <v>95424</v>
          </cell>
          <cell r="B6088" t="str">
            <v>CURSO DE CAPACITAÇÃO PARA TOPÓGRAFO (ENCARGOS COMPLEMENTARES) - MENSALISTA</v>
          </cell>
          <cell r="C6088" t="str">
            <v>MES</v>
          </cell>
          <cell r="D6088" t="str">
            <v>15,25</v>
          </cell>
        </row>
        <row r="6089">
          <cell r="A6089">
            <v>4757</v>
          </cell>
          <cell r="B6089" t="str">
            <v>!EM PROCESSO DE DESATIVACAO! ASFALTADOR</v>
          </cell>
          <cell r="C6089" t="str">
            <v xml:space="preserve">H     </v>
          </cell>
          <cell r="D6089" t="str">
            <v>11,99</v>
          </cell>
          <cell r="E6089" t="str">
            <v>INSUMOS</v>
          </cell>
        </row>
        <row r="6090">
          <cell r="A6090">
            <v>12075</v>
          </cell>
          <cell r="B6090" t="str">
            <v>!EM PROCESSO DE DESATIVACAO! CAIXA P/ MEDICAO DE DEMANDA E ENERGIA REATIVA EM CHAPA 18 ESTAMPADA , PADRAO DE CONCESSIONARIA LOCAL</v>
          </cell>
          <cell r="C6090" t="str">
            <v xml:space="preserve">UN    </v>
          </cell>
          <cell r="D6090" t="str">
            <v>390,37</v>
          </cell>
        </row>
        <row r="6091">
          <cell r="A6091">
            <v>2404</v>
          </cell>
          <cell r="B6091" t="str">
            <v>!EM PROCESSO DE DESATIVACAO! DIVISORIA COLMEIA CEGA COM MONTANTE E RODAPE DE ALUMINIO ANODIZADO SIMPLES (SEM COLOCACAO)</v>
          </cell>
          <cell r="C6091" t="str">
            <v xml:space="preserve">M2    </v>
          </cell>
          <cell r="D6091" t="str">
            <v>85,00</v>
          </cell>
        </row>
        <row r="6092">
          <cell r="A6092">
            <v>2720</v>
          </cell>
          <cell r="B6092" t="str">
            <v>!EM PROCESSO DE DESATIVACAO! ESCAVADEIRA DRAGA DE ARRASTE, CAP. 3/4 JC 140HP (INCL MANUTENCAO/OPERACAO)</v>
          </cell>
          <cell r="C6092" t="str">
            <v xml:space="preserve">H     </v>
          </cell>
          <cell r="D6092" t="str">
            <v>164,64</v>
          </cell>
        </row>
        <row r="6093">
          <cell r="A6093">
            <v>2719</v>
          </cell>
          <cell r="B6093" t="str">
            <v>!EM PROCESSO DE DESATIVACAO! ESCAVADEIRA HIDRAULICA SOBRE ESTEIRAS DE 99 HP, PESO OPERACIONAL DE *16* T E CAPACIDADE DE 0,85 A 1,00 M3 (LOCACAO COM OPERADOR, COMBUSTIVEL E MANUTENCAO)</v>
          </cell>
          <cell r="C6093" t="str">
            <v xml:space="preserve">H     </v>
          </cell>
          <cell r="D6093" t="str">
            <v>139,50</v>
          </cell>
        </row>
        <row r="6094">
          <cell r="A6094">
            <v>13382</v>
          </cell>
          <cell r="B6094" t="str">
            <v>!EM PROCESSO DE DESATIVACAO! LUMINARIA FECHADA P/ ILUMINACAO PUBLICA, TIPO ABL 50/F OU EQUIV, P/ LAMPADA A VAPOR DE MERCURIO 400W</v>
          </cell>
          <cell r="C6094" t="str">
            <v xml:space="preserve">UN    </v>
          </cell>
          <cell r="D6094" t="str">
            <v>164,94</v>
          </cell>
        </row>
        <row r="6095">
          <cell r="A6095">
            <v>20198</v>
          </cell>
          <cell r="B6095" t="str">
            <v>!EM PROCESSO DE DESATIVACAO! MADEIRA DE 1A. QUALIDADE (MADEIRA BRANCA), SERRADA E NAO APARELHADA, PARA FORMAS DE CONCRETO ARMADO</v>
          </cell>
          <cell r="C6095" t="str">
            <v xml:space="preserve">M3    </v>
          </cell>
          <cell r="D6095" t="str">
            <v>920,00</v>
          </cell>
        </row>
        <row r="6096">
          <cell r="A6096">
            <v>4126</v>
          </cell>
          <cell r="B6096" t="str">
            <v>!EM PROCESSO DE DESATIVACAO! TERMINAL DE PORCELANA (MUFLA) UNIPOLAR, USO EXTERNO, TENSAO 3,6/6 KV, PARA CABO DE 10/16 MM2, COM ISOLAMENTO EPR</v>
          </cell>
          <cell r="C6096" t="str">
            <v xml:space="preserve">UN    </v>
          </cell>
          <cell r="D6096" t="str">
            <v>165,59</v>
          </cell>
        </row>
        <row r="6097">
          <cell r="A6097">
            <v>38605</v>
          </cell>
          <cell r="B6097" t="str">
            <v>ABERTURA PARA ENCAIXE DE CUBA OU LAVATORIO EM BANCADA DE MARMORE/ GRANITO OU OUTRO TIPO DE PEDRA NATURAL</v>
          </cell>
          <cell r="C6097" t="str">
            <v xml:space="preserve">UN    </v>
          </cell>
          <cell r="D6097" t="str">
            <v>57,75</v>
          </cell>
        </row>
        <row r="6098">
          <cell r="A6098">
            <v>11270</v>
          </cell>
          <cell r="B6098" t="str">
            <v>ABRACADEIRA DE LATAO PARA FIXACAO DE CABO PARA-RAIO, DIMENSOES 32 X 24 X 24 MM</v>
          </cell>
          <cell r="C6098" t="str">
            <v xml:space="preserve">UN    </v>
          </cell>
          <cell r="D6098" t="str">
            <v>1,21</v>
          </cell>
        </row>
        <row r="6099">
          <cell r="A6099">
            <v>412</v>
          </cell>
          <cell r="B6099" t="str">
            <v>ABRACADEIRA DE NYLON PARA AMARRACAO DE CABOS, COMPRIMENTO DE *230* X *7,6* MM</v>
          </cell>
          <cell r="C6099" t="str">
            <v xml:space="preserve">UN    </v>
          </cell>
          <cell r="D6099" t="str">
            <v>0,66</v>
          </cell>
        </row>
        <row r="6100">
          <cell r="A6100">
            <v>414</v>
          </cell>
          <cell r="B6100" t="str">
            <v>ABRACADEIRA DE NYLON PARA AMARRACAO DE CABOS, COMPRIMENTO DE 100 X 2,5 MM</v>
          </cell>
          <cell r="C6100" t="str">
            <v xml:space="preserve">UN    </v>
          </cell>
          <cell r="D6100" t="str">
            <v>0,04</v>
          </cell>
        </row>
        <row r="6101">
          <cell r="A6101">
            <v>410</v>
          </cell>
          <cell r="B6101" t="str">
            <v>ABRACADEIRA DE NYLON PARA AMARRACAO DE CABOS, COMPRIMENTO DE 150 X *3,6* MM</v>
          </cell>
          <cell r="C6101" t="str">
            <v xml:space="preserve">UN    </v>
          </cell>
          <cell r="D6101" t="str">
            <v>0,10</v>
          </cell>
        </row>
        <row r="6102">
          <cell r="A6102">
            <v>411</v>
          </cell>
          <cell r="B6102" t="str">
            <v>ABRACADEIRA DE NYLON PARA AMARRACAO DE CABOS, COMPRIMENTO DE 200 X *4,6* MM</v>
          </cell>
          <cell r="C6102" t="str">
            <v xml:space="preserve">UN    </v>
          </cell>
          <cell r="D6102" t="str">
            <v>0,13</v>
          </cell>
        </row>
        <row r="6103">
          <cell r="A6103">
            <v>408</v>
          </cell>
          <cell r="B6103" t="str">
            <v>ABRACADEIRA DE NYLON PARA AMARRACAO DE CABOS, COMPRIMENTO DE 390 X *4,6* MM</v>
          </cell>
          <cell r="C6103" t="str">
            <v xml:space="preserve">UN    </v>
          </cell>
          <cell r="D6103" t="str">
            <v>0,64</v>
          </cell>
        </row>
        <row r="6104">
          <cell r="A6104">
            <v>39131</v>
          </cell>
          <cell r="B6104" t="str">
            <v>ABRACADEIRA EM ACO PARA AMARRACAO DE ELETRODUTOS, TIPO D, COM 1 1/2" E CUNHA DE FIXACAO</v>
          </cell>
          <cell r="C6104" t="str">
            <v xml:space="preserve">UN    </v>
          </cell>
          <cell r="D6104" t="str">
            <v>1,37</v>
          </cell>
        </row>
        <row r="6105">
          <cell r="A6105">
            <v>394</v>
          </cell>
          <cell r="B6105" t="str">
            <v>ABRACADEIRA EM ACO PARA AMARRACAO DE ELETRODUTOS, TIPO D, COM 1 1/2" E PARAFUSO DE FIXACAO</v>
          </cell>
          <cell r="C6105" t="str">
            <v xml:space="preserve">UN    </v>
          </cell>
          <cell r="D6105" t="str">
            <v>1,39</v>
          </cell>
        </row>
        <row r="6106">
          <cell r="A6106">
            <v>39130</v>
          </cell>
          <cell r="B6106" t="str">
            <v>ABRACADEIRA EM ACO PARA AMARRACAO DE ELETRODUTOS, TIPO D, COM 1 1/4" E CUNHA DE FIXACAO</v>
          </cell>
          <cell r="C6106" t="str">
            <v xml:space="preserve">UN    </v>
          </cell>
          <cell r="D6106" t="str">
            <v>1,25</v>
          </cell>
        </row>
        <row r="6107">
          <cell r="A6107">
            <v>395</v>
          </cell>
          <cell r="B6107" t="str">
            <v>ABRACADEIRA EM ACO PARA AMARRACAO DE ELETRODUTOS, TIPO D, COM 1 1/4" E PARAFUSO DE FIXACAO</v>
          </cell>
          <cell r="C6107" t="str">
            <v xml:space="preserve">UN    </v>
          </cell>
          <cell r="D6107" t="str">
            <v>1,34</v>
          </cell>
        </row>
        <row r="6108">
          <cell r="A6108">
            <v>39127</v>
          </cell>
          <cell r="B6108" t="str">
            <v>ABRACADEIRA EM ACO PARA AMARRACAO DE ELETRODUTOS, TIPO D, COM 1/2" E CUNHA DE FIXACAO</v>
          </cell>
          <cell r="C6108" t="str">
            <v xml:space="preserve">UN    </v>
          </cell>
          <cell r="D6108" t="str">
            <v>0,66</v>
          </cell>
        </row>
        <row r="6109">
          <cell r="A6109">
            <v>392</v>
          </cell>
          <cell r="B6109" t="str">
            <v>ABRACADEIRA EM ACO PARA AMARRACAO DE ELETRODUTOS, TIPO D, COM 1/2" E PARAFUSO DE FIXACAO</v>
          </cell>
          <cell r="C6109" t="str">
            <v xml:space="preserve">UN    </v>
          </cell>
          <cell r="D6109" t="str">
            <v>0,68</v>
          </cell>
        </row>
        <row r="6110">
          <cell r="A6110">
            <v>39129</v>
          </cell>
          <cell r="B6110" t="str">
            <v>ABRACADEIRA EM ACO PARA AMARRACAO DE ELETRODUTOS, TIPO D, COM 1" E CUNHA DE FIXACAO</v>
          </cell>
          <cell r="C6110" t="str">
            <v xml:space="preserve">UN    </v>
          </cell>
          <cell r="D6110" t="str">
            <v>0,77</v>
          </cell>
        </row>
        <row r="6111">
          <cell r="A6111">
            <v>393</v>
          </cell>
          <cell r="B6111" t="str">
            <v>ABRACADEIRA EM ACO PARA AMARRACAO DE ELETRODUTOS, TIPO D, COM 1" E PARAFUSO DE FIXACAO</v>
          </cell>
          <cell r="C6111" t="str">
            <v xml:space="preserve">UN    </v>
          </cell>
          <cell r="D6111" t="str">
            <v>0,81</v>
          </cell>
        </row>
        <row r="6112">
          <cell r="A6112">
            <v>39133</v>
          </cell>
          <cell r="B6112" t="str">
            <v>ABRACADEIRA EM ACO PARA AMARRACAO DE ELETRODUTOS, TIPO D, COM 2 1/2" E CUNHA DE FIXACAO</v>
          </cell>
          <cell r="C6112" t="str">
            <v xml:space="preserve">UN    </v>
          </cell>
          <cell r="D6112" t="str">
            <v>1,80</v>
          </cell>
        </row>
        <row r="6113">
          <cell r="A6113">
            <v>397</v>
          </cell>
          <cell r="B6113" t="str">
            <v>ABRACADEIRA EM ACO PARA AMARRACAO DE ELETRODUTOS, TIPO D, COM 2 1/2" E PARAFUSO DE FIXACAO</v>
          </cell>
          <cell r="C6113" t="str">
            <v xml:space="preserve">UN    </v>
          </cell>
          <cell r="D6113" t="str">
            <v>1,99</v>
          </cell>
        </row>
        <row r="6114">
          <cell r="A6114">
            <v>39132</v>
          </cell>
          <cell r="B6114" t="str">
            <v>ABRACADEIRA EM ACO PARA AMARRACAO DE ELETRODUTOS, TIPO D, COM 2" E CUNHA DE FIXACAO</v>
          </cell>
          <cell r="C6114" t="str">
            <v xml:space="preserve">UN    </v>
          </cell>
          <cell r="D6114" t="str">
            <v>1,44</v>
          </cell>
        </row>
        <row r="6115">
          <cell r="A6115">
            <v>396</v>
          </cell>
          <cell r="B6115" t="str">
            <v>ABRACADEIRA EM ACO PARA AMARRACAO DE ELETRODUTOS, TIPO D, COM 2" E PARAFUSO DE FIXACAO</v>
          </cell>
          <cell r="C6115" t="str">
            <v xml:space="preserve">UN    </v>
          </cell>
          <cell r="D6115" t="str">
            <v>1,55</v>
          </cell>
        </row>
        <row r="6116">
          <cell r="A6116">
            <v>39135</v>
          </cell>
          <cell r="B6116" t="str">
            <v>ABRACADEIRA EM ACO PARA AMARRACAO DE ELETRODUTOS, TIPO D, COM 3 1/2" E CUNHA DE FIXACAO</v>
          </cell>
          <cell r="C6116" t="str">
            <v xml:space="preserve">UN    </v>
          </cell>
          <cell r="D6116" t="str">
            <v>2,89</v>
          </cell>
        </row>
        <row r="6117">
          <cell r="A6117">
            <v>39128</v>
          </cell>
          <cell r="B6117" t="str">
            <v>ABRACADEIRA EM ACO PARA AMARRACAO DE ELETRODUTOS, TIPO D, COM 3/4" E CUNHA DE FIXACAO</v>
          </cell>
          <cell r="C6117" t="str">
            <v xml:space="preserve">UN    </v>
          </cell>
          <cell r="D6117" t="str">
            <v>0,72</v>
          </cell>
        </row>
        <row r="6118">
          <cell r="A6118">
            <v>400</v>
          </cell>
          <cell r="B6118" t="str">
            <v>ABRACADEIRA EM ACO PARA AMARRACAO DE ELETRODUTOS, TIPO D, COM 3/4" E PARAFUSO DE FIXACAO</v>
          </cell>
          <cell r="C6118" t="str">
            <v xml:space="preserve">UN    </v>
          </cell>
          <cell r="D6118" t="str">
            <v>0,70</v>
          </cell>
        </row>
        <row r="6119">
          <cell r="A6119">
            <v>39125</v>
          </cell>
          <cell r="B6119" t="str">
            <v>ABRACADEIRA EM ACO PARA AMARRACAO DE ELETRODUTOS, TIPO D, COM 3/8" E PARAFUSO DE FIXACAO</v>
          </cell>
          <cell r="C6119" t="str">
            <v xml:space="preserve">UN    </v>
          </cell>
          <cell r="D6119" t="str">
            <v>0,72</v>
          </cell>
        </row>
        <row r="6120">
          <cell r="A6120">
            <v>39134</v>
          </cell>
          <cell r="B6120" t="str">
            <v>ABRACADEIRA EM ACO PARA AMARRACAO DE ELETRODUTOS, TIPO D, COM 3" E CUNHA DE FIXACAO</v>
          </cell>
          <cell r="C6120" t="str">
            <v xml:space="preserve">UN    </v>
          </cell>
          <cell r="D6120" t="str">
            <v>2,41</v>
          </cell>
        </row>
        <row r="6121">
          <cell r="A6121">
            <v>398</v>
          </cell>
          <cell r="B6121" t="str">
            <v>ABRACADEIRA EM ACO PARA AMARRACAO DE ELETRODUTOS, TIPO D, COM 3" E PARAFUSO DE FIXACAO</v>
          </cell>
          <cell r="C6121" t="str">
            <v xml:space="preserve">UN    </v>
          </cell>
          <cell r="D6121" t="str">
            <v>2,22</v>
          </cell>
        </row>
        <row r="6122">
          <cell r="A6122">
            <v>39126</v>
          </cell>
          <cell r="B6122" t="str">
            <v>ABRACADEIRA EM ACO PARA AMARRACAO DE ELETRODUTOS, TIPO D, COM 4" E CUNHA DE FIXACAO</v>
          </cell>
          <cell r="C6122" t="str">
            <v xml:space="preserve">UN    </v>
          </cell>
          <cell r="D6122" t="str">
            <v>3,25</v>
          </cell>
        </row>
        <row r="6123">
          <cell r="A6123">
            <v>399</v>
          </cell>
          <cell r="B6123" t="str">
            <v>ABRACADEIRA EM ACO PARA AMARRACAO DE ELETRODUTOS, TIPO D, COM 4" E PARAFUSO DE FIXACAO</v>
          </cell>
          <cell r="C6123" t="str">
            <v xml:space="preserve">UN    </v>
          </cell>
          <cell r="D6123" t="str">
            <v>2,86</v>
          </cell>
        </row>
        <row r="6124">
          <cell r="A6124">
            <v>39158</v>
          </cell>
          <cell r="B6124" t="str">
            <v>ABRACADEIRA EM ACO PARA AMARRACAO DE ELETRODUTOS, TIPO ECONOMICA (GOTA), COM 8"</v>
          </cell>
          <cell r="C6124" t="str">
            <v xml:space="preserve">UN    </v>
          </cell>
          <cell r="D6124" t="str">
            <v>7,70</v>
          </cell>
        </row>
        <row r="6125">
          <cell r="A6125">
            <v>39141</v>
          </cell>
          <cell r="B6125" t="str">
            <v>ABRACADEIRA EM ACO PARA AMARRACAO DE ELETRODUTOS, TIPO U SIMPLES, COM 1 1/2"</v>
          </cell>
          <cell r="C6125" t="str">
            <v xml:space="preserve">UN    </v>
          </cell>
          <cell r="D6125" t="str">
            <v>0,56</v>
          </cell>
        </row>
        <row r="6126">
          <cell r="A6126">
            <v>39140</v>
          </cell>
          <cell r="B6126" t="str">
            <v>ABRACADEIRA EM ACO PARA AMARRACAO DE ELETRODUTOS, TIPO U SIMPLES, COM 1 1/4"</v>
          </cell>
          <cell r="C6126" t="str">
            <v xml:space="preserve">UN    </v>
          </cell>
          <cell r="D6126" t="str">
            <v>0,50</v>
          </cell>
        </row>
        <row r="6127">
          <cell r="A6127">
            <v>39137</v>
          </cell>
          <cell r="B6127" t="str">
            <v>ABRACADEIRA EM ACO PARA AMARRACAO DE ELETRODUTOS, TIPO U SIMPLES, COM 1/2"</v>
          </cell>
          <cell r="C6127" t="str">
            <v xml:space="preserve">UN    </v>
          </cell>
          <cell r="D6127" t="str">
            <v>0,29</v>
          </cell>
        </row>
        <row r="6128">
          <cell r="A6128">
            <v>39139</v>
          </cell>
          <cell r="B6128" t="str">
            <v>ABRACADEIRA EM ACO PARA AMARRACAO DE ELETRODUTOS, TIPO U SIMPLES, COM 1"</v>
          </cell>
          <cell r="C6128" t="str">
            <v xml:space="preserve">UN    </v>
          </cell>
          <cell r="D6128" t="str">
            <v>0,42</v>
          </cell>
        </row>
        <row r="6129">
          <cell r="A6129">
            <v>39143</v>
          </cell>
          <cell r="B6129" t="str">
            <v>ABRACADEIRA EM ACO PARA AMARRACAO DE ELETRODUTOS, TIPO U SIMPLES, COM 2 1/2"</v>
          </cell>
          <cell r="C6129" t="str">
            <v xml:space="preserve">UN    </v>
          </cell>
          <cell r="D6129" t="str">
            <v>1,15</v>
          </cell>
        </row>
        <row r="6130">
          <cell r="A6130">
            <v>39142</v>
          </cell>
          <cell r="B6130" t="str">
            <v>ABRACADEIRA EM ACO PARA AMARRACAO DE ELETRODUTOS, TIPO U SIMPLES, COM 2"</v>
          </cell>
          <cell r="C6130" t="str">
            <v xml:space="preserve">UN    </v>
          </cell>
          <cell r="D6130" t="str">
            <v>0,82</v>
          </cell>
        </row>
        <row r="6131">
          <cell r="A6131">
            <v>39138</v>
          </cell>
          <cell r="B6131" t="str">
            <v>ABRACADEIRA EM ACO PARA AMARRACAO DE ELETRODUTOS, TIPO U SIMPLES, COM 3/4"</v>
          </cell>
          <cell r="C6131" t="str">
            <v xml:space="preserve">UN    </v>
          </cell>
          <cell r="D6131" t="str">
            <v>0,31</v>
          </cell>
        </row>
        <row r="6132">
          <cell r="A6132">
            <v>39136</v>
          </cell>
          <cell r="B6132" t="str">
            <v>ABRACADEIRA EM ACO PARA AMARRACAO DE ELETRODUTOS, TIPO U SIMPLES, COM 3/8"</v>
          </cell>
          <cell r="C6132" t="str">
            <v xml:space="preserve">UN    </v>
          </cell>
          <cell r="D6132" t="str">
            <v>0,20</v>
          </cell>
        </row>
        <row r="6133">
          <cell r="A6133">
            <v>39144</v>
          </cell>
          <cell r="B6133" t="str">
            <v>ABRACADEIRA EM ACO PARA AMARRACAO DE ELETRODUTOS, TIPO U SIMPLES, COM 3"</v>
          </cell>
          <cell r="C6133" t="str">
            <v xml:space="preserve">UN    </v>
          </cell>
          <cell r="D6133" t="str">
            <v>1,34</v>
          </cell>
        </row>
        <row r="6134">
          <cell r="A6134">
            <v>39145</v>
          </cell>
          <cell r="B6134" t="str">
            <v>ABRACADEIRA EM ACO PARA AMARRACAO DE ELETRODUTOS, TIPO U SIMPLES, COM 4"</v>
          </cell>
          <cell r="C6134" t="str">
            <v xml:space="preserve">UN    </v>
          </cell>
          <cell r="D6134" t="str">
            <v>2,21</v>
          </cell>
        </row>
        <row r="6135">
          <cell r="A6135">
            <v>12615</v>
          </cell>
          <cell r="B6135" t="str">
            <v>ABRACADEIRA PVC, PARA CALHA PLUVIAL, DIAMETRO ENTRE 80 E 100 MM, PARA DRENAGEM PREDIAL</v>
          </cell>
          <cell r="C6135" t="str">
            <v xml:space="preserve">UN    </v>
          </cell>
          <cell r="D6135" t="str">
            <v>2,92</v>
          </cell>
        </row>
        <row r="6136">
          <cell r="A6136">
            <v>11927</v>
          </cell>
          <cell r="B6136" t="str">
            <v>ABRACADEIRA, GALVANIZADA/ZINCADA, ROSCA SEM FIM, PARAFUSO INOX, LARGURA  FITA *12,6 A *14 MM, D = 2" A 2 1/2"</v>
          </cell>
          <cell r="C6136" t="str">
            <v xml:space="preserve">UN    </v>
          </cell>
          <cell r="D6136" t="str">
            <v>3,61</v>
          </cell>
        </row>
        <row r="6137">
          <cell r="A6137">
            <v>11928</v>
          </cell>
          <cell r="B6137" t="str">
            <v>ABRACADEIRA, GALVANIZADA/ZINCADA, ROSCA SEM FIM, PARAFUSO INOX, LARGURA  FITA *12,6 A *14 MM, D = 3" A 3 3/4"</v>
          </cell>
          <cell r="C6137" t="str">
            <v xml:space="preserve">UN    </v>
          </cell>
          <cell r="D6137" t="str">
            <v>4,14</v>
          </cell>
        </row>
        <row r="6138">
          <cell r="A6138">
            <v>11929</v>
          </cell>
          <cell r="B6138" t="str">
            <v>ABRACADEIRA, GALVANIZADA/ZINCADA, ROSCA SEM FIM, PARAFUSO INOX, LARGURA  FITA *12,6 A *14 MM, D = 4" A 4 3/4"</v>
          </cell>
          <cell r="C6138" t="str">
            <v xml:space="preserve">UN    </v>
          </cell>
          <cell r="D6138" t="str">
            <v>6,41</v>
          </cell>
        </row>
        <row r="6139">
          <cell r="A6139">
            <v>36801</v>
          </cell>
          <cell r="B6139" t="str">
            <v>ACABAMENTO CROMADO PARA REGISTRO PEQUENO, 1/2 " OU 3/4 "</v>
          </cell>
          <cell r="C6139" t="str">
            <v xml:space="preserve">UN    </v>
          </cell>
          <cell r="D6139" t="str">
            <v>13,52</v>
          </cell>
        </row>
        <row r="6140">
          <cell r="A6140">
            <v>36246</v>
          </cell>
          <cell r="B6140" t="str">
            <v>ACABAMENTO SIMPLES/CONVENCIONAL PARA FORRO PVC, TIPO "U" OU "C", COR BRANCA, COMPRIMENTO 6 M</v>
          </cell>
          <cell r="C6140" t="str">
            <v xml:space="preserve">M     </v>
          </cell>
          <cell r="D6140" t="str">
            <v>2,45</v>
          </cell>
        </row>
        <row r="6141">
          <cell r="A6141">
            <v>37600</v>
          </cell>
          <cell r="B6141" t="str">
            <v>ACESSORIO DE LIGACAO NAO ELETRICO PARA CARGAS EXPLOSIVAS, TUBO DE 6 M</v>
          </cell>
          <cell r="C6141" t="str">
            <v xml:space="preserve">UN    </v>
          </cell>
          <cell r="D6141" t="str">
            <v>47,99</v>
          </cell>
        </row>
        <row r="6142">
          <cell r="A6142">
            <v>37599</v>
          </cell>
          <cell r="B6142" t="str">
            <v>ACESSORIO INICIADOR NAO ELETRICO, TUBO DE 6 M, TEMPO DE RETARDO DE *160* MS</v>
          </cell>
          <cell r="C6142" t="str">
            <v xml:space="preserve">UN    </v>
          </cell>
          <cell r="D6142" t="str">
            <v>44,66</v>
          </cell>
        </row>
        <row r="6143">
          <cell r="A6143">
            <v>1</v>
          </cell>
          <cell r="B6143" t="str">
            <v>ACETILENO (RECARGA PARA CILINDRO DE CONJUNTO OXICORTE GRANDE)</v>
          </cell>
          <cell r="C6143" t="str">
            <v xml:space="preserve">KG    </v>
          </cell>
          <cell r="D6143" t="str">
            <v>35,00</v>
          </cell>
        </row>
        <row r="6144">
          <cell r="A6144">
            <v>3</v>
          </cell>
          <cell r="B6144" t="str">
            <v>ACIDO MURIATICO, DILUICAO 10% A 12% PARA USO EM LIMPEZA</v>
          </cell>
          <cell r="C6144" t="str">
            <v xml:space="preserve">L     </v>
          </cell>
          <cell r="D6144" t="str">
            <v>3,56</v>
          </cell>
        </row>
        <row r="6145">
          <cell r="A6145">
            <v>26</v>
          </cell>
          <cell r="B6145" t="str">
            <v>ACO CA-25, 10,0 MM, VERGALHAO</v>
          </cell>
          <cell r="C6145" t="str">
            <v xml:space="preserve">KG    </v>
          </cell>
          <cell r="D6145" t="str">
            <v>3,98</v>
          </cell>
        </row>
        <row r="6146">
          <cell r="A6146">
            <v>20</v>
          </cell>
          <cell r="B6146" t="str">
            <v>ACO CA-25, 12,5 MM, VERGALHAO</v>
          </cell>
          <cell r="C6146" t="str">
            <v xml:space="preserve">KG    </v>
          </cell>
          <cell r="D6146" t="str">
            <v>4,01</v>
          </cell>
        </row>
        <row r="6147">
          <cell r="A6147">
            <v>21</v>
          </cell>
          <cell r="B6147" t="str">
            <v>ACO CA-25, 16,0 MM, VERGALHAO</v>
          </cell>
          <cell r="C6147" t="str">
            <v xml:space="preserve">KG    </v>
          </cell>
          <cell r="D6147" t="str">
            <v>4,01</v>
          </cell>
        </row>
        <row r="6148">
          <cell r="A6148">
            <v>24</v>
          </cell>
          <cell r="B6148" t="str">
            <v>ACO CA-25, 20,0 MM, VERGALHAO</v>
          </cell>
          <cell r="C6148" t="str">
            <v xml:space="preserve">KG    </v>
          </cell>
          <cell r="D6148" t="str">
            <v>4,01</v>
          </cell>
        </row>
        <row r="6149">
          <cell r="A6149">
            <v>25</v>
          </cell>
          <cell r="B6149" t="str">
            <v>ACO CA-25, 25,0 MM, VERGALHAO</v>
          </cell>
          <cell r="C6149" t="str">
            <v xml:space="preserve">KG    </v>
          </cell>
          <cell r="D6149" t="str">
            <v>4,01</v>
          </cell>
        </row>
        <row r="6150">
          <cell r="A6150">
            <v>34341</v>
          </cell>
          <cell r="B6150" t="str">
            <v>ACO CA-25, 32,0 MM, VERGALHAO</v>
          </cell>
          <cell r="C6150" t="str">
            <v xml:space="preserve">KG    </v>
          </cell>
          <cell r="D6150" t="str">
            <v>3,77</v>
          </cell>
        </row>
        <row r="6151">
          <cell r="A6151">
            <v>22</v>
          </cell>
          <cell r="B6151" t="str">
            <v>ACO CA-25, 6,3 MM, VERGALHAO</v>
          </cell>
          <cell r="C6151" t="str">
            <v xml:space="preserve">KG    </v>
          </cell>
          <cell r="D6151" t="str">
            <v>4,29</v>
          </cell>
        </row>
        <row r="6152">
          <cell r="A6152">
            <v>23</v>
          </cell>
          <cell r="B6152" t="str">
            <v>ACO CA-25, 8,0 MM, VERGALHAO</v>
          </cell>
          <cell r="C6152" t="str">
            <v xml:space="preserve">KG    </v>
          </cell>
          <cell r="D6152" t="str">
            <v>4,25</v>
          </cell>
        </row>
        <row r="6153">
          <cell r="A6153">
            <v>34439</v>
          </cell>
          <cell r="B6153" t="str">
            <v>ACO CA-50, 10,0 MM, DOBRADO E CORTADO</v>
          </cell>
          <cell r="C6153" t="str">
            <v xml:space="preserve">KG    </v>
          </cell>
          <cell r="D6153" t="str">
            <v>4,56</v>
          </cell>
        </row>
        <row r="6154">
          <cell r="A6154">
            <v>34</v>
          </cell>
          <cell r="B6154" t="str">
            <v>ACO CA-50, 10,0 MM, VERGALHAO</v>
          </cell>
          <cell r="C6154" t="str">
            <v xml:space="preserve">KG    </v>
          </cell>
          <cell r="D6154" t="str">
            <v>4,06</v>
          </cell>
        </row>
        <row r="6155">
          <cell r="A6155">
            <v>34441</v>
          </cell>
          <cell r="B6155" t="str">
            <v>ACO CA-50, 12,5 MM, DOBRADO E CORTADO</v>
          </cell>
          <cell r="C6155" t="str">
            <v xml:space="preserve">KG    </v>
          </cell>
          <cell r="D6155" t="str">
            <v>4,32</v>
          </cell>
        </row>
        <row r="6156">
          <cell r="A6156">
            <v>31</v>
          </cell>
          <cell r="B6156" t="str">
            <v>ACO CA-50, 12,5 MM, VERGALHAO</v>
          </cell>
          <cell r="C6156" t="str">
            <v xml:space="preserve">KG    </v>
          </cell>
          <cell r="D6156" t="str">
            <v>3,86</v>
          </cell>
        </row>
        <row r="6157">
          <cell r="A6157">
            <v>34443</v>
          </cell>
          <cell r="B6157" t="str">
            <v>ACO CA-50, 16 MM, DOBRADO E CORTADO</v>
          </cell>
          <cell r="C6157" t="str">
            <v xml:space="preserve">KG    </v>
          </cell>
          <cell r="D6157" t="str">
            <v>4,32</v>
          </cell>
        </row>
        <row r="6158">
          <cell r="A6158">
            <v>27</v>
          </cell>
          <cell r="B6158" t="str">
            <v>ACO CA-50, 16,0 MM, VERGALHAO</v>
          </cell>
          <cell r="C6158" t="str">
            <v xml:space="preserve">KG    </v>
          </cell>
          <cell r="D6158" t="str">
            <v>3,86</v>
          </cell>
        </row>
        <row r="6159">
          <cell r="A6159">
            <v>34446</v>
          </cell>
          <cell r="B6159" t="str">
            <v>ACO CA-50, 20 MM, DOBRADO E CORTADO</v>
          </cell>
          <cell r="C6159" t="str">
            <v xml:space="preserve">KG    </v>
          </cell>
          <cell r="D6159" t="str">
            <v>4,32</v>
          </cell>
        </row>
        <row r="6160">
          <cell r="A6160">
            <v>29</v>
          </cell>
          <cell r="B6160" t="str">
            <v>ACO CA-50, 20,0 MM, VERGALHAO</v>
          </cell>
          <cell r="C6160" t="str">
            <v xml:space="preserve">KG    </v>
          </cell>
          <cell r="D6160" t="str">
            <v>3,61</v>
          </cell>
        </row>
        <row r="6161">
          <cell r="A6161">
            <v>28</v>
          </cell>
          <cell r="B6161" t="str">
            <v>ACO CA-50, 25,0 MM, VERGALHAO</v>
          </cell>
          <cell r="C6161" t="str">
            <v xml:space="preserve">KG    </v>
          </cell>
          <cell r="D6161" t="str">
            <v>4,17</v>
          </cell>
        </row>
        <row r="6162">
          <cell r="A6162">
            <v>34449</v>
          </cell>
          <cell r="B6162" t="str">
            <v>ACO CA-50, 6,3 MM, DOBRADO E CORTADO</v>
          </cell>
          <cell r="C6162" t="str">
            <v xml:space="preserve">KG    </v>
          </cell>
          <cell r="D6162" t="str">
            <v>4,76</v>
          </cell>
        </row>
        <row r="6163">
          <cell r="A6163">
            <v>32</v>
          </cell>
          <cell r="B6163" t="str">
            <v>ACO CA-50, 6,3 MM, VERGALHAO</v>
          </cell>
          <cell r="C6163" t="str">
            <v xml:space="preserve">KG    </v>
          </cell>
          <cell r="D6163" t="str">
            <v>4,25</v>
          </cell>
        </row>
        <row r="6164">
          <cell r="A6164">
            <v>33</v>
          </cell>
          <cell r="B6164" t="str">
            <v>ACO CA-50, 8,0 MM, VERGALHAO</v>
          </cell>
          <cell r="C6164" t="str">
            <v xml:space="preserve">KG    </v>
          </cell>
          <cell r="D6164" t="str">
            <v>4,77</v>
          </cell>
        </row>
        <row r="6165">
          <cell r="A6165">
            <v>34343</v>
          </cell>
          <cell r="B6165" t="str">
            <v>ACO CA-60, VERGALHAO, 9,5 MM</v>
          </cell>
          <cell r="C6165" t="str">
            <v xml:space="preserve">KG    </v>
          </cell>
          <cell r="D6165" t="str">
            <v>4,58</v>
          </cell>
        </row>
        <row r="6166">
          <cell r="A6166">
            <v>34452</v>
          </cell>
          <cell r="B6166" t="str">
            <v>ACO CA-60, 4,2 MM, DOBRADO E CORTADO</v>
          </cell>
          <cell r="C6166" t="str">
            <v xml:space="preserve">KG    </v>
          </cell>
          <cell r="D6166" t="str">
            <v>4,22</v>
          </cell>
        </row>
        <row r="6167">
          <cell r="A6167">
            <v>36</v>
          </cell>
          <cell r="B6167" t="str">
            <v>ACO CA-60, 4,2 MM, VERGALHAO</v>
          </cell>
          <cell r="C6167" t="str">
            <v xml:space="preserve">KG    </v>
          </cell>
          <cell r="D6167" t="str">
            <v>4,02</v>
          </cell>
        </row>
        <row r="6168">
          <cell r="A6168">
            <v>34456</v>
          </cell>
          <cell r="B6168" t="str">
            <v>ACO CA-60, 5,0 MM, DOBRADO E CORTADO</v>
          </cell>
          <cell r="C6168" t="str">
            <v xml:space="preserve">KG    </v>
          </cell>
          <cell r="D6168" t="str">
            <v>4,22</v>
          </cell>
        </row>
        <row r="6169">
          <cell r="A6169">
            <v>39</v>
          </cell>
          <cell r="B6169" t="str">
            <v>ACO CA-60, 5,0 MM, VERGALHAO</v>
          </cell>
          <cell r="C6169" t="str">
            <v xml:space="preserve">KG    </v>
          </cell>
          <cell r="D6169" t="str">
            <v>4,02</v>
          </cell>
        </row>
        <row r="6170">
          <cell r="A6170">
            <v>34457</v>
          </cell>
          <cell r="B6170" t="str">
            <v>ACO CA-60, 6,0 MM, DOBRADO E CORTADO</v>
          </cell>
          <cell r="C6170" t="str">
            <v xml:space="preserve">KG    </v>
          </cell>
          <cell r="D6170" t="str">
            <v>4,53</v>
          </cell>
        </row>
        <row r="6171">
          <cell r="A6171">
            <v>40</v>
          </cell>
          <cell r="B6171" t="str">
            <v>ACO CA-60, 6,0 MM, VERGALHAO</v>
          </cell>
          <cell r="C6171" t="str">
            <v xml:space="preserve">KG    </v>
          </cell>
          <cell r="D6171" t="str">
            <v>4,11</v>
          </cell>
        </row>
        <row r="6172">
          <cell r="A6172">
            <v>34460</v>
          </cell>
          <cell r="B6172" t="str">
            <v>ACO CA-60, 7,0 MM, DOBRADO E CORTADO</v>
          </cell>
          <cell r="C6172" t="str">
            <v xml:space="preserve">KG    </v>
          </cell>
          <cell r="D6172" t="str">
            <v>4,62</v>
          </cell>
        </row>
        <row r="6173">
          <cell r="A6173">
            <v>42</v>
          </cell>
          <cell r="B6173" t="str">
            <v>ACO CA-60, 7,0 MM, VERGALHAO</v>
          </cell>
          <cell r="C6173" t="str">
            <v xml:space="preserve">KG    </v>
          </cell>
          <cell r="D6173" t="str">
            <v>4,18</v>
          </cell>
        </row>
        <row r="6174">
          <cell r="A6174">
            <v>38</v>
          </cell>
          <cell r="B6174" t="str">
            <v>ACO CA-60, 8,0 MM, VERGALHAO</v>
          </cell>
          <cell r="C6174" t="str">
            <v xml:space="preserve">KG    </v>
          </cell>
          <cell r="D6174" t="str">
            <v>4,65</v>
          </cell>
        </row>
        <row r="6175">
          <cell r="A6175">
            <v>34344</v>
          </cell>
          <cell r="B6175" t="str">
            <v>ACO-FIO PARA PROTENSAO, CP-150 RB L, 8 MM</v>
          </cell>
          <cell r="C6175" t="str">
            <v xml:space="preserve">KG    </v>
          </cell>
          <cell r="D6175" t="str">
            <v>6,32</v>
          </cell>
        </row>
        <row r="6176">
          <cell r="A6176">
            <v>20063</v>
          </cell>
          <cell r="B6176" t="str">
            <v>ACOPLAMENTO DE CONDUTOR PLUVIAL, EM PVC, DIAMETRO ENTRE 80 E 100 MM, PARA DRENAGEM PREDIAL</v>
          </cell>
          <cell r="C6176" t="str">
            <v xml:space="preserve">UN    </v>
          </cell>
          <cell r="D6176" t="str">
            <v>2,90</v>
          </cell>
        </row>
        <row r="6177">
          <cell r="A6177">
            <v>40410</v>
          </cell>
          <cell r="B6177" t="str">
            <v>ACOPLAMENTO RIGIDO EM FERRO FUNDIDO PARA SISTEMA DE TUBULACAO RANHURADA, DN 50 MM (2")</v>
          </cell>
          <cell r="C6177" t="str">
            <v xml:space="preserve">UN    </v>
          </cell>
          <cell r="D6177" t="str">
            <v>13,40</v>
          </cell>
        </row>
        <row r="6178">
          <cell r="A6178">
            <v>40411</v>
          </cell>
          <cell r="B6178" t="str">
            <v>ACOPLAMENTO RIGIDO EM FERRO FUNDIDO PARA SISTEMA DE TUBULACAO RANHURADA, DN 65 MM (2 1/2")</v>
          </cell>
          <cell r="C6178" t="str">
            <v xml:space="preserve">UN    </v>
          </cell>
          <cell r="D6178" t="str">
            <v>14,54</v>
          </cell>
        </row>
        <row r="6179">
          <cell r="A6179">
            <v>40412</v>
          </cell>
          <cell r="B6179" t="str">
            <v>ACOPLAMENTO RIGIDO EMFERRO FUNDIDO PARA SISTEMA DE TUBULACAO RANHURADA, DN 80 MM (3")</v>
          </cell>
          <cell r="C6179" t="str">
            <v xml:space="preserve">UN    </v>
          </cell>
          <cell r="D6179" t="str">
            <v>16,32</v>
          </cell>
        </row>
        <row r="6180">
          <cell r="A6180">
            <v>38838</v>
          </cell>
          <cell r="B6180" t="str">
            <v>ADAPTADOR DE COBRE PARA TUBULACAO PEX, DN 16 X 15 MM</v>
          </cell>
          <cell r="C6180" t="str">
            <v xml:space="preserve">UN    </v>
          </cell>
          <cell r="D6180" t="str">
            <v>6,14</v>
          </cell>
        </row>
        <row r="6181">
          <cell r="A6181">
            <v>38839</v>
          </cell>
          <cell r="B6181" t="str">
            <v>ADAPTADOR DE COBRE PARA TUBULACAO PEX, DN 20 X 22 MM</v>
          </cell>
          <cell r="C6181" t="str">
            <v xml:space="preserve">UN    </v>
          </cell>
          <cell r="D6181" t="str">
            <v>7,24</v>
          </cell>
        </row>
        <row r="6182">
          <cell r="A6182">
            <v>55</v>
          </cell>
          <cell r="B6182" t="str">
            <v>ADAPTADOR DE COMPRESSAO EM POLIPROPILENO (PP), PARA TUBO EM PEAD, 20 MM X 1/2", PARA LIGACAO PREDIAL DE AGUA (NTS 179)</v>
          </cell>
          <cell r="C6182" t="str">
            <v xml:space="preserve">UN    </v>
          </cell>
          <cell r="D6182" t="str">
            <v>3,00</v>
          </cell>
        </row>
        <row r="6183">
          <cell r="A6183">
            <v>61</v>
          </cell>
          <cell r="B6183" t="str">
            <v>ADAPTADOR DE COMPRESSAO EM POLIPROPILENO (PP), PARA TUBO EM PEAD, 20 MM X 3/4", PARA LIGACAO PREDIAL DE AGUA (NTS 179)</v>
          </cell>
          <cell r="C6183" t="str">
            <v xml:space="preserve">UN    </v>
          </cell>
          <cell r="D6183" t="str">
            <v>2,83</v>
          </cell>
        </row>
        <row r="6184">
          <cell r="A6184">
            <v>62</v>
          </cell>
          <cell r="B6184" t="str">
            <v>ADAPTADOR DE COMPRESSAO EM POLIPROPILENO (PP), PARA TUBO EM PEAD, 32 MM X 1", PARA LIGACAO PREDIAL DE AGUA (NTS 179)</v>
          </cell>
          <cell r="C6184" t="str">
            <v xml:space="preserve">UN    </v>
          </cell>
          <cell r="D6184" t="str">
            <v>5,88</v>
          </cell>
        </row>
        <row r="6185">
          <cell r="A6185">
            <v>77</v>
          </cell>
          <cell r="B6185" t="str">
            <v>ADAPTADOR PVC PARA SIFAO METALICO, SOLDAVEL, COM ANEL BORRACHA (JE), 40 MM X 1 1/2"</v>
          </cell>
          <cell r="C6185" t="str">
            <v xml:space="preserve">UN    </v>
          </cell>
          <cell r="D6185" t="str">
            <v>3,72</v>
          </cell>
        </row>
        <row r="6186">
          <cell r="A6186">
            <v>76</v>
          </cell>
          <cell r="B6186" t="str">
            <v>ADAPTADOR PVC PARA SIFAO, ROSCAVEL, 40 MM X 1 1/4"</v>
          </cell>
          <cell r="C6186" t="str">
            <v xml:space="preserve">UN    </v>
          </cell>
          <cell r="D6186" t="str">
            <v>0,72</v>
          </cell>
        </row>
        <row r="6187">
          <cell r="A6187">
            <v>67</v>
          </cell>
          <cell r="B6187" t="str">
            <v>ADAPTADOR PVC ROSCAVEL, COM FLANGES E ANEL DE VEDACAO, 1/2", PARA CAIXA D' AGUA</v>
          </cell>
          <cell r="C6187" t="str">
            <v xml:space="preserve">UN    </v>
          </cell>
          <cell r="D6187" t="str">
            <v>8,11</v>
          </cell>
        </row>
        <row r="6188">
          <cell r="A6188">
            <v>71</v>
          </cell>
          <cell r="B6188" t="str">
            <v>ADAPTADOR PVC ROSCAVEL, COM FLANGES E ANEL DE VEDACAO, 1", PARA CAIXA D' AGUA</v>
          </cell>
          <cell r="C6188" t="str">
            <v xml:space="preserve">UN    </v>
          </cell>
          <cell r="D6188" t="str">
            <v>14,26</v>
          </cell>
        </row>
        <row r="6189">
          <cell r="A6189">
            <v>73</v>
          </cell>
          <cell r="B6189" t="str">
            <v>ADAPTADOR PVC ROSCAVEL, COM FLANGES E ANEL DE VEDACAO, 3/4", PARA CAIXA D' AGUA</v>
          </cell>
          <cell r="C6189" t="str">
            <v xml:space="preserve">UN    </v>
          </cell>
          <cell r="D6189" t="str">
            <v>10,26</v>
          </cell>
        </row>
        <row r="6190">
          <cell r="A6190">
            <v>103</v>
          </cell>
          <cell r="B6190" t="str">
            <v>ADAPTADOR PVC SOLDAVEL CURTO COM BOLSA E ROSCA, 110 MM X 4", PARA AGUA FRIA</v>
          </cell>
          <cell r="C6190" t="str">
            <v xml:space="preserve">UN    </v>
          </cell>
          <cell r="D6190" t="str">
            <v>35,47</v>
          </cell>
        </row>
        <row r="6191">
          <cell r="A6191">
            <v>107</v>
          </cell>
          <cell r="B6191" t="str">
            <v>ADAPTADOR PVC SOLDAVEL CURTO COM BOLSA E ROSCA, 20 MM X 1/2", PARA AGUA FRIA</v>
          </cell>
          <cell r="C6191" t="str">
            <v xml:space="preserve">UN    </v>
          </cell>
          <cell r="D6191" t="str">
            <v>0,67</v>
          </cell>
        </row>
        <row r="6192">
          <cell r="A6192">
            <v>65</v>
          </cell>
          <cell r="B6192" t="str">
            <v>ADAPTADOR PVC SOLDAVEL CURTO COM BOLSA E ROSCA, 25 MM X 3/4", PARA AGUA FRIA</v>
          </cell>
          <cell r="C6192" t="str">
            <v xml:space="preserve">UN    </v>
          </cell>
          <cell r="D6192" t="str">
            <v>0,76</v>
          </cell>
        </row>
        <row r="6193">
          <cell r="A6193">
            <v>108</v>
          </cell>
          <cell r="B6193" t="str">
            <v>ADAPTADOR PVC SOLDAVEL CURTO COM BOLSA E ROSCA, 32 MM X 1", PARA AGUA FRIA</v>
          </cell>
          <cell r="C6193" t="str">
            <v xml:space="preserve">UN    </v>
          </cell>
          <cell r="D6193" t="str">
            <v>1,50</v>
          </cell>
        </row>
        <row r="6194">
          <cell r="A6194">
            <v>110</v>
          </cell>
          <cell r="B6194" t="str">
            <v>ADAPTADOR PVC SOLDAVEL CURTO COM BOLSA E ROSCA, 40 MM X 1 1/2", PARA AGUA FRIA</v>
          </cell>
          <cell r="C6194" t="str">
            <v xml:space="preserve">UN    </v>
          </cell>
          <cell r="D6194" t="str">
            <v>3,55</v>
          </cell>
        </row>
        <row r="6195">
          <cell r="A6195">
            <v>109</v>
          </cell>
          <cell r="B6195" t="str">
            <v>ADAPTADOR PVC SOLDAVEL CURTO COM BOLSA E ROSCA, 40 MM X 1 1/4", PARA AGUA FRIA</v>
          </cell>
          <cell r="C6195" t="str">
            <v xml:space="preserve">UN    </v>
          </cell>
          <cell r="D6195" t="str">
            <v>2,71</v>
          </cell>
        </row>
        <row r="6196">
          <cell r="A6196">
            <v>111</v>
          </cell>
          <cell r="B6196" t="str">
            <v>ADAPTADOR PVC SOLDAVEL CURTO COM BOLSA E ROSCA, 50 MM X 1 1/4", PARA AGUA FRIA</v>
          </cell>
          <cell r="C6196" t="str">
            <v xml:space="preserve">UN    </v>
          </cell>
          <cell r="D6196" t="str">
            <v>6,17</v>
          </cell>
        </row>
        <row r="6197">
          <cell r="A6197">
            <v>112</v>
          </cell>
          <cell r="B6197" t="str">
            <v>ADAPTADOR PVC SOLDAVEL CURTO COM BOLSA E ROSCA, 50 MM X1 1/2", PARA AGUA FRIA</v>
          </cell>
          <cell r="C6197" t="str">
            <v xml:space="preserve">UN    </v>
          </cell>
          <cell r="D6197" t="str">
            <v>3,33</v>
          </cell>
        </row>
        <row r="6198">
          <cell r="A6198">
            <v>113</v>
          </cell>
          <cell r="B6198" t="str">
            <v>ADAPTADOR PVC SOLDAVEL CURTO COM BOLSA E ROSCA, 60 MM X 2", PARA AGUA FRIA</v>
          </cell>
          <cell r="C6198" t="str">
            <v xml:space="preserve">UN    </v>
          </cell>
          <cell r="D6198" t="str">
            <v>8,49</v>
          </cell>
        </row>
        <row r="6199">
          <cell r="A6199">
            <v>104</v>
          </cell>
          <cell r="B6199" t="str">
            <v>ADAPTADOR PVC SOLDAVEL CURTO COM BOLSA E ROSCA, 75 MM X 2 1/2", PARA AGUA FRIA</v>
          </cell>
          <cell r="C6199" t="str">
            <v xml:space="preserve">UN    </v>
          </cell>
          <cell r="D6199" t="str">
            <v>14,65</v>
          </cell>
        </row>
        <row r="6200">
          <cell r="A6200">
            <v>102</v>
          </cell>
          <cell r="B6200" t="str">
            <v>ADAPTADOR PVC SOLDAVEL CURTO COM BOLSA E ROSCA, 85 MM X 3", PARA AGUA FRIA</v>
          </cell>
          <cell r="C6200" t="str">
            <v xml:space="preserve">UN    </v>
          </cell>
          <cell r="D6200" t="str">
            <v>22,02</v>
          </cell>
        </row>
        <row r="6201">
          <cell r="A6201">
            <v>95</v>
          </cell>
          <cell r="B6201" t="str">
            <v>ADAPTADOR PVC SOLDAVEL, COM FLANGE E ANEL DE VEDACAO, 20 MM X 1/2", PARA CAIXA D'AGUA</v>
          </cell>
          <cell r="C6201" t="str">
            <v xml:space="preserve">UN    </v>
          </cell>
          <cell r="D6201" t="str">
            <v>9,31</v>
          </cell>
        </row>
        <row r="6202">
          <cell r="A6202">
            <v>96</v>
          </cell>
          <cell r="B6202" t="str">
            <v>ADAPTADOR PVC SOLDAVEL, COM FLANGE E ANEL DE VEDACAO, 25 MM X 3/4", PARA CAIXA D'AGUA</v>
          </cell>
          <cell r="C6202" t="str">
            <v xml:space="preserve">UN    </v>
          </cell>
          <cell r="D6202" t="str">
            <v>12,05</v>
          </cell>
        </row>
        <row r="6203">
          <cell r="A6203">
            <v>97</v>
          </cell>
          <cell r="B6203" t="str">
            <v>ADAPTADOR PVC SOLDAVEL, COM FLANGE E ANEL DE VEDACAO, 32 MM X 1", PARA CAIXA D'AGUA</v>
          </cell>
          <cell r="C6203" t="str">
            <v xml:space="preserve">UN    </v>
          </cell>
          <cell r="D6203" t="str">
            <v>15,17</v>
          </cell>
        </row>
        <row r="6204">
          <cell r="A6204">
            <v>98</v>
          </cell>
          <cell r="B6204" t="str">
            <v>ADAPTADOR PVC SOLDAVEL, COM FLANGE E ANEL DE VEDACAO, 40 MM X 1 1/4", PARA CAIXA D'AGUA</v>
          </cell>
          <cell r="C6204" t="str">
            <v xml:space="preserve">UN    </v>
          </cell>
          <cell r="D6204" t="str">
            <v>24,60</v>
          </cell>
        </row>
        <row r="6205">
          <cell r="A6205">
            <v>99</v>
          </cell>
          <cell r="B6205" t="str">
            <v>ADAPTADOR PVC SOLDAVEL, COM FLANGE E ANEL DE VEDACAO, 50 MM X 1 1/2", PARA CAIXA D'AGUA</v>
          </cell>
          <cell r="C6205" t="str">
            <v xml:space="preserve">UN    </v>
          </cell>
          <cell r="D6205" t="str">
            <v>28,38</v>
          </cell>
        </row>
        <row r="6206">
          <cell r="A6206">
            <v>100</v>
          </cell>
          <cell r="B6206" t="str">
            <v>ADAPTADOR PVC SOLDAVEL, COM FLANGES E ANEL DE VEDACAO, 60 MM X 2", PARA CAIXA D' AGUA</v>
          </cell>
          <cell r="C6206" t="str">
            <v xml:space="preserve">UN    </v>
          </cell>
          <cell r="D6206" t="str">
            <v>34,50</v>
          </cell>
        </row>
        <row r="6207">
          <cell r="A6207">
            <v>75</v>
          </cell>
          <cell r="B6207" t="str">
            <v>ADAPTADOR PVC SOLDAVEL, COM FLANGES LIVRES, 110 MM X 4", PARA CAIXA D' AGUA</v>
          </cell>
          <cell r="C6207" t="str">
            <v xml:space="preserve">UN    </v>
          </cell>
          <cell r="D6207" t="str">
            <v>258,83</v>
          </cell>
        </row>
        <row r="6208">
          <cell r="A6208">
            <v>114</v>
          </cell>
          <cell r="B6208" t="str">
            <v>ADAPTADOR PVC SOLDAVEL, COM FLANGES LIVRES, 25 MM X 3/4", PARA CAIXA D' AGUA</v>
          </cell>
          <cell r="C6208" t="str">
            <v xml:space="preserve">UN    </v>
          </cell>
          <cell r="D6208" t="str">
            <v>10,21</v>
          </cell>
        </row>
        <row r="6209">
          <cell r="A6209">
            <v>68</v>
          </cell>
          <cell r="B6209" t="str">
            <v>ADAPTADOR PVC SOLDAVEL, COM FLANGES LIVRES, 32 MM X 1", PARA CAIXA D' AGUA</v>
          </cell>
          <cell r="C6209" t="str">
            <v xml:space="preserve">UN    </v>
          </cell>
          <cell r="D6209" t="str">
            <v>13,69</v>
          </cell>
        </row>
        <row r="6210">
          <cell r="A6210">
            <v>86</v>
          </cell>
          <cell r="B6210" t="str">
            <v>ADAPTADOR PVC SOLDAVEL, COM FLANGES LIVRES, 40 MM X 1  1/4", PARA CAIXA D' AGUA</v>
          </cell>
          <cell r="C6210" t="str">
            <v xml:space="preserve">UN    </v>
          </cell>
          <cell r="D6210" t="str">
            <v>20,28</v>
          </cell>
        </row>
        <row r="6211">
          <cell r="A6211">
            <v>66</v>
          </cell>
          <cell r="B6211" t="str">
            <v>ADAPTADOR PVC SOLDAVEL, COM FLANGES LIVRES, 50 MM X 1  1/2", PARA CAIXA D' AGUA</v>
          </cell>
          <cell r="C6211" t="str">
            <v xml:space="preserve">UN    </v>
          </cell>
          <cell r="D6211" t="str">
            <v>23,27</v>
          </cell>
        </row>
        <row r="6212">
          <cell r="A6212">
            <v>69</v>
          </cell>
          <cell r="B6212" t="str">
            <v>ADAPTADOR PVC SOLDAVEL, COM FLANGES LIVRES, 60 MM X 2", PARA CAIXA D' AGUA</v>
          </cell>
          <cell r="C6212" t="str">
            <v xml:space="preserve">UN    </v>
          </cell>
          <cell r="D6212" t="str">
            <v>34,50</v>
          </cell>
        </row>
        <row r="6213">
          <cell r="A6213">
            <v>83</v>
          </cell>
          <cell r="B6213" t="str">
            <v>ADAPTADOR PVC SOLDAVEL, COM FLANGES LIVRES, 75 MM X 2  1/2", PARA CAIXA D' AGUA</v>
          </cell>
          <cell r="C6213" t="str">
            <v xml:space="preserve">UN    </v>
          </cell>
          <cell r="D6213" t="str">
            <v>134,26</v>
          </cell>
        </row>
        <row r="6214">
          <cell r="A6214">
            <v>74</v>
          </cell>
          <cell r="B6214" t="str">
            <v>ADAPTADOR PVC SOLDAVEL, COM FLANGES LIVRES, 85 MM X 3", PARA CAIXA D' AGUA</v>
          </cell>
          <cell r="C6214" t="str">
            <v xml:space="preserve">UN    </v>
          </cell>
          <cell r="D6214" t="str">
            <v>180,86</v>
          </cell>
        </row>
        <row r="6215">
          <cell r="A6215">
            <v>106</v>
          </cell>
          <cell r="B6215" t="str">
            <v>ADAPTADOR PVC SOLDAVEL, LONGO, COM FLANGE LIVRE,  110 MM X 4", PARA CAIXA D' AGUA</v>
          </cell>
          <cell r="C6215" t="str">
            <v xml:space="preserve">UN    </v>
          </cell>
          <cell r="D6215" t="str">
            <v>369,74</v>
          </cell>
        </row>
        <row r="6216">
          <cell r="A6216">
            <v>87</v>
          </cell>
          <cell r="B6216" t="str">
            <v>ADAPTADOR PVC SOLDAVEL, LONGO, COM FLANGE LIVRE,  25 MM X 3/4", PARA CAIXA D' AGUA</v>
          </cell>
          <cell r="C6216" t="str">
            <v xml:space="preserve">UN    </v>
          </cell>
          <cell r="D6216" t="str">
            <v>15,30</v>
          </cell>
        </row>
        <row r="6217">
          <cell r="A6217">
            <v>88</v>
          </cell>
          <cell r="B6217" t="str">
            <v>ADAPTADOR PVC SOLDAVEL, LONGO, COM FLANGE LIVRE,  32 MM X 1", PARA CAIXA D' AGUA</v>
          </cell>
          <cell r="C6217" t="str">
            <v xml:space="preserve">UN    </v>
          </cell>
          <cell r="D6217" t="str">
            <v>18,41</v>
          </cell>
        </row>
        <row r="6218">
          <cell r="A6218">
            <v>89</v>
          </cell>
          <cell r="B6218" t="str">
            <v>ADAPTADOR PVC SOLDAVEL, LONGO, COM FLANGE LIVRE,  40 MM X 1 1/4", PARA CAIXA D' AGUA</v>
          </cell>
          <cell r="C6218" t="str">
            <v xml:space="preserve">UN    </v>
          </cell>
          <cell r="D6218" t="str">
            <v>27,17</v>
          </cell>
        </row>
        <row r="6219">
          <cell r="A6219">
            <v>90</v>
          </cell>
          <cell r="B6219" t="str">
            <v>ADAPTADOR PVC SOLDAVEL, LONGO, COM FLANGE LIVRE,  50 MM X 1 1/2", PARA CAIXA D' AGUA</v>
          </cell>
          <cell r="C6219" t="str">
            <v xml:space="preserve">UN    </v>
          </cell>
          <cell r="D6219" t="str">
            <v>31,16</v>
          </cell>
        </row>
        <row r="6220">
          <cell r="A6220">
            <v>81</v>
          </cell>
          <cell r="B6220" t="str">
            <v>ADAPTADOR PVC SOLDAVEL, LONGO, COM FLANGE LIVRE,  60 MM X 2", PARA CAIXA D' AGUA</v>
          </cell>
          <cell r="C6220" t="str">
            <v xml:space="preserve">UN    </v>
          </cell>
          <cell r="D6220" t="str">
            <v>46,25</v>
          </cell>
        </row>
        <row r="6221">
          <cell r="A6221">
            <v>82</v>
          </cell>
          <cell r="B6221" t="str">
            <v>ADAPTADOR PVC SOLDAVEL, LONGO, COM FLANGE LIVRE,  75 MM X 2 1/2", PARA CAIXA D' AGUA</v>
          </cell>
          <cell r="C6221" t="str">
            <v xml:space="preserve">UN    </v>
          </cell>
          <cell r="D6221" t="str">
            <v>179,97</v>
          </cell>
        </row>
        <row r="6222">
          <cell r="A6222">
            <v>105</v>
          </cell>
          <cell r="B6222" t="str">
            <v>ADAPTADOR PVC SOLDAVEL, LONGO, COM FLANGE LIVRE,  85 MM X 3", PARA CAIXA D' AGUA</v>
          </cell>
          <cell r="C6222" t="str">
            <v xml:space="preserve">UN    </v>
          </cell>
          <cell r="D6222" t="str">
            <v>242,42</v>
          </cell>
        </row>
        <row r="6223">
          <cell r="A6223">
            <v>60</v>
          </cell>
          <cell r="B6223" t="str">
            <v>ADAPTADOR PVC, COM REGISTRO, PARA PEAD, 20 MM X 3/4", PARA LIGACAO PREDIAL DE AGUA</v>
          </cell>
          <cell r="C6223" t="str">
            <v xml:space="preserve">UN    </v>
          </cell>
          <cell r="D6223" t="str">
            <v>3,89</v>
          </cell>
        </row>
        <row r="6224">
          <cell r="A6224">
            <v>72</v>
          </cell>
          <cell r="B6224" t="str">
            <v>ADAPTADOR PVC, ROSCAVEL, COM FLANGES E ANEL DE VEDACAO, 1 1/2", PARA CAIXA D'AGUA</v>
          </cell>
          <cell r="C6224" t="str">
            <v xml:space="preserve">UN    </v>
          </cell>
          <cell r="D6224" t="str">
            <v>24,00</v>
          </cell>
        </row>
        <row r="6225">
          <cell r="A6225">
            <v>70</v>
          </cell>
          <cell r="B6225" t="str">
            <v>ADAPTADOR PVC, ROSCAVEL, COM FLANGES E ANEL DE VEDACAO, 1 1/4", PARA CAIXA D' AGUA</v>
          </cell>
          <cell r="C6225" t="str">
            <v xml:space="preserve">UN    </v>
          </cell>
          <cell r="D6225" t="str">
            <v>24,32</v>
          </cell>
        </row>
        <row r="6226">
          <cell r="A6226">
            <v>85</v>
          </cell>
          <cell r="B6226" t="str">
            <v>ADAPTADOR PVC, ROSCAVEL, COM FLANGES E ANEL DE VEDACAO, 2", PARA CAIXA D' AGUA</v>
          </cell>
          <cell r="C6226" t="str">
            <v xml:space="preserve">UN    </v>
          </cell>
          <cell r="D6226" t="str">
            <v>34,96</v>
          </cell>
        </row>
        <row r="6227">
          <cell r="A6227">
            <v>84</v>
          </cell>
          <cell r="B6227" t="str">
            <v>ADAPTADOR PVC, ROSCAVEL, PARA VALVULA PIA OU LAVATORIO, 40 MM</v>
          </cell>
          <cell r="C6227" t="str">
            <v xml:space="preserve">UN    </v>
          </cell>
          <cell r="D6227" t="str">
            <v>1,33</v>
          </cell>
        </row>
        <row r="6228">
          <cell r="A6228">
            <v>37997</v>
          </cell>
          <cell r="B6228" t="str">
            <v>ADAPTADOR, CPVC, SOLDAVEL, 15 MM, PARA AGUA QUENTE</v>
          </cell>
          <cell r="C6228" t="str">
            <v xml:space="preserve">UN    </v>
          </cell>
          <cell r="D6228" t="str">
            <v>5,00</v>
          </cell>
        </row>
        <row r="6229">
          <cell r="A6229">
            <v>37998</v>
          </cell>
          <cell r="B6229" t="str">
            <v>ADAPTADOR, CPVC, SOLDAVEL, 22 MM, PARA AGUA QUENTE</v>
          </cell>
          <cell r="C6229" t="str">
            <v xml:space="preserve">UN    </v>
          </cell>
          <cell r="D6229" t="str">
            <v>5,18</v>
          </cell>
        </row>
        <row r="6230">
          <cell r="A6230">
            <v>10899</v>
          </cell>
          <cell r="B6230" t="str">
            <v>ADAPTADOR, EM LATAO, ENGATE RAPIDO 2 1/2" X ROSCA INTERNA 5 FIOS 2 1/2",  PARA INSTALACAO PREDIAL DE COMBATE A INCENDIO</v>
          </cell>
          <cell r="C6230" t="str">
            <v xml:space="preserve">UN    </v>
          </cell>
          <cell r="D6230" t="str">
            <v>70,09</v>
          </cell>
        </row>
        <row r="6231">
          <cell r="A6231">
            <v>10900</v>
          </cell>
          <cell r="B6231" t="str">
            <v>ADAPTADOR, EM LATAO, ENGATE RAPIDO1 1/2" X ROSCA INTERNA 5 FIOS 2 1/2",  PARA INSTALACAO PREDIAL DE COMBATE A INCENDIO</v>
          </cell>
          <cell r="C6231" t="str">
            <v xml:space="preserve">UN    </v>
          </cell>
          <cell r="D6231" t="str">
            <v>54,85</v>
          </cell>
        </row>
        <row r="6232">
          <cell r="A6232">
            <v>46</v>
          </cell>
          <cell r="B6232" t="str">
            <v>ADAPTADOR, PVC PBA,  BOLSA/ROSCA, JE, DN 75 / DE  85 MM</v>
          </cell>
          <cell r="C6232" t="str">
            <v xml:space="preserve">UN    </v>
          </cell>
          <cell r="D6232" t="str">
            <v>23,06</v>
          </cell>
        </row>
        <row r="6233">
          <cell r="A6233">
            <v>51</v>
          </cell>
          <cell r="B6233" t="str">
            <v>ADAPTADOR, PVC PBA, A BOLSA DEFOFO, JE, DN 100 / DE 110 MM</v>
          </cell>
          <cell r="C6233" t="str">
            <v xml:space="preserve">UN    </v>
          </cell>
          <cell r="D6233" t="str">
            <v>52,40</v>
          </cell>
        </row>
        <row r="6234">
          <cell r="A6234">
            <v>12863</v>
          </cell>
          <cell r="B6234" t="str">
            <v>ADAPTADOR, PVC PBA, A BOLSA DEFOFO, JE, DN 50 / DE 60 MM</v>
          </cell>
          <cell r="C6234" t="str">
            <v xml:space="preserve">UN    </v>
          </cell>
          <cell r="D6234" t="str">
            <v>15,08</v>
          </cell>
        </row>
        <row r="6235">
          <cell r="A6235">
            <v>50</v>
          </cell>
          <cell r="B6235" t="str">
            <v>ADAPTADOR, PVC PBA, A BOLSA DEFOFO, JE, DN 75 / DE  85 MM</v>
          </cell>
          <cell r="C6235" t="str">
            <v xml:space="preserve">UN    </v>
          </cell>
          <cell r="D6235" t="str">
            <v>33,19</v>
          </cell>
        </row>
        <row r="6236">
          <cell r="A6236">
            <v>47</v>
          </cell>
          <cell r="B6236" t="str">
            <v>ADAPTADOR, PVC PBA, BOLSA/ROSCA, JE, DN 100 / DE 110 MM</v>
          </cell>
          <cell r="C6236" t="str">
            <v xml:space="preserve">UN    </v>
          </cell>
          <cell r="D6236" t="str">
            <v>27,58</v>
          </cell>
        </row>
        <row r="6237">
          <cell r="A6237">
            <v>48</v>
          </cell>
          <cell r="B6237" t="str">
            <v>ADAPTADOR, PVC PBA, BOLSA/ROSCA, JE, DN 50 / DE 60 MM</v>
          </cell>
          <cell r="C6237" t="str">
            <v xml:space="preserve">UN    </v>
          </cell>
          <cell r="D6237" t="str">
            <v>10,76</v>
          </cell>
        </row>
        <row r="6238">
          <cell r="A6238">
            <v>52</v>
          </cell>
          <cell r="B6238" t="str">
            <v>ADAPTADOR, PVC PBA, PONTA/ROSCA, JE, DN 50 / DE  60 MM</v>
          </cell>
          <cell r="C6238" t="str">
            <v xml:space="preserve">UN    </v>
          </cell>
          <cell r="D6238" t="str">
            <v>5,37</v>
          </cell>
        </row>
        <row r="6239">
          <cell r="A6239">
            <v>43</v>
          </cell>
          <cell r="B6239" t="str">
            <v>ADAPTADOR, PVC PBA, PONTA/ROSCA, JE, DN 75 / DE  85 MM</v>
          </cell>
          <cell r="C6239" t="str">
            <v xml:space="preserve">UN    </v>
          </cell>
          <cell r="D6239" t="str">
            <v>14,14</v>
          </cell>
        </row>
        <row r="6240">
          <cell r="A6240">
            <v>4791</v>
          </cell>
          <cell r="B6240" t="str">
            <v>ADESIVO ACRILICO/COLA DE CONTATO</v>
          </cell>
          <cell r="C6240" t="str">
            <v xml:space="preserve">KG    </v>
          </cell>
          <cell r="D6240" t="str">
            <v>21,28</v>
          </cell>
        </row>
        <row r="6241">
          <cell r="A6241">
            <v>157</v>
          </cell>
          <cell r="B6241" t="str">
            <v>ADESIVO ESTRUTURAL A BASE DE RESINA EPOXI PARA INJECAO EM TRINCAS, BICOMPONENTE, BAIXA VISCOSIDADE</v>
          </cell>
          <cell r="C6241" t="str">
            <v xml:space="preserve">KG    </v>
          </cell>
          <cell r="D6241" t="str">
            <v>101,28</v>
          </cell>
        </row>
        <row r="6242">
          <cell r="A6242">
            <v>156</v>
          </cell>
          <cell r="B6242" t="str">
            <v>ADESIVO ESTRUTURAL A BASE DE RESINA EPOXI, BICOMPONENTE, FLUIDO</v>
          </cell>
          <cell r="C6242" t="str">
            <v xml:space="preserve">KG    </v>
          </cell>
          <cell r="D6242" t="str">
            <v>45,20</v>
          </cell>
        </row>
        <row r="6243">
          <cell r="A6243">
            <v>131</v>
          </cell>
          <cell r="B6243" t="str">
            <v>ADESIVO ESTRUTURAL A BASE DE RESINA EPOXI, BICOMPONENTE, PASTOSO (TIXOTROPICO)</v>
          </cell>
          <cell r="C6243" t="str">
            <v xml:space="preserve">KG    </v>
          </cell>
          <cell r="D6243" t="str">
            <v>43,40</v>
          </cell>
        </row>
        <row r="6244">
          <cell r="A6244">
            <v>39719</v>
          </cell>
          <cell r="B6244" t="str">
            <v>ADESIVO LIQUIDO A BASE DE RESINAS PARA COLAGEM DE ESPUMA DE ISOLAMENTO TERMICO FLEXIVEL</v>
          </cell>
          <cell r="C6244" t="str">
            <v xml:space="preserve">L     </v>
          </cell>
          <cell r="D6244" t="str">
            <v>74,53</v>
          </cell>
        </row>
        <row r="6245">
          <cell r="A6245">
            <v>21114</v>
          </cell>
          <cell r="B6245" t="str">
            <v>ADESIVO PARA TUBOS CPVC, *75* G</v>
          </cell>
          <cell r="C6245" t="str">
            <v xml:space="preserve">UN    </v>
          </cell>
          <cell r="D6245" t="str">
            <v>15,96</v>
          </cell>
        </row>
        <row r="6246">
          <cell r="A6246">
            <v>119</v>
          </cell>
          <cell r="B6246" t="str">
            <v>ADESIVO PLASTICO PARA PVC, BISNAGA COM 75 GR</v>
          </cell>
          <cell r="C6246" t="str">
            <v xml:space="preserve">UN    </v>
          </cell>
          <cell r="D6246" t="str">
            <v>6,30</v>
          </cell>
        </row>
        <row r="6247">
          <cell r="A6247">
            <v>20080</v>
          </cell>
          <cell r="B6247" t="str">
            <v>ADESIVO PLASTICO PARA PVC, FRASCO COM 175 GR</v>
          </cell>
          <cell r="C6247" t="str">
            <v xml:space="preserve">UN    </v>
          </cell>
          <cell r="D6247" t="str">
            <v>18,06</v>
          </cell>
        </row>
        <row r="6248">
          <cell r="A6248">
            <v>122</v>
          </cell>
          <cell r="B6248" t="str">
            <v>ADESIVO PLASTICO PARA PVC, FRASCO COM 850 GR</v>
          </cell>
          <cell r="C6248" t="str">
            <v xml:space="preserve">UN    </v>
          </cell>
          <cell r="D6248" t="str">
            <v>56,91</v>
          </cell>
        </row>
        <row r="6249">
          <cell r="A6249">
            <v>3410</v>
          </cell>
          <cell r="B6249" t="str">
            <v>ADESIVO/COLA PARA EPS (ISOPOR) E OUTROS MATERIAIS</v>
          </cell>
          <cell r="C6249" t="str">
            <v xml:space="preserve">KG    </v>
          </cell>
          <cell r="D6249" t="str">
            <v>9,77</v>
          </cell>
        </row>
        <row r="6250">
          <cell r="A6250">
            <v>124</v>
          </cell>
          <cell r="B6250" t="str">
            <v>ADITIVO ACELERADOR DE PEGA E ENDURECIMENTO PARA ARGAMASSAS E CONCRETOS</v>
          </cell>
          <cell r="C6250" t="str">
            <v xml:space="preserve">L     </v>
          </cell>
          <cell r="D6250" t="str">
            <v>11,27</v>
          </cell>
        </row>
        <row r="6251">
          <cell r="A6251">
            <v>7334</v>
          </cell>
          <cell r="B6251" t="str">
            <v>ADITIVO ADESIVO LIQUIDO PARA ARGAMASSAS DE REVESTIMENTOS CIMENTICIOS</v>
          </cell>
          <cell r="C6251" t="str">
            <v xml:space="preserve">L     </v>
          </cell>
          <cell r="D6251" t="str">
            <v>7,04</v>
          </cell>
        </row>
        <row r="6252">
          <cell r="A6252">
            <v>7325</v>
          </cell>
          <cell r="B6252" t="str">
            <v>ADITIVO IMPERMEABILIZANTE DE PEGA NORMAL PARA ARGAMASSAS E  CONCRETOS SEM ARMACAO</v>
          </cell>
          <cell r="C6252" t="str">
            <v xml:space="preserve">KG    </v>
          </cell>
          <cell r="D6252" t="str">
            <v>5,21</v>
          </cell>
        </row>
        <row r="6253">
          <cell r="A6253">
            <v>123</v>
          </cell>
          <cell r="B6253" t="str">
            <v>ADITIVO IMPERMEABILIZANTE DE PEGA NORMAL PARA ARGAMASSAS E CONCRETOS SEM ARMACAO</v>
          </cell>
          <cell r="C6253" t="str">
            <v xml:space="preserve">L     </v>
          </cell>
          <cell r="D6253" t="str">
            <v>5,01</v>
          </cell>
        </row>
        <row r="6254">
          <cell r="A6254">
            <v>127</v>
          </cell>
          <cell r="B6254" t="str">
            <v>ADITIVO IMPERMEABILIZANTE DE PEGA ULTRARRAPIDA</v>
          </cell>
          <cell r="C6254" t="str">
            <v xml:space="preserve">L     </v>
          </cell>
          <cell r="D6254" t="str">
            <v>11,76</v>
          </cell>
        </row>
        <row r="6255">
          <cell r="A6255">
            <v>133</v>
          </cell>
          <cell r="B6255" t="str">
            <v>ADITIVO LIQUIDO INCORPORADOR DE AR PARA CONCRETO E ARGAMASSA</v>
          </cell>
          <cell r="C6255" t="str">
            <v xml:space="preserve">L     </v>
          </cell>
          <cell r="D6255" t="str">
            <v>5,05</v>
          </cell>
        </row>
        <row r="6256">
          <cell r="A6256">
            <v>37538</v>
          </cell>
          <cell r="B6256" t="str">
            <v>ADITIVO PLASTIFICANTE E ESTABILIZADOR PARA ARGAMASSAS DE ASSENTAMENTO E REBOCO</v>
          </cell>
          <cell r="C6256" t="str">
            <v xml:space="preserve">18L   </v>
          </cell>
          <cell r="D6256" t="str">
            <v>125,43</v>
          </cell>
        </row>
        <row r="6257">
          <cell r="A6257">
            <v>132</v>
          </cell>
          <cell r="B6257" t="str">
            <v>ADITIVO PLASTIFICANTE RETARDADOR DE PEGA E REDUTOR DE AGUA PARA CONCRETO</v>
          </cell>
          <cell r="C6257" t="str">
            <v xml:space="preserve">L     </v>
          </cell>
          <cell r="D6257" t="str">
            <v>5,56</v>
          </cell>
        </row>
        <row r="6258">
          <cell r="A6258">
            <v>13408</v>
          </cell>
          <cell r="B6258" t="str">
            <v>ADITIVO SUPERPLASTIFICANTE DE PEGA NORMAL PARA CONCRETO (TAMBOR 200 KG)</v>
          </cell>
          <cell r="C6258" t="str">
            <v xml:space="preserve">200KG </v>
          </cell>
          <cell r="D6258" t="str">
            <v>1.976,03</v>
          </cell>
        </row>
        <row r="6259">
          <cell r="A6259">
            <v>37476</v>
          </cell>
          <cell r="B6259" t="str">
            <v>ADUELA/GALERIA DE CONCRETO ARMADO, SECAO RETANGULAR 1.50 X 1.50 M (L X A), C = 1.00 M, E = 20 CM</v>
          </cell>
          <cell r="C6259" t="str">
            <v xml:space="preserve">UN    </v>
          </cell>
          <cell r="D6259" t="str">
            <v>1.266,11</v>
          </cell>
        </row>
        <row r="6260">
          <cell r="A6260">
            <v>37478</v>
          </cell>
          <cell r="B6260" t="str">
            <v>ADUELA/GALERIA DE CONCRETO ARMADO, SECAO RETANGULAR 2.00 X 2.00 M (L X A), C = 1.00 M, E = 20 CM</v>
          </cell>
          <cell r="C6260" t="str">
            <v xml:space="preserve">UN    </v>
          </cell>
          <cell r="D6260" t="str">
            <v>1.791,21</v>
          </cell>
        </row>
        <row r="6261">
          <cell r="A6261">
            <v>37477</v>
          </cell>
          <cell r="B6261" t="str">
            <v>ADUELA/GALERIA DE CONCRETO ARMADO, SECAO RETANGULAR 2.50 X 2.50 M (L X A), C = 1.00 M, E = 20 CM</v>
          </cell>
          <cell r="C6261" t="str">
            <v xml:space="preserve">UN    </v>
          </cell>
          <cell r="D6261" t="str">
            <v>2.191,80</v>
          </cell>
        </row>
        <row r="6262">
          <cell r="A6262">
            <v>37479</v>
          </cell>
          <cell r="B6262" t="str">
            <v>ADUELA/GALERIA DE CONCRETO ARMADO, SECAO RETANGULAR 3.00 X 3.00 M (L X A), C = 1.00 M, E = 20 CM</v>
          </cell>
          <cell r="C6262" t="str">
            <v xml:space="preserve">UN    </v>
          </cell>
          <cell r="D6262" t="str">
            <v>2.740,60</v>
          </cell>
        </row>
        <row r="6263">
          <cell r="A6263">
            <v>4319</v>
          </cell>
          <cell r="B6263" t="str">
            <v>AFASTADOR PARA TELHA DE FIBROCIMENTO CANALETE 90 OU KALHETAO</v>
          </cell>
          <cell r="C6263" t="str">
            <v xml:space="preserve">UN    </v>
          </cell>
          <cell r="D6263" t="str">
            <v>0,91</v>
          </cell>
        </row>
        <row r="6264">
          <cell r="A6264">
            <v>40553</v>
          </cell>
          <cell r="B6264" t="str">
            <v>AGREGADO RECICLADO (RCD), CLASSE A, CINZA, TIPO RACHAO RECICLADO</v>
          </cell>
          <cell r="C6264" t="str">
            <v xml:space="preserve">M3    </v>
          </cell>
          <cell r="D6264" t="str">
            <v>20,00</v>
          </cell>
        </row>
        <row r="6265">
          <cell r="A6265">
            <v>13003</v>
          </cell>
          <cell r="B6265" t="str">
            <v>AGUA SANITARIA</v>
          </cell>
          <cell r="C6265" t="str">
            <v xml:space="preserve">L     </v>
          </cell>
          <cell r="D6265" t="str">
            <v>1,76</v>
          </cell>
        </row>
        <row r="6266">
          <cell r="A6266">
            <v>6114</v>
          </cell>
          <cell r="B6266" t="str">
            <v>AJUDANTE DE ARMADOR</v>
          </cell>
          <cell r="C6266" t="str">
            <v xml:space="preserve">H     </v>
          </cell>
          <cell r="D6266" t="str">
            <v>10,61</v>
          </cell>
        </row>
        <row r="6267">
          <cell r="A6267">
            <v>40912</v>
          </cell>
          <cell r="B6267" t="str">
            <v>AJUDANTE DE ARMADOR (MENSALISTA)</v>
          </cell>
          <cell r="C6267" t="str">
            <v xml:space="preserve">MES   </v>
          </cell>
          <cell r="D6267" t="str">
            <v>1.862,41</v>
          </cell>
        </row>
        <row r="6268">
          <cell r="A6268">
            <v>247</v>
          </cell>
          <cell r="B6268" t="str">
            <v>AJUDANTE DE ELETRICISTA</v>
          </cell>
          <cell r="C6268" t="str">
            <v xml:space="preserve">H     </v>
          </cell>
          <cell r="D6268" t="str">
            <v>11,14</v>
          </cell>
        </row>
        <row r="6269">
          <cell r="A6269">
            <v>40919</v>
          </cell>
          <cell r="B6269" t="str">
            <v>AJUDANTE DE ELETRICISTA (MENSALISTA)</v>
          </cell>
          <cell r="C6269" t="str">
            <v xml:space="preserve">MES   </v>
          </cell>
          <cell r="D6269" t="str">
            <v>1.864,34</v>
          </cell>
        </row>
        <row r="6270">
          <cell r="A6270">
            <v>25958</v>
          </cell>
          <cell r="B6270" t="str">
            <v>AJUDANTE DE ESTRUTURA METALICA</v>
          </cell>
          <cell r="C6270" t="str">
            <v xml:space="preserve">H     </v>
          </cell>
          <cell r="D6270" t="str">
            <v>6,48</v>
          </cell>
        </row>
        <row r="6271">
          <cell r="A6271">
            <v>40984</v>
          </cell>
          <cell r="B6271" t="str">
            <v>AJUDANTE DE ESTRUTURAS METALICAS (MENSALISTA)</v>
          </cell>
          <cell r="C6271" t="str">
            <v xml:space="preserve">MES   </v>
          </cell>
          <cell r="D6271" t="str">
            <v>1.139,67</v>
          </cell>
        </row>
        <row r="6272">
          <cell r="A6272">
            <v>248</v>
          </cell>
          <cell r="B6272" t="str">
            <v>AJUDANTE DE OPERACAO EM GERAL</v>
          </cell>
          <cell r="C6272" t="str">
            <v xml:space="preserve">H     </v>
          </cell>
          <cell r="D6272" t="str">
            <v>9,57</v>
          </cell>
        </row>
        <row r="6273">
          <cell r="A6273">
            <v>41086</v>
          </cell>
          <cell r="B6273" t="str">
            <v>AJUDANTE DE OPERACAO EM GERAL (MENSALISTA)</v>
          </cell>
          <cell r="C6273" t="str">
            <v xml:space="preserve">MES   </v>
          </cell>
          <cell r="D6273" t="str">
            <v>1.681,30</v>
          </cell>
        </row>
        <row r="6274">
          <cell r="A6274">
            <v>6127</v>
          </cell>
          <cell r="B6274" t="str">
            <v>AJUDANTE DE PEDREIRO</v>
          </cell>
          <cell r="C6274" t="str">
            <v xml:space="preserve">H     </v>
          </cell>
          <cell r="D6274" t="str">
            <v>10,29</v>
          </cell>
        </row>
        <row r="6275">
          <cell r="A6275">
            <v>34466</v>
          </cell>
          <cell r="B6275" t="str">
            <v>AJUDANTE DE PINTOR</v>
          </cell>
          <cell r="C6275" t="str">
            <v xml:space="preserve">H     </v>
          </cell>
          <cell r="D6275" t="str">
            <v>10,63</v>
          </cell>
        </row>
        <row r="6276">
          <cell r="A6276">
            <v>41083</v>
          </cell>
          <cell r="B6276" t="str">
            <v>AJUDANTE DE PINTOR (MENSALISTA)</v>
          </cell>
          <cell r="C6276" t="str">
            <v xml:space="preserve">MES   </v>
          </cell>
          <cell r="D6276" t="str">
            <v>1.866,73</v>
          </cell>
        </row>
        <row r="6277">
          <cell r="A6277">
            <v>252</v>
          </cell>
          <cell r="B6277" t="str">
            <v>AJUDANTE DE SERRALHEIRO</v>
          </cell>
          <cell r="C6277" t="str">
            <v xml:space="preserve">H     </v>
          </cell>
          <cell r="D6277" t="str">
            <v>10,04</v>
          </cell>
        </row>
        <row r="6278">
          <cell r="A6278">
            <v>40909</v>
          </cell>
          <cell r="B6278" t="str">
            <v>AJUDANTE DE SERRALHEIRO (MENSALISTA)</v>
          </cell>
          <cell r="C6278" t="str">
            <v xml:space="preserve">MES   </v>
          </cell>
          <cell r="D6278" t="str">
            <v>1.761,67</v>
          </cell>
        </row>
        <row r="6279">
          <cell r="A6279">
            <v>242</v>
          </cell>
          <cell r="B6279" t="str">
            <v>AJUDANTE ESPECIALIZADO</v>
          </cell>
          <cell r="C6279" t="str">
            <v xml:space="preserve">H     </v>
          </cell>
          <cell r="D6279" t="str">
            <v>9,57</v>
          </cell>
        </row>
        <row r="6280">
          <cell r="A6280">
            <v>41085</v>
          </cell>
          <cell r="B6280" t="str">
            <v>AJUDANTE ESPECIALIZADO (MENSALISTA)</v>
          </cell>
          <cell r="C6280" t="str">
            <v xml:space="preserve">MES   </v>
          </cell>
          <cell r="D6280" t="str">
            <v>1.681,30</v>
          </cell>
        </row>
        <row r="6281">
          <cell r="A6281">
            <v>427</v>
          </cell>
          <cell r="B6281" t="str">
            <v>ALCA PREFORMADA DE CONTRA POSTE, EM ACO GALVANIZADO, PARA CABO 3/16", COMPRIMENTO *860* MM</v>
          </cell>
          <cell r="C6281" t="str">
            <v xml:space="preserve">UN    </v>
          </cell>
          <cell r="D6281" t="str">
            <v>4,10</v>
          </cell>
        </row>
        <row r="6282">
          <cell r="A6282">
            <v>417</v>
          </cell>
          <cell r="B6282" t="str">
            <v>ALCA PREFORMADA DE DISTRIBUICAO, EM ACO GALVANIZADO, PARA CABO DE ALUMINIO DIAMETRO 16 A 25 MM</v>
          </cell>
          <cell r="C6282" t="str">
            <v xml:space="preserve">UN    </v>
          </cell>
          <cell r="D6282" t="str">
            <v>1,93</v>
          </cell>
        </row>
        <row r="6283">
          <cell r="A6283">
            <v>11273</v>
          </cell>
          <cell r="B6283" t="str">
            <v>ALCA PREFORMADA DE DISTRIBUICAO, EM ACO GALVANIZADO, PARA CONDUTORES DE ALUMINIO AWG 1/0 (CAA 6/1 OU CA 7 FIOS)</v>
          </cell>
          <cell r="C6283" t="str">
            <v xml:space="preserve">UN    </v>
          </cell>
          <cell r="D6283" t="str">
            <v>6,00</v>
          </cell>
        </row>
        <row r="6284">
          <cell r="A6284">
            <v>11272</v>
          </cell>
          <cell r="B6284" t="str">
            <v>ALCA PREFORMADA DE DISTRIBUICAO, EM ACO GALVANIZADO, PARA CONDUTORES DE ALUMINIO AWG 2 (CAA 6/1 OU CA 7 FIOS)</v>
          </cell>
          <cell r="C6284" t="str">
            <v xml:space="preserve">UN    </v>
          </cell>
          <cell r="D6284" t="str">
            <v>3,62</v>
          </cell>
        </row>
        <row r="6285">
          <cell r="A6285">
            <v>11275</v>
          </cell>
          <cell r="B6285" t="str">
            <v>ALCA PREFORMADA DE SERVICO, EM ACO GALVANIZADO, PARA CONDUTORES DE ALUMINIO AWG 4 (CAA 6/1)</v>
          </cell>
          <cell r="C6285" t="str">
            <v xml:space="preserve">UN    </v>
          </cell>
          <cell r="D6285" t="str">
            <v>1,45</v>
          </cell>
        </row>
        <row r="6286">
          <cell r="A6286">
            <v>11274</v>
          </cell>
          <cell r="B6286" t="str">
            <v>ALCA PREFORMADA DE SERVICO, EM ACO GALVANIZADO, PARA CONDUTORES DE ALUMINIO AWG 6 (CAA 6/1)</v>
          </cell>
          <cell r="C6286" t="str">
            <v xml:space="preserve">UN    </v>
          </cell>
          <cell r="D6286" t="str">
            <v>1,10</v>
          </cell>
        </row>
        <row r="6287">
          <cell r="A6287">
            <v>38470</v>
          </cell>
          <cell r="B6287" t="str">
            <v>ALICATE DE CORTE DIAGONAL 6 " COM ISOLAMENTO</v>
          </cell>
          <cell r="C6287" t="str">
            <v xml:space="preserve">UN    </v>
          </cell>
          <cell r="D6287" t="str">
            <v>27,38</v>
          </cell>
        </row>
        <row r="6288">
          <cell r="A6288">
            <v>38547</v>
          </cell>
          <cell r="B6288" t="str">
            <v>ALICATE DE CRIMPAR RJ11, RJ12 E RJ45</v>
          </cell>
          <cell r="C6288" t="str">
            <v xml:space="preserve">UN    </v>
          </cell>
          <cell r="D6288" t="str">
            <v>74,71</v>
          </cell>
        </row>
        <row r="6289">
          <cell r="A6289">
            <v>38469</v>
          </cell>
          <cell r="B6289" t="str">
            <v>ALICATE DE PRESSAO PARA SOLDA DE CHAPA 18 "</v>
          </cell>
          <cell r="C6289" t="str">
            <v xml:space="preserve">UN    </v>
          </cell>
          <cell r="D6289" t="str">
            <v>80,34</v>
          </cell>
        </row>
        <row r="6290">
          <cell r="A6290">
            <v>38467</v>
          </cell>
          <cell r="B6290" t="str">
            <v>ALICATE DE PRESSAO 11 " PARA SOLDA, TIPO C</v>
          </cell>
          <cell r="C6290" t="str">
            <v xml:space="preserve">UN    </v>
          </cell>
          <cell r="D6290" t="str">
            <v>45,20</v>
          </cell>
        </row>
        <row r="6291">
          <cell r="A6291">
            <v>38468</v>
          </cell>
          <cell r="B6291" t="str">
            <v>ALICATE DE PRESSAO 11 " PARA SOLDA, TIPO U</v>
          </cell>
          <cell r="C6291" t="str">
            <v xml:space="preserve">UN    </v>
          </cell>
          <cell r="D6291" t="str">
            <v>49,74</v>
          </cell>
        </row>
        <row r="6292">
          <cell r="A6292">
            <v>38471</v>
          </cell>
          <cell r="B6292" t="str">
            <v>ALICATE PARA ANEIS DE PISTAO, CAPACIDADE 50 A 100 MM</v>
          </cell>
          <cell r="C6292" t="str">
            <v xml:space="preserve">UN    </v>
          </cell>
          <cell r="D6292" t="str">
            <v>64,59</v>
          </cell>
        </row>
        <row r="6293">
          <cell r="A6293">
            <v>37370</v>
          </cell>
          <cell r="B6293" t="str">
            <v>ALIMENTACAO - HORISTA (ENCARGOS COMPLEMENTARES) (COLETADO CAIXA)</v>
          </cell>
          <cell r="C6293" t="str">
            <v xml:space="preserve">H     </v>
          </cell>
          <cell r="D6293" t="str">
            <v>2,41</v>
          </cell>
        </row>
        <row r="6294">
          <cell r="A6294">
            <v>40862</v>
          </cell>
          <cell r="B6294" t="str">
            <v>ALIMENTACAO - MENSALISTA (ENCARGOS COMPLEMENTARES) (COLETADO CAIXA)</v>
          </cell>
          <cell r="C6294" t="str">
            <v xml:space="preserve">MES   </v>
          </cell>
          <cell r="D6294" t="str">
            <v>455,35</v>
          </cell>
        </row>
        <row r="6295">
          <cell r="A6295">
            <v>10658</v>
          </cell>
          <cell r="B6295" t="str">
            <v>ALISADORA DE CONCRETO COM MOTOR A GASOLINA DE 5,5 HP, PESO COM MOTOR DE 78 KG, 4 PAS</v>
          </cell>
          <cell r="C6295" t="str">
            <v xml:space="preserve">UN    </v>
          </cell>
          <cell r="D6295" t="str">
            <v>5.408,00</v>
          </cell>
        </row>
        <row r="6296">
          <cell r="A6296">
            <v>253</v>
          </cell>
          <cell r="B6296" t="str">
            <v>ALMOXARIFE</v>
          </cell>
          <cell r="C6296" t="str">
            <v xml:space="preserve">H     </v>
          </cell>
          <cell r="D6296" t="str">
            <v>15,12</v>
          </cell>
        </row>
        <row r="6297">
          <cell r="A6297">
            <v>40809</v>
          </cell>
          <cell r="B6297" t="str">
            <v>ALMOXARIFE (MENSALISTA)</v>
          </cell>
          <cell r="C6297" t="str">
            <v xml:space="preserve">MES   </v>
          </cell>
          <cell r="D6297" t="str">
            <v>2.651,65</v>
          </cell>
        </row>
        <row r="6298">
          <cell r="A6298">
            <v>583</v>
          </cell>
          <cell r="B6298" t="str">
            <v>ALUMINIO ANODIZADO</v>
          </cell>
          <cell r="C6298" t="str">
            <v xml:space="preserve">KG    </v>
          </cell>
          <cell r="D6298" t="str">
            <v>20,58</v>
          </cell>
        </row>
        <row r="6299">
          <cell r="A6299">
            <v>299</v>
          </cell>
          <cell r="B6299" t="str">
            <v>ANEL BORRACHA DN 100 MM, PARA TUBO SERIE REFORCADA ESGOTO PREDIAL</v>
          </cell>
          <cell r="C6299" t="str">
            <v xml:space="preserve">UN    </v>
          </cell>
          <cell r="D6299" t="str">
            <v>1,49</v>
          </cell>
        </row>
        <row r="6300">
          <cell r="A6300">
            <v>298</v>
          </cell>
          <cell r="B6300" t="str">
            <v>ANEL BORRACHA DN 75 MM, PARA TUBO SERIE REFORCADA ESGOTO PREDIAL</v>
          </cell>
          <cell r="C6300" t="str">
            <v xml:space="preserve">UN    </v>
          </cell>
          <cell r="D6300" t="str">
            <v>1,49</v>
          </cell>
        </row>
        <row r="6301">
          <cell r="A6301">
            <v>295</v>
          </cell>
          <cell r="B6301" t="str">
            <v>ANEL BORRACHA PARA TUBO ESGOTO PREDIAL DN 40 MM (NBR 5688)</v>
          </cell>
          <cell r="C6301" t="str">
            <v xml:space="preserve">UN    </v>
          </cell>
          <cell r="D6301" t="str">
            <v>0,89</v>
          </cell>
        </row>
        <row r="6302">
          <cell r="A6302">
            <v>296</v>
          </cell>
          <cell r="B6302" t="str">
            <v>ANEL BORRACHA PARA TUBO ESGOTO PREDIAL DN 50 MM (NBR 5688)</v>
          </cell>
          <cell r="C6302" t="str">
            <v xml:space="preserve">UN    </v>
          </cell>
          <cell r="D6302" t="str">
            <v>0,92</v>
          </cell>
        </row>
        <row r="6303">
          <cell r="A6303">
            <v>297</v>
          </cell>
          <cell r="B6303" t="str">
            <v>ANEL BORRACHA PARA TUBO ESGOTO PREDIAL DN 75 MM (NBR 5688)</v>
          </cell>
          <cell r="C6303" t="str">
            <v xml:space="preserve">UN    </v>
          </cell>
          <cell r="D6303" t="str">
            <v>1,30</v>
          </cell>
        </row>
        <row r="6304">
          <cell r="A6304">
            <v>301</v>
          </cell>
          <cell r="B6304" t="str">
            <v>ANEL BORRACHA PARA TUBO ESGOTO PREDIAL, DN 100 MM (NBR 5688)</v>
          </cell>
          <cell r="C6304" t="str">
            <v xml:space="preserve">UN    </v>
          </cell>
          <cell r="D6304" t="str">
            <v>1,64</v>
          </cell>
        </row>
        <row r="6305">
          <cell r="A6305">
            <v>300</v>
          </cell>
          <cell r="B6305" t="str">
            <v>ANEL BORRACHA, DN 150 MM, PARA TUBO SERIE REFORCADA ESGOTO PREDIAL</v>
          </cell>
          <cell r="C6305" t="str">
            <v xml:space="preserve">UN    </v>
          </cell>
          <cell r="D6305" t="str">
            <v>6,89</v>
          </cell>
        </row>
        <row r="6306">
          <cell r="A6306">
            <v>20084</v>
          </cell>
          <cell r="B6306" t="str">
            <v>ANEL BORRACHA, DN 40 MM, PARA TUBO SERIE REFORCADA ESGOTO PREDIAL</v>
          </cell>
          <cell r="C6306" t="str">
            <v xml:space="preserve">UN    </v>
          </cell>
          <cell r="D6306" t="str">
            <v>0,89</v>
          </cell>
        </row>
        <row r="6307">
          <cell r="A6307">
            <v>20085</v>
          </cell>
          <cell r="B6307" t="str">
            <v>ANEL BORRACHA, DN 50 MM, PARA TUBO SERIE REFORCADA ESGOTO PREDIAL</v>
          </cell>
          <cell r="C6307" t="str">
            <v xml:space="preserve">UN    </v>
          </cell>
          <cell r="D6307" t="str">
            <v>0,82</v>
          </cell>
        </row>
        <row r="6308">
          <cell r="A6308">
            <v>311</v>
          </cell>
          <cell r="B6308" t="str">
            <v>ANEL BORRACHA, PARA TUBO PVC DEFOFO, DN 100 MM (NBR 7665)</v>
          </cell>
          <cell r="C6308" t="str">
            <v xml:space="preserve">UN    </v>
          </cell>
          <cell r="D6308" t="str">
            <v>5,33</v>
          </cell>
        </row>
        <row r="6309">
          <cell r="A6309">
            <v>318</v>
          </cell>
          <cell r="B6309" t="str">
            <v>ANEL BORRACHA, PARA TUBO PVC DEFOFO, DN 150 MM (NBR 7665)</v>
          </cell>
          <cell r="C6309" t="str">
            <v xml:space="preserve">UN    </v>
          </cell>
          <cell r="D6309" t="str">
            <v>9,34</v>
          </cell>
        </row>
        <row r="6310">
          <cell r="A6310">
            <v>319</v>
          </cell>
          <cell r="B6310" t="str">
            <v>ANEL BORRACHA, PARA TUBO PVC DEFOFO, DN 200 MM (NBR 7665)</v>
          </cell>
          <cell r="C6310" t="str">
            <v xml:space="preserve">UN    </v>
          </cell>
          <cell r="D6310" t="str">
            <v>17,64</v>
          </cell>
        </row>
        <row r="6311">
          <cell r="A6311">
            <v>320</v>
          </cell>
          <cell r="B6311" t="str">
            <v>ANEL BORRACHA, PARA TUBO PVC DEFOFO, DN 250 MM (NBR 7665)</v>
          </cell>
          <cell r="C6311" t="str">
            <v xml:space="preserve">UN    </v>
          </cell>
          <cell r="D6311" t="str">
            <v>56,08</v>
          </cell>
        </row>
        <row r="6312">
          <cell r="A6312">
            <v>314</v>
          </cell>
          <cell r="B6312" t="str">
            <v>ANEL BORRACHA, PARA TUBO PVC DEFOFO, DN 300 MM (NBR 7665)</v>
          </cell>
          <cell r="C6312" t="str">
            <v xml:space="preserve">UN    </v>
          </cell>
          <cell r="D6312" t="str">
            <v>86,14</v>
          </cell>
        </row>
        <row r="6313">
          <cell r="A6313">
            <v>303</v>
          </cell>
          <cell r="B6313" t="str">
            <v>ANEL BORRACHA, PARA TUBO PVC, REDE COLETOR ESGOTO, DN 100 MM (NBR 7362)</v>
          </cell>
          <cell r="C6313" t="str">
            <v xml:space="preserve">UN    </v>
          </cell>
          <cell r="D6313" t="str">
            <v>2,23</v>
          </cell>
        </row>
        <row r="6314">
          <cell r="A6314">
            <v>304</v>
          </cell>
          <cell r="B6314" t="str">
            <v>ANEL BORRACHA, PARA TUBO PVC, REDE COLETOR ESGOTO, DN 125 MM (NBR 7362)</v>
          </cell>
          <cell r="C6314" t="str">
            <v xml:space="preserve">UN    </v>
          </cell>
          <cell r="D6314" t="str">
            <v>3,41</v>
          </cell>
        </row>
        <row r="6315">
          <cell r="A6315">
            <v>305</v>
          </cell>
          <cell r="B6315" t="str">
            <v>ANEL BORRACHA, PARA TUBO PVC, REDE COLETOR ESGOTO, DN 150 MM (NBR 7362)</v>
          </cell>
          <cell r="C6315" t="str">
            <v xml:space="preserve">UN    </v>
          </cell>
          <cell r="D6315" t="str">
            <v>5,83</v>
          </cell>
        </row>
        <row r="6316">
          <cell r="A6316">
            <v>306</v>
          </cell>
          <cell r="B6316" t="str">
            <v>ANEL BORRACHA, PARA TUBO PVC, REDE COLETOR ESGOTO, DN 200 MM (NBR 7362)</v>
          </cell>
          <cell r="C6316" t="str">
            <v xml:space="preserve">UN    </v>
          </cell>
          <cell r="D6316" t="str">
            <v>7,00</v>
          </cell>
        </row>
        <row r="6317">
          <cell r="A6317">
            <v>307</v>
          </cell>
          <cell r="B6317" t="str">
            <v>ANEL BORRACHA, PARA TUBO PVC, REDE COLETOR ESGOTO, DN 250 MM (NBR 7362)</v>
          </cell>
          <cell r="C6317" t="str">
            <v xml:space="preserve">UN    </v>
          </cell>
          <cell r="D6317" t="str">
            <v>13,83</v>
          </cell>
        </row>
        <row r="6318">
          <cell r="A6318">
            <v>309</v>
          </cell>
          <cell r="B6318" t="str">
            <v>ANEL BORRACHA, PARA TUBO PVC, REDE COLETOR ESGOTO, DN 350 MM (NBR 7362)</v>
          </cell>
          <cell r="C6318" t="str">
            <v xml:space="preserve">UN    </v>
          </cell>
          <cell r="D6318" t="str">
            <v>28,34</v>
          </cell>
        </row>
        <row r="6319">
          <cell r="A6319">
            <v>310</v>
          </cell>
          <cell r="B6319" t="str">
            <v>ANEL BORRACHA, PARA TUBO PVC, REDE COLETOR ESGOTO, DN 400 MM (NBR 7362)</v>
          </cell>
          <cell r="C6319" t="str">
            <v xml:space="preserve">UN    </v>
          </cell>
          <cell r="D6319" t="str">
            <v>35,94</v>
          </cell>
        </row>
        <row r="6320">
          <cell r="A6320">
            <v>328</v>
          </cell>
          <cell r="B6320" t="str">
            <v>ANEL BORRACHA, PARA TUBO/CONEXAO PVC PBA, DN 100 MM, PARA REDE AGUA</v>
          </cell>
          <cell r="C6320" t="str">
            <v xml:space="preserve">UN    </v>
          </cell>
          <cell r="D6320" t="str">
            <v>4,29</v>
          </cell>
        </row>
        <row r="6321">
          <cell r="A6321">
            <v>325</v>
          </cell>
          <cell r="B6321" t="str">
            <v>ANEL BORRACHA, PARA TUBO/CONEXAO PVC PBA, DN 50 MM, PARA REDE AGUA</v>
          </cell>
          <cell r="C6321" t="str">
            <v xml:space="preserve">UN    </v>
          </cell>
          <cell r="D6321" t="str">
            <v>1,66</v>
          </cell>
        </row>
        <row r="6322">
          <cell r="A6322">
            <v>20326</v>
          </cell>
          <cell r="B6322" t="str">
            <v>ANEL BORRACHA, PARA TUBO/CONEXAO PVC PBA, DN 60 MM, PARA REDE AGUA</v>
          </cell>
          <cell r="C6322" t="str">
            <v xml:space="preserve">UN    </v>
          </cell>
          <cell r="D6322" t="str">
            <v>4,45</v>
          </cell>
        </row>
        <row r="6323">
          <cell r="A6323">
            <v>329</v>
          </cell>
          <cell r="B6323" t="str">
            <v>ANEL BORRACHA, PARA TUBO/CONEXAO PVC PBA, DN 75 MM, PARA REDE AGUA</v>
          </cell>
          <cell r="C6323" t="str">
            <v xml:space="preserve">UN    </v>
          </cell>
          <cell r="D6323" t="str">
            <v>5,48</v>
          </cell>
        </row>
        <row r="6324">
          <cell r="A6324">
            <v>308</v>
          </cell>
          <cell r="B6324" t="str">
            <v>ANEL BORRACHA, PARA TUBO, PVC REDE COLETOR ESGOTO, DN 300 MM (NBR 7362)</v>
          </cell>
          <cell r="C6324" t="str">
            <v xml:space="preserve">UN    </v>
          </cell>
          <cell r="D6324" t="str">
            <v>18,47</v>
          </cell>
        </row>
        <row r="6325">
          <cell r="A6325">
            <v>39642</v>
          </cell>
          <cell r="B6325" t="str">
            <v>ANEL DE BORRACHA PARA VEDACAO DE DUTO PEAD CORRUGADO PARA ELETRICA, DN 1 1/2"</v>
          </cell>
          <cell r="C6325" t="str">
            <v xml:space="preserve">UN    </v>
          </cell>
          <cell r="D6325" t="str">
            <v>1,12</v>
          </cell>
        </row>
        <row r="6326">
          <cell r="A6326">
            <v>39641</v>
          </cell>
          <cell r="B6326" t="str">
            <v>ANEL DE BORRACHA PARA VEDACAO DE DUTO PEAD CORRUGADO PARA ELETRICA, DN 1 1/4"</v>
          </cell>
          <cell r="C6326" t="str">
            <v xml:space="preserve">UN    </v>
          </cell>
          <cell r="D6326" t="str">
            <v>0,78</v>
          </cell>
        </row>
        <row r="6327">
          <cell r="A6327">
            <v>39643</v>
          </cell>
          <cell r="B6327" t="str">
            <v>ANEL DE BORRACHA PARA VEDACAO DE DUTO PEAD CORRUGADO PARA ELETRICA, DN 2"</v>
          </cell>
          <cell r="C6327" t="str">
            <v xml:space="preserve">UN    </v>
          </cell>
          <cell r="D6327" t="str">
            <v>3,11</v>
          </cell>
        </row>
        <row r="6328">
          <cell r="A6328">
            <v>39644</v>
          </cell>
          <cell r="B6328" t="str">
            <v>ANEL DE BORRACHA PARA VEDACAO DE DUTO PEAD CORRUGADO PARA ELETRICA, DN 3"</v>
          </cell>
          <cell r="C6328" t="str">
            <v xml:space="preserve">UN    </v>
          </cell>
          <cell r="D6328" t="str">
            <v>4,02</v>
          </cell>
        </row>
        <row r="6329">
          <cell r="A6329">
            <v>39645</v>
          </cell>
          <cell r="B6329" t="str">
            <v>ANEL DE BORRACHA PARA VEDACAO DE DUTO PEAD CORRUGADO PARA ELETRICA, DN 4"</v>
          </cell>
          <cell r="C6329" t="str">
            <v xml:space="preserve">UN    </v>
          </cell>
          <cell r="D6329" t="str">
            <v>5,19</v>
          </cell>
        </row>
        <row r="6330">
          <cell r="A6330">
            <v>12548</v>
          </cell>
          <cell r="B6330" t="str">
            <v>ANEL DE CONCRETO ARMADO, D = *1,10* M, H = 0,30 M</v>
          </cell>
          <cell r="C6330" t="str">
            <v xml:space="preserve">UN    </v>
          </cell>
          <cell r="D6330" t="str">
            <v>63,32</v>
          </cell>
        </row>
        <row r="6331">
          <cell r="A6331">
            <v>13113</v>
          </cell>
          <cell r="B6331" t="str">
            <v>ANEL DE CONCRETO ARMADO, D = 0,60 M, H = 0,10 M</v>
          </cell>
          <cell r="C6331" t="str">
            <v xml:space="preserve">UN    </v>
          </cell>
          <cell r="D6331" t="str">
            <v>25,95</v>
          </cell>
        </row>
        <row r="6332">
          <cell r="A6332">
            <v>13114</v>
          </cell>
          <cell r="B6332" t="str">
            <v>ANEL DE CONCRETO ARMADO, D = 0,60 M, H = 0,15 M</v>
          </cell>
          <cell r="C6332" t="str">
            <v xml:space="preserve">UN    </v>
          </cell>
          <cell r="D6332" t="str">
            <v>31,59</v>
          </cell>
        </row>
        <row r="6333">
          <cell r="A6333">
            <v>12530</v>
          </cell>
          <cell r="B6333" t="str">
            <v>ANEL DE CONCRETO ARMADO, D = 0,60 M, H = 0,30 M</v>
          </cell>
          <cell r="C6333" t="str">
            <v xml:space="preserve">UN    </v>
          </cell>
          <cell r="D6333" t="str">
            <v>38,49</v>
          </cell>
        </row>
        <row r="6334">
          <cell r="A6334">
            <v>12531</v>
          </cell>
          <cell r="B6334" t="str">
            <v>ANEL DE CONCRETO ARMADO, D = 0,60 M, H = 0,40 M</v>
          </cell>
          <cell r="C6334" t="str">
            <v xml:space="preserve">UN    </v>
          </cell>
          <cell r="D6334" t="str">
            <v>43,06</v>
          </cell>
        </row>
        <row r="6335">
          <cell r="A6335">
            <v>12532</v>
          </cell>
          <cell r="B6335" t="str">
            <v>ANEL DE CONCRETO ARMADO, D = 0,60 M, H = 0,50 M</v>
          </cell>
          <cell r="C6335" t="str">
            <v xml:space="preserve">UN    </v>
          </cell>
          <cell r="D6335" t="str">
            <v>52,66</v>
          </cell>
        </row>
        <row r="6336">
          <cell r="A6336">
            <v>12533</v>
          </cell>
          <cell r="B6336" t="str">
            <v>ANEL DE CONCRETO ARMADO, D = 0,80 M, H = 0,30 M</v>
          </cell>
          <cell r="C6336" t="str">
            <v xml:space="preserve">UN    </v>
          </cell>
          <cell r="D6336" t="str">
            <v>62,81</v>
          </cell>
        </row>
        <row r="6337">
          <cell r="A6337">
            <v>12544</v>
          </cell>
          <cell r="B6337" t="str">
            <v>ANEL DE CONCRETO ARMADO, D = 0,80 M, H = 0,50 M</v>
          </cell>
          <cell r="C6337" t="str">
            <v xml:space="preserve">UN    </v>
          </cell>
          <cell r="D6337" t="str">
            <v>76,73</v>
          </cell>
        </row>
        <row r="6338">
          <cell r="A6338">
            <v>12546</v>
          </cell>
          <cell r="B6338" t="str">
            <v>ANEL DE CONCRETO ARMADO, D = 1,00 M, H = 0,40 M</v>
          </cell>
          <cell r="C6338" t="str">
            <v xml:space="preserve">UN    </v>
          </cell>
          <cell r="D6338" t="str">
            <v>79,43</v>
          </cell>
        </row>
        <row r="6339">
          <cell r="A6339">
            <v>12547</v>
          </cell>
          <cell r="B6339" t="str">
            <v>ANEL DE CONCRETO ARMADO, D = 1,00 M, H = 0,50 M</v>
          </cell>
          <cell r="C6339" t="str">
            <v xml:space="preserve">UN    </v>
          </cell>
          <cell r="D6339" t="str">
            <v>92,37</v>
          </cell>
        </row>
        <row r="6340">
          <cell r="A6340">
            <v>12551</v>
          </cell>
          <cell r="B6340" t="str">
            <v>ANEL DE CONCRETO ARMADO, D = 1,20 M, H = 0,50 M</v>
          </cell>
          <cell r="C6340" t="str">
            <v xml:space="preserve">UN    </v>
          </cell>
          <cell r="D6340" t="str">
            <v>100,58</v>
          </cell>
        </row>
        <row r="6341">
          <cell r="A6341">
            <v>12563</v>
          </cell>
          <cell r="B6341" t="str">
            <v>ANEL DE CONCRETO ARMADO, D = 1,50 M, H = 0,50 M</v>
          </cell>
          <cell r="C6341" t="str">
            <v xml:space="preserve">UN    </v>
          </cell>
          <cell r="D6341" t="str">
            <v>157,98</v>
          </cell>
        </row>
        <row r="6342">
          <cell r="A6342">
            <v>12565</v>
          </cell>
          <cell r="B6342" t="str">
            <v>ANEL DE CONCRETO ARMADO, D = 2,00 M, H = 0,50 M</v>
          </cell>
          <cell r="C6342" t="str">
            <v xml:space="preserve">UN    </v>
          </cell>
          <cell r="D6342" t="str">
            <v>248,60</v>
          </cell>
        </row>
        <row r="6343">
          <cell r="A6343">
            <v>12567</v>
          </cell>
          <cell r="B6343" t="str">
            <v>ANEL DE CONCRETO ARMADO, D = 2,50 M, H = 0,50 M</v>
          </cell>
          <cell r="C6343" t="str">
            <v xml:space="preserve">UN    </v>
          </cell>
          <cell r="D6343" t="str">
            <v>323,48</v>
          </cell>
        </row>
        <row r="6344">
          <cell r="A6344">
            <v>12568</v>
          </cell>
          <cell r="B6344" t="str">
            <v>ANEL DE CONCRETO ARMADO, D = 3,00 M, H = 0,50 M</v>
          </cell>
          <cell r="C6344" t="str">
            <v xml:space="preserve">UN    </v>
          </cell>
          <cell r="D6344" t="str">
            <v>534,12</v>
          </cell>
        </row>
        <row r="6345">
          <cell r="A6345">
            <v>11789</v>
          </cell>
          <cell r="B6345" t="str">
            <v>ANEL DE DISTRIBUICAO EM ACO GALVANIZADO PARA FIO FE-160</v>
          </cell>
          <cell r="C6345" t="str">
            <v xml:space="preserve">UN    </v>
          </cell>
          <cell r="D6345" t="str">
            <v>0,54</v>
          </cell>
        </row>
        <row r="6346">
          <cell r="A6346">
            <v>20975</v>
          </cell>
          <cell r="B6346" t="str">
            <v>ANEL DE EXPANSAO EM COBRE, ENGATE RAPIDO 1 1/2", PARA EMPATACAO MANGUEIRA DE COMBATE A INCENDIO PREDIAL</v>
          </cell>
          <cell r="C6346" t="str">
            <v xml:space="preserve">UN    </v>
          </cell>
          <cell r="D6346" t="str">
            <v>10,99</v>
          </cell>
        </row>
        <row r="6347">
          <cell r="A6347">
            <v>20976</v>
          </cell>
          <cell r="B6347" t="str">
            <v>ANEL DE EXPANSAO EM COBRE, ENGATE RAPIDO 2 1/2", PARA EMPATACAO MANGUEIRA DE COMBATE A INCENDIO PREDIAL</v>
          </cell>
          <cell r="C6347" t="str">
            <v xml:space="preserve">UN    </v>
          </cell>
          <cell r="D6347" t="str">
            <v>16,60</v>
          </cell>
        </row>
        <row r="6348">
          <cell r="A6348">
            <v>40340</v>
          </cell>
          <cell r="B6348" t="str">
            <v>ANEL DE VEDACAO/JUNTA ELASTICA, H = *16* MM, PARA TUBO DE CONCRETO DN 300 MM</v>
          </cell>
          <cell r="C6348" t="str">
            <v xml:space="preserve">UN    </v>
          </cell>
          <cell r="D6348" t="str">
            <v>43,43</v>
          </cell>
        </row>
        <row r="6349">
          <cell r="A6349">
            <v>40341</v>
          </cell>
          <cell r="B6349" t="str">
            <v>ANEL DE VEDACAO/JUNTA ELASTICA, H = *16* MM, PARA TUBO DE CONCRETO DN 400 MM</v>
          </cell>
          <cell r="C6349" t="str">
            <v xml:space="preserve">UN    </v>
          </cell>
          <cell r="D6349" t="str">
            <v>51,42</v>
          </cell>
        </row>
        <row r="6350">
          <cell r="A6350">
            <v>40342</v>
          </cell>
          <cell r="B6350" t="str">
            <v>ANEL DE VEDACAO/JUNTA ELASTICA, H = *16* MM, PARA TUBO DE CONCRETO DN 500 MM</v>
          </cell>
          <cell r="C6350" t="str">
            <v xml:space="preserve">UN    </v>
          </cell>
          <cell r="D6350" t="str">
            <v>65,19</v>
          </cell>
        </row>
        <row r="6351">
          <cell r="A6351">
            <v>40343</v>
          </cell>
          <cell r="B6351" t="str">
            <v>ANEL DE VEDACAO/JUNTA ELASTICA, H = *16* MM, PARA TUBO DE CONCRETO DN 600 MM</v>
          </cell>
          <cell r="C6351" t="str">
            <v xml:space="preserve">UN    </v>
          </cell>
          <cell r="D6351" t="str">
            <v>79,98</v>
          </cell>
        </row>
        <row r="6352">
          <cell r="A6352">
            <v>40344</v>
          </cell>
          <cell r="B6352" t="str">
            <v>ANEL DE VEDACAO/JUNTA ELASTICA, H = *18* MM, PARA TUBO DE CONCRETO DN 700 MM</v>
          </cell>
          <cell r="C6352" t="str">
            <v xml:space="preserve">UN    </v>
          </cell>
          <cell r="D6352" t="str">
            <v>84,56</v>
          </cell>
        </row>
        <row r="6353">
          <cell r="A6353">
            <v>40345</v>
          </cell>
          <cell r="B6353" t="str">
            <v>ANEL DE VEDACAO/JUNTA ELASTICA, H = *19* MM, PARA TUBO DE CONCRETO DN 800 MM</v>
          </cell>
          <cell r="C6353" t="str">
            <v xml:space="preserve">UN    </v>
          </cell>
          <cell r="D6353" t="str">
            <v>105,58</v>
          </cell>
        </row>
        <row r="6354">
          <cell r="A6354">
            <v>40346</v>
          </cell>
          <cell r="B6354" t="str">
            <v>ANEL DE VEDACAO/JUNTA ELASTICA, H = *19* MM, PARA TUBO DE CONCRETO DN 900 MM</v>
          </cell>
          <cell r="C6354" t="str">
            <v xml:space="preserve">UN    </v>
          </cell>
          <cell r="D6354" t="str">
            <v>99,32</v>
          </cell>
        </row>
        <row r="6355">
          <cell r="A6355">
            <v>40347</v>
          </cell>
          <cell r="B6355" t="str">
            <v>ANEL DE VEDACAO/JUNTA ELASTICA, H = *21* MM, PARA TUBO DE CONCRETO DN 1000 MM</v>
          </cell>
          <cell r="C6355" t="str">
            <v xml:space="preserve">UN    </v>
          </cell>
          <cell r="D6355" t="str">
            <v>122,81</v>
          </cell>
        </row>
        <row r="6356">
          <cell r="A6356">
            <v>38840</v>
          </cell>
          <cell r="B6356" t="str">
            <v>ANEL DESLIZANTE / TRADICIONAL, METALICO, PARA TUBO PEX, DN 16 MM</v>
          </cell>
          <cell r="C6356" t="str">
            <v xml:space="preserve">UN    </v>
          </cell>
          <cell r="D6356" t="str">
            <v>1,72</v>
          </cell>
        </row>
        <row r="6357">
          <cell r="A6357">
            <v>38841</v>
          </cell>
          <cell r="B6357" t="str">
            <v>ANEL DESLIZANTE / TRADICIONAL, METALICO, PARA TUBO PEX, DN 20 MM</v>
          </cell>
          <cell r="C6357" t="str">
            <v xml:space="preserve">UN    </v>
          </cell>
          <cell r="D6357" t="str">
            <v>1,91</v>
          </cell>
        </row>
        <row r="6358">
          <cell r="A6358">
            <v>38842</v>
          </cell>
          <cell r="B6358" t="str">
            <v>ANEL DESLIZANTE / TRADICIONAL, METALICO, PARA TUBO PEX, DN 25 MM</v>
          </cell>
          <cell r="C6358" t="str">
            <v xml:space="preserve">UN    </v>
          </cell>
          <cell r="D6358" t="str">
            <v>3,77</v>
          </cell>
        </row>
        <row r="6359">
          <cell r="A6359">
            <v>38843</v>
          </cell>
          <cell r="B6359" t="str">
            <v>ANEL DESLIZANTE / TRADICIONAL, METALICO, PARA TUBO PEX, DN 32 MM</v>
          </cell>
          <cell r="C6359" t="str">
            <v xml:space="preserve">UN    </v>
          </cell>
          <cell r="D6359" t="str">
            <v>5,89</v>
          </cell>
        </row>
        <row r="6360">
          <cell r="A6360">
            <v>13761</v>
          </cell>
          <cell r="B6360" t="str">
            <v>APARELHO CORTE OXI-ACETILENO PARA SOLDA E CORTE CONTENDO MACARICO SOLDA, BICO DE CORTE, CILINDROS, REGULADORES, MANGUEIRAS E CARRINHO</v>
          </cell>
          <cell r="C6360" t="str">
            <v xml:space="preserve">UN    </v>
          </cell>
          <cell r="D6360" t="str">
            <v>2.835,00</v>
          </cell>
        </row>
        <row r="6361">
          <cell r="A6361">
            <v>12888</v>
          </cell>
          <cell r="B6361" t="str">
            <v>APARELHO DE APOIO DE NEOPRENE FRETADO, 60 X 45 X 7,6 CM, COM FRETAGEM DE ACO DE 4 MM INTERCALADAS COM ELASTOMERO DE 11 MM E REVESTIMENTO FINAL COM ELASTOMERO DE 6 MM</v>
          </cell>
          <cell r="C6361" t="str">
            <v xml:space="preserve">DM3   </v>
          </cell>
          <cell r="D6361" t="str">
            <v>103,88</v>
          </cell>
        </row>
        <row r="6362">
          <cell r="A6362">
            <v>12889</v>
          </cell>
          <cell r="B6362" t="str">
            <v>APARELHO DE APOIO DE NEOPRENE SIMPLES/ NAO FRETADO, 100 X 100 CM, ESPESSURA 6,3 MM</v>
          </cell>
          <cell r="C6362" t="str">
            <v xml:space="preserve">DM3   </v>
          </cell>
          <cell r="D6362" t="str">
            <v>67,84</v>
          </cell>
        </row>
        <row r="6363">
          <cell r="A6363">
            <v>4814</v>
          </cell>
          <cell r="B6363" t="str">
            <v>APARELHO SINALIZADOR LUMINOSO COM LED, PARA SAIDA GARAGEM, COM 2 LENTES EM POLICARBONATO, BIVOLT (INCLUI SUPORTE DE FIXACAO)</v>
          </cell>
          <cell r="C6363" t="str">
            <v xml:space="preserve">UN    </v>
          </cell>
          <cell r="D6363" t="str">
            <v>105,88</v>
          </cell>
        </row>
        <row r="6364">
          <cell r="A6364">
            <v>25967</v>
          </cell>
          <cell r="B6364" t="str">
            <v>APOIO DO PORTA DENTE PARA FRESADORA DE ASFALTO</v>
          </cell>
          <cell r="C6364" t="str">
            <v xml:space="preserve">UN    </v>
          </cell>
          <cell r="D6364" t="str">
            <v>1.197,10</v>
          </cell>
        </row>
        <row r="6365">
          <cell r="A6365">
            <v>6122</v>
          </cell>
          <cell r="B6365" t="str">
            <v>APONTADOR OU APROPRIADOR</v>
          </cell>
          <cell r="C6365" t="str">
            <v xml:space="preserve">H     </v>
          </cell>
          <cell r="D6365" t="str">
            <v>14,27</v>
          </cell>
        </row>
        <row r="6366">
          <cell r="A6366">
            <v>40810</v>
          </cell>
          <cell r="B6366" t="str">
            <v>APONTADOR OU APROPRIADOR (MENSALISTA)</v>
          </cell>
          <cell r="C6366" t="str">
            <v xml:space="preserve">MES   </v>
          </cell>
          <cell r="D6366" t="str">
            <v>2.505,14</v>
          </cell>
        </row>
        <row r="6367">
          <cell r="A6367">
            <v>21100</v>
          </cell>
          <cell r="B6367" t="str">
            <v>AQUECEDOR DE AGUA A GAS GLP/GN COM CAPACIDADE DE ARMAZENAMENTO DE 50 A 80 L</v>
          </cell>
          <cell r="C6367" t="str">
            <v xml:space="preserve">UN    </v>
          </cell>
          <cell r="D6367" t="str">
            <v>2.521,15</v>
          </cell>
        </row>
        <row r="6368">
          <cell r="A6368">
            <v>11816</v>
          </cell>
          <cell r="B6368" t="str">
            <v>AQUECEDOR DE AGUA ELETRICO  RESERVATORIO DE 100 L CILINDRICO EM COBRE, REFORCADO COM ACO CARBONO, MONOFASICO, TENSAO NOMINAL 220 V</v>
          </cell>
          <cell r="C6368" t="str">
            <v xml:space="preserve">UN    </v>
          </cell>
          <cell r="D6368" t="str">
            <v>2.688,28</v>
          </cell>
        </row>
        <row r="6369">
          <cell r="A6369">
            <v>11814</v>
          </cell>
          <cell r="B6369" t="str">
            <v>AQUECEDOR DE AGUA ELETRICO  RESERVATORIO DE 500 L CILINDRICO EM COBRE, REFORCADO COM ACO CARBONO, MONOFASICO, TENSAO NOMINAL 220 V</v>
          </cell>
          <cell r="C6369" t="str">
            <v xml:space="preserve">UN    </v>
          </cell>
          <cell r="D6369" t="str">
            <v>5.851,71</v>
          </cell>
        </row>
        <row r="6370">
          <cell r="A6370">
            <v>14186</v>
          </cell>
          <cell r="B6370" t="str">
            <v>AQUECEDOR DE AGUA ELETRICO  RESERVATORIO DE 500 L CILINDRICO EM COBRE, REFORCADO COM ACO CARBONO, TRIFASICO, TENSAO NOMINAL 220/380/400 V, POTENCIA 24 KW</v>
          </cell>
          <cell r="C6370" t="str">
            <v xml:space="preserve">UN    </v>
          </cell>
          <cell r="D6370" t="str">
            <v>7.347,61</v>
          </cell>
        </row>
        <row r="6371">
          <cell r="A6371">
            <v>14185</v>
          </cell>
          <cell r="B6371" t="str">
            <v>AQUECEDOR DE AGUA ELETRICO  RESERVATORIO DE 700 L CILINDRICO EM COBRE, REFORCADO COM ACO CARBONO, MONOFASICO, TENSAO NOMINAL 220 V</v>
          </cell>
          <cell r="C6371" t="str">
            <v xml:space="preserve">UN    </v>
          </cell>
          <cell r="D6371" t="str">
            <v>9.518,02</v>
          </cell>
        </row>
        <row r="6372">
          <cell r="A6372">
            <v>11811</v>
          </cell>
          <cell r="B6372" t="str">
            <v>AQUECEDOR DE AGUA ELETRICO HORIZONTAL, RESERVATORIO DE 200 L CILINDRICO EM COBRE, REFORCADO COM ACO CARBONO, MONOFASICO, TENSAO NOMINAL 220 V</v>
          </cell>
          <cell r="C6372" t="str">
            <v xml:space="preserve">UN    </v>
          </cell>
          <cell r="D6372" t="str">
            <v>3.639,33</v>
          </cell>
        </row>
        <row r="6373">
          <cell r="A6373">
            <v>26038</v>
          </cell>
          <cell r="B6373" t="str">
            <v>AQUECEDOR DE OLEO BPF (FLUIDO) TERMICO, CAPACIDADE DE 300.000 KCAL/H</v>
          </cell>
          <cell r="C6373" t="str">
            <v xml:space="preserve">UN    </v>
          </cell>
          <cell r="D6373" t="str">
            <v>178.304,23</v>
          </cell>
        </row>
        <row r="6374">
          <cell r="A6374">
            <v>34482</v>
          </cell>
          <cell r="B6374" t="str">
            <v>AQUECEDOR SOLAR  CAPACIDADE DO RESERVATORIO 800 L, INCLUI 8 PLACAS COLETORAS DE 1,42 M2</v>
          </cell>
          <cell r="C6374" t="str">
            <v xml:space="preserve">UN    </v>
          </cell>
          <cell r="D6374" t="str">
            <v>5.087,77</v>
          </cell>
        </row>
        <row r="6375">
          <cell r="A6375">
            <v>34469</v>
          </cell>
          <cell r="B6375" t="str">
            <v>AQUECEDOR SOLAR CAPACIDADE DO RESERVATORIO 1000 L, INCLUI 10 PLACAS COLETORAS DE 1,42 M2</v>
          </cell>
          <cell r="C6375" t="str">
            <v xml:space="preserve">UN    </v>
          </cell>
          <cell r="D6375" t="str">
            <v>7.870,15</v>
          </cell>
        </row>
        <row r="6376">
          <cell r="A6376">
            <v>34472</v>
          </cell>
          <cell r="B6376" t="str">
            <v>AQUECEDOR SOLAR CAPACIDADE DO RESERVATORIO 200 L, INCLUI 2 PLACAS COLETORAS DE 1,42 M2</v>
          </cell>
          <cell r="C6376" t="str">
            <v xml:space="preserve">UN    </v>
          </cell>
          <cell r="D6376" t="str">
            <v>2.421,40</v>
          </cell>
        </row>
        <row r="6377">
          <cell r="A6377">
            <v>34476</v>
          </cell>
          <cell r="B6377" t="str">
            <v>AQUECEDOR SOLAR CAPACIDADE DO RESERVATORIO 400L, INCLUI 4 PLACAS COLETORAS DE 1,42 M2</v>
          </cell>
          <cell r="C6377" t="str">
            <v xml:space="preserve">UN    </v>
          </cell>
          <cell r="D6377" t="str">
            <v>4.104,61</v>
          </cell>
        </row>
        <row r="6378">
          <cell r="A6378">
            <v>34477</v>
          </cell>
          <cell r="B6378" t="str">
            <v>AQUECEDOR SOLAR CAPACIDADE DO RESERVATORIO 600 L, INCLUI 6 PLACAS COLETORAS DE 1,42 M2</v>
          </cell>
          <cell r="C6378" t="str">
            <v xml:space="preserve">UN    </v>
          </cell>
          <cell r="D6378" t="str">
            <v>5.447,62</v>
          </cell>
        </row>
        <row r="6379">
          <cell r="A6379">
            <v>39847</v>
          </cell>
          <cell r="B6379" t="str">
            <v>AR-CONDICIONADO FRIO SPLIT HI-WALL (PAREDE) 12000 BTU/H</v>
          </cell>
          <cell r="C6379" t="str">
            <v xml:space="preserve">UN    </v>
          </cell>
          <cell r="D6379" t="str">
            <v>1.253,56</v>
          </cell>
        </row>
        <row r="6380">
          <cell r="A6380">
            <v>39844</v>
          </cell>
          <cell r="B6380" t="str">
            <v>AR-CONDICIONADO FRIO SPLIT HI-WALL (PAREDE) 18000 BTU/H</v>
          </cell>
          <cell r="C6380" t="str">
            <v xml:space="preserve">UN    </v>
          </cell>
          <cell r="D6380" t="str">
            <v>1.850,00</v>
          </cell>
        </row>
        <row r="6381">
          <cell r="A6381">
            <v>39845</v>
          </cell>
          <cell r="B6381" t="str">
            <v>AR-CONDICIONADO FRIO SPLIT HI-WALL (PAREDE) 7000 BTU/H</v>
          </cell>
          <cell r="C6381" t="str">
            <v xml:space="preserve">UN    </v>
          </cell>
          <cell r="D6381" t="str">
            <v>1.070,76</v>
          </cell>
        </row>
        <row r="6382">
          <cell r="A6382">
            <v>39846</v>
          </cell>
          <cell r="B6382" t="str">
            <v>AR-CONDICIONADO FRIO SPLIT HI-WALL (PAREDE) 9000 BTU/H</v>
          </cell>
          <cell r="C6382" t="str">
            <v xml:space="preserve">UN    </v>
          </cell>
          <cell r="D6382" t="str">
            <v>1.130,31</v>
          </cell>
        </row>
        <row r="6383">
          <cell r="A6383">
            <v>39838</v>
          </cell>
          <cell r="B6383" t="str">
            <v>AR-CONDICIONADO FRIO SPLIT PISO-TETO 18000 BTU/H</v>
          </cell>
          <cell r="C6383" t="str">
            <v xml:space="preserve">UN    </v>
          </cell>
          <cell r="D6383" t="str">
            <v>3.132,84</v>
          </cell>
        </row>
        <row r="6384">
          <cell r="A6384">
            <v>39839</v>
          </cell>
          <cell r="B6384" t="str">
            <v>AR-CONDICIONADO FRIO SPLIT PISO-TETO 24000 BTU/H</v>
          </cell>
          <cell r="C6384" t="str">
            <v xml:space="preserve">UN    </v>
          </cell>
          <cell r="D6384" t="str">
            <v>3.273,11</v>
          </cell>
        </row>
        <row r="6385">
          <cell r="A6385">
            <v>39840</v>
          </cell>
          <cell r="B6385" t="str">
            <v>AR-CONDICIONADO FRIO SPLIT PISO-TETO 30000 BTU/H</v>
          </cell>
          <cell r="C6385" t="str">
            <v xml:space="preserve">UN    </v>
          </cell>
          <cell r="D6385" t="str">
            <v>4.171,12</v>
          </cell>
        </row>
        <row r="6386">
          <cell r="A6386">
            <v>39841</v>
          </cell>
          <cell r="B6386" t="str">
            <v>AR-CONDICIONADO FRIO SPLIT PISO-TETO 36000 BTU/H</v>
          </cell>
          <cell r="C6386" t="str">
            <v xml:space="preserve">UN    </v>
          </cell>
          <cell r="D6386" t="str">
            <v>4.435,23</v>
          </cell>
        </row>
        <row r="6387">
          <cell r="A6387">
            <v>39842</v>
          </cell>
          <cell r="B6387" t="str">
            <v>AR-CONDICIONADO FRIO SPLIT PISO-TETO 48000 BTU/H</v>
          </cell>
          <cell r="C6387" t="str">
            <v xml:space="preserve">UN    </v>
          </cell>
          <cell r="D6387" t="str">
            <v>5.634,40</v>
          </cell>
        </row>
        <row r="6388">
          <cell r="A6388">
            <v>39843</v>
          </cell>
          <cell r="B6388" t="str">
            <v>AR-CONDICIONADO FRIO SPLIT PISO-TETO 60000 BTU/H</v>
          </cell>
          <cell r="C6388" t="str">
            <v xml:space="preserve">UN    </v>
          </cell>
          <cell r="D6388" t="str">
            <v>6.219,74</v>
          </cell>
        </row>
        <row r="6389">
          <cell r="A6389">
            <v>39580</v>
          </cell>
          <cell r="B6389" t="str">
            <v>AR-CONDICIONADO FRIO SPLITAO INVERTER 30 TR</v>
          </cell>
          <cell r="C6389" t="str">
            <v xml:space="preserve">UN    </v>
          </cell>
          <cell r="D6389" t="str">
            <v>53.779,10</v>
          </cell>
        </row>
        <row r="6390">
          <cell r="A6390">
            <v>39577</v>
          </cell>
          <cell r="B6390" t="str">
            <v>AR-CONDICIONADO FRIO SPLITAO MODULAR 10 TR</v>
          </cell>
          <cell r="C6390" t="str">
            <v xml:space="preserve">UN    </v>
          </cell>
          <cell r="D6390" t="str">
            <v>23.145,36</v>
          </cell>
        </row>
        <row r="6391">
          <cell r="A6391">
            <v>39578</v>
          </cell>
          <cell r="B6391" t="str">
            <v>AR-CONDICIONADO FRIO SPLITAO MODULAR 15 TR</v>
          </cell>
          <cell r="C6391" t="str">
            <v xml:space="preserve">UN    </v>
          </cell>
          <cell r="D6391" t="str">
            <v>27.985,06</v>
          </cell>
        </row>
        <row r="6392">
          <cell r="A6392">
            <v>39579</v>
          </cell>
          <cell r="B6392" t="str">
            <v>AR-CONDICIONADO FRIO SPLITAO MODULAR 20 TR</v>
          </cell>
          <cell r="C6392" t="str">
            <v xml:space="preserve">UN    </v>
          </cell>
          <cell r="D6392" t="str">
            <v>34.787,21</v>
          </cell>
        </row>
        <row r="6393">
          <cell r="A6393">
            <v>39557</v>
          </cell>
          <cell r="B6393" t="str">
            <v>AR-CONDICIONADO QUENTE/FRIO SPLIT CASSETE (TETO)  4 VIAS 24000 BTU/H</v>
          </cell>
          <cell r="C6393" t="str">
            <v xml:space="preserve">UN    </v>
          </cell>
          <cell r="D6393" t="str">
            <v>4.995,18</v>
          </cell>
        </row>
        <row r="6394">
          <cell r="A6394">
            <v>39558</v>
          </cell>
          <cell r="B6394" t="str">
            <v>AR-CONDICIONADO QUENTE/FRIO SPLIT CASSETE (TETO)  4 VIAS 30000 BTU/H</v>
          </cell>
          <cell r="C6394" t="str">
            <v xml:space="preserve">UN    </v>
          </cell>
          <cell r="D6394" t="str">
            <v>5.027,62</v>
          </cell>
        </row>
        <row r="6395">
          <cell r="A6395">
            <v>39559</v>
          </cell>
          <cell r="B6395" t="str">
            <v>AR-CONDICIONADO QUENTE/FRIO SPLIT CASSETE (TETO)  4 VIAS 36000 BTU/H</v>
          </cell>
          <cell r="C6395" t="str">
            <v xml:space="preserve">UN    </v>
          </cell>
          <cell r="D6395" t="str">
            <v>5.217,32</v>
          </cell>
        </row>
        <row r="6396">
          <cell r="A6396">
            <v>39560</v>
          </cell>
          <cell r="B6396" t="str">
            <v>AR-CONDICIONADO QUENTE/FRIO SPLIT CASSETE (TETO)  4 VIAS 48000 BTU/H</v>
          </cell>
          <cell r="C6396" t="str">
            <v xml:space="preserve">UN    </v>
          </cell>
          <cell r="D6396" t="str">
            <v>5.999,66</v>
          </cell>
        </row>
        <row r="6397">
          <cell r="A6397">
            <v>39561</v>
          </cell>
          <cell r="B6397" t="str">
            <v>AR-CONDICIONADO QUENTE/FRIO SPLIT CASSETE (TETO)  4 VIAS 60000 BTU/H</v>
          </cell>
          <cell r="C6397" t="str">
            <v xml:space="preserve">UN    </v>
          </cell>
          <cell r="D6397" t="str">
            <v>6.967,79</v>
          </cell>
        </row>
        <row r="6398">
          <cell r="A6398">
            <v>39556</v>
          </cell>
          <cell r="B6398" t="str">
            <v>AR-CONDICIONADO QUENTE/FRIO SPLIT CASSETE (TETO) 4 VIAS 18000 BTU/H</v>
          </cell>
          <cell r="C6398" t="str">
            <v xml:space="preserve">UN    </v>
          </cell>
          <cell r="D6398" t="str">
            <v>4.601,40</v>
          </cell>
        </row>
        <row r="6399">
          <cell r="A6399">
            <v>39555</v>
          </cell>
          <cell r="B6399" t="str">
            <v>AR-CONDICIONADO QUENTE/FRIO SPLIT HI-WALL (PAREDE) 12000 BTU/H</v>
          </cell>
          <cell r="C6399" t="str">
            <v xml:space="preserve">UN    </v>
          </cell>
          <cell r="D6399" t="str">
            <v>1.442,79</v>
          </cell>
        </row>
        <row r="6400">
          <cell r="A6400">
            <v>39548</v>
          </cell>
          <cell r="B6400" t="str">
            <v>AR-CONDICIONADO QUENTE/FRIO SPLIT HI-WALL (PAREDE) 18000 BTU/H</v>
          </cell>
          <cell r="C6400" t="str">
            <v xml:space="preserve">UN    </v>
          </cell>
          <cell r="D6400" t="str">
            <v>2.086,91</v>
          </cell>
        </row>
        <row r="6401">
          <cell r="A6401">
            <v>39554</v>
          </cell>
          <cell r="B6401" t="str">
            <v>AR-CONDICIONADO QUENTE/FRIO SPLIT HI-WALL (PAREDE) 24000 BTU/H</v>
          </cell>
          <cell r="C6401" t="str">
            <v xml:space="preserve">UN    </v>
          </cell>
          <cell r="D6401" t="str">
            <v>2.590,37</v>
          </cell>
        </row>
        <row r="6402">
          <cell r="A6402">
            <v>39550</v>
          </cell>
          <cell r="B6402" t="str">
            <v>AR-CONDICIONADO QUENTE/FRIO SPLIT HI-WALL (PAREDE) 7000 BTU/H</v>
          </cell>
          <cell r="C6402" t="str">
            <v xml:space="preserve">UN    </v>
          </cell>
          <cell r="D6402" t="str">
            <v>1.010,18</v>
          </cell>
        </row>
        <row r="6403">
          <cell r="A6403">
            <v>39551</v>
          </cell>
          <cell r="B6403" t="str">
            <v>AR-CONDICIONADO QUENTE/FRIO SPLIT HI-WALL (PAREDE) 9000 BTU/H</v>
          </cell>
          <cell r="C6403" t="str">
            <v xml:space="preserve">UN    </v>
          </cell>
          <cell r="D6403" t="str">
            <v>1.265,01</v>
          </cell>
        </row>
        <row r="6404">
          <cell r="A6404">
            <v>39826</v>
          </cell>
          <cell r="B6404" t="str">
            <v>AR-CONDICIONADO QUENTE/FRIO SPLIT PISO-TETO 24000 BTU/H</v>
          </cell>
          <cell r="C6404" t="str">
            <v xml:space="preserve">UN    </v>
          </cell>
          <cell r="D6404" t="str">
            <v>3.423,28</v>
          </cell>
        </row>
        <row r="6405">
          <cell r="A6405">
            <v>10700</v>
          </cell>
          <cell r="B6405" t="str">
            <v>ARADO REVERSIVEL COM 3 DISCOS DE 26" X 6MM REBOCAVEL</v>
          </cell>
          <cell r="C6405" t="str">
            <v xml:space="preserve">UN    </v>
          </cell>
          <cell r="D6405" t="str">
            <v>11.867,95</v>
          </cell>
        </row>
        <row r="6406">
          <cell r="A6406">
            <v>346</v>
          </cell>
          <cell r="B6406" t="str">
            <v>ARAME DE ACO OVALADO 15 X 17 ( 45,7 KG, 700 KGF), ROLO 1000 M</v>
          </cell>
          <cell r="C6406" t="str">
            <v xml:space="preserve">KG    </v>
          </cell>
          <cell r="D6406" t="str">
            <v>13,07</v>
          </cell>
        </row>
        <row r="6407">
          <cell r="A6407">
            <v>3312</v>
          </cell>
          <cell r="B6407" t="str">
            <v>ARAME DE AMARRACAO PARA GABIAO GALVANIZADO, DIAMETRO 2,2 MM</v>
          </cell>
          <cell r="C6407" t="str">
            <v xml:space="preserve">KG    </v>
          </cell>
          <cell r="D6407" t="str">
            <v>15,70</v>
          </cell>
        </row>
        <row r="6408">
          <cell r="A6408">
            <v>339</v>
          </cell>
          <cell r="B6408" t="str">
            <v>ARAME FARPADO GALVANIZADO 14 BWG, CLASSE 250</v>
          </cell>
          <cell r="C6408" t="str">
            <v xml:space="preserve">M     </v>
          </cell>
          <cell r="D6408" t="str">
            <v>0,63</v>
          </cell>
        </row>
        <row r="6409">
          <cell r="A6409">
            <v>340</v>
          </cell>
          <cell r="B6409" t="str">
            <v>ARAME FARPADO GALVANIZADO, 16 BWG (1,65 MM), CLASSE 250</v>
          </cell>
          <cell r="C6409" t="str">
            <v xml:space="preserve">M     </v>
          </cell>
          <cell r="D6409" t="str">
            <v>0,87</v>
          </cell>
        </row>
        <row r="6410">
          <cell r="A6410">
            <v>338</v>
          </cell>
          <cell r="B6410" t="str">
            <v>ARAME FARPADO 16 BWG (0,047 KG/M)</v>
          </cell>
          <cell r="C6410" t="str">
            <v xml:space="preserve">KG    </v>
          </cell>
          <cell r="D6410" t="str">
            <v>16,45</v>
          </cell>
        </row>
        <row r="6411">
          <cell r="A6411">
            <v>334</v>
          </cell>
          <cell r="B6411" t="str">
            <v>ARAME GALVANIZADO  8 BWG, D = 4,19MM (0,101 KG/M)</v>
          </cell>
          <cell r="C6411" t="str">
            <v xml:space="preserve">KG    </v>
          </cell>
          <cell r="D6411" t="str">
            <v>11,82</v>
          </cell>
        </row>
        <row r="6412">
          <cell r="A6412">
            <v>335</v>
          </cell>
          <cell r="B6412" t="str">
            <v>ARAME GALVANIZADO 10 BWG, 3,40 MM (0,0713 KG/M)</v>
          </cell>
          <cell r="C6412" t="str">
            <v xml:space="preserve">KG    </v>
          </cell>
          <cell r="D6412" t="str">
            <v>10,83</v>
          </cell>
        </row>
        <row r="6413">
          <cell r="A6413">
            <v>342</v>
          </cell>
          <cell r="B6413" t="str">
            <v>ARAME GALVANIZADO 12 BWG, 2,76 MM (0,048 KG/M)</v>
          </cell>
          <cell r="C6413" t="str">
            <v xml:space="preserve">KG    </v>
          </cell>
          <cell r="D6413" t="str">
            <v>12,24</v>
          </cell>
        </row>
        <row r="6414">
          <cell r="A6414">
            <v>333</v>
          </cell>
          <cell r="B6414" t="str">
            <v>ARAME GALVANIZADO 14 BWG, D = 2,11 MM (0,026 KG/M)</v>
          </cell>
          <cell r="C6414" t="str">
            <v xml:space="preserve">KG    </v>
          </cell>
          <cell r="D6414" t="str">
            <v>12,53</v>
          </cell>
        </row>
        <row r="6415">
          <cell r="A6415">
            <v>343</v>
          </cell>
          <cell r="B6415" t="str">
            <v>ARAME GALVANIZADO 14 BWG, 2,10MM (0,0272 KG/M)</v>
          </cell>
          <cell r="C6415" t="str">
            <v xml:space="preserve">M     </v>
          </cell>
          <cell r="D6415" t="str">
            <v>0,33</v>
          </cell>
        </row>
        <row r="6416">
          <cell r="A6416">
            <v>344</v>
          </cell>
          <cell r="B6416" t="str">
            <v>ARAME GALVANIZADO 16 BWG, 1,65MM (0,0166 KG/M)</v>
          </cell>
          <cell r="C6416" t="str">
            <v xml:space="preserve">KG    </v>
          </cell>
          <cell r="D6416" t="str">
            <v>13,55</v>
          </cell>
        </row>
        <row r="6417">
          <cell r="A6417">
            <v>345</v>
          </cell>
          <cell r="B6417" t="str">
            <v>ARAME GALVANIZADO 18 BWG, 1,24MM (0,009 KG/M)</v>
          </cell>
          <cell r="C6417" t="str">
            <v xml:space="preserve">KG    </v>
          </cell>
          <cell r="D6417" t="str">
            <v>16,56</v>
          </cell>
        </row>
        <row r="6418">
          <cell r="A6418">
            <v>341</v>
          </cell>
          <cell r="B6418" t="str">
            <v>ARAME GALVANIZADO 18 BWG, 1,24MM (0,009 KG/M)</v>
          </cell>
          <cell r="C6418" t="str">
            <v xml:space="preserve">M     </v>
          </cell>
          <cell r="D6418" t="str">
            <v>0,16</v>
          </cell>
        </row>
        <row r="6419">
          <cell r="A6419">
            <v>11107</v>
          </cell>
          <cell r="B6419" t="str">
            <v>ARAME GALVANIZADO 6 BWG, 5,16 MM (0,157 KG/M)</v>
          </cell>
          <cell r="C6419" t="str">
            <v xml:space="preserve">KG    </v>
          </cell>
          <cell r="D6419" t="str">
            <v>10,76</v>
          </cell>
        </row>
        <row r="6420">
          <cell r="A6420">
            <v>3313</v>
          </cell>
          <cell r="B6420" t="str">
            <v>ARAME PROTEGIDO COM PVC PARA GABIAO, DIAMETRO 2,2 MM</v>
          </cell>
          <cell r="C6420" t="str">
            <v xml:space="preserve">KG    </v>
          </cell>
          <cell r="D6420" t="str">
            <v>20,21</v>
          </cell>
        </row>
        <row r="6421">
          <cell r="A6421">
            <v>34562</v>
          </cell>
          <cell r="B6421" t="str">
            <v>ARAME RECOZIDO 16 BWG, 1,60 MM (0,016 KG/M)</v>
          </cell>
          <cell r="C6421" t="str">
            <v xml:space="preserve">KG    </v>
          </cell>
          <cell r="D6421" t="str">
            <v>10,47</v>
          </cell>
        </row>
        <row r="6422">
          <cell r="A6422">
            <v>337</v>
          </cell>
          <cell r="B6422" t="str">
            <v>ARAME RECOZIDO 18 BWG, 1,25 MM (0,01 KG/M)</v>
          </cell>
          <cell r="C6422" t="str">
            <v xml:space="preserve">KG    </v>
          </cell>
          <cell r="D6422" t="str">
            <v>10,12</v>
          </cell>
        </row>
        <row r="6423">
          <cell r="A6423">
            <v>369</v>
          </cell>
          <cell r="B6423" t="str">
            <v>AREIA AMARELA, AREIA BARRADA OU ARENOSO (RETIRADA NO AREAL, SEM TRANSPORTE)</v>
          </cell>
          <cell r="C6423" t="str">
            <v xml:space="preserve">M3    </v>
          </cell>
          <cell r="D6423" t="str">
            <v>64,75</v>
          </cell>
        </row>
        <row r="6424">
          <cell r="A6424">
            <v>366</v>
          </cell>
          <cell r="B6424" t="str">
            <v>AREIA FINA - POSTO JAZIDA/FORNECEDOR (RETIRADO NA JAZIDA, SEM TRANSPORTE)</v>
          </cell>
          <cell r="C6424" t="str">
            <v xml:space="preserve">M3    </v>
          </cell>
          <cell r="D6424" t="str">
            <v>30,00</v>
          </cell>
        </row>
        <row r="6425">
          <cell r="A6425">
            <v>367</v>
          </cell>
          <cell r="B6425" t="str">
            <v>AREIA GROSSA - POSTO JAZIDA/FORNECEDOR (RETIRADO NA JAZIDA, SEM TRANSPORTE)</v>
          </cell>
          <cell r="C6425" t="str">
            <v xml:space="preserve">M3    </v>
          </cell>
          <cell r="D6425" t="str">
            <v>55,00</v>
          </cell>
        </row>
        <row r="6426">
          <cell r="A6426">
            <v>370</v>
          </cell>
          <cell r="B6426" t="str">
            <v>AREIA MEDIA - POSTO JAZIDA/FORNECEDOR (RETIRADO NA JAZIDA, SEM TRANSPORTE)</v>
          </cell>
          <cell r="C6426" t="str">
            <v xml:space="preserve">M3    </v>
          </cell>
          <cell r="D6426" t="str">
            <v>30,00</v>
          </cell>
        </row>
        <row r="6427">
          <cell r="A6427">
            <v>368</v>
          </cell>
          <cell r="B6427" t="str">
            <v>AREIA PARA ATERRO - POSTO JAZIDA/FORNECEDOR (RETIRADO NA JAZIDA, SEM TRANSPORTE)</v>
          </cell>
          <cell r="C6427" t="str">
            <v xml:space="preserve">M3    </v>
          </cell>
          <cell r="D6427" t="str">
            <v>41,25</v>
          </cell>
        </row>
        <row r="6428">
          <cell r="A6428">
            <v>11075</v>
          </cell>
          <cell r="B6428" t="str">
            <v>AREIA PARA LEITO FILTRANTE (0,42 A 1,68 MM) - POSTO JAZIDA/FORNECEDOR (RETIRADO NA JAZIDA, SEM TRANSPORTE)</v>
          </cell>
          <cell r="C6428" t="str">
            <v xml:space="preserve">M3    </v>
          </cell>
          <cell r="D6428" t="str">
            <v>900,62</v>
          </cell>
        </row>
        <row r="6429">
          <cell r="A6429">
            <v>11076</v>
          </cell>
          <cell r="B6429" t="str">
            <v>AREIA PRETA PARA EMBOCO - POSTO JAZIDA/FORNECEDOR (RETIRADO NA JAZIDA, SEM TRANSPORTE)</v>
          </cell>
          <cell r="C6429" t="str">
            <v xml:space="preserve">M3    </v>
          </cell>
          <cell r="D6429" t="str">
            <v>68,75</v>
          </cell>
        </row>
        <row r="6430">
          <cell r="A6430">
            <v>1381</v>
          </cell>
          <cell r="B6430" t="str">
            <v>ARGAMASSA COLANTE AC I PARA CERAMICAS</v>
          </cell>
          <cell r="C6430" t="str">
            <v xml:space="preserve">KG    </v>
          </cell>
          <cell r="D6430" t="str">
            <v>0,54</v>
          </cell>
        </row>
        <row r="6431">
          <cell r="A6431">
            <v>34353</v>
          </cell>
          <cell r="B6431" t="str">
            <v>ARGAMASSA COLANTE AC-II</v>
          </cell>
          <cell r="C6431" t="str">
            <v xml:space="preserve">KG    </v>
          </cell>
          <cell r="D6431" t="str">
            <v>1,08</v>
          </cell>
        </row>
        <row r="6432">
          <cell r="A6432">
            <v>37595</v>
          </cell>
          <cell r="B6432" t="str">
            <v>ARGAMASSA COLANTE TIPO ACIII</v>
          </cell>
          <cell r="C6432" t="str">
            <v xml:space="preserve">KG    </v>
          </cell>
          <cell r="D6432" t="str">
            <v>1,65</v>
          </cell>
        </row>
        <row r="6433">
          <cell r="A6433">
            <v>37596</v>
          </cell>
          <cell r="B6433" t="str">
            <v>ARGAMASSA COLANTE TIPO ACIII E</v>
          </cell>
          <cell r="C6433" t="str">
            <v xml:space="preserve">KG    </v>
          </cell>
          <cell r="D6433" t="str">
            <v>2,45</v>
          </cell>
        </row>
        <row r="6434">
          <cell r="A6434">
            <v>371</v>
          </cell>
          <cell r="B6434" t="str">
            <v>ARGAMASSA INDUSTRIALIZADA MULTIUSO, PARA REVESTIMENTO INTERNO E EXTERNO E ASSENTAMENTO DE BLOCOS DIVERSOS</v>
          </cell>
          <cell r="C6434" t="str">
            <v xml:space="preserve">KG    </v>
          </cell>
          <cell r="D6434" t="str">
            <v>0,48</v>
          </cell>
        </row>
        <row r="6435">
          <cell r="A6435">
            <v>37553</v>
          </cell>
          <cell r="B6435" t="str">
            <v>ARGAMASSA INDUSTRIALIZADA PARA CHAPISCO COLANTE</v>
          </cell>
          <cell r="C6435" t="str">
            <v xml:space="preserve">KG    </v>
          </cell>
          <cell r="D6435" t="str">
            <v>1,83</v>
          </cell>
        </row>
        <row r="6436">
          <cell r="A6436">
            <v>37552</v>
          </cell>
          <cell r="B6436" t="str">
            <v>ARGAMASSA INDUSTRIALIZADA PARA CHAPISCO ROLADO</v>
          </cell>
          <cell r="C6436" t="str">
            <v xml:space="preserve">KG    </v>
          </cell>
          <cell r="D6436" t="str">
            <v>2,34</v>
          </cell>
        </row>
        <row r="6437">
          <cell r="A6437">
            <v>36880</v>
          </cell>
          <cell r="B6437" t="str">
            <v>ARGAMASSA PARA REVESTIMENTO DECORATIVO MONOCAMADA, CORES CLARAS</v>
          </cell>
          <cell r="C6437" t="str">
            <v xml:space="preserve">KG    </v>
          </cell>
          <cell r="D6437" t="str">
            <v>1,82</v>
          </cell>
        </row>
        <row r="6438">
          <cell r="A6438">
            <v>34355</v>
          </cell>
          <cell r="B6438" t="str">
            <v>ARGAMASSA PISO SOBRE PISO</v>
          </cell>
          <cell r="C6438" t="str">
            <v xml:space="preserve">KG    </v>
          </cell>
          <cell r="D6438" t="str">
            <v>1,50</v>
          </cell>
        </row>
        <row r="6439">
          <cell r="A6439">
            <v>130</v>
          </cell>
          <cell r="B6439" t="str">
            <v>ARGAMASSA POLIMERICA DE REPARO ESTRUTURAL, BICOMPONENTE</v>
          </cell>
          <cell r="C6439" t="str">
            <v xml:space="preserve">KG    </v>
          </cell>
          <cell r="D6439" t="str">
            <v>4,05</v>
          </cell>
        </row>
        <row r="6440">
          <cell r="A6440">
            <v>135</v>
          </cell>
          <cell r="B6440" t="str">
            <v>ARGAMASSA POLIMERICA IMPERMEABILIZANTE SEMIFLEXIVEL, BICOMPONENTE (MEMBRANA IMPERMEABILIZANTE ACRILICA)</v>
          </cell>
          <cell r="C6440" t="str">
            <v xml:space="preserve">KG    </v>
          </cell>
          <cell r="D6440" t="str">
            <v>5,21</v>
          </cell>
        </row>
        <row r="6441">
          <cell r="A6441">
            <v>36886</v>
          </cell>
          <cell r="B6441" t="str">
            <v>ARGAMASSA PRONTA PARA CONTRAPISO</v>
          </cell>
          <cell r="C6441" t="str">
            <v xml:space="preserve">KG    </v>
          </cell>
          <cell r="D6441" t="str">
            <v>0,57</v>
          </cell>
        </row>
        <row r="6442">
          <cell r="A6442">
            <v>374</v>
          </cell>
          <cell r="B6442" t="str">
            <v>ARGAMASSA PRONTA PARA REVESTIMENTO INTERNO EM PAREDES</v>
          </cell>
          <cell r="C6442" t="str">
            <v xml:space="preserve">KG    </v>
          </cell>
          <cell r="D6442" t="str">
            <v>0,42</v>
          </cell>
        </row>
        <row r="6443">
          <cell r="A6443">
            <v>38546</v>
          </cell>
          <cell r="B6443" t="str">
            <v>ARGAMASSA USINADA AUTOADENSAVEL E AUTONIVELANTE PARA CONTRAPISO, INCLUI BOMBEAMENTO</v>
          </cell>
          <cell r="C6443" t="str">
            <v xml:space="preserve">M3    </v>
          </cell>
          <cell r="D6443" t="str">
            <v>325,08</v>
          </cell>
        </row>
        <row r="6444">
          <cell r="A6444">
            <v>34549</v>
          </cell>
          <cell r="B6444" t="str">
            <v>ARGILA EXPANDIDA, GRANULOMETRIA 2215</v>
          </cell>
          <cell r="C6444" t="str">
            <v xml:space="preserve">M3    </v>
          </cell>
          <cell r="D6444" t="str">
            <v>194,25</v>
          </cell>
        </row>
        <row r="6445">
          <cell r="A6445">
            <v>6081</v>
          </cell>
          <cell r="B6445" t="str">
            <v>ARGILA OU BARRO PARA ATERRO/REATERRO (COM TRANSPORTE ATE 10 KM)</v>
          </cell>
          <cell r="C6445" t="str">
            <v xml:space="preserve">M3    </v>
          </cell>
          <cell r="D6445" t="str">
            <v>27,51</v>
          </cell>
        </row>
        <row r="6446">
          <cell r="A6446">
            <v>6077</v>
          </cell>
          <cell r="B6446" t="str">
            <v>ARGILA OU BARRO PARA ATERRO/REATERRO (RETIRADO NA JAZIDA, SEM TRANSPORTE)</v>
          </cell>
          <cell r="C6446" t="str">
            <v xml:space="preserve">M3    </v>
          </cell>
          <cell r="D6446" t="str">
            <v>15,86</v>
          </cell>
        </row>
        <row r="6447">
          <cell r="A6447">
            <v>6079</v>
          </cell>
          <cell r="B6447" t="str">
            <v>ARGILA, ARGILA VERMELHA OU ARGILA ARENOSA (RETIRADA NA JAZIDA, SEM TRANSPORTE)</v>
          </cell>
          <cell r="C6447" t="str">
            <v xml:space="preserve">M3    </v>
          </cell>
          <cell r="D6447" t="str">
            <v>9,06</v>
          </cell>
        </row>
        <row r="6448">
          <cell r="A6448">
            <v>1091</v>
          </cell>
          <cell r="B6448" t="str">
            <v>ARMACAO VERTICAL COM HASTE E CONTRA-PINO, EM CHAPA DE ACO GALVANIZADO 3/16", COM 1 ESTRIBO E 1 ISOLADOR</v>
          </cell>
          <cell r="C6448" t="str">
            <v xml:space="preserve">UN    </v>
          </cell>
          <cell r="D6448" t="str">
            <v>16,34</v>
          </cell>
        </row>
        <row r="6449">
          <cell r="A6449">
            <v>1094</v>
          </cell>
          <cell r="B6449" t="str">
            <v>ARMACAO VERTICAL COM HASTE E CONTRA-PINO, EM CHAPA DE ACO GALVANIZADO 3/16", COM 1 ESTRIBO, SEM ISOLADOR</v>
          </cell>
          <cell r="C6449" t="str">
            <v xml:space="preserve">UN    </v>
          </cell>
          <cell r="D6449" t="str">
            <v>11,43</v>
          </cell>
        </row>
        <row r="6450">
          <cell r="A6450">
            <v>1095</v>
          </cell>
          <cell r="B6450" t="str">
            <v>ARMACAO VERTICAL COM HASTE E CONTRA-PINO, EM CHAPA DE ACO GALVANIZADO 3/16", COM 2 ESTRIBOS, E 2 ISOLADORES</v>
          </cell>
          <cell r="C6450" t="str">
            <v xml:space="preserve">UN    </v>
          </cell>
          <cell r="D6450" t="str">
            <v>24,29</v>
          </cell>
        </row>
        <row r="6451">
          <cell r="A6451">
            <v>1092</v>
          </cell>
          <cell r="B6451" t="str">
            <v>ARMACAO VERTICAL COM HASTE E CONTRA-PINO, EM CHAPA DE ACO GALVANIZADO 3/16", COM 2 ESTRIBOS, SEM ISOLADOR</v>
          </cell>
          <cell r="C6451" t="str">
            <v xml:space="preserve">UN    </v>
          </cell>
          <cell r="D6451" t="str">
            <v>18,80</v>
          </cell>
        </row>
        <row r="6452">
          <cell r="A6452">
            <v>1093</v>
          </cell>
          <cell r="B6452" t="str">
            <v>ARMACAO VERTICAL COM HASTE E CONTRA-PINO, EM CHAPA DE ACO GALVANIZADO 3/16", COM 3 ESTRIBOS E 3 ISOLADORES</v>
          </cell>
          <cell r="C6452" t="str">
            <v xml:space="preserve">UN    </v>
          </cell>
          <cell r="D6452" t="str">
            <v>43,90</v>
          </cell>
        </row>
        <row r="6453">
          <cell r="A6453">
            <v>1090</v>
          </cell>
          <cell r="B6453" t="str">
            <v>ARMACAO VERTICAL COM HASTE E CONTRA-PINO, EM CHAPA DE ACO GALVANIZADO 3/16", COM 3 ESTRIBOS, SEM ISOLADOR</v>
          </cell>
          <cell r="C6453" t="str">
            <v xml:space="preserve">UN    </v>
          </cell>
          <cell r="D6453" t="str">
            <v>31,43</v>
          </cell>
        </row>
        <row r="6454">
          <cell r="A6454">
            <v>1096</v>
          </cell>
          <cell r="B6454" t="str">
            <v>ARMACAO VERTICAL COM HASTE E CONTRA-PINO, EM CHAPA DE ACO GALVANIZADO 3/16", COM 4 ESTRIBOS E 4 ISOLADORES</v>
          </cell>
          <cell r="C6454" t="str">
            <v xml:space="preserve">UN    </v>
          </cell>
          <cell r="D6454" t="str">
            <v>56,57</v>
          </cell>
        </row>
        <row r="6455">
          <cell r="A6455">
            <v>1097</v>
          </cell>
          <cell r="B6455" t="str">
            <v>ARMACAO VERTICAL COM HASTE E CONTRA-PINO, EM CHAPA DE ACO GALVANIZADO 3/16", COM 4 ESTRIBOS, SEM ISOLADOR</v>
          </cell>
          <cell r="C6455" t="str">
            <v xml:space="preserve">UN    </v>
          </cell>
          <cell r="D6455" t="str">
            <v>48,02</v>
          </cell>
        </row>
        <row r="6456">
          <cell r="A6456">
            <v>378</v>
          </cell>
          <cell r="B6456" t="str">
            <v>ARMADOR</v>
          </cell>
          <cell r="C6456" t="str">
            <v xml:space="preserve">H     </v>
          </cell>
          <cell r="D6456" t="str">
            <v>14,13</v>
          </cell>
        </row>
        <row r="6457">
          <cell r="A6457">
            <v>40911</v>
          </cell>
          <cell r="B6457" t="str">
            <v>ARMADOR (MENSALISTA)</v>
          </cell>
          <cell r="C6457" t="str">
            <v xml:space="preserve">MES   </v>
          </cell>
          <cell r="D6457" t="str">
            <v>2.478,86</v>
          </cell>
        </row>
        <row r="6458">
          <cell r="A6458">
            <v>33939</v>
          </cell>
          <cell r="B6458" t="str">
            <v>ARQUITETO JUNIOR</v>
          </cell>
          <cell r="C6458" t="str">
            <v xml:space="preserve">H     </v>
          </cell>
          <cell r="D6458" t="str">
            <v>64,84</v>
          </cell>
        </row>
        <row r="6459">
          <cell r="A6459">
            <v>40815</v>
          </cell>
          <cell r="B6459" t="str">
            <v>ARQUITETO JUNIOR (MENSALISTA)</v>
          </cell>
          <cell r="C6459" t="str">
            <v xml:space="preserve">MES   </v>
          </cell>
          <cell r="D6459" t="str">
            <v>11.368,90</v>
          </cell>
        </row>
        <row r="6460">
          <cell r="A6460">
            <v>34760</v>
          </cell>
          <cell r="B6460" t="str">
            <v>ARQUITETO PAISAGISTA</v>
          </cell>
          <cell r="C6460" t="str">
            <v xml:space="preserve">H     </v>
          </cell>
          <cell r="D6460" t="str">
            <v>64,84</v>
          </cell>
        </row>
        <row r="6461">
          <cell r="A6461">
            <v>40935</v>
          </cell>
          <cell r="B6461" t="str">
            <v>ARQUITETO PAISAGISTA (MENSALISTA)</v>
          </cell>
          <cell r="C6461" t="str">
            <v xml:space="preserve">MES   </v>
          </cell>
          <cell r="D6461" t="str">
            <v>11.368,90</v>
          </cell>
        </row>
        <row r="6462">
          <cell r="A6462">
            <v>33952</v>
          </cell>
          <cell r="B6462" t="str">
            <v>ARQUITETO PLENO</v>
          </cell>
          <cell r="C6462" t="str">
            <v xml:space="preserve">H     </v>
          </cell>
          <cell r="D6462" t="str">
            <v>74,41</v>
          </cell>
        </row>
        <row r="6463">
          <cell r="A6463">
            <v>40816</v>
          </cell>
          <cell r="B6463" t="str">
            <v>ARQUITETO PLENO (MENSALISTA)</v>
          </cell>
          <cell r="C6463" t="str">
            <v xml:space="preserve">MES   </v>
          </cell>
          <cell r="D6463" t="str">
            <v>13.046,11</v>
          </cell>
        </row>
        <row r="6464">
          <cell r="A6464">
            <v>33953</v>
          </cell>
          <cell r="B6464" t="str">
            <v>ARQUITETO SENIOR</v>
          </cell>
          <cell r="C6464" t="str">
            <v xml:space="preserve">H     </v>
          </cell>
          <cell r="D6464" t="str">
            <v>88,15</v>
          </cell>
        </row>
        <row r="6465">
          <cell r="A6465">
            <v>40817</v>
          </cell>
          <cell r="B6465" t="str">
            <v>ARQUITETO SENIOR (MENSALISTA)</v>
          </cell>
          <cell r="C6465" t="str">
            <v xml:space="preserve">MES   </v>
          </cell>
          <cell r="D6465" t="str">
            <v>15.456,34</v>
          </cell>
        </row>
        <row r="6466">
          <cell r="A6466">
            <v>13348</v>
          </cell>
          <cell r="B6466" t="str">
            <v>ARRUELA  EM ACO GALVANIZADO, DIAMETRO EXTERNO = 35MM, ESPESSURA = 3MM, DIAMETRO DO FURO= 18MM</v>
          </cell>
          <cell r="C6466" t="str">
            <v xml:space="preserve">UN    </v>
          </cell>
          <cell r="D6466" t="str">
            <v>0,77</v>
          </cell>
        </row>
        <row r="6467">
          <cell r="A6467">
            <v>39211</v>
          </cell>
          <cell r="B6467" t="str">
            <v>ARRUELA EM ALUMINIO, COM ROSCA, DE  1 1/4", PARA ELETRODUTO</v>
          </cell>
          <cell r="C6467" t="str">
            <v xml:space="preserve">UN    </v>
          </cell>
          <cell r="D6467" t="str">
            <v>1,07</v>
          </cell>
        </row>
        <row r="6468">
          <cell r="A6468">
            <v>39212</v>
          </cell>
          <cell r="B6468" t="str">
            <v>ARRUELA EM ALUMINIO, COM ROSCA, DE 1 1/2", PARA ELETRODUTO</v>
          </cell>
          <cell r="C6468" t="str">
            <v xml:space="preserve">UN    </v>
          </cell>
          <cell r="D6468" t="str">
            <v>1,19</v>
          </cell>
        </row>
        <row r="6469">
          <cell r="A6469">
            <v>39208</v>
          </cell>
          <cell r="B6469" t="str">
            <v>ARRUELA EM ALUMINIO, COM ROSCA, DE 1/2", PARA ELETRODUTO</v>
          </cell>
          <cell r="C6469" t="str">
            <v xml:space="preserve">UN    </v>
          </cell>
          <cell r="D6469" t="str">
            <v>0,32</v>
          </cell>
        </row>
        <row r="6470">
          <cell r="A6470">
            <v>39210</v>
          </cell>
          <cell r="B6470" t="str">
            <v>ARRUELA EM ALUMINIO, COM ROSCA, DE 1", PARA ELETRODUTO</v>
          </cell>
          <cell r="C6470" t="str">
            <v xml:space="preserve">UN    </v>
          </cell>
          <cell r="D6470" t="str">
            <v>0,60</v>
          </cell>
        </row>
        <row r="6471">
          <cell r="A6471">
            <v>39214</v>
          </cell>
          <cell r="B6471" t="str">
            <v>ARRUELA EM ALUMINIO, COM ROSCA, DE 2 1/2", PARA ELETRODUTO</v>
          </cell>
          <cell r="C6471" t="str">
            <v xml:space="preserve">UN    </v>
          </cell>
          <cell r="D6471" t="str">
            <v>2,21</v>
          </cell>
        </row>
        <row r="6472">
          <cell r="A6472">
            <v>39213</v>
          </cell>
          <cell r="B6472" t="str">
            <v>ARRUELA EM ALUMINIO, COM ROSCA, DE 2", PARA ELETRODUTO</v>
          </cell>
          <cell r="C6472" t="str">
            <v xml:space="preserve">UN    </v>
          </cell>
          <cell r="D6472" t="str">
            <v>1,56</v>
          </cell>
        </row>
        <row r="6473">
          <cell r="A6473">
            <v>39209</v>
          </cell>
          <cell r="B6473" t="str">
            <v>ARRUELA EM ALUMINIO, COM ROSCA, DE 3/4", PARA ELETRODUTO</v>
          </cell>
          <cell r="C6473" t="str">
            <v xml:space="preserve">UN    </v>
          </cell>
          <cell r="D6473" t="str">
            <v>0,38</v>
          </cell>
        </row>
        <row r="6474">
          <cell r="A6474">
            <v>39207</v>
          </cell>
          <cell r="B6474" t="str">
            <v>ARRUELA EM ALUMINIO, COM ROSCA, DE 3/8", PARA ELETRODUTO</v>
          </cell>
          <cell r="C6474" t="str">
            <v xml:space="preserve">UN    </v>
          </cell>
          <cell r="D6474" t="str">
            <v>0,60</v>
          </cell>
        </row>
        <row r="6475">
          <cell r="A6475">
            <v>39215</v>
          </cell>
          <cell r="B6475" t="str">
            <v>ARRUELA EM ALUMINIO, COM ROSCA, DE 3", PARA ELETRODUTO</v>
          </cell>
          <cell r="C6475" t="str">
            <v xml:space="preserve">UN    </v>
          </cell>
          <cell r="D6475" t="str">
            <v>4,03</v>
          </cell>
        </row>
        <row r="6476">
          <cell r="A6476">
            <v>39216</v>
          </cell>
          <cell r="B6476" t="str">
            <v>ARRUELA EM ALUMINIO, COM ROSCA, DE 4", PARA ELETRODUTO</v>
          </cell>
          <cell r="C6476" t="str">
            <v xml:space="preserve">UN    </v>
          </cell>
          <cell r="D6476" t="str">
            <v>5,62</v>
          </cell>
        </row>
        <row r="6477">
          <cell r="A6477">
            <v>379</v>
          </cell>
          <cell r="B6477" t="str">
            <v>ARRUELA QUADRADA EM ACO GALVANIZADO, DIMENSAO = 38 MM, ESPESSURA = 3MM, DIAMETRO DO FURO= 18 MM</v>
          </cell>
          <cell r="C6477" t="str">
            <v xml:space="preserve">UN    </v>
          </cell>
          <cell r="D6477" t="str">
            <v>0,67</v>
          </cell>
        </row>
        <row r="6478">
          <cell r="A6478">
            <v>11267</v>
          </cell>
          <cell r="B6478" t="str">
            <v>ARRUELA REDONDA DE LATAO, DIAMETRO EXTERNO = 34 MM, ESPESSURA = 2,5 MM, DIAMETRO DO FURO = 17 MM</v>
          </cell>
          <cell r="C6478" t="str">
            <v xml:space="preserve">UN    </v>
          </cell>
          <cell r="D6478" t="str">
            <v>6,73</v>
          </cell>
        </row>
        <row r="6479">
          <cell r="A6479">
            <v>41901</v>
          </cell>
          <cell r="B6479" t="str">
            <v>ASFALTO DILUIDO DE PETROLEO CM-30 (COLETADO CAIXA NA ANP ACRESCIDO DE ICMS)</v>
          </cell>
          <cell r="C6479" t="str">
            <v xml:space="preserve">KG    </v>
          </cell>
          <cell r="D6479" t="str">
            <v>3,18</v>
          </cell>
        </row>
        <row r="6480">
          <cell r="A6480">
            <v>510</v>
          </cell>
          <cell r="B6480" t="str">
            <v>ASFALTO MODIFICADO TIPO I - NBR 9910 (ASFALTO OXIDADO PARA IMPERMEABILIZACAO, COEFICIENTE DE PENETRACAO 25-40)</v>
          </cell>
          <cell r="C6480" t="str">
            <v xml:space="preserve">KG    </v>
          </cell>
          <cell r="D6480" t="str">
            <v>7,88</v>
          </cell>
        </row>
        <row r="6481">
          <cell r="A6481">
            <v>516</v>
          </cell>
          <cell r="B6481" t="str">
            <v>ASFALTO MODIFICADO TIPO II - NBR 9910 (ASFALTO OXIDADO PARA IMPERMEABILIZACAO, COEFICIENTE DE PENETRACAO 20-35)</v>
          </cell>
          <cell r="C6481" t="str">
            <v xml:space="preserve">KG    </v>
          </cell>
          <cell r="D6481" t="str">
            <v>8,40</v>
          </cell>
        </row>
        <row r="6482">
          <cell r="A6482">
            <v>509</v>
          </cell>
          <cell r="B6482" t="str">
            <v>ASFALTO MODIFICADO TIPO III - NBR 9910 (ASFALTO OXIDADO PARA IMPERMEABILIZACAO, COEFICIENTE DE PENETRACAO 15-25)</v>
          </cell>
          <cell r="C6482" t="str">
            <v xml:space="preserve">KG    </v>
          </cell>
          <cell r="D6482" t="str">
            <v>8,58</v>
          </cell>
        </row>
        <row r="6483">
          <cell r="A6483">
            <v>40331</v>
          </cell>
          <cell r="B6483" t="str">
            <v>ASSENTADOR DE  TUBOS</v>
          </cell>
          <cell r="C6483" t="str">
            <v xml:space="preserve">H     </v>
          </cell>
          <cell r="D6483" t="str">
            <v>17,98</v>
          </cell>
        </row>
        <row r="6484">
          <cell r="A6484">
            <v>40930</v>
          </cell>
          <cell r="B6484" t="str">
            <v>ASSENTADOR DE TUBOS (MENSALISTA)</v>
          </cell>
          <cell r="C6484" t="str">
            <v xml:space="preserve">MES   </v>
          </cell>
          <cell r="D6484" t="str">
            <v>3.158,08</v>
          </cell>
        </row>
        <row r="6485">
          <cell r="A6485">
            <v>11761</v>
          </cell>
          <cell r="B6485" t="str">
            <v>ASSENTO  VASO SANITARIO INFANTIL EM PLASTICO BRANCO</v>
          </cell>
          <cell r="C6485" t="str">
            <v xml:space="preserve">UN    </v>
          </cell>
          <cell r="D6485" t="str">
            <v>47,22</v>
          </cell>
        </row>
        <row r="6486">
          <cell r="A6486">
            <v>377</v>
          </cell>
          <cell r="B6486" t="str">
            <v>ASSENTO SANITARIO DE PLASTICO, TIPO CONVENCIONAL</v>
          </cell>
          <cell r="C6486" t="str">
            <v xml:space="preserve">UN    </v>
          </cell>
          <cell r="D6486" t="str">
            <v>22,19</v>
          </cell>
        </row>
        <row r="6487">
          <cell r="A6487">
            <v>7588</v>
          </cell>
          <cell r="B6487" t="str">
            <v>AUTOMATICO DE BOIA SUPERIOR / INFERIOR, *15* A / 250 V</v>
          </cell>
          <cell r="C6487" t="str">
            <v xml:space="preserve">UN    </v>
          </cell>
          <cell r="D6487" t="str">
            <v>42,00</v>
          </cell>
        </row>
        <row r="6488">
          <cell r="A6488">
            <v>34392</v>
          </cell>
          <cell r="B6488" t="str">
            <v>AUXILIAR  DE ALMOXARIFE</v>
          </cell>
          <cell r="C6488" t="str">
            <v xml:space="preserve">H     </v>
          </cell>
          <cell r="D6488" t="str">
            <v>11,35</v>
          </cell>
        </row>
        <row r="6489">
          <cell r="A6489">
            <v>40908</v>
          </cell>
          <cell r="B6489" t="str">
            <v>AUXILIAR DE ALMOXARIFE (MENSALISTA)</v>
          </cell>
          <cell r="C6489" t="str">
            <v xml:space="preserve">MES   </v>
          </cell>
          <cell r="D6489" t="str">
            <v>1.992,23</v>
          </cell>
        </row>
        <row r="6490">
          <cell r="A6490">
            <v>34551</v>
          </cell>
          <cell r="B6490" t="str">
            <v>AUXILIAR DE AZULEJISTA</v>
          </cell>
          <cell r="C6490" t="str">
            <v xml:space="preserve">H     </v>
          </cell>
          <cell r="D6490" t="str">
            <v>9,64</v>
          </cell>
        </row>
        <row r="6491">
          <cell r="A6491">
            <v>41078</v>
          </cell>
          <cell r="B6491" t="str">
            <v>AUXILIAR DE AZULEJISTA (MENSALISTA)</v>
          </cell>
          <cell r="C6491" t="str">
            <v xml:space="preserve">MES   </v>
          </cell>
          <cell r="D6491" t="str">
            <v>1.693,49</v>
          </cell>
        </row>
        <row r="6492">
          <cell r="A6492">
            <v>6117</v>
          </cell>
          <cell r="B6492" t="str">
            <v>AUXILIAR DE CARPINTEIRO</v>
          </cell>
          <cell r="C6492" t="str">
            <v xml:space="preserve">H     </v>
          </cell>
          <cell r="D6492" t="str">
            <v>10,61</v>
          </cell>
        </row>
        <row r="6493">
          <cell r="A6493">
            <v>2359</v>
          </cell>
          <cell r="B6493" t="str">
            <v>AUXILIAR DE DESENHISTA</v>
          </cell>
          <cell r="C6493" t="str">
            <v xml:space="preserve">H     </v>
          </cell>
          <cell r="D6493" t="str">
            <v>15,03</v>
          </cell>
        </row>
        <row r="6494">
          <cell r="A6494">
            <v>246</v>
          </cell>
          <cell r="B6494" t="str">
            <v>AUXILIAR DE ENCANADOR OU BOMBEIRO HIDRAULICO</v>
          </cell>
          <cell r="C6494" t="str">
            <v xml:space="preserve">H     </v>
          </cell>
          <cell r="D6494" t="str">
            <v>10,15</v>
          </cell>
        </row>
        <row r="6495">
          <cell r="A6495">
            <v>40927</v>
          </cell>
          <cell r="B6495" t="str">
            <v>AUXILIAR DE ENCANADOR OU BOMBEIRO HIDRAULICO (MENSALISTA)</v>
          </cell>
          <cell r="C6495" t="str">
            <v xml:space="preserve">MES   </v>
          </cell>
          <cell r="D6495" t="str">
            <v>1.782,51</v>
          </cell>
        </row>
        <row r="6496">
          <cell r="A6496">
            <v>2350</v>
          </cell>
          <cell r="B6496" t="str">
            <v>AUXILIAR DE ESCRITORIO</v>
          </cell>
          <cell r="C6496" t="str">
            <v xml:space="preserve">H     </v>
          </cell>
          <cell r="D6496" t="str">
            <v>12,16</v>
          </cell>
        </row>
        <row r="6497">
          <cell r="A6497">
            <v>40812</v>
          </cell>
          <cell r="B6497" t="str">
            <v>AUXILIAR DE ESCRITORIO (MENSALISTA)</v>
          </cell>
          <cell r="C6497" t="str">
            <v xml:space="preserve">MES   </v>
          </cell>
          <cell r="D6497" t="str">
            <v>2.136,09</v>
          </cell>
        </row>
        <row r="6498">
          <cell r="A6498">
            <v>245</v>
          </cell>
          <cell r="B6498" t="str">
            <v>AUXILIAR DE LABORATORISTA DE SOLOS E CONCRETO</v>
          </cell>
          <cell r="C6498" t="str">
            <v xml:space="preserve">H     </v>
          </cell>
          <cell r="D6498" t="str">
            <v>9,72</v>
          </cell>
        </row>
        <row r="6499">
          <cell r="A6499">
            <v>41090</v>
          </cell>
          <cell r="B6499" t="str">
            <v>AUXILIAR DE LABORATORISTA DE SOLOS E DE CONCRETO (MENSALISTA)</v>
          </cell>
          <cell r="C6499" t="str">
            <v xml:space="preserve">MES   </v>
          </cell>
          <cell r="D6499" t="str">
            <v>1.707,91</v>
          </cell>
        </row>
        <row r="6500">
          <cell r="A6500">
            <v>251</v>
          </cell>
          <cell r="B6500" t="str">
            <v>AUXILIAR DE MECANICO</v>
          </cell>
          <cell r="C6500" t="str">
            <v xml:space="preserve">H     </v>
          </cell>
          <cell r="D6500" t="str">
            <v>10,14</v>
          </cell>
        </row>
        <row r="6501">
          <cell r="A6501">
            <v>40975</v>
          </cell>
          <cell r="B6501" t="str">
            <v>AUXILIAR DE MECANICO (MENSALISTA)</v>
          </cell>
          <cell r="C6501" t="str">
            <v xml:space="preserve">MES   </v>
          </cell>
          <cell r="D6501" t="str">
            <v>1.780,82</v>
          </cell>
        </row>
        <row r="6502">
          <cell r="A6502">
            <v>41072</v>
          </cell>
          <cell r="B6502" t="str">
            <v>AUXILIAR DE PEDREIRO (MENSALISTA)</v>
          </cell>
          <cell r="C6502" t="str">
            <v xml:space="preserve">MES   </v>
          </cell>
          <cell r="D6502" t="str">
            <v>1.804,59</v>
          </cell>
        </row>
        <row r="6503">
          <cell r="A6503">
            <v>6121</v>
          </cell>
          <cell r="B6503" t="str">
            <v>AUXILIAR DE SERVICOS GERAIS</v>
          </cell>
          <cell r="C6503" t="str">
            <v xml:space="preserve">H     </v>
          </cell>
          <cell r="D6503" t="str">
            <v>9,07</v>
          </cell>
        </row>
        <row r="6504">
          <cell r="A6504">
            <v>41071</v>
          </cell>
          <cell r="B6504" t="str">
            <v>AUXILIAR DE SERVICOS GERAIS (MENSALISTA)</v>
          </cell>
          <cell r="C6504" t="str">
            <v xml:space="preserve">MES   </v>
          </cell>
          <cell r="D6504" t="str">
            <v>1.594,22</v>
          </cell>
        </row>
        <row r="6505">
          <cell r="A6505">
            <v>244</v>
          </cell>
          <cell r="B6505" t="str">
            <v>AUXILIAR DE TOPOGRAFO</v>
          </cell>
          <cell r="C6505" t="str">
            <v xml:space="preserve">H     </v>
          </cell>
          <cell r="D6505" t="str">
            <v>12,81</v>
          </cell>
        </row>
        <row r="6506">
          <cell r="A6506">
            <v>41093</v>
          </cell>
          <cell r="B6506" t="str">
            <v>AUXILIAR DE TOPOGRAFO (MENSALISTA)</v>
          </cell>
          <cell r="C6506" t="str">
            <v xml:space="preserve">MES   </v>
          </cell>
          <cell r="D6506" t="str">
            <v>2.246,87</v>
          </cell>
        </row>
        <row r="6507">
          <cell r="A6507">
            <v>532</v>
          </cell>
          <cell r="B6507" t="str">
            <v>AUXILIAR TECNICO / ASSISTENTE DE ENGENHARIA</v>
          </cell>
          <cell r="C6507" t="str">
            <v xml:space="preserve">H     </v>
          </cell>
          <cell r="D6507" t="str">
            <v>22,13</v>
          </cell>
        </row>
        <row r="6508">
          <cell r="A6508">
            <v>40931</v>
          </cell>
          <cell r="B6508" t="str">
            <v>AUXILIAR TECNICO / ASSISTENTE DE ENGENHARIA (MENSALISTA)</v>
          </cell>
          <cell r="C6508" t="str">
            <v xml:space="preserve">MES   </v>
          </cell>
          <cell r="D6508" t="str">
            <v>3.884,38</v>
          </cell>
        </row>
        <row r="6509">
          <cell r="A6509">
            <v>36150</v>
          </cell>
          <cell r="B6509" t="str">
            <v>AVENTAL DE SEGURANCA DE RASPA DE COURO 1,00 X 0,60 M</v>
          </cell>
          <cell r="C6509" t="str">
            <v xml:space="preserve">UN    </v>
          </cell>
          <cell r="D6509" t="str">
            <v>31,86</v>
          </cell>
        </row>
        <row r="6510">
          <cell r="A6510">
            <v>41069</v>
          </cell>
          <cell r="B6510" t="str">
            <v>AZULEJISTA OU LADRILHEIRO (MENSALISTA)</v>
          </cell>
          <cell r="C6510" t="str">
            <v xml:space="preserve">MES   </v>
          </cell>
          <cell r="D6510" t="str">
            <v>2.254,01</v>
          </cell>
        </row>
        <row r="6511">
          <cell r="A6511">
            <v>4760</v>
          </cell>
          <cell r="B6511" t="str">
            <v>AZULEJISTA OU LADRILHISTA</v>
          </cell>
          <cell r="C6511" t="str">
            <v xml:space="preserve">H     </v>
          </cell>
          <cell r="D6511" t="str">
            <v>12,85</v>
          </cell>
        </row>
        <row r="6512">
          <cell r="A6512">
            <v>10422</v>
          </cell>
          <cell r="B6512" t="str">
            <v>BACIA SANITARIA (VASO) COM CAIXA ACOPLADA, DE LOUCA BRANCA</v>
          </cell>
          <cell r="C6512" t="str">
            <v xml:space="preserve">UN    </v>
          </cell>
          <cell r="D6512" t="str">
            <v>276,09</v>
          </cell>
        </row>
        <row r="6513">
          <cell r="A6513">
            <v>10420</v>
          </cell>
          <cell r="B6513" t="str">
            <v>BACIA SANITARIA (VASO) CONVENCIONAL DE LOUCA BRANCA</v>
          </cell>
          <cell r="C6513" t="str">
            <v xml:space="preserve">UN    </v>
          </cell>
          <cell r="D6513" t="str">
            <v>103,55</v>
          </cell>
        </row>
        <row r="6514">
          <cell r="A6514">
            <v>10421</v>
          </cell>
          <cell r="B6514" t="str">
            <v>BACIA SANITARIA (VASO) CONVENCIONAL DE LOUCA COR</v>
          </cell>
          <cell r="C6514" t="str">
            <v xml:space="preserve">UN    </v>
          </cell>
          <cell r="D6514" t="str">
            <v>138,58</v>
          </cell>
        </row>
        <row r="6515">
          <cell r="A6515">
            <v>36520</v>
          </cell>
          <cell r="B6515" t="str">
            <v>BACIA SANITARIA (VASO) CONVENCIONAL PARA PCD SEM FURO FRONTAL, DE LOUCA BRANCA, SEM ASSENTO</v>
          </cell>
          <cell r="C6515" t="str">
            <v xml:space="preserve">UN    </v>
          </cell>
          <cell r="D6515" t="str">
            <v>515,90</v>
          </cell>
        </row>
        <row r="6516">
          <cell r="A6516">
            <v>36519</v>
          </cell>
          <cell r="B6516" t="str">
            <v>BACIA SANITARIA (VASO) CONVENCIONAL PARA USO ESPECIFICO (HOSPITAIS, CLINICAS), COM FURO FRONTAL, DE LOUCA BRANCA, COM ASSENTO</v>
          </cell>
          <cell r="C6516" t="str">
            <v xml:space="preserve">UN    </v>
          </cell>
          <cell r="D6516" t="str">
            <v>720,29</v>
          </cell>
        </row>
        <row r="6517">
          <cell r="A6517">
            <v>11784</v>
          </cell>
          <cell r="B6517" t="str">
            <v>BACIA SANITARIA TURCA DE LOUCA BRANCA</v>
          </cell>
          <cell r="C6517" t="str">
            <v xml:space="preserve">UN    </v>
          </cell>
          <cell r="D6517" t="str">
            <v>387,46</v>
          </cell>
        </row>
        <row r="6518">
          <cell r="A6518">
            <v>10</v>
          </cell>
          <cell r="B6518" t="str">
            <v>BALDE PLASTICO CAPACIDADE *10* L</v>
          </cell>
          <cell r="C6518" t="str">
            <v xml:space="preserve">UN    </v>
          </cell>
          <cell r="D6518" t="str">
            <v>8,17</v>
          </cell>
        </row>
        <row r="6519">
          <cell r="A6519">
            <v>4815</v>
          </cell>
          <cell r="B6519" t="str">
            <v>BALDE VERMELHO PARA SINALIZACAO DE VIAS</v>
          </cell>
          <cell r="C6519" t="str">
            <v xml:space="preserve">UN    </v>
          </cell>
          <cell r="D6519" t="str">
            <v>4,50</v>
          </cell>
        </row>
        <row r="6520">
          <cell r="A6520">
            <v>541</v>
          </cell>
          <cell r="B6520" t="str">
            <v>BANCADA DE MARMORE SINTETICO COM UMA CUBA, 120 X *60* CM</v>
          </cell>
          <cell r="C6520" t="str">
            <v xml:space="preserve">UN    </v>
          </cell>
          <cell r="D6520" t="str">
            <v>91,80</v>
          </cell>
        </row>
        <row r="6521">
          <cell r="A6521">
            <v>542</v>
          </cell>
          <cell r="B6521" t="str">
            <v>BANCADA DE MARMORE SINTETICO COM UMA CUBA, 150 X *60* CM</v>
          </cell>
          <cell r="C6521" t="str">
            <v xml:space="preserve">UN    </v>
          </cell>
          <cell r="D6521" t="str">
            <v>115,07</v>
          </cell>
        </row>
        <row r="6522">
          <cell r="A6522">
            <v>540</v>
          </cell>
          <cell r="B6522" t="str">
            <v>BANCADA DE MARMORE SINTETICO COM UMA CUBA, 200 X *60* CM</v>
          </cell>
          <cell r="C6522" t="str">
            <v xml:space="preserve">UN    </v>
          </cell>
          <cell r="D6522" t="str">
            <v>259,31</v>
          </cell>
        </row>
        <row r="6523">
          <cell r="A6523">
            <v>38364</v>
          </cell>
          <cell r="B6523" t="str">
            <v>BANCADA/ BANCA EM GRANITO, POLIDO, TIPO ANDORINHA/ QUARTZ/ CASTELO/ CORUMBA OU OUTROS EQUIVALENTES DA REGIAO, COM CUBA INOX, FORMATO *120 X 60* CM, E=  *2* CM</v>
          </cell>
          <cell r="C6523" t="str">
            <v xml:space="preserve">UN    </v>
          </cell>
          <cell r="D6523" t="str">
            <v>238,99</v>
          </cell>
        </row>
        <row r="6524">
          <cell r="A6524">
            <v>11692</v>
          </cell>
          <cell r="B6524" t="str">
            <v>BANCADA/ BANCA EM MARMORE, POLIDO, BRANCO COMUM, E=  *3* CM</v>
          </cell>
          <cell r="C6524" t="str">
            <v xml:space="preserve">M2    </v>
          </cell>
          <cell r="D6524" t="str">
            <v>195,46</v>
          </cell>
        </row>
        <row r="6525">
          <cell r="A6525">
            <v>1746</v>
          </cell>
          <cell r="B6525" t="str">
            <v>BANCADA/BANCA/PIA DE ACO INOXIDAVEL (AISI 430) COM 1 CUBA CENTRAL, COM VALVULA, ESCORREDOR DUPLO, DE *0,55 X 1,20* M</v>
          </cell>
          <cell r="C6525" t="str">
            <v xml:space="preserve">UN    </v>
          </cell>
          <cell r="D6525" t="str">
            <v>170,30</v>
          </cell>
        </row>
        <row r="6526">
          <cell r="A6526">
            <v>1748</v>
          </cell>
          <cell r="B6526" t="str">
            <v>BANCADA/BANCA/PIA DE ACO INOXIDAVEL (AISI 430) COM 1 CUBA CENTRAL, COM VALVULA, ESCORREDOR DUPLO, DE *0,55 X 1,40* M</v>
          </cell>
          <cell r="C6526" t="str">
            <v xml:space="preserve">UN    </v>
          </cell>
          <cell r="D6526" t="str">
            <v>226,45</v>
          </cell>
        </row>
        <row r="6527">
          <cell r="A6527">
            <v>1749</v>
          </cell>
          <cell r="B6527" t="str">
            <v>BANCADA/BANCA/PIA DE ACO INOXIDAVEL (AISI 430) COM 1 CUBA CENTRAL, COM VALVULA, ESCORREDOR DUPLO, DE *0,55 X 1,80* M</v>
          </cell>
          <cell r="C6527" t="str">
            <v xml:space="preserve">UN    </v>
          </cell>
          <cell r="D6527" t="str">
            <v>328,09</v>
          </cell>
        </row>
        <row r="6528">
          <cell r="A6528">
            <v>37412</v>
          </cell>
          <cell r="B6528" t="str">
            <v>BANCADA/BANCA/PIA DE ACO INOXIDAVEL (AISI 430) COM 1 CUBA CENTRAL, COM VALVULA, LISA (SEM ESCORREDOR), DE *0,55 X 1,20* M</v>
          </cell>
          <cell r="C6528" t="str">
            <v xml:space="preserve">UN    </v>
          </cell>
          <cell r="D6528" t="str">
            <v>166,47</v>
          </cell>
        </row>
        <row r="6529">
          <cell r="A6529">
            <v>1745</v>
          </cell>
          <cell r="B6529" t="str">
            <v>BANCADA/BANCA/PIA DE ACO INOXIDAVEL (AISI 430) COM 1 CUBA CENTRAL, SEM VALVULA, ESCORREDOR DUPLO, DE *0,55 X 1,60* M</v>
          </cell>
          <cell r="C6529" t="str">
            <v xml:space="preserve">UN    </v>
          </cell>
          <cell r="D6529" t="str">
            <v>197,95</v>
          </cell>
        </row>
        <row r="6530">
          <cell r="A6530">
            <v>1750</v>
          </cell>
          <cell r="B6530" t="str">
            <v>BANCADA/BANCA/PIA DE ACO INOXIDAVEL (AISI 430) COM 2 CUBAS, COM VALVULAS, ESCORREDOR DUPLO, DE *0,55 X 2,00* M</v>
          </cell>
          <cell r="C6530" t="str">
            <v xml:space="preserve">UN    </v>
          </cell>
          <cell r="D6530" t="str">
            <v>462,58</v>
          </cell>
        </row>
        <row r="6531">
          <cell r="A6531">
            <v>11687</v>
          </cell>
          <cell r="B6531" t="str">
            <v>BANCADA/TAMPO ACO INOX (AISI 304), LARGURA 60 CM, COM RODABANCA (NAO INCLUI PES DE APOIO)</v>
          </cell>
          <cell r="C6531" t="str">
            <v xml:space="preserve">M     </v>
          </cell>
          <cell r="D6531" t="str">
            <v>737,04</v>
          </cell>
        </row>
        <row r="6532">
          <cell r="A6532">
            <v>11689</v>
          </cell>
          <cell r="B6532" t="str">
            <v>BANCADA/TAMPO ACO INOX (AISI 304), LARGURA 70 CM, COM RODABANCA (NAO INCLUI PES DE APOIO)</v>
          </cell>
          <cell r="C6532" t="str">
            <v xml:space="preserve">M     </v>
          </cell>
          <cell r="D6532" t="str">
            <v>923,46</v>
          </cell>
        </row>
        <row r="6533">
          <cell r="A6533">
            <v>11693</v>
          </cell>
          <cell r="B6533" t="str">
            <v>BANCADA/TAMPO LISO (SEM CUBA) EM MARMORE SINTETICO</v>
          </cell>
          <cell r="C6533" t="str">
            <v xml:space="preserve">M2    </v>
          </cell>
          <cell r="D6533" t="str">
            <v>101,78</v>
          </cell>
        </row>
        <row r="6534">
          <cell r="A6534">
            <v>36215</v>
          </cell>
          <cell r="B6534" t="str">
            <v>BANCO ARTICULADO PARA BANHO, EM ACO INOX POLIDO, 70* CM X 45* CM</v>
          </cell>
          <cell r="C6534" t="str">
            <v xml:space="preserve">UN    </v>
          </cell>
          <cell r="D6534" t="str">
            <v>454,69</v>
          </cell>
        </row>
        <row r="6535">
          <cell r="A6535">
            <v>38381</v>
          </cell>
          <cell r="B6535" t="str">
            <v>BANDEJA DE PINTURA PARA ROLO 23 CM</v>
          </cell>
          <cell r="C6535" t="str">
            <v xml:space="preserve">UN    </v>
          </cell>
          <cell r="D6535" t="str">
            <v>6,09</v>
          </cell>
        </row>
        <row r="6536">
          <cell r="A6536">
            <v>39621</v>
          </cell>
          <cell r="B6536" t="str">
            <v>BARRA ANTIPANICO DUPLA, CEGA LADO OPOSTO, COR CINZA</v>
          </cell>
          <cell r="C6536" t="str">
            <v xml:space="preserve">PAR   </v>
          </cell>
          <cell r="D6536" t="str">
            <v>986,43</v>
          </cell>
        </row>
        <row r="6537">
          <cell r="A6537">
            <v>39624</v>
          </cell>
          <cell r="B6537" t="str">
            <v>BARRA ANTIPANICO DUPLA, PARA PORTA DE VIDRO, COR CINZA</v>
          </cell>
          <cell r="C6537" t="str">
            <v xml:space="preserve">PAR   </v>
          </cell>
          <cell r="D6537" t="str">
            <v>998,20</v>
          </cell>
        </row>
        <row r="6538">
          <cell r="A6538">
            <v>39615</v>
          </cell>
          <cell r="B6538" t="str">
            <v>BARRA ANTIPANICO SIMPLES, CEGA LADO OPOSTO, COR CINZA</v>
          </cell>
          <cell r="C6538" t="str">
            <v xml:space="preserve">UN    </v>
          </cell>
          <cell r="D6538" t="str">
            <v>344,14</v>
          </cell>
        </row>
        <row r="6539">
          <cell r="A6539">
            <v>39620</v>
          </cell>
          <cell r="B6539" t="str">
            <v>BARRA ANTIPANICO SIMPLES, COM FECHADURA LADO OPOSTO, COR CINZA</v>
          </cell>
          <cell r="C6539" t="str">
            <v xml:space="preserve">UN    </v>
          </cell>
          <cell r="D6539" t="str">
            <v>526,09</v>
          </cell>
        </row>
        <row r="6540">
          <cell r="A6540">
            <v>39623</v>
          </cell>
          <cell r="B6540" t="str">
            <v>BARRA ANTIPANICO SIMPLES, PARA PORTA DE VIDRO, COR CINZA</v>
          </cell>
          <cell r="C6540" t="str">
            <v xml:space="preserve">UN    </v>
          </cell>
          <cell r="D6540" t="str">
            <v>509,43</v>
          </cell>
        </row>
        <row r="6541">
          <cell r="A6541">
            <v>36214</v>
          </cell>
          <cell r="B6541" t="str">
            <v>BARRA DE APOIO ANGULAR, 60 CM, EM ACO INOX POLIDO, DIAMETRO MINIMO 3 CM</v>
          </cell>
          <cell r="C6541" t="str">
            <v xml:space="preserve">UN    </v>
          </cell>
          <cell r="D6541" t="str">
            <v>146,51</v>
          </cell>
        </row>
        <row r="6542">
          <cell r="A6542">
            <v>36207</v>
          </cell>
          <cell r="B6542" t="str">
            <v>BARRA DE APOIO EM "L", EM ACO INOX POLIDO 70 X 70 CM, DIAMETRO MINIMO 3 CM</v>
          </cell>
          <cell r="C6542" t="str">
            <v xml:space="preserve">UN    </v>
          </cell>
          <cell r="D6542" t="str">
            <v>201,40</v>
          </cell>
        </row>
        <row r="6543">
          <cell r="A6543">
            <v>36209</v>
          </cell>
          <cell r="B6543" t="str">
            <v>BARRA DE APOIO EM "L", EM ACO INOX POLIDO 80 X 80 CM, DIAMETRO MINIMO 3 CM</v>
          </cell>
          <cell r="C6543" t="str">
            <v xml:space="preserve">UN    </v>
          </cell>
          <cell r="D6543" t="str">
            <v>231,13</v>
          </cell>
        </row>
        <row r="6544">
          <cell r="A6544">
            <v>36210</v>
          </cell>
          <cell r="B6544" t="str">
            <v>BARRA DE APOIO LATERAL ARTICULADA, COM TRAVA, EM ACO INOX POLIDO, 70 CM, DIAMETRO MINIMO 3 CM</v>
          </cell>
          <cell r="C6544" t="str">
            <v xml:space="preserve">UN    </v>
          </cell>
          <cell r="D6544" t="str">
            <v>250,08</v>
          </cell>
        </row>
        <row r="6545">
          <cell r="A6545">
            <v>36212</v>
          </cell>
          <cell r="B6545" t="str">
            <v>BARRA DE APOIO LAVATORIO DE CANTO, EM ACO INOX POLIDO, DIAMETRO MINIMO 3 CM.</v>
          </cell>
          <cell r="C6545" t="str">
            <v xml:space="preserve">UN    </v>
          </cell>
          <cell r="D6545" t="str">
            <v>246,54</v>
          </cell>
        </row>
        <row r="6546">
          <cell r="A6546">
            <v>36211</v>
          </cell>
          <cell r="B6546" t="str">
            <v>BARRA DE APOIO LAVATORIO, EM ACO INOX POLIDO, *40 X 50* CM,  DIAMETRO MINIMO 3 CM</v>
          </cell>
          <cell r="C6546" t="str">
            <v xml:space="preserve">UN    </v>
          </cell>
          <cell r="D6546" t="str">
            <v>231,89</v>
          </cell>
        </row>
        <row r="6547">
          <cell r="A6547">
            <v>36204</v>
          </cell>
          <cell r="B6547" t="str">
            <v>BARRA DE APOIO RETA, EM ACO INOX POLIDO, COMPRIMENTO 60CM, DIAMETRO MINIMO 3 CM</v>
          </cell>
          <cell r="C6547" t="str">
            <v xml:space="preserve">UN    </v>
          </cell>
          <cell r="D6547" t="str">
            <v>88,67</v>
          </cell>
        </row>
        <row r="6548">
          <cell r="A6548">
            <v>36205</v>
          </cell>
          <cell r="B6548" t="str">
            <v>BARRA DE APOIO RETA, EM ACO INOX POLIDO, COMPRIMENTO 70CM, DIAMETRO MINIMO 3 CM</v>
          </cell>
          <cell r="C6548" t="str">
            <v xml:space="preserve">UN    </v>
          </cell>
          <cell r="D6548" t="str">
            <v>98,47</v>
          </cell>
        </row>
        <row r="6549">
          <cell r="A6549">
            <v>36081</v>
          </cell>
          <cell r="B6549" t="str">
            <v>BARRA DE APOIO RETA, EM ACO INOX POLIDO, COMPRIMENTO 80CM, DIAMETRO MINIMO 3 CM</v>
          </cell>
          <cell r="C6549" t="str">
            <v xml:space="preserve">UN    </v>
          </cell>
          <cell r="D6549" t="str">
            <v>105,00</v>
          </cell>
        </row>
        <row r="6550">
          <cell r="A6550">
            <v>36206</v>
          </cell>
          <cell r="B6550" t="str">
            <v>BARRA DE APOIO RETA, EM ACO INOX POLIDO, COMPRIMENTO 90 CM, DIAMETRO MINIMO 3 CM</v>
          </cell>
          <cell r="C6550" t="str">
            <v xml:space="preserve">UN    </v>
          </cell>
          <cell r="D6550" t="str">
            <v>110,00</v>
          </cell>
        </row>
        <row r="6551">
          <cell r="A6551">
            <v>36218</v>
          </cell>
          <cell r="B6551" t="str">
            <v>BARRA DE APOIO RETA, EM ALUMINIO, COMPRIMENTO 60CM, DIAMETRO MINIMO 3 CM</v>
          </cell>
          <cell r="C6551" t="str">
            <v xml:space="preserve">UN    </v>
          </cell>
          <cell r="D6551" t="str">
            <v>106,21</v>
          </cell>
        </row>
        <row r="6552">
          <cell r="A6552">
            <v>36220</v>
          </cell>
          <cell r="B6552" t="str">
            <v>BARRA DE APOIO RETA, EM ALUMINIO, COMPRIMENTO 70CM, DIAMETRO MINIMO 3 CM</v>
          </cell>
          <cell r="C6552" t="str">
            <v xml:space="preserve">UN    </v>
          </cell>
          <cell r="D6552" t="str">
            <v>121,79</v>
          </cell>
        </row>
        <row r="6553">
          <cell r="A6553">
            <v>36080</v>
          </cell>
          <cell r="B6553" t="str">
            <v>BARRA DE APOIO RETA, EM ALUMINIO, COMPRIMENTO 80 CM, DIAMETRO MINIMO 3 CM</v>
          </cell>
          <cell r="C6553" t="str">
            <v xml:space="preserve">UN    </v>
          </cell>
          <cell r="D6553" t="str">
            <v>131,74</v>
          </cell>
        </row>
        <row r="6554">
          <cell r="A6554">
            <v>36223</v>
          </cell>
          <cell r="B6554" t="str">
            <v>BARRA DE APOIO RETA, EM ALUMINIO, COMPRIMENTO 90 CM, DIAMETRO MINIMO 3 CM</v>
          </cell>
          <cell r="C6554" t="str">
            <v xml:space="preserve">UN    </v>
          </cell>
          <cell r="D6554" t="str">
            <v>137,95</v>
          </cell>
        </row>
        <row r="6555">
          <cell r="A6555">
            <v>546</v>
          </cell>
          <cell r="B6555" t="str">
            <v>BARRA DE FERRO RETANGULAR, BARRA CHATA (QUALQUER DIMENSAO)</v>
          </cell>
          <cell r="C6555" t="str">
            <v xml:space="preserve">KG    </v>
          </cell>
          <cell r="D6555" t="str">
            <v>4,95</v>
          </cell>
        </row>
        <row r="6556">
          <cell r="A6556">
            <v>557</v>
          </cell>
          <cell r="B6556" t="str">
            <v>BARRA DE FERRO RETANGULAR, BARRA CHATA, 1 1/2"  X 1/2" (L X E), 3,79 KG/M</v>
          </cell>
          <cell r="C6556" t="str">
            <v xml:space="preserve">M     </v>
          </cell>
          <cell r="D6556" t="str">
            <v>19,00</v>
          </cell>
        </row>
        <row r="6557">
          <cell r="A6557">
            <v>552</v>
          </cell>
          <cell r="B6557" t="str">
            <v>BARRA DE FERRO RETANGULAR, BARRA CHATA, 1 1/2" X 1/4" (L X E), 1,89 KG/M</v>
          </cell>
          <cell r="C6557" t="str">
            <v xml:space="preserve">M     </v>
          </cell>
          <cell r="D6557" t="str">
            <v>9,35</v>
          </cell>
        </row>
        <row r="6558">
          <cell r="A6558">
            <v>555</v>
          </cell>
          <cell r="B6558" t="str">
            <v>BARRA DE FERRO RETANGULAR, BARRA CHATA, 1" X 1/4" (L X E), 1,2265 KG/M</v>
          </cell>
          <cell r="C6558" t="str">
            <v xml:space="preserve">M     </v>
          </cell>
          <cell r="D6558" t="str">
            <v>5,73</v>
          </cell>
        </row>
        <row r="6559">
          <cell r="A6559">
            <v>565</v>
          </cell>
          <cell r="B6559" t="str">
            <v>BARRA DE FERRO RETANGULAR, BARRA CHATA, 1" X 3/16" (L X E), 1,73 KG/M</v>
          </cell>
          <cell r="C6559" t="str">
            <v xml:space="preserve">M     </v>
          </cell>
          <cell r="D6559" t="str">
            <v>8,76</v>
          </cell>
        </row>
        <row r="6560">
          <cell r="A6560">
            <v>549</v>
          </cell>
          <cell r="B6560" t="str">
            <v>BARRA DE FERRO RETANGULAR, BARRA CHATA, 2" X 1/2" (L X E), 5,06 KG/M</v>
          </cell>
          <cell r="C6560" t="str">
            <v xml:space="preserve">M     </v>
          </cell>
          <cell r="D6560" t="str">
            <v>25,04</v>
          </cell>
        </row>
        <row r="6561">
          <cell r="A6561">
            <v>559</v>
          </cell>
          <cell r="B6561" t="str">
            <v>BARRA DE FERRO RETANGULAR, BARRA CHATA, 2" X 1/4" (L X E), 2,53 KG/M</v>
          </cell>
          <cell r="C6561" t="str">
            <v xml:space="preserve">M     </v>
          </cell>
          <cell r="D6561" t="str">
            <v>12,52</v>
          </cell>
        </row>
        <row r="6562">
          <cell r="A6562">
            <v>551</v>
          </cell>
          <cell r="B6562" t="str">
            <v>BARRA DE FERRO RETANGULAR, BARRA CHATA, 2" X 1" (L X E), 10,12 KG/M</v>
          </cell>
          <cell r="C6562" t="str">
            <v xml:space="preserve">M     </v>
          </cell>
          <cell r="D6562" t="str">
            <v>48,93</v>
          </cell>
        </row>
        <row r="6563">
          <cell r="A6563">
            <v>547</v>
          </cell>
          <cell r="B6563" t="str">
            <v>BARRA DE FERRO RETANGULAR, BARRA CHATA, 2" X 3/8" (L X E), 3,79KG/M</v>
          </cell>
          <cell r="C6563" t="str">
            <v xml:space="preserve">M     </v>
          </cell>
          <cell r="D6563" t="str">
            <v>18,76</v>
          </cell>
        </row>
        <row r="6564">
          <cell r="A6564">
            <v>560</v>
          </cell>
          <cell r="B6564" t="str">
            <v>BARRA DE FERRO RETANGULAR, BARRA CHATA, 2" X 5/16" (L X E), 3,162 KG/M</v>
          </cell>
          <cell r="C6564" t="str">
            <v xml:space="preserve">M     </v>
          </cell>
          <cell r="D6564" t="str">
            <v>15,85</v>
          </cell>
        </row>
        <row r="6565">
          <cell r="A6565">
            <v>566</v>
          </cell>
          <cell r="B6565" t="str">
            <v>BARRA DE FERRO RETANGULAR, BARRA CHATA, 3/4" X 1/8" (L X E), 0,47 KG/M</v>
          </cell>
          <cell r="C6565" t="str">
            <v xml:space="preserve">M     </v>
          </cell>
          <cell r="D6565" t="str">
            <v>2,54</v>
          </cell>
        </row>
        <row r="6566">
          <cell r="A6566">
            <v>563</v>
          </cell>
          <cell r="B6566" t="str">
            <v>BARRA DE FERRO RETANGULAR, BARRA CHATA, 3/8" X 1 1/2" (L X E), 2,84 KG/M</v>
          </cell>
          <cell r="C6566" t="str">
            <v xml:space="preserve">M     </v>
          </cell>
          <cell r="D6566" t="str">
            <v>14,23</v>
          </cell>
        </row>
        <row r="6567">
          <cell r="A6567">
            <v>581</v>
          </cell>
          <cell r="B6567" t="str">
            <v>BASCULANTE ALUMINIO 80 X 60CM - SERIE 25</v>
          </cell>
          <cell r="C6567" t="str">
            <v xml:space="preserve">M2    </v>
          </cell>
          <cell r="D6567" t="str">
            <v>475,24</v>
          </cell>
        </row>
        <row r="6568">
          <cell r="A6568">
            <v>38127</v>
          </cell>
          <cell r="B6568" t="str">
            <v>BASE DE MISTURADOR MONOCOMANDO PARA CHUVEIRO</v>
          </cell>
          <cell r="C6568" t="str">
            <v xml:space="preserve">UN    </v>
          </cell>
          <cell r="D6568" t="str">
            <v>236,89</v>
          </cell>
        </row>
        <row r="6569">
          <cell r="A6569">
            <v>38060</v>
          </cell>
          <cell r="B6569" t="str">
            <v>BASE PARA MASTRO DE PARA-RAIOS DIAMETRO NOMINAL 1 1/2"</v>
          </cell>
          <cell r="C6569" t="str">
            <v xml:space="preserve">UN    </v>
          </cell>
          <cell r="D6569" t="str">
            <v>32,75</v>
          </cell>
        </row>
        <row r="6570">
          <cell r="A6570">
            <v>10956</v>
          </cell>
          <cell r="B6570" t="str">
            <v>BASE PARA MASTRO DE PARA-RAIOS DIAMETRO NOMINAL 2"</v>
          </cell>
          <cell r="C6570" t="str">
            <v xml:space="preserve">UN    </v>
          </cell>
          <cell r="D6570" t="str">
            <v>34,02</v>
          </cell>
        </row>
        <row r="6571">
          <cell r="A6571">
            <v>39380</v>
          </cell>
          <cell r="B6571" t="str">
            <v>BASE PARA RELE COM SUPORTE METALICO</v>
          </cell>
          <cell r="C6571" t="str">
            <v xml:space="preserve">UN    </v>
          </cell>
          <cell r="D6571" t="str">
            <v>8,58</v>
          </cell>
        </row>
        <row r="6572">
          <cell r="A6572">
            <v>13374</v>
          </cell>
          <cell r="B6572" t="str">
            <v>BASE UNIPOLAR PARA FUSIVEL NH1, CORRENTE NOMINAL DE 250 A, SEM CAPA</v>
          </cell>
          <cell r="C6572" t="str">
            <v xml:space="preserve">UN    </v>
          </cell>
          <cell r="D6572" t="str">
            <v>79,41</v>
          </cell>
        </row>
        <row r="6573">
          <cell r="A6573">
            <v>37597</v>
          </cell>
          <cell r="B6573" t="str">
            <v>BATE-ESTACAS POR GRAVIDADE, POTENCIA160 HP, PESO DO MARTELO ATE 3 TONELADAS</v>
          </cell>
          <cell r="C6573" t="str">
            <v xml:space="preserve">UN    </v>
          </cell>
          <cell r="D6573" t="str">
            <v>294.531,25</v>
          </cell>
        </row>
        <row r="6574">
          <cell r="A6574">
            <v>183</v>
          </cell>
          <cell r="B6574" t="str">
            <v>BATENTE/ PORTAL/ ADUELA/ MARCO MACICO, E= *3 CM, L= *13 CM, *60 CM A 120* CM X *210 CM,  EM CEDRINHO/ ANGELIM COMERCIAL/ EUCALIPTO/ CURUPIXA/ PEROBA/ CUMARU OU EQUIVALENTE DA REGIAO (NAO INCLUI ALIZARES)</v>
          </cell>
          <cell r="C6574" t="str">
            <v xml:space="preserve">JG    </v>
          </cell>
          <cell r="D6574" t="str">
            <v>75,75</v>
          </cell>
        </row>
        <row r="6575">
          <cell r="A6575">
            <v>184</v>
          </cell>
          <cell r="B6575" t="str">
            <v>BATENTE/ PORTAL/ ADUELA/ MARCO MACICO, E= *3* CM, L= *13* CM, *60 CM A 120* CM X *210* CM, EM PINUS/ TAUARI/ VIROLA OU EQUIVALENTE DA REGIAO (NAO INCLUI ALIZARES)</v>
          </cell>
          <cell r="C6575" t="str">
            <v xml:space="preserve">JG    </v>
          </cell>
          <cell r="D6575" t="str">
            <v>50,06</v>
          </cell>
        </row>
        <row r="6576">
          <cell r="A6576">
            <v>195</v>
          </cell>
          <cell r="B6576" t="str">
            <v>BATENTE/ PORTAL/ ADUELA/ MARCO MACICO, E= *3* CM, L= *7* CM, *60 CM A 120* CM X *210* CM,  EM CEDRINHO/ ANGELIM COMERCIAL/ EUCALIPTO/ CURUPIXA/ PEROBA/ CUMARU OU EQUIVALENTE DA REGIAO (NAO INCLUI ALIZARES)</v>
          </cell>
          <cell r="C6576" t="str">
            <v xml:space="preserve">JG    </v>
          </cell>
          <cell r="D6576" t="str">
            <v>61,53</v>
          </cell>
        </row>
        <row r="6577">
          <cell r="A6577">
            <v>194</v>
          </cell>
          <cell r="B6577" t="str">
            <v>BATENTE/ PORTAL/ ADUELA/ MARCO MACICO, E= *3* CM, L= *7* CM, *60 CM A 120* CM X *210* CM, EM PINUS/ TAUARI/ VIROLA OU EQUIVALENTE DA REGIAO (NAO INCLUI ALIZARES)</v>
          </cell>
          <cell r="C6577" t="str">
            <v xml:space="preserve">JG    </v>
          </cell>
          <cell r="D6577" t="str">
            <v>33,45</v>
          </cell>
        </row>
        <row r="6578">
          <cell r="A6578">
            <v>20001</v>
          </cell>
          <cell r="B6578" t="str">
            <v>BATENTE/ PORTAL/ ADUELA/MARCO MACICO, E= *3* CM, L= *15* CM, *60 CM A 120* CM  X *210* CM, EM PINUS/ TAUARI/ VIROLA OU EQUIVALENTE DA REGIAO</v>
          </cell>
          <cell r="C6578" t="str">
            <v xml:space="preserve">JG    </v>
          </cell>
          <cell r="D6578" t="str">
            <v>61,32</v>
          </cell>
        </row>
        <row r="6579">
          <cell r="A6579">
            <v>181</v>
          </cell>
          <cell r="B6579" t="str">
            <v>BATENTE/ PORTAL/ADUELA/ MARCO MACICO, E= *3* CM, L= *15* CM, *60 CM A 120* CM  X *210* CM,  EM CEDRINHO/ ANGELIM COMERCIAL/  EUCALIPTO/ CURUPIXA/ PEROBA/ CUMARU OU EQUIVALENTE DA REGIAO (NAO INCLUI ALIZARES)</v>
          </cell>
          <cell r="C6579" t="str">
            <v xml:space="preserve">JG    </v>
          </cell>
          <cell r="D6579" t="str">
            <v>82,96</v>
          </cell>
        </row>
        <row r="6580">
          <cell r="A6580">
            <v>39837</v>
          </cell>
          <cell r="B6580" t="str">
            <v>BATENTE/PORTAL/ADUELA/MARCO, EM MDF/PVC WOOD/POLIESTIRENO OU MADEIRA LAMINADA, L = *9,0* CM COM GUARNICAO REGULAVEL 2 FACES = *35* MM, PRIMER</v>
          </cell>
          <cell r="C6580" t="str">
            <v xml:space="preserve">JG    </v>
          </cell>
          <cell r="D6580" t="str">
            <v>135,11</v>
          </cell>
        </row>
        <row r="6581">
          <cell r="A6581">
            <v>10535</v>
          </cell>
          <cell r="B6581" t="str">
            <v>BETONEIRA CAPACIDADE NOMINAL 400 L, CAPACIDADE DE MISTURA  280 L, MOTOR ELETRICO TRIFASICO 220/380 V POTENCIA 2 CV, SEM CARREGADOR</v>
          </cell>
          <cell r="C6581" t="str">
            <v xml:space="preserve">UN    </v>
          </cell>
          <cell r="D6581" t="str">
            <v>2.690,00</v>
          </cell>
        </row>
        <row r="6582">
          <cell r="A6582">
            <v>10537</v>
          </cell>
          <cell r="B6582" t="str">
            <v>BETONEIRA CAPACIDADE NOMINAL 400 L, CAPACIDADE DE MISTURA 310 L, MOTOR A DIESEL POTENCIA 5 CV, SEM CARREGADOR</v>
          </cell>
          <cell r="C6582" t="str">
            <v xml:space="preserve">UN    </v>
          </cell>
          <cell r="D6582" t="str">
            <v>3.668,43</v>
          </cell>
        </row>
        <row r="6583">
          <cell r="A6583">
            <v>13891</v>
          </cell>
          <cell r="B6583" t="str">
            <v>BETONEIRA CAPACIDADE NOMINAL 400 L, CAPACIDADE DE MISTURA 310 L, MOTOR A GASOLINA POTENCIA 5,5 CV, SEM CARREGADOR</v>
          </cell>
          <cell r="C6583" t="str">
            <v xml:space="preserve">UN    </v>
          </cell>
          <cell r="D6583" t="str">
            <v>3.364,77</v>
          </cell>
        </row>
        <row r="6584">
          <cell r="A6584">
            <v>25975</v>
          </cell>
          <cell r="B6584" t="str">
            <v>BETONEIRA CAPACIDADE NOMINAL 600 L, CAPACIDADE DE MISTURA 440 L, MOTOR A GASOLINA POTENCIA 10 HP, COM CARREGADOR</v>
          </cell>
          <cell r="C6584" t="str">
            <v xml:space="preserve">UN    </v>
          </cell>
          <cell r="D6584" t="str">
            <v>14.635,42</v>
          </cell>
        </row>
        <row r="6585">
          <cell r="A6585">
            <v>36396</v>
          </cell>
          <cell r="B6585" t="str">
            <v>BETONEIRA, CAPACIDADE NOMINAL 400 L, CAPACIDADE DE MISTURA 310L, MOTOR ELETRICO TRIFASICO 220/380V POTENCIA 2 CV, SEM CARREGADOR</v>
          </cell>
          <cell r="C6585" t="str">
            <v xml:space="preserve">UN    </v>
          </cell>
          <cell r="D6585" t="str">
            <v>3.077,54</v>
          </cell>
        </row>
        <row r="6586">
          <cell r="A6586">
            <v>36397</v>
          </cell>
          <cell r="B6586" t="str">
            <v>BETONEIRA, CAPACIDADE NOMINAL 600 L, CAPACIDADE DE MISTURA  360L, MOTOR ELETRICO TRIFASICO 220/380V, POTENCIA 4CV, EXCLUSO CARREGADOR</v>
          </cell>
          <cell r="C6586" t="str">
            <v xml:space="preserve">UN    </v>
          </cell>
          <cell r="D6586" t="str">
            <v>10.942,37</v>
          </cell>
        </row>
        <row r="6587">
          <cell r="A6587">
            <v>36398</v>
          </cell>
          <cell r="B6587" t="str">
            <v>BETONEIRA, CAPACIDADE NOMINAL 600 L, CAPACIDADE DE MISTURA 440 L, MOTOR A DIESEL POTENCIA 10 CV, COM CARREGADOR</v>
          </cell>
          <cell r="C6587" t="str">
            <v xml:space="preserve">UN    </v>
          </cell>
          <cell r="D6587" t="str">
            <v>13.299,54</v>
          </cell>
        </row>
        <row r="6588">
          <cell r="A6588">
            <v>647</v>
          </cell>
          <cell r="B6588" t="str">
            <v>BLASTER, DINAMITADOR OU CABO DE FOGO</v>
          </cell>
          <cell r="C6588" t="str">
            <v xml:space="preserve">H     </v>
          </cell>
          <cell r="D6588" t="str">
            <v>16,83</v>
          </cell>
        </row>
        <row r="6589">
          <cell r="A6589">
            <v>40920</v>
          </cell>
          <cell r="B6589" t="str">
            <v>BLASTER, DINAMITADOR OU CABO DE FOGO (MENSALISTA)</v>
          </cell>
          <cell r="C6589" t="str">
            <v xml:space="preserve">MES   </v>
          </cell>
          <cell r="D6589" t="str">
            <v>2.952,86</v>
          </cell>
        </row>
        <row r="6590">
          <cell r="A6590">
            <v>7266</v>
          </cell>
          <cell r="B6590" t="str">
            <v>BLOCO CERAMICO (ALVENARIA DE VEDACAO), DE 9 X 19 X 19 CM</v>
          </cell>
          <cell r="C6590" t="str">
            <v xml:space="preserve">MIL   </v>
          </cell>
          <cell r="D6590" t="str">
            <v>545,00</v>
          </cell>
        </row>
        <row r="6591">
          <cell r="A6591">
            <v>7270</v>
          </cell>
          <cell r="B6591" t="str">
            <v>BLOCO CERAMICO (ALVENARIA DE VEDACAO), 4 FUROS, DE 9 X 9 X 19 CM</v>
          </cell>
          <cell r="C6591" t="str">
            <v xml:space="preserve">UN    </v>
          </cell>
          <cell r="D6591" t="str">
            <v>0,52</v>
          </cell>
        </row>
        <row r="6592">
          <cell r="A6592">
            <v>7269</v>
          </cell>
          <cell r="B6592" t="str">
            <v>BLOCO CERAMICO (ALVENARIA DE VEDACAO), 6 FUROS, DE 9 X 9 X 19 CM</v>
          </cell>
          <cell r="C6592" t="str">
            <v xml:space="preserve">UN    </v>
          </cell>
          <cell r="D6592" t="str">
            <v>0,37</v>
          </cell>
        </row>
        <row r="6593">
          <cell r="A6593">
            <v>7271</v>
          </cell>
          <cell r="B6593" t="str">
            <v>BLOCO CERAMICO (ALVENARIA DE VEDACAO), 8 FUROS, DE 9 X 19 X 19 CM</v>
          </cell>
          <cell r="C6593" t="str">
            <v xml:space="preserve">UN    </v>
          </cell>
          <cell r="D6593" t="str">
            <v>0,54</v>
          </cell>
        </row>
        <row r="6594">
          <cell r="A6594">
            <v>7268</v>
          </cell>
          <cell r="B6594" t="str">
            <v>BLOCO CERAMICO (ALVENARIA DE VEDACAO), 8 FUROS, DE 9 X 19 X 29 CM</v>
          </cell>
          <cell r="C6594" t="str">
            <v xml:space="preserve">UN    </v>
          </cell>
          <cell r="D6594" t="str">
            <v>0,77</v>
          </cell>
        </row>
        <row r="6595">
          <cell r="A6595">
            <v>7267</v>
          </cell>
          <cell r="B6595" t="str">
            <v>BLOCO CERAMICO (ALVENARIA VEDACAO), 6 FUROS, DE 9 X 14 X 19 CM</v>
          </cell>
          <cell r="C6595" t="str">
            <v xml:space="preserve">UN    </v>
          </cell>
          <cell r="D6595" t="str">
            <v>0,37</v>
          </cell>
        </row>
        <row r="6596">
          <cell r="A6596">
            <v>38783</v>
          </cell>
          <cell r="B6596" t="str">
            <v>BLOCO CERAMICO DE VEDACAO COM FUROS NA HORIZONTAL, 11,5 X 19 X 19 CM - 4,5 MPA (NBR 15270)</v>
          </cell>
          <cell r="C6596" t="str">
            <v xml:space="preserve">UN    </v>
          </cell>
          <cell r="D6596" t="str">
            <v>0,68</v>
          </cell>
        </row>
        <row r="6597">
          <cell r="A6597">
            <v>37593</v>
          </cell>
          <cell r="B6597" t="str">
            <v>BLOCO CERAMICO DE VEDACAO COM FUROS NA VERTICAL, 14 X 19 X 39 CM - 4,5 MPA (NBR 15270)</v>
          </cell>
          <cell r="C6597" t="str">
            <v xml:space="preserve">UN    </v>
          </cell>
          <cell r="D6597" t="str">
            <v>1,78</v>
          </cell>
        </row>
        <row r="6598">
          <cell r="A6598">
            <v>37594</v>
          </cell>
          <cell r="B6598" t="str">
            <v>BLOCO CERAMICO DE VEDACAO COM FUROS NA VERTICAL, 19 X 19 X 39 CM - 4,5 MPA (NBR 15270)</v>
          </cell>
          <cell r="C6598" t="str">
            <v xml:space="preserve">UN    </v>
          </cell>
          <cell r="D6598" t="str">
            <v>2,18</v>
          </cell>
        </row>
        <row r="6599">
          <cell r="A6599">
            <v>37592</v>
          </cell>
          <cell r="B6599" t="str">
            <v>BLOCO CERAMICO DE VEDACAO COM FUROS NA VERTICAL, 9 X 19 X 39 CM - 4,5 MPA (NBR 15270)</v>
          </cell>
          <cell r="C6599" t="str">
            <v xml:space="preserve">UN    </v>
          </cell>
          <cell r="D6599" t="str">
            <v>1,33</v>
          </cell>
        </row>
        <row r="6600">
          <cell r="A6600">
            <v>34556</v>
          </cell>
          <cell r="B6600" t="str">
            <v>BLOCO CONCRETO ESTRUTURAL 14 X 19 X 29 CM, FBK 10 MPA (NBR 6136)</v>
          </cell>
          <cell r="C6600" t="str">
            <v xml:space="preserve">UN    </v>
          </cell>
          <cell r="D6600" t="str">
            <v>1,83</v>
          </cell>
        </row>
        <row r="6601">
          <cell r="A6601">
            <v>37873</v>
          </cell>
          <cell r="B6601" t="str">
            <v>BLOCO CONCRETO ESTRUTURAL 14 X 19 X 29 CM, FBK 12 MPA  (NBR 6136)</v>
          </cell>
          <cell r="C6601" t="str">
            <v xml:space="preserve">UN    </v>
          </cell>
          <cell r="D6601" t="str">
            <v>1,99</v>
          </cell>
        </row>
        <row r="6602">
          <cell r="A6602">
            <v>34564</v>
          </cell>
          <cell r="B6602" t="str">
            <v>BLOCO CONCRETO ESTRUTURAL 14 X 19 X 29 CM, FBK 14 MPA (NBR 6136)</v>
          </cell>
          <cell r="C6602" t="str">
            <v xml:space="preserve">UN    </v>
          </cell>
          <cell r="D6602" t="str">
            <v>2,28</v>
          </cell>
        </row>
        <row r="6603">
          <cell r="A6603">
            <v>34565</v>
          </cell>
          <cell r="B6603" t="str">
            <v>BLOCO CONCRETO ESTRUTURAL 14 X 19 X 29 CM, FBK 16 MPA (NBR 6136)</v>
          </cell>
          <cell r="C6603" t="str">
            <v xml:space="preserve">UN    </v>
          </cell>
          <cell r="D6603" t="str">
            <v>2,64</v>
          </cell>
        </row>
        <row r="6604">
          <cell r="A6604">
            <v>38590</v>
          </cell>
          <cell r="B6604" t="str">
            <v>BLOCO CONCRETO ESTRUTURAL 14 X 19 X 29 CM, FBK 4,5 MPA (NBR 6136)</v>
          </cell>
          <cell r="C6604" t="str">
            <v xml:space="preserve">UN    </v>
          </cell>
          <cell r="D6604" t="str">
            <v>1,53</v>
          </cell>
        </row>
        <row r="6605">
          <cell r="A6605">
            <v>34566</v>
          </cell>
          <cell r="B6605" t="str">
            <v>BLOCO CONCRETO ESTRUTURAL 14 X 19 X 29 CM, FBK 6 MPA (NBR 6136)</v>
          </cell>
          <cell r="C6605" t="str">
            <v xml:space="preserve">UN    </v>
          </cell>
          <cell r="D6605" t="str">
            <v>1,43</v>
          </cell>
        </row>
        <row r="6606">
          <cell r="A6606">
            <v>34567</v>
          </cell>
          <cell r="B6606" t="str">
            <v>BLOCO CONCRETO ESTRUTURAL 14 X 19 X 29 CM, FBK 8 MPA (NBR 6136)</v>
          </cell>
          <cell r="C6606" t="str">
            <v xml:space="preserve">UN    </v>
          </cell>
          <cell r="D6606" t="str">
            <v>1,60</v>
          </cell>
        </row>
        <row r="6607">
          <cell r="A6607">
            <v>38591</v>
          </cell>
          <cell r="B6607" t="str">
            <v>BLOCO CONCRETO ESTRUTURAL 14 X 19 X 34 CM, FBK 4,5 MPA (NBR 6136)</v>
          </cell>
          <cell r="C6607" t="str">
            <v xml:space="preserve">UN    </v>
          </cell>
          <cell r="D6607" t="str">
            <v>1,74</v>
          </cell>
        </row>
        <row r="6608">
          <cell r="A6608">
            <v>34568</v>
          </cell>
          <cell r="B6608" t="str">
            <v>BLOCO CONCRETO ESTRUTURAL 14 X 19 X 39 CM, FBK 10 MPA (NBR 6136)</v>
          </cell>
          <cell r="C6608" t="str">
            <v xml:space="preserve">UN    </v>
          </cell>
          <cell r="D6608" t="str">
            <v>2,09</v>
          </cell>
        </row>
        <row r="6609">
          <cell r="A6609">
            <v>34569</v>
          </cell>
          <cell r="B6609" t="str">
            <v>BLOCO CONCRETO ESTRUTURAL 14 X 19 X 39 CM, FBK 12 MPA (NBR 6136)</v>
          </cell>
          <cell r="C6609" t="str">
            <v xml:space="preserve">UN    </v>
          </cell>
          <cell r="D6609" t="str">
            <v>2,14</v>
          </cell>
        </row>
        <row r="6610">
          <cell r="A6610">
            <v>34570</v>
          </cell>
          <cell r="B6610" t="str">
            <v>BLOCO CONCRETO ESTRUTURAL 14 X 19 X 39 CM, FBK 14 MPA (NBR 6136)</v>
          </cell>
          <cell r="C6610" t="str">
            <v xml:space="preserve">UN    </v>
          </cell>
          <cell r="D6610" t="str">
            <v>2,29</v>
          </cell>
        </row>
        <row r="6611">
          <cell r="A6611">
            <v>25070</v>
          </cell>
          <cell r="B6611" t="str">
            <v>BLOCO CONCRETO ESTRUTURAL 14 X 19 X 39 CM, FBK 4,5 MPA (NBR 6136)</v>
          </cell>
          <cell r="C6611" t="str">
            <v xml:space="preserve">UN    </v>
          </cell>
          <cell r="D6611" t="str">
            <v>1,75</v>
          </cell>
        </row>
        <row r="6612">
          <cell r="A6612">
            <v>34571</v>
          </cell>
          <cell r="B6612" t="str">
            <v>BLOCO CONCRETO ESTRUTURAL 14 X 19 X 39 CM, FBK 6 MPA (NBR 6136)</v>
          </cell>
          <cell r="C6612" t="str">
            <v xml:space="preserve">UN    </v>
          </cell>
          <cell r="D6612" t="str">
            <v>1,79</v>
          </cell>
        </row>
        <row r="6613">
          <cell r="A6613">
            <v>34573</v>
          </cell>
          <cell r="B6613" t="str">
            <v>BLOCO CONCRETO ESTRUTURAL 14 X 19 X 39 CM, FBK 8 MPA (NBR 6136)</v>
          </cell>
          <cell r="C6613" t="str">
            <v xml:space="preserve">UN    </v>
          </cell>
          <cell r="D6613" t="str">
            <v>1,89</v>
          </cell>
        </row>
        <row r="6614">
          <cell r="A6614">
            <v>37107</v>
          </cell>
          <cell r="B6614" t="str">
            <v>BLOCO CONCRETO ESTRUTURAL 14 X 19 X 39, FCK 16 MPA - NBR 6136/2007</v>
          </cell>
          <cell r="C6614" t="str">
            <v xml:space="preserve">UN    </v>
          </cell>
          <cell r="D6614" t="str">
            <v>2,78</v>
          </cell>
        </row>
        <row r="6615">
          <cell r="A6615">
            <v>34576</v>
          </cell>
          <cell r="B6615" t="str">
            <v>BLOCO CONCRETO ESTRUTURAL 19 X 19 X 39 CM, FBK 10 MPA (NBR 6136)</v>
          </cell>
          <cell r="C6615" t="str">
            <v xml:space="preserve">UN    </v>
          </cell>
          <cell r="D6615" t="str">
            <v>2,61</v>
          </cell>
        </row>
        <row r="6616">
          <cell r="A6616">
            <v>34577</v>
          </cell>
          <cell r="B6616" t="str">
            <v>BLOCO CONCRETO ESTRUTURAL 19 X 19 X 39 CM, FBK 12 MPA (NBR 6136)</v>
          </cell>
          <cell r="C6616" t="str">
            <v xml:space="preserve">UN    </v>
          </cell>
          <cell r="D6616" t="str">
            <v>2,78</v>
          </cell>
        </row>
        <row r="6617">
          <cell r="A6617">
            <v>34578</v>
          </cell>
          <cell r="B6617" t="str">
            <v>BLOCO CONCRETO ESTRUTURAL 19 X 19 X 39 CM, FBK 14 MPA (NBR 6136)</v>
          </cell>
          <cell r="C6617" t="str">
            <v xml:space="preserve">UN    </v>
          </cell>
          <cell r="D6617" t="str">
            <v>3,09</v>
          </cell>
        </row>
        <row r="6618">
          <cell r="A6618">
            <v>34579</v>
          </cell>
          <cell r="B6618" t="str">
            <v>BLOCO CONCRETO ESTRUTURAL 19 X 19 X 39 CM, FBK 16 MPA (NBR 6136)</v>
          </cell>
          <cell r="C6618" t="str">
            <v xml:space="preserve">UN    </v>
          </cell>
          <cell r="D6618" t="str">
            <v>3,96</v>
          </cell>
        </row>
        <row r="6619">
          <cell r="A6619">
            <v>25067</v>
          </cell>
          <cell r="B6619" t="str">
            <v>BLOCO CONCRETO ESTRUTURAL 19 X 19 X 39 CM, FBK 4,5 MPA (NBR 6136)</v>
          </cell>
          <cell r="C6619" t="str">
            <v xml:space="preserve">UN    </v>
          </cell>
          <cell r="D6619" t="str">
            <v>2,28</v>
          </cell>
        </row>
        <row r="6620">
          <cell r="A6620">
            <v>34580</v>
          </cell>
          <cell r="B6620" t="str">
            <v>BLOCO CONCRETO ESTRUTURAL 19 X 19 X 39 CM, FBK 8 MPA (NBR 6136)</v>
          </cell>
          <cell r="C6620" t="str">
            <v xml:space="preserve">UN    </v>
          </cell>
          <cell r="D6620" t="str">
            <v>2,48</v>
          </cell>
        </row>
        <row r="6621">
          <cell r="A6621">
            <v>25071</v>
          </cell>
          <cell r="B6621" t="str">
            <v>BLOCO CONCRETO ESTRUTURAL 9 X 19 X 39 CM, FBK 4,5 MPA (NBR 6136)</v>
          </cell>
          <cell r="C6621" t="str">
            <v xml:space="preserve">UN    </v>
          </cell>
          <cell r="D6621" t="str">
            <v>1,20</v>
          </cell>
        </row>
        <row r="6622">
          <cell r="A6622">
            <v>38395</v>
          </cell>
          <cell r="B6622" t="str">
            <v>BLOCO DE ESPUMA MULTIUSO *23 X 13 X 8* CM</v>
          </cell>
          <cell r="C6622" t="str">
            <v xml:space="preserve">UN    </v>
          </cell>
          <cell r="D6622" t="str">
            <v>5,08</v>
          </cell>
        </row>
        <row r="6623">
          <cell r="A6623">
            <v>34583</v>
          </cell>
          <cell r="B6623" t="str">
            <v>BLOCO DE GESSO COMPACTO, BRANCO, E = 10 CM, *67 X 50* CM</v>
          </cell>
          <cell r="C6623" t="str">
            <v xml:space="preserve">M2    </v>
          </cell>
          <cell r="D6623" t="str">
            <v>44,65</v>
          </cell>
        </row>
        <row r="6624">
          <cell r="A6624">
            <v>34584</v>
          </cell>
          <cell r="B6624" t="str">
            <v>BLOCO DE GESSO VAZADO BRANCO, E = *7* CM, *67 X 50* CM</v>
          </cell>
          <cell r="C6624" t="str">
            <v xml:space="preserve">M2    </v>
          </cell>
          <cell r="D6624" t="str">
            <v>25,00</v>
          </cell>
        </row>
        <row r="6625">
          <cell r="A6625">
            <v>709</v>
          </cell>
          <cell r="B6625" t="str">
            <v>BLOCO DE POLIETILENO ALTA DENSIDADE, *27* X *30* X *100* CM, ACOMPANHADOS PLACAS  TERMINAIS  E LONGARINAS, PARA FUNDO DE FILTRO</v>
          </cell>
          <cell r="C6625" t="str">
            <v xml:space="preserve">M2    </v>
          </cell>
          <cell r="D6625" t="str">
            <v>433,04</v>
          </cell>
        </row>
        <row r="6626">
          <cell r="A6626">
            <v>716</v>
          </cell>
          <cell r="B6626" t="str">
            <v>BLOCO DE VIDRO INCOLOR XADREZ, DE *20 X 20 X 10* CM</v>
          </cell>
          <cell r="C6626" t="str">
            <v xml:space="preserve">UN    </v>
          </cell>
          <cell r="D6626" t="str">
            <v>14,66</v>
          </cell>
        </row>
        <row r="6627">
          <cell r="A6627">
            <v>715</v>
          </cell>
          <cell r="B6627" t="str">
            <v>BLOCO DE VIDRO INCOLOR, CANELADO, DE *19 X 19 X 8* CM</v>
          </cell>
          <cell r="C6627" t="str">
            <v xml:space="preserve">UN    </v>
          </cell>
          <cell r="D6627" t="str">
            <v>14,50</v>
          </cell>
        </row>
        <row r="6628">
          <cell r="A6628">
            <v>718</v>
          </cell>
          <cell r="B6628" t="str">
            <v>BLOCO DE VIDRO/ELEMENTO VAZADO INCOLOR, VENEZIANA, DE *20 X 20 X 6* CM</v>
          </cell>
          <cell r="C6628" t="str">
            <v xml:space="preserve">UN    </v>
          </cell>
          <cell r="D6628" t="str">
            <v>21,60</v>
          </cell>
        </row>
        <row r="6629">
          <cell r="A6629">
            <v>11981</v>
          </cell>
          <cell r="B6629" t="str">
            <v>BLOCO DE VIDRO/ELEMENTO VAZADO, INCOLOR, VENEZIANA, *20 X 10 X 8* CM</v>
          </cell>
          <cell r="C6629" t="str">
            <v xml:space="preserve">UN    </v>
          </cell>
          <cell r="D6629" t="str">
            <v>14,81</v>
          </cell>
        </row>
        <row r="6630">
          <cell r="A6630">
            <v>10610</v>
          </cell>
          <cell r="B6630" t="str">
            <v>BLOCO ESTRUTURAL CERAMICO - 14 X 19 X 29 CM - 4,0 MPA -  NBR 15270</v>
          </cell>
          <cell r="C6630" t="str">
            <v xml:space="preserve">UN    </v>
          </cell>
          <cell r="D6630" t="str">
            <v>1,47</v>
          </cell>
        </row>
        <row r="6631">
          <cell r="A6631">
            <v>34585</v>
          </cell>
          <cell r="B6631" t="str">
            <v>BLOCO ESTRUTURAL CERAMICO 14 X 19 X 29 CM, 3,0 MPA (NBR 15270)</v>
          </cell>
          <cell r="C6631" t="str">
            <v xml:space="preserve">UN    </v>
          </cell>
          <cell r="D6631" t="str">
            <v>1,49</v>
          </cell>
        </row>
        <row r="6632">
          <cell r="A6632">
            <v>34586</v>
          </cell>
          <cell r="B6632" t="str">
            <v>BLOCO ESTRUTURAL CERAMICO 14 X 19 X 29 CM, 6,0 MPA (NBR 15270)</v>
          </cell>
          <cell r="C6632" t="str">
            <v xml:space="preserve">UN    </v>
          </cell>
          <cell r="D6632" t="str">
            <v>1,51</v>
          </cell>
        </row>
        <row r="6633">
          <cell r="A6633">
            <v>38603</v>
          </cell>
          <cell r="B6633" t="str">
            <v>BLOCO ESTRUTURAL CERAMICO 14 X 19 X 34 CM, 6,0 MPA (NBR 15270)</v>
          </cell>
          <cell r="C6633" t="str">
            <v xml:space="preserve">UN    </v>
          </cell>
          <cell r="D6633" t="str">
            <v>1,75</v>
          </cell>
        </row>
        <row r="6634">
          <cell r="A6634">
            <v>34588</v>
          </cell>
          <cell r="B6634" t="str">
            <v>BLOCO ESTRUTURAL CERAMICO 14 X 19 X 39 CM, 6,0 MPA (NBR 15270)</v>
          </cell>
          <cell r="C6634" t="str">
            <v xml:space="preserve">UN    </v>
          </cell>
          <cell r="D6634" t="str">
            <v>1,95</v>
          </cell>
        </row>
        <row r="6635">
          <cell r="A6635">
            <v>34590</v>
          </cell>
          <cell r="B6635" t="str">
            <v>BLOCO ESTRUTURAL CERAMICO 19 X 19 X 29 CM, 6,0 MPA (NBR 15270)</v>
          </cell>
          <cell r="C6635" t="str">
            <v xml:space="preserve">UN    </v>
          </cell>
          <cell r="D6635" t="str">
            <v>2,10</v>
          </cell>
        </row>
        <row r="6636">
          <cell r="A6636">
            <v>34591</v>
          </cell>
          <cell r="B6636" t="str">
            <v>BLOCO ESTRUTURAL CERAMICO 19 X 19 X 39 CM, 6,0 MPA (NBR 15270)</v>
          </cell>
          <cell r="C6636" t="str">
            <v xml:space="preserve">UN    </v>
          </cell>
          <cell r="D6636" t="str">
            <v>2,62</v>
          </cell>
        </row>
        <row r="6637">
          <cell r="A6637">
            <v>37103</v>
          </cell>
          <cell r="B6637" t="str">
            <v>BLOCO VEDACAO CONCRETO APARENTE 14 X 19 X 39 CM (CLASSE C - NBR 6136)</v>
          </cell>
          <cell r="C6637" t="str">
            <v xml:space="preserve">UN    </v>
          </cell>
          <cell r="D6637" t="str">
            <v>1,49</v>
          </cell>
        </row>
        <row r="6638">
          <cell r="A6638">
            <v>34555</v>
          </cell>
          <cell r="B6638" t="str">
            <v>BLOCO VEDACAO CONCRETO APARENTE 19 X 19 X 39 CM  (CLASSE C - NBR 6136)</v>
          </cell>
          <cell r="C6638" t="str">
            <v xml:space="preserve">UN    </v>
          </cell>
          <cell r="D6638" t="str">
            <v>1,87</v>
          </cell>
        </row>
        <row r="6639">
          <cell r="A6639">
            <v>34599</v>
          </cell>
          <cell r="B6639" t="str">
            <v>BLOCO VEDACAO CONCRETO APARENTE 9 X 19 X 39 CM (CLASSE C - NBR 6136)</v>
          </cell>
          <cell r="C6639" t="str">
            <v xml:space="preserve">UN    </v>
          </cell>
          <cell r="D6639" t="str">
            <v>1,34</v>
          </cell>
        </row>
        <row r="6640">
          <cell r="A6640">
            <v>674</v>
          </cell>
          <cell r="B6640" t="str">
            <v>BLOCO VEDACAO CONCRETO CELULAR AUTOCLAVADO 10 X 30 X 60 CM (E X A X C)</v>
          </cell>
          <cell r="C6640" t="str">
            <v xml:space="preserve">M2    </v>
          </cell>
          <cell r="D6640" t="str">
            <v>48,03</v>
          </cell>
        </row>
        <row r="6641">
          <cell r="A6641">
            <v>34600</v>
          </cell>
          <cell r="B6641" t="str">
            <v>BLOCO VEDACAO CONCRETO CELULAR AUTOCLAVADO 15 X 30 X 60 CM (E X A X C)</v>
          </cell>
          <cell r="C6641" t="str">
            <v xml:space="preserve">M2    </v>
          </cell>
          <cell r="D6641" t="str">
            <v>78,05</v>
          </cell>
        </row>
        <row r="6642">
          <cell r="A6642">
            <v>652</v>
          </cell>
          <cell r="B6642" t="str">
            <v>BLOCO VEDACAO CONCRETO CELULAR AUTOCLAVADO 20 X 30 X 60 CM</v>
          </cell>
          <cell r="C6642" t="str">
            <v xml:space="preserve">M2    </v>
          </cell>
          <cell r="D6642" t="str">
            <v>99,40</v>
          </cell>
        </row>
        <row r="6643">
          <cell r="A6643">
            <v>34592</v>
          </cell>
          <cell r="B6643" t="str">
            <v>BLOCO VEDACAO CONCRETO 14 X 19 X 29 CM (CLASSE C - NBR 6136)</v>
          </cell>
          <cell r="C6643" t="str">
            <v xml:space="preserve">UN    </v>
          </cell>
          <cell r="D6643" t="str">
            <v>1,27</v>
          </cell>
        </row>
        <row r="6644">
          <cell r="A6644">
            <v>651</v>
          </cell>
          <cell r="B6644" t="str">
            <v>BLOCO VEDACAO CONCRETO 14 X 19 X 39 CM (CLASSE C - NBR 6136)</v>
          </cell>
          <cell r="C6644" t="str">
            <v xml:space="preserve">UN    </v>
          </cell>
          <cell r="D6644" t="str">
            <v>1,45</v>
          </cell>
        </row>
        <row r="6645">
          <cell r="A6645">
            <v>654</v>
          </cell>
          <cell r="B6645" t="str">
            <v>BLOCO VEDACAO CONCRETO 19 X 19 X 39 CM (CLASSE C - NBR 6136)</v>
          </cell>
          <cell r="C6645" t="str">
            <v xml:space="preserve">UN    </v>
          </cell>
          <cell r="D6645" t="str">
            <v>1,88</v>
          </cell>
        </row>
        <row r="6646">
          <cell r="A6646">
            <v>650</v>
          </cell>
          <cell r="B6646" t="str">
            <v>BLOCO VEDACAO CONCRETO 9 X 19 X 39 CM (CLASSE C - NBR 6136)</v>
          </cell>
          <cell r="C6646" t="str">
            <v xml:space="preserve">UN    </v>
          </cell>
          <cell r="D6646" t="str">
            <v>1,24</v>
          </cell>
        </row>
        <row r="6647">
          <cell r="A6647">
            <v>40517</v>
          </cell>
          <cell r="B6647" t="str">
            <v>BLOQUETE/PISO DE CONCRETO - MODELO BLOCO PISOGRAMA/CONCREGRAMA 2 FUROS, *35  CM X 15* CM, E =  *6* CM, COR NATURAL</v>
          </cell>
          <cell r="C6647" t="str">
            <v xml:space="preserve">M2    </v>
          </cell>
          <cell r="D6647" t="str">
            <v>39,55</v>
          </cell>
        </row>
        <row r="6648">
          <cell r="A6648">
            <v>40520</v>
          </cell>
          <cell r="B6648" t="str">
            <v>BLOQUETE/PISO DE CONCRETO - MODELO BLOCO PISOGRAMA/CONCREGRAMA 2 FUROS, *35  CM X 15* CM, E =  *8* CM, COR NATURAL</v>
          </cell>
          <cell r="C6648" t="str">
            <v xml:space="preserve">M2    </v>
          </cell>
          <cell r="D6648" t="str">
            <v>41,44</v>
          </cell>
        </row>
        <row r="6649">
          <cell r="A6649">
            <v>40515</v>
          </cell>
          <cell r="B6649" t="str">
            <v>BLOQUETE/PISO DE CONCRETO - MODELO PISOGRAMA/CONCREGRAMA/PAVI-GRADE/GRAMEIRO, *60  CM X 45* CM, E =  *7* CM, COR NATURAL</v>
          </cell>
          <cell r="C6649" t="str">
            <v xml:space="preserve">M2    </v>
          </cell>
          <cell r="D6649" t="str">
            <v>50,03</v>
          </cell>
        </row>
        <row r="6650">
          <cell r="A6650">
            <v>40516</v>
          </cell>
          <cell r="B6650" t="str">
            <v>BLOQUETE/PISO DE CONCRETO - MODELO PISOGRAMA/CONCREGRAMA/PAVI-GRADE/GRAMEIRO, *60  CM X 45* CM, E =  *9* CM, COR NATURAL</v>
          </cell>
          <cell r="C6650" t="str">
            <v xml:space="preserve">M2    </v>
          </cell>
          <cell r="D6650" t="str">
            <v>59,58</v>
          </cell>
        </row>
        <row r="6651">
          <cell r="A6651">
            <v>40525</v>
          </cell>
          <cell r="B6651" t="str">
            <v>BLOQUETE/PISO INTERTRAVADO DE CONCRETO - MODELO ONDA/16 FACES/UNISTEIN/PAVIS, *22 CM X *11 CM, E = 10 CM, RESISTENCIA DE 35 MPA (NBR 9781), COR NATURAL</v>
          </cell>
          <cell r="C6651" t="str">
            <v xml:space="preserve">M2    </v>
          </cell>
          <cell r="D6651" t="str">
            <v>42,38</v>
          </cell>
        </row>
        <row r="6652">
          <cell r="A6652">
            <v>40529</v>
          </cell>
          <cell r="B6652" t="str">
            <v>BLOQUETE/PISO INTERTRAVADO DE CONCRETO - MODELO ONDA/16 FACES/UNISTEIN/PAVIS, *22 CM X *11 CM, E = 10 CM, RESISTENCIA DE 50 MPA (NBR 9781), COR NATURAL</v>
          </cell>
          <cell r="C6652" t="str">
            <v xml:space="preserve">M2    </v>
          </cell>
          <cell r="D6652" t="str">
            <v>46,52</v>
          </cell>
        </row>
        <row r="6653">
          <cell r="A6653">
            <v>695</v>
          </cell>
          <cell r="B6653" t="str">
            <v>BLOQUETE/PISO INTERTRAVADO DE CONCRETO - MODELO RAQUETE, *22 CM X 13,5* CM, E = 6 CM, RESISTENCIA DE 35 MPA (NBR 9781), COR NATURAL</v>
          </cell>
          <cell r="C6653" t="str">
            <v xml:space="preserve">M2    </v>
          </cell>
          <cell r="D6653" t="str">
            <v>31,95</v>
          </cell>
        </row>
        <row r="6654">
          <cell r="A6654">
            <v>40524</v>
          </cell>
          <cell r="B6654" t="str">
            <v>BLOQUETE/PISO INTERTRAVADO DE CONCRETO - MODELO RETANGULAR/TIJOLINHO/PAVER/HOLANDES/PARALELEPIPEDO, 20 CM X 10 CM, E = 10 CM, RESISTENCIA DE 35 MPA (NBR 9781), COR NATURAL</v>
          </cell>
          <cell r="C6654" t="str">
            <v xml:space="preserve">M2    </v>
          </cell>
          <cell r="D6654" t="str">
            <v>42,38</v>
          </cell>
        </row>
        <row r="6655">
          <cell r="A6655">
            <v>36156</v>
          </cell>
          <cell r="B6655" t="str">
            <v>BLOQUETE/PISO INTERTRAVADO DE CONCRETO - MODELO RETANGULAR/TIJOLINHO/PAVER/HOLANDES/PARALELEPIPEDO, 20 CM X 10 CM, E = 6 CM, RESISTENCIA DE 35 MPA (NBR 9781), COLORIDO</v>
          </cell>
          <cell r="C6655" t="str">
            <v xml:space="preserve">M2    </v>
          </cell>
          <cell r="D6655" t="str">
            <v>36,73</v>
          </cell>
        </row>
        <row r="6656">
          <cell r="A6656">
            <v>36155</v>
          </cell>
          <cell r="B6656" t="str">
            <v>BLOQUETE/PISO INTERTRAVADO DE CONCRETO - MODELO RETANGULAR/TIJOLINHO/PAVER/HOLANDES/PARALELEPIPEDO, 20 CM X 10 CM, E = 6 CM, RESISTENCIA DE 35 MPA (NBR 9781), COR NATURAL</v>
          </cell>
          <cell r="C6656" t="str">
            <v xml:space="preserve">M2    </v>
          </cell>
          <cell r="D6656" t="str">
            <v>32,54</v>
          </cell>
        </row>
        <row r="6657">
          <cell r="A6657">
            <v>36154</v>
          </cell>
          <cell r="B6657" t="str">
            <v>BLOQUETE/PISO INTERTRAVADO DE CONCRETO - MODELO RETANGULAR/TIJOLINHO/PAVER/HOLANDES/PARALELEPIPEDO, 20 CM X 10 CM, E = 8 CM, RESISTENCIA DE 35 MPA (NBR 9781), COLORIDO</v>
          </cell>
          <cell r="C6657" t="str">
            <v xml:space="preserve">M2    </v>
          </cell>
          <cell r="D6657" t="str">
            <v>43,23</v>
          </cell>
        </row>
        <row r="6658">
          <cell r="A6658">
            <v>36196</v>
          </cell>
          <cell r="B6658" t="str">
            <v>BLOQUETE/PISO INTERTRAVADO DE CONCRETO - MODELO RETANGULAR/TIJOLINHO/PAVER/HOLANDES/PARALELEPIPEDO, 20 CM X 10 CM, E = 8 CM, RESISTENCIA DE 35 MPA (NBR 9781), COR NATURAL</v>
          </cell>
          <cell r="C6658" t="str">
            <v xml:space="preserve">M2    </v>
          </cell>
          <cell r="D6658" t="str">
            <v>36,73</v>
          </cell>
        </row>
        <row r="6659">
          <cell r="A6659">
            <v>679</v>
          </cell>
          <cell r="B6659" t="str">
            <v>BLOQUETE/PISO INTERTRAVADO DE CONCRETO - MODELO SEXTAVADO, 25 CM X 25 CM, E = 10 CM, RESISTENCIA DE 35 MPA (NBR 9781), COR NATURAL</v>
          </cell>
          <cell r="C6659" t="str">
            <v xml:space="preserve">M2    </v>
          </cell>
          <cell r="D6659" t="str">
            <v>43,79</v>
          </cell>
        </row>
        <row r="6660">
          <cell r="A6660">
            <v>711</v>
          </cell>
          <cell r="B6660" t="str">
            <v>BLOQUETE/PISO INTERTRAVADO DE CONCRETO - MODELO SEXTAVADO, 25 CM X 25 CM, E = 6 CM, RESISTENCIA DE 35 MPA (NBR 9781), COR NATURAL</v>
          </cell>
          <cell r="C6660" t="str">
            <v xml:space="preserve">M2    </v>
          </cell>
          <cell r="D6660" t="str">
            <v>33,43</v>
          </cell>
        </row>
        <row r="6661">
          <cell r="A6661">
            <v>712</v>
          </cell>
          <cell r="B6661" t="str">
            <v>BLOQUETE/PISO INTERTRAVADO DE CONCRETO - MODELO SEXTAVADO, 25 CM X 25 CM, E = 8 CM, RESISTENCIA DE 35 MPA (NBR 9781), COR NATURAL</v>
          </cell>
          <cell r="C6661" t="str">
            <v xml:space="preserve">M2    </v>
          </cell>
          <cell r="D6661" t="str">
            <v>34,85</v>
          </cell>
        </row>
        <row r="6662">
          <cell r="A6662">
            <v>36191</v>
          </cell>
          <cell r="B6662" t="str">
            <v>BLOQUETE/PISO INTERTRAVADO DE CONCRETO - MODELO SEXTAVADO, 25 CM X 25 CM, E = 8 CM, RESISTENCIA DE 35 MPA (NBR 9781), COR NATURAL</v>
          </cell>
          <cell r="C6662" t="str">
            <v xml:space="preserve">UN    </v>
          </cell>
          <cell r="D6662" t="str">
            <v>2,43</v>
          </cell>
        </row>
        <row r="6663">
          <cell r="A6663">
            <v>36169</v>
          </cell>
          <cell r="B6663" t="str">
            <v>BLOQUETE/PISO INTERTRAVADO DE CONCRETO - ONDA/16 FACES/UNISTEIN/PAVIS, *22 CM X 11* CM, E = 6 CM, RESISTENCIA DE 35 MPA (NBR 9781), COLORIDO</v>
          </cell>
          <cell r="C6663" t="str">
            <v xml:space="preserve">M2    </v>
          </cell>
          <cell r="D6663" t="str">
            <v>35,60</v>
          </cell>
        </row>
        <row r="6664">
          <cell r="A6664">
            <v>36172</v>
          </cell>
          <cell r="B6664" t="str">
            <v>BLOQUETE/PISO INTERTRAVADO DE CONCRETO - ONDA/16 FACES/UNISTEIN/PAVIS, *22 CM X 11* CM, E = 6 CM, RESISTENCIA DE 35 MPA (NBR 9781), COR NATURAL</v>
          </cell>
          <cell r="C6664" t="str">
            <v xml:space="preserve">M2    </v>
          </cell>
          <cell r="D6664" t="str">
            <v>31,08</v>
          </cell>
        </row>
        <row r="6665">
          <cell r="A6665">
            <v>36174</v>
          </cell>
          <cell r="B6665" t="str">
            <v>BLOQUETE/PISO INTERTRAVADO DE CONCRETO - ONDA/16 FACES/UNISTEIN/PAVIS, *22 CM X 11* CM, E = 8 CM, RESISTENCIA DE 35 MPA (NBR 9781), COLORIDO</v>
          </cell>
          <cell r="C6665" t="str">
            <v xml:space="preserve">M2    </v>
          </cell>
          <cell r="D6665" t="str">
            <v>40,80</v>
          </cell>
        </row>
        <row r="6666">
          <cell r="A6666">
            <v>36170</v>
          </cell>
          <cell r="B6666" t="str">
            <v>BLOQUETE/PISO INTERTRAVADO DE CONCRETO - ONDA/16 FACES/UNISTEIN/PAVIS, *22 CM X 11* CM, E = 8 CM, RESISTENCIA DE 35 MPA (NBR 9781), COR NATURAL</v>
          </cell>
          <cell r="C6666" t="str">
            <v xml:space="preserve">M2    </v>
          </cell>
          <cell r="D6666" t="str">
            <v>34,85</v>
          </cell>
        </row>
        <row r="6667">
          <cell r="A6667">
            <v>12614</v>
          </cell>
          <cell r="B6667" t="str">
            <v>BOCAL PVC, PARA CALHA PLUVIAL, DIAMETRO DA SAIDA ENTRE 80 E 100 MM, PARA DRENAGEM PREDIAL</v>
          </cell>
          <cell r="C6667" t="str">
            <v xml:space="preserve">UN    </v>
          </cell>
          <cell r="D6667" t="str">
            <v>13,58</v>
          </cell>
        </row>
        <row r="6668">
          <cell r="A6668">
            <v>6140</v>
          </cell>
          <cell r="B6668" t="str">
            <v>BOLSA DE LIGACAO EM PVC FLEXIVEL PARA VASO SANITARIO 1.1/2 " (40 MM)</v>
          </cell>
          <cell r="C6668" t="str">
            <v xml:space="preserve">UN    </v>
          </cell>
          <cell r="D6668" t="str">
            <v>2,16</v>
          </cell>
        </row>
        <row r="6669">
          <cell r="A6669">
            <v>38399</v>
          </cell>
          <cell r="B6669" t="str">
            <v>BOLSA DE LONA PARA FERRAMENTAS *50 X 35 X 25* CM</v>
          </cell>
          <cell r="C6669" t="str">
            <v xml:space="preserve">UN    </v>
          </cell>
          <cell r="D6669" t="str">
            <v>122,43</v>
          </cell>
        </row>
        <row r="6670">
          <cell r="A6670">
            <v>735</v>
          </cell>
          <cell r="B6670" t="str">
            <v>BOMBA CENTRIFUGA  MOTOR ELETRICO TRIFASICO 1,48HP  DIAMETRO DE SUCCAO X ELEVACAO 1" X 1", 4 ESTAGIOS, DIAMETRO DOS ROTORES 3 X 107 MM + 1 X 100 MM, HM/Q: 10 M / 5,3 M3/H A 70 M / 1,8 M3/H</v>
          </cell>
          <cell r="C6670" t="str">
            <v xml:space="preserve">UN    </v>
          </cell>
          <cell r="D6670" t="str">
            <v>1.579,66</v>
          </cell>
        </row>
        <row r="6671">
          <cell r="A6671">
            <v>736</v>
          </cell>
          <cell r="B6671" t="str">
            <v>BOMBA CENTRIFUGA  MOTOR ELETRICO TRIFASICO 2,96HP, DIAMETRO DE SUCCAO X ELEVACAO 1 1/2" X 1 1/4", DIAMETRO DO ROTOR 148 MM, HM/Q: 34 M / 14,80 M3/H A 40 M / 8,60 M3/H</v>
          </cell>
          <cell r="C6671" t="str">
            <v xml:space="preserve">UN    </v>
          </cell>
          <cell r="D6671" t="str">
            <v>1.328,21</v>
          </cell>
        </row>
        <row r="6672">
          <cell r="A6672">
            <v>729</v>
          </cell>
          <cell r="B6672" t="str">
            <v>BOMBA CENTRIFUGA COM MOTOR ELETRICO MONOFASICO, POTENCIA 0,33 HP,  BOCAIS 1" X 3/4", DIAMETRO DO ROTOR 99 MM, HM/Q = 4 MCA / 8,5 M3/H A 18 MCA / 0,90 M3/H</v>
          </cell>
          <cell r="C6672" t="str">
            <v xml:space="preserve">UN    </v>
          </cell>
          <cell r="D6672" t="str">
            <v>541,26</v>
          </cell>
        </row>
        <row r="6673">
          <cell r="A6673">
            <v>39925</v>
          </cell>
          <cell r="B6673" t="str">
            <v>BOMBA CENTRIFUGA MONOESTAGIO COM MOTOR ELETRICO MONOFASICO, POTENCIA 15 HP,  DIAMETRO DO ROTOR *173* MM, HM/Q = *30* MCA / *90* M3/H A *45* MCA / *55* M3/H</v>
          </cell>
          <cell r="C6673" t="str">
            <v xml:space="preserve">UN    </v>
          </cell>
          <cell r="D6673" t="str">
            <v>7.821,15</v>
          </cell>
        </row>
        <row r="6674">
          <cell r="A6674">
            <v>731</v>
          </cell>
          <cell r="B6674" t="str">
            <v>BOMBA CENTRIFUGA MOTOR ELETRICO MONOFASICO 0,49 HP  BOCAIS 1" X 3/4", DIAMETRO DO ROTOR 110 MM, HM/Q: 6 M / 8,3 M3/H A 20 M / 1,2 M3/H</v>
          </cell>
          <cell r="C6674" t="str">
            <v xml:space="preserve">UN    </v>
          </cell>
          <cell r="D6674" t="str">
            <v>526,78</v>
          </cell>
        </row>
        <row r="6675">
          <cell r="A6675">
            <v>10575</v>
          </cell>
          <cell r="B6675" t="str">
            <v>BOMBA CENTRIFUGA MOTOR ELETRICO MONOFASICO 0,50 CV DIAMETRO DE SUCCAO X ELEVACAO 3/4" X 3/4", MONOESTAGIO, DIAMETRO DOS ROTORES 114 MM, HM/Q: 2 M / 2,99 M3/H A 24 M / 0,71 M3/H</v>
          </cell>
          <cell r="C6675" t="str">
            <v xml:space="preserve">UN    </v>
          </cell>
          <cell r="D6675" t="str">
            <v>822,08</v>
          </cell>
        </row>
        <row r="6676">
          <cell r="A6676">
            <v>733</v>
          </cell>
          <cell r="B6676" t="str">
            <v>BOMBA CENTRIFUGA MOTOR ELETRICO MONOFASICO 0,74HP  DIAMETRO DE SUCCAO X ELEVACAO 1 1/4" X 1", DIAMETRO DO ROTOR 120 MM, HM/Q: 8 M / 7,70 M3/H A 24 M / 2,80 M3/H</v>
          </cell>
          <cell r="C6676" t="str">
            <v xml:space="preserve">UN    </v>
          </cell>
          <cell r="D6676" t="str">
            <v>900,07</v>
          </cell>
        </row>
        <row r="6677">
          <cell r="A6677">
            <v>732</v>
          </cell>
          <cell r="B6677" t="str">
            <v>BOMBA CENTRIFUGA MOTOR ELETRICO TRIFASICO 0,99HP  DIAMETRO DE SUCCAO X ELEVACAO 1" X 1", DIAMETRO DO ROTOR 145 MM, HM/Q: 14 M / 8,4 M3/H A 40 M / 0,60 M3/H</v>
          </cell>
          <cell r="C6677" t="str">
            <v xml:space="preserve">UN    </v>
          </cell>
          <cell r="D6677" t="str">
            <v>887,97</v>
          </cell>
        </row>
        <row r="6678">
          <cell r="A6678">
            <v>737</v>
          </cell>
          <cell r="B6678" t="str">
            <v>BOMBA CENTRIFUGA MOTOR ELETRICO TRIFASICO 14,8 HP, DIAMETRO DE SUCCAO X ELEVACAO 2 1/2" X 2", DIAMETRO DO ROTOR 195 MM, HM/Q: 62 M / 55,5 M3/H A 80 M / 31,50 M3/H</v>
          </cell>
          <cell r="C6678" t="str">
            <v xml:space="preserve">UN    </v>
          </cell>
          <cell r="D6678" t="str">
            <v>4.979,50</v>
          </cell>
        </row>
        <row r="6679">
          <cell r="A6679">
            <v>738</v>
          </cell>
          <cell r="B6679" t="str">
            <v>BOMBA CENTRIFUGA MOTOR ELETRICO TRIFASICO 5HP, DIAMETRO DE SUCCAO X ELEVACAO 2" X 1 1/2", DIAMETRO DO ROTOR 155 MM, HM/Q: 40 M / 20,40 M3/H A 46 M / 9,20 M3/H</v>
          </cell>
          <cell r="C6679" t="str">
            <v xml:space="preserve">UN    </v>
          </cell>
          <cell r="D6679" t="str">
            <v>2.308,96</v>
          </cell>
        </row>
        <row r="6680">
          <cell r="A6680">
            <v>740</v>
          </cell>
          <cell r="B6680" t="str">
            <v>BOMBA CENTRIFUGA MOTOR ELETRICO TRIFASICO 9,86 DIAMETRO DE SUCCAO X ELEVACAO 1" X 1", 4 ESTAGIOS, DIAMETRO DOS ROTORES 4 X 146 MM, HM/Q: 85 M / 14,9 M3/H A 140 M / 4,2 M3/H</v>
          </cell>
          <cell r="C6680" t="str">
            <v xml:space="preserve">UN    </v>
          </cell>
          <cell r="D6680" t="str">
            <v>4.684,40</v>
          </cell>
        </row>
        <row r="6681">
          <cell r="A6681">
            <v>734</v>
          </cell>
          <cell r="B6681" t="str">
            <v>BOMBA CENTRIFUGA,  MOTOR ELETRICO TRIFASICO 1,48HP  DIAMETRO DE SUCCAO X ELEVACAO 1 1/2" X 1", DIAMETRO DO ROTOR 117 MM, HM/Q: 10 M / 21,9 M3/H A 24 M / 6,1 M3/H</v>
          </cell>
          <cell r="C6681" t="str">
            <v xml:space="preserve">UN    </v>
          </cell>
          <cell r="D6681" t="str">
            <v>951,90</v>
          </cell>
        </row>
        <row r="6682">
          <cell r="A6682">
            <v>39008</v>
          </cell>
          <cell r="B6682" t="str">
            <v>BOMBA DE PROJECAO DE CONCRETO SECO, POTENCIA 10 CV, VAZAO 3 M3/H</v>
          </cell>
          <cell r="C6682" t="str">
            <v xml:space="preserve">UN    </v>
          </cell>
          <cell r="D6682" t="str">
            <v>32.791,92</v>
          </cell>
        </row>
        <row r="6683">
          <cell r="A6683">
            <v>39009</v>
          </cell>
          <cell r="B6683" t="str">
            <v>BOMBA DE PROJECAO DE CONCRETO SECO, POTENCIA 10 CV, VAZAO 6 M3/H</v>
          </cell>
          <cell r="C6683" t="str">
            <v xml:space="preserve">UN    </v>
          </cell>
          <cell r="D6683" t="str">
            <v>35.132,48</v>
          </cell>
        </row>
        <row r="6684">
          <cell r="A6684">
            <v>10587</v>
          </cell>
          <cell r="B6684" t="str">
            <v>BOMBA SUBMERSA PARA POCOS TUBULARES PROFUNDOS DIAMETRO DE 4 POLEGADAS, ELETRICA, MONOFASICA, POTENCIA 0,49 HP, 13 ESTAGIOS, BOCAL DE DESCARGA DIAMETRO DE UMA POLEGADA E MEIA, HM/Q = 18 M / 1,90 M3/H A 85 M / 0,60 M3/H</v>
          </cell>
          <cell r="C6684" t="str">
            <v xml:space="preserve">UN    </v>
          </cell>
          <cell r="D6684" t="str">
            <v>1.904,43</v>
          </cell>
        </row>
        <row r="6685">
          <cell r="A6685">
            <v>759</v>
          </cell>
          <cell r="B6685" t="str">
            <v>BOMBA SUBMERSA PARA POCOS TUBULARES PROFUNDOS DIAMETRO DE 4 POLEGADAS, ELETRICA, TRIFASICA, POTENCIA 1,97 HP, 20 ESTAGIOS, BOCAL DE DESCARGA DIAMETRO DE UMA POLEGADA E MEIA, HM/Q = 18 M / 5,40 M3/H A 164 M / 0,80 M3/H</v>
          </cell>
          <cell r="C6685" t="str">
            <v xml:space="preserve">UN    </v>
          </cell>
          <cell r="D6685" t="str">
            <v>2.738,19</v>
          </cell>
        </row>
        <row r="6686">
          <cell r="A6686">
            <v>761</v>
          </cell>
          <cell r="B6686" t="str">
            <v>BOMBA SUBMERSA PARA POCOS TUBULARES PROFUNDOS DIAMETRO DE 4 POLEGADAS, ELETRICA, TRIFASICA, POTENCIA 5,42 HP, 15 ESTAGIOS, BOCAL DE DESCARGA DIAMETRO DE 2 POLEGADAS, HM/Q = 18 M / 18,10 M3/H A 121 M / 2,90 M3/H</v>
          </cell>
          <cell r="C6686" t="str">
            <v xml:space="preserve">UN    </v>
          </cell>
          <cell r="D6686" t="str">
            <v>4.641,46</v>
          </cell>
        </row>
        <row r="6687">
          <cell r="A6687">
            <v>750</v>
          </cell>
          <cell r="B6687" t="str">
            <v>BOMBA SUBMERSA PARA POCOS TUBULARES PROFUNDOS DIAMETRO DE 4 POLEGADAS, ELETRICA, TRIFASICA, POTENCIA 5,42 HP, 29 ESTAGIOS, BOCAL DE DESCARGA DE UMA POLEGADA E MEIA, HM/Q = 18 M / 8,10 M3/H A 201 M / 3,2 M3/H</v>
          </cell>
          <cell r="C6687" t="str">
            <v xml:space="preserve">UN    </v>
          </cell>
          <cell r="D6687" t="str">
            <v>4.406,70</v>
          </cell>
        </row>
        <row r="6688">
          <cell r="A6688">
            <v>755</v>
          </cell>
          <cell r="B6688" t="str">
            <v>BOMBA SUBMERSA PARA POCOS TUBULARES PROFUNDOS DIAMETRO DE 6 POLEGADAS, ELETRICA, TRIFASICA, POTENCIA 27,12 HP, 7 ESTAGIOS, BOCAL DE DESCARGA DIAMETRO DE 4 POLEGADAS, HM/Q = 13,9 M / 90 M3/H A 44,0 M / 25,0 M3/H</v>
          </cell>
          <cell r="C6688" t="str">
            <v xml:space="preserve">UN    </v>
          </cell>
          <cell r="D6688" t="str">
            <v>18.082,96</v>
          </cell>
        </row>
        <row r="6689">
          <cell r="A6689">
            <v>749</v>
          </cell>
          <cell r="B6689" t="str">
            <v>BOMBA SUBMERSA PARA POCOS TUBULARES PROFUNDOS DIAMETRO DE 6 POLEGADAS, ELETRICA, TRIFASICA, POTENCIA 3,45 HP, 5 ESTAGIOS, BOCAL DE DESCARGA DIAMETRO DE 2 POLEGADAS, HM/Q = 68,5 M / 6,12 M3/H A 39,5 M / 14,04 M3/H</v>
          </cell>
          <cell r="C6689" t="str">
            <v xml:space="preserve">UN    </v>
          </cell>
          <cell r="D6689" t="str">
            <v>6.650,58</v>
          </cell>
        </row>
        <row r="6690">
          <cell r="A6690">
            <v>756</v>
          </cell>
          <cell r="B6690" t="str">
            <v>BOMBA SUBMERSA PARA POCOS TUBULARES PROFUNDOS DIAMETRO DE 6 POLEGADAS, ELETRICA, TRIFASICA, POTENCIA 32 HP, 9 ESTAGIOS, BOCAL DE DESCARGA DIAMETRO DE 4 POLEGADAS, HM/Q = 114,0 M / 13,9 M3/H A 57,0 M / 25,0 M3/H</v>
          </cell>
          <cell r="C6690" t="str">
            <v xml:space="preserve">UN    </v>
          </cell>
          <cell r="D6690" t="str">
            <v>19.721,89</v>
          </cell>
        </row>
        <row r="6691">
          <cell r="A6691">
            <v>757</v>
          </cell>
          <cell r="B6691" t="str">
            <v>BOMBA SUBMERSIVEL,  ELETRICA, TRIFASICA, POTENCIA 6 HP, DIAMETRO DO ROTOR 127 MM, BOCAL DE SAIDA DIAMETRO DE 3 POLEGADAS, HM/Q = 7 M / 66,90 M3/H A 26 M / 2,88 M3/H</v>
          </cell>
          <cell r="C6691" t="str">
            <v xml:space="preserve">UN    </v>
          </cell>
          <cell r="D6691" t="str">
            <v>8.955,00</v>
          </cell>
        </row>
        <row r="6692">
          <cell r="A6692">
            <v>10588</v>
          </cell>
          <cell r="B6692" t="str">
            <v>BOMBA SUBMERSIVEL, ELETRICA, TRIFASICA, POTENCIA 0,98 HP, DIAMETRO DO ROTOR 142 MM SEMIABERTO, BOCAL DE SAIDA DIAMETRO DE 2 POLEGADAS, HM/Q = 2 M / 32 M3/H A 8 M / 16 M3/H</v>
          </cell>
          <cell r="C6692" t="str">
            <v xml:space="preserve">UN    </v>
          </cell>
          <cell r="D6692" t="str">
            <v>1.977,04</v>
          </cell>
        </row>
        <row r="6693">
          <cell r="A6693">
            <v>10592</v>
          </cell>
          <cell r="B6693" t="str">
            <v>BOMBA SUBMERSIVEL, ELETRICA, TRIFASICA, POTENCIA 0,99 HP, DIAMETRO ROTOR 98 MM SEMIABERTO, BOCAL DE SAIDA DIAMETRO 2 POLEGADAS, HM/Q = 2 M / 28,90 M3/H A 14 M / 7 M3/H</v>
          </cell>
          <cell r="C6693" t="str">
            <v xml:space="preserve">UN    </v>
          </cell>
          <cell r="D6693" t="str">
            <v>2.388,00</v>
          </cell>
        </row>
        <row r="6694">
          <cell r="A6694">
            <v>10589</v>
          </cell>
          <cell r="B6694" t="str">
            <v>BOMBA SUBMERSIVEL, ELETRICA, TRIFASICA, POTENCIA 1,97 HP, DIAMETRO DO ROTOR 144 MM SEMIABERTO, BOCAL DE SAIDA DIAMETRO DE 2 POLEGADAS, HM/Q = 2 M / 26,8 M3/H A 28 M / 4,6 M3/H</v>
          </cell>
          <cell r="C6694" t="str">
            <v xml:space="preserve">UN    </v>
          </cell>
          <cell r="D6694" t="str">
            <v>3.208,12</v>
          </cell>
        </row>
        <row r="6695">
          <cell r="A6695">
            <v>760</v>
          </cell>
          <cell r="B6695" t="str">
            <v>BOMBA SUBMERSIVEL, ELETRICA, TRIFASICA, POTENCIA 13 HP, DIAMETRO DO ROTOR 170 MM, BOCAL DE SAIDA DIAMETRO DE 3 POLEGADAS, HM/Q = 11 M / 68,40 M3/H A 72 M / 3,6 M3/H</v>
          </cell>
          <cell r="C6695" t="str">
            <v xml:space="preserve">UN    </v>
          </cell>
          <cell r="D6695" t="str">
            <v>17.910,00</v>
          </cell>
        </row>
        <row r="6696">
          <cell r="A6696">
            <v>751</v>
          </cell>
          <cell r="B6696" t="str">
            <v>BOMBA SUBMERSIVEL, ELETRICA, TRIFASICA, POTENCIA 2,96 HP, DIAMETRO DO ROTOR 144 MM SEMIABERTO, BOCAL DE SAIDA DIAMETRO DE DUAS POLEGADAS, HM/Q = 2 M / 38,8 M3/H A 28 M / 5 M3/H</v>
          </cell>
          <cell r="C6696" t="str">
            <v xml:space="preserve">UN    </v>
          </cell>
          <cell r="D6696" t="str">
            <v>2.820,82</v>
          </cell>
        </row>
        <row r="6697">
          <cell r="A6697">
            <v>754</v>
          </cell>
          <cell r="B6697" t="str">
            <v>BOMBA SUBMERSIVEL, ELETRICA, TRIFASICA, POTENCIA 3,75 HP, DIAMETRO DO ROTOR 90 MM SEMIABERTO, BOCAL DE SAIDA DIAMETRO DE 2 POLEGADAS, HM/Q = 5 M / 61,2 M3/H A 25,5 M / 3,6 M3/H</v>
          </cell>
          <cell r="C6697" t="str">
            <v xml:space="preserve">UN    </v>
          </cell>
          <cell r="D6697" t="str">
            <v>4.477,50</v>
          </cell>
        </row>
        <row r="6698">
          <cell r="A6698">
            <v>14013</v>
          </cell>
          <cell r="B6698" t="str">
            <v>BOMBA TRIPLEX COM MOTOR A DIESEL, NACIONAL, DIAMETRO DE SUCCAO DE 2 1/2''</v>
          </cell>
          <cell r="C6698" t="str">
            <v xml:space="preserve">UN    </v>
          </cell>
          <cell r="D6698" t="str">
            <v>134.556,99</v>
          </cell>
        </row>
        <row r="6699">
          <cell r="A6699">
            <v>39917</v>
          </cell>
          <cell r="B6699" t="str">
            <v>BOMBA TRIPLEX, PARA INJECAO DE CALDA DE CIMENTO, VAZAO MAXIMA DE *100* LITROS/MINUTO, PRESSAO MAXIMA DE *70* BAR, POTENCIA DE 15 CV</v>
          </cell>
          <cell r="C6699" t="str">
            <v xml:space="preserve">UN    </v>
          </cell>
          <cell r="D6699" t="str">
            <v>50.370,75</v>
          </cell>
        </row>
        <row r="6700">
          <cell r="A6700">
            <v>5081</v>
          </cell>
          <cell r="B6700" t="str">
            <v>BORBOLETA EM LATAO FUNDIDO CROMADO, PARA TRAVAR JANELA TIPO GUILHOTINA</v>
          </cell>
          <cell r="C6700" t="str">
            <v xml:space="preserve">PAR   </v>
          </cell>
          <cell r="D6700" t="str">
            <v>16,82</v>
          </cell>
        </row>
        <row r="6701">
          <cell r="A6701">
            <v>38167</v>
          </cell>
          <cell r="B6701" t="str">
            <v>BORBOLETA EM ZAMAC CROMADO, PARA TRAVAR JANELA TIPO GUILHOTINA</v>
          </cell>
          <cell r="C6701" t="str">
            <v xml:space="preserve">PAR   </v>
          </cell>
          <cell r="D6701" t="str">
            <v>14,49</v>
          </cell>
        </row>
        <row r="6702">
          <cell r="A6702">
            <v>36145</v>
          </cell>
          <cell r="B6702" t="str">
            <v>BOTA DE PVC PRETA, CANO MEDIO, SEM FORRO</v>
          </cell>
          <cell r="C6702" t="str">
            <v xml:space="preserve">PAR   </v>
          </cell>
          <cell r="D6702" t="str">
            <v>30,90</v>
          </cell>
        </row>
        <row r="6703">
          <cell r="A6703">
            <v>12893</v>
          </cell>
          <cell r="B6703" t="str">
            <v>BOTA DE SEGURANCA COM BIQUEIRA DE ACO E COLARINHO ACOLCHOADO</v>
          </cell>
          <cell r="C6703" t="str">
            <v xml:space="preserve">PAR   </v>
          </cell>
          <cell r="D6703" t="str">
            <v>51,50</v>
          </cell>
        </row>
        <row r="6704">
          <cell r="A6704">
            <v>11685</v>
          </cell>
          <cell r="B6704" t="str">
            <v>BRACO / CANO PARA CHUVEIRO ELETRICO, EM ALUMINIO, 30 CM X 1/2 "</v>
          </cell>
          <cell r="C6704" t="str">
            <v xml:space="preserve">UN    </v>
          </cell>
          <cell r="D6704" t="str">
            <v>20,69</v>
          </cell>
        </row>
        <row r="6705">
          <cell r="A6705">
            <v>11679</v>
          </cell>
          <cell r="B6705" t="str">
            <v>BRACO OU HASTE COM CANOPLA PLASTICA, 1/2 ", PARA CHUVEIRO ELETRICO</v>
          </cell>
          <cell r="C6705" t="str">
            <v xml:space="preserve">UN    </v>
          </cell>
          <cell r="D6705" t="str">
            <v>6,54</v>
          </cell>
        </row>
        <row r="6706">
          <cell r="A6706">
            <v>11680</v>
          </cell>
          <cell r="B6706" t="str">
            <v>BRACO OU HASTE COM CANOPLA PLASTICA, 1/2 ", PARA CHUVEIRO SIMPLES</v>
          </cell>
          <cell r="C6706" t="str">
            <v xml:space="preserve">UN    </v>
          </cell>
          <cell r="D6706" t="str">
            <v>5,39</v>
          </cell>
        </row>
        <row r="6707">
          <cell r="A6707">
            <v>2512</v>
          </cell>
          <cell r="B6707" t="str">
            <v>BRACO P/ LUMINARIA PUBLICA 1 X 1,50M ROMAGNOLE OU EQUIV</v>
          </cell>
          <cell r="C6707" t="str">
            <v xml:space="preserve">UN    </v>
          </cell>
          <cell r="D6707" t="str">
            <v>16,49</v>
          </cell>
        </row>
        <row r="6708">
          <cell r="A6708">
            <v>4374</v>
          </cell>
          <cell r="B6708" t="str">
            <v>BUCHA DE NYLON SEM ABA S10</v>
          </cell>
          <cell r="C6708" t="str">
            <v xml:space="preserve">UN    </v>
          </cell>
          <cell r="D6708" t="str">
            <v>0,25</v>
          </cell>
        </row>
        <row r="6709">
          <cell r="A6709">
            <v>7568</v>
          </cell>
          <cell r="B6709" t="str">
            <v>BUCHA DE NYLON SEM ABA S10, COM PARAFUSO DE 6,10 X 65 MM EM ACO ZINCADO COM ROSCA SOBERBA, CABECA CHATA E FENDA PHILLIPS</v>
          </cell>
          <cell r="C6709" t="str">
            <v xml:space="preserve">UN    </v>
          </cell>
          <cell r="D6709" t="str">
            <v>0,43</v>
          </cell>
        </row>
        <row r="6710">
          <cell r="A6710">
            <v>7584</v>
          </cell>
          <cell r="B6710" t="str">
            <v>BUCHA DE NYLON SEM ABA S12, COM PARAFUSO DE 5/16" X 80 MM EM ACO ZINCADO COM ROSCA SOBERBA E CABECA SEXTAVADA</v>
          </cell>
          <cell r="C6710" t="str">
            <v xml:space="preserve">UN    </v>
          </cell>
          <cell r="D6710" t="str">
            <v>0,65</v>
          </cell>
        </row>
        <row r="6711">
          <cell r="A6711">
            <v>11945</v>
          </cell>
          <cell r="B6711" t="str">
            <v>BUCHA DE NYLON SEM ABA S4</v>
          </cell>
          <cell r="C6711" t="str">
            <v xml:space="preserve">UN    </v>
          </cell>
          <cell r="D6711" t="str">
            <v>0,04</v>
          </cell>
        </row>
        <row r="6712">
          <cell r="A6712">
            <v>11946</v>
          </cell>
          <cell r="B6712" t="str">
            <v>BUCHA DE NYLON SEM ABA S5</v>
          </cell>
          <cell r="C6712" t="str">
            <v xml:space="preserve">UN    </v>
          </cell>
          <cell r="D6712" t="str">
            <v>0,04</v>
          </cell>
        </row>
        <row r="6713">
          <cell r="A6713">
            <v>4375</v>
          </cell>
          <cell r="B6713" t="str">
            <v>BUCHA DE NYLON SEM ABA S6</v>
          </cell>
          <cell r="C6713" t="str">
            <v xml:space="preserve">UN    </v>
          </cell>
          <cell r="D6713" t="str">
            <v>0,07</v>
          </cell>
        </row>
        <row r="6714">
          <cell r="A6714">
            <v>11950</v>
          </cell>
          <cell r="B6714" t="str">
            <v>BUCHA DE NYLON SEM ABA S6, COM PARAFUSO DE 4,20 X 40 MM EM ACO ZINCADO COM ROSCA SOBERBA, CABECA CHATA E FENDA PHILLIPS</v>
          </cell>
          <cell r="C6714" t="str">
            <v xml:space="preserve">UN    </v>
          </cell>
          <cell r="D6714" t="str">
            <v>0,14</v>
          </cell>
        </row>
        <row r="6715">
          <cell r="A6715">
            <v>4376</v>
          </cell>
          <cell r="B6715" t="str">
            <v>BUCHA DE NYLON SEM ABA S8</v>
          </cell>
          <cell r="C6715" t="str">
            <v xml:space="preserve">UN    </v>
          </cell>
          <cell r="D6715" t="str">
            <v>0,13</v>
          </cell>
        </row>
        <row r="6716">
          <cell r="A6716">
            <v>7583</v>
          </cell>
          <cell r="B6716" t="str">
            <v>BUCHA DE NYLON SEM ABA S8, COM PARAFUSO DE 4,80 X 50 MM EM ACO ZINCADO COM ROSCA SOBERBA, CABECA CHATA E FENDA PHILLIPS</v>
          </cell>
          <cell r="C6716" t="str">
            <v xml:space="preserve">UN    </v>
          </cell>
          <cell r="D6716" t="str">
            <v>0,29</v>
          </cell>
        </row>
        <row r="6717">
          <cell r="A6717">
            <v>4350</v>
          </cell>
          <cell r="B6717" t="str">
            <v>BUCHA DE NYLON, DIAMETRO DO FURO 8 MM, COMPRIMENTO 40 MM, COM PARAFUSO DE ROSCA SOBERBA, CABECA CHATA, FENDA SIMPLES, 4,8 X 50 MM</v>
          </cell>
          <cell r="C6717" t="str">
            <v xml:space="preserve">UN    </v>
          </cell>
          <cell r="D6717" t="str">
            <v>0,29</v>
          </cell>
        </row>
        <row r="6718">
          <cell r="A6718">
            <v>39886</v>
          </cell>
          <cell r="B6718" t="str">
            <v>BUCHA DE REDUCAO DE COBRE (REF 600-2) SEM ANEL DE SOLDA, PONTA X BOLSA, 22 X 15 MM</v>
          </cell>
          <cell r="C6718" t="str">
            <v xml:space="preserve">UN    </v>
          </cell>
          <cell r="D6718" t="str">
            <v>3,16</v>
          </cell>
        </row>
        <row r="6719">
          <cell r="A6719">
            <v>39887</v>
          </cell>
          <cell r="B6719" t="str">
            <v>BUCHA DE REDUCAO DE COBRE (REF 600-2) SEM ANEL DE SOLDA, PONTA X BOLSA, 28 X 22 MM</v>
          </cell>
          <cell r="C6719" t="str">
            <v xml:space="preserve">UN    </v>
          </cell>
          <cell r="D6719" t="str">
            <v>4,74</v>
          </cell>
        </row>
        <row r="6720">
          <cell r="A6720">
            <v>39888</v>
          </cell>
          <cell r="B6720" t="str">
            <v>BUCHA DE REDUCAO DE COBRE (REF 600-2) SEM ANEL DE SOLDA, PONTA X BOLSA, 35 X 28 MM</v>
          </cell>
          <cell r="C6720" t="str">
            <v xml:space="preserve">UN    </v>
          </cell>
          <cell r="D6720" t="str">
            <v>10,83</v>
          </cell>
        </row>
        <row r="6721">
          <cell r="A6721">
            <v>39890</v>
          </cell>
          <cell r="B6721" t="str">
            <v>BUCHA DE REDUCAO DE COBRE (REF 600-2) SEM ANEL DE SOLDA, PONTA X BOLSA, 42 X 35 MM</v>
          </cell>
          <cell r="C6721" t="str">
            <v xml:space="preserve">UN    </v>
          </cell>
          <cell r="D6721" t="str">
            <v>18,49</v>
          </cell>
        </row>
        <row r="6722">
          <cell r="A6722">
            <v>39891</v>
          </cell>
          <cell r="B6722" t="str">
            <v>BUCHA DE REDUCAO DE COBRE (REF 600-2) SEM ANEL DE SOLDA, PONTA X BOLSA, 54 X 42 MM</v>
          </cell>
          <cell r="C6722" t="str">
            <v xml:space="preserve">UN    </v>
          </cell>
          <cell r="D6722" t="str">
            <v>26,08</v>
          </cell>
        </row>
        <row r="6723">
          <cell r="A6723">
            <v>39892</v>
          </cell>
          <cell r="B6723" t="str">
            <v>BUCHA DE REDUCAO DE COBRE (REF 600-2) SEM ANEL DE SOLDA, PONTA X BOLSA, 66 X 54 MM</v>
          </cell>
          <cell r="C6723" t="str">
            <v xml:space="preserve">UN    </v>
          </cell>
          <cell r="D6723" t="str">
            <v>81,29</v>
          </cell>
        </row>
        <row r="6724">
          <cell r="A6724">
            <v>790</v>
          </cell>
          <cell r="B6724" t="str">
            <v>BUCHA DE REDUCAO DE FERRO GALVANIZADO, COM ROSCA BSP, DE 1 1/2" X 1 1/4"</v>
          </cell>
          <cell r="C6724" t="str">
            <v xml:space="preserve">UN    </v>
          </cell>
          <cell r="D6724" t="str">
            <v>12,82</v>
          </cell>
        </row>
        <row r="6725">
          <cell r="A6725">
            <v>766</v>
          </cell>
          <cell r="B6725" t="str">
            <v>BUCHA DE REDUCAO DE FERRO GALVANIZADO, COM ROSCA BSP, DE 1 1/2" X 1/2"</v>
          </cell>
          <cell r="C6725" t="str">
            <v xml:space="preserve">UN    </v>
          </cell>
          <cell r="D6725" t="str">
            <v>12,82</v>
          </cell>
        </row>
        <row r="6726">
          <cell r="A6726">
            <v>791</v>
          </cell>
          <cell r="B6726" t="str">
            <v>BUCHA DE REDUCAO DE FERRO GALVANIZADO, COM ROSCA BSP, DE 1 1/2" X 1"</v>
          </cell>
          <cell r="C6726" t="str">
            <v xml:space="preserve">UN    </v>
          </cell>
          <cell r="D6726" t="str">
            <v>12,82</v>
          </cell>
        </row>
        <row r="6727">
          <cell r="A6727">
            <v>767</v>
          </cell>
          <cell r="B6727" t="str">
            <v>BUCHA DE REDUCAO DE FERRO GALVANIZADO, COM ROSCA BSP, DE 1 1/2" X 3/4"</v>
          </cell>
          <cell r="C6727" t="str">
            <v xml:space="preserve">UN    </v>
          </cell>
          <cell r="D6727" t="str">
            <v>12,82</v>
          </cell>
        </row>
        <row r="6728">
          <cell r="A6728">
            <v>768</v>
          </cell>
          <cell r="B6728" t="str">
            <v>BUCHA DE REDUCAO DE FERRO GALVANIZADO, COM ROSCA BSP, DE 1 1/4" X 1/2"</v>
          </cell>
          <cell r="C6728" t="str">
            <v xml:space="preserve">UN    </v>
          </cell>
          <cell r="D6728" t="str">
            <v>10,07</v>
          </cell>
        </row>
        <row r="6729">
          <cell r="A6729">
            <v>789</v>
          </cell>
          <cell r="B6729" t="str">
            <v>BUCHA DE REDUCAO DE FERRO GALVANIZADO, COM ROSCA BSP, DE 1 1/4" X 1"</v>
          </cell>
          <cell r="C6729" t="str">
            <v xml:space="preserve">UN    </v>
          </cell>
          <cell r="D6729" t="str">
            <v>9,86</v>
          </cell>
        </row>
        <row r="6730">
          <cell r="A6730">
            <v>769</v>
          </cell>
          <cell r="B6730" t="str">
            <v>BUCHA DE REDUCAO DE FERRO GALVANIZADO, COM ROSCA BSP, DE 1 1/4" X 3/4"</v>
          </cell>
          <cell r="C6730" t="str">
            <v xml:space="preserve">UN    </v>
          </cell>
          <cell r="D6730" t="str">
            <v>10,07</v>
          </cell>
        </row>
        <row r="6731">
          <cell r="A6731">
            <v>770</v>
          </cell>
          <cell r="B6731" t="str">
            <v>BUCHA DE REDUCAO DE FERRO GALVANIZADO, COM ROSCA BSP, DE 1/2" X 1/4"</v>
          </cell>
          <cell r="C6731" t="str">
            <v xml:space="preserve">UN    </v>
          </cell>
          <cell r="D6731" t="str">
            <v>3,55</v>
          </cell>
        </row>
        <row r="6732">
          <cell r="A6732">
            <v>12394</v>
          </cell>
          <cell r="B6732" t="str">
            <v>BUCHA DE REDUCAO DE FERRO GALVANIZADO, COM ROSCA BSP, DE 1/2" X 3/8"</v>
          </cell>
          <cell r="C6732" t="str">
            <v xml:space="preserve">UN    </v>
          </cell>
          <cell r="D6732" t="str">
            <v>3,55</v>
          </cell>
        </row>
        <row r="6733">
          <cell r="A6733">
            <v>764</v>
          </cell>
          <cell r="B6733" t="str">
            <v>BUCHA DE REDUCAO DE FERRO GALVANIZADO, COM ROSCA BSP, DE 1" X 1/2"</v>
          </cell>
          <cell r="C6733" t="str">
            <v xml:space="preserve">UN    </v>
          </cell>
          <cell r="D6733" t="str">
            <v>6,20</v>
          </cell>
        </row>
        <row r="6734">
          <cell r="A6734">
            <v>765</v>
          </cell>
          <cell r="B6734" t="str">
            <v>BUCHA DE REDUCAO DE FERRO GALVANIZADO, COM ROSCA BSP, DE 1" X 3/4"</v>
          </cell>
          <cell r="C6734" t="str">
            <v xml:space="preserve">UN    </v>
          </cell>
          <cell r="D6734" t="str">
            <v>6,20</v>
          </cell>
        </row>
        <row r="6735">
          <cell r="A6735">
            <v>787</v>
          </cell>
          <cell r="B6735" t="str">
            <v>BUCHA DE REDUCAO DE FERRO GALVANIZADO, COM ROSCA BSP, DE 2 1/2" X 1 1/2"</v>
          </cell>
          <cell r="C6735" t="str">
            <v xml:space="preserve">UN    </v>
          </cell>
          <cell r="D6735" t="str">
            <v>27,69</v>
          </cell>
        </row>
        <row r="6736">
          <cell r="A6736">
            <v>774</v>
          </cell>
          <cell r="B6736" t="str">
            <v>BUCHA DE REDUCAO DE FERRO GALVANIZADO, COM ROSCA BSP, DE 2 1/2" X 1 1/4"</v>
          </cell>
          <cell r="C6736" t="str">
            <v xml:space="preserve">UN    </v>
          </cell>
          <cell r="D6736" t="str">
            <v>27,69</v>
          </cell>
        </row>
        <row r="6737">
          <cell r="A6737">
            <v>773</v>
          </cell>
          <cell r="B6737" t="str">
            <v>BUCHA DE REDUCAO DE FERRO GALVANIZADO, COM ROSCA BSP, DE 2 1/2" X 1"</v>
          </cell>
          <cell r="C6737" t="str">
            <v xml:space="preserve">UN    </v>
          </cell>
          <cell r="D6737" t="str">
            <v>27,69</v>
          </cell>
        </row>
        <row r="6738">
          <cell r="A6738">
            <v>775</v>
          </cell>
          <cell r="B6738" t="str">
            <v>BUCHA DE REDUCAO DE FERRO GALVANIZADO, COM ROSCA BSP, DE 2 1/2" X 2"</v>
          </cell>
          <cell r="C6738" t="str">
            <v xml:space="preserve">UN    </v>
          </cell>
          <cell r="D6738" t="str">
            <v>27,69</v>
          </cell>
        </row>
        <row r="6739">
          <cell r="A6739">
            <v>788</v>
          </cell>
          <cell r="B6739" t="str">
            <v>BUCHA DE REDUCAO DE FERRO GALVANIZADO, COM ROSCA BSP, DE 2" X 1 1/2"</v>
          </cell>
          <cell r="C6739" t="str">
            <v xml:space="preserve">UN    </v>
          </cell>
          <cell r="D6739" t="str">
            <v>17,21</v>
          </cell>
        </row>
        <row r="6740">
          <cell r="A6740">
            <v>772</v>
          </cell>
          <cell r="B6740" t="str">
            <v>BUCHA DE REDUCAO DE FERRO GALVANIZADO, COM ROSCA BSP, DE 2" X 1 1/4"</v>
          </cell>
          <cell r="C6740" t="str">
            <v xml:space="preserve">UN    </v>
          </cell>
          <cell r="D6740" t="str">
            <v>17,21</v>
          </cell>
        </row>
        <row r="6741">
          <cell r="A6741">
            <v>771</v>
          </cell>
          <cell r="B6741" t="str">
            <v>BUCHA DE REDUCAO DE FERRO GALVANIZADO, COM ROSCA BSP, DE 2" X 1"</v>
          </cell>
          <cell r="C6741" t="str">
            <v xml:space="preserve">UN    </v>
          </cell>
          <cell r="D6741" t="str">
            <v>17,21</v>
          </cell>
        </row>
        <row r="6742">
          <cell r="A6742">
            <v>779</v>
          </cell>
          <cell r="B6742" t="str">
            <v>BUCHA DE REDUCAO DE FERRO GALVANIZADO, COM ROSCA BSP, DE 3/4" X 1/2"</v>
          </cell>
          <cell r="C6742" t="str">
            <v xml:space="preserve">UN    </v>
          </cell>
          <cell r="D6742" t="str">
            <v>4,28</v>
          </cell>
        </row>
        <row r="6743">
          <cell r="A6743">
            <v>776</v>
          </cell>
          <cell r="B6743" t="str">
            <v>BUCHA DE REDUCAO DE FERRO GALVANIZADO, COM ROSCA BSP, DE 3" X 1 1/2"</v>
          </cell>
          <cell r="C6743" t="str">
            <v xml:space="preserve">UN    </v>
          </cell>
          <cell r="D6743" t="str">
            <v>40,82</v>
          </cell>
        </row>
        <row r="6744">
          <cell r="A6744">
            <v>777</v>
          </cell>
          <cell r="B6744" t="str">
            <v>BUCHA DE REDUCAO DE FERRO GALVANIZADO, COM ROSCA BSP, DE 3" X 1 1/4"</v>
          </cell>
          <cell r="C6744" t="str">
            <v xml:space="preserve">UN    </v>
          </cell>
          <cell r="D6744" t="str">
            <v>39,69</v>
          </cell>
        </row>
        <row r="6745">
          <cell r="A6745">
            <v>780</v>
          </cell>
          <cell r="B6745" t="str">
            <v>BUCHA DE REDUCAO DE FERRO GALVANIZADO, COM ROSCA BSP, DE 3" X 2 1/2"</v>
          </cell>
          <cell r="C6745" t="str">
            <v xml:space="preserve">UN    </v>
          </cell>
          <cell r="D6745" t="str">
            <v>39,89</v>
          </cell>
        </row>
        <row r="6746">
          <cell r="A6746">
            <v>778</v>
          </cell>
          <cell r="B6746" t="str">
            <v>BUCHA DE REDUCAO DE FERRO GALVANIZADO, COM ROSCA BSP, DE 3" X 2"</v>
          </cell>
          <cell r="C6746" t="str">
            <v xml:space="preserve">UN    </v>
          </cell>
          <cell r="D6746" t="str">
            <v>40,82</v>
          </cell>
        </row>
        <row r="6747">
          <cell r="A6747">
            <v>781</v>
          </cell>
          <cell r="B6747" t="str">
            <v>BUCHA DE REDUCAO DE FERRO GALVANIZADO, COM ROSCA BSP, DE 4" X 2 1/2"</v>
          </cell>
          <cell r="C6747" t="str">
            <v xml:space="preserve">UN    </v>
          </cell>
          <cell r="D6747" t="str">
            <v>75,43</v>
          </cell>
        </row>
        <row r="6748">
          <cell r="A6748">
            <v>786</v>
          </cell>
          <cell r="B6748" t="str">
            <v>BUCHA DE REDUCAO DE FERRO GALVANIZADO, COM ROSCA BSP, DE 4" X 2"</v>
          </cell>
          <cell r="C6748" t="str">
            <v xml:space="preserve">UN    </v>
          </cell>
          <cell r="D6748" t="str">
            <v>75,43</v>
          </cell>
        </row>
        <row r="6749">
          <cell r="A6749">
            <v>782</v>
          </cell>
          <cell r="B6749" t="str">
            <v>BUCHA DE REDUCAO DE FERRO GALVANIZADO, COM ROSCA BSP, DE 4" X 3"</v>
          </cell>
          <cell r="C6749" t="str">
            <v xml:space="preserve">UN    </v>
          </cell>
          <cell r="D6749" t="str">
            <v>75,43</v>
          </cell>
        </row>
        <row r="6750">
          <cell r="A6750">
            <v>783</v>
          </cell>
          <cell r="B6750" t="str">
            <v>BUCHA DE REDUCAO DE FERRO GALVANIZADO, COM ROSCA BSP, DE 5" X 4"</v>
          </cell>
          <cell r="C6750" t="str">
            <v xml:space="preserve">UN    </v>
          </cell>
          <cell r="D6750" t="str">
            <v>206,45</v>
          </cell>
        </row>
        <row r="6751">
          <cell r="A6751">
            <v>785</v>
          </cell>
          <cell r="B6751" t="str">
            <v>BUCHA DE REDUCAO DE FERRO GALVANIZADO, COM ROSCA BSP, DE 6" X 4"</v>
          </cell>
          <cell r="C6751" t="str">
            <v xml:space="preserve">UN    </v>
          </cell>
          <cell r="D6751" t="str">
            <v>218,13</v>
          </cell>
        </row>
        <row r="6752">
          <cell r="A6752">
            <v>784</v>
          </cell>
          <cell r="B6752" t="str">
            <v>BUCHA DE REDUCAO DE FERRO GALVANIZADO, COM ROSCA BSP, DE 6" X 5"</v>
          </cell>
          <cell r="C6752" t="str">
            <v xml:space="preserve">UN    </v>
          </cell>
          <cell r="D6752" t="str">
            <v>234,00</v>
          </cell>
        </row>
        <row r="6753">
          <cell r="A6753">
            <v>831</v>
          </cell>
          <cell r="B6753" t="str">
            <v>BUCHA DE REDUCAO DE PVC, SOLDAVEL, CURTA, COM 110 X 85 MM, PARA AGUA FRIA PREDIAL</v>
          </cell>
          <cell r="C6753" t="str">
            <v xml:space="preserve">UN    </v>
          </cell>
          <cell r="D6753" t="str">
            <v>45,40</v>
          </cell>
        </row>
        <row r="6754">
          <cell r="A6754">
            <v>828</v>
          </cell>
          <cell r="B6754" t="str">
            <v>BUCHA DE REDUCAO DE PVC, SOLDAVEL, CURTA, COM 25 X 20 MM, PARA AGUA FRIA PREDIAL</v>
          </cell>
          <cell r="C6754" t="str">
            <v xml:space="preserve">UN    </v>
          </cell>
          <cell r="D6754" t="str">
            <v>0,33</v>
          </cell>
        </row>
        <row r="6755">
          <cell r="A6755">
            <v>829</v>
          </cell>
          <cell r="B6755" t="str">
            <v>BUCHA DE REDUCAO DE PVC, SOLDAVEL, CURTA, COM 32 X 25 MM, PARA AGUA FRIA PREDIAL</v>
          </cell>
          <cell r="C6755" t="str">
            <v xml:space="preserve">UN    </v>
          </cell>
          <cell r="D6755" t="str">
            <v>0,64</v>
          </cell>
        </row>
        <row r="6756">
          <cell r="A6756">
            <v>812</v>
          </cell>
          <cell r="B6756" t="str">
            <v>BUCHA DE REDUCAO DE PVC, SOLDAVEL, CURTA, COM 40 X 32 MM, PARA AGUA FRIA PREDIAL</v>
          </cell>
          <cell r="C6756" t="str">
            <v xml:space="preserve">UN    </v>
          </cell>
          <cell r="D6756" t="str">
            <v>1,35</v>
          </cell>
        </row>
        <row r="6757">
          <cell r="A6757">
            <v>819</v>
          </cell>
          <cell r="B6757" t="str">
            <v>BUCHA DE REDUCAO DE PVC, SOLDAVEL, CURTA, COM 50 X 40 MM, PARA AGUA FRIA PREDIAL</v>
          </cell>
          <cell r="C6757" t="str">
            <v xml:space="preserve">UN    </v>
          </cell>
          <cell r="D6757" t="str">
            <v>2,39</v>
          </cell>
        </row>
        <row r="6758">
          <cell r="A6758">
            <v>818</v>
          </cell>
          <cell r="B6758" t="str">
            <v>BUCHA DE REDUCAO DE PVC, SOLDAVEL, CURTA, COM 60 X 50 MM, PARA AGUA FRIA PREDIAL</v>
          </cell>
          <cell r="C6758" t="str">
            <v xml:space="preserve">UN    </v>
          </cell>
          <cell r="D6758" t="str">
            <v>4,48</v>
          </cell>
        </row>
        <row r="6759">
          <cell r="A6759">
            <v>823</v>
          </cell>
          <cell r="B6759" t="str">
            <v>BUCHA DE REDUCAO DE PVC, SOLDAVEL, CURTA, COM 75 X 60 MM, PARA AGUA FRIA PREDIAL</v>
          </cell>
          <cell r="C6759" t="str">
            <v xml:space="preserve">UN    </v>
          </cell>
          <cell r="D6759" t="str">
            <v>11,06</v>
          </cell>
        </row>
        <row r="6760">
          <cell r="A6760">
            <v>830</v>
          </cell>
          <cell r="B6760" t="str">
            <v>BUCHA DE REDUCAO DE PVC, SOLDAVEL, CURTA, COM 85 X 75 MM, PARA AGUA FRIA PREDIAL</v>
          </cell>
          <cell r="C6760" t="str">
            <v xml:space="preserve">UN    </v>
          </cell>
          <cell r="D6760" t="str">
            <v>8,93</v>
          </cell>
        </row>
        <row r="6761">
          <cell r="A6761">
            <v>826</v>
          </cell>
          <cell r="B6761" t="str">
            <v>BUCHA DE REDUCAO DE PVC, SOLDAVEL, LONGA, COM 110 X 60 MM, PARA AGUA FRIA PREDIAL</v>
          </cell>
          <cell r="C6761" t="str">
            <v xml:space="preserve">UN    </v>
          </cell>
          <cell r="D6761" t="str">
            <v>26,58</v>
          </cell>
        </row>
        <row r="6762">
          <cell r="A6762">
            <v>827</v>
          </cell>
          <cell r="B6762" t="str">
            <v>BUCHA DE REDUCAO DE PVC, SOLDAVEL, LONGA, COM 110 X 75 MM, PARA AGUA FRIA PREDIAL</v>
          </cell>
          <cell r="C6762" t="str">
            <v xml:space="preserve">UN    </v>
          </cell>
          <cell r="D6762" t="str">
            <v>22,41</v>
          </cell>
        </row>
        <row r="6763">
          <cell r="A6763">
            <v>832</v>
          </cell>
          <cell r="B6763" t="str">
            <v>BUCHA DE REDUCAO DE PVC, SOLDAVEL, LONGA, COM 32 X 20 MM, PARA AGUA FRIA PREDIAL</v>
          </cell>
          <cell r="C6763" t="str">
            <v xml:space="preserve">UN    </v>
          </cell>
          <cell r="D6763" t="str">
            <v>1,43</v>
          </cell>
        </row>
        <row r="6764">
          <cell r="A6764">
            <v>833</v>
          </cell>
          <cell r="B6764" t="str">
            <v>BUCHA DE REDUCAO DE PVC, SOLDAVEL, LONGA, COM 40 X 20 MM, PARA AGUA FRIA PREDIAL</v>
          </cell>
          <cell r="C6764" t="str">
            <v xml:space="preserve">UN    </v>
          </cell>
          <cell r="D6764" t="str">
            <v>2,09</v>
          </cell>
        </row>
        <row r="6765">
          <cell r="A6765">
            <v>834</v>
          </cell>
          <cell r="B6765" t="str">
            <v>BUCHA DE REDUCAO DE PVC, SOLDAVEL, LONGA, COM 40 X 25 MM, PARA AGUA FRIA PREDIAL</v>
          </cell>
          <cell r="C6765" t="str">
            <v xml:space="preserve">UN    </v>
          </cell>
          <cell r="D6765" t="str">
            <v>2,31</v>
          </cell>
        </row>
        <row r="6766">
          <cell r="A6766">
            <v>825</v>
          </cell>
          <cell r="B6766" t="str">
            <v>BUCHA DE REDUCAO DE PVC, SOLDAVEL, LONGA, COM 50 X 20 MM, PARA AGUA FRIA PREDIAL</v>
          </cell>
          <cell r="C6766" t="str">
            <v xml:space="preserve">UN    </v>
          </cell>
          <cell r="D6766" t="str">
            <v>2,48</v>
          </cell>
        </row>
        <row r="6767">
          <cell r="A6767">
            <v>813</v>
          </cell>
          <cell r="B6767" t="str">
            <v>BUCHA DE REDUCAO DE PVC, SOLDAVEL, LONGA, COM 50 X 25 MM, PARA AGUA FRIA PREDIAL</v>
          </cell>
          <cell r="C6767" t="str">
            <v xml:space="preserve">UN    </v>
          </cell>
          <cell r="D6767" t="str">
            <v>3,03</v>
          </cell>
        </row>
        <row r="6768">
          <cell r="A6768">
            <v>820</v>
          </cell>
          <cell r="B6768" t="str">
            <v>BUCHA DE REDUCAO DE PVC, SOLDAVEL, LONGA, COM 50 X 32 MM, PARA AGUA FRIA PREDIAL</v>
          </cell>
          <cell r="C6768" t="str">
            <v xml:space="preserve">UN    </v>
          </cell>
          <cell r="D6768" t="str">
            <v>3,31</v>
          </cell>
        </row>
        <row r="6769">
          <cell r="A6769">
            <v>816</v>
          </cell>
          <cell r="B6769" t="str">
            <v>BUCHA DE REDUCAO DE PVC, SOLDAVEL, LONGA, COM 60 X 25 MM, PARA AGUA FRIA PREDIAL</v>
          </cell>
          <cell r="C6769" t="str">
            <v xml:space="preserve">UN    </v>
          </cell>
          <cell r="D6769" t="str">
            <v>5,67</v>
          </cell>
        </row>
        <row r="6770">
          <cell r="A6770">
            <v>814</v>
          </cell>
          <cell r="B6770" t="str">
            <v>BUCHA DE REDUCAO DE PVC, SOLDAVEL, LONGA, COM 60 X 32 MM, PARA AGUA FRIA PREDIAL</v>
          </cell>
          <cell r="C6770" t="str">
            <v xml:space="preserve">UN    </v>
          </cell>
          <cell r="D6770" t="str">
            <v>7,07</v>
          </cell>
        </row>
        <row r="6771">
          <cell r="A6771">
            <v>815</v>
          </cell>
          <cell r="B6771" t="str">
            <v>BUCHA DE REDUCAO DE PVC, SOLDAVEL, LONGA, COM 60 X 40 MM, PARA AGUA FRIA PREDIAL</v>
          </cell>
          <cell r="C6771" t="str">
            <v xml:space="preserve">UN    </v>
          </cell>
          <cell r="D6771" t="str">
            <v>7,25</v>
          </cell>
        </row>
        <row r="6772">
          <cell r="A6772">
            <v>822</v>
          </cell>
          <cell r="B6772" t="str">
            <v>BUCHA DE REDUCAO DE PVC, SOLDAVEL, LONGA, COM 60 X 50 MM, PARA AGUA FRIA PREDIAL</v>
          </cell>
          <cell r="C6772" t="str">
            <v xml:space="preserve">UN    </v>
          </cell>
          <cell r="D6772" t="str">
            <v>8,39</v>
          </cell>
        </row>
        <row r="6773">
          <cell r="A6773">
            <v>821</v>
          </cell>
          <cell r="B6773" t="str">
            <v>BUCHA DE REDUCAO DE PVC, SOLDAVEL, LONGA, COM 75 X 50 MM, PARA AGUA FRIA PREDIAL</v>
          </cell>
          <cell r="C6773" t="str">
            <v xml:space="preserve">UN    </v>
          </cell>
          <cell r="D6773" t="str">
            <v>10,04</v>
          </cell>
        </row>
        <row r="6774">
          <cell r="A6774">
            <v>817</v>
          </cell>
          <cell r="B6774" t="str">
            <v>BUCHA DE REDUCAO DE PVC, SOLDAVEL, LONGA, COM 85 X 60 MM, PARA AGUA FRIA PREDIAL</v>
          </cell>
          <cell r="C6774" t="str">
            <v xml:space="preserve">UN    </v>
          </cell>
          <cell r="D6774" t="str">
            <v>13,73</v>
          </cell>
        </row>
        <row r="6775">
          <cell r="A6775">
            <v>20086</v>
          </cell>
          <cell r="B6775" t="str">
            <v>BUCHA DE REDUCAO DE PVC, SOLDAVEL, LONGA, 50 X 40 MM, PARA ESGOTO PREDIAL</v>
          </cell>
          <cell r="C6775" t="str">
            <v xml:space="preserve">UN    </v>
          </cell>
          <cell r="D6775" t="str">
            <v>1,89</v>
          </cell>
        </row>
        <row r="6776">
          <cell r="A6776">
            <v>39191</v>
          </cell>
          <cell r="B6776" t="str">
            <v>BUCHA DE REDUCAO EM ALUMINIO, COM ROSCA, DE 1 1/2" X 1 1/4", PARA ELETRODUTO</v>
          </cell>
          <cell r="C6776" t="str">
            <v xml:space="preserve">UN    </v>
          </cell>
          <cell r="D6776" t="str">
            <v>12,55</v>
          </cell>
        </row>
        <row r="6777">
          <cell r="A6777">
            <v>39190</v>
          </cell>
          <cell r="B6777" t="str">
            <v>BUCHA DE REDUCAO EM ALUMINIO, COM ROSCA, DE 1 1/2" X 1", PARA ELETRODUTO</v>
          </cell>
          <cell r="C6777" t="str">
            <v xml:space="preserve">UN    </v>
          </cell>
          <cell r="D6777" t="str">
            <v>13,11</v>
          </cell>
        </row>
        <row r="6778">
          <cell r="A6778">
            <v>39189</v>
          </cell>
          <cell r="B6778" t="str">
            <v>BUCHA DE REDUCAO EM ALUMINIO, COM ROSCA, DE 1 1/2" X 3/4", PARA ELETRODUTO</v>
          </cell>
          <cell r="C6778" t="str">
            <v xml:space="preserve">UN    </v>
          </cell>
          <cell r="D6778" t="str">
            <v>13,88</v>
          </cell>
        </row>
        <row r="6779">
          <cell r="A6779">
            <v>39186</v>
          </cell>
          <cell r="B6779" t="str">
            <v>BUCHA DE REDUCAO EM ALUMINIO, COM ROSCA, DE 1 1/4" X 1/2", PARA ELETRODUTO</v>
          </cell>
          <cell r="C6779" t="str">
            <v xml:space="preserve">UN    </v>
          </cell>
          <cell r="D6779" t="str">
            <v>12,42</v>
          </cell>
        </row>
        <row r="6780">
          <cell r="A6780">
            <v>39188</v>
          </cell>
          <cell r="B6780" t="str">
            <v>BUCHA DE REDUCAO EM ALUMINIO, COM ROSCA, DE 1 1/4" X 1", PARA ELETRODUTO</v>
          </cell>
          <cell r="C6780" t="str">
            <v xml:space="preserve">UN    </v>
          </cell>
          <cell r="D6780" t="str">
            <v>10,22</v>
          </cell>
        </row>
        <row r="6781">
          <cell r="A6781">
            <v>39187</v>
          </cell>
          <cell r="B6781" t="str">
            <v>BUCHA DE REDUCAO EM ALUMINIO, COM ROSCA, DE 1 1/4" X 3/4", PARA ELETRODUTO</v>
          </cell>
          <cell r="C6781" t="str">
            <v xml:space="preserve">UN    </v>
          </cell>
          <cell r="D6781" t="str">
            <v>10,71</v>
          </cell>
        </row>
        <row r="6782">
          <cell r="A6782">
            <v>39184</v>
          </cell>
          <cell r="B6782" t="str">
            <v>BUCHA DE REDUCAO EM ALUMINIO, COM ROSCA, DE 1" X 1/2", PARA ELETRODUTO</v>
          </cell>
          <cell r="C6782" t="str">
            <v xml:space="preserve">UN    </v>
          </cell>
          <cell r="D6782" t="str">
            <v>4,03</v>
          </cell>
        </row>
        <row r="6783">
          <cell r="A6783">
            <v>39185</v>
          </cell>
          <cell r="B6783" t="str">
            <v>BUCHA DE REDUCAO EM ALUMINIO, COM ROSCA, DE 1" X 3/4", PARA ELETRODUTO</v>
          </cell>
          <cell r="C6783" t="str">
            <v xml:space="preserve">UN    </v>
          </cell>
          <cell r="D6783" t="str">
            <v>3,67</v>
          </cell>
        </row>
        <row r="6784">
          <cell r="A6784">
            <v>39198</v>
          </cell>
          <cell r="B6784" t="str">
            <v>BUCHA DE REDUCAO EM ALUMINIO, COM ROSCA, DE 2 1/2" X 1 1/2", PARA ELETRODUTO</v>
          </cell>
          <cell r="C6784" t="str">
            <v xml:space="preserve">UN    </v>
          </cell>
          <cell r="D6784" t="str">
            <v>41,19</v>
          </cell>
        </row>
        <row r="6785">
          <cell r="A6785">
            <v>39197</v>
          </cell>
          <cell r="B6785" t="str">
            <v>BUCHA DE REDUCAO EM ALUMINIO, COM ROSCA, DE 2 1/2" X 1 1/4", PARA ELETRODUTO</v>
          </cell>
          <cell r="C6785" t="str">
            <v xml:space="preserve">UN    </v>
          </cell>
          <cell r="D6785" t="str">
            <v>43,03</v>
          </cell>
        </row>
        <row r="6786">
          <cell r="A6786">
            <v>39196</v>
          </cell>
          <cell r="B6786" t="str">
            <v>BUCHA DE REDUCAO EM ALUMINIO, COM ROSCA, DE 2 1/2" X 1", PARA ELETRODUTO</v>
          </cell>
          <cell r="C6786" t="str">
            <v xml:space="preserve">UN    </v>
          </cell>
          <cell r="D6786" t="str">
            <v>44,37</v>
          </cell>
        </row>
        <row r="6787">
          <cell r="A6787">
            <v>39199</v>
          </cell>
          <cell r="B6787" t="str">
            <v>BUCHA DE REDUCAO EM ALUMINIO, COM ROSCA, DE 2 1/2" X 2", PARA ELETRODUTO</v>
          </cell>
          <cell r="C6787" t="str">
            <v xml:space="preserve">UN    </v>
          </cell>
          <cell r="D6787" t="str">
            <v>39,64</v>
          </cell>
        </row>
        <row r="6788">
          <cell r="A6788">
            <v>39195</v>
          </cell>
          <cell r="B6788" t="str">
            <v>BUCHA DE REDUCAO EM ALUMINIO, COM ROSCA, DE 2" X 1 1/2", PARA ELETRODUTO</v>
          </cell>
          <cell r="C6788" t="str">
            <v xml:space="preserve">UN    </v>
          </cell>
          <cell r="D6788" t="str">
            <v>22,88</v>
          </cell>
        </row>
        <row r="6789">
          <cell r="A6789">
            <v>39194</v>
          </cell>
          <cell r="B6789" t="str">
            <v>BUCHA DE REDUCAO EM ALUMINIO, COM ROSCA, DE 2" X 1 1/4", PARA ELETRODUTO</v>
          </cell>
          <cell r="C6789" t="str">
            <v xml:space="preserve">UN    </v>
          </cell>
          <cell r="D6789" t="str">
            <v>24,48</v>
          </cell>
        </row>
        <row r="6790">
          <cell r="A6790">
            <v>39193</v>
          </cell>
          <cell r="B6790" t="str">
            <v>BUCHA DE REDUCAO EM ALUMINIO, COM ROSCA, DE 2" X 1", PARA ELETRODUTO</v>
          </cell>
          <cell r="C6790" t="str">
            <v xml:space="preserve">UN    </v>
          </cell>
          <cell r="D6790" t="str">
            <v>26,83</v>
          </cell>
        </row>
        <row r="6791">
          <cell r="A6791">
            <v>39192</v>
          </cell>
          <cell r="B6791" t="str">
            <v>BUCHA DE REDUCAO EM ALUMINIO, COM ROSCA, DE 2" X 3/4", PARA ELETRODUTO</v>
          </cell>
          <cell r="C6791" t="str">
            <v xml:space="preserve">UN    </v>
          </cell>
          <cell r="D6791" t="str">
            <v>27,91</v>
          </cell>
        </row>
        <row r="6792">
          <cell r="A6792">
            <v>39920</v>
          </cell>
          <cell r="B6792" t="str">
            <v>BUCHA DE REDUCAO EM ALUMINIO, COM ROSCA, DE 3/4" X 1/2",  PARA ELETRODUTO</v>
          </cell>
          <cell r="C6792" t="str">
            <v xml:space="preserve">UN    </v>
          </cell>
          <cell r="D6792" t="str">
            <v>3,38</v>
          </cell>
        </row>
        <row r="6793">
          <cell r="A6793">
            <v>39201</v>
          </cell>
          <cell r="B6793" t="str">
            <v>BUCHA DE REDUCAO EM ALUMINIO, COM ROSCA, DE 3" X 1 1/2", PARA ELETRODUTO</v>
          </cell>
          <cell r="C6793" t="str">
            <v xml:space="preserve">UN    </v>
          </cell>
          <cell r="D6793" t="str">
            <v>49,24</v>
          </cell>
        </row>
        <row r="6794">
          <cell r="A6794">
            <v>39200</v>
          </cell>
          <cell r="B6794" t="str">
            <v>BUCHA DE REDUCAO EM ALUMINIO, COM ROSCA, DE 3" X 1 1/4", PARA ELETRODUTO</v>
          </cell>
          <cell r="C6794" t="str">
            <v xml:space="preserve">UN    </v>
          </cell>
          <cell r="D6794" t="str">
            <v>49,64</v>
          </cell>
        </row>
        <row r="6795">
          <cell r="A6795">
            <v>39203</v>
          </cell>
          <cell r="B6795" t="str">
            <v>BUCHA DE REDUCAO EM ALUMINIO, COM ROSCA, DE 3" X 2 1/2", PARA ELETRODUTO</v>
          </cell>
          <cell r="C6795" t="str">
            <v xml:space="preserve">UN    </v>
          </cell>
          <cell r="D6795" t="str">
            <v>40,08</v>
          </cell>
        </row>
        <row r="6796">
          <cell r="A6796">
            <v>39202</v>
          </cell>
          <cell r="B6796" t="str">
            <v>BUCHA DE REDUCAO EM ALUMINIO, COM ROSCA, DE 3" X 2", PARA ELETRODUTO</v>
          </cell>
          <cell r="C6796" t="str">
            <v xml:space="preserve">UN    </v>
          </cell>
          <cell r="D6796" t="str">
            <v>47,08</v>
          </cell>
        </row>
        <row r="6797">
          <cell r="A6797">
            <v>39205</v>
          </cell>
          <cell r="B6797" t="str">
            <v>BUCHA DE REDUCAO EM ALUMINIO, COM ROSCA, DE 4" X 2 1/2", PARA ELETRODUTO</v>
          </cell>
          <cell r="C6797" t="str">
            <v xml:space="preserve">UN    </v>
          </cell>
          <cell r="D6797" t="str">
            <v>78,56</v>
          </cell>
        </row>
        <row r="6798">
          <cell r="A6798">
            <v>39204</v>
          </cell>
          <cell r="B6798" t="str">
            <v>BUCHA DE REDUCAO EM ALUMINIO, COM ROSCA, DE 4" X 2", PARA ELETRODUTO</v>
          </cell>
          <cell r="C6798" t="str">
            <v xml:space="preserve">UN    </v>
          </cell>
          <cell r="D6798" t="str">
            <v>80,46</v>
          </cell>
        </row>
        <row r="6799">
          <cell r="A6799">
            <v>39206</v>
          </cell>
          <cell r="B6799" t="str">
            <v>BUCHA DE REDUCAO EM ALUMINIO, COM ROSCA, DE 4" X 3", PARA ELETRODUTO</v>
          </cell>
          <cell r="C6799" t="str">
            <v xml:space="preserve">UN    </v>
          </cell>
          <cell r="D6799" t="str">
            <v>76,33</v>
          </cell>
        </row>
        <row r="6800">
          <cell r="A6800">
            <v>797</v>
          </cell>
          <cell r="B6800" t="str">
            <v>BUCHA DE REDUCAO PVC ROSCAVEL 1 1/2" X 1"</v>
          </cell>
          <cell r="C6800" t="str">
            <v xml:space="preserve">UN    </v>
          </cell>
          <cell r="D6800" t="str">
            <v>3,80</v>
          </cell>
        </row>
        <row r="6801">
          <cell r="A6801">
            <v>798</v>
          </cell>
          <cell r="B6801" t="str">
            <v>BUCHA DE REDUCAO PVC ROSCAVEL 3/4" X 1/2"</v>
          </cell>
          <cell r="C6801" t="str">
            <v xml:space="preserve">UN    </v>
          </cell>
          <cell r="D6801" t="str">
            <v>0,55</v>
          </cell>
        </row>
        <row r="6802">
          <cell r="A6802">
            <v>796</v>
          </cell>
          <cell r="B6802" t="str">
            <v>BUCHA DE REDUCAO PVC ROSCAVEL, 1 1/2" X 3/4"</v>
          </cell>
          <cell r="C6802" t="str">
            <v xml:space="preserve">UN    </v>
          </cell>
          <cell r="D6802" t="str">
            <v>3,74</v>
          </cell>
        </row>
        <row r="6803">
          <cell r="A6803">
            <v>799</v>
          </cell>
          <cell r="B6803" t="str">
            <v>BUCHA DE REDUCAO PVC ROSCAVEL, 1" X 1/2"</v>
          </cell>
          <cell r="C6803" t="str">
            <v xml:space="preserve">UN    </v>
          </cell>
          <cell r="D6803" t="str">
            <v>1,72</v>
          </cell>
        </row>
        <row r="6804">
          <cell r="A6804">
            <v>792</v>
          </cell>
          <cell r="B6804" t="str">
            <v>BUCHA DE REDUCAO PVC ROSCAVEL, 1" X 3/4"</v>
          </cell>
          <cell r="C6804" t="str">
            <v xml:space="preserve">UN    </v>
          </cell>
          <cell r="D6804" t="str">
            <v>1,63</v>
          </cell>
        </row>
        <row r="6805">
          <cell r="A6805">
            <v>804</v>
          </cell>
          <cell r="B6805" t="str">
            <v>BUCHA DE REDUCAO PVC, ROSCAVEL,  2"  X 1 1/2 "</v>
          </cell>
          <cell r="C6805" t="str">
            <v xml:space="preserve">UN    </v>
          </cell>
          <cell r="D6805" t="str">
            <v>7,72</v>
          </cell>
        </row>
        <row r="6806">
          <cell r="A6806">
            <v>793</v>
          </cell>
          <cell r="B6806" t="str">
            <v>BUCHA DE REDUCAO PVC, ROSCAVEL, 1 1/2"  X1 1/4 "</v>
          </cell>
          <cell r="C6806" t="str">
            <v xml:space="preserve">UN    </v>
          </cell>
          <cell r="D6806" t="str">
            <v>3,81</v>
          </cell>
        </row>
        <row r="6807">
          <cell r="A6807">
            <v>801</v>
          </cell>
          <cell r="B6807" t="str">
            <v>BUCHA DE REDUCAO PVC, ROSCAVEL, 1 1/4"  X 3/4 "</v>
          </cell>
          <cell r="C6807" t="str">
            <v xml:space="preserve">UN    </v>
          </cell>
          <cell r="D6807" t="str">
            <v>2,58</v>
          </cell>
        </row>
        <row r="6808">
          <cell r="A6808">
            <v>794</v>
          </cell>
          <cell r="B6808" t="str">
            <v>BUCHA DE REDUCAO PVC, ROSCAVEL, 1 1/4" X 1 "</v>
          </cell>
          <cell r="C6808" t="str">
            <v xml:space="preserve">UN    </v>
          </cell>
          <cell r="D6808" t="str">
            <v>2,70</v>
          </cell>
        </row>
        <row r="6809">
          <cell r="A6809">
            <v>802</v>
          </cell>
          <cell r="B6809" t="str">
            <v>BUCHA DE REDUCAO PVC, ROSCAVEL, 2"  X 1 "</v>
          </cell>
          <cell r="C6809" t="str">
            <v xml:space="preserve">UN    </v>
          </cell>
          <cell r="D6809" t="str">
            <v>8,15</v>
          </cell>
        </row>
        <row r="6810">
          <cell r="A6810">
            <v>803</v>
          </cell>
          <cell r="B6810" t="str">
            <v>BUCHA DE REDUCAO PVC, ROSCAVEL, 2"  X 1 1/4 "</v>
          </cell>
          <cell r="C6810" t="str">
            <v xml:space="preserve">UN    </v>
          </cell>
          <cell r="D6810" t="str">
            <v>8,49</v>
          </cell>
        </row>
        <row r="6811">
          <cell r="A6811">
            <v>38001</v>
          </cell>
          <cell r="B6811" t="str">
            <v>BUCHA DE REDUCAO, CPVC, SOLDAVEL, 22 X 15 MM, PARA AGUA QUENTE</v>
          </cell>
          <cell r="C6811" t="str">
            <v xml:space="preserve">UN    </v>
          </cell>
          <cell r="D6811" t="str">
            <v>0,82</v>
          </cell>
        </row>
        <row r="6812">
          <cell r="A6812">
            <v>38002</v>
          </cell>
          <cell r="B6812" t="str">
            <v>BUCHA DE REDUCAO, CPVC, SOLDAVEL, 28 X 22 MM, PARA AGUA QUENTE</v>
          </cell>
          <cell r="C6812" t="str">
            <v xml:space="preserve">UN    </v>
          </cell>
          <cell r="D6812" t="str">
            <v>1,52</v>
          </cell>
        </row>
        <row r="6813">
          <cell r="A6813">
            <v>38003</v>
          </cell>
          <cell r="B6813" t="str">
            <v>BUCHA DE REDUCAO, CPVC, SOLDAVEL, 35 X 28 MM, PARA AGUA QUENTE</v>
          </cell>
          <cell r="C6813" t="str">
            <v xml:space="preserve">UN    </v>
          </cell>
          <cell r="D6813" t="str">
            <v>18,30</v>
          </cell>
        </row>
        <row r="6814">
          <cell r="A6814">
            <v>38004</v>
          </cell>
          <cell r="B6814" t="str">
            <v>BUCHA DE REDUCAO, CPVC, SOLDAVEL, 42 X 22 MM, PARA AGUA QUENTE</v>
          </cell>
          <cell r="C6814" t="str">
            <v xml:space="preserve">UN    </v>
          </cell>
          <cell r="D6814" t="str">
            <v>24,46</v>
          </cell>
        </row>
        <row r="6815">
          <cell r="A6815">
            <v>36327</v>
          </cell>
          <cell r="B6815" t="str">
            <v>BUCHA DE REDUCAO, PPR, DN 25 X 20 MM, PARA AGUA QUENTE PREDIAL</v>
          </cell>
          <cell r="C6815" t="str">
            <v xml:space="preserve">UN    </v>
          </cell>
          <cell r="D6815" t="str">
            <v>1,17</v>
          </cell>
        </row>
        <row r="6816">
          <cell r="A6816">
            <v>38992</v>
          </cell>
          <cell r="B6816" t="str">
            <v>BUCHA DE REDUCAO, PPR, DN 32 X 25 MM, PARA AGUA QUENTE E FRIA PREDIAL</v>
          </cell>
          <cell r="C6816" t="str">
            <v xml:space="preserve">UN    </v>
          </cell>
          <cell r="D6816" t="str">
            <v>1,87</v>
          </cell>
        </row>
        <row r="6817">
          <cell r="A6817">
            <v>38993</v>
          </cell>
          <cell r="B6817" t="str">
            <v>BUCHA DE REDUCAO, PPR, DN 40 X 25 MM, PARA AGUA QUENTE E FRIA PREDIAL</v>
          </cell>
          <cell r="C6817" t="str">
            <v xml:space="preserve">UN    </v>
          </cell>
          <cell r="D6817" t="str">
            <v>5,34</v>
          </cell>
        </row>
        <row r="6818">
          <cell r="A6818">
            <v>38418</v>
          </cell>
          <cell r="B6818" t="str">
            <v>BUCHA DE REDUCAO, PVC, LONGA, SERIE R, DN 50 X 40 MM, PARA ESGOTO PREDIAL</v>
          </cell>
          <cell r="C6818" t="str">
            <v xml:space="preserve">UN    </v>
          </cell>
          <cell r="D6818" t="str">
            <v>3,47</v>
          </cell>
        </row>
        <row r="6819">
          <cell r="A6819">
            <v>39178</v>
          </cell>
          <cell r="B6819" t="str">
            <v>BUCHA EM ALUMINIO, COM ROSCA, DE  1 1/2", PARA ELETRODUTO</v>
          </cell>
          <cell r="C6819" t="str">
            <v xml:space="preserve">UN    </v>
          </cell>
          <cell r="D6819" t="str">
            <v>1,35</v>
          </cell>
        </row>
        <row r="6820">
          <cell r="A6820">
            <v>39177</v>
          </cell>
          <cell r="B6820" t="str">
            <v>BUCHA EM ALUMINIO, COM ROSCA, DE 1 1/4", PARA ELETRODUTO</v>
          </cell>
          <cell r="C6820" t="str">
            <v xml:space="preserve">UN    </v>
          </cell>
          <cell r="D6820" t="str">
            <v>1,22</v>
          </cell>
        </row>
        <row r="6821">
          <cell r="A6821">
            <v>39174</v>
          </cell>
          <cell r="B6821" t="str">
            <v>BUCHA EM ALUMINIO, COM ROSCA, DE 1/2", PARA ELETRODUTO</v>
          </cell>
          <cell r="C6821" t="str">
            <v xml:space="preserve">UN    </v>
          </cell>
          <cell r="D6821" t="str">
            <v>0,61</v>
          </cell>
        </row>
        <row r="6822">
          <cell r="A6822">
            <v>39176</v>
          </cell>
          <cell r="B6822" t="str">
            <v>BUCHA EM ALUMINIO, COM ROSCA, DE 1", PARA ELETRODUTO</v>
          </cell>
          <cell r="C6822" t="str">
            <v xml:space="preserve">UN    </v>
          </cell>
          <cell r="D6822" t="str">
            <v>0,80</v>
          </cell>
        </row>
        <row r="6823">
          <cell r="A6823">
            <v>39180</v>
          </cell>
          <cell r="B6823" t="str">
            <v>BUCHA EM ALUMINIO, COM ROSCA, DE 2 1/2", PARA ELETRODUTO</v>
          </cell>
          <cell r="C6823" t="str">
            <v xml:space="preserve">UN    </v>
          </cell>
          <cell r="D6823" t="str">
            <v>3,68</v>
          </cell>
        </row>
        <row r="6824">
          <cell r="A6824">
            <v>39179</v>
          </cell>
          <cell r="B6824" t="str">
            <v>BUCHA EM ALUMINIO, COM ROSCA, DE 2", PARA ELETRODUTO</v>
          </cell>
          <cell r="C6824" t="str">
            <v xml:space="preserve">UN    </v>
          </cell>
          <cell r="D6824" t="str">
            <v>3,26</v>
          </cell>
        </row>
        <row r="6825">
          <cell r="A6825">
            <v>39175</v>
          </cell>
          <cell r="B6825" t="str">
            <v>BUCHA EM ALUMINIO, COM ROSCA, DE 3/4", PARA ELETRODUTO</v>
          </cell>
          <cell r="C6825" t="str">
            <v xml:space="preserve">UN    </v>
          </cell>
          <cell r="D6825" t="str">
            <v>0,75</v>
          </cell>
        </row>
        <row r="6826">
          <cell r="A6826">
            <v>39217</v>
          </cell>
          <cell r="B6826" t="str">
            <v>BUCHA EM ALUMINIO, COM ROSCA, DE 3/8", PARA ELETRODUTO</v>
          </cell>
          <cell r="C6826" t="str">
            <v xml:space="preserve">UN    </v>
          </cell>
          <cell r="D6826" t="str">
            <v>0,58</v>
          </cell>
        </row>
        <row r="6827">
          <cell r="A6827">
            <v>39181</v>
          </cell>
          <cell r="B6827" t="str">
            <v>BUCHA EM ALUMINIO, COM ROSCA, DE 3", PARA ELETRODUTO</v>
          </cell>
          <cell r="C6827" t="str">
            <v xml:space="preserve">UN    </v>
          </cell>
          <cell r="D6827" t="str">
            <v>4,94</v>
          </cell>
        </row>
        <row r="6828">
          <cell r="A6828">
            <v>39182</v>
          </cell>
          <cell r="B6828" t="str">
            <v>BUCHA EM ALUMINIO, COM ROSCA, DE 4", PARA ELETRODUTO</v>
          </cell>
          <cell r="C6828" t="str">
            <v xml:space="preserve">UN    </v>
          </cell>
          <cell r="D6828" t="str">
            <v>6,95</v>
          </cell>
        </row>
        <row r="6829">
          <cell r="A6829">
            <v>12616</v>
          </cell>
          <cell r="B6829" t="str">
            <v>CABECEIRA DIREITA OU ESQUERDA, PVC, PARA CALHA PLUVIAL, DIAMETRO ENTRE 119 E 170 MM, PARA DRENAGEM PREDIAL</v>
          </cell>
          <cell r="C6829" t="str">
            <v xml:space="preserve">UN    </v>
          </cell>
          <cell r="D6829" t="str">
            <v>4,03</v>
          </cell>
        </row>
        <row r="6830">
          <cell r="A6830">
            <v>1049</v>
          </cell>
          <cell r="B6830" t="str">
            <v>CABECOTE PARA ENTRADA DE LINHA DE ALIMENTACAO PARA ELETRODUTO, EM LIGA DE ALUMINIO COM ACABAMENTO ANTI CORROSIVO, COM FIXACAO POR ENCAIXE LISO DE 360 GRAUS, DE 1 1/2"</v>
          </cell>
          <cell r="C6830" t="str">
            <v xml:space="preserve">UN    </v>
          </cell>
          <cell r="D6830" t="str">
            <v>5,82</v>
          </cell>
        </row>
        <row r="6831">
          <cell r="A6831">
            <v>1099</v>
          </cell>
          <cell r="B6831" t="str">
            <v>CABECOTE PARA ENTRADA DE LINHA DE ALIMENTACAO PARA ELETRODUTO, EM LIGA DE ALUMINIO COM ACABAMENTO ANTI CORROSIVO, COM FIXACAO POR ENCAIXE LISO DE 360 GRAUS, DE 1 1/4"</v>
          </cell>
          <cell r="C6831" t="str">
            <v xml:space="preserve">UN    </v>
          </cell>
          <cell r="D6831" t="str">
            <v>4,45</v>
          </cell>
        </row>
        <row r="6832">
          <cell r="A6832">
            <v>39678</v>
          </cell>
          <cell r="B6832" t="str">
            <v>CABECOTE PARA ENTRADA DE LINHA DE ALIMENTACAO PARA ELETRODUTO, EM LIGA DE ALUMINIO COM ACABAMENTO ANTI CORROSIVO, COM FIXACAO POR ENCAIXE LISO DE 360 GRAUS, DE 1/2"</v>
          </cell>
          <cell r="C6832" t="str">
            <v xml:space="preserve">UN    </v>
          </cell>
          <cell r="D6832" t="str">
            <v>1,79</v>
          </cell>
        </row>
        <row r="6833">
          <cell r="A6833">
            <v>1050</v>
          </cell>
          <cell r="B6833" t="str">
            <v>CABECOTE PARA ENTRADA DE LINHA DE ALIMENTACAO PARA ELETRODUTO, EM LIGA DE ALUMINIO COM ACABAMENTO ANTI CORROSIVO, COM FIXACAO POR ENCAIXE LISO DE 360 GRAUS, DE 1"</v>
          </cell>
          <cell r="C6833" t="str">
            <v xml:space="preserve">UN    </v>
          </cell>
          <cell r="D6833" t="str">
            <v>3,04</v>
          </cell>
        </row>
        <row r="6834">
          <cell r="A6834">
            <v>1101</v>
          </cell>
          <cell r="B6834" t="str">
            <v>CABECOTE PARA ENTRADA DE LINHA DE ALIMENTACAO PARA ELETRODUTO, EM LIGA DE ALUMINIO COM ACABAMENTO ANTI CORROSIVO, COM FIXACAO POR ENCAIXE LISO DE 360 GRAUS, DE 2 1/2"</v>
          </cell>
          <cell r="C6834" t="str">
            <v xml:space="preserve">UN    </v>
          </cell>
          <cell r="D6834" t="str">
            <v>19,19</v>
          </cell>
        </row>
        <row r="6835">
          <cell r="A6835">
            <v>1100</v>
          </cell>
          <cell r="B6835" t="str">
            <v>CABECOTE PARA ENTRADA DE LINHA DE ALIMENTACAO PARA ELETRODUTO, EM LIGA DE ALUMINIO COM ACABAMENTO ANTI CORROSIVO, COM FIXACAO POR ENCAIXE LISO DE 360 GRAUS, DE 2"</v>
          </cell>
          <cell r="C6835" t="str">
            <v xml:space="preserve">UN    </v>
          </cell>
          <cell r="D6835" t="str">
            <v>9,90</v>
          </cell>
        </row>
        <row r="6836">
          <cell r="A6836">
            <v>39679</v>
          </cell>
          <cell r="B6836" t="str">
            <v>CABECOTE PARA ENTRADA DE LINHA DE ALIMENTACAO PARA ELETRODUTO, EM LIGA DE ALUMINIO COM ACABAMENTO ANTI CORROSIVO, COM FIXACAO POR ENCAIXE LISO DE 360 GRAUS, DE 3 1/2"</v>
          </cell>
          <cell r="C6836" t="str">
            <v xml:space="preserve">UN    </v>
          </cell>
          <cell r="D6836" t="str">
            <v>38,26</v>
          </cell>
        </row>
        <row r="6837">
          <cell r="A6837">
            <v>1098</v>
          </cell>
          <cell r="B6837" t="str">
            <v>CABECOTE PARA ENTRADA DE LINHA DE ALIMENTACAO PARA ELETRODUTO, EM LIGA DE ALUMINIO COM ACABAMENTO ANTI CORROSIVO, COM FIXACAO POR ENCAIXE LISO DE 360 GRAUS, DE 3/4"</v>
          </cell>
          <cell r="C6837" t="str">
            <v xml:space="preserve">UN    </v>
          </cell>
          <cell r="D6837" t="str">
            <v>2,37</v>
          </cell>
        </row>
        <row r="6838">
          <cell r="A6838">
            <v>1102</v>
          </cell>
          <cell r="B6838" t="str">
            <v>CABECOTE PARA ENTRADA DE LINHA DE ALIMENTACAO PARA ELETRODUTO, EM LIGA DE ALUMINIO COM ACABAMENTO ANTI CORROSIVO, COM FIXACAO POR ENCAIXE LISO DE 360 GRAUS, DE 3"</v>
          </cell>
          <cell r="C6838" t="str">
            <v xml:space="preserve">UN    </v>
          </cell>
          <cell r="D6838" t="str">
            <v>28,62</v>
          </cell>
        </row>
        <row r="6839">
          <cell r="A6839">
            <v>1051</v>
          </cell>
          <cell r="B6839" t="str">
            <v>CABECOTE PARA ENTRADA DE LINHA DE ALIMENTACAO PARA ELETRODUTO, EM LIGA DE ALUMINIO COM ACABAMENTO ANTI CORROSIVO, COM FIXACAO POR ENCAIXE LISO DE 360 GRAUS, DE 4"</v>
          </cell>
          <cell r="C6839" t="str">
            <v xml:space="preserve">UN    </v>
          </cell>
          <cell r="D6839" t="str">
            <v>41,61</v>
          </cell>
        </row>
        <row r="6840">
          <cell r="A6840">
            <v>37399</v>
          </cell>
          <cell r="B6840" t="str">
            <v>CABIDE/GANCHO DE BANHEIRO SIMPLES EM METAL CROMADO</v>
          </cell>
          <cell r="C6840" t="str">
            <v xml:space="preserve">UN    </v>
          </cell>
          <cell r="D6840" t="str">
            <v>26,56</v>
          </cell>
        </row>
        <row r="6841">
          <cell r="A6841">
            <v>42014</v>
          </cell>
          <cell r="B6841" t="str">
            <v>CABO DE ACO GALVANIZADO, DIAMETRO 12,7 MM (1/2"), COM ALMA DE ACO CABO INDEPENDENTE 6 X 25 F (COLETADO CAIXA)</v>
          </cell>
          <cell r="C6841" t="str">
            <v xml:space="preserve">KG    </v>
          </cell>
          <cell r="D6841" t="str">
            <v>22,86</v>
          </cell>
        </row>
        <row r="6842">
          <cell r="A6842">
            <v>42012</v>
          </cell>
          <cell r="B6842" t="str">
            <v>CABO DE ACO GALVANIZADO, DIAMETRO 12,7 MM (1/2"), COM ALMA DE FIBRA 6 X 25 F (COLETADO CAIXA)</v>
          </cell>
          <cell r="C6842" t="str">
            <v xml:space="preserve">KG    </v>
          </cell>
          <cell r="D6842" t="str">
            <v>17,38</v>
          </cell>
        </row>
        <row r="6843">
          <cell r="A6843">
            <v>42013</v>
          </cell>
          <cell r="B6843" t="str">
            <v>CABO DE ACO GALVANIZADO, DIAMETRO 9,53 MM (3/8"), COM ALMA DE FIBRA 6 X 25 F (COLETADO CAIXA)</v>
          </cell>
          <cell r="C6843" t="str">
            <v xml:space="preserve">KG    </v>
          </cell>
          <cell r="D6843" t="str">
            <v>9,36</v>
          </cell>
        </row>
        <row r="6844">
          <cell r="A6844">
            <v>25004</v>
          </cell>
          <cell r="B6844" t="str">
            <v>CABO DE ALUMINIO NU COM ALMA DE ACO, BITOLA 1/0 AWG</v>
          </cell>
          <cell r="C6844" t="str">
            <v xml:space="preserve">KG    </v>
          </cell>
          <cell r="D6844" t="str">
            <v>19,26</v>
          </cell>
        </row>
        <row r="6845">
          <cell r="A6845">
            <v>25002</v>
          </cell>
          <cell r="B6845" t="str">
            <v>CABO DE ALUMINIO NU COM ALMA DE ACO, BITOLA 2 AWG</v>
          </cell>
          <cell r="C6845" t="str">
            <v xml:space="preserve">KG    </v>
          </cell>
          <cell r="D6845" t="str">
            <v>19,42</v>
          </cell>
        </row>
        <row r="6846">
          <cell r="A6846">
            <v>37409</v>
          </cell>
          <cell r="B6846" t="str">
            <v>CABO DE ALUMINIO NU COM ALMA DE ACO, BITOLA 2/0 AWG</v>
          </cell>
          <cell r="C6846" t="str">
            <v xml:space="preserve">KG    </v>
          </cell>
          <cell r="D6846" t="str">
            <v>19,10</v>
          </cell>
        </row>
        <row r="6847">
          <cell r="A6847">
            <v>841</v>
          </cell>
          <cell r="B6847" t="str">
            <v>CABO DE ALUMINIO NU COM ALMA DE ACO, BITOLA 4 AWG</v>
          </cell>
          <cell r="C6847" t="str">
            <v xml:space="preserve">KG    </v>
          </cell>
          <cell r="D6847" t="str">
            <v>19,73</v>
          </cell>
        </row>
        <row r="6848">
          <cell r="A6848">
            <v>25005</v>
          </cell>
          <cell r="B6848" t="str">
            <v>CABO DE ALUMINIO NU SEM ALMA DE ACO, BITOLA 1/0 AWG</v>
          </cell>
          <cell r="C6848" t="str">
            <v xml:space="preserve">KG    </v>
          </cell>
          <cell r="D6848" t="str">
            <v>21,63</v>
          </cell>
        </row>
        <row r="6849">
          <cell r="A6849">
            <v>25003</v>
          </cell>
          <cell r="B6849" t="str">
            <v>CABO DE ALUMINIO NU SEM ALMA DE ACO, BITOLA 2 AWG</v>
          </cell>
          <cell r="C6849" t="str">
            <v xml:space="preserve">KG    </v>
          </cell>
          <cell r="D6849" t="str">
            <v>23,11</v>
          </cell>
        </row>
        <row r="6850">
          <cell r="A6850">
            <v>37410</v>
          </cell>
          <cell r="B6850" t="str">
            <v>CABO DE ALUMINIO NU SEM ALMA DE ACO, BITOLA 2/0 AWG</v>
          </cell>
          <cell r="C6850" t="str">
            <v xml:space="preserve">KG    </v>
          </cell>
          <cell r="D6850" t="str">
            <v>21,63</v>
          </cell>
        </row>
        <row r="6851">
          <cell r="A6851">
            <v>842</v>
          </cell>
          <cell r="B6851" t="str">
            <v>CABO DE ALUMINIO NU SEM ALMA DE ACO, BITOLA 4 AWG</v>
          </cell>
          <cell r="C6851" t="str">
            <v xml:space="preserve">KG    </v>
          </cell>
          <cell r="D6851" t="str">
            <v>24,33</v>
          </cell>
        </row>
        <row r="6852">
          <cell r="A6852">
            <v>862</v>
          </cell>
          <cell r="B6852" t="str">
            <v>CABO DE COBRE NU 10 MM2 MEIO-DURO</v>
          </cell>
          <cell r="C6852" t="str">
            <v xml:space="preserve">M     </v>
          </cell>
          <cell r="D6852" t="str">
            <v>4,24</v>
          </cell>
        </row>
        <row r="6853">
          <cell r="A6853">
            <v>866</v>
          </cell>
          <cell r="B6853" t="str">
            <v>CABO DE COBRE NU 120 MM2 MEIO-DURO</v>
          </cell>
          <cell r="C6853" t="str">
            <v xml:space="preserve">M     </v>
          </cell>
          <cell r="D6853" t="str">
            <v>52,14</v>
          </cell>
        </row>
        <row r="6854">
          <cell r="A6854">
            <v>892</v>
          </cell>
          <cell r="B6854" t="str">
            <v>CABO DE COBRE NU 150 MM2 MEIO-DURO</v>
          </cell>
          <cell r="C6854" t="str">
            <v xml:space="preserve">M     </v>
          </cell>
          <cell r="D6854" t="str">
            <v>66,30</v>
          </cell>
        </row>
        <row r="6855">
          <cell r="A6855">
            <v>857</v>
          </cell>
          <cell r="B6855" t="str">
            <v>CABO DE COBRE NU 16 MM2 MEIO-DURO</v>
          </cell>
          <cell r="C6855" t="str">
            <v xml:space="preserve">M     </v>
          </cell>
          <cell r="D6855" t="str">
            <v>6,75</v>
          </cell>
        </row>
        <row r="6856">
          <cell r="A6856">
            <v>37404</v>
          </cell>
          <cell r="B6856" t="str">
            <v>CABO DE COBRE NU 185 MM2 MEIO-DURO</v>
          </cell>
          <cell r="C6856" t="str">
            <v xml:space="preserve">M     </v>
          </cell>
          <cell r="D6856" t="str">
            <v>79,73</v>
          </cell>
        </row>
        <row r="6857">
          <cell r="A6857">
            <v>868</v>
          </cell>
          <cell r="B6857" t="str">
            <v>CABO DE COBRE NU 25 MM2 MEIO-DURO</v>
          </cell>
          <cell r="C6857" t="str">
            <v xml:space="preserve">M     </v>
          </cell>
          <cell r="D6857" t="str">
            <v>10,42</v>
          </cell>
        </row>
        <row r="6858">
          <cell r="A6858">
            <v>870</v>
          </cell>
          <cell r="B6858" t="str">
            <v>CABO DE COBRE NU 300 MM2 MEIO-DURO</v>
          </cell>
          <cell r="C6858" t="str">
            <v xml:space="preserve">M     </v>
          </cell>
          <cell r="D6858" t="str">
            <v>137,39</v>
          </cell>
        </row>
        <row r="6859">
          <cell r="A6859">
            <v>863</v>
          </cell>
          <cell r="B6859" t="str">
            <v>CABO DE COBRE NU 35 MM2 MEIO-DURO</v>
          </cell>
          <cell r="C6859" t="str">
            <v xml:space="preserve">M     </v>
          </cell>
          <cell r="D6859" t="str">
            <v>14,40</v>
          </cell>
        </row>
        <row r="6860">
          <cell r="A6860">
            <v>867</v>
          </cell>
          <cell r="B6860" t="str">
            <v>CABO DE COBRE NU 50 MM2 MEIO-DURO</v>
          </cell>
          <cell r="C6860" t="str">
            <v xml:space="preserve">M     </v>
          </cell>
          <cell r="D6860" t="str">
            <v>20,06</v>
          </cell>
        </row>
        <row r="6861">
          <cell r="A6861">
            <v>891</v>
          </cell>
          <cell r="B6861" t="str">
            <v>CABO DE COBRE NU 500 MM2 MEIO-DURO</v>
          </cell>
          <cell r="C6861" t="str">
            <v xml:space="preserve">M     </v>
          </cell>
          <cell r="D6861" t="str">
            <v>230,73</v>
          </cell>
        </row>
        <row r="6862">
          <cell r="A6862">
            <v>864</v>
          </cell>
          <cell r="B6862" t="str">
            <v>CABO DE COBRE NU 70 MM2 MEIO-DURO</v>
          </cell>
          <cell r="C6862" t="str">
            <v xml:space="preserve">M     </v>
          </cell>
          <cell r="D6862" t="str">
            <v>28,26</v>
          </cell>
        </row>
        <row r="6863">
          <cell r="A6863">
            <v>865</v>
          </cell>
          <cell r="B6863" t="str">
            <v>CABO DE COBRE NU 95 MM2 MEIO-DURO</v>
          </cell>
          <cell r="C6863" t="str">
            <v xml:space="preserve">M     </v>
          </cell>
          <cell r="D6863" t="str">
            <v>39,80</v>
          </cell>
        </row>
        <row r="6864">
          <cell r="A6864">
            <v>1006</v>
          </cell>
          <cell r="B6864" t="str">
            <v>CABO DE COBRE RIGIDO, CLASSE 2, ISOLACAO EM PVC, ANTI-CHAMA BWF-B, 1 CONDUTOR, 450/750 V, DIAMETRO 120 MM2</v>
          </cell>
          <cell r="C6864" t="str">
            <v xml:space="preserve">M     </v>
          </cell>
          <cell r="D6864" t="str">
            <v>46,11</v>
          </cell>
        </row>
        <row r="6865">
          <cell r="A6865">
            <v>948</v>
          </cell>
          <cell r="B6865" t="str">
            <v>CABO DE COBRE UNIPOLAR 10 MM2, BLINDADO, ISOLACAO 3,6/6 KV EPR, COBERTURA EM PVC</v>
          </cell>
          <cell r="C6865" t="str">
            <v xml:space="preserve">M     </v>
          </cell>
          <cell r="D6865" t="str">
            <v>21,60</v>
          </cell>
        </row>
        <row r="6866">
          <cell r="A6866">
            <v>947</v>
          </cell>
          <cell r="B6866" t="str">
            <v>CABO DE COBRE UNIPOLAR 16 MM2, BLINDADO, ISOLACAO 3,6/6 KV EPR, COBERTURA EM PVC</v>
          </cell>
          <cell r="C6866" t="str">
            <v xml:space="preserve">M     </v>
          </cell>
          <cell r="D6866" t="str">
            <v>21,98</v>
          </cell>
        </row>
        <row r="6867">
          <cell r="A6867">
            <v>911</v>
          </cell>
          <cell r="B6867" t="str">
            <v>CABO DE COBRE UNIPOLAR 16 MM2, BLINDADO, ISOLACAO 6/10 KV EPR, COBERTURA EM PVC</v>
          </cell>
          <cell r="C6867" t="str">
            <v xml:space="preserve">M     </v>
          </cell>
          <cell r="D6867" t="str">
            <v>31,96</v>
          </cell>
        </row>
        <row r="6868">
          <cell r="A6868">
            <v>925</v>
          </cell>
          <cell r="B6868" t="str">
            <v>CABO DE COBRE UNIPOLAR 25 MM2, BLINDADO, ISOLACAO 3,6/6 KV EPR, COBERTURA EM PVC</v>
          </cell>
          <cell r="C6868" t="str">
            <v xml:space="preserve">M     </v>
          </cell>
          <cell r="D6868" t="str">
            <v>29,54</v>
          </cell>
        </row>
        <row r="6869">
          <cell r="A6869">
            <v>954</v>
          </cell>
          <cell r="B6869" t="str">
            <v>CABO DE COBRE UNIPOLAR 25MM2, BLINDADO, ISOLACAO 6/10 KV EPR, COBERTURA EM PVC</v>
          </cell>
          <cell r="C6869" t="str">
            <v xml:space="preserve">M     </v>
          </cell>
          <cell r="D6869" t="str">
            <v>32,63</v>
          </cell>
        </row>
        <row r="6870">
          <cell r="A6870">
            <v>901</v>
          </cell>
          <cell r="B6870" t="str">
            <v>CABO DE COBRE UNIPOLAR 35 MM2, BLINDADO, ISOLACAO 12/20 KV EPR, COBERTURA EM PVC</v>
          </cell>
          <cell r="C6870" t="str">
            <v xml:space="preserve">M     </v>
          </cell>
          <cell r="D6870" t="str">
            <v>34,93</v>
          </cell>
        </row>
        <row r="6871">
          <cell r="A6871">
            <v>926</v>
          </cell>
          <cell r="B6871" t="str">
            <v>CABO DE COBRE UNIPOLAR 35 MM2, BLINDADO, ISOLACAO 3,6/6 KV EPR, COBERTURA EM PVC</v>
          </cell>
          <cell r="C6871" t="str">
            <v xml:space="preserve">M     </v>
          </cell>
          <cell r="D6871" t="str">
            <v>36,91</v>
          </cell>
        </row>
        <row r="6872">
          <cell r="A6872">
            <v>912</v>
          </cell>
          <cell r="B6872" t="str">
            <v>CABO DE COBRE UNIPOLAR 35 MM2, BLINDADO, ISOLACAO 6/10 KV EPR, COBERTURA EM PVC</v>
          </cell>
          <cell r="C6872" t="str">
            <v xml:space="preserve">M     </v>
          </cell>
          <cell r="D6872" t="str">
            <v>37,14</v>
          </cell>
        </row>
        <row r="6873">
          <cell r="A6873">
            <v>955</v>
          </cell>
          <cell r="B6873" t="str">
            <v>CABO DE COBRE UNIPOLAR 50 MM2, BLINDADO, ISOLACAO 12/20 KV EPR, COBERTURA EM PVC</v>
          </cell>
          <cell r="C6873" t="str">
            <v xml:space="preserve">M     </v>
          </cell>
          <cell r="D6873" t="str">
            <v>44,33</v>
          </cell>
        </row>
        <row r="6874">
          <cell r="A6874">
            <v>946</v>
          </cell>
          <cell r="B6874" t="str">
            <v>CABO DE COBRE UNIPOLAR 50 MM2, BLINDADO, ISOLACAO 3,6/6 KV EPR, COBERTURA EM PVC</v>
          </cell>
          <cell r="C6874" t="str">
            <v xml:space="preserve">M     </v>
          </cell>
          <cell r="D6874" t="str">
            <v>49,84</v>
          </cell>
        </row>
        <row r="6875">
          <cell r="A6875">
            <v>953</v>
          </cell>
          <cell r="B6875" t="str">
            <v>CABO DE COBRE UNIPOLAR 50 MM2, BLINDADO, ISOLACAO 6/10 KV EPR, COBERTURA EM PVC</v>
          </cell>
          <cell r="C6875" t="str">
            <v xml:space="preserve">M     </v>
          </cell>
          <cell r="D6875" t="str">
            <v>45,35</v>
          </cell>
        </row>
        <row r="6876">
          <cell r="A6876">
            <v>902</v>
          </cell>
          <cell r="B6876" t="str">
            <v>CABO DE COBRE UNIPOLAR 70 MM2, BLINDADO, ISOLACAO 12/20 KV EPR, COBERTURA EM PVC</v>
          </cell>
          <cell r="C6876" t="str">
            <v xml:space="preserve">M     </v>
          </cell>
          <cell r="D6876" t="str">
            <v>55,13</v>
          </cell>
        </row>
        <row r="6877">
          <cell r="A6877">
            <v>927</v>
          </cell>
          <cell r="B6877" t="str">
            <v>CABO DE COBRE UNIPOLAR 70 MM2, BLINDADO, ISOLACAO 3,6/6 KV EPR, COBERTURA EM PVC</v>
          </cell>
          <cell r="C6877" t="str">
            <v xml:space="preserve">M     </v>
          </cell>
          <cell r="D6877" t="str">
            <v>53,44</v>
          </cell>
        </row>
        <row r="6878">
          <cell r="A6878">
            <v>913</v>
          </cell>
          <cell r="B6878" t="str">
            <v>CABO DE COBRE UNIPOLAR 70 MM2, BLINDADO, ISOLACAO 6/10 KV EPR, COBERTURA EM PVC</v>
          </cell>
          <cell r="C6878" t="str">
            <v xml:space="preserve">M     </v>
          </cell>
          <cell r="D6878" t="str">
            <v>59,65</v>
          </cell>
        </row>
        <row r="6879">
          <cell r="A6879">
            <v>903</v>
          </cell>
          <cell r="B6879" t="str">
            <v>CABO DE COBRE UNIPOLAR 95 MM2, BLINDADO, ISOLACAO 12/20 KV EPR, COBERTURA EM PVC</v>
          </cell>
          <cell r="C6879" t="str">
            <v xml:space="preserve">M     </v>
          </cell>
          <cell r="D6879" t="str">
            <v>67,50</v>
          </cell>
        </row>
        <row r="6880">
          <cell r="A6880">
            <v>945</v>
          </cell>
          <cell r="B6880" t="str">
            <v>CABO DE COBRE UNIPOLAR 95 MM2, BLINDADO, ISOLACAO 3,6/6 KV EPR, COBERTURA EM PVC</v>
          </cell>
          <cell r="C6880" t="str">
            <v xml:space="preserve">M     </v>
          </cell>
          <cell r="D6880" t="str">
            <v>71,41</v>
          </cell>
        </row>
        <row r="6881">
          <cell r="A6881">
            <v>914</v>
          </cell>
          <cell r="B6881" t="str">
            <v>CABO DE COBRE UNIPOLAR 95 MM2, BLINDADO, ISOLACAO 6/10 KV EPR, COBERTURA EM PVC</v>
          </cell>
          <cell r="C6881" t="str">
            <v xml:space="preserve">M     </v>
          </cell>
          <cell r="D6881" t="str">
            <v>73,15</v>
          </cell>
        </row>
        <row r="6882">
          <cell r="A6882">
            <v>993</v>
          </cell>
          <cell r="B6882" t="str">
            <v>CABO DE COBRE, FLEXIVEL, CLASSE 4 OU 5, ISOLACAO EM PVC/A, ANTICHAMA BWF-B, COBERTURA PVC-ST1, ANTICHAMA BWF-B, 1 CONDUTOR, 0,6/1 KV, SECAO NOMINAL 1,5 MM2</v>
          </cell>
          <cell r="C6882" t="str">
            <v xml:space="preserve">M     </v>
          </cell>
          <cell r="D6882" t="str">
            <v>0,99</v>
          </cell>
        </row>
        <row r="6883">
          <cell r="A6883">
            <v>1020</v>
          </cell>
          <cell r="B6883" t="str">
            <v>CABO DE COBRE, FLEXIVEL, CLASSE 4 OU 5, ISOLACAO EM PVC/A, ANTICHAMA BWF-B, COBERTURA PVC-ST1, ANTICHAMA BWF-B, 1 CONDUTOR, 0,6/1 KV, SECAO NOMINAL 10 MM2</v>
          </cell>
          <cell r="C6883" t="str">
            <v xml:space="preserve">M     </v>
          </cell>
          <cell r="D6883" t="str">
            <v>4,32</v>
          </cell>
        </row>
        <row r="6884">
          <cell r="A6884">
            <v>1017</v>
          </cell>
          <cell r="B6884" t="str">
            <v>CABO DE COBRE, FLEXIVEL, CLASSE 4 OU 5, ISOLACAO EM PVC/A, ANTICHAMA BWF-B, COBERTURA PVC-ST1, ANTICHAMA BWF-B, 1 CONDUTOR, 0,6/1 KV, SECAO NOMINAL 120 MM2</v>
          </cell>
          <cell r="C6884" t="str">
            <v xml:space="preserve">M     </v>
          </cell>
          <cell r="D6884" t="str">
            <v>47,50</v>
          </cell>
        </row>
        <row r="6885">
          <cell r="A6885">
            <v>999</v>
          </cell>
          <cell r="B6885" t="str">
            <v>CABO DE COBRE, FLEXIVEL, CLASSE 4 OU 5, ISOLACAO EM PVC/A, ANTICHAMA BWF-B, COBERTURA PVC-ST1, ANTICHAMA BWF-B, 1 CONDUTOR, 0,6/1 KV, SECAO NOMINAL 150 MM2</v>
          </cell>
          <cell r="C6885" t="str">
            <v xml:space="preserve">M     </v>
          </cell>
          <cell r="D6885" t="str">
            <v>58,86</v>
          </cell>
        </row>
        <row r="6886">
          <cell r="A6886">
            <v>995</v>
          </cell>
          <cell r="B6886" t="str">
            <v>CABO DE COBRE, FLEXIVEL, CLASSE 4 OU 5, ISOLACAO EM PVC/A, ANTICHAMA BWF-B, COBERTURA PVC-ST1, ANTICHAMA BWF-B, 1 CONDUTOR, 0,6/1 KV, SECAO NOMINAL 16 MM2</v>
          </cell>
          <cell r="C6886" t="str">
            <v xml:space="preserve">M     </v>
          </cell>
          <cell r="D6886" t="str">
            <v>6,63</v>
          </cell>
        </row>
        <row r="6887">
          <cell r="A6887">
            <v>1000</v>
          </cell>
          <cell r="B6887" t="str">
            <v>CABO DE COBRE, FLEXIVEL, CLASSE 4 OU 5, ISOLACAO EM PVC/A, ANTICHAMA BWF-B, COBERTURA PVC-ST1, ANTICHAMA BWF-B, 1 CONDUTOR, 0,6/1 KV, SECAO NOMINAL 185 MM2</v>
          </cell>
          <cell r="C6887" t="str">
            <v xml:space="preserve">M     </v>
          </cell>
          <cell r="D6887" t="str">
            <v>72,15</v>
          </cell>
        </row>
        <row r="6888">
          <cell r="A6888">
            <v>1022</v>
          </cell>
          <cell r="B6888" t="str">
            <v>CABO DE COBRE, FLEXIVEL, CLASSE 4 OU 5, ISOLACAO EM PVC/A, ANTICHAMA BWF-B, COBERTURA PVC-ST1, ANTICHAMA BWF-B, 1 CONDUTOR, 0,6/1 KV, SECAO NOMINAL 2,5 MM2</v>
          </cell>
          <cell r="C6888" t="str">
            <v xml:space="preserve">M     </v>
          </cell>
          <cell r="D6888" t="str">
            <v>1,37</v>
          </cell>
        </row>
        <row r="6889">
          <cell r="A6889">
            <v>1015</v>
          </cell>
          <cell r="B6889" t="str">
            <v>CABO DE COBRE, FLEXIVEL, CLASSE 4 OU 5, ISOLACAO EM PVC/A, ANTICHAMA BWF-B, COBERTURA PVC-ST1, ANTICHAMA BWF-B, 1 CONDUTOR, 0,6/1 KV, SECAO NOMINAL 240 MM2</v>
          </cell>
          <cell r="C6889" t="str">
            <v xml:space="preserve">M     </v>
          </cell>
          <cell r="D6889" t="str">
            <v>95,01</v>
          </cell>
        </row>
        <row r="6890">
          <cell r="A6890">
            <v>996</v>
          </cell>
          <cell r="B6890" t="str">
            <v>CABO DE COBRE, FLEXIVEL, CLASSE 4 OU 5, ISOLACAO EM PVC/A, ANTICHAMA BWF-B, COBERTURA PVC-ST1, ANTICHAMA BWF-B, 1 CONDUTOR, 0,6/1 KV, SECAO NOMINAL 25 MM2</v>
          </cell>
          <cell r="C6890" t="str">
            <v xml:space="preserve">M     </v>
          </cell>
          <cell r="D6890" t="str">
            <v>10,09</v>
          </cell>
        </row>
        <row r="6891">
          <cell r="A6891">
            <v>1001</v>
          </cell>
          <cell r="B6891" t="str">
            <v>CABO DE COBRE, FLEXIVEL, CLASSE 4 OU 5, ISOLACAO EM PVC/A, ANTICHAMA BWF-B, COBERTURA PVC-ST1, ANTICHAMA BWF-B, 1 CONDUTOR, 0,6/1 KV, SECAO NOMINAL 300 MM2</v>
          </cell>
          <cell r="C6891" t="str">
            <v xml:space="preserve">M     </v>
          </cell>
          <cell r="D6891" t="str">
            <v>118,90</v>
          </cell>
        </row>
        <row r="6892">
          <cell r="A6892">
            <v>1019</v>
          </cell>
          <cell r="B6892" t="str">
            <v>CABO DE COBRE, FLEXIVEL, CLASSE 4 OU 5, ISOLACAO EM PVC/A, ANTICHAMA BWF-B, COBERTURA PVC-ST1, ANTICHAMA BWF-B, 1 CONDUTOR, 0,6/1 KV, SECAO NOMINAL 35 MM2</v>
          </cell>
          <cell r="C6892" t="str">
            <v xml:space="preserve">M     </v>
          </cell>
          <cell r="D6892" t="str">
            <v>13,91</v>
          </cell>
        </row>
        <row r="6893">
          <cell r="A6893">
            <v>1021</v>
          </cell>
          <cell r="B6893" t="str">
            <v>CABO DE COBRE, FLEXIVEL, CLASSE 4 OU 5, ISOLACAO EM PVC/A, ANTICHAMA BWF-B, COBERTURA PVC-ST1, ANTICHAMA BWF-B, 1 CONDUTOR, 0,6/1 KV, SECAO NOMINAL 4 MM2</v>
          </cell>
          <cell r="C6893" t="str">
            <v xml:space="preserve">M     </v>
          </cell>
          <cell r="D6893" t="str">
            <v>1,97</v>
          </cell>
        </row>
        <row r="6894">
          <cell r="A6894">
            <v>39249</v>
          </cell>
          <cell r="B6894" t="str">
            <v>CABO DE COBRE, FLEXIVEL, CLASSE 4 OU 5, ISOLACAO EM PVC/A, ANTICHAMA BWF-B, COBERTURA PVC-ST1, ANTICHAMA BWF-B, 1 CONDUTOR, 0,6/1 KV, SECAO NOMINAL 400 MM2</v>
          </cell>
          <cell r="C6894" t="str">
            <v xml:space="preserve">M     </v>
          </cell>
          <cell r="D6894" t="str">
            <v>155,11</v>
          </cell>
        </row>
        <row r="6895">
          <cell r="A6895">
            <v>1018</v>
          </cell>
          <cell r="B6895" t="str">
            <v>CABO DE COBRE, FLEXIVEL, CLASSE 4 OU 5, ISOLACAO EM PVC/A, ANTICHAMA BWF-B, COBERTURA PVC-ST1, ANTICHAMA BWF-B, 1 CONDUTOR, 0,6/1 KV, SECAO NOMINAL 50 MM2</v>
          </cell>
          <cell r="C6895" t="str">
            <v xml:space="preserve">M     </v>
          </cell>
          <cell r="D6895" t="str">
            <v>19,83</v>
          </cell>
        </row>
        <row r="6896">
          <cell r="A6896">
            <v>39250</v>
          </cell>
          <cell r="B6896" t="str">
            <v>CABO DE COBRE, FLEXIVEL, CLASSE 4 OU 5, ISOLACAO EM PVC/A, ANTICHAMA BWF-B, COBERTURA PVC-ST1, ANTICHAMA BWF-B, 1 CONDUTOR, 0,6/1 KV, SECAO NOMINAL 500 MM2</v>
          </cell>
          <cell r="C6896" t="str">
            <v xml:space="preserve">M     </v>
          </cell>
          <cell r="D6896" t="str">
            <v>199,25</v>
          </cell>
        </row>
        <row r="6897">
          <cell r="A6897">
            <v>994</v>
          </cell>
          <cell r="B6897" t="str">
            <v>CABO DE COBRE, FLEXIVEL, CLASSE 4 OU 5, ISOLACAO EM PVC/A, ANTICHAMA BWF-B, COBERTURA PVC-ST1, ANTICHAMA BWF-B, 1 CONDUTOR, 0,6/1 KV, SECAO NOMINAL 6 MM2</v>
          </cell>
          <cell r="C6897" t="str">
            <v xml:space="preserve">M     </v>
          </cell>
          <cell r="D6897" t="str">
            <v>2,69</v>
          </cell>
        </row>
        <row r="6898">
          <cell r="A6898">
            <v>977</v>
          </cell>
          <cell r="B6898" t="str">
            <v>CABO DE COBRE, FLEXIVEL, CLASSE 4 OU 5, ISOLACAO EM PVC/A, ANTICHAMA BWF-B, COBERTURA PVC-ST1, ANTICHAMA BWF-B, 1 CONDUTOR, 0,6/1 KV, SECAO NOMINAL 70 MM2</v>
          </cell>
          <cell r="C6898" t="str">
            <v xml:space="preserve">M     </v>
          </cell>
          <cell r="D6898" t="str">
            <v>27,47</v>
          </cell>
        </row>
        <row r="6899">
          <cell r="A6899">
            <v>998</v>
          </cell>
          <cell r="B6899" t="str">
            <v>CABO DE COBRE, FLEXIVEL, CLASSE 4 OU 5, ISOLACAO EM PVC/A, ANTICHAMA BWF-B, COBERTURA PVC-ST1, ANTICHAMA BWF-B, 1 CONDUTOR, 0,6/1 KV, SECAO NOMINAL 95 MM2</v>
          </cell>
          <cell r="C6899" t="str">
            <v xml:space="preserve">M     </v>
          </cell>
          <cell r="D6899" t="str">
            <v>36,49</v>
          </cell>
        </row>
        <row r="6900">
          <cell r="A6900">
            <v>39251</v>
          </cell>
          <cell r="B6900" t="str">
            <v>CABO DE COBRE, FLEXIVEL, CLASSE 4 OU 5, ISOLACAO EM PVC/A, ANTICHAMA BWF-B, 1 CONDUTOR, 450/750 V, SECAO NOMINAL 0,5 MM2</v>
          </cell>
          <cell r="C6900" t="str">
            <v xml:space="preserve">M     </v>
          </cell>
          <cell r="D6900" t="str">
            <v>0,26</v>
          </cell>
        </row>
        <row r="6901">
          <cell r="A6901">
            <v>1011</v>
          </cell>
          <cell r="B6901" t="str">
            <v>CABO DE COBRE, FLEXIVEL, CLASSE 4 OU 5, ISOLACAO EM PVC/A, ANTICHAMA BWF-B, 1 CONDUTOR, 450/750 V, SECAO NOMINAL 0,75 MM2</v>
          </cell>
          <cell r="C6901" t="str">
            <v xml:space="preserve">M     </v>
          </cell>
          <cell r="D6901" t="str">
            <v>0,36</v>
          </cell>
        </row>
        <row r="6902">
          <cell r="A6902">
            <v>39252</v>
          </cell>
          <cell r="B6902" t="str">
            <v>CABO DE COBRE, FLEXIVEL, CLASSE 4 OU 5, ISOLACAO EM PVC/A, ANTICHAMA BWF-B, 1 CONDUTOR, 450/750 V, SECAO NOMINAL 1,0 MM2</v>
          </cell>
          <cell r="C6902" t="str">
            <v xml:space="preserve">M     </v>
          </cell>
          <cell r="D6902" t="str">
            <v>0,43</v>
          </cell>
        </row>
        <row r="6903">
          <cell r="A6903">
            <v>1013</v>
          </cell>
          <cell r="B6903" t="str">
            <v>CABO DE COBRE, FLEXIVEL, CLASSE 4 OU 5, ISOLACAO EM PVC/A, ANTICHAMA BWF-B, 1 CONDUTOR, 450/750 V, SECAO NOMINAL 1,5 MM2</v>
          </cell>
          <cell r="C6903" t="str">
            <v xml:space="preserve">M     </v>
          </cell>
          <cell r="D6903" t="str">
            <v>0,58</v>
          </cell>
        </row>
        <row r="6904">
          <cell r="A6904">
            <v>980</v>
          </cell>
          <cell r="B6904" t="str">
            <v>CABO DE COBRE, FLEXIVEL, CLASSE 4 OU 5, ISOLACAO EM PVC/A, ANTICHAMA BWF-B, 1 CONDUTOR, 450/750 V, SECAO NOMINAL 10 MM2</v>
          </cell>
          <cell r="C6904" t="str">
            <v xml:space="preserve">M     </v>
          </cell>
          <cell r="D6904" t="str">
            <v>3,96</v>
          </cell>
        </row>
        <row r="6905">
          <cell r="A6905">
            <v>39237</v>
          </cell>
          <cell r="B6905" t="str">
            <v>CABO DE COBRE, FLEXIVEL, CLASSE 4 OU 5, ISOLACAO EM PVC/A, ANTICHAMA BWF-B, 1 CONDUTOR, 450/750 V, SECAO NOMINAL 120 MM2</v>
          </cell>
          <cell r="C6905" t="str">
            <v xml:space="preserve">M     </v>
          </cell>
          <cell r="D6905" t="str">
            <v>47,00</v>
          </cell>
        </row>
        <row r="6906">
          <cell r="A6906">
            <v>39238</v>
          </cell>
          <cell r="B6906" t="str">
            <v>CABO DE COBRE, FLEXIVEL, CLASSE 4 OU 5, ISOLACAO EM PVC/A, ANTICHAMA BWF-B, 1 CONDUTOR, 450/750 V, SECAO NOMINAL 150 MM2</v>
          </cell>
          <cell r="C6906" t="str">
            <v xml:space="preserve">M     </v>
          </cell>
          <cell r="D6906" t="str">
            <v>58,69</v>
          </cell>
        </row>
        <row r="6907">
          <cell r="A6907">
            <v>979</v>
          </cell>
          <cell r="B6907" t="str">
            <v>CABO DE COBRE, FLEXIVEL, CLASSE 4 OU 5, ISOLACAO EM PVC/A, ANTICHAMA BWF-B, 1 CONDUTOR, 450/750 V, SECAO NOMINAL 16 MM2</v>
          </cell>
          <cell r="C6907" t="str">
            <v xml:space="preserve">M     </v>
          </cell>
          <cell r="D6907" t="str">
            <v>6,11</v>
          </cell>
        </row>
        <row r="6908">
          <cell r="A6908">
            <v>39239</v>
          </cell>
          <cell r="B6908" t="str">
            <v>CABO DE COBRE, FLEXIVEL, CLASSE 4 OU 5, ISOLACAO EM PVC/A, ANTICHAMA BWF-B, 1 CONDUTOR, 450/750 V, SECAO NOMINAL 185 MM2</v>
          </cell>
          <cell r="C6908" t="str">
            <v xml:space="preserve">M     </v>
          </cell>
          <cell r="D6908" t="str">
            <v>71,42</v>
          </cell>
        </row>
        <row r="6909">
          <cell r="A6909">
            <v>1014</v>
          </cell>
          <cell r="B6909" t="str">
            <v>CABO DE COBRE, FLEXIVEL, CLASSE 4 OU 5, ISOLACAO EM PVC/A, ANTICHAMA BWF-B, 1 CONDUTOR, 450/750 V, SECAO NOMINAL 2,5 MM2</v>
          </cell>
          <cell r="C6909" t="str">
            <v xml:space="preserve">M     </v>
          </cell>
          <cell r="D6909" t="str">
            <v>0,92</v>
          </cell>
        </row>
        <row r="6910">
          <cell r="A6910">
            <v>39240</v>
          </cell>
          <cell r="B6910" t="str">
            <v>CABO DE COBRE, FLEXIVEL, CLASSE 4 OU 5, ISOLACAO EM PVC/A, ANTICHAMA BWF-B, 1 CONDUTOR, 450/750 V, SECAO NOMINAL 240 MM2</v>
          </cell>
          <cell r="C6910" t="str">
            <v xml:space="preserve">M     </v>
          </cell>
          <cell r="D6910" t="str">
            <v>94,40</v>
          </cell>
        </row>
        <row r="6911">
          <cell r="A6911">
            <v>39232</v>
          </cell>
          <cell r="B6911" t="str">
            <v>CABO DE COBRE, FLEXIVEL, CLASSE 4 OU 5, ISOLACAO EM PVC/A, ANTICHAMA BWF-B, 1 CONDUTOR, 450/750 V, SECAO NOMINAL 25 MM2</v>
          </cell>
          <cell r="C6911" t="str">
            <v xml:space="preserve">M     </v>
          </cell>
          <cell r="D6911" t="str">
            <v>9,80</v>
          </cell>
        </row>
        <row r="6912">
          <cell r="A6912">
            <v>39233</v>
          </cell>
          <cell r="B6912" t="str">
            <v>CABO DE COBRE, FLEXIVEL, CLASSE 4 OU 5, ISOLACAO EM PVC/A, ANTICHAMA BWF-B, 1 CONDUTOR, 450/750 V, SECAO NOMINAL 35 MM2</v>
          </cell>
          <cell r="C6912" t="str">
            <v xml:space="preserve">M     </v>
          </cell>
          <cell r="D6912" t="str">
            <v>13,47</v>
          </cell>
        </row>
        <row r="6913">
          <cell r="A6913">
            <v>981</v>
          </cell>
          <cell r="B6913" t="str">
            <v>CABO DE COBRE, FLEXIVEL, CLASSE 4 OU 5, ISOLACAO EM PVC/A, ANTICHAMA BWF-B, 1 CONDUTOR, 450/750 V, SECAO NOMINAL 4 MM2</v>
          </cell>
          <cell r="C6913" t="str">
            <v xml:space="preserve">M     </v>
          </cell>
          <cell r="D6913" t="str">
            <v>1,65</v>
          </cell>
        </row>
        <row r="6914">
          <cell r="A6914">
            <v>39234</v>
          </cell>
          <cell r="B6914" t="str">
            <v>CABO DE COBRE, FLEXIVEL, CLASSE 4 OU 5, ISOLACAO EM PVC/A, ANTICHAMA BWF-B, 1 CONDUTOR, 450/750 V, SECAO NOMINAL 50 MM2</v>
          </cell>
          <cell r="C6914" t="str">
            <v xml:space="preserve">M     </v>
          </cell>
          <cell r="D6914" t="str">
            <v>19,78</v>
          </cell>
        </row>
        <row r="6915">
          <cell r="A6915">
            <v>982</v>
          </cell>
          <cell r="B6915" t="str">
            <v>CABO DE COBRE, FLEXIVEL, CLASSE 4 OU 5, ISOLACAO EM PVC/A, ANTICHAMA BWF-B, 1 CONDUTOR, 450/750 V, SECAO NOMINAL 6 MM2</v>
          </cell>
          <cell r="C6915" t="str">
            <v xml:space="preserve">M     </v>
          </cell>
          <cell r="D6915" t="str">
            <v>2,32</v>
          </cell>
        </row>
        <row r="6916">
          <cell r="A6916">
            <v>39235</v>
          </cell>
          <cell r="B6916" t="str">
            <v>CABO DE COBRE, FLEXIVEL, CLASSE 4 OU 5, ISOLACAO EM PVC/A, ANTICHAMA BWF-B, 1 CONDUTOR, 450/750 V, SECAO NOMINAL 70 MM2</v>
          </cell>
          <cell r="C6916" t="str">
            <v xml:space="preserve">M     </v>
          </cell>
          <cell r="D6916" t="str">
            <v>27,81</v>
          </cell>
        </row>
        <row r="6917">
          <cell r="A6917">
            <v>39236</v>
          </cell>
          <cell r="B6917" t="str">
            <v>CABO DE COBRE, FLEXIVEL, CLASSE 4 OU 5, ISOLACAO EM PVC/A, ANTICHAMA BWF-B, 1 CONDUTOR, 450/750 V, SECAO NOMINAL 95 MM2</v>
          </cell>
          <cell r="C6917" t="str">
            <v xml:space="preserve">M     </v>
          </cell>
          <cell r="D6917" t="str">
            <v>36,46</v>
          </cell>
        </row>
        <row r="6918">
          <cell r="A6918">
            <v>876</v>
          </cell>
          <cell r="B6918" t="str">
            <v>CABO DE COBRE, RIGIDO, CLASSE 2, COMPACTADO, BLINDADO, ISOLACAO EM EPR OU XLPE, COBERTURA ANTICHAMA EM PVC, PEAD OU HFFR, 1 CONDUTOR, 20/35 KV, SECAO NOMINAL 120 MM2</v>
          </cell>
          <cell r="C6918" t="str">
            <v xml:space="preserve">M     </v>
          </cell>
          <cell r="D6918" t="str">
            <v>94,13</v>
          </cell>
        </row>
        <row r="6919">
          <cell r="A6919">
            <v>877</v>
          </cell>
          <cell r="B6919" t="str">
            <v>CABO DE COBRE, RIGIDO, CLASSE 2, COMPACTADO, BLINDADO, ISOLACAO EM EPR OU XLPE, COBERTURA ANTICHAMA EM PVC, PEAD OU HFFR, 1 CONDUTOR, 20/35 KV, SECAO NOMINAL 150 MM2</v>
          </cell>
          <cell r="C6919" t="str">
            <v xml:space="preserve">M     </v>
          </cell>
          <cell r="D6919" t="str">
            <v>110,66</v>
          </cell>
        </row>
        <row r="6920">
          <cell r="A6920">
            <v>882</v>
          </cell>
          <cell r="B6920" t="str">
            <v>CABO DE COBRE, RIGIDO, CLASSE 2, COMPACTADO, BLINDADO, ISOLACAO EM EPR OU XLPE, COBERTURA ANTICHAMA EM PVC, PEAD OU HFFR, 1 CONDUTOR, 20/35 KV, SECAO NOMINAL 185 MM2</v>
          </cell>
          <cell r="C6920" t="str">
            <v xml:space="preserve">M     </v>
          </cell>
          <cell r="D6920" t="str">
            <v>120,59</v>
          </cell>
        </row>
        <row r="6921">
          <cell r="A6921">
            <v>878</v>
          </cell>
          <cell r="B6921" t="str">
            <v>CABO DE COBRE, RIGIDO, CLASSE 2, COMPACTADO, BLINDADO, ISOLACAO EM EPR OU XLPE, COBERTURA ANTICHAMA EM PVC, PEAD OU HFFR, 1 CONDUTOR, 20/35 KV, SECAO NOMINAL 240 MM2</v>
          </cell>
          <cell r="C6921" t="str">
            <v xml:space="preserve">M     </v>
          </cell>
          <cell r="D6921" t="str">
            <v>149,92</v>
          </cell>
        </row>
        <row r="6922">
          <cell r="A6922">
            <v>879</v>
          </cell>
          <cell r="B6922" t="str">
            <v>CABO DE COBRE, RIGIDO, CLASSE 2, COMPACTADO, BLINDADO, ISOLACAO EM EPR OU XLPE, COBERTURA ANTICHAMA EM PVC, PEAD OU HFFR, 1 CONDUTOR, 20/35 KV, SECAO NOMINAL 300 MM2</v>
          </cell>
          <cell r="C6922" t="str">
            <v xml:space="preserve">M     </v>
          </cell>
          <cell r="D6922" t="str">
            <v>176,70</v>
          </cell>
        </row>
        <row r="6923">
          <cell r="A6923">
            <v>880</v>
          </cell>
          <cell r="B6923" t="str">
            <v>CABO DE COBRE, RIGIDO, CLASSE 2, COMPACTADO, BLINDADO, ISOLACAO EM EPR OU XLPE, COBERTURA ANTICHAMA EM PVC, PEAD OU HFFR, 1 CONDUTOR, 20/35 KV, SECAO NOMINAL 400 MM2</v>
          </cell>
          <cell r="C6923" t="str">
            <v xml:space="preserve">M     </v>
          </cell>
          <cell r="D6923" t="str">
            <v>207,91</v>
          </cell>
        </row>
        <row r="6924">
          <cell r="A6924">
            <v>873</v>
          </cell>
          <cell r="B6924" t="str">
            <v>CABO DE COBRE, RIGIDO, CLASSE 2, COMPACTADO, BLINDADO, ISOLACAO EM EPR OU XLPE, COBERTURA ANTICHAMA EM PVC, PEAD OU HFFR, 1 CONDUTOR, 20/35 KV, SECAO NOMINAL 50 MM2</v>
          </cell>
          <cell r="C6924" t="str">
            <v xml:space="preserve">M     </v>
          </cell>
          <cell r="D6924" t="str">
            <v>63,22</v>
          </cell>
        </row>
        <row r="6925">
          <cell r="A6925">
            <v>881</v>
          </cell>
          <cell r="B6925" t="str">
            <v>CABO DE COBRE, RIGIDO, CLASSE 2, COMPACTADO, BLINDADO, ISOLACAO EM EPR OU XLPE, COBERTURA ANTICHAMA EM PVC, PEAD OU HFFR, 1 CONDUTOR, 20/35 KV, SECAO NOMINAL 500 MM2</v>
          </cell>
          <cell r="C6925" t="str">
            <v xml:space="preserve">M     </v>
          </cell>
          <cell r="D6925" t="str">
            <v>284,18</v>
          </cell>
        </row>
        <row r="6926">
          <cell r="A6926">
            <v>874</v>
          </cell>
          <cell r="B6926" t="str">
            <v>CABO DE COBRE, RIGIDO, CLASSE 2, COMPACTADO, BLINDADO, ISOLACAO EM EPR OU XLPE, COBERTURA ANTICHAMA EM PVC, PEAD OU HFFR, 1 CONDUTOR, 20/35 KV, SECAO NOMINAL 70 MM2</v>
          </cell>
          <cell r="C6926" t="str">
            <v xml:space="preserve">M     </v>
          </cell>
          <cell r="D6926" t="str">
            <v>75,02</v>
          </cell>
        </row>
        <row r="6927">
          <cell r="A6927">
            <v>875</v>
          </cell>
          <cell r="B6927" t="str">
            <v>CABO DE COBRE, RIGIDO, CLASSE 2, COMPACTADO, BLINDADO, ISOLACAO EM EPR OU XLPE, COBERTURA ANTICHAMA EM PVC, PEAD OU HFFR, 1 CONDUTOR, 20/35 KV, SECAO NOMINAL 95 MM2</v>
          </cell>
          <cell r="C6927" t="str">
            <v xml:space="preserve">M     </v>
          </cell>
          <cell r="D6927" t="str">
            <v>89,51</v>
          </cell>
        </row>
        <row r="6928">
          <cell r="A6928">
            <v>983</v>
          </cell>
          <cell r="B6928" t="str">
            <v>CABO DE COBRE, RIGIDO, CLASSE 2, ISOLACAO EM PVC/A, ANTICHAMA BWF-B, 1 CONDUTOR, 450/750 V, SECAO NOMINAL 1,5 MM2</v>
          </cell>
          <cell r="C6928" t="str">
            <v xml:space="preserve">M     </v>
          </cell>
          <cell r="D6928" t="str">
            <v>0,56</v>
          </cell>
        </row>
        <row r="6929">
          <cell r="A6929">
            <v>985</v>
          </cell>
          <cell r="B6929" t="str">
            <v>CABO DE COBRE, RIGIDO, CLASSE 2, ISOLACAO EM PVC/A, ANTICHAMA BWF-B, 1 CONDUTOR, 450/750 V, SECAO NOMINAL 10 MM2</v>
          </cell>
          <cell r="C6929" t="str">
            <v xml:space="preserve">M     </v>
          </cell>
          <cell r="D6929" t="str">
            <v>4,20</v>
          </cell>
        </row>
        <row r="6930">
          <cell r="A6930">
            <v>990</v>
          </cell>
          <cell r="B6930" t="str">
            <v>CABO DE COBRE, RIGIDO, CLASSE 2, ISOLACAO EM PVC/A, ANTICHAMA BWF-B, 1 CONDUTOR, 450/750 V, SECAO NOMINAL 150 MM2</v>
          </cell>
          <cell r="C6930" t="str">
            <v xml:space="preserve">M     </v>
          </cell>
          <cell r="D6930" t="str">
            <v>57,54</v>
          </cell>
        </row>
        <row r="6931">
          <cell r="A6931">
            <v>39241</v>
          </cell>
          <cell r="B6931" t="str">
            <v>CABO DE COBRE, RIGIDO, CLASSE 2, ISOLACAO EM PVC/A, ANTICHAMA BWF-B, 1 CONDUTOR, 450/750 V, SECAO NOMINAL 16 MM2</v>
          </cell>
          <cell r="C6931" t="str">
            <v xml:space="preserve">M     </v>
          </cell>
          <cell r="D6931" t="str">
            <v>6,58</v>
          </cell>
        </row>
        <row r="6932">
          <cell r="A6932">
            <v>1005</v>
          </cell>
          <cell r="B6932" t="str">
            <v>CABO DE COBRE, RIGIDO, CLASSE 2, ISOLACAO EM PVC/A, ANTICHAMA BWF-B, 1 CONDUTOR, 450/750 V, SECAO NOMINAL 185 MM2</v>
          </cell>
          <cell r="C6932" t="str">
            <v xml:space="preserve">M     </v>
          </cell>
          <cell r="D6932" t="str">
            <v>70,62</v>
          </cell>
        </row>
        <row r="6933">
          <cell r="A6933">
            <v>984</v>
          </cell>
          <cell r="B6933" t="str">
            <v>CABO DE COBRE, RIGIDO, CLASSE 2, ISOLACAO EM PVC/A, ANTICHAMA BWF-B, 1 CONDUTOR, 450/750 V, SECAO NOMINAL 2,5 MM2</v>
          </cell>
          <cell r="C6933" t="str">
            <v xml:space="preserve">M     </v>
          </cell>
          <cell r="D6933" t="str">
            <v>1,45</v>
          </cell>
        </row>
        <row r="6934">
          <cell r="A6934">
            <v>991</v>
          </cell>
          <cell r="B6934" t="str">
            <v>CABO DE COBRE, RIGIDO, CLASSE 2, ISOLACAO EM PVC/A, ANTICHAMA BWF-B, 1 CONDUTOR, 450/750 V, SECAO NOMINAL 240 MM2</v>
          </cell>
          <cell r="C6934" t="str">
            <v xml:space="preserve">M     </v>
          </cell>
          <cell r="D6934" t="str">
            <v>93,32</v>
          </cell>
        </row>
        <row r="6935">
          <cell r="A6935">
            <v>986</v>
          </cell>
          <cell r="B6935" t="str">
            <v>CABO DE COBRE, RIGIDO, CLASSE 2, ISOLACAO EM PVC/A, ANTICHAMA BWF-B, 1 CONDUTOR, 450/750 V, SECAO NOMINAL 25 MM2</v>
          </cell>
          <cell r="C6935" t="str">
            <v xml:space="preserve">M     </v>
          </cell>
          <cell r="D6935" t="str">
            <v>10,05</v>
          </cell>
        </row>
        <row r="6936">
          <cell r="A6936">
            <v>1024</v>
          </cell>
          <cell r="B6936" t="str">
            <v>CABO DE COBRE, RIGIDO, CLASSE 2, ISOLACAO EM PVC/A, ANTICHAMA BWF-B, 1 CONDUTOR, 450/750 V, SECAO NOMINAL 300 MM2</v>
          </cell>
          <cell r="C6936" t="str">
            <v xml:space="preserve">M     </v>
          </cell>
          <cell r="D6936" t="str">
            <v>115,50</v>
          </cell>
        </row>
        <row r="6937">
          <cell r="A6937">
            <v>987</v>
          </cell>
          <cell r="B6937" t="str">
            <v>CABO DE COBRE, RIGIDO, CLASSE 2, ISOLACAO EM PVC/A, ANTICHAMA BWF-B, 1 CONDUTOR, 450/750 V, SECAO NOMINAL 35 MM2</v>
          </cell>
          <cell r="C6937" t="str">
            <v xml:space="preserve">M     </v>
          </cell>
          <cell r="D6937" t="str">
            <v>13,66</v>
          </cell>
        </row>
        <row r="6938">
          <cell r="A6938">
            <v>1003</v>
          </cell>
          <cell r="B6938" t="str">
            <v>CABO DE COBRE, RIGIDO, CLASSE 2, ISOLACAO EM PVC/A, ANTICHAMA BWF-B, 1 CONDUTOR, 450/750 V, SECAO NOMINAL 4 MM2</v>
          </cell>
          <cell r="C6938" t="str">
            <v xml:space="preserve">M     </v>
          </cell>
          <cell r="D6938" t="str">
            <v>2,12</v>
          </cell>
        </row>
        <row r="6939">
          <cell r="A6939">
            <v>992</v>
          </cell>
          <cell r="B6939" t="str">
            <v>CABO DE COBRE, RIGIDO, CLASSE 2, ISOLACAO EM PVC/A, ANTICHAMA BWF-B, 1 CONDUTOR, 450/750 V, SECAO NOMINAL 400 MM2</v>
          </cell>
          <cell r="C6939" t="str">
            <v xml:space="preserve">M     </v>
          </cell>
          <cell r="D6939" t="str">
            <v>149,44</v>
          </cell>
        </row>
        <row r="6940">
          <cell r="A6940">
            <v>1007</v>
          </cell>
          <cell r="B6940" t="str">
            <v>CABO DE COBRE, RIGIDO, CLASSE 2, ISOLACAO EM PVC/A, ANTICHAMA BWF-B, 1 CONDUTOR, 450/750 V, SECAO NOMINAL 50 MM2</v>
          </cell>
          <cell r="C6940" t="str">
            <v xml:space="preserve">M     </v>
          </cell>
          <cell r="D6940" t="str">
            <v>19,38</v>
          </cell>
        </row>
        <row r="6941">
          <cell r="A6941">
            <v>39242</v>
          </cell>
          <cell r="B6941" t="str">
            <v>CABO DE COBRE, RIGIDO, CLASSE 2, ISOLACAO EM PVC/A, ANTICHAMA BWF-B, 1 CONDUTOR, 450/750 V, SECAO NOMINAL 500 MM2</v>
          </cell>
          <cell r="C6941" t="str">
            <v xml:space="preserve">M     </v>
          </cell>
          <cell r="D6941" t="str">
            <v>185,16</v>
          </cell>
        </row>
        <row r="6942">
          <cell r="A6942">
            <v>1008</v>
          </cell>
          <cell r="B6942" t="str">
            <v>CABO DE COBRE, RIGIDO, CLASSE 2, ISOLACAO EM PVC/A, ANTICHAMA BWF-B, 1 CONDUTOR, 450/750 V, SECAO NOMINAL 6 MM2</v>
          </cell>
          <cell r="C6942" t="str">
            <v xml:space="preserve">M     </v>
          </cell>
          <cell r="D6942" t="str">
            <v>2,41</v>
          </cell>
        </row>
        <row r="6943">
          <cell r="A6943">
            <v>988</v>
          </cell>
          <cell r="B6943" t="str">
            <v>CABO DE COBRE, RIGIDO, CLASSE 2, ISOLACAO EM PVC/A, ANTICHAMA BWF-B, 1 CONDUTOR, 450/750 V, SECAO NOMINAL 70 MM2</v>
          </cell>
          <cell r="C6943" t="str">
            <v xml:space="preserve">M     </v>
          </cell>
          <cell r="D6943" t="str">
            <v>26,77</v>
          </cell>
        </row>
        <row r="6944">
          <cell r="A6944">
            <v>989</v>
          </cell>
          <cell r="B6944" t="str">
            <v>CABO DE COBRE, RIGIDO, CLASSE 2, ISOLACAO EM PVC/A, ANTICHAMA BWF-B, 1 CONDUTOR, 450/750 V, SECAO NOMINAL 95 MM2</v>
          </cell>
          <cell r="C6944" t="str">
            <v xml:space="preserve">M     </v>
          </cell>
          <cell r="D6944" t="str">
            <v>36,26</v>
          </cell>
        </row>
        <row r="6945">
          <cell r="A6945">
            <v>39598</v>
          </cell>
          <cell r="B6945" t="str">
            <v>CABO DE PAR TRANCADO UTP, 4 PARES, CATEGORIA 5E</v>
          </cell>
          <cell r="C6945" t="str">
            <v xml:space="preserve">M     </v>
          </cell>
          <cell r="D6945" t="str">
            <v>1,02</v>
          </cell>
        </row>
        <row r="6946">
          <cell r="A6946">
            <v>39599</v>
          </cell>
          <cell r="B6946" t="str">
            <v>CABO DE PAR TRANCADO UTP, 4 PARES, CATEGORIA 6</v>
          </cell>
          <cell r="C6946" t="str">
            <v xml:space="preserve">M     </v>
          </cell>
          <cell r="D6946" t="str">
            <v>1,54</v>
          </cell>
        </row>
        <row r="6947">
          <cell r="A6947">
            <v>34602</v>
          </cell>
          <cell r="B6947" t="str">
            <v>CABO FLEXIVEL PVC 750 V, 2 CONDUTORES DE 1,5 MM2</v>
          </cell>
          <cell r="C6947" t="str">
            <v xml:space="preserve">M     </v>
          </cell>
          <cell r="D6947" t="str">
            <v>2,03</v>
          </cell>
        </row>
        <row r="6948">
          <cell r="A6948">
            <v>34603</v>
          </cell>
          <cell r="B6948" t="str">
            <v>CABO FLEXIVEL PVC 750 V, 2 CONDUTORES DE 10,0 MM2</v>
          </cell>
          <cell r="C6948" t="str">
            <v xml:space="preserve">M     </v>
          </cell>
          <cell r="D6948" t="str">
            <v>9,79</v>
          </cell>
        </row>
        <row r="6949">
          <cell r="A6949">
            <v>34607</v>
          </cell>
          <cell r="B6949" t="str">
            <v>CABO FLEXIVEL PVC 750 V, 2 CONDUTORES DE 4,0 MM2</v>
          </cell>
          <cell r="C6949" t="str">
            <v xml:space="preserve">M     </v>
          </cell>
          <cell r="D6949" t="str">
            <v>4,36</v>
          </cell>
        </row>
        <row r="6950">
          <cell r="A6950">
            <v>34609</v>
          </cell>
          <cell r="B6950" t="str">
            <v>CABO FLEXIVEL PVC 750 V, 2 CONDUTORES DE 6,0 MM2</v>
          </cell>
          <cell r="C6950" t="str">
            <v xml:space="preserve">M     </v>
          </cell>
          <cell r="D6950" t="str">
            <v>6,55</v>
          </cell>
        </row>
        <row r="6951">
          <cell r="A6951">
            <v>34618</v>
          </cell>
          <cell r="B6951" t="str">
            <v>CABO FLEXIVEL PVC 750 V, 3 CONDUTORES DE 1,5 MM2</v>
          </cell>
          <cell r="C6951" t="str">
            <v xml:space="preserve">M     </v>
          </cell>
          <cell r="D6951" t="str">
            <v>2,70</v>
          </cell>
        </row>
        <row r="6952">
          <cell r="A6952">
            <v>34620</v>
          </cell>
          <cell r="B6952" t="str">
            <v>CABO FLEXIVEL PVC 750 V, 3 CONDUTORES DE 10,0 MM2</v>
          </cell>
          <cell r="C6952" t="str">
            <v xml:space="preserve">M     </v>
          </cell>
          <cell r="D6952" t="str">
            <v>13,51</v>
          </cell>
        </row>
        <row r="6953">
          <cell r="A6953">
            <v>34621</v>
          </cell>
          <cell r="B6953" t="str">
            <v>CABO FLEXIVEL PVC 750 V, 3 CONDUTORES DE 4,0 MM2</v>
          </cell>
          <cell r="C6953" t="str">
            <v xml:space="preserve">M     </v>
          </cell>
          <cell r="D6953" t="str">
            <v>6,26</v>
          </cell>
        </row>
        <row r="6954">
          <cell r="A6954">
            <v>34622</v>
          </cell>
          <cell r="B6954" t="str">
            <v>CABO FLEXIVEL PVC 750 V, 3 CONDUTORES DE 6,0 MM2</v>
          </cell>
          <cell r="C6954" t="str">
            <v xml:space="preserve">M     </v>
          </cell>
          <cell r="D6954" t="str">
            <v>8,88</v>
          </cell>
        </row>
        <row r="6955">
          <cell r="A6955">
            <v>34624</v>
          </cell>
          <cell r="B6955" t="str">
            <v>CABO FLEXIVEL PVC 750 V, 4 CONDUTORES DE 1,5 MM2</v>
          </cell>
          <cell r="C6955" t="str">
            <v xml:space="preserve">M     </v>
          </cell>
          <cell r="D6955" t="str">
            <v>3,44</v>
          </cell>
        </row>
        <row r="6956">
          <cell r="A6956">
            <v>34626</v>
          </cell>
          <cell r="B6956" t="str">
            <v>CABO FLEXIVEL PVC 750 V, 4 CONDUTORES DE 10,0 MM2</v>
          </cell>
          <cell r="C6956" t="str">
            <v xml:space="preserve">M     </v>
          </cell>
          <cell r="D6956" t="str">
            <v>18,57</v>
          </cell>
        </row>
        <row r="6957">
          <cell r="A6957">
            <v>34627</v>
          </cell>
          <cell r="B6957" t="str">
            <v>CABO FLEXIVEL PVC 750 V, 4 CONDUTORES DE 4,0 MM2</v>
          </cell>
          <cell r="C6957" t="str">
            <v xml:space="preserve">M     </v>
          </cell>
          <cell r="D6957" t="str">
            <v>8,00</v>
          </cell>
        </row>
        <row r="6958">
          <cell r="A6958">
            <v>34629</v>
          </cell>
          <cell r="B6958" t="str">
            <v>CABO FLEXIVEL PVC 750 V, 4 CONDUTORES DE 6,0 MM2</v>
          </cell>
          <cell r="C6958" t="str">
            <v xml:space="preserve">M     </v>
          </cell>
          <cell r="D6958" t="str">
            <v>11,71</v>
          </cell>
        </row>
        <row r="6959">
          <cell r="A6959">
            <v>39257</v>
          </cell>
          <cell r="B6959" t="str">
            <v>CABO MULTIPOLAR DE COBRE, FLEXIVEL, CLASSE 4 OU 5, ISOLACAO EM HEPR, COBERTURA EM PVC-ST2, ANTICHAMA BWF-B, 0,6/1 KV, 3 CONDUTORES DE 1,5 MM2</v>
          </cell>
          <cell r="C6959" t="str">
            <v xml:space="preserve">M     </v>
          </cell>
          <cell r="D6959" t="str">
            <v>2,53</v>
          </cell>
        </row>
        <row r="6960">
          <cell r="A6960">
            <v>39261</v>
          </cell>
          <cell r="B6960" t="str">
            <v>CABO MULTIPOLAR DE COBRE, FLEXIVEL, CLASSE 4 OU 5, ISOLACAO EM HEPR, COBERTURA EM PVC-ST2, ANTICHAMA BWF-B, 0,6/1 KV, 3 CONDUTORES DE 10 MM2</v>
          </cell>
          <cell r="C6960" t="str">
            <v xml:space="preserve">M     </v>
          </cell>
          <cell r="D6960" t="str">
            <v>13,49</v>
          </cell>
        </row>
        <row r="6961">
          <cell r="A6961">
            <v>39268</v>
          </cell>
          <cell r="B6961" t="str">
            <v>CABO MULTIPOLAR DE COBRE, FLEXIVEL, CLASSE 4 OU 5, ISOLACAO EM HEPR, COBERTURA EM PVC-ST2, ANTICHAMA BWF-B, 0,6/1 KV, 3 CONDUTORES DE 120 MM2</v>
          </cell>
          <cell r="C6961" t="str">
            <v xml:space="preserve">M     </v>
          </cell>
          <cell r="D6961" t="str">
            <v>155,64</v>
          </cell>
        </row>
        <row r="6962">
          <cell r="A6962">
            <v>39262</v>
          </cell>
          <cell r="B6962" t="str">
            <v>CABO MULTIPOLAR DE COBRE, FLEXIVEL, CLASSE 4 OU 5, ISOLACAO EM HEPR, COBERTURA EM PVC-ST2, ANTICHAMA BWF-B, 0,6/1 KV, 3 CONDUTORES DE 16 MM2</v>
          </cell>
          <cell r="C6962" t="str">
            <v xml:space="preserve">M     </v>
          </cell>
          <cell r="D6962" t="str">
            <v>21,09</v>
          </cell>
        </row>
        <row r="6963">
          <cell r="A6963">
            <v>39258</v>
          </cell>
          <cell r="B6963" t="str">
            <v>CABO MULTIPOLAR DE COBRE, FLEXIVEL, CLASSE 4 OU 5, ISOLACAO EM HEPR, COBERTURA EM PVC-ST2, ANTICHAMA BWF-B, 0,6/1 KV, 3 CONDUTORES DE 2,5 MM2</v>
          </cell>
          <cell r="C6963" t="str">
            <v xml:space="preserve">M     </v>
          </cell>
          <cell r="D6963" t="str">
            <v>3,75</v>
          </cell>
        </row>
        <row r="6964">
          <cell r="A6964">
            <v>39263</v>
          </cell>
          <cell r="B6964" t="str">
            <v>CABO MULTIPOLAR DE COBRE, FLEXIVEL, CLASSE 4 OU 5, ISOLACAO EM HEPR, COBERTURA EM PVC-ST2, ANTICHAMA BWF-B, 0,6/1 KV, 3 CONDUTORES DE 25 MM2</v>
          </cell>
          <cell r="C6964" t="str">
            <v xml:space="preserve">M     </v>
          </cell>
          <cell r="D6964" t="str">
            <v>32,63</v>
          </cell>
        </row>
        <row r="6965">
          <cell r="A6965">
            <v>39264</v>
          </cell>
          <cell r="B6965" t="str">
            <v>CABO MULTIPOLAR DE COBRE, FLEXIVEL, CLASSE 4 OU 5, ISOLACAO EM HEPR, COBERTURA EM PVC-ST2, ANTICHAMA BWF-B, 0,6/1 KV, 3 CONDUTORES DE 35 MM2</v>
          </cell>
          <cell r="C6965" t="str">
            <v xml:space="preserve">M     </v>
          </cell>
          <cell r="D6965" t="str">
            <v>44,19</v>
          </cell>
        </row>
        <row r="6966">
          <cell r="A6966">
            <v>39259</v>
          </cell>
          <cell r="B6966" t="str">
            <v>CABO MULTIPOLAR DE COBRE, FLEXIVEL, CLASSE 4 OU 5, ISOLACAO EM HEPR, COBERTURA EM PVC-ST2, ANTICHAMA BWF-B, 0,6/1 KV, 3 CONDUTORES DE 4 MM2</v>
          </cell>
          <cell r="C6966" t="str">
            <v xml:space="preserve">M     </v>
          </cell>
          <cell r="D6966" t="str">
            <v>5,71</v>
          </cell>
        </row>
        <row r="6967">
          <cell r="A6967">
            <v>39265</v>
          </cell>
          <cell r="B6967" t="str">
            <v>CABO MULTIPOLAR DE COBRE, FLEXIVEL, CLASSE 4 OU 5, ISOLACAO EM HEPR, COBERTURA EM PVC-ST2, ANTICHAMA BWF-B, 0,6/1 KV, 3 CONDUTORES DE 50 MM2</v>
          </cell>
          <cell r="C6967" t="str">
            <v xml:space="preserve">M     </v>
          </cell>
          <cell r="D6967" t="str">
            <v>65,09</v>
          </cell>
        </row>
        <row r="6968">
          <cell r="A6968">
            <v>39260</v>
          </cell>
          <cell r="B6968" t="str">
            <v>CABO MULTIPOLAR DE COBRE, FLEXIVEL, CLASSE 4 OU 5, ISOLACAO EM HEPR, COBERTURA EM PVC-ST2, ANTICHAMA BWF-B, 0,6/1 KV, 3 CONDUTORES DE 6 MM2</v>
          </cell>
          <cell r="C6968" t="str">
            <v xml:space="preserve">M     </v>
          </cell>
          <cell r="D6968" t="str">
            <v>8,13</v>
          </cell>
        </row>
        <row r="6969">
          <cell r="A6969">
            <v>39266</v>
          </cell>
          <cell r="B6969" t="str">
            <v>CABO MULTIPOLAR DE COBRE, FLEXIVEL, CLASSE 4 OU 5, ISOLACAO EM HEPR, COBERTURA EM PVC-ST2, ANTICHAMA BWF-B, 0,6/1 KV, 3 CONDUTORES DE 70 MM2</v>
          </cell>
          <cell r="C6969" t="str">
            <v xml:space="preserve">M     </v>
          </cell>
          <cell r="D6969" t="str">
            <v>91,33</v>
          </cell>
        </row>
        <row r="6970">
          <cell r="A6970">
            <v>39267</v>
          </cell>
          <cell r="B6970" t="str">
            <v>CABO MULTIPOLAR DE COBRE, FLEXIVEL, CLASSE 4 OU 5, ISOLACAO EM HEPR, COBERTURA EM PVC-ST2, ANTICHAMA BWF-B, 0,6/1 KV, 3 CONDUTORES DE 95 MM2</v>
          </cell>
          <cell r="C6970" t="str">
            <v xml:space="preserve">M     </v>
          </cell>
          <cell r="D6970" t="str">
            <v>119,72</v>
          </cell>
        </row>
        <row r="6971">
          <cell r="A6971">
            <v>11901</v>
          </cell>
          <cell r="B6971" t="str">
            <v>CABO TELEFONICO CCI 50, 1 PAR, USO INTERNO, SEM BLINDAGEM</v>
          </cell>
          <cell r="C6971" t="str">
            <v xml:space="preserve">M     </v>
          </cell>
          <cell r="D6971" t="str">
            <v>0,50</v>
          </cell>
        </row>
        <row r="6972">
          <cell r="A6972">
            <v>11902</v>
          </cell>
          <cell r="B6972" t="str">
            <v>CABO TELEFONICO CCI 50, 2 PARES, USO INTERNO, SEM BLINDAGEM</v>
          </cell>
          <cell r="C6972" t="str">
            <v xml:space="preserve">M     </v>
          </cell>
          <cell r="D6972" t="str">
            <v>0,87</v>
          </cell>
        </row>
        <row r="6973">
          <cell r="A6973">
            <v>11903</v>
          </cell>
          <cell r="B6973" t="str">
            <v>CABO TELEFONICO CCI 50, 3 PARES, USO INTERNO, SEM BLINDAGEM</v>
          </cell>
          <cell r="C6973" t="str">
            <v xml:space="preserve">M     </v>
          </cell>
          <cell r="D6973" t="str">
            <v>1,34</v>
          </cell>
        </row>
        <row r="6974">
          <cell r="A6974">
            <v>11904</v>
          </cell>
          <cell r="B6974" t="str">
            <v>CABO TELEFONICO CCI 50, 4 PARES, USO INTERNO, SEM BLINDAGEM</v>
          </cell>
          <cell r="C6974" t="str">
            <v xml:space="preserve">M     </v>
          </cell>
          <cell r="D6974" t="str">
            <v>1,71</v>
          </cell>
        </row>
        <row r="6975">
          <cell r="A6975">
            <v>11905</v>
          </cell>
          <cell r="B6975" t="str">
            <v>CABO TELEFONICO CCI 50, 5 PARES, USO INTERNO, SEM BLINDAGEM</v>
          </cell>
          <cell r="C6975" t="str">
            <v xml:space="preserve">M     </v>
          </cell>
          <cell r="D6975" t="str">
            <v>2,30</v>
          </cell>
        </row>
        <row r="6976">
          <cell r="A6976">
            <v>11906</v>
          </cell>
          <cell r="B6976" t="str">
            <v>CABO TELEFONICO CCI 50, 6 PARES, USO INTERNO, SEM BLINDAGEM</v>
          </cell>
          <cell r="C6976" t="str">
            <v xml:space="preserve">M     </v>
          </cell>
          <cell r="D6976" t="str">
            <v>2,65</v>
          </cell>
        </row>
        <row r="6977">
          <cell r="A6977">
            <v>11919</v>
          </cell>
          <cell r="B6977" t="str">
            <v>CABO TELEFONICO CI 50, 10 PARES, USO INTERNO</v>
          </cell>
          <cell r="C6977" t="str">
            <v xml:space="preserve">M     </v>
          </cell>
          <cell r="D6977" t="str">
            <v>5,20</v>
          </cell>
        </row>
        <row r="6978">
          <cell r="A6978">
            <v>11920</v>
          </cell>
          <cell r="B6978" t="str">
            <v>CABO TELEFONICO CI 50, 20 PARES, USO INTERNO</v>
          </cell>
          <cell r="C6978" t="str">
            <v xml:space="preserve">M     </v>
          </cell>
          <cell r="D6978" t="str">
            <v>10,09</v>
          </cell>
        </row>
        <row r="6979">
          <cell r="A6979">
            <v>11924</v>
          </cell>
          <cell r="B6979" t="str">
            <v>CABO TELEFONICO CI 50, 200 PARES, USO INTERNO</v>
          </cell>
          <cell r="C6979" t="str">
            <v xml:space="preserve">M     </v>
          </cell>
          <cell r="D6979" t="str">
            <v>98,12</v>
          </cell>
        </row>
        <row r="6980">
          <cell r="A6980">
            <v>11921</v>
          </cell>
          <cell r="B6980" t="str">
            <v>CABO TELEFONICO CI 50, 30 PARES, USO INTERNO</v>
          </cell>
          <cell r="C6980" t="str">
            <v xml:space="preserve">M     </v>
          </cell>
          <cell r="D6980" t="str">
            <v>13,73</v>
          </cell>
        </row>
        <row r="6981">
          <cell r="A6981">
            <v>11922</v>
          </cell>
          <cell r="B6981" t="str">
            <v>CABO TELEFONICO CI 50, 50 PARES, USO INTERNO</v>
          </cell>
          <cell r="C6981" t="str">
            <v xml:space="preserve">M     </v>
          </cell>
          <cell r="D6981" t="str">
            <v>24,39</v>
          </cell>
        </row>
        <row r="6982">
          <cell r="A6982">
            <v>11923</v>
          </cell>
          <cell r="B6982" t="str">
            <v>CABO TELEFONICO CI 50, 75 PARES, USO INTERNO</v>
          </cell>
          <cell r="C6982" t="str">
            <v xml:space="preserve">M     </v>
          </cell>
          <cell r="D6982" t="str">
            <v>39,83</v>
          </cell>
        </row>
        <row r="6983">
          <cell r="A6983">
            <v>11916</v>
          </cell>
          <cell r="B6983" t="str">
            <v>CABO TELEFONICO CTP - APL - 50, 10 PARES, USO EXTERNO</v>
          </cell>
          <cell r="C6983" t="str">
            <v xml:space="preserve">M     </v>
          </cell>
          <cell r="D6983" t="str">
            <v>6,76</v>
          </cell>
        </row>
        <row r="6984">
          <cell r="A6984">
            <v>11914</v>
          </cell>
          <cell r="B6984" t="str">
            <v>CABO TELEFONICO CTP - APL - 50, 100 PARES, USO EXTERNO</v>
          </cell>
          <cell r="C6984" t="str">
            <v xml:space="preserve">M     </v>
          </cell>
          <cell r="D6984" t="str">
            <v>49,07</v>
          </cell>
        </row>
        <row r="6985">
          <cell r="A6985">
            <v>11917</v>
          </cell>
          <cell r="B6985" t="str">
            <v>CABO TELEFONICO CTP - APL - 50, 20 PARES, USO EXTERNO</v>
          </cell>
          <cell r="C6985" t="str">
            <v xml:space="preserve">M     </v>
          </cell>
          <cell r="D6985" t="str">
            <v>11,76</v>
          </cell>
        </row>
        <row r="6986">
          <cell r="A6986">
            <v>11918</v>
          </cell>
          <cell r="B6986" t="str">
            <v>CABO TELEFONICO CTP - APL - 50, 30 PARES, USO EXTERNO</v>
          </cell>
          <cell r="C6986" t="str">
            <v xml:space="preserve">M     </v>
          </cell>
          <cell r="D6986" t="str">
            <v>15,96</v>
          </cell>
        </row>
        <row r="6987">
          <cell r="A6987">
            <v>37734</v>
          </cell>
          <cell r="B6987" t="str">
            <v>CACAMBA METALICA BASCULANTE COM CAPACIDADE DE 10 M3 (INCLUI MONTAGEM, NAO INCLUI CAMINHAO)</v>
          </cell>
          <cell r="C6987" t="str">
            <v xml:space="preserve">UN    </v>
          </cell>
          <cell r="D6987" t="str">
            <v>25.226,43</v>
          </cell>
        </row>
        <row r="6988">
          <cell r="A6988">
            <v>42251</v>
          </cell>
          <cell r="B6988" t="str">
            <v>CACAMBA METALICA BASCULANTE COM CAPACIDADE DE 12 M3 (INCLUI MONTAGEM, NAO INCLUI CAMINHAO)</v>
          </cell>
          <cell r="C6988" t="str">
            <v xml:space="preserve">UN    </v>
          </cell>
          <cell r="D6988" t="str">
            <v>28.646,15</v>
          </cell>
        </row>
        <row r="6989">
          <cell r="A6989">
            <v>37733</v>
          </cell>
          <cell r="B6989" t="str">
            <v>CACAMBA METALICA BASCULANTE COM CAPACIDADE DE 6 M3 (INCLUI MONTAGEM, NAO INCLUI CAMINHAO)</v>
          </cell>
          <cell r="C6989" t="str">
            <v xml:space="preserve">UN    </v>
          </cell>
          <cell r="D6989" t="str">
            <v>18.914,68</v>
          </cell>
        </row>
        <row r="6990">
          <cell r="A6990">
            <v>37735</v>
          </cell>
          <cell r="B6990" t="str">
            <v>CACAMBA METALICA BASCULANTE COM CAPACIDADE DE 8 M3 (INCLUI MONTAGEM, NAO INCLUI CAMINHAO)</v>
          </cell>
          <cell r="C6990" t="str">
            <v xml:space="preserve">UN    </v>
          </cell>
          <cell r="D6990" t="str">
            <v>22.792,19</v>
          </cell>
        </row>
        <row r="6991">
          <cell r="A6991">
            <v>2354</v>
          </cell>
          <cell r="B6991" t="str">
            <v>CADASTRISTA DE REDES  DE AGUA  E ESGOTO</v>
          </cell>
          <cell r="C6991" t="str">
            <v xml:space="preserve">H     </v>
          </cell>
          <cell r="D6991" t="str">
            <v>19,69</v>
          </cell>
        </row>
        <row r="6992">
          <cell r="A6992">
            <v>41758</v>
          </cell>
          <cell r="B6992" t="str">
            <v>CADEADO EM ACO INOX, LARGURA DE *50* MM, COM HASTE EM ACO TEMPERADO, SEM MOLA - CHAVES INCLUIDAS</v>
          </cell>
          <cell r="C6992" t="str">
            <v xml:space="preserve">UN    </v>
          </cell>
          <cell r="D6992" t="str">
            <v>116,80</v>
          </cell>
        </row>
        <row r="6993">
          <cell r="A6993">
            <v>5090</v>
          </cell>
          <cell r="B6993" t="str">
            <v>CADEADO SIMPLES/COMUM, EM LATAO MACICO CROMADO, LARGURA DE 25 MM,  HASTE DE ACO TEMPERADO, CEMENTADO (NAO LONGA), INCLUI 2 CHAVES</v>
          </cell>
          <cell r="C6993" t="str">
            <v xml:space="preserve">UN    </v>
          </cell>
          <cell r="D6993" t="str">
            <v>13,38</v>
          </cell>
        </row>
        <row r="6994">
          <cell r="A6994">
            <v>5085</v>
          </cell>
          <cell r="B6994" t="str">
            <v>CADEADO SIMPLES, EM LATAO MACICO CROMADO, LARGURA DE 35 MM,  HASTE DE ACO TEMPERADO, CEMENTADO (NAO LONGA), INCLUI 2 CHAVES</v>
          </cell>
          <cell r="C6994" t="str">
            <v xml:space="preserve">UN    </v>
          </cell>
          <cell r="D6994" t="str">
            <v>14,92</v>
          </cell>
        </row>
        <row r="6995">
          <cell r="A6995">
            <v>38374</v>
          </cell>
          <cell r="B6995" t="str">
            <v>CADEIRA SUSPENSA MANUAL / BALANCIM INDIVIDUAL (NBR 14751)</v>
          </cell>
          <cell r="C6995" t="str">
            <v xml:space="preserve">UN    </v>
          </cell>
          <cell r="D6995" t="str">
            <v>774,65</v>
          </cell>
        </row>
        <row r="6996">
          <cell r="A6996">
            <v>20212</v>
          </cell>
          <cell r="B6996" t="str">
            <v>CAIBRO DE MADEIRA APARELHADA *6 X 8* CM, MACARANDUBA, ANGELIM OU EQUIVALENTE DA REGIAO</v>
          </cell>
          <cell r="C6996" t="str">
            <v xml:space="preserve">M     </v>
          </cell>
          <cell r="D6996" t="str">
            <v>7,54</v>
          </cell>
        </row>
        <row r="6997">
          <cell r="A6997">
            <v>4430</v>
          </cell>
          <cell r="B6997" t="str">
            <v>CAIBRO DE MADEIRA NAO APARELHADA *5 X 6* CM, MACARANDUBA, ANGELIM OU EQUIVALENTE DA REGIAO</v>
          </cell>
          <cell r="C6997" t="str">
            <v xml:space="preserve">M     </v>
          </cell>
          <cell r="D6997" t="str">
            <v>9,99</v>
          </cell>
        </row>
        <row r="6998">
          <cell r="A6998">
            <v>4400</v>
          </cell>
          <cell r="B6998" t="str">
            <v>CAIBRO DE MADEIRA NAO APARELHADA *6 X 8* CM, MACARANDUBA, ANGELIM OU EQUIVALENTE DA REGIAO</v>
          </cell>
          <cell r="C6998" t="str">
            <v xml:space="preserve">M     </v>
          </cell>
          <cell r="D6998" t="str">
            <v>12,61</v>
          </cell>
        </row>
        <row r="6999">
          <cell r="A6999">
            <v>4496</v>
          </cell>
          <cell r="B6999" t="str">
            <v>CAIBRO DE MADEIRA NATIVA/REGIONAL 5 X 5 CM NAO APARELHADA (P/FORMA)</v>
          </cell>
          <cell r="C6999" t="str">
            <v xml:space="preserve">M     </v>
          </cell>
          <cell r="D6999" t="str">
            <v>1,65</v>
          </cell>
        </row>
        <row r="7000">
          <cell r="A7000">
            <v>11871</v>
          </cell>
          <cell r="B7000" t="str">
            <v>CAIXA D'AGUA DE FIBRA DE VIDRO, PARA 500 LITROS, COM TAMPA</v>
          </cell>
          <cell r="C7000" t="str">
            <v xml:space="preserve">UN    </v>
          </cell>
          <cell r="D7000" t="str">
            <v>195,30</v>
          </cell>
        </row>
        <row r="7001">
          <cell r="A7001">
            <v>34636</v>
          </cell>
          <cell r="B7001" t="str">
            <v>CAIXA D'AGUA EM POLIETILENO 1000 LITROS, COM TAMPA</v>
          </cell>
          <cell r="C7001" t="str">
            <v xml:space="preserve">UN    </v>
          </cell>
          <cell r="D7001" t="str">
            <v>294,40</v>
          </cell>
        </row>
        <row r="7002">
          <cell r="A7002">
            <v>34639</v>
          </cell>
          <cell r="B7002" t="str">
            <v>CAIXA D'AGUA EM POLIETILENO 1500 LITROS, COM TAMPA</v>
          </cell>
          <cell r="C7002" t="str">
            <v xml:space="preserve">UN    </v>
          </cell>
          <cell r="D7002" t="str">
            <v>597,92</v>
          </cell>
        </row>
        <row r="7003">
          <cell r="A7003">
            <v>34640</v>
          </cell>
          <cell r="B7003" t="str">
            <v>CAIXA D'AGUA EM POLIETILENO 2000 LITROS, COM TAMPA</v>
          </cell>
          <cell r="C7003" t="str">
            <v xml:space="preserve">UN    </v>
          </cell>
          <cell r="D7003" t="str">
            <v>671,62</v>
          </cell>
        </row>
        <row r="7004">
          <cell r="A7004">
            <v>34637</v>
          </cell>
          <cell r="B7004" t="str">
            <v>CAIXA D'AGUA EM POLIETILENO 500 LITROS, COM TAMPA</v>
          </cell>
          <cell r="C7004" t="str">
            <v xml:space="preserve">UN    </v>
          </cell>
          <cell r="D7004" t="str">
            <v>169,03</v>
          </cell>
        </row>
        <row r="7005">
          <cell r="A7005">
            <v>34638</v>
          </cell>
          <cell r="B7005" t="str">
            <v>CAIXA D'AGUA EM POLIETILENO 750 LITROS, COM TAMPA</v>
          </cell>
          <cell r="C7005" t="str">
            <v xml:space="preserve">UN    </v>
          </cell>
          <cell r="D7005" t="str">
            <v>289,86</v>
          </cell>
        </row>
        <row r="7006">
          <cell r="A7006">
            <v>11868</v>
          </cell>
          <cell r="B7006" t="str">
            <v>CAIXA D'AGUA FIBRA DE VIDRO PARA 1000 LITROS, COM TAMPA</v>
          </cell>
          <cell r="C7006" t="str">
            <v xml:space="preserve">UN    </v>
          </cell>
          <cell r="D7006" t="str">
            <v>268,41</v>
          </cell>
        </row>
        <row r="7007">
          <cell r="A7007">
            <v>37106</v>
          </cell>
          <cell r="B7007" t="str">
            <v>CAIXA D'AGUA FIBRA DE VIDRO PARA 10000 LITROS, COM TAMPA</v>
          </cell>
          <cell r="C7007" t="str">
            <v xml:space="preserve">UN    </v>
          </cell>
          <cell r="D7007" t="str">
            <v>2.592,56</v>
          </cell>
        </row>
        <row r="7008">
          <cell r="A7008">
            <v>11869</v>
          </cell>
          <cell r="B7008" t="str">
            <v>CAIXA D'AGUA FIBRA DE VIDRO PARA 1500 LITROS, COM TAMPA</v>
          </cell>
          <cell r="C7008" t="str">
            <v xml:space="preserve">UN    </v>
          </cell>
          <cell r="D7008" t="str">
            <v>435,49</v>
          </cell>
        </row>
        <row r="7009">
          <cell r="A7009">
            <v>37104</v>
          </cell>
          <cell r="B7009" t="str">
            <v>CAIXA D'AGUA FIBRA DE VIDRO PARA 2000 LITROS, COM TAMPA</v>
          </cell>
          <cell r="C7009" t="str">
            <v xml:space="preserve">UN    </v>
          </cell>
          <cell r="D7009" t="str">
            <v>561,38</v>
          </cell>
        </row>
        <row r="7010">
          <cell r="A7010">
            <v>37105</v>
          </cell>
          <cell r="B7010" t="str">
            <v>CAIXA D'AGUA FIBRA DE VIDRO PARA 5000 LITROS, COM TAMPA</v>
          </cell>
          <cell r="C7010" t="str">
            <v xml:space="preserve">UN    </v>
          </cell>
          <cell r="D7010" t="str">
            <v>1.250,28</v>
          </cell>
        </row>
        <row r="7011">
          <cell r="A7011">
            <v>11638</v>
          </cell>
          <cell r="B7011" t="str">
            <v>CAIXA DE CONCRETO PRE-MOLDADO PARA AR-CONDICIONADO DE JANELA, DE *80 X 54 X 76,5* CM (L X A X P)</v>
          </cell>
          <cell r="C7011" t="str">
            <v xml:space="preserve">UN    </v>
          </cell>
          <cell r="D7011" t="str">
            <v>99,87</v>
          </cell>
        </row>
        <row r="7012">
          <cell r="A7012">
            <v>1030</v>
          </cell>
          <cell r="B7012" t="str">
            <v>CAIXA DE DESCARGA DE PLASTICO EXTERNA, DE *9* L, PUXADOR FIO DE NYLON, NAO INCLUSO CANO, BOLSA, ENGATE</v>
          </cell>
          <cell r="C7012" t="str">
            <v xml:space="preserve">UN    </v>
          </cell>
          <cell r="D7012" t="str">
            <v>24,82</v>
          </cell>
        </row>
        <row r="7013">
          <cell r="A7013">
            <v>11694</v>
          </cell>
          <cell r="B7013" t="str">
            <v>CAIXA DE DESCARGA PLASTICA DE EMBUTIR COMPLETA, COM ESPELHO PLASTICO, CAPACIDADE 6 A 10 L, ACESSORIOS INCLUSOS</v>
          </cell>
          <cell r="C7013" t="str">
            <v xml:space="preserve">UN    </v>
          </cell>
          <cell r="D7013" t="str">
            <v>548,65</v>
          </cell>
        </row>
        <row r="7014">
          <cell r="A7014">
            <v>35277</v>
          </cell>
          <cell r="B7014" t="str">
            <v>CAIXA DE GORDURA EM PVC, DIAMETRO MINIMO 300 MM, DIAMETRO DE SAIDA 100 MM, CAPACIDADE  APROXIMADA 18 LITROS, COM TAMPA</v>
          </cell>
          <cell r="C7014" t="str">
            <v xml:space="preserve">UN    </v>
          </cell>
          <cell r="D7014" t="str">
            <v>380,47</v>
          </cell>
        </row>
        <row r="7015">
          <cell r="A7015">
            <v>10521</v>
          </cell>
          <cell r="B7015" t="str">
            <v>CAIXA DE INCENDIO/ABRIGO PARA MANGUEIRA, DE EMBUTIR/INTERNA, COM 75 X 45 X 17 CM, EM CHAPA DE ACO, PORTA COM VENTILACAO, VISOR COM A INSCRICAO "INCENDIO", SUPORTE/CESTA INTERNA PARA A MANGUEIRA, PINTURA ELETROSTATICA VERMELHA</v>
          </cell>
          <cell r="C7015" t="str">
            <v xml:space="preserve">UN    </v>
          </cell>
          <cell r="D7015" t="str">
            <v>265,36</v>
          </cell>
        </row>
        <row r="7016">
          <cell r="A7016">
            <v>10885</v>
          </cell>
          <cell r="B7016" t="str">
            <v>CAIXA DE INCENDIO/ABRIGO PARA MANGUEIRA, DE EMBUTIR/INTERNA, COM 90 X 60 X 17 CM, EM CHAPA DE ACO, PORTA COM VENTILACAO, VISOR COM A INSCRICAO "INCENDIO", SUPORTE/CESTA INTERNA PARA A MANGUEIRA, PINTURA ELETROSTATICA VERMELHA</v>
          </cell>
          <cell r="C7016" t="str">
            <v xml:space="preserve">UN    </v>
          </cell>
          <cell r="D7016" t="str">
            <v>335,65</v>
          </cell>
        </row>
        <row r="7017">
          <cell r="A7017">
            <v>20962</v>
          </cell>
          <cell r="B7017" t="str">
            <v>CAIXA DE INCENDIO/ABRIGO PARA MANGUEIRA, DE SOBREPOR/EXTERNA, COM 75 X 45 X 17 CM, EM CHAPA DE ACO, PORTA COM VENTILACAO, VISOR COM A INSCRICAO "INCENDIO", SUPORTE/CESTA INTERNA PARA A MANGUEIRA, PINTURA ELETROSTATICA VERMELHA</v>
          </cell>
          <cell r="C7017" t="str">
            <v xml:space="preserve">UN    </v>
          </cell>
          <cell r="D7017" t="str">
            <v>278,00</v>
          </cell>
        </row>
        <row r="7018">
          <cell r="A7018">
            <v>20963</v>
          </cell>
          <cell r="B7018" t="str">
            <v>CAIXA DE INCENDIO/ABRIGO PARA MANGUEIRA, DE SOBREPOR/EXTERNA, COM 90 X 60 X 17 CM, EM CHAPA DE ACO, PORTA COM VENTILACAO, VISOR COM A INSCRICAO "INCENDIO", SUPORTE/CESTA INTERNA PARA A MANGUEIRA, PINTURA ELETROSTATICA VERMELHA</v>
          </cell>
          <cell r="C7018" t="str">
            <v xml:space="preserve">UN    </v>
          </cell>
          <cell r="D7018" t="str">
            <v>339,60</v>
          </cell>
        </row>
        <row r="7019">
          <cell r="A7019">
            <v>2555</v>
          </cell>
          <cell r="B7019" t="str">
            <v>CAIXA DE LUZ "3 X 3" EM ACO ESMALTADA</v>
          </cell>
          <cell r="C7019" t="str">
            <v xml:space="preserve">UN    </v>
          </cell>
          <cell r="D7019" t="str">
            <v>0,64</v>
          </cell>
        </row>
        <row r="7020">
          <cell r="A7020">
            <v>2556</v>
          </cell>
          <cell r="B7020" t="str">
            <v>CAIXA DE LUZ "4 X 2" EM ACO ESMALTADA</v>
          </cell>
          <cell r="C7020" t="str">
            <v xml:space="preserve">UN    </v>
          </cell>
          <cell r="D7020" t="str">
            <v>0,59</v>
          </cell>
        </row>
        <row r="7021">
          <cell r="A7021">
            <v>2557</v>
          </cell>
          <cell r="B7021" t="str">
            <v>CAIXA DE LUZ "4 X 4" EM ACO ESMALTADA</v>
          </cell>
          <cell r="C7021" t="str">
            <v xml:space="preserve">UN    </v>
          </cell>
          <cell r="D7021" t="str">
            <v>1,25</v>
          </cell>
        </row>
        <row r="7022">
          <cell r="A7022">
            <v>39810</v>
          </cell>
          <cell r="B7022" t="str">
            <v>CAIXA DE PASSAGEM DE PAREDE, DE EMBUTIR, EM PVC, DIMENSOES *120 X 120 X 75* MM</v>
          </cell>
          <cell r="C7022" t="str">
            <v xml:space="preserve">UN    </v>
          </cell>
          <cell r="D7022" t="str">
            <v>10,70</v>
          </cell>
        </row>
        <row r="7023">
          <cell r="A7023">
            <v>39811</v>
          </cell>
          <cell r="B7023" t="str">
            <v>CAIXA DE PASSAGEM DE PAREDE, DE EMBUTIR, EM PVC, DIMENSOES *150 X 150 X 75* MM</v>
          </cell>
          <cell r="C7023" t="str">
            <v xml:space="preserve">UN    </v>
          </cell>
          <cell r="D7023" t="str">
            <v>13,55</v>
          </cell>
        </row>
        <row r="7024">
          <cell r="A7024">
            <v>39812</v>
          </cell>
          <cell r="B7024" t="str">
            <v>CAIXA DE PASSAGEM DE PAREDE, DE EMBUTIR, EM PVC, DIMENSOES *200 X 200 X 90* MM</v>
          </cell>
          <cell r="C7024" t="str">
            <v xml:space="preserve">UN    </v>
          </cell>
          <cell r="D7024" t="str">
            <v>20,67</v>
          </cell>
        </row>
        <row r="7025">
          <cell r="A7025">
            <v>20254</v>
          </cell>
          <cell r="B7025" t="str">
            <v>CAIXA DE PASSAGEM METALICA DE SOBREPOR COM TAMPA PARAFUSADA, DIMENSOES 15 X 15 X 10 CM</v>
          </cell>
          <cell r="C7025" t="str">
            <v xml:space="preserve">UN    </v>
          </cell>
          <cell r="D7025" t="str">
            <v>6,94</v>
          </cell>
        </row>
        <row r="7026">
          <cell r="A7026">
            <v>39771</v>
          </cell>
          <cell r="B7026" t="str">
            <v>CAIXA DE PASSAGEM METALICA DE SOBREPOR COM TAMPA PARAFUSADA, DIMENSOES 20 X 20 X 10 CM</v>
          </cell>
          <cell r="C7026" t="str">
            <v xml:space="preserve">UN    </v>
          </cell>
          <cell r="D7026" t="str">
            <v>11,49</v>
          </cell>
        </row>
        <row r="7027">
          <cell r="A7027">
            <v>20255</v>
          </cell>
          <cell r="B7027" t="str">
            <v>CAIXA DE PASSAGEM METALICA DE SOBREPOR COM TAMPA PARAFUSADA, DIMENSOES 25 X 25 X 10 CM</v>
          </cell>
          <cell r="C7027" t="str">
            <v xml:space="preserve">UN    </v>
          </cell>
          <cell r="D7027" t="str">
            <v>18,99</v>
          </cell>
        </row>
        <row r="7028">
          <cell r="A7028">
            <v>39772</v>
          </cell>
          <cell r="B7028" t="str">
            <v>CAIXA DE PASSAGEM METALICA DE SOBREPOR COM TAMPA PARAFUSADA, DIMENSOES 30 X 30 X 10 CM</v>
          </cell>
          <cell r="C7028" t="str">
            <v xml:space="preserve">UN    </v>
          </cell>
          <cell r="D7028" t="str">
            <v>22,76</v>
          </cell>
        </row>
        <row r="7029">
          <cell r="A7029">
            <v>20253</v>
          </cell>
          <cell r="B7029" t="str">
            <v>CAIXA DE PASSAGEM METALICA DE SOBREPOR COM TAMPA PARAFUSADA, DIMENSOES 35 X 35 X 12 CM</v>
          </cell>
          <cell r="C7029" t="str">
            <v xml:space="preserve">UN    </v>
          </cell>
          <cell r="D7029" t="str">
            <v>39,69</v>
          </cell>
        </row>
        <row r="7030">
          <cell r="A7030">
            <v>39773</v>
          </cell>
          <cell r="B7030" t="str">
            <v>CAIXA DE PASSAGEM METALICA DE SOBREPOR COM TAMPA PARAFUSADA, DIMENSOES 40 X 40 X 15 CM</v>
          </cell>
          <cell r="C7030" t="str">
            <v xml:space="preserve">UN    </v>
          </cell>
          <cell r="D7030" t="str">
            <v>41,22</v>
          </cell>
        </row>
        <row r="7031">
          <cell r="A7031">
            <v>39774</v>
          </cell>
          <cell r="B7031" t="str">
            <v>CAIXA DE PASSAGEM METALICA DE SOBREPOR COM TAMPA PARAFUSADA, DIMENSOES 50 X 50 X 15 CM</v>
          </cell>
          <cell r="C7031" t="str">
            <v xml:space="preserve">UN    </v>
          </cell>
          <cell r="D7031" t="str">
            <v>53,56</v>
          </cell>
        </row>
        <row r="7032">
          <cell r="A7032">
            <v>39775</v>
          </cell>
          <cell r="B7032" t="str">
            <v>CAIXA DE PASSAGEM METALICA DE SOBREPOR COM TAMPA PARAFUSADA, DIMENSOES 60 X 60 X 20 CM</v>
          </cell>
          <cell r="C7032" t="str">
            <v xml:space="preserve">UN    </v>
          </cell>
          <cell r="D7032" t="str">
            <v>93,81</v>
          </cell>
        </row>
        <row r="7033">
          <cell r="A7033">
            <v>39776</v>
          </cell>
          <cell r="B7033" t="str">
            <v>CAIXA DE PASSAGEM METALICA DE SOBREPOR COM TAMPA PARAFUSADA, DIMENSOES 70 X 70 X 20 CM</v>
          </cell>
          <cell r="C7033" t="str">
            <v xml:space="preserve">UN    </v>
          </cell>
          <cell r="D7033" t="str">
            <v>115,46</v>
          </cell>
        </row>
        <row r="7034">
          <cell r="A7034">
            <v>39777</v>
          </cell>
          <cell r="B7034" t="str">
            <v>CAIXA DE PASSAGEM METALICA DE SOBREPOR COM TAMPA PARAFUSADA, DIMENSOES 80 X 80 X 20 CM</v>
          </cell>
          <cell r="C7034" t="str">
            <v xml:space="preserve">UN    </v>
          </cell>
          <cell r="D7034" t="str">
            <v>138,55</v>
          </cell>
        </row>
        <row r="7035">
          <cell r="A7035">
            <v>11250</v>
          </cell>
          <cell r="B7035" t="str">
            <v>CAIXA DE PASSAGEM N 2, DE EMBUTIR, PADRAO TELEBRAS, DIMENSOES 20 X 20 X 12 CM, EM CHAPA DE ACO GALVANIZADO</v>
          </cell>
          <cell r="C7035" t="str">
            <v xml:space="preserve">UN    </v>
          </cell>
          <cell r="D7035" t="str">
            <v>20,57</v>
          </cell>
        </row>
        <row r="7036">
          <cell r="A7036">
            <v>39766</v>
          </cell>
          <cell r="B7036" t="str">
            <v>CAIXA DE PASSAGEM N 2, DE SOBREPOR, PADRAO TELEBRAS, DIMENSOES 20 X 20 X *12* CM, EM CHAPA DE ACO GALVANIZADO</v>
          </cell>
          <cell r="C7036" t="str">
            <v xml:space="preserve">UN    </v>
          </cell>
          <cell r="D7036" t="str">
            <v>25,11</v>
          </cell>
        </row>
        <row r="7037">
          <cell r="A7037">
            <v>11251</v>
          </cell>
          <cell r="B7037" t="str">
            <v>CAIXA DE PASSAGEM N 3, DE EMBUTIR, PADRAO TELEBRAS, DIMENSOES 40 X 40 X 12 CM, EM CHAPA DE ACO GALVANIZADO</v>
          </cell>
          <cell r="C7037" t="str">
            <v xml:space="preserve">UN    </v>
          </cell>
          <cell r="D7037" t="str">
            <v>43,30</v>
          </cell>
        </row>
        <row r="7038">
          <cell r="A7038">
            <v>39767</v>
          </cell>
          <cell r="B7038" t="str">
            <v>CAIXA DE PASSAGEM N 3, DE SOBREPOR, PADRAO TELEBRAS, DIMENSOES 40 X 40 X *12* CM, EM CHAPA DE ACO GALVANIZADO</v>
          </cell>
          <cell r="C7038" t="str">
            <v xml:space="preserve">UN    </v>
          </cell>
          <cell r="D7038" t="str">
            <v>57,01</v>
          </cell>
        </row>
        <row r="7039">
          <cell r="A7039">
            <v>11253</v>
          </cell>
          <cell r="B7039" t="str">
            <v>CAIXA DE PASSAGEM N 4, DE EMBUTIR, PADRAO TELEBRAS, DIMENSOES 60 X 60 X 12 CM, EM CHAPA DE ACO GALVANIZADO</v>
          </cell>
          <cell r="C7039" t="str">
            <v xml:space="preserve">UN    </v>
          </cell>
          <cell r="D7039" t="str">
            <v>85,15</v>
          </cell>
        </row>
        <row r="7040">
          <cell r="A7040">
            <v>11254</v>
          </cell>
          <cell r="B7040" t="str">
            <v>CAIXA DE PASSAGEM N 4, DE SOBREPOR, PADRAO TELEBRAS, DIMENSOES 60 X 60 X *12* CM, EM CHAPA DE ACO GALVANIZADO</v>
          </cell>
          <cell r="C7040" t="str">
            <v xml:space="preserve">UN    </v>
          </cell>
          <cell r="D7040" t="str">
            <v>91,48</v>
          </cell>
        </row>
        <row r="7041">
          <cell r="A7041">
            <v>11255</v>
          </cell>
          <cell r="B7041" t="str">
            <v>CAIXA DE PASSAGEM N 5, DE EMBUTIR, PADRAO TELEBRAS, DIMENSOES 80 X 80 X 12 CM, EM CHAPA DE ACO GALVANIZADO</v>
          </cell>
          <cell r="C7041" t="str">
            <v xml:space="preserve">UN    </v>
          </cell>
          <cell r="D7041" t="str">
            <v>138,55</v>
          </cell>
        </row>
        <row r="7042">
          <cell r="A7042">
            <v>11256</v>
          </cell>
          <cell r="B7042" t="str">
            <v>CAIXA DE PASSAGEM N 5, DE SOBREPOR, PADRAO TELEBRAS, DIMENSOES 80 X 80 X *12* CM, EM CHAPA DE ACO GALVANIZADO</v>
          </cell>
          <cell r="C7042" t="str">
            <v xml:space="preserve">UN    </v>
          </cell>
          <cell r="D7042" t="str">
            <v>158,55</v>
          </cell>
        </row>
        <row r="7043">
          <cell r="A7043">
            <v>14055</v>
          </cell>
          <cell r="B7043" t="str">
            <v>CAIXA DE PASSAGEM N 6, DE EMBUTIR, PADRAO TELEBRAS, DIMENSOES 120 X 120 X 12 CM, EM CHAPA DE ACO GALVANIZADO</v>
          </cell>
          <cell r="C7043" t="str">
            <v xml:space="preserve">UN    </v>
          </cell>
          <cell r="D7043" t="str">
            <v>281,27</v>
          </cell>
        </row>
        <row r="7044">
          <cell r="A7044">
            <v>39768</v>
          </cell>
          <cell r="B7044" t="str">
            <v>CAIXA DE PASSAGEM N 6, DE SOBREPOR, PADRAO TELEBRAS, DIMENSOES 120 X 120 X *12* CM, EM CHAPA DE ACO GALVANIZADO</v>
          </cell>
          <cell r="C7044" t="str">
            <v xml:space="preserve">UN    </v>
          </cell>
          <cell r="D7044" t="str">
            <v>300,12</v>
          </cell>
        </row>
        <row r="7045">
          <cell r="A7045">
            <v>11247</v>
          </cell>
          <cell r="B7045" t="str">
            <v>CAIXA DE PASSAGEM N 7, DE EMBUTIR, PADRAO TELEBRAS, DIMENSOES 150 X 150 X 15 CM, EM CHAPA DE ACO GALVANIZADO</v>
          </cell>
          <cell r="C7045" t="str">
            <v xml:space="preserve">UN    </v>
          </cell>
          <cell r="D7045" t="str">
            <v>402,96</v>
          </cell>
        </row>
        <row r="7046">
          <cell r="A7046">
            <v>39769</v>
          </cell>
          <cell r="B7046" t="str">
            <v>CAIXA DE PASSAGEM N 7, DE SOBREPOR, PADRAO TELEBRAS, DIMENSOES 150 X 150 X *15* CM, EM CHAPA DE ACO GALVANIZADO</v>
          </cell>
          <cell r="C7046" t="str">
            <v xml:space="preserve">UN    </v>
          </cell>
          <cell r="D7046" t="str">
            <v>488,51</v>
          </cell>
        </row>
        <row r="7047">
          <cell r="A7047">
            <v>11249</v>
          </cell>
          <cell r="B7047" t="str">
            <v>CAIXA DE PASSAGEM N 8, DE EMBUTIR, PADRAO TELEBRAS, DIMENSOES 200 X 200 X 20 CM, EM CHAPA DE ACO GALVANIZADO</v>
          </cell>
          <cell r="C7047" t="str">
            <v xml:space="preserve">UN    </v>
          </cell>
          <cell r="D7047" t="str">
            <v>1.317,12</v>
          </cell>
        </row>
        <row r="7048">
          <cell r="A7048">
            <v>39770</v>
          </cell>
          <cell r="B7048" t="str">
            <v>CAIXA DE PASSAGEM N 8, DE SOBREPOR, PADRAO TELEBRAS, DIMENSOES 200 X 200 X *20* CM, EM CHAPA DE ACO GALVANIZADO</v>
          </cell>
          <cell r="C7048" t="str">
            <v xml:space="preserve">UN    </v>
          </cell>
          <cell r="D7048" t="str">
            <v>1.712,65</v>
          </cell>
        </row>
        <row r="7049">
          <cell r="A7049">
            <v>10569</v>
          </cell>
          <cell r="B7049" t="str">
            <v>CAIXA DE PASSAGEM OCTOGONAL 4 X4, EM ACO ESMALTADA, COM FUNDO MOVEL SIMPLES</v>
          </cell>
          <cell r="C7049" t="str">
            <v xml:space="preserve">UN    </v>
          </cell>
          <cell r="D7049" t="str">
            <v>1,25</v>
          </cell>
        </row>
        <row r="7050">
          <cell r="A7050">
            <v>1872</v>
          </cell>
          <cell r="B7050" t="str">
            <v>CAIXA DE PASSAGEM, EM PVC, DE 4" X 2", PARA ELETRODUTO FLEXIVEL CORRUGADO</v>
          </cell>
          <cell r="C7050" t="str">
            <v xml:space="preserve">UN    </v>
          </cell>
          <cell r="D7050" t="str">
            <v>1,52</v>
          </cell>
        </row>
        <row r="7051">
          <cell r="A7051">
            <v>1873</v>
          </cell>
          <cell r="B7051" t="str">
            <v>CAIXA DE PASSAGEM, EM PVC, DE 4" X 4", PARA ELETRODUTO FLEXIVEL CORRUGADO</v>
          </cell>
          <cell r="C7051" t="str">
            <v xml:space="preserve">UN    </v>
          </cell>
          <cell r="D7051" t="str">
            <v>3,02</v>
          </cell>
        </row>
        <row r="7052">
          <cell r="A7052">
            <v>39693</v>
          </cell>
          <cell r="B7052" t="str">
            <v>CAIXA DE PROTECAO EXTERNA PARA MEDIDOR HOROSAZONAL, DE BAIXA TENSAO, COM MODULO, EM CHAPA DE ACO (PADRAO DA CONCESSIONARIA LOCAL)</v>
          </cell>
          <cell r="C7052" t="str">
            <v xml:space="preserve">UN    </v>
          </cell>
          <cell r="D7052" t="str">
            <v>751,63</v>
          </cell>
        </row>
        <row r="7053">
          <cell r="A7053">
            <v>39692</v>
          </cell>
          <cell r="B7053" t="str">
            <v>CAIXA DE PROTECAO PARA TRANSFORMADOR CORRENTE, EM CHAPA DE ACO 18 USG (PADRAO DA CONCESSIONARIA LOCAL)</v>
          </cell>
          <cell r="C7053" t="str">
            <v xml:space="preserve">UN    </v>
          </cell>
          <cell r="D7053" t="str">
            <v>126,52</v>
          </cell>
        </row>
        <row r="7054">
          <cell r="A7054">
            <v>39681</v>
          </cell>
          <cell r="B7054" t="str">
            <v>CAIXA DE PROTECAO PARA 1 MEDIDOR BIFASICO, EM CHAPA DE ACO 20 USG (PADRAO DA CONCESSIONARIA LOCAL)</v>
          </cell>
          <cell r="C7054" t="str">
            <v xml:space="preserve">UN    </v>
          </cell>
          <cell r="D7054" t="str">
            <v>71,44</v>
          </cell>
        </row>
        <row r="7055">
          <cell r="A7055">
            <v>39680</v>
          </cell>
          <cell r="B7055" t="str">
            <v>CAIXA DE PROTECAO PARA 1 MEDIDOR MONOFASICO, EM CHAPA DE ACO 20 USG (PADRAO DA CONCESSIONARIA LOCAL)</v>
          </cell>
          <cell r="C7055" t="str">
            <v xml:space="preserve">UN    </v>
          </cell>
          <cell r="D7055" t="str">
            <v>36,80</v>
          </cell>
        </row>
        <row r="7056">
          <cell r="A7056">
            <v>39682</v>
          </cell>
          <cell r="B7056" t="str">
            <v>CAIXA DE PROTECAO PARA 1 MEDIDOR TRIFASICO, EM CHAPA DE ACO 20 USG (PADRAO DA CONCESSIONARIA LOCAL)</v>
          </cell>
          <cell r="C7056" t="str">
            <v xml:space="preserve">UN    </v>
          </cell>
          <cell r="D7056" t="str">
            <v>72,16</v>
          </cell>
        </row>
        <row r="7057">
          <cell r="A7057">
            <v>39685</v>
          </cell>
          <cell r="B7057" t="str">
            <v>CAIXA EXTERNA DE MEDICAO PARA 1 MEDIDOR TRIFASICO, COM VISOR, EM CHAPA DE ACO 18 USG (PADRAO DA CONCESSIONARIA LOCAL)</v>
          </cell>
          <cell r="C7057" t="str">
            <v xml:space="preserve">UN    </v>
          </cell>
          <cell r="D7057" t="str">
            <v>61,22</v>
          </cell>
        </row>
        <row r="7058">
          <cell r="A7058">
            <v>39687</v>
          </cell>
          <cell r="B7058" t="str">
            <v>CAIXA EXTERNA DE MEDICAO PARA 4 MEDIDORES MONOFASICOS, COM VISOR, EM CHAPA DE ACO 18 USG (PADRAO DA CONCESSIONARIA LOCAL)</v>
          </cell>
          <cell r="C7058" t="str">
            <v xml:space="preserve">UN    </v>
          </cell>
          <cell r="D7058" t="str">
            <v>115,40</v>
          </cell>
        </row>
        <row r="7059">
          <cell r="A7059">
            <v>3280</v>
          </cell>
          <cell r="B7059" t="str">
            <v>CAIXA GORDURA DUPLA, CONCRETO PRE MOLDADO, CIRCULAR, COM TAMPA, D = 60* CM</v>
          </cell>
          <cell r="C7059" t="str">
            <v xml:space="preserve">UN    </v>
          </cell>
          <cell r="D7059" t="str">
            <v>100,43</v>
          </cell>
        </row>
        <row r="7060">
          <cell r="A7060">
            <v>11881</v>
          </cell>
          <cell r="B7060" t="str">
            <v>CAIXA GORDURA, SIMPLES, CONCRETO PRE MOLDADO, CIRCULAR, COM TAMPA, D = 40 CM</v>
          </cell>
          <cell r="C7060" t="str">
            <v xml:space="preserve">UN    </v>
          </cell>
          <cell r="D7060" t="str">
            <v>46,64</v>
          </cell>
        </row>
        <row r="7061">
          <cell r="A7061">
            <v>34641</v>
          </cell>
          <cell r="B7061" t="str">
            <v>CAIXA INSPECAO EM CONCRETO PARA ATERRAMENTO E PARA RAIOS DIAMETRO = 300 MM</v>
          </cell>
          <cell r="C7061" t="str">
            <v xml:space="preserve">UN    </v>
          </cell>
          <cell r="D7061" t="str">
            <v>37,61</v>
          </cell>
        </row>
        <row r="7062">
          <cell r="A7062">
            <v>34643</v>
          </cell>
          <cell r="B7062" t="str">
            <v>CAIXA INSPECAO EM POLIETILENO PARA ATERRAMENTO E PARA RAIOS DIAMETRO = 300 MM</v>
          </cell>
          <cell r="C7062" t="str">
            <v xml:space="preserve">UN    </v>
          </cell>
          <cell r="D7062" t="str">
            <v>12,31</v>
          </cell>
        </row>
        <row r="7063">
          <cell r="A7063">
            <v>3278</v>
          </cell>
          <cell r="B7063" t="str">
            <v>CAIXA INSPECAO, CONCRETO PRE MOLDADO, CIRCULAR, COM TAMPA, D = 40* CM</v>
          </cell>
          <cell r="C7063" t="str">
            <v xml:space="preserve">UN    </v>
          </cell>
          <cell r="D7063" t="str">
            <v>52,66</v>
          </cell>
        </row>
        <row r="7064">
          <cell r="A7064">
            <v>3279</v>
          </cell>
          <cell r="B7064" t="str">
            <v>CAIXA INSPECAO, CONCRETO PRE MOLDADO, CIRCULAR, COM TAMPA, D = 60* CM, H= 60* CM</v>
          </cell>
          <cell r="C7064" t="str">
            <v xml:space="preserve">UN    </v>
          </cell>
          <cell r="D7064" t="str">
            <v>86,88</v>
          </cell>
        </row>
        <row r="7065">
          <cell r="A7065">
            <v>1062</v>
          </cell>
          <cell r="B7065" t="str">
            <v>CAIXA INTERNA DE MEDICAO PARA 1 MEDIDOR TRIFASICO, COM VISOR, EM CHAPA DE ACO 18 USG (PADRAO DA CONCESSIONARIA LOCAL)</v>
          </cell>
          <cell r="C7065" t="str">
            <v xml:space="preserve">UN    </v>
          </cell>
          <cell r="D7065" t="str">
            <v>64,95</v>
          </cell>
        </row>
        <row r="7066">
          <cell r="A7066">
            <v>39686</v>
          </cell>
          <cell r="B7066" t="str">
            <v>CAIXA INTERNA DE MEDICAO PARA 4 MEDIDORES MONOFASICOS, COM VISOR, EM CHAPA DE ACO 18 USG (PADRAO DA CONCESSIONARIA LOCAL)</v>
          </cell>
          <cell r="C7066" t="str">
            <v xml:space="preserve">UN    </v>
          </cell>
          <cell r="D7066" t="str">
            <v>110,79</v>
          </cell>
        </row>
        <row r="7067">
          <cell r="A7067">
            <v>39683</v>
          </cell>
          <cell r="B7067" t="str">
            <v>CAIXA INTERNA/EXTERNA DE MEDICAO PARA 1 MEDIDOR MONOFASICO, COM VISOR, EM CHAPA DE ACO 18 USG (PADRAO DA CONCESSIONARIA LOCAL)</v>
          </cell>
          <cell r="C7067" t="str">
            <v xml:space="preserve">UN    </v>
          </cell>
          <cell r="D7067" t="str">
            <v>22,53</v>
          </cell>
        </row>
        <row r="7068">
          <cell r="A7068">
            <v>1871</v>
          </cell>
          <cell r="B7068" t="str">
            <v>CAIXA OCTOGONAL DE FUNDO MOVEL, EM PVC, DE 3" X 3", PARA ELETRODUTO FLEXIVEL CORRUGADO</v>
          </cell>
          <cell r="C7068" t="str">
            <v xml:space="preserve">UN    </v>
          </cell>
          <cell r="D7068" t="str">
            <v>2,72</v>
          </cell>
        </row>
        <row r="7069">
          <cell r="A7069">
            <v>12001</v>
          </cell>
          <cell r="B7069" t="str">
            <v>CAIXA OCTOGONAL DE FUNDO MOVEL, EM PVC, DE 4" X 4", PARA ELETRODUTO FLEXIVEL CORRUGADO</v>
          </cell>
          <cell r="C7069" t="str">
            <v xml:space="preserve">UN    </v>
          </cell>
          <cell r="D7069" t="str">
            <v>3,93</v>
          </cell>
        </row>
        <row r="7070">
          <cell r="A7070">
            <v>11882</v>
          </cell>
          <cell r="B7070" t="str">
            <v>CAIXA PARA HIDROMETRO CONCRETO PRE MOLDADO</v>
          </cell>
          <cell r="C7070" t="str">
            <v xml:space="preserve">UN    </v>
          </cell>
          <cell r="D7070" t="str">
            <v>52,66</v>
          </cell>
        </row>
        <row r="7071">
          <cell r="A7071">
            <v>39689</v>
          </cell>
          <cell r="B7071" t="str">
            <v>CAIXA PARA MEDICAO COLETIVA TIPO H, PADRAO BIFASICO OU TRIFASICO, PARA ATE 6 MEDIDORES (PADRAO DA CONCESSIONARIA LOCAL)</v>
          </cell>
          <cell r="C7071" t="str">
            <v xml:space="preserve">UN    </v>
          </cell>
          <cell r="D7071" t="str">
            <v>1.443,33</v>
          </cell>
        </row>
        <row r="7072">
          <cell r="A7072">
            <v>39688</v>
          </cell>
          <cell r="B7072" t="str">
            <v>CAIXA PARA MEDICAO COLETIVA TIPO K, PADRAO BIFASICO OU TRIFASICO, PARA ATE 2 MEDIDORES (PADRAO DA CONCESSIONARIA LOCAL)</v>
          </cell>
          <cell r="C7072" t="str">
            <v xml:space="preserve">UN    </v>
          </cell>
          <cell r="D7072" t="str">
            <v>208,56</v>
          </cell>
        </row>
        <row r="7073">
          <cell r="A7073">
            <v>1068</v>
          </cell>
          <cell r="B7073" t="str">
            <v>CAIXA PARA MEDICAO COLETIVA TIPO L, PADRAO BIFASICO OU TRIFASICO, PARA ATE 4 MEDIDORES (PADRAO DA CONCESSIONARIA LOCAL)</v>
          </cell>
          <cell r="C7073" t="str">
            <v xml:space="preserve">UN    </v>
          </cell>
          <cell r="D7073" t="str">
            <v>871,05</v>
          </cell>
        </row>
        <row r="7074">
          <cell r="A7074">
            <v>39690</v>
          </cell>
          <cell r="B7074" t="str">
            <v>CAIXA PARA MEDICAO COLETIVA TIPO M, PADRAO BIFASICO OU TRIFASICO, PARA ATE 8 MEDIDORES (PADRAO DA CONCESSIONARIA LOCAL)</v>
          </cell>
          <cell r="C7074" t="str">
            <v xml:space="preserve">UN    </v>
          </cell>
          <cell r="D7074" t="str">
            <v>1.959,32</v>
          </cell>
        </row>
        <row r="7075">
          <cell r="A7075">
            <v>39691</v>
          </cell>
          <cell r="B7075" t="str">
            <v>CAIXA PARA MEDICAO COLETIVA TIPO N, PADRAO BIFASICO OU TRIFASICO, PARA ATE 12 MEDIDORES (PADRAO DA CONCESSIONARIA LOCAL)</v>
          </cell>
          <cell r="C7075" t="str">
            <v xml:space="preserve">UN    </v>
          </cell>
          <cell r="D7075" t="str">
            <v>2.190,25</v>
          </cell>
        </row>
        <row r="7076">
          <cell r="A7076">
            <v>39808</v>
          </cell>
          <cell r="B7076" t="str">
            <v>CAIXA PARA MEDIDOR MONOFASICO, EM POLICARBONATO (TERMOPLASTICO), COM DISJUNTOR</v>
          </cell>
          <cell r="C7076" t="str">
            <v xml:space="preserve">UN    </v>
          </cell>
          <cell r="D7076" t="str">
            <v>39,50</v>
          </cell>
        </row>
        <row r="7077">
          <cell r="A7077">
            <v>39809</v>
          </cell>
          <cell r="B7077" t="str">
            <v>CAIXA PARA MEDIDOR POLIFASICO, EM POLICARBONATO (TERMOPLASTICO), COM DISJUNTOR</v>
          </cell>
          <cell r="C7077" t="str">
            <v xml:space="preserve">UN    </v>
          </cell>
          <cell r="D7077" t="str">
            <v>109,03</v>
          </cell>
        </row>
        <row r="7078">
          <cell r="A7078">
            <v>11713</v>
          </cell>
          <cell r="B7078" t="str">
            <v>CAIXA SIFONADA PVC 150 X 150 X 50MM COM TAMPA CEGA QUADRADA BRANCA</v>
          </cell>
          <cell r="C7078" t="str">
            <v xml:space="preserve">UN    </v>
          </cell>
          <cell r="D7078" t="str">
            <v>26,73</v>
          </cell>
        </row>
        <row r="7079">
          <cell r="A7079">
            <v>11716</v>
          </cell>
          <cell r="B7079" t="str">
            <v>CAIXA SIFONADA PVC, 100 X 100 X 40 MM, COM GRELHA REDONDA BRANCA</v>
          </cell>
          <cell r="C7079" t="str">
            <v xml:space="preserve">UN    </v>
          </cell>
          <cell r="D7079" t="str">
            <v>11,41</v>
          </cell>
        </row>
        <row r="7080">
          <cell r="A7080">
            <v>5103</v>
          </cell>
          <cell r="B7080" t="str">
            <v>CAIXA SIFONADA PVC, 100 X 100 X 50 MM, COM GRELHA REDONDA BRANCA</v>
          </cell>
          <cell r="C7080" t="str">
            <v xml:space="preserve">UN    </v>
          </cell>
          <cell r="D7080" t="str">
            <v>11,57</v>
          </cell>
        </row>
        <row r="7081">
          <cell r="A7081">
            <v>11712</v>
          </cell>
          <cell r="B7081" t="str">
            <v>CAIXA SIFONADA PVC, 150 X 150 X 50 MM, COM GRELHA QUADRADA BRANCA (NBR 5688)</v>
          </cell>
          <cell r="C7081" t="str">
            <v xml:space="preserve">UN    </v>
          </cell>
          <cell r="D7081" t="str">
            <v>26,95</v>
          </cell>
        </row>
        <row r="7082">
          <cell r="A7082">
            <v>11717</v>
          </cell>
          <cell r="B7082" t="str">
            <v>CAIXA SIFONADA PVC, 150 X 150 X 50 MM, COM GRELHA REDONDA BRANCA</v>
          </cell>
          <cell r="C7082" t="str">
            <v xml:space="preserve">UN    </v>
          </cell>
          <cell r="D7082" t="str">
            <v>29,28</v>
          </cell>
        </row>
        <row r="7083">
          <cell r="A7083">
            <v>11714</v>
          </cell>
          <cell r="B7083" t="str">
            <v>CAIXA SIFONADA PVC, 150 X 185 X 75 MM, COM GRELHA QUADRADA BRANCA</v>
          </cell>
          <cell r="C7083" t="str">
            <v xml:space="preserve">UN    </v>
          </cell>
          <cell r="D7083" t="str">
            <v>36,43</v>
          </cell>
        </row>
        <row r="7084">
          <cell r="A7084">
            <v>11715</v>
          </cell>
          <cell r="B7084" t="str">
            <v>CAIXA SIFONADA PVC, 150 X 185 X 75 MM, COM TAMPA CEGA QUADRADA BRANCA</v>
          </cell>
          <cell r="C7084" t="str">
            <v xml:space="preserve">UN    </v>
          </cell>
          <cell r="D7084" t="str">
            <v>41,92</v>
          </cell>
        </row>
        <row r="7085">
          <cell r="A7085">
            <v>11880</v>
          </cell>
          <cell r="B7085" t="str">
            <v>CAIXA SIFONADA PVC, 250 X 230 X 75 MM, COM TAMPA E PORTA TAMPA QUADRADA BRANCA</v>
          </cell>
          <cell r="C7085" t="str">
            <v xml:space="preserve">UN    </v>
          </cell>
          <cell r="D7085" t="str">
            <v>75,36</v>
          </cell>
        </row>
        <row r="7086">
          <cell r="A7086">
            <v>599</v>
          </cell>
          <cell r="B7086" t="str">
            <v>CAIXILHO FIXO ALUMINIO SERIE 25 COMPLETO 60 X 80CM</v>
          </cell>
          <cell r="C7086" t="str">
            <v xml:space="preserve">M2    </v>
          </cell>
          <cell r="D7086" t="str">
            <v>412,32</v>
          </cell>
        </row>
        <row r="7087">
          <cell r="A7087">
            <v>34380</v>
          </cell>
          <cell r="B7087" t="str">
            <v>CAIXILHO FIXO ALUMINIO 60 X 80 CM COMPLETO</v>
          </cell>
          <cell r="C7087" t="str">
            <v xml:space="preserve">UN    </v>
          </cell>
          <cell r="D7087" t="str">
            <v>222,25</v>
          </cell>
        </row>
        <row r="7088">
          <cell r="A7088">
            <v>1106</v>
          </cell>
          <cell r="B7088" t="str">
            <v>CAL HIDRATADA CH-I PARA ARGAMASSAS</v>
          </cell>
          <cell r="C7088" t="str">
            <v xml:space="preserve">KG    </v>
          </cell>
          <cell r="D7088" t="str">
            <v>0,60</v>
          </cell>
        </row>
        <row r="7089">
          <cell r="A7089">
            <v>11161</v>
          </cell>
          <cell r="B7089" t="str">
            <v>CAL HIDRATADA PARA PINTURA</v>
          </cell>
          <cell r="C7089" t="str">
            <v xml:space="preserve">KG    </v>
          </cell>
          <cell r="D7089" t="str">
            <v>1,00</v>
          </cell>
        </row>
        <row r="7090">
          <cell r="A7090">
            <v>1107</v>
          </cell>
          <cell r="B7090" t="str">
            <v>CAL VIRGEM COMUM PARA ARGAMASSAS (NBR 6453)</v>
          </cell>
          <cell r="C7090" t="str">
            <v xml:space="preserve">KG    </v>
          </cell>
          <cell r="D7090" t="str">
            <v>0,69</v>
          </cell>
        </row>
        <row r="7091">
          <cell r="A7091">
            <v>4758</v>
          </cell>
          <cell r="B7091" t="str">
            <v>CALAFETADOR / CALAFATE</v>
          </cell>
          <cell r="C7091" t="str">
            <v xml:space="preserve">H     </v>
          </cell>
          <cell r="D7091" t="str">
            <v>13,22</v>
          </cell>
        </row>
        <row r="7092">
          <cell r="A7092">
            <v>41080</v>
          </cell>
          <cell r="B7092" t="str">
            <v>CALAFETADOR / CALAFATE (MENSALISTA)</v>
          </cell>
          <cell r="C7092" t="str">
            <v xml:space="preserve">MES   </v>
          </cell>
          <cell r="D7092" t="str">
            <v>2.322,39</v>
          </cell>
        </row>
        <row r="7093">
          <cell r="A7093">
            <v>25963</v>
          </cell>
          <cell r="B7093" t="str">
            <v>CALCARIO DOLOMITICO A (POSTO PEDREIRA/FORNECEDOR, SEM FRETE)</v>
          </cell>
          <cell r="C7093" t="str">
            <v xml:space="preserve">KG    </v>
          </cell>
          <cell r="D7093" t="str">
            <v>0,08</v>
          </cell>
        </row>
        <row r="7094">
          <cell r="A7094">
            <v>4759</v>
          </cell>
          <cell r="B7094" t="str">
            <v>CALCETEIRO</v>
          </cell>
          <cell r="C7094" t="str">
            <v xml:space="preserve">H     </v>
          </cell>
          <cell r="D7094" t="str">
            <v>14,63</v>
          </cell>
        </row>
        <row r="7095">
          <cell r="A7095">
            <v>41068</v>
          </cell>
          <cell r="B7095" t="str">
            <v>CALCETEIRO  (MENSALISTA)</v>
          </cell>
          <cell r="C7095" t="str">
            <v xml:space="preserve">MES   </v>
          </cell>
          <cell r="D7095" t="str">
            <v>2.282,87</v>
          </cell>
        </row>
        <row r="7096">
          <cell r="A7096">
            <v>1108</v>
          </cell>
          <cell r="B7096" t="str">
            <v>CALHA MOLDURA AMERICANA DE CHAPA DE ACO GALVANIZADA NUM 26, CORTE 33 CM</v>
          </cell>
          <cell r="C7096" t="str">
            <v xml:space="preserve">M     </v>
          </cell>
          <cell r="D7096" t="str">
            <v>19,05</v>
          </cell>
        </row>
        <row r="7097">
          <cell r="A7097">
            <v>1117</v>
          </cell>
          <cell r="B7097" t="str">
            <v>CALHA PARA AGUA FURTADA DE CHAPA DE ACO GALVANIZADA NUM 26, CORTE 40 CM</v>
          </cell>
          <cell r="C7097" t="str">
            <v xml:space="preserve">M     </v>
          </cell>
          <cell r="D7097" t="str">
            <v>22,12</v>
          </cell>
        </row>
        <row r="7098">
          <cell r="A7098">
            <v>1118</v>
          </cell>
          <cell r="B7098" t="str">
            <v>CALHA PARA AGUA FURTADA DE CHAPA DE ACO GALVANIZADA NUM 26, CORTE 50 CM</v>
          </cell>
          <cell r="C7098" t="str">
            <v xml:space="preserve">M     </v>
          </cell>
          <cell r="D7098" t="str">
            <v>28,44</v>
          </cell>
        </row>
        <row r="7099">
          <cell r="A7099">
            <v>1110</v>
          </cell>
          <cell r="B7099" t="str">
            <v>CALHA PLATIBANDA DE CHAPA DE ACO GALVANIZADA NUM 26, CORTE 45 CM</v>
          </cell>
          <cell r="C7099" t="str">
            <v xml:space="preserve">M     </v>
          </cell>
          <cell r="D7099" t="str">
            <v>28,44</v>
          </cell>
        </row>
        <row r="7100">
          <cell r="A7100">
            <v>12618</v>
          </cell>
          <cell r="B7100" t="str">
            <v>CALHA PLUVIAL DE PVC, DIAMETRO ENTRE 119 E 170 MM, COMPRIMENTO DE 3 M, PARA DRENAGEM PREDIAL</v>
          </cell>
          <cell r="C7100" t="str">
            <v xml:space="preserve">UN    </v>
          </cell>
          <cell r="D7100" t="str">
            <v>32,39</v>
          </cell>
        </row>
        <row r="7101">
          <cell r="A7101">
            <v>40871</v>
          </cell>
          <cell r="B7101" t="str">
            <v>CALHA QUADRADA DE CHAPA DE ACO GALVANIZADA NUM 24, CORTE 100 CM (COLETADO CAIXA)</v>
          </cell>
          <cell r="C7101" t="str">
            <v xml:space="preserve">M     </v>
          </cell>
          <cell r="D7101" t="str">
            <v>60,20</v>
          </cell>
        </row>
        <row r="7102">
          <cell r="A7102">
            <v>40869</v>
          </cell>
          <cell r="B7102" t="str">
            <v>CALHA QUADRADA DE CHAPA DE ACO GALVANIZADA NUM 24, CORTE 33 CM (COLETADO CAIXA)</v>
          </cell>
          <cell r="C7102" t="str">
            <v xml:space="preserve">M     </v>
          </cell>
          <cell r="D7102" t="str">
            <v>18,95</v>
          </cell>
        </row>
        <row r="7103">
          <cell r="A7103">
            <v>40870</v>
          </cell>
          <cell r="B7103" t="str">
            <v>CALHA QUADRADA DE CHAPA DE ACO GALVANIZADA NUM 24, CORTE 50 CM (COLETADO CAIXA)</v>
          </cell>
          <cell r="C7103" t="str">
            <v xml:space="preserve">M     </v>
          </cell>
          <cell r="D7103" t="str">
            <v>30,10</v>
          </cell>
        </row>
        <row r="7104">
          <cell r="A7104">
            <v>1109</v>
          </cell>
          <cell r="B7104" t="str">
            <v>CALHA QUADRADA DE CHAPA DE ACO GALVANIZADA NUM 26, CORTE 33 CM</v>
          </cell>
          <cell r="C7104" t="str">
            <v xml:space="preserve">M     </v>
          </cell>
          <cell r="D7104" t="str">
            <v>18,96</v>
          </cell>
        </row>
        <row r="7105">
          <cell r="A7105">
            <v>1119</v>
          </cell>
          <cell r="B7105" t="str">
            <v>CALHA QUADRADA DE CHAPA DE ACO GALVANIZADA NUM 28, CORTE 25 CM</v>
          </cell>
          <cell r="C7105" t="str">
            <v xml:space="preserve">M     </v>
          </cell>
          <cell r="D7105" t="str">
            <v>14,22</v>
          </cell>
        </row>
        <row r="7106">
          <cell r="A7106">
            <v>13115</v>
          </cell>
          <cell r="B7106" t="str">
            <v>CALHA/CANALETA DE CONCRETO SIMPLES, TIPO MEIA CANA, D = 20 CM, PARA AGUA PLUVIAL</v>
          </cell>
          <cell r="C7106" t="str">
            <v xml:space="preserve">M     </v>
          </cell>
          <cell r="D7106" t="str">
            <v>15,46</v>
          </cell>
        </row>
        <row r="7107">
          <cell r="A7107">
            <v>10541</v>
          </cell>
          <cell r="B7107" t="str">
            <v>CALHA/CANALETA DE CONCRETO SIMPLES, TIPO MEIA CANA, D = 30 CM, PARA AGUA PLUVIAL</v>
          </cell>
          <cell r="C7107" t="str">
            <v xml:space="preserve">M     </v>
          </cell>
          <cell r="D7107" t="str">
            <v>17,95</v>
          </cell>
        </row>
        <row r="7108">
          <cell r="A7108">
            <v>10543</v>
          </cell>
          <cell r="B7108" t="str">
            <v>CALHA/CANALETA DE CONCRETO SIMPLES, TIPO MEIA CANA, D = 50 CM, PARA AGUA PLUVIAL</v>
          </cell>
          <cell r="C7108" t="str">
            <v xml:space="preserve">M     </v>
          </cell>
          <cell r="D7108" t="str">
            <v>34,84</v>
          </cell>
        </row>
        <row r="7109">
          <cell r="A7109">
            <v>10544</v>
          </cell>
          <cell r="B7109" t="str">
            <v>CALHA/CANALETA DE CONCRETO SIMPLES, TIPO MEIA CANA, D = 60 CM, PARA AGUA PLUVIAL</v>
          </cell>
          <cell r="C7109" t="str">
            <v xml:space="preserve">M     </v>
          </cell>
          <cell r="D7109" t="str">
            <v>41,90</v>
          </cell>
        </row>
        <row r="7110">
          <cell r="A7110">
            <v>10545</v>
          </cell>
          <cell r="B7110" t="str">
            <v>CALHA/CANALETA DE CONCRETO SIMPLES, TIPO MEIA CANA, D = 80 CM, PARA AGUA PLUVIAL</v>
          </cell>
          <cell r="C7110" t="str">
            <v xml:space="preserve">M     </v>
          </cell>
          <cell r="D7110" t="str">
            <v>64,26</v>
          </cell>
        </row>
        <row r="7111">
          <cell r="A7111">
            <v>10542</v>
          </cell>
          <cell r="B7111" t="str">
            <v>CALHA/CANALETA DE CONCRETO SIMPLES, TIPO MEIA CANA, D= 40 CM, PARA AGUA PLUVIAL</v>
          </cell>
          <cell r="C7111" t="str">
            <v xml:space="preserve">M     </v>
          </cell>
          <cell r="D7111" t="str">
            <v>24,74</v>
          </cell>
        </row>
        <row r="7112">
          <cell r="A7112">
            <v>38365</v>
          </cell>
          <cell r="B7112" t="str">
            <v>CAMADA SEPARADORA DE FILME DE POLIETILENO 20 A 25 MICRA</v>
          </cell>
          <cell r="C7112" t="str">
            <v xml:space="preserve">M2    </v>
          </cell>
          <cell r="D7112" t="str">
            <v>1,26</v>
          </cell>
        </row>
        <row r="7113">
          <cell r="A7113">
            <v>37745</v>
          </cell>
          <cell r="B7113" t="str">
            <v>CAMINHAO TOCO, PESO BRUTO TOTAL 13000 KG, CARGA UTIL MAXIMA 7925 KG, DISTANCIA ENTRE EIXOS 4,80 M, POTENCIA 189 CV (INCLUI CABINE E CHASSI, NAO INCLUI CARROCERIA)</v>
          </cell>
          <cell r="C7113" t="str">
            <v xml:space="preserve">UN    </v>
          </cell>
          <cell r="D7113" t="str">
            <v>205.410,37</v>
          </cell>
        </row>
        <row r="7114">
          <cell r="A7114">
            <v>37754</v>
          </cell>
          <cell r="B7114" t="str">
            <v>CAMINHAO TOCO, PESO BRUTO TOTAL 14300 KG, CARGA UTIL MAXIMA 9590 KG, DISTANCIA ENTRE EIXOS 4,76 M, POTENCIA 185 CV (INCLUI CABINE E CHASSI, NAO INCLUI CARROCERIA)</v>
          </cell>
          <cell r="C7114" t="str">
            <v xml:space="preserve">UN    </v>
          </cell>
          <cell r="D7114" t="str">
            <v>214.510,82</v>
          </cell>
        </row>
        <row r="7115">
          <cell r="A7115">
            <v>37748</v>
          </cell>
          <cell r="B7115" t="str">
            <v>CAMINHAO TOCO, PESO BRUTO TOTAL 14300 KG, CARGA UTIL MAXIMA 9710 KG, DISTANCIA ENTRE EIXOS 3,56 M, POTENCIA 185 CV (INCLUI CABINE E CHASSI, NAO INCLUI CARROCERIA)</v>
          </cell>
          <cell r="C7115" t="str">
            <v xml:space="preserve">UN    </v>
          </cell>
          <cell r="D7115" t="str">
            <v>218.378,52</v>
          </cell>
        </row>
        <row r="7116">
          <cell r="A7116">
            <v>37761</v>
          </cell>
          <cell r="B7116" t="str">
            <v>CAMINHAO TOCO, PESO BRUTO TOTAL 16000 KG, CARGA UTIL MAXIMA DE 10685 KG, DISTANCIA ENTRE EIXOS 4,8M, POTENCIA 189 CV (INCLUI CABINE E CHASSI, NAO INCLUI CARROCERIA)</v>
          </cell>
          <cell r="C7116" t="str">
            <v xml:space="preserve">UN    </v>
          </cell>
          <cell r="D7116" t="str">
            <v>180.709,11</v>
          </cell>
        </row>
        <row r="7117">
          <cell r="A7117">
            <v>37757</v>
          </cell>
          <cell r="B7117" t="str">
            <v>CAMINHAO TOCO, PESO BRUTO TOTAL 16000 KG, CARGA UTIL MAXIMA 10600 KG, DISTANCIA ENTRE EIXOS 4,80 M, POTENCIA 275 CV (INCLUI CABINE E CHASSI, NAO INCLUI CARROCERIA)</v>
          </cell>
          <cell r="C7117" t="str">
            <v xml:space="preserve">UN    </v>
          </cell>
          <cell r="D7117" t="str">
            <v>251.562,69</v>
          </cell>
        </row>
        <row r="7118">
          <cell r="A7118">
            <v>37759</v>
          </cell>
          <cell r="B7118" t="str">
            <v>CAMINHAO TOCO, PESO BRUTO TOTAL 16000 KG, CARGA UTIL MAXIMA 10780 KG, DISTANCIA ENTRE EIXOS 3,56 M, POTENCIA 275 CV (INCLUI CABINE E CHASSI, NAO INCLUI CARROCERIA)</v>
          </cell>
          <cell r="C7118" t="str">
            <v xml:space="preserve">UN    </v>
          </cell>
          <cell r="D7118" t="str">
            <v>252.537,75</v>
          </cell>
        </row>
        <row r="7119">
          <cell r="A7119">
            <v>37766</v>
          </cell>
          <cell r="B7119" t="str">
            <v>CAMINHAO TOCO, PESO BRUTO TOTAL 16000 KG, CARGA UTIL MAXIMA 11030 KG, DISTANCIA ENTRE EIXOS 3,56M, POTENCIA 186 CV (INCLUI CABINE E CHASSI, NAO INCLUI CARROCERIA)</v>
          </cell>
          <cell r="C7119" t="str">
            <v xml:space="preserve">UN    </v>
          </cell>
          <cell r="D7119" t="str">
            <v>252.537,73</v>
          </cell>
        </row>
        <row r="7120">
          <cell r="A7120">
            <v>37752</v>
          </cell>
          <cell r="B7120" t="str">
            <v>CAMINHAO TOCO, PESO BRUTO TOTAL 16000 KG, CARGA UTIL MAXIMA 11130 KG, DISTANCIA ENTRE EIXOS 5,36 M, POTENCIA 185 CV (INCLUI CABINE E CHASSI, NAO INCLUI CARROCERIA)</v>
          </cell>
          <cell r="C7120" t="str">
            <v xml:space="preserve">UN    </v>
          </cell>
          <cell r="D7120" t="str">
            <v>229.006,55</v>
          </cell>
        </row>
        <row r="7121">
          <cell r="A7121">
            <v>37760</v>
          </cell>
          <cell r="B7121" t="str">
            <v>CAMINHAO TOCO, PESO BRUTO TOTAL 16000 KG, CARGA UTIL MAXIMA 13071 KG, DISTANCIA ENTRE EIXOS 4,80 M, POTENCIA 230 CV (INCLUI CABINE E CHASSI, NAO INCLUI CARROCERIA)</v>
          </cell>
          <cell r="C7121" t="str">
            <v xml:space="preserve">UN    </v>
          </cell>
          <cell r="D7121" t="str">
            <v>241.162,16</v>
          </cell>
        </row>
        <row r="7122">
          <cell r="A7122">
            <v>37765</v>
          </cell>
          <cell r="B7122" t="str">
            <v>CAMINHAO TOCO, PESO BRUTO TOTAL 8250 KG, CARGA UTIL MAXIMA 5110 KG, DISTANCIA ENTRE EIXOS 4,30 M, POTENCIA 162 CV (INCLUI CABINE E CHASSI, NAO INCLUI CARROCERIA)</v>
          </cell>
          <cell r="C7122" t="str">
            <v xml:space="preserve">UN    </v>
          </cell>
          <cell r="D7122" t="str">
            <v>168.358,50</v>
          </cell>
        </row>
        <row r="7123">
          <cell r="A7123">
            <v>37746</v>
          </cell>
          <cell r="B7123" t="str">
            <v>CAMINHAO TOCO, PESO BRUTO TOTAL 9000 KG, CARGA UTIL MAXIMA 5940 KG, DISTANCIA ENTRE EIXOS 3,69 M, POTENCIA 177 CV (INCLUI CABINE E CHASSI, NAO INCLUI CARROCERIA)</v>
          </cell>
          <cell r="C7123" t="str">
            <v xml:space="preserve">UN    </v>
          </cell>
          <cell r="D7123" t="str">
            <v>184.576,80</v>
          </cell>
        </row>
        <row r="7124">
          <cell r="A7124">
            <v>37750</v>
          </cell>
          <cell r="B7124" t="str">
            <v>CAMINHAO TOCO, PESO BRUTO TOTAL 9600 KG, CARGA UTIL MAXIMA 6110 KG, DISTANCIA ENTRE EIXOS 3,70 M, POTENCIA 156 CV (INCLUI CABINE E CHASSI, NAO INCLUI CARROCERIA)</v>
          </cell>
          <cell r="C7124" t="str">
            <v xml:space="preserve">UN    </v>
          </cell>
          <cell r="D7124" t="str">
            <v>183.926,78</v>
          </cell>
        </row>
        <row r="7125">
          <cell r="A7125">
            <v>37753</v>
          </cell>
          <cell r="B7125" t="str">
            <v>CAMINHAO TOCO, PESO BRUTO TOTAL 9600 KG, CARGA UTIL MAXIMA 6200 KG, DISTANCIA ENTRE EIXOS 3,10 M, POTENCIA 156 CV (INCLUI CABINE E CHASSI, NAO INCLUI CARROCERIA)</v>
          </cell>
          <cell r="C7125" t="str">
            <v xml:space="preserve">UN    </v>
          </cell>
          <cell r="D7125" t="str">
            <v>183.276,74</v>
          </cell>
        </row>
        <row r="7126">
          <cell r="A7126">
            <v>37756</v>
          </cell>
          <cell r="B7126" t="str">
            <v>CAMINHAO TOCO, PESO BRUTO TOTAL 9700 KG, CARGA UTIL MAXIMA 6360 KG, DISTANCIA ENTRE EIXOS 4,30 M, POTENCIA 160 CV (INCLUI CABINE E CHASSI, NAO INCLUI CARROCERIA)</v>
          </cell>
          <cell r="C7126" t="str">
            <v xml:space="preserve">UN    </v>
          </cell>
          <cell r="D7126" t="str">
            <v>180.709,11</v>
          </cell>
        </row>
        <row r="7127">
          <cell r="A7127">
            <v>37755</v>
          </cell>
          <cell r="B7127" t="str">
            <v>CAMINHAO TRUCADO, PESO BRUTO TOTAL 22000 KG, CARGA UTIL MAXIMA 15350 KG, DISTANCIA ENTRE EIXOS 5,17 M, POTENCIA 238 CV (INCLUI CABINE E CHASSI, NAO INCLUI CARROCERIA)</v>
          </cell>
          <cell r="C7127" t="str">
            <v xml:space="preserve">UN    </v>
          </cell>
          <cell r="D7127" t="str">
            <v>262.613,25</v>
          </cell>
        </row>
        <row r="7128">
          <cell r="A7128">
            <v>37758</v>
          </cell>
          <cell r="B7128" t="str">
            <v>CAMINHAO TRUCADO, PESO BRUTO TOTAL 23000 KG, CARGA UTIL MAXIMA 15378 KG, DISTANCIA ENTRE EIXOS 4,80 M, POTENCIA 326 CV (INCLUI CABINE E CHASSI, NAO INCLUI CARROCERIA)</v>
          </cell>
          <cell r="C7128" t="str">
            <v xml:space="preserve">UN    </v>
          </cell>
          <cell r="D7128" t="str">
            <v>296.414,96</v>
          </cell>
        </row>
        <row r="7129">
          <cell r="A7129">
            <v>37747</v>
          </cell>
          <cell r="B7129" t="str">
            <v>CAMINHAO TRUCADO, PESO BRUTO TOTAL 23000 KG, CARGA UTIL MAXIMA 15935 KG, DISTANCIA ENTRE EIXOS 4,80 M, POTENCIA 230 CV (INCLUI CABINE E CHASSI, NAO INCLUI CARROCERIA)</v>
          </cell>
          <cell r="C7129" t="str">
            <v xml:space="preserve">UN    </v>
          </cell>
          <cell r="D7129" t="str">
            <v>266.708,46</v>
          </cell>
        </row>
        <row r="7130">
          <cell r="A7130">
            <v>37767</v>
          </cell>
          <cell r="B7130" t="str">
            <v>CAMINHAO TRUCADO, PESO BRUTO TOTAL 23000 KG, CARGA UTIL MAXIMA 15940 KG, DISTANCIA ENTRE EIXOS 3,60 M, POTENCIA 286 CV (INCLUI CABINE E CHASSI, NAO INCLUI CARROCERIA)</v>
          </cell>
          <cell r="C7130" t="str">
            <v xml:space="preserve">UN    </v>
          </cell>
          <cell r="D7130" t="str">
            <v>281.464,21</v>
          </cell>
        </row>
        <row r="7131">
          <cell r="A7131">
            <v>37751</v>
          </cell>
          <cell r="B7131" t="str">
            <v>CAMINHAO TRUCADO, PESO BRUTO TOTAL 23000 KG, CARGA UTIL MAXIMA 16190 KG, DISTANCIA ENTRE EIXOS 3,60 M, POTENCIA 286 CV (INCLUI CABINE E CHASSI, NAO INCLUI CARROCERIA)</v>
          </cell>
          <cell r="C7131" t="str">
            <v xml:space="preserve">UN    </v>
          </cell>
          <cell r="D7131" t="str">
            <v>281.464,21</v>
          </cell>
        </row>
        <row r="7132">
          <cell r="A7132">
            <v>37749</v>
          </cell>
          <cell r="B7132" t="str">
            <v>CAMINHAO TRUCADO, PESO BRUTO TOTAL 23000 KG, CARGA UTIL MAXIMA 16360 KG, CABINE ESTENDIDA, DISTANCIA ENTRE EIXOS 3,56 M, POTENCIA 275 CV (INCLUI CABINE E CHASSI, NAO INCLUI CARROCERIA)</v>
          </cell>
          <cell r="C7132" t="str">
            <v xml:space="preserve">UN    </v>
          </cell>
          <cell r="D7132" t="str">
            <v>278.214,04</v>
          </cell>
        </row>
        <row r="7133">
          <cell r="A7133">
            <v>13617</v>
          </cell>
          <cell r="B7133" t="str">
            <v>CAMINHONETE CABINE SIMPLES COM MOTOR 1.6 FLEX, CAMBIO  MANUAL, POTENCIA 101/104 CV, 2 PORTAS</v>
          </cell>
          <cell r="C7133" t="str">
            <v xml:space="preserve">UN    </v>
          </cell>
          <cell r="D7133" t="str">
            <v>44.587,58</v>
          </cell>
        </row>
        <row r="7134">
          <cell r="A7134">
            <v>1159</v>
          </cell>
          <cell r="B7134" t="str">
            <v>CAMINHONETE COM MOTOR A DIESEL, POTENCIA 180 CV, CABINE DUPLA, 4X4</v>
          </cell>
          <cell r="C7134" t="str">
            <v xml:space="preserve">UN    </v>
          </cell>
          <cell r="D7134" t="str">
            <v>146.204,91</v>
          </cell>
        </row>
        <row r="7135">
          <cell r="A7135">
            <v>12114</v>
          </cell>
          <cell r="B7135" t="str">
            <v>CAMPAINHA ALTA POTENCIA 110V / 220V, DIAMETRO 150 MM</v>
          </cell>
          <cell r="C7135" t="str">
            <v xml:space="preserve">UN    </v>
          </cell>
          <cell r="D7135" t="str">
            <v>92,90</v>
          </cell>
        </row>
        <row r="7136">
          <cell r="A7136">
            <v>38106</v>
          </cell>
          <cell r="B7136" t="str">
            <v>CAMPAINHA CIGARRA 127 V / 220 V (APENAS MODULO)</v>
          </cell>
          <cell r="C7136" t="str">
            <v xml:space="preserve">UN    </v>
          </cell>
          <cell r="D7136" t="str">
            <v>12,62</v>
          </cell>
        </row>
        <row r="7137">
          <cell r="A7137">
            <v>38085</v>
          </cell>
          <cell r="B7137" t="str">
            <v>CAMPAINHA CIGARRA 127 V / 220 V, CONJUNTO MONTADO PARA EMBUTIR 4" X 2" (PLACA + SUPORTE + MODULO)</v>
          </cell>
          <cell r="C7137" t="str">
            <v xml:space="preserve">UN    </v>
          </cell>
          <cell r="D7137" t="str">
            <v>14,91</v>
          </cell>
        </row>
        <row r="7138">
          <cell r="A7138">
            <v>38599</v>
          </cell>
          <cell r="B7138" t="str">
            <v>CANALETA CONCRETO ESTRUTURAL 14 X 19 X 29 CM, FBK 14 MPA (NBR 6136)</v>
          </cell>
          <cell r="C7138" t="str">
            <v xml:space="preserve">UN    </v>
          </cell>
          <cell r="D7138" t="str">
            <v>2,35</v>
          </cell>
        </row>
        <row r="7139">
          <cell r="A7139">
            <v>38596</v>
          </cell>
          <cell r="B7139" t="str">
            <v>CANALETA CONCRETO ESTRUTURAL 14 X 19 X 29 CM, FBK 4,5 MPA (NBR 6136)</v>
          </cell>
          <cell r="C7139" t="str">
            <v xml:space="preserve">UN    </v>
          </cell>
          <cell r="D7139" t="str">
            <v>1,60</v>
          </cell>
        </row>
        <row r="7140">
          <cell r="A7140">
            <v>38600</v>
          </cell>
          <cell r="B7140" t="str">
            <v>CANALETA CONCRETO ESTRUTURAL 14 X 19 X 39 CM, FBK 14 MPA (NBR 6136)</v>
          </cell>
          <cell r="C7140" t="str">
            <v xml:space="preserve">UN    </v>
          </cell>
          <cell r="D7140" t="str">
            <v>2,77</v>
          </cell>
        </row>
        <row r="7141">
          <cell r="A7141">
            <v>38597</v>
          </cell>
          <cell r="B7141" t="str">
            <v>CANALETA CONCRETO ESTRUTURAL 14 X 19 X 39 CM, FBK 4,5 MPA (NBR 6136)</v>
          </cell>
          <cell r="C7141" t="str">
            <v xml:space="preserve">UN    </v>
          </cell>
          <cell r="D7141" t="str">
            <v>1,96</v>
          </cell>
        </row>
        <row r="7142">
          <cell r="A7142">
            <v>659</v>
          </cell>
          <cell r="B7142" t="str">
            <v>CANALETA CONCRETO 14 X 19 X 19 CM (CLASSE C - NBR 6136)</v>
          </cell>
          <cell r="C7142" t="str">
            <v xml:space="preserve">UN    </v>
          </cell>
          <cell r="D7142" t="str">
            <v>0,95</v>
          </cell>
        </row>
        <row r="7143">
          <cell r="A7143">
            <v>660</v>
          </cell>
          <cell r="B7143" t="str">
            <v>CANALETA CONCRETO 19 X 19 X 19 CM (CLASSE C - NBR 6136)</v>
          </cell>
          <cell r="C7143" t="str">
            <v xml:space="preserve">UN    </v>
          </cell>
          <cell r="D7143" t="str">
            <v>1,40</v>
          </cell>
        </row>
        <row r="7144">
          <cell r="A7144">
            <v>658</v>
          </cell>
          <cell r="B7144" t="str">
            <v>CANALETA CONCRETO 9 X 19 X 19 CM (CLASSE C - NBR 6136)</v>
          </cell>
          <cell r="C7144" t="str">
            <v xml:space="preserve">UN    </v>
          </cell>
          <cell r="D7144" t="str">
            <v>0,77</v>
          </cell>
        </row>
        <row r="7145">
          <cell r="A7145">
            <v>38548</v>
          </cell>
          <cell r="B7145" t="str">
            <v>CANALETA ESTRUTURAL CERAMICA, 14 X 19 X 19 CM, 6,0 MPA (NBR 15270)</v>
          </cell>
          <cell r="C7145" t="str">
            <v xml:space="preserve">UN    </v>
          </cell>
          <cell r="D7145" t="str">
            <v>1,14</v>
          </cell>
        </row>
        <row r="7146">
          <cell r="A7146">
            <v>34647</v>
          </cell>
          <cell r="B7146" t="str">
            <v>CANALETA ESTRUTURAL CERAMICA, 14 X 19 X 29 CM, 4,0 MPA (NBR 15270)</v>
          </cell>
          <cell r="C7146" t="str">
            <v xml:space="preserve">UN    </v>
          </cell>
          <cell r="D7146" t="str">
            <v>1,98</v>
          </cell>
        </row>
        <row r="7147">
          <cell r="A7147">
            <v>34649</v>
          </cell>
          <cell r="B7147" t="str">
            <v>CANALETA ESTRUTURAL CERAMICA, 14 X 19 X 29 CM, 6,0 MPA (NBR 15270)</v>
          </cell>
          <cell r="C7147" t="str">
            <v xml:space="preserve">UN    </v>
          </cell>
          <cell r="D7147" t="str">
            <v>2,04</v>
          </cell>
        </row>
        <row r="7148">
          <cell r="A7148">
            <v>34652</v>
          </cell>
          <cell r="B7148" t="str">
            <v>CANALETA ESTRUTURAL CERAMICA, 14 X 19 X 39 CM, 4,0 MPA (NBR 15270)</v>
          </cell>
          <cell r="C7148" t="str">
            <v xml:space="preserve">UN    </v>
          </cell>
          <cell r="D7148" t="str">
            <v>2,78</v>
          </cell>
        </row>
        <row r="7149">
          <cell r="A7149">
            <v>34655</v>
          </cell>
          <cell r="B7149" t="str">
            <v>CANALETA ESTRUTURAL CERAMICA, 14 X 19 X 39 CM, 6,0 MPA (NBR 15270)</v>
          </cell>
          <cell r="C7149" t="str">
            <v xml:space="preserve">UN    </v>
          </cell>
          <cell r="D7149" t="str">
            <v>2,69</v>
          </cell>
        </row>
        <row r="7150">
          <cell r="A7150">
            <v>40607</v>
          </cell>
          <cell r="B7150" t="str">
            <v>CANOPLA ACABAMENTO CROMADO PARA INSTALACAO DE SPRINKLER, SOB FORRO, 15 MM</v>
          </cell>
          <cell r="C7150" t="str">
            <v xml:space="preserve">UN    </v>
          </cell>
          <cell r="D7150" t="str">
            <v>3,26</v>
          </cell>
        </row>
        <row r="7151">
          <cell r="A7151">
            <v>585</v>
          </cell>
          <cell r="B7151" t="str">
            <v>CANTONEIRA "U" ALUMINIO ABAS IGUAIS 1 ", E = 3/32 "</v>
          </cell>
          <cell r="C7151" t="str">
            <v xml:space="preserve">KG    </v>
          </cell>
          <cell r="D7151" t="str">
            <v>16,70</v>
          </cell>
        </row>
        <row r="7152">
          <cell r="A7152">
            <v>4777</v>
          </cell>
          <cell r="B7152" t="str">
            <v>CANTONEIRA ACO ABAS IGUAIS (QUALQUER BITOLA), ESPESSURA ENTRE 1/8" E 1/4"</v>
          </cell>
          <cell r="C7152" t="str">
            <v xml:space="preserve">KG    </v>
          </cell>
          <cell r="D7152" t="str">
            <v>3,11</v>
          </cell>
        </row>
        <row r="7153">
          <cell r="A7153">
            <v>587</v>
          </cell>
          <cell r="B7153" t="str">
            <v>CANTONEIRA ALUMINIO ABAS DESIGUAIS 1" X 3/4 ", E = 1/8 "</v>
          </cell>
          <cell r="C7153" t="str">
            <v xml:space="preserve">KG    </v>
          </cell>
          <cell r="D7153" t="str">
            <v>17,90</v>
          </cell>
        </row>
        <row r="7154">
          <cell r="A7154">
            <v>590</v>
          </cell>
          <cell r="B7154" t="str">
            <v>CANTONEIRA ALUMINIO ABAS DESIGUAIS 2 1/2" X 1/2 ", E = 3/16 "</v>
          </cell>
          <cell r="C7154" t="str">
            <v xml:space="preserve">KG    </v>
          </cell>
          <cell r="D7154" t="str">
            <v>17,30</v>
          </cell>
        </row>
        <row r="7155">
          <cell r="A7155">
            <v>592</v>
          </cell>
          <cell r="B7155" t="str">
            <v>CANTONEIRA ALUMINIO ABAS IGUAIS 1 ", E = 1/8 ", 25,40 X 3,17 MM (0,408 KG/M)</v>
          </cell>
          <cell r="C7155" t="str">
            <v xml:space="preserve">KG    </v>
          </cell>
          <cell r="D7155" t="str">
            <v>17,90</v>
          </cell>
        </row>
        <row r="7156">
          <cell r="A7156">
            <v>586</v>
          </cell>
          <cell r="B7156" t="str">
            <v>CANTONEIRA ALUMINIO ABAS IGUAIS 1 ", E = 3 /16 "</v>
          </cell>
          <cell r="C7156" t="str">
            <v xml:space="preserve">M     </v>
          </cell>
          <cell r="D7156" t="str">
            <v>10,52</v>
          </cell>
        </row>
        <row r="7157">
          <cell r="A7157">
            <v>591</v>
          </cell>
          <cell r="B7157" t="str">
            <v>CANTONEIRA ALUMINIO ABAS IGUAIS 1 1/2 ", E = 3/16 "</v>
          </cell>
          <cell r="C7157" t="str">
            <v xml:space="preserve">KG    </v>
          </cell>
          <cell r="D7157" t="str">
            <v>16,70</v>
          </cell>
        </row>
        <row r="7158">
          <cell r="A7158">
            <v>588</v>
          </cell>
          <cell r="B7158" t="str">
            <v>CANTONEIRA ALUMINIO ABAS IGUAIS 1 1/4 ", E = 3/16 "</v>
          </cell>
          <cell r="C7158" t="str">
            <v xml:space="preserve">M     </v>
          </cell>
          <cell r="D7158" t="str">
            <v>16,64</v>
          </cell>
        </row>
        <row r="7159">
          <cell r="A7159">
            <v>589</v>
          </cell>
          <cell r="B7159" t="str">
            <v>CANTONEIRA ALUMINIO ABAS IGUAIS 2 ", E = 1/4 "</v>
          </cell>
          <cell r="C7159" t="str">
            <v xml:space="preserve">M     </v>
          </cell>
          <cell r="D7159" t="str">
            <v>28,13</v>
          </cell>
        </row>
        <row r="7160">
          <cell r="A7160">
            <v>584</v>
          </cell>
          <cell r="B7160" t="str">
            <v>CANTONEIRA ALUMINIO ABAS IGUAIS 2 ", E = 1/8 "</v>
          </cell>
          <cell r="C7160" t="str">
            <v xml:space="preserve">M     </v>
          </cell>
          <cell r="D7160" t="str">
            <v>17,78</v>
          </cell>
        </row>
        <row r="7161">
          <cell r="A7161">
            <v>4912</v>
          </cell>
          <cell r="B7161" t="str">
            <v>CANTONEIRA DE ACO 3 "  X  3 "  X  1/4 "</v>
          </cell>
          <cell r="C7161" t="str">
            <v xml:space="preserve">KG    </v>
          </cell>
          <cell r="D7161" t="str">
            <v>3,61</v>
          </cell>
        </row>
        <row r="7162">
          <cell r="A7162">
            <v>574</v>
          </cell>
          <cell r="B7162" t="str">
            <v>CANTONEIRA FERRO GALVANIZADO DE ABAS IGUAIS, 1 1/2" X 1/4" (L X E), 3,40 KG/M</v>
          </cell>
          <cell r="C7162" t="str">
            <v xml:space="preserve">M     </v>
          </cell>
          <cell r="D7162" t="str">
            <v>17,60</v>
          </cell>
        </row>
        <row r="7163">
          <cell r="A7163">
            <v>567</v>
          </cell>
          <cell r="B7163" t="str">
            <v>CANTONEIRA FERRO GALVANIZADO DE ABAS IGUAIS, 1" X 1/8" (L X E) , 1,20KG/M</v>
          </cell>
          <cell r="C7163" t="str">
            <v xml:space="preserve">M     </v>
          </cell>
          <cell r="D7163" t="str">
            <v>6,52</v>
          </cell>
        </row>
        <row r="7164">
          <cell r="A7164">
            <v>568</v>
          </cell>
          <cell r="B7164" t="str">
            <v>CANTONEIRA FERRO GALVANIZADO DE ABAS IGUAIS, 2" X 3/8" (L X E), 6,9 KG/M</v>
          </cell>
          <cell r="C7164" t="str">
            <v xml:space="preserve">M     </v>
          </cell>
          <cell r="D7164" t="str">
            <v>39,49</v>
          </cell>
        </row>
        <row r="7165">
          <cell r="A7165">
            <v>569</v>
          </cell>
          <cell r="B7165" t="str">
            <v>CANTONEIRA FERRO GALVANIZADO DE ABAS IGUAIS, 3/4" X 1/8" (L X E)</v>
          </cell>
          <cell r="C7165" t="str">
            <v xml:space="preserve">KG    </v>
          </cell>
          <cell r="D7165" t="str">
            <v>5,49</v>
          </cell>
        </row>
        <row r="7166">
          <cell r="A7166">
            <v>1165</v>
          </cell>
          <cell r="B7166" t="str">
            <v>CAP OU TAMPAO DE FERRO GALVANIZADO, COM ROSCA BSP, DE 1 1/2"</v>
          </cell>
          <cell r="C7166" t="str">
            <v xml:space="preserve">UN    </v>
          </cell>
          <cell r="D7166" t="str">
            <v>11,89</v>
          </cell>
        </row>
        <row r="7167">
          <cell r="A7167">
            <v>1164</v>
          </cell>
          <cell r="B7167" t="str">
            <v>CAP OU TAMPAO DE FERRO GALVANIZADO, COM ROSCA BSP, DE 1 1/4"</v>
          </cell>
          <cell r="C7167" t="str">
            <v xml:space="preserve">UN    </v>
          </cell>
          <cell r="D7167" t="str">
            <v>9,63</v>
          </cell>
        </row>
        <row r="7168">
          <cell r="A7168">
            <v>1162</v>
          </cell>
          <cell r="B7168" t="str">
            <v>CAP OU TAMPAO DE FERRO GALVANIZADO, COM ROSCA BSP, DE 1/2"</v>
          </cell>
          <cell r="C7168" t="str">
            <v xml:space="preserve">UN    </v>
          </cell>
          <cell r="D7168" t="str">
            <v>3,35</v>
          </cell>
        </row>
        <row r="7169">
          <cell r="A7169">
            <v>12395</v>
          </cell>
          <cell r="B7169" t="str">
            <v>CAP OU TAMPAO DE FERRO GALVANIZADO, COM ROSCA BSP, DE 1/4"</v>
          </cell>
          <cell r="C7169" t="str">
            <v xml:space="preserve">UN    </v>
          </cell>
          <cell r="D7169" t="str">
            <v>3,25</v>
          </cell>
        </row>
        <row r="7170">
          <cell r="A7170">
            <v>1170</v>
          </cell>
          <cell r="B7170" t="str">
            <v>CAP OU TAMPAO DE FERRO GALVANIZADO, COM ROSCA BSP, DE 1"</v>
          </cell>
          <cell r="C7170" t="str">
            <v xml:space="preserve">UN    </v>
          </cell>
          <cell r="D7170" t="str">
            <v>6,31</v>
          </cell>
        </row>
        <row r="7171">
          <cell r="A7171">
            <v>1169</v>
          </cell>
          <cell r="B7171" t="str">
            <v>CAP OU TAMPAO DE FERRO GALVANIZADO, COM ROSCA BSP, DE 2 1/2"</v>
          </cell>
          <cell r="C7171" t="str">
            <v xml:space="preserve">UN    </v>
          </cell>
          <cell r="D7171" t="str">
            <v>30,97</v>
          </cell>
        </row>
        <row r="7172">
          <cell r="A7172">
            <v>1166</v>
          </cell>
          <cell r="B7172" t="str">
            <v>CAP OU TAMPAO DE FERRO GALVANIZADO, COM ROSCA BSP, DE 2"</v>
          </cell>
          <cell r="C7172" t="str">
            <v xml:space="preserve">UN    </v>
          </cell>
          <cell r="D7172" t="str">
            <v>17,17</v>
          </cell>
        </row>
        <row r="7173">
          <cell r="A7173">
            <v>1163</v>
          </cell>
          <cell r="B7173" t="str">
            <v>CAP OU TAMPAO DE FERRO GALVANIZADO, COM ROSCA BSP, DE 3/4"</v>
          </cell>
          <cell r="C7173" t="str">
            <v xml:space="preserve">UN    </v>
          </cell>
          <cell r="D7173" t="str">
            <v>4,32</v>
          </cell>
        </row>
        <row r="7174">
          <cell r="A7174">
            <v>12396</v>
          </cell>
          <cell r="B7174" t="str">
            <v>CAP OU TAMPAO DE FERRO GALVANIZADO, COM ROSCA BSP, DE 3/8"</v>
          </cell>
          <cell r="C7174" t="str">
            <v xml:space="preserve">UN    </v>
          </cell>
          <cell r="D7174" t="str">
            <v>3,25</v>
          </cell>
        </row>
        <row r="7175">
          <cell r="A7175">
            <v>1168</v>
          </cell>
          <cell r="B7175" t="str">
            <v>CAP OU TAMPAO DE FERRO GALVANIZADO, COM ROSCA BSP, DE 3"</v>
          </cell>
          <cell r="C7175" t="str">
            <v xml:space="preserve">UN    </v>
          </cell>
          <cell r="D7175" t="str">
            <v>44,15</v>
          </cell>
        </row>
        <row r="7176">
          <cell r="A7176">
            <v>1167</v>
          </cell>
          <cell r="B7176" t="str">
            <v>CAP OU TAMPAO DE FERRO GALVANIZADO, COM ROSCA BSP, DE 4"</v>
          </cell>
          <cell r="C7176" t="str">
            <v xml:space="preserve">UN    </v>
          </cell>
          <cell r="D7176" t="str">
            <v>73,85</v>
          </cell>
        </row>
        <row r="7177">
          <cell r="A7177">
            <v>36331</v>
          </cell>
          <cell r="B7177" t="str">
            <v>CAP PPR DN 20 MM, PARA AGUA QUENTE PREDIAL</v>
          </cell>
          <cell r="C7177" t="str">
            <v xml:space="preserve">UN    </v>
          </cell>
          <cell r="D7177" t="str">
            <v>0,90</v>
          </cell>
        </row>
        <row r="7178">
          <cell r="A7178">
            <v>36346</v>
          </cell>
          <cell r="B7178" t="str">
            <v>CAP PPR DN 25 MM, PARA AGUA QUENTE PREDIAL</v>
          </cell>
          <cell r="C7178" t="str">
            <v xml:space="preserve">UN    </v>
          </cell>
          <cell r="D7178" t="str">
            <v>1,55</v>
          </cell>
        </row>
        <row r="7179">
          <cell r="A7179">
            <v>1210</v>
          </cell>
          <cell r="B7179" t="str">
            <v>CAP PVC, ROSCAVEL, 1 1/2",  AGUA FRIA PREDIAL</v>
          </cell>
          <cell r="C7179" t="str">
            <v xml:space="preserve">UN    </v>
          </cell>
          <cell r="D7179" t="str">
            <v>5,97</v>
          </cell>
        </row>
        <row r="7180">
          <cell r="A7180">
            <v>1203</v>
          </cell>
          <cell r="B7180" t="str">
            <v>CAP PVC, ROSCAVEL, 1 1/4",  AGUA FRIA PREDIAL</v>
          </cell>
          <cell r="C7180" t="str">
            <v xml:space="preserve">UN    </v>
          </cell>
          <cell r="D7180" t="str">
            <v>4,56</v>
          </cell>
        </row>
        <row r="7181">
          <cell r="A7181">
            <v>1197</v>
          </cell>
          <cell r="B7181" t="str">
            <v>CAP PVC, ROSCAVEL, 1/2", PARA AGUA FRIA PREDIAL</v>
          </cell>
          <cell r="C7181" t="str">
            <v xml:space="preserve">UN    </v>
          </cell>
          <cell r="D7181" t="str">
            <v>0,92</v>
          </cell>
        </row>
        <row r="7182">
          <cell r="A7182">
            <v>1202</v>
          </cell>
          <cell r="B7182" t="str">
            <v>CAP PVC, ROSCAVEL, 1",  PARA AGUA FRIA PREDIAL</v>
          </cell>
          <cell r="C7182" t="str">
            <v xml:space="preserve">UN    </v>
          </cell>
          <cell r="D7182" t="str">
            <v>2,48</v>
          </cell>
        </row>
        <row r="7183">
          <cell r="A7183">
            <v>1188</v>
          </cell>
          <cell r="B7183" t="str">
            <v>CAP PVC, ROSCAVEL, 2 1/2",  AGUA FRIA PREDIAL</v>
          </cell>
          <cell r="C7183" t="str">
            <v xml:space="preserve">UN    </v>
          </cell>
          <cell r="D7183" t="str">
            <v>15,11</v>
          </cell>
        </row>
        <row r="7184">
          <cell r="A7184">
            <v>1211</v>
          </cell>
          <cell r="B7184" t="str">
            <v>CAP PVC, ROSCAVEL, 2",  AGUA FRIA PREDIAL</v>
          </cell>
          <cell r="C7184" t="str">
            <v xml:space="preserve">UN    </v>
          </cell>
          <cell r="D7184" t="str">
            <v>8,36</v>
          </cell>
        </row>
        <row r="7185">
          <cell r="A7185">
            <v>1198</v>
          </cell>
          <cell r="B7185" t="str">
            <v>CAP PVC, ROSCAVEL, 3/4",  PARA AGUA FRIA PREDIAL</v>
          </cell>
          <cell r="C7185" t="str">
            <v xml:space="preserve">UN    </v>
          </cell>
          <cell r="D7185" t="str">
            <v>1,41</v>
          </cell>
        </row>
        <row r="7186">
          <cell r="A7186">
            <v>1199</v>
          </cell>
          <cell r="B7186" t="str">
            <v>CAP PVC, ROSCAVEL, 3",  AGUA FRIA PREDIAL</v>
          </cell>
          <cell r="C7186" t="str">
            <v xml:space="preserve">UN    </v>
          </cell>
          <cell r="D7186" t="str">
            <v>23,41</v>
          </cell>
        </row>
        <row r="7187">
          <cell r="A7187">
            <v>20088</v>
          </cell>
          <cell r="B7187" t="str">
            <v>CAP PVC, SERIE R, DN 100 MM, PARA ESGOTO PREDIAL</v>
          </cell>
          <cell r="C7187" t="str">
            <v xml:space="preserve">UN    </v>
          </cell>
          <cell r="D7187" t="str">
            <v>10,00</v>
          </cell>
        </row>
        <row r="7188">
          <cell r="A7188">
            <v>20089</v>
          </cell>
          <cell r="B7188" t="str">
            <v>CAP PVC, SERIE R, DN 150 MM, PARA ESGOTO PREDIAL</v>
          </cell>
          <cell r="C7188" t="str">
            <v xml:space="preserve">UN    </v>
          </cell>
          <cell r="D7188" t="str">
            <v>49,79</v>
          </cell>
        </row>
        <row r="7189">
          <cell r="A7189">
            <v>20087</v>
          </cell>
          <cell r="B7189" t="str">
            <v>CAP PVC, SERIE R, DN 75 MM, PARA ESGOTO PREDIAL</v>
          </cell>
          <cell r="C7189" t="str">
            <v xml:space="preserve">UN    </v>
          </cell>
          <cell r="D7189" t="str">
            <v>6,75</v>
          </cell>
        </row>
        <row r="7190">
          <cell r="A7190">
            <v>1200</v>
          </cell>
          <cell r="B7190" t="str">
            <v>CAP PVC, SOLDAVEL, DN 100 MM, SERIE NORMAL, PARA ESGOTO PREDIAL</v>
          </cell>
          <cell r="C7190" t="str">
            <v xml:space="preserve">UN    </v>
          </cell>
          <cell r="D7190" t="str">
            <v>5,76</v>
          </cell>
        </row>
        <row r="7191">
          <cell r="A7191">
            <v>12909</v>
          </cell>
          <cell r="B7191" t="str">
            <v>CAP PVC, SOLDAVEL, DN 50 MM, SERIE NORMAL, PARA ESGOTO PREDIAL</v>
          </cell>
          <cell r="C7191" t="str">
            <v xml:space="preserve">UN    </v>
          </cell>
          <cell r="D7191" t="str">
            <v>2,55</v>
          </cell>
        </row>
        <row r="7192">
          <cell r="A7192">
            <v>12910</v>
          </cell>
          <cell r="B7192" t="str">
            <v>CAP PVC, SOLDAVEL, DN 75 MM, SERIE NORMAL, PARA ESGOTO PREDIAL</v>
          </cell>
          <cell r="C7192" t="str">
            <v xml:space="preserve">UN    </v>
          </cell>
          <cell r="D7192" t="str">
            <v>4,35</v>
          </cell>
        </row>
        <row r="7193">
          <cell r="A7193">
            <v>1184</v>
          </cell>
          <cell r="B7193" t="str">
            <v>CAP PVC, SOLDAVEL, 110 MM, PARA AGUA FRIA PREDIAL</v>
          </cell>
          <cell r="C7193" t="str">
            <v xml:space="preserve">UN    </v>
          </cell>
          <cell r="D7193" t="str">
            <v>52,08</v>
          </cell>
        </row>
        <row r="7194">
          <cell r="A7194">
            <v>1191</v>
          </cell>
          <cell r="B7194" t="str">
            <v>CAP PVC, SOLDAVEL, 20 MM, PARA AGUA FRIA PREDIAL</v>
          </cell>
          <cell r="C7194" t="str">
            <v xml:space="preserve">UN    </v>
          </cell>
          <cell r="D7194" t="str">
            <v>0,84</v>
          </cell>
        </row>
        <row r="7195">
          <cell r="A7195">
            <v>1185</v>
          </cell>
          <cell r="B7195" t="str">
            <v>CAP PVC, SOLDAVEL, 25 MM, PARA AGUA FRIA PREDIAL</v>
          </cell>
          <cell r="C7195" t="str">
            <v xml:space="preserve">UN    </v>
          </cell>
          <cell r="D7195" t="str">
            <v>0,90</v>
          </cell>
        </row>
        <row r="7196">
          <cell r="A7196">
            <v>1189</v>
          </cell>
          <cell r="B7196" t="str">
            <v>CAP PVC, SOLDAVEL, 32 MM, PARA AGUA FRIA PREDIAL</v>
          </cell>
          <cell r="C7196" t="str">
            <v xml:space="preserve">UN    </v>
          </cell>
          <cell r="D7196" t="str">
            <v>1,29</v>
          </cell>
        </row>
        <row r="7197">
          <cell r="A7197">
            <v>1193</v>
          </cell>
          <cell r="B7197" t="str">
            <v>CAP PVC, SOLDAVEL, 40 MM, PARA AGUA FRIA PREDIAL</v>
          </cell>
          <cell r="C7197" t="str">
            <v xml:space="preserve">UN    </v>
          </cell>
          <cell r="D7197" t="str">
            <v>2,55</v>
          </cell>
        </row>
        <row r="7198">
          <cell r="A7198">
            <v>1194</v>
          </cell>
          <cell r="B7198" t="str">
            <v>CAP PVC, SOLDAVEL, 50 MM, PARA AGUA FRIA PREDIAL</v>
          </cell>
          <cell r="C7198" t="str">
            <v xml:space="preserve">UN    </v>
          </cell>
          <cell r="D7198" t="str">
            <v>4,72</v>
          </cell>
        </row>
        <row r="7199">
          <cell r="A7199">
            <v>1195</v>
          </cell>
          <cell r="B7199" t="str">
            <v>CAP PVC, SOLDAVEL, 60 MM, PARA AGUA FRIA PREDIAL</v>
          </cell>
          <cell r="C7199" t="str">
            <v xml:space="preserve">UN    </v>
          </cell>
          <cell r="D7199" t="str">
            <v>7,22</v>
          </cell>
        </row>
        <row r="7200">
          <cell r="A7200">
            <v>1204</v>
          </cell>
          <cell r="B7200" t="str">
            <v>CAP PVC, SOLDAVEL, 75 MM, PARA AGUA FRIA PREDIAL</v>
          </cell>
          <cell r="C7200" t="str">
            <v xml:space="preserve">UN    </v>
          </cell>
          <cell r="D7200" t="str">
            <v>13,34</v>
          </cell>
        </row>
        <row r="7201">
          <cell r="A7201">
            <v>1205</v>
          </cell>
          <cell r="B7201" t="str">
            <v>CAP PVC, SOLDAVEL, 85 MM, PARA AGUA FRIA PREDIAL</v>
          </cell>
          <cell r="C7201" t="str">
            <v xml:space="preserve">UN    </v>
          </cell>
          <cell r="D7201" t="str">
            <v>30,07</v>
          </cell>
        </row>
        <row r="7202">
          <cell r="A7202">
            <v>1207</v>
          </cell>
          <cell r="B7202" t="str">
            <v>CAP, PVC PBA, JE, DN 100 / DE 110 MM,  PARA REDE DE AGUA (NBR 10351)</v>
          </cell>
          <cell r="C7202" t="str">
            <v xml:space="preserve">UN    </v>
          </cell>
          <cell r="D7202" t="str">
            <v>23,20</v>
          </cell>
        </row>
        <row r="7203">
          <cell r="A7203">
            <v>1206</v>
          </cell>
          <cell r="B7203" t="str">
            <v>CAP, PVC PBA, JE, DN 50 / DE 60 MM,  PARA REDE DE AGUA (NBR 10351)</v>
          </cell>
          <cell r="C7203" t="str">
            <v xml:space="preserve">UN    </v>
          </cell>
          <cell r="D7203" t="str">
            <v>5,57</v>
          </cell>
        </row>
        <row r="7204">
          <cell r="A7204">
            <v>1183</v>
          </cell>
          <cell r="B7204" t="str">
            <v>CAP, PVC PBA, JE, DN 75 / DE 85 MM,  PARA REDE DE AGUA (NBR 10351)</v>
          </cell>
          <cell r="C7204" t="str">
            <v xml:space="preserve">UN    </v>
          </cell>
          <cell r="D7204" t="str">
            <v>12,45</v>
          </cell>
        </row>
        <row r="7205">
          <cell r="A7205">
            <v>26047</v>
          </cell>
          <cell r="B7205" t="str">
            <v>CAP, PVC, JE, DN 150 MM, PARA REDE COLETORA DE ESGOTO</v>
          </cell>
          <cell r="C7205" t="str">
            <v xml:space="preserve">UN    </v>
          </cell>
          <cell r="D7205" t="str">
            <v>100,02</v>
          </cell>
        </row>
        <row r="7206">
          <cell r="A7206">
            <v>26048</v>
          </cell>
          <cell r="B7206" t="str">
            <v>CAP, PVC, JE, DN 200 MM, PARA REDE COLETORA DE ESGOTO</v>
          </cell>
          <cell r="C7206" t="str">
            <v xml:space="preserve">UN    </v>
          </cell>
          <cell r="D7206" t="str">
            <v>149,03</v>
          </cell>
        </row>
        <row r="7207">
          <cell r="A7207">
            <v>12894</v>
          </cell>
          <cell r="B7207" t="str">
            <v>CAPA PARA CHUVA EM PVC COM FORRO DE POLIESTER, COM CAPUZ (AMARELA OU AZUL)</v>
          </cell>
          <cell r="C7207" t="str">
            <v xml:space="preserve">UN    </v>
          </cell>
          <cell r="D7207" t="str">
            <v>13,94</v>
          </cell>
        </row>
        <row r="7208">
          <cell r="A7208">
            <v>12895</v>
          </cell>
          <cell r="B7208" t="str">
            <v>CAPACETE DE SEGURANCA ABA FRONTAL COM SUSPENSAO DE POLIETILENO, SEM JUGULAR (CLASSE B)</v>
          </cell>
          <cell r="C7208" t="str">
            <v xml:space="preserve">UN    </v>
          </cell>
          <cell r="D7208" t="str">
            <v>10,73</v>
          </cell>
        </row>
        <row r="7209">
          <cell r="A7209">
            <v>1631</v>
          </cell>
          <cell r="B7209" t="str">
            <v>CAPACITOR TRIFASICO, POTENCIA 2,5 KVAR, TENSAO 220 V, FORNECIDO COM CAPA PROTETORA, RESISTOR INTERNO A UNIDADE CAPACITIVA</v>
          </cell>
          <cell r="C7209" t="str">
            <v xml:space="preserve">UN    </v>
          </cell>
          <cell r="D7209" t="str">
            <v>148,53</v>
          </cell>
        </row>
        <row r="7210">
          <cell r="A7210">
            <v>1633</v>
          </cell>
          <cell r="B7210" t="str">
            <v>CAPACITOR TRIFASICO, POTENCIA 5 KVAR, TENSAO 220 V, FORNECIDO COM CAPA PROTETORA, RESISTOR INTERNO A UNIDADE CAPACITIVA</v>
          </cell>
          <cell r="C7210" t="str">
            <v xml:space="preserve">UN    </v>
          </cell>
          <cell r="D7210" t="str">
            <v>252,36</v>
          </cell>
        </row>
        <row r="7211">
          <cell r="A7211">
            <v>10818</v>
          </cell>
          <cell r="B7211" t="str">
            <v>CAPIM BRAQUIARIA DECUMBENS/ BRAQUIARINHA, VC *70*% MINIMO</v>
          </cell>
          <cell r="C7211" t="str">
            <v xml:space="preserve">KG    </v>
          </cell>
          <cell r="D7211" t="str">
            <v>22,67</v>
          </cell>
        </row>
        <row r="7212">
          <cell r="A7212">
            <v>39359</v>
          </cell>
          <cell r="B7212" t="str">
            <v>CARENAGEM /TAMPA, EM PLASTICO, COR BRANCA, UTILIZADO EM KIT CHASSI METALICO PARA INSTALACAO HIDRAULICA DE CUBA SIMPLES SEM MAQUINA DE LAVAR ROUPA, LARGURA *355* MM X ALTURA *670* MM (COM FUROS E DEMAIS ENCAIXES)</v>
          </cell>
          <cell r="C7212" t="str">
            <v xml:space="preserve">UN    </v>
          </cell>
          <cell r="D7212" t="str">
            <v>19,46</v>
          </cell>
        </row>
        <row r="7213">
          <cell r="A7213">
            <v>39360</v>
          </cell>
          <cell r="B7213" t="str">
            <v>CARENAGEM /TAMPA, EM PLASTICO, COR BRANCA, UTILIZADO EM KIT CHASSI METALICO PARA INSTALACAO HIDRAULICA DE TANQUE COM MAQUINA DE LAVAR ROUPA, LARGURA *360* MM X ALTURA *470* MM (COM FUROS E DEMAIS ENCAIXES)</v>
          </cell>
          <cell r="C7213" t="str">
            <v xml:space="preserve">UN    </v>
          </cell>
          <cell r="D7213" t="str">
            <v>17,68</v>
          </cell>
        </row>
        <row r="7214">
          <cell r="A7214">
            <v>10710</v>
          </cell>
          <cell r="B7214" t="str">
            <v>CARPETE DE NYLON EM MANTA PARA TRAFEGO COMERCIAL PESADO, E = 6 A 7 MM (INSTALADO)</v>
          </cell>
          <cell r="C7214" t="str">
            <v xml:space="preserve">M2    </v>
          </cell>
          <cell r="D7214" t="str">
            <v>143,50</v>
          </cell>
        </row>
        <row r="7215">
          <cell r="A7215">
            <v>10709</v>
          </cell>
          <cell r="B7215" t="str">
            <v>CARPETE DE NYLON EM MANTA PARA TRAFEGO COMERCIAL PESADO, E = 9 A 10 MM (INSTALADO)</v>
          </cell>
          <cell r="C7215" t="str">
            <v xml:space="preserve">M2    </v>
          </cell>
          <cell r="D7215" t="str">
            <v>176,29</v>
          </cell>
        </row>
        <row r="7216">
          <cell r="A7216">
            <v>39636</v>
          </cell>
          <cell r="B7216" t="str">
            <v>CARPETE DE NYLON EM PLACAS 50 X 50 CM PARA TRAFEGO COMERCIAL PESADO, E = 6,5 MM (INSTALADO)</v>
          </cell>
          <cell r="C7216" t="str">
            <v xml:space="preserve">M2    </v>
          </cell>
          <cell r="D7216" t="str">
            <v>180,02</v>
          </cell>
        </row>
        <row r="7217">
          <cell r="A7217">
            <v>10708</v>
          </cell>
          <cell r="B7217" t="str">
            <v>CARPETE DE POLIESTER EM MANTA PARA TRAFEGO COMERCIAL PESADO, E = 4 A 5 MM (INSTALADO)</v>
          </cell>
          <cell r="C7217" t="str">
            <v xml:space="preserve">M2    </v>
          </cell>
          <cell r="D7217" t="str">
            <v>55,55</v>
          </cell>
        </row>
        <row r="7218">
          <cell r="A7218">
            <v>39635</v>
          </cell>
          <cell r="B7218" t="str">
            <v>CARPETE DE POLIPROPILENO EM MANTA PARA TRAFEGO COMERCIAL MEDIO, E = 5 A 6 MM (INSTALADO)</v>
          </cell>
          <cell r="C7218" t="str">
            <v xml:space="preserve">M2    </v>
          </cell>
          <cell r="D7218" t="str">
            <v>94,57</v>
          </cell>
        </row>
        <row r="7219">
          <cell r="A7219">
            <v>40913</v>
          </cell>
          <cell r="B7219" t="str">
            <v>CARPINTEIRO AUXILIAR (MENSALISTA)</v>
          </cell>
          <cell r="C7219" t="str">
            <v xml:space="preserve">MES   </v>
          </cell>
          <cell r="D7219" t="str">
            <v>1.524,37</v>
          </cell>
        </row>
        <row r="7220">
          <cell r="A7220">
            <v>1214</v>
          </cell>
          <cell r="B7220" t="str">
            <v>CARPINTEIRO DE ESQUADRIAS</v>
          </cell>
          <cell r="C7220" t="str">
            <v xml:space="preserve">H     </v>
          </cell>
          <cell r="D7220" t="str">
            <v>13,93</v>
          </cell>
        </row>
        <row r="7221">
          <cell r="A7221">
            <v>40915</v>
          </cell>
          <cell r="B7221" t="str">
            <v>CARPINTEIRO DE ESQUADRIAS (MENSALISTA)</v>
          </cell>
          <cell r="C7221" t="str">
            <v xml:space="preserve">MES   </v>
          </cell>
          <cell r="D7221" t="str">
            <v>2.442,57</v>
          </cell>
        </row>
        <row r="7222">
          <cell r="A7222">
            <v>1213</v>
          </cell>
          <cell r="B7222" t="str">
            <v>CARPINTEIRO DE FORMAS</v>
          </cell>
          <cell r="C7222" t="str">
            <v xml:space="preserve">H     </v>
          </cell>
          <cell r="D7222" t="str">
            <v>14,13</v>
          </cell>
        </row>
        <row r="7223">
          <cell r="A7223">
            <v>40914</v>
          </cell>
          <cell r="B7223" t="str">
            <v>CARPINTEIRO DE FORMAS (MENSALISTA)</v>
          </cell>
          <cell r="C7223" t="str">
            <v xml:space="preserve">MES   </v>
          </cell>
          <cell r="D7223" t="str">
            <v>2.478,86</v>
          </cell>
        </row>
        <row r="7224">
          <cell r="A7224">
            <v>5091</v>
          </cell>
          <cell r="B7224" t="str">
            <v>CARRANCA PARA JANELA VENEZIANA DE ABRIR, EM LATAO CROMADO, SIMPLES, PARA APARAFUSAR NA PAREDE</v>
          </cell>
          <cell r="C7224" t="str">
            <v xml:space="preserve">UN    </v>
          </cell>
          <cell r="D7224" t="str">
            <v>13,06</v>
          </cell>
        </row>
        <row r="7225">
          <cell r="A7225">
            <v>14615</v>
          </cell>
          <cell r="B7225" t="str">
            <v>CARRINHO COM 2 PNEUS PARA TRANSPORTAR TUBO CONCRETO, ALTURA ATE 1,0 M E DIAMETRO ATE 1000MM, COM ESTRUTURA EM PERFIL OU TUBO METALICO</v>
          </cell>
          <cell r="C7225" t="str">
            <v xml:space="preserve">UN    </v>
          </cell>
          <cell r="D7225" t="str">
            <v>2.407,59</v>
          </cell>
        </row>
        <row r="7226">
          <cell r="A7226">
            <v>2711</v>
          </cell>
          <cell r="B7226" t="str">
            <v>CARRINHO DE MAO DE ACO CAPACIDADE 50 A 60 L, PNEU COM CAMARA</v>
          </cell>
          <cell r="C7226" t="str">
            <v xml:space="preserve">UN    </v>
          </cell>
          <cell r="D7226" t="str">
            <v>99,08</v>
          </cell>
        </row>
        <row r="7227">
          <cell r="A7227">
            <v>37727</v>
          </cell>
          <cell r="B7227" t="str">
            <v>CARROCERIA FIXA ABERTA DE MADEIRA PARA TRANSPORTE GERAL DE CARGA SECA DIMENSOES APROXIMADAS 2,25 X 4,10 X 0,50 M (INCLUI MONTAGEM, NAO INCLUI CAMINHAO)</v>
          </cell>
          <cell r="C7227" t="str">
            <v xml:space="preserve">UN    </v>
          </cell>
          <cell r="D7227" t="str">
            <v>5.880,00</v>
          </cell>
        </row>
        <row r="7228">
          <cell r="A7228">
            <v>37728</v>
          </cell>
          <cell r="B7228" t="str">
            <v>CARROCERIA FIXA ABERTA DE MADEIRA PARA TRANSPORTE GERAL DE CARGA SECA DIMENSOES APROXIMADAS 2,5 X 5,5 X 0,50 M (INCLUI MONTAGEM, NAO INCLUI CAMINHAO)</v>
          </cell>
          <cell r="C7228" t="str">
            <v xml:space="preserve">UN    </v>
          </cell>
          <cell r="D7228" t="str">
            <v>7.977,06</v>
          </cell>
        </row>
        <row r="7229">
          <cell r="A7229">
            <v>37729</v>
          </cell>
          <cell r="B7229" t="str">
            <v>CARROCERIA FIXA ABERTA DE MADEIRA PARA TRANSPORTE GERAL DE CARGA SECA DIMENSOES APROXIMADAS 2,5 X 6,00 X 0,50 M (INCLUI MONTAGEM, NAO INCLUI CAMINHAO)</v>
          </cell>
          <cell r="C7229" t="str">
            <v xml:space="preserve">UN    </v>
          </cell>
          <cell r="D7229" t="str">
            <v>8.634,96</v>
          </cell>
        </row>
        <row r="7230">
          <cell r="A7230">
            <v>37730</v>
          </cell>
          <cell r="B7230" t="str">
            <v>CARROCERIA FIXA ABERTA DE MADEIRA PARA TRANSPORTE GERAL DE CARGA SECA DIMENSOES APROXIMADAS 2,5 X 6,5 X 0,50 M (INCLUI MONTAGEM, NAO INCLUI CAMINHAO)</v>
          </cell>
          <cell r="C7230" t="str">
            <v xml:space="preserve">UN    </v>
          </cell>
          <cell r="D7230" t="str">
            <v>9.292,86</v>
          </cell>
        </row>
        <row r="7231">
          <cell r="A7231">
            <v>37731</v>
          </cell>
          <cell r="B7231" t="str">
            <v>CARROCERIA FIXA ABERTA DE MADEIRA PARA TRANSPORTE GERAL DE CARGA SECA DIMENSOES APROXIMADAS 2,5 X 7,00 X 0,50 M (INCLUI MONTAGEM, NAO INCLUI CAMINHAO)</v>
          </cell>
          <cell r="C7231" t="str">
            <v xml:space="preserve">UN    </v>
          </cell>
          <cell r="D7231" t="str">
            <v>9.950,76</v>
          </cell>
        </row>
        <row r="7232">
          <cell r="A7232">
            <v>37732</v>
          </cell>
          <cell r="B7232" t="str">
            <v>CARROCERIA FIXA ABERTA DE MADEIRA PARA TRANSPORTE GERAL DE CARGA SECA DIMENSOES APROXIMADAS 2,5 X 7,5 X 0,50 M (INCLUI MONTAGEM, NAO INCLUI CAMINHAO)</v>
          </cell>
          <cell r="C7232" t="str">
            <v xml:space="preserve">UN    </v>
          </cell>
          <cell r="D7232" t="str">
            <v>11.348,81</v>
          </cell>
        </row>
        <row r="7233">
          <cell r="A7233">
            <v>42250</v>
          </cell>
          <cell r="B7233" t="str">
            <v>CARVAO ANTRACITO PARA FILTRO, GRAO VARIANDO DE 0,8 ATE 1,1 MM, COEFICIENTE DE UNIFORMIDADE MENOR QUE 1,7 MM</v>
          </cell>
          <cell r="C7233" t="str">
            <v xml:space="preserve">T     </v>
          </cell>
          <cell r="D7233" t="str">
            <v>1.563,97</v>
          </cell>
        </row>
        <row r="7234">
          <cell r="A7234">
            <v>42256</v>
          </cell>
          <cell r="B7234" t="str">
            <v>CARVAO ANTRACITO PARA FILTRO, GRAO VARIANDO DE 0,8 ATE 1,1 MM, COEFICIENTE DE UNIFORMIDADE MENOR QUE 1,7 MM (DISTRIBUIDOR)</v>
          </cell>
          <cell r="C7234" t="str">
            <v xml:space="preserve">KG    </v>
          </cell>
          <cell r="D7234" t="str">
            <v>3,28</v>
          </cell>
        </row>
        <row r="7235">
          <cell r="A7235">
            <v>4743</v>
          </cell>
          <cell r="B7235" t="str">
            <v>CASCALHO DE CAVA</v>
          </cell>
          <cell r="C7235" t="str">
            <v xml:space="preserve">M3    </v>
          </cell>
          <cell r="D7235" t="str">
            <v>27,12</v>
          </cell>
        </row>
        <row r="7236">
          <cell r="A7236">
            <v>4744</v>
          </cell>
          <cell r="B7236" t="str">
            <v>CASCALHO DE RIO</v>
          </cell>
          <cell r="C7236" t="str">
            <v xml:space="preserve">M3    </v>
          </cell>
          <cell r="D7236" t="str">
            <v>35,45</v>
          </cell>
        </row>
        <row r="7237">
          <cell r="A7237">
            <v>4745</v>
          </cell>
          <cell r="B7237" t="str">
            <v>CASCALHO LAVADO</v>
          </cell>
          <cell r="C7237" t="str">
            <v xml:space="preserve">M3    </v>
          </cell>
          <cell r="D7237" t="str">
            <v>47,50</v>
          </cell>
        </row>
        <row r="7238">
          <cell r="A7238">
            <v>36496</v>
          </cell>
          <cell r="B7238" t="str">
            <v>CAVALETE PARA TALHA COM ESTRUTURA EM TUBO METALICO ALTURA MINIMA 3,2 M EQUIPADO COM RODAS DE BORRACHA PARA MOVIMENTACAO DE TUBOS DE CONCRETO NA CENTRAL DE PREMOLDADOS COM CAPACIDADE DE CARGA DE 3 TONELADAS</v>
          </cell>
          <cell r="C7238" t="str">
            <v xml:space="preserve">UN    </v>
          </cell>
          <cell r="D7238" t="str">
            <v>6.112,83</v>
          </cell>
        </row>
        <row r="7239">
          <cell r="A7239">
            <v>10630</v>
          </cell>
          <cell r="B7239" t="str">
            <v>CAVALO MECANICO TRACAO 4X2, PESO BRUTO TOTAL COMBINADO 49000 KG, CAPACIDADE MAXIMA DE TRACAO *66000* KG, POTENCIA *360* CV (INCLUI CABINE E CHASSI, NAO INCLUI SEMIRREBOQUE)</v>
          </cell>
          <cell r="C7239" t="str">
            <v xml:space="preserve">UN    </v>
          </cell>
          <cell r="D7239" t="str">
            <v>409.080,86</v>
          </cell>
        </row>
        <row r="7240">
          <cell r="A7240">
            <v>37762</v>
          </cell>
          <cell r="B7240" t="str">
            <v>CAVALO MECANICO TRACAO 4X2, PESO BRUTO TOTAL 16000 KG, CAPACIDADE MAXIMA DE TRACAO *36000* KG, DISTANCIA ENTRE EIXOS *3,56* M, POTENCIA *286* CV (INCLUI CABINE E CHASSI, NAO INCLUI SEMIRREBOQUE)</v>
          </cell>
          <cell r="C7240" t="str">
            <v xml:space="preserve">UN    </v>
          </cell>
          <cell r="D7240" t="str">
            <v>350.843,73</v>
          </cell>
        </row>
        <row r="7241">
          <cell r="A7241">
            <v>37763</v>
          </cell>
          <cell r="B7241" t="str">
            <v>CAVALO MECANICO TRACAO 4X2, PESO BRUTO TOTAL 16000 KG, CAPACIDADE MAXIMA DE TRACAO *45000* KG, DISTANCIA ENTRE EIXOS *3,56* M, POTENCIA *330* CV (INCLUI CABINE E CHASSI, NAO INCLUI SEMIRREBOQUE)</v>
          </cell>
          <cell r="C7241" t="str">
            <v xml:space="preserve">UN    </v>
          </cell>
          <cell r="D7241" t="str">
            <v>355.104,93</v>
          </cell>
        </row>
        <row r="7242">
          <cell r="A7242">
            <v>41992</v>
          </cell>
          <cell r="B7242" t="str">
            <v>CAVALO MECANICO TRACAO 4X2, PESO BRUTO TOTAL 16000 KG, CAPACIDADE MAXIMA DE TRACAO *80000* KG, POTENCIA *380* CV (INCLUI CABINE E CHASSI, NAO INCLUI SEMIRREBOQUE)</v>
          </cell>
          <cell r="C7242" t="str">
            <v xml:space="preserve">UN    </v>
          </cell>
          <cell r="D7242" t="str">
            <v>403.683,34</v>
          </cell>
        </row>
        <row r="7243">
          <cell r="A7243">
            <v>13215</v>
          </cell>
          <cell r="B7243" t="str">
            <v>CAVALO MECANICO TRACAO 6X2, PESO BRUTO TOTAL COMBINADO 56000 KG, CAPACIDADE MAXIMA DE TRACAO *66000* KG, POTENCIA *360* CV (INCLUI CABINE E CHASSI, NAO INCLUI SEMIRREBOQUE)</v>
          </cell>
          <cell r="C7243" t="str">
            <v xml:space="preserve">UN    </v>
          </cell>
          <cell r="D7243" t="str">
            <v>495.016,29</v>
          </cell>
        </row>
        <row r="7244">
          <cell r="A7244">
            <v>4235</v>
          </cell>
          <cell r="B7244" t="str">
            <v>CAVOUQUEIRO OU OPERADOR DE PERFURATRIZ / ROMPEDOR</v>
          </cell>
          <cell r="C7244" t="str">
            <v xml:space="preserve">H     </v>
          </cell>
          <cell r="D7244" t="str">
            <v>10,86</v>
          </cell>
        </row>
        <row r="7245">
          <cell r="A7245">
            <v>40976</v>
          </cell>
          <cell r="B7245" t="str">
            <v>CAVOUQUEIRO OU OPERADOR DE PERFURATRIZ / ROMPEDOR (MENSALISTA)</v>
          </cell>
          <cell r="C7245" t="str">
            <v xml:space="preserve">MES   </v>
          </cell>
          <cell r="D7245" t="str">
            <v>1.904,05</v>
          </cell>
        </row>
        <row r="7246">
          <cell r="A7246">
            <v>39013</v>
          </cell>
          <cell r="B7246" t="str">
            <v>CENTRALIZADOR DE BARRA DE ACO (CHUMBADOR TIPO CARAMBOLA), PARA ACO ATE 20 MM</v>
          </cell>
          <cell r="C7246" t="str">
            <v xml:space="preserve">UN    </v>
          </cell>
          <cell r="D7246" t="str">
            <v>0,76</v>
          </cell>
        </row>
        <row r="7247">
          <cell r="A7247">
            <v>41967</v>
          </cell>
          <cell r="B7247" t="str">
            <v>CERA  LIQUIDA</v>
          </cell>
          <cell r="C7247" t="str">
            <v xml:space="preserve">L     </v>
          </cell>
          <cell r="D7247" t="str">
            <v>5,18</v>
          </cell>
        </row>
        <row r="7248">
          <cell r="A7248">
            <v>12760</v>
          </cell>
          <cell r="B7248" t="str">
            <v>CHAPA ACO INOX AISI 304 NUMERO 4 (E = 6 MM), ACABAMENTO NUMERO 1 (LAMINADO A QUENTE, FOSCO)</v>
          </cell>
          <cell r="C7248" t="str">
            <v xml:space="preserve">M2    </v>
          </cell>
          <cell r="D7248" t="str">
            <v>990,29</v>
          </cell>
        </row>
        <row r="7249">
          <cell r="A7249">
            <v>12759</v>
          </cell>
          <cell r="B7249" t="str">
            <v>CHAPA ACO INOX AISI 304 NUMERO 9 (E = 4 MM), ACABAMENTO NUMERO 1 (LAMINADO A QUENTE, FOSCO)</v>
          </cell>
          <cell r="C7249" t="str">
            <v xml:space="preserve">M2    </v>
          </cell>
          <cell r="D7249" t="str">
            <v>660,18</v>
          </cell>
        </row>
        <row r="7250">
          <cell r="A7250">
            <v>40424</v>
          </cell>
          <cell r="B7250" t="str">
            <v>CHAPA DE ACO CARBONO LAMINADO A QUENTE, QUALIDADE ESTRUTURAL, BITOLA 3/16", E =4,75 MM (37,29 KG/M2)</v>
          </cell>
          <cell r="C7250" t="str">
            <v xml:space="preserve">KG    </v>
          </cell>
          <cell r="D7250" t="str">
            <v>4,57</v>
          </cell>
        </row>
        <row r="7251">
          <cell r="A7251">
            <v>1325</v>
          </cell>
          <cell r="B7251" t="str">
            <v>CHAPA DE ACO FINA A FRIO BITOLA MSG 20, E = 0,90 MM (7,20 KG/M2)</v>
          </cell>
          <cell r="C7251" t="str">
            <v xml:space="preserve">KG    </v>
          </cell>
          <cell r="D7251" t="str">
            <v>5,57</v>
          </cell>
        </row>
        <row r="7252">
          <cell r="A7252">
            <v>1327</v>
          </cell>
          <cell r="B7252" t="str">
            <v>CHAPA DE ACO FINA A FRIO BITOLA MSG 24, E = 0,60 MM (4,80 KG/M2)</v>
          </cell>
          <cell r="C7252" t="str">
            <v xml:space="preserve">KG    </v>
          </cell>
          <cell r="D7252" t="str">
            <v>4,99</v>
          </cell>
        </row>
        <row r="7253">
          <cell r="A7253">
            <v>1328</v>
          </cell>
          <cell r="B7253" t="str">
            <v>CHAPA DE ACO FINA A FRIO BITOLA MSG 26, E = 0,45 MM (3,60 KG/M2)</v>
          </cell>
          <cell r="C7253" t="str">
            <v xml:space="preserve">KG    </v>
          </cell>
          <cell r="D7253" t="str">
            <v>5,22</v>
          </cell>
        </row>
        <row r="7254">
          <cell r="A7254">
            <v>1321</v>
          </cell>
          <cell r="B7254" t="str">
            <v>CHAPA DE ACO FINA A QUENTE BITOLA MSG 13, E = 2,25 MM (18,00 KG/M2)</v>
          </cell>
          <cell r="C7254" t="str">
            <v xml:space="preserve">KG    </v>
          </cell>
          <cell r="D7254" t="str">
            <v>5,59</v>
          </cell>
        </row>
        <row r="7255">
          <cell r="A7255">
            <v>1318</v>
          </cell>
          <cell r="B7255" t="str">
            <v>CHAPA DE ACO FINA A QUENTE BITOLA MSG 14, E = 2,00 MM (16,0 KG/M2)</v>
          </cell>
          <cell r="C7255" t="str">
            <v xml:space="preserve">KG    </v>
          </cell>
          <cell r="D7255" t="str">
            <v>5,38</v>
          </cell>
        </row>
        <row r="7256">
          <cell r="A7256">
            <v>1322</v>
          </cell>
          <cell r="B7256" t="str">
            <v>CHAPA DE ACO FINA A QUENTE BITOLA MSG 16, E = 1,50 MM (12,00 KG/M2)</v>
          </cell>
          <cell r="C7256" t="str">
            <v xml:space="preserve">KG    </v>
          </cell>
          <cell r="D7256" t="str">
            <v>5,93</v>
          </cell>
        </row>
        <row r="7257">
          <cell r="A7257">
            <v>1323</v>
          </cell>
          <cell r="B7257" t="str">
            <v>CHAPA DE ACO FINA A QUENTE BITOLA MSG 18, E = 1,20 MM (9,60 KG/M2)</v>
          </cell>
          <cell r="C7257" t="str">
            <v xml:space="preserve">KG    </v>
          </cell>
          <cell r="D7257" t="str">
            <v>5,80</v>
          </cell>
        </row>
        <row r="7258">
          <cell r="A7258">
            <v>1319</v>
          </cell>
          <cell r="B7258" t="str">
            <v>CHAPA DE ACO FINA A QUENTE BITOLA MSG 3/16 ", E = 4,75 MM (38,00 KG/M2)</v>
          </cell>
          <cell r="C7258" t="str">
            <v xml:space="preserve">KG    </v>
          </cell>
          <cell r="D7258" t="str">
            <v>5,13</v>
          </cell>
        </row>
        <row r="7259">
          <cell r="A7259">
            <v>11026</v>
          </cell>
          <cell r="B7259" t="str">
            <v>CHAPA DE ACO GALVANIZADA BITOLA GSG 14, E = 1,95 MM (15,60 KG/M2)</v>
          </cell>
          <cell r="C7259" t="str">
            <v xml:space="preserve">KG    </v>
          </cell>
          <cell r="D7259" t="str">
            <v>6,87</v>
          </cell>
        </row>
        <row r="7260">
          <cell r="A7260">
            <v>11027</v>
          </cell>
          <cell r="B7260" t="str">
            <v>CHAPA DE ACO GALVANIZADA BITOLA GSG 16, E = 1,55 MM (12,40 KG/M2)</v>
          </cell>
          <cell r="C7260" t="str">
            <v xml:space="preserve">KG    </v>
          </cell>
          <cell r="D7260" t="str">
            <v>7,29</v>
          </cell>
        </row>
        <row r="7261">
          <cell r="A7261">
            <v>11046</v>
          </cell>
          <cell r="B7261" t="str">
            <v>CHAPA DE ACO GALVANIZADA BITOLA GSG 18, E = 1,25 MM (10,00 KG/M2)</v>
          </cell>
          <cell r="C7261" t="str">
            <v xml:space="preserve">KG    </v>
          </cell>
          <cell r="D7261" t="str">
            <v>7,08</v>
          </cell>
        </row>
        <row r="7262">
          <cell r="A7262">
            <v>11047</v>
          </cell>
          <cell r="B7262" t="str">
            <v>CHAPA DE ACO GALVANIZADA BITOLA GSG 19, E = 1,11 MM (8,88 KG/M2)</v>
          </cell>
          <cell r="C7262" t="str">
            <v xml:space="preserve">KG    </v>
          </cell>
          <cell r="D7262" t="str">
            <v>5,35</v>
          </cell>
        </row>
        <row r="7263">
          <cell r="A7263">
            <v>39630</v>
          </cell>
          <cell r="B7263" t="str">
            <v>CHAPA DE ACO GALVANIZADA BITOLA GSG 20, E = 0,95 MM (7,60 KG/M2)</v>
          </cell>
          <cell r="C7263" t="str">
            <v xml:space="preserve">M2    </v>
          </cell>
          <cell r="D7263" t="str">
            <v>49,75</v>
          </cell>
        </row>
        <row r="7264">
          <cell r="A7264">
            <v>11049</v>
          </cell>
          <cell r="B7264" t="str">
            <v>CHAPA DE ACO GALVANIZADA BITOLA GSG 22, E = 0,80 MM (6,40 KG/M2)</v>
          </cell>
          <cell r="C7264" t="str">
            <v xml:space="preserve">KG    </v>
          </cell>
          <cell r="D7264" t="str">
            <v>6,60</v>
          </cell>
        </row>
        <row r="7265">
          <cell r="A7265">
            <v>39632</v>
          </cell>
          <cell r="B7265" t="str">
            <v>CHAPA DE ACO GALVANIZADA BITOLA GSG 24, E = 0,65 MM (5,20 KG/M2)</v>
          </cell>
          <cell r="C7265" t="str">
            <v xml:space="preserve">M2    </v>
          </cell>
          <cell r="D7265" t="str">
            <v>34,71</v>
          </cell>
        </row>
        <row r="7266">
          <cell r="A7266">
            <v>11051</v>
          </cell>
          <cell r="B7266" t="str">
            <v>CHAPA DE ACO GALVANIZADA BITOLA GSG 26, E = 0,50 MM (4,00 KG/M2)</v>
          </cell>
          <cell r="C7266" t="str">
            <v xml:space="preserve">KG    </v>
          </cell>
          <cell r="D7266" t="str">
            <v>7,09</v>
          </cell>
        </row>
        <row r="7267">
          <cell r="A7267">
            <v>11061</v>
          </cell>
          <cell r="B7267" t="str">
            <v>CHAPA DE ACO GALVANIZADA BITOLA GSG 30, E = 0,35 MM (2,80 KG/M2)</v>
          </cell>
          <cell r="C7267" t="str">
            <v xml:space="preserve">KG    </v>
          </cell>
          <cell r="D7267" t="str">
            <v>4,96</v>
          </cell>
        </row>
        <row r="7268">
          <cell r="A7268">
            <v>1336</v>
          </cell>
          <cell r="B7268" t="str">
            <v>CHAPA DE ACO GROSSA, ASTM A36, E = 1 " (25,40 MM) 199,18 KG/M2</v>
          </cell>
          <cell r="C7268" t="str">
            <v xml:space="preserve">M2    </v>
          </cell>
          <cell r="D7268" t="str">
            <v>1.327,37</v>
          </cell>
        </row>
        <row r="7269">
          <cell r="A7269">
            <v>1333</v>
          </cell>
          <cell r="B7269" t="str">
            <v>CHAPA DE ACO GROSSA, ASTM A36, E = 1/2 " (12,70 MM) 99,59 KG/M2</v>
          </cell>
          <cell r="C7269" t="str">
            <v xml:space="preserve">KG    </v>
          </cell>
          <cell r="D7269" t="str">
            <v>5,16</v>
          </cell>
        </row>
        <row r="7270">
          <cell r="A7270">
            <v>1330</v>
          </cell>
          <cell r="B7270" t="str">
            <v>CHAPA DE ACO GROSSA, ASTM A36, E = 1/4 " (6,35 MM) 49,79 KG/M2</v>
          </cell>
          <cell r="C7270" t="str">
            <v xml:space="preserve">KG    </v>
          </cell>
          <cell r="D7270" t="str">
            <v>5,29</v>
          </cell>
        </row>
        <row r="7271">
          <cell r="A7271">
            <v>10957</v>
          </cell>
          <cell r="B7271" t="str">
            <v>CHAPA DE ACO GROSSA, ASTM A36, E = 3/4 " (19,05 MM) 149,39 KG/M2</v>
          </cell>
          <cell r="C7271" t="str">
            <v xml:space="preserve">KG    </v>
          </cell>
          <cell r="D7271" t="str">
            <v>6,60</v>
          </cell>
        </row>
        <row r="7272">
          <cell r="A7272">
            <v>1332</v>
          </cell>
          <cell r="B7272" t="str">
            <v>CHAPA DE ACO GROSSA, ASTM A36, E = 3/8 " (9,53 MM) 74,69 KG/M2</v>
          </cell>
          <cell r="C7272" t="str">
            <v xml:space="preserve">KG    </v>
          </cell>
          <cell r="D7272" t="str">
            <v>5,50</v>
          </cell>
        </row>
        <row r="7273">
          <cell r="A7273">
            <v>1334</v>
          </cell>
          <cell r="B7273" t="str">
            <v>CHAPA DE ACO GROSSA, ASTM A36, E = 5/8 " (15,88 MM) 124,49 KG/M2</v>
          </cell>
          <cell r="C7273" t="str">
            <v xml:space="preserve">KG    </v>
          </cell>
          <cell r="D7273" t="str">
            <v>6,09</v>
          </cell>
        </row>
        <row r="7274">
          <cell r="A7274">
            <v>1335</v>
          </cell>
          <cell r="B7274" t="str">
            <v>CHAPA DE ACO GROSSA, ASTM A36, E = 7/8 " (22,23 MM) 174,28 KG/M2</v>
          </cell>
          <cell r="C7274" t="str">
            <v xml:space="preserve">KG    </v>
          </cell>
          <cell r="D7274" t="str">
            <v>6,17</v>
          </cell>
        </row>
        <row r="7275">
          <cell r="A7275">
            <v>40425</v>
          </cell>
          <cell r="B7275" t="str">
            <v>CHAPA DE ACO GROSSA, SAE 1020, BITOLA 1/4", E = 6,35 MM (49,85 KG/M2)</v>
          </cell>
          <cell r="C7275" t="str">
            <v xml:space="preserve">KG    </v>
          </cell>
          <cell r="D7275" t="str">
            <v>4,60</v>
          </cell>
        </row>
        <row r="7276">
          <cell r="A7276">
            <v>1337</v>
          </cell>
          <cell r="B7276" t="str">
            <v>CHAPA DE ACO XADREZ PARA PISOS, E = 1/4 " (6,30 MM) 54,53 KG/M2</v>
          </cell>
          <cell r="C7276" t="str">
            <v xml:space="preserve">KG    </v>
          </cell>
          <cell r="D7276" t="str">
            <v>6,51</v>
          </cell>
        </row>
        <row r="7277">
          <cell r="A7277">
            <v>11122</v>
          </cell>
          <cell r="B7277" t="str">
            <v>CHAPA DE ALUMINIO, E = 3 MM, L = 1000 MM - 8,10 KG/M2 (LIGA 1200 - H14)</v>
          </cell>
          <cell r="C7277" t="str">
            <v xml:space="preserve">KG    </v>
          </cell>
          <cell r="D7277" t="str">
            <v>14,90</v>
          </cell>
        </row>
        <row r="7278">
          <cell r="A7278">
            <v>11123</v>
          </cell>
          <cell r="B7278" t="str">
            <v>CHAPA DE ALUMINIO, E = 4 MM, L = 1000 MM - 10,8 KG/M2 (LIGA 1200 - H14)</v>
          </cell>
          <cell r="C7278" t="str">
            <v xml:space="preserve">KG    </v>
          </cell>
          <cell r="D7278" t="str">
            <v>14,90</v>
          </cell>
        </row>
        <row r="7279">
          <cell r="A7279">
            <v>11125</v>
          </cell>
          <cell r="B7279" t="str">
            <v>CHAPA DE ALUMINIO, E = 5 MM, L = 1060 MM - 13,5 KG/M2 (LIGA 1200 - H14)</v>
          </cell>
          <cell r="C7279" t="str">
            <v xml:space="preserve">KG    </v>
          </cell>
          <cell r="D7279" t="str">
            <v>14,90</v>
          </cell>
        </row>
        <row r="7280">
          <cell r="A7280">
            <v>39416</v>
          </cell>
          <cell r="B7280" t="str">
            <v>CHAPA DE GESSO ACARTONADO, RESISTENTE A UMIDADE (RU), COR VERDE, E = 12,5 MM, 1200 X 1800 MM (L X C)</v>
          </cell>
          <cell r="C7280" t="str">
            <v xml:space="preserve">M2    </v>
          </cell>
          <cell r="D7280" t="str">
            <v>19,65</v>
          </cell>
        </row>
        <row r="7281">
          <cell r="A7281">
            <v>39417</v>
          </cell>
          <cell r="B7281" t="str">
            <v>CHAPA DE GESSO ACARTONADO, RESISTENTE A UMIDADE (RU), COR VERDE, E = 12,5 MM, 1200 X 2400 MM (L X C)</v>
          </cell>
          <cell r="C7281" t="str">
            <v xml:space="preserve">M2    </v>
          </cell>
          <cell r="D7281" t="str">
            <v>20,60</v>
          </cell>
        </row>
        <row r="7282">
          <cell r="A7282">
            <v>39414</v>
          </cell>
          <cell r="B7282" t="str">
            <v>CHAPA DE GESSO ACARTONADO, RESISTENTE AO FOGO (RF), COR ROSA, E = 12,5 MM, 1200 X 1800 MM (L X C)</v>
          </cell>
          <cell r="C7282" t="str">
            <v xml:space="preserve">M2    </v>
          </cell>
          <cell r="D7282" t="str">
            <v>18,45</v>
          </cell>
        </row>
        <row r="7283">
          <cell r="A7283">
            <v>39415</v>
          </cell>
          <cell r="B7283" t="str">
            <v>CHAPA DE GESSO ACARTONADO, RESISTENTE AO FOGO (RF), COR ROSA, E = 12,5 MM, 1200 X 2400 MM (L X C)</v>
          </cell>
          <cell r="C7283" t="str">
            <v xml:space="preserve">M2    </v>
          </cell>
          <cell r="D7283" t="str">
            <v>19,56</v>
          </cell>
        </row>
        <row r="7284">
          <cell r="A7284">
            <v>39412</v>
          </cell>
          <cell r="B7284" t="str">
            <v>CHAPA DE GESSO ACARTONADO, STANDARD (ST), COR BRANCA, E = 12,5 MM, 1200 X 1800 MM (L X C)</v>
          </cell>
          <cell r="C7284" t="str">
            <v xml:space="preserve">M2    </v>
          </cell>
          <cell r="D7284" t="str">
            <v>13,89</v>
          </cell>
        </row>
        <row r="7285">
          <cell r="A7285">
            <v>39413</v>
          </cell>
          <cell r="B7285" t="str">
            <v>CHAPA DE GESSO ACARTONADO, STANDARD (ST), COR BRANCA, E = 12,5 MM, 1200 X 2400 MM (L X C)</v>
          </cell>
          <cell r="C7285" t="str">
            <v xml:space="preserve">M2    </v>
          </cell>
          <cell r="D7285" t="str">
            <v>13,76</v>
          </cell>
        </row>
        <row r="7286">
          <cell r="A7286">
            <v>1338</v>
          </cell>
          <cell r="B7286" t="str">
            <v>CHAPA DE LAMINADO MELAMINICO, LISO BRILHANTE, DE *1,25 X 3,08* M, E = 0,8 MM</v>
          </cell>
          <cell r="C7286" t="str">
            <v xml:space="preserve">M2    </v>
          </cell>
          <cell r="D7286" t="str">
            <v>17,57</v>
          </cell>
        </row>
        <row r="7287">
          <cell r="A7287">
            <v>1340</v>
          </cell>
          <cell r="B7287" t="str">
            <v>CHAPA DE LAMINADO MELAMINICO, LISO FOSCO, DE *1,25 X 3,08* M, E = 0,8 MM</v>
          </cell>
          <cell r="C7287" t="str">
            <v xml:space="preserve">M2    </v>
          </cell>
          <cell r="D7287" t="str">
            <v>20,31</v>
          </cell>
        </row>
        <row r="7288">
          <cell r="A7288">
            <v>1341</v>
          </cell>
          <cell r="B7288" t="str">
            <v>CHAPA DE LAMINADO MELAMINICO, TEXTURIZADO, DE *1,25 X 3,08* M, E = 0,8 MM</v>
          </cell>
          <cell r="C7288" t="str">
            <v xml:space="preserve">M2    </v>
          </cell>
          <cell r="D7288" t="str">
            <v>19,56</v>
          </cell>
        </row>
        <row r="7289">
          <cell r="A7289">
            <v>1364</v>
          </cell>
          <cell r="B7289" t="str">
            <v>CHAPA DE MADEIRA COMPENSADA DE PINUS, VIROLA OU EQUIVALENTE, DE *2,2 X 1,6* M, E = 10 MM</v>
          </cell>
          <cell r="C7289" t="str">
            <v xml:space="preserve">M2    </v>
          </cell>
          <cell r="D7289" t="str">
            <v>20,85</v>
          </cell>
        </row>
        <row r="7290">
          <cell r="A7290">
            <v>1361</v>
          </cell>
          <cell r="B7290" t="str">
            <v>CHAPA DE MADEIRA COMPENSADA DE PINUS, VIROLA OU EQUIVALENTE, DE *2,2 X 1,6* M, E = 12 MM</v>
          </cell>
          <cell r="C7290" t="str">
            <v xml:space="preserve">UN    </v>
          </cell>
          <cell r="D7290" t="str">
            <v>86,96</v>
          </cell>
        </row>
        <row r="7291">
          <cell r="A7291">
            <v>1362</v>
          </cell>
          <cell r="B7291" t="str">
            <v>CHAPA DE MADEIRA COMPENSADA DE PINUS, VIROLA OU EQUIVALENTE, DE *2,2 X 1,6* M, E = 15 MM</v>
          </cell>
          <cell r="C7291" t="str">
            <v xml:space="preserve">M2    </v>
          </cell>
          <cell r="D7291" t="str">
            <v>29,03</v>
          </cell>
        </row>
        <row r="7292">
          <cell r="A7292">
            <v>11131</v>
          </cell>
          <cell r="B7292" t="str">
            <v>CHAPA DE MADEIRA COMPENSADA DE PINUS, VIROLA OU EQUIVALENTE, DE *2,2 X 1,6* M, E = 20 MM</v>
          </cell>
          <cell r="C7292" t="str">
            <v xml:space="preserve">M2    </v>
          </cell>
          <cell r="D7292" t="str">
            <v>37,15</v>
          </cell>
        </row>
        <row r="7293">
          <cell r="A7293">
            <v>11132</v>
          </cell>
          <cell r="B7293" t="str">
            <v>CHAPA DE MADEIRA COMPENSADA DE PINUS, VIROLA OU EQUIVALENTE, DE *2,2 X 1,6* M, E = 25 MM</v>
          </cell>
          <cell r="C7293" t="str">
            <v xml:space="preserve">M2    </v>
          </cell>
          <cell r="D7293" t="str">
            <v>43,92</v>
          </cell>
        </row>
        <row r="7294">
          <cell r="A7294">
            <v>1363</v>
          </cell>
          <cell r="B7294" t="str">
            <v>CHAPA DE MADEIRA COMPENSADA DE PINUS, VIROLA OU EQUIVALENTE, DE *2,2 X 1,6* M, E = 6 MM</v>
          </cell>
          <cell r="C7294" t="str">
            <v xml:space="preserve">M2    </v>
          </cell>
          <cell r="D7294" t="str">
            <v>14,77</v>
          </cell>
        </row>
        <row r="7295">
          <cell r="A7295">
            <v>11130</v>
          </cell>
          <cell r="B7295" t="str">
            <v>CHAPA DE MADEIRA COMPENSADA DE PINUS, VIROLA OU EQUIVALENTE, DE *2,2 X 1,6* M, E = 8 MM</v>
          </cell>
          <cell r="C7295" t="str">
            <v xml:space="preserve">M2    </v>
          </cell>
          <cell r="D7295" t="str">
            <v>18,71</v>
          </cell>
        </row>
        <row r="7296">
          <cell r="A7296">
            <v>11134</v>
          </cell>
          <cell r="B7296" t="str">
            <v>CHAPA DE MADEIRA COMPENSADA NAVAL (COM COLA FENOLICA), E = 10 MM, DE *1,60 X 2,20* M</v>
          </cell>
          <cell r="C7296" t="str">
            <v xml:space="preserve">M2    </v>
          </cell>
          <cell r="D7296" t="str">
            <v>23,69</v>
          </cell>
        </row>
        <row r="7297">
          <cell r="A7297">
            <v>11135</v>
          </cell>
          <cell r="B7297" t="str">
            <v>CHAPA DE MADEIRA COMPENSADA NAVAL (COM COLA FENOLICA), E = 12 MM, DE *1,60 X 2,20* M</v>
          </cell>
          <cell r="C7297" t="str">
            <v xml:space="preserve">M2    </v>
          </cell>
          <cell r="D7297" t="str">
            <v>28,87</v>
          </cell>
        </row>
        <row r="7298">
          <cell r="A7298">
            <v>11136</v>
          </cell>
          <cell r="B7298" t="str">
            <v>CHAPA DE MADEIRA COMPENSADA NAVAL (COM COLA FENOLICA), E = 15 MM, DE *1,60 X 2,20* M</v>
          </cell>
          <cell r="C7298" t="str">
            <v xml:space="preserve">M2    </v>
          </cell>
          <cell r="D7298" t="str">
            <v>31,23</v>
          </cell>
        </row>
        <row r="7299">
          <cell r="A7299">
            <v>34743</v>
          </cell>
          <cell r="B7299" t="str">
            <v>CHAPA DE MADEIRA COMPENSADA NAVAL (COM COLA FENOLICA), E = 18 MM, DE *1,60 X 2,20* M</v>
          </cell>
          <cell r="C7299" t="str">
            <v xml:space="preserve">M2    </v>
          </cell>
          <cell r="D7299" t="str">
            <v>39,76</v>
          </cell>
        </row>
        <row r="7300">
          <cell r="A7300">
            <v>11137</v>
          </cell>
          <cell r="B7300" t="str">
            <v>CHAPA DE MADEIRA COMPENSADA NAVAL (COM COLA FENOLICA), E = 20 MM, DE *1,60 X 2,20* M</v>
          </cell>
          <cell r="C7300" t="str">
            <v xml:space="preserve">M2    </v>
          </cell>
          <cell r="D7300" t="str">
            <v>44,34</v>
          </cell>
        </row>
        <row r="7301">
          <cell r="A7301">
            <v>34745</v>
          </cell>
          <cell r="B7301" t="str">
            <v>CHAPA DE MADEIRA COMPENSADA NAVAL (COM COLA FENOLICA), E = 25 MM, DE *1,60 X 2,20* M</v>
          </cell>
          <cell r="C7301" t="str">
            <v xml:space="preserve">M2    </v>
          </cell>
          <cell r="D7301" t="str">
            <v>50,53</v>
          </cell>
        </row>
        <row r="7302">
          <cell r="A7302">
            <v>34746</v>
          </cell>
          <cell r="B7302" t="str">
            <v>CHAPA DE MADEIRA COMPENSADA NAVAL (COM COLA FENOLICA), E = 4 MM, DE *1,60 X 2,20* M</v>
          </cell>
          <cell r="C7302" t="str">
            <v xml:space="preserve">M2    </v>
          </cell>
          <cell r="D7302" t="str">
            <v>13,01</v>
          </cell>
        </row>
        <row r="7303">
          <cell r="A7303">
            <v>1360</v>
          </cell>
          <cell r="B7303" t="str">
            <v>CHAPA DE MADEIRA COMPENSADA NAVAL (COM COLA FENOLICA), E = 6 MM, DE *1,60 X 2,20* M</v>
          </cell>
          <cell r="C7303" t="str">
            <v xml:space="preserve">M2    </v>
          </cell>
          <cell r="D7303" t="str">
            <v>16,07</v>
          </cell>
        </row>
        <row r="7304">
          <cell r="A7304">
            <v>1346</v>
          </cell>
          <cell r="B7304" t="str">
            <v>CHAPA DE MADEIRA COMPENSADA PLASTIFICADA PARA FORMA DE CONCRETO, DE 2,20 x 1,10 M, E = 10 MM</v>
          </cell>
          <cell r="C7304" t="str">
            <v xml:space="preserve">M2    </v>
          </cell>
          <cell r="D7304" t="str">
            <v>20,34</v>
          </cell>
        </row>
        <row r="7305">
          <cell r="A7305">
            <v>1345</v>
          </cell>
          <cell r="B7305" t="str">
            <v>CHAPA DE MADEIRA COMPENSADA PLASTIFICADA PARA FORMA DE CONCRETO, DE 2,20 x 1,10 M, E = 18 MM</v>
          </cell>
          <cell r="C7305" t="str">
            <v xml:space="preserve">M2    </v>
          </cell>
          <cell r="D7305" t="str">
            <v>32,96</v>
          </cell>
        </row>
        <row r="7306">
          <cell r="A7306">
            <v>1344</v>
          </cell>
          <cell r="B7306" t="str">
            <v>CHAPA DE MADEIRA COMPENSADA PLASTIFICADA PARA FORMA DE CONCRETO, DE 2,20 x 1,10 M, E = 6 MM</v>
          </cell>
          <cell r="C7306" t="str">
            <v xml:space="preserve">UN    </v>
          </cell>
          <cell r="D7306" t="str">
            <v>35,45</v>
          </cell>
        </row>
        <row r="7307">
          <cell r="A7307">
            <v>1342</v>
          </cell>
          <cell r="B7307" t="str">
            <v>CHAPA DE MADEIRA COMPENSADA PLASTIFICADA PARA FORMA DE CONCRETO, DE 2,20 X 1,10 m, E = 14 MM</v>
          </cell>
          <cell r="C7307" t="str">
            <v xml:space="preserve">UN    </v>
          </cell>
          <cell r="D7307" t="str">
            <v>62,66</v>
          </cell>
        </row>
        <row r="7308">
          <cell r="A7308">
            <v>1347</v>
          </cell>
          <cell r="B7308" t="str">
            <v>CHAPA DE MADEIRA COMPENSADA PLASTIFICADA PARA FORMA DE CONCRETO, DE 2,20 X 1,10 M, E = 12 MM</v>
          </cell>
          <cell r="C7308" t="str">
            <v xml:space="preserve">M2    </v>
          </cell>
          <cell r="D7308" t="str">
            <v>24,31</v>
          </cell>
        </row>
        <row r="7309">
          <cell r="A7309">
            <v>1349</v>
          </cell>
          <cell r="B7309" t="str">
            <v>CHAPA DE MADEIRA COMPENSADA PLASTIFICADA PARA FORMA DE CONCRETO, DE 2,20 X 1,10 M, E = 20 MM</v>
          </cell>
          <cell r="C7309" t="str">
            <v xml:space="preserve">UN    </v>
          </cell>
          <cell r="D7309" t="str">
            <v>89,37</v>
          </cell>
        </row>
        <row r="7310">
          <cell r="A7310">
            <v>1350</v>
          </cell>
          <cell r="B7310" t="str">
            <v>CHAPA DE MADEIRA COMPENSADA RESINADA PARA FORMA DE CONCRETO, DE *2,2 X 1,1* M, E = 10 MM</v>
          </cell>
          <cell r="C7310" t="str">
            <v xml:space="preserve">UN    </v>
          </cell>
          <cell r="D7310" t="str">
            <v>38,00</v>
          </cell>
        </row>
        <row r="7311">
          <cell r="A7311">
            <v>1357</v>
          </cell>
          <cell r="B7311" t="str">
            <v>CHAPA DE MADEIRA COMPENSADA RESINADA PARA FORMA DE CONCRETO, DE *2,2 X 1,1* M, E = 12 MM</v>
          </cell>
          <cell r="C7311" t="str">
            <v xml:space="preserve">UN    </v>
          </cell>
          <cell r="D7311" t="str">
            <v>48,41</v>
          </cell>
        </row>
        <row r="7312">
          <cell r="A7312">
            <v>1355</v>
          </cell>
          <cell r="B7312" t="str">
            <v>CHAPA DE MADEIRA COMPENSADA RESINADA PARA FORMA DE CONCRETO, DE *2,2 X 1,1* M, E = 14 MM</v>
          </cell>
          <cell r="C7312" t="str">
            <v xml:space="preserve">M2    </v>
          </cell>
          <cell r="D7312" t="str">
            <v>22,27</v>
          </cell>
        </row>
        <row r="7313">
          <cell r="A7313">
            <v>1358</v>
          </cell>
          <cell r="B7313" t="str">
            <v>CHAPA DE MADEIRA COMPENSADA RESINADA PARA FORMA DE CONCRETO, DE *2,2 X 1,1* M, E = 17 MM</v>
          </cell>
          <cell r="C7313" t="str">
            <v xml:space="preserve">M2    </v>
          </cell>
          <cell r="D7313" t="str">
            <v>25,81</v>
          </cell>
        </row>
        <row r="7314">
          <cell r="A7314">
            <v>1359</v>
          </cell>
          <cell r="B7314" t="str">
            <v>CHAPA DE MADEIRA COMPENSADA RESINADA PARA FORMA DE CONCRETO, DE *2,2 X 1,1* M, E = 20 MM</v>
          </cell>
          <cell r="C7314" t="str">
            <v xml:space="preserve">UN    </v>
          </cell>
          <cell r="D7314" t="str">
            <v>74,78</v>
          </cell>
        </row>
        <row r="7315">
          <cell r="A7315">
            <v>1351</v>
          </cell>
          <cell r="B7315" t="str">
            <v>CHAPA DE MADEIRA COMPENSADA RESINADA PARA FORMA DE CONCRETO, DE *2,2 X 1,1* M, E = 6 MM</v>
          </cell>
          <cell r="C7315" t="str">
            <v xml:space="preserve">UN    </v>
          </cell>
          <cell r="D7315" t="str">
            <v>24,10</v>
          </cell>
        </row>
        <row r="7316">
          <cell r="A7316">
            <v>34659</v>
          </cell>
          <cell r="B7316" t="str">
            <v>CHAPA DE MDF BRANCO LISO 1 FACE, E = 12 MM, DE *2,75 X 1,85* M</v>
          </cell>
          <cell r="C7316" t="str">
            <v xml:space="preserve">M2    </v>
          </cell>
          <cell r="D7316" t="str">
            <v>22,55</v>
          </cell>
        </row>
        <row r="7317">
          <cell r="A7317">
            <v>34514</v>
          </cell>
          <cell r="B7317" t="str">
            <v>CHAPA DE MDF BRANCO LISO 1 FACE, E = 15 MM, DE *2,75 X 1,85* M</v>
          </cell>
          <cell r="C7317" t="str">
            <v xml:space="preserve">M2    </v>
          </cell>
          <cell r="D7317" t="str">
            <v>24,98</v>
          </cell>
        </row>
        <row r="7318">
          <cell r="A7318">
            <v>34660</v>
          </cell>
          <cell r="B7318" t="str">
            <v>CHAPA DE MDF BRANCO LISO 1 FACE, E = 18 MM, DE *2,75 X 1,85* M</v>
          </cell>
          <cell r="C7318" t="str">
            <v xml:space="preserve">M2    </v>
          </cell>
          <cell r="D7318" t="str">
            <v>31,70</v>
          </cell>
        </row>
        <row r="7319">
          <cell r="A7319">
            <v>34661</v>
          </cell>
          <cell r="B7319" t="str">
            <v>CHAPA DE MDF BRANCO LISO 1 FACE, E = 25 MM, DE *2,75 X 1,85* M</v>
          </cell>
          <cell r="C7319" t="str">
            <v xml:space="preserve">M2    </v>
          </cell>
          <cell r="D7319" t="str">
            <v>45,53</v>
          </cell>
        </row>
        <row r="7320">
          <cell r="A7320">
            <v>34667</v>
          </cell>
          <cell r="B7320" t="str">
            <v>CHAPA DE MDF BRANCO LISO 1 FACE, E = 6 MM, DE *2,75 X 1,85* M</v>
          </cell>
          <cell r="C7320" t="str">
            <v xml:space="preserve">M2    </v>
          </cell>
          <cell r="D7320" t="str">
            <v>16,49</v>
          </cell>
        </row>
        <row r="7321">
          <cell r="A7321">
            <v>34668</v>
          </cell>
          <cell r="B7321" t="str">
            <v>CHAPA DE MDF BRANCO LISO 1 FACE, E = 9 MM, DE *2,75 X 1,85* M</v>
          </cell>
          <cell r="C7321" t="str">
            <v xml:space="preserve">M2    </v>
          </cell>
          <cell r="D7321" t="str">
            <v>21,54</v>
          </cell>
        </row>
        <row r="7322">
          <cell r="A7322">
            <v>34741</v>
          </cell>
          <cell r="B7322" t="str">
            <v>CHAPA DE MDF BRANCO LISO 2 FACES, E = 12 MM, DE *2,75 X 1,85* M</v>
          </cell>
          <cell r="C7322" t="str">
            <v xml:space="preserve">M2    </v>
          </cell>
          <cell r="D7322" t="str">
            <v>23,70</v>
          </cell>
        </row>
        <row r="7323">
          <cell r="A7323">
            <v>34664</v>
          </cell>
          <cell r="B7323" t="str">
            <v>CHAPA DE MDF BRANCO LISO 2 FACES, E = 15 MM, DE *2,75 X 1,85* M</v>
          </cell>
          <cell r="C7323" t="str">
            <v xml:space="preserve">M2    </v>
          </cell>
          <cell r="D7323" t="str">
            <v>25,87</v>
          </cell>
        </row>
        <row r="7324">
          <cell r="A7324">
            <v>34665</v>
          </cell>
          <cell r="B7324" t="str">
            <v>CHAPA DE MDF BRANCO LISO 2 FACES, E = 18 MM, DE *2,75 X 1,85* M</v>
          </cell>
          <cell r="C7324" t="str">
            <v xml:space="preserve">M2    </v>
          </cell>
          <cell r="D7324" t="str">
            <v>32,11</v>
          </cell>
        </row>
        <row r="7325">
          <cell r="A7325">
            <v>34666</v>
          </cell>
          <cell r="B7325" t="str">
            <v>CHAPA DE MDF BRANCO LISO 2 FACES, E = 25 MM, DE *2,75 X 1,85* M</v>
          </cell>
          <cell r="C7325" t="str">
            <v xml:space="preserve">M2    </v>
          </cell>
          <cell r="D7325" t="str">
            <v>48,51</v>
          </cell>
        </row>
        <row r="7326">
          <cell r="A7326">
            <v>34669</v>
          </cell>
          <cell r="B7326" t="str">
            <v>CHAPA DE MDF BRANCO LISO 2 FACES, E = 6 MM, DE *2,75 X 1,85* M</v>
          </cell>
          <cell r="C7326" t="str">
            <v xml:space="preserve">M2    </v>
          </cell>
          <cell r="D7326" t="str">
            <v>17,78</v>
          </cell>
        </row>
        <row r="7327">
          <cell r="A7327">
            <v>34670</v>
          </cell>
          <cell r="B7327" t="str">
            <v>CHAPA DE MDF BRANCO LISO 2 FACES, E = 9 MM, DE *2,75 X 1,85* M</v>
          </cell>
          <cell r="C7327" t="str">
            <v xml:space="preserve">M2    </v>
          </cell>
          <cell r="D7327" t="str">
            <v>21,75</v>
          </cell>
        </row>
        <row r="7328">
          <cell r="A7328">
            <v>34671</v>
          </cell>
          <cell r="B7328" t="str">
            <v>CHAPA DE MDF CRU, E = 12 MM, DE *2,75 X 1,85* M</v>
          </cell>
          <cell r="C7328" t="str">
            <v xml:space="preserve">M2    </v>
          </cell>
          <cell r="D7328" t="str">
            <v>18,16</v>
          </cell>
        </row>
        <row r="7329">
          <cell r="A7329">
            <v>34672</v>
          </cell>
          <cell r="B7329" t="str">
            <v>CHAPA DE MDF CRU, E = 15 MM, DE *2,75 X 1,85* M</v>
          </cell>
          <cell r="C7329" t="str">
            <v xml:space="preserve">M2    </v>
          </cell>
          <cell r="D7329" t="str">
            <v>19,14</v>
          </cell>
        </row>
        <row r="7330">
          <cell r="A7330">
            <v>34673</v>
          </cell>
          <cell r="B7330" t="str">
            <v>CHAPA DE MDF CRU, E = 18 MM, DE *2,75 X 1,85* M</v>
          </cell>
          <cell r="C7330" t="str">
            <v xml:space="preserve">M2    </v>
          </cell>
          <cell r="D7330" t="str">
            <v>23,36</v>
          </cell>
        </row>
        <row r="7331">
          <cell r="A7331">
            <v>34674</v>
          </cell>
          <cell r="B7331" t="str">
            <v>CHAPA DE MDF CRU, E = 20 MM, DE *2,75 X 1,85* M</v>
          </cell>
          <cell r="C7331" t="str">
            <v xml:space="preserve">M2    </v>
          </cell>
          <cell r="D7331" t="str">
            <v>31,06</v>
          </cell>
        </row>
        <row r="7332">
          <cell r="A7332">
            <v>34675</v>
          </cell>
          <cell r="B7332" t="str">
            <v>CHAPA DE MDF CRU, E = 25 MM, DE *2,75 X 1,85* M</v>
          </cell>
          <cell r="C7332" t="str">
            <v xml:space="preserve">M2    </v>
          </cell>
          <cell r="D7332" t="str">
            <v>37,87</v>
          </cell>
        </row>
        <row r="7333">
          <cell r="A7333">
            <v>34676</v>
          </cell>
          <cell r="B7333" t="str">
            <v>CHAPA DE MDF CRU, E = 6 MM, DE *2,75 X 1,85* M</v>
          </cell>
          <cell r="C7333" t="str">
            <v xml:space="preserve">M2    </v>
          </cell>
          <cell r="D7333" t="str">
            <v>10,90</v>
          </cell>
        </row>
        <row r="7334">
          <cell r="A7334">
            <v>34677</v>
          </cell>
          <cell r="B7334" t="str">
            <v>CHAPA DE MDF CRU, E = 9 MM, DE *2,75 X 1,85* M</v>
          </cell>
          <cell r="C7334" t="str">
            <v xml:space="preserve">M2    </v>
          </cell>
          <cell r="D7334" t="str">
            <v>14,66</v>
          </cell>
        </row>
        <row r="7335">
          <cell r="A7335">
            <v>40623</v>
          </cell>
          <cell r="B7335" t="str">
            <v>CHAPA PARA EMENDA DE VIGA, EM ACO GROSSO, QUALIDADE ESTRUTURAL, BITOLA 3/16 ", E= 4,75 MM, 4 FUROS, LARGURA 45 MM, COMPRIMENTO 500 MM</v>
          </cell>
          <cell r="C7335" t="str">
            <v xml:space="preserve">PAR   </v>
          </cell>
          <cell r="D7335" t="str">
            <v>29,00</v>
          </cell>
        </row>
        <row r="7336">
          <cell r="A7336">
            <v>11584</v>
          </cell>
          <cell r="B7336" t="str">
            <v>CHAPA RIGIDA DE FIBRAS DE MADEIRA PRENSADA A QUENTE, LISA, DE *1,22 X 2,44* M,  E = 2,5 MM</v>
          </cell>
          <cell r="C7336" t="str">
            <v xml:space="preserve">UN    </v>
          </cell>
          <cell r="D7336" t="str">
            <v>60,86</v>
          </cell>
        </row>
        <row r="7337">
          <cell r="A7337">
            <v>11112</v>
          </cell>
          <cell r="B7337" t="str">
            <v>CHAPA/BOBINA ALUMINIO, E = 0,5 MM, L = 300 MM - 0,41 KG/M (LIGA 1200 - H14)</v>
          </cell>
          <cell r="C7337" t="str">
            <v xml:space="preserve">KG    </v>
          </cell>
          <cell r="D7337" t="str">
            <v>14,90</v>
          </cell>
        </row>
        <row r="7338">
          <cell r="A7338">
            <v>11115</v>
          </cell>
          <cell r="B7338" t="str">
            <v>CHAPA/BOBINA ALUMINIO, E = 0,8 MM, L = 1000 MM - 2,16 KG/M (LIGA 1200 - H14)</v>
          </cell>
          <cell r="C7338" t="str">
            <v xml:space="preserve">M     </v>
          </cell>
          <cell r="D7338" t="str">
            <v>6,89</v>
          </cell>
        </row>
        <row r="7339">
          <cell r="A7339">
            <v>11113</v>
          </cell>
          <cell r="B7339" t="str">
            <v>CHAPA/BOBINA ALUMINIO, E = 0,8 MM, L = 500 MM - 1,08 KG/M (LIGA 1200 - H14)</v>
          </cell>
          <cell r="C7339" t="str">
            <v xml:space="preserve">KG    </v>
          </cell>
          <cell r="D7339" t="str">
            <v>14,90</v>
          </cell>
        </row>
        <row r="7340">
          <cell r="A7340">
            <v>11114</v>
          </cell>
          <cell r="B7340" t="str">
            <v>CHAPA/BOBINA ALUMINIO, E = 0,8 MM, L = 600 MM - 1,30 KG/M (LIGA 1200 - H14)</v>
          </cell>
          <cell r="C7340" t="str">
            <v xml:space="preserve">M     </v>
          </cell>
          <cell r="D7340" t="str">
            <v>11,46</v>
          </cell>
        </row>
        <row r="7341">
          <cell r="A7341">
            <v>12083</v>
          </cell>
          <cell r="B7341" t="str">
            <v>CHAVE BLINDADA TRIPOLAR PARA MOTORES, DO TIPO FACA, COM PORTA FUSIVEL DO TIPO CARTUCHO, CORRENTE NOMINAL DE 100 A, TENSAO NOMINAL DE 250 V</v>
          </cell>
          <cell r="C7341" t="str">
            <v xml:space="preserve">UN    </v>
          </cell>
          <cell r="D7341" t="str">
            <v>561,29</v>
          </cell>
        </row>
        <row r="7342">
          <cell r="A7342">
            <v>12081</v>
          </cell>
          <cell r="B7342" t="str">
            <v>CHAVE BLINDADA TRIPOLAR PARA MOTORES, DO TIPO FACA, COM PORTA FUSIVEL DO TIPO CARTUCHO, CORRENTE NOMINAL DE 30 A, TENSAO NOMINAL DE 250 V</v>
          </cell>
          <cell r="C7342" t="str">
            <v xml:space="preserve">UN    </v>
          </cell>
          <cell r="D7342" t="str">
            <v>189,81</v>
          </cell>
        </row>
        <row r="7343">
          <cell r="A7343">
            <v>12082</v>
          </cell>
          <cell r="B7343" t="str">
            <v>CHAVE BLINDADA TRIPOLAR PARA MOTORES, DO TIPO FACA, COM PORTA FUSIVEL DO TIPO CARTUCHO, CORRENTE NOMINAL DE 60 A, TENSAO NOMINAL DE 250 V</v>
          </cell>
          <cell r="C7343" t="str">
            <v xml:space="preserve">UN    </v>
          </cell>
          <cell r="D7343" t="str">
            <v>298,31</v>
          </cell>
        </row>
        <row r="7344">
          <cell r="A7344">
            <v>13354</v>
          </cell>
          <cell r="B7344" t="str">
            <v>CHAVE DE PARTIDA DIRETA TRIFASICA, COM CAIXA TERMOPLASTICA, COM FUSIVEL DE 25 A, PARA MOTOR COM POTENCIA DE 7,5 CV E TENSAO DE 380 V</v>
          </cell>
          <cell r="C7344" t="str">
            <v xml:space="preserve">UN    </v>
          </cell>
          <cell r="D7344" t="str">
            <v>445,53</v>
          </cell>
        </row>
        <row r="7345">
          <cell r="A7345">
            <v>14057</v>
          </cell>
          <cell r="B7345" t="str">
            <v>CHAVE DE PARTIDA DIRETA TRIFASICA, COM CAIXA TERMOPLASTICA, COM FUSIVEL DE 35 A, PARA MOTOR COM POTENCIA DE 5 CV E TENSAO DE 220 V</v>
          </cell>
          <cell r="C7345" t="str">
            <v xml:space="preserve">UN    </v>
          </cell>
          <cell r="D7345" t="str">
            <v>248,75</v>
          </cell>
        </row>
        <row r="7346">
          <cell r="A7346">
            <v>14058</v>
          </cell>
          <cell r="B7346" t="str">
            <v>CHAVE DE PARTIDA DIRETA TRIFASICA, COM CAIXA TERMOPLASTICA, COM FUSIVEL DE 63 A, PARA MOTOR COM POTENCIA DE 10 CV E TENSAO DE 220 V</v>
          </cell>
          <cell r="C7346" t="str">
            <v xml:space="preserve">UN    </v>
          </cell>
          <cell r="D7346" t="str">
            <v>392,39</v>
          </cell>
        </row>
        <row r="7347">
          <cell r="A7347">
            <v>20971</v>
          </cell>
          <cell r="B7347" t="str">
            <v>CHAVE DUPLA PARA CONEXOES TIPO STORZ, ENGATE RAPIDO 1 1/2" X 2 1/2", EM LATAO, PARA INSTALACAO PREDIAL COMBATE A INCENDIO</v>
          </cell>
          <cell r="C7347" t="str">
            <v xml:space="preserve">UN    </v>
          </cell>
          <cell r="D7347" t="str">
            <v>15,23</v>
          </cell>
        </row>
        <row r="7348">
          <cell r="A7348">
            <v>5047</v>
          </cell>
          <cell r="B7348" t="str">
            <v>CHAVE FUSIVEL PARA REDES DE DISTRIBUICAO, TENSAO DE 15,0 KV, CORRENTE NOMINAL DO PORTA FUSIVEL DE 100 A, CAPACIDADE DE INTERRUPCAO SIMETRICA DE 7,10 KA, CAPACIDADE DE INTERRUPCAO ASSIMETRICA 10,00 KA</v>
          </cell>
          <cell r="C7348" t="str">
            <v xml:space="preserve">UN    </v>
          </cell>
          <cell r="D7348" t="str">
            <v>267,34</v>
          </cell>
        </row>
        <row r="7349">
          <cell r="A7349">
            <v>13369</v>
          </cell>
          <cell r="B7349" t="str">
            <v>CHAVE SECCIONADORA-FUSIVEL BLINDADA TRIPOLAR, ABERTURA COM CARGA, PARA FUSIVEL NH00, CORRENTE NOMINAL DE 160 A, TENSAO DE 500 V</v>
          </cell>
          <cell r="C7349" t="str">
            <v xml:space="preserve">UN    </v>
          </cell>
          <cell r="D7349" t="str">
            <v>289,99</v>
          </cell>
        </row>
        <row r="7350">
          <cell r="A7350">
            <v>13370</v>
          </cell>
          <cell r="B7350" t="str">
            <v>CHAVE SECCIONADORA-FUSIVEL BLINDADA TRIPOLAR, ABERTURA COM CARGA, PARA FUSIVEL NH01, CORRENTE NOMINAL DE 250 A, TENSAO DE 500 V</v>
          </cell>
          <cell r="C7350" t="str">
            <v xml:space="preserve">UN    </v>
          </cell>
          <cell r="D7350" t="str">
            <v>402,00</v>
          </cell>
        </row>
        <row r="7351">
          <cell r="A7351">
            <v>13279</v>
          </cell>
          <cell r="B7351" t="str">
            <v>CHUMBADOR DE ACO TIPO PARABOLT, * 5/8" X 200* MM,  COM PORCA E ARRUELA</v>
          </cell>
          <cell r="C7351" t="str">
            <v xml:space="preserve">KG    </v>
          </cell>
          <cell r="D7351" t="str">
            <v>9,66</v>
          </cell>
        </row>
        <row r="7352">
          <cell r="A7352">
            <v>11977</v>
          </cell>
          <cell r="B7352" t="str">
            <v>CHUMBADOR DE ACO, DIAMETRO 1/2", COMPRIMENTO 75 MM</v>
          </cell>
          <cell r="C7352" t="str">
            <v xml:space="preserve">UN    </v>
          </cell>
          <cell r="D7352" t="str">
            <v>5,00</v>
          </cell>
        </row>
        <row r="7353">
          <cell r="A7353">
            <v>11975</v>
          </cell>
          <cell r="B7353" t="str">
            <v>CHUMBADOR DE ACO, DIAMETRO 5/8", COMPRIMENTO 6", COM PORCA</v>
          </cell>
          <cell r="C7353" t="str">
            <v xml:space="preserve">UN    </v>
          </cell>
          <cell r="D7353" t="str">
            <v>10,96</v>
          </cell>
        </row>
        <row r="7354">
          <cell r="A7354">
            <v>39746</v>
          </cell>
          <cell r="B7354" t="str">
            <v>CHUMBADOR DE ACO, 1" X 600 MM, PARA POSTES DE ACO COM BASE, INCLUSO PORCA E ARRUELA</v>
          </cell>
          <cell r="C7354" t="str">
            <v xml:space="preserve">UN    </v>
          </cell>
          <cell r="D7354" t="str">
            <v>122,05</v>
          </cell>
        </row>
        <row r="7355">
          <cell r="A7355">
            <v>11976</v>
          </cell>
          <cell r="B7355" t="str">
            <v>CHUMBADOR, DIAMETRO 1/4" COM PARAFUSO 1/4" X 40 MM</v>
          </cell>
          <cell r="C7355" t="str">
            <v xml:space="preserve">UN    </v>
          </cell>
          <cell r="D7355" t="str">
            <v>0,56</v>
          </cell>
        </row>
        <row r="7356">
          <cell r="A7356">
            <v>1368</v>
          </cell>
          <cell r="B7356" t="str">
            <v>CHUVEIRO COMUM EM PLASTICO BRANCO, COM CANO, 3 TEMPERATURAS, 5500 W (110/220 V)</v>
          </cell>
          <cell r="C7356" t="str">
            <v xml:space="preserve">UN    </v>
          </cell>
          <cell r="D7356" t="str">
            <v>46,16</v>
          </cell>
        </row>
        <row r="7357">
          <cell r="A7357">
            <v>1367</v>
          </cell>
          <cell r="B7357" t="str">
            <v>CHUVEIRO COMUM EM PLASTICO CROMADO, COM CANO, 4 TEMPERATURAS (110/220 V)</v>
          </cell>
          <cell r="C7357" t="str">
            <v xml:space="preserve">UN    </v>
          </cell>
          <cell r="D7357" t="str">
            <v>149,31</v>
          </cell>
        </row>
        <row r="7358">
          <cell r="A7358">
            <v>7608</v>
          </cell>
          <cell r="B7358" t="str">
            <v>CHUVEIRO PLASTICO BRANCO SIMPLES 5 '' PARA ACOPLAR EM HASTE 1/2 ", AGUA FRIA</v>
          </cell>
          <cell r="C7358" t="str">
            <v xml:space="preserve">UN    </v>
          </cell>
          <cell r="D7358" t="str">
            <v>4,63</v>
          </cell>
        </row>
        <row r="7359">
          <cell r="A7359">
            <v>41900</v>
          </cell>
          <cell r="B7359" t="str">
            <v>CIMENTO ASFALTICO DE PETROLEO A GRANEL (CAP) 30/45 (COLETADO CAIXA NA ANP ACRESCIDO DE ICMS)</v>
          </cell>
          <cell r="C7359" t="str">
            <v xml:space="preserve">KG    </v>
          </cell>
          <cell r="D7359" t="str">
            <v>1,71</v>
          </cell>
        </row>
        <row r="7360">
          <cell r="A7360">
            <v>41899</v>
          </cell>
          <cell r="B7360" t="str">
            <v>CIMENTO ASFALTICO DE PETROLEO A GRANEL (CAP) 50/70 (COLETADO CAIXA NA ANP ACRESCIDO DE ICMS)</v>
          </cell>
          <cell r="C7360" t="str">
            <v xml:space="preserve">T     </v>
          </cell>
          <cell r="D7360" t="str">
            <v>1.847,71</v>
          </cell>
        </row>
        <row r="7361">
          <cell r="A7361">
            <v>1380</v>
          </cell>
          <cell r="B7361" t="str">
            <v>CIMENTO BRANCO</v>
          </cell>
          <cell r="C7361" t="str">
            <v xml:space="preserve">KG    </v>
          </cell>
          <cell r="D7361" t="str">
            <v>2,05</v>
          </cell>
        </row>
        <row r="7362">
          <cell r="A7362">
            <v>1375</v>
          </cell>
          <cell r="B7362" t="str">
            <v>CIMENTO IMPERMEABILIZANTE DE PEGA ULTRARRAPIDA PARA TAMPONAMENTOS</v>
          </cell>
          <cell r="C7362" t="str">
            <v xml:space="preserve">KG    </v>
          </cell>
          <cell r="D7362" t="str">
            <v>10,54</v>
          </cell>
        </row>
        <row r="7363">
          <cell r="A7363">
            <v>1379</v>
          </cell>
          <cell r="B7363" t="str">
            <v>CIMENTO PORTLAND COMPOSTO CP II-32</v>
          </cell>
          <cell r="C7363" t="str">
            <v xml:space="preserve">KG    </v>
          </cell>
          <cell r="D7363" t="str">
            <v>0,35</v>
          </cell>
        </row>
        <row r="7364">
          <cell r="A7364">
            <v>10511</v>
          </cell>
          <cell r="B7364" t="str">
            <v>CIMENTO PORTLAND COMPOSTO CP II-32 (SACO DE 50 KG)</v>
          </cell>
          <cell r="C7364" t="str">
            <v xml:space="preserve">50KG  </v>
          </cell>
          <cell r="D7364" t="str">
            <v>17,50</v>
          </cell>
        </row>
        <row r="7365">
          <cell r="A7365">
            <v>13284</v>
          </cell>
          <cell r="B7365" t="str">
            <v>CIMENTO PORTLAND DE ALTO FORNO (AF) CP III-32</v>
          </cell>
          <cell r="C7365" t="str">
            <v xml:space="preserve">KG    </v>
          </cell>
          <cell r="D7365" t="str">
            <v>0,29</v>
          </cell>
        </row>
        <row r="7366">
          <cell r="A7366">
            <v>25974</v>
          </cell>
          <cell r="B7366" t="str">
            <v>CIMENTO PORTLAND ESTRUTURAL BRANCO CPB-32</v>
          </cell>
          <cell r="C7366" t="str">
            <v xml:space="preserve">KG    </v>
          </cell>
          <cell r="D7366" t="str">
            <v>1,17</v>
          </cell>
        </row>
        <row r="7367">
          <cell r="A7367">
            <v>1382</v>
          </cell>
          <cell r="B7367" t="str">
            <v>CIMENTO PORTLAND POZOLANICO CP IV- 32</v>
          </cell>
          <cell r="C7367" t="str">
            <v xml:space="preserve">50KG  </v>
          </cell>
          <cell r="D7367" t="str">
            <v>16,86</v>
          </cell>
        </row>
        <row r="7368">
          <cell r="A7368">
            <v>34753</v>
          </cell>
          <cell r="B7368" t="str">
            <v>CIMENTO PORTLAND POZOLANICO CP IV-32</v>
          </cell>
          <cell r="C7368" t="str">
            <v xml:space="preserve">KG    </v>
          </cell>
          <cell r="D7368" t="str">
            <v>0,33</v>
          </cell>
        </row>
        <row r="7369">
          <cell r="A7369">
            <v>420</v>
          </cell>
          <cell r="B7369" t="str">
            <v>CINTA CIRCULAR EM ACO GALVANIZADO DE 150 MM DE DIAMETRO PARA FIXACAO DE CAIXA MEDICAO, INCLUI PARAFUSOS E PORCAS</v>
          </cell>
          <cell r="C7369" t="str">
            <v xml:space="preserve">UN    </v>
          </cell>
          <cell r="D7369" t="str">
            <v>17,04</v>
          </cell>
        </row>
        <row r="7370">
          <cell r="A7370">
            <v>12327</v>
          </cell>
          <cell r="B7370" t="str">
            <v>CINTA CIRCULAR EM ACO GALVANIZADO DE 210 MM DE DIAMETRO PARA INSTALACAO DE TRANSFORMADOR EM POSTE DE CONCRETO</v>
          </cell>
          <cell r="C7370" t="str">
            <v xml:space="preserve">UN    </v>
          </cell>
          <cell r="D7370" t="str">
            <v>20,31</v>
          </cell>
        </row>
        <row r="7371">
          <cell r="A7371">
            <v>36148</v>
          </cell>
          <cell r="B7371" t="str">
            <v>CINTURAO DE SEGURANCA TIPO PARAQUEDISTA, FIVELA EM ACO, AJUSTE NO SUSPENSARIO, CINTURA E PERNAS</v>
          </cell>
          <cell r="C7371" t="str">
            <v xml:space="preserve">UN    </v>
          </cell>
          <cell r="D7371" t="str">
            <v>51,50</v>
          </cell>
        </row>
        <row r="7372">
          <cell r="A7372">
            <v>12329</v>
          </cell>
          <cell r="B7372" t="str">
            <v>COBRE ELETROLITICO EM BARRA OU CHAPA</v>
          </cell>
          <cell r="C7372" t="str">
            <v xml:space="preserve">KG    </v>
          </cell>
          <cell r="D7372" t="str">
            <v>61,91</v>
          </cell>
        </row>
        <row r="7373">
          <cell r="A7373">
            <v>1339</v>
          </cell>
          <cell r="B7373" t="str">
            <v>COLA A BASE DE RESINA SINTETICA PARA CHAPA DE LAMINADO MELAMINICO</v>
          </cell>
          <cell r="C7373" t="str">
            <v xml:space="preserve">KG    </v>
          </cell>
          <cell r="D7373" t="str">
            <v>17,61</v>
          </cell>
        </row>
        <row r="7374">
          <cell r="A7374">
            <v>11849</v>
          </cell>
          <cell r="B7374" t="str">
            <v>COLA BRANCA BASE PVA</v>
          </cell>
          <cell r="C7374" t="str">
            <v xml:space="preserve">L     </v>
          </cell>
          <cell r="D7374" t="str">
            <v>14,61</v>
          </cell>
        </row>
        <row r="7375">
          <cell r="A7375">
            <v>37418</v>
          </cell>
          <cell r="B7375" t="str">
            <v>COLAR DE TOMADA EM POLIPROPILENO, PP, COM PARAFUSOS, PARA PEAD, 63 X 1/2" - LIGACAO PREDIAL DE AGUA</v>
          </cell>
          <cell r="C7375" t="str">
            <v xml:space="preserve">UN    </v>
          </cell>
          <cell r="D7375" t="str">
            <v>11,94</v>
          </cell>
        </row>
        <row r="7376">
          <cell r="A7376">
            <v>37419</v>
          </cell>
          <cell r="B7376" t="str">
            <v>COLAR DE TOMADA EM POLIPROPILENO, PP, COM PARAFUSOS, PARA PEAD, 63 X 3/4" - LIGACAO PREDIAL DE AGUA</v>
          </cell>
          <cell r="C7376" t="str">
            <v xml:space="preserve">UN    </v>
          </cell>
          <cell r="D7376" t="str">
            <v>12,26</v>
          </cell>
        </row>
        <row r="7377">
          <cell r="A7377">
            <v>1427</v>
          </cell>
          <cell r="B7377" t="str">
            <v>COLAR TOMADA PVC, COM TRAVAS, SAIDA COM ROSCA, DE 110 MM X 1/2" OU 110 MM X 3/4", PARA LIGACAO PREDIAL DE AGUA</v>
          </cell>
          <cell r="C7377" t="str">
            <v xml:space="preserve">UN    </v>
          </cell>
          <cell r="D7377" t="str">
            <v>18,34</v>
          </cell>
        </row>
        <row r="7378">
          <cell r="A7378">
            <v>1402</v>
          </cell>
          <cell r="B7378" t="str">
            <v>COLAR TOMADA PVC, COM TRAVAS, SAIDA COM ROSCA, DE 32 MM X 1/2" OU 32 MM X 3/4", PARA LIGACAO PREDIAL DE AGUA</v>
          </cell>
          <cell r="C7378" t="str">
            <v xml:space="preserve">UN    </v>
          </cell>
          <cell r="D7378" t="str">
            <v>9,68</v>
          </cell>
        </row>
        <row r="7379">
          <cell r="A7379">
            <v>1420</v>
          </cell>
          <cell r="B7379" t="str">
            <v>COLAR TOMADA PVC, COM TRAVAS, SAIDA COM ROSCA, DE 40 MM X 1/2" OU 40 MM X 3/4", PARA LIGACAO PREDIAL DE AGUA</v>
          </cell>
          <cell r="C7379" t="str">
            <v xml:space="preserve">UN    </v>
          </cell>
          <cell r="D7379" t="str">
            <v>10,04</v>
          </cell>
        </row>
        <row r="7380">
          <cell r="A7380">
            <v>1419</v>
          </cell>
          <cell r="B7380" t="str">
            <v>COLAR TOMADA PVC, COM TRAVAS, SAIDA COM ROSCA, DE 50 MM X 1/2" OU 50 MM X 3/4", PARA LIGACAO PREDIAL DE AGUA</v>
          </cell>
          <cell r="C7380" t="str">
            <v xml:space="preserve">UN    </v>
          </cell>
          <cell r="D7380" t="str">
            <v>10,88</v>
          </cell>
        </row>
        <row r="7381">
          <cell r="A7381">
            <v>1414</v>
          </cell>
          <cell r="B7381" t="str">
            <v>COLAR TOMADA PVC, COM TRAVAS, SAIDA COM ROSCA, DE 60 MM X 1/2" OU 60 MM X 3/4", PARA LIGACAO PREDIAL DE AGUA</v>
          </cell>
          <cell r="C7381" t="str">
            <v xml:space="preserve">UN    </v>
          </cell>
          <cell r="D7381" t="str">
            <v>12,21</v>
          </cell>
        </row>
        <row r="7382">
          <cell r="A7382">
            <v>1413</v>
          </cell>
          <cell r="B7382" t="str">
            <v>COLAR TOMADA PVC, COM TRAVAS, SAIDA COM ROSCA, DE 75 MM X 1/2" OU 75 MM X 3/4", PARA LIGACAO PREDIAL DE AGUA</v>
          </cell>
          <cell r="C7382" t="str">
            <v xml:space="preserve">UN    </v>
          </cell>
          <cell r="D7382" t="str">
            <v>14,78</v>
          </cell>
        </row>
        <row r="7383">
          <cell r="A7383">
            <v>1412</v>
          </cell>
          <cell r="B7383" t="str">
            <v>COLAR TOMADA PVC, COM TRAVAS, SAIDA COM ROSCA, DE 85 MM X 1/2" OU 85 MM X 3/4", PARA LIGACAO PREDIAL DE AGUA</v>
          </cell>
          <cell r="C7383" t="str">
            <v xml:space="preserve">UN    </v>
          </cell>
          <cell r="D7383" t="str">
            <v>15,33</v>
          </cell>
        </row>
        <row r="7384">
          <cell r="A7384">
            <v>1411</v>
          </cell>
          <cell r="B7384" t="str">
            <v>COLAR TOMADA PVC, COM TRAVAS, SAIDA ROSCAVEL COM BUCHA DE LATAO, DE 110 MM X 1/2" OU 110 MM X 3/4", PARA LIGACAO PREDIAL DE AGUA</v>
          </cell>
          <cell r="C7384" t="str">
            <v xml:space="preserve">UN    </v>
          </cell>
          <cell r="D7384" t="str">
            <v>27,86</v>
          </cell>
        </row>
        <row r="7385">
          <cell r="A7385">
            <v>1406</v>
          </cell>
          <cell r="B7385" t="str">
            <v>COLAR TOMADA PVC, COM TRAVAS, SAIDA ROSCAVEL COM BUCHA DE LATAO, DE 60 MM X 1/2" OU 60 MM X 3/4", PARA LIGACAO PREDIAL DE AGUA</v>
          </cell>
          <cell r="C7385" t="str">
            <v xml:space="preserve">UN    </v>
          </cell>
          <cell r="D7385" t="str">
            <v>18,52</v>
          </cell>
        </row>
        <row r="7386">
          <cell r="A7386">
            <v>1407</v>
          </cell>
          <cell r="B7386" t="str">
            <v>COLAR TOMADA PVC, COM TRAVAS, SAIDA ROSCAVEL COM BUCHA DE LATAO, DE 75 MM X 1/2" OU 75 MM X 3/4", PARA LIGACAO PREDIAL DE AGUA</v>
          </cell>
          <cell r="C7386" t="str">
            <v xml:space="preserve">UN    </v>
          </cell>
          <cell r="D7386" t="str">
            <v>23,07</v>
          </cell>
        </row>
        <row r="7387">
          <cell r="A7387">
            <v>1404</v>
          </cell>
          <cell r="B7387" t="str">
            <v>COLAR TOMADA PVC, COM TRAVAS, SAIDA ROSCAVEL COM BUCHA DE LATAO, DE 85 MM X 1/2" OU 85 MM X 3/4", PARA LIGACAO PREDIAL DE AGUA</v>
          </cell>
          <cell r="C7387" t="str">
            <v xml:space="preserve">UN    </v>
          </cell>
          <cell r="D7387" t="str">
            <v>24,46</v>
          </cell>
        </row>
        <row r="7388">
          <cell r="A7388">
            <v>11281</v>
          </cell>
          <cell r="B7388" t="str">
            <v>COMPACTADOR DE SOLO A PERCUSSAO (SOQUETE), COM MOTOR GASOLINA DE 4 TEMPOS, PESO ENTRE 55 E 65 KG, FORCA DE IMPACTO DE 1.000 A 1.500 KGF, FREQUENCIA DE 600 A 700 GOLPES POR MINUTO, VELOCIDADE DE TRABALHO ENTRE 10 E 15 M/MIN, POTENCIA ENTRE 2,00 E 3,00 HP</v>
          </cell>
          <cell r="C7388" t="str">
            <v xml:space="preserve">UN    </v>
          </cell>
          <cell r="D7388" t="str">
            <v>9.592,00</v>
          </cell>
        </row>
        <row r="7389">
          <cell r="A7389">
            <v>40699</v>
          </cell>
          <cell r="B738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389" t="str">
            <v xml:space="preserve">UN    </v>
          </cell>
          <cell r="D7389" t="str">
            <v>5.373,17</v>
          </cell>
        </row>
        <row r="7390">
          <cell r="A7390">
            <v>40701</v>
          </cell>
          <cell r="B739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390" t="str">
            <v xml:space="preserve">UN    </v>
          </cell>
          <cell r="D7390" t="str">
            <v>95.005,07</v>
          </cell>
        </row>
        <row r="7391">
          <cell r="A7391">
            <v>1442</v>
          </cell>
          <cell r="B7391"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391" t="str">
            <v xml:space="preserve">UN    </v>
          </cell>
          <cell r="D7391" t="str">
            <v>8.052,41</v>
          </cell>
        </row>
        <row r="7392">
          <cell r="A7392">
            <v>13457</v>
          </cell>
          <cell r="B7392"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392" t="str">
            <v xml:space="preserve">UN    </v>
          </cell>
          <cell r="D7392" t="str">
            <v>6.950,72</v>
          </cell>
        </row>
        <row r="7393">
          <cell r="A7393">
            <v>40700</v>
          </cell>
          <cell r="B739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393" t="str">
            <v xml:space="preserve">UN    </v>
          </cell>
          <cell r="D7393" t="str">
            <v>12.508,04</v>
          </cell>
        </row>
        <row r="7394">
          <cell r="A7394">
            <v>13458</v>
          </cell>
          <cell r="B7394" t="str">
            <v>COMPACTADOR DE SOLOS DE PERCURSAO (SOQUETE) COM MOTOR A GASOLINA 4 TEMPOS DE 4 HP (4 CV)</v>
          </cell>
          <cell r="C7394" t="str">
            <v xml:space="preserve">UN    </v>
          </cell>
          <cell r="D7394" t="str">
            <v>11.885,73</v>
          </cell>
        </row>
        <row r="7395">
          <cell r="A7395">
            <v>36524</v>
          </cell>
          <cell r="B7395" t="str">
            <v>COMPRESSOR DE AR ESTACIONARIO, VAZAO 620 PCM, PRESSAO EFETIVA DE TRABALHO 109 PSI, MOTOR ELETRICO, POTENCIA 127 CV</v>
          </cell>
          <cell r="C7395" t="str">
            <v xml:space="preserve">UN    </v>
          </cell>
          <cell r="D7395" t="str">
            <v>71.134,19</v>
          </cell>
        </row>
        <row r="7396">
          <cell r="A7396">
            <v>36526</v>
          </cell>
          <cell r="B7396" t="str">
            <v>COMPRESSOR DE AR REBOCAVEL VAZAO 400 PCM, PRESSAO EFETIVA DE TRABALHO 102 PSI, MOTOR DIESEL, POTENCIA 110 CV</v>
          </cell>
          <cell r="C7396" t="str">
            <v xml:space="preserve">UN    </v>
          </cell>
          <cell r="D7396" t="str">
            <v>57.322,82</v>
          </cell>
        </row>
        <row r="7397">
          <cell r="A7397">
            <v>36523</v>
          </cell>
          <cell r="B7397" t="str">
            <v>COMPRESSOR DE AR REBOCAVEL VAZAO 748 PCM, PRESSAO EFETIVA DE TRABALHO 102 PSI, MOTOR DIESEL, POTENCIA 210 CV</v>
          </cell>
          <cell r="C7397" t="str">
            <v xml:space="preserve">UN    </v>
          </cell>
          <cell r="D7397" t="str">
            <v>122.720,43</v>
          </cell>
        </row>
        <row r="7398">
          <cell r="A7398">
            <v>36527</v>
          </cell>
          <cell r="B7398" t="str">
            <v>COMPRESSOR DE AR REBOCAVEL VAZAO 860 PCM, PRESSAO EFETIVA DE TRABALHO 102 PSI, MOTOR DIESEL, POTENCIA 250 CV</v>
          </cell>
          <cell r="C7398" t="str">
            <v xml:space="preserve">UN    </v>
          </cell>
          <cell r="D7398" t="str">
            <v>133.299,67</v>
          </cell>
        </row>
        <row r="7399">
          <cell r="A7399">
            <v>13803</v>
          </cell>
          <cell r="B7399" t="str">
            <v>COMPRESSOR DE AR REBOCAVEL, VAZAO *89* PCM, PRESSAO EFETIVA DE TRABALHO *102* PSI, MOTOR DIESEL, POTENCIA *20* CV</v>
          </cell>
          <cell r="C7399" t="str">
            <v xml:space="preserve">UN    </v>
          </cell>
          <cell r="D7399" t="str">
            <v>48.200,00</v>
          </cell>
        </row>
        <row r="7400">
          <cell r="A7400">
            <v>38642</v>
          </cell>
          <cell r="B7400" t="str">
            <v>COMPRESSOR DE AR REBOCAVEL, VAZAO 152 PCM, PRESSAO EFETIVA DE TRABALHO 102 PSI, MOTOR DIESEL, POTENCIA 31,5 KW</v>
          </cell>
          <cell r="C7400" t="str">
            <v xml:space="preserve">UN    </v>
          </cell>
          <cell r="D7400" t="str">
            <v>31.035,58</v>
          </cell>
        </row>
        <row r="7401">
          <cell r="A7401">
            <v>36522</v>
          </cell>
          <cell r="B7401" t="str">
            <v>COMPRESSOR DE AR REBOCAVEL, VAZAO 189 PCM, PRESSAO EFETIVA DE TRABALHO 102 PSI, MOTOR DIESEL, POTENCIA 63 CV</v>
          </cell>
          <cell r="C7401" t="str">
            <v xml:space="preserve">UN    </v>
          </cell>
          <cell r="D7401" t="str">
            <v>36.094,01</v>
          </cell>
        </row>
        <row r="7402">
          <cell r="A7402">
            <v>36525</v>
          </cell>
          <cell r="B7402" t="str">
            <v>COMPRESSOR DE AR REBOCAVEL, VAZAO 250 PCM, PRESSAO EFETIVA DE TRABALHO 102 PSI, MOTOR DIESEL, POTENCIA 81 CV</v>
          </cell>
          <cell r="C7402" t="str">
            <v xml:space="preserve">UN    </v>
          </cell>
          <cell r="D7402" t="str">
            <v>48.338,31</v>
          </cell>
        </row>
        <row r="7403">
          <cell r="A7403">
            <v>41991</v>
          </cell>
          <cell r="B7403" t="str">
            <v>COMPRESSOR DE AR, VAZAO DE 10 PCM, RESERVATORIO 100 L, PRESSAO DE TRABALHO ENTRE 6,9 E 9,7 BAR,  POTENCIA 2 HP, TENSAO 110/220 V (COLETADO CAIXA)</v>
          </cell>
          <cell r="C7403" t="str">
            <v xml:space="preserve">UN    </v>
          </cell>
          <cell r="D7403" t="str">
            <v>1.786,17</v>
          </cell>
        </row>
        <row r="7404">
          <cell r="A7404">
            <v>34348</v>
          </cell>
          <cell r="B7404" t="str">
            <v>CONCERTINA CLIPADA (DUPLA) EM ACO GALVANIZADO DE ALTA RESISTENCIA, COM ESPIRAL DE 300 MM, D = 2,76 MM</v>
          </cell>
          <cell r="C7404" t="str">
            <v xml:space="preserve">M     </v>
          </cell>
          <cell r="D7404" t="str">
            <v>28,22</v>
          </cell>
        </row>
        <row r="7405">
          <cell r="A7405">
            <v>34347</v>
          </cell>
          <cell r="B7405" t="str">
            <v>CONCERTINA SIMPLES EM ACO GALVANIZADO DE ALTA RESISTENCIA, COM ESPIRAL DE 300 MM, D = 2,76 MM</v>
          </cell>
          <cell r="C7405" t="str">
            <v xml:space="preserve">M     </v>
          </cell>
          <cell r="D7405" t="str">
            <v>14,58</v>
          </cell>
        </row>
        <row r="7406">
          <cell r="A7406">
            <v>11146</v>
          </cell>
          <cell r="B7406" t="str">
            <v>CONCRETO AUTOADENSAVEL (CAA) CLASSE DE RESISTENCIA C15, ESPALHAMENTO SF2, INCLUI SERVICO DE BOMBEAMENTO (NBR 15823)</v>
          </cell>
          <cell r="C7406" t="str">
            <v xml:space="preserve">M3    </v>
          </cell>
          <cell r="D7406" t="str">
            <v>260,52</v>
          </cell>
        </row>
        <row r="7407">
          <cell r="A7407">
            <v>11147</v>
          </cell>
          <cell r="B7407" t="str">
            <v>CONCRETO AUTOADENSAVEL (CAA) CLASSE DE RESISTENCIA C20, ESPALHAMENTO SF2, INCLUI SERVICO DE BOMBEAMENTO (NBR 15823)</v>
          </cell>
          <cell r="C7407" t="str">
            <v xml:space="preserve">M3    </v>
          </cell>
          <cell r="D7407" t="str">
            <v>270,17</v>
          </cell>
        </row>
        <row r="7408">
          <cell r="A7408">
            <v>34872</v>
          </cell>
          <cell r="B7408" t="str">
            <v>CONCRETO AUTOADENSAVEL (CAA) CLASSE DE RESISTENCIA C25, ESPALHAMENTO SF2, INCLUI SERVICO DE BOMBEAMENTO (NBR 15823)</v>
          </cell>
          <cell r="C7408" t="str">
            <v xml:space="preserve">M3    </v>
          </cell>
          <cell r="D7408" t="str">
            <v>279,82</v>
          </cell>
        </row>
        <row r="7409">
          <cell r="A7409">
            <v>34491</v>
          </cell>
          <cell r="B7409" t="str">
            <v>CONCRETO AUTOADENSAVEL (CAA) CLASSE DE RESISTENCIA C30, ESPALHAMENTO SF2, INCLUI SERVICO DE BOMBEAMENTO (NBR 15823)</v>
          </cell>
          <cell r="C7409" t="str">
            <v xml:space="preserve">M3    </v>
          </cell>
          <cell r="D7409" t="str">
            <v>285,48</v>
          </cell>
        </row>
        <row r="7410">
          <cell r="A7410">
            <v>34770</v>
          </cell>
          <cell r="B7410" t="str">
            <v>CONCRETO BETUMINOSO USINADO A QUENTE (CBUQ) PARA PAVIMENTACAO ASFALTICA, PADRAO DNIT, FAIXA C, COM CAP 30/45 - AQUISICAO POSTO USINA</v>
          </cell>
          <cell r="C7410" t="str">
            <v xml:space="preserve">T     </v>
          </cell>
          <cell r="D7410" t="str">
            <v>224,70</v>
          </cell>
        </row>
        <row r="7411">
          <cell r="A7411">
            <v>1518</v>
          </cell>
          <cell r="B7411" t="str">
            <v>CONCRETO BETUMINOSO USINADO A QUENTE (CBUQ) PARA PAVIMENTACAO ASFALTICA, PADRAO DNIT, FAIXA C, COM CAP 50/70 - AQUISICAO POSTO USINA</v>
          </cell>
          <cell r="C7411" t="str">
            <v xml:space="preserve">T     </v>
          </cell>
          <cell r="D7411" t="str">
            <v>242,50</v>
          </cell>
        </row>
        <row r="7412">
          <cell r="A7412">
            <v>41965</v>
          </cell>
          <cell r="B7412" t="str">
            <v>CONCRETO BETUMINOSO USINADO A QUENTE (CBUQ) PARA PAVIMENTACAO ASFALTICA, PADRAO DNIT, PARA BINDER, COM CAP 50/70 - AQUISICAO POSTO USINA</v>
          </cell>
          <cell r="C7412" t="str">
            <v xml:space="preserve">T     </v>
          </cell>
          <cell r="D7412" t="str">
            <v>234,93</v>
          </cell>
        </row>
        <row r="7413">
          <cell r="A7413">
            <v>34492</v>
          </cell>
          <cell r="B7413" t="str">
            <v>CONCRETO USINADO BOMBEAVEL, CLASSE DE RESISTENCIA C20, COM BRITA 0 E 1, SLUMP = 100 +/- 20 MM, EXCLUI SERVICO DE BOMBEAMENTO (NBR 8953)</v>
          </cell>
          <cell r="C7413" t="str">
            <v xml:space="preserve">M3    </v>
          </cell>
          <cell r="D7413" t="str">
            <v>236,40</v>
          </cell>
        </row>
        <row r="7414">
          <cell r="A7414">
            <v>1524</v>
          </cell>
          <cell r="B7414" t="str">
            <v>CONCRETO USINADO BOMBEAVEL, CLASSE DE RESISTENCIA C20, COM BRITA 0 E 1, SLUMP = 100 +/- 20 MM, INCLUI SERVICO DE BOMBEAMENTO (NBR 8953)</v>
          </cell>
          <cell r="C7414" t="str">
            <v xml:space="preserve">M3    </v>
          </cell>
          <cell r="D7414" t="str">
            <v>275,00</v>
          </cell>
        </row>
        <row r="7415">
          <cell r="A7415">
            <v>38404</v>
          </cell>
          <cell r="B7415" t="str">
            <v>CONCRETO USINADO BOMBEAVEL, CLASSE DE RESISTENCIA C20, COM BRITA 0 E 1, SLUMP = 130 +/- 20 MM, EXCLUI SERVICO DE BOMBEAMENTO (NBR 8953)</v>
          </cell>
          <cell r="C7415" t="str">
            <v xml:space="preserve">M3    </v>
          </cell>
          <cell r="D7415" t="str">
            <v>290,25</v>
          </cell>
        </row>
        <row r="7416">
          <cell r="A7416">
            <v>39849</v>
          </cell>
          <cell r="B7416" t="str">
            <v>CONCRETO USINADO BOMBEAVEL, CLASSE DE RESISTENCIA C20, COM BRITA 0 E 1, SLUMP = 190 +/- 20 MM, INCLUI SERVICO DE BOMBEAMENTO (NBR 8953)</v>
          </cell>
          <cell r="C7416" t="str">
            <v xml:space="preserve">M3    </v>
          </cell>
          <cell r="D7416" t="str">
            <v>289,63</v>
          </cell>
        </row>
        <row r="7417">
          <cell r="A7417">
            <v>38464</v>
          </cell>
          <cell r="B7417" t="str">
            <v>CONCRETO USINADO BOMBEAVEL, CLASSE DE RESISTENCIA C20, COM BRITA 0, SLUMP = 220 +/- 20 MM, INCLUI SERVICO DE BOMBEAMENTO (NBR 8953)</v>
          </cell>
          <cell r="C7417" t="str">
            <v xml:space="preserve">M3    </v>
          </cell>
          <cell r="D7417" t="str">
            <v>350,62</v>
          </cell>
        </row>
        <row r="7418">
          <cell r="A7418">
            <v>34493</v>
          </cell>
          <cell r="B7418" t="str">
            <v>CONCRETO USINADO BOMBEAVEL, CLASSE DE RESISTENCIA C25, COM BRITA 0 E 1, SLUMP = 100 +/- 20 MM, EXCLUI SERVICO DE BOMBEAMENTO (NBR 8953)</v>
          </cell>
          <cell r="C7418" t="str">
            <v xml:space="preserve">M3    </v>
          </cell>
          <cell r="D7418" t="str">
            <v>245,57</v>
          </cell>
        </row>
        <row r="7419">
          <cell r="A7419">
            <v>1527</v>
          </cell>
          <cell r="B7419" t="str">
            <v>CONCRETO USINADO BOMBEAVEL, CLASSE DE RESISTENCIA C25, COM BRITA 0 E 1, SLUMP = 100 +/- 20 MM, INCLUI SERVICO DE BOMBEAMENTO (NBR 8953)</v>
          </cell>
          <cell r="C7419" t="str">
            <v xml:space="preserve">M3    </v>
          </cell>
          <cell r="D7419" t="str">
            <v>286,57</v>
          </cell>
        </row>
        <row r="7420">
          <cell r="A7420">
            <v>38405</v>
          </cell>
          <cell r="B7420" t="str">
            <v>CONCRETO USINADO BOMBEAVEL, CLASSE DE RESISTENCIA C25, COM BRITA 0 E 1, SLUMP = 130 +/- 20 MM, EXCLUI SERVICO DE BOMBEAMENTO (NBR 8953)</v>
          </cell>
          <cell r="C7420" t="str">
            <v xml:space="preserve">M3    </v>
          </cell>
          <cell r="D7420" t="str">
            <v>307,67</v>
          </cell>
        </row>
        <row r="7421">
          <cell r="A7421">
            <v>38408</v>
          </cell>
          <cell r="B7421" t="str">
            <v>CONCRETO USINADO BOMBEAVEL, CLASSE DE RESISTENCIA C25, COM BRITA 0 E 1, SLUMP = 190 +/- 20 MM, EXCLUI SERVICO DE BOMBEAMENTO (NBR 8953)</v>
          </cell>
          <cell r="C7421" t="str">
            <v xml:space="preserve">M3    </v>
          </cell>
          <cell r="D7421" t="str">
            <v>319,93</v>
          </cell>
        </row>
        <row r="7422">
          <cell r="A7422">
            <v>34494</v>
          </cell>
          <cell r="B7422" t="str">
            <v>CONCRETO USINADO BOMBEAVEL, CLASSE DE RESISTENCIA C30, COM BRITA 0 E 1, SLUMP = 100 +/- 20 MM, EXCLUI SERVICO DE BOMBEAMENTO (NBR 8953)</v>
          </cell>
          <cell r="C7422" t="str">
            <v xml:space="preserve">M3    </v>
          </cell>
          <cell r="D7422" t="str">
            <v>256,47</v>
          </cell>
        </row>
        <row r="7423">
          <cell r="A7423">
            <v>1525</v>
          </cell>
          <cell r="B7423" t="str">
            <v>CONCRETO USINADO BOMBEAVEL, CLASSE DE RESISTENCIA C30, COM BRITA 0 E 1, SLUMP = 100 +/- 20 MM, INCLUI SERVICO DE BOMBEAMENTO (NBR 8953)</v>
          </cell>
          <cell r="C7423" t="str">
            <v xml:space="preserve">M3    </v>
          </cell>
          <cell r="D7423" t="str">
            <v>296,22</v>
          </cell>
        </row>
        <row r="7424">
          <cell r="A7424">
            <v>38406</v>
          </cell>
          <cell r="B7424" t="str">
            <v>CONCRETO USINADO BOMBEAVEL, CLASSE DE RESISTENCIA C30, COM BRITA 0 E 1, SLUMP = 130 +/- 20 MM, EXCLUI SERVICO DE BOMBEAMENTO (NBR 8953)</v>
          </cell>
          <cell r="C7424" t="str">
            <v xml:space="preserve">M3    </v>
          </cell>
          <cell r="D7424" t="str">
            <v>323,26</v>
          </cell>
        </row>
        <row r="7425">
          <cell r="A7425">
            <v>38409</v>
          </cell>
          <cell r="B7425" t="str">
            <v>CONCRETO USINADO BOMBEAVEL, CLASSE DE RESISTENCIA C30, COM BRITA 0 E 1, SLUMP = 190 +/- 20 MM, EXCLUI SERVICO DE BOMBEAMENTO (NBR 8953)</v>
          </cell>
          <cell r="C7425" t="str">
            <v xml:space="preserve">M3    </v>
          </cell>
          <cell r="D7425" t="str">
            <v>344,85</v>
          </cell>
        </row>
        <row r="7426">
          <cell r="A7426">
            <v>34495</v>
          </cell>
          <cell r="B7426" t="str">
            <v>CONCRETO USINADO BOMBEAVEL, CLASSE DE RESISTENCIA C35, COM BRITA 0 E 1, SLUMP = 100 +/- 20 MM, EXCLUI SERVICO DE BOMBEAMENTO (NBR 8953)</v>
          </cell>
          <cell r="C7426" t="str">
            <v xml:space="preserve">M3    </v>
          </cell>
          <cell r="D7426" t="str">
            <v>267,42</v>
          </cell>
        </row>
        <row r="7427">
          <cell r="A7427">
            <v>11145</v>
          </cell>
          <cell r="B7427" t="str">
            <v>CONCRETO USINADO BOMBEAVEL, CLASSE DE RESISTENCIA C35, COM BRITA 0 E 1, SLUMP = 100 +/- 20 MM, INCLUI SERVICO DE BOMBEAMENTO (NBR 8953)</v>
          </cell>
          <cell r="C7427" t="str">
            <v xml:space="preserve">M3    </v>
          </cell>
          <cell r="D7427" t="str">
            <v>306,84</v>
          </cell>
        </row>
        <row r="7428">
          <cell r="A7428">
            <v>34496</v>
          </cell>
          <cell r="B7428" t="str">
            <v>CONCRETO USINADO BOMBEAVEL, CLASSE DE RESISTENCIA C40, COM BRITA 0 E 1, SLUMP = 100 +/- 20 MM, EXCLUI SERVICO DE BOMBEAMENTO (NBR 8953)</v>
          </cell>
          <cell r="C7428" t="str">
            <v xml:space="preserve">M3    </v>
          </cell>
          <cell r="D7428" t="str">
            <v>279,34</v>
          </cell>
        </row>
        <row r="7429">
          <cell r="A7429">
            <v>34479</v>
          </cell>
          <cell r="B7429" t="str">
            <v>CONCRETO USINADO BOMBEAVEL, CLASSE DE RESISTENCIA C40, COM BRITA 0 E 1, SLUMP = 100 +/- 20 MM, INCLUI SERVICO DE BOMBEAMENTO (NBR 8953)</v>
          </cell>
          <cell r="C7429" t="str">
            <v xml:space="preserve">M3    </v>
          </cell>
          <cell r="D7429" t="str">
            <v>318,42</v>
          </cell>
        </row>
        <row r="7430">
          <cell r="A7430">
            <v>34481</v>
          </cell>
          <cell r="B7430" t="str">
            <v>CONCRETO USINADO BOMBEAVEL, CLASSE DE RESISTENCIA C45, COM BRITA 0 E 1, SLUMP = 100 +/- 20 MM, INCLUI SERVICO DE BOMBEAMENTO (NBR 8953)</v>
          </cell>
          <cell r="C7430" t="str">
            <v xml:space="preserve">M3    </v>
          </cell>
          <cell r="D7430" t="str">
            <v>357,98</v>
          </cell>
        </row>
        <row r="7431">
          <cell r="A7431">
            <v>34483</v>
          </cell>
          <cell r="B7431" t="str">
            <v>CONCRETO USINADO BOMBEAVEL, CLASSE DE RESISTENCIA C50, COM BRITA 0 E 1, SLUMP = 100 +/- 20 MM, INCLUI SERVICO DE BOMBEAMENTO (NBR 8953)</v>
          </cell>
          <cell r="C7431" t="str">
            <v xml:space="preserve">M3    </v>
          </cell>
          <cell r="D7431" t="str">
            <v>424,56</v>
          </cell>
        </row>
        <row r="7432">
          <cell r="A7432">
            <v>34485</v>
          </cell>
          <cell r="B7432" t="str">
            <v>CONCRETO USINADO BOMBEAVEL, CLASSE DE RESISTENCIA C60, COM BRITA 0 E 1, SLUMP = 100 +/- 20 MM, INCLUI SERVICO DE BOMBEAMENTO (NBR 8953)</v>
          </cell>
          <cell r="C7432" t="str">
            <v xml:space="preserve">M3    </v>
          </cell>
          <cell r="D7432" t="str">
            <v>545,17</v>
          </cell>
        </row>
        <row r="7433">
          <cell r="A7433">
            <v>34497</v>
          </cell>
          <cell r="B7433" t="str">
            <v>CONCRETO USINADO BOMBEAVEL, CLASSE DE RESISTENCIA C80, COM BRITA 0 E 1, SLUMP = 100 +/- 20 MM, EXCLUI SERVICO DE BOMBEAMENTO (NBR 8953)</v>
          </cell>
          <cell r="C7433" t="str">
            <v xml:space="preserve">M3    </v>
          </cell>
          <cell r="D7433" t="str">
            <v>752,63</v>
          </cell>
        </row>
        <row r="7434">
          <cell r="A7434">
            <v>14041</v>
          </cell>
          <cell r="B7434" t="str">
            <v>CONCRETO USINADO CONVENCIONAL (NAO BOMBEAVEL) CLASSE DE RESISTENCIA C10, COM BRITA 1 E 2, SLUMP = 80 MM +/- 10 MM (NBR 8953)</v>
          </cell>
          <cell r="C7434" t="str">
            <v xml:space="preserve">M3    </v>
          </cell>
          <cell r="D7434" t="str">
            <v>235,88</v>
          </cell>
        </row>
        <row r="7435">
          <cell r="A7435">
            <v>1523</v>
          </cell>
          <cell r="B7435" t="str">
            <v>CONCRETO USINADO CONVENCIONAL (NAO BOMBEAVEL) CLASSE DE RESISTENCIA C15, COM BRITA 1 E 2, SLUMP = 80 MM +/- 10 MM (NBR 8953)</v>
          </cell>
          <cell r="C7435" t="str">
            <v xml:space="preserve">M3    </v>
          </cell>
          <cell r="D7435" t="str">
            <v>238,13</v>
          </cell>
        </row>
        <row r="7436">
          <cell r="A7436">
            <v>14052</v>
          </cell>
          <cell r="B7436" t="str">
            <v>CONDULETE DE ALUMINIO TIPO B, PARA ELETRODUTO ROSCAVEL DE 1/2", COM TAMPA CEGA</v>
          </cell>
          <cell r="C7436" t="str">
            <v xml:space="preserve">UN    </v>
          </cell>
          <cell r="D7436" t="str">
            <v>8,04</v>
          </cell>
        </row>
        <row r="7437">
          <cell r="A7437">
            <v>14054</v>
          </cell>
          <cell r="B7437" t="str">
            <v>CONDULETE DE ALUMINIO TIPO B, PARA ELETRODUTO ROSCAVEL DE 1", COM TAMPA CEGA</v>
          </cell>
          <cell r="C7437" t="str">
            <v xml:space="preserve">UN    </v>
          </cell>
          <cell r="D7437" t="str">
            <v>10,45</v>
          </cell>
        </row>
        <row r="7438">
          <cell r="A7438">
            <v>14053</v>
          </cell>
          <cell r="B7438" t="str">
            <v>CONDULETE DE ALUMINIO TIPO B, PARA ELETRODUTO ROSCAVEL DE 3/4", COM TAMPA CEGA</v>
          </cell>
          <cell r="C7438" t="str">
            <v xml:space="preserve">UN    </v>
          </cell>
          <cell r="D7438" t="str">
            <v>8,16</v>
          </cell>
        </row>
        <row r="7439">
          <cell r="A7439">
            <v>2558</v>
          </cell>
          <cell r="B7439" t="str">
            <v>CONDULETE DE ALUMINIO TIPO C, PARA ELETRODUTO ROSCAVEL DE 1/2", COM TAMPA CEGA</v>
          </cell>
          <cell r="C7439" t="str">
            <v xml:space="preserve">UN    </v>
          </cell>
          <cell r="D7439" t="str">
            <v>6,14</v>
          </cell>
        </row>
        <row r="7440">
          <cell r="A7440">
            <v>2560</v>
          </cell>
          <cell r="B7440" t="str">
            <v>CONDULETE DE ALUMINIO TIPO C, PARA ELETRODUTO ROSCAVEL DE 1", COM TAMPA CEGA</v>
          </cell>
          <cell r="C7440" t="str">
            <v xml:space="preserve">UN    </v>
          </cell>
          <cell r="D7440" t="str">
            <v>10,81</v>
          </cell>
        </row>
        <row r="7441">
          <cell r="A7441">
            <v>2559</v>
          </cell>
          <cell r="B7441" t="str">
            <v>CONDULETE DE ALUMINIO TIPO C, PARA ELETRODUTO ROSCAVEL DE 3/4", COM TAMPA CEGA</v>
          </cell>
          <cell r="C7441" t="str">
            <v xml:space="preserve">UN    </v>
          </cell>
          <cell r="D7441" t="str">
            <v>8,65</v>
          </cell>
        </row>
        <row r="7442">
          <cell r="A7442">
            <v>2592</v>
          </cell>
          <cell r="B7442" t="str">
            <v>CONDULETE DE ALUMINIO TIPO C, PARA ELETRODUTO ROSCAVEL DE 4", COM TAMPA CEGA</v>
          </cell>
          <cell r="C7442" t="str">
            <v xml:space="preserve">UN    </v>
          </cell>
          <cell r="D7442" t="str">
            <v>143,39</v>
          </cell>
        </row>
        <row r="7443">
          <cell r="A7443">
            <v>2566</v>
          </cell>
          <cell r="B7443" t="str">
            <v>CONDULETE DE ALUMINIO TIPO E, PARA ELETRODUTO ROSCAVEL DE 1  1/4", COM TAMPA CEGA</v>
          </cell>
          <cell r="C7443" t="str">
            <v xml:space="preserve">UN    </v>
          </cell>
          <cell r="D7443" t="str">
            <v>14,43</v>
          </cell>
        </row>
        <row r="7444">
          <cell r="A7444">
            <v>2589</v>
          </cell>
          <cell r="B7444" t="str">
            <v>CONDULETE DE ALUMINIO TIPO E, PARA ELETRODUTO ROSCAVEL DE 1 1/2", COM TAMPA CEGA</v>
          </cell>
          <cell r="C7444" t="str">
            <v xml:space="preserve">UN    </v>
          </cell>
          <cell r="D7444" t="str">
            <v>19,18</v>
          </cell>
        </row>
        <row r="7445">
          <cell r="A7445">
            <v>2591</v>
          </cell>
          <cell r="B7445" t="str">
            <v>CONDULETE DE ALUMINIO TIPO E, PARA ELETRODUTO ROSCAVEL DE 1/2", COM TAMPA CEGA</v>
          </cell>
          <cell r="C7445" t="str">
            <v xml:space="preserve">UN    </v>
          </cell>
          <cell r="D7445" t="str">
            <v>6,99</v>
          </cell>
        </row>
        <row r="7446">
          <cell r="A7446">
            <v>2590</v>
          </cell>
          <cell r="B7446" t="str">
            <v>CONDULETE DE ALUMINIO TIPO E, PARA ELETRODUTO ROSCAVEL DE 1", COM TAMPA CEGA</v>
          </cell>
          <cell r="C7446" t="str">
            <v xml:space="preserve">UN    </v>
          </cell>
          <cell r="D7446" t="str">
            <v>11,77</v>
          </cell>
        </row>
        <row r="7447">
          <cell r="A7447">
            <v>2567</v>
          </cell>
          <cell r="B7447" t="str">
            <v>CONDULETE DE ALUMINIO TIPO E, PARA ELETRODUTO ROSCAVEL DE 2", COM TAMPA CEGA</v>
          </cell>
          <cell r="C7447" t="str">
            <v xml:space="preserve">UN    </v>
          </cell>
          <cell r="D7447" t="str">
            <v>28,13</v>
          </cell>
        </row>
        <row r="7448">
          <cell r="A7448">
            <v>2565</v>
          </cell>
          <cell r="B7448" t="str">
            <v>CONDULETE DE ALUMINIO TIPO E, PARA ELETRODUTO ROSCAVEL DE 3/4", COM TAMPA CEGA</v>
          </cell>
          <cell r="C7448" t="str">
            <v xml:space="preserve">UN    </v>
          </cell>
          <cell r="D7448" t="str">
            <v>7,00</v>
          </cell>
        </row>
        <row r="7449">
          <cell r="A7449">
            <v>2568</v>
          </cell>
          <cell r="B7449" t="str">
            <v>CONDULETE DE ALUMINIO TIPO E, PARA ELETRODUTO ROSCAVEL DE 3", COM TAMPA CEGA</v>
          </cell>
          <cell r="C7449" t="str">
            <v xml:space="preserve">UN    </v>
          </cell>
          <cell r="D7449" t="str">
            <v>78,12</v>
          </cell>
        </row>
        <row r="7450">
          <cell r="A7450">
            <v>2594</v>
          </cell>
          <cell r="B7450" t="str">
            <v>CONDULETE DE ALUMINIO TIPO E, PARA ELETRODUTO ROSCAVEL DE 4", COM TAMPA CEGA</v>
          </cell>
          <cell r="C7450" t="str">
            <v xml:space="preserve">UN    </v>
          </cell>
          <cell r="D7450" t="str">
            <v>130,15</v>
          </cell>
        </row>
        <row r="7451">
          <cell r="A7451">
            <v>2587</v>
          </cell>
          <cell r="B7451" t="str">
            <v>CONDULETE DE ALUMINIO TIPO LR, PARA ELETRODUTO ROSCAVEL DE 1 1/2", COM TAMPA CEGA</v>
          </cell>
          <cell r="C7451" t="str">
            <v xml:space="preserve">UN    </v>
          </cell>
          <cell r="D7451" t="str">
            <v>22,18</v>
          </cell>
        </row>
        <row r="7452">
          <cell r="A7452">
            <v>2588</v>
          </cell>
          <cell r="B7452" t="str">
            <v>CONDULETE DE ALUMINIO TIPO LR, PARA ELETRODUTO ROSCAVEL DE 1 1/4", COM TAMPA CEGA</v>
          </cell>
          <cell r="C7452" t="str">
            <v xml:space="preserve">UN    </v>
          </cell>
          <cell r="D7452" t="str">
            <v>17,62</v>
          </cell>
        </row>
        <row r="7453">
          <cell r="A7453">
            <v>2569</v>
          </cell>
          <cell r="B7453" t="str">
            <v>CONDULETE DE ALUMINIO TIPO LR, PARA ELETRODUTO ROSCAVEL DE 1/2", COM TAMPA CEGA</v>
          </cell>
          <cell r="C7453" t="str">
            <v xml:space="preserve">UN    </v>
          </cell>
          <cell r="D7453" t="str">
            <v>6,79</v>
          </cell>
        </row>
        <row r="7454">
          <cell r="A7454">
            <v>2570</v>
          </cell>
          <cell r="B7454" t="str">
            <v>CONDULETE DE ALUMINIO TIPO LR, PARA ELETRODUTO ROSCAVEL DE 1", COM TAMPA CEGA</v>
          </cell>
          <cell r="C7454" t="str">
            <v xml:space="preserve">UN    </v>
          </cell>
          <cell r="D7454" t="str">
            <v>11,38</v>
          </cell>
        </row>
        <row r="7455">
          <cell r="A7455">
            <v>2571</v>
          </cell>
          <cell r="B7455" t="str">
            <v>CONDULETE DE ALUMINIO TIPO LR, PARA ELETRODUTO ROSCAVEL DE 2", COM TAMPA CEGA</v>
          </cell>
          <cell r="C7455" t="str">
            <v xml:space="preserve">UN    </v>
          </cell>
          <cell r="D7455" t="str">
            <v>33,78</v>
          </cell>
        </row>
        <row r="7456">
          <cell r="A7456">
            <v>2593</v>
          </cell>
          <cell r="B7456" t="str">
            <v>CONDULETE DE ALUMINIO TIPO LR, PARA ELETRODUTO ROSCAVEL DE 3/4", COM TAMPA CEGA</v>
          </cell>
          <cell r="C7456" t="str">
            <v xml:space="preserve">UN    </v>
          </cell>
          <cell r="D7456" t="str">
            <v>7,24</v>
          </cell>
        </row>
        <row r="7457">
          <cell r="A7457">
            <v>2572</v>
          </cell>
          <cell r="B7457" t="str">
            <v>CONDULETE DE ALUMINIO TIPO LR, PARA ELETRODUTO ROSCAVEL DE 3", COM TAMPA CEGA</v>
          </cell>
          <cell r="C7457" t="str">
            <v xml:space="preserve">UN    </v>
          </cell>
          <cell r="D7457" t="str">
            <v>99,91</v>
          </cell>
        </row>
        <row r="7458">
          <cell r="A7458">
            <v>2595</v>
          </cell>
          <cell r="B7458" t="str">
            <v>CONDULETE DE ALUMINIO TIPO LR, PARA ELETRODUTO ROSCAVEL DE 4", COM TAMPA CEGA</v>
          </cell>
          <cell r="C7458" t="str">
            <v xml:space="preserve">UN    </v>
          </cell>
          <cell r="D7458" t="str">
            <v>155,88</v>
          </cell>
        </row>
        <row r="7459">
          <cell r="A7459">
            <v>2576</v>
          </cell>
          <cell r="B7459" t="str">
            <v>CONDULETE DE ALUMINIO TIPO T, PARA ELETRODUTO ROSCAVEL DE 1 1/2", COM TAMPA CEGA</v>
          </cell>
          <cell r="C7459" t="str">
            <v xml:space="preserve">UN    </v>
          </cell>
          <cell r="D7459" t="str">
            <v>26,57</v>
          </cell>
        </row>
        <row r="7460">
          <cell r="A7460">
            <v>2575</v>
          </cell>
          <cell r="B7460" t="str">
            <v>CONDULETE DE ALUMINIO TIPO T, PARA ELETRODUTO ROSCAVEL DE 1 1/4", COM TAMPA CEGA</v>
          </cell>
          <cell r="C7460" t="str">
            <v xml:space="preserve">UN    </v>
          </cell>
          <cell r="D7460" t="str">
            <v>19,97</v>
          </cell>
        </row>
        <row r="7461">
          <cell r="A7461">
            <v>2573</v>
          </cell>
          <cell r="B7461" t="str">
            <v>CONDULETE DE ALUMINIO TIPO T, PARA ELETRODUTO ROSCAVEL DE 1/2", COM TAMPA CEGA</v>
          </cell>
          <cell r="C7461" t="str">
            <v xml:space="preserve">UN    </v>
          </cell>
          <cell r="D7461" t="str">
            <v>8,29</v>
          </cell>
        </row>
        <row r="7462">
          <cell r="A7462">
            <v>2586</v>
          </cell>
          <cell r="B7462" t="str">
            <v>CONDULETE DE ALUMINIO TIPO T, PARA ELETRODUTO ROSCAVEL DE 1", COM TAMPA CEGA</v>
          </cell>
          <cell r="C7462" t="str">
            <v xml:space="preserve">UN    </v>
          </cell>
          <cell r="D7462" t="str">
            <v>13,44</v>
          </cell>
        </row>
        <row r="7463">
          <cell r="A7463">
            <v>2577</v>
          </cell>
          <cell r="B7463" t="str">
            <v>CONDULETE DE ALUMINIO TIPO T, PARA ELETRODUTO ROSCAVEL DE 2", COM TAMPA CEGA</v>
          </cell>
          <cell r="C7463" t="str">
            <v xml:space="preserve">UN    </v>
          </cell>
          <cell r="D7463" t="str">
            <v>36,00</v>
          </cell>
        </row>
        <row r="7464">
          <cell r="A7464">
            <v>2574</v>
          </cell>
          <cell r="B7464" t="str">
            <v>CONDULETE DE ALUMINIO TIPO T, PARA ELETRODUTO ROSCAVEL DE 3/4", COM TAMPA CEGA</v>
          </cell>
          <cell r="C7464" t="str">
            <v xml:space="preserve">UN    </v>
          </cell>
          <cell r="D7464" t="str">
            <v>8,35</v>
          </cell>
        </row>
        <row r="7465">
          <cell r="A7465">
            <v>2578</v>
          </cell>
          <cell r="B7465" t="str">
            <v>CONDULETE DE ALUMINIO TIPO T, PARA ELETRODUTO ROSCAVEL DE 3", COM TAMPA CEGA</v>
          </cell>
          <cell r="C7465" t="str">
            <v xml:space="preserve">UN    </v>
          </cell>
          <cell r="D7465" t="str">
            <v>112,41</v>
          </cell>
        </row>
        <row r="7466">
          <cell r="A7466">
            <v>2585</v>
          </cell>
          <cell r="B7466" t="str">
            <v>CONDULETE DE ALUMINIO TIPO T, PARA ELETRODUTO ROSCAVEL DE 4", COM TAMPA CEGA</v>
          </cell>
          <cell r="C7466" t="str">
            <v xml:space="preserve">UN    </v>
          </cell>
          <cell r="D7466" t="str">
            <v>154,26</v>
          </cell>
        </row>
        <row r="7467">
          <cell r="A7467">
            <v>12008</v>
          </cell>
          <cell r="B7467" t="str">
            <v>CONDULETE DE ALUMINIO TIPO TB, PARA ELETRODUTO ROSCAVEL DE 3", COM TAMPA CEGA</v>
          </cell>
          <cell r="C7467" t="str">
            <v xml:space="preserve">UN    </v>
          </cell>
          <cell r="D7467" t="str">
            <v>82,77</v>
          </cell>
        </row>
        <row r="7468">
          <cell r="A7468">
            <v>2582</v>
          </cell>
          <cell r="B7468" t="str">
            <v>CONDULETE DE ALUMINIO TIPO X, PARA ELETRODUTO ROSCAVEL DE 1 1/2", COM TAMPA CEGA</v>
          </cell>
          <cell r="C7468" t="str">
            <v xml:space="preserve">UN    </v>
          </cell>
          <cell r="D7468" t="str">
            <v>24,65</v>
          </cell>
        </row>
        <row r="7469">
          <cell r="A7469">
            <v>2597</v>
          </cell>
          <cell r="B7469" t="str">
            <v>CONDULETE DE ALUMINIO TIPO X, PARA ELETRODUTO ROSCAVEL DE 1 1/4", COM TAMPA CEGA</v>
          </cell>
          <cell r="C7469" t="str">
            <v xml:space="preserve">UN    </v>
          </cell>
          <cell r="D7469" t="str">
            <v>21,12</v>
          </cell>
        </row>
        <row r="7470">
          <cell r="A7470">
            <v>2579</v>
          </cell>
          <cell r="B7470" t="str">
            <v>CONDULETE DE ALUMINIO TIPO X, PARA ELETRODUTO ROSCAVEL DE 1/2", COM TAMPA CEGA</v>
          </cell>
          <cell r="C7470" t="str">
            <v xml:space="preserve">UN    </v>
          </cell>
          <cell r="D7470" t="str">
            <v>10,05</v>
          </cell>
        </row>
        <row r="7471">
          <cell r="A7471">
            <v>2581</v>
          </cell>
          <cell r="B7471" t="str">
            <v>CONDULETE DE ALUMINIO TIPO X, PARA ELETRODUTO ROSCAVEL DE 1", COM TAMPA CEGA</v>
          </cell>
          <cell r="C7471" t="str">
            <v xml:space="preserve">UN    </v>
          </cell>
          <cell r="D7471" t="str">
            <v>12,87</v>
          </cell>
        </row>
        <row r="7472">
          <cell r="A7472">
            <v>2596</v>
          </cell>
          <cell r="B7472" t="str">
            <v>CONDULETE DE ALUMINIO TIPO X, PARA ELETRODUTO ROSCAVEL DE 2", COM TAMPA CEGA</v>
          </cell>
          <cell r="C7472" t="str">
            <v xml:space="preserve">UN    </v>
          </cell>
          <cell r="D7472" t="str">
            <v>38,06</v>
          </cell>
        </row>
        <row r="7473">
          <cell r="A7473">
            <v>2580</v>
          </cell>
          <cell r="B7473" t="str">
            <v>CONDULETE DE ALUMINIO TIPO X, PARA ELETRODUTO ROSCAVEL DE 3/4", COM TAMPA CEGA</v>
          </cell>
          <cell r="C7473" t="str">
            <v xml:space="preserve">UN    </v>
          </cell>
          <cell r="D7473" t="str">
            <v>11,02</v>
          </cell>
        </row>
        <row r="7474">
          <cell r="A7474">
            <v>2583</v>
          </cell>
          <cell r="B7474" t="str">
            <v>CONDULETE DE ALUMINIO TIPO X, PARA ELETRODUTO ROSCAVEL DE 3", COM TAMPA CEGA</v>
          </cell>
          <cell r="C7474" t="str">
            <v xml:space="preserve">UN    </v>
          </cell>
          <cell r="D7474" t="str">
            <v>92,57</v>
          </cell>
        </row>
        <row r="7475">
          <cell r="A7475">
            <v>2584</v>
          </cell>
          <cell r="B7475" t="str">
            <v>CONDULETE DE ALUMINIO TIPO X, PARA ELETRODUTO ROSCAVEL DE 4", COM TAMPA CEGA</v>
          </cell>
          <cell r="C7475" t="str">
            <v xml:space="preserve">UN    </v>
          </cell>
          <cell r="D7475" t="str">
            <v>154,10</v>
          </cell>
        </row>
        <row r="7476">
          <cell r="A7476">
            <v>12010</v>
          </cell>
          <cell r="B7476" t="str">
            <v>CONDULETE EM PVC, TIPO "B", SEM TAMPA, DE 1/2" OU 3/4"</v>
          </cell>
          <cell r="C7476" t="str">
            <v xml:space="preserve">UN    </v>
          </cell>
          <cell r="D7476" t="str">
            <v>6,39</v>
          </cell>
        </row>
        <row r="7477">
          <cell r="A7477">
            <v>39329</v>
          </cell>
          <cell r="B7477" t="str">
            <v>CONDULETE EM PVC, TIPO "B", SEM TAMPA, DE 1"</v>
          </cell>
          <cell r="C7477" t="str">
            <v xml:space="preserve">UN    </v>
          </cell>
          <cell r="D7477" t="str">
            <v>6,68</v>
          </cell>
        </row>
        <row r="7478">
          <cell r="A7478">
            <v>39330</v>
          </cell>
          <cell r="B7478" t="str">
            <v>CONDULETE EM PVC, TIPO "C", SEM TAMPA, DE 1/2"</v>
          </cell>
          <cell r="C7478" t="str">
            <v xml:space="preserve">UN    </v>
          </cell>
          <cell r="D7478" t="str">
            <v>7,03</v>
          </cell>
        </row>
        <row r="7479">
          <cell r="A7479">
            <v>39332</v>
          </cell>
          <cell r="B7479" t="str">
            <v>CONDULETE EM PVC, TIPO "C", SEM TAMPA, DE 1"</v>
          </cell>
          <cell r="C7479" t="str">
            <v xml:space="preserve">UN    </v>
          </cell>
          <cell r="D7479" t="str">
            <v>7,86</v>
          </cell>
        </row>
        <row r="7480">
          <cell r="A7480">
            <v>39331</v>
          </cell>
          <cell r="B7480" t="str">
            <v>CONDULETE EM PVC, TIPO "C", SEM TAMPA, DE 3/4"</v>
          </cell>
          <cell r="C7480" t="str">
            <v xml:space="preserve">UN    </v>
          </cell>
          <cell r="D7480" t="str">
            <v>6,25</v>
          </cell>
        </row>
        <row r="7481">
          <cell r="A7481">
            <v>39333</v>
          </cell>
          <cell r="B7481" t="str">
            <v>CONDULETE EM PVC, TIPO "E", SEM TAMPA, DE 1/2"</v>
          </cell>
          <cell r="C7481" t="str">
            <v xml:space="preserve">UN    </v>
          </cell>
          <cell r="D7481" t="str">
            <v>6,10</v>
          </cell>
        </row>
        <row r="7482">
          <cell r="A7482">
            <v>39335</v>
          </cell>
          <cell r="B7482" t="str">
            <v>CONDULETE EM PVC, TIPO "E", SEM TAMPA, DE 1"</v>
          </cell>
          <cell r="C7482" t="str">
            <v xml:space="preserve">UN    </v>
          </cell>
          <cell r="D7482" t="str">
            <v>7,06</v>
          </cell>
        </row>
        <row r="7483">
          <cell r="A7483">
            <v>39334</v>
          </cell>
          <cell r="B7483" t="str">
            <v>CONDULETE EM PVC, TIPO "E", SEM TAMPA, DE 3/4"</v>
          </cell>
          <cell r="C7483" t="str">
            <v xml:space="preserve">UN    </v>
          </cell>
          <cell r="D7483" t="str">
            <v>5,61</v>
          </cell>
        </row>
        <row r="7484">
          <cell r="A7484">
            <v>12016</v>
          </cell>
          <cell r="B7484" t="str">
            <v>CONDULETE EM PVC, TIPO "LB", SEM TAMPA, DE 1/2" OU 3/4"</v>
          </cell>
          <cell r="C7484" t="str">
            <v xml:space="preserve">UN    </v>
          </cell>
          <cell r="D7484" t="str">
            <v>7,04</v>
          </cell>
        </row>
        <row r="7485">
          <cell r="A7485">
            <v>12015</v>
          </cell>
          <cell r="B7485" t="str">
            <v>CONDULETE EM PVC, TIPO "LB", SEM TAMPA, DE 1"</v>
          </cell>
          <cell r="C7485" t="str">
            <v xml:space="preserve">UN    </v>
          </cell>
          <cell r="D7485" t="str">
            <v>8,20</v>
          </cell>
        </row>
        <row r="7486">
          <cell r="A7486">
            <v>12020</v>
          </cell>
          <cell r="B7486" t="str">
            <v>CONDULETE EM PVC, TIPO "LL", SEM TAMPA, DE 1/2" OU 3/4"</v>
          </cell>
          <cell r="C7486" t="str">
            <v xml:space="preserve">UN    </v>
          </cell>
          <cell r="D7486" t="str">
            <v>7,04</v>
          </cell>
        </row>
        <row r="7487">
          <cell r="A7487">
            <v>12019</v>
          </cell>
          <cell r="B7487" t="str">
            <v>CONDULETE EM PVC, TIPO "LL", SEM TAMPA, DE 1"</v>
          </cell>
          <cell r="C7487" t="str">
            <v xml:space="preserve">UN    </v>
          </cell>
          <cell r="D7487" t="str">
            <v>8,20</v>
          </cell>
        </row>
        <row r="7488">
          <cell r="A7488">
            <v>39336</v>
          </cell>
          <cell r="B7488" t="str">
            <v>CONDULETE EM PVC, TIPO "LR", SEM TAMPA, DE 1/2"</v>
          </cell>
          <cell r="C7488" t="str">
            <v xml:space="preserve">UN    </v>
          </cell>
          <cell r="D7488" t="str">
            <v>7,03</v>
          </cell>
        </row>
        <row r="7489">
          <cell r="A7489">
            <v>39338</v>
          </cell>
          <cell r="B7489" t="str">
            <v>CONDULETE EM PVC, TIPO "LR", SEM TAMPA, DE 1"</v>
          </cell>
          <cell r="C7489" t="str">
            <v xml:space="preserve">UN    </v>
          </cell>
          <cell r="D7489" t="str">
            <v>7,86</v>
          </cell>
        </row>
        <row r="7490">
          <cell r="A7490">
            <v>39337</v>
          </cell>
          <cell r="B7490" t="str">
            <v>CONDULETE EM PVC, TIPO "LR", SEM TAMPA, DE 3/4"</v>
          </cell>
          <cell r="C7490" t="str">
            <v xml:space="preserve">UN    </v>
          </cell>
          <cell r="D7490" t="str">
            <v>6,25</v>
          </cell>
        </row>
        <row r="7491">
          <cell r="A7491">
            <v>39341</v>
          </cell>
          <cell r="B7491" t="str">
            <v>CONDULETE EM PVC, TIPO "T", SEM TAMPA, DE 1"</v>
          </cell>
          <cell r="C7491" t="str">
            <v xml:space="preserve">UN    </v>
          </cell>
          <cell r="D7491" t="str">
            <v>10,24</v>
          </cell>
        </row>
        <row r="7492">
          <cell r="A7492">
            <v>39340</v>
          </cell>
          <cell r="B7492" t="str">
            <v>CONDULETE EM PVC, TIPO "T", SEM TAMPA, DE 3/4"</v>
          </cell>
          <cell r="C7492" t="str">
            <v xml:space="preserve">UN    </v>
          </cell>
          <cell r="D7492" t="str">
            <v>7,52</v>
          </cell>
        </row>
        <row r="7493">
          <cell r="A7493">
            <v>12025</v>
          </cell>
          <cell r="B7493" t="str">
            <v>CONDULETE EM PVC, TIPO "TB", SEM TAMPA, DE 1/2" OU 3/4"</v>
          </cell>
          <cell r="C7493" t="str">
            <v xml:space="preserve">UN    </v>
          </cell>
          <cell r="D7493" t="str">
            <v>7,77</v>
          </cell>
        </row>
        <row r="7494">
          <cell r="A7494">
            <v>39342</v>
          </cell>
          <cell r="B7494" t="str">
            <v>CONDULETE EM PVC, TIPO "TB", SEM TAMPA, DE 1"</v>
          </cell>
          <cell r="C7494" t="str">
            <v xml:space="preserve">UN    </v>
          </cell>
          <cell r="D7494" t="str">
            <v>10,24</v>
          </cell>
        </row>
        <row r="7495">
          <cell r="A7495">
            <v>39343</v>
          </cell>
          <cell r="B7495" t="str">
            <v>CONDULETE EM PVC, TIPO "X", SEM TAMPA, DE 1/2"</v>
          </cell>
          <cell r="C7495" t="str">
            <v xml:space="preserve">UN    </v>
          </cell>
          <cell r="D7495" t="str">
            <v>8,65</v>
          </cell>
        </row>
        <row r="7496">
          <cell r="A7496">
            <v>39345</v>
          </cell>
          <cell r="B7496" t="str">
            <v>CONDULETE EM PVC, TIPO "X", SEM TAMPA, DE 1"</v>
          </cell>
          <cell r="C7496" t="str">
            <v xml:space="preserve">UN    </v>
          </cell>
          <cell r="D7496" t="str">
            <v>11,71</v>
          </cell>
        </row>
        <row r="7497">
          <cell r="A7497">
            <v>39344</v>
          </cell>
          <cell r="B7497" t="str">
            <v>CONDULETE EM PVC, TIPO "X", SEM TAMPA, DE 3/4"</v>
          </cell>
          <cell r="C7497" t="str">
            <v xml:space="preserve">UN    </v>
          </cell>
          <cell r="D7497" t="str">
            <v>8,36</v>
          </cell>
        </row>
        <row r="7498">
          <cell r="A7498">
            <v>12623</v>
          </cell>
          <cell r="B7498" t="str">
            <v>CONDUTOR PLUVIAL, PVC, CIRCULAR, DIAMETRO ENTRE 80 E 100 MM, PARA DRENAGEM PREDIAL</v>
          </cell>
          <cell r="C7498" t="str">
            <v xml:space="preserve">M     </v>
          </cell>
          <cell r="D7498" t="str">
            <v>8,43</v>
          </cell>
        </row>
        <row r="7499">
          <cell r="A7499">
            <v>34498</v>
          </cell>
          <cell r="B7499" t="str">
            <v>CONE DE SINALIZACAO EM PVC FLEXIVEL, H = 70 / 76 CM (NBR 15071)</v>
          </cell>
          <cell r="C7499" t="str">
            <v xml:space="preserve">UN    </v>
          </cell>
          <cell r="D7499" t="str">
            <v>160,40</v>
          </cell>
        </row>
        <row r="7500">
          <cell r="A7500">
            <v>13244</v>
          </cell>
          <cell r="B7500" t="str">
            <v>CONE DE SINALIZACAO EM PVC RIGIDO COM FAIXA REFLETIVA, H = 70 / 76 CM</v>
          </cell>
          <cell r="C7500" t="str">
            <v xml:space="preserve">UN    </v>
          </cell>
          <cell r="D7500" t="str">
            <v>67,52</v>
          </cell>
        </row>
        <row r="7501">
          <cell r="A7501">
            <v>38998</v>
          </cell>
          <cell r="B7501" t="str">
            <v>CONECTOR / ADAPTADOR FEMEA, COM INSERTO METALICO, PPR, DN 25 MM X 1/2", PARA AGUA QUENTE E FRIA PREDIAL</v>
          </cell>
          <cell r="C7501" t="str">
            <v xml:space="preserve">UN    </v>
          </cell>
          <cell r="D7501" t="str">
            <v>6,57</v>
          </cell>
        </row>
        <row r="7502">
          <cell r="A7502">
            <v>38999</v>
          </cell>
          <cell r="B7502" t="str">
            <v>CONECTOR / ADAPTADOR FEMEA, COM INSERTO METALICO, PPR, DN 32 MM X 3/4", PARA AGUA QUENTE E FRIA PREDIAL</v>
          </cell>
          <cell r="C7502" t="str">
            <v xml:space="preserve">UN    </v>
          </cell>
          <cell r="D7502" t="str">
            <v>10,87</v>
          </cell>
        </row>
        <row r="7503">
          <cell r="A7503">
            <v>38996</v>
          </cell>
          <cell r="B7503" t="str">
            <v>CONECTOR / ADAPTADOR MACHO, COM INSERTO METALICO, PPR, DN 25 MM X 1/2", PARA AGUA QUENTE E FRIA PREDIAL</v>
          </cell>
          <cell r="C7503" t="str">
            <v xml:space="preserve">UN    </v>
          </cell>
          <cell r="D7503" t="str">
            <v>9,49</v>
          </cell>
        </row>
        <row r="7504">
          <cell r="A7504">
            <v>38997</v>
          </cell>
          <cell r="B7504" t="str">
            <v>CONECTOR / ADAPTADOR MACHO, COM INSERTO METALICO, PPR, DN 32 MM X 3/4", PARA AGUA QUENTE E FRIA PREDIAL</v>
          </cell>
          <cell r="C7504" t="str">
            <v xml:space="preserve">UN    </v>
          </cell>
          <cell r="D7504" t="str">
            <v>15,36</v>
          </cell>
        </row>
        <row r="7505">
          <cell r="A7505">
            <v>39862</v>
          </cell>
          <cell r="B7505" t="str">
            <v>CONECTOR BRONZE/LATAO (REF 603) SEM ANEL DE SOLDA, BOLSA X ROSCA F, 15 MM X 1/2"</v>
          </cell>
          <cell r="C7505" t="str">
            <v xml:space="preserve">UN    </v>
          </cell>
          <cell r="D7505" t="str">
            <v>7,38</v>
          </cell>
        </row>
        <row r="7506">
          <cell r="A7506">
            <v>39863</v>
          </cell>
          <cell r="B7506" t="str">
            <v>CONECTOR BRONZE/LATAO (REF 603) SEM ANEL DE SOLDA, BOLSA X ROSCA F, 22 MM X 1/2"</v>
          </cell>
          <cell r="C7506" t="str">
            <v xml:space="preserve">UN    </v>
          </cell>
          <cell r="D7506" t="str">
            <v>7,48</v>
          </cell>
        </row>
        <row r="7507">
          <cell r="A7507">
            <v>39864</v>
          </cell>
          <cell r="B7507" t="str">
            <v>CONECTOR BRONZE/LATAO (REF 603) SEM ANEL DE SOLDA, BOLSA X ROSCA F, 22 MM X 3/4"</v>
          </cell>
          <cell r="C7507" t="str">
            <v xml:space="preserve">UN    </v>
          </cell>
          <cell r="D7507" t="str">
            <v>9,29</v>
          </cell>
        </row>
        <row r="7508">
          <cell r="A7508">
            <v>39865</v>
          </cell>
          <cell r="B7508" t="str">
            <v>CONECTOR BRONZE/LATAO (REF 603) SEM ANEL DE SOLDA, BOLSA X ROSCA F, 28 MM X 1/2"</v>
          </cell>
          <cell r="C7508" t="str">
            <v xml:space="preserve">UN    </v>
          </cell>
          <cell r="D7508" t="str">
            <v>13,09</v>
          </cell>
        </row>
        <row r="7509">
          <cell r="A7509">
            <v>2517</v>
          </cell>
          <cell r="B7509" t="str">
            <v>CONECTOR CURVO 90 GRAUS DE ALUMINIO, BITOLA 1 1/2", PARA ADAPTAR ENTRADA DE ELETRODUTO METALICO FLEXIVEL EM QUADROS</v>
          </cell>
          <cell r="C7509" t="str">
            <v xml:space="preserve">UN    </v>
          </cell>
          <cell r="D7509" t="str">
            <v>15,35</v>
          </cell>
        </row>
        <row r="7510">
          <cell r="A7510">
            <v>2522</v>
          </cell>
          <cell r="B7510" t="str">
            <v>CONECTOR CURVO 90 GRAUS DE ALUMINIO, BITOLA 1 1/4", PARA ADAPTAR ENTRADA DE ELETRODUTO METALICO FLEXIVEL EM QUADROS</v>
          </cell>
          <cell r="C7510" t="str">
            <v xml:space="preserve">UN    </v>
          </cell>
          <cell r="D7510" t="str">
            <v>9,92</v>
          </cell>
        </row>
        <row r="7511">
          <cell r="A7511">
            <v>2548</v>
          </cell>
          <cell r="B7511" t="str">
            <v>CONECTOR CURVO 90 GRAUS DE ALUMINIO, BITOLA 1/2", PARA ADAPTAR ENTRADA DE ELETRODUTO METALICO FLEXIVEL EM QUADROS</v>
          </cell>
          <cell r="C7511" t="str">
            <v xml:space="preserve">UN    </v>
          </cell>
          <cell r="D7511" t="str">
            <v>6,10</v>
          </cell>
        </row>
        <row r="7512">
          <cell r="A7512">
            <v>2516</v>
          </cell>
          <cell r="B7512" t="str">
            <v>CONECTOR CURVO 90 GRAUS DE ALUMINIO, BITOLA 1", PARA ADAPTAR ENTRADA DE ELETRODUTO METALICO FLEXIVEL EM QUADROS</v>
          </cell>
          <cell r="C7512" t="str">
            <v xml:space="preserve">UN    </v>
          </cell>
          <cell r="D7512" t="str">
            <v>7,96</v>
          </cell>
        </row>
        <row r="7513">
          <cell r="A7513">
            <v>2518</v>
          </cell>
          <cell r="B7513" t="str">
            <v>CONECTOR CURVO 90 GRAUS DE ALUMINIO, BITOLA 2 1/2", PARA ADAPTAR ENTRADA DE ELETRODUTO METALICO FLEXIVEL EM QUADROS</v>
          </cell>
          <cell r="C7513" t="str">
            <v xml:space="preserve">UN    </v>
          </cell>
          <cell r="D7513" t="str">
            <v>73,08</v>
          </cell>
        </row>
        <row r="7514">
          <cell r="A7514">
            <v>2521</v>
          </cell>
          <cell r="B7514" t="str">
            <v>CONECTOR CURVO 90 GRAUS DE ALUMINIO, BITOLA 2", PARA ADAPTAR ENTRADA DE ELETRODUTO METALICO FLEXIVEL EM QUADROS</v>
          </cell>
          <cell r="C7514" t="str">
            <v xml:space="preserve">UN    </v>
          </cell>
          <cell r="D7514" t="str">
            <v>31,11</v>
          </cell>
        </row>
        <row r="7515">
          <cell r="A7515">
            <v>2515</v>
          </cell>
          <cell r="B7515" t="str">
            <v>CONECTOR CURVO 90 GRAUS DE ALUMINIO, BITOLA 3/4", PARA ADAPTAR ENTRADA DE ELETRODUTO METALICO FLEXIVEL EM QUADROS</v>
          </cell>
          <cell r="C7515" t="str">
            <v xml:space="preserve">UN    </v>
          </cell>
          <cell r="D7515" t="str">
            <v>6,63</v>
          </cell>
        </row>
        <row r="7516">
          <cell r="A7516">
            <v>2519</v>
          </cell>
          <cell r="B7516" t="str">
            <v>CONECTOR CURVO 90 GRAUS DE ALUMINIO, BITOLA 3", PARA ADAPTAR ENTRADA DE ELETRODUTO METALICO FLEXIVEL EM QUADROS</v>
          </cell>
          <cell r="C7516" t="str">
            <v xml:space="preserve">UN    </v>
          </cell>
          <cell r="D7516" t="str">
            <v>88,12</v>
          </cell>
        </row>
        <row r="7517">
          <cell r="A7517">
            <v>2520</v>
          </cell>
          <cell r="B7517" t="str">
            <v>CONECTOR CURVO 90 GRAUS DE ALUMINIO, BITOLA 4", PARA ADAPTAR ENTRADA DE ELETRODUTO METALICO FLEXIVEL EM QUADROS</v>
          </cell>
          <cell r="C7517" t="str">
            <v xml:space="preserve">UN    </v>
          </cell>
          <cell r="D7517" t="str">
            <v>162,19</v>
          </cell>
        </row>
        <row r="7518">
          <cell r="A7518">
            <v>1602</v>
          </cell>
          <cell r="B7518" t="str">
            <v>CONECTOR DE ALUMINIO TIPO PRENSA CABO, BITOLA 1 1/2", PARA CABOS DE DIAMETRO DE 37 A 40 MM</v>
          </cell>
          <cell r="C7518" t="str">
            <v xml:space="preserve">UN    </v>
          </cell>
          <cell r="D7518" t="str">
            <v>22,10</v>
          </cell>
        </row>
        <row r="7519">
          <cell r="A7519">
            <v>1601</v>
          </cell>
          <cell r="B7519" t="str">
            <v>CONECTOR DE ALUMINIO TIPO PRENSA CABO, BITOLA 1 1/4", PARA CABOS DE DIAMETRO DE 31 A 34 MM</v>
          </cell>
          <cell r="C7519" t="str">
            <v xml:space="preserve">UN    </v>
          </cell>
          <cell r="D7519" t="str">
            <v>19,70</v>
          </cell>
        </row>
        <row r="7520">
          <cell r="A7520">
            <v>1598</v>
          </cell>
          <cell r="B7520" t="str">
            <v>CONECTOR DE ALUMINIO TIPO PRENSA CABO, BITOLA 1/2", PARA CABOS DE DIAMETRO DE 12,5 A 15 MM</v>
          </cell>
          <cell r="C7520" t="str">
            <v xml:space="preserve">UN    </v>
          </cell>
          <cell r="D7520" t="str">
            <v>5,83</v>
          </cell>
        </row>
        <row r="7521">
          <cell r="A7521">
            <v>1600</v>
          </cell>
          <cell r="B7521" t="str">
            <v>CONECTOR DE ALUMINIO TIPO PRENSA CABO, BITOLA 1", PARA CABOS DE DIAMETRO DE 22,5 A 25 MM</v>
          </cell>
          <cell r="C7521" t="str">
            <v xml:space="preserve">UN    </v>
          </cell>
          <cell r="D7521" t="str">
            <v>8,60</v>
          </cell>
        </row>
        <row r="7522">
          <cell r="A7522">
            <v>1603</v>
          </cell>
          <cell r="B7522" t="str">
            <v>CONECTOR DE ALUMINIO TIPO PRENSA CABO, BITOLA 2", PARA CABOS DE DIAMETRO DE 47,5 A 50 MM</v>
          </cell>
          <cell r="C7522" t="str">
            <v xml:space="preserve">UN    </v>
          </cell>
          <cell r="D7522" t="str">
            <v>33,37</v>
          </cell>
        </row>
        <row r="7523">
          <cell r="A7523">
            <v>1599</v>
          </cell>
          <cell r="B7523" t="str">
            <v>CONECTOR DE ALUMINIO TIPO PRENSA CABO, BITOLA 3/4", PARA CABOS DE DIAMETRO DE 17,5 A 20 MM</v>
          </cell>
          <cell r="C7523" t="str">
            <v xml:space="preserve">UN    </v>
          </cell>
          <cell r="D7523" t="str">
            <v>6,76</v>
          </cell>
        </row>
        <row r="7524">
          <cell r="A7524">
            <v>1597</v>
          </cell>
          <cell r="B7524" t="str">
            <v>CONECTOR DE ALUMINIO TIPO PRENSA CABO, BITOLA 3/8", PARA CABOS DE DIAMETRO DE 9 A 10 MM</v>
          </cell>
          <cell r="C7524" t="str">
            <v xml:space="preserve">UN    </v>
          </cell>
          <cell r="D7524" t="str">
            <v>5,48</v>
          </cell>
        </row>
        <row r="7525">
          <cell r="A7525">
            <v>39600</v>
          </cell>
          <cell r="B7525" t="str">
            <v>CONECTOR FEMEA RJ - 45, CATEGORIA 5 E</v>
          </cell>
          <cell r="C7525" t="str">
            <v xml:space="preserve">UN    </v>
          </cell>
          <cell r="D7525" t="str">
            <v>8,71</v>
          </cell>
        </row>
        <row r="7526">
          <cell r="A7526">
            <v>39601</v>
          </cell>
          <cell r="B7526" t="str">
            <v>CONECTOR FEMEA RJ - 45, CATEGORIA 6</v>
          </cell>
          <cell r="C7526" t="str">
            <v xml:space="preserve">UN    </v>
          </cell>
          <cell r="D7526" t="str">
            <v>15,15</v>
          </cell>
        </row>
        <row r="7527">
          <cell r="A7527">
            <v>39602</v>
          </cell>
          <cell r="B7527" t="str">
            <v>CONECTOR MACHO RJ - 45, CATEGORIA 5 E</v>
          </cell>
          <cell r="C7527" t="str">
            <v xml:space="preserve">UN    </v>
          </cell>
          <cell r="D7527" t="str">
            <v>0,99</v>
          </cell>
        </row>
        <row r="7528">
          <cell r="A7528">
            <v>39603</v>
          </cell>
          <cell r="B7528" t="str">
            <v>CONECTOR MACHO RJ - 45, CATEGORIA 6</v>
          </cell>
          <cell r="C7528" t="str">
            <v xml:space="preserve">UN    </v>
          </cell>
          <cell r="D7528" t="str">
            <v>1,70</v>
          </cell>
        </row>
        <row r="7529">
          <cell r="A7529">
            <v>11821</v>
          </cell>
          <cell r="B7529" t="str">
            <v>CONECTOR METALICO TIPO PARAFUSO FENDIDO (SPLIT BOLT), COM SEPARADOR DE CABOS BIMETALICOS, PARA CABOS ATE 25 MM2</v>
          </cell>
          <cell r="C7529" t="str">
            <v xml:space="preserve">UN    </v>
          </cell>
          <cell r="D7529" t="str">
            <v>4,50</v>
          </cell>
        </row>
        <row r="7530">
          <cell r="A7530">
            <v>1562</v>
          </cell>
          <cell r="B7530" t="str">
            <v>CONECTOR METALICO TIPO PARAFUSO FENDIDO (SPLIT BOLT), COM SEPARADOR DE CABOS BIMETALICOS, PARA CABOS ATE 50 MM2</v>
          </cell>
          <cell r="C7530" t="str">
            <v xml:space="preserve">UN    </v>
          </cell>
          <cell r="D7530" t="str">
            <v>7,37</v>
          </cell>
        </row>
        <row r="7531">
          <cell r="A7531">
            <v>1563</v>
          </cell>
          <cell r="B7531" t="str">
            <v>CONECTOR METALICO TIPO PARAFUSO FENDIDO (SPLIT BOLT), COM SEPARADOR DE CABOS BIMETALICOS, PARA CABOS ATE 70 MM2</v>
          </cell>
          <cell r="C7531" t="str">
            <v xml:space="preserve">UN    </v>
          </cell>
          <cell r="D7531" t="str">
            <v>9,89</v>
          </cell>
        </row>
        <row r="7532">
          <cell r="A7532">
            <v>11856</v>
          </cell>
          <cell r="B7532" t="str">
            <v>CONECTOR METALICO TIPO PARAFUSO FENDIDO (SPLIT BOLT), PARA CABOS ATE 10 MM2</v>
          </cell>
          <cell r="C7532" t="str">
            <v xml:space="preserve">UN    </v>
          </cell>
          <cell r="D7532" t="str">
            <v>2,95</v>
          </cell>
        </row>
        <row r="7533">
          <cell r="A7533">
            <v>11857</v>
          </cell>
          <cell r="B7533" t="str">
            <v>CONECTOR METALICO TIPO PARAFUSO FENDIDO (SPLIT BOLT), PARA CABOS ATE 120 MM2</v>
          </cell>
          <cell r="C7533" t="str">
            <v xml:space="preserve">UN    </v>
          </cell>
          <cell r="D7533" t="str">
            <v>15,52</v>
          </cell>
        </row>
        <row r="7534">
          <cell r="A7534">
            <v>11858</v>
          </cell>
          <cell r="B7534" t="str">
            <v>CONECTOR METALICO TIPO PARAFUSO FENDIDO (SPLIT BOLT), PARA CABOS ATE 150 MM2</v>
          </cell>
          <cell r="C7534" t="str">
            <v xml:space="preserve">UN    </v>
          </cell>
          <cell r="D7534" t="str">
            <v>19,27</v>
          </cell>
        </row>
        <row r="7535">
          <cell r="A7535">
            <v>1539</v>
          </cell>
          <cell r="B7535" t="str">
            <v>CONECTOR METALICO TIPO PARAFUSO FENDIDO (SPLIT BOLT), PARA CABOS ATE 16 MM2</v>
          </cell>
          <cell r="C7535" t="str">
            <v xml:space="preserve">UN    </v>
          </cell>
          <cell r="D7535" t="str">
            <v>3,46</v>
          </cell>
        </row>
        <row r="7536">
          <cell r="A7536">
            <v>11859</v>
          </cell>
          <cell r="B7536" t="str">
            <v>CONECTOR METALICO TIPO PARAFUSO FENDIDO (SPLIT BOLT), PARA CABOS ATE 185 MM2</v>
          </cell>
          <cell r="C7536" t="str">
            <v xml:space="preserve">UN    </v>
          </cell>
          <cell r="D7536" t="str">
            <v>26,21</v>
          </cell>
        </row>
        <row r="7537">
          <cell r="A7537">
            <v>1550</v>
          </cell>
          <cell r="B7537" t="str">
            <v>CONECTOR METALICO TIPO PARAFUSO FENDIDO (SPLIT BOLT), PARA CABOS ATE 25 MM2</v>
          </cell>
          <cell r="C7537" t="str">
            <v xml:space="preserve">UN    </v>
          </cell>
          <cell r="D7537" t="str">
            <v>3,65</v>
          </cell>
        </row>
        <row r="7538">
          <cell r="A7538">
            <v>11854</v>
          </cell>
          <cell r="B7538" t="str">
            <v>CONECTOR METALICO TIPO PARAFUSO FENDIDO (SPLIT BOLT), PARA CABOS ATE 35 MM2</v>
          </cell>
          <cell r="C7538" t="str">
            <v xml:space="preserve">UN    </v>
          </cell>
          <cell r="D7538" t="str">
            <v>4,57</v>
          </cell>
        </row>
        <row r="7539">
          <cell r="A7539">
            <v>11862</v>
          </cell>
          <cell r="B7539" t="str">
            <v>CONECTOR METALICO TIPO PARAFUSO FENDIDO (SPLIT BOLT), PARA CABOS ATE 50 MM2</v>
          </cell>
          <cell r="C7539" t="str">
            <v xml:space="preserve">UN    </v>
          </cell>
          <cell r="D7539" t="str">
            <v>6,41</v>
          </cell>
        </row>
        <row r="7540">
          <cell r="A7540">
            <v>11863</v>
          </cell>
          <cell r="B7540" t="str">
            <v>CONECTOR METALICO TIPO PARAFUSO FENDIDO (SPLIT BOLT), PARA CABOS ATE 6 MM2</v>
          </cell>
          <cell r="C7540" t="str">
            <v xml:space="preserve">UN    </v>
          </cell>
          <cell r="D7540" t="str">
            <v>2,58</v>
          </cell>
        </row>
        <row r="7541">
          <cell r="A7541">
            <v>11855</v>
          </cell>
          <cell r="B7541" t="str">
            <v>CONECTOR METALICO TIPO PARAFUSO FENDIDO (SPLIT BOLT), PARA CABOS ATE 70 MM2</v>
          </cell>
          <cell r="C7541" t="str">
            <v xml:space="preserve">UN    </v>
          </cell>
          <cell r="D7541" t="str">
            <v>9,57</v>
          </cell>
        </row>
        <row r="7542">
          <cell r="A7542">
            <v>11864</v>
          </cell>
          <cell r="B7542" t="str">
            <v>CONECTOR METALICO TIPO PARAFUSO FENDIDO (SPLIT BOLT), PARA CABOS ATE 95 MM2</v>
          </cell>
          <cell r="C7542" t="str">
            <v xml:space="preserve">UN    </v>
          </cell>
          <cell r="D7542" t="str">
            <v>14,46</v>
          </cell>
        </row>
        <row r="7543">
          <cell r="A7543">
            <v>2527</v>
          </cell>
          <cell r="B7543" t="str">
            <v>CONECTOR RETO DE ALUMINIO PARA ELETRODUTO DE 1 1/2", PARA ADAPTAR ENTRADA DE ELETRODUTO METALICO FLEXIVEL EM QUADROS</v>
          </cell>
          <cell r="C7543" t="str">
            <v xml:space="preserve">UN    </v>
          </cell>
          <cell r="D7543" t="str">
            <v>5,49</v>
          </cell>
        </row>
        <row r="7544">
          <cell r="A7544">
            <v>2526</v>
          </cell>
          <cell r="B7544" t="str">
            <v>CONECTOR RETO DE ALUMINIO PARA ELETRODUTO DE 1 1/4", PARA ADAPTAR ENTRADA DE ELETRODUTO METALICO FLEXIVEL EM QUADROS</v>
          </cell>
          <cell r="C7544" t="str">
            <v xml:space="preserve">UN    </v>
          </cell>
          <cell r="D7544" t="str">
            <v>3,52</v>
          </cell>
        </row>
        <row r="7545">
          <cell r="A7545">
            <v>2487</v>
          </cell>
          <cell r="B7545" t="str">
            <v>CONECTOR RETO DE ALUMINIO PARA ELETRODUTO DE 1/2", PARA ADAPTAR ENTRADA DE ELETRODUTO METALICO FLEXIVEL EM QUADROS</v>
          </cell>
          <cell r="C7545" t="str">
            <v xml:space="preserve">UN    </v>
          </cell>
          <cell r="D7545" t="str">
            <v>1,20</v>
          </cell>
        </row>
        <row r="7546">
          <cell r="A7546">
            <v>2483</v>
          </cell>
          <cell r="B7546" t="str">
            <v>CONECTOR RETO DE ALUMINIO PARA ELETRODUTO DE 1", PARA ADAPTAR ENTRADA DE ELETRODUTO METALICO FLEXIVEL EM QUADROS</v>
          </cell>
          <cell r="C7546" t="str">
            <v xml:space="preserve">UN    </v>
          </cell>
          <cell r="D7546" t="str">
            <v>2,50</v>
          </cell>
        </row>
        <row r="7547">
          <cell r="A7547">
            <v>2528</v>
          </cell>
          <cell r="B7547" t="str">
            <v>CONECTOR RETO DE ALUMINIO PARA ELETRODUTO DE 2 1/2", PARA ADAPTAR ENTRADA DE ELETRODUTO METALICO FLEXIVEL EM QUADROS</v>
          </cell>
          <cell r="C7547" t="str">
            <v xml:space="preserve">UN    </v>
          </cell>
          <cell r="D7547" t="str">
            <v>13,83</v>
          </cell>
        </row>
        <row r="7548">
          <cell r="A7548">
            <v>2489</v>
          </cell>
          <cell r="B7548" t="str">
            <v>CONECTOR RETO DE ALUMINIO PARA ELETRODUTO DE 2", PARA ADAPTAR ENTRADA DE ELETRODUTO METALICO FLEXIVEL EM QUADROS</v>
          </cell>
          <cell r="C7548" t="str">
            <v xml:space="preserve">UN    </v>
          </cell>
          <cell r="D7548" t="str">
            <v>6,09</v>
          </cell>
        </row>
        <row r="7549">
          <cell r="A7549">
            <v>2488</v>
          </cell>
          <cell r="B7549" t="str">
            <v>CONECTOR RETO DE ALUMINIO PARA ELETRODUTO DE 3/4", PARA ADAPTAR ENTRADA DE ELETRODUTO METALICO FLEXIVEL EM QUADROS</v>
          </cell>
          <cell r="C7549" t="str">
            <v xml:space="preserve">UN    </v>
          </cell>
          <cell r="D7549" t="str">
            <v>1,40</v>
          </cell>
        </row>
        <row r="7550">
          <cell r="A7550">
            <v>2484</v>
          </cell>
          <cell r="B7550" t="str">
            <v>CONECTOR RETO DE ALUMINIO PARA ELETRODUTO DE 3", PARA ADAPTAR ENTRADA DE ELETRODUTO METALICO FLEXIVEL EM QUADROS</v>
          </cell>
          <cell r="C7550" t="str">
            <v xml:space="preserve">UN    </v>
          </cell>
          <cell r="D7550" t="str">
            <v>20,08</v>
          </cell>
        </row>
        <row r="7551">
          <cell r="A7551">
            <v>2485</v>
          </cell>
          <cell r="B7551" t="str">
            <v>CONECTOR RETO DE ALUMINIO PARA ELETRODUTO DE 4", PARA ADAPTAR ENTRADA DE ELETRODUTO METALICO FLEXIVEL EM QUADROS</v>
          </cell>
          <cell r="C7551" t="str">
            <v xml:space="preserve">UN    </v>
          </cell>
          <cell r="D7551" t="str">
            <v>31,48</v>
          </cell>
        </row>
        <row r="7552">
          <cell r="A7552">
            <v>38005</v>
          </cell>
          <cell r="B7552" t="str">
            <v>CONECTOR, CPVC, SOLDAVEL, 15 MM X 1/2", PARA AGUA QUENTE</v>
          </cell>
          <cell r="C7552" t="str">
            <v xml:space="preserve">UN    </v>
          </cell>
          <cell r="D7552" t="str">
            <v>15,02</v>
          </cell>
        </row>
        <row r="7553">
          <cell r="A7553">
            <v>38006</v>
          </cell>
          <cell r="B7553" t="str">
            <v>CONECTOR, CPVC, SOLDAVEL, 22 MM X 1/2", PARA AGUA QUENTE</v>
          </cell>
          <cell r="C7553" t="str">
            <v xml:space="preserve">UN    </v>
          </cell>
          <cell r="D7553" t="str">
            <v>18,44</v>
          </cell>
        </row>
        <row r="7554">
          <cell r="A7554">
            <v>38428</v>
          </cell>
          <cell r="B7554" t="str">
            <v>CONECTOR, CPVC, SOLDAVEL, 22 MM X 3/4", PARA AGUA QUENTE</v>
          </cell>
          <cell r="C7554" t="str">
            <v xml:space="preserve">UN    </v>
          </cell>
          <cell r="D7554" t="str">
            <v>17,27</v>
          </cell>
        </row>
        <row r="7555">
          <cell r="A7555">
            <v>38007</v>
          </cell>
          <cell r="B7555" t="str">
            <v>CONECTOR, CPVC, SOLDAVEL, 28 MM X 1", PARA AGUA QUENTE</v>
          </cell>
          <cell r="C7555" t="str">
            <v xml:space="preserve">UN    </v>
          </cell>
          <cell r="D7555" t="str">
            <v>28,22</v>
          </cell>
        </row>
        <row r="7556">
          <cell r="A7556">
            <v>38008</v>
          </cell>
          <cell r="B7556" t="str">
            <v>CONECTOR, CPVC, SOLDAVEL, 35 MM X 1 1/4", PARA AGUA QUENTE</v>
          </cell>
          <cell r="C7556" t="str">
            <v xml:space="preserve">UN    </v>
          </cell>
          <cell r="D7556" t="str">
            <v>113,66</v>
          </cell>
        </row>
        <row r="7557">
          <cell r="A7557">
            <v>38009</v>
          </cell>
          <cell r="B7557" t="str">
            <v>CONECTOR, CPVC, SOLDAVEL, 42 MM X 1 1/2", PARA AGUA QUENTE</v>
          </cell>
          <cell r="C7557" t="str">
            <v xml:space="preserve">UN    </v>
          </cell>
          <cell r="D7557" t="str">
            <v>138,92</v>
          </cell>
        </row>
        <row r="7558">
          <cell r="A7558">
            <v>39279</v>
          </cell>
          <cell r="B7558" t="str">
            <v>CONEXAO FIXA, ROSCA FEMEA, EM PLASTICO, DN 16 MM X 1/2", PARA CONEXAO COM CRIMPAGEM EM TUBO PEX</v>
          </cell>
          <cell r="C7558" t="str">
            <v xml:space="preserve">UN    </v>
          </cell>
          <cell r="D7558" t="str">
            <v>8,65</v>
          </cell>
        </row>
        <row r="7559">
          <cell r="A7559">
            <v>38845</v>
          </cell>
          <cell r="B7559" t="str">
            <v>CONEXAO FIXA, ROSCA FEMEA, EM PLASTICO, DN 16 MM X 3/4", PARA CONEXAO COM CRIMPAGEM EM TUBO PEX</v>
          </cell>
          <cell r="C7559" t="str">
            <v xml:space="preserve">UN    </v>
          </cell>
          <cell r="D7559" t="str">
            <v>12,51</v>
          </cell>
        </row>
        <row r="7560">
          <cell r="A7560">
            <v>39280</v>
          </cell>
          <cell r="B7560" t="str">
            <v>CONEXAO FIXA, ROSCA FEMEA, EM PLASTICO, DN 20 MM X 1/2", PARA CONEXAO COM CRIMPAGEM EM TUBO PEX</v>
          </cell>
          <cell r="C7560" t="str">
            <v xml:space="preserve">UN    </v>
          </cell>
          <cell r="D7560" t="str">
            <v>11,21</v>
          </cell>
        </row>
        <row r="7561">
          <cell r="A7561">
            <v>39281</v>
          </cell>
          <cell r="B7561" t="str">
            <v>CONEXAO FIXA, ROSCA FEMEA, EM PLASTICO, DN 20 MM X 3/4", PARA CONEXAO COM CRIMPAGEM EM TUBO PEX</v>
          </cell>
          <cell r="C7561" t="str">
            <v xml:space="preserve">UN    </v>
          </cell>
          <cell r="D7561" t="str">
            <v>14,76</v>
          </cell>
        </row>
        <row r="7562">
          <cell r="A7562">
            <v>38849</v>
          </cell>
          <cell r="B7562" t="str">
            <v>CONEXAO FIXA, ROSCA FEMEA, EM PLASTICO, DN 25 MM X 1/2", PARA CONEXAO COM CRIMPAGEM EM TUBO PEX</v>
          </cell>
          <cell r="C7562" t="str">
            <v xml:space="preserve">UN    </v>
          </cell>
          <cell r="D7562" t="str">
            <v>12,65</v>
          </cell>
        </row>
        <row r="7563">
          <cell r="A7563">
            <v>39282</v>
          </cell>
          <cell r="B7563" t="str">
            <v>CONEXAO FIXA, ROSCA FEMEA, EM PLASTICO, DN 25 MM X 3/4", PARA CONEXAO COM CRIMPAGEM EM TUBO PEX</v>
          </cell>
          <cell r="C7563" t="str">
            <v xml:space="preserve">UN    </v>
          </cell>
          <cell r="D7563" t="str">
            <v>15,11</v>
          </cell>
        </row>
        <row r="7564">
          <cell r="A7564">
            <v>38852</v>
          </cell>
          <cell r="B7564" t="str">
            <v>CONEXAO FIXA, ROSCA FEMEA, EM PLASTICO, DN 32 MM X 3/4", PARA CONEXAO COM CRIMPAGEM EM TUBO PEX</v>
          </cell>
          <cell r="C7564" t="str">
            <v xml:space="preserve">UN    </v>
          </cell>
          <cell r="D7564" t="str">
            <v>20,56</v>
          </cell>
        </row>
        <row r="7565">
          <cell r="A7565">
            <v>38844</v>
          </cell>
          <cell r="B7565" t="str">
            <v>CONEXAO FIXA, ROSCA FEMEA, METALICA, COM ANEL DESLIZANTE, DN 16 MM X 1/2", PARA TUBO PEX</v>
          </cell>
          <cell r="C7565" t="str">
            <v xml:space="preserve">UN    </v>
          </cell>
          <cell r="D7565" t="str">
            <v>6,32</v>
          </cell>
        </row>
        <row r="7566">
          <cell r="A7566">
            <v>38846</v>
          </cell>
          <cell r="B7566" t="str">
            <v>CONEXAO FIXA, ROSCA FEMEA, METALICA, COM ANEL DESLIZANTE, DN 20 MM X 1/2", PARA TUBO PEX</v>
          </cell>
          <cell r="C7566" t="str">
            <v xml:space="preserve">UN    </v>
          </cell>
          <cell r="D7566" t="str">
            <v>6,91</v>
          </cell>
        </row>
        <row r="7567">
          <cell r="A7567">
            <v>38847</v>
          </cell>
          <cell r="B7567" t="str">
            <v>CONEXAO FIXA, ROSCA FEMEA, METALICA, COM ANEL DESLIZANTE, DN 20 MM X 3/4", PARA TUBO PEX</v>
          </cell>
          <cell r="C7567" t="str">
            <v xml:space="preserve">UN    </v>
          </cell>
          <cell r="D7567" t="str">
            <v>8,50</v>
          </cell>
        </row>
        <row r="7568">
          <cell r="A7568">
            <v>38850</v>
          </cell>
          <cell r="B7568" t="str">
            <v>CONEXAO FIXA, ROSCA FEMEA, METALICA, COM ANEL DESLIZANTE, DN 25 MM X 1", PARA TUBO PEX</v>
          </cell>
          <cell r="C7568" t="str">
            <v xml:space="preserve">UN    </v>
          </cell>
          <cell r="D7568" t="str">
            <v>11,82</v>
          </cell>
        </row>
        <row r="7569">
          <cell r="A7569">
            <v>38848</v>
          </cell>
          <cell r="B7569" t="str">
            <v>CONEXAO FIXA, ROSCA FEMEA, METALICA, COM ANEL DESLIZANTE, DN 25 MM X 3/4", PARA TUBO PEX</v>
          </cell>
          <cell r="C7569" t="str">
            <v xml:space="preserve">UN    </v>
          </cell>
          <cell r="D7569" t="str">
            <v>9,89</v>
          </cell>
        </row>
        <row r="7570">
          <cell r="A7570">
            <v>38851</v>
          </cell>
          <cell r="B7570" t="str">
            <v>CONEXAO FIXA, ROSCA FEMEA, METALICA, COM ANEL DESLIZANTE, DN 32 MM X 1", PARA TUBO PEX</v>
          </cell>
          <cell r="C7570" t="str">
            <v xml:space="preserve">UN    </v>
          </cell>
          <cell r="D7570" t="str">
            <v>17,97</v>
          </cell>
        </row>
        <row r="7571">
          <cell r="A7571">
            <v>38860</v>
          </cell>
          <cell r="B7571" t="str">
            <v>CONEXAO FIXA, ROSCA MACHO, METALICA, PARA TUBO PEX, DN 16 MM X 1/2"</v>
          </cell>
          <cell r="C7571" t="str">
            <v xml:space="preserve">UN    </v>
          </cell>
          <cell r="D7571" t="str">
            <v>5,08</v>
          </cell>
        </row>
        <row r="7572">
          <cell r="A7572">
            <v>38861</v>
          </cell>
          <cell r="B7572" t="str">
            <v>CONEXAO FIXA, ROSCA MACHO, METALICA, PARA TUBO PEX, DN 16 MM X 3/4"</v>
          </cell>
          <cell r="C7572" t="str">
            <v xml:space="preserve">UN    </v>
          </cell>
          <cell r="D7572" t="str">
            <v>6,83</v>
          </cell>
        </row>
        <row r="7573">
          <cell r="A7573">
            <v>38862</v>
          </cell>
          <cell r="B7573" t="str">
            <v>CONEXAO FIXA, ROSCA MACHO, METALICA, PARA TUBO PEX, DN 20 MM X 1/2"</v>
          </cell>
          <cell r="C7573" t="str">
            <v xml:space="preserve">UN    </v>
          </cell>
          <cell r="D7573" t="str">
            <v>5,76</v>
          </cell>
        </row>
        <row r="7574">
          <cell r="A7574">
            <v>38863</v>
          </cell>
          <cell r="B7574" t="str">
            <v>CONEXAO FIXA, ROSCA MACHO, METALICA, PARA TUBO PEX, DN 20 MM X 3/4"</v>
          </cell>
          <cell r="C7574" t="str">
            <v xml:space="preserve">UN    </v>
          </cell>
          <cell r="D7574" t="str">
            <v>6,62</v>
          </cell>
        </row>
        <row r="7575">
          <cell r="A7575">
            <v>38865</v>
          </cell>
          <cell r="B7575" t="str">
            <v>CONEXAO FIXA, ROSCA MACHO, METALICA, PARA TUBO PEX, DN 25 MM X 1/2"</v>
          </cell>
          <cell r="C7575" t="str">
            <v xml:space="preserve">UN    </v>
          </cell>
          <cell r="D7575" t="str">
            <v>8,99</v>
          </cell>
        </row>
        <row r="7576">
          <cell r="A7576">
            <v>38864</v>
          </cell>
          <cell r="B7576" t="str">
            <v>CONEXAO FIXA, ROSCA MACHO, METALICA, PARA TUBO PEX, DN 25 MM X 1"</v>
          </cell>
          <cell r="C7576" t="str">
            <v xml:space="preserve">UN    </v>
          </cell>
          <cell r="D7576" t="str">
            <v>13,74</v>
          </cell>
        </row>
        <row r="7577">
          <cell r="A7577">
            <v>38866</v>
          </cell>
          <cell r="B7577" t="str">
            <v>CONEXAO FIXA, ROSCA MACHO, METALICA, PARA TUBO PEX, DN 25 MM X 3/4"</v>
          </cell>
          <cell r="C7577" t="str">
            <v xml:space="preserve">UN    </v>
          </cell>
          <cell r="D7577" t="str">
            <v>9,67</v>
          </cell>
        </row>
        <row r="7578">
          <cell r="A7578">
            <v>38868</v>
          </cell>
          <cell r="B7578" t="str">
            <v>CONEXAO FIXA, ROSCA MACHO, METALICA, PARA TUBO PEX, DN 32 MM X 1"</v>
          </cell>
          <cell r="C7578" t="str">
            <v xml:space="preserve">UN    </v>
          </cell>
          <cell r="D7578" t="str">
            <v>16,12</v>
          </cell>
        </row>
        <row r="7579">
          <cell r="A7579">
            <v>38853</v>
          </cell>
          <cell r="B7579" t="str">
            <v>CONEXAO MOVEL, ROSCA FEMEA, METALICA, COM ANEL DESLIZANTE, PARA TUBO PEX, DN 16 MM X 1/2"</v>
          </cell>
          <cell r="C7579" t="str">
            <v xml:space="preserve">UN    </v>
          </cell>
          <cell r="D7579" t="str">
            <v>5,21</v>
          </cell>
        </row>
        <row r="7580">
          <cell r="A7580">
            <v>38854</v>
          </cell>
          <cell r="B7580" t="str">
            <v>CONEXAO MOVEL, ROSCA FEMEA, METALICA, COM ANEL DESLIZANTE, PARA TUBO PEX, DN 16 MM X 3/4"</v>
          </cell>
          <cell r="C7580" t="str">
            <v xml:space="preserve">UN    </v>
          </cell>
          <cell r="D7580" t="str">
            <v>7,12</v>
          </cell>
        </row>
        <row r="7581">
          <cell r="A7581">
            <v>38855</v>
          </cell>
          <cell r="B7581" t="str">
            <v>CONEXAO MOVEL, ROSCA FEMEA, METALICA, COM ANEL DESLIZANTE, PARA TUBO PEX, DN 20 MM X 1/2"</v>
          </cell>
          <cell r="C7581" t="str">
            <v xml:space="preserve">UN    </v>
          </cell>
          <cell r="D7581" t="str">
            <v>5,28</v>
          </cell>
        </row>
        <row r="7582">
          <cell r="A7582">
            <v>38856</v>
          </cell>
          <cell r="B7582" t="str">
            <v>CONEXAO MOVEL, ROSCA FEMEA, METALICA, COM ANEL DESLIZANTE, PARA TUBO PEX, DN 20 MM X 3/4"</v>
          </cell>
          <cell r="C7582" t="str">
            <v xml:space="preserve">UN    </v>
          </cell>
          <cell r="D7582" t="str">
            <v>8,48</v>
          </cell>
        </row>
        <row r="7583">
          <cell r="A7583">
            <v>38857</v>
          </cell>
          <cell r="B7583" t="str">
            <v>CONEXAO MOVEL, ROSCA FEMEA, METALICA, COM ANEL DESLIZANTE, PARA TUBO PEX, DN 25 MM X 1"</v>
          </cell>
          <cell r="C7583" t="str">
            <v xml:space="preserve">UN    </v>
          </cell>
          <cell r="D7583" t="str">
            <v>11,22</v>
          </cell>
        </row>
        <row r="7584">
          <cell r="A7584">
            <v>38858</v>
          </cell>
          <cell r="B7584" t="str">
            <v>CONEXAO MOVEL, ROSCA FEMEA, METALICA, COM ANEL DESLIZANTE, PARA TUBO PEX, DN 25 MM X 3/4"</v>
          </cell>
          <cell r="C7584" t="str">
            <v xml:space="preserve">UN    </v>
          </cell>
          <cell r="D7584" t="str">
            <v>10,20</v>
          </cell>
        </row>
        <row r="7585">
          <cell r="A7585">
            <v>38859</v>
          </cell>
          <cell r="B7585" t="str">
            <v>CONEXAO MOVEL, ROSCA FEMEA, METALICA, COM ANEL DESLIZANTE, PARA TUBO PEX, DN 32 MM X 1"</v>
          </cell>
          <cell r="C7585" t="str">
            <v xml:space="preserve">UN    </v>
          </cell>
          <cell r="D7585" t="str">
            <v>16,52</v>
          </cell>
        </row>
        <row r="7586">
          <cell r="A7586">
            <v>1607</v>
          </cell>
          <cell r="B7586" t="str">
            <v>CONJUNTO ARRUELAS DE VEDACAO 5/16" PARA TELHA FIBROCIMENTO (UMA ARRUELA METALICA E UMA ARRUELA PVC - CONICAS)</v>
          </cell>
          <cell r="C7586" t="str">
            <v xml:space="preserve">CJ    </v>
          </cell>
          <cell r="D7586" t="str">
            <v>0,13</v>
          </cell>
        </row>
        <row r="7587">
          <cell r="A7587">
            <v>11467</v>
          </cell>
          <cell r="B7587" t="str">
            <v>CONJUNTO DE FECHADURA DE SOBREPOR EM FERRO PINTADO, SEM MACANETA, COM CHAVE GRANDE (SEM CILINDRO) - TIPO CAIXAO - COMPLETA</v>
          </cell>
          <cell r="C7587" t="str">
            <v xml:space="preserve">UN    </v>
          </cell>
          <cell r="D7587" t="str">
            <v>11,72</v>
          </cell>
        </row>
        <row r="7588">
          <cell r="A7588">
            <v>38169</v>
          </cell>
          <cell r="B7588" t="str">
            <v>CONJUNTO DE FERRAGENS PIVO, PARA PORTA PIVOTANTE DE ATE 100 KG, REGULAVEL COM ESFERA , CROMADO - SUPERIOR E INFERIOR - COMPLETO</v>
          </cell>
          <cell r="C7588" t="str">
            <v xml:space="preserve">CJ    </v>
          </cell>
          <cell r="D7588" t="str">
            <v>52,88</v>
          </cell>
        </row>
        <row r="7589">
          <cell r="A7589">
            <v>6142</v>
          </cell>
          <cell r="B7589" t="str">
            <v>CONJUNTO DE LIGACAO PARA BACIA SANITARIA AJUSTAVEL, EM PLASTICO BRANCO, COM TUBO, CANOPLA E ESPUDE</v>
          </cell>
          <cell r="C7589" t="str">
            <v xml:space="preserve">UN    </v>
          </cell>
          <cell r="D7589" t="str">
            <v>4,69</v>
          </cell>
        </row>
        <row r="7590">
          <cell r="A7590">
            <v>11686</v>
          </cell>
          <cell r="B7590" t="str">
            <v>CONJUNTO DE LIGACAO PARA BACIA SANITARIA EM PLASTICO BRANCO COM TUBO, CANOPLA E ANEL DE EXPANSAO (TUBO 1.1/2 '' X 20 CM)</v>
          </cell>
          <cell r="C7590" t="str">
            <v xml:space="preserve">UN    </v>
          </cell>
          <cell r="D7590" t="str">
            <v>6,51</v>
          </cell>
        </row>
        <row r="7591">
          <cell r="A7591">
            <v>37598</v>
          </cell>
          <cell r="B7591" t="str">
            <v>CONJUNTO MONTADO ESTOPIM COM ESPOLETA COMUM NUMERO 8, COM CABECA ACENDEDORA, 1,5 M</v>
          </cell>
          <cell r="C7591" t="str">
            <v xml:space="preserve">UN    </v>
          </cell>
          <cell r="D7591" t="str">
            <v>17,44</v>
          </cell>
        </row>
        <row r="7592">
          <cell r="A7592">
            <v>25398</v>
          </cell>
          <cell r="B7592" t="str">
            <v>CONJUNTO PARA FUTSAL COM TRAVES OFICIAIS DE 3,00 X 2,00 M EM TUBO DE ACO GALVANIZADO 3" COM REQUADRO EM TUBO DE 1", PINTURA EM PRIMER COM TINTA ESMALTE SINTETICO E REDES DE POLIETILENO FIO 4 MM</v>
          </cell>
          <cell r="C7592" t="str">
            <v xml:space="preserve">UN    </v>
          </cell>
          <cell r="D7592" t="str">
            <v>2.679,29</v>
          </cell>
        </row>
        <row r="7593">
          <cell r="A7593">
            <v>25399</v>
          </cell>
          <cell r="B7593" t="str">
            <v>CONJUNTO PARA QUADRA DE  VOLEI COM POSTES EM TUBO DE ACO GALVANIZADO 3", H = *255* CM, PINTURA EM TINTA ESMALTE SINTETICO, REDE DE NYLON COM 2 MM, MALHA 10 X 10 CM E ANTENAS OFICIAIS EM FIBRA DE VIDRO</v>
          </cell>
          <cell r="C7593" t="str">
            <v xml:space="preserve">UN    </v>
          </cell>
          <cell r="D7593" t="str">
            <v>1.626,56</v>
          </cell>
        </row>
        <row r="7594">
          <cell r="A7594">
            <v>10667</v>
          </cell>
          <cell r="B7594" t="str">
            <v>CONTAINER ALMOXARIFADO, DE *2,40* X *6,00* M, PADRAO SIMPLES, SEM REVESTIMENTO E SEM DIVISORIAS INTERNOS E SEM SANITARIO, PARA USO EM CANTEIRO DE OBRAS</v>
          </cell>
          <cell r="C7594" t="str">
            <v xml:space="preserve">UN    </v>
          </cell>
          <cell r="D7594" t="str">
            <v>9.846,00</v>
          </cell>
        </row>
        <row r="7595">
          <cell r="A7595">
            <v>1613</v>
          </cell>
          <cell r="B7595" t="str">
            <v>CONTATOR TRIPOLAR, CORRENTE DE *110* A, TENSAO NOMINAL DE *500* V, CATEGORIA AC-2 E AC-3</v>
          </cell>
          <cell r="C7595" t="str">
            <v xml:space="preserve">UN    </v>
          </cell>
          <cell r="D7595" t="str">
            <v>1.490,72</v>
          </cell>
        </row>
        <row r="7596">
          <cell r="A7596">
            <v>1626</v>
          </cell>
          <cell r="B7596" t="str">
            <v>CONTATOR TRIPOLAR, CORRENTE DE *185* A, TENSAO NOMINAL DE *500* V, CATEGORIA AC-2 E AC-3</v>
          </cell>
          <cell r="C7596" t="str">
            <v xml:space="preserve">UN    </v>
          </cell>
          <cell r="D7596" t="str">
            <v>2.229,56</v>
          </cell>
        </row>
        <row r="7597">
          <cell r="A7597">
            <v>1625</v>
          </cell>
          <cell r="B7597" t="str">
            <v>CONTATOR TRIPOLAR, CORRENTE DE *22* A, TENSAO NOMINAL DE *500* V, CATEGORIA AC-2 E AC-3</v>
          </cell>
          <cell r="C7597" t="str">
            <v xml:space="preserve">UN    </v>
          </cell>
          <cell r="D7597" t="str">
            <v>155,72</v>
          </cell>
        </row>
        <row r="7598">
          <cell r="A7598">
            <v>1622</v>
          </cell>
          <cell r="B7598" t="str">
            <v>CONTATOR TRIPOLAR, CORRENTE DE *265* A, TENSAO NOMINAL DE *500* V, CATEGORIA AC-2 E AC-3</v>
          </cell>
          <cell r="C7598" t="str">
            <v xml:space="preserve">UN    </v>
          </cell>
          <cell r="D7598" t="str">
            <v>5.031,20</v>
          </cell>
        </row>
        <row r="7599">
          <cell r="A7599">
            <v>1620</v>
          </cell>
          <cell r="B7599" t="str">
            <v>CONTATOR TRIPOLAR, CORRENTE DE *38* A, TENSAO NOMINAL DE *500* V, CATEGORIA AC-2 E AC-3</v>
          </cell>
          <cell r="C7599" t="str">
            <v xml:space="preserve">UN    </v>
          </cell>
          <cell r="D7599" t="str">
            <v>328,04</v>
          </cell>
        </row>
        <row r="7600">
          <cell r="A7600">
            <v>1629</v>
          </cell>
          <cell r="B7600" t="str">
            <v>CONTATOR TRIPOLAR, CORRENTE DE *500* A, TENSAO NOMINAL DE *500* V, CATEGORIA AC-2 E AC-3</v>
          </cell>
          <cell r="C7600" t="str">
            <v xml:space="preserve">UN    </v>
          </cell>
          <cell r="D7600" t="str">
            <v>12.244,76</v>
          </cell>
        </row>
        <row r="7601">
          <cell r="A7601">
            <v>1627</v>
          </cell>
          <cell r="B7601" t="str">
            <v>CONTATOR TRIPOLAR, CORRENTE DE *65* A, TENSAO NOMINAL DE *500* V, CATEGORIA AC-2 E AC-3</v>
          </cell>
          <cell r="C7601" t="str">
            <v xml:space="preserve">UN    </v>
          </cell>
          <cell r="D7601" t="str">
            <v>627,04</v>
          </cell>
        </row>
        <row r="7602">
          <cell r="A7602">
            <v>1623</v>
          </cell>
          <cell r="B7602" t="str">
            <v>CONTATOR TRIPOLAR, CORRENTE DE 12 A, TENSAO NOMINAL DE *500* V, CATEGORIA AC-2 E AC-3</v>
          </cell>
          <cell r="C7602" t="str">
            <v xml:space="preserve">UN    </v>
          </cell>
          <cell r="D7602" t="str">
            <v>127,00</v>
          </cell>
        </row>
        <row r="7603">
          <cell r="A7603">
            <v>1619</v>
          </cell>
          <cell r="B7603" t="str">
            <v>CONTATOR TRIPOLAR, CORRENTE DE 25 A, TENSAO NOMINAL DE *500* V, CATEGORIA AC-2 E AC-3</v>
          </cell>
          <cell r="C7603" t="str">
            <v xml:space="preserve">UN    </v>
          </cell>
          <cell r="D7603" t="str">
            <v>174,70</v>
          </cell>
        </row>
        <row r="7604">
          <cell r="A7604">
            <v>1630</v>
          </cell>
          <cell r="B7604" t="str">
            <v>CONTATOR TRIPOLAR, CORRENTE DE 250 A, TENSAO NOMINAL DE *500* V, PARA ACIONAMENTO DE CAPACITORES</v>
          </cell>
          <cell r="C7604" t="str">
            <v xml:space="preserve">UN    </v>
          </cell>
          <cell r="D7604" t="str">
            <v>3.846,46</v>
          </cell>
        </row>
        <row r="7605">
          <cell r="A7605">
            <v>1616</v>
          </cell>
          <cell r="B7605" t="str">
            <v>CONTATOR TRIPOLAR, CORRENTE DE 300 A, TENSAO NOMINAL DE *500* V, CATEGORIA AC-2 E AC-3</v>
          </cell>
          <cell r="C7605" t="str">
            <v xml:space="preserve">UN    </v>
          </cell>
          <cell r="D7605" t="str">
            <v>5.915,92</v>
          </cell>
        </row>
        <row r="7606">
          <cell r="A7606">
            <v>1614</v>
          </cell>
          <cell r="B7606" t="str">
            <v>CONTATOR TRIPOLAR, CORRENTE DE 32 A, TENSAO NOMINAL DE *500* V, CATEGORIA AC-2 E AC-3</v>
          </cell>
          <cell r="C7606" t="str">
            <v xml:space="preserve">UN    </v>
          </cell>
          <cell r="D7606" t="str">
            <v>270,38</v>
          </cell>
        </row>
        <row r="7607">
          <cell r="A7607">
            <v>1617</v>
          </cell>
          <cell r="B7607" t="str">
            <v>CONTATOR TRIPOLAR, CORRENTE DE 400 A, TENSAO NOMINAL DE *500* V, CATEGORIA AC-2 E AC-3</v>
          </cell>
          <cell r="C7607" t="str">
            <v xml:space="preserve">UN    </v>
          </cell>
          <cell r="D7607" t="str">
            <v>7.062,33</v>
          </cell>
        </row>
        <row r="7608">
          <cell r="A7608">
            <v>1621</v>
          </cell>
          <cell r="B7608" t="str">
            <v>CONTATOR TRIPOLAR, CORRENTE DE 45 A, TENSAO NOMINAL DE *500* V, CATEGORIA AC-2 E AC-3</v>
          </cell>
          <cell r="C7608" t="str">
            <v xml:space="preserve">UN    </v>
          </cell>
          <cell r="D7608" t="str">
            <v>483,56</v>
          </cell>
        </row>
        <row r="7609">
          <cell r="A7609">
            <v>1624</v>
          </cell>
          <cell r="B7609" t="str">
            <v>CONTATOR TRIPOLAR, CORRENTE DE 630 A, TENSAO NOMINAL DE *500* V, CATEGORIA AC-2 E AC-3</v>
          </cell>
          <cell r="C7609" t="str">
            <v xml:space="preserve">UN    </v>
          </cell>
          <cell r="D7609" t="str">
            <v>17.359,56</v>
          </cell>
        </row>
        <row r="7610">
          <cell r="A7610">
            <v>1615</v>
          </cell>
          <cell r="B7610" t="str">
            <v>CONTATOR TRIPOLAR, CORRENTE DE 75 A, TENSAO NOMINAL DE *500* V, CATEGORIA AC-2 E AC-3</v>
          </cell>
          <cell r="C7610" t="str">
            <v xml:space="preserve">UN    </v>
          </cell>
          <cell r="D7610" t="str">
            <v>908,06</v>
          </cell>
        </row>
        <row r="7611">
          <cell r="A7611">
            <v>1612</v>
          </cell>
          <cell r="B7611" t="str">
            <v>CONTATOR TRIPOLAR, CORRENTE DE 9 A, TENSAO NOMINAL DE *500* V, CATEGORIA AC-2 E AC-3</v>
          </cell>
          <cell r="C7611" t="str">
            <v xml:space="preserve">UN    </v>
          </cell>
          <cell r="D7611" t="str">
            <v>119,60</v>
          </cell>
        </row>
        <row r="7612">
          <cell r="A7612">
            <v>1618</v>
          </cell>
          <cell r="B7612" t="str">
            <v>CONTATOR TRIPOLAR, CORRENTE DE 95 A, TENSAO NOMINAL DE *500* V, CATEGORIA AC-2 E AC-3</v>
          </cell>
          <cell r="C7612" t="str">
            <v xml:space="preserve">UN    </v>
          </cell>
          <cell r="D7612" t="str">
            <v>1.247,81</v>
          </cell>
        </row>
        <row r="7613">
          <cell r="A7613">
            <v>14211</v>
          </cell>
          <cell r="B7613" t="str">
            <v>CONTRA-PORCA SEXTAVADA, DIAMETRO NOMINAL 1 3/8", ALTURA 35 MM</v>
          </cell>
          <cell r="C7613" t="str">
            <v xml:space="preserve">UN    </v>
          </cell>
          <cell r="D7613" t="str">
            <v>20,90</v>
          </cell>
        </row>
        <row r="7614">
          <cell r="A7614">
            <v>40934</v>
          </cell>
          <cell r="B7614" t="str">
            <v>COORDENADOR / GERENTE DE OBRA (MENSALISTA)</v>
          </cell>
          <cell r="C7614" t="str">
            <v xml:space="preserve">MES   </v>
          </cell>
          <cell r="D7614" t="str">
            <v>25.913,54</v>
          </cell>
        </row>
        <row r="7615">
          <cell r="A7615">
            <v>34500</v>
          </cell>
          <cell r="B7615" t="str">
            <v>COORDENADOR/GERENTE DE OBRA</v>
          </cell>
          <cell r="C7615" t="str">
            <v xml:space="preserve">H     </v>
          </cell>
          <cell r="D7615" t="str">
            <v>147,80</v>
          </cell>
        </row>
        <row r="7616">
          <cell r="A7616">
            <v>5328</v>
          </cell>
          <cell r="B7616" t="str">
            <v>CORANTE LIQUIDO PARA TINTA PVA, BISNAGA 50 ML</v>
          </cell>
          <cell r="C7616" t="str">
            <v xml:space="preserve">UN    </v>
          </cell>
          <cell r="D7616" t="str">
            <v>3,37</v>
          </cell>
        </row>
        <row r="7617">
          <cell r="A7617">
            <v>38200</v>
          </cell>
          <cell r="B7617" t="str">
            <v>CORDA DE POLIAMIDA 12 MM TIPO BOMBEIRO, PARA TRABALHO EM ALTURA</v>
          </cell>
          <cell r="C7617" t="str">
            <v xml:space="preserve">100M  </v>
          </cell>
          <cell r="D7617" t="str">
            <v>457,98</v>
          </cell>
        </row>
        <row r="7618">
          <cell r="A7618">
            <v>39269</v>
          </cell>
          <cell r="B7618" t="str">
            <v>CORDAO DE COBRE, FLEXIVEL, TORCIDO, CLASSE 4 OU 5, ISOLACAO EM PVC/D, 300 V, 2 CONDUTORES DE 0,5 MM2</v>
          </cell>
          <cell r="C7618" t="str">
            <v xml:space="preserve">M     </v>
          </cell>
          <cell r="D7618" t="str">
            <v>0,56</v>
          </cell>
        </row>
        <row r="7619">
          <cell r="A7619">
            <v>11889</v>
          </cell>
          <cell r="B7619" t="str">
            <v>CORDAO DE COBRE, FLEXIVEL, TORCIDO, CLASSE 4 OU 5, ISOLACAO EM PVC/D, 300 V, 2 CONDUTORES DE 0,75 MM2</v>
          </cell>
          <cell r="C7619" t="str">
            <v xml:space="preserve">M     </v>
          </cell>
          <cell r="D7619" t="str">
            <v>0,77</v>
          </cell>
        </row>
        <row r="7620">
          <cell r="A7620">
            <v>39270</v>
          </cell>
          <cell r="B7620" t="str">
            <v>CORDAO DE COBRE, FLEXIVEL, TORCIDO, CLASSE 4 OU 5, ISOLACAO EM PVC/D, 300 V, 2 CONDUTORES DE 1,0 MM2</v>
          </cell>
          <cell r="C7620" t="str">
            <v xml:space="preserve">M     </v>
          </cell>
          <cell r="D7620" t="str">
            <v>0,92</v>
          </cell>
        </row>
        <row r="7621">
          <cell r="A7621">
            <v>11890</v>
          </cell>
          <cell r="B7621" t="str">
            <v>CORDAO DE COBRE, FLEXIVEL, TORCIDO, CLASSE 4 OU 5, ISOLACAO EM PVC/D, 300 V, 2 CONDUTORES DE 1,5 MM2</v>
          </cell>
          <cell r="C7621" t="str">
            <v xml:space="preserve">M     </v>
          </cell>
          <cell r="D7621" t="str">
            <v>1,20</v>
          </cell>
        </row>
        <row r="7622">
          <cell r="A7622">
            <v>11891</v>
          </cell>
          <cell r="B7622" t="str">
            <v>CORDAO DE COBRE, FLEXIVEL, TORCIDO, CLASSE 4 OU 5, ISOLACAO EM PVC/D, 300 V, 2 CONDUTORES DE 2,5 MM2</v>
          </cell>
          <cell r="C7622" t="str">
            <v xml:space="preserve">M     </v>
          </cell>
          <cell r="D7622" t="str">
            <v>1,98</v>
          </cell>
        </row>
        <row r="7623">
          <cell r="A7623">
            <v>11892</v>
          </cell>
          <cell r="B7623" t="str">
            <v>CORDAO DE COBRE, FLEXIVEL, TORCIDO, CLASSE 4 OU 5, ISOLACAO EM PVC/D, 300 V, 2 CONDUTORES DE 4 MM2</v>
          </cell>
          <cell r="C7623" t="str">
            <v xml:space="preserve">M     </v>
          </cell>
          <cell r="D7623" t="str">
            <v>3,06</v>
          </cell>
        </row>
        <row r="7624">
          <cell r="A7624">
            <v>37601</v>
          </cell>
          <cell r="B7624" t="str">
            <v>CORDEL DETONANTE, NP 05 G/M</v>
          </cell>
          <cell r="C7624" t="str">
            <v xml:space="preserve">M     </v>
          </cell>
          <cell r="D7624" t="str">
            <v>3,87</v>
          </cell>
        </row>
        <row r="7625">
          <cell r="A7625">
            <v>1634</v>
          </cell>
          <cell r="B7625" t="str">
            <v>CORDEL DETONANTE, NP 10 G/M</v>
          </cell>
          <cell r="C7625" t="str">
            <v xml:space="preserve">M     </v>
          </cell>
          <cell r="D7625" t="str">
            <v>4,00</v>
          </cell>
        </row>
        <row r="7626">
          <cell r="A7626">
            <v>5086</v>
          </cell>
          <cell r="B7626" t="str">
            <v>CORRENTE DE ELO CURTO COMUM, SOLDADA, GALVANIZADA, ESPESSURA DO ELO = 1/2" (12,5 MM)</v>
          </cell>
          <cell r="C7626" t="str">
            <v xml:space="preserve">KG    </v>
          </cell>
          <cell r="D7626" t="str">
            <v>21,89</v>
          </cell>
        </row>
        <row r="7627">
          <cell r="A7627">
            <v>11280</v>
          </cell>
          <cell r="B7627" t="str">
            <v>CORTADEIRA DE PISO DE CONCRETO E ASFALTO, PARA DISCO PADRAO DE DIAMETRO 350 MM (14") OU 450 MM (18") , MOTOR A GASOLINA, POTENCIA 13 HP, SEM DISCO</v>
          </cell>
          <cell r="C7627" t="str">
            <v xml:space="preserve">UN    </v>
          </cell>
          <cell r="D7627" t="str">
            <v>6.825,16</v>
          </cell>
        </row>
        <row r="7628">
          <cell r="A7628">
            <v>40519</v>
          </cell>
          <cell r="B7628" t="str">
            <v>CORTADEIRA HIDRAULICA DE VERGALHAO, PARA ACO DE DIAMETRO ATE 50 MM, MOTOR ELETRICO TRIFASICO, POTENCIA DE 5,5 HP A 7,5 HP</v>
          </cell>
          <cell r="C7628" t="str">
            <v xml:space="preserve">UN    </v>
          </cell>
          <cell r="D7628" t="str">
            <v>56.264,31</v>
          </cell>
        </row>
        <row r="7629">
          <cell r="A7629">
            <v>39869</v>
          </cell>
          <cell r="B7629" t="str">
            <v>COTOVELO BRONZE/LATAO (REF 707-3) SEM ANEL DE SOLDA, BOLSA X ROSCA F, 15MM X 1/2"</v>
          </cell>
          <cell r="C7629" t="str">
            <v xml:space="preserve">UN    </v>
          </cell>
          <cell r="D7629" t="str">
            <v>7,33</v>
          </cell>
        </row>
        <row r="7630">
          <cell r="A7630">
            <v>39870</v>
          </cell>
          <cell r="B7630" t="str">
            <v>COTOVELO BRONZE/LATAO (REF 707-3) SEM ANEL DE SOLDA, BOLSA X ROSCA F, 22MM X 1/2"</v>
          </cell>
          <cell r="C7630" t="str">
            <v xml:space="preserve">UN    </v>
          </cell>
          <cell r="D7630" t="str">
            <v>11,21</v>
          </cell>
        </row>
        <row r="7631">
          <cell r="A7631">
            <v>39871</v>
          </cell>
          <cell r="B7631" t="str">
            <v>COTOVELO BRONZE/LATAO (REF 707-3) SEM ANEL DE SOLDA, BOLSA X ROSCA F, 22MM X 3/4"</v>
          </cell>
          <cell r="C7631" t="str">
            <v xml:space="preserve">UN    </v>
          </cell>
          <cell r="D7631" t="str">
            <v>12,57</v>
          </cell>
        </row>
        <row r="7632">
          <cell r="A7632">
            <v>12722</v>
          </cell>
          <cell r="B7632" t="str">
            <v>COTOVELO DE COBRE 90 GRAUS (REF 607) SEM ANEL DE SOLDA, BOLSA X BOLSA, 104 MM</v>
          </cell>
          <cell r="C7632" t="str">
            <v xml:space="preserve">UN    </v>
          </cell>
          <cell r="D7632" t="str">
            <v>420,66</v>
          </cell>
        </row>
        <row r="7633">
          <cell r="A7633">
            <v>12714</v>
          </cell>
          <cell r="B7633" t="str">
            <v>COTOVELO DE COBRE 90 GRAUS (REF 607) SEM ANEL DE SOLDA, BOLSA X BOLSA, 15 MM</v>
          </cell>
          <cell r="C7633" t="str">
            <v xml:space="preserve">UN    </v>
          </cell>
          <cell r="D7633" t="str">
            <v>2,74</v>
          </cell>
        </row>
        <row r="7634">
          <cell r="A7634">
            <v>12715</v>
          </cell>
          <cell r="B7634" t="str">
            <v>COTOVELO DE COBRE 90 GRAUS (REF 607) SEM ANEL DE SOLDA, BOLSA X BOLSA, 22 MM</v>
          </cell>
          <cell r="C7634" t="str">
            <v xml:space="preserve">UN    </v>
          </cell>
          <cell r="D7634" t="str">
            <v>6,20</v>
          </cell>
        </row>
        <row r="7635">
          <cell r="A7635">
            <v>12716</v>
          </cell>
          <cell r="B7635" t="str">
            <v>COTOVELO DE COBRE 90 GRAUS (REF 607) SEM ANEL DE SOLDA, BOLSA X BOLSA, 28 MM</v>
          </cell>
          <cell r="C7635" t="str">
            <v xml:space="preserve">UN    </v>
          </cell>
          <cell r="D7635" t="str">
            <v>10,64</v>
          </cell>
        </row>
        <row r="7636">
          <cell r="A7636">
            <v>12717</v>
          </cell>
          <cell r="B7636" t="str">
            <v>COTOVELO DE COBRE 90 GRAUS (REF 607) SEM ANEL DE SOLDA, BOLSA X BOLSA, 35 MM</v>
          </cell>
          <cell r="C7636" t="str">
            <v xml:space="preserve">UN    </v>
          </cell>
          <cell r="D7636" t="str">
            <v>20,92</v>
          </cell>
        </row>
        <row r="7637">
          <cell r="A7637">
            <v>12718</v>
          </cell>
          <cell r="B7637" t="str">
            <v>COTOVELO DE COBRE 90 GRAUS (REF 607) SEM ANEL DE SOLDA, BOLSA X BOLSA, 42 MM</v>
          </cell>
          <cell r="C7637" t="str">
            <v xml:space="preserve">UN    </v>
          </cell>
          <cell r="D7637" t="str">
            <v>32,11</v>
          </cell>
        </row>
        <row r="7638">
          <cell r="A7638">
            <v>12719</v>
          </cell>
          <cell r="B7638" t="str">
            <v>COTOVELO DE COBRE 90 GRAUS (REF 607) SEM ANEL DE SOLDA, BOLSA X BOLSA, 54 MM</v>
          </cell>
          <cell r="C7638" t="str">
            <v xml:space="preserve">UN    </v>
          </cell>
          <cell r="D7638" t="str">
            <v>50,98</v>
          </cell>
        </row>
        <row r="7639">
          <cell r="A7639">
            <v>12720</v>
          </cell>
          <cell r="B7639" t="str">
            <v>COTOVELO DE COBRE 90 GRAUS (REF 607) SEM ANEL DE SOLDA, BOLSA X BOLSA, 66 MM</v>
          </cell>
          <cell r="C7639" t="str">
            <v xml:space="preserve">UN    </v>
          </cell>
          <cell r="D7639" t="str">
            <v>177,53</v>
          </cell>
        </row>
        <row r="7640">
          <cell r="A7640">
            <v>12721</v>
          </cell>
          <cell r="B7640" t="str">
            <v>COTOVELO DE COBRE 90 GRAUS (REF 607) SEM ANEL DE SOLDA, BOLSA X BOLSA, 79 MM</v>
          </cell>
          <cell r="C7640" t="str">
            <v xml:space="preserve">UN    </v>
          </cell>
          <cell r="D7640" t="str">
            <v>170,24</v>
          </cell>
        </row>
        <row r="7641">
          <cell r="A7641">
            <v>3468</v>
          </cell>
          <cell r="B7641" t="str">
            <v>COTOVELO DE REDUCAO 90 GRAUS DE FERRO GALVANIZADO, COM ROSCA BSP, DE 1 1/2" X 1"</v>
          </cell>
          <cell r="C7641" t="str">
            <v xml:space="preserve">UN    </v>
          </cell>
          <cell r="D7641" t="str">
            <v>26,30</v>
          </cell>
        </row>
        <row r="7642">
          <cell r="A7642">
            <v>3465</v>
          </cell>
          <cell r="B7642" t="str">
            <v>COTOVELO DE REDUCAO 90 GRAUS DE FERRO GALVANIZADO, COM ROSCA BSP, DE 1 1/2" X 3/4"</v>
          </cell>
          <cell r="C7642" t="str">
            <v xml:space="preserve">UN    </v>
          </cell>
          <cell r="D7642" t="str">
            <v>26,29</v>
          </cell>
        </row>
        <row r="7643">
          <cell r="A7643">
            <v>12403</v>
          </cell>
          <cell r="B7643" t="str">
            <v>COTOVELO DE REDUCAO 90 GRAUS DE FERRO GALVANIZADO, COM ROSCA BSP, DE 1 1/4" X 1"</v>
          </cell>
          <cell r="C7643" t="str">
            <v xml:space="preserve">UN    </v>
          </cell>
          <cell r="D7643" t="str">
            <v>18,74</v>
          </cell>
        </row>
        <row r="7644">
          <cell r="A7644">
            <v>3463</v>
          </cell>
          <cell r="B7644" t="str">
            <v>COTOVELO DE REDUCAO 90 GRAUS DE FERRO GALVANIZADO, COM ROSCA BSP, DE 1" X 1/2"</v>
          </cell>
          <cell r="C7644" t="str">
            <v xml:space="preserve">UN    </v>
          </cell>
          <cell r="D7644" t="str">
            <v>10,95</v>
          </cell>
        </row>
        <row r="7645">
          <cell r="A7645">
            <v>3464</v>
          </cell>
          <cell r="B7645" t="str">
            <v>COTOVELO DE REDUCAO 90 GRAUS DE FERRO GALVANIZADO, COM ROSCA BSP, DE 1" X 3/4"</v>
          </cell>
          <cell r="C7645" t="str">
            <v xml:space="preserve">UN    </v>
          </cell>
          <cell r="D7645" t="str">
            <v>10,95</v>
          </cell>
        </row>
        <row r="7646">
          <cell r="A7646">
            <v>3466</v>
          </cell>
          <cell r="B7646" t="str">
            <v>COTOVELO DE REDUCAO 90 GRAUS DE FERRO GALVANIZADO, COM ROSCA BSP, DE 2 1/2" X 2"</v>
          </cell>
          <cell r="C7646" t="str">
            <v xml:space="preserve">UN    </v>
          </cell>
          <cell r="D7646" t="str">
            <v>66,78</v>
          </cell>
        </row>
        <row r="7647">
          <cell r="A7647">
            <v>3467</v>
          </cell>
          <cell r="B7647" t="str">
            <v>COTOVELO DE REDUCAO 90 GRAUS DE FERRO GALVANIZADO, COM ROSCA BSP, DE 2" X 1 1/2"</v>
          </cell>
          <cell r="C7647" t="str">
            <v xml:space="preserve">UN    </v>
          </cell>
          <cell r="D7647" t="str">
            <v>37,71</v>
          </cell>
        </row>
        <row r="7648">
          <cell r="A7648">
            <v>3462</v>
          </cell>
          <cell r="B7648" t="str">
            <v>COTOVELO DE REDUCAO 90 GRAUS DE FERRO GALVANIZADO, COM ROSCA BSP, DE 3/4" X 1/2"</v>
          </cell>
          <cell r="C7648" t="str">
            <v xml:space="preserve">UN    </v>
          </cell>
          <cell r="D7648" t="str">
            <v>7,22</v>
          </cell>
        </row>
        <row r="7649">
          <cell r="A7649">
            <v>3446</v>
          </cell>
          <cell r="B7649" t="str">
            <v>COTOVELO 45 GRAUS DE FERRO GALVANIZADO, COM ROSCA BSP, DE 1 1/2"</v>
          </cell>
          <cell r="C7649" t="str">
            <v xml:space="preserve">UN    </v>
          </cell>
          <cell r="D7649" t="str">
            <v>22,23</v>
          </cell>
        </row>
        <row r="7650">
          <cell r="A7650">
            <v>3445</v>
          </cell>
          <cell r="B7650" t="str">
            <v>COTOVELO 45 GRAUS DE FERRO GALVANIZADO, COM ROSCA BSP, DE 1 1/4"</v>
          </cell>
          <cell r="C7650" t="str">
            <v xml:space="preserve">UN    </v>
          </cell>
          <cell r="D7650" t="str">
            <v>18,15</v>
          </cell>
        </row>
        <row r="7651">
          <cell r="A7651">
            <v>3441</v>
          </cell>
          <cell r="B7651" t="str">
            <v>COTOVELO 45 GRAUS DE FERRO GALVANIZADO, COM ROSCA BSP, DE 1/2"</v>
          </cell>
          <cell r="C7651" t="str">
            <v xml:space="preserve">UN    </v>
          </cell>
          <cell r="D7651" t="str">
            <v>5,12</v>
          </cell>
        </row>
        <row r="7652">
          <cell r="A7652">
            <v>3444</v>
          </cell>
          <cell r="B7652" t="str">
            <v>COTOVELO 45 GRAUS DE FERRO GALVANIZADO, COM ROSCA BSP, DE 1"</v>
          </cell>
          <cell r="C7652" t="str">
            <v xml:space="preserve">UN    </v>
          </cell>
          <cell r="D7652" t="str">
            <v>11,17</v>
          </cell>
        </row>
        <row r="7653">
          <cell r="A7653">
            <v>12402</v>
          </cell>
          <cell r="B7653" t="str">
            <v>COTOVELO 45 GRAUS DE FERRO GALVANIZADO, COM ROSCA BSP, DE 2 1/2"</v>
          </cell>
          <cell r="C7653" t="str">
            <v xml:space="preserve">UN    </v>
          </cell>
          <cell r="D7653" t="str">
            <v>62,50</v>
          </cell>
        </row>
        <row r="7654">
          <cell r="A7654">
            <v>3447</v>
          </cell>
          <cell r="B7654" t="str">
            <v>COTOVELO 45 GRAUS DE FERRO GALVANIZADO, COM ROSCA BSP, DE 2"</v>
          </cell>
          <cell r="C7654" t="str">
            <v xml:space="preserve">UN    </v>
          </cell>
          <cell r="D7654" t="str">
            <v>32,33</v>
          </cell>
        </row>
        <row r="7655">
          <cell r="A7655">
            <v>3442</v>
          </cell>
          <cell r="B7655" t="str">
            <v>COTOVELO 45 GRAUS DE FERRO GALVANIZADO, COM ROSCA BSP, DE 3/4"</v>
          </cell>
          <cell r="C7655" t="str">
            <v xml:space="preserve">UN    </v>
          </cell>
          <cell r="D7655" t="str">
            <v>7,66</v>
          </cell>
        </row>
        <row r="7656">
          <cell r="A7656">
            <v>3448</v>
          </cell>
          <cell r="B7656" t="str">
            <v>COTOVELO 45 GRAUS DE FERRO GALVANIZADO, COM ROSCA BSP, DE 3"</v>
          </cell>
          <cell r="C7656" t="str">
            <v xml:space="preserve">UN    </v>
          </cell>
          <cell r="D7656" t="str">
            <v>91,37</v>
          </cell>
        </row>
        <row r="7657">
          <cell r="A7657">
            <v>3449</v>
          </cell>
          <cell r="B7657" t="str">
            <v>COTOVELO 45 GRAUS DE FERRO GALVANIZADO, COM ROSCA BSP, DE 4"</v>
          </cell>
          <cell r="C7657" t="str">
            <v xml:space="preserve">UN    </v>
          </cell>
          <cell r="D7657" t="str">
            <v>160,10</v>
          </cell>
        </row>
        <row r="7658">
          <cell r="A7658">
            <v>37438</v>
          </cell>
          <cell r="B7658" t="str">
            <v>COTOVELO 45 GRAUS, PEAD PE 100, DE 125 MM, PARA ELETROFUSAO</v>
          </cell>
          <cell r="C7658" t="str">
            <v xml:space="preserve">UN    </v>
          </cell>
          <cell r="D7658" t="str">
            <v>135,76</v>
          </cell>
        </row>
        <row r="7659">
          <cell r="A7659">
            <v>37439</v>
          </cell>
          <cell r="B7659" t="str">
            <v>COTOVELO 45 GRAUS, PEAD PE 100, DE 200 MM, PARA ELETROFUSAO</v>
          </cell>
          <cell r="C7659" t="str">
            <v xml:space="preserve">UN    </v>
          </cell>
          <cell r="D7659" t="str">
            <v>887,63</v>
          </cell>
        </row>
        <row r="7660">
          <cell r="A7660">
            <v>37435</v>
          </cell>
          <cell r="B7660" t="str">
            <v>COTOVELO 45 GRAUS, PEAD PE 100, DE 32 MM, PARA ELETROFUSAO</v>
          </cell>
          <cell r="C7660" t="str">
            <v xml:space="preserve">UN    </v>
          </cell>
          <cell r="D7660" t="str">
            <v>15,95</v>
          </cell>
        </row>
        <row r="7661">
          <cell r="A7661">
            <v>37436</v>
          </cell>
          <cell r="B7661" t="str">
            <v>COTOVELO 45 GRAUS, PEAD PE 100, DE 40 MM, PARA ELETROFUSAO</v>
          </cell>
          <cell r="C7661" t="str">
            <v xml:space="preserve">UN    </v>
          </cell>
          <cell r="D7661" t="str">
            <v>18,83</v>
          </cell>
        </row>
        <row r="7662">
          <cell r="A7662">
            <v>37437</v>
          </cell>
          <cell r="B7662" t="str">
            <v>COTOVELO 45 GRAUS, PEAD PE 100, DE 63 MM, PARA ELETROFUSAO</v>
          </cell>
          <cell r="C7662" t="str">
            <v xml:space="preserve">UN    </v>
          </cell>
          <cell r="D7662" t="str">
            <v>27,23</v>
          </cell>
        </row>
        <row r="7663">
          <cell r="A7663">
            <v>3473</v>
          </cell>
          <cell r="B7663" t="str">
            <v>COTOVELO 90 GRAUS DE FERRO GALVANIZADO, COM ROSCA BSP MACHO/FEMEA, DE 1 1/2"</v>
          </cell>
          <cell r="C7663" t="str">
            <v xml:space="preserve">UN    </v>
          </cell>
          <cell r="D7663" t="str">
            <v>25,14</v>
          </cell>
        </row>
        <row r="7664">
          <cell r="A7664">
            <v>3474</v>
          </cell>
          <cell r="B7664" t="str">
            <v>COTOVELO 90 GRAUS DE FERRO GALVANIZADO, COM ROSCA BSP MACHO/FEMEA, DE 1 1/4"</v>
          </cell>
          <cell r="C7664" t="str">
            <v xml:space="preserve">UN    </v>
          </cell>
          <cell r="D7664" t="str">
            <v>20,72</v>
          </cell>
        </row>
        <row r="7665">
          <cell r="A7665">
            <v>3450</v>
          </cell>
          <cell r="B7665" t="str">
            <v>COTOVELO 90 GRAUS DE FERRO GALVANIZADO, COM ROSCA BSP MACHO/FEMEA, DE 1/2"</v>
          </cell>
          <cell r="C7665" t="str">
            <v xml:space="preserve">UN    </v>
          </cell>
          <cell r="D7665" t="str">
            <v>6,00</v>
          </cell>
        </row>
        <row r="7666">
          <cell r="A7666">
            <v>3443</v>
          </cell>
          <cell r="B7666" t="str">
            <v>COTOVELO 90 GRAUS DE FERRO GALVANIZADO, COM ROSCA BSP MACHO/FEMEA, DE 1"</v>
          </cell>
          <cell r="C7666" t="str">
            <v xml:space="preserve">UN    </v>
          </cell>
          <cell r="D7666" t="str">
            <v>12,89</v>
          </cell>
        </row>
        <row r="7667">
          <cell r="A7667">
            <v>3453</v>
          </cell>
          <cell r="B7667" t="str">
            <v>COTOVELO 90 GRAUS DE FERRO GALVANIZADO, COM ROSCA BSP MACHO/FEMEA, DE 2 1/2"</v>
          </cell>
          <cell r="C7667" t="str">
            <v xml:space="preserve">UN    </v>
          </cell>
          <cell r="D7667" t="str">
            <v>73,38</v>
          </cell>
        </row>
        <row r="7668">
          <cell r="A7668">
            <v>3452</v>
          </cell>
          <cell r="B7668" t="str">
            <v>COTOVELO 90 GRAUS DE FERRO GALVANIZADO, COM ROSCA BSP MACHO/FEMEA, DE 2"</v>
          </cell>
          <cell r="C7668" t="str">
            <v xml:space="preserve">UN    </v>
          </cell>
          <cell r="D7668" t="str">
            <v>36,22</v>
          </cell>
        </row>
        <row r="7669">
          <cell r="A7669">
            <v>3451</v>
          </cell>
          <cell r="B7669" t="str">
            <v>COTOVELO 90 GRAUS DE FERRO GALVANIZADO, COM ROSCA BSP MACHO/FEMEA, DE 3/4"</v>
          </cell>
          <cell r="C7669" t="str">
            <v xml:space="preserve">UN    </v>
          </cell>
          <cell r="D7669" t="str">
            <v>7,18</v>
          </cell>
        </row>
        <row r="7670">
          <cell r="A7670">
            <v>3454</v>
          </cell>
          <cell r="B7670" t="str">
            <v>COTOVELO 90 GRAUS DE FERRO GALVANIZADO, COM ROSCA BSP MACHO/FEMEA, DE 3"</v>
          </cell>
          <cell r="C7670" t="str">
            <v xml:space="preserve">UN    </v>
          </cell>
          <cell r="D7670" t="str">
            <v>111,60</v>
          </cell>
        </row>
        <row r="7671">
          <cell r="A7671">
            <v>3458</v>
          </cell>
          <cell r="B7671" t="str">
            <v>COTOVELO 90 GRAUS DE FERRO GALVANIZADO, COM ROSCA BSP, DE 1 1/2"</v>
          </cell>
          <cell r="C7671" t="str">
            <v xml:space="preserve">UN    </v>
          </cell>
          <cell r="D7671" t="str">
            <v>20,15</v>
          </cell>
        </row>
        <row r="7672">
          <cell r="A7672">
            <v>3457</v>
          </cell>
          <cell r="B7672" t="str">
            <v>COTOVELO 90 GRAUS DE FERRO GALVANIZADO, COM ROSCA BSP, DE 1 1/4"</v>
          </cell>
          <cell r="C7672" t="str">
            <v xml:space="preserve">UN    </v>
          </cell>
          <cell r="D7672" t="str">
            <v>15,12</v>
          </cell>
        </row>
        <row r="7673">
          <cell r="A7673">
            <v>3455</v>
          </cell>
          <cell r="B7673" t="str">
            <v>COTOVELO 90 GRAUS DE FERRO GALVANIZADO, COM ROSCA BSP, DE 1/2"</v>
          </cell>
          <cell r="C7673" t="str">
            <v xml:space="preserve">UN    </v>
          </cell>
          <cell r="D7673" t="str">
            <v>4,29</v>
          </cell>
        </row>
        <row r="7674">
          <cell r="A7674">
            <v>3472</v>
          </cell>
          <cell r="B7674" t="str">
            <v>COTOVELO 90 GRAUS DE FERRO GALVANIZADO, COM ROSCA BSP, DE 1"</v>
          </cell>
          <cell r="C7674" t="str">
            <v xml:space="preserve">UN    </v>
          </cell>
          <cell r="D7674" t="str">
            <v>9,65</v>
          </cell>
        </row>
        <row r="7675">
          <cell r="A7675">
            <v>3470</v>
          </cell>
          <cell r="B7675" t="str">
            <v>COTOVELO 90 GRAUS DE FERRO GALVANIZADO, COM ROSCA BSP, DE 2 1/2"</v>
          </cell>
          <cell r="C7675" t="str">
            <v xml:space="preserve">UN    </v>
          </cell>
          <cell r="D7675" t="str">
            <v>56,26</v>
          </cell>
        </row>
        <row r="7676">
          <cell r="A7676">
            <v>3471</v>
          </cell>
          <cell r="B7676" t="str">
            <v>COTOVELO 90 GRAUS DE FERRO GALVANIZADO, COM ROSCA BSP, DE 2"</v>
          </cell>
          <cell r="C7676" t="str">
            <v xml:space="preserve">UN    </v>
          </cell>
          <cell r="D7676" t="str">
            <v>30,92</v>
          </cell>
        </row>
        <row r="7677">
          <cell r="A7677">
            <v>3456</v>
          </cell>
          <cell r="B7677" t="str">
            <v>COTOVELO 90 GRAUS DE FERRO GALVANIZADO, COM ROSCA BSP, DE 3/4"</v>
          </cell>
          <cell r="C7677" t="str">
            <v xml:space="preserve">UN    </v>
          </cell>
          <cell r="D7677" t="str">
            <v>6,43</v>
          </cell>
        </row>
        <row r="7678">
          <cell r="A7678">
            <v>3459</v>
          </cell>
          <cell r="B7678" t="str">
            <v>COTOVELO 90 GRAUS DE FERRO GALVANIZADO, COM ROSCA BSP, DE 3"</v>
          </cell>
          <cell r="C7678" t="str">
            <v xml:space="preserve">UN    </v>
          </cell>
          <cell r="D7678" t="str">
            <v>79,36</v>
          </cell>
        </row>
        <row r="7679">
          <cell r="A7679">
            <v>3469</v>
          </cell>
          <cell r="B7679" t="str">
            <v>COTOVELO 90 GRAUS DE FERRO GALVANIZADO, COM ROSCA BSP, DE 4"</v>
          </cell>
          <cell r="C7679" t="str">
            <v xml:space="preserve">UN    </v>
          </cell>
          <cell r="D7679" t="str">
            <v>150,93</v>
          </cell>
        </row>
        <row r="7680">
          <cell r="A7680">
            <v>3460</v>
          </cell>
          <cell r="B7680" t="str">
            <v>COTOVELO 90 GRAUS DE FERRO GALVANIZADO, COM ROSCA BSP, DE 5"</v>
          </cell>
          <cell r="C7680" t="str">
            <v xml:space="preserve">UN    </v>
          </cell>
          <cell r="D7680" t="str">
            <v>220,23</v>
          </cell>
        </row>
        <row r="7681">
          <cell r="A7681">
            <v>3461</v>
          </cell>
          <cell r="B7681" t="str">
            <v>COTOVELO 90 GRAUS DE FERRO GALVANIZADO, COM ROSCA BSP, DE 6"</v>
          </cell>
          <cell r="C7681" t="str">
            <v xml:space="preserve">UN    </v>
          </cell>
          <cell r="D7681" t="str">
            <v>562,89</v>
          </cell>
        </row>
        <row r="7682">
          <cell r="A7682">
            <v>37433</v>
          </cell>
          <cell r="B7682" t="str">
            <v>COTOVELO 90 GRAUS, PEAD PE 100, DE 125 MM, PARA ELETROFUSAO</v>
          </cell>
          <cell r="C7682" t="str">
            <v xml:space="preserve">UN    </v>
          </cell>
          <cell r="D7682" t="str">
            <v>135,76</v>
          </cell>
        </row>
        <row r="7683">
          <cell r="A7683">
            <v>37430</v>
          </cell>
          <cell r="B7683" t="str">
            <v>COTOVELO 90 GRAUS, PEAD PE 100, DE 20 MM, PARA ELETROFUSAO</v>
          </cell>
          <cell r="C7683" t="str">
            <v xml:space="preserve">UN    </v>
          </cell>
          <cell r="D7683" t="str">
            <v>17,01</v>
          </cell>
        </row>
        <row r="7684">
          <cell r="A7684">
            <v>37434</v>
          </cell>
          <cell r="B7684" t="str">
            <v>COTOVELO 90 GRAUS, PEAD PE 100, DE 200 MM, PARA ELETROFUSAO</v>
          </cell>
          <cell r="C7684" t="str">
            <v xml:space="preserve">UN    </v>
          </cell>
          <cell r="D7684" t="str">
            <v>1.265,89</v>
          </cell>
        </row>
        <row r="7685">
          <cell r="A7685">
            <v>37431</v>
          </cell>
          <cell r="B7685" t="str">
            <v>COTOVELO 90 GRAUS, PEAD PE 100, DE 32 MM, PARA ELETROFUSAO</v>
          </cell>
          <cell r="C7685" t="str">
            <v xml:space="preserve">UN    </v>
          </cell>
          <cell r="D7685" t="str">
            <v>23,08</v>
          </cell>
        </row>
        <row r="7686">
          <cell r="A7686">
            <v>37432</v>
          </cell>
          <cell r="B7686" t="str">
            <v>COTOVELO 90 GRAUS, PEAD PE 100, DE 63 MM, PARA ELETROFUSAO</v>
          </cell>
          <cell r="C7686" t="str">
            <v xml:space="preserve">UN    </v>
          </cell>
          <cell r="D7686" t="str">
            <v>42,57</v>
          </cell>
        </row>
        <row r="7687">
          <cell r="A7687">
            <v>37413</v>
          </cell>
          <cell r="B7687" t="str">
            <v>COTOVELO/JOELHO COM ADAPTADOR, 90 GRAUS, EM POLIPROPILENO, PN 16, PARA TUBOS PEAD, 20 MM X 1/2" - LIGACAO PREDIAL DE AGUA</v>
          </cell>
          <cell r="C7687" t="str">
            <v xml:space="preserve">UN    </v>
          </cell>
          <cell r="D7687" t="str">
            <v>2,73</v>
          </cell>
        </row>
        <row r="7688">
          <cell r="A7688">
            <v>37414</v>
          </cell>
          <cell r="B7688" t="str">
            <v>COTOVELO/JOELHO COM ADAPTADOR, 90 GRAUS, EM POLIPROPILENO, PN 16, PARA TUBOS PEAD, 20 MM X 3/4" - LIGACAO PREDIAL DE AGUA</v>
          </cell>
          <cell r="C7688" t="str">
            <v xml:space="preserve">UN    </v>
          </cell>
          <cell r="D7688" t="str">
            <v>3,10</v>
          </cell>
        </row>
        <row r="7689">
          <cell r="A7689">
            <v>37415</v>
          </cell>
          <cell r="B7689" t="str">
            <v>COTOVELO/JOELHO COM ADAPTADOR, 90 GRAUS, EM POLIPROPILENO, PN 16, PARA TUBOS PEAD, 32 MM X 1" - LIGACAO PREDIAL DE AGUA</v>
          </cell>
          <cell r="C7689" t="str">
            <v xml:space="preserve">UN    </v>
          </cell>
          <cell r="D7689" t="str">
            <v>5,64</v>
          </cell>
        </row>
        <row r="7690">
          <cell r="A7690">
            <v>37416</v>
          </cell>
          <cell r="B7690" t="str">
            <v>COTOVELO/JOELHO 90 GRAUS, EM POLIPROPILENO, PN 16, PARA TUBOS PEAD, 20 X 20 MM - LIGACAO PREDIAL DE AGUA</v>
          </cell>
          <cell r="C7690" t="str">
            <v xml:space="preserve">UN    </v>
          </cell>
          <cell r="D7690" t="str">
            <v>2,56</v>
          </cell>
        </row>
        <row r="7691">
          <cell r="A7691">
            <v>37417</v>
          </cell>
          <cell r="B7691" t="str">
            <v>COTOVELO/JOELHO 90 GRAUS, EM POLIPROPILENO, PN 16, PARA TUBOS PEAD, 32 X 32 MM - LIGACAO PREDIAL DE AGUA</v>
          </cell>
          <cell r="C7691" t="str">
            <v xml:space="preserve">UN    </v>
          </cell>
          <cell r="D7691" t="str">
            <v>3,68</v>
          </cell>
        </row>
        <row r="7692">
          <cell r="A7692">
            <v>3112</v>
          </cell>
          <cell r="B7692" t="str">
            <v>CREMONA COM CASTANHA BIPARTIDA, COM VARA DE 1.20 M, EM LATAO CROMADO, PARA PORTAS E JANELAS - COMPLETA</v>
          </cell>
          <cell r="C7692" t="str">
            <v xml:space="preserve">CJ    </v>
          </cell>
          <cell r="D7692" t="str">
            <v>44,23</v>
          </cell>
        </row>
        <row r="7693">
          <cell r="A7693">
            <v>3113</v>
          </cell>
          <cell r="B7693" t="str">
            <v>CREMONA COM CASTANHA BIPARTIDA, COM VARA DE 1.50 M, EM LATAO CROMADO, PARA PORTAS E JANELAS - COMPLETA</v>
          </cell>
          <cell r="C7693" t="str">
            <v xml:space="preserve">CJ    </v>
          </cell>
          <cell r="D7693" t="str">
            <v>50,95</v>
          </cell>
        </row>
        <row r="7694">
          <cell r="A7694">
            <v>3114</v>
          </cell>
          <cell r="B7694" t="str">
            <v>CREMONA LATAO CROMADO, COM CASTANHA BIPARTIDA E PRESILHAS, MEDIDAS APROXIMADAS DE 113 X 40 X 35 MM (NAO INCL VARA FERRO)</v>
          </cell>
          <cell r="C7694" t="str">
            <v xml:space="preserve">UN    </v>
          </cell>
          <cell r="D7694" t="str">
            <v>23,02</v>
          </cell>
        </row>
        <row r="7695">
          <cell r="A7695">
            <v>34519</v>
          </cell>
          <cell r="B7695" t="str">
            <v>CRUZETA DE CONCRETO LEVE, COMP. 2000 MM SECAO, 90 X 90 MM</v>
          </cell>
          <cell r="C7695" t="str">
            <v xml:space="preserve">UN    </v>
          </cell>
          <cell r="D7695" t="str">
            <v>71,82</v>
          </cell>
        </row>
        <row r="7696">
          <cell r="A7696">
            <v>10510</v>
          </cell>
          <cell r="B7696" t="str">
            <v>CRUZETA DE EUCALIPTO TRATADO, OU EQUIVALENTE DA REGIAO, *2,4* M, SECAO *9 X 11,5* CM</v>
          </cell>
          <cell r="C7696" t="str">
            <v xml:space="preserve">UN    </v>
          </cell>
          <cell r="D7696" t="str">
            <v>65,62</v>
          </cell>
        </row>
        <row r="7697">
          <cell r="A7697">
            <v>1649</v>
          </cell>
          <cell r="B7697" t="str">
            <v>CRUZETA DE FERRO GALVANIZADO, COM ROSCA BSP, DE 1 1/2"</v>
          </cell>
          <cell r="C7697" t="str">
            <v xml:space="preserve">UN    </v>
          </cell>
          <cell r="D7697" t="str">
            <v>47,52</v>
          </cell>
        </row>
        <row r="7698">
          <cell r="A7698">
            <v>1653</v>
          </cell>
          <cell r="B7698" t="str">
            <v>CRUZETA DE FERRO GALVANIZADO, COM ROSCA BSP, DE 1 1/4"</v>
          </cell>
          <cell r="C7698" t="str">
            <v xml:space="preserve">UN    </v>
          </cell>
          <cell r="D7698" t="str">
            <v>37,22</v>
          </cell>
        </row>
        <row r="7699">
          <cell r="A7699">
            <v>1647</v>
          </cell>
          <cell r="B7699" t="str">
            <v>CRUZETA DE FERRO GALVANIZADO, COM ROSCA BSP, DE 1/2"</v>
          </cell>
          <cell r="C7699" t="str">
            <v xml:space="preserve">UN    </v>
          </cell>
          <cell r="D7699" t="str">
            <v>13,33</v>
          </cell>
        </row>
        <row r="7700">
          <cell r="A7700">
            <v>1648</v>
          </cell>
          <cell r="B7700" t="str">
            <v>CRUZETA DE FERRO GALVANIZADO, COM ROSCA BSP, DE 1"</v>
          </cell>
          <cell r="C7700" t="str">
            <v xml:space="preserve">UN    </v>
          </cell>
          <cell r="D7700" t="str">
            <v>25,59</v>
          </cell>
        </row>
        <row r="7701">
          <cell r="A7701">
            <v>1651</v>
          </cell>
          <cell r="B7701" t="str">
            <v>CRUZETA DE FERRO GALVANIZADO, COM ROSCA BSP, DE 2 1/2"</v>
          </cell>
          <cell r="C7701" t="str">
            <v xml:space="preserve">UN    </v>
          </cell>
          <cell r="D7701" t="str">
            <v>118,73</v>
          </cell>
        </row>
        <row r="7702">
          <cell r="A7702">
            <v>1650</v>
          </cell>
          <cell r="B7702" t="str">
            <v>CRUZETA DE FERRO GALVANIZADO, COM ROSCA BSP, DE 2"</v>
          </cell>
          <cell r="C7702" t="str">
            <v xml:space="preserve">UN    </v>
          </cell>
          <cell r="D7702" t="str">
            <v>65,62</v>
          </cell>
        </row>
        <row r="7703">
          <cell r="A7703">
            <v>1654</v>
          </cell>
          <cell r="B7703" t="str">
            <v>CRUZETA DE FERRO GALVANIZADO, COM ROSCA BSP, DE 3/4"</v>
          </cell>
          <cell r="C7703" t="str">
            <v xml:space="preserve">UN    </v>
          </cell>
          <cell r="D7703" t="str">
            <v>18,29</v>
          </cell>
        </row>
        <row r="7704">
          <cell r="A7704">
            <v>1652</v>
          </cell>
          <cell r="B7704" t="str">
            <v>CRUZETA DE FERRO GALVANIZADO, COM ROSCA BSP, DE 3"</v>
          </cell>
          <cell r="C7704" t="str">
            <v xml:space="preserve">UN    </v>
          </cell>
          <cell r="D7704" t="str">
            <v>170,40</v>
          </cell>
        </row>
        <row r="7705">
          <cell r="A7705">
            <v>1727</v>
          </cell>
          <cell r="B7705" t="str">
            <v>CRUZETA DE REDUCAO PVC PBA, JE, BBBB, DN 75 X 50 / DE 85 X 60 MM (NBR 5647)</v>
          </cell>
          <cell r="C7705" t="str">
            <v xml:space="preserve">UN    </v>
          </cell>
          <cell r="D7705" t="str">
            <v>63,48</v>
          </cell>
        </row>
        <row r="7706">
          <cell r="A7706">
            <v>12920</v>
          </cell>
          <cell r="B7706" t="str">
            <v>CRUZETA PVC PBA, JE, BBBB, DN 100 / DE 110 MM (NBR 5647)</v>
          </cell>
          <cell r="C7706" t="str">
            <v xml:space="preserve">UN    </v>
          </cell>
          <cell r="D7706" t="str">
            <v>83,88</v>
          </cell>
        </row>
        <row r="7707">
          <cell r="A7707">
            <v>1725</v>
          </cell>
          <cell r="B7707" t="str">
            <v>CRUZETA PVC PBA, JE, BBBB, DN 50 / DE 60 MM (NBR 5647)</v>
          </cell>
          <cell r="C7707" t="str">
            <v xml:space="preserve">UN    </v>
          </cell>
          <cell r="D7707" t="str">
            <v>18,31</v>
          </cell>
        </row>
        <row r="7708">
          <cell r="A7708">
            <v>12943</v>
          </cell>
          <cell r="B7708" t="str">
            <v>CRUZETA PVC PBA, JE, BBBB, DN 75 / DE 85 MM (NBR 5647)</v>
          </cell>
          <cell r="C7708" t="str">
            <v xml:space="preserve">UN    </v>
          </cell>
          <cell r="D7708" t="str">
            <v>45,19</v>
          </cell>
        </row>
        <row r="7709">
          <cell r="A7709">
            <v>1747</v>
          </cell>
          <cell r="B7709" t="str">
            <v>CUBA ACO INOX (AISI 304) DE EMBUTIR COM VALVULA DE 3 1/2 ", DE *56 X 33 X 12* CM</v>
          </cell>
          <cell r="C7709" t="str">
            <v xml:space="preserve">UN    </v>
          </cell>
          <cell r="D7709" t="str">
            <v>135,84</v>
          </cell>
        </row>
        <row r="7710">
          <cell r="A7710">
            <v>1744</v>
          </cell>
          <cell r="B7710" t="str">
            <v>CUBA ACO INOX (AISI 304) DE EMBUTIR COM VALVULA 3 1/2 ", DE *40 X 34 X 12* CM</v>
          </cell>
          <cell r="C7710" t="str">
            <v xml:space="preserve">UN    </v>
          </cell>
          <cell r="D7710" t="str">
            <v>94,09</v>
          </cell>
        </row>
        <row r="7711">
          <cell r="A7711">
            <v>1743</v>
          </cell>
          <cell r="B7711" t="str">
            <v>CUBA ACO INOX (AISI 304) DE EMBUTIR COM VALVULA 3 1/2 ", DE *46 X 30 X 12* CM</v>
          </cell>
          <cell r="C7711" t="str">
            <v xml:space="preserve">UN    </v>
          </cell>
          <cell r="D7711" t="str">
            <v>123,56</v>
          </cell>
        </row>
        <row r="7712">
          <cell r="A7712">
            <v>7241</v>
          </cell>
          <cell r="B7712" t="str">
            <v>CUMEEIRA ALUMINIO ONDULADA, COMPRIMENTO = *1,12* M, E = 0,8 MM</v>
          </cell>
          <cell r="C7712" t="str">
            <v xml:space="preserve">M2    </v>
          </cell>
          <cell r="D7712" t="str">
            <v>34,67</v>
          </cell>
        </row>
        <row r="7713">
          <cell r="A7713">
            <v>39640</v>
          </cell>
          <cell r="B7713" t="str">
            <v>CUMEEIRA ARTICULADA (ABA INFERIOR) PARA TELHA ONDULADA DE FIBROCIMENTO E = 4 MM, ABA *330* MM, COMPRIMENTO 500 MM (SEM AMIANTO)</v>
          </cell>
          <cell r="C7713" t="str">
            <v xml:space="preserve">UN    </v>
          </cell>
          <cell r="D7713" t="str">
            <v>6,10</v>
          </cell>
        </row>
        <row r="7714">
          <cell r="A7714">
            <v>11013</v>
          </cell>
          <cell r="B7714" t="str">
            <v>CUMEEIRA ARTICULADA (ABA INTERNA INFERIOR OU EXTERNA SUPERIOR) PARA TELHA ESTRUTURAL DE FIBROCIMENTO, 1 ABA, E = 6 MM (SEM AMIANTO)</v>
          </cell>
          <cell r="C7714" t="str">
            <v xml:space="preserve">UN    </v>
          </cell>
          <cell r="D7714" t="str">
            <v>12,55</v>
          </cell>
        </row>
        <row r="7715">
          <cell r="A7715">
            <v>11017</v>
          </cell>
          <cell r="B7715" t="str">
            <v>CUMEEIRA ARTICULADA (ABA SUPERIOR) PARA TELHA ONDULADA DE FIBROCIMENTO E = 4 MM, ABA *330* MM, COMPRIMENTO 500 MM (SEM AMIANTO)</v>
          </cell>
          <cell r="C7715" t="str">
            <v xml:space="preserve">UN    </v>
          </cell>
          <cell r="D7715" t="str">
            <v>5,35</v>
          </cell>
        </row>
        <row r="7716">
          <cell r="A7716">
            <v>20236</v>
          </cell>
          <cell r="B7716" t="str">
            <v>CUMEEIRA ARTICULADA (PAR) PARA TELHA ONDULADA DE FIBROCIMENTO, E = 6 MM, ABA 350 MM, COMPRIMENTO 1100 MM (SEM AMIANTO)</v>
          </cell>
          <cell r="C7716" t="str">
            <v xml:space="preserve">UN    </v>
          </cell>
          <cell r="D7716" t="str">
            <v>23,59</v>
          </cell>
        </row>
        <row r="7717">
          <cell r="A7717">
            <v>7215</v>
          </cell>
          <cell r="B7717" t="str">
            <v>CUMEEIRA NORMAL PARA TELHA ESTRUTURAL DE FIBROCIMENTO 1 ABA, E = 6 MM, COMPRIMENTO 608 MM (SEM AMIANTO)</v>
          </cell>
          <cell r="C7717" t="str">
            <v xml:space="preserve">UN    </v>
          </cell>
          <cell r="D7717" t="str">
            <v>20,20</v>
          </cell>
        </row>
        <row r="7718">
          <cell r="A7718">
            <v>7216</v>
          </cell>
          <cell r="B7718" t="str">
            <v>CUMEEIRA NORMAL PARA TELHA ESTRUTURAL DE FIBROCIMENTO 2 ABAS, E = 6 MM, DE 1050 X 935 MM (SEM AMIANTO)</v>
          </cell>
          <cell r="C7718" t="str">
            <v xml:space="preserve">UN    </v>
          </cell>
          <cell r="D7718" t="str">
            <v>84,43</v>
          </cell>
        </row>
        <row r="7719">
          <cell r="A7719">
            <v>20235</v>
          </cell>
          <cell r="B7719" t="str">
            <v>CUMEEIRA NORMAL PARA TELHA ONDULADA DE FIBROCIMENTO, E = 6 MM, ABA 300 MM, COMPRIMENTO 1100 MM (SEM AMIANTO)</v>
          </cell>
          <cell r="C7719" t="str">
            <v xml:space="preserve">UN    </v>
          </cell>
          <cell r="D7719" t="str">
            <v>42,68</v>
          </cell>
        </row>
        <row r="7720">
          <cell r="A7720">
            <v>7181</v>
          </cell>
          <cell r="B7720" t="str">
            <v>CUMEEIRA PARA TELHA CERAMICA, COMPRIMENTO DE *41* CM, RENDIMENTO DE *3* TELHAS/M</v>
          </cell>
          <cell r="C7720" t="str">
            <v xml:space="preserve">UN    </v>
          </cell>
          <cell r="D7720" t="str">
            <v>2,07</v>
          </cell>
        </row>
        <row r="7721">
          <cell r="A7721">
            <v>40866</v>
          </cell>
          <cell r="B7721" t="str">
            <v>CUMEEIRA PARA TELHA DE CONCRETO, PARA 2 AGUAS DE TELHADO, COR CINZA, RENDIMENTO DE *3* TELHAS/M (COLETADO CAIXA)</v>
          </cell>
          <cell r="C7721" t="str">
            <v xml:space="preserve">UN    </v>
          </cell>
          <cell r="D7721" t="str">
            <v>6,79</v>
          </cell>
        </row>
        <row r="7722">
          <cell r="A7722">
            <v>7214</v>
          </cell>
          <cell r="B7722" t="str">
            <v>CUMEEIRA SHED PARA TELHA ONDULADA DE FIBROCIMENTO, E = 6 MM, ABA 280 MM, COMPRIMENTO 1100 MM (SEM AMIANTO)</v>
          </cell>
          <cell r="C7722" t="str">
            <v xml:space="preserve">UN    </v>
          </cell>
          <cell r="D7722" t="str">
            <v>28,92</v>
          </cell>
        </row>
        <row r="7723">
          <cell r="A7723">
            <v>7219</v>
          </cell>
          <cell r="B7723" t="str">
            <v>CUMEEIRA UNIVERSAL PARA TELHA ONDULADA DE FIBROCIMENTO, E = 6 MM, ABA 210 MM, COMPRIMENTO 1100 MM (SEM AMIANTO)</v>
          </cell>
          <cell r="C7723" t="str">
            <v xml:space="preserve">UN    </v>
          </cell>
          <cell r="D7723" t="str">
            <v>29,94</v>
          </cell>
        </row>
        <row r="7724">
          <cell r="A7724">
            <v>37972</v>
          </cell>
          <cell r="B7724" t="str">
            <v>CURVA CPVC, 90 GRAUS, SOLDAVEL, 22 MM, PARA AGUA QUENTE</v>
          </cell>
          <cell r="C7724" t="str">
            <v xml:space="preserve">UN    </v>
          </cell>
          <cell r="D7724" t="str">
            <v>5,38</v>
          </cell>
        </row>
        <row r="7725">
          <cell r="A7725">
            <v>37973</v>
          </cell>
          <cell r="B7725" t="str">
            <v>CURVA CPVC, 90 GRAUS, SOLDAVEL, 28 MM, PARA AGUA QUENTE</v>
          </cell>
          <cell r="C7725" t="str">
            <v xml:space="preserve">UN    </v>
          </cell>
          <cell r="D7725" t="str">
            <v>8,61</v>
          </cell>
        </row>
        <row r="7726">
          <cell r="A7726">
            <v>37971</v>
          </cell>
          <cell r="B7726" t="str">
            <v>CURVA CPVC, 90 GRAUS, SOLDAVEL,15 MM, PARA AGUA QUENTE</v>
          </cell>
          <cell r="C7726" t="str">
            <v xml:space="preserve">UN    </v>
          </cell>
          <cell r="D7726" t="str">
            <v>3,23</v>
          </cell>
        </row>
        <row r="7727">
          <cell r="A7727">
            <v>20094</v>
          </cell>
          <cell r="B7727" t="str">
            <v>CURVA CURTA PVC, PB, JE, 45 GRAUS, DN 100 MM, PARA REDE COLETORA ESGOTO (NBR 10569)</v>
          </cell>
          <cell r="C7727" t="str">
            <v xml:space="preserve">UN    </v>
          </cell>
          <cell r="D7727" t="str">
            <v>10,00</v>
          </cell>
        </row>
        <row r="7728">
          <cell r="A7728">
            <v>20095</v>
          </cell>
          <cell r="B7728" t="str">
            <v>CURVA CURTA PVC, PB, JE, 90 GRAUS, DN 100 MM, PARA REDE COLETORA ESGOTO (NBR 10569)</v>
          </cell>
          <cell r="C7728" t="str">
            <v xml:space="preserve">UN    </v>
          </cell>
          <cell r="D7728" t="str">
            <v>16,95</v>
          </cell>
        </row>
        <row r="7729">
          <cell r="A7729">
            <v>1954</v>
          </cell>
          <cell r="B7729" t="str">
            <v>CURVA DE PVC 45 GRAUS, SOLDAVEL, 110 MM, PARA AGUA FRIA PREDIAL (NBR 5648)</v>
          </cell>
          <cell r="C7729" t="str">
            <v xml:space="preserve">UN    </v>
          </cell>
          <cell r="D7729" t="str">
            <v>85,15</v>
          </cell>
        </row>
        <row r="7730">
          <cell r="A7730">
            <v>1926</v>
          </cell>
          <cell r="B7730" t="str">
            <v>CURVA DE PVC 45 GRAUS, SOLDAVEL, 20 MM, PARA AGUA FRIA PREDIAL (NBR 5648)</v>
          </cell>
          <cell r="C7730" t="str">
            <v xml:space="preserve">UN    </v>
          </cell>
          <cell r="D7730" t="str">
            <v>1,50</v>
          </cell>
        </row>
        <row r="7731">
          <cell r="A7731">
            <v>1927</v>
          </cell>
          <cell r="B7731" t="str">
            <v>CURVA DE PVC 45 GRAUS, SOLDAVEL, 25 MM, PARA AGUA FRIA PREDIAL (NBR 5648)</v>
          </cell>
          <cell r="C7731" t="str">
            <v xml:space="preserve">UN    </v>
          </cell>
          <cell r="D7731" t="str">
            <v>1,82</v>
          </cell>
        </row>
        <row r="7732">
          <cell r="A7732">
            <v>1923</v>
          </cell>
          <cell r="B7732" t="str">
            <v>CURVA DE PVC 45 GRAUS, SOLDAVEL, 32 MM, PARA AGUA FRIA PREDIAL (NBR 5648)</v>
          </cell>
          <cell r="C7732" t="str">
            <v xml:space="preserve">UN    </v>
          </cell>
          <cell r="D7732" t="str">
            <v>2,95</v>
          </cell>
        </row>
        <row r="7733">
          <cell r="A7733">
            <v>1929</v>
          </cell>
          <cell r="B7733" t="str">
            <v>CURVA DE PVC 45 GRAUS, SOLDAVEL, 40 MM, PARA AGUA FRIA PREDIAL (NBR 5648)</v>
          </cell>
          <cell r="C7733" t="str">
            <v xml:space="preserve">UN    </v>
          </cell>
          <cell r="D7733" t="str">
            <v>3,74</v>
          </cell>
        </row>
        <row r="7734">
          <cell r="A7734">
            <v>1930</v>
          </cell>
          <cell r="B7734" t="str">
            <v>CURVA DE PVC 45 GRAUS, SOLDAVEL, 50 MM, PARA AGUA FRIA PREDIAL (NBR 5648)</v>
          </cell>
          <cell r="C7734" t="str">
            <v xml:space="preserve">UN    </v>
          </cell>
          <cell r="D7734" t="str">
            <v>7,77</v>
          </cell>
        </row>
        <row r="7735">
          <cell r="A7735">
            <v>1924</v>
          </cell>
          <cell r="B7735" t="str">
            <v>CURVA DE PVC 45 GRAUS, SOLDAVEL, 60 MM, PARA AGUA FRIA PREDIAL (NBR 5648)</v>
          </cell>
          <cell r="C7735" t="str">
            <v xml:space="preserve">UN    </v>
          </cell>
          <cell r="D7735" t="str">
            <v>13,17</v>
          </cell>
        </row>
        <row r="7736">
          <cell r="A7736">
            <v>1922</v>
          </cell>
          <cell r="B7736" t="str">
            <v>CURVA DE PVC 45 GRAUS, SOLDAVEL, 75 MM, PARA AGUA FRIA PREDIAL (NBR 5648)</v>
          </cell>
          <cell r="C7736" t="str">
            <v xml:space="preserve">UN    </v>
          </cell>
          <cell r="D7736" t="str">
            <v>26,72</v>
          </cell>
        </row>
        <row r="7737">
          <cell r="A7737">
            <v>1953</v>
          </cell>
          <cell r="B7737" t="str">
            <v>CURVA DE PVC 45 GRAUS, SOLDAVEL, 85 MM, PARA AGUA FRIA PREDIAL (NBR 5648)</v>
          </cell>
          <cell r="C7737" t="str">
            <v xml:space="preserve">UN    </v>
          </cell>
          <cell r="D7737" t="str">
            <v>31,92</v>
          </cell>
        </row>
        <row r="7738">
          <cell r="A7738">
            <v>1962</v>
          </cell>
          <cell r="B7738" t="str">
            <v>CURVA DE PVC 90 GRAUS, SOLDAVEL, 110 MM, PARA AGUA FRIA PREDIAL (NBR 5648)</v>
          </cell>
          <cell r="C7738" t="str">
            <v xml:space="preserve">UN    </v>
          </cell>
          <cell r="D7738" t="str">
            <v>92,95</v>
          </cell>
        </row>
        <row r="7739">
          <cell r="A7739">
            <v>1955</v>
          </cell>
          <cell r="B7739" t="str">
            <v>CURVA DE PVC 90 GRAUS, SOLDAVEL, 20 MM, PARA AGUA FRIA PREDIAL (NBR 5648)</v>
          </cell>
          <cell r="C7739" t="str">
            <v xml:space="preserve">UN    </v>
          </cell>
          <cell r="D7739" t="str">
            <v>1,58</v>
          </cell>
        </row>
        <row r="7740">
          <cell r="A7740">
            <v>1956</v>
          </cell>
          <cell r="B7740" t="str">
            <v>CURVA DE PVC 90 GRAUS, SOLDAVEL, 25 MM, PARA AGUA FRIA PREDIAL (NBR 5648)</v>
          </cell>
          <cell r="C7740" t="str">
            <v xml:space="preserve">UN    </v>
          </cell>
          <cell r="D7740" t="str">
            <v>2,27</v>
          </cell>
        </row>
        <row r="7741">
          <cell r="A7741">
            <v>1957</v>
          </cell>
          <cell r="B7741" t="str">
            <v>CURVA DE PVC 90 GRAUS, SOLDAVEL, 32 MM, PARA AGUA FRIA PREDIAL (NBR 5648)</v>
          </cell>
          <cell r="C7741" t="str">
            <v xml:space="preserve">UN    </v>
          </cell>
          <cell r="D7741" t="str">
            <v>4,60</v>
          </cell>
        </row>
        <row r="7742">
          <cell r="A7742">
            <v>1958</v>
          </cell>
          <cell r="B7742" t="str">
            <v>CURVA DE PVC 90 GRAUS, SOLDAVEL, 40 MM, PARA AGUA FRIA PREDIAL (NBR 5648)</v>
          </cell>
          <cell r="C7742" t="str">
            <v xml:space="preserve">UN    </v>
          </cell>
          <cell r="D7742" t="str">
            <v>8,35</v>
          </cell>
        </row>
        <row r="7743">
          <cell r="A7743">
            <v>1959</v>
          </cell>
          <cell r="B7743" t="str">
            <v>CURVA DE PVC 90 GRAUS, SOLDAVEL, 50 MM, PARA AGUA FRIA PREDIAL (NBR 5648)</v>
          </cell>
          <cell r="C7743" t="str">
            <v xml:space="preserve">UN    </v>
          </cell>
          <cell r="D7743" t="str">
            <v>9,21</v>
          </cell>
        </row>
        <row r="7744">
          <cell r="A7744">
            <v>1925</v>
          </cell>
          <cell r="B7744" t="str">
            <v>CURVA DE PVC 90 GRAUS, SOLDAVEL, 60 MM, PARA AGUA FRIA PREDIAL (NBR 5648)</v>
          </cell>
          <cell r="C7744" t="str">
            <v xml:space="preserve">UN    </v>
          </cell>
          <cell r="D7744" t="str">
            <v>21,27</v>
          </cell>
        </row>
        <row r="7745">
          <cell r="A7745">
            <v>1960</v>
          </cell>
          <cell r="B7745" t="str">
            <v>CURVA DE PVC 90 GRAUS, SOLDAVEL, 75 MM, PARA AGUA FRIA PREDIAL (NBR 5648)</v>
          </cell>
          <cell r="C7745" t="str">
            <v xml:space="preserve">UN    </v>
          </cell>
          <cell r="D7745" t="str">
            <v>36,72</v>
          </cell>
        </row>
        <row r="7746">
          <cell r="A7746">
            <v>1961</v>
          </cell>
          <cell r="B7746" t="str">
            <v>CURVA DE PVC 90 GRAUS, SOLDAVEL, 85 MM, PARA AGUA FRIA PREDIAL (NBR 5648)</v>
          </cell>
          <cell r="C7746" t="str">
            <v xml:space="preserve">UN    </v>
          </cell>
          <cell r="D7746" t="str">
            <v>44,09</v>
          </cell>
        </row>
        <row r="7747">
          <cell r="A7747">
            <v>38426</v>
          </cell>
          <cell r="B7747" t="str">
            <v>CURVA DE PVC, 45 GRAUS, SERIE R, DN 100 MM, PARA ESGOTO PREDIAL</v>
          </cell>
          <cell r="C7747" t="str">
            <v xml:space="preserve">UN    </v>
          </cell>
          <cell r="D7747" t="str">
            <v>21,06</v>
          </cell>
        </row>
        <row r="7748">
          <cell r="A7748">
            <v>38427</v>
          </cell>
          <cell r="B7748" t="str">
            <v>CURVA DE PVC, 45 GRAUS, SERIE R, DN 150 MM, PARA ESGOTO PREDIAL</v>
          </cell>
          <cell r="C7748" t="str">
            <v xml:space="preserve">UN    </v>
          </cell>
          <cell r="D7748" t="str">
            <v>43,23</v>
          </cell>
        </row>
        <row r="7749">
          <cell r="A7749">
            <v>38425</v>
          </cell>
          <cell r="B7749" t="str">
            <v>CURVA DE PVC, 45 GRAUS, SERIE R, DN 75 MM, PARA ESGOTO PREDIAL</v>
          </cell>
          <cell r="C7749" t="str">
            <v xml:space="preserve">UN    </v>
          </cell>
          <cell r="D7749" t="str">
            <v>10,97</v>
          </cell>
        </row>
        <row r="7750">
          <cell r="A7750">
            <v>38423</v>
          </cell>
          <cell r="B7750" t="str">
            <v>CURVA DE PVC, 90 GRAUS, SERIE R, DN 100 MM, PARA ESGOTO PREDIAL</v>
          </cell>
          <cell r="C7750" t="str">
            <v xml:space="preserve">UN    </v>
          </cell>
          <cell r="D7750" t="str">
            <v>36,07</v>
          </cell>
        </row>
        <row r="7751">
          <cell r="A7751">
            <v>38424</v>
          </cell>
          <cell r="B7751" t="str">
            <v>CURVA DE PVC, 90 GRAUS, SERIE R, DN 150 MM, PARA ESGOTO PREDIAL</v>
          </cell>
          <cell r="C7751" t="str">
            <v xml:space="preserve">UN    </v>
          </cell>
          <cell r="D7751" t="str">
            <v>54,04</v>
          </cell>
        </row>
        <row r="7752">
          <cell r="A7752">
            <v>38421</v>
          </cell>
          <cell r="B7752" t="str">
            <v>CURVA DE PVC, 90 GRAUS, SERIE R, DN 50 MM, PARA ESGOTO PREDIAL</v>
          </cell>
          <cell r="C7752" t="str">
            <v xml:space="preserve">UN    </v>
          </cell>
          <cell r="D7752" t="str">
            <v>20,48</v>
          </cell>
        </row>
        <row r="7753">
          <cell r="A7753">
            <v>38422</v>
          </cell>
          <cell r="B7753" t="str">
            <v>CURVA DE PVC, 90 GRAUS, SERIE R, DN 75 MM, PARA ESGOTO PREDIAL</v>
          </cell>
          <cell r="C7753" t="str">
            <v xml:space="preserve">UN    </v>
          </cell>
          <cell r="D7753" t="str">
            <v>23,07</v>
          </cell>
        </row>
        <row r="7754">
          <cell r="A7754">
            <v>39866</v>
          </cell>
          <cell r="B7754" t="str">
            <v>CURVA DE TRANSPOSICAO BRONZE/LATAO (REF 736) SEM ANEL DE SOLDA, BOLSA X BOLSA, 15 MM</v>
          </cell>
          <cell r="C7754" t="str">
            <v xml:space="preserve">UN    </v>
          </cell>
          <cell r="D7754" t="str">
            <v>9,71</v>
          </cell>
        </row>
        <row r="7755">
          <cell r="A7755">
            <v>39867</v>
          </cell>
          <cell r="B7755" t="str">
            <v>CURVA DE TRANSPOSICAO BRONZE/LATAO (REF 736) SEM ANEL DE SOLDA, BOLSA X BOLSA, 22 MM</v>
          </cell>
          <cell r="C7755" t="str">
            <v xml:space="preserve">UN    </v>
          </cell>
          <cell r="D7755" t="str">
            <v>21,59</v>
          </cell>
        </row>
        <row r="7756">
          <cell r="A7756">
            <v>39868</v>
          </cell>
          <cell r="B7756" t="str">
            <v>CURVA DE TRANSPOSICAO BRONZE/LATAO (REF 736) SEM ANEL DE SOLDA, BOLSA X BOLSA, 28 MM</v>
          </cell>
          <cell r="C7756" t="str">
            <v xml:space="preserve">UN    </v>
          </cell>
          <cell r="D7756" t="str">
            <v>38,89</v>
          </cell>
        </row>
        <row r="7757">
          <cell r="A7757">
            <v>37999</v>
          </cell>
          <cell r="B7757" t="str">
            <v>CURVA DE TRANSPOSICAO, CPVC, SOLDAVEL, 15 MM</v>
          </cell>
          <cell r="C7757" t="str">
            <v xml:space="preserve">UN    </v>
          </cell>
          <cell r="D7757" t="str">
            <v>5,16</v>
          </cell>
        </row>
        <row r="7758">
          <cell r="A7758">
            <v>38000</v>
          </cell>
          <cell r="B7758" t="str">
            <v>CURVA DE TRANSPOSICAO, CPVC, SOLDAVEL, 22 MM</v>
          </cell>
          <cell r="C7758" t="str">
            <v xml:space="preserve">UN    </v>
          </cell>
          <cell r="D7758" t="str">
            <v>6,83</v>
          </cell>
        </row>
        <row r="7759">
          <cell r="A7759">
            <v>38129</v>
          </cell>
          <cell r="B7759" t="str">
            <v>CURVA DE TRANSPOSICAO, PVC SOLDAVEL, 20 MM, PARA AGUA FRIA PREDIAL</v>
          </cell>
          <cell r="C7759" t="str">
            <v xml:space="preserve">UN    </v>
          </cell>
          <cell r="D7759" t="str">
            <v>2,55</v>
          </cell>
        </row>
        <row r="7760">
          <cell r="A7760">
            <v>38025</v>
          </cell>
          <cell r="B7760" t="str">
            <v>CURVA DE TRANSPOSICAO, PVC, SOLDAVEL, 25 MM, PARA AGUA FRIA PREDIAL</v>
          </cell>
          <cell r="C7760" t="str">
            <v xml:space="preserve">UN    </v>
          </cell>
          <cell r="D7760" t="str">
            <v>4,17</v>
          </cell>
        </row>
        <row r="7761">
          <cell r="A7761">
            <v>38026</v>
          </cell>
          <cell r="B7761" t="str">
            <v>CURVA DE TRANSPOSICAO, PVC, SOLDAVEL, 32 MM, PARA AGUA FRIA PREDIAL</v>
          </cell>
          <cell r="C7761" t="str">
            <v xml:space="preserve">UN    </v>
          </cell>
          <cell r="D7761" t="str">
            <v>10,79</v>
          </cell>
        </row>
        <row r="7762">
          <cell r="A7762">
            <v>1858</v>
          </cell>
          <cell r="B7762" t="str">
            <v>CURVA LONGA PVC, PB, JE, 45 GRAUS, DN 100 MM, PARA REDE COLETORA ESGOTO (NBR 10569)</v>
          </cell>
          <cell r="C7762" t="str">
            <v xml:space="preserve">UN    </v>
          </cell>
          <cell r="D7762" t="str">
            <v>19,15</v>
          </cell>
        </row>
        <row r="7763">
          <cell r="A7763">
            <v>1844</v>
          </cell>
          <cell r="B7763" t="str">
            <v>CURVA LONGA PVC, PB, JE, 45 GRAUS, DN 150 MM, PARA REDE COLETORA ESGOTO (NBR 10569)</v>
          </cell>
          <cell r="C7763" t="str">
            <v xml:space="preserve">UN    </v>
          </cell>
          <cell r="D7763" t="str">
            <v>82,10</v>
          </cell>
        </row>
        <row r="7764">
          <cell r="A7764">
            <v>1837</v>
          </cell>
          <cell r="B7764" t="str">
            <v>CURVA LONGA PVC, PB, JE, 45 GRAUS, DN 250 MM, PARA REDE COLETORA ESGOTO (NBR 10569)</v>
          </cell>
          <cell r="C7764" t="str">
            <v xml:space="preserve">UN    </v>
          </cell>
          <cell r="D7764" t="str">
            <v>297,48</v>
          </cell>
        </row>
        <row r="7765">
          <cell r="A7765">
            <v>1860</v>
          </cell>
          <cell r="B7765" t="str">
            <v>CURVA LONGA PVC, PB, JE, 45 GRAUS, DN 300 MM, PARA REDE COLETORA ESGOTO (NBR 10569)</v>
          </cell>
          <cell r="C7765" t="str">
            <v xml:space="preserve">UN    </v>
          </cell>
          <cell r="D7765" t="str">
            <v>585,84</v>
          </cell>
        </row>
        <row r="7766">
          <cell r="A7766">
            <v>1862</v>
          </cell>
          <cell r="B7766" t="str">
            <v>CURVA LONGA PVC, PB, JE, 45 GRAUS, DN 400 MM, PARA REDE COLETORA ESGOTO (NBR 10569)</v>
          </cell>
          <cell r="C7766" t="str">
            <v xml:space="preserve">UN    </v>
          </cell>
          <cell r="D7766" t="str">
            <v>941,24</v>
          </cell>
        </row>
        <row r="7767">
          <cell r="A7767">
            <v>1863</v>
          </cell>
          <cell r="B7767" t="str">
            <v>CURVA LONGA PVC, PB, JE, 90 GRAUS, DN 100 MM, PARA REDE COLETORA ESGOTO (NBR 10569)</v>
          </cell>
          <cell r="C7767" t="str">
            <v xml:space="preserve">UN    </v>
          </cell>
          <cell r="D7767" t="str">
            <v>18,40</v>
          </cell>
        </row>
        <row r="7768">
          <cell r="A7768">
            <v>1865</v>
          </cell>
          <cell r="B7768" t="str">
            <v>CURVA LONGA PVC, PB, JE, 90 GRAUS, DN 150 MM, PARA REDE COLETORA ESGOTO (NBR 10569)</v>
          </cell>
          <cell r="C7768" t="str">
            <v xml:space="preserve">UN    </v>
          </cell>
          <cell r="D7768" t="str">
            <v>82,67</v>
          </cell>
        </row>
        <row r="7769">
          <cell r="A7769">
            <v>1866</v>
          </cell>
          <cell r="B7769" t="str">
            <v>CURVA LONGA PVC, PB, JE, 90 GRAUS, DN 200 MM, PARA REDE COLETORA ESGOTO (NBR 10569)</v>
          </cell>
          <cell r="C7769" t="str">
            <v xml:space="preserve">UN    </v>
          </cell>
          <cell r="D7769" t="str">
            <v>226,18</v>
          </cell>
        </row>
        <row r="7770">
          <cell r="A7770">
            <v>1853</v>
          </cell>
          <cell r="B7770" t="str">
            <v>CURVA LONGA PVC, PB, JE, 90 GRAUS, DN 250 MM, PARA REDE COLETORA ESGOTO (NBR 10569)</v>
          </cell>
          <cell r="C7770" t="str">
            <v xml:space="preserve">UN    </v>
          </cell>
          <cell r="D7770" t="str">
            <v>334,37</v>
          </cell>
        </row>
        <row r="7771">
          <cell r="A7771">
            <v>1867</v>
          </cell>
          <cell r="B7771" t="str">
            <v>CURVA LONGA PVC, PB, JE, 90 GRAUS, DN 300 MM, PARA REDE COLETORA ESGOTO (NBR 10569)</v>
          </cell>
          <cell r="C7771" t="str">
            <v xml:space="preserve">UN    </v>
          </cell>
          <cell r="D7771" t="str">
            <v>740,24</v>
          </cell>
        </row>
        <row r="7772">
          <cell r="A7772">
            <v>1868</v>
          </cell>
          <cell r="B7772" t="str">
            <v>CURVA LONGA PVC, PB, JE, 90 GRAUS, DN 350 MM, PARA REDE COLETORA ESGOTO (NBR 10569)</v>
          </cell>
          <cell r="C7772" t="str">
            <v xml:space="preserve">UN    </v>
          </cell>
          <cell r="D7772" t="str">
            <v>1.068,17</v>
          </cell>
        </row>
        <row r="7773">
          <cell r="A7773">
            <v>1859</v>
          </cell>
          <cell r="B7773" t="str">
            <v>CURVA LONGA PVC, PB, JE, 90 GRAUS, DN 400 MM, PARA REDE COLETORA ESGOTO (NBR 10569)</v>
          </cell>
          <cell r="C7773" t="str">
            <v xml:space="preserve">UN    </v>
          </cell>
          <cell r="D7773" t="str">
            <v>1.398,01</v>
          </cell>
        </row>
        <row r="7774">
          <cell r="A7774">
            <v>1836</v>
          </cell>
          <cell r="B7774" t="str">
            <v>CURVA LONGA, PVC, PB, JE, 45 GRAUS, DN 200 MM, PARA REDE COLETORA ESGOTO (NBR 10569)</v>
          </cell>
          <cell r="C7774" t="str">
            <v xml:space="preserve">UN    </v>
          </cell>
          <cell r="D7774" t="str">
            <v>180,85</v>
          </cell>
        </row>
        <row r="7775">
          <cell r="A7775">
            <v>36355</v>
          </cell>
          <cell r="B7775" t="str">
            <v>CURVA PPR 90 GRAUS, DN 20 MM, PARA AGUA QUENTE PREDIAL</v>
          </cell>
          <cell r="C7775" t="str">
            <v xml:space="preserve">UN    </v>
          </cell>
          <cell r="D7775" t="str">
            <v>3,63</v>
          </cell>
        </row>
        <row r="7776">
          <cell r="A7776">
            <v>36356</v>
          </cell>
          <cell r="B7776" t="str">
            <v>CURVA PPR 90 GRAUS, DN 25 MM, PARA AGUA QUENTE PREDIAL</v>
          </cell>
          <cell r="C7776" t="str">
            <v xml:space="preserve">UN    </v>
          </cell>
          <cell r="D7776" t="str">
            <v>6,11</v>
          </cell>
        </row>
        <row r="7777">
          <cell r="A7777">
            <v>1932</v>
          </cell>
          <cell r="B7777" t="str">
            <v>CURVA PVC CURTA 90 G, DN 50 MM, PARA ESGOTO PREDIAL</v>
          </cell>
          <cell r="C7777" t="str">
            <v xml:space="preserve">UN    </v>
          </cell>
          <cell r="D7777" t="str">
            <v>7,27</v>
          </cell>
        </row>
        <row r="7778">
          <cell r="A7778">
            <v>1933</v>
          </cell>
          <cell r="B7778" t="str">
            <v>CURVA PVC CURTA 90 GRAUS, DN 40 MM, PARA ESGOTO PREDIAL</v>
          </cell>
          <cell r="C7778" t="str">
            <v xml:space="preserve">UN    </v>
          </cell>
          <cell r="D7778" t="str">
            <v>3,20</v>
          </cell>
        </row>
        <row r="7779">
          <cell r="A7779">
            <v>1951</v>
          </cell>
          <cell r="B7779" t="str">
            <v>CURVA PVC CURTA 90 GRAUS, DN 75 MM, PARA ESGOTO PREDIAL</v>
          </cell>
          <cell r="C7779" t="str">
            <v xml:space="preserve">UN    </v>
          </cell>
          <cell r="D7779" t="str">
            <v>14,67</v>
          </cell>
        </row>
        <row r="7780">
          <cell r="A7780">
            <v>1966</v>
          </cell>
          <cell r="B7780" t="str">
            <v>CURVA PVC CURTA 90 GRAUS, 100 MM, PARA ESGOTO PREDIAL</v>
          </cell>
          <cell r="C7780" t="str">
            <v xml:space="preserve">UN    </v>
          </cell>
          <cell r="D7780" t="str">
            <v>15,56</v>
          </cell>
        </row>
        <row r="7781">
          <cell r="A7781">
            <v>1952</v>
          </cell>
          <cell r="B7781" t="str">
            <v>CURVA PVC LEVE, 90 GRAUS, COM PONTA E BOLSA LISA, DN 150 MM</v>
          </cell>
          <cell r="C7781" t="str">
            <v xml:space="preserve">UN    </v>
          </cell>
          <cell r="D7781" t="str">
            <v>95,69</v>
          </cell>
        </row>
        <row r="7782">
          <cell r="A7782">
            <v>20104</v>
          </cell>
          <cell r="B7782" t="str">
            <v>CURVA PVC LEVE, 90 GRAUS, COM PONTA E BOLSA LISA, DN 250 MM</v>
          </cell>
          <cell r="C7782" t="str">
            <v xml:space="preserve">UN    </v>
          </cell>
          <cell r="D7782" t="str">
            <v>363,68</v>
          </cell>
        </row>
        <row r="7783">
          <cell r="A7783">
            <v>20105</v>
          </cell>
          <cell r="B7783" t="str">
            <v>CURVA PVC LEVE, 90 GRAUS, COM PONTA E BOLSA LISA, DN 300 MM</v>
          </cell>
          <cell r="C7783" t="str">
            <v xml:space="preserve">UN    </v>
          </cell>
          <cell r="D7783" t="str">
            <v>566,48</v>
          </cell>
        </row>
        <row r="7784">
          <cell r="A7784">
            <v>1965</v>
          </cell>
          <cell r="B7784" t="str">
            <v>CURVA PVC LONGA 45 GRAUS, 100 MM, PARA ESGOTO PREDIAL</v>
          </cell>
          <cell r="C7784" t="str">
            <v xml:space="preserve">UN    </v>
          </cell>
          <cell r="D7784" t="str">
            <v>28,56</v>
          </cell>
        </row>
        <row r="7785">
          <cell r="A7785">
            <v>10765</v>
          </cell>
          <cell r="B7785" t="str">
            <v>CURVA PVC LONGA 45G, DN 50 MM, PARA ESGOTO PREDIAL</v>
          </cell>
          <cell r="C7785" t="str">
            <v xml:space="preserve">UN    </v>
          </cell>
          <cell r="D7785" t="str">
            <v>7,23</v>
          </cell>
        </row>
        <row r="7786">
          <cell r="A7786">
            <v>10767</v>
          </cell>
          <cell r="B7786" t="str">
            <v>CURVA PVC LONGA 45G, DN 75 MM, PARA ESGOTO PREDIAL</v>
          </cell>
          <cell r="C7786" t="str">
            <v xml:space="preserve">UN    </v>
          </cell>
          <cell r="D7786" t="str">
            <v>19,88</v>
          </cell>
        </row>
        <row r="7787">
          <cell r="A7787">
            <v>1970</v>
          </cell>
          <cell r="B7787" t="str">
            <v>CURVA PVC LONGA 90 GRAUS, 100 MM, PARA ESGOTO PREDIAL</v>
          </cell>
          <cell r="C7787" t="str">
            <v xml:space="preserve">UN    </v>
          </cell>
          <cell r="D7787" t="str">
            <v>35,77</v>
          </cell>
        </row>
        <row r="7788">
          <cell r="A7788">
            <v>1967</v>
          </cell>
          <cell r="B7788" t="str">
            <v>CURVA PVC LONGA 90 GRAUS, 40 MM, PARA ESGOTO PREDIAL</v>
          </cell>
          <cell r="C7788" t="str">
            <v xml:space="preserve">UN    </v>
          </cell>
          <cell r="D7788" t="str">
            <v>3,30</v>
          </cell>
        </row>
        <row r="7789">
          <cell r="A7789">
            <v>1968</v>
          </cell>
          <cell r="B7789" t="str">
            <v>CURVA PVC LONGA 90 GRAUS, 50 MM, PARA ESGOTO PREDIAL</v>
          </cell>
          <cell r="C7789" t="str">
            <v xml:space="preserve">UN    </v>
          </cell>
          <cell r="D7789" t="str">
            <v>7,16</v>
          </cell>
        </row>
        <row r="7790">
          <cell r="A7790">
            <v>1969</v>
          </cell>
          <cell r="B7790" t="str">
            <v>CURVA PVC LONGA 90 GRAUS, 75 MM, PARA ESGOTO PREDIAL</v>
          </cell>
          <cell r="C7790" t="str">
            <v xml:space="preserve">UN    </v>
          </cell>
          <cell r="D7790" t="str">
            <v>22,37</v>
          </cell>
        </row>
        <row r="7791">
          <cell r="A7791">
            <v>1839</v>
          </cell>
          <cell r="B7791" t="str">
            <v>CURVA PVC PBA, JE, PB, 22 GRAUS, DN 100 / DE 110 MM, PARA REDE AGUA (NBR 10351)</v>
          </cell>
          <cell r="C7791" t="str">
            <v xml:space="preserve">UN    </v>
          </cell>
          <cell r="D7791" t="str">
            <v>47,04</v>
          </cell>
        </row>
        <row r="7792">
          <cell r="A7792">
            <v>1835</v>
          </cell>
          <cell r="B7792" t="str">
            <v>CURVA PVC PBA, JE, PB, 22 GRAUS, DN 50 / DE 60 MM, PARA REDE AGUA (NBR 10351)</v>
          </cell>
          <cell r="C7792" t="str">
            <v xml:space="preserve">UN    </v>
          </cell>
          <cell r="D7792" t="str">
            <v>11,52</v>
          </cell>
        </row>
        <row r="7793">
          <cell r="A7793">
            <v>1823</v>
          </cell>
          <cell r="B7793" t="str">
            <v>CURVA PVC PBA, JE, PB, 22 GRAUS, DN 75 / DE 85 MM, PARA REDE AGUA (NBR 10351)</v>
          </cell>
          <cell r="C7793" t="str">
            <v xml:space="preserve">UN    </v>
          </cell>
          <cell r="D7793" t="str">
            <v>26,90</v>
          </cell>
        </row>
        <row r="7794">
          <cell r="A7794">
            <v>1827</v>
          </cell>
          <cell r="B7794" t="str">
            <v>CURVA PVC PBA, JE, PB, 45 GRAUS, DN 100 / DE 110 MM, PARA REDE AGUA (NBR 10351)</v>
          </cell>
          <cell r="C7794" t="str">
            <v xml:space="preserve">UN    </v>
          </cell>
          <cell r="D7794" t="str">
            <v>48,40</v>
          </cell>
        </row>
        <row r="7795">
          <cell r="A7795">
            <v>1831</v>
          </cell>
          <cell r="B7795" t="str">
            <v>CURVA PVC PBA, JE, PB, 45 GRAUS, DN 50 / DE 60 MM, PARA REDE AGUA (NBR 10351)</v>
          </cell>
          <cell r="C7795" t="str">
            <v xml:space="preserve">UN    </v>
          </cell>
          <cell r="D7795" t="str">
            <v>11,97</v>
          </cell>
        </row>
        <row r="7796">
          <cell r="A7796">
            <v>1825</v>
          </cell>
          <cell r="B7796" t="str">
            <v>CURVA PVC PBA, JE, PB, 45 GRAUS, DN 75 / DE 85 MM, PARA REDE AGUA (NBR 10351)</v>
          </cell>
          <cell r="C7796" t="str">
            <v xml:space="preserve">UN    </v>
          </cell>
          <cell r="D7796" t="str">
            <v>26,85</v>
          </cell>
        </row>
        <row r="7797">
          <cell r="A7797">
            <v>1828</v>
          </cell>
          <cell r="B7797" t="str">
            <v>CURVA PVC PBA, JE, PB, 90 GRAUS, DN 100 / DE 110 MM, PARA REDE AGUA (NBR 10351)</v>
          </cell>
          <cell r="C7797" t="str">
            <v xml:space="preserve">UN    </v>
          </cell>
          <cell r="D7797" t="str">
            <v>54,83</v>
          </cell>
        </row>
        <row r="7798">
          <cell r="A7798">
            <v>1845</v>
          </cell>
          <cell r="B7798" t="str">
            <v>CURVA PVC PBA, JE, PB, 90 GRAUS, DN 50 / DE 60 MM, PARA REDE AGUA (NBR 10351)</v>
          </cell>
          <cell r="C7798" t="str">
            <v xml:space="preserve">UN    </v>
          </cell>
          <cell r="D7798" t="str">
            <v>13,11</v>
          </cell>
        </row>
        <row r="7799">
          <cell r="A7799">
            <v>1824</v>
          </cell>
          <cell r="B7799" t="str">
            <v>CURVA PVC PBA, JE, PB, 90 GRAUS, DN 75 / DE 85 MM, PARA REDE AGUA (NBR 10351)</v>
          </cell>
          <cell r="C7799" t="str">
            <v xml:space="preserve">UN    </v>
          </cell>
          <cell r="D7799" t="str">
            <v>30,60</v>
          </cell>
        </row>
        <row r="7800">
          <cell r="A7800">
            <v>1941</v>
          </cell>
          <cell r="B7800" t="str">
            <v>CURVA PVC 90 GRAUS, ROSCAVEL, 1 1/2",  AGUA FRIA PREDIAL</v>
          </cell>
          <cell r="C7800" t="str">
            <v xml:space="preserve">UN    </v>
          </cell>
          <cell r="D7800" t="str">
            <v>12,53</v>
          </cell>
        </row>
        <row r="7801">
          <cell r="A7801">
            <v>1940</v>
          </cell>
          <cell r="B7801" t="str">
            <v>CURVA PVC 90 GRAUS, ROSCAVEL, 1 1/4",  AGUA FRIA PREDIAL</v>
          </cell>
          <cell r="C7801" t="str">
            <v xml:space="preserve">UN    </v>
          </cell>
          <cell r="D7801" t="str">
            <v>12,48</v>
          </cell>
        </row>
        <row r="7802">
          <cell r="A7802">
            <v>1937</v>
          </cell>
          <cell r="B7802" t="str">
            <v>CURVA PVC 90 GRAUS, ROSCAVEL, 1/2",  AGUA FRIA PREDIAL</v>
          </cell>
          <cell r="C7802" t="str">
            <v xml:space="preserve">UN    </v>
          </cell>
          <cell r="D7802" t="str">
            <v>2,18</v>
          </cell>
        </row>
        <row r="7803">
          <cell r="A7803">
            <v>1939</v>
          </cell>
          <cell r="B7803" t="str">
            <v>CURVA PVC 90 GRAUS, ROSCAVEL, 1",  AGUA FRIA PREDIAL</v>
          </cell>
          <cell r="C7803" t="str">
            <v xml:space="preserve">UN    </v>
          </cell>
          <cell r="D7803" t="str">
            <v>5,01</v>
          </cell>
        </row>
        <row r="7804">
          <cell r="A7804">
            <v>1942</v>
          </cell>
          <cell r="B7804" t="str">
            <v>CURVA PVC 90 GRAUS, ROSCAVEL, 2",  AGUA FRIA PREDIAL</v>
          </cell>
          <cell r="C7804" t="str">
            <v xml:space="preserve">UN    </v>
          </cell>
          <cell r="D7804" t="str">
            <v>23,72</v>
          </cell>
        </row>
        <row r="7805">
          <cell r="A7805">
            <v>1938</v>
          </cell>
          <cell r="B7805" t="str">
            <v>CURVA PVC 90 GRAUS, ROSCAVEL, 3/4",  AGUA FRIA PREDIAL</v>
          </cell>
          <cell r="C7805" t="str">
            <v xml:space="preserve">UN    </v>
          </cell>
          <cell r="D7805" t="str">
            <v>2,75</v>
          </cell>
        </row>
        <row r="7806">
          <cell r="A7806">
            <v>20097</v>
          </cell>
          <cell r="B7806" t="str">
            <v>CURVA PVC, SERIE R, 87.30 GRAUS, CURTA, 100 MM, PARA ESGOTO PREDIAL (PARA PE-DE-COLUNA)</v>
          </cell>
          <cell r="C7806" t="str">
            <v xml:space="preserve">UN    </v>
          </cell>
          <cell r="D7806" t="str">
            <v>29,60</v>
          </cell>
        </row>
        <row r="7807">
          <cell r="A7807">
            <v>20098</v>
          </cell>
          <cell r="B7807" t="str">
            <v>CURVA PVC, SERIE R, 87.30 GRAUS, CURTA, 150 MM, PARA ESGOTO PREDIAL (PARA PE-DE-COLUNA)</v>
          </cell>
          <cell r="C7807" t="str">
            <v xml:space="preserve">UN    </v>
          </cell>
          <cell r="D7807" t="str">
            <v>213,43</v>
          </cell>
        </row>
        <row r="7808">
          <cell r="A7808">
            <v>20096</v>
          </cell>
          <cell r="B7808" t="str">
            <v>CURVA PVC, SERIE R, 87.30 GRAUS, CURTA, 75 MM, PARA ESGOTO PREDIAL (PARA PE-DE-COLUNA)</v>
          </cell>
          <cell r="C7808" t="str">
            <v xml:space="preserve">UN    </v>
          </cell>
          <cell r="D7808" t="str">
            <v>17,06</v>
          </cell>
        </row>
        <row r="7809">
          <cell r="A7809">
            <v>1964</v>
          </cell>
          <cell r="B7809" t="str">
            <v>CURVA PVC, 45 GRAUS, CURTA, PB, DN 100 MM, PARA ESGOTO PREDIAL</v>
          </cell>
          <cell r="C7809" t="str">
            <v xml:space="preserve">UN    </v>
          </cell>
          <cell r="D7809" t="str">
            <v>21,77</v>
          </cell>
        </row>
        <row r="7810">
          <cell r="A7810">
            <v>1880</v>
          </cell>
          <cell r="B7810" t="str">
            <v>CURVA 135 GRAUS, DE PVC RIGIDO ROSCAVEL, DE 1", PARA ELETRODUTO</v>
          </cell>
          <cell r="C7810" t="str">
            <v xml:space="preserve">UN    </v>
          </cell>
          <cell r="D7810" t="str">
            <v>2,09</v>
          </cell>
        </row>
        <row r="7811">
          <cell r="A7811">
            <v>39274</v>
          </cell>
          <cell r="B7811" t="str">
            <v>CURVA 135 GRAUS, DE PVC RIGIDO ROSCAVEL, DE 3/4", PARA ELETRODUTO</v>
          </cell>
          <cell r="C7811" t="str">
            <v xml:space="preserve">UN    </v>
          </cell>
          <cell r="D7811" t="str">
            <v>1,62</v>
          </cell>
        </row>
        <row r="7812">
          <cell r="A7812">
            <v>2628</v>
          </cell>
          <cell r="B7812" t="str">
            <v>CURVA 135 GRAUS, PARA ELETRODUTO, EM ACO GALVANIZADO ELETROLITICO, DIAMETRO DE 100 MM (4")</v>
          </cell>
          <cell r="C7812" t="str">
            <v xml:space="preserve">UN    </v>
          </cell>
          <cell r="D7812" t="str">
            <v>234,41</v>
          </cell>
        </row>
        <row r="7813">
          <cell r="A7813">
            <v>2622</v>
          </cell>
          <cell r="B7813" t="str">
            <v>CURVA 135 GRAUS, PARA ELETRODUTO, EM ACO GALVANIZADO ELETROLITICO, DIAMETRO DE 15 MM (1/2")</v>
          </cell>
          <cell r="C7813" t="str">
            <v xml:space="preserve">UN    </v>
          </cell>
          <cell r="D7813" t="str">
            <v>5,56</v>
          </cell>
        </row>
        <row r="7814">
          <cell r="A7814">
            <v>2623</v>
          </cell>
          <cell r="B7814" t="str">
            <v>CURVA 135 GRAUS, PARA ELETRODUTO, EM ACO GALVANIZADO ELETROLITICO, DIAMETRO DE 20 MM (3/4")</v>
          </cell>
          <cell r="C7814" t="str">
            <v xml:space="preserve">UN    </v>
          </cell>
          <cell r="D7814" t="str">
            <v>6,70</v>
          </cell>
        </row>
        <row r="7815">
          <cell r="A7815">
            <v>2624</v>
          </cell>
          <cell r="B7815" t="str">
            <v>CURVA 135 GRAUS, PARA ELETRODUTO, EM ACO GALVANIZADO ELETROLITICO, DIAMETRO DE 25 MM (1")</v>
          </cell>
          <cell r="C7815" t="str">
            <v xml:space="preserve">UN    </v>
          </cell>
          <cell r="D7815" t="str">
            <v>10,65</v>
          </cell>
        </row>
        <row r="7816">
          <cell r="A7816">
            <v>2625</v>
          </cell>
          <cell r="B7816" t="str">
            <v>CURVA 135 GRAUS, PARA ELETRODUTO, EM ACO GALVANIZADO ELETROLITICO, DIAMETRO DE 32 MM (1 1/4")</v>
          </cell>
          <cell r="C7816" t="str">
            <v xml:space="preserve">UN    </v>
          </cell>
          <cell r="D7816" t="str">
            <v>22,49</v>
          </cell>
        </row>
        <row r="7817">
          <cell r="A7817">
            <v>2626</v>
          </cell>
          <cell r="B7817" t="str">
            <v>CURVA 135 GRAUS, PARA ELETRODUTO, EM ACO GALVANIZADO ELETROLITICO, DIAMETRO DE 40 MM (1 1/2")</v>
          </cell>
          <cell r="C7817" t="str">
            <v xml:space="preserve">UN    </v>
          </cell>
          <cell r="D7817" t="str">
            <v>32,96</v>
          </cell>
        </row>
        <row r="7818">
          <cell r="A7818">
            <v>2630</v>
          </cell>
          <cell r="B7818" t="str">
            <v>CURVA 135 GRAUS, PARA ELETRODUTO, EM ACO GALVANIZADO ELETROLITICO, DIAMETRO DE 50 MM (2")</v>
          </cell>
          <cell r="C7818" t="str">
            <v xml:space="preserve">UN    </v>
          </cell>
          <cell r="D7818" t="str">
            <v>50,12</v>
          </cell>
        </row>
        <row r="7819">
          <cell r="A7819">
            <v>2627</v>
          </cell>
          <cell r="B7819" t="str">
            <v>CURVA 135 GRAUS, PARA ELETRODUTO, EM ACO GALVANIZADO ELETROLITICO, DIAMETRO DE 65 MM (2 1/2")</v>
          </cell>
          <cell r="C7819" t="str">
            <v xml:space="preserve">UN    </v>
          </cell>
          <cell r="D7819" t="str">
            <v>88,29</v>
          </cell>
        </row>
        <row r="7820">
          <cell r="A7820">
            <v>2629</v>
          </cell>
          <cell r="B7820" t="str">
            <v>CURVA 135 GRAUS, PARA ELETRODUTO, EM ACO GALVANIZADO ELETROLITICO, DIAMETRO DE 80 MM (3")</v>
          </cell>
          <cell r="C7820" t="str">
            <v xml:space="preserve">UN    </v>
          </cell>
          <cell r="D7820" t="str">
            <v>119,42</v>
          </cell>
        </row>
        <row r="7821">
          <cell r="A7821">
            <v>12033</v>
          </cell>
          <cell r="B7821" t="str">
            <v>CURVA 180 GRAUS, DE PVC RIGIDO ROSCAVEL, DE 1 1/2", PARA ELETRODUTO</v>
          </cell>
          <cell r="C7821" t="str">
            <v xml:space="preserve">UN    </v>
          </cell>
          <cell r="D7821" t="str">
            <v>6,67</v>
          </cell>
        </row>
        <row r="7822">
          <cell r="A7822">
            <v>40408</v>
          </cell>
          <cell r="B7822" t="str">
            <v>CURVA 180 GRAUS, DE PVC RIGIDO ROSCAVEL, DE 1 1/4", PARA ELETRODUTO</v>
          </cell>
          <cell r="C7822" t="str">
            <v xml:space="preserve">UN    </v>
          </cell>
          <cell r="D7822" t="str">
            <v>4,38</v>
          </cell>
        </row>
        <row r="7823">
          <cell r="A7823">
            <v>40409</v>
          </cell>
          <cell r="B7823" t="str">
            <v>CURVA 180 GRAUS, DE PVC RIGIDO ROSCAVEL, DE 1/2", PARA ELETRODUTO</v>
          </cell>
          <cell r="C7823" t="str">
            <v xml:space="preserve">UN    </v>
          </cell>
          <cell r="D7823" t="str">
            <v>1,55</v>
          </cell>
        </row>
        <row r="7824">
          <cell r="A7824">
            <v>39276</v>
          </cell>
          <cell r="B7824" t="str">
            <v>CURVA 180 GRAUS, DE PVC RIGIDO ROSCAVEL, DE 1", PARA ELETRODUTO</v>
          </cell>
          <cell r="C7824" t="str">
            <v xml:space="preserve">UN    </v>
          </cell>
          <cell r="D7824" t="str">
            <v>3,95</v>
          </cell>
        </row>
        <row r="7825">
          <cell r="A7825">
            <v>39277</v>
          </cell>
          <cell r="B7825" t="str">
            <v>CURVA 180 GRAUS, DE PVC RIGIDO ROSCAVEL, DE 2", PARA ELETRODUTO</v>
          </cell>
          <cell r="C7825" t="str">
            <v xml:space="preserve">UN    </v>
          </cell>
          <cell r="D7825" t="str">
            <v>10,67</v>
          </cell>
        </row>
        <row r="7826">
          <cell r="A7826">
            <v>12034</v>
          </cell>
          <cell r="B7826" t="str">
            <v>CURVA 180 GRAUS, DE PVC RIGIDO ROSCAVEL, DE 3/4", PARA ELETRODUTO</v>
          </cell>
          <cell r="C7826" t="str">
            <v xml:space="preserve">UN    </v>
          </cell>
          <cell r="D7826" t="str">
            <v>3,02</v>
          </cell>
        </row>
        <row r="7827">
          <cell r="A7827">
            <v>39879</v>
          </cell>
          <cell r="B7827" t="str">
            <v>CURVA 45 GRAUS DE COBRE (REF 606) SEM ANEL DE SOLDA, BOLSA X BOLSA, 15 MM</v>
          </cell>
          <cell r="C7827" t="str">
            <v xml:space="preserve">UN    </v>
          </cell>
          <cell r="D7827" t="str">
            <v>2,73</v>
          </cell>
        </row>
        <row r="7828">
          <cell r="A7828">
            <v>39880</v>
          </cell>
          <cell r="B7828" t="str">
            <v>CURVA 45 GRAUS DE COBRE (REF 606) SEM ANEL DE SOLDA, BOLSA X BOLSA, 22 MM</v>
          </cell>
          <cell r="C7828" t="str">
            <v xml:space="preserve">UN    </v>
          </cell>
          <cell r="D7828" t="str">
            <v>6,04</v>
          </cell>
        </row>
        <row r="7829">
          <cell r="A7829">
            <v>39881</v>
          </cell>
          <cell r="B7829" t="str">
            <v>CURVA 45 GRAUS DE COBRE (REF 606) SEM ANEL DE SOLDA, BOLSA X BOLSA, 28 MM</v>
          </cell>
          <cell r="C7829" t="str">
            <v xml:space="preserve">UN    </v>
          </cell>
          <cell r="D7829" t="str">
            <v>9,70</v>
          </cell>
        </row>
        <row r="7830">
          <cell r="A7830">
            <v>39882</v>
          </cell>
          <cell r="B7830" t="str">
            <v>CURVA 45 GRAUS DE COBRE (REF 606) SEM ANEL DE SOLDA, BOLSA X BOLSA, 35 MM</v>
          </cell>
          <cell r="C7830" t="str">
            <v xml:space="preserve">UN    </v>
          </cell>
          <cell r="D7830" t="str">
            <v>25,55</v>
          </cell>
        </row>
        <row r="7831">
          <cell r="A7831">
            <v>39883</v>
          </cell>
          <cell r="B7831" t="str">
            <v>CURVA 45 GRAUS DE COBRE (REF 606) SEM ANEL DE SOLDA, BOLSA X BOLSA, 42 MM</v>
          </cell>
          <cell r="C7831" t="str">
            <v xml:space="preserve">UN    </v>
          </cell>
          <cell r="D7831" t="str">
            <v>40,81</v>
          </cell>
        </row>
        <row r="7832">
          <cell r="A7832">
            <v>39884</v>
          </cell>
          <cell r="B7832" t="str">
            <v>CURVA 45 GRAUS DE COBRE (REF 606) SEM ANEL DE SOLDA, BOLSA X BOLSA, 54 MM</v>
          </cell>
          <cell r="C7832" t="str">
            <v xml:space="preserve">UN    </v>
          </cell>
          <cell r="D7832" t="str">
            <v>60,61</v>
          </cell>
        </row>
        <row r="7833">
          <cell r="A7833">
            <v>39885</v>
          </cell>
          <cell r="B7833" t="str">
            <v>CURVA 45 GRAUS DE COBRE (REF 606) SEM ANEL DE SOLDA, BOLSA X BOLSA, 66 MM</v>
          </cell>
          <cell r="C7833" t="str">
            <v xml:space="preserve">UN    </v>
          </cell>
          <cell r="D7833" t="str">
            <v>144,05</v>
          </cell>
        </row>
        <row r="7834">
          <cell r="A7834">
            <v>1777</v>
          </cell>
          <cell r="B7834" t="str">
            <v>CURVA 45 GRAUS DE FERRO GALVANIZADO, COM ROSCA BSP FEMEA, DE 1 1/2"</v>
          </cell>
          <cell r="C7834" t="str">
            <v xml:space="preserve">UN    </v>
          </cell>
          <cell r="D7834" t="str">
            <v>51,23</v>
          </cell>
        </row>
        <row r="7835">
          <cell r="A7835">
            <v>1819</v>
          </cell>
          <cell r="B7835" t="str">
            <v>CURVA 45 GRAUS DE FERRO GALVANIZADO, COM ROSCA BSP FEMEA, DE 1 1/4"</v>
          </cell>
          <cell r="C7835" t="str">
            <v xml:space="preserve">UN    </v>
          </cell>
          <cell r="D7835" t="str">
            <v>37,27</v>
          </cell>
        </row>
        <row r="7836">
          <cell r="A7836">
            <v>1775</v>
          </cell>
          <cell r="B7836" t="str">
            <v>CURVA 45 GRAUS DE FERRO GALVANIZADO, COM ROSCA BSP FEMEA, DE 1/2"</v>
          </cell>
          <cell r="C7836" t="str">
            <v xml:space="preserve">UN    </v>
          </cell>
          <cell r="D7836" t="str">
            <v>11,15</v>
          </cell>
        </row>
        <row r="7837">
          <cell r="A7837">
            <v>1776</v>
          </cell>
          <cell r="B7837" t="str">
            <v>CURVA 45 GRAUS DE FERRO GALVANIZADO, COM ROSCA BSP FEMEA, DE 1"</v>
          </cell>
          <cell r="C7837" t="str">
            <v xml:space="preserve">UN    </v>
          </cell>
          <cell r="D7837" t="str">
            <v>30,33</v>
          </cell>
        </row>
        <row r="7838">
          <cell r="A7838">
            <v>1778</v>
          </cell>
          <cell r="B7838" t="str">
            <v>CURVA 45 GRAUS DE FERRO GALVANIZADO, COM ROSCA BSP FEMEA, DE 2 1/2"</v>
          </cell>
          <cell r="C7838" t="str">
            <v xml:space="preserve">UN    </v>
          </cell>
          <cell r="D7838" t="str">
            <v>124,02</v>
          </cell>
        </row>
        <row r="7839">
          <cell r="A7839">
            <v>1818</v>
          </cell>
          <cell r="B7839" t="str">
            <v>CURVA 45 GRAUS DE FERRO GALVANIZADO, COM ROSCA BSP FEMEA, DE 2"</v>
          </cell>
          <cell r="C7839" t="str">
            <v xml:space="preserve">UN    </v>
          </cell>
          <cell r="D7839" t="str">
            <v>82,32</v>
          </cell>
        </row>
        <row r="7840">
          <cell r="A7840">
            <v>1820</v>
          </cell>
          <cell r="B7840" t="str">
            <v>CURVA 45 GRAUS DE FERRO GALVANIZADO, COM ROSCA BSP FEMEA, DE 3/4"</v>
          </cell>
          <cell r="C7840" t="str">
            <v xml:space="preserve">UN    </v>
          </cell>
          <cell r="D7840" t="str">
            <v>16,10</v>
          </cell>
        </row>
        <row r="7841">
          <cell r="A7841">
            <v>1779</v>
          </cell>
          <cell r="B7841" t="str">
            <v>CURVA 45 GRAUS DE FERRO GALVANIZADO, COM ROSCA BSP FEMEA, DE 3"</v>
          </cell>
          <cell r="C7841" t="str">
            <v xml:space="preserve">UN    </v>
          </cell>
          <cell r="D7841" t="str">
            <v>180,37</v>
          </cell>
        </row>
        <row r="7842">
          <cell r="A7842">
            <v>1780</v>
          </cell>
          <cell r="B7842" t="str">
            <v>CURVA 45 GRAUS DE FERRO GALVANIZADO, COM ROSCA BSP FEMEA, DE 4"</v>
          </cell>
          <cell r="C7842" t="str">
            <v xml:space="preserve">UN    </v>
          </cell>
          <cell r="D7842" t="str">
            <v>371,84</v>
          </cell>
        </row>
        <row r="7843">
          <cell r="A7843">
            <v>1783</v>
          </cell>
          <cell r="B7843" t="str">
            <v>CURVA 45 GRAUS DE FERRO GALVANIZADO, COM ROSCA BSP MACHO/FEMEA, DE 1 1/2"</v>
          </cell>
          <cell r="C7843" t="str">
            <v xml:space="preserve">UN    </v>
          </cell>
          <cell r="D7843" t="str">
            <v>39,31</v>
          </cell>
        </row>
        <row r="7844">
          <cell r="A7844">
            <v>1782</v>
          </cell>
          <cell r="B7844" t="str">
            <v>CURVA 45 GRAUS DE FERRO GALVANIZADO, COM ROSCA BSP MACHO/FEMEA, DE 1 1/4"</v>
          </cell>
          <cell r="C7844" t="str">
            <v xml:space="preserve">UN    </v>
          </cell>
          <cell r="D7844" t="str">
            <v>31,08</v>
          </cell>
        </row>
        <row r="7845">
          <cell r="A7845">
            <v>1817</v>
          </cell>
          <cell r="B7845" t="str">
            <v>CURVA 45 GRAUS DE FERRO GALVANIZADO, COM ROSCA BSP MACHO/FEMEA, DE 1/2"</v>
          </cell>
          <cell r="C7845" t="str">
            <v xml:space="preserve">UN    </v>
          </cell>
          <cell r="D7845" t="str">
            <v>9,26</v>
          </cell>
        </row>
        <row r="7846">
          <cell r="A7846">
            <v>1781</v>
          </cell>
          <cell r="B7846" t="str">
            <v>CURVA 45 GRAUS DE FERRO GALVANIZADO, COM ROSCA BSP MACHO/FEMEA, DE 1"</v>
          </cell>
          <cell r="C7846" t="str">
            <v xml:space="preserve">UN    </v>
          </cell>
          <cell r="D7846" t="str">
            <v>20,25</v>
          </cell>
        </row>
        <row r="7847">
          <cell r="A7847">
            <v>1784</v>
          </cell>
          <cell r="B7847" t="str">
            <v>CURVA 45 GRAUS DE FERRO GALVANIZADO, COM ROSCA BSP MACHO/FEMEA, DE 2 1/2"</v>
          </cell>
          <cell r="C7847" t="str">
            <v xml:space="preserve">UN    </v>
          </cell>
          <cell r="D7847" t="str">
            <v>111,01</v>
          </cell>
        </row>
        <row r="7848">
          <cell r="A7848">
            <v>1810</v>
          </cell>
          <cell r="B7848" t="str">
            <v>CURVA 45 GRAUS DE FERRO GALVANIZADO, COM ROSCA BSP MACHO/FEMEA, DE 2"</v>
          </cell>
          <cell r="C7848" t="str">
            <v xml:space="preserve">UN    </v>
          </cell>
          <cell r="D7848" t="str">
            <v>61,57</v>
          </cell>
        </row>
        <row r="7849">
          <cell r="A7849">
            <v>1811</v>
          </cell>
          <cell r="B7849" t="str">
            <v>CURVA 45 GRAUS DE FERRO GALVANIZADO, COM ROSCA BSP MACHO/FEMEA, DE 3/4"</v>
          </cell>
          <cell r="C7849" t="str">
            <v xml:space="preserve">UN    </v>
          </cell>
          <cell r="D7849" t="str">
            <v>13,32</v>
          </cell>
        </row>
        <row r="7850">
          <cell r="A7850">
            <v>1812</v>
          </cell>
          <cell r="B7850" t="str">
            <v>CURVA 45 GRAUS DE FERRO GALVANIZADO, COM ROSCA BSP MACHO/FEMEA, DE 3"</v>
          </cell>
          <cell r="C7850" t="str">
            <v xml:space="preserve">UN    </v>
          </cell>
          <cell r="D7850" t="str">
            <v>155,44</v>
          </cell>
        </row>
        <row r="7851">
          <cell r="A7851">
            <v>40379</v>
          </cell>
          <cell r="B7851" t="str">
            <v>CURVA 45 GRAUS EM ACO PRETO, SOLDAVEL, PRESSAO 3.000 LBS, DN 15 MM (1/2")</v>
          </cell>
          <cell r="C7851" t="str">
            <v xml:space="preserve">UN    </v>
          </cell>
          <cell r="D7851" t="str">
            <v>14,07</v>
          </cell>
        </row>
        <row r="7852">
          <cell r="A7852">
            <v>40381</v>
          </cell>
          <cell r="B7852" t="str">
            <v>CURVA 45 GRAUS EM ACO PRETO, SOLDAVEL, PRESSAO 3.000 LBS, DN 20 MM (3/4")</v>
          </cell>
          <cell r="C7852" t="str">
            <v xml:space="preserve">UN    </v>
          </cell>
          <cell r="D7852" t="str">
            <v>18,76</v>
          </cell>
        </row>
        <row r="7853">
          <cell r="A7853">
            <v>40423</v>
          </cell>
          <cell r="B7853" t="str">
            <v>CURVA 45 GRAUS EM ACO PRETO, SOLDAVEL, PRESSAO 3.000 LBS, DN 25 MM (1")</v>
          </cell>
          <cell r="C7853" t="str">
            <v xml:space="preserve">UN    </v>
          </cell>
          <cell r="D7853" t="str">
            <v>26,63</v>
          </cell>
        </row>
        <row r="7854">
          <cell r="A7854">
            <v>40384</v>
          </cell>
          <cell r="B7854" t="str">
            <v>CURVA 45 GRAUS EM ACO PRETO, SOLDAVEL, PRESSAO 3.000 LBS, DN 32 MM (1 1/4")</v>
          </cell>
          <cell r="C7854" t="str">
            <v xml:space="preserve">UN    </v>
          </cell>
          <cell r="D7854" t="str">
            <v>40,71</v>
          </cell>
        </row>
        <row r="7855">
          <cell r="A7855">
            <v>40386</v>
          </cell>
          <cell r="B7855" t="str">
            <v>CURVA 45 GRAUS EM ACO PRETO, SOLDAVEL, PRESSAO 3.000 LBS, DN 40 MM (1 1/2")</v>
          </cell>
          <cell r="C7855" t="str">
            <v xml:space="preserve">UN    </v>
          </cell>
          <cell r="D7855" t="str">
            <v>59,46</v>
          </cell>
        </row>
        <row r="7856">
          <cell r="A7856">
            <v>40388</v>
          </cell>
          <cell r="B7856" t="str">
            <v>CURVA 45 GRAUS EM ACO PRETO, SOLDAVEL, PRESSAO 3.000 LBS, DN 50 MM (2")</v>
          </cell>
          <cell r="C7856" t="str">
            <v xml:space="preserve">UN    </v>
          </cell>
          <cell r="D7856" t="str">
            <v>84,54</v>
          </cell>
        </row>
        <row r="7857">
          <cell r="A7857">
            <v>40389</v>
          </cell>
          <cell r="B7857" t="str">
            <v>CURVA 45 GRAUS EM ACO PRETO, SOLDAVEL, PRESSAO 3.000 LBS, DN 65 MM (2 1/2")</v>
          </cell>
          <cell r="C7857" t="str">
            <v xml:space="preserve">UN    </v>
          </cell>
          <cell r="D7857" t="str">
            <v>168,90</v>
          </cell>
        </row>
        <row r="7858">
          <cell r="A7858">
            <v>40391</v>
          </cell>
          <cell r="B7858" t="str">
            <v>CURVA 45 GRAUS EM ACO PRETO, SOLDAVEL, PRESSAO 3.000 LBS, DN 80 MM (3")</v>
          </cell>
          <cell r="C7858" t="str">
            <v xml:space="preserve">UN    </v>
          </cell>
          <cell r="D7858" t="str">
            <v>438,38</v>
          </cell>
        </row>
        <row r="7859">
          <cell r="A7859">
            <v>40414</v>
          </cell>
          <cell r="B7859" t="str">
            <v>CURVA 45 GRAUS RANHURADA EM FERRO FUNDIDO, DN 50 MM (2")</v>
          </cell>
          <cell r="C7859" t="str">
            <v xml:space="preserve">UN    </v>
          </cell>
          <cell r="D7859" t="str">
            <v>11,73</v>
          </cell>
        </row>
        <row r="7860">
          <cell r="A7860">
            <v>40416</v>
          </cell>
          <cell r="B7860" t="str">
            <v>CURVA 45 GRAUS RANHURADA EM FERRO FUNDIDO, DN 65 MM (2 1/2")</v>
          </cell>
          <cell r="C7860" t="str">
            <v xml:space="preserve">UN    </v>
          </cell>
          <cell r="D7860" t="str">
            <v>16,21</v>
          </cell>
        </row>
        <row r="7861">
          <cell r="A7861">
            <v>40418</v>
          </cell>
          <cell r="B7861" t="str">
            <v>CURVA 45 GRAUS RANHURADA EM FERRO FUNDIDO, DN 80 MM (3")</v>
          </cell>
          <cell r="C7861" t="str">
            <v xml:space="preserve">UN    </v>
          </cell>
          <cell r="D7861" t="str">
            <v>19,34</v>
          </cell>
        </row>
        <row r="7862">
          <cell r="A7862">
            <v>2615</v>
          </cell>
          <cell r="B7862" t="str">
            <v>CURVA 45 GRAUS, PARA ELETRODUTO, EM ACO GALVANIZADO ELETROLITICO, DIAMETRO DE 100 MM (4")</v>
          </cell>
          <cell r="C7862" t="str">
            <v xml:space="preserve">UN    </v>
          </cell>
          <cell r="D7862" t="str">
            <v>155,71</v>
          </cell>
        </row>
        <row r="7863">
          <cell r="A7863">
            <v>2635</v>
          </cell>
          <cell r="B7863" t="str">
            <v>CURVA 45 GRAUS, PARA ELETRODUTO, EM ACO GALVANIZADO ELETROLITICO, DIAMETRO DE 15 MM (1/2")</v>
          </cell>
          <cell r="C7863" t="str">
            <v xml:space="preserve">UN    </v>
          </cell>
          <cell r="D7863" t="str">
            <v>4,65</v>
          </cell>
        </row>
        <row r="7864">
          <cell r="A7864">
            <v>2609</v>
          </cell>
          <cell r="B7864" t="str">
            <v>CURVA 45 GRAUS, PARA ELETRODUTO, EM ACO GALVANIZADO ELETROLITICO, DIAMETRO DE 20 MM (3/4")</v>
          </cell>
          <cell r="C7864" t="str">
            <v xml:space="preserve">UN    </v>
          </cell>
          <cell r="D7864" t="str">
            <v>5,23</v>
          </cell>
        </row>
        <row r="7865">
          <cell r="A7865">
            <v>2634</v>
          </cell>
          <cell r="B7865" t="str">
            <v>CURVA 45 GRAUS, PARA ELETRODUTO, EM ACO GALVANIZADO ELETROLITICO, DIAMETRO DE 25 MM (1")</v>
          </cell>
          <cell r="C7865" t="str">
            <v xml:space="preserve">UN    </v>
          </cell>
          <cell r="D7865" t="str">
            <v>6,87</v>
          </cell>
        </row>
        <row r="7866">
          <cell r="A7866">
            <v>2611</v>
          </cell>
          <cell r="B7866" t="str">
            <v>CURVA 45 GRAUS, PARA ELETRODUTO, EM ACO GALVANIZADO ELETROLITICO, DIAMETRO DE 40 MM (1 1/2")</v>
          </cell>
          <cell r="C7866" t="str">
            <v xml:space="preserve">UN    </v>
          </cell>
          <cell r="D7866" t="str">
            <v>19,36</v>
          </cell>
        </row>
        <row r="7867">
          <cell r="A7867">
            <v>2612</v>
          </cell>
          <cell r="B7867" t="str">
            <v>CURVA 45 GRAUS, PARA ELETRODUTO, EM ACO GALVANIZADO ELETROLITICO, DIAMETRO DE 50 MM (2")</v>
          </cell>
          <cell r="C7867" t="str">
            <v xml:space="preserve">UN    </v>
          </cell>
          <cell r="D7867" t="str">
            <v>28,16</v>
          </cell>
        </row>
        <row r="7868">
          <cell r="A7868">
            <v>2613</v>
          </cell>
          <cell r="B7868" t="str">
            <v>CURVA 45 GRAUS, PARA ELETRODUTO, EM ACO GALVANIZADO ELETROLITICO, DIAMETRO DE 65 MM (2 1/2")</v>
          </cell>
          <cell r="C7868" t="str">
            <v xml:space="preserve">UN    </v>
          </cell>
          <cell r="D7868" t="str">
            <v>67,96</v>
          </cell>
        </row>
        <row r="7869">
          <cell r="A7869">
            <v>2614</v>
          </cell>
          <cell r="B7869" t="str">
            <v>CURVA 45 GRAUS, PARA ELETRODUTO, EM ACO GALVANIZADO ELETROLITICO, DIAMETRO DE 80 MM (3")</v>
          </cell>
          <cell r="C7869" t="str">
            <v xml:space="preserve">UN    </v>
          </cell>
          <cell r="D7869" t="str">
            <v>94,51</v>
          </cell>
        </row>
        <row r="7870">
          <cell r="A7870">
            <v>34359</v>
          </cell>
          <cell r="B7870" t="str">
            <v>CURVA 90 GRAUS DE BARRA CHATA EM ALUMINIO 3/4 " X 1/4 " X 300 MM</v>
          </cell>
          <cell r="C7870" t="str">
            <v xml:space="preserve">UN    </v>
          </cell>
          <cell r="D7870" t="str">
            <v>5,31</v>
          </cell>
        </row>
        <row r="7871">
          <cell r="A7871">
            <v>1789</v>
          </cell>
          <cell r="B7871" t="str">
            <v>CURVA 90 GRAUS DE FERRO GALVANIZADO, COM ROSCA BSP FEMEA, DE 1 1/2"</v>
          </cell>
          <cell r="C7871" t="str">
            <v xml:space="preserve">UN    </v>
          </cell>
          <cell r="D7871" t="str">
            <v>49,17</v>
          </cell>
        </row>
        <row r="7872">
          <cell r="A7872">
            <v>1788</v>
          </cell>
          <cell r="B7872" t="str">
            <v>CURVA 90 GRAUS DE FERRO GALVANIZADO, COM ROSCA BSP FEMEA, DE 1 1/4"</v>
          </cell>
          <cell r="C7872" t="str">
            <v xml:space="preserve">UN    </v>
          </cell>
          <cell r="D7872" t="str">
            <v>39,42</v>
          </cell>
        </row>
        <row r="7873">
          <cell r="A7873">
            <v>1786</v>
          </cell>
          <cell r="B7873" t="str">
            <v>CURVA 90 GRAUS DE FERRO GALVANIZADO, COM ROSCA BSP FEMEA, DE 1/2"</v>
          </cell>
          <cell r="C7873" t="str">
            <v xml:space="preserve">UN    </v>
          </cell>
          <cell r="D7873" t="str">
            <v>9,78</v>
          </cell>
        </row>
        <row r="7874">
          <cell r="A7874">
            <v>1787</v>
          </cell>
          <cell r="B7874" t="str">
            <v>CURVA 90 GRAUS DE FERRO GALVANIZADO, COM ROSCA BSP FEMEA, DE 1"</v>
          </cell>
          <cell r="C7874" t="str">
            <v xml:space="preserve">UN    </v>
          </cell>
          <cell r="D7874" t="str">
            <v>23,43</v>
          </cell>
        </row>
        <row r="7875">
          <cell r="A7875">
            <v>1791</v>
          </cell>
          <cell r="B7875" t="str">
            <v>CURVA 90 GRAUS DE FERRO GALVANIZADO, COM ROSCA BSP FEMEA, DE 2 1/2"</v>
          </cell>
          <cell r="C7875" t="str">
            <v xml:space="preserve">UN    </v>
          </cell>
          <cell r="D7875" t="str">
            <v>142,12</v>
          </cell>
        </row>
        <row r="7876">
          <cell r="A7876">
            <v>1790</v>
          </cell>
          <cell r="B7876" t="str">
            <v>CURVA 90 GRAUS DE FERRO GALVANIZADO, COM ROSCA BSP FEMEA, DE 2"</v>
          </cell>
          <cell r="C7876" t="str">
            <v xml:space="preserve">UN    </v>
          </cell>
          <cell r="D7876" t="str">
            <v>81,89</v>
          </cell>
        </row>
        <row r="7877">
          <cell r="A7877">
            <v>1813</v>
          </cell>
          <cell r="B7877" t="str">
            <v>CURVA 90 GRAUS DE FERRO GALVANIZADO, COM ROSCA BSP FEMEA, DE 3/4"</v>
          </cell>
          <cell r="C7877" t="str">
            <v xml:space="preserve">UN    </v>
          </cell>
          <cell r="D7877" t="str">
            <v>15,53</v>
          </cell>
        </row>
        <row r="7878">
          <cell r="A7878">
            <v>1792</v>
          </cell>
          <cell r="B7878" t="str">
            <v>CURVA 90 GRAUS DE FERRO GALVANIZADO, COM ROSCA BSP FEMEA, DE 3"</v>
          </cell>
          <cell r="C7878" t="str">
            <v xml:space="preserve">UN    </v>
          </cell>
          <cell r="D7878" t="str">
            <v>191,84</v>
          </cell>
        </row>
        <row r="7879">
          <cell r="A7879">
            <v>1793</v>
          </cell>
          <cell r="B7879" t="str">
            <v>CURVA 90 GRAUS DE FERRO GALVANIZADO, COM ROSCA BSP FEMEA, DE 4"</v>
          </cell>
          <cell r="C7879" t="str">
            <v xml:space="preserve">UN    </v>
          </cell>
          <cell r="D7879" t="str">
            <v>387,64</v>
          </cell>
        </row>
        <row r="7880">
          <cell r="A7880">
            <v>1809</v>
          </cell>
          <cell r="B7880" t="str">
            <v>CURVA 90 GRAUS DE FERRO GALVANIZADO, COM ROSCA BSP MACHO/FEMEA, DE 1 1/2"</v>
          </cell>
          <cell r="C7880" t="str">
            <v xml:space="preserve">UN    </v>
          </cell>
          <cell r="D7880" t="str">
            <v>46,10</v>
          </cell>
        </row>
        <row r="7881">
          <cell r="A7881">
            <v>1814</v>
          </cell>
          <cell r="B7881" t="str">
            <v>CURVA 90 GRAUS DE FERRO GALVANIZADO, COM ROSCA BSP MACHO/FEMEA, DE 1 1/4"</v>
          </cell>
          <cell r="C7881" t="str">
            <v xml:space="preserve">UN    </v>
          </cell>
          <cell r="D7881" t="str">
            <v>37,87</v>
          </cell>
        </row>
        <row r="7882">
          <cell r="A7882">
            <v>1803</v>
          </cell>
          <cell r="B7882" t="str">
            <v>CURVA 90 GRAUS DE FERRO GALVANIZADO, COM ROSCA BSP MACHO/FEMEA, DE 1/2"</v>
          </cell>
          <cell r="C7882" t="str">
            <v xml:space="preserve">UN    </v>
          </cell>
          <cell r="D7882" t="str">
            <v>9,57</v>
          </cell>
        </row>
        <row r="7883">
          <cell r="A7883">
            <v>1805</v>
          </cell>
          <cell r="B7883" t="str">
            <v>CURVA 90 GRAUS DE FERRO GALVANIZADO, COM ROSCA BSP MACHO/FEMEA, DE 1"</v>
          </cell>
          <cell r="C7883" t="str">
            <v xml:space="preserve">UN    </v>
          </cell>
          <cell r="D7883" t="str">
            <v>21,98</v>
          </cell>
        </row>
        <row r="7884">
          <cell r="A7884">
            <v>1821</v>
          </cell>
          <cell r="B7884" t="str">
            <v>CURVA 90 GRAUS DE FERRO GALVANIZADO, COM ROSCA BSP MACHO/FEMEA, DE 2 1/2"</v>
          </cell>
          <cell r="C7884" t="str">
            <v xml:space="preserve">UN    </v>
          </cell>
          <cell r="D7884" t="str">
            <v>129,84</v>
          </cell>
        </row>
        <row r="7885">
          <cell r="A7885">
            <v>1806</v>
          </cell>
          <cell r="B7885" t="str">
            <v>CURVA 90 GRAUS DE FERRO GALVANIZADO, COM ROSCA BSP MACHO/FEMEA, DE 2"</v>
          </cell>
          <cell r="C7885" t="str">
            <v xml:space="preserve">UN    </v>
          </cell>
          <cell r="D7885" t="str">
            <v>77,28</v>
          </cell>
        </row>
        <row r="7886">
          <cell r="A7886">
            <v>1804</v>
          </cell>
          <cell r="B7886" t="str">
            <v>CURVA 90 GRAUS DE FERRO GALVANIZADO, COM ROSCA BSP MACHO/FEMEA, DE 3/4"</v>
          </cell>
          <cell r="C7886" t="str">
            <v xml:space="preserve">UN    </v>
          </cell>
          <cell r="D7886" t="str">
            <v>13,62</v>
          </cell>
        </row>
        <row r="7887">
          <cell r="A7887">
            <v>1807</v>
          </cell>
          <cell r="B7887" t="str">
            <v>CURVA 90 GRAUS DE FERRO GALVANIZADO, COM ROSCA BSP MACHO/FEMEA, DE 3"</v>
          </cell>
          <cell r="C7887" t="str">
            <v xml:space="preserve">UN    </v>
          </cell>
          <cell r="D7887" t="str">
            <v>185,70</v>
          </cell>
        </row>
        <row r="7888">
          <cell r="A7888">
            <v>1808</v>
          </cell>
          <cell r="B7888" t="str">
            <v>CURVA 90 GRAUS DE FERRO GALVANIZADO, COM ROSCA BSP MACHO/FEMEA, DE 4"</v>
          </cell>
          <cell r="C7888" t="str">
            <v xml:space="preserve">UN    </v>
          </cell>
          <cell r="D7888" t="str">
            <v>372,30</v>
          </cell>
        </row>
        <row r="7889">
          <cell r="A7889">
            <v>1797</v>
          </cell>
          <cell r="B7889" t="str">
            <v>CURVA 90 GRAUS DE FERRO GALVANIZADO, COM ROSCA BSP MACHO, DE 1 1/2"</v>
          </cell>
          <cell r="C7889" t="str">
            <v xml:space="preserve">UN    </v>
          </cell>
          <cell r="D7889" t="str">
            <v>55,83</v>
          </cell>
        </row>
        <row r="7890">
          <cell r="A7890">
            <v>1796</v>
          </cell>
          <cell r="B7890" t="str">
            <v>CURVA 90 GRAUS DE FERRO GALVANIZADO, COM ROSCA BSP MACHO, DE 1 1/4"</v>
          </cell>
          <cell r="C7890" t="str">
            <v xml:space="preserve">UN    </v>
          </cell>
          <cell r="D7890" t="str">
            <v>42,83</v>
          </cell>
        </row>
        <row r="7891">
          <cell r="A7891">
            <v>1794</v>
          </cell>
          <cell r="B7891" t="str">
            <v>CURVA 90 GRAUS DE FERRO GALVANIZADO, COM ROSCA BSP MACHO, DE 1/2"</v>
          </cell>
          <cell r="C7891" t="str">
            <v xml:space="preserve">UN    </v>
          </cell>
          <cell r="D7891" t="str">
            <v>10,22</v>
          </cell>
        </row>
        <row r="7892">
          <cell r="A7892">
            <v>1816</v>
          </cell>
          <cell r="B7892" t="str">
            <v>CURVA 90 GRAUS DE FERRO GALVANIZADO, COM ROSCA BSP MACHO, DE 1"</v>
          </cell>
          <cell r="C7892" t="str">
            <v xml:space="preserve">UN    </v>
          </cell>
          <cell r="D7892" t="str">
            <v>23,05</v>
          </cell>
        </row>
        <row r="7893">
          <cell r="A7893">
            <v>1815</v>
          </cell>
          <cell r="B7893" t="str">
            <v>CURVA 90 GRAUS DE FERRO GALVANIZADO, COM ROSCA BSP MACHO, DE 2 1/2"</v>
          </cell>
          <cell r="C7893" t="str">
            <v xml:space="preserve">UN    </v>
          </cell>
          <cell r="D7893" t="str">
            <v>177,04</v>
          </cell>
        </row>
        <row r="7894">
          <cell r="A7894">
            <v>1798</v>
          </cell>
          <cell r="B7894" t="str">
            <v>CURVA 90 GRAUS DE FERRO GALVANIZADO, COM ROSCA BSP MACHO, DE 2"</v>
          </cell>
          <cell r="C7894" t="str">
            <v xml:space="preserve">UN    </v>
          </cell>
          <cell r="D7894" t="str">
            <v>79,22</v>
          </cell>
        </row>
        <row r="7895">
          <cell r="A7895">
            <v>1795</v>
          </cell>
          <cell r="B7895" t="str">
            <v>CURVA 90 GRAUS DE FERRO GALVANIZADO, COM ROSCA BSP MACHO, DE 3/4"</v>
          </cell>
          <cell r="C7895" t="str">
            <v xml:space="preserve">UN    </v>
          </cell>
          <cell r="D7895" t="str">
            <v>14,16</v>
          </cell>
        </row>
        <row r="7896">
          <cell r="A7896">
            <v>1799</v>
          </cell>
          <cell r="B7896" t="str">
            <v>CURVA 90 GRAUS DE FERRO GALVANIZADO, COM ROSCA BSP MACHO, DE 3"</v>
          </cell>
          <cell r="C7896" t="str">
            <v xml:space="preserve">UN    </v>
          </cell>
          <cell r="D7896" t="str">
            <v>230,58</v>
          </cell>
        </row>
        <row r="7897">
          <cell r="A7897">
            <v>1800</v>
          </cell>
          <cell r="B7897" t="str">
            <v>CURVA 90 GRAUS DE FERRO GALVANIZADO, COM ROSCA BSP MACHO, DE 4"</v>
          </cell>
          <cell r="C7897" t="str">
            <v xml:space="preserve">UN    </v>
          </cell>
          <cell r="D7897" t="str">
            <v>440,22</v>
          </cell>
        </row>
        <row r="7898">
          <cell r="A7898">
            <v>1802</v>
          </cell>
          <cell r="B7898" t="str">
            <v>CURVA 90 GRAUS DE FERRO GALVANIZADO, COM ROSCA BSP MACHO, DE 6"</v>
          </cell>
          <cell r="C7898" t="str">
            <v xml:space="preserve">UN    </v>
          </cell>
          <cell r="D7898" t="str">
            <v>1.101,17</v>
          </cell>
        </row>
        <row r="7899">
          <cell r="A7899">
            <v>40378</v>
          </cell>
          <cell r="B7899" t="str">
            <v>CURVA 90 GRAUS EM ACO PRETO, RAIO CURTO, SOLDAVEL, PRESSAO 3.000 LBS, DN 15 MM (1/2")</v>
          </cell>
          <cell r="C7899" t="str">
            <v xml:space="preserve">UN    </v>
          </cell>
          <cell r="D7899" t="str">
            <v>14,07</v>
          </cell>
        </row>
        <row r="7900">
          <cell r="A7900">
            <v>40380</v>
          </cell>
          <cell r="B7900" t="str">
            <v>CURVA 90 GRAUS EM ACO PRETO, RAIO CURTO, SOLDAVEL, PRESSAO 3.000 LBS, DN 20 MM (3/4")</v>
          </cell>
          <cell r="C7900" t="str">
            <v xml:space="preserve">UN    </v>
          </cell>
          <cell r="D7900" t="str">
            <v>18,76</v>
          </cell>
        </row>
        <row r="7901">
          <cell r="A7901">
            <v>40382</v>
          </cell>
          <cell r="B7901" t="str">
            <v>CURVA 90 GRAUS EM ACO PRETO, RAIO CURTO, SOLDAVEL, PRESSAO 3.000 LBS, DN 25 MM (1")</v>
          </cell>
          <cell r="C7901" t="str">
            <v xml:space="preserve">UN    </v>
          </cell>
          <cell r="D7901" t="str">
            <v>26,63</v>
          </cell>
        </row>
        <row r="7902">
          <cell r="A7902">
            <v>40383</v>
          </cell>
          <cell r="B7902" t="str">
            <v>CURVA 90 GRAUS EM ACO PRETO, RAIO CURTO, SOLDAVEL, PRESSAO 3.000 LBS, DN 32 MM (1 1/4")</v>
          </cell>
          <cell r="C7902" t="str">
            <v xml:space="preserve">UN    </v>
          </cell>
          <cell r="D7902" t="str">
            <v>40,71</v>
          </cell>
        </row>
        <row r="7903">
          <cell r="A7903">
            <v>40385</v>
          </cell>
          <cell r="B7903" t="str">
            <v>CURVA 90 GRAUS EM ACO PRETO, RAIO CURTO, SOLDAVEL, PRESSAO 3.000 LBS, DN 40 MM (1 1/2")</v>
          </cell>
          <cell r="C7903" t="str">
            <v xml:space="preserve">UN    </v>
          </cell>
          <cell r="D7903" t="str">
            <v>59,46</v>
          </cell>
        </row>
        <row r="7904">
          <cell r="A7904">
            <v>40387</v>
          </cell>
          <cell r="B7904" t="str">
            <v>CURVA 90 GRAUS EM ACO PRETO, RAIO CURTO, SOLDAVEL, PRESSAO 3.000 LBS, DN 50 MM (2")</v>
          </cell>
          <cell r="C7904" t="str">
            <v xml:space="preserve">UN    </v>
          </cell>
          <cell r="D7904" t="str">
            <v>92,38</v>
          </cell>
        </row>
        <row r="7905">
          <cell r="A7905">
            <v>40422</v>
          </cell>
          <cell r="B7905" t="str">
            <v>CURVA 90 GRAUS EM ACO PRETO, RAIO CURTO, SOLDAVEL, PRESSAO 3.000 LBS, DN 65 MM (2 1/2")</v>
          </cell>
          <cell r="C7905" t="str">
            <v xml:space="preserve">UN    </v>
          </cell>
          <cell r="D7905" t="str">
            <v>181,44</v>
          </cell>
        </row>
        <row r="7906">
          <cell r="A7906">
            <v>40390</v>
          </cell>
          <cell r="B7906" t="str">
            <v>CURVA 90 GRAUS EM ACO PRETO, RAIO CURTO, SOLDAVEL, PRESSAO 3.000 LBS, DN 80 MM (3")</v>
          </cell>
          <cell r="C7906" t="str">
            <v xml:space="preserve">UN    </v>
          </cell>
          <cell r="D7906" t="str">
            <v>382,13</v>
          </cell>
        </row>
        <row r="7907">
          <cell r="A7907">
            <v>40413</v>
          </cell>
          <cell r="B7907" t="str">
            <v>CURVA 90 GRAUS RANHURADA EM FERRO FUNDIDO, DN 50 MM (2")</v>
          </cell>
          <cell r="C7907" t="str">
            <v xml:space="preserve">UN    </v>
          </cell>
          <cell r="D7907" t="str">
            <v>12,74</v>
          </cell>
        </row>
        <row r="7908">
          <cell r="A7908">
            <v>40415</v>
          </cell>
          <cell r="B7908" t="str">
            <v>CURVA 90 GRAUS RANHURADA EM FERRO FUNDIDO, DN 65 MM (2 1/2")</v>
          </cell>
          <cell r="C7908" t="str">
            <v xml:space="preserve">UN    </v>
          </cell>
          <cell r="D7908" t="str">
            <v>18,16</v>
          </cell>
        </row>
        <row r="7909">
          <cell r="A7909">
            <v>40417</v>
          </cell>
          <cell r="B7909" t="str">
            <v>CURVA 90 GRAUS RANHURADA EM FERRO FUNDIDO, DN 80 MM (3")</v>
          </cell>
          <cell r="C7909" t="str">
            <v xml:space="preserve">UN    </v>
          </cell>
          <cell r="D7909" t="str">
            <v>21,42</v>
          </cell>
        </row>
        <row r="7910">
          <cell r="A7910">
            <v>39271</v>
          </cell>
          <cell r="B7910" t="str">
            <v>CURVA 90 GRAUS, CURTA, DE PVC RIGIDO ROSCAVEL, DE 1/2", PARA ELETRODUTO</v>
          </cell>
          <cell r="C7910" t="str">
            <v xml:space="preserve">UN    </v>
          </cell>
          <cell r="D7910" t="str">
            <v>1,34</v>
          </cell>
        </row>
        <row r="7911">
          <cell r="A7911">
            <v>39273</v>
          </cell>
          <cell r="B7911" t="str">
            <v>CURVA 90 GRAUS, CURTA, DE PVC RIGIDO ROSCAVEL, DE 1", PARA ELETRODUTO</v>
          </cell>
          <cell r="C7911" t="str">
            <v xml:space="preserve">UN    </v>
          </cell>
          <cell r="D7911" t="str">
            <v>2,28</v>
          </cell>
        </row>
        <row r="7912">
          <cell r="A7912">
            <v>39272</v>
          </cell>
          <cell r="B7912" t="str">
            <v>CURVA 90 GRAUS, CURTA, DE PVC RIGIDO ROSCAVEL, DE 3/4", PARA ELETRODUTO</v>
          </cell>
          <cell r="C7912" t="str">
            <v xml:space="preserve">UN    </v>
          </cell>
          <cell r="D7912" t="str">
            <v>1,65</v>
          </cell>
        </row>
        <row r="7913">
          <cell r="A7913">
            <v>1875</v>
          </cell>
          <cell r="B7913" t="str">
            <v>CURVA 90 GRAUS, LONGA, DE PVC RIGIDO ROSCAVEL, DE 1 1/2", PARA ELETRODUTO</v>
          </cell>
          <cell r="C7913" t="str">
            <v xml:space="preserve">UN    </v>
          </cell>
          <cell r="D7913" t="str">
            <v>3,65</v>
          </cell>
        </row>
        <row r="7914">
          <cell r="A7914">
            <v>1874</v>
          </cell>
          <cell r="B7914" t="str">
            <v>CURVA 90 GRAUS, LONGA, DE PVC RIGIDO ROSCAVEL, DE 1 1/4", PARA ELETRODUTO</v>
          </cell>
          <cell r="C7914" t="str">
            <v xml:space="preserve">UN    </v>
          </cell>
          <cell r="D7914" t="str">
            <v>3,01</v>
          </cell>
        </row>
        <row r="7915">
          <cell r="A7915">
            <v>1870</v>
          </cell>
          <cell r="B7915" t="str">
            <v>CURVA 90 GRAUS, LONGA, DE PVC RIGIDO ROSCAVEL, DE 1/2", PARA ELETRODUTO</v>
          </cell>
          <cell r="C7915" t="str">
            <v xml:space="preserve">UN    </v>
          </cell>
          <cell r="D7915" t="str">
            <v>1,74</v>
          </cell>
        </row>
        <row r="7916">
          <cell r="A7916">
            <v>1884</v>
          </cell>
          <cell r="B7916" t="str">
            <v>CURVA 90 GRAUS, LONGA, DE PVC RIGIDO ROSCAVEL, DE 1", PARA ELETRODUTO</v>
          </cell>
          <cell r="C7916" t="str">
            <v xml:space="preserve">UN    </v>
          </cell>
          <cell r="D7916" t="str">
            <v>2,67</v>
          </cell>
        </row>
        <row r="7917">
          <cell r="A7917">
            <v>1887</v>
          </cell>
          <cell r="B7917" t="str">
            <v>CURVA 90 GRAUS, LONGA, DE PVC RIGIDO ROSCAVEL, DE 2 1/2", PARA ELETRODUTO</v>
          </cell>
          <cell r="C7917" t="str">
            <v xml:space="preserve">UN    </v>
          </cell>
          <cell r="D7917" t="str">
            <v>15,13</v>
          </cell>
        </row>
        <row r="7918">
          <cell r="A7918">
            <v>1876</v>
          </cell>
          <cell r="B7918" t="str">
            <v>CURVA 90 GRAUS, LONGA, DE PVC RIGIDO ROSCAVEL, DE 2", PARA ELETRODUTO</v>
          </cell>
          <cell r="C7918" t="str">
            <v xml:space="preserve">UN    </v>
          </cell>
          <cell r="D7918" t="str">
            <v>5,93</v>
          </cell>
        </row>
        <row r="7919">
          <cell r="A7919">
            <v>1879</v>
          </cell>
          <cell r="B7919" t="str">
            <v>CURVA 90 GRAUS, LONGA, DE PVC RIGIDO ROSCAVEL, DE 3/4", PARA ELETRODUTO</v>
          </cell>
          <cell r="C7919" t="str">
            <v xml:space="preserve">UN    </v>
          </cell>
          <cell r="D7919" t="str">
            <v>1,76</v>
          </cell>
        </row>
        <row r="7920">
          <cell r="A7920">
            <v>1877</v>
          </cell>
          <cell r="B7920" t="str">
            <v>CURVA 90 GRAUS, LONGA, DE PVC RIGIDO ROSCAVEL, DE 3", PARA ELETRODUTO</v>
          </cell>
          <cell r="C7920" t="str">
            <v xml:space="preserve">UN    </v>
          </cell>
          <cell r="D7920" t="str">
            <v>15,15</v>
          </cell>
        </row>
        <row r="7921">
          <cell r="A7921">
            <v>1878</v>
          </cell>
          <cell r="B7921" t="str">
            <v>CURVA 90 GRAUS, LONGA, DE PVC RIGIDO ROSCAVEL, DE 4", PARA ELETRODUTO</v>
          </cell>
          <cell r="C7921" t="str">
            <v xml:space="preserve">UN    </v>
          </cell>
          <cell r="D7921" t="str">
            <v>30,43</v>
          </cell>
        </row>
        <row r="7922">
          <cell r="A7922">
            <v>2621</v>
          </cell>
          <cell r="B7922" t="str">
            <v>CURVA 90 GRAUS, PARA ELETRODUTO, EM ACO GALVANIZADO ELETROLITICO, DIAMETRO DE 100 MM (4")</v>
          </cell>
          <cell r="C7922" t="str">
            <v xml:space="preserve">UN    </v>
          </cell>
          <cell r="D7922" t="str">
            <v>165,62</v>
          </cell>
        </row>
        <row r="7923">
          <cell r="A7923">
            <v>2616</v>
          </cell>
          <cell r="B7923" t="str">
            <v>CURVA 90 GRAUS, PARA ELETRODUTO, EM ACO GALVANIZADO ELETROLITICO, DIAMETRO DE 15 MM (1/2")</v>
          </cell>
          <cell r="C7923" t="str">
            <v xml:space="preserve">UN    </v>
          </cell>
          <cell r="D7923" t="str">
            <v>4,68</v>
          </cell>
        </row>
        <row r="7924">
          <cell r="A7924">
            <v>2633</v>
          </cell>
          <cell r="B7924" t="str">
            <v>CURVA 90 GRAUS, PARA ELETRODUTO, EM ACO GALVANIZADO ELETROLITICO, DIAMETRO DE 20 MM (3/4")</v>
          </cell>
          <cell r="C7924" t="str">
            <v xml:space="preserve">UN    </v>
          </cell>
          <cell r="D7924" t="str">
            <v>5,30</v>
          </cell>
        </row>
        <row r="7925">
          <cell r="A7925">
            <v>2617</v>
          </cell>
          <cell r="B7925" t="str">
            <v>CURVA 90 GRAUS, PARA ELETRODUTO, EM ACO GALVANIZADO ELETROLITICO, DIAMETRO DE 25 MM (1")</v>
          </cell>
          <cell r="C7925" t="str">
            <v xml:space="preserve">UN    </v>
          </cell>
          <cell r="D7925" t="str">
            <v>7,20</v>
          </cell>
        </row>
        <row r="7926">
          <cell r="A7926">
            <v>2618</v>
          </cell>
          <cell r="B7926" t="str">
            <v>CURVA 90 GRAUS, PARA ELETRODUTO, EM ACO GALVANIZADO ELETROLITICO, DIAMETRO DE 32 MM (1 1/4")</v>
          </cell>
          <cell r="C7926" t="str">
            <v xml:space="preserve">UN    </v>
          </cell>
          <cell r="D7926" t="str">
            <v>16,40</v>
          </cell>
        </row>
        <row r="7927">
          <cell r="A7927">
            <v>2632</v>
          </cell>
          <cell r="B7927" t="str">
            <v>CURVA 90 GRAUS, PARA ELETRODUTO, EM ACO GALVANIZADO ELETROLITICO, DIAMETRO DE 40 MM (1 1/2")</v>
          </cell>
          <cell r="C7927" t="str">
            <v xml:space="preserve">UN    </v>
          </cell>
          <cell r="D7927" t="str">
            <v>20,01</v>
          </cell>
        </row>
        <row r="7928">
          <cell r="A7928">
            <v>2631</v>
          </cell>
          <cell r="B7928" t="str">
            <v>CURVA 90 GRAUS, PARA ELETRODUTO, EM ACO GALVANIZADO ELETROLITICO, DIAMETRO DE 50 MM (2")</v>
          </cell>
          <cell r="C7928" t="str">
            <v xml:space="preserve">UN    </v>
          </cell>
          <cell r="D7928" t="str">
            <v>29,37</v>
          </cell>
        </row>
        <row r="7929">
          <cell r="A7929">
            <v>2619</v>
          </cell>
          <cell r="B7929" t="str">
            <v>CURVA 90 GRAUS, PARA ELETRODUTO, EM ACO GALVANIZADO ELETROLITICO, DIAMETRO DE 65 MM (2 1/2")</v>
          </cell>
          <cell r="C7929" t="str">
            <v xml:space="preserve">UN    </v>
          </cell>
          <cell r="D7929" t="str">
            <v>74,38</v>
          </cell>
        </row>
        <row r="7930">
          <cell r="A7930">
            <v>2620</v>
          </cell>
          <cell r="B7930" t="str">
            <v>CURVA 90 GRAUS, PARA ELETRODUTO, EM ACO GALVANIZADO ELETROLITICO, DIAMETRO DE 80 MM (3")</v>
          </cell>
          <cell r="C7930" t="str">
            <v xml:space="preserve">UN    </v>
          </cell>
          <cell r="D7930" t="str">
            <v>97,65</v>
          </cell>
        </row>
        <row r="7931">
          <cell r="A7931">
            <v>25968</v>
          </cell>
          <cell r="B7931" t="str">
            <v>DENTE PARA FRESADORA</v>
          </cell>
          <cell r="C7931" t="str">
            <v xml:space="preserve">UN    </v>
          </cell>
          <cell r="D7931" t="str">
            <v>27,06</v>
          </cell>
        </row>
        <row r="7932">
          <cell r="A7932">
            <v>38369</v>
          </cell>
          <cell r="B7932" t="str">
            <v>DESEMPENADEIRA DE ACO DENTADA 12 X *25* CM, DENTES 8 X 8 MM, CABO FECHADO DE MADEIRA</v>
          </cell>
          <cell r="C7932" t="str">
            <v xml:space="preserve">UN    </v>
          </cell>
          <cell r="D7932" t="str">
            <v>9,91</v>
          </cell>
        </row>
        <row r="7933">
          <cell r="A7933">
            <v>38370</v>
          </cell>
          <cell r="B7933" t="str">
            <v>DESEMPENADEIRA DE ACO LISA 12 X *25* CM COM CABO FECHADO DE MADEIRA</v>
          </cell>
          <cell r="C7933" t="str">
            <v xml:space="preserve">UN    </v>
          </cell>
          <cell r="D7933" t="str">
            <v>9,91</v>
          </cell>
        </row>
        <row r="7934">
          <cell r="A7934">
            <v>38372</v>
          </cell>
          <cell r="B7934" t="str">
            <v>DESEMPENADEIRA PLASTICA LISA *14 X 27* CM</v>
          </cell>
          <cell r="C7934" t="str">
            <v xml:space="preserve">UN    </v>
          </cell>
          <cell r="D7934" t="str">
            <v>12,33</v>
          </cell>
        </row>
        <row r="7935">
          <cell r="A7935">
            <v>2357</v>
          </cell>
          <cell r="B7935" t="str">
            <v>DESENHISTA COPISTA</v>
          </cell>
          <cell r="C7935" t="str">
            <v xml:space="preserve">H     </v>
          </cell>
          <cell r="D7935" t="str">
            <v>15,22</v>
          </cell>
        </row>
        <row r="7936">
          <cell r="A7936">
            <v>40806</v>
          </cell>
          <cell r="B7936" t="str">
            <v>DESENHISTA COPISTA (MENSALISTA)</v>
          </cell>
          <cell r="C7936" t="str">
            <v xml:space="preserve">MES   </v>
          </cell>
          <cell r="D7936" t="str">
            <v>2.669,26</v>
          </cell>
        </row>
        <row r="7937">
          <cell r="A7937">
            <v>2355</v>
          </cell>
          <cell r="B7937" t="str">
            <v>DESENHISTA DETALHISTA</v>
          </cell>
          <cell r="C7937" t="str">
            <v xml:space="preserve">H     </v>
          </cell>
          <cell r="D7937" t="str">
            <v>18,51</v>
          </cell>
        </row>
        <row r="7938">
          <cell r="A7938">
            <v>40805</v>
          </cell>
          <cell r="B7938" t="str">
            <v>DESENHISTA DETALHISTA (MENSALISTA)</v>
          </cell>
          <cell r="C7938" t="str">
            <v xml:space="preserve">MES   </v>
          </cell>
          <cell r="D7938" t="str">
            <v>3.246,45</v>
          </cell>
        </row>
        <row r="7939">
          <cell r="A7939">
            <v>2358</v>
          </cell>
          <cell r="B7939" t="str">
            <v>DESENHISTA PROJETISTA</v>
          </cell>
          <cell r="C7939" t="str">
            <v xml:space="preserve">H     </v>
          </cell>
          <cell r="D7939" t="str">
            <v>27,67</v>
          </cell>
        </row>
        <row r="7940">
          <cell r="A7940">
            <v>40807</v>
          </cell>
          <cell r="B7940" t="str">
            <v>DESENHISTA PROJETISTA (MENSALISTA)</v>
          </cell>
          <cell r="C7940" t="str">
            <v xml:space="preserve">MES   </v>
          </cell>
          <cell r="D7940" t="str">
            <v>4.852,79</v>
          </cell>
        </row>
        <row r="7941">
          <cell r="A7941">
            <v>40808</v>
          </cell>
          <cell r="B7941" t="str">
            <v>DESENHISTA TECNICO AUXILIAR (MENSALISTA)</v>
          </cell>
          <cell r="C7941" t="str">
            <v xml:space="preserve">MES   </v>
          </cell>
          <cell r="D7941" t="str">
            <v>2.636,22</v>
          </cell>
        </row>
        <row r="7942">
          <cell r="A7942">
            <v>39397</v>
          </cell>
          <cell r="B7942" t="str">
            <v>DESMOLDANTE PARA FORMAS METALICAS A BASE DE OLEO VEGETAL</v>
          </cell>
          <cell r="C7942" t="str">
            <v xml:space="preserve">L     </v>
          </cell>
          <cell r="D7942" t="str">
            <v>13,15</v>
          </cell>
        </row>
        <row r="7943">
          <cell r="A7943">
            <v>2692</v>
          </cell>
          <cell r="B7943" t="str">
            <v>DESMOLDANTE PROTETOR PARA FORMAS DE MADEIRA, DE BASE OLEOSA EMULSIONADA EM AGUA</v>
          </cell>
          <cell r="C7943" t="str">
            <v xml:space="preserve">L     </v>
          </cell>
          <cell r="D7943" t="str">
            <v>6,23</v>
          </cell>
        </row>
        <row r="7944">
          <cell r="A7944">
            <v>6</v>
          </cell>
          <cell r="B7944" t="str">
            <v>DETERGENTE AMONIACO (AMONIA DILUIDA)</v>
          </cell>
          <cell r="C7944" t="str">
            <v xml:space="preserve">L     </v>
          </cell>
          <cell r="D7944" t="str">
            <v>2,50</v>
          </cell>
        </row>
        <row r="7945">
          <cell r="A7945">
            <v>5330</v>
          </cell>
          <cell r="B7945" t="str">
            <v>DILUENTE EPOXI</v>
          </cell>
          <cell r="C7945" t="str">
            <v xml:space="preserve">L     </v>
          </cell>
          <cell r="D7945" t="str">
            <v>28,57</v>
          </cell>
        </row>
        <row r="7946">
          <cell r="A7946">
            <v>26017</v>
          </cell>
          <cell r="B7946" t="str">
            <v>DISCO DE BORRACHA PARA LIXADEIRA RIGIDO 7 " COM ARRUELA CENTRAL</v>
          </cell>
          <cell r="C7946" t="str">
            <v xml:space="preserve">UN    </v>
          </cell>
          <cell r="D7946" t="str">
            <v>19,73</v>
          </cell>
        </row>
        <row r="7947">
          <cell r="A7947">
            <v>25931</v>
          </cell>
          <cell r="B7947" t="str">
            <v>DISCO DE CORTE DIAMANTADO SEGMENTADO DIAMETRO DE 180 MM PARA ESMERILHADEIRA 7 "</v>
          </cell>
          <cell r="C7947" t="str">
            <v xml:space="preserve">UN    </v>
          </cell>
          <cell r="D7947" t="str">
            <v>62,72</v>
          </cell>
        </row>
        <row r="7948">
          <cell r="A7948">
            <v>38140</v>
          </cell>
          <cell r="B7948" t="str">
            <v>DISCO DE CORTE DIAMANTADO SEGMENTADO PARA CONCRETO, DIAMETRO DE 110 MM, FURO DE 20 MM</v>
          </cell>
          <cell r="C7948" t="str">
            <v xml:space="preserve">UN    </v>
          </cell>
          <cell r="D7948" t="str">
            <v>15,21</v>
          </cell>
        </row>
        <row r="7949">
          <cell r="A7949">
            <v>13887</v>
          </cell>
          <cell r="B7949" t="str">
            <v>DISCO DE CORTE DIAMANTADO SEGMENTADO PARA CONCRETO, DIAMETRO DE 350 MM, FURO DE 1 " (14 X 1 ")</v>
          </cell>
          <cell r="C7949" t="str">
            <v xml:space="preserve">UN    </v>
          </cell>
          <cell r="D7949" t="str">
            <v>360,10</v>
          </cell>
        </row>
        <row r="7950">
          <cell r="A7950">
            <v>26018</v>
          </cell>
          <cell r="B7950" t="str">
            <v>DISCO DE CORTE PARA METAL COM DUAS TELAS 12 X 1/8 X 3/4 " (300 X 3,2 X 19,05 MM)</v>
          </cell>
          <cell r="C7950" t="str">
            <v xml:space="preserve">UN    </v>
          </cell>
          <cell r="D7950" t="str">
            <v>16,03</v>
          </cell>
        </row>
        <row r="7951">
          <cell r="A7951">
            <v>26019</v>
          </cell>
          <cell r="B7951" t="str">
            <v>DISCO DE DESBASTE PARA METAL FERROSO EM GERAL, COM TRES TELAS,  9 X 1/4 X 7/8 " (228,6 X 6,4 X 22,2 MM)</v>
          </cell>
          <cell r="C7951" t="str">
            <v xml:space="preserve">UN    </v>
          </cell>
          <cell r="D7951" t="str">
            <v>15,13</v>
          </cell>
        </row>
        <row r="7952">
          <cell r="A7952">
            <v>26020</v>
          </cell>
          <cell r="B7952" t="str">
            <v>DISCO DE LIXA PARA METAL, DIAMETRO = 180 MM, GRAO 120</v>
          </cell>
          <cell r="C7952" t="str">
            <v xml:space="preserve">UN    </v>
          </cell>
          <cell r="D7952" t="str">
            <v>3,94</v>
          </cell>
        </row>
        <row r="7953">
          <cell r="A7953">
            <v>34544</v>
          </cell>
          <cell r="B7953" t="str">
            <v>DISJUNTOR  TERMOMAGNETICO TRIPOLAR 3 X 400 A / ICC - 25 KA</v>
          </cell>
          <cell r="C7953" t="str">
            <v xml:space="preserve">UN    </v>
          </cell>
          <cell r="D7953" t="str">
            <v>1.369,99</v>
          </cell>
        </row>
        <row r="7954">
          <cell r="A7954">
            <v>34729</v>
          </cell>
          <cell r="B7954" t="str">
            <v>DISJUNTOR TERMICO E MAGNETICO AJUSTAVEIS, TRIPOLAR DE 100 ATE 250A, CAPACIDADE DE INTERRUPCAO DE 35KA</v>
          </cell>
          <cell r="C7954" t="str">
            <v xml:space="preserve">UN    </v>
          </cell>
          <cell r="D7954" t="str">
            <v>1.077,70</v>
          </cell>
        </row>
        <row r="7955">
          <cell r="A7955">
            <v>34734</v>
          </cell>
          <cell r="B7955" t="str">
            <v>DISJUNTOR TERMICO E MAGNETICO AJUSTAVEIS, TRIPOLAR DE 300 ATE 400A, CAPACIDADE DE INTERRUPCAO DE 35KA</v>
          </cell>
          <cell r="C7955" t="str">
            <v xml:space="preserve">UN    </v>
          </cell>
          <cell r="D7955" t="str">
            <v>1.668,63</v>
          </cell>
        </row>
        <row r="7956">
          <cell r="A7956">
            <v>34738</v>
          </cell>
          <cell r="B7956" t="str">
            <v>DISJUNTOR TERMICO E MAGNETICO AJUSTAVEIS, TRIPOLAR DE 450 ATE 600A, CAPACIDADE DE INTERRUPCAO DE 35KA</v>
          </cell>
          <cell r="C7956" t="str">
            <v xml:space="preserve">UN    </v>
          </cell>
          <cell r="D7956" t="str">
            <v>3.898,45</v>
          </cell>
        </row>
        <row r="7957">
          <cell r="A7957">
            <v>2391</v>
          </cell>
          <cell r="B7957" t="str">
            <v>DISJUNTOR TERMOMAGNETICO TRIPOLAR 125A</v>
          </cell>
          <cell r="C7957" t="str">
            <v xml:space="preserve">UN    </v>
          </cell>
          <cell r="D7957" t="str">
            <v>317,07</v>
          </cell>
        </row>
        <row r="7958">
          <cell r="A7958">
            <v>2374</v>
          </cell>
          <cell r="B7958" t="str">
            <v>DISJUNTOR TERMOMAGNETICO TRIPOLAR 150 A / 600 V, TIPO FXD / ICC - 35 KA</v>
          </cell>
          <cell r="C7958" t="str">
            <v xml:space="preserve">UN    </v>
          </cell>
          <cell r="D7958" t="str">
            <v>359,71</v>
          </cell>
        </row>
        <row r="7959">
          <cell r="A7959">
            <v>2377</v>
          </cell>
          <cell r="B7959" t="str">
            <v>DISJUNTOR TERMOMAGNETICO TRIPOLAR 200 A / 600 V, TIPO FXD / ICC - 35 KA</v>
          </cell>
          <cell r="C7959" t="str">
            <v xml:space="preserve">UN    </v>
          </cell>
          <cell r="D7959" t="str">
            <v>504,81</v>
          </cell>
        </row>
        <row r="7960">
          <cell r="A7960">
            <v>2393</v>
          </cell>
          <cell r="B7960" t="str">
            <v>DISJUNTOR TERMOMAGNETICO TRIPOLAR 250 A / 600 V, TIPO FXD</v>
          </cell>
          <cell r="C7960" t="str">
            <v xml:space="preserve">UN    </v>
          </cell>
          <cell r="D7960" t="str">
            <v>845,38</v>
          </cell>
        </row>
        <row r="7961">
          <cell r="A7961">
            <v>34705</v>
          </cell>
          <cell r="B7961" t="str">
            <v>DISJUNTOR TERMOMAGNETICO TRIPOLAR 3  X 250 A/ICC - 25 KA</v>
          </cell>
          <cell r="C7961" t="str">
            <v xml:space="preserve">UN    </v>
          </cell>
          <cell r="D7961" t="str">
            <v>739,40</v>
          </cell>
        </row>
        <row r="7962">
          <cell r="A7962">
            <v>34707</v>
          </cell>
          <cell r="B7962" t="str">
            <v>DISJUNTOR TERMOMAGNETICO TRIPOLAR 3 X 350 A/ICC - 25 KA</v>
          </cell>
          <cell r="C7962" t="str">
            <v xml:space="preserve">UN    </v>
          </cell>
          <cell r="D7962" t="str">
            <v>1.370,13</v>
          </cell>
        </row>
        <row r="7963">
          <cell r="A7963">
            <v>2378</v>
          </cell>
          <cell r="B7963" t="str">
            <v>DISJUNTOR TERMOMAGNETICO TRIPOLAR 300 A / 600 V, TIPO JXD / ICC - 40 KA</v>
          </cell>
          <cell r="C7963" t="str">
            <v xml:space="preserve">UN    </v>
          </cell>
          <cell r="D7963" t="str">
            <v>1.161,24</v>
          </cell>
        </row>
        <row r="7964">
          <cell r="A7964">
            <v>2379</v>
          </cell>
          <cell r="B7964" t="str">
            <v>DISJUNTOR TERMOMAGNETICO TRIPOLAR 400 A / 600 V, TIPO JXD / ICC - 40 KA</v>
          </cell>
          <cell r="C7964" t="str">
            <v xml:space="preserve">UN    </v>
          </cell>
          <cell r="D7964" t="str">
            <v>1.161,24</v>
          </cell>
        </row>
        <row r="7965">
          <cell r="A7965">
            <v>2376</v>
          </cell>
          <cell r="B7965" t="str">
            <v>DISJUNTOR TERMOMAGNETICO TRIPOLAR 600 A / 600 V, TIPO LXD / ICC - 40 KA</v>
          </cell>
          <cell r="C7965" t="str">
            <v xml:space="preserve">UN    </v>
          </cell>
          <cell r="D7965" t="str">
            <v>1.912,55</v>
          </cell>
        </row>
        <row r="7966">
          <cell r="A7966">
            <v>2394</v>
          </cell>
          <cell r="B7966" t="str">
            <v>DISJUNTOR TERMOMAGNETICO TRIPOLAR 800 A / 600 V, TIPO LMXD</v>
          </cell>
          <cell r="C7966" t="str">
            <v xml:space="preserve">UN    </v>
          </cell>
          <cell r="D7966" t="str">
            <v>4.088,69</v>
          </cell>
        </row>
        <row r="7967">
          <cell r="A7967">
            <v>34686</v>
          </cell>
          <cell r="B7967" t="str">
            <v>DISJUNTOR TIPO DIN / IEC, MONOPOLAR DE 40  ATE 50A</v>
          </cell>
          <cell r="C7967" t="str">
            <v xml:space="preserve">UN    </v>
          </cell>
          <cell r="D7967" t="str">
            <v>12,27</v>
          </cell>
        </row>
        <row r="7968">
          <cell r="A7968">
            <v>34616</v>
          </cell>
          <cell r="B7968" t="str">
            <v>DISJUNTOR TIPO DIN/IEC, BIPOLAR DE 6 ATE 32A</v>
          </cell>
          <cell r="C7968" t="str">
            <v xml:space="preserve">UN    </v>
          </cell>
          <cell r="D7968" t="str">
            <v>47,44</v>
          </cell>
        </row>
        <row r="7969">
          <cell r="A7969">
            <v>34623</v>
          </cell>
          <cell r="B7969" t="str">
            <v>DISJUNTOR TIPO DIN/IEC, BIPOLAR 40 ATE 50A</v>
          </cell>
          <cell r="C7969" t="str">
            <v xml:space="preserve">UN    </v>
          </cell>
          <cell r="D7969" t="str">
            <v>46,71</v>
          </cell>
        </row>
        <row r="7970">
          <cell r="A7970">
            <v>34628</v>
          </cell>
          <cell r="B7970" t="str">
            <v>DISJUNTOR TIPO DIN/IEC, BIPOLAR 63 A</v>
          </cell>
          <cell r="C7970" t="str">
            <v xml:space="preserve">UN    </v>
          </cell>
          <cell r="D7970" t="str">
            <v>66,91</v>
          </cell>
        </row>
        <row r="7971">
          <cell r="A7971">
            <v>34653</v>
          </cell>
          <cell r="B7971" t="str">
            <v>DISJUNTOR TIPO DIN/IEC, MONOPOLAR DE 6  ATE  32A</v>
          </cell>
          <cell r="C7971" t="str">
            <v xml:space="preserve">UN    </v>
          </cell>
          <cell r="D7971" t="str">
            <v>8,27</v>
          </cell>
        </row>
        <row r="7972">
          <cell r="A7972">
            <v>34688</v>
          </cell>
          <cell r="B7972" t="str">
            <v>DISJUNTOR TIPO DIN/IEC, MONOPOLAR DE 63 A</v>
          </cell>
          <cell r="C7972" t="str">
            <v xml:space="preserve">UN    </v>
          </cell>
          <cell r="D7972" t="str">
            <v>15,00</v>
          </cell>
        </row>
        <row r="7973">
          <cell r="A7973">
            <v>34709</v>
          </cell>
          <cell r="B7973" t="str">
            <v>DISJUNTOR TIPO DIN/IEC, TRIPOLAR DE 10 ATE 50A</v>
          </cell>
          <cell r="C7973" t="str">
            <v xml:space="preserve">UN    </v>
          </cell>
          <cell r="D7973" t="str">
            <v>58,13</v>
          </cell>
        </row>
        <row r="7974">
          <cell r="A7974">
            <v>34714</v>
          </cell>
          <cell r="B7974" t="str">
            <v>DISJUNTOR TIPO DIN/IEC, TRIPOLAR 63 A</v>
          </cell>
          <cell r="C7974" t="str">
            <v xml:space="preserve">UN    </v>
          </cell>
          <cell r="D7974" t="str">
            <v>69,43</v>
          </cell>
        </row>
        <row r="7975">
          <cell r="A7975">
            <v>2388</v>
          </cell>
          <cell r="B7975" t="str">
            <v>DISJUNTOR TIPO NEMA, BIPOLAR 10  ATE  50 A, TENSAO MAXIMA 415 V</v>
          </cell>
          <cell r="C7975" t="str">
            <v xml:space="preserve">UN    </v>
          </cell>
          <cell r="D7975" t="str">
            <v>57,69</v>
          </cell>
        </row>
        <row r="7976">
          <cell r="A7976">
            <v>34606</v>
          </cell>
          <cell r="B7976" t="str">
            <v>DISJUNTOR TIPO NEMA, BIPOLAR 60 ATE 100A, TENSAO MAXIMA 415 V</v>
          </cell>
          <cell r="C7976" t="str">
            <v xml:space="preserve">UN    </v>
          </cell>
          <cell r="D7976" t="str">
            <v>88,50</v>
          </cell>
        </row>
        <row r="7977">
          <cell r="A7977">
            <v>34689</v>
          </cell>
          <cell r="B7977" t="str">
            <v>DISJUNTOR TIPO NEMA, MONOPOLAR DE 60 ATE 70A, TENSAO MAXIMA DE 240 V</v>
          </cell>
          <cell r="C7977" t="str">
            <v xml:space="preserve">UN    </v>
          </cell>
          <cell r="D7977" t="str">
            <v>28,17</v>
          </cell>
        </row>
        <row r="7978">
          <cell r="A7978">
            <v>2370</v>
          </cell>
          <cell r="B7978" t="str">
            <v>DISJUNTOR TIPO NEMA, MONOPOLAR 10 ATE 30A, TENSAO MAXIMA DE 240 V</v>
          </cell>
          <cell r="C7978" t="str">
            <v xml:space="preserve">UN    </v>
          </cell>
          <cell r="D7978" t="str">
            <v>10,72</v>
          </cell>
        </row>
        <row r="7979">
          <cell r="A7979">
            <v>2386</v>
          </cell>
          <cell r="B7979" t="str">
            <v>DISJUNTOR TIPO NEMA, MONOPOLAR 35  ATE  50 A, TENSAO MAXIMA DE 240 V</v>
          </cell>
          <cell r="C7979" t="str">
            <v xml:space="preserve">UN    </v>
          </cell>
          <cell r="D7979" t="str">
            <v>17,98</v>
          </cell>
        </row>
        <row r="7980">
          <cell r="A7980">
            <v>2392</v>
          </cell>
          <cell r="B7980" t="str">
            <v>DISJUNTOR TIPO NEMA, TRIPOLAR 10  ATE  50A, TENSAO MAXIMA DE 415 V</v>
          </cell>
          <cell r="C7980" t="str">
            <v xml:space="preserve">UN    </v>
          </cell>
          <cell r="D7980" t="str">
            <v>71,96</v>
          </cell>
        </row>
        <row r="7981">
          <cell r="A7981">
            <v>2373</v>
          </cell>
          <cell r="B7981" t="str">
            <v>DISJUNTOR TIPO NEMA, TRIPOLAR 60 ATE 100 A, TENSAO MAXIMA DE 415 V</v>
          </cell>
          <cell r="C7981" t="str">
            <v xml:space="preserve">UN    </v>
          </cell>
          <cell r="D7981" t="str">
            <v>101,39</v>
          </cell>
        </row>
        <row r="7982">
          <cell r="A7982">
            <v>39465</v>
          </cell>
          <cell r="B7982" t="str">
            <v>DISPOSITIVO DPS CLASSE II, 1 POLO, TENSAO MAXIMA DE 175 V, CORRENTE MAXIMA DE *20* KA (TIPO AC)</v>
          </cell>
          <cell r="C7982" t="str">
            <v xml:space="preserve">UN    </v>
          </cell>
          <cell r="D7982" t="str">
            <v>61,93</v>
          </cell>
        </row>
        <row r="7983">
          <cell r="A7983">
            <v>39466</v>
          </cell>
          <cell r="B7983" t="str">
            <v>DISPOSITIVO DPS CLASSE II, 1 POLO, TENSAO MAXIMA DE 175 V, CORRENTE MAXIMA DE *30* KA (TIPO AC)</v>
          </cell>
          <cell r="C7983" t="str">
            <v xml:space="preserve">UN    </v>
          </cell>
          <cell r="D7983" t="str">
            <v>69,68</v>
          </cell>
        </row>
        <row r="7984">
          <cell r="A7984">
            <v>39467</v>
          </cell>
          <cell r="B7984" t="str">
            <v>DISPOSITIVO DPS CLASSE II, 1 POLO, TENSAO MAXIMA DE 175 V, CORRENTE MAXIMA DE *45* KA (TIPO AC)</v>
          </cell>
          <cell r="C7984" t="str">
            <v xml:space="preserve">UN    </v>
          </cell>
          <cell r="D7984" t="str">
            <v>89,13</v>
          </cell>
        </row>
        <row r="7985">
          <cell r="A7985">
            <v>39468</v>
          </cell>
          <cell r="B7985" t="str">
            <v>DISPOSITIVO DPS CLASSE II, 1 POLO, TENSAO MAXIMA DE 175 V, CORRENTE MAXIMA DE *90* KA (TIPO AC)</v>
          </cell>
          <cell r="C7985" t="str">
            <v xml:space="preserve">UN    </v>
          </cell>
          <cell r="D7985" t="str">
            <v>158,42</v>
          </cell>
        </row>
        <row r="7986">
          <cell r="A7986">
            <v>39469</v>
          </cell>
          <cell r="B7986" t="str">
            <v>DISPOSITIVO DPS CLASSE II, 1 POLO, TENSAO MAXIMA DE 275 V, CORRENTE MAXIMA DE *20* KA (TIPO AC)</v>
          </cell>
          <cell r="C7986" t="str">
            <v xml:space="preserve">UN    </v>
          </cell>
          <cell r="D7986" t="str">
            <v>64,53</v>
          </cell>
        </row>
        <row r="7987">
          <cell r="A7987">
            <v>39470</v>
          </cell>
          <cell r="B7987" t="str">
            <v>DISPOSITIVO DPS CLASSE II, 1 POLO, TENSAO MAXIMA DE 275 V, CORRENTE MAXIMA DE *30* KA (TIPO AC)</v>
          </cell>
          <cell r="C7987" t="str">
            <v xml:space="preserve">UN    </v>
          </cell>
          <cell r="D7987" t="str">
            <v>79,29</v>
          </cell>
        </row>
        <row r="7988">
          <cell r="A7988">
            <v>39471</v>
          </cell>
          <cell r="B7988" t="str">
            <v>DISPOSITIVO DPS CLASSE II, 1 POLO, TENSAO MAXIMA DE 275 V, CORRENTE MAXIMA DE *45* KA (TIPO AC)</v>
          </cell>
          <cell r="C7988" t="str">
            <v xml:space="preserve">UN    </v>
          </cell>
          <cell r="D7988" t="str">
            <v>95,28</v>
          </cell>
        </row>
        <row r="7989">
          <cell r="A7989">
            <v>39472</v>
          </cell>
          <cell r="B7989" t="str">
            <v>DISPOSITIVO DPS CLASSE II, 1 POLO, TENSAO MAXIMA DE 275 V, CORRENTE MAXIMA DE *90* KA (TIPO AC)</v>
          </cell>
          <cell r="C7989" t="str">
            <v xml:space="preserve">UN    </v>
          </cell>
          <cell r="D7989" t="str">
            <v>165,56</v>
          </cell>
        </row>
        <row r="7990">
          <cell r="A7990">
            <v>39473</v>
          </cell>
          <cell r="B7990" t="str">
            <v>DISPOSITIVO DPS CLASSE II, 1 POLO, TENSAO MAXIMA DE 385 V, CORRENTE MAXIMA DE *20* KA (TIPO AC)</v>
          </cell>
          <cell r="C7990" t="str">
            <v xml:space="preserve">UN    </v>
          </cell>
          <cell r="D7990" t="str">
            <v>106,95</v>
          </cell>
        </row>
        <row r="7991">
          <cell r="A7991">
            <v>39474</v>
          </cell>
          <cell r="B7991" t="str">
            <v>DISPOSITIVO DPS CLASSE II, 1 POLO, TENSAO MAXIMA DE 385 V, CORRENTE MAXIMA DE *30* KA (TIPO AC)</v>
          </cell>
          <cell r="C7991" t="str">
            <v xml:space="preserve">UN    </v>
          </cell>
          <cell r="D7991" t="str">
            <v>114,01</v>
          </cell>
        </row>
        <row r="7992">
          <cell r="A7992">
            <v>39475</v>
          </cell>
          <cell r="B7992" t="str">
            <v>DISPOSITIVO DPS CLASSE II, 1 POLO, TENSAO MAXIMA DE 385 V, CORRENTE MAXIMA DE *45* KA (TIPO AC)</v>
          </cell>
          <cell r="C7992" t="str">
            <v xml:space="preserve">UN    </v>
          </cell>
          <cell r="D7992" t="str">
            <v>129,36</v>
          </cell>
        </row>
        <row r="7993">
          <cell r="A7993">
            <v>39476</v>
          </cell>
          <cell r="B7993" t="str">
            <v>DISPOSITIVO DPS CLASSE II, 1 POLO, TENSAO MAXIMA DE 385 V, CORRENTE MAXIMA DE *90* KA (TIPO AC)</v>
          </cell>
          <cell r="C7993" t="str">
            <v xml:space="preserve">UN    </v>
          </cell>
          <cell r="D7993" t="str">
            <v>243,52</v>
          </cell>
        </row>
        <row r="7994">
          <cell r="A7994">
            <v>39477</v>
          </cell>
          <cell r="B7994" t="str">
            <v>DISPOSITIVO DPS CLASSE II, 1 POLO, TENSAO MAXIMA DE 460 V, CORRENTE MAXIMA DE *20* KA (TIPO AC)</v>
          </cell>
          <cell r="C7994" t="str">
            <v xml:space="preserve">UN    </v>
          </cell>
          <cell r="D7994" t="str">
            <v>119,31</v>
          </cell>
        </row>
        <row r="7995">
          <cell r="A7995">
            <v>39478</v>
          </cell>
          <cell r="B7995" t="str">
            <v>DISPOSITIVO DPS CLASSE II, 1 POLO, TENSAO MAXIMA DE 460 V, CORRENTE MAXIMA DE *30* KA (TIPO AC)</v>
          </cell>
          <cell r="C7995" t="str">
            <v xml:space="preserve">UN    </v>
          </cell>
          <cell r="D7995" t="str">
            <v>123,01</v>
          </cell>
        </row>
        <row r="7996">
          <cell r="A7996">
            <v>39479</v>
          </cell>
          <cell r="B7996" t="str">
            <v>DISPOSITIVO DPS CLASSE II, 1 POLO, TENSAO MAXIMA DE 460 V, CORRENTE MAXIMA DE *45* KA (TIPO AC)</v>
          </cell>
          <cell r="C7996" t="str">
            <v xml:space="preserve">UN    </v>
          </cell>
          <cell r="D7996" t="str">
            <v>144,93</v>
          </cell>
        </row>
        <row r="7997">
          <cell r="A7997">
            <v>39480</v>
          </cell>
          <cell r="B7997" t="str">
            <v>DISPOSITIVO DPS CLASSE II, 1 POLO, TENSAO MAXIMA DE 460 V, CORRENTE MAXIMA DE *90* KA (TIPO AC)</v>
          </cell>
          <cell r="C7997" t="str">
            <v xml:space="preserve">UN    </v>
          </cell>
          <cell r="D7997" t="str">
            <v>299,06</v>
          </cell>
        </row>
        <row r="7998">
          <cell r="A7998">
            <v>39459</v>
          </cell>
          <cell r="B7998" t="str">
            <v>DISPOSITIVO DR, 2 POLOS, SENSIBILIDADE DE 30 MA, CORRENTE DE 100 A, TIPO AC</v>
          </cell>
          <cell r="C7998" t="str">
            <v xml:space="preserve">UN    </v>
          </cell>
          <cell r="D7998" t="str">
            <v>253,83</v>
          </cell>
        </row>
        <row r="7999">
          <cell r="A7999">
            <v>39445</v>
          </cell>
          <cell r="B7999" t="str">
            <v>DISPOSITIVO DR, 2 POLOS, SENSIBILIDADE DE 30 MA, CORRENTE DE 25 A, TIPO AC</v>
          </cell>
          <cell r="C7999" t="str">
            <v xml:space="preserve">UN    </v>
          </cell>
          <cell r="D7999" t="str">
            <v>127,44</v>
          </cell>
        </row>
        <row r="8000">
          <cell r="A8000">
            <v>39446</v>
          </cell>
          <cell r="B8000" t="str">
            <v>DISPOSITIVO DR, 2 POLOS, SENSIBILIDADE DE 30 MA, CORRENTE DE 40 A, TIPO AC</v>
          </cell>
          <cell r="C8000" t="str">
            <v xml:space="preserve">UN    </v>
          </cell>
          <cell r="D8000" t="str">
            <v>129,71</v>
          </cell>
        </row>
        <row r="8001">
          <cell r="A8001">
            <v>39447</v>
          </cell>
          <cell r="B8001" t="str">
            <v>DISPOSITIVO DR, 2 POLOS, SENSIBILIDADE DE 30 MA, CORRENTE DE 63 A, TIPO AC</v>
          </cell>
          <cell r="C8001" t="str">
            <v xml:space="preserve">UN    </v>
          </cell>
          <cell r="D8001" t="str">
            <v>138,71</v>
          </cell>
        </row>
        <row r="8002">
          <cell r="A8002">
            <v>39448</v>
          </cell>
          <cell r="B8002" t="str">
            <v>DISPOSITIVO DR, 2 POLOS, SENSIBILIDADE DE 30 MA, CORRENTE DE 80 A, TIPO AC</v>
          </cell>
          <cell r="C8002" t="str">
            <v xml:space="preserve">UN    </v>
          </cell>
          <cell r="D8002" t="str">
            <v>236,53</v>
          </cell>
        </row>
        <row r="8003">
          <cell r="A8003">
            <v>39450</v>
          </cell>
          <cell r="B8003" t="str">
            <v>DISPOSITIVO DR, 2 POLOS, SENSIBILIDADE DE 300 MA, CORRENTE DE 25 A, TIPO AC</v>
          </cell>
          <cell r="C8003" t="str">
            <v xml:space="preserve">UN    </v>
          </cell>
          <cell r="D8003" t="str">
            <v>144,31</v>
          </cell>
        </row>
        <row r="8004">
          <cell r="A8004">
            <v>39451</v>
          </cell>
          <cell r="B8004" t="str">
            <v>DISPOSITIVO DR, 2 POLOS, SENSIBILIDADE DE 300 MA, CORRENTE DE 40 A, TIPO AC</v>
          </cell>
          <cell r="C8004" t="str">
            <v xml:space="preserve">UN    </v>
          </cell>
          <cell r="D8004" t="str">
            <v>157,40</v>
          </cell>
        </row>
        <row r="8005">
          <cell r="A8005">
            <v>39452</v>
          </cell>
          <cell r="B8005" t="str">
            <v>DISPOSITIVO DR, 2 POLOS, SENSIBILIDADE DE 300 MA, CORRENTE DE 63 A, TIPO AC</v>
          </cell>
          <cell r="C8005" t="str">
            <v xml:space="preserve">UN    </v>
          </cell>
          <cell r="D8005" t="str">
            <v>158,34</v>
          </cell>
        </row>
        <row r="8006">
          <cell r="A8006">
            <v>39523</v>
          </cell>
          <cell r="B8006" t="str">
            <v>DISPOSITIVO DR, 2 POLOS, SENSIBILIDADE DE 300 MA, CORRENTE DE 80 A, TIPO  AC</v>
          </cell>
          <cell r="C8006" t="str">
            <v xml:space="preserve">UN    </v>
          </cell>
          <cell r="D8006" t="str">
            <v>264,98</v>
          </cell>
        </row>
        <row r="8007">
          <cell r="A8007">
            <v>39449</v>
          </cell>
          <cell r="B8007" t="str">
            <v>DISPOSITIVO DR, 4 POLOS, SENSIBILIDADE DE 30 MA, CORRENTE DE 100 A, TIPO AC</v>
          </cell>
          <cell r="C8007" t="str">
            <v xml:space="preserve">UN    </v>
          </cell>
          <cell r="D8007" t="str">
            <v>293,45</v>
          </cell>
        </row>
        <row r="8008">
          <cell r="A8008">
            <v>39455</v>
          </cell>
          <cell r="B8008" t="str">
            <v>DISPOSITIVO DR, 4 POLOS, SENSIBILIDADE DE 30 MA, CORRENTE DE 25 A, TIPO AC</v>
          </cell>
          <cell r="C8008" t="str">
            <v xml:space="preserve">UN    </v>
          </cell>
          <cell r="D8008" t="str">
            <v>145,20</v>
          </cell>
        </row>
        <row r="8009">
          <cell r="A8009">
            <v>39456</v>
          </cell>
          <cell r="B8009" t="str">
            <v>DISPOSITIVO DR, 4 POLOS, SENSIBILIDADE DE 30 MA, CORRENTE DE 40 A, TIPO AC</v>
          </cell>
          <cell r="C8009" t="str">
            <v xml:space="preserve">UN    </v>
          </cell>
          <cell r="D8009" t="str">
            <v>145,31</v>
          </cell>
        </row>
        <row r="8010">
          <cell r="A8010">
            <v>39457</v>
          </cell>
          <cell r="B8010" t="str">
            <v>DISPOSITIVO DR, 4 POLOS, SENSIBILIDADE DE 30 MA, CORRENTE DE 63 A, TIPO AC</v>
          </cell>
          <cell r="C8010" t="str">
            <v xml:space="preserve">UN    </v>
          </cell>
          <cell r="D8010" t="str">
            <v>158,41</v>
          </cell>
        </row>
        <row r="8011">
          <cell r="A8011">
            <v>39458</v>
          </cell>
          <cell r="B8011" t="str">
            <v>DISPOSITIVO DR, 4 POLOS, SENSIBILIDADE DE 30 MA, CORRENTE DE 80 A, TIPO AC</v>
          </cell>
          <cell r="C8011" t="str">
            <v xml:space="preserve">UN    </v>
          </cell>
          <cell r="D8011" t="str">
            <v>295,61</v>
          </cell>
        </row>
        <row r="8012">
          <cell r="A8012">
            <v>39464</v>
          </cell>
          <cell r="B8012" t="str">
            <v>DISPOSITIVO DR, 4 POLOS, SENSIBILIDADE DE 300 MA, CORRENTE DE 100 A, TIPO AC</v>
          </cell>
          <cell r="C8012" t="str">
            <v xml:space="preserve">UN    </v>
          </cell>
          <cell r="D8012" t="str">
            <v>475,37</v>
          </cell>
        </row>
        <row r="8013">
          <cell r="A8013">
            <v>39460</v>
          </cell>
          <cell r="B8013" t="str">
            <v>DISPOSITIVO DR, 4 POLOS, SENSIBILIDADE DE 300 MA, CORRENTE DE 25 A, TIPO AC</v>
          </cell>
          <cell r="C8013" t="str">
            <v xml:space="preserve">UN    </v>
          </cell>
          <cell r="D8013" t="str">
            <v>180,29</v>
          </cell>
        </row>
        <row r="8014">
          <cell r="A8014">
            <v>39461</v>
          </cell>
          <cell r="B8014" t="str">
            <v>DISPOSITIVO DR, 4 POLOS, SENSIBILIDADE DE 300 MA, CORRENTE DE 40 A, TIPO AC</v>
          </cell>
          <cell r="C8014" t="str">
            <v xml:space="preserve">UN    </v>
          </cell>
          <cell r="D8014" t="str">
            <v>211,26</v>
          </cell>
        </row>
        <row r="8015">
          <cell r="A8015">
            <v>39462</v>
          </cell>
          <cell r="B8015" t="str">
            <v>DISPOSITIVO DR, 4 POLOS, SENSIBILIDADE DE 300 MA, CORRENTE DE 63 A, TIPO AC</v>
          </cell>
          <cell r="C8015" t="str">
            <v xml:space="preserve">UN    </v>
          </cell>
          <cell r="D8015" t="str">
            <v>203,60</v>
          </cell>
        </row>
        <row r="8016">
          <cell r="A8016">
            <v>39463</v>
          </cell>
          <cell r="B8016" t="str">
            <v>DISPOSITIVO DR, 4 POLOS, SENSIBILIDADE DE 300 MA, CORRENTE DE 80 A, TIPO AC</v>
          </cell>
          <cell r="C8016" t="str">
            <v xml:space="preserve">UN    </v>
          </cell>
          <cell r="D8016" t="str">
            <v>471,68</v>
          </cell>
        </row>
        <row r="8017">
          <cell r="A8017">
            <v>26039</v>
          </cell>
          <cell r="B8017" t="str">
            <v>DISTRIBUIDOR DE AGREGADOS AUTOPROPELIDO, CAP 3 M3, A DIESEL, 6 CC, 176 CV</v>
          </cell>
          <cell r="C8017" t="str">
            <v xml:space="preserve">UN    </v>
          </cell>
          <cell r="D8017" t="str">
            <v>219.233,16</v>
          </cell>
        </row>
        <row r="8018">
          <cell r="A8018">
            <v>2401</v>
          </cell>
          <cell r="B8018" t="str">
            <v>DISTRIBUIDOR DE AGREGADOS REBOCAVEL, CAPACIDADE 1,9 M3, LARGURA DE TRABALHO 3,66 M</v>
          </cell>
          <cell r="C8018" t="str">
            <v xml:space="preserve">UN    </v>
          </cell>
          <cell r="D8018" t="str">
            <v>50.426,05</v>
          </cell>
        </row>
        <row r="8019">
          <cell r="A8019">
            <v>38870</v>
          </cell>
          <cell r="B8019" t="str">
            <v>DISTRIBUIDOR METALICO, COM ROSCA, 2 SAIDAS, DN 1" X 1/2", PARA CONEXAO COM ANEL DESLIZANTE EM TUBO PEX</v>
          </cell>
          <cell r="C8019" t="str">
            <v xml:space="preserve">UN    </v>
          </cell>
          <cell r="D8019" t="str">
            <v>29,57</v>
          </cell>
        </row>
        <row r="8020">
          <cell r="A8020">
            <v>38869</v>
          </cell>
          <cell r="B8020" t="str">
            <v>DISTRIBUIDOR METALICO, COM ROSCA, 2 SAIDAS, DN 3/4" X 1/2", PARA CONEXAO COM ANEL DESLIZANTE EM TUBO PEX</v>
          </cell>
          <cell r="C8020" t="str">
            <v xml:space="preserve">UN    </v>
          </cell>
          <cell r="D8020" t="str">
            <v>26,08</v>
          </cell>
        </row>
        <row r="8021">
          <cell r="A8021">
            <v>38872</v>
          </cell>
          <cell r="B8021" t="str">
            <v>DISTRIBUIDOR METALICO, COM ROSCA, 3 SAIDAS, DN 1" X 1/2", PARA CONEXAO COM ANEL DESLIZANTE EM TUBO PEX</v>
          </cell>
          <cell r="C8021" t="str">
            <v xml:space="preserve">UN    </v>
          </cell>
          <cell r="D8021" t="str">
            <v>40,39</v>
          </cell>
        </row>
        <row r="8022">
          <cell r="A8022">
            <v>38871</v>
          </cell>
          <cell r="B8022" t="str">
            <v>DISTRIBUIDOR METALICO, COM ROSCA, 3 SAIDAS, DN 3/4" X 1/2", PARA CONEXAO COM ANEL DESLIZANTE EM TUBO PEX</v>
          </cell>
          <cell r="C8022" t="str">
            <v xml:space="preserve">UN    </v>
          </cell>
          <cell r="D8022" t="str">
            <v>32,49</v>
          </cell>
        </row>
        <row r="8023">
          <cell r="A8023">
            <v>39283</v>
          </cell>
          <cell r="B8023" t="str">
            <v>DISTRIBUIDOR, PLASTICO, 2 SAIDAS, DN 32 X 16 MM, PARA CONEXAO COM CRIMPAGEM EM TUBO PEX</v>
          </cell>
          <cell r="C8023" t="str">
            <v xml:space="preserve">UN    </v>
          </cell>
          <cell r="D8023" t="str">
            <v>101,21</v>
          </cell>
        </row>
        <row r="8024">
          <cell r="A8024">
            <v>39284</v>
          </cell>
          <cell r="B8024" t="str">
            <v>DISTRIBUIDOR, PLASTICO, 2 SAIDAS, DN 32 X 20 MM, PARA CONEXAO COM CRIMPAGEM EM TUBO PEX</v>
          </cell>
          <cell r="C8024" t="str">
            <v xml:space="preserve">UN    </v>
          </cell>
          <cell r="D8024" t="str">
            <v>109,68</v>
          </cell>
        </row>
        <row r="8025">
          <cell r="A8025">
            <v>39285</v>
          </cell>
          <cell r="B8025" t="str">
            <v>DISTRIBUIDOR, PLASTICO, 2 SAIDAS, DN 32 X 25 MM, PARA CONEXAO COM CRIMPAGEM EM TUBO PEX</v>
          </cell>
          <cell r="C8025" t="str">
            <v xml:space="preserve">UN    </v>
          </cell>
          <cell r="D8025" t="str">
            <v>111,26</v>
          </cell>
        </row>
        <row r="8026">
          <cell r="A8026">
            <v>39286</v>
          </cell>
          <cell r="B8026" t="str">
            <v>DISTRIBUIDOR, PLASTICO, 3 SAIDAS, DN 32 X 16 MM, PARA CONEXAO COM CRIMPAGEM EM TUBO PEX</v>
          </cell>
          <cell r="C8026" t="str">
            <v xml:space="preserve">UN    </v>
          </cell>
          <cell r="D8026" t="str">
            <v>108,84</v>
          </cell>
        </row>
        <row r="8027">
          <cell r="A8027">
            <v>39287</v>
          </cell>
          <cell r="B8027" t="str">
            <v>DISTRIBUIDOR, PLASTICO, 3 SAIDAS, DN 32 X 20 MM, PARA CONEXAO COM CRIMPAGEM EM TUBO PEX</v>
          </cell>
          <cell r="C8027" t="str">
            <v xml:space="preserve">UN    </v>
          </cell>
          <cell r="D8027" t="str">
            <v>127,80</v>
          </cell>
        </row>
        <row r="8028">
          <cell r="A8028">
            <v>39288</v>
          </cell>
          <cell r="B8028" t="str">
            <v>DISTRIBUIDOR, PLASTICO, 3 SAIDAS, DN 32 X 25 MM, PARA CONEXAO COM CRIMPAGEM EM TUBO PEX</v>
          </cell>
          <cell r="C8028" t="str">
            <v xml:space="preserve">UN    </v>
          </cell>
          <cell r="D8028" t="str">
            <v>136,39</v>
          </cell>
        </row>
        <row r="8029">
          <cell r="A8029">
            <v>2414</v>
          </cell>
          <cell r="B8029" t="str">
            <v>DIVISORIA (N2) PAINEL/VIDRO - PAINEL C/ MSO/COMEIA E=35MM - MONTANTE/RODAPE DUPLO ACO GALV PINTADO - COLOCADA</v>
          </cell>
          <cell r="C8029" t="str">
            <v xml:space="preserve">M2    </v>
          </cell>
          <cell r="D8029" t="str">
            <v>95,92</v>
          </cell>
        </row>
        <row r="8030">
          <cell r="A8030">
            <v>2413</v>
          </cell>
          <cell r="B8030" t="str">
            <v>DIVISORIA (N2) PAINEL/VIDRO - PAINEL C/ MSO/COMEIA E=35MM - PERFIS SIMPLES ACO GALV PINTADO - COLOCADA</v>
          </cell>
          <cell r="C8030" t="str">
            <v xml:space="preserve">M2    </v>
          </cell>
          <cell r="D8030" t="str">
            <v>92,28</v>
          </cell>
        </row>
        <row r="8031">
          <cell r="A8031">
            <v>2405</v>
          </cell>
          <cell r="B8031" t="str">
            <v>DIVISORIA (N2) PAINEL/VIDRO - PAINEL MSO/COMEIA E=35MM - MONTANTE/RODAPE DUPLO ALUMINIO ANOD NAT - COLOCADA</v>
          </cell>
          <cell r="C8031" t="str">
            <v xml:space="preserve">M2    </v>
          </cell>
          <cell r="D8031" t="str">
            <v>107,41</v>
          </cell>
        </row>
        <row r="8032">
          <cell r="A8032">
            <v>13361</v>
          </cell>
          <cell r="B8032" t="str">
            <v>DIVISORIA (N2) PAINEL/VIDRO - PAINEL MSO/COMEIA E=35MM - PERFIS SIMPLES ALUMINIO ANOD NAT - COLOCADA</v>
          </cell>
          <cell r="C8032" t="str">
            <v xml:space="preserve">M2    </v>
          </cell>
          <cell r="D8032" t="str">
            <v>89,85</v>
          </cell>
        </row>
        <row r="8033">
          <cell r="A8033">
            <v>11987</v>
          </cell>
          <cell r="B8033" t="str">
            <v>DIVISORIA (N2) PAINEL/VIDRO - PAINEL VERMICULITA E=35MM - PERFIS SIMPLES ALUMINIO ANOD NATURAL - COLOCADA</v>
          </cell>
          <cell r="C8033" t="str">
            <v xml:space="preserve">M2    </v>
          </cell>
          <cell r="D8033" t="str">
            <v>240,42</v>
          </cell>
        </row>
        <row r="8034">
          <cell r="A8034">
            <v>2416</v>
          </cell>
          <cell r="B8034" t="str">
            <v>DIVISORIA (N3) PAINEL/VIDRO/PAINEL MSO/COMEIA E=35MM - MONTANTE/RODAPE DUPLO ACO GALV PINTADO - COLOCADA</v>
          </cell>
          <cell r="C8034" t="str">
            <v xml:space="preserve">M2    </v>
          </cell>
          <cell r="D8034" t="str">
            <v>106,37</v>
          </cell>
        </row>
        <row r="8035">
          <cell r="A8035">
            <v>2412</v>
          </cell>
          <cell r="B8035" t="str">
            <v>DIVISORIA (N3) PAINEL/VIDRO/PAINEL MSO/COMEIA E=35MM - MONTANTE/RODAPE DUPLO ALUMINIO ANOD NAT - COLOCADA</v>
          </cell>
          <cell r="C8035" t="str">
            <v xml:space="preserve">M2    </v>
          </cell>
          <cell r="D8035" t="str">
            <v>102,72</v>
          </cell>
        </row>
        <row r="8036">
          <cell r="A8036">
            <v>2411</v>
          </cell>
          <cell r="B8036" t="str">
            <v>DIVISORIA (N3) PAINEL/VIDRO/PAINEL MSO/COMEIA E=35MM - PERFIS SIMPLES ACO GALV PINTADO - COLOCADA</v>
          </cell>
          <cell r="C8036" t="str">
            <v xml:space="preserve">M2    </v>
          </cell>
          <cell r="D8036" t="str">
            <v>89,85</v>
          </cell>
        </row>
        <row r="8037">
          <cell r="A8037">
            <v>2406</v>
          </cell>
          <cell r="B8037" t="str">
            <v>DIVISORIA (N3) PAINEL/VIDRO/PAINEL MSO/COMEIA E=35MM - PERFIS SIMPLES ALUMINIO ANOD NAT - COLOCADA</v>
          </cell>
          <cell r="C8037" t="str">
            <v xml:space="preserve">M2    </v>
          </cell>
          <cell r="D8037" t="str">
            <v>87,42</v>
          </cell>
        </row>
        <row r="8038">
          <cell r="A8038">
            <v>10571</v>
          </cell>
          <cell r="B8038" t="str">
            <v>DIVISORIA (N3) PAINEL/VIDRO/PAINEL VERMICULITA E=35MM - MONTANTE/RODAPE DUPLO ALUMINIO ANOD NATURAL - COLOCADA</v>
          </cell>
          <cell r="C8038" t="str">
            <v xml:space="preserve">M2    </v>
          </cell>
          <cell r="D8038" t="str">
            <v>213,71</v>
          </cell>
        </row>
        <row r="8039">
          <cell r="A8039">
            <v>11985</v>
          </cell>
          <cell r="B8039" t="str">
            <v>DIVISORIA (N3) PAINEL/VIDRO/PAINEL VERMICULITA E=35MM - MONTANTE/RODAPE PERFIL DUPLO ACO GALV PINTADO - COLOCADA</v>
          </cell>
          <cell r="C8039" t="str">
            <v xml:space="preserve">M2    </v>
          </cell>
          <cell r="D8039" t="str">
            <v>206,42</v>
          </cell>
        </row>
        <row r="8040">
          <cell r="A8040">
            <v>2410</v>
          </cell>
          <cell r="B8040" t="str">
            <v>DIVISORIA CEGA (N1) - PAINEL MSO/COMEIA E=35MM - MONTANTE/RODAPE DUPLO   ACO GALV PINTADO - COLOCADA</v>
          </cell>
          <cell r="C8040" t="str">
            <v xml:space="preserve">M2    </v>
          </cell>
          <cell r="D8040" t="str">
            <v>91,07</v>
          </cell>
        </row>
        <row r="8041">
          <cell r="A8041">
            <v>2417</v>
          </cell>
          <cell r="B8041" t="str">
            <v>DIVISORIA CEGA (N1) - PAINEL MSO/COMEIA E=35MM - MONTANTE/RODAPE DUPLO ALUMINIO ANOD NAT - COLOCADA</v>
          </cell>
          <cell r="C8041" t="str">
            <v xml:space="preserve">M2    </v>
          </cell>
          <cell r="D8041" t="str">
            <v>97,14</v>
          </cell>
        </row>
        <row r="8042">
          <cell r="A8042">
            <v>2415</v>
          </cell>
          <cell r="B8042" t="str">
            <v>DIVISORIA CEGA (N1) - PAINEL MSO/COMEIA E=35MM - PERFIS SIMPLES ACO GALV PINTADO   - COLOCADA</v>
          </cell>
          <cell r="C8042" t="str">
            <v xml:space="preserve">M2    </v>
          </cell>
          <cell r="D8042" t="str">
            <v>77,71</v>
          </cell>
        </row>
        <row r="8043">
          <cell r="A8043">
            <v>13360</v>
          </cell>
          <cell r="B8043" t="str">
            <v>DIVISORIA CEGA (N1) - PAINEL MSO/COMEIA E=35MM - PERFIS SIMPLES ALUMINIO ANOD NAT - COLOCADA</v>
          </cell>
          <cell r="C8043" t="str">
            <v xml:space="preserve">M2    </v>
          </cell>
          <cell r="D8043" t="str">
            <v>77,71</v>
          </cell>
        </row>
        <row r="8044">
          <cell r="A8044">
            <v>11983</v>
          </cell>
          <cell r="B8044" t="str">
            <v>DIVISORIA CEGA (N1) - PAINEL VERMICULITA E=35MM - MONTANTE/RODAPE PERFIS SIMPLES ACO GALV PINTADO - COLOCADA</v>
          </cell>
          <cell r="C8044" t="str">
            <v xml:space="preserve">M2    </v>
          </cell>
          <cell r="D8044" t="str">
            <v>189,42</v>
          </cell>
        </row>
        <row r="8045">
          <cell r="A8045">
            <v>11986</v>
          </cell>
          <cell r="B8045" t="str">
            <v>DIVISORIA CEGA (N1) - PAINEL VERMICULITA E=35MM - PERFIS SIMPLES ALUMINIO ANOD NATURAL - COLOCADA</v>
          </cell>
          <cell r="C8045" t="str">
            <v xml:space="preserve">M2    </v>
          </cell>
          <cell r="D8045" t="str">
            <v>230,71</v>
          </cell>
        </row>
        <row r="8046">
          <cell r="A8046">
            <v>25976</v>
          </cell>
          <cell r="B8046" t="str">
            <v>DIVISORIA EM GRANITO, COM DUAS FACES POLIDAS, TIPO ANDORINHA/ QUARTZ/ CASTELO/ CORUMBA OU OUTROS EQUIVALENTES DA REGIAO, E=  *3,0* CM</v>
          </cell>
          <cell r="C8046" t="str">
            <v xml:space="preserve">M2    </v>
          </cell>
          <cell r="D8046" t="str">
            <v>190,71</v>
          </cell>
        </row>
        <row r="8047">
          <cell r="A8047">
            <v>10629</v>
          </cell>
          <cell r="B8047" t="str">
            <v>DIVISORIA EM MARMORE, COM DUAS FACES POLIDAS, BRANCO COMUM, E=  *3,0* CM</v>
          </cell>
          <cell r="C8047" t="str">
            <v xml:space="preserve">M2    </v>
          </cell>
          <cell r="D8047" t="str">
            <v>247,69</v>
          </cell>
        </row>
        <row r="8048">
          <cell r="A8048">
            <v>10698</v>
          </cell>
          <cell r="B8048" t="str">
            <v>DIVISORIA, PLACA  PRE-MOLDADA EM GRANILITE, MARMORITE OU GRANITINA,  E = *3 CM</v>
          </cell>
          <cell r="C8048" t="str">
            <v xml:space="preserve">M2    </v>
          </cell>
          <cell r="D8048" t="str">
            <v>91,65</v>
          </cell>
        </row>
        <row r="8049">
          <cell r="A8049">
            <v>40521</v>
          </cell>
          <cell r="B8049" t="str">
            <v>DOBRADEIRA ELETROMECANICA DE VERGALHAO, PARA ACO DE DIAMETRO ATE 1 1/2 "Â, MOTOR ELETRICO TRIFASICO, POTENCIA DE 3 HP ATE 5 HP</v>
          </cell>
          <cell r="C8049" t="str">
            <v xml:space="preserve">UN    </v>
          </cell>
          <cell r="D8049" t="str">
            <v>59.631,12</v>
          </cell>
        </row>
        <row r="8050">
          <cell r="A8050">
            <v>2432</v>
          </cell>
          <cell r="B8050" t="str">
            <v>DOBRADICA EM ACO/FERRO, 3 1/2" X  3", E= 1,9  A 2 MM, COM ANEL,  CROMADO OU ZINCADO, TAMPA BOLA, COM PARAFUSOS</v>
          </cell>
          <cell r="C8050" t="str">
            <v xml:space="preserve">UN    </v>
          </cell>
          <cell r="D8050" t="str">
            <v>42,04</v>
          </cell>
        </row>
        <row r="8051">
          <cell r="A8051">
            <v>2418</v>
          </cell>
          <cell r="B8051" t="str">
            <v>DOBRADICA EM ACO/FERRO, 3" X 2 1/2", E= 1,2 A 1,8 MM, SEM ANEL,  CROMADO OU ZINCADO, TAMPA BOLA, COM PARAFUSOS</v>
          </cell>
          <cell r="C8051" t="str">
            <v xml:space="preserve">UN    </v>
          </cell>
          <cell r="D8051" t="str">
            <v>19,50</v>
          </cell>
        </row>
        <row r="8052">
          <cell r="A8052">
            <v>2433</v>
          </cell>
          <cell r="B8052" t="str">
            <v>DOBRADICA EM ACO/FERRO, 3" X 2 1/2", E= 1,2 A 1,8 MM, SEM ANEL,  CROMADO OU ZINCADO, TAMPA CHATA, COM PARAFUSOS</v>
          </cell>
          <cell r="C8052" t="str">
            <v xml:space="preserve">UN    </v>
          </cell>
          <cell r="D8052" t="str">
            <v>14,24</v>
          </cell>
        </row>
        <row r="8053">
          <cell r="A8053">
            <v>2420</v>
          </cell>
          <cell r="B8053" t="str">
            <v>DOBRADICA EM ACO/FERRO, 3" X 2 1/2", E= 1,9 A 2 MM, SEM ANEL,  CROMADO OU ZINCADO, TAMPA BOLA, COM PARAFUSOS</v>
          </cell>
          <cell r="C8053" t="str">
            <v xml:space="preserve">UN    </v>
          </cell>
          <cell r="D8053" t="str">
            <v>24,46</v>
          </cell>
        </row>
        <row r="8054">
          <cell r="A8054">
            <v>2421</v>
          </cell>
          <cell r="B8054" t="str">
            <v>DOBRADICA EM ACO/FERRO, 4" X 3", E= 2,2 A 3,0 MM, COM ANEL, CROMADO OU ZINCADO,TAMPA BOLA, COM PARAFUSOS</v>
          </cell>
          <cell r="C8054" t="str">
            <v xml:space="preserve">UN    </v>
          </cell>
          <cell r="D8054" t="str">
            <v>53,36</v>
          </cell>
        </row>
        <row r="8055">
          <cell r="A8055">
            <v>11447</v>
          </cell>
          <cell r="B8055" t="str">
            <v>DOBRADICA EM LATAO, 3 " X 2 1/2 ", E= 1,9 A 2 MM, COM ANEL, CROMADO, TAMPA BOLA, COM PARAFUSOS</v>
          </cell>
          <cell r="C8055" t="str">
            <v xml:space="preserve">UN    </v>
          </cell>
          <cell r="D8055" t="str">
            <v>48,33</v>
          </cell>
        </row>
        <row r="8056">
          <cell r="A8056">
            <v>2429</v>
          </cell>
          <cell r="B8056" t="str">
            <v>DOBRADICA EM LATAO, 4" X 3", E= 2,2 A 3,0 MM, COM ANEL,  TAMPA BOLA, COM PARAFUSOS</v>
          </cell>
          <cell r="C8056" t="str">
            <v xml:space="preserve">UN    </v>
          </cell>
          <cell r="D8056" t="str">
            <v>122,33</v>
          </cell>
        </row>
        <row r="8057">
          <cell r="A8057">
            <v>11449</v>
          </cell>
          <cell r="B8057" t="str">
            <v>DOBRADICA TIPO PIANO EM ACO/FERRO, 1'' X 3 M, GALVANIZADO, COM PARAFUSOS</v>
          </cell>
          <cell r="C8057" t="str">
            <v xml:space="preserve">UN    </v>
          </cell>
          <cell r="D8057" t="str">
            <v>131,78</v>
          </cell>
        </row>
        <row r="8058">
          <cell r="A8058">
            <v>11451</v>
          </cell>
          <cell r="B8058" t="str">
            <v>DOBRADICA TIPO VAI-E-VEM EM ACO/FERRO, TAMANHO 3'', GALVANIZADO, COM PARAFUSOS</v>
          </cell>
          <cell r="C8058" t="str">
            <v xml:space="preserve">UN    </v>
          </cell>
          <cell r="D8058" t="str">
            <v>129,58</v>
          </cell>
        </row>
        <row r="8059">
          <cell r="A8059">
            <v>11116</v>
          </cell>
          <cell r="B8059" t="str">
            <v>DOMOS INDIVIDUAL EM ACRILICO BRANCO *95 X 95* CM, SEM INSTALACAO</v>
          </cell>
          <cell r="C8059" t="str">
            <v xml:space="preserve">UN    </v>
          </cell>
          <cell r="D8059" t="str">
            <v>537,43</v>
          </cell>
        </row>
        <row r="8060">
          <cell r="A8060">
            <v>38411</v>
          </cell>
          <cell r="B8060" t="str">
            <v>DOSADOR DE AREIA, CAPACIDADE DE *26* LITROS</v>
          </cell>
          <cell r="C8060" t="str">
            <v xml:space="preserve">UN    </v>
          </cell>
          <cell r="D8060" t="str">
            <v>891,22</v>
          </cell>
        </row>
        <row r="8061">
          <cell r="A8061">
            <v>1370</v>
          </cell>
          <cell r="B8061" t="str">
            <v>DUCHA HIGIENICA PLASTICA COM REGISTRO METALICO 1/2 "</v>
          </cell>
          <cell r="C8061" t="str">
            <v xml:space="preserve">UN    </v>
          </cell>
          <cell r="D8061" t="str">
            <v>62,86</v>
          </cell>
        </row>
        <row r="8062">
          <cell r="A8062">
            <v>38189</v>
          </cell>
          <cell r="B8062" t="str">
            <v>DUCHA METALICA DE PAREDE, ARTICULAVEL, COM BRACO/CANO, SEM DESVIADOR</v>
          </cell>
          <cell r="C8062" t="str">
            <v xml:space="preserve">UN    </v>
          </cell>
          <cell r="D8062" t="str">
            <v>116,23</v>
          </cell>
        </row>
        <row r="8063">
          <cell r="A8063">
            <v>38190</v>
          </cell>
          <cell r="B8063" t="str">
            <v>DUCHA METALICA DE PAREDE, ARTICULAVEL, COM DESVIADOR E DUCHA MANUAL</v>
          </cell>
          <cell r="C8063" t="str">
            <v xml:space="preserve">UN    </v>
          </cell>
          <cell r="D8063" t="str">
            <v>261,38</v>
          </cell>
        </row>
        <row r="8064">
          <cell r="A8064">
            <v>36516</v>
          </cell>
          <cell r="B8064" t="str">
            <v>DUMPER COM CAPACIDADE DE CARGA DE 1700 KG, PARTIDA ELETRICA, MOTOR DIESEL COM POTENCIA DE 16 CV</v>
          </cell>
          <cell r="C8064" t="str">
            <v xml:space="preserve">UN    </v>
          </cell>
          <cell r="D8064" t="str">
            <v>61.543,89</v>
          </cell>
        </row>
        <row r="8065">
          <cell r="A8065">
            <v>34777</v>
          </cell>
          <cell r="B8065" t="str">
            <v>ELEMENTO VAZADO CERAMICO 25 X 18 X 7 CM</v>
          </cell>
          <cell r="C8065" t="str">
            <v xml:space="preserve">UN    </v>
          </cell>
          <cell r="D8065" t="str">
            <v>1,61</v>
          </cell>
        </row>
        <row r="8066">
          <cell r="A8066">
            <v>7273</v>
          </cell>
          <cell r="B8066" t="str">
            <v>ELEMENTO VAZADO CERAMICO 7 X 20 X 20 CM</v>
          </cell>
          <cell r="C8066" t="str">
            <v xml:space="preserve">UN    </v>
          </cell>
          <cell r="D8066" t="str">
            <v>2,64</v>
          </cell>
        </row>
        <row r="8067">
          <cell r="A8067">
            <v>7272</v>
          </cell>
          <cell r="B8067" t="str">
            <v>ELEMENTO VAZADO CERAMICO 9 X 20 X 20 CM</v>
          </cell>
          <cell r="C8067" t="str">
            <v xml:space="preserve">UN    </v>
          </cell>
          <cell r="D8067" t="str">
            <v>3,68</v>
          </cell>
        </row>
        <row r="8068">
          <cell r="A8068">
            <v>10605</v>
          </cell>
          <cell r="B8068" t="str">
            <v>ELEMENTO VAZADO DE CONCRETO, QUADRICULADO, 1 FURO *10 X 10 X 10* CM</v>
          </cell>
          <cell r="C8068" t="str">
            <v xml:space="preserve">UN    </v>
          </cell>
          <cell r="D8068" t="str">
            <v>1,36</v>
          </cell>
        </row>
        <row r="8069">
          <cell r="A8069">
            <v>10604</v>
          </cell>
          <cell r="B8069" t="str">
            <v>ELEMENTO VAZADO DE CONCRETO, QUADRICULADO, 1 FURO *20 X 10 X 7* CM</v>
          </cell>
          <cell r="C8069" t="str">
            <v xml:space="preserve">UN    </v>
          </cell>
          <cell r="D8069" t="str">
            <v>2,71</v>
          </cell>
        </row>
        <row r="8070">
          <cell r="A8070">
            <v>672</v>
          </cell>
          <cell r="B8070" t="str">
            <v>ELEMENTO VAZADO DE CONCRETO, QUADRICULADO, 1 FURO *20 X 20 X 6,5* CM</v>
          </cell>
          <cell r="C8070" t="str">
            <v xml:space="preserve">UN    </v>
          </cell>
          <cell r="D8070" t="str">
            <v>2,73</v>
          </cell>
        </row>
        <row r="8071">
          <cell r="A8071">
            <v>668</v>
          </cell>
          <cell r="B8071" t="str">
            <v>ELEMENTO VAZADO DE CONCRETO, QUADRICULADO, 16 FUROS *29 X 29 X 6* CM</v>
          </cell>
          <cell r="C8071" t="str">
            <v xml:space="preserve">UN    </v>
          </cell>
          <cell r="D8071" t="str">
            <v>4,31</v>
          </cell>
        </row>
        <row r="8072">
          <cell r="A8072">
            <v>10578</v>
          </cell>
          <cell r="B8072" t="str">
            <v>ELEMENTO VAZADO DE CONCRETO, QUADRICULADO, 16 FUROS *33 X 33 X 10* CM</v>
          </cell>
          <cell r="C8072" t="str">
            <v xml:space="preserve">UN    </v>
          </cell>
          <cell r="D8072" t="str">
            <v>7,51</v>
          </cell>
        </row>
        <row r="8073">
          <cell r="A8073">
            <v>666</v>
          </cell>
          <cell r="B8073" t="str">
            <v>ELEMENTO VAZADO DE CONCRETO, QUADRICULADO, 16 FUROS *40 X 40 X 7* CM</v>
          </cell>
          <cell r="C8073" t="str">
            <v xml:space="preserve">UN    </v>
          </cell>
          <cell r="D8073" t="str">
            <v>7,46</v>
          </cell>
        </row>
        <row r="8074">
          <cell r="A8074">
            <v>665</v>
          </cell>
          <cell r="B8074" t="str">
            <v>ELEMENTO VAZADO DE CONCRETO, QUADRICULADO, 16 FUROS *50 X 50 X 7* CM</v>
          </cell>
          <cell r="C8074" t="str">
            <v xml:space="preserve">UN    </v>
          </cell>
          <cell r="D8074" t="str">
            <v>13,98</v>
          </cell>
        </row>
        <row r="8075">
          <cell r="A8075">
            <v>10577</v>
          </cell>
          <cell r="B8075" t="str">
            <v>ELEMENTO VAZADO DE CONCRETO, QUADRICULADO, 25 FUROS *50 X 50 X 5* CM</v>
          </cell>
          <cell r="C8075" t="str">
            <v xml:space="preserve">UN    </v>
          </cell>
          <cell r="D8075" t="str">
            <v>10,94</v>
          </cell>
        </row>
        <row r="8076">
          <cell r="A8076">
            <v>10583</v>
          </cell>
          <cell r="B8076" t="str">
            <v>ELEMENTO VAZADO DE CONCRETO, VENEZIANA *39 X 22 X 15* CM</v>
          </cell>
          <cell r="C8076" t="str">
            <v xml:space="preserve">UN    </v>
          </cell>
          <cell r="D8076" t="str">
            <v>6,13</v>
          </cell>
        </row>
        <row r="8077">
          <cell r="A8077">
            <v>10579</v>
          </cell>
          <cell r="B8077" t="str">
            <v>ELEMENTO VAZADO DE CONCRETO, VENEZIANA *39 X 29 X 10* CM</v>
          </cell>
          <cell r="C8077" t="str">
            <v xml:space="preserve">UN    </v>
          </cell>
          <cell r="D8077" t="str">
            <v>10,01</v>
          </cell>
        </row>
        <row r="8078">
          <cell r="A8078">
            <v>10582</v>
          </cell>
          <cell r="B8078" t="str">
            <v>ELEMENTO VAZADO DE CONCRETO, VENEZIANA *40 X 10 X 10* CM</v>
          </cell>
          <cell r="C8078" t="str">
            <v xml:space="preserve">UN    </v>
          </cell>
          <cell r="D8078" t="str">
            <v>3,50</v>
          </cell>
        </row>
        <row r="8079">
          <cell r="A8079">
            <v>2436</v>
          </cell>
          <cell r="B8079" t="str">
            <v>ELETRICISTA</v>
          </cell>
          <cell r="C8079" t="str">
            <v xml:space="preserve">H     </v>
          </cell>
          <cell r="D8079" t="str">
            <v>14,84</v>
          </cell>
        </row>
        <row r="8080">
          <cell r="A8080">
            <v>40918</v>
          </cell>
          <cell r="B8080" t="str">
            <v>ELETRICISTA (MENSALISTA)</v>
          </cell>
          <cell r="C8080" t="str">
            <v xml:space="preserve">MES   </v>
          </cell>
          <cell r="D8080" t="str">
            <v>2.601,81</v>
          </cell>
        </row>
        <row r="8081">
          <cell r="A8081">
            <v>40923</v>
          </cell>
          <cell r="B8081" t="str">
            <v>ELETRICISTA DE MANUTENCAO INDUSTRIAL (MENSALISTA)</v>
          </cell>
          <cell r="C8081" t="str">
            <v xml:space="preserve">MES   </v>
          </cell>
          <cell r="D8081" t="str">
            <v>3.352,04</v>
          </cell>
        </row>
        <row r="8082">
          <cell r="A8082">
            <v>2439</v>
          </cell>
          <cell r="B8082" t="str">
            <v>ELETRICISTA INDUSTRIAL</v>
          </cell>
          <cell r="C8082" t="str">
            <v xml:space="preserve">H     </v>
          </cell>
          <cell r="D8082" t="str">
            <v>19,10</v>
          </cell>
        </row>
        <row r="8083">
          <cell r="A8083">
            <v>10998</v>
          </cell>
          <cell r="B8083" t="str">
            <v>ELETRODO REVESTIDO AWS - E-6010, DIAMETRO IGUAL A 4,00 MM</v>
          </cell>
          <cell r="C8083" t="str">
            <v xml:space="preserve">KG    </v>
          </cell>
          <cell r="D8083" t="str">
            <v>20,46</v>
          </cell>
        </row>
        <row r="8084">
          <cell r="A8084">
            <v>11002</v>
          </cell>
          <cell r="B8084" t="str">
            <v>ELETRODO REVESTIDO AWS - E6013, DIAMETRO IGUAL A 2,50 MM</v>
          </cell>
          <cell r="C8084" t="str">
            <v xml:space="preserve">KG    </v>
          </cell>
          <cell r="D8084" t="str">
            <v>18,74</v>
          </cell>
        </row>
        <row r="8085">
          <cell r="A8085">
            <v>10999</v>
          </cell>
          <cell r="B8085" t="str">
            <v>ELETRODO REVESTIDO AWS - E6013, DIAMETRO IGUAL A 4,00 MM</v>
          </cell>
          <cell r="C8085" t="str">
            <v xml:space="preserve">KG    </v>
          </cell>
          <cell r="D8085" t="str">
            <v>18,01</v>
          </cell>
        </row>
        <row r="8086">
          <cell r="A8086">
            <v>10997</v>
          </cell>
          <cell r="B8086" t="str">
            <v>ELETRODO REVESTIDO AWS - E7018, DIAMETRO IGUAL A 4,00 MM</v>
          </cell>
          <cell r="C8086" t="str">
            <v xml:space="preserve">KG    </v>
          </cell>
          <cell r="D8086" t="str">
            <v>19,52</v>
          </cell>
        </row>
        <row r="8087">
          <cell r="A8087">
            <v>2685</v>
          </cell>
          <cell r="B8087" t="str">
            <v>ELETRODUTO DE PVC RIGIDO ROSCAVEL DE 1 ", SEM LUVA</v>
          </cell>
          <cell r="C8087" t="str">
            <v xml:space="preserve">M     </v>
          </cell>
          <cell r="D8087" t="str">
            <v>3,93</v>
          </cell>
        </row>
        <row r="8088">
          <cell r="A8088">
            <v>2680</v>
          </cell>
          <cell r="B8088" t="str">
            <v>ELETRODUTO DE PVC RIGIDO ROSCAVEL DE 1 1/2 ", SEM LUVA</v>
          </cell>
          <cell r="C8088" t="str">
            <v xml:space="preserve">M     </v>
          </cell>
          <cell r="D8088" t="str">
            <v>5,75</v>
          </cell>
        </row>
        <row r="8089">
          <cell r="A8089">
            <v>2684</v>
          </cell>
          <cell r="B8089" t="str">
            <v>ELETRODUTO DE PVC RIGIDO ROSCAVEL DE 1 1/4 ", SEM LUVA</v>
          </cell>
          <cell r="C8089" t="str">
            <v xml:space="preserve">M     </v>
          </cell>
          <cell r="D8089" t="str">
            <v>5,23</v>
          </cell>
        </row>
        <row r="8090">
          <cell r="A8090">
            <v>2673</v>
          </cell>
          <cell r="B8090" t="str">
            <v>ELETRODUTO DE PVC RIGIDO ROSCAVEL DE 1/2 ", SEM LUVA</v>
          </cell>
          <cell r="C8090" t="str">
            <v xml:space="preserve">M     </v>
          </cell>
          <cell r="D8090" t="str">
            <v>2,02</v>
          </cell>
        </row>
        <row r="8091">
          <cell r="A8091">
            <v>2681</v>
          </cell>
          <cell r="B8091" t="str">
            <v>ELETRODUTO DE PVC RIGIDO ROSCAVEL DE 2 ", SEM LUVA</v>
          </cell>
          <cell r="C8091" t="str">
            <v xml:space="preserve">M     </v>
          </cell>
          <cell r="D8091" t="str">
            <v>9,40</v>
          </cell>
        </row>
        <row r="8092">
          <cell r="A8092">
            <v>2682</v>
          </cell>
          <cell r="B8092" t="str">
            <v>ELETRODUTO DE PVC RIGIDO ROSCAVEL DE 2 1/2 ", SEM LUVA</v>
          </cell>
          <cell r="C8092" t="str">
            <v xml:space="preserve">M     </v>
          </cell>
          <cell r="D8092" t="str">
            <v>13,71</v>
          </cell>
        </row>
        <row r="8093">
          <cell r="A8093">
            <v>2686</v>
          </cell>
          <cell r="B8093" t="str">
            <v>ELETRODUTO DE PVC RIGIDO ROSCAVEL DE 3 ", SEM LUVA</v>
          </cell>
          <cell r="C8093" t="str">
            <v xml:space="preserve">M     </v>
          </cell>
          <cell r="D8093" t="str">
            <v>17,19</v>
          </cell>
        </row>
        <row r="8094">
          <cell r="A8094">
            <v>2674</v>
          </cell>
          <cell r="B8094" t="str">
            <v>ELETRODUTO DE PVC RIGIDO ROSCAVEL DE 3/4 ", SEM LUVA</v>
          </cell>
          <cell r="C8094" t="str">
            <v xml:space="preserve">M     </v>
          </cell>
          <cell r="D8094" t="str">
            <v>2,51</v>
          </cell>
        </row>
        <row r="8095">
          <cell r="A8095">
            <v>2683</v>
          </cell>
          <cell r="B8095" t="str">
            <v>ELETRODUTO DE PVC RIGIDO ROSCAVEL DE 4 ", SEM LUVA</v>
          </cell>
          <cell r="C8095" t="str">
            <v xml:space="preserve">M     </v>
          </cell>
          <cell r="D8095" t="str">
            <v>27,10</v>
          </cell>
        </row>
        <row r="8096">
          <cell r="A8096">
            <v>2676</v>
          </cell>
          <cell r="B8096" t="str">
            <v>ELETRODUTO DE PVC RIGIDO SOLDAVEL, CLASSE B, DE 20 MM</v>
          </cell>
          <cell r="C8096" t="str">
            <v xml:space="preserve">M     </v>
          </cell>
          <cell r="D8096" t="str">
            <v>1,17</v>
          </cell>
        </row>
        <row r="8097">
          <cell r="A8097">
            <v>2678</v>
          </cell>
          <cell r="B8097" t="str">
            <v>ELETRODUTO DE PVC RIGIDO SOLDAVEL, CLASSE B, DE 25 MM</v>
          </cell>
          <cell r="C8097" t="str">
            <v xml:space="preserve">M     </v>
          </cell>
          <cell r="D8097" t="str">
            <v>1,47</v>
          </cell>
        </row>
        <row r="8098">
          <cell r="A8098">
            <v>2679</v>
          </cell>
          <cell r="B8098" t="str">
            <v>ELETRODUTO DE PVC RIGIDO SOLDAVEL, CLASSE B, DE 32 MM</v>
          </cell>
          <cell r="C8098" t="str">
            <v xml:space="preserve">M     </v>
          </cell>
          <cell r="D8098" t="str">
            <v>2,26</v>
          </cell>
        </row>
        <row r="8099">
          <cell r="A8099">
            <v>12070</v>
          </cell>
          <cell r="B8099" t="str">
            <v>ELETRODUTO DE PVC RIGIDO SOLDAVEL, CLASSE B, DE 40 MM</v>
          </cell>
          <cell r="C8099" t="str">
            <v xml:space="preserve">M     </v>
          </cell>
          <cell r="D8099" t="str">
            <v>3,15</v>
          </cell>
        </row>
        <row r="8100">
          <cell r="A8100">
            <v>2675</v>
          </cell>
          <cell r="B8100" t="str">
            <v>ELETRODUTO DE PVC RIGIDO SOLDAVEL, CLASSE B, DE 50 MM</v>
          </cell>
          <cell r="C8100" t="str">
            <v xml:space="preserve">M     </v>
          </cell>
          <cell r="D8100" t="str">
            <v>4,10</v>
          </cell>
        </row>
        <row r="8101">
          <cell r="A8101">
            <v>12067</v>
          </cell>
          <cell r="B8101" t="str">
            <v>ELETRODUTO DE PVC RIGIDO SOLDAVEL, CLASSE B, DE 60 MM</v>
          </cell>
          <cell r="C8101" t="str">
            <v xml:space="preserve">M     </v>
          </cell>
          <cell r="D8101" t="str">
            <v>5,56</v>
          </cell>
        </row>
        <row r="8102">
          <cell r="A8102">
            <v>21129</v>
          </cell>
          <cell r="B8102" t="str">
            <v>ELETRODUTO EM ACO GALVANIZADO ELETROLITICO, LEVE, DIAMETRO 1/2", PAREDE DE 0,90 MM</v>
          </cell>
          <cell r="C8102" t="str">
            <v xml:space="preserve">M     </v>
          </cell>
          <cell r="D8102" t="str">
            <v>9,13</v>
          </cell>
        </row>
        <row r="8103">
          <cell r="A8103">
            <v>21136</v>
          </cell>
          <cell r="B8103" t="str">
            <v>ELETRODUTO EM ACO GALVANIZADO ELETROLITICO, LEVE, DIAMETRO 1", PAREDE DE 0,90 MM</v>
          </cell>
          <cell r="C8103" t="str">
            <v xml:space="preserve">M     </v>
          </cell>
          <cell r="D8103" t="str">
            <v>14,02</v>
          </cell>
        </row>
        <row r="8104">
          <cell r="A8104">
            <v>21128</v>
          </cell>
          <cell r="B8104" t="str">
            <v>ELETRODUTO EM ACO GALVANIZADO ELETROLITICO, LEVE, DIAMETRO 3/4", PAREDE DE 0,90 MM</v>
          </cell>
          <cell r="C8104" t="str">
            <v xml:space="preserve">M     </v>
          </cell>
          <cell r="D8104" t="str">
            <v>10,85</v>
          </cell>
        </row>
        <row r="8105">
          <cell r="A8105">
            <v>21132</v>
          </cell>
          <cell r="B8105" t="str">
            <v>ELETRODUTO EM ACO GALVANIZADO ELETROLITICO, PESADO, DIAMETRO 4", PAREDE DE 2,25 MM</v>
          </cell>
          <cell r="C8105" t="str">
            <v xml:space="preserve">M     </v>
          </cell>
          <cell r="D8105" t="str">
            <v>117,84</v>
          </cell>
        </row>
        <row r="8106">
          <cell r="A8106">
            <v>21130</v>
          </cell>
          <cell r="B8106" t="str">
            <v>ELETRODUTO EM ACO GALVANIZADO ELETROLITICO, SEMI-PESADO, DIAMETRO 1 1/2", PAREDE DE 1,20 MM</v>
          </cell>
          <cell r="C8106" t="str">
            <v xml:space="preserve">M     </v>
          </cell>
          <cell r="D8106" t="str">
            <v>27,40</v>
          </cell>
        </row>
        <row r="8107">
          <cell r="A8107">
            <v>21135</v>
          </cell>
          <cell r="B8107" t="str">
            <v>ELETRODUTO EM ACO GALVANIZADO ELETROLITICO, SEMI-PESADO, DIAMETRO 1 1/4", PAREDE DE 1,20 MM</v>
          </cell>
          <cell r="C8107" t="str">
            <v xml:space="preserve">M     </v>
          </cell>
          <cell r="D8107" t="str">
            <v>26,98</v>
          </cell>
        </row>
        <row r="8108">
          <cell r="A8108">
            <v>21131</v>
          </cell>
          <cell r="B8108" t="str">
            <v>ELETRODUTO EM ACO GALVANIZADO ELETROLITICO, SEMI-PESADO, DIAMETRO 2 1/2", PAREDE DE 1,52 MM</v>
          </cell>
          <cell r="C8108" t="str">
            <v xml:space="preserve">M     </v>
          </cell>
          <cell r="D8108" t="str">
            <v>67,08</v>
          </cell>
        </row>
        <row r="8109">
          <cell r="A8109">
            <v>21134</v>
          </cell>
          <cell r="B8109" t="str">
            <v>ELETRODUTO EM ACO GALVANIZADO ELETROLITICO, SEMI-PESADO, DIAMETRO 2", PAREDE DE 1,20 MM</v>
          </cell>
          <cell r="C8109" t="str">
            <v xml:space="preserve">M     </v>
          </cell>
          <cell r="D8109" t="str">
            <v>39,38</v>
          </cell>
        </row>
        <row r="8110">
          <cell r="A8110">
            <v>21133</v>
          </cell>
          <cell r="B8110" t="str">
            <v>ELETRODUTO EM ACO GALVANIZADO ELETROLITICO, SEMI-PESADO, DIAMETRO 3", PAREDE DE 1,52 MM</v>
          </cell>
          <cell r="C8110" t="str">
            <v xml:space="preserve">M     </v>
          </cell>
          <cell r="D8110" t="str">
            <v>78,73</v>
          </cell>
        </row>
        <row r="8111">
          <cell r="A8111">
            <v>40401</v>
          </cell>
          <cell r="B8111" t="str">
            <v>ELETRODUTO FLEXIVEL PLANO EM PEAD, COR PRETA E LARANJA,  DIAMETRO 32 MM</v>
          </cell>
          <cell r="C8111" t="str">
            <v xml:space="preserve">M     </v>
          </cell>
          <cell r="D8111" t="str">
            <v>1,45</v>
          </cell>
        </row>
        <row r="8112">
          <cell r="A8112">
            <v>40402</v>
          </cell>
          <cell r="B8112" t="str">
            <v>ELETRODUTO FLEXIVEL PLANO EM PEAD, COR PRETA E LARANJA,  DIAMETRO 40 MM</v>
          </cell>
          <cell r="C8112" t="str">
            <v xml:space="preserve">M     </v>
          </cell>
          <cell r="D8112" t="str">
            <v>1,86</v>
          </cell>
        </row>
        <row r="8113">
          <cell r="A8113">
            <v>40400</v>
          </cell>
          <cell r="B8113" t="str">
            <v>ELETRODUTO FLEXIVEL PLANO EM PEAD, COR PRETA E LARANJA, DIAMETRO 25 MM</v>
          </cell>
          <cell r="C8113" t="str">
            <v xml:space="preserve">M     </v>
          </cell>
          <cell r="D8113" t="str">
            <v>0,98</v>
          </cell>
        </row>
        <row r="8114">
          <cell r="A8114">
            <v>2504</v>
          </cell>
          <cell r="B8114" t="str">
            <v>ELETRODUTO FLEXIVEL, EM ACO GALVANIZADO, REVESTIDO EXTERNAMENTE COM PVC PRETO, DIAMETRO EXTERNO DE 25 MM (3/4"), TIPO SEALTUBO</v>
          </cell>
          <cell r="C8114" t="str">
            <v xml:space="preserve">M     </v>
          </cell>
          <cell r="D8114" t="str">
            <v>12,04</v>
          </cell>
        </row>
        <row r="8115">
          <cell r="A8115">
            <v>2501</v>
          </cell>
          <cell r="B8115" t="str">
            <v>ELETRODUTO FLEXIVEL, EM ACO GALVANIZADO, REVESTIDO EXTERNAMENTE COM PVC PRETO, DIAMETRO EXTERNO DE 32 MM (1"), TIPO SEALTUBO</v>
          </cell>
          <cell r="C8115" t="str">
            <v xml:space="preserve">M     </v>
          </cell>
          <cell r="D8115" t="str">
            <v>15,79</v>
          </cell>
        </row>
        <row r="8116">
          <cell r="A8116">
            <v>2502</v>
          </cell>
          <cell r="B8116" t="str">
            <v>ELETRODUTO FLEXIVEL, EM ACO GALVANIZADO, REVESTIDO EXTERNAMENTE COM PVC PRETO, DIAMETRO EXTERNO DE 40 MM (1 1/4"), TIPO SEALTUBO</v>
          </cell>
          <cell r="C8116" t="str">
            <v xml:space="preserve">M     </v>
          </cell>
          <cell r="D8116" t="str">
            <v>23,82</v>
          </cell>
        </row>
        <row r="8117">
          <cell r="A8117">
            <v>2503</v>
          </cell>
          <cell r="B8117" t="str">
            <v>ELETRODUTO FLEXIVEL, EM ACO GALVANIZADO, REVESTIDO EXTERNAMENTE COM PVC PRETO, DIAMETRO EXTERNO DE 50 MM( 1 1/2"), TIPO SEALTUBO</v>
          </cell>
          <cell r="C8117" t="str">
            <v xml:space="preserve">M     </v>
          </cell>
          <cell r="D8117" t="str">
            <v>30,66</v>
          </cell>
        </row>
        <row r="8118">
          <cell r="A8118">
            <v>2500</v>
          </cell>
          <cell r="B8118" t="str">
            <v>ELETRODUTO FLEXIVEL, EM ACO GALVANIZADO, REVESTIDO EXTERNAMENTE COM PVC PRETO, DIAMETRO EXTERNO DE 60 MM (2"), TIPO SEALTUBO</v>
          </cell>
          <cell r="C8118" t="str">
            <v xml:space="preserve">M     </v>
          </cell>
          <cell r="D8118" t="str">
            <v>40,84</v>
          </cell>
        </row>
        <row r="8119">
          <cell r="A8119">
            <v>2505</v>
          </cell>
          <cell r="B8119" t="str">
            <v>ELETRODUTO FLEXIVEL, EM ACO GALVANIZADO, REVESTIDO EXTERNAMENTE COM PVC PRETO, DIAMETRO EXTERNO DE 75 MM (2 1/2"), TIPO SEALTUBO</v>
          </cell>
          <cell r="C8119" t="str">
            <v xml:space="preserve">M     </v>
          </cell>
          <cell r="D8119" t="str">
            <v>63,64</v>
          </cell>
        </row>
        <row r="8120">
          <cell r="A8120">
            <v>12056</v>
          </cell>
          <cell r="B8120" t="str">
            <v>ELETRODUTO FLEXIVEL, EM ACO, TIPO CONDUITE, DIAMETRO DE 1 1/2"</v>
          </cell>
          <cell r="C8120" t="str">
            <v xml:space="preserve">M     </v>
          </cell>
          <cell r="D8120" t="str">
            <v>25,71</v>
          </cell>
        </row>
        <row r="8121">
          <cell r="A8121">
            <v>12057</v>
          </cell>
          <cell r="B8121" t="str">
            <v>ELETRODUTO FLEXIVEL, EM ACO, TIPO CONDUITE, DIAMETRO DE 1 1/4"</v>
          </cell>
          <cell r="C8121" t="str">
            <v xml:space="preserve">M     </v>
          </cell>
          <cell r="D8121" t="str">
            <v>21,84</v>
          </cell>
        </row>
        <row r="8122">
          <cell r="A8122">
            <v>12059</v>
          </cell>
          <cell r="B8122" t="str">
            <v>ELETRODUTO FLEXIVEL, EM ACO, TIPO CONDUITE, DIAMETRO DE 1/2"</v>
          </cell>
          <cell r="C8122" t="str">
            <v xml:space="preserve">M     </v>
          </cell>
          <cell r="D8122" t="str">
            <v>7,66</v>
          </cell>
        </row>
        <row r="8123">
          <cell r="A8123">
            <v>12058</v>
          </cell>
          <cell r="B8123" t="str">
            <v>ELETRODUTO FLEXIVEL, EM ACO, TIPO CONDUITE, DIAMETRO DE 1"</v>
          </cell>
          <cell r="C8123" t="str">
            <v xml:space="preserve">M     </v>
          </cell>
          <cell r="D8123" t="str">
            <v>13,61</v>
          </cell>
        </row>
        <row r="8124">
          <cell r="A8124">
            <v>12060</v>
          </cell>
          <cell r="B8124" t="str">
            <v>ELETRODUTO FLEXIVEL, EM ACO, TIPO CONDUITE, DIAMETRO DE 2 1/2"</v>
          </cell>
          <cell r="C8124" t="str">
            <v xml:space="preserve">M     </v>
          </cell>
          <cell r="D8124" t="str">
            <v>56,75</v>
          </cell>
        </row>
        <row r="8125">
          <cell r="A8125">
            <v>12061</v>
          </cell>
          <cell r="B8125" t="str">
            <v>ELETRODUTO FLEXIVEL, EM ACO, TIPO CONDUITE, DIAMETRO DE 2"</v>
          </cell>
          <cell r="C8125" t="str">
            <v xml:space="preserve">M     </v>
          </cell>
          <cell r="D8125" t="str">
            <v>34,65</v>
          </cell>
        </row>
        <row r="8126">
          <cell r="A8126">
            <v>12062</v>
          </cell>
          <cell r="B8126" t="str">
            <v>ELETRODUTO FLEXIVEL, EM ACO, TIPO CONDUITE, DIAMETRO DE 3"</v>
          </cell>
          <cell r="C8126" t="str">
            <v xml:space="preserve">M     </v>
          </cell>
          <cell r="D8126" t="str">
            <v>63,90</v>
          </cell>
        </row>
        <row r="8127">
          <cell r="A8127">
            <v>21137</v>
          </cell>
          <cell r="B8127" t="str">
            <v>ELETRODUTO METALICO FLEXIVEL REVESTIDO COM PVC PRETO, DIAMETRO EXTERNO DE 15 MM (3/8"), TIPO COPEX</v>
          </cell>
          <cell r="C8127" t="str">
            <v xml:space="preserve">M     </v>
          </cell>
          <cell r="D8127" t="str">
            <v>11,10</v>
          </cell>
        </row>
        <row r="8128">
          <cell r="A8128">
            <v>2687</v>
          </cell>
          <cell r="B8128" t="str">
            <v>ELETRODUTO PVC FLEXIVEL CORRUGADO, COR AMARELA, DE 16 MM</v>
          </cell>
          <cell r="C8128" t="str">
            <v xml:space="preserve">M     </v>
          </cell>
          <cell r="D8128" t="str">
            <v>1,02</v>
          </cell>
        </row>
        <row r="8129">
          <cell r="A8129">
            <v>2689</v>
          </cell>
          <cell r="B8129" t="str">
            <v>ELETRODUTO PVC FLEXIVEL CORRUGADO, COR AMARELA, DE 20 MM</v>
          </cell>
          <cell r="C8129" t="str">
            <v xml:space="preserve">M     </v>
          </cell>
          <cell r="D8129" t="str">
            <v>1,22</v>
          </cell>
        </row>
        <row r="8130">
          <cell r="A8130">
            <v>2688</v>
          </cell>
          <cell r="B8130" t="str">
            <v>ELETRODUTO PVC FLEXIVEL CORRUGADO, COR AMARELA, DE 25 MM</v>
          </cell>
          <cell r="C8130" t="str">
            <v xml:space="preserve">M     </v>
          </cell>
          <cell r="D8130" t="str">
            <v>1,32</v>
          </cell>
        </row>
        <row r="8131">
          <cell r="A8131">
            <v>2690</v>
          </cell>
          <cell r="B8131" t="str">
            <v>ELETRODUTO PVC FLEXIVEL CORRUGADO, COR AMARELA, DE 32 MM</v>
          </cell>
          <cell r="C8131" t="str">
            <v xml:space="preserve">M     </v>
          </cell>
          <cell r="D8131" t="str">
            <v>2,26</v>
          </cell>
        </row>
        <row r="8132">
          <cell r="A8132">
            <v>39243</v>
          </cell>
          <cell r="B8132" t="str">
            <v>ELETRODUTO PVC FLEXIVEL CORRUGADO, REFORCADO, COR LARANJA, DE 20 MM, PARA LAJES E PISOS</v>
          </cell>
          <cell r="C8132" t="str">
            <v xml:space="preserve">M     </v>
          </cell>
          <cell r="D8132" t="str">
            <v>1,49</v>
          </cell>
        </row>
        <row r="8133">
          <cell r="A8133">
            <v>39244</v>
          </cell>
          <cell r="B8133" t="str">
            <v>ELETRODUTO PVC FLEXIVEL CORRUGADO, REFORCADO, COR LARANJA, DE 25 MM, PARA LAJES E PISOS</v>
          </cell>
          <cell r="C8133" t="str">
            <v xml:space="preserve">M     </v>
          </cell>
          <cell r="D8133" t="str">
            <v>2,01</v>
          </cell>
        </row>
        <row r="8134">
          <cell r="A8134">
            <v>39245</v>
          </cell>
          <cell r="B8134" t="str">
            <v>ELETRODUTO PVC FLEXIVEL CORRUGADO, REFORCADO, COR LARANJA, DE 32 MM, PARA LAJES E PISOS</v>
          </cell>
          <cell r="C8134" t="str">
            <v xml:space="preserve">M     </v>
          </cell>
          <cell r="D8134" t="str">
            <v>3,88</v>
          </cell>
        </row>
        <row r="8135">
          <cell r="A8135">
            <v>39254</v>
          </cell>
          <cell r="B8135" t="str">
            <v>ELETRODUTO/CONDULETE DE PVC RIGIDO, LISO, COR CINZA, DE 1/2", PARA INSTALACOES APARENTES (NBR 5410)</v>
          </cell>
          <cell r="C8135" t="str">
            <v xml:space="preserve">M     </v>
          </cell>
          <cell r="D8135" t="str">
            <v>5,80</v>
          </cell>
        </row>
        <row r="8136">
          <cell r="A8136">
            <v>39255</v>
          </cell>
          <cell r="B8136" t="str">
            <v>ELETRODUTO/CONDULETE DE PVC RIGIDO, LISO, COR CINZA, DE 1", PARA INSTALACOES APARENTES (NBR 5410)</v>
          </cell>
          <cell r="C8136" t="str">
            <v xml:space="preserve">M     </v>
          </cell>
          <cell r="D8136" t="str">
            <v>10,73</v>
          </cell>
        </row>
        <row r="8137">
          <cell r="A8137">
            <v>39253</v>
          </cell>
          <cell r="B8137" t="str">
            <v>ELETRODUTO/CONDULETE DE PVC RIGIDO, LISO, COR CINZA, DE 3/4", PARA INSTALACOES APARENTES (NBR 5410)</v>
          </cell>
          <cell r="C8137" t="str">
            <v xml:space="preserve">M     </v>
          </cell>
          <cell r="D8137" t="str">
            <v>7,39</v>
          </cell>
        </row>
        <row r="8138">
          <cell r="A8138">
            <v>2446</v>
          </cell>
          <cell r="B8138" t="str">
            <v>ELETRODUTO/DUTO PEAD FLEXIVEL PAREDE SIMPLES, CORRUGACAO HELICOIDAL, COR PRETA, SEM ROSCA, DE 2",  PARA CABEAMENTO SUBTERRANEO (NBR 15715)</v>
          </cell>
          <cell r="C8138" t="str">
            <v xml:space="preserve">M     </v>
          </cell>
          <cell r="D8138" t="str">
            <v>3,62</v>
          </cell>
        </row>
        <row r="8139">
          <cell r="A8139">
            <v>2442</v>
          </cell>
          <cell r="B8139" t="str">
            <v>ELETRODUTO/DUTO PEAD FLEXIVEL PAREDE SIMPLES, CORRUGACAO HELICOIDAL, COR PRETA, SEM ROSCA, DE 3",  PARA CABEAMENTO SUBTERRANEO (NBR 15715)</v>
          </cell>
          <cell r="C8139" t="str">
            <v xml:space="preserve">M     </v>
          </cell>
          <cell r="D8139" t="str">
            <v>5,07</v>
          </cell>
        </row>
        <row r="8140">
          <cell r="A8140">
            <v>39246</v>
          </cell>
          <cell r="B8140" t="str">
            <v>ELETRODUTODUTO PEAD FLEXIVEL PAREDE SIMPLES, CORRUGACAO HELICOIDAL, COR PRETA, SEM ROSCA, DE 1 1/2",  PARA CABEAMENTO SUBTERRANEO (NBR 15715)</v>
          </cell>
          <cell r="C8140" t="str">
            <v xml:space="preserve">M     </v>
          </cell>
          <cell r="D8140" t="str">
            <v>2,52</v>
          </cell>
        </row>
        <row r="8141">
          <cell r="A8141">
            <v>39247</v>
          </cell>
          <cell r="B8141" t="str">
            <v>ELETRODUTODUTO PEAD FLEXIVEL PAREDE SIMPLES, CORRUGACAO HELICOIDAL, COR PRETA, SEM ROSCA, DE 1 1/4",  PARA CABEAMENTO SUBTERRANEO (NBR 15715)</v>
          </cell>
          <cell r="C8141" t="str">
            <v xml:space="preserve">M     </v>
          </cell>
          <cell r="D8141" t="str">
            <v>2,19</v>
          </cell>
        </row>
        <row r="8142">
          <cell r="A8142">
            <v>39248</v>
          </cell>
          <cell r="B8142" t="str">
            <v>ELETRODUTODUTO PEAD FLEXIVEL PAREDE SIMPLES, CORRUGACAO HELICOIDAL, COR PRETA, SEM ROSCA, DE 4",  PARA CABEAMENTO SUBTERRANEO (NBR 15715)</v>
          </cell>
          <cell r="C8142" t="str">
            <v xml:space="preserve">M     </v>
          </cell>
          <cell r="D8142" t="str">
            <v>7,06</v>
          </cell>
        </row>
        <row r="8143">
          <cell r="A8143">
            <v>2438</v>
          </cell>
          <cell r="B8143" t="str">
            <v>ELETROTECNICO</v>
          </cell>
          <cell r="C8143" t="str">
            <v xml:space="preserve">H     </v>
          </cell>
          <cell r="D8143" t="str">
            <v>22,76</v>
          </cell>
        </row>
        <row r="8144">
          <cell r="A8144">
            <v>40922</v>
          </cell>
          <cell r="B8144" t="str">
            <v>ELETROTECNICO (MENSALISTA)</v>
          </cell>
          <cell r="C8144" t="str">
            <v xml:space="preserve">MES   </v>
          </cell>
          <cell r="D8144" t="str">
            <v>3.991,44</v>
          </cell>
        </row>
        <row r="8145">
          <cell r="A8145">
            <v>36486</v>
          </cell>
          <cell r="B8145" t="str">
            <v>ELEVADOR DE CARGA A CABO, CABINE SEMI FECHADA 2,0 X 1,5 X 2,0 M, CAPACIDADE DE CARGA 1000 KG, TORRE  2,38 X 2,21 X 15 M, GUINCHO DE EMBREAGEM, FREIO DE SEGURANCA, LIMITADOR DE VELOCIDADE E CANCELA</v>
          </cell>
          <cell r="C8145" t="str">
            <v xml:space="preserve">UN    </v>
          </cell>
          <cell r="D8145" t="str">
            <v>32.646,50</v>
          </cell>
        </row>
        <row r="8146">
          <cell r="A8146">
            <v>37777</v>
          </cell>
          <cell r="B8146" t="str">
            <v>ELEVADOR DE CREMALHEIRA CABINE FECHADA 1,5 X 2,5 X 2,35 M (UMA POR TORRE), CAPACIDADE DE CARGA 1200 KG (15 PESSOAS), TORRE  24 M (16 MODULOS), FREIO DE SEGURANCA, LIMITADOR DE CARGA</v>
          </cell>
          <cell r="C8146" t="str">
            <v xml:space="preserve">UN    </v>
          </cell>
          <cell r="D8146" t="str">
            <v>153.699,10</v>
          </cell>
        </row>
        <row r="8147">
          <cell r="A8147">
            <v>12624</v>
          </cell>
          <cell r="B8147" t="str">
            <v>EMENDA PARA CALHA PLUVIAL, PVC, DIAMETRO ENTRE 119 E 170 MM, PARA DRENAGEM PREDIAL</v>
          </cell>
          <cell r="C8147" t="str">
            <v xml:space="preserve">UN    </v>
          </cell>
          <cell r="D8147" t="str">
            <v>8,10</v>
          </cell>
        </row>
        <row r="8148">
          <cell r="A8148">
            <v>10638</v>
          </cell>
          <cell r="B8148" t="str">
            <v>EMPILHADEIRA SOBRE PNEUS COM TORRE DE TRES ESTAGIOS, 4,70M DE ELEVACAO, C/ DESLOCADOR LATERAL DOS GARFOS, MOTOR GLP 4.3L, CAPACIDADE NOMINAL DE CARGA DE 6T</v>
          </cell>
          <cell r="C8148" t="str">
            <v xml:space="preserve">UN    </v>
          </cell>
          <cell r="D8148" t="str">
            <v>319.274,99</v>
          </cell>
        </row>
        <row r="8149">
          <cell r="A8149">
            <v>10635</v>
          </cell>
          <cell r="B8149" t="str">
            <v>EMPILHADEIRA SOBRE PNEUS COM TORRE DE TRES ESTAGIOS, 4,80M DE ELEVACAO, C/ DESLOCADOR LATERAL DOS GARFOS, MOTOR GLP 2.2L, CAPACIDADE NOMINAL DE CARGA DE 3T</v>
          </cell>
          <cell r="C8149" t="str">
            <v xml:space="preserve">UN    </v>
          </cell>
          <cell r="D8149" t="str">
            <v>110.357,67</v>
          </cell>
        </row>
        <row r="8150">
          <cell r="A8150">
            <v>10634</v>
          </cell>
          <cell r="B8150" t="str">
            <v>EMPILHADEIRA SOBRE PNEUS COM TORRE DE TRES ESTAGIOS, 4,80M DE ELEVACAO, C/ DESLOCADOR LATERAL DOS GARFOS, MOTOR GLP 2.4L, CAPACIDADE NOMINAL DE CARGA DE 2,5T</v>
          </cell>
          <cell r="C8150" t="str">
            <v xml:space="preserve">UN    </v>
          </cell>
          <cell r="D8150" t="str">
            <v>94.500,00</v>
          </cell>
        </row>
        <row r="8151">
          <cell r="A8151">
            <v>10636</v>
          </cell>
          <cell r="B8151" t="str">
            <v>EMPILHADEIRA SOBRE PNEUS COM TORRE DE TRES ESTAGIOS, 4,80M DE ELEVACAO, C/ DESLOCADOR LATERAL DOS GARFOS, MOTOR GLP 4.3L, CAPACIDADE NOMINAL DE CARGA DE 4T</v>
          </cell>
          <cell r="C8151" t="str">
            <v xml:space="preserve">UN    </v>
          </cell>
          <cell r="D8151" t="str">
            <v>208.112,14</v>
          </cell>
        </row>
        <row r="8152">
          <cell r="A8152">
            <v>10637</v>
          </cell>
          <cell r="B8152" t="str">
            <v>EMPILHADEIRA SOBRE PNEUS COM TORRE DE TRES ESTAGIOS, 4,80M DE ELEVACAO, C/ DESLOCADOR LATERAL DOS GARFOS, MOTOR GLP 4.3L, CAPACIDADE NOMINAL DE CARGA DE 5T</v>
          </cell>
          <cell r="C8152" t="str">
            <v xml:space="preserve">UN    </v>
          </cell>
          <cell r="D8152" t="str">
            <v>217.687,49</v>
          </cell>
        </row>
        <row r="8153">
          <cell r="A8153">
            <v>517</v>
          </cell>
          <cell r="B8153" t="str">
            <v>EMULSAO ASFALTICA ANIONICA</v>
          </cell>
          <cell r="C8153" t="str">
            <v xml:space="preserve">L     </v>
          </cell>
          <cell r="D8153" t="str">
            <v>7,67</v>
          </cell>
        </row>
        <row r="8154">
          <cell r="A8154">
            <v>41904</v>
          </cell>
          <cell r="B8154" t="str">
            <v>EMULSAO ASFALTICA CATIONICA RL-1C PARA USO EM PAVIMENTACAO ASFALTICA (COLETADO CAIXA NA ANP ACRESCIDO DE ICMS)</v>
          </cell>
          <cell r="C8154" t="str">
            <v xml:space="preserve">T     </v>
          </cell>
          <cell r="D8154" t="str">
            <v>1.517,21</v>
          </cell>
        </row>
        <row r="8155">
          <cell r="A8155">
            <v>41902</v>
          </cell>
          <cell r="B8155" t="str">
            <v>EMULSAO ASFALTICA CATIONICA RM-1C PARA USO EM PAVIMENTACAO ASFALTICA (COLETADO CAIXA NA ANP ACRESCIDO DE ICMS)</v>
          </cell>
          <cell r="C8155" t="str">
            <v xml:space="preserve">KG    </v>
          </cell>
          <cell r="D8155" t="str">
            <v>1,45</v>
          </cell>
        </row>
        <row r="8156">
          <cell r="A8156">
            <v>41905</v>
          </cell>
          <cell r="B8156" t="str">
            <v>EMULSAO ASFALTICA CATIONICA RR-1C PARA USO EM PAVIMENTACAO ASFALTICA (COLETADO CAIXA NA ANP ACRESCIDO DE ICMS)</v>
          </cell>
          <cell r="C8156" t="str">
            <v xml:space="preserve">KG    </v>
          </cell>
          <cell r="D8156" t="str">
            <v>1,35</v>
          </cell>
        </row>
        <row r="8157">
          <cell r="A8157">
            <v>41903</v>
          </cell>
          <cell r="B8157" t="str">
            <v>EMULSAO ASFALTICA CATIONICA RR-2C PARA USO EM PAVIMENTACAO ASFALTICA (COLETADO CAIXA NA ANP ACRESCIDO DE ICMS)</v>
          </cell>
          <cell r="C8157" t="str">
            <v xml:space="preserve">KG    </v>
          </cell>
          <cell r="D8157" t="str">
            <v>1,62</v>
          </cell>
        </row>
        <row r="8158">
          <cell r="A8158">
            <v>37534</v>
          </cell>
          <cell r="B8158" t="str">
            <v>EMULSAO EXPLOSIVA EM CARTUCHOS DE 1" X 12", DENSIDADE 1.15 G/CM3, INICIACAO ESPOLETA N. 8 / CORDEL</v>
          </cell>
          <cell r="C8158" t="str">
            <v xml:space="preserve">KG    </v>
          </cell>
          <cell r="D8158" t="str">
            <v>12,25</v>
          </cell>
        </row>
        <row r="8159">
          <cell r="A8159">
            <v>37535</v>
          </cell>
          <cell r="B8159" t="str">
            <v>EMULSAO EXPLOSIVA EM CARTUCHOS DE 1" X 24", DENSIDADE 1.15 G/CM3, INICIACAO ESPOLETA N. 8 / CORDEL</v>
          </cell>
          <cell r="C8159" t="str">
            <v xml:space="preserve">KG    </v>
          </cell>
          <cell r="D8159" t="str">
            <v>12,25</v>
          </cell>
        </row>
        <row r="8160">
          <cell r="A8160">
            <v>37533</v>
          </cell>
          <cell r="B8160" t="str">
            <v>EMULSAO EXPLOSIVA EM CARTUCHOS DE 1" X 8", DENSIDADE 1.15 G/CM3, INICIACAO ESPOLETA N. 8 / CORDEL</v>
          </cell>
          <cell r="C8160" t="str">
            <v xml:space="preserve">KG    </v>
          </cell>
          <cell r="D8160" t="str">
            <v>12,25</v>
          </cell>
        </row>
        <row r="8161">
          <cell r="A8161">
            <v>37537</v>
          </cell>
          <cell r="B8161" t="str">
            <v>EMULSAO EXPLOSIVA EM CARTUCHOS DE 2 1/2" X 24", DENSIDADE 1.15 G/CM3, INICIACAO ESPOLETA N. 8 / CORDEL</v>
          </cell>
          <cell r="C8161" t="str">
            <v xml:space="preserve">KG    </v>
          </cell>
          <cell r="D8161" t="str">
            <v>9,27</v>
          </cell>
        </row>
        <row r="8162">
          <cell r="A8162">
            <v>37536</v>
          </cell>
          <cell r="B8162" t="str">
            <v>EMULSAO EXPLOSIVA EM CARTUCHOS DE 2 1/4" X 24", DENSIDADE 1.15 G/CM3, INICIACAO ESPOLETA N. 8 / CORDEL</v>
          </cell>
          <cell r="C8162" t="str">
            <v xml:space="preserve">KG    </v>
          </cell>
          <cell r="D8162" t="str">
            <v>9,27</v>
          </cell>
        </row>
        <row r="8163">
          <cell r="A8163">
            <v>37532</v>
          </cell>
          <cell r="B8163" t="str">
            <v>EMULSAO EXPLOSIVA EM CARTUCHOS DE 2" X 24", DENSIDADE 1.15 G/CM3, INICIACAO ESPOLETA N. 8 / CORDEL</v>
          </cell>
          <cell r="C8163" t="str">
            <v xml:space="preserve">KG    </v>
          </cell>
          <cell r="D8163" t="str">
            <v>9,27</v>
          </cell>
        </row>
        <row r="8164">
          <cell r="A8164">
            <v>2696</v>
          </cell>
          <cell r="B8164" t="str">
            <v>ENCANADOR OU BOMBEIRO HIDRAULICO</v>
          </cell>
          <cell r="C8164" t="str">
            <v xml:space="preserve">H     </v>
          </cell>
          <cell r="D8164" t="str">
            <v>13,53</v>
          </cell>
        </row>
        <row r="8165">
          <cell r="A8165">
            <v>40928</v>
          </cell>
          <cell r="B8165" t="str">
            <v>ENCANADOR OU BOMBEIRO HIDRAULICO (MENSALISTA)</v>
          </cell>
          <cell r="C8165" t="str">
            <v xml:space="preserve">MES   </v>
          </cell>
          <cell r="D8165" t="str">
            <v>2.372,53</v>
          </cell>
        </row>
        <row r="8166">
          <cell r="A8166">
            <v>4083</v>
          </cell>
          <cell r="B8166" t="str">
            <v>ENCARREGADO GERAL DE OBRAS</v>
          </cell>
          <cell r="C8166" t="str">
            <v xml:space="preserve">H     </v>
          </cell>
          <cell r="D8166" t="str">
            <v>28,63</v>
          </cell>
        </row>
        <row r="8167">
          <cell r="A8167">
            <v>40818</v>
          </cell>
          <cell r="B8167" t="str">
            <v>ENCARREGADO GERAL DE OBRAS (MENSALISTA)</v>
          </cell>
          <cell r="C8167" t="str">
            <v xml:space="preserve">MES   </v>
          </cell>
          <cell r="D8167" t="str">
            <v>5.020,87</v>
          </cell>
        </row>
        <row r="8168">
          <cell r="A8168">
            <v>2705</v>
          </cell>
          <cell r="B8168" t="str">
            <v>ENERGIA ELETRICA ATE 2000 KWH INDUSTRIAL, SEM DEMANDA</v>
          </cell>
          <cell r="C8168" t="str">
            <v xml:space="preserve">KW/H  </v>
          </cell>
          <cell r="D8168" t="str">
            <v>0,66</v>
          </cell>
        </row>
        <row r="8169">
          <cell r="A8169">
            <v>14250</v>
          </cell>
          <cell r="B8169" t="str">
            <v>ENERGIA ELETRICA COMERCIAL, BAIXA TENSAO, RELATIVA AO CONSUMO DE ATE 100 KWH, INCLUINDO ICMS, PIS/PASEP E COFINS</v>
          </cell>
          <cell r="C8169" t="str">
            <v xml:space="preserve">KW/H  </v>
          </cell>
          <cell r="D8169" t="str">
            <v>0,68</v>
          </cell>
        </row>
        <row r="8170">
          <cell r="A8170">
            <v>11683</v>
          </cell>
          <cell r="B8170" t="str">
            <v>ENGATE / RABICHO FLEXIVEL INOX 1/2 " X 30 CM</v>
          </cell>
          <cell r="C8170" t="str">
            <v xml:space="preserve">UN    </v>
          </cell>
          <cell r="D8170" t="str">
            <v>29,35</v>
          </cell>
        </row>
        <row r="8171">
          <cell r="A8171">
            <v>11684</v>
          </cell>
          <cell r="B8171" t="str">
            <v>ENGATE / RABICHO FLEXIVEL INOX 1/2 " X 40 CM</v>
          </cell>
          <cell r="C8171" t="str">
            <v xml:space="preserve">UN    </v>
          </cell>
          <cell r="D8171" t="str">
            <v>32,12</v>
          </cell>
        </row>
        <row r="8172">
          <cell r="A8172">
            <v>6141</v>
          </cell>
          <cell r="B8172" t="str">
            <v>ENGATE/RABICHO FLEXIVEL PLASTICO (PVC OU ABS) BRANCO 1/2 " X 30 CM</v>
          </cell>
          <cell r="C8172" t="str">
            <v xml:space="preserve">UN    </v>
          </cell>
          <cell r="D8172" t="str">
            <v>2,90</v>
          </cell>
        </row>
        <row r="8173">
          <cell r="A8173">
            <v>11681</v>
          </cell>
          <cell r="B8173" t="str">
            <v>ENGATE/RABICHO FLEXIVEL PLASTICO (PVC OU ABS) BRANCO 1/2 " X 40 CM</v>
          </cell>
          <cell r="C8173" t="str">
            <v xml:space="preserve">UN    </v>
          </cell>
          <cell r="D8173" t="str">
            <v>5,46</v>
          </cell>
        </row>
        <row r="8174">
          <cell r="A8174">
            <v>2706</v>
          </cell>
          <cell r="B8174" t="str">
            <v>ENGENHEIRO CIVIL DE OBRA JUNIOR</v>
          </cell>
          <cell r="C8174" t="str">
            <v xml:space="preserve">H     </v>
          </cell>
          <cell r="D8174" t="str">
            <v>68,61</v>
          </cell>
        </row>
        <row r="8175">
          <cell r="A8175">
            <v>40811</v>
          </cell>
          <cell r="B8175" t="str">
            <v>ENGENHEIRO CIVIL DE OBRA JUNIOR (MENSALISTA)</v>
          </cell>
          <cell r="C8175" t="str">
            <v xml:space="preserve">MES   </v>
          </cell>
          <cell r="D8175" t="str">
            <v>12.028,82</v>
          </cell>
        </row>
        <row r="8176">
          <cell r="A8176">
            <v>2707</v>
          </cell>
          <cell r="B8176" t="str">
            <v>ENGENHEIRO CIVIL DE OBRA PLENO</v>
          </cell>
          <cell r="C8176" t="str">
            <v xml:space="preserve">H     </v>
          </cell>
          <cell r="D8176" t="str">
            <v>86,41</v>
          </cell>
        </row>
        <row r="8177">
          <cell r="A8177">
            <v>40813</v>
          </cell>
          <cell r="B8177" t="str">
            <v>ENGENHEIRO CIVIL DE OBRA PLENO (MENSALISTA)</v>
          </cell>
          <cell r="C8177" t="str">
            <v xml:space="preserve">MES   </v>
          </cell>
          <cell r="D8177" t="str">
            <v>15.149,73</v>
          </cell>
        </row>
        <row r="8178">
          <cell r="A8178">
            <v>2708</v>
          </cell>
          <cell r="B8178" t="str">
            <v>ENGENHEIRO CIVIL DE OBRA SENIOR</v>
          </cell>
          <cell r="C8178" t="str">
            <v xml:space="preserve">H     </v>
          </cell>
          <cell r="D8178" t="str">
            <v>113,51</v>
          </cell>
        </row>
        <row r="8179">
          <cell r="A8179">
            <v>40814</v>
          </cell>
          <cell r="B8179" t="str">
            <v>ENGENHEIRO CIVIL DE OBRA SENIOR (MENSALISTA)</v>
          </cell>
          <cell r="C8179" t="str">
            <v xml:space="preserve">MES   </v>
          </cell>
          <cell r="D8179" t="str">
            <v>19.901,16</v>
          </cell>
        </row>
        <row r="8180">
          <cell r="A8180">
            <v>34779</v>
          </cell>
          <cell r="B8180" t="str">
            <v>ENGENHEIRO CIVIL JUNIOR</v>
          </cell>
          <cell r="C8180" t="str">
            <v xml:space="preserve">H     </v>
          </cell>
          <cell r="D8180" t="str">
            <v>68,61</v>
          </cell>
        </row>
        <row r="8181">
          <cell r="A8181">
            <v>40936</v>
          </cell>
          <cell r="B8181" t="str">
            <v>ENGENHEIRO CIVIL JUNIOR (MENSALISTA)</v>
          </cell>
          <cell r="C8181" t="str">
            <v xml:space="preserve">MES   </v>
          </cell>
          <cell r="D8181" t="str">
            <v>12.028,82</v>
          </cell>
        </row>
        <row r="8182">
          <cell r="A8182">
            <v>34780</v>
          </cell>
          <cell r="B8182" t="str">
            <v>ENGENHEIRO CIVIL PLENO</v>
          </cell>
          <cell r="C8182" t="str">
            <v xml:space="preserve">H     </v>
          </cell>
          <cell r="D8182" t="str">
            <v>86,69</v>
          </cell>
        </row>
        <row r="8183">
          <cell r="A8183">
            <v>40937</v>
          </cell>
          <cell r="B8183" t="str">
            <v>ENGENHEIRO CIVIL PLENO (MENSALISTA)</v>
          </cell>
          <cell r="C8183" t="str">
            <v xml:space="preserve">MES   </v>
          </cell>
          <cell r="D8183" t="str">
            <v>15.200,49</v>
          </cell>
        </row>
        <row r="8184">
          <cell r="A8184">
            <v>34782</v>
          </cell>
          <cell r="B8184" t="str">
            <v>ENGENHEIRO CIVIL SENIOR</v>
          </cell>
          <cell r="C8184" t="str">
            <v xml:space="preserve">H     </v>
          </cell>
          <cell r="D8184" t="str">
            <v>113,51</v>
          </cell>
        </row>
        <row r="8185">
          <cell r="A8185">
            <v>40938</v>
          </cell>
          <cell r="B8185" t="str">
            <v>ENGENHEIRO CIVIL SENIOR (MENSALISTA)</v>
          </cell>
          <cell r="C8185" t="str">
            <v xml:space="preserve">MES   </v>
          </cell>
          <cell r="D8185" t="str">
            <v>19.901,16</v>
          </cell>
        </row>
        <row r="8186">
          <cell r="A8186">
            <v>34783</v>
          </cell>
          <cell r="B8186" t="str">
            <v>ENGENHEIRO ELETRICISTA</v>
          </cell>
          <cell r="C8186" t="str">
            <v xml:space="preserve">H     </v>
          </cell>
          <cell r="D8186" t="str">
            <v>79,22</v>
          </cell>
        </row>
        <row r="8187">
          <cell r="A8187">
            <v>40939</v>
          </cell>
          <cell r="B8187" t="str">
            <v>ENGENHEIRO ELETRICISTA (MENSALISTA)</v>
          </cell>
          <cell r="C8187" t="str">
            <v xml:space="preserve">MES   </v>
          </cell>
          <cell r="D8187" t="str">
            <v>13.890,81</v>
          </cell>
        </row>
        <row r="8188">
          <cell r="A8188">
            <v>34785</v>
          </cell>
          <cell r="B8188" t="str">
            <v>ENGENHEIRO SANITARISTA</v>
          </cell>
          <cell r="C8188" t="str">
            <v xml:space="preserve">H     </v>
          </cell>
          <cell r="D8188" t="str">
            <v>68,59</v>
          </cell>
        </row>
        <row r="8189">
          <cell r="A8189">
            <v>40940</v>
          </cell>
          <cell r="B8189" t="str">
            <v>ENGENHEIRO SANITARISTA (MENSALISTA)</v>
          </cell>
          <cell r="C8189" t="str">
            <v xml:space="preserve">MES   </v>
          </cell>
          <cell r="D8189" t="str">
            <v>12.026,78</v>
          </cell>
        </row>
        <row r="8190">
          <cell r="A8190">
            <v>38403</v>
          </cell>
          <cell r="B8190" t="str">
            <v>ENXADA ESTREITA *25 X 23* CM COM CABO</v>
          </cell>
          <cell r="C8190" t="str">
            <v xml:space="preserve">UN    </v>
          </cell>
          <cell r="D8190" t="str">
            <v>24,54</v>
          </cell>
        </row>
        <row r="8191">
          <cell r="A8191">
            <v>37774</v>
          </cell>
          <cell r="B8191" t="str">
            <v>EQUIPAMENTO DE LIMPEZA COMBINADO (VACUO/ALTA PRESSAO) 95% VACUO, TANQUE 7000 L, BOMBA 140 KGF/CM2 66 L/MIN COM MOTOR INDEPENDENTE A DIESEL DE 60 CV (INCLUI MONTAGEM, NAO INCLUI CAMINHAO)</v>
          </cell>
          <cell r="C8191" t="str">
            <v xml:space="preserve">UN    </v>
          </cell>
          <cell r="D8191" t="str">
            <v>134.097,39</v>
          </cell>
        </row>
        <row r="8192">
          <cell r="A8192">
            <v>38630</v>
          </cell>
          <cell r="B8192" t="str">
            <v>EQUIPAMENTO PARA DEMARCACAO DE FAIXAS DE TRAFEGO A FRIO, A SER MONTADO SOBRE CAMINHAO DE PBT MINIMO DE 9 T E DISTANCIA MINIMA ENTRE EIXOS DE 4,3 M, CAPACIDADE PARA 800 L DE TINTA (INCLUI MONTAGEM, NAO INCLUI CAMINHAO)</v>
          </cell>
          <cell r="C8192" t="str">
            <v xml:space="preserve">UN    </v>
          </cell>
          <cell r="D8192" t="str">
            <v>601.781,25</v>
          </cell>
        </row>
        <row r="8193">
          <cell r="A8193">
            <v>38629</v>
          </cell>
          <cell r="B8193" t="str">
            <v>EQUIPAMENTO PARA DEMARCACAO DE FAIXAS DE TRAFEGO A QUENTE, A SER MONTADO SOBRE CAMINHAO DE PBT MINIMO DE 17 T E DISTANCIA MINIMA ENTRE EIXOS DE 5,2 M, CAPACIDADE PARA 1.000 KG DE MATERIAL TERMOPLASTICO (INCLUI MONTAGEM, NAO INCLUI CAMINHAO E NEM COMPRESSOR DE AR)</v>
          </cell>
          <cell r="C8193" t="str">
            <v xml:space="preserve">UN    </v>
          </cell>
          <cell r="D8193" t="str">
            <v>895.781,25</v>
          </cell>
        </row>
        <row r="8194">
          <cell r="A8194">
            <v>38476</v>
          </cell>
          <cell r="B8194" t="str">
            <v>ESCADA DUPLA DE ABRIR EM ALUMINIO, MODELO PINTOR, 8 DEGRAUS</v>
          </cell>
          <cell r="C8194" t="str">
            <v xml:space="preserve">UN    </v>
          </cell>
          <cell r="D8194" t="str">
            <v>184,47</v>
          </cell>
        </row>
        <row r="8195">
          <cell r="A8195">
            <v>38477</v>
          </cell>
          <cell r="B8195" t="str">
            <v>ESCADA EXTENSIVEL EM ALUMINIO COM 6,00 M ESTENDIDA</v>
          </cell>
          <cell r="C8195" t="str">
            <v xml:space="preserve">UN    </v>
          </cell>
          <cell r="D8195" t="str">
            <v>522,42</v>
          </cell>
        </row>
        <row r="8196">
          <cell r="A8196">
            <v>40635</v>
          </cell>
          <cell r="B8196" t="str">
            <v>ESCAVADEIRA HIDRAULICA SOBRE ESTEIRA, COM GARRA GIRATORIA DE MANDIBULAS, PESO OPERACIONAL ENTRE 22,00 E 25,50 TON, POTENCIA LIQUIDA ENTRE 150 E 160 HP</v>
          </cell>
          <cell r="C8196" t="str">
            <v xml:space="preserve">UN    </v>
          </cell>
          <cell r="D8196" t="str">
            <v>445.561,40</v>
          </cell>
        </row>
        <row r="8197">
          <cell r="A8197">
            <v>36483</v>
          </cell>
          <cell r="B8197" t="str">
            <v>ESCAVADEIRA HIDRAULICA SOBRE ESTEIRAS CACAMBA 0,40 A 1,20 M3, PESO OPERACIONAL 21,19 T, POTENCIA LIQUIDA 173 HP</v>
          </cell>
          <cell r="C8197" t="str">
            <v xml:space="preserve">UN    </v>
          </cell>
          <cell r="D8197" t="str">
            <v>403.750,00</v>
          </cell>
        </row>
        <row r="8198">
          <cell r="A8198">
            <v>14525</v>
          </cell>
          <cell r="B8198" t="str">
            <v>ESCAVADEIRA HIDRAULICA SOBRE ESTEIRAS COM CACAMBA DE 1,20 M3, PESO OPERACIONAL 21 T, POTENCIA BRUTA 155 HP</v>
          </cell>
          <cell r="C8198" t="str">
            <v xml:space="preserve">UN    </v>
          </cell>
          <cell r="D8198" t="str">
            <v>422.750,00</v>
          </cell>
        </row>
        <row r="8199">
          <cell r="A8199">
            <v>36482</v>
          </cell>
          <cell r="B8199" t="str">
            <v>ESCAVADEIRA HIDRAULICA SOBRE ESTEIRAS, CACAMBA  0,80 M3, PESO OPERACIONAL 17,8 T, POTENCIA LIQUIDA 110 HP</v>
          </cell>
          <cell r="C8199" t="str">
            <v xml:space="preserve">UN    </v>
          </cell>
          <cell r="D8199" t="str">
            <v>362.567,00</v>
          </cell>
        </row>
        <row r="8200">
          <cell r="A8200">
            <v>36408</v>
          </cell>
          <cell r="B8200" t="str">
            <v>ESCAVADEIRA HIDRAULICA SOBRE ESTEIRAS, CACAMBA 0,4 A 1,70 M3, PESO OPERACIONAL 23,2 T, POTENCIA BRUTA 183 HP</v>
          </cell>
          <cell r="C8200" t="str">
            <v xml:space="preserve">UN    </v>
          </cell>
          <cell r="D8200" t="str">
            <v>433.200,00</v>
          </cell>
        </row>
        <row r="8201">
          <cell r="A8201">
            <v>2723</v>
          </cell>
          <cell r="B8201" t="str">
            <v>ESCAVADEIRA HIDRAULICA SOBRE ESTEIRAS, CACAMBA 0,62M3, PESO OPERACIONAL 12,61T, POTENCIA LIQUIDA 95HP</v>
          </cell>
          <cell r="C8201" t="str">
            <v xml:space="preserve">UN    </v>
          </cell>
          <cell r="D8201" t="str">
            <v>332.500,00</v>
          </cell>
        </row>
        <row r="8202">
          <cell r="A8202">
            <v>36481</v>
          </cell>
          <cell r="B8202" t="str">
            <v>ESCAVADEIRA HIDRAULICA SOBRE ESTEIRAS, CACAMBA 0,80 A 1,30 M3, PESO OPERACIONAL 22,18 T, POTENCIA LIQUIDA 170 HP</v>
          </cell>
          <cell r="C8202" t="str">
            <v xml:space="preserve">UN    </v>
          </cell>
          <cell r="D8202" t="str">
            <v>396.625,00</v>
          </cell>
        </row>
        <row r="8203">
          <cell r="A8203">
            <v>10685</v>
          </cell>
          <cell r="B8203" t="str">
            <v>ESCAVADEIRA HIDRAULICA SOBRE ESTEIRAS, CACAMBA 0,80M3, PESO OPERACIONAL 17T, POTENCIA BRUTA 111HP</v>
          </cell>
          <cell r="C8203" t="str">
            <v xml:space="preserve">UN    </v>
          </cell>
          <cell r="D8203" t="str">
            <v>380.000,00</v>
          </cell>
        </row>
        <row r="8204">
          <cell r="A8204">
            <v>40636</v>
          </cell>
          <cell r="B8204" t="str">
            <v>ESCAVADEIRA HIDRAULICA SOBRE ESTEIRAS, CAPACIDADE DA CACAMBA ENTRE 1,20 E 1,50 M3, PESO OPERACIONAL ENTRE 20,00 E 22,00 TON, POTENCIA LIQUIDA ENTRE 150 E 155 HP, EQUIPADA COM CLAMSHELL</v>
          </cell>
          <cell r="C8204" t="str">
            <v xml:space="preserve">UN    </v>
          </cell>
          <cell r="D8204" t="str">
            <v>428.936,40</v>
          </cell>
        </row>
        <row r="8205">
          <cell r="A8205">
            <v>4111</v>
          </cell>
          <cell r="B8205" t="str">
            <v>ESCORA PRE-MOLDADA EM CONCRETO, *10 X 10* CM, H = 2,30M</v>
          </cell>
          <cell r="C8205" t="str">
            <v xml:space="preserve">UN    </v>
          </cell>
          <cell r="D8205" t="str">
            <v>32,04</v>
          </cell>
        </row>
        <row r="8206">
          <cell r="A8206">
            <v>26021</v>
          </cell>
          <cell r="B8206" t="str">
            <v>ESCOVA CIRCULAR EM ACO LATONADO, 6 X 1 " (DIAMETRO X ESPESSURA), FURO DE 1 1/4 ", FIO ONDULADO *0,30* MM</v>
          </cell>
          <cell r="C8206" t="str">
            <v xml:space="preserve">UN    </v>
          </cell>
          <cell r="D8206" t="str">
            <v>36,44</v>
          </cell>
        </row>
        <row r="8207">
          <cell r="A8207">
            <v>12</v>
          </cell>
          <cell r="B8207" t="str">
            <v>ESCOVA DE ACO, COM CABO, *4  X 15* FILEIRAS DE CERDAS</v>
          </cell>
          <cell r="C8207" t="str">
            <v xml:space="preserve">UN    </v>
          </cell>
          <cell r="D8207" t="str">
            <v>8,00</v>
          </cell>
        </row>
        <row r="8208">
          <cell r="A8208">
            <v>37554</v>
          </cell>
          <cell r="B8208" t="str">
            <v>ESGUICHO JATO REGULAVEL, TIPO ELKHART, ENGATE RAPIDO 1 1/2", PARA COMBATE A INCENDIO</v>
          </cell>
          <cell r="C8208" t="str">
            <v xml:space="preserve">UN    </v>
          </cell>
          <cell r="D8208" t="str">
            <v>187,90</v>
          </cell>
        </row>
        <row r="8209">
          <cell r="A8209">
            <v>37555</v>
          </cell>
          <cell r="B8209" t="str">
            <v>ESGUICHO JATO REGULAVEL, TIPO ELKHART, ENGATE RAPIDO 2 1/2", PARA COMBATE A INCENDIO</v>
          </cell>
          <cell r="C8209" t="str">
            <v xml:space="preserve">UN    </v>
          </cell>
          <cell r="D8209" t="str">
            <v>228,57</v>
          </cell>
        </row>
        <row r="8210">
          <cell r="A8210">
            <v>10902</v>
          </cell>
          <cell r="B8210" t="str">
            <v>ESGUICHO TIPO JATO SOLIDO, EM LATAO, ENGATE RAPIDO 1 1/2" X 13 MM, PARA MANGUEIRA EM INSTALACAO PREDIAL COMBATE A INCENDIO</v>
          </cell>
          <cell r="C8210" t="str">
            <v xml:space="preserve">UN    </v>
          </cell>
          <cell r="D8210" t="str">
            <v>57,35</v>
          </cell>
        </row>
        <row r="8211">
          <cell r="A8211">
            <v>20965</v>
          </cell>
          <cell r="B8211" t="str">
            <v>ESGUICHO TIPO JATO SOLIDO, EM LATAO, ENGATE RAPIDO 1 1/2" X 16 MM, PARA MANGUEIRA EM INSTALACAO PREDIAL COMBATE A INCENDIO</v>
          </cell>
          <cell r="C8211" t="str">
            <v xml:space="preserve">UN    </v>
          </cell>
          <cell r="D8211" t="str">
            <v>57,88</v>
          </cell>
        </row>
        <row r="8212">
          <cell r="A8212">
            <v>20966</v>
          </cell>
          <cell r="B8212" t="str">
            <v>ESGUICHO TIPO JATO SOLIDO, EM LATAO, ENGATE RAPIDO 1 1/2" X 19 MM, PARA MANGUEIRA EM INSTALACAO PREDIAL COMBATE A INCENDIO</v>
          </cell>
          <cell r="C8212" t="str">
            <v xml:space="preserve">UN    </v>
          </cell>
          <cell r="D8212" t="str">
            <v>62,33</v>
          </cell>
        </row>
        <row r="8213">
          <cell r="A8213">
            <v>10903</v>
          </cell>
          <cell r="B8213" t="str">
            <v>ESGUICHO TIPO JATO SOLIDO, EM LATAO, ENGATE RAPIDO 2 1/2" X 13 MM, PARA MANGUEIRA EM INSTALACAO PREDIAL COMBATE A INCENDIO</v>
          </cell>
          <cell r="C8213" t="str">
            <v xml:space="preserve">UN    </v>
          </cell>
          <cell r="D8213" t="str">
            <v>94,47</v>
          </cell>
        </row>
        <row r="8214">
          <cell r="A8214">
            <v>20967</v>
          </cell>
          <cell r="B8214" t="str">
            <v>ESGUICHO TIPO JATO SOLIDO, EM LATAO, ENGATE RAPIDO 2 1/2" X 16 MM, PARA MANGUEIRA EM INSTALACAO PREDIAL COMBATE A INCENDIO</v>
          </cell>
          <cell r="C8214" t="str">
            <v xml:space="preserve">UN    </v>
          </cell>
          <cell r="D8214" t="str">
            <v>94,47</v>
          </cell>
        </row>
        <row r="8215">
          <cell r="A8215">
            <v>20968</v>
          </cell>
          <cell r="B8215" t="str">
            <v>ESGUICHO TIPO JATO SOLIDO, EM LATAO, ENGATE RAPIDO 2 1/2" X 19 MM, PARA MANGUEIRA EM INSTALACAO PREDIAL COMBATE A INCENDIO</v>
          </cell>
          <cell r="C8215" t="str">
            <v xml:space="preserve">UN    </v>
          </cell>
          <cell r="D8215" t="str">
            <v>103,61</v>
          </cell>
        </row>
        <row r="8216">
          <cell r="A8216">
            <v>11359</v>
          </cell>
          <cell r="B8216" t="str">
            <v>ESMERILHADEIRA ANGULAR ELETRICA, DIAMETRO DO DISCO 7 '' (180 MM), ROTACAO 8500 RPM, POTENCIA 2400 W</v>
          </cell>
          <cell r="C8216" t="str">
            <v xml:space="preserve">UN    </v>
          </cell>
          <cell r="D8216" t="str">
            <v>494,02</v>
          </cell>
        </row>
        <row r="8217">
          <cell r="A8217">
            <v>39017</v>
          </cell>
          <cell r="B8217" t="str">
            <v>ESPACADOR / DISTANCIADOR CIRCULAR COM ENTRADA LATERAL, EM PLASTICO, PARA VERGALHAO *4,2 A 12,5* MM, COBRIMENTO 20 MM</v>
          </cell>
          <cell r="C8217" t="str">
            <v xml:space="preserve">UN    </v>
          </cell>
          <cell r="D8217" t="str">
            <v>0,11</v>
          </cell>
        </row>
        <row r="8218">
          <cell r="A8218">
            <v>39315</v>
          </cell>
          <cell r="B8218" t="str">
            <v>ESPACADOR / DISTANCIADOR TIPO GARRA DUPLA, EM PLASTICO, COBRIMENTO *20* MM, PARA FERRAGENS DE LAJES E FUNDO DE VIGAS</v>
          </cell>
          <cell r="C8218" t="str">
            <v xml:space="preserve">UN    </v>
          </cell>
          <cell r="D8218" t="str">
            <v>0,18</v>
          </cell>
        </row>
        <row r="8219">
          <cell r="A8219">
            <v>39016</v>
          </cell>
          <cell r="B8219" t="str">
            <v>ESPACADOR / DISTANCIADOR TIPO PINO EM PLASTICO, PARA VERGALHAO ATE 10 MM, PARA APOIO DE ARMADURA</v>
          </cell>
          <cell r="C8219" t="str">
            <v xml:space="preserve">UN    </v>
          </cell>
          <cell r="D8219" t="str">
            <v>0,18</v>
          </cell>
        </row>
        <row r="8220">
          <cell r="A8220">
            <v>40432</v>
          </cell>
          <cell r="B8220" t="str">
            <v>ESPACADOR / SEPARADOR DE BARRA , METALICO, TIPO CARAMBOLA, PARA TIRANTES, 25 X 84 MM</v>
          </cell>
          <cell r="C8220" t="str">
            <v xml:space="preserve">UN    </v>
          </cell>
          <cell r="D8220" t="str">
            <v>1,42</v>
          </cell>
        </row>
        <row r="8221">
          <cell r="A8221">
            <v>39481</v>
          </cell>
          <cell r="B8221" t="str">
            <v>ESPACADOR OU DISTANCIADOR, EM PLASTICO, TIPO APOIO DE CORDOALHA (CARANGUEJO), PARA ARMADURA NEGATIVA E PROTENSAO, COBRIMENTO 50 MM</v>
          </cell>
          <cell r="C8221" t="str">
            <v xml:space="preserve">UN    </v>
          </cell>
          <cell r="D8221" t="str">
            <v>0,89</v>
          </cell>
        </row>
        <row r="8222">
          <cell r="A8222">
            <v>40433</v>
          </cell>
          <cell r="B8222" t="str">
            <v>ESPACADOR/SEPARADOR DE CORDOALHA TIPO DISCO 12 FUROS DE 14 MM, PARA TIRANTES</v>
          </cell>
          <cell r="C8222" t="str">
            <v xml:space="preserve">UN    </v>
          </cell>
          <cell r="D8222" t="str">
            <v>0,79</v>
          </cell>
        </row>
        <row r="8223">
          <cell r="A8223">
            <v>20219</v>
          </cell>
          <cell r="B8223" t="str">
            <v>ESPARGIDOR DE ASFALTO PRESSURIZADO, REBOCAVEL, TANQUE DE 2500 L, PNEUMATICO,  COM MOTOR A GASOLINA 3,4HP</v>
          </cell>
          <cell r="C8223" t="str">
            <v xml:space="preserve">UN    </v>
          </cell>
          <cell r="D8223" t="str">
            <v>65.000,00</v>
          </cell>
        </row>
        <row r="8224">
          <cell r="A8224">
            <v>36484</v>
          </cell>
          <cell r="B8224" t="str">
            <v>ESPARGIDOR DE ASFALTO PRESSURIZADO, TANQUE 6 M3 COM ISOLACAO TERMICA, AQUECIDO COM 2 MACARICOS, COM BARRA ESPARGIDORA 3,60 M, A SER MONTADO SOBRE CAMINHAO</v>
          </cell>
          <cell r="C8224" t="str">
            <v xml:space="preserve">UN    </v>
          </cell>
          <cell r="D8224" t="str">
            <v>137.983,16</v>
          </cell>
        </row>
        <row r="8225">
          <cell r="A8225">
            <v>38367</v>
          </cell>
          <cell r="B8225" t="str">
            <v>ESPATULA DE ACO INOX COM CABO DE MADEIRA, LARGURA 8 CM</v>
          </cell>
          <cell r="C8225" t="str">
            <v xml:space="preserve">UN    </v>
          </cell>
          <cell r="D8225" t="str">
            <v>9,91</v>
          </cell>
        </row>
        <row r="8226">
          <cell r="A8226">
            <v>38368</v>
          </cell>
          <cell r="B8226" t="str">
            <v>ESPATULA DE PLASTICO LISA, LARGURA 10 CM</v>
          </cell>
          <cell r="C8226" t="str">
            <v xml:space="preserve">UN    </v>
          </cell>
          <cell r="D8226" t="str">
            <v>4,79</v>
          </cell>
        </row>
        <row r="8227">
          <cell r="A8227">
            <v>38091</v>
          </cell>
          <cell r="B8227" t="str">
            <v>ESPELHO / PLACA CEGA 4" X 2", PARA INSTALACAO DE TOMADAS E INTERRUPTORES</v>
          </cell>
          <cell r="C8227" t="str">
            <v xml:space="preserve">UN    </v>
          </cell>
          <cell r="D8227" t="str">
            <v>1,66</v>
          </cell>
        </row>
        <row r="8228">
          <cell r="A8228">
            <v>38095</v>
          </cell>
          <cell r="B8228" t="str">
            <v>ESPELHO / PLACA CEGA 4" X 4", PARA INSTALACAO DE TOMADAS E INTERRUPTORES</v>
          </cell>
          <cell r="C8228" t="str">
            <v xml:space="preserve">UN    </v>
          </cell>
          <cell r="D8228" t="str">
            <v>3,51</v>
          </cell>
        </row>
        <row r="8229">
          <cell r="A8229">
            <v>38092</v>
          </cell>
          <cell r="B8229" t="str">
            <v>ESPELHO / PLACA DE 1 POSTO 4" X 2", PARA INSTALACAO DE TOMADAS E INTERRUPTORES</v>
          </cell>
          <cell r="C8229" t="str">
            <v xml:space="preserve">UN    </v>
          </cell>
          <cell r="D8229" t="str">
            <v>1,57</v>
          </cell>
        </row>
        <row r="8230">
          <cell r="A8230">
            <v>38093</v>
          </cell>
          <cell r="B8230" t="str">
            <v>ESPELHO / PLACA DE 2 POSTOS 4" X 2", PARA INSTALACAO DE TOMADAS E INTERRUPTORES</v>
          </cell>
          <cell r="C8230" t="str">
            <v xml:space="preserve">UN    </v>
          </cell>
          <cell r="D8230" t="str">
            <v>1,63</v>
          </cell>
        </row>
        <row r="8231">
          <cell r="A8231">
            <v>38096</v>
          </cell>
          <cell r="B8231" t="str">
            <v>ESPELHO / PLACA DE 2 POSTOS 4" X 4", PARA INSTALACAO DE TOMADAS E INTERRUPTORES</v>
          </cell>
          <cell r="C8231" t="str">
            <v xml:space="preserve">UN    </v>
          </cell>
          <cell r="D8231" t="str">
            <v>3,78</v>
          </cell>
        </row>
        <row r="8232">
          <cell r="A8232">
            <v>38094</v>
          </cell>
          <cell r="B8232" t="str">
            <v>ESPELHO / PLACA DE 3 POSTOS 4" X 2", PARA INSTALACAO DE TOMADAS E INTERRUPTORES</v>
          </cell>
          <cell r="C8232" t="str">
            <v xml:space="preserve">UN    </v>
          </cell>
          <cell r="D8232" t="str">
            <v>1,99</v>
          </cell>
        </row>
        <row r="8233">
          <cell r="A8233">
            <v>38097</v>
          </cell>
          <cell r="B8233" t="str">
            <v>ESPELHO / PLACA DE 4 POSTOS 4" X 4", PARA INSTALACAO DE TOMADAS E INTERRUPTORES</v>
          </cell>
          <cell r="C8233" t="str">
            <v xml:space="preserve">UN    </v>
          </cell>
          <cell r="D8233" t="str">
            <v>4,05</v>
          </cell>
        </row>
        <row r="8234">
          <cell r="A8234">
            <v>38098</v>
          </cell>
          <cell r="B8234" t="str">
            <v>ESPELHO / PLACA DE 6 POSTOS 4" X 4", PARA INSTALACAO DE TOMADAS E INTERRUPTORES</v>
          </cell>
          <cell r="C8234" t="str">
            <v xml:space="preserve">UN    </v>
          </cell>
          <cell r="D8234" t="str">
            <v>4,05</v>
          </cell>
        </row>
        <row r="8235">
          <cell r="A8235">
            <v>11186</v>
          </cell>
          <cell r="B8235" t="str">
            <v>ESPELHO CRISTAL E = 4 MM</v>
          </cell>
          <cell r="C8235" t="str">
            <v xml:space="preserve">M2    </v>
          </cell>
          <cell r="D8235" t="str">
            <v>324,88</v>
          </cell>
        </row>
        <row r="8236">
          <cell r="A8236">
            <v>11558</v>
          </cell>
          <cell r="B8236" t="str">
            <v>ESPELHO, RETO OU CURVO, EM LATAO CROMADO, ESPESSURA ATE 6 MM, LARGURA *40*MM, ALTURA *180*MM - PARA FECHADURA DE EMBUTIR</v>
          </cell>
          <cell r="C8236" t="str">
            <v xml:space="preserve">PAR   </v>
          </cell>
          <cell r="D8236" t="str">
            <v>9,59</v>
          </cell>
        </row>
        <row r="8237">
          <cell r="A8237">
            <v>11557</v>
          </cell>
          <cell r="B8237" t="str">
            <v>ESPELHO, RETO OU CURVO, EM LATAO CROMADO, ESPESSURA MINIMA 6 MM, LARGURA *43*MM, ALTURA *230*MM - PARA FECHADURA DE EMBUTIR</v>
          </cell>
          <cell r="C8237" t="str">
            <v xml:space="preserve">PAR   </v>
          </cell>
          <cell r="D8237" t="str">
            <v>24,28</v>
          </cell>
        </row>
        <row r="8238">
          <cell r="A8238">
            <v>2759</v>
          </cell>
          <cell r="B8238" t="str">
            <v>ESPOLETA SIMPLES N 8.</v>
          </cell>
          <cell r="C8238" t="str">
            <v xml:space="preserve">UN    </v>
          </cell>
          <cell r="D8238" t="str">
            <v>4,43</v>
          </cell>
        </row>
        <row r="8239">
          <cell r="A8239">
            <v>38124</v>
          </cell>
          <cell r="B8239" t="str">
            <v>ESPUMA EXPANSIVA DE POLIURETANO, APLICACAO MANUAL - 500 ML</v>
          </cell>
          <cell r="C8239" t="str">
            <v xml:space="preserve">UN    </v>
          </cell>
          <cell r="D8239" t="str">
            <v>19,95</v>
          </cell>
        </row>
        <row r="8240">
          <cell r="A8240">
            <v>38380</v>
          </cell>
          <cell r="B8240" t="str">
            <v>ESQUADRO DE ACO 12 " (300 MM), CABO DE ALUMINIO</v>
          </cell>
          <cell r="C8240" t="str">
            <v xml:space="preserve">UN    </v>
          </cell>
          <cell r="D8240" t="str">
            <v>15,74</v>
          </cell>
        </row>
        <row r="8241">
          <cell r="A8241">
            <v>20059</v>
          </cell>
          <cell r="B8241" t="str">
            <v>ESQUADRO INTERNO OU EXTERNO PARA CALHA PLUVIAL, PVC, DIAMETRO ENTRE 119 E 170 MM, PARA DRENAGEM PREDIAL</v>
          </cell>
          <cell r="C8241" t="str">
            <v xml:space="preserve">UN    </v>
          </cell>
          <cell r="D8241" t="str">
            <v>11,49</v>
          </cell>
        </row>
        <row r="8242">
          <cell r="A8242">
            <v>38538</v>
          </cell>
          <cell r="B8242" t="str">
            <v>ESTACA PRE-MOLDADA MACICA DE CONCRETO VIBRADO ARMADO, PARA CARGA DE 25 T, SECAO QUADRADA DE *16 X 16*, COM ANEL METALICO INCORPORADO A PECA (SOMENTE FORNECIMENTO)</v>
          </cell>
          <cell r="C8242" t="str">
            <v xml:space="preserve">M     </v>
          </cell>
          <cell r="D8242" t="str">
            <v>36,90</v>
          </cell>
        </row>
        <row r="8243">
          <cell r="A8243">
            <v>38539</v>
          </cell>
          <cell r="B8243" t="str">
            <v>ESTACA PRE-MOLDADA MACICA DE CONCRETO VIBRADO ARMADO, PARA CARGA DE 50 T, SECAO QUADRADA, COM ANEL METALICO INCORPORADO A PECA (SOMENTE FORNECIMENTO)</v>
          </cell>
          <cell r="C8243" t="str">
            <v xml:space="preserve">M     </v>
          </cell>
          <cell r="D8243" t="str">
            <v>50,17</v>
          </cell>
        </row>
        <row r="8244">
          <cell r="A8244">
            <v>38540</v>
          </cell>
          <cell r="B8244" t="str">
            <v>ESTACA PRE-MOLDADA VAZADA DE CONCRETO CENTRIFUGADO, PARA CARGA DE 100 T, SECAO CIRCULAR, COM ANEL METALICO INCORPORADO A PECA (SOMENTE FORNECIMENTO)</v>
          </cell>
          <cell r="C8244" t="str">
            <v xml:space="preserve">M     </v>
          </cell>
          <cell r="D8244" t="str">
            <v>128,59</v>
          </cell>
        </row>
        <row r="8245">
          <cell r="A8245">
            <v>42006</v>
          </cell>
          <cell r="B8245" t="str">
            <v>ESTICADOR FORJADO PARA CABO DE ACO DE DIAMETRO 12,7 MM (1/2"), TIPO GANCHO X OLHAL (DIN 1480) (COLETADO CAIXA)</v>
          </cell>
          <cell r="C8245" t="str">
            <v xml:space="preserve">UN    </v>
          </cell>
          <cell r="D8245" t="str">
            <v>8,66</v>
          </cell>
        </row>
        <row r="8246">
          <cell r="A8246">
            <v>42007</v>
          </cell>
          <cell r="B8246" t="str">
            <v>ESTICADOR FORJADO PARA CABO DE ACO DE DIAMETRO 9,53 MM (3/8"), TIPO GANCHO X OLHAL (DIN 1480) (COLETADO CAIXA)</v>
          </cell>
          <cell r="C8246" t="str">
            <v xml:space="preserve">UN    </v>
          </cell>
          <cell r="D8246" t="str">
            <v>6,09</v>
          </cell>
        </row>
        <row r="8247">
          <cell r="A8247">
            <v>38384</v>
          </cell>
          <cell r="B8247" t="str">
            <v>ESTILETE DE METAL, LAMINA 18 MM</v>
          </cell>
          <cell r="C8247" t="str">
            <v xml:space="preserve">UN    </v>
          </cell>
          <cell r="D8247" t="str">
            <v>12,43</v>
          </cell>
        </row>
        <row r="8248">
          <cell r="A8248">
            <v>13</v>
          </cell>
          <cell r="B8248" t="str">
            <v>ESTOPA</v>
          </cell>
          <cell r="C8248" t="str">
            <v xml:space="preserve">KG    </v>
          </cell>
          <cell r="D8248" t="str">
            <v>12,31</v>
          </cell>
        </row>
        <row r="8249">
          <cell r="A8249">
            <v>2762</v>
          </cell>
          <cell r="B8249" t="str">
            <v>ESTOPIM SIMPLES</v>
          </cell>
          <cell r="C8249" t="str">
            <v xml:space="preserve">M     </v>
          </cell>
          <cell r="D8249" t="str">
            <v>5,53</v>
          </cell>
        </row>
        <row r="8250">
          <cell r="A8250">
            <v>21142</v>
          </cell>
          <cell r="B8250" t="str">
            <v>ESTRIBO COM PARAFUSO EM CHAPA DE FERRO FUNDIDO DE 2" X 3/16" X 35 CM, SECAO "U", PARA MADEIRAMENTO DE TELHADO</v>
          </cell>
          <cell r="C8250" t="str">
            <v xml:space="preserve">UN    </v>
          </cell>
          <cell r="D8250" t="str">
            <v>16,73</v>
          </cell>
        </row>
        <row r="8251">
          <cell r="A8251">
            <v>12865</v>
          </cell>
          <cell r="B8251" t="str">
            <v>ESTUCADOR</v>
          </cell>
          <cell r="C8251" t="str">
            <v xml:space="preserve">H     </v>
          </cell>
          <cell r="D8251" t="str">
            <v>12,47</v>
          </cell>
        </row>
        <row r="8252">
          <cell r="A8252">
            <v>41074</v>
          </cell>
          <cell r="B8252" t="str">
            <v>ESTUCADOR (MENSALISTA)</v>
          </cell>
          <cell r="C8252" t="str">
            <v xml:space="preserve">MES   </v>
          </cell>
          <cell r="D8252" t="str">
            <v>2.186,84</v>
          </cell>
        </row>
        <row r="8253">
          <cell r="A8253">
            <v>4223</v>
          </cell>
          <cell r="B8253" t="str">
            <v>ETANOL</v>
          </cell>
          <cell r="C8253" t="str">
            <v xml:space="preserve">L     </v>
          </cell>
          <cell r="D8253" t="str">
            <v>3,36</v>
          </cell>
        </row>
        <row r="8254">
          <cell r="A8254">
            <v>37372</v>
          </cell>
          <cell r="B8254" t="str">
            <v>EXAMES - HORISTA (ENCARGOS COMPLEMENTARES) (COLETADO CAIXA)</v>
          </cell>
          <cell r="C8254" t="str">
            <v xml:space="preserve">H     </v>
          </cell>
          <cell r="D8254" t="str">
            <v>0,37</v>
          </cell>
        </row>
        <row r="8255">
          <cell r="A8255">
            <v>40863</v>
          </cell>
          <cell r="B8255" t="str">
            <v>EXAMES - MENSALISTA (ENCARGOS COMPLEMENTARES) (COLETADO CAIXA)</v>
          </cell>
          <cell r="C8255" t="str">
            <v xml:space="preserve">MES   </v>
          </cell>
          <cell r="D8255" t="str">
            <v>69,24</v>
          </cell>
        </row>
        <row r="8256">
          <cell r="A8256">
            <v>38475</v>
          </cell>
          <cell r="B8256" t="str">
            <v>EXTENSAO DE SOLDA 201 ACETILENO, E = *1,5 A 2,5* MM</v>
          </cell>
          <cell r="C8256" t="str">
            <v xml:space="preserve">UN    </v>
          </cell>
          <cell r="D8256" t="str">
            <v>20,64</v>
          </cell>
        </row>
        <row r="8257">
          <cell r="A8257">
            <v>38474</v>
          </cell>
          <cell r="B8257" t="str">
            <v>EXTENSAO DE SOLDA 201 GLP, E = *2,5 A 4,0* MM</v>
          </cell>
          <cell r="C8257" t="str">
            <v xml:space="preserve">UN    </v>
          </cell>
          <cell r="D8257" t="str">
            <v>25,52</v>
          </cell>
        </row>
        <row r="8258">
          <cell r="A8258">
            <v>10886</v>
          </cell>
          <cell r="B8258" t="str">
            <v>EXTINTOR DE INCENDIO PORTATIL COM CARGA DE AGUA PRESSURIZADA DE 10 L, CLASSE A</v>
          </cell>
          <cell r="C8258" t="str">
            <v xml:space="preserve">UN    </v>
          </cell>
          <cell r="D8258" t="str">
            <v>120,75</v>
          </cell>
        </row>
        <row r="8259">
          <cell r="A8259">
            <v>10888</v>
          </cell>
          <cell r="B8259" t="str">
            <v>EXTINTOR DE INCENDIO PORTATIL COM CARGA DE GAS CARBONICO CO2 DE 4 KG, CLASSE BC</v>
          </cell>
          <cell r="C8259" t="str">
            <v xml:space="preserve">UN    </v>
          </cell>
          <cell r="D8259" t="str">
            <v>382,15</v>
          </cell>
        </row>
        <row r="8260">
          <cell r="A8260">
            <v>10889</v>
          </cell>
          <cell r="B8260" t="str">
            <v>EXTINTOR DE INCENDIO PORTATIL COM CARGA DE GAS CARBONICO CO2 DE 6 KG, CLASSE BC</v>
          </cell>
          <cell r="C8260" t="str">
            <v xml:space="preserve">UN    </v>
          </cell>
          <cell r="D8260" t="str">
            <v>414,00</v>
          </cell>
        </row>
        <row r="8261">
          <cell r="A8261">
            <v>10890</v>
          </cell>
          <cell r="B8261" t="str">
            <v>EXTINTOR DE INCENDIO PORTATIL COM CARGA DE PO QUIMICO SECO (PQS) DE 12 KG, CLASSE BC</v>
          </cell>
          <cell r="C8261" t="str">
            <v xml:space="preserve">UN    </v>
          </cell>
          <cell r="D8261" t="str">
            <v>191,07</v>
          </cell>
        </row>
        <row r="8262">
          <cell r="A8262">
            <v>10891</v>
          </cell>
          <cell r="B8262" t="str">
            <v>EXTINTOR DE INCENDIO PORTATIL COM CARGA DE PO QUIMICO SECO (PQS) DE 4 KG, CLASSE BC</v>
          </cell>
          <cell r="C8262" t="str">
            <v xml:space="preserve">UN    </v>
          </cell>
          <cell r="D8262" t="str">
            <v>116,76</v>
          </cell>
        </row>
        <row r="8263">
          <cell r="A8263">
            <v>10892</v>
          </cell>
          <cell r="B8263" t="str">
            <v>EXTINTOR DE INCENDIO PORTATIL COM CARGA DE PO QUIMICO SECO (PQS) DE 6 KG, CLASSE BC</v>
          </cell>
          <cell r="C8263" t="str">
            <v xml:space="preserve">UN    </v>
          </cell>
          <cell r="D8263" t="str">
            <v>138,00</v>
          </cell>
        </row>
        <row r="8264">
          <cell r="A8264">
            <v>20977</v>
          </cell>
          <cell r="B8264" t="str">
            <v>EXTINTOR DE INCENDIO PORTATIL COM CARGA DE PO QUIMICO SECO (PQS) DE 8 KG, CLASSE BC</v>
          </cell>
          <cell r="C8264" t="str">
            <v xml:space="preserve">UN    </v>
          </cell>
          <cell r="D8264" t="str">
            <v>164,53</v>
          </cell>
        </row>
        <row r="8265">
          <cell r="A8265">
            <v>3073</v>
          </cell>
          <cell r="B8265" t="str">
            <v>EXTREMIDADE PVC PBA, BF, JE, DN 100/ DE 110 MM (NBR 10351)</v>
          </cell>
          <cell r="C8265" t="str">
            <v xml:space="preserve">UN    </v>
          </cell>
          <cell r="D8265" t="str">
            <v>107,95</v>
          </cell>
        </row>
        <row r="8266">
          <cell r="A8266">
            <v>3068</v>
          </cell>
          <cell r="B8266" t="str">
            <v>EXTREMIDADE PVC PBA, BF, JE, DN 50 / DE 60 MM (NBR 10351)</v>
          </cell>
          <cell r="C8266" t="str">
            <v xml:space="preserve">UN    </v>
          </cell>
          <cell r="D8266" t="str">
            <v>50,82</v>
          </cell>
        </row>
        <row r="8267">
          <cell r="A8267">
            <v>3074</v>
          </cell>
          <cell r="B8267" t="str">
            <v>EXTREMIDADE PVC PBA, BF, JE, DN 75/ DE 85 MM (NBR 10351)</v>
          </cell>
          <cell r="C8267" t="str">
            <v xml:space="preserve">UN    </v>
          </cell>
          <cell r="D8267" t="str">
            <v>85,93</v>
          </cell>
        </row>
        <row r="8268">
          <cell r="A8268">
            <v>3076</v>
          </cell>
          <cell r="B8268" t="str">
            <v>EXTREMIDADE PVC PBA, PF, JE, DN 100 / DE 110 MM (NBR 10351)</v>
          </cell>
          <cell r="C8268" t="str">
            <v xml:space="preserve">UN    </v>
          </cell>
          <cell r="D8268" t="str">
            <v>96,76</v>
          </cell>
        </row>
        <row r="8269">
          <cell r="A8269">
            <v>3072</v>
          </cell>
          <cell r="B8269" t="str">
            <v>EXTREMIDADE PVC PBA, PF, JE, DN 50/ DE 60 MM (NBR 10351)</v>
          </cell>
          <cell r="C8269" t="str">
            <v xml:space="preserve">UN    </v>
          </cell>
          <cell r="D8269" t="str">
            <v>42,94</v>
          </cell>
        </row>
        <row r="8270">
          <cell r="A8270">
            <v>3075</v>
          </cell>
          <cell r="B8270" t="str">
            <v>EXTREMIDADE PVC PBA, PF, JE, DN 75 / DE 85 MM (NBR 10351)</v>
          </cell>
          <cell r="C8270" t="str">
            <v xml:space="preserve">UN    </v>
          </cell>
          <cell r="D8270" t="str">
            <v>77,45</v>
          </cell>
        </row>
        <row r="8271">
          <cell r="A8271">
            <v>10780</v>
          </cell>
          <cell r="B8271" t="str">
            <v>EXTREMIDADE/TUBETE PARA HIDROMETRO PVC, COM ROSCA, CURTA, COM BUCHA LATAO, 1/2"</v>
          </cell>
          <cell r="C8271" t="str">
            <v xml:space="preserve">UN    </v>
          </cell>
          <cell r="D8271" t="str">
            <v>4,67</v>
          </cell>
        </row>
        <row r="8272">
          <cell r="A8272">
            <v>10781</v>
          </cell>
          <cell r="B8272" t="str">
            <v>EXTREMIDADE/TUBETE PARA HIDROMETRO PVC, COM ROSCA, CURTA, COM BUCHA LATAO, 3/4"</v>
          </cell>
          <cell r="C8272" t="str">
            <v xml:space="preserve">UN    </v>
          </cell>
          <cell r="D8272" t="str">
            <v>5,80</v>
          </cell>
        </row>
        <row r="8273">
          <cell r="A8273">
            <v>20106</v>
          </cell>
          <cell r="B8273" t="str">
            <v>EXTREMIDADE/TUBETE PARA HIDROMETRO PVC, COM ROSCA, CURTA, SEM BUCHA LATAO, 1/2"</v>
          </cell>
          <cell r="C8273" t="str">
            <v xml:space="preserve">UN    </v>
          </cell>
          <cell r="D8273" t="str">
            <v>2,75</v>
          </cell>
        </row>
        <row r="8274">
          <cell r="A8274">
            <v>20107</v>
          </cell>
          <cell r="B8274" t="str">
            <v>EXTREMIDADE/TUBETE PARA HIDROMETRO PVC, COM ROSCA, CURTA, SEM BUCHA LATAO, 3/4"</v>
          </cell>
          <cell r="C8274" t="str">
            <v xml:space="preserve">UN    </v>
          </cell>
          <cell r="D8274" t="str">
            <v>2,95</v>
          </cell>
        </row>
        <row r="8275">
          <cell r="A8275">
            <v>20108</v>
          </cell>
          <cell r="B8275" t="str">
            <v>EXTREMIDADE/TUBETE PARA HIDROMETRO PVC, COM ROSCA, LONGA, SEM BUCHA LATAO, 1/2"</v>
          </cell>
          <cell r="C8275" t="str">
            <v xml:space="preserve">UN    </v>
          </cell>
          <cell r="D8275" t="str">
            <v>2,63</v>
          </cell>
        </row>
        <row r="8276">
          <cell r="A8276">
            <v>20109</v>
          </cell>
          <cell r="B8276" t="str">
            <v>EXTREMIDADE/TUBETE PARA HIDROMETRO PVC, COM ROSCA, LONGA, SEM BUCHA LATAO, 3/4"</v>
          </cell>
          <cell r="C8276" t="str">
            <v xml:space="preserve">UN    </v>
          </cell>
          <cell r="D8276" t="str">
            <v>4,15</v>
          </cell>
        </row>
        <row r="8277">
          <cell r="A8277">
            <v>34795</v>
          </cell>
          <cell r="B8277" t="str">
            <v>FAIXA / FILETE / LISTELO EM CERAMICA, DECORADA, *8 X 30* CM (L X C)</v>
          </cell>
          <cell r="C8277" t="str">
            <v xml:space="preserve">M2    </v>
          </cell>
          <cell r="D8277" t="str">
            <v>188,59</v>
          </cell>
        </row>
        <row r="8278">
          <cell r="A8278">
            <v>34796</v>
          </cell>
          <cell r="B8278" t="str">
            <v>FAIXA / FILETE / LISTELO EM CERAMICA, LISO OU CORDAO, BRANCO, *2 X 30* CM (L X C)</v>
          </cell>
          <cell r="C8278" t="str">
            <v xml:space="preserve">M     </v>
          </cell>
          <cell r="D8278" t="str">
            <v>8,28</v>
          </cell>
        </row>
        <row r="8279">
          <cell r="A8279">
            <v>11474</v>
          </cell>
          <cell r="B8279" t="str">
            <v>FECHADURA AUXILIAR DE EMBUTIR PARA PORTA DE ARMARIO DE MADEIRA, CROMADA, CHAVE TIPO GORGES, CAIXA COM LINGUETA, CHAPA TESTA E CONTRA CHAPA</v>
          </cell>
          <cell r="C8279" t="str">
            <v xml:space="preserve">UN    </v>
          </cell>
          <cell r="D8279" t="str">
            <v>25,42</v>
          </cell>
        </row>
        <row r="8280">
          <cell r="A8280">
            <v>11470</v>
          </cell>
          <cell r="B8280" t="str">
            <v>FECHADURA AUXILIAR DE EMBUTIR PARA PORTA DE ARMARIO, CROMADA, CAIXA COM CILINDRO REDONDO, CHAPA TESTA E LINGUETA</v>
          </cell>
          <cell r="C8280" t="str">
            <v xml:space="preserve">UN    </v>
          </cell>
          <cell r="D8280" t="str">
            <v>16,65</v>
          </cell>
        </row>
        <row r="8281">
          <cell r="A8281">
            <v>11480</v>
          </cell>
          <cell r="B8281" t="str">
            <v>FECHADURA AUXILIAR SEGURANCA, DE EMBUTIR, REFORCADA, MAQUINA DE 40 A 55 MM, COM CILINDRO, CROMADA, PARA PORTA EXTERNA - COMPLETA</v>
          </cell>
          <cell r="C8281" t="str">
            <v xml:space="preserve">CJ    </v>
          </cell>
          <cell r="D8281" t="str">
            <v>41,58</v>
          </cell>
        </row>
        <row r="8282">
          <cell r="A8282">
            <v>38154</v>
          </cell>
          <cell r="B8282" t="str">
            <v>FECHADURA AUXILIAR TRAVA DE SEGURANCA SIMPLES, CROMADA, MAQUINA *40* MM, INCLUI CHAVE TETRA E ROSETA REDONDA - COMPLETA</v>
          </cell>
          <cell r="C8282" t="str">
            <v xml:space="preserve">CJ    </v>
          </cell>
          <cell r="D8282" t="str">
            <v>26,03</v>
          </cell>
        </row>
        <row r="8283">
          <cell r="A8283">
            <v>11482</v>
          </cell>
          <cell r="B8283" t="str">
            <v>FECHADURA BICO DE PAPAGAIO, MAQUINA *45* MM, CROMADA, COM CHAVE TIPO GORGES BIPARTIDA, PARA PORTA DE CORRER INTERNA - COMPLETA</v>
          </cell>
          <cell r="C8283" t="str">
            <v xml:space="preserve">CJ    </v>
          </cell>
          <cell r="D8283" t="str">
            <v>37,77</v>
          </cell>
        </row>
        <row r="8284">
          <cell r="A8284">
            <v>3084</v>
          </cell>
          <cell r="B8284" t="str">
            <v>FECHADURA BICO DE PAPAGAIO, MAQUINA *45* MM, CROMADA, COM CILINDRO, PARA PORTA DE CORRER EXTERNA - COMPLETA</v>
          </cell>
          <cell r="C8284" t="str">
            <v xml:space="preserve">CJ    </v>
          </cell>
          <cell r="D8284" t="str">
            <v>48,56</v>
          </cell>
        </row>
        <row r="8285">
          <cell r="A8285">
            <v>3103</v>
          </cell>
          <cell r="B8285" t="str">
            <v>FECHADURA C/ CILINDRO LATAO CROMADO P/ PORTA VIDRO TP AROUCA 2171-L OU EQUIV</v>
          </cell>
          <cell r="C8285" t="str">
            <v xml:space="preserve">UN    </v>
          </cell>
          <cell r="D8285" t="str">
            <v>43,40</v>
          </cell>
        </row>
        <row r="8286">
          <cell r="A8286">
            <v>11481</v>
          </cell>
          <cell r="B8286" t="str">
            <v>FECHADURA DE EMBUTIR PARA PORTA DE BANHEIRO, CHAVE TIPO TRANQUETA, MAQUINA 40 MM, SEM MACANETA, SEM ESPELHO (SOMENTE MAQUINA) - NIVEL SEGURANCA MEDIO</v>
          </cell>
          <cell r="C8286" t="str">
            <v xml:space="preserve">UN    </v>
          </cell>
          <cell r="D8286" t="str">
            <v>13,09</v>
          </cell>
        </row>
        <row r="8287">
          <cell r="A8287">
            <v>3097</v>
          </cell>
          <cell r="B8287" t="str">
            <v>FECHADURA DE EMBUTIR PARA PORTA DE BANHEIRO, TIPO TRANQUETA, MAQUINA 40 MM, MACANETAS ALAVANCA E ROSETAS REDONDAS EM METAL CROMADO - NIVEL SEGURANCA MEDIO - COMPLETA</v>
          </cell>
          <cell r="C8287" t="str">
            <v xml:space="preserve">CJ    </v>
          </cell>
          <cell r="D8287" t="str">
            <v>26,90</v>
          </cell>
        </row>
        <row r="8288">
          <cell r="A8288">
            <v>38153</v>
          </cell>
          <cell r="B8288" t="str">
            <v>FECHADURA DE EMBUTIR PARA PORTA DE BANHEIRO, TIPO TRANQUETA, MAQUINA 40 MM, MACANETAS ALAVANCA, ESPELHO EM METAL CROMADO - NIVEL SEGURANCA MEDIO - COMPLETA</v>
          </cell>
          <cell r="C8288" t="str">
            <v xml:space="preserve">CJ    </v>
          </cell>
          <cell r="D8288" t="str">
            <v>24,67</v>
          </cell>
        </row>
        <row r="8289">
          <cell r="A8289">
            <v>3099</v>
          </cell>
          <cell r="B8289" t="str">
            <v>FECHADURA DE EMBUTIR PARA PORTA DE BANHEIRO, TIPO TRANQUETA, MAQUINA 55 MM, MACANETAS ALAVANCA E ROSETAS REDONDAS EM METAL CROMADO - NIVEL SEGURANCA MEDIO - COMPLETA</v>
          </cell>
          <cell r="C8289" t="str">
            <v xml:space="preserve">CJ    </v>
          </cell>
          <cell r="D8289" t="str">
            <v>43,03</v>
          </cell>
        </row>
        <row r="8290">
          <cell r="A8290">
            <v>3080</v>
          </cell>
          <cell r="B8290" t="str">
            <v>FECHADURA DE EMBUTIR PARA PORTA EXTERNA / ENTRADA, MAQUINA 40 MM, COM CILINDRO, MACANETA ALAVANCA E ESPELHO EM METAL CROMADO - NIVEL SEGURANCA MEDIO - COMPLETA</v>
          </cell>
          <cell r="C8290" t="str">
            <v xml:space="preserve">CJ    </v>
          </cell>
          <cell r="D8290" t="str">
            <v>35,95</v>
          </cell>
        </row>
        <row r="8291">
          <cell r="A8291">
            <v>3081</v>
          </cell>
          <cell r="B8291" t="str">
            <v>FECHADURA DE EMBUTIR PARA PORTA EXTERNA / ENTRADA, MAQUINA 55 MM, COM CILINDRO, MACANETA ALAVANCA E ESPELHO EM METAL CROMADO - NIVEL SEGURANCA MEDIO - COMPLETA</v>
          </cell>
          <cell r="C8291" t="str">
            <v xml:space="preserve">CJ    </v>
          </cell>
          <cell r="D8291" t="str">
            <v>54,41</v>
          </cell>
        </row>
        <row r="8292">
          <cell r="A8292">
            <v>38151</v>
          </cell>
          <cell r="B8292" t="str">
            <v>FECHADURA DE EMBUTIR PARA PORTA EXTERNA, MAQUINA 40 MM, COM CILINDRO, MACANETA ALAVANCA E ROSETA REDONDA EM METAL CROMADO - NIVEL DE SEGURANCA MEDIO - COMPLETA</v>
          </cell>
          <cell r="C8292" t="str">
            <v xml:space="preserve">CJ    </v>
          </cell>
          <cell r="D8292" t="str">
            <v>34,06</v>
          </cell>
        </row>
        <row r="8293">
          <cell r="A8293">
            <v>11479</v>
          </cell>
          <cell r="B8293" t="str">
            <v>FECHADURA DE EMBUTIR PARA PORTA EXTERNA, MAQUINA 40 MM, SEM MACANETA, SEM ESPELHO (SOMENTE MAQUINA) - NIVEL DE SEGURANCA MEDIO</v>
          </cell>
          <cell r="C8293" t="str">
            <v xml:space="preserve">UN    </v>
          </cell>
          <cell r="D8293" t="str">
            <v>19,80</v>
          </cell>
        </row>
        <row r="8294">
          <cell r="A8294">
            <v>38152</v>
          </cell>
          <cell r="B8294" t="str">
            <v>FECHADURA DE EMBUTIR PARA PORTA EXTERNA, MAQUINA 55 MM, COM CILINDRO, MACANETA ALAVANCA E ROSETA REDONDA EM METAL CROMADO - NIVEL DE SEGURANCA MEDIO - COMPLETA</v>
          </cell>
          <cell r="C8294" t="str">
            <v xml:space="preserve">CJ    </v>
          </cell>
          <cell r="D8294" t="str">
            <v>49,29</v>
          </cell>
        </row>
        <row r="8295">
          <cell r="A8295">
            <v>11478</v>
          </cell>
          <cell r="B8295" t="str">
            <v>FECHADURA DE EMBUTIR PARA PORTA EXTERNA, MAQUINA 55 MM, SEM ESPELHO, SEM MACANETA (SOMENTE MAQUINA) - NIVEL DE SEGURANCA MEDIO</v>
          </cell>
          <cell r="C8295" t="str">
            <v xml:space="preserve">UN    </v>
          </cell>
          <cell r="D8295" t="str">
            <v>34,74</v>
          </cell>
        </row>
        <row r="8296">
          <cell r="A8296">
            <v>3090</v>
          </cell>
          <cell r="B8296" t="str">
            <v>FECHADURA DE EMBUTIR PARA PORTA INTERNA, TIPO GORGES (CHAVE GRANDE), MAQUINA 40 MM, MACANETA ALAVANCA E ESPELHO EM METAL CROMADO - NIVEL SEGURANCA MEDIO - COMPLETA</v>
          </cell>
          <cell r="C8296" t="str">
            <v xml:space="preserve">CJ    </v>
          </cell>
          <cell r="D8296" t="str">
            <v>29,07</v>
          </cell>
        </row>
        <row r="8297">
          <cell r="A8297">
            <v>3093</v>
          </cell>
          <cell r="B8297" t="str">
            <v>FECHADURA DE EMBUTIR PARA PORTA INTERNA, TIPO GORGES (CHAVE GRANDE), MAQUINA 55 MM, MACANETAS ALAVANCA E ROSETAS REDONDAS EM METAL CROMADO - NIVEL SEGURANCA MEDIO - COMPLETA</v>
          </cell>
          <cell r="C8297" t="str">
            <v xml:space="preserve">CJ    </v>
          </cell>
          <cell r="D8297" t="str">
            <v>48,30</v>
          </cell>
        </row>
        <row r="8298">
          <cell r="A8298">
            <v>11476</v>
          </cell>
          <cell r="B8298" t="str">
            <v>FECHADURA DE EMBUTIR PARA PORTA INTERNA, TIPO GORGES, MAQUINA 55 MM (SOMENTE MAQUINA, SEM ESPELHO E SEM MACANETA) - NIVEL DE SEGURANCA MEDIO</v>
          </cell>
          <cell r="C8298" t="str">
            <v xml:space="preserve">UN    </v>
          </cell>
          <cell r="D8298" t="str">
            <v>20,82</v>
          </cell>
        </row>
        <row r="8299">
          <cell r="A8299">
            <v>3082</v>
          </cell>
          <cell r="B8299" t="str">
            <v>FECHADURA DE SOBREPOR EM FERRO PINTADO, COM MACANETA ALAVANCA, CHAVE GRANDE - COMPLETA</v>
          </cell>
          <cell r="C8299" t="str">
            <v xml:space="preserve">CJ    </v>
          </cell>
          <cell r="D8299" t="str">
            <v>33,63</v>
          </cell>
        </row>
        <row r="8300">
          <cell r="A8300">
            <v>11484</v>
          </cell>
          <cell r="B8300" t="str">
            <v>FECHADURA DE SOBREPOR PARA PORTAO, CAIXA *100* MM, COM CILINDRO, CHAVE SIMPLES, TRINCO LATERAL, EM  LATAO OU ACO CROMADO OU POLIDO, COM OU SEM PINTURA - COMPLETA</v>
          </cell>
          <cell r="C8300" t="str">
            <v xml:space="preserve">UN    </v>
          </cell>
          <cell r="D8300" t="str">
            <v>23,99</v>
          </cell>
        </row>
        <row r="8301">
          <cell r="A8301">
            <v>38155</v>
          </cell>
          <cell r="B8301" t="str">
            <v>FECHADURA DE SOBREPOR PARA PORTAO, COM CHAVE TETRA, CAIXA *100* MM, TRINCO LATERAL, EM LATAO OU ACO CROMADO, PINTADO - COMPLETA</v>
          </cell>
          <cell r="C8301" t="str">
            <v xml:space="preserve">UN    </v>
          </cell>
          <cell r="D8301" t="str">
            <v>32,70</v>
          </cell>
        </row>
        <row r="8302">
          <cell r="A8302">
            <v>11468</v>
          </cell>
          <cell r="B8302" t="str">
            <v>FECHADURA DE SOBREPOR, CROMADA, COM CILINDRO REDONDO, PARA ARMARIO E GAVETA DE MADEIRA, COM PORTA DE APROXIMADAMENTE 20 MM</v>
          </cell>
          <cell r="C8302" t="str">
            <v xml:space="preserve">UN    </v>
          </cell>
          <cell r="D8302" t="str">
            <v>7,34</v>
          </cell>
        </row>
        <row r="8303">
          <cell r="A8303">
            <v>11469</v>
          </cell>
          <cell r="B8303" t="str">
            <v>FECHADURA TRADICIONAL DE EMBUTIR, CROMADA, COM CILINDRO, PARA GAVETAS E MOVEIS DE MADEIRA - COM ABINHAS LATERAIS CURVAS, CHAVES COM PROTECAO PLASTICA</v>
          </cell>
          <cell r="C8303" t="str">
            <v xml:space="preserve">UN    </v>
          </cell>
          <cell r="D8303" t="str">
            <v>8,76</v>
          </cell>
        </row>
        <row r="8304">
          <cell r="A8304">
            <v>11477</v>
          </cell>
          <cell r="B8304" t="str">
            <v>FECHADURA TUBULAR CROMADA, MACANETA DIAMETRO *30* MM, CILINDRO CENTRAL COM CHAVE EXTERNA E BOTAO INTERNO, MAQUINA *70* MM - COMPLETA</v>
          </cell>
          <cell r="C8304" t="str">
            <v xml:space="preserve">CJ    </v>
          </cell>
          <cell r="D8304" t="str">
            <v>39,83</v>
          </cell>
        </row>
        <row r="8305">
          <cell r="A8305">
            <v>40311</v>
          </cell>
          <cell r="B8305" t="str">
            <v>FECHADURA TUBULAR, ACABAMENTO CROMADO, DISTANCIA DE BROCA 90 MM, CILINDRO CENTRAL COM CHAVE EXTERNA E BOTAO INTERNO, MACANETA FORMATO TULIPA/TACA/BOLA - COMPLETA</v>
          </cell>
          <cell r="C8305" t="str">
            <v xml:space="preserve">CJ    </v>
          </cell>
          <cell r="D8305" t="str">
            <v>38,47</v>
          </cell>
        </row>
        <row r="8306">
          <cell r="A8306">
            <v>38165</v>
          </cell>
          <cell r="B8306" t="str">
            <v>FECHO / FECHADURA COM PUXADOR CONCHA, COM TRANCA TIPO TRAVA, PARA JANELA / PORTA DE CORRER (INCLUI TESTA, FECHADURA, PUXADOR) - COMPLETA</v>
          </cell>
          <cell r="C8306" t="str">
            <v xml:space="preserve">CJ    </v>
          </cell>
          <cell r="D8306" t="str">
            <v>46,14</v>
          </cell>
        </row>
        <row r="8307">
          <cell r="A8307">
            <v>3096</v>
          </cell>
          <cell r="B8307" t="str">
            <v>FECHO / FECHADURA CONCHA COM ALAVANCA / TRAVA, DE EMBUTIR, PARA PORTA OU JANELA DE CORRER EM LATAO OU ACO INOX - COMPLETO</v>
          </cell>
          <cell r="C8307" t="str">
            <v xml:space="preserve">CJ    </v>
          </cell>
          <cell r="D8307" t="str">
            <v>22,11</v>
          </cell>
        </row>
        <row r="8308">
          <cell r="A8308">
            <v>11456</v>
          </cell>
          <cell r="B8308" t="str">
            <v>FECHO / TRINCO / FERROLHO FIO REDONDO, DE SOBREPOR, 12", EM ACO GALVANIZADO / ZINCADO</v>
          </cell>
          <cell r="C8308" t="str">
            <v xml:space="preserve">UN    </v>
          </cell>
          <cell r="D8308" t="str">
            <v>10,22</v>
          </cell>
        </row>
        <row r="8309">
          <cell r="A8309">
            <v>3119</v>
          </cell>
          <cell r="B8309" t="str">
            <v>FECHO / TRINCO / FERROLHO FIO REDONDO, DE SOBREPOR, 2", EM ACO GALVANIZADO / ZINCADO</v>
          </cell>
          <cell r="C8309" t="str">
            <v xml:space="preserve">UN    </v>
          </cell>
          <cell r="D8309" t="str">
            <v>1,52</v>
          </cell>
        </row>
        <row r="8310">
          <cell r="A8310">
            <v>3122</v>
          </cell>
          <cell r="B8310" t="str">
            <v>FECHO / TRINCO / FERROLHO FIO REDONDO, DE SOBREPOR, 4", EM ACO GALVANIZADO / ZINCADO</v>
          </cell>
          <cell r="C8310" t="str">
            <v xml:space="preserve">UN    </v>
          </cell>
          <cell r="D8310" t="str">
            <v>2,13</v>
          </cell>
        </row>
        <row r="8311">
          <cell r="A8311">
            <v>3121</v>
          </cell>
          <cell r="B8311" t="str">
            <v>FECHO / TRINCO / FERROLHO FIO REDONDO, DE SOBREPOR, 5", EM ACO GALVANIZADO / ZINCADO</v>
          </cell>
          <cell r="C8311" t="str">
            <v xml:space="preserve">UN    </v>
          </cell>
          <cell r="D8311" t="str">
            <v>3,31</v>
          </cell>
        </row>
        <row r="8312">
          <cell r="A8312">
            <v>3120</v>
          </cell>
          <cell r="B8312" t="str">
            <v>FECHO / TRINCO / FERROLHO FIO REDONDO, DE SOBREPOR, 6", EM ACO GALVANIZADO / ZINCADO</v>
          </cell>
          <cell r="C8312" t="str">
            <v xml:space="preserve">UN    </v>
          </cell>
          <cell r="D8312" t="str">
            <v>5,22</v>
          </cell>
        </row>
        <row r="8313">
          <cell r="A8313">
            <v>11455</v>
          </cell>
          <cell r="B8313" t="str">
            <v>FECHO / TRINCO / FERROLHO FIO REDONDO, DE SOBREPOR, 8", EM ACO GALVANIZADO / ZINCADO</v>
          </cell>
          <cell r="C8313" t="str">
            <v xml:space="preserve">UN    </v>
          </cell>
          <cell r="D8313" t="str">
            <v>7,32</v>
          </cell>
        </row>
        <row r="8314">
          <cell r="A8314">
            <v>3111</v>
          </cell>
          <cell r="B8314" t="str">
            <v>FECHO DE EMBUTIR, TIPO UNHA, COMANDO COM ALAVANCA, EM ACO CROMADO, 22 CM, PARA PORTAS E JANELAS - INCLUI PARAFUSOS</v>
          </cell>
          <cell r="C8314" t="str">
            <v xml:space="preserve">UN    </v>
          </cell>
          <cell r="D8314" t="str">
            <v>17,53</v>
          </cell>
        </row>
        <row r="8315">
          <cell r="A8315">
            <v>3108</v>
          </cell>
          <cell r="B8315" t="str">
            <v>FECHO DE EMBUTIR, TIPO UNHA, COMANDO COM ALAVANCA, EM LATAO CROMADO, 22 CM, PARA PORTAS E JANELAS - INCLUI PARAFUSOS</v>
          </cell>
          <cell r="C8315" t="str">
            <v xml:space="preserve">UN    </v>
          </cell>
          <cell r="D8315" t="str">
            <v>18,40</v>
          </cell>
        </row>
        <row r="8316">
          <cell r="A8316">
            <v>3105</v>
          </cell>
          <cell r="B8316" t="str">
            <v>FECHO DE EMBUTIR, TIPO UNHA, COMANDO COM ALAVANCA, EM LATAO CROMADO, 40 CM, PARA PORTAS E JANELAS - INCLUI PARAFUSOS</v>
          </cell>
          <cell r="C8316" t="str">
            <v xml:space="preserve">UN    </v>
          </cell>
          <cell r="D8316" t="str">
            <v>28,58</v>
          </cell>
        </row>
        <row r="8317">
          <cell r="A8317">
            <v>38178</v>
          </cell>
          <cell r="B8317" t="str">
            <v>FECHO DE EMBUTIR, TIPO UNHA, COMANDO DESLIZANTE, COM TRAVA, 120 MM, EM LATAO CROMADO</v>
          </cell>
          <cell r="C8317" t="str">
            <v xml:space="preserve">UN    </v>
          </cell>
          <cell r="D8317" t="str">
            <v>18,68</v>
          </cell>
        </row>
        <row r="8318">
          <cell r="A8318">
            <v>11458</v>
          </cell>
          <cell r="B8318" t="str">
            <v>FECHO DE SEGURANCA, TIPO BATOM, EM LATAO / ZAMAC, CROMADO, PARA PORTAS E JANELAS - INCLUI PARAFUSOS</v>
          </cell>
          <cell r="C8318" t="str">
            <v xml:space="preserve">UN    </v>
          </cell>
          <cell r="D8318" t="str">
            <v>16,37</v>
          </cell>
        </row>
        <row r="8319">
          <cell r="A8319">
            <v>40868</v>
          </cell>
          <cell r="B8319" t="str">
            <v>FELTRO EM LA DE ROCHA, 1 FACE REVESTIDA COM FILME DE POLIPROPILENO, EM ROLO, DENSIDADE = 32 KG/M3, E=*50* MM (COLETADO CAIXA)</v>
          </cell>
          <cell r="C8319" t="str">
            <v xml:space="preserve">M2    </v>
          </cell>
          <cell r="D8319" t="str">
            <v>17,49</v>
          </cell>
        </row>
        <row r="8320">
          <cell r="A8320">
            <v>11461</v>
          </cell>
          <cell r="B8320" t="str">
            <v>FERROLHO / FECHO CHATO, DE SOBREPOR, EM FERRO ZINCADO, REFORCADO, 5", COM PORTA CADEADO, PARA PORTAO, PORTA E JANELA - INCLUI PARAFUSOS</v>
          </cell>
          <cell r="C8320" t="str">
            <v xml:space="preserve">UN    </v>
          </cell>
          <cell r="D8320" t="str">
            <v>4,15</v>
          </cell>
        </row>
        <row r="8321">
          <cell r="A8321">
            <v>3106</v>
          </cell>
          <cell r="B8321" t="str">
            <v>FERROLHO / FECHO CHATO, DE SOBREPOR, EM FERRO ZINCADO, REFORCADO, 6", COM PORTA CADEADO, PARA PORTAO, PORTA E JANELA - INCLUI PARAFUSOS</v>
          </cell>
          <cell r="C8321" t="str">
            <v xml:space="preserve">UN    </v>
          </cell>
          <cell r="D8321" t="str">
            <v>3,15</v>
          </cell>
        </row>
        <row r="8322">
          <cell r="A8322">
            <v>3107</v>
          </cell>
          <cell r="B8322" t="str">
            <v>FERROLHO / FECHO CHATO, EM FERRO ZINCADO, LEVE, 3", COM PORTA CADEADO, PARA PORTAO, PORTA E JANELA - INCLUI PARAFUSOS</v>
          </cell>
          <cell r="C8322" t="str">
            <v xml:space="preserve">UN    </v>
          </cell>
          <cell r="D8322" t="str">
            <v>2,65</v>
          </cell>
        </row>
        <row r="8323">
          <cell r="A8323">
            <v>25951</v>
          </cell>
          <cell r="B8323" t="str">
            <v>FERTILIZANTE NPK - 10:10:10</v>
          </cell>
          <cell r="C8323" t="str">
            <v xml:space="preserve">KG    </v>
          </cell>
          <cell r="D8323" t="str">
            <v>1,07</v>
          </cell>
        </row>
        <row r="8324">
          <cell r="A8324">
            <v>3123</v>
          </cell>
          <cell r="B8324" t="str">
            <v>FERTILIZANTE NPK - 4: 14: 8</v>
          </cell>
          <cell r="C8324" t="str">
            <v xml:space="preserve">KG    </v>
          </cell>
          <cell r="D8324" t="str">
            <v>1,00</v>
          </cell>
        </row>
        <row r="8325">
          <cell r="A8325">
            <v>38125</v>
          </cell>
          <cell r="B8325" t="str">
            <v>FERTILIZANTE ORGANICO COMPOSTO, CLASSE A</v>
          </cell>
          <cell r="C8325" t="str">
            <v xml:space="preserve">KG    </v>
          </cell>
          <cell r="D8325" t="str">
            <v>0,94</v>
          </cell>
        </row>
        <row r="8326">
          <cell r="A8326">
            <v>39014</v>
          </cell>
          <cell r="B8326" t="str">
            <v>FIBRA DE ACO PARA REFORCO DO CONCRETO, SOLTA, TIPO A-I, FATOR DE FORMA *50* L / D, COMPRIMENTO DE *30* MM E RESISTENCIA A TRACAO DO ACO MAIOR 1000 MPA</v>
          </cell>
          <cell r="C8326" t="str">
            <v xml:space="preserve">KG    </v>
          </cell>
          <cell r="D8326" t="str">
            <v>12,16</v>
          </cell>
        </row>
        <row r="8327">
          <cell r="A8327">
            <v>11894</v>
          </cell>
          <cell r="B8327" t="str">
            <v>FILTRO ANAEROBIO CILINDRICO CONCRETO PRE MOLDADO 1,20 X 1,50 (DIAMETROXALTURA) PARA 4 A 5 CONTRIBUINTES (NBR 13969)</v>
          </cell>
          <cell r="C8327" t="str">
            <v xml:space="preserve">UN    </v>
          </cell>
          <cell r="D8327" t="str">
            <v>455,13</v>
          </cell>
        </row>
        <row r="8328">
          <cell r="A8328">
            <v>39365</v>
          </cell>
          <cell r="B8328" t="str">
            <v>FILTRO ANAEROBIO, EM POLIETILENO DE ALTA DENSIDADE (PEAD), CAPACIDADE *1100* LITROS (NBR 13969)</v>
          </cell>
          <cell r="C8328" t="str">
            <v xml:space="preserve">UN    </v>
          </cell>
          <cell r="D8328" t="str">
            <v>791,46</v>
          </cell>
        </row>
        <row r="8329">
          <cell r="A8329">
            <v>39366</v>
          </cell>
          <cell r="B8329" t="str">
            <v>FILTRO ANAEROBIO, EM POLIETILENO DE ALTA DENSIDADE (PEAD), CAPACIDADE *2800* LITROS (NBR 13969)</v>
          </cell>
          <cell r="C8329" t="str">
            <v xml:space="preserve">UN    </v>
          </cell>
          <cell r="D8329" t="str">
            <v>2.026,46</v>
          </cell>
        </row>
        <row r="8330">
          <cell r="A8330">
            <v>39367</v>
          </cell>
          <cell r="B8330" t="str">
            <v>FILTRO ANAEROBIO, EM POLIETILENO DE ALTA DENSIDADE (PEAD), CAPACIDADE *5000* LITROS (NBR 13969)</v>
          </cell>
          <cell r="C8330" t="str">
            <v xml:space="preserve">UN    </v>
          </cell>
          <cell r="D8330" t="str">
            <v>2.769,81</v>
          </cell>
        </row>
        <row r="8331">
          <cell r="A8331">
            <v>37394</v>
          </cell>
          <cell r="B8331" t="str">
            <v>FINCAPINO CURTO CALIBRE 22 VERMELHO, CARGA MEDIA (ACAO DIRETA)</v>
          </cell>
          <cell r="C8331" t="str">
            <v xml:space="preserve">CENTO </v>
          </cell>
          <cell r="D8331" t="str">
            <v>45,58</v>
          </cell>
        </row>
        <row r="8332">
          <cell r="A8332">
            <v>14146</v>
          </cell>
          <cell r="B8332" t="str">
            <v>FINCAPINO LONGO CALIBRE 22, CARGA FORTE (ACAO DIRETA)</v>
          </cell>
          <cell r="C8332" t="str">
            <v xml:space="preserve">CENTO </v>
          </cell>
          <cell r="D8332" t="str">
            <v>73,30</v>
          </cell>
        </row>
        <row r="8333">
          <cell r="A8333">
            <v>38134</v>
          </cell>
          <cell r="B8333" t="str">
            <v>FIO COBRE NU DE 150 A 500 MM2, PARA TENSOES DE ATE 600 V</v>
          </cell>
          <cell r="C8333" t="str">
            <v xml:space="preserve">KG    </v>
          </cell>
          <cell r="D8333" t="str">
            <v>43,86</v>
          </cell>
        </row>
        <row r="8334">
          <cell r="A8334">
            <v>38132</v>
          </cell>
          <cell r="B8334" t="str">
            <v>FIO COBRE NU DE 16 A 35 MM2, PARA TENSOES DE ATE 600 V</v>
          </cell>
          <cell r="C8334" t="str">
            <v xml:space="preserve">KG    </v>
          </cell>
          <cell r="D8334" t="str">
            <v>44,74</v>
          </cell>
        </row>
        <row r="8335">
          <cell r="A8335">
            <v>38133</v>
          </cell>
          <cell r="B8335" t="str">
            <v>FIO COBRE NU DE 50 A 120 MM2, PARA TENSOES DE ATE 600 V</v>
          </cell>
          <cell r="C8335" t="str">
            <v xml:space="preserve">KG    </v>
          </cell>
          <cell r="D8335" t="str">
            <v>43,27</v>
          </cell>
        </row>
        <row r="8336">
          <cell r="A8336">
            <v>938</v>
          </cell>
          <cell r="B8336" t="str">
            <v>FIO DE COBRE, SOLIDO, CLASSE 1, ISOLACAO EM PVC/A, ANTICHAMA BWF-B, 450/750V, SECAO NOMINAL 1,5 MM2</v>
          </cell>
          <cell r="C8336" t="str">
            <v xml:space="preserve">M     </v>
          </cell>
          <cell r="D8336" t="str">
            <v>0,59</v>
          </cell>
        </row>
        <row r="8337">
          <cell r="A8337">
            <v>937</v>
          </cell>
          <cell r="B8337" t="str">
            <v>FIO DE COBRE, SOLIDO, CLASSE 1, ISOLACAO EM PVC/A, ANTICHAMA BWF-B, 450/750V, SECAO NOMINAL 10 MM2</v>
          </cell>
          <cell r="C8337" t="str">
            <v xml:space="preserve">M     </v>
          </cell>
          <cell r="D8337" t="str">
            <v>3,68</v>
          </cell>
        </row>
        <row r="8338">
          <cell r="A8338">
            <v>939</v>
          </cell>
          <cell r="B8338" t="str">
            <v>FIO DE COBRE, SOLIDO, CLASSE 1, ISOLACAO EM PVC/A, ANTICHAMA BWF-B, 450/750V, SECAO NOMINAL 2,5 MM2</v>
          </cell>
          <cell r="C8338" t="str">
            <v xml:space="preserve">M     </v>
          </cell>
          <cell r="D8338" t="str">
            <v>0,95</v>
          </cell>
        </row>
        <row r="8339">
          <cell r="A8339">
            <v>944</v>
          </cell>
          <cell r="B8339" t="str">
            <v>FIO DE COBRE, SOLIDO, CLASSE 1, ISOLACAO EM PVC/A, ANTICHAMA BWF-B, 450/750V, SECAO NOMINAL 4 MM2</v>
          </cell>
          <cell r="C8339" t="str">
            <v xml:space="preserve">M     </v>
          </cell>
          <cell r="D8339" t="str">
            <v>1,63</v>
          </cell>
        </row>
        <row r="8340">
          <cell r="A8340">
            <v>940</v>
          </cell>
          <cell r="B8340" t="str">
            <v>FIO DE COBRE, SOLIDO, CLASSE 1, ISOLACAO EM PVC/A, ANTICHAMA BWF-B, 450/750V, SECAO NOMINAL 6 MM2</v>
          </cell>
          <cell r="C8340" t="str">
            <v xml:space="preserve">M     </v>
          </cell>
          <cell r="D8340" t="str">
            <v>2,25</v>
          </cell>
        </row>
        <row r="8341">
          <cell r="A8341">
            <v>936</v>
          </cell>
          <cell r="B8341" t="str">
            <v>FIO TELEFONICO EXTERNO (FE) EM ACO COBREADO, ISOLACAO EM PEAD OU PVC ANTI-CHAMA, 2 CONDUTORES</v>
          </cell>
          <cell r="C8341" t="str">
            <v xml:space="preserve">M     </v>
          </cell>
          <cell r="D8341" t="str">
            <v>1,07</v>
          </cell>
        </row>
        <row r="8342">
          <cell r="A8342">
            <v>935</v>
          </cell>
          <cell r="B8342" t="str">
            <v>FIO TELEFONICO INTERNO (FI) EM COBRE ESTANHADO, ISOLACAO EM PVC ANTICHAMA, 2 CONDUTORES DE 0,6 MM (NBR 9115:2005)</v>
          </cell>
          <cell r="C8342" t="str">
            <v xml:space="preserve">M     </v>
          </cell>
          <cell r="D8342" t="str">
            <v>0,81</v>
          </cell>
        </row>
        <row r="8343">
          <cell r="A8343">
            <v>406</v>
          </cell>
          <cell r="B8343" t="str">
            <v>FITA ACO INOX PARA CINTAR POSTE, L = 19 MM, E = 0,5 MM (ROLO DE 30M)</v>
          </cell>
          <cell r="C8343" t="str">
            <v xml:space="preserve">UN    </v>
          </cell>
          <cell r="D8343" t="str">
            <v>58,70</v>
          </cell>
        </row>
        <row r="8344">
          <cell r="A8344">
            <v>40879</v>
          </cell>
          <cell r="B8344" t="str">
            <v>FITA ADESIVA ALUMINIZADA PARA INSTALACAO DE MANTAS DE SUBCOBERTURA, L = *5* CM</v>
          </cell>
          <cell r="C8344" t="str">
            <v xml:space="preserve">M     </v>
          </cell>
          <cell r="D8344" t="str">
            <v>0,06</v>
          </cell>
        </row>
        <row r="8345">
          <cell r="A8345">
            <v>39634</v>
          </cell>
          <cell r="B8345" t="str">
            <v>FITA ADESIVA ANTICORROSIVA DE PVC FLEXIVEL, COR PRETA, PARA PROTECAO TUBULACAO, 50 MM X 30 M (L X C), E= *0,25* MM</v>
          </cell>
          <cell r="C8345" t="str">
            <v xml:space="preserve">M     </v>
          </cell>
          <cell r="D8345" t="str">
            <v>4,91</v>
          </cell>
        </row>
        <row r="8346">
          <cell r="A8346">
            <v>39701</v>
          </cell>
          <cell r="B8346" t="str">
            <v>FITA ADESIVA ASFALTICA ALUMINIZADA MULTIUSO, L = 10 CM, ROLO DE 10 M</v>
          </cell>
          <cell r="C8346" t="str">
            <v xml:space="preserve">UN    </v>
          </cell>
          <cell r="D8346" t="str">
            <v>58,35</v>
          </cell>
        </row>
        <row r="8347">
          <cell r="A8347">
            <v>12815</v>
          </cell>
          <cell r="B8347" t="str">
            <v>FITA CREPE ROLO DE 25 MM X 50 M</v>
          </cell>
          <cell r="C8347" t="str">
            <v xml:space="preserve">UN    </v>
          </cell>
          <cell r="D8347" t="str">
            <v>5,47</v>
          </cell>
        </row>
        <row r="8348">
          <cell r="A8348">
            <v>407</v>
          </cell>
          <cell r="B8348" t="str">
            <v>FITA DE ALUMINIO PARA PROTECAO DO CONDUTOR LARGURA 10 MM</v>
          </cell>
          <cell r="C8348" t="str">
            <v xml:space="preserve">KG    </v>
          </cell>
          <cell r="D8348" t="str">
            <v>28,64</v>
          </cell>
        </row>
        <row r="8349">
          <cell r="A8349">
            <v>39431</v>
          </cell>
          <cell r="B8349" t="str">
            <v>FITA DE PAPEL MICROPERFURADO, 50 X 150 MM, PARA TRATAMENTO DE JUNTAS DE CHAPA DE GESSO PARA DRYWALL</v>
          </cell>
          <cell r="C8349" t="str">
            <v xml:space="preserve">M     </v>
          </cell>
          <cell r="D8349" t="str">
            <v>0,15</v>
          </cell>
        </row>
        <row r="8350">
          <cell r="A8350">
            <v>39432</v>
          </cell>
          <cell r="B8350" t="str">
            <v>FITA DE PAPEL REFORCADA COM LAMINA DE METAL PARA REFORCO DE CANTOS DE CHAPA DE GESSO PARA DRYWALL</v>
          </cell>
          <cell r="C8350" t="str">
            <v xml:space="preserve">M     </v>
          </cell>
          <cell r="D8350" t="str">
            <v>2,04</v>
          </cell>
        </row>
        <row r="8351">
          <cell r="A8351">
            <v>20111</v>
          </cell>
          <cell r="B8351" t="str">
            <v>FITA ISOLANTE ADESIVA ANTICHAMA, USO ATE 750 V, EM ROLO DE 19 MM X 20 M</v>
          </cell>
          <cell r="C8351" t="str">
            <v xml:space="preserve">UN    </v>
          </cell>
          <cell r="D8351" t="str">
            <v>11,33</v>
          </cell>
        </row>
        <row r="8352">
          <cell r="A8352">
            <v>21127</v>
          </cell>
          <cell r="B8352" t="str">
            <v>FITA ISOLANTE ADESIVA ANTICHAMA, USO ATE 750 V, EM ROLO DE 19 MM X 5 M</v>
          </cell>
          <cell r="C8352" t="str">
            <v xml:space="preserve">UN    </v>
          </cell>
          <cell r="D8352" t="str">
            <v>4,28</v>
          </cell>
        </row>
        <row r="8353">
          <cell r="A8353">
            <v>404</v>
          </cell>
          <cell r="B8353" t="str">
            <v>FITA ISOLANTE DE BORRACHA AUTOFUSAO, USO ATE 69 KV (ALTA TENSAO)</v>
          </cell>
          <cell r="C8353" t="str">
            <v xml:space="preserve">M     </v>
          </cell>
          <cell r="D8353" t="str">
            <v>1,54</v>
          </cell>
        </row>
        <row r="8354">
          <cell r="A8354">
            <v>14151</v>
          </cell>
          <cell r="B8354" t="str">
            <v>FITA METALICA GRAVADA, L = 17 MM, ROLO DE 25 M, CARGA RECOMENDADA = *120* KGF</v>
          </cell>
          <cell r="C8354" t="str">
            <v xml:space="preserve">UN    </v>
          </cell>
          <cell r="D8354" t="str">
            <v>52,68</v>
          </cell>
        </row>
        <row r="8355">
          <cell r="A8355">
            <v>14153</v>
          </cell>
          <cell r="B8355" t="str">
            <v>FITA METALICA PERFURADA, L = *18* MM, ROLO DE 30 M, CARGA RECOMENDADA = *30* KGF</v>
          </cell>
          <cell r="C8355" t="str">
            <v xml:space="preserve">UN    </v>
          </cell>
          <cell r="D8355" t="str">
            <v>59,55</v>
          </cell>
        </row>
        <row r="8356">
          <cell r="A8356">
            <v>14152</v>
          </cell>
          <cell r="B8356" t="str">
            <v>FITA METALICA PERFURADA, L = 17 MM, ROLO DE 30 M, CARGA RECOMENDADA = *19* KGF</v>
          </cell>
          <cell r="C8356" t="str">
            <v xml:space="preserve">UN    </v>
          </cell>
          <cell r="D8356" t="str">
            <v>45,72</v>
          </cell>
        </row>
        <row r="8357">
          <cell r="A8357">
            <v>14154</v>
          </cell>
          <cell r="B8357" t="str">
            <v>FITA METALICA PERFURADA, L = 25 MM, ROLO DE 30 M, CARGA RECOMENDADA = *222,5* KGF</v>
          </cell>
          <cell r="C8357" t="str">
            <v xml:space="preserve">UN    </v>
          </cell>
          <cell r="D8357" t="str">
            <v>160,02</v>
          </cell>
        </row>
        <row r="8358">
          <cell r="A8358">
            <v>42015</v>
          </cell>
          <cell r="B8358" t="str">
            <v>FITA PLASTICA ZEBRADA PARA DEMARCACAO DE AREAS, LARGURA = 7 CM, SEM ADESIVO (COLETADO CAIXA)</v>
          </cell>
          <cell r="C8358" t="str">
            <v xml:space="preserve">M     </v>
          </cell>
          <cell r="D8358" t="str">
            <v>0,05</v>
          </cell>
        </row>
        <row r="8359">
          <cell r="A8359">
            <v>3146</v>
          </cell>
          <cell r="B8359" t="str">
            <v>FITA VEDA ROSCA EM ROLOS DE 18 MM X 10 M (L X C)</v>
          </cell>
          <cell r="C8359" t="str">
            <v xml:space="preserve">UN    </v>
          </cell>
          <cell r="D8359" t="str">
            <v>2,52</v>
          </cell>
        </row>
        <row r="8360">
          <cell r="A8360">
            <v>3143</v>
          </cell>
          <cell r="B8360" t="str">
            <v>FITA VEDA ROSCA EM ROLOS DE 18 MM X 25 M (L X C)</v>
          </cell>
          <cell r="C8360" t="str">
            <v xml:space="preserve">UN    </v>
          </cell>
          <cell r="D8360" t="str">
            <v>5,73</v>
          </cell>
        </row>
        <row r="8361">
          <cell r="A8361">
            <v>3148</v>
          </cell>
          <cell r="B8361" t="str">
            <v>FITA VEDA ROSCA EM ROLOS DE 18 MM X 50 M (L X C)</v>
          </cell>
          <cell r="C8361" t="str">
            <v xml:space="preserve">UN    </v>
          </cell>
          <cell r="D8361" t="str">
            <v>9,29</v>
          </cell>
        </row>
        <row r="8362">
          <cell r="A8362">
            <v>4310</v>
          </cell>
          <cell r="B8362" t="str">
            <v>FIXADOR DE ABA AUTOTRAVANTE PARA TELHA DE FIBROCIMENTO, TIPO CANALETE 90 OU KALHETAO</v>
          </cell>
          <cell r="C8362" t="str">
            <v xml:space="preserve">UN    </v>
          </cell>
          <cell r="D8362" t="str">
            <v>1,60</v>
          </cell>
        </row>
        <row r="8363">
          <cell r="A8363">
            <v>4311</v>
          </cell>
          <cell r="B8363" t="str">
            <v>FIXADOR DE ABA SIMPLES PARA TELHA DE FIBROCIMENTO, TIPO CANALETA 49 OU KALHETA</v>
          </cell>
          <cell r="C8363" t="str">
            <v xml:space="preserve">UN    </v>
          </cell>
          <cell r="D8363" t="str">
            <v>1,12</v>
          </cell>
        </row>
        <row r="8364">
          <cell r="A8364">
            <v>4312</v>
          </cell>
          <cell r="B8364" t="str">
            <v>FIXADOR DE ABA SIMPLES PARA TELHA DE FIBROCIMENTO, TIPO CANALETA 90 OU KALHETAO</v>
          </cell>
          <cell r="C8364" t="str">
            <v xml:space="preserve">UN    </v>
          </cell>
          <cell r="D8364" t="str">
            <v>1,57</v>
          </cell>
        </row>
        <row r="8365">
          <cell r="A8365">
            <v>11162</v>
          </cell>
          <cell r="B8365" t="str">
            <v>FIXADOR DE CAL (SACHE 150 ML)</v>
          </cell>
          <cell r="C8365" t="str">
            <v xml:space="preserve">UN    </v>
          </cell>
          <cell r="D8365" t="str">
            <v>1,27</v>
          </cell>
        </row>
        <row r="8366">
          <cell r="A8366">
            <v>13261</v>
          </cell>
          <cell r="B8366" t="str">
            <v>FLANELA *30 X 40* CM</v>
          </cell>
          <cell r="C8366" t="str">
            <v xml:space="preserve">UN    </v>
          </cell>
          <cell r="D8366" t="str">
            <v>1,89</v>
          </cell>
        </row>
        <row r="8367">
          <cell r="A8367">
            <v>3255</v>
          </cell>
          <cell r="B8367" t="str">
            <v>FLANGE PVC, ROSCAVEL SEXTAVADO SEM FUROS 3/4"</v>
          </cell>
          <cell r="C8367" t="str">
            <v xml:space="preserve">UN    </v>
          </cell>
          <cell r="D8367" t="str">
            <v>4,32</v>
          </cell>
        </row>
        <row r="8368">
          <cell r="A8368">
            <v>3254</v>
          </cell>
          <cell r="B8368" t="str">
            <v>FLANGE PVC, ROSCAVEL, SEXTAVADO, SEM FUROS 3"</v>
          </cell>
          <cell r="C8368" t="str">
            <v xml:space="preserve">UN    </v>
          </cell>
          <cell r="D8368" t="str">
            <v>77,09</v>
          </cell>
        </row>
        <row r="8369">
          <cell r="A8369">
            <v>3259</v>
          </cell>
          <cell r="B8369" t="str">
            <v>FLANGE PVC, ROSCAVEL, SEXTAVADO, SEM FUROS, 1 1/2"</v>
          </cell>
          <cell r="C8369" t="str">
            <v xml:space="preserve">UN    </v>
          </cell>
          <cell r="D8369" t="str">
            <v>8,04</v>
          </cell>
        </row>
        <row r="8370">
          <cell r="A8370">
            <v>3258</v>
          </cell>
          <cell r="B8370" t="str">
            <v>FLANGE PVC, ROSCAVEL, SEXTAVADO, SEM FUROS, 1 1/4"</v>
          </cell>
          <cell r="C8370" t="str">
            <v xml:space="preserve">UN    </v>
          </cell>
          <cell r="D8370" t="str">
            <v>6,10</v>
          </cell>
        </row>
        <row r="8371">
          <cell r="A8371">
            <v>3251</v>
          </cell>
          <cell r="B8371" t="str">
            <v>FLANGE PVC, ROSCAVEL, SEXTAVADO, SEM FUROS, 1/2"</v>
          </cell>
          <cell r="C8371" t="str">
            <v xml:space="preserve">UN    </v>
          </cell>
          <cell r="D8371" t="str">
            <v>3,25</v>
          </cell>
        </row>
        <row r="8372">
          <cell r="A8372">
            <v>3256</v>
          </cell>
          <cell r="B8372" t="str">
            <v>FLANGE PVC, ROSCAVEL, SEXTAVADO, SEM FUROS, 1"</v>
          </cell>
          <cell r="C8372" t="str">
            <v xml:space="preserve">UN    </v>
          </cell>
          <cell r="D8372" t="str">
            <v>5,58</v>
          </cell>
        </row>
        <row r="8373">
          <cell r="A8373">
            <v>3261</v>
          </cell>
          <cell r="B8373" t="str">
            <v>FLANGE PVC, ROSCAVEL, SEXTAVADO, SEM FUROS, 2 1/2"</v>
          </cell>
          <cell r="C8373" t="str">
            <v xml:space="preserve">UN    </v>
          </cell>
          <cell r="D8373" t="str">
            <v>66,56</v>
          </cell>
        </row>
        <row r="8374">
          <cell r="A8374">
            <v>3260</v>
          </cell>
          <cell r="B8374" t="str">
            <v>FLANGE PVC, ROSCAVEL, SEXTAVADO, SEM FUROS, 2"</v>
          </cell>
          <cell r="C8374" t="str">
            <v xml:space="preserve">UN    </v>
          </cell>
          <cell r="D8374" t="str">
            <v>10,74</v>
          </cell>
        </row>
        <row r="8375">
          <cell r="A8375">
            <v>3272</v>
          </cell>
          <cell r="B8375" t="str">
            <v>FLANGE SEXTAVADO DE FERRO GALVANIZADO, COM ROSCA BSP, DE 1 1/2"</v>
          </cell>
          <cell r="C8375" t="str">
            <v xml:space="preserve">UN    </v>
          </cell>
          <cell r="D8375" t="str">
            <v>32,76</v>
          </cell>
        </row>
        <row r="8376">
          <cell r="A8376">
            <v>3265</v>
          </cell>
          <cell r="B8376" t="str">
            <v>FLANGE SEXTAVADO DE FERRO GALVANIZADO, COM ROSCA BSP, DE 1 1/4"</v>
          </cell>
          <cell r="C8376" t="str">
            <v xml:space="preserve">UN    </v>
          </cell>
          <cell r="D8376" t="str">
            <v>26,03</v>
          </cell>
        </row>
        <row r="8377">
          <cell r="A8377">
            <v>3262</v>
          </cell>
          <cell r="B8377" t="str">
            <v>FLANGE SEXTAVADO DE FERRO GALVANIZADO, COM ROSCA BSP, DE 1/2"</v>
          </cell>
          <cell r="C8377" t="str">
            <v xml:space="preserve">UN    </v>
          </cell>
          <cell r="D8377" t="str">
            <v>11,39</v>
          </cell>
        </row>
        <row r="8378">
          <cell r="A8378">
            <v>3264</v>
          </cell>
          <cell r="B8378" t="str">
            <v>FLANGE SEXTAVADO DE FERRO GALVANIZADO, COM ROSCA BSP, DE 1"</v>
          </cell>
          <cell r="C8378" t="str">
            <v xml:space="preserve">UN    </v>
          </cell>
          <cell r="D8378" t="str">
            <v>18,71</v>
          </cell>
        </row>
        <row r="8379">
          <cell r="A8379">
            <v>3267</v>
          </cell>
          <cell r="B8379" t="str">
            <v>FLANGE SEXTAVADO DE FERRO GALVANIZADO, COM ROSCA BSP, DE 2 1/2"</v>
          </cell>
          <cell r="C8379" t="str">
            <v xml:space="preserve">UN    </v>
          </cell>
          <cell r="D8379" t="str">
            <v>61,13</v>
          </cell>
        </row>
        <row r="8380">
          <cell r="A8380">
            <v>3266</v>
          </cell>
          <cell r="B8380" t="str">
            <v>FLANGE SEXTAVADO DE FERRO GALVANIZADO, COM ROSCA BSP, DE 2"</v>
          </cell>
          <cell r="C8380" t="str">
            <v xml:space="preserve">UN    </v>
          </cell>
          <cell r="D8380" t="str">
            <v>38,89</v>
          </cell>
        </row>
        <row r="8381">
          <cell r="A8381">
            <v>3263</v>
          </cell>
          <cell r="B8381" t="str">
            <v>FLANGE SEXTAVADO DE FERRO GALVANIZADO, COM ROSCA BSP, DE 3/4"</v>
          </cell>
          <cell r="C8381" t="str">
            <v xml:space="preserve">UN    </v>
          </cell>
          <cell r="D8381" t="str">
            <v>15,56</v>
          </cell>
        </row>
        <row r="8382">
          <cell r="A8382">
            <v>3268</v>
          </cell>
          <cell r="B8382" t="str">
            <v>FLANGE SEXTAVADO DE FERRO GALVANIZADO, COM ROSCA BSP, DE 3"</v>
          </cell>
          <cell r="C8382" t="str">
            <v xml:space="preserve">UN    </v>
          </cell>
          <cell r="D8382" t="str">
            <v>82,65</v>
          </cell>
        </row>
        <row r="8383">
          <cell r="A8383">
            <v>3271</v>
          </cell>
          <cell r="B8383" t="str">
            <v>FLANGE SEXTAVADO DE FERRO GALVANIZADO, COM ROSCA BSP, DE 4"</v>
          </cell>
          <cell r="C8383" t="str">
            <v xml:space="preserve">UN    </v>
          </cell>
          <cell r="D8383" t="str">
            <v>122,19</v>
          </cell>
        </row>
        <row r="8384">
          <cell r="A8384">
            <v>3270</v>
          </cell>
          <cell r="B8384" t="str">
            <v>FLANGE SEXTAVADO DE FERRO GALVANIZADO, COM ROSCA BSP, DE 6"</v>
          </cell>
          <cell r="C8384" t="str">
            <v xml:space="preserve">UN    </v>
          </cell>
          <cell r="D8384" t="str">
            <v>205,29</v>
          </cell>
        </row>
        <row r="8385">
          <cell r="A8385">
            <v>3275</v>
          </cell>
          <cell r="B8385" t="str">
            <v>FORRO COMPOSTO POR PAINEIS DE LA DE VIDRO, REVESTIDOS EM PVC MICROPERFURADO, DE *1250 X 625* MM, ESPESSURA 15 MM (COM COLOCACAO)</v>
          </cell>
          <cell r="C8385" t="str">
            <v xml:space="preserve">M2    </v>
          </cell>
          <cell r="D8385" t="str">
            <v>73,24</v>
          </cell>
        </row>
        <row r="8386">
          <cell r="A8386">
            <v>39512</v>
          </cell>
          <cell r="B8386" t="str">
            <v>FORRO DE FIBRA MINERAL EM PLACAS DE 1250 X 625 MM, E = 15 MM, BORDA RETA, COM PINTURA ANTIMOFO, APOIADO EM PERFIL DE ACO GALVANIZADO COM 24 MM DE BASE - INSTALADO</v>
          </cell>
          <cell r="C8386" t="str">
            <v xml:space="preserve">M2    </v>
          </cell>
          <cell r="D8386" t="str">
            <v>61,32</v>
          </cell>
        </row>
        <row r="8387">
          <cell r="A8387">
            <v>39511</v>
          </cell>
          <cell r="B8387" t="str">
            <v>FORRO DE FIBRA MINERAL EM PLACAS DE 625 X 625 MM, E = 15 MM, BORDA RETA, COM PINTURA ANTIMOFO, APOIADO EM PERFIL DE ACO GALVANIZADO COM 24 MM DE BASE - INSTALADO</v>
          </cell>
          <cell r="C8387" t="str">
            <v xml:space="preserve">M2    </v>
          </cell>
          <cell r="D8387" t="str">
            <v>66,89</v>
          </cell>
        </row>
        <row r="8388">
          <cell r="A8388">
            <v>39513</v>
          </cell>
          <cell r="B8388" t="str">
            <v>FORRO DE FIBRA MINERAL EM PLACAS DE 625 X 625 MM, E = 15/16 MM, BORDA REBAIXADA, COM PINTURA ANTIMOFO, APOIADO EM PERFIL DE ACO GALVANIZADO COM 24 MM DE BASE - INSTALADO</v>
          </cell>
          <cell r="C8388" t="str">
            <v xml:space="preserve">M2    </v>
          </cell>
          <cell r="D8388" t="str">
            <v>71,74</v>
          </cell>
        </row>
        <row r="8389">
          <cell r="A8389">
            <v>3286</v>
          </cell>
          <cell r="B8389" t="str">
            <v>FORRO DE MADEIRA CEDRINHO OU EQUIVALENTE DA REGIAO, ENCAIXE MACHO/FEMEA COM FRISO, *10 X 1* CM (SEM COLOCACAO)</v>
          </cell>
          <cell r="C8389" t="str">
            <v xml:space="preserve">M2    </v>
          </cell>
          <cell r="D8389" t="str">
            <v>66,17</v>
          </cell>
        </row>
        <row r="8390">
          <cell r="A8390">
            <v>3287</v>
          </cell>
          <cell r="B8390" t="str">
            <v>FORRO DE MADEIRA CUMARU/IPE CHAMPANHE OU EQUIVALENTE DA REGIAO, ENCAIXE MACHO/FEMEA COM FRISO, *10 X 1* CM (SEM COLOCACAO)</v>
          </cell>
          <cell r="C8390" t="str">
            <v xml:space="preserve">M2    </v>
          </cell>
          <cell r="D8390" t="str">
            <v>100,00</v>
          </cell>
        </row>
        <row r="8391">
          <cell r="A8391">
            <v>3283</v>
          </cell>
          <cell r="B8391" t="str">
            <v>FORRO DE MADEIRA PINUS OU EQUIVALENTE DA REGIAO, ENCAIXE MACHO/FEMEA COM FRISO, *10 X 1* CM (SEM COLOCACAO)</v>
          </cell>
          <cell r="C8391" t="str">
            <v xml:space="preserve">M2    </v>
          </cell>
          <cell r="D8391" t="str">
            <v>21,00</v>
          </cell>
        </row>
        <row r="8392">
          <cell r="A8392">
            <v>11587</v>
          </cell>
          <cell r="B8392" t="str">
            <v>FORRO DE PVC LISO, BRANCO, REGUA DE 10 CM, ESPESSURA DE 8 MM A 10 MM (COM COLOCACAO / SEM ESTRUTURA METALICA)</v>
          </cell>
          <cell r="C8392" t="str">
            <v xml:space="preserve">M2    </v>
          </cell>
          <cell r="D8392" t="str">
            <v>50,22</v>
          </cell>
        </row>
        <row r="8393">
          <cell r="A8393">
            <v>36225</v>
          </cell>
          <cell r="B8393" t="str">
            <v>FORRO DE PVC LISO, BRANCO, REGUA DE 20 CM, ESPESSURA DE 8 MM A 10 MM, COMPRIMENTO 6 M (SEM COLOCACAO)</v>
          </cell>
          <cell r="C8393" t="str">
            <v xml:space="preserve">M2    </v>
          </cell>
          <cell r="D8393" t="str">
            <v>20,40</v>
          </cell>
        </row>
        <row r="8394">
          <cell r="A8394">
            <v>36230</v>
          </cell>
          <cell r="B8394" t="str">
            <v>FORRO DE PVC, FRISADO, BRANCO, REGUA DE 10 CM, ESPESSURA DE 8 MM A 10 MM E COMPRIMENTO 6 M (SEM COLOCACAO)</v>
          </cell>
          <cell r="C8394" t="str">
            <v xml:space="preserve">M2    </v>
          </cell>
          <cell r="D8394" t="str">
            <v>14,99</v>
          </cell>
        </row>
        <row r="8395">
          <cell r="A8395">
            <v>36238</v>
          </cell>
          <cell r="B8395" t="str">
            <v>FORRO DE PVC, FRISADO, BRANCO, REGUA DE 20 CM, ESPESSURA DE 8 MM A 10 MM E COMPRIMENTO 6 M (SEM COLOCACAO)</v>
          </cell>
          <cell r="C8395" t="str">
            <v xml:space="preserve">M2    </v>
          </cell>
          <cell r="D8395" t="str">
            <v>14,64</v>
          </cell>
        </row>
        <row r="8396">
          <cell r="A8396">
            <v>11887</v>
          </cell>
          <cell r="B8396" t="str">
            <v>FOSSA SEPTICA CILINDRICA TIPO "IMHOFF", COM TAMPA, PARA 50 CONTRIBUINTES</v>
          </cell>
          <cell r="C8396" t="str">
            <v xml:space="preserve">UN    </v>
          </cell>
          <cell r="D8396" t="str">
            <v>2.144,03</v>
          </cell>
        </row>
        <row r="8397">
          <cell r="A8397">
            <v>11883</v>
          </cell>
          <cell r="B8397" t="str">
            <v>FOSSA SEPTICA CILINDRICA, TIPO "IMHOFF", COM TAMPA, PARA 100 CONTRIBUINTES</v>
          </cell>
          <cell r="C8397" t="str">
            <v xml:space="preserve">UN    </v>
          </cell>
          <cell r="D8397" t="str">
            <v>3.152,11</v>
          </cell>
        </row>
        <row r="8398">
          <cell r="A8398">
            <v>11884</v>
          </cell>
          <cell r="B8398" t="str">
            <v>FOSSA SEPTICA CILINDRICA, TIPO "IMHOFF", COM TAMPA, PARA 150 CONTRIBUINTES</v>
          </cell>
          <cell r="C8398" t="str">
            <v xml:space="preserve">UN    </v>
          </cell>
          <cell r="D8398" t="str">
            <v>3.381,93</v>
          </cell>
        </row>
        <row r="8399">
          <cell r="A8399">
            <v>11885</v>
          </cell>
          <cell r="B8399" t="str">
            <v>FOSSA SEPTICA CILINDRICA, TIPO "IMHOFF", COM TAMPA, PARA 200 CONTRIBUINTES</v>
          </cell>
          <cell r="C8399" t="str">
            <v xml:space="preserve">UN    </v>
          </cell>
          <cell r="D8399" t="str">
            <v>3.772,00</v>
          </cell>
        </row>
        <row r="8400">
          <cell r="A8400">
            <v>11886</v>
          </cell>
          <cell r="B8400" t="str">
            <v>FOSSA SEPTICA CILINDRICA, TIPO "IMHOFF", COM TAMPA, PARA 30 CONTRIBUINTES</v>
          </cell>
          <cell r="C8400" t="str">
            <v xml:space="preserve">UN    </v>
          </cell>
          <cell r="D8400" t="str">
            <v>1.215,70</v>
          </cell>
        </row>
        <row r="8401">
          <cell r="A8401">
            <v>11888</v>
          </cell>
          <cell r="B8401" t="str">
            <v>FOSSA SEPTICA CILINDRICA, TIPO "IMHOFF", COM TAMPA, PARA 75 CONTRIBUINTES</v>
          </cell>
          <cell r="C8401" t="str">
            <v xml:space="preserve">UN    </v>
          </cell>
          <cell r="D8401" t="str">
            <v>2.854,95</v>
          </cell>
        </row>
        <row r="8402">
          <cell r="A8402">
            <v>3277</v>
          </cell>
          <cell r="B8402" t="str">
            <v>FOSSA SEPTICA CONCRETO PRE MOLDADO PARA 10 CONTRIBUINTES - *90 X 90* CM</v>
          </cell>
          <cell r="C8402" t="str">
            <v xml:space="preserve">UN    </v>
          </cell>
          <cell r="D8402" t="str">
            <v>481,46</v>
          </cell>
        </row>
        <row r="8403">
          <cell r="A8403">
            <v>3281</v>
          </cell>
          <cell r="B8403" t="str">
            <v>FOSSA SEPTICA CONCRETO PRE MOLDADO PARA 5 CONTRIBUINTES *90 X 70* CM</v>
          </cell>
          <cell r="C8403" t="str">
            <v xml:space="preserve">UN    </v>
          </cell>
          <cell r="D8403" t="str">
            <v>398,71</v>
          </cell>
        </row>
        <row r="8404">
          <cell r="A8404">
            <v>39363</v>
          </cell>
          <cell r="B8404" t="str">
            <v>FOSSA SEPTICA, SEM FILTRO, PARA 15 A 30 CONTRIBUINTES, CILINDRICA, COM TAMPA, EM POLIETILENO DE ALTA DENSIDADE (PEAD), CAPACIDADE APROXIMADA DE 5500 LITROS (NBR 7229)</v>
          </cell>
          <cell r="C8404" t="str">
            <v xml:space="preserve">UN    </v>
          </cell>
          <cell r="D8404" t="str">
            <v>3.223,92</v>
          </cell>
        </row>
        <row r="8405">
          <cell r="A8405">
            <v>39361</v>
          </cell>
          <cell r="B8405" t="str">
            <v>FOSSA SEPTICA, SEM FILTRO, PARA 4 A 7 CONTRIBUINTES, CILINDRICA,  COM TAMPA, EM POLIETILENO DE ALTA DENSIDADE (PEAD), CAPACIDADE APROXIMADA DE 1100 LITROS (NBR 7229)</v>
          </cell>
          <cell r="C8405" t="str">
            <v xml:space="preserve">UN    </v>
          </cell>
          <cell r="D8405" t="str">
            <v>829,01</v>
          </cell>
        </row>
        <row r="8406">
          <cell r="A8406">
            <v>39362</v>
          </cell>
          <cell r="B8406" t="str">
            <v>FOSSA SEPTICA, SEM FILTRO, PARA 8 A 14 CONTRIBUINTES, CILINDRICA, COM TAMPA, EM POLIETILENO DE ALTA DENSIDADE (PEAD), CAPACIDADE APROXIMADA DE 3000 LITROS (NBR 7229)</v>
          </cell>
          <cell r="C8406" t="str">
            <v xml:space="preserve">UN    </v>
          </cell>
          <cell r="D8406" t="str">
            <v>2.551,07</v>
          </cell>
        </row>
        <row r="8407">
          <cell r="A8407">
            <v>39364</v>
          </cell>
          <cell r="B8407" t="str">
            <v>FOSSA SEPTICA,SEM FILTRO, PARA 40 A 52 CONTRIBUINTES, CILINDRICA, COM TAMPA, EM POLIETILENO DE ALTA DENSIDADE (PEAD), CAPACIDADE APROXIMADA DE 10000 LITROS (NBR 7229)</v>
          </cell>
          <cell r="C8407" t="str">
            <v xml:space="preserve">UN    </v>
          </cell>
          <cell r="D8407" t="str">
            <v>7.368,98</v>
          </cell>
        </row>
        <row r="8408">
          <cell r="A8408">
            <v>14576</v>
          </cell>
          <cell r="B8408" t="str">
            <v>FRESADORA DE ASFALTO A FRIO SOBRE ESTEIRAS, LARG. FRESAGEM 2,00 M, POT. 410 KW/550 HP</v>
          </cell>
          <cell r="C8408" t="str">
            <v xml:space="preserve">UN    </v>
          </cell>
          <cell r="D8408" t="str">
            <v>2.962.228,05</v>
          </cell>
        </row>
        <row r="8409">
          <cell r="A8409">
            <v>13877</v>
          </cell>
          <cell r="B8409" t="str">
            <v>FRESADORA DE ASFALTO A FRIO SOBRE RODAS, LARG. FRESAGEM 1,00 M, POT. 155 KW/208 HP</v>
          </cell>
          <cell r="C8409" t="str">
            <v xml:space="preserve">UN    </v>
          </cell>
          <cell r="D8409" t="str">
            <v>1.268.085,65</v>
          </cell>
        </row>
        <row r="8410">
          <cell r="A8410">
            <v>7307</v>
          </cell>
          <cell r="B8410" t="str">
            <v>FUNDO ANTICORROSIVO PARA METAIS FERROSOS (ZARCAO)</v>
          </cell>
          <cell r="C8410" t="str">
            <v xml:space="preserve">L     </v>
          </cell>
          <cell r="D8410" t="str">
            <v>21,66</v>
          </cell>
        </row>
        <row r="8411">
          <cell r="A8411">
            <v>38122</v>
          </cell>
          <cell r="B8411" t="str">
            <v>FUNDO PREPARADOR ACRILICO BASE AGUA</v>
          </cell>
          <cell r="C8411" t="str">
            <v xml:space="preserve">L     </v>
          </cell>
          <cell r="D8411" t="str">
            <v>11,10</v>
          </cell>
        </row>
        <row r="8412">
          <cell r="A8412">
            <v>6086</v>
          </cell>
          <cell r="B8412" t="str">
            <v>FUNDO SINTETICO NIVELADOR BRANCO FOSCO PARA MADEIRA</v>
          </cell>
          <cell r="C8412" t="str">
            <v xml:space="preserve">GL    </v>
          </cell>
          <cell r="D8412" t="str">
            <v>81,00</v>
          </cell>
        </row>
        <row r="8413">
          <cell r="A8413">
            <v>38633</v>
          </cell>
          <cell r="B8413" t="str">
            <v>FURO PARA TORNEIRA OU OUTROS ACESSORIOS  EM BANCADA DE MARMORE/ GRANITO OU OUTRO TIPO DE PEDRA NATURAL</v>
          </cell>
          <cell r="C8413" t="str">
            <v xml:space="preserve">UN    </v>
          </cell>
          <cell r="D8413" t="str">
            <v>8,66</v>
          </cell>
        </row>
        <row r="8414">
          <cell r="A8414">
            <v>12344</v>
          </cell>
          <cell r="B8414" t="str">
            <v>FUSIVEL DIAZED 20 A TAMANHO DII, CAPACIDADE DE INTERRUPCAO DE 50 KA EM VCA E 8 KA EM VCC, TENSAO NOMIMNAL DE 500 V</v>
          </cell>
          <cell r="C8414" t="str">
            <v xml:space="preserve">UN    </v>
          </cell>
          <cell r="D8414" t="str">
            <v>2,79</v>
          </cell>
        </row>
        <row r="8415">
          <cell r="A8415">
            <v>12343</v>
          </cell>
          <cell r="B8415" t="str">
            <v>FUSIVEL DIAZED 35 A TAMANHO DIII, CAPACIDADE DE INTERRUPCAO DE 50 KA EM VCA E 8 KA EM VCC, TENSAO NOMIMNAL DE 500 V</v>
          </cell>
          <cell r="C8415" t="str">
            <v xml:space="preserve">UN    </v>
          </cell>
          <cell r="D8415" t="str">
            <v>4,33</v>
          </cell>
        </row>
        <row r="8416">
          <cell r="A8416">
            <v>3295</v>
          </cell>
          <cell r="B8416" t="str">
            <v>FUSIVEL NH *36* A 80 AMPERES, TAMANHO 00, CAPACIDADE DE INTERRUPCAO DE 120 KA, TENSAO NOMIMNAL DE 500 V</v>
          </cell>
          <cell r="C8416" t="str">
            <v xml:space="preserve">UN    </v>
          </cell>
          <cell r="D8416" t="str">
            <v>15,12</v>
          </cell>
        </row>
        <row r="8417">
          <cell r="A8417">
            <v>3302</v>
          </cell>
          <cell r="B8417" t="str">
            <v>FUSIVEL NH 100 A TAMANHO 00, CAPACIDADE DE INTERRUPCAO DE 120 KA, TENSAO NOMIMNAL DE 500 V</v>
          </cell>
          <cell r="C8417" t="str">
            <v xml:space="preserve">UN    </v>
          </cell>
          <cell r="D8417" t="str">
            <v>15,81</v>
          </cell>
        </row>
        <row r="8418">
          <cell r="A8418">
            <v>3297</v>
          </cell>
          <cell r="B8418" t="str">
            <v>FUSIVEL NH 125 A TAMANHO 00, CAPACIDADE DE INTERRUPCAO DE 120 KA, TENSAO NOMIMNAL DE 500 V</v>
          </cell>
          <cell r="C8418" t="str">
            <v xml:space="preserve">UN    </v>
          </cell>
          <cell r="D8418" t="str">
            <v>16,88</v>
          </cell>
        </row>
        <row r="8419">
          <cell r="A8419">
            <v>3294</v>
          </cell>
          <cell r="B8419" t="str">
            <v>FUSIVEL NH 160 A TAMANHO 00, CAPACIDADE DE INTERRUPCAO DE 120 KA, TENSAO NOMIMNAL DE 500 V</v>
          </cell>
          <cell r="C8419" t="str">
            <v xml:space="preserve">UN    </v>
          </cell>
          <cell r="D8419" t="str">
            <v>17,13</v>
          </cell>
        </row>
        <row r="8420">
          <cell r="A8420">
            <v>3292</v>
          </cell>
          <cell r="B8420" t="str">
            <v>FUSIVEL NH 20 A TAMANHO 000, CAPACIDADE DE INTERRUPCAO DE 120 KA, TENSAO NOMIMNAL DE 500 V</v>
          </cell>
          <cell r="C8420" t="str">
            <v xml:space="preserve">UN    </v>
          </cell>
          <cell r="D8420" t="str">
            <v>16,10</v>
          </cell>
        </row>
        <row r="8421">
          <cell r="A8421">
            <v>3298</v>
          </cell>
          <cell r="B8421" t="str">
            <v>FUSIVEL NH 200 A 250 AMPERES, TAMANHO 1, CAPACIDADE DE INTERRUPCAO DE 120 KA, TENSAO NOMIMNAL DE 500 V</v>
          </cell>
          <cell r="C8421" t="str">
            <v xml:space="preserve">UN    </v>
          </cell>
          <cell r="D8421" t="str">
            <v>37,73</v>
          </cell>
        </row>
        <row r="8422">
          <cell r="A8422">
            <v>11596</v>
          </cell>
          <cell r="B8422" t="str">
            <v>GABIAO  TIPO CAIXA, MALHA HEXAGONAL 8 X 10 CM (ZN/AL), FIO 2,7 MM, DIMENSOES 2,0 X 1,0 X 0,5 M (C X L X A)</v>
          </cell>
          <cell r="C8422" t="str">
            <v xml:space="preserve">UN    </v>
          </cell>
          <cell r="D8422" t="str">
            <v>317,78</v>
          </cell>
        </row>
        <row r="8423">
          <cell r="A8423">
            <v>34802</v>
          </cell>
          <cell r="B8423" t="str">
            <v>GABIAO MANTA (COLCHAO) MALHA HEXAGONAL 6 X 8 CM (ZN/AL + PVC), DIMENSOES 4,0 X 2,0 X 0,17 M (C X L X A) FIO 2 MM</v>
          </cell>
          <cell r="C8423" t="str">
            <v xml:space="preserve">UN    </v>
          </cell>
          <cell r="D8423" t="str">
            <v>872,72</v>
          </cell>
        </row>
        <row r="8424">
          <cell r="A8424">
            <v>11588</v>
          </cell>
          <cell r="B8424" t="str">
            <v>GABIAO MANTA (COLCHAO) MALHA HEXAGONAL 6 X 8 CM (ZN/AL + PVC), FIO 2 MM, REVESTIDO COM PVC, DIMENSOES 4,0 X 2,0 X 0,23 M (C X L X A)</v>
          </cell>
          <cell r="C8424" t="str">
            <v xml:space="preserve">UN    </v>
          </cell>
          <cell r="D8424" t="str">
            <v>941,53</v>
          </cell>
        </row>
        <row r="8425">
          <cell r="A8425">
            <v>34383</v>
          </cell>
          <cell r="B8425" t="str">
            <v>GABIAO MANTA (COLCHAO) MALHA HEXAGONAL 6 X 8 CM (ZN/AL + PVC), FIO 2 MM, REVESTIDO COM PVC, DIMENSOES 4,0 X 2,0 X 0,3 M (C X L X A)</v>
          </cell>
          <cell r="C8425" t="str">
            <v xml:space="preserve">UN    </v>
          </cell>
          <cell r="D8425" t="str">
            <v>1.035,75</v>
          </cell>
        </row>
        <row r="8426">
          <cell r="A8426">
            <v>40451</v>
          </cell>
          <cell r="B8426" t="str">
            <v>GABIAO MANTA (COLCHAO) MALHA HEXAGONAL 6 X 8 CM (ZN/AL + PVC), FIO 2,0 MM, DIMENSOES 5,0 X 2,0 X 0,17 M (C X L X A)</v>
          </cell>
          <cell r="C8426" t="str">
            <v xml:space="preserve">M2    </v>
          </cell>
          <cell r="D8426" t="str">
            <v>83,72</v>
          </cell>
        </row>
        <row r="8427">
          <cell r="A8427">
            <v>40453</v>
          </cell>
          <cell r="B8427" t="str">
            <v>GABIAO MANTA (COLCHAO) MALHA HEXAGONAL 6 X 8 CM (ZN/AL + PVC), FIO 2,0 MM, DIMENSOES 5,0 X 2,0 X 0,23 M (C X L X A)</v>
          </cell>
          <cell r="C8427" t="str">
            <v xml:space="preserve">M2    </v>
          </cell>
          <cell r="D8427" t="str">
            <v>90,58</v>
          </cell>
        </row>
        <row r="8428">
          <cell r="A8428">
            <v>40452</v>
          </cell>
          <cell r="B8428" t="str">
            <v>GABIAO MANTA (COLCHAO) MALHA HEXAGONAL 6 X 8 CM (ZN/AL + PVC), FIO 2,0 MM, DIMENSOES 5,0 X 2,0 X 0,30 M (C X L X A)</v>
          </cell>
          <cell r="C8428" t="str">
            <v xml:space="preserve">M2    </v>
          </cell>
          <cell r="D8428" t="str">
            <v>99,36</v>
          </cell>
        </row>
        <row r="8429">
          <cell r="A8429">
            <v>11591</v>
          </cell>
          <cell r="B8429" t="str">
            <v>GABIAO MANTA (COLCHAO) MALHA HEXAGONAL 6 X 8 CM (ZN/AL), FIO  2,0 MM, DIMENSOES 4,0 X 2,0 X 0,23 M (C X L X A)</v>
          </cell>
          <cell r="C8429" t="str">
            <v xml:space="preserve">UN    </v>
          </cell>
          <cell r="D8429" t="str">
            <v>917,43</v>
          </cell>
        </row>
        <row r="8430">
          <cell r="A8430">
            <v>11590</v>
          </cell>
          <cell r="B8430" t="str">
            <v>GABIAO MANTA (COLCHAO) MALHA HEXAGONAL 8 X 10 CM (ZN/AL), FIO 2,0 MM, DIMENSOES 4,0 X 2,0 X 0,3 M (C X L X A)</v>
          </cell>
          <cell r="C8430" t="str">
            <v xml:space="preserve">UN    </v>
          </cell>
          <cell r="D8430" t="str">
            <v>956,07</v>
          </cell>
        </row>
        <row r="8431">
          <cell r="A8431">
            <v>3310</v>
          </cell>
          <cell r="B8431" t="str">
            <v>GABIAO MANTA (COLCHAO) MALHA HEXAGONAL 8 X 10 CM (ZN/AL), FIO 2,2 A 2,4 MM, DIMENSOES 4,0 X 2,0 X 0,3 M (C X L X A)</v>
          </cell>
          <cell r="C8431" t="str">
            <v xml:space="preserve">M3    </v>
          </cell>
          <cell r="D8431" t="str">
            <v>398,36</v>
          </cell>
        </row>
        <row r="8432">
          <cell r="A8432">
            <v>11594</v>
          </cell>
          <cell r="B8432" t="str">
            <v>GABIAO SACO MALHA HEXAGONAL 8 X 10 CM (ZN/AL + PVC),  FIO 2,4 MM, DIMENSOES 3,0 X 0,65 M</v>
          </cell>
          <cell r="C8432" t="str">
            <v xml:space="preserve">UN    </v>
          </cell>
          <cell r="D8432" t="str">
            <v>300,09</v>
          </cell>
        </row>
        <row r="8433">
          <cell r="A8433">
            <v>3311</v>
          </cell>
          <cell r="B8433" t="str">
            <v>GABIAO SACO MALHA HEXAGONAL 8 X 10 CM (ZN/AL + PVC), FIO 2,4 MM, H = 0,65 M</v>
          </cell>
          <cell r="C8433" t="str">
            <v xml:space="preserve">M3    </v>
          </cell>
          <cell r="D8433" t="str">
            <v>300,09</v>
          </cell>
        </row>
        <row r="8434">
          <cell r="A8434">
            <v>11599</v>
          </cell>
          <cell r="B8434" t="str">
            <v>GABIAO SACO MALHA HEXAGONAL 8 X 10 CM (ZN/AL), FIO 2,7 MM, DIMENSOES 4,0 X 0,65 M</v>
          </cell>
          <cell r="C8434" t="str">
            <v xml:space="preserve">UN    </v>
          </cell>
          <cell r="D8434" t="str">
            <v>399,09</v>
          </cell>
        </row>
        <row r="8435">
          <cell r="A8435">
            <v>11593</v>
          </cell>
          <cell r="B8435" t="str">
            <v>GABIAO TIPO CAIXA MALHA HEXAGONAL 8 X 10 CM (ZN/AL + PVC),  FIO 2,4 MM, DIMENSOES 2,0 X 1,0 X 1,0 M (C X L X A)</v>
          </cell>
          <cell r="C8435" t="str">
            <v xml:space="preserve">UN    </v>
          </cell>
          <cell r="D8435" t="str">
            <v>559,49</v>
          </cell>
        </row>
        <row r="8436">
          <cell r="A8436">
            <v>3314</v>
          </cell>
          <cell r="B8436" t="str">
            <v>GABIAO TIPO CAIXA MALHA HEXAGONAL 8 X 10 CM (ZN/AL + PVC),  FIO 2,4 MM, H = 0,50 M</v>
          </cell>
          <cell r="C8436" t="str">
            <v xml:space="preserve">M3    </v>
          </cell>
          <cell r="D8436" t="str">
            <v>400,15</v>
          </cell>
        </row>
        <row r="8437">
          <cell r="A8437">
            <v>11597</v>
          </cell>
          <cell r="B8437" t="str">
            <v>GABIAO TIPO CAIXA MALHA HEXAGONAL 8 X 10 CM (ZN/AL), FIO 2,7 MM, DIMENSOES 2,0 X 1,0 X 1,0 M (C X L X A)</v>
          </cell>
          <cell r="C8437" t="str">
            <v xml:space="preserve">UN    </v>
          </cell>
          <cell r="D8437" t="str">
            <v>465,33</v>
          </cell>
        </row>
        <row r="8438">
          <cell r="A8438">
            <v>3309</v>
          </cell>
          <cell r="B8438" t="str">
            <v>GABIAO TIPO CAIXA MALHA HEXAGONAL 8 X 10 CM (ZN/AL), FIO 2,7 MM, H = 0,50 M</v>
          </cell>
          <cell r="C8438" t="str">
            <v xml:space="preserve">M3    </v>
          </cell>
          <cell r="D8438" t="str">
            <v>317,78</v>
          </cell>
        </row>
        <row r="8439">
          <cell r="A8439">
            <v>34612</v>
          </cell>
          <cell r="B8439" t="str">
            <v>GABIAO TIPO CAIXA PARA SOLO REFORCADO, MALHA HEXAGONAL DE DUPLA TORCAO 8 X 10 CM (ZN/ AL + PVC), FIO 2,7 MM, DIMENSOES 2,0 X 1,0 X 0,5 M, COM CAUDA DE 3,0 M</v>
          </cell>
          <cell r="C8439" t="str">
            <v xml:space="preserve">UN    </v>
          </cell>
          <cell r="D8439" t="str">
            <v>575,53</v>
          </cell>
        </row>
        <row r="8440">
          <cell r="A8440">
            <v>34635</v>
          </cell>
          <cell r="B8440" t="str">
            <v>GABIAO TIPO CAIXA PARA SOLO REFORCADO, MALHA HEXAGONAL DE DUPLA TORCAO 8 X 10 CM (ZN/ AL + PVC), FIO 2,7 MM, DIMENSOES 2,0 X 1,0 X 1,0 M, COM CAUDA DE 3,0 M</v>
          </cell>
          <cell r="C8440" t="str">
            <v xml:space="preserve">UN    </v>
          </cell>
          <cell r="D8440" t="str">
            <v>740,10</v>
          </cell>
        </row>
        <row r="8441">
          <cell r="A8441">
            <v>34633</v>
          </cell>
          <cell r="B8441" t="str">
            <v>GABIAO TIPO CAIXA PARA SOLO REFORCADO, MALHA HEXAGONAL DE DUPLA TORCAO 8 X 10 CM (ZN/ AL + PVC), FIO 2,7 MM, DIMENSOES 2,0 X 1,0 X 1,0 M, COM CAUDA DE 4,0 M</v>
          </cell>
          <cell r="C8441" t="str">
            <v xml:space="preserve">UN    </v>
          </cell>
          <cell r="D8441" t="str">
            <v>815,79</v>
          </cell>
        </row>
        <row r="8442">
          <cell r="A8442">
            <v>40440</v>
          </cell>
          <cell r="B8442" t="str">
            <v>GABIAO TIPO CAIXA PARA SOLO REFORCADO, MALHA HEXAGONAL 8 X 10 CM (ZN/ AL + PVC), FIO 2,7 MM, DIMENSOES 2,0 X 1,0 X 0,5 M, COM CAUDA DE 4,0 M</v>
          </cell>
          <cell r="C8442" t="str">
            <v xml:space="preserve">M3    </v>
          </cell>
          <cell r="D8442" t="str">
            <v>416,80</v>
          </cell>
        </row>
        <row r="8443">
          <cell r="A8443">
            <v>40441</v>
          </cell>
          <cell r="B8443" t="str">
            <v>GABIAO TIPO CAIXA PARA SOLO REFORCADO, MALHA HEXAGONAL 8 X 10 CM (ZN/ AL + PVC), FIO 2,7 MM, DIMENSOES 2,0 X 1,0 X 1,0 M, COM CAUDA DE 4,0 M</v>
          </cell>
          <cell r="C8443" t="str">
            <v xml:space="preserve">M3    </v>
          </cell>
          <cell r="D8443" t="str">
            <v>266,10</v>
          </cell>
        </row>
        <row r="8444">
          <cell r="A8444">
            <v>34630</v>
          </cell>
          <cell r="B8444" t="str">
            <v>GABIAO TIPO CAIXA TRAPEZOIDAL PARA SOLO REFORCADO, MALHA HEXAGONAL DE DUPLA TORCAO 8 X 10 CM (ZN/ AL + PVC), FIO 2,7 MM, DIMENSOES 4,0 X 2,0 X 0,6 M, COM INCLINACAO DE 70 GRAUS</v>
          </cell>
          <cell r="C8444" t="str">
            <v xml:space="preserve">UN    </v>
          </cell>
          <cell r="D8444" t="str">
            <v>743,15</v>
          </cell>
        </row>
        <row r="8445">
          <cell r="A8445">
            <v>40449</v>
          </cell>
          <cell r="B8445" t="str">
            <v>GABIAO TIPO CAIXA TRAPEZOIDAL, MALHA HEXAGONAL 10 X 12 CM (ZN/AL + PVC) FIO 2,7 MM, FACE COM 65 GRAUS, DIMENSOES 2,0 X 1,5 X 1,0 M (C X L X A)</v>
          </cell>
          <cell r="C8445" t="str">
            <v xml:space="preserve">M3    </v>
          </cell>
          <cell r="D8445" t="str">
            <v>223,70</v>
          </cell>
        </row>
        <row r="8446">
          <cell r="A8446">
            <v>34800</v>
          </cell>
          <cell r="B8446" t="str">
            <v>GABIAO TIPO CAIXA, MALHA HEXAGONAL 8 X 10 CM (ZN/AL + PVC), FIO DE 2,4 MM, DIMENSOES 2,0 x 1,0 x 1,0 M (C X L X A)</v>
          </cell>
          <cell r="C8446" t="str">
            <v xml:space="preserve">M3    </v>
          </cell>
          <cell r="D8446" t="str">
            <v>279,74</v>
          </cell>
        </row>
        <row r="8447">
          <cell r="A8447">
            <v>11592</v>
          </cell>
          <cell r="B8447" t="str">
            <v>GABIAO TIPO CAIXA, MALHA HEXAGONAL 8 X 10 CM (ZN/AL + PVC), FIO 2,4 MM, DIMENSOES 2,0 X 1,0 X 0,5 M (C X L X A)</v>
          </cell>
          <cell r="C8447" t="str">
            <v xml:space="preserve">UN    </v>
          </cell>
          <cell r="D8447" t="str">
            <v>400,15</v>
          </cell>
        </row>
        <row r="8448">
          <cell r="A8448">
            <v>40438</v>
          </cell>
          <cell r="B8448" t="str">
            <v>GABIAO TIPO CAIXA, MALHA HEXAGONAL 8 X 10 CM (ZN/AL), FIO DE 2,7 MM, DIMENSOES 2,0 X 1,0 X 1,0 M (C X L X A)</v>
          </cell>
          <cell r="C8448" t="str">
            <v xml:space="preserve">M3    </v>
          </cell>
          <cell r="D8448" t="str">
            <v>186,37</v>
          </cell>
        </row>
        <row r="8449">
          <cell r="A8449">
            <v>40439</v>
          </cell>
          <cell r="B8449" t="str">
            <v>GABIAO TIPO CAIXA, MALHA HEXAGONAL 8 X 10 CM (ZN/AL), FIO DE 2,7 MM, DIMENSOES 5,0 X 1,0 X 0,5 M (C X L X A)</v>
          </cell>
          <cell r="C8449" t="str">
            <v xml:space="preserve">M3    </v>
          </cell>
          <cell r="D8449" t="str">
            <v>317,77</v>
          </cell>
        </row>
        <row r="8450">
          <cell r="A8450">
            <v>40436</v>
          </cell>
          <cell r="B8450" t="str">
            <v>GABIAO TIPO CAIXA, MALHA HEXAGONAL 8 X 10 CM (ZN/AL), FIO DE 2,7 MM, DIMENSOES 5,0 X 1,0 X 1,0 M (C X L X A)</v>
          </cell>
          <cell r="C8450" t="str">
            <v xml:space="preserve">M3    </v>
          </cell>
          <cell r="D8450" t="str">
            <v>232,39</v>
          </cell>
        </row>
        <row r="8451">
          <cell r="A8451">
            <v>4315</v>
          </cell>
          <cell r="B8451" t="str">
            <v>GANCHO CHATO EM FERRO GALVANIZADO,  L = 110 MM, RECOBRIMENTO = 100MM, SECAO 1/8 X 1/2" (3 MM X 12 MM), PARA FIXAR TELHA DE FIBROCIMENTO ONDULADA</v>
          </cell>
          <cell r="C8451" t="str">
            <v xml:space="preserve">UN    </v>
          </cell>
          <cell r="D8451" t="str">
            <v>1,16</v>
          </cell>
        </row>
        <row r="8452">
          <cell r="A8452">
            <v>40874</v>
          </cell>
          <cell r="B8452" t="str">
            <v>GANCHO L COM ROSCA PARA FIXAR TELHA EM MADEIRA 5/16" X 350 MM (COLETADO CAIXA)</v>
          </cell>
          <cell r="C8452" t="str">
            <v xml:space="preserve">UN    </v>
          </cell>
          <cell r="D8452" t="str">
            <v>1,37</v>
          </cell>
        </row>
        <row r="8453">
          <cell r="A8453">
            <v>402</v>
          </cell>
          <cell r="B8453" t="str">
            <v>GANCHO OLHAL EM ACO GALVANIZADO, ESPESSURA 16MM, ABERTURA 21MM</v>
          </cell>
          <cell r="C8453" t="str">
            <v xml:space="preserve">UN    </v>
          </cell>
          <cell r="D8453" t="str">
            <v>7,59</v>
          </cell>
        </row>
        <row r="8454">
          <cell r="A8454">
            <v>4226</v>
          </cell>
          <cell r="B8454" t="str">
            <v>GAS DE COZINHA - GLP</v>
          </cell>
          <cell r="C8454" t="str">
            <v xml:space="preserve">KG    </v>
          </cell>
          <cell r="D8454" t="str">
            <v>4,66</v>
          </cell>
        </row>
        <row r="8455">
          <cell r="A8455">
            <v>4222</v>
          </cell>
          <cell r="B8455" t="str">
            <v>GASOLINA COMUM</v>
          </cell>
          <cell r="C8455" t="str">
            <v xml:space="preserve">L     </v>
          </cell>
          <cell r="D8455" t="str">
            <v>3,97</v>
          </cell>
        </row>
        <row r="8456">
          <cell r="A8456">
            <v>34804</v>
          </cell>
          <cell r="B8456" t="str">
            <v>GEOGRELHA TECIDA COM FILAMENTOS DE POLIESTER + PVC, RESISTENCIA LONGITUDINAL: 90 KN/M, RESISTENCIA TRANSVERSAL: 30 KN/M, ALONGAMENTO = 12 POR CENTO, DIMENSOES 5,15 X 100,0 M</v>
          </cell>
          <cell r="C8456" t="str">
            <v xml:space="preserve">M2    </v>
          </cell>
          <cell r="D8456" t="str">
            <v>33,78</v>
          </cell>
        </row>
        <row r="8457">
          <cell r="A8457">
            <v>4013</v>
          </cell>
          <cell r="B8457" t="str">
            <v>GEOTEXTIL NAO TECIDO AGULHADO DE FILAMENTOS CONTINUOS 100% POLIESTER, RESITENCIA A TRACAO = 09 KN/M</v>
          </cell>
          <cell r="C8457" t="str">
            <v xml:space="preserve">M2    </v>
          </cell>
          <cell r="D8457" t="str">
            <v>4,11</v>
          </cell>
        </row>
        <row r="8458">
          <cell r="A8458">
            <v>4011</v>
          </cell>
          <cell r="B8458" t="str">
            <v>GEOTEXTIL NAO TECIDO AGULHADO DE FILAMENTOS CONTINUOS 100% POLIESTER, RESITENCIA A TRACAO = 10 KN/M</v>
          </cell>
          <cell r="C8458" t="str">
            <v xml:space="preserve">M2    </v>
          </cell>
          <cell r="D8458" t="str">
            <v>4,59</v>
          </cell>
        </row>
        <row r="8459">
          <cell r="A8459">
            <v>4021</v>
          </cell>
          <cell r="B8459" t="str">
            <v>GEOTEXTIL NAO TECIDO AGULHADO DE FILAMENTOS CONTINUOS 100% POLIESTER, RESITENCIA A TRACAO = 14 KN/M</v>
          </cell>
          <cell r="C8459" t="str">
            <v xml:space="preserve">M2    </v>
          </cell>
          <cell r="D8459" t="str">
            <v>5,73</v>
          </cell>
        </row>
        <row r="8460">
          <cell r="A8460">
            <v>4019</v>
          </cell>
          <cell r="B8460" t="str">
            <v>GEOTEXTIL NAO TECIDO AGULHADO DE FILAMENTOS CONTINUOS 100% POLIESTER, RESITENCIA A TRACAO = 16 KN/M</v>
          </cell>
          <cell r="C8460" t="str">
            <v xml:space="preserve">M2    </v>
          </cell>
          <cell r="D8460" t="str">
            <v>6,88</v>
          </cell>
        </row>
        <row r="8461">
          <cell r="A8461">
            <v>4012</v>
          </cell>
          <cell r="B8461" t="str">
            <v>GEOTEXTIL NAO TECIDO AGULHADO DE FILAMENTOS CONTINUOS 100% POLIESTER, RESITENCIA A TRACAO = 21 KN/M</v>
          </cell>
          <cell r="C8461" t="str">
            <v xml:space="preserve">M2    </v>
          </cell>
          <cell r="D8461" t="str">
            <v>9,22</v>
          </cell>
        </row>
        <row r="8462">
          <cell r="A8462">
            <v>4020</v>
          </cell>
          <cell r="B8462" t="str">
            <v>GEOTEXTIL NAO TECIDO AGULHADO DE FILAMENTOS CONTINUOS 100% POLIESTER, RESITENCIA A TRACAO = 26 KN/M</v>
          </cell>
          <cell r="C8462" t="str">
            <v xml:space="preserve">M2    </v>
          </cell>
          <cell r="D8462" t="str">
            <v>11,54</v>
          </cell>
        </row>
        <row r="8463">
          <cell r="A8463">
            <v>4018</v>
          </cell>
          <cell r="B8463" t="str">
            <v>GEOTEXTIL NAO TECIDO AGULHADO DE FILAMENTOS CONTINUOS 100% POLIESTER, RESITENCIA A TRACAO = 31 KN/M</v>
          </cell>
          <cell r="C8463" t="str">
            <v xml:space="preserve">M2    </v>
          </cell>
          <cell r="D8463" t="str">
            <v>13,83</v>
          </cell>
        </row>
        <row r="8464">
          <cell r="A8464">
            <v>36498</v>
          </cell>
          <cell r="B8464" t="str">
            <v>GERADOR PORTATIL MONOFASICO, POTENCIA 5500 VA, MOTOR A GASOLINA, POTENCIA DO MOTOR 13 CV</v>
          </cell>
          <cell r="C8464" t="str">
            <v xml:space="preserve">UN    </v>
          </cell>
          <cell r="D8464" t="str">
            <v>3.637,26</v>
          </cell>
        </row>
        <row r="8465">
          <cell r="A8465">
            <v>12872</v>
          </cell>
          <cell r="B8465" t="str">
            <v>GESSEIRO</v>
          </cell>
          <cell r="C8465" t="str">
            <v xml:space="preserve">H     </v>
          </cell>
          <cell r="D8465" t="str">
            <v>12,47</v>
          </cell>
        </row>
        <row r="8466">
          <cell r="A8466">
            <v>41075</v>
          </cell>
          <cell r="B8466" t="str">
            <v>GESSEIRO (MENSALISTA)</v>
          </cell>
          <cell r="C8466" t="str">
            <v xml:space="preserve">MES   </v>
          </cell>
          <cell r="D8466" t="str">
            <v>2.186,84</v>
          </cell>
        </row>
        <row r="8467">
          <cell r="A8467">
            <v>3315</v>
          </cell>
          <cell r="B8467" t="str">
            <v>GESSO EM PO PARA REVESTIMENTOS/MOLDURAS/SANCAS</v>
          </cell>
          <cell r="C8467" t="str">
            <v xml:space="preserve">KG    </v>
          </cell>
          <cell r="D8467" t="str">
            <v>0,39</v>
          </cell>
        </row>
        <row r="8468">
          <cell r="A8468">
            <v>36870</v>
          </cell>
          <cell r="B8468" t="str">
            <v>GESSO PROJETADO</v>
          </cell>
          <cell r="C8468" t="str">
            <v xml:space="preserve">KG    </v>
          </cell>
          <cell r="D8468" t="str">
            <v>0,39</v>
          </cell>
        </row>
        <row r="8469">
          <cell r="A8469">
            <v>5092</v>
          </cell>
          <cell r="B8469" t="str">
            <v>GONZO DE EMBUTIR, EM LATAO / ZAMAC, *20 X 48* MM, PARA JANELA BASCULANTE / PIVOTANTE -  INCLUI PARAFUSOS</v>
          </cell>
          <cell r="C8469" t="str">
            <v xml:space="preserve">PAR   </v>
          </cell>
          <cell r="D8469" t="str">
            <v>11,74</v>
          </cell>
        </row>
        <row r="8470">
          <cell r="A8470">
            <v>11462</v>
          </cell>
          <cell r="B8470" t="str">
            <v>GONZO DE SOBREPOR, EM LATAO / ZAMAC, PARA JANELA PIVOTANTE - INCLUI PARAFUSOS</v>
          </cell>
          <cell r="C8470" t="str">
            <v xml:space="preserve">PAR   </v>
          </cell>
          <cell r="D8470" t="str">
            <v>12,00</v>
          </cell>
        </row>
        <row r="8471">
          <cell r="A8471">
            <v>36529</v>
          </cell>
          <cell r="B8471" t="str">
            <v>GRADE DE DISCOS COM CONTROLE REMOTO, REBOCAVEL, COM 24 DISCOS 24" X 6 MM, COM PNEUS PARA TRANSPORTE</v>
          </cell>
          <cell r="C8471" t="str">
            <v xml:space="preserve">UN    </v>
          </cell>
          <cell r="D8471" t="str">
            <v>32.697,70</v>
          </cell>
        </row>
        <row r="8472">
          <cell r="A8472">
            <v>3318</v>
          </cell>
          <cell r="B8472" t="str">
            <v>GRADE DE DISCOS MECANICA 20X24" COM 20 DISCOS 24" X 6MM  COM PNEUS PARA TRANSPORTE</v>
          </cell>
          <cell r="C8472" t="str">
            <v xml:space="preserve">UN    </v>
          </cell>
          <cell r="D8472" t="str">
            <v>25.635,00</v>
          </cell>
        </row>
        <row r="8473">
          <cell r="A8473">
            <v>38968</v>
          </cell>
          <cell r="B8473" t="str">
            <v>GRADIL *1320 X 2170* MM (A X L) EM BARRA DE ACO CHATA *25 MM X 2* MM, ENTRELACADA COM BARRA ACO REDONDA *5* MM, MALHA *65 X 132* MM, GALVANIZADO E PINTURA ELETROSTATICA, COR PRETO</v>
          </cell>
          <cell r="C8473" t="str">
            <v xml:space="preserve">M2    </v>
          </cell>
          <cell r="D8473" t="str">
            <v>246,39</v>
          </cell>
        </row>
        <row r="8474">
          <cell r="A8474">
            <v>3324</v>
          </cell>
          <cell r="B8474" t="str">
            <v>GRAMA BATATAIS EM PLACAS, SEM PLANTIO</v>
          </cell>
          <cell r="C8474" t="str">
            <v xml:space="preserve">M2    </v>
          </cell>
          <cell r="D8474" t="str">
            <v>4,92</v>
          </cell>
        </row>
        <row r="8475">
          <cell r="A8475">
            <v>3322</v>
          </cell>
          <cell r="B8475" t="str">
            <v>GRAMA ESMERALDA OU SAO CARLOS OU CURITIBANA, EM PLACAS, SEM PLANTIO</v>
          </cell>
          <cell r="C8475" t="str">
            <v xml:space="preserve">M2    </v>
          </cell>
          <cell r="D8475" t="str">
            <v>6,90</v>
          </cell>
        </row>
        <row r="8476">
          <cell r="A8476">
            <v>5076</v>
          </cell>
          <cell r="B8476" t="str">
            <v>GRAMPO DE ACO POLIDO 1 " X 9</v>
          </cell>
          <cell r="C8476" t="str">
            <v xml:space="preserve">KG    </v>
          </cell>
          <cell r="D8476" t="str">
            <v>9,35</v>
          </cell>
        </row>
        <row r="8477">
          <cell r="A8477">
            <v>5077</v>
          </cell>
          <cell r="B8477" t="str">
            <v>GRAMPO DE ACO POLIDO 7/8 " X 9</v>
          </cell>
          <cell r="C8477" t="str">
            <v xml:space="preserve">KG    </v>
          </cell>
          <cell r="D8477" t="str">
            <v>10,33</v>
          </cell>
        </row>
        <row r="8478">
          <cell r="A8478">
            <v>42008</v>
          </cell>
          <cell r="B8478" t="str">
            <v>GRAMPO LEVE REFORCADO EM ACO MALEAVEL 1020 GALVANIZADO (CLIP'S) PARA CABO DE ACO DE DIAMETRO 9,53 MM (3/8") (DIN 741) (COLETADO CAIXA)</v>
          </cell>
          <cell r="C8478" t="str">
            <v xml:space="preserve">UN    </v>
          </cell>
          <cell r="D8478" t="str">
            <v>0,81</v>
          </cell>
        </row>
        <row r="8479">
          <cell r="A8479">
            <v>11837</v>
          </cell>
          <cell r="B8479" t="str">
            <v>GRAMPO LINHA VIVA DE LATAO ESTANHADO, DIAMETRO DO CONDUTOR PRINCIPAL DE 10 A 120 MM2, DIAMETRO DA DERIVACAO DE 10 A 70 MM2</v>
          </cell>
          <cell r="C8479" t="str">
            <v xml:space="preserve">UN    </v>
          </cell>
          <cell r="D8479" t="str">
            <v>30,26</v>
          </cell>
        </row>
        <row r="8480">
          <cell r="A8480">
            <v>38055</v>
          </cell>
          <cell r="B8480" t="str">
            <v>GRAMPO METALICO TIPO OLHAL PARA HASTE DE ATERRAMENTO DE 1/2'', CONDUTOR DE *10* A 50 MM2</v>
          </cell>
          <cell r="C8480" t="str">
            <v xml:space="preserve">UN    </v>
          </cell>
          <cell r="D8480" t="str">
            <v>2,74</v>
          </cell>
        </row>
        <row r="8481">
          <cell r="A8481">
            <v>415</v>
          </cell>
          <cell r="B8481" t="str">
            <v>GRAMPO METALICO TIPO OLHAL PARA HASTE DE ATERRAMENTO DE 1'', CONDUTOR DE *10* A 50 MM2</v>
          </cell>
          <cell r="C8481" t="str">
            <v xml:space="preserve">UN    </v>
          </cell>
          <cell r="D8481" t="str">
            <v>12,41</v>
          </cell>
        </row>
        <row r="8482">
          <cell r="A8482">
            <v>416</v>
          </cell>
          <cell r="B8482" t="str">
            <v>GRAMPO METALICO TIPO OLHAL PARA HASTE DE ATERRAMENTO DE 3/4'', CONDUTOR DE *10* A 50 MM2</v>
          </cell>
          <cell r="C8482" t="str">
            <v xml:space="preserve">UN    </v>
          </cell>
          <cell r="D8482" t="str">
            <v>4,54</v>
          </cell>
        </row>
        <row r="8483">
          <cell r="A8483">
            <v>425</v>
          </cell>
          <cell r="B8483" t="str">
            <v>GRAMPO METALICO TIPO OLHAL PARA HASTE DE ATERRAMENTO DE 5/8'', CONDUTOR DE *10* A 50 MM2</v>
          </cell>
          <cell r="C8483" t="str">
            <v xml:space="preserve">UN    </v>
          </cell>
          <cell r="D8483" t="str">
            <v>2,81</v>
          </cell>
        </row>
        <row r="8484">
          <cell r="A8484">
            <v>426</v>
          </cell>
          <cell r="B8484" t="str">
            <v>GRAMPO METALICO TIPO U PARA HASTE DE ATERRAMENTO DE ATE 3/4'', CONDUTOR DE 10 A 25 MM2</v>
          </cell>
          <cell r="C8484" t="str">
            <v xml:space="preserve">UN    </v>
          </cell>
          <cell r="D8484" t="str">
            <v>15,51</v>
          </cell>
        </row>
        <row r="8485">
          <cell r="A8485">
            <v>38056</v>
          </cell>
          <cell r="B8485" t="str">
            <v>GRAMPO METALICO TIPO U PARA HASTE DE ATERRAMENTO DE ATE 5/8'', CONDUTOR DE 10 A 25 MM2</v>
          </cell>
          <cell r="C8485" t="str">
            <v xml:space="preserve">UN    </v>
          </cell>
          <cell r="D8485" t="str">
            <v>15,14</v>
          </cell>
        </row>
        <row r="8486">
          <cell r="A8486">
            <v>1564</v>
          </cell>
          <cell r="B8486" t="str">
            <v>GRAMPO PARALELO METALICO PARA CABO DE 6 A 50 MM2, COM 2 PARAFUSOS</v>
          </cell>
          <cell r="C8486" t="str">
            <v xml:space="preserve">UN    </v>
          </cell>
          <cell r="D8486" t="str">
            <v>5,78</v>
          </cell>
        </row>
        <row r="8487">
          <cell r="A8487">
            <v>42009</v>
          </cell>
          <cell r="B8487" t="str">
            <v>GRAMPO PESADO FORJADO EM ACO CARBONO 1045 GALVANIZADO (CLIP'S) PARA CABO DE ACO DE DIAMETRO 12,7 MM (1/2") (FS FF-C-450D, TIPO 1, CLASSE 1) (COLETADO CAIXA)</v>
          </cell>
          <cell r="C8487" t="str">
            <v xml:space="preserve">UN    </v>
          </cell>
          <cell r="D8487" t="str">
            <v>6,26</v>
          </cell>
        </row>
        <row r="8488">
          <cell r="A8488">
            <v>42010</v>
          </cell>
          <cell r="B8488" t="str">
            <v>GRAMPO PESADO FORJADO EM ACO CARBONO 1045 GALVANIZADO (CLIP'S) PARA CABO DE ACO DE DIAMETRO 9,53 MM (3/8") (FS FF-C-450D, TIPO 1, CLASSE 1) (COLETADO CAIXA)</v>
          </cell>
          <cell r="C8488" t="str">
            <v xml:space="preserve">UN    </v>
          </cell>
          <cell r="D8488" t="str">
            <v>4,47</v>
          </cell>
        </row>
        <row r="8489">
          <cell r="A8489">
            <v>11032</v>
          </cell>
          <cell r="B8489" t="str">
            <v>GRAMPO U DE 5/8 " N8 EM FERRO GALVANIZADO</v>
          </cell>
          <cell r="C8489" t="str">
            <v xml:space="preserve">UN    </v>
          </cell>
          <cell r="D8489" t="str">
            <v>6,53</v>
          </cell>
        </row>
        <row r="8490">
          <cell r="A8490">
            <v>36786</v>
          </cell>
          <cell r="B8490" t="str">
            <v>GRANALHA DE ACO, ANGULAR (GRIT), PARA JATEAMENTO, PENEIRA 0,117 A 1,00 MM, (SAE G-40 A G-80)</v>
          </cell>
          <cell r="C8490" t="str">
            <v>SC25KG</v>
          </cell>
          <cell r="D8490" t="str">
            <v>83,45</v>
          </cell>
        </row>
        <row r="8491">
          <cell r="A8491">
            <v>36785</v>
          </cell>
          <cell r="B8491" t="str">
            <v>GRANALHA DE ACO, ANGULAR (GRIT), PARA JATEAMENTO, PENEIRA 1,41 A 1,19 MM (SAE G16)</v>
          </cell>
          <cell r="C8491" t="str">
            <v>SC25KG</v>
          </cell>
          <cell r="D8491" t="str">
            <v>72,52</v>
          </cell>
        </row>
        <row r="8492">
          <cell r="A8492">
            <v>36782</v>
          </cell>
          <cell r="B8492" t="str">
            <v>GRANALHA DE ACO, ESFERICA (SHOT), PARA JATEAMENTO, PENEIRA 0,40 A 1,00 MM (SAE S-170 A S-280)</v>
          </cell>
          <cell r="C8492" t="str">
            <v>SC25KG</v>
          </cell>
          <cell r="D8492" t="str">
            <v>86,56</v>
          </cell>
        </row>
        <row r="8493">
          <cell r="A8493">
            <v>25930</v>
          </cell>
          <cell r="B8493" t="str">
            <v>GRANALHA DE ACO, ESFERICA (SHOT), PARA JATEAMENTO, PENEIRA 1,19 A 1,00 MM (SAE S390)</v>
          </cell>
          <cell r="C8493" t="str">
            <v>SC25KG</v>
          </cell>
          <cell r="D8493" t="str">
            <v>97,50</v>
          </cell>
        </row>
        <row r="8494">
          <cell r="A8494">
            <v>4824</v>
          </cell>
          <cell r="B8494" t="str">
            <v>GRANILHA/ GRANA/ PEDRISCO OU AGREGADO EM MARMORE/ GRANITO/ QUARTZO E CALCARIO, PRETO, CINZA, PALHA OU BRANCO</v>
          </cell>
          <cell r="C8494" t="str">
            <v xml:space="preserve">KG    </v>
          </cell>
          <cell r="D8494" t="str">
            <v>0,23</v>
          </cell>
        </row>
        <row r="8495">
          <cell r="A8495">
            <v>11795</v>
          </cell>
          <cell r="B8495" t="str">
            <v>GRANITO PARA BANCADA, POLIDO, TIPO ANDORINHA/ QUARTZ/ CASTELO/ CORUMBA OU OUTROS EQUIVALENTES DA REGIAO, E=  *2,5* CM</v>
          </cell>
          <cell r="C8495" t="str">
            <v xml:space="preserve">M2    </v>
          </cell>
          <cell r="D8495" t="str">
            <v>172,07</v>
          </cell>
        </row>
        <row r="8496">
          <cell r="A8496">
            <v>134</v>
          </cell>
          <cell r="B8496" t="str">
            <v>GRAUTE CIMENTICIO PARA USO GERAL</v>
          </cell>
          <cell r="C8496" t="str">
            <v xml:space="preserve">KG    </v>
          </cell>
          <cell r="D8496" t="str">
            <v>1,60</v>
          </cell>
        </row>
        <row r="8497">
          <cell r="A8497">
            <v>4229</v>
          </cell>
          <cell r="B8497" t="str">
            <v>GRAXA LUBRIFICANTE</v>
          </cell>
          <cell r="C8497" t="str">
            <v xml:space="preserve">KG    </v>
          </cell>
          <cell r="D8497" t="str">
            <v>22,24</v>
          </cell>
        </row>
        <row r="8498">
          <cell r="A8498">
            <v>37402</v>
          </cell>
          <cell r="B8498" t="str">
            <v>GRELHA DE CONCRETO DE PRE-MOLDADA *15 X 75 X 52* CM (A X C X L)</v>
          </cell>
          <cell r="C8498" t="str">
            <v xml:space="preserve">UN    </v>
          </cell>
          <cell r="D8498" t="str">
            <v>39,29</v>
          </cell>
        </row>
        <row r="8499">
          <cell r="A8499">
            <v>11244</v>
          </cell>
          <cell r="B8499" t="str">
            <v>GRELHA FOFO ARTICULADA, CARGA MAXIMA 1,5 T, *300 X 1000* MM, E= *15* MM</v>
          </cell>
          <cell r="C8499" t="str">
            <v xml:space="preserve">UN    </v>
          </cell>
          <cell r="D8499" t="str">
            <v>143,84</v>
          </cell>
        </row>
        <row r="8500">
          <cell r="A8500">
            <v>11245</v>
          </cell>
          <cell r="B8500" t="str">
            <v>GRELHA FOFO SIMPLES COM REQUADRO, CARGA MAXIMA  12,5 T, *300 X 1000* MM, E= *15* MM, AREA ESTACIONAMENTO CARRO PASSEIO</v>
          </cell>
          <cell r="C8500" t="str">
            <v xml:space="preserve">UN    </v>
          </cell>
          <cell r="D8500" t="str">
            <v>198,95</v>
          </cell>
        </row>
        <row r="8501">
          <cell r="A8501">
            <v>11235</v>
          </cell>
          <cell r="B8501" t="str">
            <v>GRELHA FOFO SIMPLES COM REQUADRO, CARGA MAXIMA 1,5 T, 150 X 1000 MM, E= *15* MM</v>
          </cell>
          <cell r="C8501" t="str">
            <v xml:space="preserve">UN    </v>
          </cell>
          <cell r="D8501" t="str">
            <v>109,76</v>
          </cell>
        </row>
        <row r="8502">
          <cell r="A8502">
            <v>11236</v>
          </cell>
          <cell r="B8502" t="str">
            <v>GRELHA FOFO SIMPLES COM REQUADRO, CARGA MAXIMA 1,5 T, 200 X 1000 MM, E= *15* MM</v>
          </cell>
          <cell r="C8502" t="str">
            <v xml:space="preserve">UN    </v>
          </cell>
          <cell r="D8502" t="str">
            <v>139,49</v>
          </cell>
        </row>
        <row r="8503">
          <cell r="A8503">
            <v>11731</v>
          </cell>
          <cell r="B8503" t="str">
            <v>GRELHA PVC BRANCA QUADRADA, 150 X 150 MM</v>
          </cell>
          <cell r="C8503" t="str">
            <v xml:space="preserve">UN    </v>
          </cell>
          <cell r="D8503" t="str">
            <v>4,34</v>
          </cell>
        </row>
        <row r="8504">
          <cell r="A8504">
            <v>11732</v>
          </cell>
          <cell r="B8504" t="str">
            <v>GRELHA PVC CROMADA REDONDA, 150 MM</v>
          </cell>
          <cell r="C8504" t="str">
            <v xml:space="preserve">UN    </v>
          </cell>
          <cell r="D8504" t="str">
            <v>22,06</v>
          </cell>
        </row>
        <row r="8505">
          <cell r="A8505">
            <v>36494</v>
          </cell>
          <cell r="B8505" t="str">
            <v>GRUA ASCENCIONAL, LANCA DE 30 M, CAPACIDADE DE 1,0 T A 30 M, ALTURA ATE 39 M</v>
          </cell>
          <cell r="C8505" t="str">
            <v xml:space="preserve">UN    </v>
          </cell>
          <cell r="D8505" t="str">
            <v>334.953,12</v>
          </cell>
        </row>
        <row r="8506">
          <cell r="A8506">
            <v>36493</v>
          </cell>
          <cell r="B8506" t="str">
            <v>GRUA ASCENCIONAL, LANCA DE 42 M, CAPACIDADE DE 1,5 T A 30 M, ALTURA ATE 39 M</v>
          </cell>
          <cell r="C8506" t="str">
            <v xml:space="preserve">UN    </v>
          </cell>
          <cell r="D8506" t="str">
            <v>379.488,28</v>
          </cell>
        </row>
        <row r="8507">
          <cell r="A8507">
            <v>36492</v>
          </cell>
          <cell r="B8507" t="str">
            <v>GRUA ASCENCIONAL, LANCA DE 50 M, CAPACIDADE DE 2,33 T A 30 M, ALTURA ATE 48 M</v>
          </cell>
          <cell r="C8507" t="str">
            <v xml:space="preserve">UN    </v>
          </cell>
          <cell r="D8507" t="str">
            <v>704.945,31</v>
          </cell>
        </row>
        <row r="8508">
          <cell r="A8508">
            <v>13333</v>
          </cell>
          <cell r="B8508" t="str">
            <v>GRUPO DE SOLDAGEM C/ GERADOR A DIESEL 60 CV PARA SOLDA ELETRICA, SOBRE 04 RODAS, COM MOTOR 4 CILINDROS</v>
          </cell>
          <cell r="C8508" t="str">
            <v xml:space="preserve">UN    </v>
          </cell>
          <cell r="D8508" t="str">
            <v>100.724,20</v>
          </cell>
        </row>
        <row r="8509">
          <cell r="A8509">
            <v>13533</v>
          </cell>
          <cell r="B8509" t="str">
            <v>GRUPO DE SOLDAGEM COM GERADOR A DIESEL 30 CV, PARA SOLDA ELETRICA, SOBRE DUAS RODAS</v>
          </cell>
          <cell r="C8509" t="str">
            <v xml:space="preserve">UN    </v>
          </cell>
          <cell r="D8509" t="str">
            <v>90.036,24</v>
          </cell>
        </row>
        <row r="8510">
          <cell r="A8510">
            <v>36499</v>
          </cell>
          <cell r="B8510" t="str">
            <v>GRUPO GERADOR A GASOLINA, POTENCIA NOMINAL 2,2 KW, TENSAO DE SAIDA 110/220 V, MOTOR POTENCIA 6,5 HP</v>
          </cell>
          <cell r="C8510" t="str">
            <v xml:space="preserve">UN    </v>
          </cell>
          <cell r="D8510" t="str">
            <v>1.964,12</v>
          </cell>
        </row>
        <row r="8511">
          <cell r="A8511">
            <v>39585</v>
          </cell>
          <cell r="B8511" t="str">
            <v>GRUPO GERADOR DIESEL, COM CARENAGEM, POTENCIA STANDART ENTRE 100 E 110 KVA, VELOCIDADE DE 1800 RPM, FREQUENCIA DE 60 HZ</v>
          </cell>
          <cell r="C8511" t="str">
            <v xml:space="preserve">UN    </v>
          </cell>
          <cell r="D8511" t="str">
            <v>65.037,61</v>
          </cell>
        </row>
        <row r="8512">
          <cell r="A8512">
            <v>39586</v>
          </cell>
          <cell r="B8512" t="str">
            <v>GRUPO GERADOR DIESEL, COM CARENAGEM, POTENCIA STANDART ENTRE 140 E 150 KVA, VELOCIDADE DE 1800 RPM, FREQUENCIA DE 60 HZ</v>
          </cell>
          <cell r="C8512" t="str">
            <v xml:space="preserve">UN    </v>
          </cell>
          <cell r="D8512" t="str">
            <v>76.284,71</v>
          </cell>
        </row>
        <row r="8513">
          <cell r="A8513">
            <v>39587</v>
          </cell>
          <cell r="B8513" t="str">
            <v>GRUPO GERADOR DIESEL, COM CARENAGEM, POTENCIA STANDART ENTRE 210 E 220 KVA, VELOCIDADE DE 1800 RPM, FREQUENCIA DE 60 HZ</v>
          </cell>
          <cell r="C8513" t="str">
            <v xml:space="preserve">UN    </v>
          </cell>
          <cell r="D8513" t="str">
            <v>92.910,88</v>
          </cell>
        </row>
        <row r="8514">
          <cell r="A8514">
            <v>39588</v>
          </cell>
          <cell r="B8514" t="str">
            <v>GRUPO GERADOR DIESEL, COM CARENAGEM, POTENCIA STANDART ENTRE 250 E 260 KVA, VELOCIDADE DE 1800 RPM, FREQUENCIA DE 60 HZ</v>
          </cell>
          <cell r="C8514" t="str">
            <v xml:space="preserve">UN    </v>
          </cell>
          <cell r="D8514" t="str">
            <v>107.581,01</v>
          </cell>
        </row>
        <row r="8515">
          <cell r="A8515">
            <v>39584</v>
          </cell>
          <cell r="B8515" t="str">
            <v>GRUPO GERADOR DIESEL, COM CARENAGEM, POTENCIA STANDART ENTRE 50 E 55 KVA, VELOCIDADE DE 1800 RPM, FREQUENCIA DE 60 HZ</v>
          </cell>
          <cell r="C8515" t="str">
            <v xml:space="preserve">UN    </v>
          </cell>
          <cell r="D8515" t="str">
            <v>57.917,71</v>
          </cell>
        </row>
        <row r="8516">
          <cell r="A8516">
            <v>39590</v>
          </cell>
          <cell r="B8516" t="str">
            <v>GRUPO GERADOR DIESEL, SEM CARENAGEM, POTENCIA STANDART ENTRE 100 E 110 KVA, VELOCIDADE DE 1800 RPM, FREQUENCIA DE 60 HZ</v>
          </cell>
          <cell r="C8516" t="str">
            <v xml:space="preserve">UN    </v>
          </cell>
          <cell r="D8516" t="str">
            <v>56.528,93</v>
          </cell>
        </row>
        <row r="8517">
          <cell r="A8517">
            <v>39592</v>
          </cell>
          <cell r="B8517" t="str">
            <v>GRUPO GERADOR DIESEL, SEM CARENAGEM, POTENCIA STANDART ENTRE 210 E 220 KVA, VELOCIDADE DE 1800 RPM, FREQUENCIA DE 60 HZ</v>
          </cell>
          <cell r="C8517" t="str">
            <v xml:space="preserve">UN    </v>
          </cell>
          <cell r="D8517" t="str">
            <v>81.233,44</v>
          </cell>
        </row>
        <row r="8518">
          <cell r="A8518">
            <v>39593</v>
          </cell>
          <cell r="B8518" t="str">
            <v>GRUPO GERADOR DIESEL, SEM CARENAGEM, POTENCIA STANDART ENTRE 250 E 260 KVA, VELOCIDADE DE 1800 RPM, FREQUENCIA DE 60 HZ</v>
          </cell>
          <cell r="C8518" t="str">
            <v xml:space="preserve">UN    </v>
          </cell>
          <cell r="D8518" t="str">
            <v>92.910,88</v>
          </cell>
        </row>
        <row r="8519">
          <cell r="A8519">
            <v>14254</v>
          </cell>
          <cell r="B8519" t="str">
            <v>GRUPO GERADOR DIESEL, SEM CARENAGEM, POTENCIA STANDART ENTRE 80 E 90 KVA, VELOCIDADE DE 1800 RPM, FREQUENCIA DE 60 HZ</v>
          </cell>
          <cell r="C8519" t="str">
            <v xml:space="preserve">UN    </v>
          </cell>
          <cell r="D8519" t="str">
            <v>52.812,50</v>
          </cell>
        </row>
        <row r="8520">
          <cell r="A8520">
            <v>25987</v>
          </cell>
          <cell r="B8520" t="str">
            <v>GRUPO GERADOR ESTACIONARIO SILENCIADO, POTENCIA 50 KVA, MOTOR DIESEL</v>
          </cell>
          <cell r="C8520" t="str">
            <v xml:space="preserve">UN    </v>
          </cell>
          <cell r="D8520" t="str">
            <v>44.102,65</v>
          </cell>
        </row>
        <row r="8521">
          <cell r="A8521">
            <v>25019</v>
          </cell>
          <cell r="B8521" t="str">
            <v>GRUPO GERADOR ESTACIONARIO, MOTOR DIESEL POTENCIA 170 KVA</v>
          </cell>
          <cell r="C8521" t="str">
            <v xml:space="preserve">UN    </v>
          </cell>
          <cell r="D8521" t="str">
            <v>75.596,87</v>
          </cell>
        </row>
        <row r="8522">
          <cell r="A8522">
            <v>36501</v>
          </cell>
          <cell r="B8522" t="str">
            <v>GRUPO GERADOR ESTACIONARIO, POTENCIA 150 KVA, MOTOR DIESEL</v>
          </cell>
          <cell r="C8522" t="str">
            <v xml:space="preserve">UN    </v>
          </cell>
          <cell r="D8522" t="str">
            <v>67.307,27</v>
          </cell>
        </row>
        <row r="8523">
          <cell r="A8523">
            <v>25986</v>
          </cell>
          <cell r="B8523" t="str">
            <v>GRUPO GERADOR ESTACIONARIO, SILENCIADO, POTENCIA 180 KVA, MOTOR DIESEL</v>
          </cell>
          <cell r="C8523" t="str">
            <v xml:space="preserve">UN    </v>
          </cell>
          <cell r="D8523" t="str">
            <v>80.916,23</v>
          </cell>
        </row>
        <row r="8524">
          <cell r="A8524">
            <v>36500</v>
          </cell>
          <cell r="B8524" t="str">
            <v>GRUPO GERADOR REBOCAVEL, POTENCIA *66* KVA, MOTOR A DIESEL</v>
          </cell>
          <cell r="C8524" t="str">
            <v xml:space="preserve">UN    </v>
          </cell>
          <cell r="D8524" t="str">
            <v>47.564,21</v>
          </cell>
        </row>
        <row r="8525">
          <cell r="A8525">
            <v>20017</v>
          </cell>
          <cell r="B8525" t="str">
            <v>GUARNICAO/ ALIZAR/ VISTA MACICA, E= *1* CM, L= *4,5* CM, EM CEDRINHO/ ANGELIM COMERCIAL/  EUCALIPTO/ CURUPIXA/ PEROBA/ CUMARU OU EQUIVALENTE DA REGIAO</v>
          </cell>
          <cell r="C8525" t="str">
            <v xml:space="preserve">M     </v>
          </cell>
          <cell r="D8525" t="str">
            <v>2,29</v>
          </cell>
        </row>
        <row r="8526">
          <cell r="A8526">
            <v>20007</v>
          </cell>
          <cell r="B8526" t="str">
            <v>GUARNICAO/ ALIZAR/ VISTA MACICA, E= *1* CM, L= *4,5* CM, EM PINUS/ TAUARI/ VIROLA OU EQUIVALENTE DA REGIAO</v>
          </cell>
          <cell r="C8526" t="str">
            <v xml:space="preserve">M     </v>
          </cell>
          <cell r="D8526" t="str">
            <v>1,76</v>
          </cell>
        </row>
        <row r="8527">
          <cell r="A8527">
            <v>39836</v>
          </cell>
          <cell r="B8527" t="str">
            <v>GUARNICAO/ALIZAR/VISTA, E = *1,3* CM, L = *5,0* CM HASTE REGULAVEL = *35* MM, EM MDF/PVC WOOD/ POLIESTIRENO OU MADEIRA LAMINADA, PRIMER BRANCO</v>
          </cell>
          <cell r="C8527" t="str">
            <v xml:space="preserve">JG    </v>
          </cell>
          <cell r="D8527" t="str">
            <v>92,91</v>
          </cell>
        </row>
        <row r="8528">
          <cell r="A8528">
            <v>39830</v>
          </cell>
          <cell r="B8528" t="str">
            <v>GUARNICAO/ALIZAR/VISTA, E = *1,3* CM, L = *7,0* CM, EM POLIESTIRENO, BRANCO</v>
          </cell>
          <cell r="C8528" t="str">
            <v xml:space="preserve">JG    </v>
          </cell>
          <cell r="D8528" t="str">
            <v>105,97</v>
          </cell>
        </row>
        <row r="8529">
          <cell r="A8529">
            <v>39831</v>
          </cell>
          <cell r="B8529" t="str">
            <v>GUARNICAO/ALIZAR/VISTA, E = *1,5* CM, L = *5,0* CM, EM POLIESTIRENO, BRANCO</v>
          </cell>
          <cell r="C8529" t="str">
            <v xml:space="preserve">JG    </v>
          </cell>
          <cell r="D8529" t="str">
            <v>105,74</v>
          </cell>
        </row>
        <row r="8530">
          <cell r="A8530">
            <v>40555</v>
          </cell>
          <cell r="B8530" t="str">
            <v>GUARNICAO/MOLDURA DE ACABAMENTO PARA ESQUADRIA DE ALUMINIO ANODIZADO NATURAL, PARA 1 FACE (COLETADO CAIXA)</v>
          </cell>
          <cell r="C8530" t="str">
            <v xml:space="preserve">M     </v>
          </cell>
          <cell r="D8530" t="str">
            <v>23,14</v>
          </cell>
        </row>
        <row r="8531">
          <cell r="A8531">
            <v>40527</v>
          </cell>
          <cell r="B8531" t="str">
            <v>GUINCHO DE ALAVANCA MANUAL, CAPACIDADE DE 1,6 T, COM 20 M DE CABO DE ACO (AQUISICAO)</v>
          </cell>
          <cell r="C8531" t="str">
            <v xml:space="preserve">UN    </v>
          </cell>
          <cell r="D8531" t="str">
            <v>1.571,46</v>
          </cell>
        </row>
        <row r="8532">
          <cell r="A8532">
            <v>36497</v>
          </cell>
          <cell r="B8532" t="str">
            <v>GUINCHO DE ALAVANCA MANUAL, CAPACIDADE 3,2 T COM 20 M DE CABO DE ACO DIAMETRO 16,3 MM</v>
          </cell>
          <cell r="C8532" t="str">
            <v xml:space="preserve">UN    </v>
          </cell>
          <cell r="D8532" t="str">
            <v>1.793,99</v>
          </cell>
        </row>
        <row r="8533">
          <cell r="A8533">
            <v>36487</v>
          </cell>
          <cell r="B8533" t="str">
            <v>GUINCHO ELETRICO DE COLUNA, CAPACIDADE 400 KG, COM MOTO FREIO, MOTOR TRIFASICO DE 1,25 CV</v>
          </cell>
          <cell r="C8533" t="str">
            <v xml:space="preserve">UN    </v>
          </cell>
          <cell r="D8533" t="str">
            <v>3.123,61</v>
          </cell>
        </row>
        <row r="8534">
          <cell r="A8534">
            <v>25952</v>
          </cell>
          <cell r="B8534" t="str">
            <v>GUINDASTE HIDRAULICO AUTOPROPELIDO, COM LANCA TELESCOPICA 28,80 M, CAPACIDADE MAXIMA 30 T, POTENCIA 97 KW, TRACAO 4 X 4</v>
          </cell>
          <cell r="C8534" t="str">
            <v xml:space="preserve">UN    </v>
          </cell>
          <cell r="D8534" t="str">
            <v>585.717,03</v>
          </cell>
        </row>
        <row r="8535">
          <cell r="A8535">
            <v>25954</v>
          </cell>
          <cell r="B8535" t="str">
            <v>GUINDASTE HIDRAULICO AUTOPROPELIDO, COM LANCA TELESCOPICA 40 M, CAPACIDADE MAXIMA 60 T, POTENCIA 260 KW, TRACAO 6 X 6</v>
          </cell>
          <cell r="C8535" t="str">
            <v xml:space="preserve">UN    </v>
          </cell>
          <cell r="D8535" t="str">
            <v>1.126.378,90</v>
          </cell>
        </row>
        <row r="8536">
          <cell r="A8536">
            <v>25953</v>
          </cell>
          <cell r="B8536" t="str">
            <v>GUINDASTE HIDRAULICO AUTOPROPELIDO, COM LANCA TELESCOPICA 50 M, CAPACIDADE MAXIMA 100 T, POTENCIA 350 KW, TRACAO 10 X 6</v>
          </cell>
          <cell r="C8536" t="str">
            <v xml:space="preserve">UN    </v>
          </cell>
          <cell r="D8536" t="str">
            <v>1.914.844,13</v>
          </cell>
        </row>
        <row r="8537">
          <cell r="A8537">
            <v>37776</v>
          </cell>
          <cell r="B8537" t="str">
            <v>GUINDAUTO HIDRAULICO, CAPACIDADE MAXIMA DE CARGA 10000 KG, MOMENTO MAXIMO DE CARGA 23 TM , ALCANCE MAXIMO HORIZONTAL 11,80 M, PARA MONTAGEM SOBRE CHASSI DE CAMINHAO PBT MINIMO 15000 KG (INCLUI MONTAGEM, NAO INCLUI CAMINHAO)</v>
          </cell>
          <cell r="C8537" t="str">
            <v xml:space="preserve">UN    </v>
          </cell>
          <cell r="D8537" t="str">
            <v>117.355,47</v>
          </cell>
        </row>
        <row r="8538">
          <cell r="A8538">
            <v>37775</v>
          </cell>
          <cell r="B8538" t="str">
            <v>GUINDAUTO HIDRAULICO, CAPACIDADE MAXIMA DE CARGA 14340 KG, MOMENTO MAXIMO DE CARGA 42,3 TM, ALCANCE MAXIMO HORIZONTAL 16,80 M, PARA MONTAGEM SOBRE CHASSI DE CAMINHAO PBT MINIMO 23000 KG (INCLUI MONTAGEM, NAO INCLUI CAMINHAO)</v>
          </cell>
          <cell r="C8538" t="str">
            <v xml:space="preserve">UN    </v>
          </cell>
          <cell r="D8538" t="str">
            <v>184.843,75</v>
          </cell>
        </row>
        <row r="8539">
          <cell r="A8539">
            <v>36491</v>
          </cell>
          <cell r="B8539" t="str">
            <v>GUINDAUTO HIDRAULICO, CAPACIDADE MAXIMA DE CARGA 30000 KG, MOMENTO MAXIMO DE CARGA 92,2 TM , ALCANCE MAXIMO HORIZONTAL  22,00 M, PARA MONTAGEM SOBRE CHASSI DE CAMINHAO PBT MINIMO 30000 KG (INCLUI MONTAGEM, NAO INCLUI CAMINHAO)</v>
          </cell>
          <cell r="C8539" t="str">
            <v xml:space="preserve">UN    </v>
          </cell>
          <cell r="D8539" t="str">
            <v>684.531,25</v>
          </cell>
        </row>
        <row r="8540">
          <cell r="A8540">
            <v>10712</v>
          </cell>
          <cell r="B8540" t="str">
            <v>GUINDAUTO HIDRAULICO, CAPACIDADE MAXIMA DE CARGA 3300 KG, MOMENTO MAXIMO DE CARGA 5,8 TM , ALCANCE MAXIMO HORIZONTAL  7,60 M, PARA MONTAGEM SOBRE CHASSI DE CAMINHAO PBT MINIMO 8000 KG (INCLUI MONTAGEM, NAO INCLUI CAMINHAO)</v>
          </cell>
          <cell r="C8540" t="str">
            <v xml:space="preserve">UN    </v>
          </cell>
          <cell r="D8540" t="str">
            <v>46.210,93</v>
          </cell>
        </row>
        <row r="8541">
          <cell r="A8541">
            <v>3363</v>
          </cell>
          <cell r="B8541" t="str">
            <v>GUINDAUTO HIDRAULICO, CAPACIDADE MAXIMA DE CARGA 6200 KG, MOMENTO MAXIMO DE CARGA 11,7 TM , ALCANCE MAXIMO HORIZONTAL  9,70 M, PARA MONTAGEM SOBRE CHASSI DE CAMINHAO PBT MINIMO 13000 KG (INCLUI MONTAGEM, NAO INCLUI CAMINHAO)</v>
          </cell>
          <cell r="C8541" t="str">
            <v xml:space="preserve">UN    </v>
          </cell>
          <cell r="D8541" t="str">
            <v>65.000,00</v>
          </cell>
        </row>
        <row r="8542">
          <cell r="A8542">
            <v>3365</v>
          </cell>
          <cell r="B8542" t="str">
            <v>GUINDAUTO HIDRAULICO, CAPACIDADE MAXIMA DE CARGA 8500 KG, MOMENTO MAXIMO DE CARGA 30,4 TM , ALCANCE MAXIMO HORIZONTAL  14,30 M, PARA MONTAGEM SOBRE CHASSI DE CAMINHAO PBT MINIMO 23000 KG (INCLUI MONTAGEM, NAO INCLUI CAMINHAO)</v>
          </cell>
          <cell r="C8542" t="str">
            <v xml:space="preserve">UN    </v>
          </cell>
          <cell r="D8542" t="str">
            <v>151.937,50</v>
          </cell>
        </row>
        <row r="8543">
          <cell r="A8543">
            <v>7569</v>
          </cell>
          <cell r="B8543" t="str">
            <v>HASTE ANCORA EM ACO GALVANIZADO, DIMENSOES 16 MM X 2000 MM</v>
          </cell>
          <cell r="C8543" t="str">
            <v xml:space="preserve">UN    </v>
          </cell>
          <cell r="D8543" t="str">
            <v>35,46</v>
          </cell>
        </row>
        <row r="8544">
          <cell r="A8544">
            <v>34349</v>
          </cell>
          <cell r="B8544" t="str">
            <v>HASTE DE ACO GALVANIZADO PARA FIXACAO DE CONCERTINA 2 "/3 M</v>
          </cell>
          <cell r="C8544" t="str">
            <v xml:space="preserve">UN    </v>
          </cell>
          <cell r="D8544" t="str">
            <v>11,28</v>
          </cell>
        </row>
        <row r="8545">
          <cell r="A8545">
            <v>3383</v>
          </cell>
          <cell r="B8545" t="str">
            <v>HASTE DE ATERRAMENTO EM ACO COM 2,40 M DE COMPRIMENTO E DN = 5/8", REVESTIDA COM BAIXA CAMADA DE COBRE, SEM CONECTOR</v>
          </cell>
          <cell r="C8545" t="str">
            <v xml:space="preserve">UN    </v>
          </cell>
          <cell r="D8545" t="str">
            <v>22,82</v>
          </cell>
        </row>
        <row r="8546">
          <cell r="A8546">
            <v>38057</v>
          </cell>
          <cell r="B8546" t="str">
            <v>HASTE DE ATERRAMENTO EM ACO COM 3,00 M DE COMPRIMENTO E DN = 1/2", REVESTIDA COM BAIXA CAMADA DE COBRE, COM CONECTOR TIPO GRAMPO</v>
          </cell>
          <cell r="C8546" t="str">
            <v xml:space="preserve">UN    </v>
          </cell>
          <cell r="D8546" t="str">
            <v>32,82</v>
          </cell>
        </row>
        <row r="8547">
          <cell r="A8547">
            <v>3373</v>
          </cell>
          <cell r="B8547" t="str">
            <v>HASTE DE ATERRAMENTO EM ACO COM 3,00 M DE COMPRIMENTO E DN = 1/2", REVESTIDA COM BAIXA CAMADA DE COBRE, SEM CONECTOR</v>
          </cell>
          <cell r="C8547" t="str">
            <v xml:space="preserve">UN    </v>
          </cell>
          <cell r="D8547" t="str">
            <v>26,04</v>
          </cell>
        </row>
        <row r="8548">
          <cell r="A8548">
            <v>38059</v>
          </cell>
          <cell r="B8548" t="str">
            <v>HASTE DE ATERRAMENTO EM ACO COM 3,00 M DE COMPRIMENTO E DN = 1", REVESTIDA COM BAIXA CAMADA DE COBRE, COM CONECTOR TIPO GRAMPO</v>
          </cell>
          <cell r="C8548" t="str">
            <v xml:space="preserve">UN    </v>
          </cell>
          <cell r="D8548" t="str">
            <v>162,79</v>
          </cell>
        </row>
        <row r="8549">
          <cell r="A8549">
            <v>38058</v>
          </cell>
          <cell r="B8549" t="str">
            <v>HASTE DE ATERRAMENTO EM ACO COM 3,00 M DE COMPRIMENTO E DN = 1", REVESTIDA COM BAIXA CAMADA DE COBRE, SEM CONECTOR</v>
          </cell>
          <cell r="C8549" t="str">
            <v xml:space="preserve">UN    </v>
          </cell>
          <cell r="D8549" t="str">
            <v>141,37</v>
          </cell>
        </row>
        <row r="8550">
          <cell r="A8550">
            <v>3376</v>
          </cell>
          <cell r="B8550" t="str">
            <v>HASTE DE ATERRAMENTO EM ACO COM 3,00 M DE COMPRIMENTO E DN = 3/4", REVESTIDA COM BAIXA CAMADA DE COBRE, COM CONECTOR TIPO GRAMPO</v>
          </cell>
          <cell r="C8550" t="str">
            <v xml:space="preserve">UN    </v>
          </cell>
          <cell r="D8550" t="str">
            <v>44,43</v>
          </cell>
        </row>
        <row r="8551">
          <cell r="A8551">
            <v>3378</v>
          </cell>
          <cell r="B8551" t="str">
            <v>HASTE DE ATERRAMENTO EM ACO COM 3,00 M DE COMPRIMENTO E DN = 3/4", REVESTIDA COM BAIXA CAMADA DE COBRE, SEM CONECTOR</v>
          </cell>
          <cell r="C8551" t="str">
            <v xml:space="preserve">UN    </v>
          </cell>
          <cell r="D8551" t="str">
            <v>43,92</v>
          </cell>
        </row>
        <row r="8552">
          <cell r="A8552">
            <v>3380</v>
          </cell>
          <cell r="B8552" t="str">
            <v>HASTE DE ATERRAMENTO EM ACO COM 3,00 M DE COMPRIMENTO E DN = 5/8", REVESTIDA COM BAIXA CAMADA DE COBRE, COM CONECTOR TIPO GRAMPO</v>
          </cell>
          <cell r="C8552" t="str">
            <v xml:space="preserve">UN    </v>
          </cell>
          <cell r="D8552" t="str">
            <v>30,75</v>
          </cell>
        </row>
        <row r="8553">
          <cell r="A8553">
            <v>3379</v>
          </cell>
          <cell r="B8553" t="str">
            <v>HASTE DE ATERRAMENTO EM ACO COM 3,00 M DE COMPRIMENTO E DN = 5/8", REVESTIDA COM BAIXA CAMADA DE COBRE, SEM CONECTOR</v>
          </cell>
          <cell r="C8553" t="str">
            <v xml:space="preserve">UN    </v>
          </cell>
          <cell r="D8553" t="str">
            <v>29,68</v>
          </cell>
        </row>
        <row r="8554">
          <cell r="A8554">
            <v>11991</v>
          </cell>
          <cell r="B8554" t="str">
            <v>HASTE DE ATERRAMENTO EM ACO GALVANIZADO TIPO CANTONEIRA COM 2,00 M DE COMPRIMENTO, 25 X 25 MM E CHAPA DE 3/16"</v>
          </cell>
          <cell r="C8554" t="str">
            <v xml:space="preserve">UN    </v>
          </cell>
          <cell r="D8554" t="str">
            <v>34,47</v>
          </cell>
        </row>
        <row r="8555">
          <cell r="A8555">
            <v>20062</v>
          </cell>
          <cell r="B8555" t="str">
            <v>HASTE METALICA PARA FIXACAO DE CALHA PLUVIAL,  ZINCADA, DOBRADA 90 GRAUS</v>
          </cell>
          <cell r="C8555" t="str">
            <v xml:space="preserve">UN    </v>
          </cell>
          <cell r="D8555" t="str">
            <v>10,06</v>
          </cell>
        </row>
        <row r="8556">
          <cell r="A8556">
            <v>11029</v>
          </cell>
          <cell r="B8556" t="str">
            <v>HASTE RETA PARA GANCHO DE FERRO GALVANIZADO, COM ROSCA 1/4 " X 30 CM PARA FIXACAO DE TELHA METALICA, INCLUI PORCA E ARRUELAS DE VEDACAO</v>
          </cell>
          <cell r="C8556" t="str">
            <v xml:space="preserve">CJ    </v>
          </cell>
          <cell r="D8556" t="str">
            <v>1,00</v>
          </cell>
        </row>
        <row r="8557">
          <cell r="A8557">
            <v>4316</v>
          </cell>
          <cell r="B8557" t="str">
            <v>HASTE RETA PARA GANCHO DE FERRO GALVANIZADO, COM ROSCA 1/4 " X 40 CM PARA FIXACAO DE TELHA DE FIBROCIMENTO, INCLUI PORCA SEXTAVADA DE  ZINCO</v>
          </cell>
          <cell r="C8557" t="str">
            <v xml:space="preserve">UN    </v>
          </cell>
          <cell r="D8557" t="str">
            <v>1,01</v>
          </cell>
        </row>
        <row r="8558">
          <cell r="A8558">
            <v>4313</v>
          </cell>
          <cell r="B8558" t="str">
            <v>HASTE RETA PARA GANCHO DE FERRO GALVANIZADO, COM ROSCA 5/16" X 35 CM PARA FIXACAO DE TELHA DE FIBROCIMENTO, INCLUI PORCA E ARRUELAS DE VEDACAO</v>
          </cell>
          <cell r="C8558" t="str">
            <v xml:space="preserve">CJ    </v>
          </cell>
          <cell r="D8558" t="str">
            <v>1,45</v>
          </cell>
        </row>
        <row r="8559">
          <cell r="A8559">
            <v>4317</v>
          </cell>
          <cell r="B8559" t="str">
            <v>HASTE RETA PARA GANCHO DE FERRO GALVANIZADO, COM ROSCA 5/16" X 40 CM PARA FIXACAO DE TELHA DE FIBROCIMENTO, INCLUI PORCA SEXTAVADA DE  ZINCO</v>
          </cell>
          <cell r="C8559" t="str">
            <v xml:space="preserve">UN    </v>
          </cell>
          <cell r="D8559" t="str">
            <v>1,65</v>
          </cell>
        </row>
        <row r="8560">
          <cell r="A8560">
            <v>4314</v>
          </cell>
          <cell r="B8560" t="str">
            <v>HASTE RETA PARA GANCHO DE FERRO GALVANIZADO, COM ROSCA 5/16" X 45 CM PARA FIXACAO DE TELHA DE FIBROCIMENTO, INCLUI PORCA E ARRUELAS DE VEDACAO</v>
          </cell>
          <cell r="C8560" t="str">
            <v xml:space="preserve">CJ    </v>
          </cell>
          <cell r="D8560" t="str">
            <v>1,93</v>
          </cell>
        </row>
        <row r="8561">
          <cell r="A8561">
            <v>10561</v>
          </cell>
          <cell r="B8561" t="str">
            <v>HEXAMETAFOSFATO DE SODIO</v>
          </cell>
          <cell r="C8561" t="str">
            <v xml:space="preserve">KG    </v>
          </cell>
          <cell r="D8561" t="str">
            <v>0,34</v>
          </cell>
        </row>
        <row r="8562">
          <cell r="A8562">
            <v>10921</v>
          </cell>
          <cell r="B8562" t="str">
            <v>HIDRANTE DE COLUNA COMPLETO, EM FERRO FUNDIDO, DN = 100 MM, COM REGISTRO, CUNHA DE BORRACHA, CURVA DESSIMETRICA, EXTREMIDADE E TAMPAS (INCLUI KIT FIXACAO)</v>
          </cell>
          <cell r="C8562" t="str">
            <v xml:space="preserve">UN    </v>
          </cell>
          <cell r="D8562" t="str">
            <v>3.021,00</v>
          </cell>
        </row>
        <row r="8563">
          <cell r="A8563">
            <v>10922</v>
          </cell>
          <cell r="B8563" t="str">
            <v>HIDRANTE DE COLUNA COMPLETO, EM FERRO FUNDIDO, DN = 75 MM, COM REGISTRO, CUNHA DE BORRACHA, CURVA DESSIMETRICA, EXTREMIDADE E TAMPAS (INCLUI KIT FIXACAO)</v>
          </cell>
          <cell r="C8563" t="str">
            <v xml:space="preserve">UN    </v>
          </cell>
          <cell r="D8563" t="str">
            <v>2.736,34</v>
          </cell>
        </row>
        <row r="8564">
          <cell r="A8564">
            <v>10923</v>
          </cell>
          <cell r="B8564" t="str">
            <v>HIDRANTE SUBTERRANEO, EM FERRO FUNDIDO, COM CURVA CURTA E CAIXA, DN 75 MM</v>
          </cell>
          <cell r="C8564" t="str">
            <v xml:space="preserve">UN    </v>
          </cell>
          <cell r="D8564" t="str">
            <v>1.617,29</v>
          </cell>
        </row>
        <row r="8565">
          <cell r="A8565">
            <v>10924</v>
          </cell>
          <cell r="B8565" t="str">
            <v>HIDRANTE SUBTERRANEO, EM FERRO FUNDIDO, COM CURVA LONGA E CAIXA, DN 75 MM</v>
          </cell>
          <cell r="C8565" t="str">
            <v xml:space="preserve">UN    </v>
          </cell>
          <cell r="D8565" t="str">
            <v>1.703,32</v>
          </cell>
        </row>
        <row r="8566">
          <cell r="A8566">
            <v>37772</v>
          </cell>
          <cell r="B8566" t="str">
            <v>HIDROJATEADORA PARA DESOBSTRUCAO DE REDES E GALERIAS, TANQUE 7000 L, BOMBA TRIPLEX 120 KGF/CM2 128 L/MIN (INCLUI MONTAGEM, NAO INCLUI CAMINHAO)</v>
          </cell>
          <cell r="C8566" t="str">
            <v xml:space="preserve">UN    </v>
          </cell>
          <cell r="D8566" t="str">
            <v>81.389,54</v>
          </cell>
        </row>
        <row r="8567">
          <cell r="A8567">
            <v>37771</v>
          </cell>
          <cell r="B8567" t="str">
            <v>HIDROJATEADORA PARA DESOBSTRUCAO DE REDES E GALERIAS, TANQUE 7000 L, BOMBA TRIPLEX 140 KGF/CM2 260 L/MIN ALIMENTADA POR MOTOR INDEPENDENTE A DIESEL POTENCIA 125 CV (INCLUI MONTAGEM, NAO INCLUI CAMINHAO)</v>
          </cell>
          <cell r="C8567" t="str">
            <v xml:space="preserve">UN    </v>
          </cell>
          <cell r="D8567" t="str">
            <v>86.585,51</v>
          </cell>
        </row>
        <row r="8568">
          <cell r="A8568">
            <v>12770</v>
          </cell>
          <cell r="B8568" t="str">
            <v>HIDROMETRO MULTIJATO, VAZAO MAXIMA DE 10,0 M3/H, DE 1"</v>
          </cell>
          <cell r="C8568" t="str">
            <v xml:space="preserve">UN    </v>
          </cell>
          <cell r="D8568" t="str">
            <v>417,64</v>
          </cell>
        </row>
        <row r="8569">
          <cell r="A8569">
            <v>12772</v>
          </cell>
          <cell r="B8569" t="str">
            <v>HIDROMETRO MULTIJATO, VAZAO MAXIMA DE 20,0 M3/H, DE 1 1/2"</v>
          </cell>
          <cell r="C8569" t="str">
            <v xml:space="preserve">UN    </v>
          </cell>
          <cell r="D8569" t="str">
            <v>694,11</v>
          </cell>
        </row>
        <row r="8570">
          <cell r="A8570">
            <v>12768</v>
          </cell>
          <cell r="B8570" t="str">
            <v>HIDROMETRO MULTIJATO, VAZAO MAXIMA DE 30,0 M3/H, DE 2"</v>
          </cell>
          <cell r="C8570" t="str">
            <v xml:space="preserve">UN    </v>
          </cell>
          <cell r="D8570" t="str">
            <v>976,47</v>
          </cell>
        </row>
        <row r="8571">
          <cell r="A8571">
            <v>12775</v>
          </cell>
          <cell r="B8571" t="str">
            <v>HIDROMETRO MULTIJATO, VAZAO MAXIMA DE 7,0 M3/H, DE 1"</v>
          </cell>
          <cell r="C8571" t="str">
            <v xml:space="preserve">UN    </v>
          </cell>
          <cell r="D8571" t="str">
            <v>305,88</v>
          </cell>
        </row>
        <row r="8572">
          <cell r="A8572">
            <v>12769</v>
          </cell>
          <cell r="B8572" t="str">
            <v>HIDROMETRO UNIJATO, VAZAO MAXIMA DE 1,5 M3/H, DE 1/2"</v>
          </cell>
          <cell r="C8572" t="str">
            <v xml:space="preserve">UN    </v>
          </cell>
          <cell r="D8572" t="str">
            <v>80,00</v>
          </cell>
        </row>
        <row r="8573">
          <cell r="A8573">
            <v>12773</v>
          </cell>
          <cell r="B8573" t="str">
            <v>HIDROMETRO UNIJATO, VAZAO MAXIMA DE 3,0 M3/H, DE 1/2"</v>
          </cell>
          <cell r="C8573" t="str">
            <v xml:space="preserve">UN    </v>
          </cell>
          <cell r="D8573" t="str">
            <v>85,88</v>
          </cell>
        </row>
        <row r="8574">
          <cell r="A8574">
            <v>12774</v>
          </cell>
          <cell r="B8574" t="str">
            <v>HIDROMETRO UNIJATO, VAZAO MAXIMA DE 5,0 M3/H, DE 3/4"</v>
          </cell>
          <cell r="C8574" t="str">
            <v xml:space="preserve">UN    </v>
          </cell>
          <cell r="D8574" t="str">
            <v>105,88</v>
          </cell>
        </row>
        <row r="8575">
          <cell r="A8575">
            <v>12776</v>
          </cell>
          <cell r="B8575" t="str">
            <v>HIDROMETRO WOLTMANN, VAZAO MAXIMA DE 50,0 M3/H, DE 2"</v>
          </cell>
          <cell r="C8575" t="str">
            <v xml:space="preserve">UN    </v>
          </cell>
          <cell r="D8575" t="str">
            <v>1.576,47</v>
          </cell>
        </row>
        <row r="8576">
          <cell r="A8576">
            <v>12777</v>
          </cell>
          <cell r="B8576" t="str">
            <v>HIDROMETRO WOLTMANN, VAZAO MAXIMA DE 80,0 M3/H, DE 3"</v>
          </cell>
          <cell r="C8576" t="str">
            <v xml:space="preserve">UN    </v>
          </cell>
          <cell r="D8576" t="str">
            <v>2.058,82</v>
          </cell>
        </row>
        <row r="8577">
          <cell r="A8577">
            <v>3391</v>
          </cell>
          <cell r="B8577" t="str">
            <v>IGNITOR PARA LAMPADA DE VAPOR DE SODIO / VAPOR METALICO ATE 2000 W, TENSAO DE PULSO ENTRE 600 A 750 V</v>
          </cell>
          <cell r="C8577" t="str">
            <v xml:space="preserve">UN    </v>
          </cell>
          <cell r="D8577" t="str">
            <v>38,36</v>
          </cell>
        </row>
        <row r="8578">
          <cell r="A8578">
            <v>3389</v>
          </cell>
          <cell r="B8578" t="str">
            <v>IGNITOR PARA LAMPADA DE VAPOR DE SODIO / VAPOR METALICO ATE 400 W, TENSAO DE PULSO ENTRE 3000 A 4500 V</v>
          </cell>
          <cell r="C8578" t="str">
            <v xml:space="preserve">UN    </v>
          </cell>
          <cell r="D8578" t="str">
            <v>19,90</v>
          </cell>
        </row>
        <row r="8579">
          <cell r="A8579">
            <v>3390</v>
          </cell>
          <cell r="B8579" t="str">
            <v>IGNITOR PARA LAMPADA DE VAPOR DE SODIO / VAPOR METALICO ATE 400 W, TENSAO DE PULSO ENTRE 580 A 750 V</v>
          </cell>
          <cell r="C8579" t="str">
            <v xml:space="preserve">UN    </v>
          </cell>
          <cell r="D8579" t="str">
            <v>22,39</v>
          </cell>
        </row>
        <row r="8580">
          <cell r="A8580">
            <v>12873</v>
          </cell>
          <cell r="B8580" t="str">
            <v>IMPERMEABILIZADOR</v>
          </cell>
          <cell r="C8580" t="str">
            <v xml:space="preserve">H     </v>
          </cell>
          <cell r="D8580" t="str">
            <v>14,85</v>
          </cell>
        </row>
        <row r="8581">
          <cell r="A8581">
            <v>41076</v>
          </cell>
          <cell r="B8581" t="str">
            <v>IMPERMEABILIZADOR (MENSALISTA)</v>
          </cell>
          <cell r="C8581" t="str">
            <v xml:space="preserve">MES   </v>
          </cell>
          <cell r="D8581" t="str">
            <v>2.606,85</v>
          </cell>
        </row>
        <row r="8582">
          <cell r="A8582">
            <v>1371</v>
          </cell>
          <cell r="B8582" t="str">
            <v>IMPERMEABILIZANTE A BASE DE CIMENTO CRISTALIZANTE EM PO, MONOCOMPONENTE</v>
          </cell>
          <cell r="C8582" t="str">
            <v xml:space="preserve">KG    </v>
          </cell>
          <cell r="D8582" t="str">
            <v>5,27</v>
          </cell>
        </row>
        <row r="8583">
          <cell r="A8583">
            <v>140</v>
          </cell>
          <cell r="B8583" t="str">
            <v>IMPERMEABILIZANTE FLEXIVEL BRANCO DE BASE ACRILICA PARA COBERTURAS</v>
          </cell>
          <cell r="C8583" t="str">
            <v xml:space="preserve">KG    </v>
          </cell>
          <cell r="D8583" t="str">
            <v>15,91</v>
          </cell>
        </row>
        <row r="8584">
          <cell r="A8584">
            <v>151</v>
          </cell>
          <cell r="B8584" t="str">
            <v>IMPERMEABILIZANTE INCOLOR PARA TRATAMENTO DE FACHADAS E TELHAS, BASE SILICONE</v>
          </cell>
          <cell r="C8584" t="str">
            <v xml:space="preserve">L     </v>
          </cell>
          <cell r="D8584" t="str">
            <v>20,01</v>
          </cell>
        </row>
        <row r="8585">
          <cell r="A8585">
            <v>7340</v>
          </cell>
          <cell r="B8585" t="str">
            <v>IMUNIZANTE PARA MADEIRA, INCOLOR</v>
          </cell>
          <cell r="C8585" t="str">
            <v xml:space="preserve">L     </v>
          </cell>
          <cell r="D8585" t="str">
            <v>13,15</v>
          </cell>
        </row>
        <row r="8586">
          <cell r="A8586">
            <v>2701</v>
          </cell>
          <cell r="B8586" t="str">
            <v>INSTALADOR DE TUBULACOES (TUBOS/EQUIPAMENTOS)</v>
          </cell>
          <cell r="C8586" t="str">
            <v xml:space="preserve">H     </v>
          </cell>
          <cell r="D8586" t="str">
            <v>17,98</v>
          </cell>
        </row>
        <row r="8587">
          <cell r="A8587">
            <v>40929</v>
          </cell>
          <cell r="B8587" t="str">
            <v>INSTALADOR DE TUBULACOES (TUBOS/EQUIPAMENTOS) (MENSALISTA)</v>
          </cell>
          <cell r="C8587" t="str">
            <v xml:space="preserve">MES   </v>
          </cell>
          <cell r="D8587" t="str">
            <v>3.158,08</v>
          </cell>
        </row>
        <row r="8588">
          <cell r="A8588">
            <v>38114</v>
          </cell>
          <cell r="B8588" t="str">
            <v>INTERRUPTOR BIPOLAR SIMPLES 10 A, 250 V (APENAS MODULO)</v>
          </cell>
          <cell r="C8588" t="str">
            <v xml:space="preserve">UN    </v>
          </cell>
          <cell r="D8588" t="str">
            <v>12,20</v>
          </cell>
        </row>
        <row r="8589">
          <cell r="A8589">
            <v>38064</v>
          </cell>
          <cell r="B8589" t="str">
            <v>INTERRUPTOR BIPOLAR 10A, 250V, CONJUNTO MONTADO PARA EMBUTIR 4" X 2" (PLACA + SUPORTE + MODULO)</v>
          </cell>
          <cell r="C8589" t="str">
            <v xml:space="preserve">UN    </v>
          </cell>
          <cell r="D8589" t="str">
            <v>13,65</v>
          </cell>
        </row>
        <row r="8590">
          <cell r="A8590">
            <v>38115</v>
          </cell>
          <cell r="B8590" t="str">
            <v>INTERRUPTOR INTERMEDIARIO 10 A, 250 V (APENAS MODULO)</v>
          </cell>
          <cell r="C8590" t="str">
            <v xml:space="preserve">UN    </v>
          </cell>
          <cell r="D8590" t="str">
            <v>13,03</v>
          </cell>
        </row>
        <row r="8591">
          <cell r="A8591">
            <v>38065</v>
          </cell>
          <cell r="B8591" t="str">
            <v>INTERRUPTOR INTERMEDIARIO 10A, 250V, CONJUNTO MONTADO PARA EMBUTIR 4" X 2" (PLACA + SUPORTE + MODULO)</v>
          </cell>
          <cell r="C8591" t="str">
            <v xml:space="preserve">UN    </v>
          </cell>
          <cell r="D8591" t="str">
            <v>19,36</v>
          </cell>
        </row>
        <row r="8592">
          <cell r="A8592">
            <v>38078</v>
          </cell>
          <cell r="B8592" t="str">
            <v>INTERRUPTOR PARALELO + TOMADA 2P+T 10A, 250V, CONJUNTO MONTADO PARA EMBUTIR 4" X 2" (PLACA + SUPORTE + MODULOS)</v>
          </cell>
          <cell r="C8592" t="str">
            <v xml:space="preserve">UN    </v>
          </cell>
          <cell r="D8592" t="str">
            <v>11,29</v>
          </cell>
        </row>
        <row r="8593">
          <cell r="A8593">
            <v>38113</v>
          </cell>
          <cell r="B8593" t="str">
            <v>INTERRUPTOR PARALELO 10A, 250V (APENAS MODULO)</v>
          </cell>
          <cell r="C8593" t="str">
            <v xml:space="preserve">UN    </v>
          </cell>
          <cell r="D8593" t="str">
            <v>6,13</v>
          </cell>
        </row>
        <row r="8594">
          <cell r="A8594">
            <v>38063</v>
          </cell>
          <cell r="B8594" t="str">
            <v>INTERRUPTOR PARALELO 10A, 250V, CONJUNTO MONTADO PARA EMBUTIR 4" X 2" (PLACA + SUPORTE + MODULO)</v>
          </cell>
          <cell r="C8594" t="str">
            <v xml:space="preserve">UN    </v>
          </cell>
          <cell r="D8594" t="str">
            <v>6,58</v>
          </cell>
        </row>
        <row r="8595">
          <cell r="A8595">
            <v>38080</v>
          </cell>
          <cell r="B8595" t="str">
            <v>INTERRUPTOR SIMPLES + INTERRUPTOR PARALELO + TOMADA 2P+T 10A, 250V, CONJUNTO MONTADO PARA EMBUTIR 4" X 2" (PLACA + SUPORTE + MODULOS)</v>
          </cell>
          <cell r="C8595" t="str">
            <v xml:space="preserve">UN    </v>
          </cell>
          <cell r="D8595" t="str">
            <v>19,62</v>
          </cell>
        </row>
        <row r="8596">
          <cell r="A8596">
            <v>38069</v>
          </cell>
          <cell r="B8596" t="str">
            <v>INTERRUPTOR SIMPLES + INTERRUPTOR PARALELO 10A, 250V, CONJUNTO MONTADO PARA EMBUTIR 4" X 2" (PLACA + SUPORTE + MODULOS)</v>
          </cell>
          <cell r="C8596" t="str">
            <v xml:space="preserve">UN    </v>
          </cell>
          <cell r="D8596" t="str">
            <v>10,73</v>
          </cell>
        </row>
        <row r="8597">
          <cell r="A8597">
            <v>38077</v>
          </cell>
          <cell r="B8597" t="str">
            <v>INTERRUPTOR SIMPLES + TOMADA 2P+T 10A, 250V, CONJUNTO MONTADO PARA EMBUTIR 4" X 2" (PLACA + SUPORTE + MODULOS)</v>
          </cell>
          <cell r="C8597" t="str">
            <v xml:space="preserve">UN    </v>
          </cell>
          <cell r="D8597" t="str">
            <v>10,48</v>
          </cell>
        </row>
        <row r="8598">
          <cell r="A8598">
            <v>38073</v>
          </cell>
          <cell r="B8598" t="str">
            <v>INTERRUPTOR SIMPLES + 2 INTERRUPTORES PARALELOS 10A, 250V, CONJUNTO MONTADO PARA EMBUTIR 4" X 2" (PLACA + SUPORTE + MODULOS)</v>
          </cell>
          <cell r="C8598" t="str">
            <v xml:space="preserve">UN    </v>
          </cell>
          <cell r="D8598" t="str">
            <v>15,97</v>
          </cell>
        </row>
        <row r="8599">
          <cell r="A8599">
            <v>38112</v>
          </cell>
          <cell r="B8599" t="str">
            <v>INTERRUPTOR SIMPLES 10A, 250V (APENAS MODULO)</v>
          </cell>
          <cell r="C8599" t="str">
            <v xml:space="preserve">UN    </v>
          </cell>
          <cell r="D8599" t="str">
            <v>4,71</v>
          </cell>
        </row>
        <row r="8600">
          <cell r="A8600">
            <v>38062</v>
          </cell>
          <cell r="B8600" t="str">
            <v>INTERRUPTOR SIMPLES 10A, 250V, CONJUNTO MONTADO PARA EMBUTIR 4" X 2" (PLACA + SUPORTE + MODULO)</v>
          </cell>
          <cell r="C8600" t="str">
            <v xml:space="preserve">UN    </v>
          </cell>
          <cell r="D8600" t="str">
            <v>4,83</v>
          </cell>
        </row>
        <row r="8601">
          <cell r="A8601">
            <v>12128</v>
          </cell>
          <cell r="B8601" t="str">
            <v>INTERRUPTOR SIMPLES 10A, 250V, CONJUNTO MONTADO PARA SOBREPOR 4" X 2" (CAIXA + MODULO)</v>
          </cell>
          <cell r="C8601" t="str">
            <v xml:space="preserve">UN    </v>
          </cell>
          <cell r="D8601" t="str">
            <v>6,46</v>
          </cell>
        </row>
        <row r="8602">
          <cell r="A8602">
            <v>12129</v>
          </cell>
          <cell r="B8602" t="str">
            <v>INTERRUPTOR SIMPLES 10A, 250V, CONJUNTO MONTADO PARA SOBREPOR 4" X 2" (CAIXA + 2 MODULOS)</v>
          </cell>
          <cell r="C8602" t="str">
            <v xml:space="preserve">UN    </v>
          </cell>
          <cell r="D8602" t="str">
            <v>8,54</v>
          </cell>
        </row>
        <row r="8603">
          <cell r="A8603">
            <v>38081</v>
          </cell>
          <cell r="B8603" t="str">
            <v>INTERRUPTORES PARALELOS (2 MODULOS) + TOMADA 2P+T 10A, 250V, CONJUNTO MONTADO PARA EMBUTIR 4" X 2" (PLACA + SUPORTE + MODULOS)</v>
          </cell>
          <cell r="C8603" t="str">
            <v xml:space="preserve">UN    </v>
          </cell>
          <cell r="D8603" t="str">
            <v>16,64</v>
          </cell>
        </row>
        <row r="8604">
          <cell r="A8604">
            <v>38070</v>
          </cell>
          <cell r="B8604" t="str">
            <v>INTERRUPTORES PARALELOS (2 MODULOS) 10A, 250V, CONJUNTO MONTADO PARA EMBUTIR 4" X 2" (PLACA + SUPORTE + MODULOS)</v>
          </cell>
          <cell r="C8604" t="str">
            <v xml:space="preserve">UN    </v>
          </cell>
          <cell r="D8604" t="str">
            <v>11,46</v>
          </cell>
        </row>
        <row r="8605">
          <cell r="A8605">
            <v>38074</v>
          </cell>
          <cell r="B8605" t="str">
            <v>INTERRUPTORES PARALELOS (3 MODULOS) 10A, 250V, CONJUNTO MONTADO PARA EMBUTIR 4" X 2" (PLACA + SUPORTE + MODULO)</v>
          </cell>
          <cell r="C8605" t="str">
            <v xml:space="preserve">UN    </v>
          </cell>
          <cell r="D8605" t="str">
            <v>17,43</v>
          </cell>
        </row>
        <row r="8606">
          <cell r="A8606">
            <v>38079</v>
          </cell>
          <cell r="B8606" t="str">
            <v>INTERRUPTORES SIMPLES (2 MODULOS) + TOMADA 2P+T 10A, 250V, CONJUNTO MONTADO PARA EMBUTIR 4" X 2" (PLACA + SUPORTE + MODULOS)</v>
          </cell>
          <cell r="C8606" t="str">
            <v xml:space="preserve">UN    </v>
          </cell>
          <cell r="D8606" t="str">
            <v>14,96</v>
          </cell>
        </row>
        <row r="8607">
          <cell r="A8607">
            <v>38072</v>
          </cell>
          <cell r="B8607" t="str">
            <v>INTERRUPTORES SIMPLES (2 MODULOS) + 1 INTERRUPTOR PARALELO 10A, 250V, CONJUNTO MONTADO PARA EMBUTIR 4" X 2" (PLACA + SUPORTE + MODULOS)</v>
          </cell>
          <cell r="C8607" t="str">
            <v xml:space="preserve">UN    </v>
          </cell>
          <cell r="D8607" t="str">
            <v>14,38</v>
          </cell>
        </row>
        <row r="8608">
          <cell r="A8608">
            <v>38068</v>
          </cell>
          <cell r="B8608" t="str">
            <v>INTERRUPTORES SIMPLES (2 MODULOS) 10A, 250V, CONJUNTO MONTADO PARA EMBUTIR 4" X 2" (PLACA + SUPORTE + MODULOS)</v>
          </cell>
          <cell r="C8608" t="str">
            <v xml:space="preserve">UN    </v>
          </cell>
          <cell r="D8608" t="str">
            <v>9,93</v>
          </cell>
        </row>
        <row r="8609">
          <cell r="A8609">
            <v>38071</v>
          </cell>
          <cell r="B8609" t="str">
            <v>INTERRUPTORES SIMPLES (3 MODULOS) 10A, 250V, CONJUNTO MONTADO PARA EMBUTIR 4" X 2" (PLACA + SUPORTE + MODULOS)</v>
          </cell>
          <cell r="C8609" t="str">
            <v xml:space="preserve">UN    </v>
          </cell>
          <cell r="D8609" t="str">
            <v>11,87</v>
          </cell>
        </row>
        <row r="8610">
          <cell r="A8610">
            <v>38412</v>
          </cell>
          <cell r="B8610" t="str">
            <v>INVERSOR DE SOLDA MONOFASICO DE 160 A, POTENCIA DE 5400 W, TENSAO DE 220 V, TURBO VENTILADO, PROTECAO POR FUSIVEL TERMICO, PARA ELETRODOS DE 2,0 A 4,0 MM</v>
          </cell>
          <cell r="C8610" t="str">
            <v xml:space="preserve">UN    </v>
          </cell>
          <cell r="D8610" t="str">
            <v>972,99</v>
          </cell>
        </row>
        <row r="8611">
          <cell r="A8611">
            <v>3405</v>
          </cell>
          <cell r="B8611" t="str">
            <v>ISOLADOR DE PORCELANA SUSPENSO, DISCO TIPO GARFO OLHAL, DIAMETRO DE 152 MM, PARA TENSAO DE *15* KV</v>
          </cell>
          <cell r="C8611" t="str">
            <v xml:space="preserve">UN    </v>
          </cell>
          <cell r="D8611" t="str">
            <v>49,65</v>
          </cell>
        </row>
        <row r="8612">
          <cell r="A8612">
            <v>3394</v>
          </cell>
          <cell r="B8612" t="str">
            <v>ISOLADOR DE PORCELANA, TIPO BUCHA, PARA TENSAO DE *15* KV</v>
          </cell>
          <cell r="C8612" t="str">
            <v xml:space="preserve">UN    </v>
          </cell>
          <cell r="D8612" t="str">
            <v>262,13</v>
          </cell>
        </row>
        <row r="8613">
          <cell r="A8613">
            <v>3393</v>
          </cell>
          <cell r="B8613" t="str">
            <v>ISOLADOR DE PORCELANA, TIPO BUCHA, PARA TENSAO DE *35* KV</v>
          </cell>
          <cell r="C8613" t="str">
            <v xml:space="preserve">UN    </v>
          </cell>
          <cell r="D8613" t="str">
            <v>446,30</v>
          </cell>
        </row>
        <row r="8614">
          <cell r="A8614">
            <v>3406</v>
          </cell>
          <cell r="B8614" t="str">
            <v>ISOLADOR DE PORCELANA, TIPO PINO MONOCORPO, PARA TENSAO DE *15* KV</v>
          </cell>
          <cell r="C8614" t="str">
            <v xml:space="preserve">UN    </v>
          </cell>
          <cell r="D8614" t="str">
            <v>15,20</v>
          </cell>
        </row>
        <row r="8615">
          <cell r="A8615">
            <v>3395</v>
          </cell>
          <cell r="B8615" t="str">
            <v>ISOLADOR DE PORCELANA, TIPO PINO MONOCORPO, PARA TENSAO DE *35* KV</v>
          </cell>
          <cell r="C8615" t="str">
            <v xml:space="preserve">UN    </v>
          </cell>
          <cell r="D8615" t="str">
            <v>64,12</v>
          </cell>
        </row>
        <row r="8616">
          <cell r="A8616">
            <v>3398</v>
          </cell>
          <cell r="B8616" t="str">
            <v>ISOLADOR DE PORCELANA, TIPO ROLDANA, DIMENSOES DE *72* X *72* MM, PARA USO EM BAIXA TENSAO</v>
          </cell>
          <cell r="C8616" t="str">
            <v xml:space="preserve">UN    </v>
          </cell>
          <cell r="D8616" t="str">
            <v>3,04</v>
          </cell>
        </row>
        <row r="8617">
          <cell r="A8617">
            <v>34364</v>
          </cell>
          <cell r="B8617" t="str">
            <v>JANELA ALUMIINIO DE CORRER 1,20 X 1,50 M (AXL) COM 4 FOLHAS DE VIDRO INCLUSO GUARNICAO</v>
          </cell>
          <cell r="C8617" t="str">
            <v xml:space="preserve">UN    </v>
          </cell>
          <cell r="D8617" t="str">
            <v>792,75</v>
          </cell>
        </row>
        <row r="8618">
          <cell r="A8618">
            <v>34379</v>
          </cell>
          <cell r="B8618" t="str">
            <v>JANELA ALUMINIO BASCULANTE  100 X 100 CM (AXL)</v>
          </cell>
          <cell r="C8618" t="str">
            <v xml:space="preserve">UN    </v>
          </cell>
          <cell r="D8618" t="str">
            <v>445,20</v>
          </cell>
        </row>
        <row r="8619">
          <cell r="A8619">
            <v>34378</v>
          </cell>
          <cell r="B8619" t="str">
            <v>JANELA ALUMINIO BASCULANTE  100 X 80 CM (AXL)</v>
          </cell>
          <cell r="C8619" t="str">
            <v xml:space="preserve">UN    </v>
          </cell>
          <cell r="D8619" t="str">
            <v>375,72</v>
          </cell>
        </row>
        <row r="8620">
          <cell r="A8620">
            <v>34377</v>
          </cell>
          <cell r="B8620" t="str">
            <v>JANELA ALUMINIO BASCULANTE  80 X 60 CM (AXL)</v>
          </cell>
          <cell r="C8620" t="str">
            <v xml:space="preserve">UN    </v>
          </cell>
          <cell r="D8620" t="str">
            <v>256,62</v>
          </cell>
        </row>
        <row r="8621">
          <cell r="A8621">
            <v>34367</v>
          </cell>
          <cell r="B8621" t="str">
            <v>JANELA ALUMINIO DE CORRER 1,00 X 1,50 M (AXL) COM 2 FOLHAS DE VIDRO INCLUSO GUARNICAO</v>
          </cell>
          <cell r="C8621" t="str">
            <v xml:space="preserve">UN    </v>
          </cell>
          <cell r="D8621" t="str">
            <v>664,69</v>
          </cell>
        </row>
        <row r="8622">
          <cell r="A8622">
            <v>34369</v>
          </cell>
          <cell r="B8622" t="str">
            <v>JANELA ALUMINIO DE CORRER 1,00 X 2,00 M (AXL) COM 4 FOLHAS DE VIDRO INCLUSO GUARNICAO</v>
          </cell>
          <cell r="C8622" t="str">
            <v xml:space="preserve">UN    </v>
          </cell>
          <cell r="D8622" t="str">
            <v>853,73</v>
          </cell>
        </row>
        <row r="8623">
          <cell r="A8623">
            <v>34370</v>
          </cell>
          <cell r="B8623" t="str">
            <v>JANELA ALUMINIO DE CORRER 1,20 X 1,20 (AXL) M COM 3 FOLHAS (2 VENEZIANAS E 1 VIDRO) INCLUSO GUARNICAO</v>
          </cell>
          <cell r="C8623" t="str">
            <v xml:space="preserve">UN    </v>
          </cell>
          <cell r="D8623" t="str">
            <v>1.006,19</v>
          </cell>
        </row>
        <row r="8624">
          <cell r="A8624">
            <v>34362</v>
          </cell>
          <cell r="B8624" t="str">
            <v>JANELA ALUMINIO DE CORRER 1,20 X 1,20 M (AXL) COM 2 FOLHAS DE VIDRO INCLUSO GUARNICAO.</v>
          </cell>
          <cell r="C8624" t="str">
            <v xml:space="preserve">UN    </v>
          </cell>
          <cell r="D8624" t="str">
            <v>670,79</v>
          </cell>
        </row>
        <row r="8625">
          <cell r="A8625">
            <v>34371</v>
          </cell>
          <cell r="B8625" t="str">
            <v>JANELA ALUMINIO DE CORRER 1,20 X 1,50 (AXL) M COM 3 FOLHAS (2 VENEZIANAS E 1 VIDRO) INCLUSO GUARNICAO</v>
          </cell>
          <cell r="C8625" t="str">
            <v xml:space="preserve">UN    </v>
          </cell>
          <cell r="D8625" t="str">
            <v>1.143,37</v>
          </cell>
        </row>
        <row r="8626">
          <cell r="A8626">
            <v>34372</v>
          </cell>
          <cell r="B8626" t="str">
            <v>JANELA ALUMINIO DE CORRER 1,20 X 1,50 (AXL) M COM 6 FOLHAS (4 VENEZIANAS E 2 VIDROS) INCLUSO GUARNICAO</v>
          </cell>
          <cell r="C8626" t="str">
            <v xml:space="preserve">UN    </v>
          </cell>
          <cell r="D8626" t="str">
            <v>1.227,45</v>
          </cell>
        </row>
        <row r="8627">
          <cell r="A8627">
            <v>34363</v>
          </cell>
          <cell r="B8627" t="str">
            <v>JANELA ALUMINIO DE CORRER 1,20 X 1,50 M (AXL) COM 2 FOLHAS DE VIDRO INCLUSO GUARNICAO.</v>
          </cell>
          <cell r="C8627" t="str">
            <v xml:space="preserve">UN    </v>
          </cell>
          <cell r="D8627" t="str">
            <v>792,75</v>
          </cell>
        </row>
        <row r="8628">
          <cell r="A8628">
            <v>34373</v>
          </cell>
          <cell r="B8628" t="str">
            <v>JANELA ALUMINIO DE CORRER 1,20 X 2,00 (AXL) M COM 6 FOLHAS (4 VENEZIANAS E 2 VIDROS) INCLUSO GUARNICAO</v>
          </cell>
          <cell r="C8628" t="str">
            <v xml:space="preserve">UN    </v>
          </cell>
          <cell r="D8628" t="str">
            <v>1.460,74</v>
          </cell>
        </row>
        <row r="8629">
          <cell r="A8629">
            <v>34365</v>
          </cell>
          <cell r="B8629" t="str">
            <v>JANELA ALUMINIO DE CORRER 1,20 X 2,00 M (AXL) COM 4 FOLHAS DE VIDRO INCLUSO GUARNICAO</v>
          </cell>
          <cell r="C8629" t="str">
            <v xml:space="preserve">UN    </v>
          </cell>
          <cell r="D8629" t="str">
            <v>936,79</v>
          </cell>
        </row>
        <row r="8630">
          <cell r="A8630">
            <v>34381</v>
          </cell>
          <cell r="B8630" t="str">
            <v>JANELA ALUMINIO MAXIM AR 80 X 60 CM (AXL) (INCLUSO GUARNICAO E VIDRO)</v>
          </cell>
          <cell r="C8630" t="str">
            <v xml:space="preserve">UN    </v>
          </cell>
          <cell r="D8630" t="str">
            <v>321,98</v>
          </cell>
        </row>
        <row r="8631">
          <cell r="A8631">
            <v>601</v>
          </cell>
          <cell r="B8631" t="str">
            <v>JANELA ALUMINIO MAXIM AR, SERIE 25, 90 X 110CM (INCLUSO GUARNICAO E VIDRO FANTASIA).</v>
          </cell>
          <cell r="C8631" t="str">
            <v xml:space="preserve">M2    </v>
          </cell>
          <cell r="D8631" t="str">
            <v>468,11</v>
          </cell>
        </row>
        <row r="8632">
          <cell r="A8632">
            <v>40662</v>
          </cell>
          <cell r="B8632" t="str">
            <v>JANELA BASCULANTE EM MADEIRA PINUS/ EUCALIPTO/ TAUARI/ VIROLA OU EQUIVALENTE DA REGIAO, *60 X 60*, CAIXA DO BATENTE/ MARCO E = *10* CM, 2 BASCULAS PARA VIDRO, COM FERRAGENS (SEM VIDRO, SEM GUARNICAO/ALIZAR E SEM ACABAMENTO)</v>
          </cell>
          <cell r="C8632" t="str">
            <v xml:space="preserve">UN    </v>
          </cell>
          <cell r="D8632" t="str">
            <v>104,04</v>
          </cell>
        </row>
        <row r="8633">
          <cell r="A8633">
            <v>3437</v>
          </cell>
          <cell r="B8633" t="str">
            <v>JANELA BASCULANTE EM MADEIRA PINUS/ EUCALIPTO/ TAUARI/ VIROLA OU EQUIVALENTE DA REGIAO, CAIXA DO BATENTE/ MARCO *10* CM, *2* FOLHAS BASCULANTES PARA VIDRO, COM FERRAGENS (SEM VIDRO, SEM GUARNICAO/ALIZAR E SEM ACABAMENTO)</v>
          </cell>
          <cell r="C8633" t="str">
            <v xml:space="preserve">M2    </v>
          </cell>
          <cell r="D8633" t="str">
            <v>289,02</v>
          </cell>
        </row>
        <row r="8634">
          <cell r="A8634">
            <v>11183</v>
          </cell>
          <cell r="B8634" t="str">
            <v>JANELA BASCULANTE, ACO, COM BATENTE/REQUADRO, 100 X 100 CM (SEM VIDROS)</v>
          </cell>
          <cell r="C8634" t="str">
            <v xml:space="preserve">UN    </v>
          </cell>
          <cell r="D8634" t="str">
            <v>256,31</v>
          </cell>
        </row>
        <row r="8635">
          <cell r="A8635">
            <v>11190</v>
          </cell>
          <cell r="B8635" t="str">
            <v>JANELA BASCULANTE, ACO, COM BATENTE/REQUADRO, 60 X 60 CM (SEM VIDROS)</v>
          </cell>
          <cell r="C8635" t="str">
            <v xml:space="preserve">UN    </v>
          </cell>
          <cell r="D8635" t="str">
            <v>118,90</v>
          </cell>
        </row>
        <row r="8636">
          <cell r="A8636">
            <v>616</v>
          </cell>
          <cell r="B8636" t="str">
            <v>JANELA BASCULANTE, ACO, COM BATENTE/REQUADRO, 60 X 80 CM (SEM VIDROS)</v>
          </cell>
          <cell r="C8636" t="str">
            <v xml:space="preserve">UN    </v>
          </cell>
          <cell r="D8636" t="str">
            <v>139,83</v>
          </cell>
        </row>
        <row r="8637">
          <cell r="A8637">
            <v>615</v>
          </cell>
          <cell r="B8637" t="str">
            <v>JANELA BASCULANTE, ACO, COM BATENTE/REQUADRO, 60 X 80 CM (SEM VIDROS)</v>
          </cell>
          <cell r="C8637" t="str">
            <v xml:space="preserve">M2    </v>
          </cell>
          <cell r="D8637" t="str">
            <v>291,32</v>
          </cell>
        </row>
        <row r="8638">
          <cell r="A8638">
            <v>11192</v>
          </cell>
          <cell r="B8638" t="str">
            <v>JANELA BASCULANTE, ACO, COM BATENTE/REQUADRO, 80 X 80 CM (SEM VIDROS)</v>
          </cell>
          <cell r="C8638" t="str">
            <v xml:space="preserve">UN    </v>
          </cell>
          <cell r="D8638" t="str">
            <v>218,77</v>
          </cell>
        </row>
        <row r="8639">
          <cell r="A8639">
            <v>11231</v>
          </cell>
          <cell r="B8639" t="str">
            <v>JANELA BASCULANTE, ACO, COM BATENTE/REQUADRO, 80 X 80 CM (SEM VIDROS)</v>
          </cell>
          <cell r="C8639" t="str">
            <v xml:space="preserve">M2    </v>
          </cell>
          <cell r="D8639" t="str">
            <v>341,82</v>
          </cell>
        </row>
        <row r="8640">
          <cell r="A8640">
            <v>3428</v>
          </cell>
          <cell r="B8640" t="str">
            <v>JANELA DE ABRIR EM MADEIRA IMBUIA/CEDRO ARANA/CEDRO ROSA OU EQUIVALENTE DA REGIAO, CAIXA DO BATENTE/MARCO *10* CM, 2 FOLHAS DE ABRIR TIPO VENEZIANA E 2 FOLHAS DE ABRIR PARA VIDRO, COM GUARNICAO/ALIZAR, COM FERRAGENS, (SEM VIDRO E SEM ACABAMENTO)</v>
          </cell>
          <cell r="C8640" t="str">
            <v xml:space="preserve">M2    </v>
          </cell>
          <cell r="D8640" t="str">
            <v>428,71</v>
          </cell>
        </row>
        <row r="8641">
          <cell r="A8641">
            <v>3429</v>
          </cell>
          <cell r="B8641" t="str">
            <v>JANELA DE ABRIR EM MADEIRA PINUS/EUCALIPTO/ TAUARI/ VIROLA OU EQUIVALENTE DA REGIAO, CAIXA DO BATENTE/MARCO *10* CM, 2 FOLHAS DE ABRIR TIPO VENEZIANA E 2 FOLHAS GUILHOTINA PARA VIDRO, COM FERRAGENS (SEM VIDRO,SEM GUARNICAO/ALIZAR E SEM ACABAMENTO)</v>
          </cell>
          <cell r="C8641" t="str">
            <v xml:space="preserve">M2    </v>
          </cell>
          <cell r="D8641" t="str">
            <v>244,94</v>
          </cell>
        </row>
        <row r="8642">
          <cell r="A8642">
            <v>597</v>
          </cell>
          <cell r="B8642" t="str">
            <v>JANELA DE CORRER EM ALUMINIO, SERIE 25, SEM BANDEIRA, COM 4 FOLHAS PARA VIDRO, (DUAS FIXAS E DUAS MOVEIS) 1,60 X 1,10 M (INCLUSO GUARNICAO E VIDRO LISO INCOLOR).</v>
          </cell>
          <cell r="C8642" t="str">
            <v xml:space="preserve">M2    </v>
          </cell>
          <cell r="D8642" t="str">
            <v>464,29</v>
          </cell>
        </row>
        <row r="8643">
          <cell r="A8643">
            <v>36896</v>
          </cell>
          <cell r="B8643" t="str">
            <v>JANELA DE CORRER EM ALUMINIO, 100 X 120 CM (A X L), 2 FLS,  SEM BANDEIRA,  ACABAMENTO ACET OU BRILHANTE, BATENTE/REQUADRO DE 6 A 14 CM, COM VIDRO, SEM GUARNICAO</v>
          </cell>
          <cell r="C8643" t="str">
            <v xml:space="preserve">UN    </v>
          </cell>
          <cell r="D8643" t="str">
            <v>500,49</v>
          </cell>
        </row>
        <row r="8644">
          <cell r="A8644">
            <v>11199</v>
          </cell>
          <cell r="B8644" t="str">
            <v>JANELA DE CORRER, ACO, BATENTE/REQUADRO DE 6 A 14 CM,  COM DIVISAO HORIZ , PINT ANTICORROSIVA, SEM VIDRO, BANDEIRA COM BASCULA, 4 FLS, 120  X 150 CM (A X L)</v>
          </cell>
          <cell r="C8644" t="str">
            <v xml:space="preserve">UN    </v>
          </cell>
          <cell r="D8644" t="str">
            <v>656,66</v>
          </cell>
        </row>
        <row r="8645">
          <cell r="A8645">
            <v>34801</v>
          </cell>
          <cell r="B8645" t="str">
            <v>JANELA DE CORRER, ACO, BATENTE/REQUADRO DE 6 A 14 CM, QUADRICULADA, PINT ANTICORROSIVA, SEM VIDRO, BANDEIRA COM BASCULA, 4 FLS, 120  X 150 CM (A X L)</v>
          </cell>
          <cell r="C8645" t="str">
            <v xml:space="preserve">UN    </v>
          </cell>
          <cell r="D8645" t="str">
            <v>823,74</v>
          </cell>
        </row>
        <row r="8646">
          <cell r="A8646">
            <v>34799</v>
          </cell>
          <cell r="B8646" t="str">
            <v>JANELA DE CORRER, ACO, BATENTE/REQUADRO DE 6 A 14 CM, QUADRICULADA, PINT ANTICORROSIVA, SEM VIDRO, BANDEIRA COM BASCULA, 4 FLS, 120  X 200 CM (A X L)</v>
          </cell>
          <cell r="C8646" t="str">
            <v xml:space="preserve">UN    </v>
          </cell>
          <cell r="D8646" t="str">
            <v>1.015,84</v>
          </cell>
        </row>
        <row r="8647">
          <cell r="A8647">
            <v>622</v>
          </cell>
          <cell r="B8647" t="str">
            <v>JANELA DE CORRER, ACO, BATENTE/REQUADRO DE 6 A 14 CM, QUADRICULADA, PINT ANTICORROSIVA, SEM VIDRO, SEM BANDEIRA, 4 FLS, 100  X 120 CM (A X L)</v>
          </cell>
          <cell r="C8647" t="str">
            <v xml:space="preserve">UN    </v>
          </cell>
          <cell r="D8647" t="str">
            <v>457,33</v>
          </cell>
        </row>
        <row r="8648">
          <cell r="A8648">
            <v>34805</v>
          </cell>
          <cell r="B8648" t="str">
            <v>JANELA DE CORRER, ACO, BATENTE/REQUADRO DE 6 A 14 CM, QUADRICULADA, PINT ANTICORROSIVA, SEM VIDRO, SEM BANDEIRA, 4 FLS, 120  X 150 CM (A X L)</v>
          </cell>
          <cell r="C8648" t="str">
            <v xml:space="preserve">M2    </v>
          </cell>
          <cell r="D8648" t="str">
            <v>342,28</v>
          </cell>
        </row>
        <row r="8649">
          <cell r="A8649">
            <v>34803</v>
          </cell>
          <cell r="B8649" t="str">
            <v>JANELA DE CORRER, ACO, BATENTE/REQUADRO DE 6 A 14 CM, QUADRICULADA, PINT ANTICORROSIVA, SEM VIDRO, SEM BANDEIRA, 4 FLS, 120  X 200 CM (A X L)</v>
          </cell>
          <cell r="C8649" t="str">
            <v xml:space="preserve">UN    </v>
          </cell>
          <cell r="D8649" t="str">
            <v>413,89</v>
          </cell>
        </row>
        <row r="8650">
          <cell r="A8650">
            <v>606</v>
          </cell>
          <cell r="B8650" t="str">
            <v>JANELA DE CORRER, ACO, BATENTE/REQUADRO DE 6 A 14 CM, QUADRICULADA, PINTURA ANTICORROSIVA, SEM VIDRO, BANDEIRA COM BASCULA, 4 FLS, 120  X 150 CM (A X L)</v>
          </cell>
          <cell r="C8650" t="str">
            <v xml:space="preserve">M2    </v>
          </cell>
          <cell r="D8650" t="str">
            <v>457,63</v>
          </cell>
        </row>
        <row r="8651">
          <cell r="A8651">
            <v>11227</v>
          </cell>
          <cell r="B8651" t="str">
            <v>JANELA DE CORRER, ACO, BATENTE/REQUADRO DE 6 A 14 CM, SEM  DIVISAO, PINT ANTICORROSIVA, SEM VIDRO, BANDEIRA COM BASCULA, 4 FLS, 120  X 200 CM (A X L)</v>
          </cell>
          <cell r="C8651" t="str">
            <v xml:space="preserve">UN    </v>
          </cell>
          <cell r="D8651" t="str">
            <v>484,70</v>
          </cell>
        </row>
        <row r="8652">
          <cell r="A8652">
            <v>11193</v>
          </cell>
          <cell r="B8652" t="str">
            <v>JANELA DE CORRER, ACO, BATENTE/REQUADRO DE 6 A 14 CM, VENEZIANA, PINT ANTICORROSIVA, PINT ACABAMENTO, COM VIDRO, 6 FLS, 120  X 150 CM (A X L)</v>
          </cell>
          <cell r="C8652" t="str">
            <v xml:space="preserve">M2    </v>
          </cell>
          <cell r="D8652" t="str">
            <v>463,99</v>
          </cell>
        </row>
        <row r="8653">
          <cell r="A8653">
            <v>11194</v>
          </cell>
          <cell r="B8653" t="str">
            <v>JANELA DE CORRER, ACO, BATENTE/REQUADRO DE 6 A 14 CM, VENEZIANA, PINT ANTICORROSIVA, SEM VIDRO, 6 FLS, 120  X 150 CM (A X L)</v>
          </cell>
          <cell r="C8653" t="str">
            <v xml:space="preserve">M2    </v>
          </cell>
          <cell r="D8653" t="str">
            <v>417,77</v>
          </cell>
        </row>
        <row r="8654">
          <cell r="A8654">
            <v>605</v>
          </cell>
          <cell r="B8654" t="str">
            <v>JANELA DE CORRER, ACO, COM BATENTE/REQUADRO DE 6 A 14 CM, SEM DIVISAO, PINT ANTICORROSIVA, PINT ACABAMENTO, COM VIDRO, SEM BANDEIRA, COM GRADE, 4 FLS, 100  X 120 CM (A X L)</v>
          </cell>
          <cell r="C8654" t="str">
            <v xml:space="preserve">M2    </v>
          </cell>
          <cell r="D8654" t="str">
            <v>524,67</v>
          </cell>
        </row>
        <row r="8655">
          <cell r="A8655">
            <v>11197</v>
          </cell>
          <cell r="B8655" t="str">
            <v>JANELA DE CORRER, ACO, COM BATENTE/REQUADRO DE 6 A 14 CM, SEM DIVISAO, PINT ANTICORROSIVA, PINT ACABAMENTO, COM VIDRO, SEM BANDEIRA, 2 FLS, 120  X 150 CM (A X L)</v>
          </cell>
          <cell r="C8655" t="str">
            <v xml:space="preserve">UN    </v>
          </cell>
          <cell r="D8655" t="str">
            <v>635,44</v>
          </cell>
        </row>
        <row r="8656">
          <cell r="A8656">
            <v>40659</v>
          </cell>
          <cell r="B865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656" t="str">
            <v xml:space="preserve">M2    </v>
          </cell>
          <cell r="D8656" t="str">
            <v>408,92</v>
          </cell>
        </row>
        <row r="8657">
          <cell r="A8657">
            <v>40660</v>
          </cell>
          <cell r="B865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657" t="str">
            <v xml:space="preserve">M2    </v>
          </cell>
          <cell r="D8657" t="str">
            <v>518,25</v>
          </cell>
        </row>
        <row r="8658">
          <cell r="A8658">
            <v>40661</v>
          </cell>
          <cell r="B865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658" t="str">
            <v xml:space="preserve">M2    </v>
          </cell>
          <cell r="D8658" t="str">
            <v>318,64</v>
          </cell>
        </row>
        <row r="8659">
          <cell r="A8659">
            <v>3421</v>
          </cell>
          <cell r="B8659" t="str">
            <v>JANELA EM MADEIRA CEDRINHO/ ANGELIM COMERCIAL/ CURUPIXA/ CUMARU OU EQUIVALENTE DA REGIAO, CAIXA DO BATENTE/MARCO *10* CM, 2 FOLHAS DE ABRIR TIPO VENEZIANA E 2 FOLHAS GUILHOTINA PARA VIDRO, COM GUARNICAO/ALIZAR, COM FERRAGENS (SEM VIDRO E SEM ACABAMENTO)</v>
          </cell>
          <cell r="C8659" t="str">
            <v xml:space="preserve">M2    </v>
          </cell>
          <cell r="D8659" t="str">
            <v>321,07</v>
          </cell>
        </row>
        <row r="8660">
          <cell r="A8660">
            <v>3423</v>
          </cell>
          <cell r="B8660" t="str">
            <v>JANELA MAXIM AR EM MADEIRA CEDRINHO/ ANGELIM COMERCIAL/ CURUPIXA/ CUMARU OU EQUIVALENTE DA REGIAO, CAIXA DO BATENTE/MARCO *10* CM, 1 FOLHA  PARA VIDRO, COM GUARNICAO/ALIZAR, COM FERRAGENS, (SEM VIDRO E SEM ACABAMENTO)</v>
          </cell>
          <cell r="C8660" t="str">
            <v xml:space="preserve">M2    </v>
          </cell>
          <cell r="D8660" t="str">
            <v>452,79</v>
          </cell>
        </row>
        <row r="8661">
          <cell r="A8661">
            <v>34797</v>
          </cell>
          <cell r="B8661" t="str">
            <v>JANELA MAXIMO AR, ACO, BATENTE / REQUADRO DE 6 A 14 CM, PINT ANTICORROSIVA, SEM VIDRO, COM GRADE, 1 FL, 60  X 80 CM (A X L)</v>
          </cell>
          <cell r="C8661" t="str">
            <v xml:space="preserve">UN    </v>
          </cell>
          <cell r="D8661" t="str">
            <v>258,98</v>
          </cell>
        </row>
        <row r="8662">
          <cell r="A8662">
            <v>624</v>
          </cell>
          <cell r="B8662" t="str">
            <v>JANELA MAXIMO AR, ACO, BATENTE/REQUADRO DE 6 A 14 CM, PINT ANTICORROSIVA, SEM VIDRO, COM GRADE, 1 FL, 60  X 80 CM (A X L)</v>
          </cell>
          <cell r="C8662" t="str">
            <v xml:space="preserve">M2    </v>
          </cell>
          <cell r="D8662" t="str">
            <v>539,55</v>
          </cell>
        </row>
        <row r="8663">
          <cell r="A8663">
            <v>623</v>
          </cell>
          <cell r="B8663" t="str">
            <v>JANELA MAXIMO AR, ACO, BATENTE/REQUADRO DE 6 A 14 CM, PINT ANTICORROSIVA, SEM VIDRO, SEM GRADE, 1 FL, 60  X 80 CM (A X L)</v>
          </cell>
          <cell r="C8663" t="str">
            <v xml:space="preserve">M2    </v>
          </cell>
          <cell r="D8663" t="str">
            <v>202,60</v>
          </cell>
        </row>
        <row r="8664">
          <cell r="A8664">
            <v>25964</v>
          </cell>
          <cell r="B8664" t="str">
            <v>JARDINEIRO</v>
          </cell>
          <cell r="C8664" t="str">
            <v xml:space="preserve">H     </v>
          </cell>
          <cell r="D8664" t="str">
            <v>10,70</v>
          </cell>
        </row>
        <row r="8665">
          <cell r="A8665">
            <v>41077</v>
          </cell>
          <cell r="B8665" t="str">
            <v>JARDINEIRO (MENSALISTA)</v>
          </cell>
          <cell r="C8665" t="str">
            <v xml:space="preserve">MES   </v>
          </cell>
          <cell r="D8665" t="str">
            <v>1.878,77</v>
          </cell>
        </row>
        <row r="8666">
          <cell r="A8666">
            <v>20159</v>
          </cell>
          <cell r="B8666" t="str">
            <v>JOELHO COM VISITA, PVC SERIE R, 90 GRAUS, 100 X 75 MM, PARA ESGOTO PREDIAL</v>
          </cell>
          <cell r="C8666" t="str">
            <v xml:space="preserve">UN    </v>
          </cell>
          <cell r="D8666" t="str">
            <v>23,89</v>
          </cell>
        </row>
        <row r="8667">
          <cell r="A8667">
            <v>37963</v>
          </cell>
          <cell r="B8667" t="str">
            <v>JOELHO CPVC, SOLDAVEL, 45 GRAUS, 15 MM, PARA AGUA QUENTE</v>
          </cell>
          <cell r="C8667" t="str">
            <v xml:space="preserve">UN    </v>
          </cell>
          <cell r="D8667" t="str">
            <v>2,95</v>
          </cell>
        </row>
        <row r="8668">
          <cell r="A8668">
            <v>37964</v>
          </cell>
          <cell r="B8668" t="str">
            <v>JOELHO CPVC, SOLDAVEL, 45 GRAUS, 22 MM, PARA AGUA QUENTE</v>
          </cell>
          <cell r="C8668" t="str">
            <v xml:space="preserve">UN    </v>
          </cell>
          <cell r="D8668" t="str">
            <v>4,92</v>
          </cell>
        </row>
        <row r="8669">
          <cell r="A8669">
            <v>37965</v>
          </cell>
          <cell r="B8669" t="str">
            <v>JOELHO CPVC, SOLDAVEL, 45 GRAUS, 28 MM, PARA AGUA QUENTE</v>
          </cell>
          <cell r="C8669" t="str">
            <v xml:space="preserve">UN    </v>
          </cell>
          <cell r="D8669" t="str">
            <v>7,13</v>
          </cell>
        </row>
        <row r="8670">
          <cell r="A8670">
            <v>37966</v>
          </cell>
          <cell r="B8670" t="str">
            <v>JOELHO CPVC, SOLDAVEL, 45 GRAUS, 35 MM, PARA AGUA QUENTE</v>
          </cell>
          <cell r="C8670" t="str">
            <v xml:space="preserve">UN    </v>
          </cell>
          <cell r="D8670" t="str">
            <v>12,91</v>
          </cell>
        </row>
        <row r="8671">
          <cell r="A8671">
            <v>37967</v>
          </cell>
          <cell r="B8671" t="str">
            <v>JOELHO CPVC, SOLDAVEL, 45 GRAUS, 42 MM, PARA AGUA QUENTE</v>
          </cell>
          <cell r="C8671" t="str">
            <v xml:space="preserve">UN    </v>
          </cell>
          <cell r="D8671" t="str">
            <v>20,71</v>
          </cell>
        </row>
        <row r="8672">
          <cell r="A8672">
            <v>37968</v>
          </cell>
          <cell r="B8672" t="str">
            <v>JOELHO CPVC, SOLDAVEL, 45 GRAUS, 54 MM, PARA AGUA QUENTE</v>
          </cell>
          <cell r="C8672" t="str">
            <v xml:space="preserve">UN    </v>
          </cell>
          <cell r="D8672" t="str">
            <v>45,42</v>
          </cell>
        </row>
        <row r="8673">
          <cell r="A8673">
            <v>37969</v>
          </cell>
          <cell r="B8673" t="str">
            <v>JOELHO CPVC, SOLDAVEL, 45 GRAUS, 73 MM, PARA AGUA QUENTE</v>
          </cell>
          <cell r="C8673" t="str">
            <v xml:space="preserve">UN    </v>
          </cell>
          <cell r="D8673" t="str">
            <v>121,34</v>
          </cell>
        </row>
        <row r="8674">
          <cell r="A8674">
            <v>37970</v>
          </cell>
          <cell r="B8674" t="str">
            <v>JOELHO CPVC, SOLDAVEL, 45 GRAUS, 89 MM, PARA AGUA QUENTE</v>
          </cell>
          <cell r="C8674" t="str">
            <v xml:space="preserve">UN    </v>
          </cell>
          <cell r="D8674" t="str">
            <v>141,55</v>
          </cell>
        </row>
        <row r="8675">
          <cell r="A8675">
            <v>21118</v>
          </cell>
          <cell r="B8675" t="str">
            <v>JOELHO CPVC, SOLDAVEL, 90 GRAUS, 15 MM, PARA AGUA QUENTE</v>
          </cell>
          <cell r="C8675" t="str">
            <v xml:space="preserve">UN    </v>
          </cell>
          <cell r="D8675" t="str">
            <v>2,23</v>
          </cell>
        </row>
        <row r="8676">
          <cell r="A8676">
            <v>37956</v>
          </cell>
          <cell r="B8676" t="str">
            <v>JOELHO CPVC, SOLDAVEL, 90 GRAUS, 22 MM, PARA AGUA QUENTE</v>
          </cell>
          <cell r="C8676" t="str">
            <v xml:space="preserve">UN    </v>
          </cell>
          <cell r="D8676" t="str">
            <v>3,53</v>
          </cell>
        </row>
        <row r="8677">
          <cell r="A8677">
            <v>37957</v>
          </cell>
          <cell r="B8677" t="str">
            <v>JOELHO CPVC, SOLDAVEL, 90 GRAUS, 28 MM, PARA AGUA QUENTE</v>
          </cell>
          <cell r="C8677" t="str">
            <v xml:space="preserve">UN    </v>
          </cell>
          <cell r="D8677" t="str">
            <v>7,45</v>
          </cell>
        </row>
        <row r="8678">
          <cell r="A8678">
            <v>37958</v>
          </cell>
          <cell r="B8678" t="str">
            <v>JOELHO CPVC, SOLDAVEL, 90 GRAUS, 35 MM, PARA AGUA QUENTE</v>
          </cell>
          <cell r="C8678" t="str">
            <v xml:space="preserve">UN    </v>
          </cell>
          <cell r="D8678" t="str">
            <v>12,91</v>
          </cell>
        </row>
        <row r="8679">
          <cell r="A8679">
            <v>37959</v>
          </cell>
          <cell r="B8679" t="str">
            <v>JOELHO CPVC, SOLDAVEL, 90 GRAUS, 42 MM, PARA AGUA QUENTE</v>
          </cell>
          <cell r="C8679" t="str">
            <v xml:space="preserve">UN    </v>
          </cell>
          <cell r="D8679" t="str">
            <v>20,71</v>
          </cell>
        </row>
        <row r="8680">
          <cell r="A8680">
            <v>37960</v>
          </cell>
          <cell r="B8680" t="str">
            <v>JOELHO CPVC, SOLDAVEL, 90 GRAUS, 54 MM, PARA AGUA QUENTE</v>
          </cell>
          <cell r="C8680" t="str">
            <v xml:space="preserve">UN    </v>
          </cell>
          <cell r="D8680" t="str">
            <v>44,60</v>
          </cell>
        </row>
        <row r="8681">
          <cell r="A8681">
            <v>37961</v>
          </cell>
          <cell r="B8681" t="str">
            <v>JOELHO CPVC, SOLDAVEL, 90 GRAUS, 73 MM, PARA AGUA QUENTE</v>
          </cell>
          <cell r="C8681" t="str">
            <v xml:space="preserve">UN    </v>
          </cell>
          <cell r="D8681" t="str">
            <v>118,33</v>
          </cell>
        </row>
        <row r="8682">
          <cell r="A8682">
            <v>37962</v>
          </cell>
          <cell r="B8682" t="str">
            <v>JOELHO CPVC, SOLDAVEL, 90 GRAUS, 89 MM, PARA AGUA QUENTE</v>
          </cell>
          <cell r="C8682" t="str">
            <v xml:space="preserve">UN    </v>
          </cell>
          <cell r="D8682" t="str">
            <v>137,49</v>
          </cell>
        </row>
        <row r="8683">
          <cell r="A8683">
            <v>3533</v>
          </cell>
          <cell r="B8683" t="str">
            <v>JOELHO DE REDUCAO, PVC SOLDAVEL, 90 GRAUS,  25 MM X 20 MM, PARA AGUA FRIA PREDIAL</v>
          </cell>
          <cell r="C8683" t="str">
            <v xml:space="preserve">UN    </v>
          </cell>
          <cell r="D8683" t="str">
            <v>1,71</v>
          </cell>
        </row>
        <row r="8684">
          <cell r="A8684">
            <v>3538</v>
          </cell>
          <cell r="B8684" t="str">
            <v>JOELHO DE REDUCAO, PVC SOLDAVEL, 90 GRAUS,  32 MM X 25 MM, PARA AGUA FRIA PREDIAL</v>
          </cell>
          <cell r="C8684" t="str">
            <v xml:space="preserve">UN    </v>
          </cell>
          <cell r="D8684" t="str">
            <v>2,35</v>
          </cell>
        </row>
        <row r="8685">
          <cell r="A8685">
            <v>3497</v>
          </cell>
          <cell r="B8685" t="str">
            <v>JOELHO DE REDUCAO, PVC, ROSCAVEL COM BUCHA DE LATAO, 90 GRAUS,  3/4" X 1/2", PARA AGUA FRIA PREDIAL</v>
          </cell>
          <cell r="C8685" t="str">
            <v xml:space="preserve">UN    </v>
          </cell>
          <cell r="D8685" t="str">
            <v>10,38</v>
          </cell>
        </row>
        <row r="8686">
          <cell r="A8686">
            <v>3498</v>
          </cell>
          <cell r="B8686" t="str">
            <v>JOELHO DE REDUCAO, PVC, ROSCAVEL, 90 GRAUS, 1" X 3/4", PARA AGUA FRIA PREDIAL</v>
          </cell>
          <cell r="C8686" t="str">
            <v xml:space="preserve">UN    </v>
          </cell>
          <cell r="D8686" t="str">
            <v>3,29</v>
          </cell>
        </row>
        <row r="8687">
          <cell r="A8687">
            <v>3496</v>
          </cell>
          <cell r="B8687" t="str">
            <v>JOELHO DE REDUCAO, PVC, ROSCAVEL, 90 GRAUS, 3/4" X 1/2", PARA AGUA FRIA PREDIAL</v>
          </cell>
          <cell r="C8687" t="str">
            <v xml:space="preserve">UN    </v>
          </cell>
          <cell r="D8687" t="str">
            <v>2,04</v>
          </cell>
        </row>
        <row r="8688">
          <cell r="A8688">
            <v>38429</v>
          </cell>
          <cell r="B8688" t="str">
            <v>JOELHO DE TRANSICAO, CPVC, SOLDAVEL, 90 GRAUS, 15 MM X 1/2", PARA AGUA QUENTE</v>
          </cell>
          <cell r="C8688" t="str">
            <v xml:space="preserve">UN    </v>
          </cell>
          <cell r="D8688" t="str">
            <v>7,53</v>
          </cell>
        </row>
        <row r="8689">
          <cell r="A8689">
            <v>38431</v>
          </cell>
          <cell r="B8689" t="str">
            <v>JOELHO DE TRANSICAO, CPVC, SOLDAVEL, 90 GRAUS, 22 MM X 1/2", PARA AGUA QUENTE</v>
          </cell>
          <cell r="C8689" t="str">
            <v xml:space="preserve">UN    </v>
          </cell>
          <cell r="D8689" t="str">
            <v>11,93</v>
          </cell>
        </row>
        <row r="8690">
          <cell r="A8690">
            <v>38430</v>
          </cell>
          <cell r="B8690" t="str">
            <v>JOELHO DE TRANSICAO, CPVC, SOLDAVEL, 90 GRAUS, 22 MM X 3/4", PARA AGUA QUENTE</v>
          </cell>
          <cell r="C8690" t="str">
            <v xml:space="preserve">UN    </v>
          </cell>
          <cell r="D8690" t="str">
            <v>15,24</v>
          </cell>
        </row>
        <row r="8691">
          <cell r="A8691">
            <v>38449</v>
          </cell>
          <cell r="B8691" t="str">
            <v>JOELHO PARA PE DE COLUNA, 45 GRAUS, SERIE R, DN 100 MM, PARA ESGOTO PREDIAL</v>
          </cell>
          <cell r="C8691" t="str">
            <v xml:space="preserve">UN    </v>
          </cell>
          <cell r="D8691" t="str">
            <v>23,52</v>
          </cell>
        </row>
        <row r="8692">
          <cell r="A8692">
            <v>36348</v>
          </cell>
          <cell r="B8692" t="str">
            <v>JOELHO PPR 45 GRAUS, SOLDAVEL,  DN 20 MM, PARA AGUA QUENTE PREDIAL</v>
          </cell>
          <cell r="C8692" t="str">
            <v xml:space="preserve">UN    </v>
          </cell>
          <cell r="D8692" t="str">
            <v>0,86</v>
          </cell>
        </row>
        <row r="8693">
          <cell r="A8693">
            <v>36349</v>
          </cell>
          <cell r="B8693" t="str">
            <v>JOELHO PPR 45 GRAUS, SOLDAVEL, DN 25 MM, PARA AGUA QUENTE PREDIAL</v>
          </cell>
          <cell r="C8693" t="str">
            <v xml:space="preserve">UN    </v>
          </cell>
          <cell r="D8693" t="str">
            <v>1,30</v>
          </cell>
        </row>
        <row r="8694">
          <cell r="A8694">
            <v>38433</v>
          </cell>
          <cell r="B8694" t="str">
            <v>JOELHO PPR, 45 GRAUS, SOLDAVEL, DN 32 MM, PARA AGUA QUENTE PREDIAL</v>
          </cell>
          <cell r="C8694" t="str">
            <v xml:space="preserve">UN    </v>
          </cell>
          <cell r="D8694" t="str">
            <v>2,41</v>
          </cell>
        </row>
        <row r="8695">
          <cell r="A8695">
            <v>38440</v>
          </cell>
          <cell r="B8695" t="str">
            <v>JOELHO PPR, 90 GRAUS, SOLDAVEL, DN 110 MM, PARA AGUA QUENTE PREDIAL</v>
          </cell>
          <cell r="C8695" t="str">
            <v xml:space="preserve">UN    </v>
          </cell>
          <cell r="D8695" t="str">
            <v>83,09</v>
          </cell>
        </row>
        <row r="8696">
          <cell r="A8696">
            <v>36359</v>
          </cell>
          <cell r="B8696" t="str">
            <v>JOELHO PPR, 90 GRAUS, SOLDAVEL, DN 20 MM, PARA AGUA QUENTE PREDIAL</v>
          </cell>
          <cell r="C8696" t="str">
            <v xml:space="preserve">UN    </v>
          </cell>
          <cell r="D8696" t="str">
            <v>1,03</v>
          </cell>
        </row>
        <row r="8697">
          <cell r="A8697">
            <v>36360</v>
          </cell>
          <cell r="B8697" t="str">
            <v>JOELHO PPR, 90 GRAUS, SOLDAVEL, DN 25 MM, PARA AGUA QUENTE PREDIAL</v>
          </cell>
          <cell r="C8697" t="str">
            <v xml:space="preserve">UN    </v>
          </cell>
          <cell r="D8697" t="str">
            <v>1,59</v>
          </cell>
        </row>
        <row r="8698">
          <cell r="A8698">
            <v>38434</v>
          </cell>
          <cell r="B8698" t="str">
            <v>JOELHO PPR, 90 GRAUS, SOLDAVEL, DN 32 MM, PARA AGUA QUENTE PREDIAL</v>
          </cell>
          <cell r="C8698" t="str">
            <v xml:space="preserve">UN    </v>
          </cell>
          <cell r="D8698" t="str">
            <v>2,44</v>
          </cell>
        </row>
        <row r="8699">
          <cell r="A8699">
            <v>38435</v>
          </cell>
          <cell r="B8699" t="str">
            <v>JOELHO PPR, 90 GRAUS, SOLDAVEL, DN 40 MM, PARA AGUA QUENTE PREDIAL</v>
          </cell>
          <cell r="C8699" t="str">
            <v xml:space="preserve">UN    </v>
          </cell>
          <cell r="D8699" t="str">
            <v>4,63</v>
          </cell>
        </row>
        <row r="8700">
          <cell r="A8700">
            <v>38436</v>
          </cell>
          <cell r="B8700" t="str">
            <v>JOELHO PPR, 90 GRAUS, SOLDAVEL, DN 50 MM, PARA AGUA QUENTE PREDIAL</v>
          </cell>
          <cell r="C8700" t="str">
            <v xml:space="preserve">UN    </v>
          </cell>
          <cell r="D8700" t="str">
            <v>9,58</v>
          </cell>
        </row>
        <row r="8701">
          <cell r="A8701">
            <v>38437</v>
          </cell>
          <cell r="B8701" t="str">
            <v>JOELHO PPR, 90 GRAUS, SOLDAVEL, DN 63 MM, PARA AGUA QUENTE PREDIAL</v>
          </cell>
          <cell r="C8701" t="str">
            <v xml:space="preserve">UN    </v>
          </cell>
          <cell r="D8701" t="str">
            <v>14,38</v>
          </cell>
        </row>
        <row r="8702">
          <cell r="A8702">
            <v>38438</v>
          </cell>
          <cell r="B8702" t="str">
            <v>JOELHO PPR, 90 GRAUS, SOLDAVEL, DN 75 MM, PARA AGUA QUENTE PREDIAL</v>
          </cell>
          <cell r="C8702" t="str">
            <v xml:space="preserve">UN    </v>
          </cell>
          <cell r="D8702" t="str">
            <v>36,35</v>
          </cell>
        </row>
        <row r="8703">
          <cell r="A8703">
            <v>38439</v>
          </cell>
          <cell r="B8703" t="str">
            <v>JOELHO PPR, 90 GRAUS, SOLDAVEL, DN 90 MM, PARA AGUA QUENTE PREDIAL</v>
          </cell>
          <cell r="C8703" t="str">
            <v xml:space="preserve">UN    </v>
          </cell>
          <cell r="D8703" t="str">
            <v>55,40</v>
          </cell>
        </row>
        <row r="8704">
          <cell r="A8704">
            <v>10836</v>
          </cell>
          <cell r="B8704" t="str">
            <v>JOELHO PVC COM VISITA, 90 GRAUS, DN 100 X 50 MM, SERIE NORMAL, PARA ESGOTO PREDIAL</v>
          </cell>
          <cell r="C8704" t="str">
            <v xml:space="preserve">UN    </v>
          </cell>
          <cell r="D8704" t="str">
            <v>13,11</v>
          </cell>
        </row>
        <row r="8705">
          <cell r="A8705">
            <v>20128</v>
          </cell>
          <cell r="B8705" t="str">
            <v>JOELHO PVC LEVE, 45 GRAUS, DN 150 MM, PARA ESGOTO PREDIAL</v>
          </cell>
          <cell r="C8705" t="str">
            <v xml:space="preserve">UN    </v>
          </cell>
          <cell r="D8705" t="str">
            <v>32,62</v>
          </cell>
        </row>
        <row r="8706">
          <cell r="A8706">
            <v>20131</v>
          </cell>
          <cell r="B8706" t="str">
            <v>JOELHO PVC LEVE, 90 GRAUS, DN 150 MM, PARA ESGOTO PREDIAL</v>
          </cell>
          <cell r="C8706" t="str">
            <v xml:space="preserve">UN    </v>
          </cell>
          <cell r="D8706" t="str">
            <v>29,39</v>
          </cell>
        </row>
        <row r="8707">
          <cell r="A8707">
            <v>3521</v>
          </cell>
          <cell r="B8707" t="str">
            <v>JOELHO PVC,  SOLDAVEL COM ROSCA, 90 GRAUS, 20 MM X 1/2", PARA AGUA FRIA PREDIAL</v>
          </cell>
          <cell r="C8707" t="str">
            <v xml:space="preserve">UN    </v>
          </cell>
          <cell r="D8707" t="str">
            <v>1,24</v>
          </cell>
        </row>
        <row r="8708">
          <cell r="A8708">
            <v>3531</v>
          </cell>
          <cell r="B8708" t="str">
            <v>JOELHO PVC,  SOLDAVEL COM ROSCA, 90 GRAUS, 25 MM X 1/2", PARA AGUA FRIA PREDIAL</v>
          </cell>
          <cell r="C8708" t="str">
            <v xml:space="preserve">UN    </v>
          </cell>
          <cell r="D8708" t="str">
            <v>1,35</v>
          </cell>
        </row>
        <row r="8709">
          <cell r="A8709">
            <v>3522</v>
          </cell>
          <cell r="B8709" t="str">
            <v>JOELHO PVC,  SOLDAVEL COM ROSCA, 90 GRAUS, 25 MM X 3/4", PARA AGUA FRIA PREDIAL</v>
          </cell>
          <cell r="C8709" t="str">
            <v xml:space="preserve">UN    </v>
          </cell>
          <cell r="D8709" t="str">
            <v>2,20</v>
          </cell>
        </row>
        <row r="8710">
          <cell r="A8710">
            <v>3527</v>
          </cell>
          <cell r="B8710" t="str">
            <v>JOELHO PVC,  SOLDAVEL COM ROSCA, 90 GRAUS, 32 MM X 3/4", PARA AGUA FRIA PREDIAL</v>
          </cell>
          <cell r="C8710" t="str">
            <v xml:space="preserve">UN    </v>
          </cell>
          <cell r="D8710" t="str">
            <v>6,94</v>
          </cell>
        </row>
        <row r="8711">
          <cell r="A8711">
            <v>10835</v>
          </cell>
          <cell r="B8711" t="str">
            <v>JOELHO PVC, COM BOLSA E ANEL, 90 GRAUS, DN 40 X *38* MM, SERIE NORMAL, PARA ESGOTO PREDIAL</v>
          </cell>
          <cell r="C8711" t="str">
            <v xml:space="preserve">UN    </v>
          </cell>
          <cell r="D8711" t="str">
            <v>2,92</v>
          </cell>
        </row>
        <row r="8712">
          <cell r="A8712">
            <v>3475</v>
          </cell>
          <cell r="B8712" t="str">
            <v>JOELHO PVC, ROSCAVEL, 45 GRAUS, 1/2", PARA AGUA FRIA PREDIAL</v>
          </cell>
          <cell r="C8712" t="str">
            <v xml:space="preserve">UN    </v>
          </cell>
          <cell r="D8712" t="str">
            <v>2,18</v>
          </cell>
        </row>
        <row r="8713">
          <cell r="A8713">
            <v>3485</v>
          </cell>
          <cell r="B8713" t="str">
            <v>JOELHO PVC, ROSCAVEL, 45 GRAUS, 1", PARA AGUA FRIA PREDIAL</v>
          </cell>
          <cell r="C8713" t="str">
            <v xml:space="preserve">UN    </v>
          </cell>
          <cell r="D8713" t="str">
            <v>6,67</v>
          </cell>
        </row>
        <row r="8714">
          <cell r="A8714">
            <v>3534</v>
          </cell>
          <cell r="B8714" t="str">
            <v>JOELHO PVC, ROSCAVEL, 45 GRAUS, 3/4", PARA AGUA FRIA PREDIAL</v>
          </cell>
          <cell r="C8714" t="str">
            <v xml:space="preserve">UN    </v>
          </cell>
          <cell r="D8714" t="str">
            <v>2,83</v>
          </cell>
        </row>
        <row r="8715">
          <cell r="A8715">
            <v>3543</v>
          </cell>
          <cell r="B8715" t="str">
            <v>JOELHO PVC, ROSCAVEL, 90 GRAUS, 1/2", PARA AGUA FRIA PREDIAL</v>
          </cell>
          <cell r="C8715" t="str">
            <v xml:space="preserve">UN    </v>
          </cell>
          <cell r="D8715" t="str">
            <v>1,41</v>
          </cell>
        </row>
        <row r="8716">
          <cell r="A8716">
            <v>3482</v>
          </cell>
          <cell r="B8716" t="str">
            <v>JOELHO PVC, ROSCAVEL, 90 GRAUS, 1", PARA AGUA FRIA PREDIAL</v>
          </cell>
          <cell r="C8716" t="str">
            <v xml:space="preserve">UN    </v>
          </cell>
          <cell r="D8716" t="str">
            <v>3,40</v>
          </cell>
        </row>
        <row r="8717">
          <cell r="A8717">
            <v>3505</v>
          </cell>
          <cell r="B8717" t="str">
            <v>JOELHO PVC, ROSCAVEL, 90 GRAUS, 3/4", PARA AGUA FRIA PREDIAL</v>
          </cell>
          <cell r="C8717" t="str">
            <v xml:space="preserve">UN    </v>
          </cell>
          <cell r="D8717" t="str">
            <v>2,03</v>
          </cell>
        </row>
        <row r="8718">
          <cell r="A8718">
            <v>3516</v>
          </cell>
          <cell r="B8718" t="str">
            <v>JOELHO PVC, SOLDAVEL, BB, 45 GRAUS, DN 40 MM, PARA ESGOTO PREDIAL</v>
          </cell>
          <cell r="C8718" t="str">
            <v xml:space="preserve">UN    </v>
          </cell>
          <cell r="D8718" t="str">
            <v>1,87</v>
          </cell>
        </row>
        <row r="8719">
          <cell r="A8719">
            <v>3517</v>
          </cell>
          <cell r="B8719" t="str">
            <v>JOELHO PVC, SOLDAVEL, BB, 90 GRAUS, DN 40 MM, PARA ESGOTO PREDIAL</v>
          </cell>
          <cell r="C8719" t="str">
            <v xml:space="preserve">UN    </v>
          </cell>
          <cell r="D8719" t="str">
            <v>1,14</v>
          </cell>
        </row>
        <row r="8720">
          <cell r="A8720">
            <v>3515</v>
          </cell>
          <cell r="B8720" t="str">
            <v>JOELHO PVC, SOLDAVEL, COM BUCHA DE LATAO, 90 GRAUS, 20 MM X 1/2", PARA AGUA FRIA PREDIAL</v>
          </cell>
          <cell r="C8720" t="str">
            <v xml:space="preserve">UN    </v>
          </cell>
          <cell r="D8720" t="str">
            <v>4,25</v>
          </cell>
        </row>
        <row r="8721">
          <cell r="A8721">
            <v>20147</v>
          </cell>
          <cell r="B8721" t="str">
            <v>JOELHO PVC, SOLDAVEL, COM BUCHA DE LATAO, 90 GRAUS, 25 MM X 1/2", PARA AGUA FRIA PREDIAL</v>
          </cell>
          <cell r="C8721" t="str">
            <v xml:space="preserve">UN    </v>
          </cell>
          <cell r="D8721" t="str">
            <v>4,35</v>
          </cell>
        </row>
        <row r="8722">
          <cell r="A8722">
            <v>3524</v>
          </cell>
          <cell r="B8722" t="str">
            <v>JOELHO PVC, SOLDAVEL, COM BUCHA DE LATAO, 90 GRAUS, 25 MM X 3/4", PARA AGUA FRIA PREDIAL</v>
          </cell>
          <cell r="C8722" t="str">
            <v xml:space="preserve">UN    </v>
          </cell>
          <cell r="D8722" t="str">
            <v>5,19</v>
          </cell>
        </row>
        <row r="8723">
          <cell r="A8723">
            <v>3532</v>
          </cell>
          <cell r="B8723" t="str">
            <v>JOELHO PVC, SOLDAVEL, COM BUCHA DE LATAO, 90 GRAUS, 32 MM X 3/4", PARA AGUA FRIA PREDIAL</v>
          </cell>
          <cell r="C8723" t="str">
            <v xml:space="preserve">UN    </v>
          </cell>
          <cell r="D8723" t="str">
            <v>9,67</v>
          </cell>
        </row>
        <row r="8724">
          <cell r="A8724">
            <v>3528</v>
          </cell>
          <cell r="B8724" t="str">
            <v>JOELHO PVC, SOLDAVEL, PB, 45 GRAUS, DN 100 MM, PARA ESGOTO PREDIAL</v>
          </cell>
          <cell r="C8724" t="str">
            <v xml:space="preserve">UN    </v>
          </cell>
          <cell r="D8724" t="str">
            <v>5,93</v>
          </cell>
        </row>
        <row r="8725">
          <cell r="A8725">
            <v>37952</v>
          </cell>
          <cell r="B8725" t="str">
            <v>JOELHO PVC, SOLDAVEL, PB, 45 GRAUS, DN 150 MM, PARA ESGOTO PREDIAL</v>
          </cell>
          <cell r="C8725" t="str">
            <v xml:space="preserve">UN    </v>
          </cell>
          <cell r="D8725" t="str">
            <v>36,57</v>
          </cell>
        </row>
        <row r="8726">
          <cell r="A8726">
            <v>37951</v>
          </cell>
          <cell r="B8726" t="str">
            <v>JOELHO PVC, SOLDAVEL, PB, 45 GRAUS, DN 40 MM, PARA ESGOTO PREDIAL</v>
          </cell>
          <cell r="C8726" t="str">
            <v xml:space="preserve">UN    </v>
          </cell>
          <cell r="D8726" t="str">
            <v>1,58</v>
          </cell>
        </row>
        <row r="8727">
          <cell r="A8727">
            <v>3518</v>
          </cell>
          <cell r="B8727" t="str">
            <v>JOELHO PVC, SOLDAVEL, PB, 45 GRAUS, DN 50 MM, PARA ESGOTO PREDIAL</v>
          </cell>
          <cell r="C8727" t="str">
            <v xml:space="preserve">UN    </v>
          </cell>
          <cell r="D8727" t="str">
            <v>2,28</v>
          </cell>
        </row>
        <row r="8728">
          <cell r="A8728">
            <v>3519</v>
          </cell>
          <cell r="B8728" t="str">
            <v>JOELHO PVC, SOLDAVEL, PB, 45 GRAUS, DN 75 MM, PARA ESGOTO PREDIAL</v>
          </cell>
          <cell r="C8728" t="str">
            <v xml:space="preserve">UN    </v>
          </cell>
          <cell r="D8728" t="str">
            <v>5,23</v>
          </cell>
        </row>
        <row r="8729">
          <cell r="A8729">
            <v>3520</v>
          </cell>
          <cell r="B8729" t="str">
            <v>JOELHO PVC, SOLDAVEL, PB, 90 GRAUS, DN 100 MM, PARA ESGOTO PREDIAL</v>
          </cell>
          <cell r="C8729" t="str">
            <v xml:space="preserve">UN    </v>
          </cell>
          <cell r="D8729" t="str">
            <v>5,86</v>
          </cell>
        </row>
        <row r="8730">
          <cell r="A8730">
            <v>37950</v>
          </cell>
          <cell r="B8730" t="str">
            <v>JOELHO PVC, SOLDAVEL, PB, 90 GRAUS, DN 150 MM, PARA ESGOTO PREDIAL</v>
          </cell>
          <cell r="C8730" t="str">
            <v xml:space="preserve">UN    </v>
          </cell>
          <cell r="D8730" t="str">
            <v>35,27</v>
          </cell>
        </row>
        <row r="8731">
          <cell r="A8731">
            <v>37949</v>
          </cell>
          <cell r="B8731" t="str">
            <v>JOELHO PVC, SOLDAVEL, PB, 90 GRAUS, DN 40 MM, PARA ESGOTO PREDIAL</v>
          </cell>
          <cell r="C8731" t="str">
            <v xml:space="preserve">UN    </v>
          </cell>
          <cell r="D8731" t="str">
            <v>1,29</v>
          </cell>
        </row>
        <row r="8732">
          <cell r="A8732">
            <v>3526</v>
          </cell>
          <cell r="B8732" t="str">
            <v>JOELHO PVC, SOLDAVEL, PB, 90 GRAUS, DN 50 MM, PARA ESGOTO PREDIAL</v>
          </cell>
          <cell r="C8732" t="str">
            <v xml:space="preserve">UN    </v>
          </cell>
          <cell r="D8732" t="str">
            <v>1,75</v>
          </cell>
        </row>
        <row r="8733">
          <cell r="A8733">
            <v>3509</v>
          </cell>
          <cell r="B8733" t="str">
            <v>JOELHO PVC, SOLDAVEL, PB, 90 GRAUS, DN 75 MM, PARA ESGOTO PREDIAL</v>
          </cell>
          <cell r="C8733" t="str">
            <v xml:space="preserve">UN    </v>
          </cell>
          <cell r="D8733" t="str">
            <v>4,46</v>
          </cell>
        </row>
        <row r="8734">
          <cell r="A8734">
            <v>3530</v>
          </cell>
          <cell r="B8734" t="str">
            <v>JOELHO PVC, SOLDAVEL, 90 GRAUS, 110 MM, PARA AGUA FRIA PREDIAL</v>
          </cell>
          <cell r="C8734" t="str">
            <v xml:space="preserve">UN    </v>
          </cell>
          <cell r="D8734" t="str">
            <v>152,00</v>
          </cell>
        </row>
        <row r="8735">
          <cell r="A8735">
            <v>3542</v>
          </cell>
          <cell r="B8735" t="str">
            <v>JOELHO PVC, SOLDAVEL, 90 GRAUS, 20 MM, PARA AGUA FRIA PREDIAL</v>
          </cell>
          <cell r="C8735" t="str">
            <v xml:space="preserve">UN    </v>
          </cell>
          <cell r="D8735" t="str">
            <v>0,38</v>
          </cell>
        </row>
        <row r="8736">
          <cell r="A8736">
            <v>3529</v>
          </cell>
          <cell r="B8736" t="str">
            <v>JOELHO PVC, SOLDAVEL, 90 GRAUS, 25 MM, PARA AGUA FRIA PREDIAL</v>
          </cell>
          <cell r="C8736" t="str">
            <v xml:space="preserve">UN    </v>
          </cell>
          <cell r="D8736" t="str">
            <v>0,57</v>
          </cell>
        </row>
        <row r="8737">
          <cell r="A8737">
            <v>3536</v>
          </cell>
          <cell r="B8737" t="str">
            <v>JOELHO PVC, SOLDAVEL, 90 GRAUS, 32 MM, PARA AGUA FRIA PREDIAL</v>
          </cell>
          <cell r="C8737" t="str">
            <v xml:space="preserve">UN    </v>
          </cell>
          <cell r="D8737" t="str">
            <v>1,47</v>
          </cell>
        </row>
        <row r="8738">
          <cell r="A8738">
            <v>3535</v>
          </cell>
          <cell r="B8738" t="str">
            <v>JOELHO PVC, SOLDAVEL, 90 GRAUS, 40 MM, PARA AGUA FRIA PREDIAL</v>
          </cell>
          <cell r="C8738" t="str">
            <v xml:space="preserve">UN    </v>
          </cell>
          <cell r="D8738" t="str">
            <v>3,60</v>
          </cell>
        </row>
        <row r="8739">
          <cell r="A8739">
            <v>3540</v>
          </cell>
          <cell r="B8739" t="str">
            <v>JOELHO PVC, SOLDAVEL, 90 GRAUS, 50 MM, PARA AGUA FRIA PREDIAL</v>
          </cell>
          <cell r="C8739" t="str">
            <v xml:space="preserve">UN    </v>
          </cell>
          <cell r="D8739" t="str">
            <v>4,00</v>
          </cell>
        </row>
        <row r="8740">
          <cell r="A8740">
            <v>3539</v>
          </cell>
          <cell r="B8740" t="str">
            <v>JOELHO PVC, SOLDAVEL, 90 GRAUS, 60 MM, PARA AGUA FRIA PREDIAL</v>
          </cell>
          <cell r="C8740" t="str">
            <v xml:space="preserve">UN    </v>
          </cell>
          <cell r="D8740" t="str">
            <v>18,30</v>
          </cell>
        </row>
        <row r="8741">
          <cell r="A8741">
            <v>3513</v>
          </cell>
          <cell r="B8741" t="str">
            <v>JOELHO PVC, SOLDAVEL, 90 GRAUS, 85 MM, PARA AGUA FRIA PREDIAL</v>
          </cell>
          <cell r="C8741" t="str">
            <v xml:space="preserve">UN    </v>
          </cell>
          <cell r="D8741" t="str">
            <v>65,33</v>
          </cell>
        </row>
        <row r="8742">
          <cell r="A8742">
            <v>3492</v>
          </cell>
          <cell r="B8742" t="str">
            <v>JOELHO PVC, 45 GRAUS, ROSCAVEL,  1 1/2", AGUA FRIA PREDIAL</v>
          </cell>
          <cell r="C8742" t="str">
            <v xml:space="preserve">UN    </v>
          </cell>
          <cell r="D8742" t="str">
            <v>8,97</v>
          </cell>
        </row>
        <row r="8743">
          <cell r="A8743">
            <v>3491</v>
          </cell>
          <cell r="B8743" t="str">
            <v>JOELHO PVC, 45 GRAUS, ROSCAVEL, 1 1/4",  AGUA FRIA PREDIAL</v>
          </cell>
          <cell r="C8743" t="str">
            <v xml:space="preserve">UN    </v>
          </cell>
          <cell r="D8743" t="str">
            <v>7,45</v>
          </cell>
        </row>
        <row r="8744">
          <cell r="A8744">
            <v>3493</v>
          </cell>
          <cell r="B8744" t="str">
            <v>JOELHO PVC, 45 GRAUS, ROSCAVEL, 2", AGUA FRIA PREDIAL</v>
          </cell>
          <cell r="C8744" t="str">
            <v xml:space="preserve">UN    </v>
          </cell>
          <cell r="D8744" t="str">
            <v>17,42</v>
          </cell>
        </row>
        <row r="8745">
          <cell r="A8745">
            <v>12628</v>
          </cell>
          <cell r="B8745" t="str">
            <v>JOELHO PVC, 60 GRAUS, DIAMETRO ENTRE 80 E 100 MM, PARA DRENAGEM PLUVIAL PREDIAL</v>
          </cell>
          <cell r="C8745" t="str">
            <v xml:space="preserve">UN    </v>
          </cell>
          <cell r="D8745" t="str">
            <v>5,10</v>
          </cell>
        </row>
        <row r="8746">
          <cell r="A8746">
            <v>12629</v>
          </cell>
          <cell r="B8746" t="str">
            <v>JOELHO PVC, 90 GRAUS, DIAMETRO ENTRE 80 E 100 MM, PARA DRENAGEM PLUVIAL PREDIAL</v>
          </cell>
          <cell r="C8746" t="str">
            <v xml:space="preserve">UN    </v>
          </cell>
          <cell r="D8746" t="str">
            <v>5,53</v>
          </cell>
        </row>
        <row r="8747">
          <cell r="A8747">
            <v>3481</v>
          </cell>
          <cell r="B8747" t="str">
            <v>JOELHO PVC, 90 GRAUS, ROSCAVEL, 1 1/2",  AGUA FRIA PREDIAL</v>
          </cell>
          <cell r="C8747" t="str">
            <v xml:space="preserve">UN    </v>
          </cell>
          <cell r="D8747" t="str">
            <v>9,09</v>
          </cell>
        </row>
        <row r="8748">
          <cell r="A8748">
            <v>3510</v>
          </cell>
          <cell r="B8748" t="str">
            <v>JOELHO PVC, 90 GRAUS, ROSCAVEL, 1 1/4", AGUA FRIA PREDIAL</v>
          </cell>
          <cell r="C8748" t="str">
            <v xml:space="preserve">UN    </v>
          </cell>
          <cell r="D8748" t="str">
            <v>7,97</v>
          </cell>
        </row>
        <row r="8749">
          <cell r="A8749">
            <v>3508</v>
          </cell>
          <cell r="B8749" t="str">
            <v>JOELHO PVC, 90 GRAUS, ROSCAVEL, 2", AGUA FRIA PREDIAL</v>
          </cell>
          <cell r="C8749" t="str">
            <v xml:space="preserve">UN    </v>
          </cell>
          <cell r="D8749" t="str">
            <v>18,15</v>
          </cell>
        </row>
        <row r="8750">
          <cell r="A8750">
            <v>38939</v>
          </cell>
          <cell r="B8750" t="str">
            <v>JOELHO ROSCA FEMEA MOVEL, METALICO, PARA CONEXAO COM ANEL DESLIZANTE EM TUBO PEX, DN 16 MM X 1/2"</v>
          </cell>
          <cell r="C8750" t="str">
            <v xml:space="preserve">UN    </v>
          </cell>
          <cell r="D8750" t="str">
            <v>10,47</v>
          </cell>
        </row>
        <row r="8751">
          <cell r="A8751">
            <v>38940</v>
          </cell>
          <cell r="B8751" t="str">
            <v>JOELHO ROSCA FEMEA MOVEL, METALICO, PARA CONEXAO COM ANEL DESLIZANTE EM TUBO PEX, DN 20 MM X 1/2"</v>
          </cell>
          <cell r="C8751" t="str">
            <v xml:space="preserve">UN    </v>
          </cell>
          <cell r="D8751" t="str">
            <v>15,99</v>
          </cell>
        </row>
        <row r="8752">
          <cell r="A8752">
            <v>38941</v>
          </cell>
          <cell r="B8752" t="str">
            <v>JOELHO ROSCA FEMEA MOVEL, METALICO, PARA CONEXAO COM ANEL DESLIZANTE EM TUBO PEX, DN 20 MM X 3/4"</v>
          </cell>
          <cell r="C8752" t="str">
            <v xml:space="preserve">UN    </v>
          </cell>
          <cell r="D8752" t="str">
            <v>18,88</v>
          </cell>
        </row>
        <row r="8753">
          <cell r="A8753">
            <v>38942</v>
          </cell>
          <cell r="B8753" t="str">
            <v>JOELHO ROSCA FEMEA MOVEL, METALICO, PARA CONEXAO COM ANEL DESLIZANTE EM TUBO PEX, DN 25 MM X 3/4"</v>
          </cell>
          <cell r="C8753" t="str">
            <v xml:space="preserve">UN    </v>
          </cell>
          <cell r="D8753" t="str">
            <v>21,15</v>
          </cell>
        </row>
        <row r="8754">
          <cell r="A8754">
            <v>38987</v>
          </cell>
          <cell r="B8754" t="str">
            <v>JOELHO 45 GRAUS, PPR, SOLDAVEL, F/ F, DN 40 MM, PARA AQUA QUENTE E FRIA PREDIAL</v>
          </cell>
          <cell r="C8754" t="str">
            <v xml:space="preserve">UN    </v>
          </cell>
          <cell r="D8754" t="str">
            <v>4,31</v>
          </cell>
        </row>
        <row r="8755">
          <cell r="A8755">
            <v>38988</v>
          </cell>
          <cell r="B8755" t="str">
            <v>JOELHO 45 GRAUS, PPR, SOLDAVEL, F/ F, DN 50 MM, PARA AQUA QUENTE E FRIA PREDIAL</v>
          </cell>
          <cell r="C8755" t="str">
            <v xml:space="preserve">UN    </v>
          </cell>
          <cell r="D8755" t="str">
            <v>10,02</v>
          </cell>
        </row>
        <row r="8756">
          <cell r="A8756">
            <v>38989</v>
          </cell>
          <cell r="B8756" t="str">
            <v>JOELHO 45 GRAUS, PPR, SOLDAVEL, F/ F, DN 63 MM, PARA AQUA QUENTE E FRIA PREDIAL</v>
          </cell>
          <cell r="C8756" t="str">
            <v xml:space="preserve">UN    </v>
          </cell>
          <cell r="D8756" t="str">
            <v>13,31</v>
          </cell>
        </row>
        <row r="8757">
          <cell r="A8757">
            <v>38990</v>
          </cell>
          <cell r="B8757" t="str">
            <v>JOELHO 45 GRAUS, PPR, SOLDAVEL, F/ F, DN 75 MM, PARA AQUA QUENTE E FRIA PREDIAL</v>
          </cell>
          <cell r="C8757" t="str">
            <v xml:space="preserve">UN    </v>
          </cell>
          <cell r="D8757" t="str">
            <v>35,09</v>
          </cell>
        </row>
        <row r="8758">
          <cell r="A8758">
            <v>38991</v>
          </cell>
          <cell r="B8758" t="str">
            <v>JOELHO 45 GRAUS, PPR, SOLDAVEL, F/ F, DN 90 MM, PARA AQUA QUENTE E FRIA PREDIAL</v>
          </cell>
          <cell r="C8758" t="str">
            <v xml:space="preserve">UN    </v>
          </cell>
          <cell r="D8758" t="str">
            <v>70,89</v>
          </cell>
        </row>
        <row r="8759">
          <cell r="A8759">
            <v>38913</v>
          </cell>
          <cell r="B8759" t="str">
            <v>JOELHO 90 GRAUS, METALICO, PARA CONEXAO COM ANEL DESLIZANTE EM TUBO PEX, DN 16 MM</v>
          </cell>
          <cell r="C8759" t="str">
            <v xml:space="preserve">UN    </v>
          </cell>
          <cell r="D8759" t="str">
            <v>9,71</v>
          </cell>
        </row>
        <row r="8760">
          <cell r="A8760">
            <v>38914</v>
          </cell>
          <cell r="B8760" t="str">
            <v>JOELHO 90 GRAUS, METALICO, PARA CONEXAO COM ANEL DESLIZANTE EM TUBO PEX, DN 20 MM</v>
          </cell>
          <cell r="C8760" t="str">
            <v xml:space="preserve">UN    </v>
          </cell>
          <cell r="D8760" t="str">
            <v>11,27</v>
          </cell>
        </row>
        <row r="8761">
          <cell r="A8761">
            <v>38915</v>
          </cell>
          <cell r="B8761" t="str">
            <v>JOELHO 90 GRAUS, METALICO, PARA CONEXAO COM ANEL DESLIZANTE EM TUBO PEX, DN 25 MM</v>
          </cell>
          <cell r="C8761" t="str">
            <v xml:space="preserve">UN    </v>
          </cell>
          <cell r="D8761" t="str">
            <v>19,57</v>
          </cell>
        </row>
        <row r="8762">
          <cell r="A8762">
            <v>38916</v>
          </cell>
          <cell r="B8762" t="str">
            <v>JOELHO 90 GRAUS, METALICO, PARA CONEXAO COM ANEL DESLIZANTE EM TUBO PEX, DN 32 MM</v>
          </cell>
          <cell r="C8762" t="str">
            <v xml:space="preserve">UN    </v>
          </cell>
          <cell r="D8762" t="str">
            <v>25,81</v>
          </cell>
        </row>
        <row r="8763">
          <cell r="A8763">
            <v>39300</v>
          </cell>
          <cell r="B8763" t="str">
            <v>JOELHO 90 GRAUS, PLASTICO, PARA CONEXAO COM CRIMPAGEM EM TUBO PEX, DN 16 MM</v>
          </cell>
          <cell r="C8763" t="str">
            <v xml:space="preserve">UN    </v>
          </cell>
          <cell r="D8763" t="str">
            <v>8,78</v>
          </cell>
        </row>
        <row r="8764">
          <cell r="A8764">
            <v>39301</v>
          </cell>
          <cell r="B8764" t="str">
            <v>JOELHO 90 GRAUS, PLASTICO, PARA CONEXAO COM CRIMPAGEM EM TUBO PEX, DN 20 MM</v>
          </cell>
          <cell r="C8764" t="str">
            <v xml:space="preserve">UN    </v>
          </cell>
          <cell r="D8764" t="str">
            <v>12,18</v>
          </cell>
        </row>
        <row r="8765">
          <cell r="A8765">
            <v>39302</v>
          </cell>
          <cell r="B8765" t="str">
            <v>JOELHO 90 GRAUS, PLASTICO, PARA CONEXAO COM CRIMPAGEM EM TUBO PEX, DN 25 MM</v>
          </cell>
          <cell r="C8765" t="str">
            <v xml:space="preserve">UN    </v>
          </cell>
          <cell r="D8765" t="str">
            <v>15,30</v>
          </cell>
        </row>
        <row r="8766">
          <cell r="A8766">
            <v>39303</v>
          </cell>
          <cell r="B8766" t="str">
            <v>JOELHO 90 GRAUS, PLASTICO, PARA CONEXAO COM CRIMPAGEM EM TUBO PEX, DN 32 MM</v>
          </cell>
          <cell r="C8766" t="str">
            <v xml:space="preserve">UN    </v>
          </cell>
          <cell r="D8766" t="str">
            <v>26,91</v>
          </cell>
        </row>
        <row r="8767">
          <cell r="A8767">
            <v>38923</v>
          </cell>
          <cell r="B8767" t="str">
            <v>JOELHO 90 GRAUS, ROSCA FEMEA TERMINAL, METALICO, PARA CONEXAO COM ANEL DESLIZANTE EM TUBO PEX, DN 16 MM X 1/2"</v>
          </cell>
          <cell r="C8767" t="str">
            <v xml:space="preserve">UN    </v>
          </cell>
          <cell r="D8767" t="str">
            <v>8,57</v>
          </cell>
        </row>
        <row r="8768">
          <cell r="A8768">
            <v>38925</v>
          </cell>
          <cell r="B8768" t="str">
            <v>JOELHO 90 GRAUS, ROSCA FEMEA TERMINAL, METALICO, PARA CONEXAO COM ANEL DESLIZANTE EM TUBO PEX, DN 20 MM X 1/2"</v>
          </cell>
          <cell r="C8768" t="str">
            <v xml:space="preserve">UN    </v>
          </cell>
          <cell r="D8768" t="str">
            <v>9,21</v>
          </cell>
        </row>
        <row r="8769">
          <cell r="A8769">
            <v>38926</v>
          </cell>
          <cell r="B8769" t="str">
            <v>JOELHO 90 GRAUS, ROSCA FEMEA TERMINAL, METALICO, PARA CONEXAO COM ANEL DESLIZANTE EM TUBO PEX, DN 20 MM X 3/4"</v>
          </cell>
          <cell r="C8769" t="str">
            <v xml:space="preserve">UN    </v>
          </cell>
          <cell r="D8769" t="str">
            <v>13,15</v>
          </cell>
        </row>
        <row r="8770">
          <cell r="A8770">
            <v>38927</v>
          </cell>
          <cell r="B8770" t="str">
            <v>JOELHO 90 GRAUS, ROSCA FEMEA TERMINAL, METALICO, PARA CONEXAO COM ANEL DESLIZANTE EM TUBO PEX, DN 25 MM X 3/4"</v>
          </cell>
          <cell r="C8770" t="str">
            <v xml:space="preserve">UN    </v>
          </cell>
          <cell r="D8770" t="str">
            <v>14,07</v>
          </cell>
        </row>
        <row r="8771">
          <cell r="A8771">
            <v>39304</v>
          </cell>
          <cell r="B8771" t="str">
            <v>JOELHO 90 GRAUS, ROSCA FEMEA TERMINAL, PLASTICO, PARA CONEXAO COM CRIMPAGEM EM TUBO PEX, DN 16 MM X 1/2"</v>
          </cell>
          <cell r="C8771" t="str">
            <v xml:space="preserve">UN    </v>
          </cell>
          <cell r="D8771" t="str">
            <v>10,84</v>
          </cell>
        </row>
        <row r="8772">
          <cell r="A8772">
            <v>38924</v>
          </cell>
          <cell r="B8772" t="str">
            <v>JOELHO 90 GRAUS, ROSCA FEMEA TERMINAL, PLASTICO, PARA CONEXAO COM CRIMPAGEM EM TUBO PEX, DN 16 MM X 3/4"</v>
          </cell>
          <cell r="C8772" t="str">
            <v xml:space="preserve">UN    </v>
          </cell>
          <cell r="D8772" t="str">
            <v>15,45</v>
          </cell>
        </row>
        <row r="8773">
          <cell r="A8773">
            <v>39305</v>
          </cell>
          <cell r="B8773" t="str">
            <v>JOELHO 90 GRAUS, ROSCA FEMEA TERMINAL, PLASTICO, PARA CONEXAO COM CRIMPAGEM EM TUBO PEX, DN 20 MM X 1/2"</v>
          </cell>
          <cell r="C8773" t="str">
            <v xml:space="preserve">UN    </v>
          </cell>
          <cell r="D8773" t="str">
            <v>14,19</v>
          </cell>
        </row>
        <row r="8774">
          <cell r="A8774">
            <v>39306</v>
          </cell>
          <cell r="B8774" t="str">
            <v>JOELHO 90 GRAUS, ROSCA FEMEA TERMINAL, PLASTICO, PARA CONEXAO COM CRIMPAGEM EM TUBO PEX, DN 20 MM X 3/4"</v>
          </cell>
          <cell r="C8774" t="str">
            <v xml:space="preserve">UN    </v>
          </cell>
          <cell r="D8774" t="str">
            <v>17,75</v>
          </cell>
        </row>
        <row r="8775">
          <cell r="A8775">
            <v>38928</v>
          </cell>
          <cell r="B8775" t="str">
            <v>JOELHO 90 GRAUS, ROSCA FEMEA TERMINAL, PLASTICO, PARA CONEXAO COM CRIMPAGEM EM TUBO PEX, DN 25 MM X 1/2"</v>
          </cell>
          <cell r="C8775" t="str">
            <v xml:space="preserve">UN    </v>
          </cell>
          <cell r="D8775" t="str">
            <v>15,59</v>
          </cell>
        </row>
        <row r="8776">
          <cell r="A8776">
            <v>38929</v>
          </cell>
          <cell r="B8776" t="str">
            <v>JOELHO 90 GRAUS, ROSCA FEMEA TERMINAL, PLASTICO, PARA CONEXAO COM CRIMPAGEM EM TUBO PEX, DN 25 MM X 1"</v>
          </cell>
          <cell r="C8776" t="str">
            <v xml:space="preserve">UN    </v>
          </cell>
          <cell r="D8776" t="str">
            <v>27,65</v>
          </cell>
        </row>
        <row r="8777">
          <cell r="A8777">
            <v>39307</v>
          </cell>
          <cell r="B8777" t="str">
            <v>JOELHO 90 GRAUS, ROSCA FEMEA TERMINAL, PLASTICO, PARA CONEXAO COM CRIMPAGEM EM TUBO PEX, DN 25 MM X 3/4"</v>
          </cell>
          <cell r="C8777" t="str">
            <v xml:space="preserve">UN    </v>
          </cell>
          <cell r="D8777" t="str">
            <v>20,43</v>
          </cell>
        </row>
        <row r="8778">
          <cell r="A8778">
            <v>38930</v>
          </cell>
          <cell r="B8778" t="str">
            <v>JOELHO 90 GRAUS, ROSCA FEMEA TERMINAL, PLASTICO, PARA CONEXAO COM CRIMPAGEM EM TUBO PEX, DN 32 MM X 1"</v>
          </cell>
          <cell r="C8778" t="str">
            <v xml:space="preserve">UN    </v>
          </cell>
          <cell r="D8778" t="str">
            <v>34,74</v>
          </cell>
        </row>
        <row r="8779">
          <cell r="A8779">
            <v>38931</v>
          </cell>
          <cell r="B8779" t="str">
            <v>JOELHO 90 GRAUS, ROSCA MACHO TERMINAL, METALICO, PARA CONEXAO COM ANEL DESLIZANTE EM TUBO PEX, DN 16 MM X 1/2"</v>
          </cell>
          <cell r="C8779" t="str">
            <v xml:space="preserve">UN    </v>
          </cell>
          <cell r="D8779" t="str">
            <v>8,74</v>
          </cell>
        </row>
        <row r="8780">
          <cell r="A8780">
            <v>38932</v>
          </cell>
          <cell r="B8780" t="str">
            <v>JOELHO 90 GRAUS, ROSCA MACHO TERMINAL, METALICO, PARA CONEXAO COM ANEL DESLIZANTE EM TUBO PEX, DN 20 MM X 1/2"</v>
          </cell>
          <cell r="C8780" t="str">
            <v xml:space="preserve">UN    </v>
          </cell>
          <cell r="D8780" t="str">
            <v>8,83</v>
          </cell>
        </row>
        <row r="8781">
          <cell r="A8781">
            <v>38934</v>
          </cell>
          <cell r="B8781" t="str">
            <v>JOELHO 90 GRAUS, ROSCA MACHO TERMINAL, METALICO, PARA CONEXAO COM ANEL DESLIZANTE EM TUBO PEX, DN 20 MM X 3/4"</v>
          </cell>
          <cell r="C8781" t="str">
            <v xml:space="preserve">UN    </v>
          </cell>
          <cell r="D8781" t="str">
            <v>13,05</v>
          </cell>
        </row>
        <row r="8782">
          <cell r="A8782">
            <v>38935</v>
          </cell>
          <cell r="B8782" t="str">
            <v>JOELHO 90 GRAUS, ROSCA MACHO TERMINAL, METALICO, PARA CONEXAO COM ANEL DESLIZANTE EM TUBO PEX, DN 25 MM X 3/4"</v>
          </cell>
          <cell r="C8782" t="str">
            <v xml:space="preserve">UN    </v>
          </cell>
          <cell r="D8782" t="str">
            <v>13,97</v>
          </cell>
        </row>
        <row r="8783">
          <cell r="A8783">
            <v>38936</v>
          </cell>
          <cell r="B8783" t="str">
            <v>JOELHO 90 GRAUS, ROSCA MACHO TERMINAL, PLASTICO, PARA CONEXAO COM CRIMPAGEM EM TUBO PEX, DN 25 MM X 1/2"</v>
          </cell>
          <cell r="C8783" t="str">
            <v xml:space="preserve">UN    </v>
          </cell>
          <cell r="D8783" t="str">
            <v>14,96</v>
          </cell>
        </row>
        <row r="8784">
          <cell r="A8784">
            <v>38937</v>
          </cell>
          <cell r="B8784" t="str">
            <v>JOELHO 90 GRAUS, ROSCA MACHO TERMINAL, PLASTICO, PARA CONEXAO COM CRIMPAGEM EM TUBO PEX, DN 25 MM X 1"</v>
          </cell>
          <cell r="C8784" t="str">
            <v xml:space="preserve">UN    </v>
          </cell>
          <cell r="D8784" t="str">
            <v>18,23</v>
          </cell>
        </row>
        <row r="8785">
          <cell r="A8785">
            <v>38938</v>
          </cell>
          <cell r="B8785" t="str">
            <v>JOELHO 90 GRAUS, ROSCA MACHO TERMINAL, PLASTICO, PARA CONEXAO COM CRIMPAGEM EM TUBO PEX, DN 32 MM X 1"</v>
          </cell>
          <cell r="C8785" t="str">
            <v xml:space="preserve">UN    </v>
          </cell>
          <cell r="D8785" t="str">
            <v>27,11</v>
          </cell>
        </row>
        <row r="8786">
          <cell r="A8786">
            <v>3489</v>
          </cell>
          <cell r="B8786" t="str">
            <v>JOELHO, PVC COM ROSCA E BUCHA LATAO, 90 GRAUS,  3/4", PARA AGUA FRIA PREDIAL</v>
          </cell>
          <cell r="C8786" t="str">
            <v xml:space="preserve">UN    </v>
          </cell>
          <cell r="D8786" t="str">
            <v>9,48</v>
          </cell>
        </row>
        <row r="8787">
          <cell r="A8787">
            <v>20151</v>
          </cell>
          <cell r="B8787" t="str">
            <v>JOELHO, PVC SERIE R, 45 GRAUS, DN 100 MM, PARA ESGOTO PREDIAL</v>
          </cell>
          <cell r="C8787" t="str">
            <v xml:space="preserve">UN    </v>
          </cell>
          <cell r="D8787" t="str">
            <v>16,80</v>
          </cell>
        </row>
        <row r="8788">
          <cell r="A8788">
            <v>20152</v>
          </cell>
          <cell r="B8788" t="str">
            <v>JOELHO, PVC SERIE R, 45 GRAUS, DN 150 MM, PARA ESGOTO PREDIAL</v>
          </cell>
          <cell r="C8788" t="str">
            <v xml:space="preserve">UN    </v>
          </cell>
          <cell r="D8788" t="str">
            <v>53,25</v>
          </cell>
        </row>
        <row r="8789">
          <cell r="A8789">
            <v>20148</v>
          </cell>
          <cell r="B8789" t="str">
            <v>JOELHO, PVC SERIE R, 45 GRAUS, DN 40 MM, PARA ESGOTO PREDIAL</v>
          </cell>
          <cell r="C8789" t="str">
            <v xml:space="preserve">UN    </v>
          </cell>
          <cell r="D8789" t="str">
            <v>3,09</v>
          </cell>
        </row>
        <row r="8790">
          <cell r="A8790">
            <v>20149</v>
          </cell>
          <cell r="B8790" t="str">
            <v>JOELHO, PVC SERIE R, 45 GRAUS, DN 50 MM, PARA ESGOTO PREDIAL</v>
          </cell>
          <cell r="C8790" t="str">
            <v xml:space="preserve">UN    </v>
          </cell>
          <cell r="D8790" t="str">
            <v>4,64</v>
          </cell>
        </row>
        <row r="8791">
          <cell r="A8791">
            <v>20150</v>
          </cell>
          <cell r="B8791" t="str">
            <v>JOELHO, PVC SERIE R, 45 GRAUS, DN 75 MM, PARA ESGOTO PREDIAL</v>
          </cell>
          <cell r="C8791" t="str">
            <v xml:space="preserve">UN    </v>
          </cell>
          <cell r="D8791" t="str">
            <v>12,22</v>
          </cell>
        </row>
        <row r="8792">
          <cell r="A8792">
            <v>20157</v>
          </cell>
          <cell r="B8792" t="str">
            <v>JOELHO, PVC SERIE R, 90 GRAUS, DN 100 MM, PARA ESGOTO PREDIAL</v>
          </cell>
          <cell r="C8792" t="str">
            <v xml:space="preserve">UN    </v>
          </cell>
          <cell r="D8792" t="str">
            <v>20,88</v>
          </cell>
        </row>
        <row r="8793">
          <cell r="A8793">
            <v>20158</v>
          </cell>
          <cell r="B8793" t="str">
            <v>JOELHO, PVC SERIE R, 90 GRAUS, DN 150 MM, PARA ESGOTO PREDIAL</v>
          </cell>
          <cell r="C8793" t="str">
            <v xml:space="preserve">UN    </v>
          </cell>
          <cell r="D8793" t="str">
            <v>68,50</v>
          </cell>
        </row>
        <row r="8794">
          <cell r="A8794">
            <v>20154</v>
          </cell>
          <cell r="B8794" t="str">
            <v>JOELHO, PVC SERIE R, 90 GRAUS, DN 40 MM, PARA ESGOTO PREDIAL</v>
          </cell>
          <cell r="C8794" t="str">
            <v xml:space="preserve">UN    </v>
          </cell>
          <cell r="D8794" t="str">
            <v>3,40</v>
          </cell>
        </row>
        <row r="8795">
          <cell r="A8795">
            <v>20155</v>
          </cell>
          <cell r="B8795" t="str">
            <v>JOELHO, PVC SERIE R, 90 GRAUS, DN 50 MM, PARA ESGOTO PREDIAL</v>
          </cell>
          <cell r="C8795" t="str">
            <v xml:space="preserve">UN    </v>
          </cell>
          <cell r="D8795" t="str">
            <v>5,32</v>
          </cell>
        </row>
        <row r="8796">
          <cell r="A8796">
            <v>20156</v>
          </cell>
          <cell r="B8796" t="str">
            <v>JOELHO, PVC SERIE R, 90 GRAUS, DN 75 MM, PARA ESGOTO PREDIAL</v>
          </cell>
          <cell r="C8796" t="str">
            <v xml:space="preserve">UN    </v>
          </cell>
          <cell r="D8796" t="str">
            <v>12,66</v>
          </cell>
        </row>
        <row r="8797">
          <cell r="A8797">
            <v>3512</v>
          </cell>
          <cell r="B8797" t="str">
            <v>JOELHO, PVC SOLDAVEL, 45 GRAUS, 110 MM, PARA AGUA FRIA PREDIAL</v>
          </cell>
          <cell r="C8797" t="str">
            <v xml:space="preserve">UN    </v>
          </cell>
          <cell r="D8797" t="str">
            <v>138,97</v>
          </cell>
        </row>
        <row r="8798">
          <cell r="A8798">
            <v>3499</v>
          </cell>
          <cell r="B8798" t="str">
            <v>JOELHO, PVC SOLDAVEL, 45 GRAUS, 20 MM, PARA AGUA FRIA PREDIAL</v>
          </cell>
          <cell r="C8798" t="str">
            <v xml:space="preserve">UN    </v>
          </cell>
          <cell r="D8798" t="str">
            <v>0,58</v>
          </cell>
        </row>
        <row r="8799">
          <cell r="A8799">
            <v>3500</v>
          </cell>
          <cell r="B8799" t="str">
            <v>JOELHO, PVC SOLDAVEL, 45 GRAUS, 25 MM, PARA AGUA FRIA PREDIAL</v>
          </cell>
          <cell r="C8799" t="str">
            <v xml:space="preserve">UN    </v>
          </cell>
          <cell r="D8799" t="str">
            <v>1,01</v>
          </cell>
        </row>
        <row r="8800">
          <cell r="A8800">
            <v>3501</v>
          </cell>
          <cell r="B8800" t="str">
            <v>JOELHO, PVC SOLDAVEL, 45 GRAUS, 32 MM, PARA AGUA FRIA PREDIAL</v>
          </cell>
          <cell r="C8800" t="str">
            <v xml:space="preserve">UN    </v>
          </cell>
          <cell r="D8800" t="str">
            <v>2,71</v>
          </cell>
        </row>
        <row r="8801">
          <cell r="A8801">
            <v>3502</v>
          </cell>
          <cell r="B8801" t="str">
            <v>JOELHO, PVC SOLDAVEL, 45 GRAUS, 40 MM, PARA AGUA FRIA PREDIAL</v>
          </cell>
          <cell r="C8801" t="str">
            <v xml:space="preserve">UN    </v>
          </cell>
          <cell r="D8801" t="str">
            <v>3,94</v>
          </cell>
        </row>
        <row r="8802">
          <cell r="A8802">
            <v>3503</v>
          </cell>
          <cell r="B8802" t="str">
            <v>JOELHO, PVC SOLDAVEL, 45 GRAUS, 50 MM, PARA AGUA FRIA PREDIAL</v>
          </cell>
          <cell r="C8802" t="str">
            <v xml:space="preserve">UN    </v>
          </cell>
          <cell r="D8802" t="str">
            <v>4,91</v>
          </cell>
        </row>
        <row r="8803">
          <cell r="A8803">
            <v>3477</v>
          </cell>
          <cell r="B8803" t="str">
            <v>JOELHO, PVC SOLDAVEL, 45 GRAUS, 60 MM, PARA AGUA FRIA PREDIAL</v>
          </cell>
          <cell r="C8803" t="str">
            <v xml:space="preserve">UN    </v>
          </cell>
          <cell r="D8803" t="str">
            <v>17,65</v>
          </cell>
        </row>
        <row r="8804">
          <cell r="A8804">
            <v>3478</v>
          </cell>
          <cell r="B8804" t="str">
            <v>JOELHO, PVC SOLDAVEL, 45 GRAUS, 75 MM, PARA AGUA FRIA PREDIAL</v>
          </cell>
          <cell r="C8804" t="str">
            <v xml:space="preserve">UN    </v>
          </cell>
          <cell r="D8804" t="str">
            <v>42,78</v>
          </cell>
        </row>
        <row r="8805">
          <cell r="A8805">
            <v>3525</v>
          </cell>
          <cell r="B8805" t="str">
            <v>JOELHO, PVC SOLDAVEL, 45 GRAUS, 85 MM, PARA AGUA FRIA PREDIAL</v>
          </cell>
          <cell r="C8805" t="str">
            <v xml:space="preserve">UN    </v>
          </cell>
          <cell r="D8805" t="str">
            <v>48,45</v>
          </cell>
        </row>
        <row r="8806">
          <cell r="A8806">
            <v>3511</v>
          </cell>
          <cell r="B8806" t="str">
            <v>JOELHO, PVC SOLDAVEL, 90 GRAUS, 75 MM, PARA AGUA FRIA PREDIAL</v>
          </cell>
          <cell r="C8806" t="str">
            <v xml:space="preserve">UN    </v>
          </cell>
          <cell r="D8806" t="str">
            <v>57,95</v>
          </cell>
        </row>
        <row r="8807">
          <cell r="A8807">
            <v>38917</v>
          </cell>
          <cell r="B8807" t="str">
            <v>JOELHO, ROSCA FEMEA, COM BASE FIXA, METALICO, PARA CONEXAO COM ANEL DESLIZANTE EM TUBO PEX, DN 16 MM X 1/2"</v>
          </cell>
          <cell r="C8807" t="str">
            <v xml:space="preserve">UN    </v>
          </cell>
          <cell r="D8807" t="str">
            <v>8,36</v>
          </cell>
        </row>
        <row r="8808">
          <cell r="A8808">
            <v>38919</v>
          </cell>
          <cell r="B8808" t="str">
            <v>JOELHO, ROSCA FEMEA, COM BASE FIXA, METALICO, PARA CONEXAO COM ANEL DESLIZANTE EM TUBO PEX, DN 20 MM X 1/2"</v>
          </cell>
          <cell r="C8808" t="str">
            <v xml:space="preserve">UN    </v>
          </cell>
          <cell r="D8808" t="str">
            <v>12,45</v>
          </cell>
        </row>
        <row r="8809">
          <cell r="A8809">
            <v>38922</v>
          </cell>
          <cell r="B8809" t="str">
            <v>JOELHO, ROSCA FEMEA, COM BASE FIXA, METALICO, PARA CONEXAO COM ANEL DESLIZANTE EM TUBO PEX, DN 25 MM X 3/4"</v>
          </cell>
          <cell r="C8809" t="str">
            <v xml:space="preserve">UN    </v>
          </cell>
          <cell r="D8809" t="str">
            <v>16,08</v>
          </cell>
        </row>
        <row r="8810">
          <cell r="A8810">
            <v>38921</v>
          </cell>
          <cell r="B8810" t="str">
            <v>JOELHO, ROSCA FEMEA, COM BASE FIXA, PLASTICO, PARA CONEXAO COM CRIMPAGEM EM TUBO PEX, DN 25 MM X 1/2"</v>
          </cell>
          <cell r="C8810" t="str">
            <v xml:space="preserve">UN    </v>
          </cell>
          <cell r="D8810" t="str">
            <v>19,89</v>
          </cell>
        </row>
        <row r="8811">
          <cell r="A8811">
            <v>38918</v>
          </cell>
          <cell r="B8811" t="str">
            <v>JOELHO, ROSCA FEMEA, COM BASE FIXA, PLASTICO, PARA CONEXAO POR CRIMPAGEM EM TUBO PEX, DN 16 MM X 3/4"</v>
          </cell>
          <cell r="C8811" t="str">
            <v xml:space="preserve">UN    </v>
          </cell>
          <cell r="D8811" t="str">
            <v>18,90</v>
          </cell>
        </row>
        <row r="8812">
          <cell r="A8812">
            <v>38920</v>
          </cell>
          <cell r="B8812" t="str">
            <v>JOELHO, ROSCA FEMEA, COM BASE FIXA, PLASTICO, PARA CONEXAO POR CRIMPAGEM EM TUBO PEX, DN 20 MM X 3/4"</v>
          </cell>
          <cell r="C8812" t="str">
            <v xml:space="preserve">UN    </v>
          </cell>
          <cell r="D8812" t="str">
            <v>23,63</v>
          </cell>
        </row>
        <row r="8813">
          <cell r="A8813">
            <v>3104</v>
          </cell>
          <cell r="B8813" t="str">
            <v>JOGO DE FERRAGENS CROMADAS P/ PORTA DE VIDRO TEMPERADO, UMA FOLHA COMPOSTA: DOBRADICA SUPERIOR (101) E INFERIOR (103),TRINCO (502), FECHADURA (520),CONTRA FECHADURA (531),COM CAPUCHINHO</v>
          </cell>
          <cell r="C8813" t="str">
            <v xml:space="preserve">CJ    </v>
          </cell>
          <cell r="D8813" t="str">
            <v>303,87</v>
          </cell>
        </row>
        <row r="8814">
          <cell r="A8814">
            <v>12032</v>
          </cell>
          <cell r="B8814" t="str">
            <v>JOGO DE TRANQUETA E ROSETA QUADRADA DE SOBREPOR SEM FUROS, EM LATAO CROMADO, *50 X 50* MM, PARA FECHADURA DE PORTA DE BANHEIRO</v>
          </cell>
          <cell r="C8814" t="str">
            <v xml:space="preserve">JG    </v>
          </cell>
          <cell r="D8814" t="str">
            <v>36,53</v>
          </cell>
        </row>
        <row r="8815">
          <cell r="A8815">
            <v>12030</v>
          </cell>
          <cell r="B8815" t="str">
            <v>JOGO DE TRANQUETA E ROSETA REDONDA DE SOBREPOR SEM FUROS, EM LATAO CROMADO, DIAMETRO *50* MM, PARA FECHADURA DE PORTA DE BANHEIRO</v>
          </cell>
          <cell r="C8815" t="str">
            <v xml:space="preserve">JG    </v>
          </cell>
          <cell r="D8815" t="str">
            <v>34,33</v>
          </cell>
        </row>
        <row r="8816">
          <cell r="A8816">
            <v>10908</v>
          </cell>
          <cell r="B8816" t="str">
            <v>JUNCAO DE REDUCAO INVERTIDA, PVC SOLDAVEL, 100 X 50 MM, SERIE NORMAL PARA ESGOTO PREDIAL</v>
          </cell>
          <cell r="C8816" t="str">
            <v xml:space="preserve">UN    </v>
          </cell>
          <cell r="D8816" t="str">
            <v>10,90</v>
          </cell>
        </row>
        <row r="8817">
          <cell r="A8817">
            <v>10909</v>
          </cell>
          <cell r="B8817" t="str">
            <v>JUNCAO DE REDUCAO INVERTIDA, PVC SOLDAVEL, 100 X 75 MM, SERIE NORMAL PARA ESGOTO PREDIAL</v>
          </cell>
          <cell r="C8817" t="str">
            <v xml:space="preserve">UN    </v>
          </cell>
          <cell r="D8817" t="str">
            <v>13,24</v>
          </cell>
        </row>
        <row r="8818">
          <cell r="A8818">
            <v>3669</v>
          </cell>
          <cell r="B8818" t="str">
            <v>JUNCAO DE REDUCAO INVERTIDA, PVC SOLDAVEL, 75 X 50 MM, SERIE NORMAL PARA ESGOTO PREDIAL</v>
          </cell>
          <cell r="C8818" t="str">
            <v xml:space="preserve">UN    </v>
          </cell>
          <cell r="D8818" t="str">
            <v>7,98</v>
          </cell>
        </row>
        <row r="8819">
          <cell r="A8819">
            <v>20138</v>
          </cell>
          <cell r="B8819" t="str">
            <v>JUNCAO DE REDUCAO SIMPLES, COM BOLSA PARA ANEL, PVC LEVE,  150 X 100 MM, PARA ESGOTO PREDIAL</v>
          </cell>
          <cell r="C8819" t="str">
            <v xml:space="preserve">UN    </v>
          </cell>
          <cell r="D8819" t="str">
            <v>65,33</v>
          </cell>
        </row>
        <row r="8820">
          <cell r="A8820">
            <v>20139</v>
          </cell>
          <cell r="B8820" t="str">
            <v>JUNCAO DUPLA, PVC SERIE R, DN 100 X 100 X 100 MM, PARA ESGOTO PREDIAL</v>
          </cell>
          <cell r="C8820" t="str">
            <v xml:space="preserve">UN    </v>
          </cell>
          <cell r="D8820" t="str">
            <v>47,60</v>
          </cell>
        </row>
        <row r="8821">
          <cell r="A8821">
            <v>3668</v>
          </cell>
          <cell r="B8821" t="str">
            <v>JUNCAO DUPLA, PVC SOLDAVEL, DN 100 X 100 X 100 MM , SERIE NORMAL PARA ESGOTO PREDIAL</v>
          </cell>
          <cell r="C8821" t="str">
            <v xml:space="preserve">UN    </v>
          </cell>
          <cell r="D8821" t="str">
            <v>26,25</v>
          </cell>
        </row>
        <row r="8822">
          <cell r="A8822">
            <v>3656</v>
          </cell>
          <cell r="B8822" t="str">
            <v>JUNCAO DUPLA, PVC SOLDAVEL, DN 75 X 75 X 75 MM , SERIE NORMAL PARA ESGOTO PREDIAL</v>
          </cell>
          <cell r="C8822" t="str">
            <v xml:space="preserve">UN    </v>
          </cell>
          <cell r="D8822" t="str">
            <v>13,24</v>
          </cell>
        </row>
        <row r="8823">
          <cell r="A8823">
            <v>10911</v>
          </cell>
          <cell r="B8823" t="str">
            <v>JUNCAO INVERTIDA, PVC SOLDAVEL, 75 X 75 MM, SERIE NORMAL PARA ESGOTO PREDIAL</v>
          </cell>
          <cell r="C8823" t="str">
            <v xml:space="preserve">UN    </v>
          </cell>
          <cell r="D8823" t="str">
            <v>12,55</v>
          </cell>
        </row>
        <row r="8824">
          <cell r="A8824">
            <v>3654</v>
          </cell>
          <cell r="B8824" t="str">
            <v>JUNCAO PVC  ROSCAVEL, 45 GRAUS, 1/2", PARA AGUA FRIA PREDIAL</v>
          </cell>
          <cell r="C8824" t="str">
            <v xml:space="preserve">UN    </v>
          </cell>
          <cell r="D8824" t="str">
            <v>8,24</v>
          </cell>
        </row>
        <row r="8825">
          <cell r="A8825">
            <v>3663</v>
          </cell>
          <cell r="B8825" t="str">
            <v>JUNCAO PVC  ROSCAVEL, 45 GRAUS, 1", PARA AGUA FRIA PREDIAL</v>
          </cell>
          <cell r="C8825" t="str">
            <v xml:space="preserve">UN    </v>
          </cell>
          <cell r="D8825" t="str">
            <v>16,60</v>
          </cell>
        </row>
        <row r="8826">
          <cell r="A8826">
            <v>3664</v>
          </cell>
          <cell r="B8826" t="str">
            <v>JUNCAO PVC  ROSCAVEL, 45 GRAUS, 3/4", PARA AGUA FRIA PREDIAL</v>
          </cell>
          <cell r="C8826" t="str">
            <v xml:space="preserve">UN    </v>
          </cell>
          <cell r="D8826" t="str">
            <v>9,50</v>
          </cell>
        </row>
        <row r="8827">
          <cell r="A8827">
            <v>3655</v>
          </cell>
          <cell r="B8827" t="str">
            <v>JUNCAO PVC, 45 GRAUS, ROSCAVEL, 1 1/2", PARA AGUA FRIA PREDIAL</v>
          </cell>
          <cell r="C8827" t="str">
            <v xml:space="preserve">UN    </v>
          </cell>
          <cell r="D8827" t="str">
            <v>27,83</v>
          </cell>
        </row>
        <row r="8828">
          <cell r="A8828">
            <v>3657</v>
          </cell>
          <cell r="B8828" t="str">
            <v>JUNCAO PVC, 45 GRAUS, ROSCAVEL, 1 1/4", AGUA FRIA PREDIAL</v>
          </cell>
          <cell r="C8828" t="str">
            <v xml:space="preserve">UN    </v>
          </cell>
          <cell r="D8828" t="str">
            <v>20,49</v>
          </cell>
        </row>
        <row r="8829">
          <cell r="A8829">
            <v>3665</v>
          </cell>
          <cell r="B8829" t="str">
            <v>JUNCAO PVC, 45 GRAUS, ROSCAVEL, 2", AGUA FRIA PREDIAL</v>
          </cell>
          <cell r="C8829" t="str">
            <v xml:space="preserve">UN    </v>
          </cell>
          <cell r="D8829" t="str">
            <v>41,88</v>
          </cell>
        </row>
        <row r="8830">
          <cell r="A8830">
            <v>12625</v>
          </cell>
          <cell r="B8830" t="str">
            <v>JUNCAO PVC, 60 GRAUS, CIRCULAR,  DIAMETRO ENTRE 80 E 100 MM, PARA DRENAGEM PLUVIAL PREDIAL</v>
          </cell>
          <cell r="C8830" t="str">
            <v xml:space="preserve">UN    </v>
          </cell>
          <cell r="D8830" t="str">
            <v>6,99</v>
          </cell>
        </row>
        <row r="8831">
          <cell r="A8831">
            <v>20136</v>
          </cell>
          <cell r="B8831" t="str">
            <v>JUNCAO SIMPLES, PVC LEVE, 150 MM, PARA ESGOTO PREDIAL</v>
          </cell>
          <cell r="C8831" t="str">
            <v xml:space="preserve">UN    </v>
          </cell>
          <cell r="D8831" t="str">
            <v>97,50</v>
          </cell>
        </row>
        <row r="8832">
          <cell r="A8832">
            <v>20144</v>
          </cell>
          <cell r="B8832" t="str">
            <v>JUNCAO SIMPLES, PVC SERIE R, DN 100 X 100 MM, PARA ESGOTO PREDIAL</v>
          </cell>
          <cell r="C8832" t="str">
            <v xml:space="preserve">UN    </v>
          </cell>
          <cell r="D8832" t="str">
            <v>38,36</v>
          </cell>
        </row>
        <row r="8833">
          <cell r="A8833">
            <v>20143</v>
          </cell>
          <cell r="B8833" t="str">
            <v>JUNCAO SIMPLES, PVC SERIE R, DN 100 X 75 MM, PARA ESGOTO PREDIAL</v>
          </cell>
          <cell r="C8833" t="str">
            <v xml:space="preserve">UN    </v>
          </cell>
          <cell r="D8833" t="str">
            <v>36,92</v>
          </cell>
        </row>
        <row r="8834">
          <cell r="A8834">
            <v>20145</v>
          </cell>
          <cell r="B8834" t="str">
            <v>JUNCAO SIMPLES, PVC SERIE R, DN 150 X 100 MM, PARA ESGOTO PREDIAL</v>
          </cell>
          <cell r="C8834" t="str">
            <v xml:space="preserve">UN    </v>
          </cell>
          <cell r="D8834" t="str">
            <v>88,47</v>
          </cell>
        </row>
        <row r="8835">
          <cell r="A8835">
            <v>20146</v>
          </cell>
          <cell r="B8835" t="str">
            <v>JUNCAO SIMPLES, PVC SERIE R, DN 150 X 150 MM, PARA ESGOTO PREDIAL</v>
          </cell>
          <cell r="C8835" t="str">
            <v xml:space="preserve">UN    </v>
          </cell>
          <cell r="D8835" t="str">
            <v>107,58</v>
          </cell>
        </row>
        <row r="8836">
          <cell r="A8836">
            <v>20140</v>
          </cell>
          <cell r="B8836" t="str">
            <v>JUNCAO SIMPLES, PVC SERIE R, DN 40 X 40 MM, PARA ESGOTO PREDIAL</v>
          </cell>
          <cell r="C8836" t="str">
            <v xml:space="preserve">UN    </v>
          </cell>
          <cell r="D8836" t="str">
            <v>6,37</v>
          </cell>
        </row>
        <row r="8837">
          <cell r="A8837">
            <v>20141</v>
          </cell>
          <cell r="B8837" t="str">
            <v>JUNCAO SIMPLES, PVC SERIE R, DN 50 X 50 MM, PARA ESGOTO PREDIAL</v>
          </cell>
          <cell r="C8837" t="str">
            <v xml:space="preserve">UN    </v>
          </cell>
          <cell r="D8837" t="str">
            <v>9,58</v>
          </cell>
        </row>
        <row r="8838">
          <cell r="A8838">
            <v>20142</v>
          </cell>
          <cell r="B8838" t="str">
            <v>JUNCAO SIMPLES, PVC SERIE R, DN 75 X 75 MM, PARA ESGOTO PREDIAL</v>
          </cell>
          <cell r="C8838" t="str">
            <v xml:space="preserve">UN    </v>
          </cell>
          <cell r="D8838" t="str">
            <v>24,33</v>
          </cell>
        </row>
        <row r="8839">
          <cell r="A8839">
            <v>3659</v>
          </cell>
          <cell r="B8839" t="str">
            <v>JUNCAO SIMPLES, PVC, DN 100 X 50 MM, SERIE NORMAL PARA ESGOTO PREDIAL</v>
          </cell>
          <cell r="C8839" t="str">
            <v xml:space="preserve">UN    </v>
          </cell>
          <cell r="D8839" t="str">
            <v>11,13</v>
          </cell>
        </row>
        <row r="8840">
          <cell r="A8840">
            <v>3660</v>
          </cell>
          <cell r="B8840" t="str">
            <v>JUNCAO SIMPLES, PVC, DN 100 X 75 MM, SERIE NORMAL PARA ESGOTO PREDIAL</v>
          </cell>
          <cell r="C8840" t="str">
            <v xml:space="preserve">UN    </v>
          </cell>
          <cell r="D8840" t="str">
            <v>15,20</v>
          </cell>
        </row>
        <row r="8841">
          <cell r="A8841">
            <v>3662</v>
          </cell>
          <cell r="B8841" t="str">
            <v>JUNCAO SIMPLES, PVC, DN 50 X 50 MM, SERIE NORMAL PARA ESGOTO PREDIAL</v>
          </cell>
          <cell r="C8841" t="str">
            <v xml:space="preserve">UN    </v>
          </cell>
          <cell r="D8841" t="str">
            <v>5,76</v>
          </cell>
        </row>
        <row r="8842">
          <cell r="A8842">
            <v>3661</v>
          </cell>
          <cell r="B8842" t="str">
            <v>JUNCAO SIMPLES, PVC, DN 75 X 50 MM, SERIE NORMAL PARA ESGOTO PREDIAL</v>
          </cell>
          <cell r="C8842" t="str">
            <v xml:space="preserve">UN    </v>
          </cell>
          <cell r="D8842" t="str">
            <v>8,55</v>
          </cell>
        </row>
        <row r="8843">
          <cell r="A8843">
            <v>3658</v>
          </cell>
          <cell r="B8843" t="str">
            <v>JUNCAO SIMPLES, PVC, DN 75 X 75 MM, SERIE NORMAL PARA ESGOTO PREDIAL</v>
          </cell>
          <cell r="C8843" t="str">
            <v xml:space="preserve">UN    </v>
          </cell>
          <cell r="D8843" t="str">
            <v>10,90</v>
          </cell>
        </row>
        <row r="8844">
          <cell r="A8844">
            <v>3670</v>
          </cell>
          <cell r="B8844" t="str">
            <v>JUNCAO SIMPLES, PVC, 45 GRAUS, DN 100 X 100 MM, SERIE NORMAL PARA ESGOTO PREDIAL</v>
          </cell>
          <cell r="C8844" t="str">
            <v xml:space="preserve">UN    </v>
          </cell>
          <cell r="D8844" t="str">
            <v>15,42</v>
          </cell>
        </row>
        <row r="8845">
          <cell r="A8845">
            <v>3666</v>
          </cell>
          <cell r="B8845" t="str">
            <v>JUNCAO SIMPLES, PVC, 45 GRAUS, DN 40 X 40 MM, SERIE NORMAL PARA ESGOTO PREDIAL</v>
          </cell>
          <cell r="C8845" t="str">
            <v xml:space="preserve">UN    </v>
          </cell>
          <cell r="D8845" t="str">
            <v>2,41</v>
          </cell>
        </row>
        <row r="8846">
          <cell r="A8846">
            <v>14157</v>
          </cell>
          <cell r="B8846" t="str">
            <v>JUNCAO 2 GARRAS PARA FITA PERFURADA</v>
          </cell>
          <cell r="C8846" t="str">
            <v xml:space="preserve">UN    </v>
          </cell>
          <cell r="D8846" t="str">
            <v>1,36</v>
          </cell>
        </row>
        <row r="8847">
          <cell r="A8847">
            <v>10865</v>
          </cell>
          <cell r="B8847" t="str">
            <v>JUNCAO, PVC PBA, BBB, DN 50 / DE 60 MM, PARA REDE DE AGUA (NBR 5647)</v>
          </cell>
          <cell r="C8847" t="str">
            <v xml:space="preserve">UN    </v>
          </cell>
          <cell r="D8847" t="str">
            <v>11,51</v>
          </cell>
        </row>
        <row r="8848">
          <cell r="A8848">
            <v>3653</v>
          </cell>
          <cell r="B8848" t="str">
            <v>JUNCAO, PVC, 45 GRAUS, JE, BBB, DN 100 MM, PARA REDE COLETORA DE ESGOTO (NBR 10569)</v>
          </cell>
          <cell r="C8848" t="str">
            <v xml:space="preserve">UN    </v>
          </cell>
          <cell r="D8848" t="str">
            <v>23,24</v>
          </cell>
        </row>
        <row r="8849">
          <cell r="A8849">
            <v>3649</v>
          </cell>
          <cell r="B8849" t="str">
            <v>JUNCAO, PVC, 45 GRAUS, JE, BBB, DN 150 MM, PARA REDE COLETORA DE ESGOTO (NBR 10569)</v>
          </cell>
          <cell r="C8849" t="str">
            <v xml:space="preserve">UN    </v>
          </cell>
          <cell r="D8849" t="str">
            <v>59,51</v>
          </cell>
        </row>
        <row r="8850">
          <cell r="A8850">
            <v>3651</v>
          </cell>
          <cell r="B8850" t="str">
            <v>JUNCAO, PVC, 45 GRAUS, JE, BBB, DN 200 MM, PARA REDE COLETORA DE ESGOTO (NBR 10569)</v>
          </cell>
          <cell r="C8850" t="str">
            <v xml:space="preserve">UN    </v>
          </cell>
          <cell r="D8850" t="str">
            <v>89,61</v>
          </cell>
        </row>
        <row r="8851">
          <cell r="A8851">
            <v>3650</v>
          </cell>
          <cell r="B8851" t="str">
            <v>JUNCAO, PVC, 45 GRAUS, JE, BBB, DN 250 MM, PARA REDE COLETORA DE ESGOTO (NBR 10569)</v>
          </cell>
          <cell r="C8851" t="str">
            <v xml:space="preserve">UN    </v>
          </cell>
          <cell r="D8851" t="str">
            <v>124,83</v>
          </cell>
        </row>
        <row r="8852">
          <cell r="A8852">
            <v>3645</v>
          </cell>
          <cell r="B8852" t="str">
            <v>JUNCAO, PVC, 45 GRAUS, JE, BBB, DN 300 MM, PARA REDE COLETORA DE ESGOTO (NBR 10569)</v>
          </cell>
          <cell r="C8852" t="str">
            <v xml:space="preserve">UN    </v>
          </cell>
          <cell r="D8852" t="str">
            <v>272,33</v>
          </cell>
        </row>
        <row r="8853">
          <cell r="A8853">
            <v>3646</v>
          </cell>
          <cell r="B8853" t="str">
            <v>JUNCAO, PVC, 45 GRAUS, JE, BBB, DN 350 MM, PARA REDE COLETORA DE ESGOTO (NBR 10569)</v>
          </cell>
          <cell r="C8853" t="str">
            <v xml:space="preserve">UN    </v>
          </cell>
          <cell r="D8853" t="str">
            <v>443,38</v>
          </cell>
        </row>
        <row r="8854">
          <cell r="A8854">
            <v>3647</v>
          </cell>
          <cell r="B8854" t="str">
            <v>JUNCAO, PVC, 45 GRAUS, JE, BBB, DN 400 MM, PARA REDE COLETORA DE ESGOTO (NBR 10569)</v>
          </cell>
          <cell r="C8854" t="str">
            <v xml:space="preserve">UN    </v>
          </cell>
          <cell r="D8854" t="str">
            <v>509,13</v>
          </cell>
        </row>
        <row r="8855">
          <cell r="A8855">
            <v>39875</v>
          </cell>
          <cell r="B8855" t="str">
            <v>JUNTA DE EXPANSAO BRONZE/LATAO (REF 900), PONTA X PONTA, 35 MM</v>
          </cell>
          <cell r="C8855" t="str">
            <v xml:space="preserve">UN    </v>
          </cell>
          <cell r="D8855" t="str">
            <v>345,30</v>
          </cell>
        </row>
        <row r="8856">
          <cell r="A8856">
            <v>39876</v>
          </cell>
          <cell r="B8856" t="str">
            <v>JUNTA DE EXPANSAO BRONZE/LATAO (REF 900), PONTA X PONTA, 42 MM</v>
          </cell>
          <cell r="C8856" t="str">
            <v xml:space="preserve">UN    </v>
          </cell>
          <cell r="D8856" t="str">
            <v>432,31</v>
          </cell>
        </row>
        <row r="8857">
          <cell r="A8857">
            <v>39877</v>
          </cell>
          <cell r="B8857" t="str">
            <v>JUNTA DE EXPANSAO BRONZE/LATAO (REF 900), PONTA X PONTA, 54 MM</v>
          </cell>
          <cell r="C8857" t="str">
            <v xml:space="preserve">UN    </v>
          </cell>
          <cell r="D8857" t="str">
            <v>599,60</v>
          </cell>
        </row>
        <row r="8858">
          <cell r="A8858">
            <v>39878</v>
          </cell>
          <cell r="B8858" t="str">
            <v>JUNTA DE EXPANSAO BRONZE/LATAO (REF 900), PONTA X PONTA, 66 MM</v>
          </cell>
          <cell r="C8858" t="str">
            <v xml:space="preserve">UN    </v>
          </cell>
          <cell r="D8858" t="str">
            <v>791,97</v>
          </cell>
        </row>
        <row r="8859">
          <cell r="A8859">
            <v>39872</v>
          </cell>
          <cell r="B8859" t="str">
            <v>JUNTA DE EXPANSAO DE COBRE (REF 900), PONTA X PONTA, 15 MM</v>
          </cell>
          <cell r="C8859" t="str">
            <v xml:space="preserve">UN    </v>
          </cell>
          <cell r="D8859" t="str">
            <v>236,79</v>
          </cell>
        </row>
        <row r="8860">
          <cell r="A8860">
            <v>39873</v>
          </cell>
          <cell r="B8860" t="str">
            <v>JUNTA DE EXPANSAO DE COBRE (REF 900), PONTA X PONTA, 22 MM</v>
          </cell>
          <cell r="C8860" t="str">
            <v xml:space="preserve">UN    </v>
          </cell>
          <cell r="D8860" t="str">
            <v>274,67</v>
          </cell>
        </row>
        <row r="8861">
          <cell r="A8861">
            <v>39874</v>
          </cell>
          <cell r="B8861" t="str">
            <v>JUNTA DE EXPANSAO DE COBRE (REF 900), PONTA X PONTA, 28 MM</v>
          </cell>
          <cell r="C8861" t="str">
            <v xml:space="preserve">UN    </v>
          </cell>
          <cell r="D8861" t="str">
            <v>301,69</v>
          </cell>
        </row>
        <row r="8862">
          <cell r="A8862">
            <v>3674</v>
          </cell>
          <cell r="B8862" t="str">
            <v>JUNTA DILATACAO ELASTICA PARA CONCRETO (FUGENBAND) O-12, ATE 5 MCA</v>
          </cell>
          <cell r="C8862" t="str">
            <v xml:space="preserve">M     </v>
          </cell>
          <cell r="D8862" t="str">
            <v>78,50</v>
          </cell>
        </row>
        <row r="8863">
          <cell r="A8863">
            <v>3681</v>
          </cell>
          <cell r="B8863" t="str">
            <v>JUNTA DILATACAO ELASTICA PARA CONCRETO (FUGENBAND) O-22, ATE 30 MCA</v>
          </cell>
          <cell r="C8863" t="str">
            <v xml:space="preserve">M     </v>
          </cell>
          <cell r="D8863" t="str">
            <v>116,80</v>
          </cell>
        </row>
        <row r="8864">
          <cell r="A8864">
            <v>3676</v>
          </cell>
          <cell r="B8864" t="str">
            <v>JUNTA DILATACAO ELASTICA PARA CONCRETO (FUGENBAND) O-35/10, ATE 100 MCA</v>
          </cell>
          <cell r="C8864" t="str">
            <v xml:space="preserve">M     </v>
          </cell>
          <cell r="D8864" t="str">
            <v>439,58</v>
          </cell>
        </row>
        <row r="8865">
          <cell r="A8865">
            <v>3679</v>
          </cell>
          <cell r="B8865" t="str">
            <v>JUNTA DILATACAO ELASTICA PARA CONCRETO (FUGENBAND) O-35/6, ATE 100 MCA</v>
          </cell>
          <cell r="C8865" t="str">
            <v xml:space="preserve">M     </v>
          </cell>
          <cell r="D8865" t="str">
            <v>363,67</v>
          </cell>
        </row>
        <row r="8866">
          <cell r="A8866">
            <v>3672</v>
          </cell>
          <cell r="B8866" t="str">
            <v>JUNTA PLASTICA DE DILATACAO PARA PISOS, COR CINZA, 10 X 4,5 MM (ALTURA X ESPESSURA)</v>
          </cell>
          <cell r="C8866" t="str">
            <v xml:space="preserve">M     </v>
          </cell>
          <cell r="D8866" t="str">
            <v>1,24</v>
          </cell>
        </row>
        <row r="8867">
          <cell r="A8867">
            <v>3671</v>
          </cell>
          <cell r="B8867" t="str">
            <v>JUNTA PLASTICA DE DILATACAO PARA PISOS, COR CINZA, 17 X 3 MM (ALTURA X ESPESSURA)</v>
          </cell>
          <cell r="C8867" t="str">
            <v xml:space="preserve">M     </v>
          </cell>
          <cell r="D8867" t="str">
            <v>1,17</v>
          </cell>
        </row>
        <row r="8868">
          <cell r="A8868">
            <v>3673</v>
          </cell>
          <cell r="B8868" t="str">
            <v>JUNTA PLASTICA DE DILATACAO PARA PISOS, COR CINZA, 27 X 3 MM (ALTURA X ESPESSURA)</v>
          </cell>
          <cell r="C8868" t="str">
            <v xml:space="preserve">M     </v>
          </cell>
          <cell r="D8868" t="str">
            <v>1,83</v>
          </cell>
        </row>
        <row r="8869">
          <cell r="A8869">
            <v>38394</v>
          </cell>
          <cell r="B8869" t="str">
            <v>KIT ACESSORIOS PARA COMPRESSOR DE AR, 5 PECAS (PISTOLAS PINTURA, LIMPEZA E PULVERIZACAO, CALIBRADOR E MANGUEIRA)</v>
          </cell>
          <cell r="C8869" t="str">
            <v xml:space="preserve">UN    </v>
          </cell>
          <cell r="D8869" t="str">
            <v>196,18</v>
          </cell>
        </row>
        <row r="8870">
          <cell r="A8870">
            <v>3729</v>
          </cell>
          <cell r="B8870" t="str">
            <v>KIT CAVALETE PVC COM REGISTRO 1/2", COMPLETO</v>
          </cell>
          <cell r="C8870" t="str">
            <v xml:space="preserve">UN    </v>
          </cell>
          <cell r="D8870" t="str">
            <v>35,00</v>
          </cell>
        </row>
        <row r="8871">
          <cell r="A8871">
            <v>63</v>
          </cell>
          <cell r="B8871" t="str">
            <v>KIT CAVALETE PVC COM REGISTRO 3/4", COMPLETO</v>
          </cell>
          <cell r="C8871" t="str">
            <v xml:space="preserve">UN    </v>
          </cell>
          <cell r="D8871" t="str">
            <v>33,15</v>
          </cell>
        </row>
        <row r="8872">
          <cell r="A8872">
            <v>39357</v>
          </cell>
          <cell r="B8872"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8872" t="str">
            <v xml:space="preserve">UN    </v>
          </cell>
          <cell r="D8872" t="str">
            <v>76,02</v>
          </cell>
        </row>
        <row r="8873">
          <cell r="A8873">
            <v>39358</v>
          </cell>
          <cell r="B8873"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8873" t="str">
            <v xml:space="preserve">UN    </v>
          </cell>
          <cell r="D8873" t="str">
            <v>83,36</v>
          </cell>
        </row>
        <row r="8874">
          <cell r="A8874">
            <v>39356</v>
          </cell>
          <cell r="B8874"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8874" t="str">
            <v xml:space="preserve">UN    </v>
          </cell>
          <cell r="D8874" t="str">
            <v>142,22</v>
          </cell>
        </row>
        <row r="8875">
          <cell r="A8875">
            <v>39355</v>
          </cell>
          <cell r="B8875"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8875" t="str">
            <v xml:space="preserve">UN    </v>
          </cell>
          <cell r="D8875" t="str">
            <v>122,38</v>
          </cell>
        </row>
        <row r="8876">
          <cell r="A8876">
            <v>39353</v>
          </cell>
          <cell r="B8876"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8876" t="str">
            <v xml:space="preserve">UN    </v>
          </cell>
          <cell r="D8876" t="str">
            <v>167,83</v>
          </cell>
        </row>
        <row r="8877">
          <cell r="A8877">
            <v>39354</v>
          </cell>
          <cell r="B8877"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8877" t="str">
            <v xml:space="preserve">UN    </v>
          </cell>
          <cell r="D8877" t="str">
            <v>167,27</v>
          </cell>
        </row>
        <row r="8878">
          <cell r="A8878">
            <v>39398</v>
          </cell>
          <cell r="B8878" t="str">
            <v>KIT DE ACESSORIOS PARA BANHEIRO EM METAL CROMADO, 5 PECAS</v>
          </cell>
          <cell r="C8878" t="str">
            <v xml:space="preserve">UN    </v>
          </cell>
          <cell r="D8878" t="str">
            <v>103,08</v>
          </cell>
        </row>
        <row r="8879">
          <cell r="A8879">
            <v>13343</v>
          </cell>
          <cell r="B8879" t="str">
            <v>KIT DE MATERIAIS PARA BRACADEIRA PARA FIXACAO EM POSTE CIRCULAR, CONTEM TRES FIXADORES E UM ROLO DE FITA DE 3 M EM ACO CARBONO</v>
          </cell>
          <cell r="C8879" t="str">
            <v xml:space="preserve">UN    </v>
          </cell>
          <cell r="D8879" t="str">
            <v>20,81</v>
          </cell>
        </row>
        <row r="8880">
          <cell r="A8880">
            <v>12118</v>
          </cell>
          <cell r="B8880" t="str">
            <v>KIT DE PROTECAO ARSTOP PARA AR CONDICIONADO, TOMADA PADRAO 2P+T 20 A, COM DISJUNTOR UNIPOLAR DIN 20A</v>
          </cell>
          <cell r="C8880" t="str">
            <v xml:space="preserve">UN    </v>
          </cell>
          <cell r="D8880" t="str">
            <v>15,51</v>
          </cell>
        </row>
        <row r="8881">
          <cell r="A8881">
            <v>39482</v>
          </cell>
          <cell r="B8881" t="str">
            <v>KIT PORTA PRONTA DE MADEIRA, FOLHA LEVE (NBR 15930) DE 60 X 210 CM, E = *35* MM, COM MARCO EM ACO, NUCLEO COLMEIA, CAPA LISA EM HDF, ACABAMENTO MELAMINICO BRANCO (INCLUI MARCO, ALIZARES, DOBRADICAS E FECHADURA)</v>
          </cell>
          <cell r="C8881" t="str">
            <v xml:space="preserve">UN    </v>
          </cell>
          <cell r="D8881" t="str">
            <v>283,33</v>
          </cell>
        </row>
        <row r="8882">
          <cell r="A8882">
            <v>39486</v>
          </cell>
          <cell r="B8882" t="str">
            <v>KIT PORTA PRONTA DE MADEIRA, FOLHA LEVE (NBR 15930) DE 60 X 210 CM, E = 35 MM, NUCLEO COLMEIA, ESTRUTURA USINADA PARA FECHADURA, CAPA LISA EM HDF, ACABAMENTO EM PRIMER PARA PINTURA (INCLUI MARCO, ALIZARES E DOBRADICAS)</v>
          </cell>
          <cell r="C8882" t="str">
            <v xml:space="preserve">UN    </v>
          </cell>
          <cell r="D8882" t="str">
            <v>249,62</v>
          </cell>
        </row>
        <row r="8883">
          <cell r="A8883">
            <v>39483</v>
          </cell>
          <cell r="B8883" t="str">
            <v>KIT PORTA PRONTA DE MADEIRA, FOLHA LEVE (NBR 15930) DE 70 X 210 CM, E = *35* MM, COM MARCO EM ACO, NUCLEO COLMEIA, CAPA LISA EM HDF, ACABAMENTO MELAMINICO BRANCO (INCLUI MARCO, ALIZARES, DOBRADICAS E FECHADURA)</v>
          </cell>
          <cell r="C8883" t="str">
            <v xml:space="preserve">UN    </v>
          </cell>
          <cell r="D8883" t="str">
            <v>270,23</v>
          </cell>
        </row>
        <row r="8884">
          <cell r="A8884">
            <v>39487</v>
          </cell>
          <cell r="B8884" t="str">
            <v>KIT PORTA PRONTA DE MADEIRA, FOLHA LEVE (NBR 15930) DE 70 X 210 CM, E = 35 MM, NUCLEO COLMEIA, ESTRUTURA USINADA PARA FECHADURA, CAPA LISA EM HDF, ACABAMENTO EM PRIMER PARA PINTURA (INCLUI MARCO, ALIZARES E DOBRADICAS)</v>
          </cell>
          <cell r="C8884" t="str">
            <v xml:space="preserve">UN    </v>
          </cell>
          <cell r="D8884" t="str">
            <v>252,20</v>
          </cell>
        </row>
        <row r="8885">
          <cell r="A8885">
            <v>39484</v>
          </cell>
          <cell r="B8885" t="str">
            <v>KIT PORTA PRONTA DE MADEIRA, FOLHA LEVE (NBR 15930) DE 80 X 210 CM, E = *35* MM, COM MARCO EM ACO, NUCLEO COLMEIA, CAPA LISA EM HDF, ACABAMENTO MELAMINICO BRANCO (INCLUI MARCO, ALIZARES, DOBRADICAS E FECHADURA)</v>
          </cell>
          <cell r="C8885" t="str">
            <v xml:space="preserve">UN    </v>
          </cell>
          <cell r="D8885" t="str">
            <v>272,80</v>
          </cell>
        </row>
        <row r="8886">
          <cell r="A8886">
            <v>39488</v>
          </cell>
          <cell r="B8886" t="str">
            <v>KIT PORTA PRONTA DE MADEIRA, FOLHA LEVE (NBR 15930) DE 80 X 210 CM, E = 35 MM, NUCLEO COLMEIA, ESTRUTURA USINADA PARA FECHADURA, CAPA LISA EM HDF, ACABAMENTO EM PRIMER PARA PINTURA (INCLUI MARCO, ALIZARES E DOBRADICAS)</v>
          </cell>
          <cell r="C8886" t="str">
            <v xml:space="preserve">UN    </v>
          </cell>
          <cell r="D8886" t="str">
            <v>254,77</v>
          </cell>
        </row>
        <row r="8887">
          <cell r="A8887">
            <v>39485</v>
          </cell>
          <cell r="B8887" t="str">
            <v>KIT PORTA PRONTA DE MADEIRA, FOLHA LEVE (NBR 15930) DE 90 X 210 CM, E = *35* MM, COM MARCO EM ACO, NUCLEO COLMEIA, CAPA LISA EM HDF, ACABAMENTO MELAMINICO BRANCO (INCLUI MARCO, ALIZARES, DOBRADICAS E FECHADURA)</v>
          </cell>
          <cell r="C8887" t="str">
            <v xml:space="preserve">UN    </v>
          </cell>
          <cell r="D8887" t="str">
            <v>285,70</v>
          </cell>
        </row>
        <row r="8888">
          <cell r="A8888">
            <v>39489</v>
          </cell>
          <cell r="B8888" t="str">
            <v>KIT PORTA PRONTA DE MADEIRA, FOLHA LEVE (NBR 15930) DE 90 X 210 CM, E = 35 MM, NUCLEO COLMEIA, ESTRUTURA USINADA PARA FECHADURA, CAPA LISA EM HDF, ACABAMENTO EM PRIMER PARA PINTURA (INCLUI MARCO, ALIZARES E DOBRADICAS)</v>
          </cell>
          <cell r="C8888" t="str">
            <v xml:space="preserve">UN    </v>
          </cell>
          <cell r="D8888" t="str">
            <v>267,67</v>
          </cell>
        </row>
        <row r="8889">
          <cell r="A8889">
            <v>39494</v>
          </cell>
          <cell r="B8889" t="str">
            <v>KIT PORTA PRONTA DE MADEIRA, FOLHA MEDIA (NBR 15930) DE 60 X 210 CM, E = 35 MM, NUCLEO SARRAFEADO, ESTRUTURA USINADA PARA FECHADURA, CAPA LISA EM HDF, ACABAMENTO EM PRIMER PARA PINTURA (INCLUI MARCO, ALIZARES E DOBRADICAS)</v>
          </cell>
          <cell r="C8889" t="str">
            <v xml:space="preserve">UN    </v>
          </cell>
          <cell r="D8889" t="str">
            <v>273,03</v>
          </cell>
        </row>
        <row r="8890">
          <cell r="A8890">
            <v>39490</v>
          </cell>
          <cell r="B8890" t="str">
            <v>KIT PORTA PRONTA DE MADEIRA, FOLHA MEDIA (NBR 15930) DE 60 X 210 CM, E = 35 MM, NUCLEO SARRAFEADO, ESTRUTURA USINADA PARA FECHADURA, CAPA LISA EM HDF, ACABAMENTO MELAMINICO BRANCO (INCLUI MARCO, ALIZARES E DOBRADICAS)</v>
          </cell>
          <cell r="C8890" t="str">
            <v xml:space="preserve">UN    </v>
          </cell>
          <cell r="D8890" t="str">
            <v>309,50</v>
          </cell>
        </row>
        <row r="8891">
          <cell r="A8891">
            <v>39495</v>
          </cell>
          <cell r="B8891" t="str">
            <v>KIT PORTA PRONTA DE MADEIRA, FOLHA MEDIA (NBR 15930) DE 70 X 210 CM, E = 35 MM, NUCLEO SARRAFEADO, ESTRUTURA USINADA PARA FECHADURA, CAPA LISA EM HDF, ACABAMENTO EM PRIMER PARA PINTURA (INCLUI MARCO, ALIZARES E DOBRADICAS)</v>
          </cell>
          <cell r="C8891" t="str">
            <v xml:space="preserve">UN    </v>
          </cell>
          <cell r="D8891" t="str">
            <v>283,33</v>
          </cell>
        </row>
        <row r="8892">
          <cell r="A8892">
            <v>39491</v>
          </cell>
          <cell r="B8892" t="str">
            <v>KIT PORTA PRONTA DE MADEIRA, FOLHA MEDIA (NBR 15930) DE 70 X 210 CM, E = 35 MM, NUCLEO SARRAFEADO, ESTRUTURA USINADA PARA FECHADURA, CAPA LISA EM HDF, ACABAMENTO MELAMINICO BRANCO (INCLUI MARCO, ALIZARES E DOBRADICAS)</v>
          </cell>
          <cell r="C8892" t="str">
            <v xml:space="preserve">UN    </v>
          </cell>
          <cell r="D8892" t="str">
            <v>319,39</v>
          </cell>
        </row>
        <row r="8893">
          <cell r="A8893">
            <v>39496</v>
          </cell>
          <cell r="B8893" t="str">
            <v>KIT PORTA PRONTA DE MADEIRA, FOLHA MEDIA (NBR 15930) DE 80 X 210 CM, E = 35 MM, NUCLEO SARRAFEADO, ESTRUTURA USINADA PARA FECHADURA, CAPA LISA EM HDF, ACABAMENTO EM PRIMER PARA PINTURA (INCLUI MARCO, ALIZARES E DOBRADICAS)</v>
          </cell>
          <cell r="C8893" t="str">
            <v xml:space="preserve">UN    </v>
          </cell>
          <cell r="D8893" t="str">
            <v>293,53</v>
          </cell>
        </row>
        <row r="8894">
          <cell r="A8894">
            <v>39492</v>
          </cell>
          <cell r="B8894" t="str">
            <v>KIT PORTA PRONTA DE MADEIRA, FOLHA MEDIA (NBR 15930) DE 80 X 210 CM, E = 35 MM, NUCLEO SARRAFEADO, ESTRUTURA USINADA PARA FECHADURA, CAPA LISA EM HDF, ACABAMENTO MELAMINICO BRANCO (INCLUI MARCO, ALIZARES E DOBRADICAS)</v>
          </cell>
          <cell r="C8894" t="str">
            <v xml:space="preserve">UN    </v>
          </cell>
          <cell r="D8894" t="str">
            <v>321,35</v>
          </cell>
        </row>
        <row r="8895">
          <cell r="A8895">
            <v>39497</v>
          </cell>
          <cell r="B8895" t="str">
            <v>KIT PORTA PRONTA DE MADEIRA, FOLHA MEDIA (NBR 15930) DE 90 X 210 CM, E = 35 MM, NUCLEO SARRAFEADO, ESTRUTURA USINADA PARA FECHADURA, CAPA LISA EM HDF, ACABAMENTO EM PRIMER PARA PINTURA (INCLUI MARCO, ALIZARES E DOBRADICAS)</v>
          </cell>
          <cell r="C8895" t="str">
            <v xml:space="preserve">UN    </v>
          </cell>
          <cell r="D8895" t="str">
            <v>303,83</v>
          </cell>
        </row>
        <row r="8896">
          <cell r="A8896">
            <v>39493</v>
          </cell>
          <cell r="B8896" t="str">
            <v>KIT PORTA PRONTA DE MADEIRA, FOLHA MEDIA (NBR 15930) DE 90 X 210 CM, E = 35 MM, NUCLEO SARRAFEADO, ESTRUTURA USINADA PARA FECHADURA, CAPA LISA EM HDF, ACABAMENTO MELAMINICO BRANCO (INCLUI MARCO, ALIZARES E DOBRADICAS)</v>
          </cell>
          <cell r="C8896" t="str">
            <v xml:space="preserve">UN    </v>
          </cell>
          <cell r="D8896" t="str">
            <v>339,99</v>
          </cell>
        </row>
        <row r="8897">
          <cell r="A8897">
            <v>39500</v>
          </cell>
          <cell r="B8897" t="str">
            <v>KIT PORTA PRONTA DE MADEIRA, FOLHA PESADA (NBR 15930) DE 80 X 210 CM, E = 35 MM, NUCLEO SOLIDO, CAPA LISA EM HDF, ACABAMENTO MELAMINICO BRANCO (INCLUI MARCO, ALIZARES, DOBRADICAS E FECHADURA EXTERNA)</v>
          </cell>
          <cell r="C8897" t="str">
            <v xml:space="preserve">UN    </v>
          </cell>
          <cell r="D8897" t="str">
            <v>341,11</v>
          </cell>
        </row>
        <row r="8898">
          <cell r="A8898">
            <v>39498</v>
          </cell>
          <cell r="B8898" t="str">
            <v>KIT PORTA PRONTA DE MADEIRA, FOLHA PESADA (NBR 15930) DE 80 X 210 CM, E = 35 MM, NUCLEO SOLIDO, ESTRUTURA USINADA PARA FECHADURA, CAPA LISA EM HDF, ACABAMENTO EM LAMINADO NATURAL COM VERNIZ (INCLUI MARCO, ALIZARES E DOBRADICAS)</v>
          </cell>
          <cell r="C8898" t="str">
            <v xml:space="preserve">UN    </v>
          </cell>
          <cell r="D8898" t="str">
            <v>379,30</v>
          </cell>
        </row>
        <row r="8899">
          <cell r="A8899">
            <v>39501</v>
          </cell>
          <cell r="B8899" t="str">
            <v>KIT PORTA PRONTA DE MADEIRA, FOLHA PESADA (NBR 15930) DE 90 X 210 CM, E = 35 MM, NUCLEO SOLIDO, CAPA LISA EM HDF, ACABAMENTO MELAMINICO BRANCO (INCLUI MARCO, ALIZARES, DOBRADICAS E FECHADURA EXTERNA)</v>
          </cell>
          <cell r="C8899" t="str">
            <v xml:space="preserve">UN    </v>
          </cell>
          <cell r="D8899" t="str">
            <v>349,99</v>
          </cell>
        </row>
        <row r="8900">
          <cell r="A8900">
            <v>39499</v>
          </cell>
          <cell r="B8900" t="str">
            <v>KIT PORTA PRONTA DE MADEIRA, FOLHA PESADA (NBR 15930) DE 90 X 210 CM, E = 35 MM, NUCLEO SOLIDO, ESTRUTURA USINADA PARA FECHADURA, CAPA LISA EM HDF, ACABAMENTO EM LAMINADO NATURAL COM VERNIZ (INCLUI MARCO, ALIZARES E DOBRADICAS)</v>
          </cell>
          <cell r="C8900" t="str">
            <v xml:space="preserve">UN    </v>
          </cell>
          <cell r="D8900" t="str">
            <v>411,47</v>
          </cell>
        </row>
        <row r="8901">
          <cell r="A8901">
            <v>3733</v>
          </cell>
          <cell r="B8901" t="str">
            <v>LADRILHO HIDRAULICO, *20 x 20* CM, E= 2 CM, PADRAO COPACABANA, 2 CORES (PRETO E BRANCO)</v>
          </cell>
          <cell r="C8901" t="str">
            <v xml:space="preserve">M2    </v>
          </cell>
          <cell r="D8901" t="str">
            <v>45,24</v>
          </cell>
        </row>
        <row r="8902">
          <cell r="A8902">
            <v>3731</v>
          </cell>
          <cell r="B8902" t="str">
            <v>LADRILHO HIDRAULICO, *20 X 20* CM, E= 2 CM, DADOS, COR NATURAL</v>
          </cell>
          <cell r="C8902" t="str">
            <v xml:space="preserve">M2    </v>
          </cell>
          <cell r="D8902" t="str">
            <v>42,00</v>
          </cell>
        </row>
        <row r="8903">
          <cell r="A8903">
            <v>38137</v>
          </cell>
          <cell r="B8903" t="str">
            <v>LADRILHO HIDRAULICO, *20 X 20* CM, E= 2 CM, RAMPA, NATURAL</v>
          </cell>
          <cell r="C8903" t="str">
            <v xml:space="preserve">M2    </v>
          </cell>
          <cell r="D8903" t="str">
            <v>42,24</v>
          </cell>
        </row>
        <row r="8904">
          <cell r="A8904">
            <v>38135</v>
          </cell>
          <cell r="B8904" t="str">
            <v>LADRILHO HIDRAULICO, *20 X 20* CM, E= 2 CM, TATIL ALERTA OU DIRECIONAL, AMARELO</v>
          </cell>
          <cell r="C8904" t="str">
            <v xml:space="preserve">M2    </v>
          </cell>
          <cell r="D8904" t="str">
            <v>53,55</v>
          </cell>
        </row>
        <row r="8905">
          <cell r="A8905">
            <v>38138</v>
          </cell>
          <cell r="B8905" t="str">
            <v>LADRILHO HIDRAULICO, *30 X 30* CM, E= 2 CM, MILANO, NATURAL</v>
          </cell>
          <cell r="C8905" t="str">
            <v xml:space="preserve">M2    </v>
          </cell>
          <cell r="D8905" t="str">
            <v>41,48</v>
          </cell>
        </row>
        <row r="8906">
          <cell r="A8906">
            <v>3736</v>
          </cell>
          <cell r="B8906" t="str">
            <v>LAJE PRE-MOLDADA CONVENCIONAL (LAJOTAS + VIGOTAS) PARA FORRO, UNIDIRECIONAL, SOBRECARGA DE 100 KG/M2, VAO ATE 4,00 M (SEM COLOCACAO)</v>
          </cell>
          <cell r="C8906" t="str">
            <v xml:space="preserve">M2    </v>
          </cell>
          <cell r="D8906" t="str">
            <v>21,01</v>
          </cell>
        </row>
        <row r="8907">
          <cell r="A8907">
            <v>3741</v>
          </cell>
          <cell r="B8907" t="str">
            <v>LAJE PRE-MOLDADA CONVENCIONAL (LAJOTAS + VIGOTAS) PARA FORRO, UNIDIRECIONAL, SOBRECARGA DE 100 KG/M2, VAO ATE 4,50 M (SEM COLOCACAO)</v>
          </cell>
          <cell r="C8907" t="str">
            <v xml:space="preserve">M2    </v>
          </cell>
          <cell r="D8907" t="str">
            <v>21,90</v>
          </cell>
        </row>
        <row r="8908">
          <cell r="A8908">
            <v>3745</v>
          </cell>
          <cell r="B8908" t="str">
            <v>LAJE PRE-MOLDADA CONVENCIONAL (LAJOTAS + VIGOTAS) PARA FORRO, UNIDIRECIONAL, SOBRECARGA 100 KG/M2, VAO ATE 5,00 M (SEM COLOCACAO)</v>
          </cell>
          <cell r="C8908" t="str">
            <v xml:space="preserve">M2    </v>
          </cell>
          <cell r="D8908" t="str">
            <v>23,61</v>
          </cell>
        </row>
        <row r="8909">
          <cell r="A8909">
            <v>3743</v>
          </cell>
          <cell r="B8909" t="str">
            <v>LAJE PRE-MOLDADA CONVENCIONAL (LAJOTAS + VIGOTAS) PARA PISO, UNIDIRECIONAL, SOBRECARGA DE 200 KG/M2, VAO ATE 3,50 M (SEM COLOCACAO)</v>
          </cell>
          <cell r="C8909" t="str">
            <v xml:space="preserve">M2    </v>
          </cell>
          <cell r="D8909" t="str">
            <v>21,82</v>
          </cell>
        </row>
        <row r="8910">
          <cell r="A8910">
            <v>3744</v>
          </cell>
          <cell r="B8910" t="str">
            <v>LAJE PRE-MOLDADA CONVENCIONAL (LAJOTAS + VIGOTAS) PARA PISO, UNIDIRECIONAL, SOBRECARGA DE 200 KG/M2, VAO ATE 4,50 M (SEM COLOCACAO)</v>
          </cell>
          <cell r="C8910" t="str">
            <v xml:space="preserve">M2    </v>
          </cell>
          <cell r="D8910" t="str">
            <v>24,02</v>
          </cell>
        </row>
        <row r="8911">
          <cell r="A8911">
            <v>3739</v>
          </cell>
          <cell r="B8911" t="str">
            <v>LAJE PRE-MOLDADA CONVENCIONAL (LAJOTAS + VIGOTAS) PARA PISO, UNIDIRECIONAL, SOBRECARGA DE 200 KG/M2, VAO ATE 5,00 M (SEM COLOCACAO)</v>
          </cell>
          <cell r="C8911" t="str">
            <v xml:space="preserve">M2    </v>
          </cell>
          <cell r="D8911" t="str">
            <v>25,24</v>
          </cell>
        </row>
        <row r="8912">
          <cell r="A8912">
            <v>3737</v>
          </cell>
          <cell r="B8912" t="str">
            <v>LAJE PRE-MOLDADA CONVENCIONAL (LAJOTAS + VIGOTAS) PARA PISO, UNIDIRECIONAL, SOBRECARGA DE 350 KG/M2, VAO ATE 4,50 M (SEM COLOCACAO)</v>
          </cell>
          <cell r="C8912" t="str">
            <v xml:space="preserve">M2    </v>
          </cell>
          <cell r="D8912" t="str">
            <v>26,46</v>
          </cell>
        </row>
        <row r="8913">
          <cell r="A8913">
            <v>3738</v>
          </cell>
          <cell r="B8913" t="str">
            <v>LAJE PRE-MOLDADA CONVENCIONAL (LAJOTAS + VIGOTAS) PARA PISO, UNIDIRECIONAL, SOBRECARGA DE 350 KG/M2, VAO ATE 5,00 M (SEM COLOCACAO)</v>
          </cell>
          <cell r="C8913" t="str">
            <v xml:space="preserve">M2    </v>
          </cell>
          <cell r="D8913" t="str">
            <v>30,53</v>
          </cell>
        </row>
        <row r="8914">
          <cell r="A8914">
            <v>3747</v>
          </cell>
          <cell r="B8914" t="str">
            <v>LAJE PRE-MOLDADA CONVENCIONAL (LAJOTAS + VIGOTAS) PARA PISO, UNIDIRECIONAL, SOBRECARGA 350 KG/M2 VAO ATE 3,50 M (SEM COLOCACAO)</v>
          </cell>
          <cell r="C8914" t="str">
            <v xml:space="preserve">M2    </v>
          </cell>
          <cell r="D8914" t="str">
            <v>24,02</v>
          </cell>
        </row>
        <row r="8915">
          <cell r="A8915">
            <v>11649</v>
          </cell>
          <cell r="B8915" t="str">
            <v>LAJE PRE-MOLDADA DE TRANSICAO EXCENTRICA EM CONCRETO ARMADO, DN 1200 MM, FURO CIRCULAR DN 600 MM, ESPESSURA 12 CM</v>
          </cell>
          <cell r="C8915" t="str">
            <v xml:space="preserve">UN    </v>
          </cell>
          <cell r="D8915" t="str">
            <v>174,26</v>
          </cell>
        </row>
        <row r="8916">
          <cell r="A8916">
            <v>11650</v>
          </cell>
          <cell r="B8916" t="str">
            <v>LAJE PRE-MOLDADA DE TRANSICAO EXCENTRICA EM CONCRETO ARMADO, DN 1500 MM, FURO CIRCULAR DN 530 MM, ESPESSURA 15 CM</v>
          </cell>
          <cell r="C8916" t="str">
            <v xml:space="preserve">UN    </v>
          </cell>
          <cell r="D8916" t="str">
            <v>297,03</v>
          </cell>
        </row>
        <row r="8917">
          <cell r="A8917">
            <v>3742</v>
          </cell>
          <cell r="B8917" t="str">
            <v>LAJE PRE-MOLDADA TRELICADA (LAJOTAS + VIGOTAS) PARA FORRO, UNIDIRECIONAL, SOBRECARGA DE 100 KG/M2, VAO ATE 6,00 M (SEM COLOCACAO)</v>
          </cell>
          <cell r="C8917" t="str">
            <v xml:space="preserve">M2    </v>
          </cell>
          <cell r="D8917" t="str">
            <v>31,67</v>
          </cell>
        </row>
        <row r="8918">
          <cell r="A8918">
            <v>3746</v>
          </cell>
          <cell r="B8918" t="str">
            <v>LAJE PRE-MOLDADA TRELICADA (LAJOTAS + VIGOTAS) PARA PISO, UNIDIRECIONAL, SOBRECARGA DE 200 KG/M2, VAO ATE 6,00 M (SEM COLOCACAO)</v>
          </cell>
          <cell r="C8918" t="str">
            <v xml:space="preserve">M2    </v>
          </cell>
          <cell r="D8918" t="str">
            <v>36,98</v>
          </cell>
        </row>
        <row r="8919">
          <cell r="A8919">
            <v>13250</v>
          </cell>
          <cell r="B8919" t="str">
            <v>LAJOTA CERAMICA 20  X 30 CM PARA LAJE PRE-MOLDADA</v>
          </cell>
          <cell r="C8919" t="str">
            <v xml:space="preserve">UN    </v>
          </cell>
          <cell r="D8919" t="str">
            <v>0,64</v>
          </cell>
        </row>
        <row r="8920">
          <cell r="A8920">
            <v>11641</v>
          </cell>
          <cell r="B8920" t="str">
            <v>LAJOTA CERAMICA 20 X 30 CM PARA LAJE PRE-MOLDADA</v>
          </cell>
          <cell r="C8920" t="str">
            <v xml:space="preserve">M2    </v>
          </cell>
          <cell r="D8920" t="str">
            <v>10,68</v>
          </cell>
        </row>
        <row r="8921">
          <cell r="A8921">
            <v>21106</v>
          </cell>
          <cell r="B8921" t="str">
            <v>LAMBRIS DE ALUMINIO *0,6* KG/M</v>
          </cell>
          <cell r="C8921" t="str">
            <v xml:space="preserve">KG    </v>
          </cell>
          <cell r="D8921" t="str">
            <v>18,08</v>
          </cell>
        </row>
        <row r="8922">
          <cell r="A8922">
            <v>3755</v>
          </cell>
          <cell r="B8922" t="str">
            <v>LAMPADA DE LUZ MISTA 160 W, BASE E27 (220 V)</v>
          </cell>
          <cell r="C8922" t="str">
            <v xml:space="preserve">UN    </v>
          </cell>
          <cell r="D8922" t="str">
            <v>18,51</v>
          </cell>
        </row>
        <row r="8923">
          <cell r="A8923">
            <v>3750</v>
          </cell>
          <cell r="B8923" t="str">
            <v>LAMPADA DE LUZ MISTA 250 W, BASE E27 (220 V)</v>
          </cell>
          <cell r="C8923" t="str">
            <v xml:space="preserve">UN    </v>
          </cell>
          <cell r="D8923" t="str">
            <v>24,88</v>
          </cell>
        </row>
        <row r="8924">
          <cell r="A8924">
            <v>3756</v>
          </cell>
          <cell r="B8924" t="str">
            <v>LAMPADA DE LUZ MISTA 500 W, BASE E40 (220 V)</v>
          </cell>
          <cell r="C8924" t="str">
            <v xml:space="preserve">UN    </v>
          </cell>
          <cell r="D8924" t="str">
            <v>46,50</v>
          </cell>
        </row>
        <row r="8925">
          <cell r="A8925">
            <v>39377</v>
          </cell>
          <cell r="B8925" t="str">
            <v>LAMPADA FLUORESCENTE COMPACTA BRANCA 135 W, BASE E40 (127/220 V)</v>
          </cell>
          <cell r="C8925" t="str">
            <v xml:space="preserve">UN    </v>
          </cell>
          <cell r="D8925" t="str">
            <v>137,76</v>
          </cell>
        </row>
        <row r="8926">
          <cell r="A8926">
            <v>38191</v>
          </cell>
          <cell r="B8926" t="str">
            <v>LAMPADA FLUORESCENTE COMPACTA 2U BRANCA 15 W, BASE E27 (127/220 V)</v>
          </cell>
          <cell r="C8926" t="str">
            <v xml:space="preserve">UN    </v>
          </cell>
          <cell r="D8926" t="str">
            <v>10,25</v>
          </cell>
        </row>
        <row r="8927">
          <cell r="A8927">
            <v>39381</v>
          </cell>
          <cell r="B8927" t="str">
            <v>LAMPADA FLUORESCENTE COMPACTA 2U/3U BRANCA 9/10 W, BASE E27 (127/220 V)</v>
          </cell>
          <cell r="C8927" t="str">
            <v xml:space="preserve">UN    </v>
          </cell>
          <cell r="D8927" t="str">
            <v>9,56</v>
          </cell>
        </row>
        <row r="8928">
          <cell r="A8928">
            <v>38780</v>
          </cell>
          <cell r="B8928" t="str">
            <v>LAMPADA FLUORESCENTE COMPACTA 3U BRANCA 20 W, BASE E27 (127/220 V)</v>
          </cell>
          <cell r="C8928" t="str">
            <v xml:space="preserve">UN    </v>
          </cell>
          <cell r="D8928" t="str">
            <v>11,70</v>
          </cell>
        </row>
        <row r="8929">
          <cell r="A8929">
            <v>38781</v>
          </cell>
          <cell r="B8929" t="str">
            <v>LAMPADA FLUORESCENTE ESPIRAL BRANCA 45 W, BASE E27 (127/220 V)</v>
          </cell>
          <cell r="C8929" t="str">
            <v xml:space="preserve">UN    </v>
          </cell>
          <cell r="D8929" t="str">
            <v>39,51</v>
          </cell>
        </row>
        <row r="8930">
          <cell r="A8930">
            <v>38192</v>
          </cell>
          <cell r="B8930" t="str">
            <v>LAMPADA FLUORESCENTE ESPIRAL BRANCA 65 W, BASE E27 (127/220 V)</v>
          </cell>
          <cell r="C8930" t="str">
            <v xml:space="preserve">UN    </v>
          </cell>
          <cell r="D8930" t="str">
            <v>71,49</v>
          </cell>
        </row>
        <row r="8931">
          <cell r="A8931">
            <v>3753</v>
          </cell>
          <cell r="B8931" t="str">
            <v>LAMPADA FLUORESCENTE TUBULAR T10, DE 20 OU 40 W, BIVOLT</v>
          </cell>
          <cell r="C8931" t="str">
            <v xml:space="preserve">UN    </v>
          </cell>
          <cell r="D8931" t="str">
            <v>6,26</v>
          </cell>
        </row>
        <row r="8932">
          <cell r="A8932">
            <v>38782</v>
          </cell>
          <cell r="B8932" t="str">
            <v>LAMPADA FLUORESCENTE TUBULAR T5 DE 14 W, BIVOLT</v>
          </cell>
          <cell r="C8932" t="str">
            <v xml:space="preserve">UN    </v>
          </cell>
          <cell r="D8932" t="str">
            <v>8,15</v>
          </cell>
        </row>
        <row r="8933">
          <cell r="A8933">
            <v>38778</v>
          </cell>
          <cell r="B8933" t="str">
            <v>LAMPADA FLUORESCENTE TUBULAR T8 DE 16/18 W, BIVOLT</v>
          </cell>
          <cell r="C8933" t="str">
            <v xml:space="preserve">UN    </v>
          </cell>
          <cell r="D8933" t="str">
            <v>6,11</v>
          </cell>
        </row>
        <row r="8934">
          <cell r="A8934">
            <v>38779</v>
          </cell>
          <cell r="B8934" t="str">
            <v>LAMPADA FLUORESCENTE TUBULAR T8 DE 32/36 W, BIVOLT</v>
          </cell>
          <cell r="C8934" t="str">
            <v xml:space="preserve">UN    </v>
          </cell>
          <cell r="D8934" t="str">
            <v>6,48</v>
          </cell>
        </row>
        <row r="8935">
          <cell r="A8935">
            <v>39388</v>
          </cell>
          <cell r="B8935" t="str">
            <v>LAMPADA LED TIPO DICROICA BIVOLT, LUZ BRANCA, 5 W (BASE GU10)</v>
          </cell>
          <cell r="C8935" t="str">
            <v xml:space="preserve">UN    </v>
          </cell>
          <cell r="D8935" t="str">
            <v>31,58</v>
          </cell>
        </row>
        <row r="8936">
          <cell r="A8936">
            <v>39387</v>
          </cell>
          <cell r="B8936" t="str">
            <v>LAMPADA LED TUBULAR BIVOLT 18/20 W, BASE G13</v>
          </cell>
          <cell r="C8936" t="str">
            <v xml:space="preserve">UN    </v>
          </cell>
          <cell r="D8936" t="str">
            <v>53,27</v>
          </cell>
        </row>
        <row r="8937">
          <cell r="A8937">
            <v>39386</v>
          </cell>
          <cell r="B8937" t="str">
            <v>LAMPADA LED TUBULAR BIVOLT 9/10 W, BASE G13</v>
          </cell>
          <cell r="C8937" t="str">
            <v xml:space="preserve">UN    </v>
          </cell>
          <cell r="D8937" t="str">
            <v>35,23</v>
          </cell>
        </row>
        <row r="8938">
          <cell r="A8938">
            <v>38194</v>
          </cell>
          <cell r="B8938" t="str">
            <v>LAMPADA LED 10 W BIVOLT BRANCA, FORMATO TRADICIONAL (BASE E27)</v>
          </cell>
          <cell r="C8938" t="str">
            <v xml:space="preserve">UN    </v>
          </cell>
          <cell r="D8938" t="str">
            <v>30,04</v>
          </cell>
        </row>
        <row r="8939">
          <cell r="A8939">
            <v>38193</v>
          </cell>
          <cell r="B8939" t="str">
            <v>LAMPADA LED 6 W BIVOLT BRANCA, FORMATO TRADICIONAL (BASE E27)</v>
          </cell>
          <cell r="C8939" t="str">
            <v xml:space="preserve">UN    </v>
          </cell>
          <cell r="D8939" t="str">
            <v>22,22</v>
          </cell>
        </row>
        <row r="8940">
          <cell r="A8940">
            <v>12216</v>
          </cell>
          <cell r="B8940" t="str">
            <v>LAMPADA VAPOR DE SODIO OVOIDE 150 W (BASE E40)</v>
          </cell>
          <cell r="C8940" t="str">
            <v xml:space="preserve">UN    </v>
          </cell>
          <cell r="D8940" t="str">
            <v>35,75</v>
          </cell>
        </row>
        <row r="8941">
          <cell r="A8941">
            <v>3757</v>
          </cell>
          <cell r="B8941" t="str">
            <v>LAMPADA VAPOR DE SODIO OVOIDE 250 W (BASE E40)</v>
          </cell>
          <cell r="C8941" t="str">
            <v xml:space="preserve">UN    </v>
          </cell>
          <cell r="D8941" t="str">
            <v>41,34</v>
          </cell>
        </row>
        <row r="8942">
          <cell r="A8942">
            <v>3758</v>
          </cell>
          <cell r="B8942" t="str">
            <v>LAMPADA VAPOR DE SODIO OVOIDE 400 W (BASE E40)</v>
          </cell>
          <cell r="C8942" t="str">
            <v xml:space="preserve">UN    </v>
          </cell>
          <cell r="D8942" t="str">
            <v>48,20</v>
          </cell>
        </row>
        <row r="8943">
          <cell r="A8943">
            <v>12214</v>
          </cell>
          <cell r="B8943" t="str">
            <v>LAMPADA VAPOR MERCURIO 125 W (BASE E27)</v>
          </cell>
          <cell r="C8943" t="str">
            <v xml:space="preserve">UN    </v>
          </cell>
          <cell r="D8943" t="str">
            <v>16,50</v>
          </cell>
        </row>
        <row r="8944">
          <cell r="A8944">
            <v>3749</v>
          </cell>
          <cell r="B8944" t="str">
            <v>LAMPADA VAPOR MERCURIO 250 W (BASE E40)</v>
          </cell>
          <cell r="C8944" t="str">
            <v xml:space="preserve">UN    </v>
          </cell>
          <cell r="D8944" t="str">
            <v>29,42</v>
          </cell>
        </row>
        <row r="8945">
          <cell r="A8945">
            <v>3751</v>
          </cell>
          <cell r="B8945" t="str">
            <v>LAMPADA VAPOR MERCURIO 400 W (BASE E40)</v>
          </cell>
          <cell r="C8945" t="str">
            <v xml:space="preserve">UN    </v>
          </cell>
          <cell r="D8945" t="str">
            <v>40,15</v>
          </cell>
        </row>
        <row r="8946">
          <cell r="A8946">
            <v>39376</v>
          </cell>
          <cell r="B8946" t="str">
            <v>LAMPADA VAPOR METALICO OVOIDE 150 W, BASE E27/E40</v>
          </cell>
          <cell r="C8946" t="str">
            <v xml:space="preserve">UN    </v>
          </cell>
          <cell r="D8946" t="str">
            <v>33,84</v>
          </cell>
        </row>
        <row r="8947">
          <cell r="A8947">
            <v>3752</v>
          </cell>
          <cell r="B8947" t="str">
            <v>LAMPADA VAPOR METALICO TUBULAR 400 W (BASE E40)</v>
          </cell>
          <cell r="C8947" t="str">
            <v xml:space="preserve">UN    </v>
          </cell>
          <cell r="D8947" t="str">
            <v>66,23</v>
          </cell>
        </row>
        <row r="8948">
          <cell r="A8948">
            <v>746</v>
          </cell>
          <cell r="B8948" t="str">
            <v>LAVADORA DE ALTA PRESSAO (LAVA-JATO) PARA AGUA FRIA, PRESSAO DE OPERACAO ENTRE 1400 E 1900 LIB/POL2, VAZAO MAXIMA ENTRE  400 E 700 L/H</v>
          </cell>
          <cell r="C8948" t="str">
            <v xml:space="preserve">UN    </v>
          </cell>
          <cell r="D8948" t="str">
            <v>1.629,50</v>
          </cell>
        </row>
        <row r="8949">
          <cell r="A8949">
            <v>36521</v>
          </cell>
          <cell r="B8949" t="str">
            <v>LAVATORIO DE CANTO LOUCA BRANCA SUSPENSO *40 X 30* CM</v>
          </cell>
          <cell r="C8949" t="str">
            <v xml:space="preserve">UN    </v>
          </cell>
          <cell r="D8949" t="str">
            <v>104,37</v>
          </cell>
        </row>
        <row r="8950">
          <cell r="A8950">
            <v>36794</v>
          </cell>
          <cell r="B8950" t="str">
            <v>LAVATORIO LOUCA BRANCA COM COLUNA *44 X 35,5* CM</v>
          </cell>
          <cell r="C8950" t="str">
            <v xml:space="preserve">UN    </v>
          </cell>
          <cell r="D8950" t="str">
            <v>106,39</v>
          </cell>
        </row>
        <row r="8951">
          <cell r="A8951">
            <v>10426</v>
          </cell>
          <cell r="B8951" t="str">
            <v>LAVATORIO LOUCA BRANCA COM COLUNA *54 X 44* CM</v>
          </cell>
          <cell r="C8951" t="str">
            <v xml:space="preserve">UN    </v>
          </cell>
          <cell r="D8951" t="str">
            <v>153,24</v>
          </cell>
        </row>
        <row r="8952">
          <cell r="A8952">
            <v>10425</v>
          </cell>
          <cell r="B8952" t="str">
            <v>LAVATORIO LOUCA BRANCA SUSPENSO *40 X 30* CM</v>
          </cell>
          <cell r="C8952" t="str">
            <v xml:space="preserve">UN    </v>
          </cell>
          <cell r="D8952" t="str">
            <v>67,57</v>
          </cell>
        </row>
        <row r="8953">
          <cell r="A8953">
            <v>10431</v>
          </cell>
          <cell r="B8953" t="str">
            <v>LAVATORIO LOUCA COR COM COLUNA *54 X 44* CM</v>
          </cell>
          <cell r="C8953" t="str">
            <v xml:space="preserve">UN    </v>
          </cell>
          <cell r="D8953" t="str">
            <v>168,11</v>
          </cell>
        </row>
        <row r="8954">
          <cell r="A8954">
            <v>10429</v>
          </cell>
          <cell r="B8954" t="str">
            <v>LAVATORIO LOUCA COR SUSPENSO *40 X 30* CM</v>
          </cell>
          <cell r="C8954" t="str">
            <v xml:space="preserve">UN    </v>
          </cell>
          <cell r="D8954" t="str">
            <v>80,59</v>
          </cell>
        </row>
        <row r="8955">
          <cell r="A8955">
            <v>20269</v>
          </cell>
          <cell r="B8955" t="str">
            <v>LAVATORIO/CUBA DE EMBUTIR OVAL LOUCA BRANCA SEM LADRAO *50 X 35* CM</v>
          </cell>
          <cell r="C8955" t="str">
            <v xml:space="preserve">UN    </v>
          </cell>
          <cell r="D8955" t="str">
            <v>66,42</v>
          </cell>
        </row>
        <row r="8956">
          <cell r="A8956">
            <v>20270</v>
          </cell>
          <cell r="B8956" t="str">
            <v>LAVATORIO/CUBA DE EMBUTIR OVAL LOUCA COR SEM LADRAO *50 X 35* CM</v>
          </cell>
          <cell r="C8956" t="str">
            <v xml:space="preserve">UN    </v>
          </cell>
          <cell r="D8956" t="str">
            <v>72,33</v>
          </cell>
        </row>
        <row r="8957">
          <cell r="A8957">
            <v>11696</v>
          </cell>
          <cell r="B8957" t="str">
            <v>LAVATORIO/CUBA DE SOBREPOR OVAL PEQUENA LOUCA BRANCA SEM LADRAO *31 X 44*</v>
          </cell>
          <cell r="C8957" t="str">
            <v xml:space="preserve">UN    </v>
          </cell>
          <cell r="D8957" t="str">
            <v>105,67</v>
          </cell>
        </row>
        <row r="8958">
          <cell r="A8958">
            <v>10427</v>
          </cell>
          <cell r="B8958" t="str">
            <v>LAVATORIO/CUBA DE SOBREPOR RETANGULAR LOUCA BRANCA COM LADRAO *52 X 45* CM</v>
          </cell>
          <cell r="C8958" t="str">
            <v xml:space="preserve">UN    </v>
          </cell>
          <cell r="D8958" t="str">
            <v>189,47</v>
          </cell>
        </row>
        <row r="8959">
          <cell r="A8959">
            <v>10428</v>
          </cell>
          <cell r="B8959" t="str">
            <v>LAVATORIO/CUBA DE SOBREPOR RETANGULAR LOUCA COR COM LADRAO *52 X 45* CM</v>
          </cell>
          <cell r="C8959" t="str">
            <v xml:space="preserve">UN    </v>
          </cell>
          <cell r="D8959" t="str">
            <v>192,29</v>
          </cell>
        </row>
        <row r="8960">
          <cell r="A8960">
            <v>40932</v>
          </cell>
          <cell r="B8960" t="str">
            <v>LEITURISTA OU CADASTRISTA DE REDES DE AGUA E ESGOTO (MENSALISTA)</v>
          </cell>
          <cell r="C8960" t="str">
            <v xml:space="preserve">MES   </v>
          </cell>
          <cell r="D8960" t="str">
            <v>3.454,08</v>
          </cell>
        </row>
        <row r="8961">
          <cell r="A8961">
            <v>10853</v>
          </cell>
          <cell r="B8961" t="str">
            <v>LETRA ACO INOX (AISI 304), CHAPA NUM. 22, RECORTADO, H= 20 CM (SEM RELEVO)</v>
          </cell>
          <cell r="C8961" t="str">
            <v xml:space="preserve">UN    </v>
          </cell>
          <cell r="D8961" t="str">
            <v>69,36</v>
          </cell>
        </row>
        <row r="8962">
          <cell r="A8962">
            <v>5093</v>
          </cell>
          <cell r="B8962" t="str">
            <v>LEVANTADOR DE JANELA GUILHOTINA, EM LATAO CROMADO</v>
          </cell>
          <cell r="C8962" t="str">
            <v xml:space="preserve">PAR   </v>
          </cell>
          <cell r="D8962" t="str">
            <v>11,61</v>
          </cell>
        </row>
        <row r="8963">
          <cell r="A8963">
            <v>37768</v>
          </cell>
          <cell r="B8963" t="str">
            <v>LIMPADORA A SUCCAO, TANQUE 12000 L, BASCULAMENTO HIDRAULICO, BOMBA 12 M3/MIN 95% VACUO (INCLUI MONTAGEM, NAO INCLUI CAMINHAO)</v>
          </cell>
          <cell r="C8963" t="str">
            <v xml:space="preserve">UN    </v>
          </cell>
          <cell r="D8963" t="str">
            <v>70.000,00</v>
          </cell>
        </row>
        <row r="8964">
          <cell r="A8964">
            <v>37773</v>
          </cell>
          <cell r="B8964" t="str">
            <v>LIMPADORA DE SUCCAO TANQUE 7000 L, BOMBA 12 M3/MIN 95% VACUO (INCLUI MONTAGEM, NAO INCLUI CAMINHAO)</v>
          </cell>
          <cell r="C8964" t="str">
            <v xml:space="preserve">UN    </v>
          </cell>
          <cell r="D8964" t="str">
            <v>59.441,80</v>
          </cell>
        </row>
        <row r="8965">
          <cell r="A8965">
            <v>37769</v>
          </cell>
          <cell r="B8965" t="str">
            <v>LIMPADORA DE SUCCAO, TANQUE 11000 L, BOMBA 340 M3/MIN (INCLUI MONTAGEM, NAO INCLUI CAMINHAO)</v>
          </cell>
          <cell r="C8965" t="str">
            <v xml:space="preserve">UN    </v>
          </cell>
          <cell r="D8965" t="str">
            <v>99.513,06</v>
          </cell>
        </row>
        <row r="8966">
          <cell r="A8966">
            <v>37770</v>
          </cell>
          <cell r="B8966" t="str">
            <v>LIMPADORA DE SUCCAO, TANQUE 5500 L, BOMBA 60M3/MIN, VACUO 500 MBAR (INCLUI MONTAGEM, NAO INCLUI CAMINHAO)</v>
          </cell>
          <cell r="C8966" t="str">
            <v xml:space="preserve">UN    </v>
          </cell>
          <cell r="D8966" t="str">
            <v>168.889,54</v>
          </cell>
        </row>
        <row r="8967">
          <cell r="A8967">
            <v>38382</v>
          </cell>
          <cell r="B8967" t="str">
            <v>LINHA DE PEDREIRO LISA 100 M</v>
          </cell>
          <cell r="C8967" t="str">
            <v xml:space="preserve">UN    </v>
          </cell>
          <cell r="D8967" t="str">
            <v>7,14</v>
          </cell>
        </row>
        <row r="8968">
          <cell r="A8968">
            <v>6091</v>
          </cell>
          <cell r="B8968" t="str">
            <v>LIQUIDO PARA BRILHO PAREDES INTERNAS</v>
          </cell>
          <cell r="C8968" t="str">
            <v xml:space="preserve">L     </v>
          </cell>
          <cell r="D8968" t="str">
            <v>17,82</v>
          </cell>
        </row>
        <row r="8969">
          <cell r="A8969">
            <v>38383</v>
          </cell>
          <cell r="B8969" t="str">
            <v>LIXA D'AGUA EM FOLHA, GRAO 100</v>
          </cell>
          <cell r="C8969" t="str">
            <v xml:space="preserve">UN    </v>
          </cell>
          <cell r="D8969" t="str">
            <v>1,33</v>
          </cell>
        </row>
        <row r="8970">
          <cell r="A8970">
            <v>3768</v>
          </cell>
          <cell r="B8970" t="str">
            <v>LIXA EM FOLHA PARA FERRO, NUMERO 150</v>
          </cell>
          <cell r="C8970" t="str">
            <v xml:space="preserve">UN    </v>
          </cell>
          <cell r="D8970" t="str">
            <v>3,01</v>
          </cell>
        </row>
        <row r="8971">
          <cell r="A8971">
            <v>3767</v>
          </cell>
          <cell r="B8971" t="str">
            <v>LIXA EM FOLHA PARA PAREDE OU MADEIRA, NUMERO 120 (COR VERMELHA)</v>
          </cell>
          <cell r="C8971" t="str">
            <v xml:space="preserve">UN    </v>
          </cell>
          <cell r="D8971" t="str">
            <v>0,71</v>
          </cell>
        </row>
        <row r="8972">
          <cell r="A8972">
            <v>13192</v>
          </cell>
          <cell r="B8972" t="str">
            <v>LIXADEIRA ELETRICA ANGULAR PARA CONCRETO, POTENCIA 1.400 W, PRATO DIAMANTADO DE 5''</v>
          </cell>
          <cell r="C8972" t="str">
            <v xml:space="preserve">UN    </v>
          </cell>
          <cell r="D8972" t="str">
            <v>3.079,66</v>
          </cell>
        </row>
        <row r="8973">
          <cell r="A8973">
            <v>38413</v>
          </cell>
          <cell r="B8973" t="str">
            <v>LIXADEIRA ELETRICA ANGULAR, PARA DISCO DE 7 " (180 MM), POTENCIA DE 2.200 W, *5.000* RPM, 220 V</v>
          </cell>
          <cell r="C8973" t="str">
            <v xml:space="preserve">UN    </v>
          </cell>
          <cell r="D8973" t="str">
            <v>509,33</v>
          </cell>
        </row>
        <row r="8974">
          <cell r="A8974">
            <v>20193</v>
          </cell>
          <cell r="B8974" t="str">
            <v>LOCACAO DE ANDAIME METALICO TIPO FACHADEIRO, LARGURA DE 1,20 M, ALTURA POR PECA DE 2,0 M, INCLUINDO SAPATAS E ITENS NECESSARIOS A INSTALACAO</v>
          </cell>
          <cell r="C8974" t="str">
            <v>M2/MES</v>
          </cell>
          <cell r="D8974" t="str">
            <v>3,33</v>
          </cell>
        </row>
        <row r="8975">
          <cell r="A8975">
            <v>10527</v>
          </cell>
          <cell r="B8975" t="str">
            <v>LOCACAO DE ANDAIME METALICO TUBULAR DE ENCAIXE, TIPO DE TORRE, COM LARGURA DE 1 ATE 1,5 M E ALTURA DE *1,00* M</v>
          </cell>
          <cell r="C8975" t="str">
            <v xml:space="preserve">M/MES </v>
          </cell>
          <cell r="D8975" t="str">
            <v>10,00</v>
          </cell>
        </row>
        <row r="8976">
          <cell r="A8976">
            <v>41805</v>
          </cell>
          <cell r="B8976" t="str">
            <v>LOCACAO DE ANDAIME SUSPENSO OU BALANCIM MANUAL, CAPACIDADE DE CARGA TOTAL DE APROXIMADAMENTE 250 KG/M2, PLATAFORMA DE 1,50 M X 0,80 M (C X L), CABO DE 45 M</v>
          </cell>
          <cell r="C8976" t="str">
            <v xml:space="preserve">MES   </v>
          </cell>
          <cell r="D8976" t="str">
            <v>190,00</v>
          </cell>
        </row>
        <row r="8977">
          <cell r="A8977">
            <v>40271</v>
          </cell>
          <cell r="B8977" t="str">
            <v>LOCACAO DE APRUMADOR METALICO DE PILAR, COM ALTURA E ANGULO REGULAVEIS, EXTENSAO DE *1,50* A *2,80* M</v>
          </cell>
          <cell r="C8977" t="str">
            <v xml:space="preserve">MES   </v>
          </cell>
          <cell r="D8977" t="str">
            <v>6,50</v>
          </cell>
        </row>
        <row r="8978">
          <cell r="A8978">
            <v>40287</v>
          </cell>
          <cell r="B8978" t="str">
            <v>LOCACAO DE BARRA DE ANCORAGEM DE 0,80 A 1,20 M DE EXTENSAO, COM ROSCA DE 5/8", INCLUINDO PORCA E FLANGE</v>
          </cell>
          <cell r="C8978" t="str">
            <v xml:space="preserve">MES   </v>
          </cell>
          <cell r="D8978" t="str">
            <v>2,50</v>
          </cell>
        </row>
        <row r="8979">
          <cell r="A8979">
            <v>40295</v>
          </cell>
          <cell r="B8979" t="str">
            <v>LOCACAO DE BOMBA MANUAL PARA TESTE HIDROSTATICO ATE 30 BAR</v>
          </cell>
          <cell r="C8979" t="str">
            <v xml:space="preserve">H     </v>
          </cell>
          <cell r="D8979" t="str">
            <v>2,45</v>
          </cell>
        </row>
        <row r="8980">
          <cell r="A8980">
            <v>745</v>
          </cell>
          <cell r="B8980" t="str">
            <v>LOCACAO DE BOMBA MANUAL PARA TESTE HIDROSTATICO ATE 60 BAR</v>
          </cell>
          <cell r="C8980" t="str">
            <v xml:space="preserve">H     </v>
          </cell>
          <cell r="D8980" t="str">
            <v>2,59</v>
          </cell>
        </row>
        <row r="8981">
          <cell r="A8981">
            <v>4084</v>
          </cell>
          <cell r="B8981" t="str">
            <v>LOCACAO DE BOMBA SUBMERSIVEL PARA DRENAGEM E ESGOTAMENTO, MOTOR ELETRICO TRIFASICO, POTENCIA DE 1 CV, DIAMETRO DE RECALQUE DE 2". FAIXA DE OPERACAO: Q=25 M3/H (+ OU - 1 M3/H) E AMT=2 M; Q=12 M3/H (+ OU - 2 M3/H) E AMT = 12 M (+ OU - 2 M)</v>
          </cell>
          <cell r="C8981" t="str">
            <v xml:space="preserve">H     </v>
          </cell>
          <cell r="D8981" t="str">
            <v>1,44</v>
          </cell>
        </row>
        <row r="8982">
          <cell r="A8982">
            <v>743</v>
          </cell>
          <cell r="B8982" t="str">
            <v>LOCACAO DE BOMBA SUBMERSIVEL PARA DRENAGEM E ESGOTAMENTO, MOTOR ELETRICO TRIFASICO, POTENCIA DE 2 CV, DIAMETRO DE RECALQUE DE 2". FAIXA DE OPERACAO: Q=35 M3/H (+ OU - 3 M3/H) E AMT=2 M; Q=13 M3/H (+ OU - 3 M3/H) E AMT = 17 M (+ OU - 3 M)</v>
          </cell>
          <cell r="C8982" t="str">
            <v xml:space="preserve">H     </v>
          </cell>
          <cell r="D8982" t="str">
            <v>1,44</v>
          </cell>
        </row>
        <row r="8983">
          <cell r="A8983">
            <v>40293</v>
          </cell>
          <cell r="B8983" t="str">
            <v>LOCACAO DE BOMBA SUBMERSIVEL PARA DRENAGEM E ESGOTAMENTO, MOTOR ELETRICO TRIFASICO, POTENCIA DE 2 CV, DIAMETRO DE RECALQUE DE 3". FAIXA DE OPERACAO: Q=70 M3/H (+ OU - 2 M3/H) E AMT=2 M; Q=9,5 M3/H (+ OU - 3,5 M3/H) E AMT = 10 M (+ OU - 2 M)</v>
          </cell>
          <cell r="C8983" t="str">
            <v xml:space="preserve">H     </v>
          </cell>
          <cell r="D8983" t="str">
            <v>1,72</v>
          </cell>
        </row>
        <row r="8984">
          <cell r="A8984">
            <v>40294</v>
          </cell>
          <cell r="B8984" t="str">
            <v>LOCACAO DE BOMBA SUBMERSIVEL PARA DRENAGEM E ESGOTAMENTO, MOTOR ELETRICO TRIFASICO, POTENCIA DE 3 CV, DIAMETRO DE RECALQUE DE 2". FAIXA DE OPERACAO: Q=84 M3/H (+ OU - 2,5 M3/H) E AMT=2 M; Q=9,1 M3/H (+ OU - 2 M3/H) E AMT = 12 M (+ OU - 2 M)</v>
          </cell>
          <cell r="C8984" t="str">
            <v xml:space="preserve">H     </v>
          </cell>
          <cell r="D8984" t="str">
            <v>1,44</v>
          </cell>
        </row>
        <row r="8985">
          <cell r="A8985">
            <v>4085</v>
          </cell>
          <cell r="B8985" t="str">
            <v>LOCACAO DE BOMBA SUBMERSIVEL PARA DRENAGEM E ESGOTAMENTO, MOTOR ELETRICO TRIFASICO, POTENCIA DE 4 CV, DIAMETRO DE RECALQUE DE 3". FAIXA DE OPERACAO: Q=60 M3/H (+ OU - 1 M3/H) E AMT=2 M; Q=11 M3/H (+ OU - 1 M3/H) E AMT = 23 M (+ OU - 1 M)</v>
          </cell>
          <cell r="C8985" t="str">
            <v xml:space="preserve">H     </v>
          </cell>
          <cell r="D8985" t="str">
            <v>2,01</v>
          </cell>
        </row>
        <row r="8986">
          <cell r="A8986">
            <v>1383</v>
          </cell>
          <cell r="B898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8986" t="str">
            <v xml:space="preserve">H     </v>
          </cell>
          <cell r="D8986" t="str">
            <v>2,79</v>
          </cell>
        </row>
        <row r="8987">
          <cell r="A8987">
            <v>10775</v>
          </cell>
          <cell r="B8987" t="str">
            <v>LOCACAO DE CONTAINER 2,30  X  6,00 M, ALT. 2,50 M, COM 1 SANITARIO, PARA ESCRITORIO, COMPLETO, SEM DIVISORIAS INTERNAS</v>
          </cell>
          <cell r="C8987" t="str">
            <v xml:space="preserve">MES   </v>
          </cell>
          <cell r="D8987" t="str">
            <v>505,00</v>
          </cell>
        </row>
        <row r="8988">
          <cell r="A8988">
            <v>10776</v>
          </cell>
          <cell r="B8988" t="str">
            <v>LOCACAO DE CONTAINER 2,30  X  6,00 M, ALT. 2,50 M, PARA ESCRITORIO, SEM DIVISORIAS INTERNAS E SEM SANITARIO</v>
          </cell>
          <cell r="C8988" t="str">
            <v xml:space="preserve">MES   </v>
          </cell>
          <cell r="D8988" t="str">
            <v>394,53</v>
          </cell>
        </row>
        <row r="8989">
          <cell r="A8989">
            <v>10779</v>
          </cell>
          <cell r="B8989" t="str">
            <v>LOCACAO DE CONTAINER 2,30 X 4,30 M, ALT. 2,50 M, P/ SANITARIO, C/ 5 BACIAS, 1 LAVATORIO E 4 MICTORIOS</v>
          </cell>
          <cell r="C8989" t="str">
            <v xml:space="preserve">MES   </v>
          </cell>
          <cell r="D8989" t="str">
            <v>631,25</v>
          </cell>
        </row>
        <row r="8990">
          <cell r="A8990">
            <v>10777</v>
          </cell>
          <cell r="B8990" t="str">
            <v>LOCACAO DE CONTAINER 2,30 X 4,30 M, ALT. 2,50 M, PARA SANITARIO, COM 3 BACIAS, 4 CHUVEIROS, 1 LAVATORIO E 1 MICTORIO</v>
          </cell>
          <cell r="C8990" t="str">
            <v xml:space="preserve">MES   </v>
          </cell>
          <cell r="D8990" t="str">
            <v>573,38</v>
          </cell>
        </row>
        <row r="8991">
          <cell r="A8991">
            <v>10778</v>
          </cell>
          <cell r="B8991" t="str">
            <v>LOCACAO DE CONTAINER 2,30 X 6,00 M, ALT. 2,50 M,  PARA SANITARIO,  COM 4 BACIAS, 8 CHUVEIROS,1 LAVATORIO E 1 MICTORIO</v>
          </cell>
          <cell r="C8991" t="str">
            <v xml:space="preserve">MES   </v>
          </cell>
          <cell r="D8991" t="str">
            <v>631,25</v>
          </cell>
        </row>
        <row r="8992">
          <cell r="A8992">
            <v>40339</v>
          </cell>
          <cell r="B8992" t="str">
            <v>LOCACAO DE CRUZETA PARA ESCORA METALICA</v>
          </cell>
          <cell r="C8992" t="str">
            <v xml:space="preserve">MES   </v>
          </cell>
          <cell r="D8992" t="str">
            <v>2,50</v>
          </cell>
        </row>
        <row r="8993">
          <cell r="A8993">
            <v>3355</v>
          </cell>
          <cell r="B8993" t="str">
            <v>LOCACAO DE ELEVADOR DE CARGA A CABO, CABINE SEMI FECHADA *2,0* X *1,5* X *2,0* M, CAPACIDADE DE CARGA 1000 KG, TORRE  *2,38* X *2,21* X 15 M, GUINCHO DE EMBREAGEM, FREIO DE SEGURANCA, LIMITADOR DE VELOCIDADE E CANCELA</v>
          </cell>
          <cell r="C8993" t="str">
            <v xml:space="preserve">H     </v>
          </cell>
          <cell r="D8993" t="str">
            <v>26,55</v>
          </cell>
        </row>
        <row r="8994">
          <cell r="A8994">
            <v>39814</v>
          </cell>
          <cell r="B8994" t="str">
            <v>LOCACAO DE ELEVADOR DE CREMALHEIRA CABINE SIMPLES FECHADA 1,5 X 2,5 X 2,35 M (UMA POR TORRE), CAPACIDADE DE CARGA *1200* KG (15 PESSOAS), TORRE DE 24 M (16 MODULOS), 16 PARADAS, FREIO DE SEGURANCA, LIMITADOR DE CARGA</v>
          </cell>
          <cell r="C8994" t="str">
            <v xml:space="preserve">H     </v>
          </cell>
          <cell r="D8994" t="str">
            <v>49,78</v>
          </cell>
        </row>
        <row r="8995">
          <cell r="A8995">
            <v>10749</v>
          </cell>
          <cell r="B8995" t="str">
            <v>LOCACAO DE ESCORA METALICA TELESCOPICA, COM ALTURA REGULAVEL DE *1,80* A *3,20* M, COM CAPACIDADE DE CARGA DE NO MINIMO 1000 KGF (10 KN), INCLUSO TRIPE E FORCADO</v>
          </cell>
          <cell r="C8995" t="str">
            <v xml:space="preserve">MES   </v>
          </cell>
          <cell r="D8995" t="str">
            <v>4,58</v>
          </cell>
        </row>
        <row r="8996">
          <cell r="A8996">
            <v>40290</v>
          </cell>
          <cell r="B8996" t="str">
            <v>LOCACAO DE FORMA PLASTICA PARA LAJE NERVURADA, DIMENSOES *60* X *60* X *16* CM</v>
          </cell>
          <cell r="C8996" t="str">
            <v xml:space="preserve">MES   </v>
          </cell>
          <cell r="D8996" t="str">
            <v>6,60</v>
          </cell>
        </row>
        <row r="8997">
          <cell r="A8997">
            <v>3346</v>
          </cell>
          <cell r="B8997" t="str">
            <v>LOCACAO DE GRUPO GERADOR *80 A 125* KVA, MOTOR DIESEL, REBOCAVEL, ACIONAMENTO MANUAL</v>
          </cell>
          <cell r="C8997" t="str">
            <v xml:space="preserve">H     </v>
          </cell>
          <cell r="D8997" t="str">
            <v>11,70</v>
          </cell>
        </row>
        <row r="8998">
          <cell r="A8998">
            <v>3348</v>
          </cell>
          <cell r="B8998" t="str">
            <v>LOCACAO DE GRUPO GERADOR ACIMA DE * 125 ATE 180* KVA, MOTOR DIESEL, REBOCAVEL, ACIONAMENTO MANUAL</v>
          </cell>
          <cell r="C8998" t="str">
            <v xml:space="preserve">H     </v>
          </cell>
          <cell r="D8998" t="str">
            <v>13,99</v>
          </cell>
        </row>
        <row r="8999">
          <cell r="A8999">
            <v>3345</v>
          </cell>
          <cell r="B8999" t="str">
            <v>LOCACAO DE GRUPO GERADOR ACIMA DE * 20 A 80* KVA, MOTOR DIESEL, REBOCAVEL, ACIONAMENTO MANUAL</v>
          </cell>
          <cell r="C8999" t="str">
            <v xml:space="preserve">H     </v>
          </cell>
          <cell r="D8999" t="str">
            <v>9,04</v>
          </cell>
        </row>
        <row r="9000">
          <cell r="A9000">
            <v>39833</v>
          </cell>
          <cell r="B9000" t="str">
            <v>LOCACAO DE GRUPO GERADOR DE *260* KVA, DIESEL REBOCAVEL, ACIONAMENTO MANUAL</v>
          </cell>
          <cell r="C9000" t="str">
            <v xml:space="preserve">H     </v>
          </cell>
          <cell r="D9000" t="str">
            <v>19,17</v>
          </cell>
        </row>
        <row r="9001">
          <cell r="A9001">
            <v>39834</v>
          </cell>
          <cell r="B9001" t="str">
            <v>LOCACAO DE GRUPO GERADOR DE *400* KVA, DIESEL REBOCAVEL, ACIONAMENTO MANUAL</v>
          </cell>
          <cell r="C9001" t="str">
            <v xml:space="preserve">H     </v>
          </cell>
          <cell r="D9001" t="str">
            <v>32,90</v>
          </cell>
        </row>
        <row r="9002">
          <cell r="A9002">
            <v>39835</v>
          </cell>
          <cell r="B9002" t="str">
            <v>LOCACAO DE GRUPO GERADOR DE *550* KVA, DIESEL REBOCAVEL, ACIONAMENTO MANUAL</v>
          </cell>
          <cell r="C9002" t="str">
            <v xml:space="preserve">H     </v>
          </cell>
          <cell r="D9002" t="str">
            <v>40,11</v>
          </cell>
        </row>
        <row r="9003">
          <cell r="A9003">
            <v>7252</v>
          </cell>
          <cell r="B9003" t="str">
            <v>LOCACAO DE NIVEL OPTICO, COM PRECISAO DE 0,7 MM, AUMENTO DE 32X</v>
          </cell>
          <cell r="C9003" t="str">
            <v xml:space="preserve">H     </v>
          </cell>
          <cell r="D9003" t="str">
            <v>2,27</v>
          </cell>
        </row>
        <row r="9004">
          <cell r="A9004">
            <v>4778</v>
          </cell>
          <cell r="B9004" t="str">
            <v>LOCACAO DE PERFURATRIZ PNEUMATICA DE PESO MEDIO, * 18 * KG, PARA ROCHA</v>
          </cell>
          <cell r="C9004" t="str">
            <v xml:space="preserve">H     </v>
          </cell>
          <cell r="D9004" t="str">
            <v>2,70</v>
          </cell>
        </row>
        <row r="9005">
          <cell r="A9005">
            <v>4780</v>
          </cell>
          <cell r="B9005" t="str">
            <v>LOCACAO DE PERFURATRIZ PNEUMATICA DE PESO MEDIO, * 24 * KG, PARA ROCHA</v>
          </cell>
          <cell r="C9005" t="str">
            <v xml:space="preserve">H     </v>
          </cell>
          <cell r="D9005" t="str">
            <v>2,92</v>
          </cell>
        </row>
        <row r="9006">
          <cell r="A9006">
            <v>10809</v>
          </cell>
          <cell r="B9006" t="str">
            <v>LOCACAO DE TALHA ELETRICA 3 T, VELOCIDADE  2,1 M / MIN, POTENCIA 1,3 KW</v>
          </cell>
          <cell r="C9006" t="str">
            <v xml:space="preserve">H     </v>
          </cell>
          <cell r="D9006" t="str">
            <v>1,11</v>
          </cell>
        </row>
        <row r="9007">
          <cell r="A9007">
            <v>10811</v>
          </cell>
          <cell r="B9007" t="str">
            <v>LOCACAO DE TALHA MANUAL DE CORRENTE, CAPACIDADE DE 2 T COM ELEVACAO DE 3 M</v>
          </cell>
          <cell r="C9007" t="str">
            <v xml:space="preserve">H     </v>
          </cell>
          <cell r="D9007" t="str">
            <v>0,95</v>
          </cell>
        </row>
        <row r="9008">
          <cell r="A9008">
            <v>7247</v>
          </cell>
          <cell r="B9008" t="str">
            <v>LOCACAO DE TEODOLITO ELETRONICO, PRECISAO ANGULAR DE 5 A 7 SEGUNDOS, INCLUINDO TRIPE</v>
          </cell>
          <cell r="C9008" t="str">
            <v xml:space="preserve">H     </v>
          </cell>
          <cell r="D9008" t="str">
            <v>2,27</v>
          </cell>
        </row>
        <row r="9009">
          <cell r="A9009">
            <v>40291</v>
          </cell>
          <cell r="B9009" t="str">
            <v>LOCACAO DE TORRE METALICA COMPLETA PARA UMA CARGA DE 8 TF (80 KN)  E PE DIREITO DE 6 M, INCLUINDO MODULOS , DIAGONAIS, SAPATAS E FORCADOS</v>
          </cell>
          <cell r="C9009" t="str">
            <v xml:space="preserve">MES   </v>
          </cell>
          <cell r="D9009" t="str">
            <v>348,84</v>
          </cell>
        </row>
        <row r="9010">
          <cell r="A9010">
            <v>40275</v>
          </cell>
          <cell r="B9010" t="str">
            <v>LOCACAO DE VIGA SANDUICHE METALICA VAZADA PARA TRAVAMENTO DE PILARES, ALTURA DE *8* CM, LARGURA DE *6* CM E EXTENSAO DE 2 M</v>
          </cell>
          <cell r="C9010" t="str">
            <v xml:space="preserve">MES   </v>
          </cell>
          <cell r="D9010" t="str">
            <v>10,00</v>
          </cell>
        </row>
        <row r="9011">
          <cell r="A9011">
            <v>3777</v>
          </cell>
          <cell r="B9011" t="str">
            <v>LONA PLASTICA PRETA, E= 150 MICRA</v>
          </cell>
          <cell r="C9011" t="str">
            <v xml:space="preserve">M2    </v>
          </cell>
          <cell r="D9011" t="str">
            <v>0,98</v>
          </cell>
        </row>
        <row r="9012">
          <cell r="A9012">
            <v>3779</v>
          </cell>
          <cell r="B9012" t="str">
            <v>LONA PLASTICA, PRETA, LARGURA  8 M, E= 150 MICRA</v>
          </cell>
          <cell r="C9012" t="str">
            <v xml:space="preserve">M     </v>
          </cell>
          <cell r="D9012" t="str">
            <v>8,16</v>
          </cell>
        </row>
        <row r="9013">
          <cell r="A9013">
            <v>3798</v>
          </cell>
          <cell r="B9013" t="str">
            <v>LUMINARIA ABERTA P/ ILUMINACAO PUBLICA, TIPO X-57 PETERCO OU EQUIV</v>
          </cell>
          <cell r="C9013" t="str">
            <v xml:space="preserve">UN    </v>
          </cell>
          <cell r="D9013" t="str">
            <v>35,34</v>
          </cell>
        </row>
        <row r="9014">
          <cell r="A9014">
            <v>38769</v>
          </cell>
          <cell r="B9014" t="str">
            <v>LUMINARIA ARANDELA TIPO MEIA-LUA COM VIDRO FOSCO *30 X 15* CM, PARA 1 LAMPADA, BASE E27, POTENCIA MAXIMA 40/60 W (NAO INCLUI LAMPADA)</v>
          </cell>
          <cell r="C9014" t="str">
            <v xml:space="preserve">UN    </v>
          </cell>
          <cell r="D9014" t="str">
            <v>27,60</v>
          </cell>
        </row>
        <row r="9015">
          <cell r="A9015">
            <v>39510</v>
          </cell>
          <cell r="B9015" t="str">
            <v>LUMINARIA DE EMBUTIR EM CHAPA DE ACO PARA 2 LAMPADAS FLUORESCENTES DE 14 W COM REFLETOR E ALETAS EM ALUMINIO, COMPLETA (INCLUI REATOR E LAMPADAS)</v>
          </cell>
          <cell r="C9015" t="str">
            <v xml:space="preserve">UN    </v>
          </cell>
          <cell r="D9015" t="str">
            <v>111,71</v>
          </cell>
        </row>
        <row r="9016">
          <cell r="A9016">
            <v>38776</v>
          </cell>
          <cell r="B9016" t="str">
            <v>LUMINARIA DE EMBUTIR EM CHAPA DE ACO PARA 4 LAMPADAS FLUORESCENTES DE 14 W *60 X 60 CM* ALETADA (NAO INCLUI REATOR E LAMPADAS)</v>
          </cell>
          <cell r="C9016" t="str">
            <v xml:space="preserve">UN    </v>
          </cell>
          <cell r="D9016" t="str">
            <v>118,56</v>
          </cell>
        </row>
        <row r="9017">
          <cell r="A9017">
            <v>38774</v>
          </cell>
          <cell r="B9017" t="str">
            <v>LUMINARIA DE EMERGENCIA 30 LEDS, POTENCIA 2 W, BATERIA DE LITIO, AUTONOMIA DE 6 HORAS</v>
          </cell>
          <cell r="C9017" t="str">
            <v xml:space="preserve">UN    </v>
          </cell>
          <cell r="D9017" t="str">
            <v>27,98</v>
          </cell>
        </row>
        <row r="9018">
          <cell r="A9018">
            <v>38889</v>
          </cell>
          <cell r="B9018" t="str">
            <v>LUMINARIA DE SOBREPOR EM CHAPA DE ACO COM ALETAS PLASTICAS, PARA 1 LAMPADA, BASE E27, POTENCIA MAXIMA 40/60 W (NAO INCLUI LAMPADA)</v>
          </cell>
          <cell r="C9018" t="str">
            <v xml:space="preserve">UN    </v>
          </cell>
          <cell r="D9018" t="str">
            <v>21,15</v>
          </cell>
        </row>
        <row r="9019">
          <cell r="A9019">
            <v>38784</v>
          </cell>
          <cell r="B9019" t="str">
            <v>LUMINARIA DE SOBREPOR EM CHAPA DE ACO COM ALETAS PLASTICAS, PARA 2 LAMPADAS, BASE E27, POTENCIA MAXIMA 40/60 W (NAO INCLUI LAMPADAS)</v>
          </cell>
          <cell r="C9019" t="str">
            <v xml:space="preserve">UN    </v>
          </cell>
          <cell r="D9019" t="str">
            <v>28,30</v>
          </cell>
        </row>
        <row r="9020">
          <cell r="A9020">
            <v>3788</v>
          </cell>
          <cell r="B9020" t="str">
            <v>LUMINARIA DE SOBREPOR EM CHAPA DE ACO PARA 1 LAMPADA FLUORESCENTE DE *18* W, ALETADA, COMPLETA (LAMPADA E REATOR INCLUSOS)</v>
          </cell>
          <cell r="C9020" t="str">
            <v xml:space="preserve">UN    </v>
          </cell>
          <cell r="D9020" t="str">
            <v>29,49</v>
          </cell>
        </row>
        <row r="9021">
          <cell r="A9021">
            <v>12230</v>
          </cell>
          <cell r="B9021" t="str">
            <v>LUMINARIA DE SOBREPOR EM CHAPA DE ACO PARA 1 LAMPADA FLUORESCENTE DE *18* W, PERFIL COMERCIAL (NAO INCLUI REATOR E LAMPADA)</v>
          </cell>
          <cell r="C9021" t="str">
            <v xml:space="preserve">UN    </v>
          </cell>
          <cell r="D9021" t="str">
            <v>7,58</v>
          </cell>
        </row>
        <row r="9022">
          <cell r="A9022">
            <v>3780</v>
          </cell>
          <cell r="B9022" t="str">
            <v>LUMINARIA DE SOBREPOR EM CHAPA DE ACO PARA 1 LAMPADA FLUORESCENTE DE *36* W, ALETADA, COMPLETA (LAMPADA E REATOR INCLUSOS)</v>
          </cell>
          <cell r="C9022" t="str">
            <v xml:space="preserve">UN    </v>
          </cell>
          <cell r="D9022" t="str">
            <v>43,52</v>
          </cell>
        </row>
        <row r="9023">
          <cell r="A9023">
            <v>12231</v>
          </cell>
          <cell r="B9023" t="str">
            <v>LUMINARIA DE SOBREPOR EM CHAPA DE ACO PARA 1 LAMPADA FLUORESCENTE DE *36* W, PERFIL COMERCIAL (NAO INCLUI REATOR E LAMPADA)</v>
          </cell>
          <cell r="C9023" t="str">
            <v xml:space="preserve">UN    </v>
          </cell>
          <cell r="D9023" t="str">
            <v>12,61</v>
          </cell>
        </row>
        <row r="9024">
          <cell r="A9024">
            <v>3811</v>
          </cell>
          <cell r="B9024" t="str">
            <v>LUMINARIA DE SOBREPOR EM CHAPA DE ACO PARA 2 LAMPADAS FLUORESCENTES DE *18* W, ALETADA, COMPLETA (LAMPADAS E REATOR INCLUSOS)</v>
          </cell>
          <cell r="C9024" t="str">
            <v xml:space="preserve">UN    </v>
          </cell>
          <cell r="D9024" t="str">
            <v>40,87</v>
          </cell>
        </row>
        <row r="9025">
          <cell r="A9025">
            <v>12232</v>
          </cell>
          <cell r="B9025" t="str">
            <v>LUMINARIA DE SOBREPOR EM CHAPA DE ACO PARA 2 LAMPADAS FLUORESCENTES DE *18* W, PERFIL COMERCIAL (NAO INCLUI REATOR E LAMPADAS)</v>
          </cell>
          <cell r="C9025" t="str">
            <v xml:space="preserve">UN    </v>
          </cell>
          <cell r="D9025" t="str">
            <v>13,21</v>
          </cell>
        </row>
        <row r="9026">
          <cell r="A9026">
            <v>3799</v>
          </cell>
          <cell r="B9026" t="str">
            <v>LUMINARIA DE SOBREPOR EM CHAPA DE ACO PARA 2 LAMPADAS FLUORESCENTES DE *36* W, ALETADA, COMPLETA (LAMPADAS E REATOR INCLUSOS)</v>
          </cell>
          <cell r="C9026" t="str">
            <v xml:space="preserve">UN    </v>
          </cell>
          <cell r="D9026" t="str">
            <v>57,81</v>
          </cell>
        </row>
        <row r="9027">
          <cell r="A9027">
            <v>12239</v>
          </cell>
          <cell r="B9027" t="str">
            <v>LUMINARIA DE SOBREPOR EM CHAPA DE ACO PARA 2 LAMPADAS FLUORESCENTES DE *36* W, PERFIL COMERCIAL (NAO INCLUI REATOR E LAMPADAS)</v>
          </cell>
          <cell r="C9027" t="str">
            <v xml:space="preserve">UN    </v>
          </cell>
          <cell r="D9027" t="str">
            <v>17,30</v>
          </cell>
        </row>
        <row r="9028">
          <cell r="A9028">
            <v>38773</v>
          </cell>
          <cell r="B9028" t="str">
            <v>LUMINARIA DE TETO PLAFON/PLAFONIER EM PLASTICO COM BASE E27, POTENCIA MAXIMA 60 W (NAO INCLUI LAMPADA)</v>
          </cell>
          <cell r="C9028" t="str">
            <v xml:space="preserve">UN    </v>
          </cell>
          <cell r="D9028" t="str">
            <v>2,77</v>
          </cell>
        </row>
        <row r="9029">
          <cell r="A9029">
            <v>12271</v>
          </cell>
          <cell r="B9029" t="str">
            <v>LUMINARIA DUPLA P/SINALIZACAO, TIPO WETZEL AS-2/110 OU EQUIV</v>
          </cell>
          <cell r="C9029" t="str">
            <v xml:space="preserve">UN    </v>
          </cell>
          <cell r="D9029" t="str">
            <v>154,79</v>
          </cell>
        </row>
        <row r="9030">
          <cell r="A9030">
            <v>12245</v>
          </cell>
          <cell r="B9030" t="str">
            <v>LUMINARIA ESMALTADA COR ALUMINIO PETERCO Y.25/1</v>
          </cell>
          <cell r="C9030" t="str">
            <v xml:space="preserve">UN    </v>
          </cell>
          <cell r="D9030" t="str">
            <v>67,14</v>
          </cell>
        </row>
        <row r="9031">
          <cell r="A9031">
            <v>38785</v>
          </cell>
          <cell r="B9031" t="str">
            <v>LUMINARIA HERMETICA IP-65 PARA 2 DUAS LAMPADAS DE 14/16/18/20 W (NAO INCLUI REATOR E LAMPADAS)</v>
          </cell>
          <cell r="C9031" t="str">
            <v xml:space="preserve">UN    </v>
          </cell>
          <cell r="D9031" t="str">
            <v>73,28</v>
          </cell>
        </row>
        <row r="9032">
          <cell r="A9032">
            <v>38786</v>
          </cell>
          <cell r="B9032" t="str">
            <v>LUMINARIA HERMETICA IP-65 PARA 2 DUAS LAMPADAS DE 28/32/36/40 W (NAO INCLUI REATOR E LAMPADAS)</v>
          </cell>
          <cell r="C9032" t="str">
            <v xml:space="preserve">UN    </v>
          </cell>
          <cell r="D9032" t="str">
            <v>90,27</v>
          </cell>
        </row>
        <row r="9033">
          <cell r="A9033">
            <v>39385</v>
          </cell>
          <cell r="B9033" t="str">
            <v>LUMINARIA LED PLAFON REDONDO DE SOBREPOR BIVOLT 12/13 W,  D = *17* CM</v>
          </cell>
          <cell r="C9033" t="str">
            <v xml:space="preserve">UN    </v>
          </cell>
          <cell r="D9033" t="str">
            <v>68,28</v>
          </cell>
        </row>
        <row r="9034">
          <cell r="A9034">
            <v>39389</v>
          </cell>
          <cell r="B9034" t="str">
            <v>LUMINARIA LED REFLETOR RETANGULAR BIVOLT, LUZ BRANCA, 10 W</v>
          </cell>
          <cell r="C9034" t="str">
            <v xml:space="preserve">UN    </v>
          </cell>
          <cell r="D9034" t="str">
            <v>56,63</v>
          </cell>
        </row>
        <row r="9035">
          <cell r="A9035">
            <v>39390</v>
          </cell>
          <cell r="B9035" t="str">
            <v>LUMINARIA LED REFLETOR RETANGULAR BIVOLT, LUZ BRANCA, 30 W</v>
          </cell>
          <cell r="C9035" t="str">
            <v xml:space="preserve">UN    </v>
          </cell>
          <cell r="D9035" t="str">
            <v>109,70</v>
          </cell>
        </row>
        <row r="9036">
          <cell r="A9036">
            <v>39391</v>
          </cell>
          <cell r="B9036" t="str">
            <v>LUMINARIA LED REFLETOR RETANGULAR BIVOLT, LUZ BRANCA, 50 W</v>
          </cell>
          <cell r="C9036" t="str">
            <v xml:space="preserve">UN    </v>
          </cell>
          <cell r="D9036" t="str">
            <v>203,02</v>
          </cell>
        </row>
        <row r="9037">
          <cell r="A9037">
            <v>3803</v>
          </cell>
          <cell r="B9037" t="str">
            <v>LUMINARIA PLAFON REDONDO COM VIDRO FOSCO DIAMETRO *25* CM, PARA 1 LAMPADA, BASE E27, POTENCIA MAXIMA 40/60 W (NAO INCLUI LAMPADA)</v>
          </cell>
          <cell r="C9037" t="str">
            <v xml:space="preserve">UN    </v>
          </cell>
          <cell r="D9037" t="str">
            <v>26,17</v>
          </cell>
        </row>
        <row r="9038">
          <cell r="A9038">
            <v>38770</v>
          </cell>
          <cell r="B9038" t="str">
            <v>LUMINARIA PLAFON REDONDO COM VIDRO FOSCO DIAMETRO *30* CM, PARA 2 LAMPADAS, BASE E27, POTENCIA MAXIMA 40/60 W (NAO INCLUI LAMPADAS)</v>
          </cell>
          <cell r="C9038" t="str">
            <v xml:space="preserve">UN    </v>
          </cell>
          <cell r="D9038" t="str">
            <v>30,30</v>
          </cell>
        </row>
        <row r="9039">
          <cell r="A9039">
            <v>12267</v>
          </cell>
          <cell r="B9039" t="str">
            <v>LUMINARIA PROVA DE TEMPO PETERCO Y.31/1</v>
          </cell>
          <cell r="C9039" t="str">
            <v xml:space="preserve">UN    </v>
          </cell>
          <cell r="D9039" t="str">
            <v>88,81</v>
          </cell>
        </row>
        <row r="9040">
          <cell r="A9040">
            <v>12266</v>
          </cell>
          <cell r="B9040" t="str">
            <v>LUMINARIA SPOT DE SOBREPOR EM ALUMINIO COM ALETA PLASTICA PARA 1 LAMPADA, BASE E27, POTENCIA MAXIMA 40/60 W (NAO INCLUI LAMPADA)</v>
          </cell>
          <cell r="C9040" t="str">
            <v xml:space="preserve">UN    </v>
          </cell>
          <cell r="D9040" t="str">
            <v>45,45</v>
          </cell>
        </row>
        <row r="9041">
          <cell r="A9041">
            <v>39378</v>
          </cell>
          <cell r="B9041" t="str">
            <v>LUMINARIA SPOT DE SOBREPOR EM ALUMINIO COM ALETA PLASTICA PARA 2 LAMPADAS, BASE E27, POTENCIA MAXIMA 40/60 W (NAO INCLUI LAMPADA)</v>
          </cell>
          <cell r="C9041" t="str">
            <v xml:space="preserve">UN    </v>
          </cell>
          <cell r="D9041" t="str">
            <v>32,23</v>
          </cell>
        </row>
        <row r="9042">
          <cell r="A9042">
            <v>38775</v>
          </cell>
          <cell r="B9042" t="str">
            <v>LUMINARIA TIPO TARTARUGA PARA AREA EXTERNA EM ALUMINIO, COM GRADE, PARA 1 LAMPADA, BASE E27, POTENCIA MAXIMA 40/60 W (NAO INCLUI LAMPADA)</v>
          </cell>
          <cell r="C9042" t="str">
            <v xml:space="preserve">UN    </v>
          </cell>
          <cell r="D9042" t="str">
            <v>34,16</v>
          </cell>
        </row>
        <row r="9043">
          <cell r="A9043">
            <v>21119</v>
          </cell>
          <cell r="B9043" t="str">
            <v>LUVA CPVC, SOLDAVEL, 15 MM, PARA AGUA QUENTE PREDIAL</v>
          </cell>
          <cell r="C9043" t="str">
            <v xml:space="preserve">UN    </v>
          </cell>
          <cell r="D9043" t="str">
            <v>1,32</v>
          </cell>
        </row>
        <row r="9044">
          <cell r="A9044">
            <v>37974</v>
          </cell>
          <cell r="B9044" t="str">
            <v>LUVA CPVC, SOLDAVEL, 22 MM, PARA AGUA QUENTE PREDIAL</v>
          </cell>
          <cell r="C9044" t="str">
            <v xml:space="preserve">UN    </v>
          </cell>
          <cell r="D9044" t="str">
            <v>1,96</v>
          </cell>
        </row>
        <row r="9045">
          <cell r="A9045">
            <v>37975</v>
          </cell>
          <cell r="B9045" t="str">
            <v>LUVA CPVC, SOLDAVEL, 28 MM, PARA AGUA QUENTE PREDIAL</v>
          </cell>
          <cell r="C9045" t="str">
            <v xml:space="preserve">UN    </v>
          </cell>
          <cell r="D9045" t="str">
            <v>3,99</v>
          </cell>
        </row>
        <row r="9046">
          <cell r="A9046">
            <v>37976</v>
          </cell>
          <cell r="B9046" t="str">
            <v>LUVA CPVC, SOLDAVEL, 35 MM, PARA AGUA QUENTE PREDIAL</v>
          </cell>
          <cell r="C9046" t="str">
            <v xml:space="preserve">UN    </v>
          </cell>
          <cell r="D9046" t="str">
            <v>8,19</v>
          </cell>
        </row>
        <row r="9047">
          <cell r="A9047">
            <v>37977</v>
          </cell>
          <cell r="B9047" t="str">
            <v>LUVA CPVC, SOLDAVEL, 42 MM, PARA AGUA QUENTE PREDIAL</v>
          </cell>
          <cell r="C9047" t="str">
            <v xml:space="preserve">UN    </v>
          </cell>
          <cell r="D9047" t="str">
            <v>11,27</v>
          </cell>
        </row>
        <row r="9048">
          <cell r="A9048">
            <v>37978</v>
          </cell>
          <cell r="B9048" t="str">
            <v>LUVA CPVC, SOLDAVEL, 54 MM, PARA AGUA QUENTE PREDIAL</v>
          </cell>
          <cell r="C9048" t="str">
            <v xml:space="preserve">UN    </v>
          </cell>
          <cell r="D9048" t="str">
            <v>22,84</v>
          </cell>
        </row>
        <row r="9049">
          <cell r="A9049">
            <v>37979</v>
          </cell>
          <cell r="B9049" t="str">
            <v>LUVA CPVC, SOLDAVEL, 73 MM, PARA AGUA QUENTE PREDIAL</v>
          </cell>
          <cell r="C9049" t="str">
            <v xml:space="preserve">UN    </v>
          </cell>
          <cell r="D9049" t="str">
            <v>98,12</v>
          </cell>
        </row>
        <row r="9050">
          <cell r="A9050">
            <v>37980</v>
          </cell>
          <cell r="B9050" t="str">
            <v>LUVA CPVC, SOLDAVEL, 89 MM, PARA AGUA QUENTE PREDIAL</v>
          </cell>
          <cell r="C9050" t="str">
            <v xml:space="preserve">UN    </v>
          </cell>
          <cell r="D9050" t="str">
            <v>110,27</v>
          </cell>
        </row>
        <row r="9051">
          <cell r="A9051">
            <v>36147</v>
          </cell>
          <cell r="B9051" t="str">
            <v>LUVA DE BORRACHA ISOLANTE PARA ALTA TENSAO, RESISTENTE A OZONIO, TENSAO DE ENSAIO 2,5 KV (PAR)</v>
          </cell>
          <cell r="C9051" t="str">
            <v xml:space="preserve">PAR   </v>
          </cell>
          <cell r="D9051" t="str">
            <v>277,65</v>
          </cell>
        </row>
        <row r="9052">
          <cell r="A9052">
            <v>12731</v>
          </cell>
          <cell r="B9052" t="str">
            <v>LUVA DE COBRE (REF 600) SEM ANEL DE SOLDA, BOLSA X BOLSA, 104 MM</v>
          </cell>
          <cell r="C9052" t="str">
            <v xml:space="preserve">UN    </v>
          </cell>
          <cell r="D9052" t="str">
            <v>197,06</v>
          </cell>
        </row>
        <row r="9053">
          <cell r="A9053">
            <v>12723</v>
          </cell>
          <cell r="B9053" t="str">
            <v>LUVA DE COBRE (REF 600) SEM ANEL DE SOLDA, BOLSA X BOLSA, 15 MM</v>
          </cell>
          <cell r="C9053" t="str">
            <v xml:space="preserve">UN    </v>
          </cell>
          <cell r="D9053" t="str">
            <v>1,52</v>
          </cell>
        </row>
        <row r="9054">
          <cell r="A9054">
            <v>12724</v>
          </cell>
          <cell r="B9054" t="str">
            <v>LUVA DE COBRE (REF 600) SEM ANEL DE SOLDA, BOLSA X BOLSA, 22 MM</v>
          </cell>
          <cell r="C9054" t="str">
            <v xml:space="preserve">UN    </v>
          </cell>
          <cell r="D9054" t="str">
            <v>2,93</v>
          </cell>
        </row>
        <row r="9055">
          <cell r="A9055">
            <v>12725</v>
          </cell>
          <cell r="B9055" t="str">
            <v>LUVA DE COBRE (REF 600) SEM ANEL DE SOLDA, BOLSA X BOLSA, 28 MM</v>
          </cell>
          <cell r="C9055" t="str">
            <v xml:space="preserve">UN    </v>
          </cell>
          <cell r="D9055" t="str">
            <v>5,89</v>
          </cell>
        </row>
        <row r="9056">
          <cell r="A9056">
            <v>12726</v>
          </cell>
          <cell r="B9056" t="str">
            <v>LUVA DE COBRE (REF 600) SEM ANEL DE SOLDA, BOLSA X BOLSA, 35 MM</v>
          </cell>
          <cell r="C9056" t="str">
            <v xml:space="preserve">UN    </v>
          </cell>
          <cell r="D9056" t="str">
            <v>13,00</v>
          </cell>
        </row>
        <row r="9057">
          <cell r="A9057">
            <v>12727</v>
          </cell>
          <cell r="B9057" t="str">
            <v>LUVA DE COBRE (REF 600) SEM ANEL DE SOLDA, BOLSA X BOLSA, 42 MM</v>
          </cell>
          <cell r="C9057" t="str">
            <v xml:space="preserve">UN    </v>
          </cell>
          <cell r="D9057" t="str">
            <v>16,48</v>
          </cell>
        </row>
        <row r="9058">
          <cell r="A9058">
            <v>12728</v>
          </cell>
          <cell r="B9058" t="str">
            <v>LUVA DE COBRE (REF 600) SEM ANEL DE SOLDA, BOLSA X BOLSA, 54 MM</v>
          </cell>
          <cell r="C9058" t="str">
            <v xml:space="preserve">UN    </v>
          </cell>
          <cell r="D9058" t="str">
            <v>26,93</v>
          </cell>
        </row>
        <row r="9059">
          <cell r="A9059">
            <v>12729</v>
          </cell>
          <cell r="B9059" t="str">
            <v>LUVA DE COBRE (REF 600) SEM ANEL DE SOLDA, BOLSA X BOLSA, 66 MM</v>
          </cell>
          <cell r="C9059" t="str">
            <v xml:space="preserve">UN    </v>
          </cell>
          <cell r="D9059" t="str">
            <v>88,26</v>
          </cell>
        </row>
        <row r="9060">
          <cell r="A9060">
            <v>12730</v>
          </cell>
          <cell r="B9060" t="str">
            <v>LUVA DE COBRE (REF 600) SEM ANEL DE SOLDA, BOLSA X BOLSA, 79 MM</v>
          </cell>
          <cell r="C9060" t="str">
            <v xml:space="preserve">UN    </v>
          </cell>
          <cell r="D9060" t="str">
            <v>135,14</v>
          </cell>
        </row>
        <row r="9061">
          <cell r="A9061">
            <v>3840</v>
          </cell>
          <cell r="B9061" t="str">
            <v>LUVA DE CORRER DEFOFO, PVC, JE, DN 100 MM</v>
          </cell>
          <cell r="C9061" t="str">
            <v xml:space="preserve">UN    </v>
          </cell>
          <cell r="D9061" t="str">
            <v>28,33</v>
          </cell>
        </row>
        <row r="9062">
          <cell r="A9062">
            <v>3838</v>
          </cell>
          <cell r="B9062" t="str">
            <v>LUVA DE CORRER DEFOFO, PVC, JE, DN 150 MM</v>
          </cell>
          <cell r="C9062" t="str">
            <v xml:space="preserve">UN    </v>
          </cell>
          <cell r="D9062" t="str">
            <v>67,54</v>
          </cell>
        </row>
        <row r="9063">
          <cell r="A9063">
            <v>3844</v>
          </cell>
          <cell r="B9063" t="str">
            <v>LUVA DE CORRER DEFOFO, PVC, JE, DN 200 MM</v>
          </cell>
          <cell r="C9063" t="str">
            <v xml:space="preserve">UN    </v>
          </cell>
          <cell r="D9063" t="str">
            <v>191,01</v>
          </cell>
        </row>
        <row r="9064">
          <cell r="A9064">
            <v>3839</v>
          </cell>
          <cell r="B9064" t="str">
            <v>LUVA DE CORRER DEFOFO, PVC, JE, DN 250 MM</v>
          </cell>
          <cell r="C9064" t="str">
            <v xml:space="preserve">UN    </v>
          </cell>
          <cell r="D9064" t="str">
            <v>234,52</v>
          </cell>
        </row>
        <row r="9065">
          <cell r="A9065">
            <v>3843</v>
          </cell>
          <cell r="B9065" t="str">
            <v>LUVA DE CORRER DEFOFO, PVC, JE, DN 300 MM</v>
          </cell>
          <cell r="C9065" t="str">
            <v xml:space="preserve">UN    </v>
          </cell>
          <cell r="D9065" t="str">
            <v>399,97</v>
          </cell>
        </row>
        <row r="9066">
          <cell r="A9066">
            <v>3900</v>
          </cell>
          <cell r="B9066" t="str">
            <v>LUVA DE CORRER PARA TUBO ROSCAVEL, PVC, 1 1/2", PARA AGUA FRIA PREDIAL</v>
          </cell>
          <cell r="C9066" t="str">
            <v xml:space="preserve">UN    </v>
          </cell>
          <cell r="D9066" t="str">
            <v>24,40</v>
          </cell>
        </row>
        <row r="9067">
          <cell r="A9067">
            <v>3846</v>
          </cell>
          <cell r="B9067" t="str">
            <v>LUVA DE CORRER PARA TUBO ROSCAVEL, PVC, 1/2", PARA AGUA FRIA PREDIAL</v>
          </cell>
          <cell r="C9067" t="str">
            <v xml:space="preserve">UN    </v>
          </cell>
          <cell r="D9067" t="str">
            <v>7,60</v>
          </cell>
        </row>
        <row r="9068">
          <cell r="A9068">
            <v>3886</v>
          </cell>
          <cell r="B9068" t="str">
            <v>LUVA DE CORRER PARA TUBO ROSCAVEL, PVC, 3/4", PARA AGUA FRIA PREDIAL</v>
          </cell>
          <cell r="C9068" t="str">
            <v xml:space="preserve">UN    </v>
          </cell>
          <cell r="D9068" t="str">
            <v>10,69</v>
          </cell>
        </row>
        <row r="9069">
          <cell r="A9069">
            <v>3854</v>
          </cell>
          <cell r="B9069" t="str">
            <v>LUVA DE CORRER PARA TUBO SOLDAVEL, PVC, 20 MM, PARA AGUA FRIA PREDIAL</v>
          </cell>
          <cell r="C9069" t="str">
            <v xml:space="preserve">UN    </v>
          </cell>
          <cell r="D9069" t="str">
            <v>6,52</v>
          </cell>
        </row>
        <row r="9070">
          <cell r="A9070">
            <v>3873</v>
          </cell>
          <cell r="B9070" t="str">
            <v>LUVA DE CORRER PARA TUBO SOLDAVEL, PVC, 25 MM, PARA AGUA FRIA PREDIAL</v>
          </cell>
          <cell r="C9070" t="str">
            <v xml:space="preserve">UN    </v>
          </cell>
          <cell r="D9070" t="str">
            <v>9,20</v>
          </cell>
        </row>
        <row r="9071">
          <cell r="A9071">
            <v>38021</v>
          </cell>
          <cell r="B9071" t="str">
            <v>LUVA DE CORRER PARA TUBO SOLDAVEL, PVC, 32 MM, PARA AGUA FRIA PREDIAL</v>
          </cell>
          <cell r="C9071" t="str">
            <v xml:space="preserve">UN    </v>
          </cell>
          <cell r="D9071" t="str">
            <v>15,61</v>
          </cell>
        </row>
        <row r="9072">
          <cell r="A9072">
            <v>3847</v>
          </cell>
          <cell r="B9072" t="str">
            <v>LUVA DE CORRER PARA TUBO SOLDAVEL, PVC, 50 MM, PARA AGUA FRIA PREDIAL</v>
          </cell>
          <cell r="C9072" t="str">
            <v xml:space="preserve">UN    </v>
          </cell>
          <cell r="D9072" t="str">
            <v>20,99</v>
          </cell>
        </row>
        <row r="9073">
          <cell r="A9073">
            <v>38022</v>
          </cell>
          <cell r="B9073" t="str">
            <v>LUVA DE CORRER PARA TUBO SOLDAVEL, PVC, 60 MM, PARA AGUA FRIA PREDIAL</v>
          </cell>
          <cell r="C9073" t="str">
            <v xml:space="preserve">UN    </v>
          </cell>
          <cell r="D9073" t="str">
            <v>27,97</v>
          </cell>
        </row>
        <row r="9074">
          <cell r="A9074">
            <v>3833</v>
          </cell>
          <cell r="B9074" t="str">
            <v>LUVA DE CORRER PVC, JE, DN 100 MM, PARA REDE COLETORA DE ESGOTO (NBR 10569)</v>
          </cell>
          <cell r="C9074" t="str">
            <v xml:space="preserve">UN    </v>
          </cell>
          <cell r="D9074" t="str">
            <v>12,81</v>
          </cell>
        </row>
        <row r="9075">
          <cell r="A9075">
            <v>3835</v>
          </cell>
          <cell r="B9075" t="str">
            <v>LUVA DE CORRER PVC, JE, DN 150 MM, PARA REDE COLETORA DE ESGOTO (NBR 10569)</v>
          </cell>
          <cell r="C9075" t="str">
            <v xml:space="preserve">UN    </v>
          </cell>
          <cell r="D9075" t="str">
            <v>28,76</v>
          </cell>
        </row>
        <row r="9076">
          <cell r="A9076">
            <v>3836</v>
          </cell>
          <cell r="B9076" t="str">
            <v>LUVA DE CORRER PVC, JE, DN 200 MM, PARA REDE COLETORA DE ESGOTO (NBR 10569)</v>
          </cell>
          <cell r="C9076" t="str">
            <v xml:space="preserve">UN    </v>
          </cell>
          <cell r="D9076" t="str">
            <v>74,36</v>
          </cell>
        </row>
        <row r="9077">
          <cell r="A9077">
            <v>3830</v>
          </cell>
          <cell r="B9077" t="str">
            <v>LUVA DE CORRER PVC, JE, DN 250 MM, PARA REDE COLETORA DE ESGOTO (NBR 10569)</v>
          </cell>
          <cell r="C9077" t="str">
            <v xml:space="preserve">UN    </v>
          </cell>
          <cell r="D9077" t="str">
            <v>122,41</v>
          </cell>
        </row>
        <row r="9078">
          <cell r="A9078">
            <v>3831</v>
          </cell>
          <cell r="B9078" t="str">
            <v>LUVA DE CORRER PVC, JE, DN 300 MM, PARA REDE COLETORA DE ESGOTO (NBR 10569)</v>
          </cell>
          <cell r="C9078" t="str">
            <v xml:space="preserve">UN    </v>
          </cell>
          <cell r="D9078" t="str">
            <v>189,64</v>
          </cell>
        </row>
        <row r="9079">
          <cell r="A9079">
            <v>3841</v>
          </cell>
          <cell r="B9079" t="str">
            <v>LUVA DE CORRER PVC, JE, DN 350 MM, PARA REDE COLETORA DE ESGOTO (NBR 10569)</v>
          </cell>
          <cell r="C9079" t="str">
            <v xml:space="preserve">UN    </v>
          </cell>
          <cell r="D9079" t="str">
            <v>370,56</v>
          </cell>
        </row>
        <row r="9080">
          <cell r="A9080">
            <v>3842</v>
          </cell>
          <cell r="B9080" t="str">
            <v>LUVA DE CORRER PVC, JE, DN 400 MM, PARA REDE COLETORA DE ESGOTO (NBR 10569)</v>
          </cell>
          <cell r="C9080" t="str">
            <v xml:space="preserve">UN    </v>
          </cell>
          <cell r="D9080" t="str">
            <v>501,11</v>
          </cell>
        </row>
        <row r="9081">
          <cell r="A9081">
            <v>37981</v>
          </cell>
          <cell r="B9081" t="str">
            <v>LUVA DE CORRER, CPVC, SOLDAVEL, 15 MM, PARA AGUA QUENTE PREDIAL</v>
          </cell>
          <cell r="C9081" t="str">
            <v xml:space="preserve">UN    </v>
          </cell>
          <cell r="D9081" t="str">
            <v>4,50</v>
          </cell>
        </row>
        <row r="9082">
          <cell r="A9082">
            <v>37982</v>
          </cell>
          <cell r="B9082" t="str">
            <v>LUVA DE CORRER, CPVC, SOLDAVEL, 22 MM, PARA AGUA QUENTE PREDIAL</v>
          </cell>
          <cell r="C9082" t="str">
            <v xml:space="preserve">UN    </v>
          </cell>
          <cell r="D9082" t="str">
            <v>6,83</v>
          </cell>
        </row>
        <row r="9083">
          <cell r="A9083">
            <v>37983</v>
          </cell>
          <cell r="B9083" t="str">
            <v>LUVA DE CORRER, CPVC, SOLDAVEL, 28 MM, PARA AGUA QUENTE PREDIAL</v>
          </cell>
          <cell r="C9083" t="str">
            <v xml:space="preserve">UN    </v>
          </cell>
          <cell r="D9083" t="str">
            <v>9,56</v>
          </cell>
        </row>
        <row r="9084">
          <cell r="A9084">
            <v>37984</v>
          </cell>
          <cell r="B9084" t="str">
            <v>LUVA DE CORRER, CPVC, SOLDAVEL, 35 MM, PARA AGUA QUENTE PREDIAL</v>
          </cell>
          <cell r="C9084" t="str">
            <v xml:space="preserve">UN    </v>
          </cell>
          <cell r="D9084" t="str">
            <v>16,51</v>
          </cell>
        </row>
        <row r="9085">
          <cell r="A9085">
            <v>37985</v>
          </cell>
          <cell r="B9085" t="str">
            <v>LUVA DE CORRER, CPVC, SOLDAVEL, 42 MM, PARA AGUA QUENTE PREDIAL</v>
          </cell>
          <cell r="C9085" t="str">
            <v xml:space="preserve">UN    </v>
          </cell>
          <cell r="D9085" t="str">
            <v>23,12</v>
          </cell>
        </row>
        <row r="9086">
          <cell r="A9086">
            <v>3826</v>
          </cell>
          <cell r="B9086" t="str">
            <v>LUVA DE CORRER, PVC PBA, JE, DN 100 / DE 110 MM, PARA REDE AGUA (NBR 10351)</v>
          </cell>
          <cell r="C9086" t="str">
            <v xml:space="preserve">UN    </v>
          </cell>
          <cell r="D9086" t="str">
            <v>42,38</v>
          </cell>
        </row>
        <row r="9087">
          <cell r="A9087">
            <v>3825</v>
          </cell>
          <cell r="B9087" t="str">
            <v>LUVA DE CORRER, PVC PBA, JE, DN 50 / DE 60 MM, PARA REDE AGUA (NBR 10351)</v>
          </cell>
          <cell r="C9087" t="str">
            <v xml:space="preserve">UN    </v>
          </cell>
          <cell r="D9087" t="str">
            <v>11,04</v>
          </cell>
        </row>
        <row r="9088">
          <cell r="A9088">
            <v>3827</v>
          </cell>
          <cell r="B9088" t="str">
            <v>LUVA DE CORRER, PVC PBA, JE, DN 75 / DE 85 MM, PARA REDE AGUA (NBR 10351)</v>
          </cell>
          <cell r="C9088" t="str">
            <v xml:space="preserve">UN    </v>
          </cell>
          <cell r="D9088" t="str">
            <v>23,37</v>
          </cell>
        </row>
        <row r="9089">
          <cell r="A9089">
            <v>20165</v>
          </cell>
          <cell r="B9089" t="str">
            <v>LUVA DE CORRER, PVC SERIE REFORCADA - R, 100 MM, PARA ESGOTO PREDIAL</v>
          </cell>
          <cell r="C9089" t="str">
            <v xml:space="preserve">UN    </v>
          </cell>
          <cell r="D9089" t="str">
            <v>15,71</v>
          </cell>
        </row>
        <row r="9090">
          <cell r="A9090">
            <v>20166</v>
          </cell>
          <cell r="B9090" t="str">
            <v>LUVA DE CORRER, PVC SERIE REFORCADA - R, 150 MM, PARA ESGOTO PREDIAL</v>
          </cell>
          <cell r="C9090" t="str">
            <v xml:space="preserve">UN    </v>
          </cell>
          <cell r="D9090" t="str">
            <v>54,81</v>
          </cell>
        </row>
        <row r="9091">
          <cell r="A9091">
            <v>20164</v>
          </cell>
          <cell r="B9091" t="str">
            <v>LUVA DE CORRER, PVC SERIE REFORCADA - R, 75 MM, PARA ESGOTO PREDIAL</v>
          </cell>
          <cell r="C9091" t="str">
            <v xml:space="preserve">UN    </v>
          </cell>
          <cell r="D9091" t="str">
            <v>8,87</v>
          </cell>
        </row>
        <row r="9092">
          <cell r="A9092">
            <v>3893</v>
          </cell>
          <cell r="B9092" t="str">
            <v>LUVA DE CORRER, PVC, DN 100 MM, PARA ESGOTO PREDIAL</v>
          </cell>
          <cell r="C9092" t="str">
            <v xml:space="preserve">UN    </v>
          </cell>
          <cell r="D9092" t="str">
            <v>11,73</v>
          </cell>
        </row>
        <row r="9093">
          <cell r="A9093">
            <v>3848</v>
          </cell>
          <cell r="B9093" t="str">
            <v>LUVA DE CORRER, PVC, DN 50 MM, PARA ESGOTO PREDIAL</v>
          </cell>
          <cell r="C9093" t="str">
            <v xml:space="preserve">UN    </v>
          </cell>
          <cell r="D9093" t="str">
            <v>7,13</v>
          </cell>
        </row>
        <row r="9094">
          <cell r="A9094">
            <v>3895</v>
          </cell>
          <cell r="B9094" t="str">
            <v>LUVA DE CORRER, PVC, DN 75 MM, PARA ESGOTO PREDIAL</v>
          </cell>
          <cell r="C9094" t="str">
            <v xml:space="preserve">UN    </v>
          </cell>
          <cell r="D9094" t="str">
            <v>7,63</v>
          </cell>
        </row>
        <row r="9095">
          <cell r="A9095">
            <v>12404</v>
          </cell>
          <cell r="B9095" t="str">
            <v>LUVA DE FERRO GALVANIZADO, COM ROSCA BSP MACHO/FEMEA, DE 3/4"</v>
          </cell>
          <cell r="C9095" t="str">
            <v xml:space="preserve">UN    </v>
          </cell>
          <cell r="D9095" t="str">
            <v>6,90</v>
          </cell>
        </row>
        <row r="9096">
          <cell r="A9096">
            <v>3939</v>
          </cell>
          <cell r="B9096" t="str">
            <v>LUVA DE FERRO GALVANIZADO, COM ROSCA BSP, DE 1 1/2"</v>
          </cell>
          <cell r="C9096" t="str">
            <v xml:space="preserve">UN    </v>
          </cell>
          <cell r="D9096" t="str">
            <v>14,21</v>
          </cell>
        </row>
        <row r="9097">
          <cell r="A9097">
            <v>3911</v>
          </cell>
          <cell r="B9097" t="str">
            <v>LUVA DE FERRO GALVANIZADO, COM ROSCA BSP, DE 1 1/4"</v>
          </cell>
          <cell r="C9097" t="str">
            <v xml:space="preserve">UN    </v>
          </cell>
          <cell r="D9097" t="str">
            <v>11,61</v>
          </cell>
        </row>
        <row r="9098">
          <cell r="A9098">
            <v>3908</v>
          </cell>
          <cell r="B9098" t="str">
            <v>LUVA DE FERRO GALVANIZADO, COM ROSCA BSP, DE 1/2"</v>
          </cell>
          <cell r="C9098" t="str">
            <v xml:space="preserve">UN    </v>
          </cell>
          <cell r="D9098" t="str">
            <v>3,75</v>
          </cell>
        </row>
        <row r="9099">
          <cell r="A9099">
            <v>3910</v>
          </cell>
          <cell r="B9099" t="str">
            <v>LUVA DE FERRO GALVANIZADO, COM ROSCA BSP, DE 1"</v>
          </cell>
          <cell r="C9099" t="str">
            <v xml:space="preserve">UN    </v>
          </cell>
          <cell r="D9099" t="str">
            <v>8,30</v>
          </cell>
        </row>
        <row r="9100">
          <cell r="A9100">
            <v>3913</v>
          </cell>
          <cell r="B9100" t="str">
            <v>LUVA DE FERRO GALVANIZADO, COM ROSCA BSP, DE 2 1/2"</v>
          </cell>
          <cell r="C9100" t="str">
            <v xml:space="preserve">UN    </v>
          </cell>
          <cell r="D9100" t="str">
            <v>39,70</v>
          </cell>
        </row>
        <row r="9101">
          <cell r="A9101">
            <v>3912</v>
          </cell>
          <cell r="B9101" t="str">
            <v>LUVA DE FERRO GALVANIZADO, COM ROSCA BSP, DE 2"</v>
          </cell>
          <cell r="C9101" t="str">
            <v xml:space="preserve">UN    </v>
          </cell>
          <cell r="D9101" t="str">
            <v>21,76</v>
          </cell>
        </row>
        <row r="9102">
          <cell r="A9102">
            <v>3909</v>
          </cell>
          <cell r="B9102" t="str">
            <v>LUVA DE FERRO GALVANIZADO, COM ROSCA BSP, DE 3/4"</v>
          </cell>
          <cell r="C9102" t="str">
            <v xml:space="preserve">UN    </v>
          </cell>
          <cell r="D9102" t="str">
            <v>5,10</v>
          </cell>
        </row>
        <row r="9103">
          <cell r="A9103">
            <v>3914</v>
          </cell>
          <cell r="B9103" t="str">
            <v>LUVA DE FERRO GALVANIZADO, COM ROSCA BSP, DE 3"</v>
          </cell>
          <cell r="C9103" t="str">
            <v xml:space="preserve">UN    </v>
          </cell>
          <cell r="D9103" t="str">
            <v>59,89</v>
          </cell>
        </row>
        <row r="9104">
          <cell r="A9104">
            <v>3915</v>
          </cell>
          <cell r="B9104" t="str">
            <v>LUVA DE FERRO GALVANIZADO, COM ROSCA BSP, DE 4"</v>
          </cell>
          <cell r="C9104" t="str">
            <v xml:space="preserve">UN    </v>
          </cell>
          <cell r="D9104" t="str">
            <v>94,45</v>
          </cell>
        </row>
        <row r="9105">
          <cell r="A9105">
            <v>3916</v>
          </cell>
          <cell r="B9105" t="str">
            <v>LUVA DE FERRO GALVANIZADO, COM ROSCA BSP, DE 5"</v>
          </cell>
          <cell r="C9105" t="str">
            <v xml:space="preserve">UN    </v>
          </cell>
          <cell r="D9105" t="str">
            <v>172,07</v>
          </cell>
        </row>
        <row r="9106">
          <cell r="A9106">
            <v>3917</v>
          </cell>
          <cell r="B9106" t="str">
            <v>LUVA DE FERRO GALVANIZADO, COM ROSCA BSP, DE 6"</v>
          </cell>
          <cell r="C9106" t="str">
            <v xml:space="preserve">UN    </v>
          </cell>
          <cell r="D9106" t="str">
            <v>283,82</v>
          </cell>
        </row>
        <row r="9107">
          <cell r="A9107">
            <v>1904</v>
          </cell>
          <cell r="B9107" t="str">
            <v>LUVA DE PRESSAO, EM PVC, DE 20 MM, PARA ELETRODUTO FLEXIVEL</v>
          </cell>
          <cell r="C9107" t="str">
            <v xml:space="preserve">UN    </v>
          </cell>
          <cell r="D9107" t="str">
            <v>0,60</v>
          </cell>
        </row>
        <row r="9108">
          <cell r="A9108">
            <v>1899</v>
          </cell>
          <cell r="B9108" t="str">
            <v>LUVA DE PRESSAO, EM PVC, DE 25 MM, PARA ELETRODUTO FLEXIVEL</v>
          </cell>
          <cell r="C9108" t="str">
            <v xml:space="preserve">UN    </v>
          </cell>
          <cell r="D9108" t="str">
            <v>0,68</v>
          </cell>
        </row>
        <row r="9109">
          <cell r="A9109">
            <v>1900</v>
          </cell>
          <cell r="B9109" t="str">
            <v>LUVA DE PRESSAO, EM PVC, DE 32 MM, PARA ELETRODUTO FLEXIVEL</v>
          </cell>
          <cell r="C9109" t="str">
            <v xml:space="preserve">UN    </v>
          </cell>
          <cell r="D9109" t="str">
            <v>1,10</v>
          </cell>
        </row>
        <row r="9110">
          <cell r="A9110">
            <v>12407</v>
          </cell>
          <cell r="B9110" t="str">
            <v>LUVA DE REDUCAO DE FERRO GALVANIZADO, COM ROSCA BSP MACHO/FEMEA, DE 1 1/2" X 1"</v>
          </cell>
          <cell r="C9110" t="str">
            <v xml:space="preserve">UN    </v>
          </cell>
          <cell r="D9110" t="str">
            <v>21,48</v>
          </cell>
        </row>
        <row r="9111">
          <cell r="A9111">
            <v>12408</v>
          </cell>
          <cell r="B9111" t="str">
            <v>LUVA DE REDUCAO DE FERRO GALVANIZADO, COM ROSCA BSP MACHO/FEMEA, DE 1" X 1/2"</v>
          </cell>
          <cell r="C9111" t="str">
            <v xml:space="preserve">UN    </v>
          </cell>
          <cell r="D9111" t="str">
            <v>12,12</v>
          </cell>
        </row>
        <row r="9112">
          <cell r="A9112">
            <v>12409</v>
          </cell>
          <cell r="B9112" t="str">
            <v>LUVA DE REDUCAO DE FERRO GALVANIZADO, COM ROSCA BSP MACHO/FEMEA, DE 1" X 3/4"</v>
          </cell>
          <cell r="C9112" t="str">
            <v xml:space="preserve">UN    </v>
          </cell>
          <cell r="D9112" t="str">
            <v>12,12</v>
          </cell>
        </row>
        <row r="9113">
          <cell r="A9113">
            <v>12410</v>
          </cell>
          <cell r="B9113" t="str">
            <v>LUVA DE REDUCAO DE FERRO GALVANIZADO, COM ROSCA BSP MACHO/FEMEA, DE 3/4" X 1/2"</v>
          </cell>
          <cell r="C9113" t="str">
            <v xml:space="preserve">UN    </v>
          </cell>
          <cell r="D9113" t="str">
            <v>8,35</v>
          </cell>
        </row>
        <row r="9114">
          <cell r="A9114">
            <v>3936</v>
          </cell>
          <cell r="B9114" t="str">
            <v>LUVA DE REDUCAO DE FERRO GALVANIZADO, COM ROSCA BSP, DE 1 1/2" X 1 1/4"</v>
          </cell>
          <cell r="C9114" t="str">
            <v xml:space="preserve">UN    </v>
          </cell>
          <cell r="D9114" t="str">
            <v>15,09</v>
          </cell>
        </row>
        <row r="9115">
          <cell r="A9115">
            <v>3922</v>
          </cell>
          <cell r="B9115" t="str">
            <v>LUVA DE REDUCAO DE FERRO GALVANIZADO, COM ROSCA BSP, DE 1 1/2" X 1/2"</v>
          </cell>
          <cell r="C9115" t="str">
            <v xml:space="preserve">UN    </v>
          </cell>
          <cell r="D9115" t="str">
            <v>13,88</v>
          </cell>
        </row>
        <row r="9116">
          <cell r="A9116">
            <v>3924</v>
          </cell>
          <cell r="B9116" t="str">
            <v>LUVA DE REDUCAO DE FERRO GALVANIZADO, COM ROSCA BSP, DE 1 1/2" X 1"</v>
          </cell>
          <cell r="C9116" t="str">
            <v xml:space="preserve">UN    </v>
          </cell>
          <cell r="D9116" t="str">
            <v>15,09</v>
          </cell>
        </row>
        <row r="9117">
          <cell r="A9117">
            <v>3923</v>
          </cell>
          <cell r="B9117" t="str">
            <v>LUVA DE REDUCAO DE FERRO GALVANIZADO, COM ROSCA BSP, DE 1 1/2" X 3/4"</v>
          </cell>
          <cell r="C9117" t="str">
            <v xml:space="preserve">UN    </v>
          </cell>
          <cell r="D9117" t="str">
            <v>15,09</v>
          </cell>
        </row>
        <row r="9118">
          <cell r="A9118">
            <v>3937</v>
          </cell>
          <cell r="B9118" t="str">
            <v>LUVA DE REDUCAO DE FERRO GALVANIZADO, COM ROSCA BSP, DE 1 1/4" X 1/2"</v>
          </cell>
          <cell r="C9118" t="str">
            <v xml:space="preserve">UN    </v>
          </cell>
          <cell r="D9118" t="str">
            <v>12,45</v>
          </cell>
        </row>
        <row r="9119">
          <cell r="A9119">
            <v>3921</v>
          </cell>
          <cell r="B9119" t="str">
            <v>LUVA DE REDUCAO DE FERRO GALVANIZADO, COM ROSCA BSP, DE 1 1/4" X 1"</v>
          </cell>
          <cell r="C9119" t="str">
            <v xml:space="preserve">UN    </v>
          </cell>
          <cell r="D9119" t="str">
            <v>12,46</v>
          </cell>
        </row>
        <row r="9120">
          <cell r="A9120">
            <v>3920</v>
          </cell>
          <cell r="B9120" t="str">
            <v>LUVA DE REDUCAO DE FERRO GALVANIZADO, COM ROSCA BSP, DE 1 1/4" X 3/4"</v>
          </cell>
          <cell r="C9120" t="str">
            <v xml:space="preserve">UN    </v>
          </cell>
          <cell r="D9120" t="str">
            <v>12,45</v>
          </cell>
        </row>
        <row r="9121">
          <cell r="A9121">
            <v>3938</v>
          </cell>
          <cell r="B9121" t="str">
            <v>LUVA DE REDUCAO DE FERRO GALVANIZADO, COM ROSCA BSP, DE 1" X 1/2"</v>
          </cell>
          <cell r="C9121" t="str">
            <v xml:space="preserve">UN    </v>
          </cell>
          <cell r="D9121" t="str">
            <v>8,21</v>
          </cell>
        </row>
        <row r="9122">
          <cell r="A9122">
            <v>3919</v>
          </cell>
          <cell r="B9122" t="str">
            <v>LUVA DE REDUCAO DE FERRO GALVANIZADO, COM ROSCA BSP, DE 1" X 3/4"</v>
          </cell>
          <cell r="C9122" t="str">
            <v xml:space="preserve">UN    </v>
          </cell>
          <cell r="D9122" t="str">
            <v>8,37</v>
          </cell>
        </row>
        <row r="9123">
          <cell r="A9123">
            <v>3927</v>
          </cell>
          <cell r="B9123" t="str">
            <v>LUVA DE REDUCAO DE FERRO GALVANIZADO, COM ROSCA BSP, DE 2 1/2" X 1 1/2"</v>
          </cell>
          <cell r="C9123" t="str">
            <v xml:space="preserve">UN    </v>
          </cell>
          <cell r="D9123" t="str">
            <v>42,39</v>
          </cell>
        </row>
        <row r="9124">
          <cell r="A9124">
            <v>3928</v>
          </cell>
          <cell r="B9124" t="str">
            <v>LUVA DE REDUCAO DE FERRO GALVANIZADO, COM ROSCA BSP, DE 2 1/2" X 2"</v>
          </cell>
          <cell r="C9124" t="str">
            <v xml:space="preserve">UN    </v>
          </cell>
          <cell r="D9124" t="str">
            <v>42,39</v>
          </cell>
        </row>
        <row r="9125">
          <cell r="A9125">
            <v>3926</v>
          </cell>
          <cell r="B9125" t="str">
            <v>LUVA DE REDUCAO DE FERRO GALVANIZADO, COM ROSCA BSP, DE 2" X 1 1/2"</v>
          </cell>
          <cell r="C9125" t="str">
            <v xml:space="preserve">UN    </v>
          </cell>
          <cell r="D9125" t="str">
            <v>24,17</v>
          </cell>
        </row>
        <row r="9126">
          <cell r="A9126">
            <v>3935</v>
          </cell>
          <cell r="B9126" t="str">
            <v>LUVA DE REDUCAO DE FERRO GALVANIZADO, COM ROSCA BSP, DE 2" X 1 1/4"</v>
          </cell>
          <cell r="C9126" t="str">
            <v xml:space="preserve">UN    </v>
          </cell>
          <cell r="D9126" t="str">
            <v>24,17</v>
          </cell>
        </row>
        <row r="9127">
          <cell r="A9127">
            <v>3925</v>
          </cell>
          <cell r="B9127" t="str">
            <v>LUVA DE REDUCAO DE FERRO GALVANIZADO, COM ROSCA BSP, DE 2" X 1"</v>
          </cell>
          <cell r="C9127" t="str">
            <v xml:space="preserve">UN    </v>
          </cell>
          <cell r="D9127" t="str">
            <v>24,17</v>
          </cell>
        </row>
        <row r="9128">
          <cell r="A9128">
            <v>12406</v>
          </cell>
          <cell r="B9128" t="str">
            <v>LUVA DE REDUCAO DE FERRO GALVANIZADO, COM ROSCA BSP, DE 3/4" X 1/2"</v>
          </cell>
          <cell r="C9128" t="str">
            <v xml:space="preserve">UN    </v>
          </cell>
          <cell r="D9128" t="str">
            <v>5,93</v>
          </cell>
        </row>
        <row r="9129">
          <cell r="A9129">
            <v>3929</v>
          </cell>
          <cell r="B9129" t="str">
            <v>LUVA DE REDUCAO DE FERRO GALVANIZADO, COM ROSCA BSP, DE 3" X 1 1/2"</v>
          </cell>
          <cell r="C9129" t="str">
            <v xml:space="preserve">UN    </v>
          </cell>
          <cell r="D9129" t="str">
            <v>64,59</v>
          </cell>
        </row>
        <row r="9130">
          <cell r="A9130">
            <v>3931</v>
          </cell>
          <cell r="B9130" t="str">
            <v>LUVA DE REDUCAO DE FERRO GALVANIZADO, COM ROSCA BSP, DE 3" X 2 1/2"</v>
          </cell>
          <cell r="C9130" t="str">
            <v xml:space="preserve">UN    </v>
          </cell>
          <cell r="D9130" t="str">
            <v>64,59</v>
          </cell>
        </row>
        <row r="9131">
          <cell r="A9131">
            <v>3930</v>
          </cell>
          <cell r="B9131" t="str">
            <v>LUVA DE REDUCAO DE FERRO GALVANIZADO, COM ROSCA BSP, DE 3" X 2"</v>
          </cell>
          <cell r="C9131" t="str">
            <v xml:space="preserve">UN    </v>
          </cell>
          <cell r="D9131" t="str">
            <v>64,59</v>
          </cell>
        </row>
        <row r="9132">
          <cell r="A9132">
            <v>3932</v>
          </cell>
          <cell r="B9132" t="str">
            <v>LUVA DE REDUCAO DE FERRO GALVANIZADO, COM ROSCA BSP, DE 4" X 2 1/2"</v>
          </cell>
          <cell r="C9132" t="str">
            <v xml:space="preserve">UN    </v>
          </cell>
          <cell r="D9132" t="str">
            <v>111,53</v>
          </cell>
        </row>
        <row r="9133">
          <cell r="A9133">
            <v>3933</v>
          </cell>
          <cell r="B9133" t="str">
            <v>LUVA DE REDUCAO DE FERRO GALVANIZADO, COM ROSCA BSP, DE 4" X 2"</v>
          </cell>
          <cell r="C9133" t="str">
            <v xml:space="preserve">UN    </v>
          </cell>
          <cell r="D9133" t="str">
            <v>111,53</v>
          </cell>
        </row>
        <row r="9134">
          <cell r="A9134">
            <v>3934</v>
          </cell>
          <cell r="B9134" t="str">
            <v>LUVA DE REDUCAO DE FERRO GALVANIZADO, COM ROSCA BSP, DE 4" X 3"</v>
          </cell>
          <cell r="C9134" t="str">
            <v xml:space="preserve">UN    </v>
          </cell>
          <cell r="D9134" t="str">
            <v>111,53</v>
          </cell>
        </row>
        <row r="9135">
          <cell r="A9135">
            <v>40355</v>
          </cell>
          <cell r="B9135" t="str">
            <v>LUVA DE REDUCAO EM ACO CARBONO, COM ENCAIXE PARA SOLDA (SW), PRESSAO 3.000 LBS,  DN 20 X 15 MM (3/4 " X 1/2")</v>
          </cell>
          <cell r="C9135" t="str">
            <v xml:space="preserve">UN    </v>
          </cell>
          <cell r="D9135" t="str">
            <v>8,43</v>
          </cell>
        </row>
        <row r="9136">
          <cell r="A9136">
            <v>40358</v>
          </cell>
          <cell r="B9136" t="str">
            <v>LUVA DE REDUCAO EM ACO CARBONO, COM ENCAIXE PARA SOLDA (SW), PRESSAO 3.000 LBS, DN 25 X 20 MM (1" X 3/4")</v>
          </cell>
          <cell r="C9136" t="str">
            <v xml:space="preserve">UN    </v>
          </cell>
          <cell r="D9136" t="str">
            <v>11,77</v>
          </cell>
        </row>
        <row r="9137">
          <cell r="A9137">
            <v>40361</v>
          </cell>
          <cell r="B9137" t="str">
            <v>LUVA DE REDUCAO EM ACO CARBONO, COM ENCAIXE PARA SOLDA (SW), PRESSAO 3.000 LBS, DN 32 X 25 MM (1 1/4"  X 1")</v>
          </cell>
          <cell r="C9137" t="str">
            <v xml:space="preserve">UN    </v>
          </cell>
          <cell r="D9137" t="str">
            <v>30,88</v>
          </cell>
        </row>
        <row r="9138">
          <cell r="A9138">
            <v>40364</v>
          </cell>
          <cell r="B9138" t="str">
            <v>LUVA DE REDUCAO EM ACO CARBONO, COM ENCAIXE PARA SOLDA (SW), PRESSAO 3.000 LBS, DN 40  X 32 MM (1 1/2" X 1 1/4")</v>
          </cell>
          <cell r="C9138" t="str">
            <v xml:space="preserve">UN    </v>
          </cell>
          <cell r="D9138" t="str">
            <v>39,49</v>
          </cell>
        </row>
        <row r="9139">
          <cell r="A9139">
            <v>40367</v>
          </cell>
          <cell r="B9139" t="str">
            <v>LUVA DE REDUCAO EM ACO CARBONO, COM ENCAIXE PARA SOLDA (SW), PRESSAO 3.000 LBS, DN 50 X 40 MM (2" X 1 1/2")</v>
          </cell>
          <cell r="C9139" t="str">
            <v xml:space="preserve">UN    </v>
          </cell>
          <cell r="D9139" t="str">
            <v>62,28</v>
          </cell>
        </row>
        <row r="9140">
          <cell r="A9140">
            <v>40370</v>
          </cell>
          <cell r="B9140" t="str">
            <v>LUVA DE REDUCAO EM ACO CARBONO, COM ENCAIXE PARA SOLDA (SW), PRESSAO 3.000 LBS, DN 60 X 50 MM (2 1/2" X 2")</v>
          </cell>
          <cell r="C9140" t="str">
            <v xml:space="preserve">UN    </v>
          </cell>
          <cell r="D9140" t="str">
            <v>125,31</v>
          </cell>
        </row>
        <row r="9141">
          <cell r="A9141">
            <v>40373</v>
          </cell>
          <cell r="B9141" t="str">
            <v>LUVA DE REDUCAO EM ACO CARBONO, COM ENCAIXE PARA SOLDA (SW), PRESSAO 3.000 LBS, DN 80 X 65 MM (3" X 2 1/2")</v>
          </cell>
          <cell r="C9141" t="str">
            <v xml:space="preserve">UN    </v>
          </cell>
          <cell r="D9141" t="str">
            <v>169,45</v>
          </cell>
        </row>
        <row r="9142">
          <cell r="A9142">
            <v>38947</v>
          </cell>
          <cell r="B9142" t="str">
            <v>LUVA DE REDUCAO PARA TUBO PEX, METALICA, PARA CONEXAO COM ANEL DESLIZANTE, DN 20 X 16 MM</v>
          </cell>
          <cell r="C9142" t="str">
            <v xml:space="preserve">UN    </v>
          </cell>
          <cell r="D9142" t="str">
            <v>4,92</v>
          </cell>
        </row>
        <row r="9143">
          <cell r="A9143">
            <v>38948</v>
          </cell>
          <cell r="B9143" t="str">
            <v>LUVA DE REDUCAO PARA TUBO PEX, METALICA, PARA CONEXAO COM ANEL DESLIZANTE, DN 25 X 16 MM</v>
          </cell>
          <cell r="C9143" t="str">
            <v xml:space="preserve">UN    </v>
          </cell>
          <cell r="D9143" t="str">
            <v>7,85</v>
          </cell>
        </row>
        <row r="9144">
          <cell r="A9144">
            <v>38949</v>
          </cell>
          <cell r="B9144" t="str">
            <v>LUVA DE REDUCAO PARA TUBO PEX, METALICA, PARA CONEXAO COM ANEL DESLIZANTE, DN 25 X 20 MM</v>
          </cell>
          <cell r="C9144" t="str">
            <v xml:space="preserve">UN    </v>
          </cell>
          <cell r="D9144" t="str">
            <v>8,71</v>
          </cell>
        </row>
        <row r="9145">
          <cell r="A9145">
            <v>38951</v>
          </cell>
          <cell r="B9145" t="str">
            <v>LUVA DE REDUCAO PARA TUBO PEX, METALICA, PARA CONEXAO COM ANEL DESLIZANTE, DN 32 X 25 MM</v>
          </cell>
          <cell r="C9145" t="str">
            <v xml:space="preserve">UN    </v>
          </cell>
          <cell r="D9145" t="str">
            <v>13,78</v>
          </cell>
        </row>
        <row r="9146">
          <cell r="A9146">
            <v>39312</v>
          </cell>
          <cell r="B9146" t="str">
            <v>LUVA DE REDUCAO PARA TUBO PEX, PLASTICA, PARA CONEXAO COM CRIMPAGEM, DN 20 X 16 MM</v>
          </cell>
          <cell r="C9146" t="str">
            <v xml:space="preserve">UN    </v>
          </cell>
          <cell r="D9146" t="str">
            <v>10,69</v>
          </cell>
        </row>
        <row r="9147">
          <cell r="A9147">
            <v>39313</v>
          </cell>
          <cell r="B9147" t="str">
            <v>LUVA DE REDUCAO PARA TUBO PEX, PLASTICA, PARA CONEXAO COM CRIMPAGEM, DN 25 X 16 MM</v>
          </cell>
          <cell r="C9147" t="str">
            <v xml:space="preserve">UN    </v>
          </cell>
          <cell r="D9147" t="str">
            <v>13,95</v>
          </cell>
        </row>
        <row r="9148">
          <cell r="A9148">
            <v>38950</v>
          </cell>
          <cell r="B9148" t="str">
            <v>LUVA DE REDUCAO PARA TUBO PEX, PLASTICA, PARA CONEXAO COM CRIMPAGEM, DN 32 X 20 MM</v>
          </cell>
          <cell r="C9148" t="str">
            <v xml:space="preserve">UN    </v>
          </cell>
          <cell r="D9148" t="str">
            <v>21,00</v>
          </cell>
        </row>
        <row r="9149">
          <cell r="A9149">
            <v>39314</v>
          </cell>
          <cell r="B9149" t="str">
            <v>LUVA DE REDUCAO PARA TUBO PEX, PLASTICA, PARA CONEXAO COM CRIMPAGEM, DN 32 X 25 MM</v>
          </cell>
          <cell r="C9149" t="str">
            <v xml:space="preserve">UN    </v>
          </cell>
          <cell r="D9149" t="str">
            <v>22,16</v>
          </cell>
        </row>
        <row r="9150">
          <cell r="A9150">
            <v>3907</v>
          </cell>
          <cell r="B9150" t="str">
            <v>LUVA DE REDUCAO ROSCAVEL, PVC, 1" X 3/4", PARA AGUA FRIA PREDIAL</v>
          </cell>
          <cell r="C9150" t="str">
            <v xml:space="preserve">UN    </v>
          </cell>
          <cell r="D9150" t="str">
            <v>2,74</v>
          </cell>
        </row>
        <row r="9151">
          <cell r="A9151">
            <v>3889</v>
          </cell>
          <cell r="B9151" t="str">
            <v>LUVA DE REDUCAO ROSCAVEL, PVC, 3/4" X 1/2", PARA AGUA FRIA PREDIAL</v>
          </cell>
          <cell r="C9151" t="str">
            <v xml:space="preserve">UN    </v>
          </cell>
          <cell r="D9151" t="str">
            <v>1,97</v>
          </cell>
        </row>
        <row r="9152">
          <cell r="A9152">
            <v>3868</v>
          </cell>
          <cell r="B9152" t="str">
            <v>LUVA DE REDUCAO SOLDAVEL, PVC, 25 MM X 20 MM, PARA AGUA FRIA PREDIAL</v>
          </cell>
          <cell r="C9152" t="str">
            <v xml:space="preserve">UN    </v>
          </cell>
          <cell r="D9152" t="str">
            <v>0,97</v>
          </cell>
        </row>
        <row r="9153">
          <cell r="A9153">
            <v>3869</v>
          </cell>
          <cell r="B9153" t="str">
            <v>LUVA DE REDUCAO SOLDAVEL, PVC, 32 MM X 25 MM, PARA AGUA FRIA PREDIAL</v>
          </cell>
          <cell r="C9153" t="str">
            <v xml:space="preserve">UN    </v>
          </cell>
          <cell r="D9153" t="str">
            <v>2,34</v>
          </cell>
        </row>
        <row r="9154">
          <cell r="A9154">
            <v>3872</v>
          </cell>
          <cell r="B9154" t="str">
            <v>LUVA DE REDUCAO SOLDAVEL, PVC, 40 MM X 32 MM, PARA AGUA FRIA PREDIAL</v>
          </cell>
          <cell r="C9154" t="str">
            <v xml:space="preserve">UN    </v>
          </cell>
          <cell r="D9154" t="str">
            <v>2,87</v>
          </cell>
        </row>
        <row r="9155">
          <cell r="A9155">
            <v>3850</v>
          </cell>
          <cell r="B9155" t="str">
            <v>LUVA DE REDUCAO SOLDAVEL, PVC, 60 MM X 50 MM, PARA AGUA FRIA PREDIAL</v>
          </cell>
          <cell r="C9155" t="str">
            <v xml:space="preserve">UN    </v>
          </cell>
          <cell r="D9155" t="str">
            <v>7,85</v>
          </cell>
        </row>
        <row r="9156">
          <cell r="A9156">
            <v>38023</v>
          </cell>
          <cell r="B9156" t="str">
            <v>LUVA DE REDUCAO, PVC, SOLDAVEL, 50 X 25 MM, PARA AGUA FRIA PREDIAL</v>
          </cell>
          <cell r="C9156" t="str">
            <v xml:space="preserve">UN    </v>
          </cell>
          <cell r="D9156" t="str">
            <v>3,29</v>
          </cell>
        </row>
        <row r="9157">
          <cell r="A9157">
            <v>37986</v>
          </cell>
          <cell r="B9157" t="str">
            <v>LUVA DE TRANSICAO DE CPVC X PVC, SOLDAVEL, 22 X 25 MM, PARA AGUA QUENTE</v>
          </cell>
          <cell r="C9157" t="str">
            <v xml:space="preserve">UN    </v>
          </cell>
          <cell r="D9157" t="str">
            <v>1,54</v>
          </cell>
        </row>
        <row r="9158">
          <cell r="A9158">
            <v>37987</v>
          </cell>
          <cell r="B9158" t="str">
            <v>LUVA DE TRANSICAO, CPVC, SOLDAVEL, 42 MM X 1 1/2", PARA AGUA QUENTE</v>
          </cell>
          <cell r="C9158" t="str">
            <v xml:space="preserve">UN    </v>
          </cell>
          <cell r="D9158" t="str">
            <v>115,39</v>
          </cell>
        </row>
        <row r="9159">
          <cell r="A9159">
            <v>37988</v>
          </cell>
          <cell r="B9159" t="str">
            <v>LUVA DE TRANSICAO, CPVC, SOLDAVEL, 54 MM X 2", PARA AGUA QUENTE PREDIAL</v>
          </cell>
          <cell r="C9159" t="str">
            <v xml:space="preserve">UN    </v>
          </cell>
          <cell r="D9159" t="str">
            <v>188,22</v>
          </cell>
        </row>
        <row r="9160">
          <cell r="A9160">
            <v>21120</v>
          </cell>
          <cell r="B9160" t="str">
            <v>LUVA DE TRANSICAO, CPVC, 15 MM X 1/2", PARA AGUA QUENTE PREDIAL</v>
          </cell>
          <cell r="C9160" t="str">
            <v xml:space="preserve">UN    </v>
          </cell>
          <cell r="D9160" t="str">
            <v>9,38</v>
          </cell>
        </row>
        <row r="9161">
          <cell r="A9161">
            <v>39318</v>
          </cell>
          <cell r="B9161" t="str">
            <v>LUVA DE TRANSICAO, CPVC, 22 MM X 1/2", PARA AGUA QUENTE</v>
          </cell>
          <cell r="C9161" t="str">
            <v xml:space="preserve">UN    </v>
          </cell>
          <cell r="D9161" t="str">
            <v>7,73</v>
          </cell>
        </row>
        <row r="9162">
          <cell r="A9162">
            <v>20162</v>
          </cell>
          <cell r="B9162" t="str">
            <v>LUVA DUPLA, PVC LEVE, DN 150 MM</v>
          </cell>
          <cell r="C9162" t="str">
            <v xml:space="preserve">UN    </v>
          </cell>
          <cell r="D9162" t="str">
            <v>13,57</v>
          </cell>
        </row>
        <row r="9163">
          <cell r="A9163">
            <v>40354</v>
          </cell>
          <cell r="B9163" t="str">
            <v>LUVA EM ACO CARBONO, SOLDAVEL, PRESSAO 3.000 LBS, DN 15 MM (1/2")</v>
          </cell>
          <cell r="C9163" t="str">
            <v xml:space="preserve">UN    </v>
          </cell>
          <cell r="D9163" t="str">
            <v>10,49</v>
          </cell>
        </row>
        <row r="9164">
          <cell r="A9164">
            <v>40357</v>
          </cell>
          <cell r="B9164" t="str">
            <v>LUVA EM ACO CARBONO, SOLDAVEL, PRESSAO 3.000 LBS, DN 20 MM (3/4")</v>
          </cell>
          <cell r="C9164" t="str">
            <v xml:space="preserve">UN    </v>
          </cell>
          <cell r="D9164" t="str">
            <v>11,77</v>
          </cell>
        </row>
        <row r="9165">
          <cell r="A9165">
            <v>40360</v>
          </cell>
          <cell r="B9165" t="str">
            <v>LUVA EM ACO CARBONO, SOLDAVEL, PRESSAO 3.000 LBS, DN 25 MM (1")</v>
          </cell>
          <cell r="C9165" t="str">
            <v xml:space="preserve">UN    </v>
          </cell>
          <cell r="D9165" t="str">
            <v>15,79</v>
          </cell>
        </row>
        <row r="9166">
          <cell r="A9166">
            <v>40363</v>
          </cell>
          <cell r="B9166" t="str">
            <v>LUVA EM ACO CARBONO, SOLDAVEL, PRESSAO 3.000 LBS, DN 32 MM (1 1/4")</v>
          </cell>
          <cell r="C9166" t="str">
            <v xml:space="preserve">UN    </v>
          </cell>
          <cell r="D9166" t="str">
            <v>24,09</v>
          </cell>
        </row>
        <row r="9167">
          <cell r="A9167">
            <v>40366</v>
          </cell>
          <cell r="B9167" t="str">
            <v>LUVA EM ACO CARBONO, SOLDAVEL, PRESSAO 3.000 LBS, DN 40 MM (1 1/2")</v>
          </cell>
          <cell r="C9167" t="str">
            <v xml:space="preserve">UN    </v>
          </cell>
          <cell r="D9167" t="str">
            <v>30,80</v>
          </cell>
        </row>
        <row r="9168">
          <cell r="A9168">
            <v>40369</v>
          </cell>
          <cell r="B9168" t="str">
            <v>LUVA EM ACO CARBONO, SOLDAVEL, PRESSAO 3.000 LBS, DN 50 MM (2")</v>
          </cell>
          <cell r="C9168" t="str">
            <v xml:space="preserve">UN    </v>
          </cell>
          <cell r="D9168" t="str">
            <v>48,55</v>
          </cell>
        </row>
        <row r="9169">
          <cell r="A9169">
            <v>40372</v>
          </cell>
          <cell r="B9169" t="str">
            <v>LUVA EM ACO CARBONO, SOLDAVEL, PRESSAO 3.000 LBS, DN 65 MM (2 1/2")</v>
          </cell>
          <cell r="C9169" t="str">
            <v xml:space="preserve">UN    </v>
          </cell>
          <cell r="D9169" t="str">
            <v>97,55</v>
          </cell>
        </row>
        <row r="9170">
          <cell r="A9170">
            <v>40375</v>
          </cell>
          <cell r="B9170" t="str">
            <v>LUVA EM ACO CARBONO, SOLDAVEL, PRESSAO 3.000 LBS, DN 80 MM (3")</v>
          </cell>
          <cell r="C9170" t="str">
            <v xml:space="preserve">UN    </v>
          </cell>
          <cell r="D9170" t="str">
            <v>132,05</v>
          </cell>
        </row>
        <row r="9171">
          <cell r="A9171">
            <v>1893</v>
          </cell>
          <cell r="B9171" t="str">
            <v>LUVA EM PVC RIGIDO ROSCAVEL, DE 1 1/2", PARA ELETRODUTO</v>
          </cell>
          <cell r="C9171" t="str">
            <v xml:space="preserve">UN    </v>
          </cell>
          <cell r="D9171" t="str">
            <v>2,27</v>
          </cell>
        </row>
        <row r="9172">
          <cell r="A9172">
            <v>1902</v>
          </cell>
          <cell r="B9172" t="str">
            <v>LUVA EM PVC RIGIDO ROSCAVEL, DE 1 1/4", PARA ELETRODUTO</v>
          </cell>
          <cell r="C9172" t="str">
            <v xml:space="preserve">UN    </v>
          </cell>
          <cell r="D9172" t="str">
            <v>1,65</v>
          </cell>
        </row>
        <row r="9173">
          <cell r="A9173">
            <v>1901</v>
          </cell>
          <cell r="B9173" t="str">
            <v>LUVA EM PVC RIGIDO ROSCAVEL, DE 1/2", PARA ELETRODUTO</v>
          </cell>
          <cell r="C9173" t="str">
            <v xml:space="preserve">UN    </v>
          </cell>
          <cell r="D9173" t="str">
            <v>0,51</v>
          </cell>
        </row>
        <row r="9174">
          <cell r="A9174">
            <v>1892</v>
          </cell>
          <cell r="B9174" t="str">
            <v>LUVA EM PVC RIGIDO ROSCAVEL, DE 1", PARA ELETRODUTO</v>
          </cell>
          <cell r="C9174" t="str">
            <v xml:space="preserve">UN    </v>
          </cell>
          <cell r="D9174" t="str">
            <v>1,06</v>
          </cell>
        </row>
        <row r="9175">
          <cell r="A9175">
            <v>1907</v>
          </cell>
          <cell r="B9175" t="str">
            <v>LUVA EM PVC RIGIDO ROSCAVEL, DE 2 1/2", PARA ELETRODUTO</v>
          </cell>
          <cell r="C9175" t="str">
            <v xml:space="preserve">UN    </v>
          </cell>
          <cell r="D9175" t="str">
            <v>7,33</v>
          </cell>
        </row>
        <row r="9176">
          <cell r="A9176">
            <v>1894</v>
          </cell>
          <cell r="B9176" t="str">
            <v>LUVA EM PVC RIGIDO ROSCAVEL, DE 2", PARA ELETRODUTO</v>
          </cell>
          <cell r="C9176" t="str">
            <v xml:space="preserve">UN    </v>
          </cell>
          <cell r="D9176" t="str">
            <v>3,29</v>
          </cell>
        </row>
        <row r="9177">
          <cell r="A9177">
            <v>1891</v>
          </cell>
          <cell r="B9177" t="str">
            <v>LUVA EM PVC RIGIDO ROSCAVEL, DE 3/4", PARA ELETRODUTO</v>
          </cell>
          <cell r="C9177" t="str">
            <v xml:space="preserve">UN    </v>
          </cell>
          <cell r="D9177" t="str">
            <v>0,76</v>
          </cell>
        </row>
        <row r="9178">
          <cell r="A9178">
            <v>1896</v>
          </cell>
          <cell r="B9178" t="str">
            <v>LUVA EM PVC RIGIDO ROSCAVEL, DE 3", PARA ELETRODUTO</v>
          </cell>
          <cell r="C9178" t="str">
            <v xml:space="preserve">UN    </v>
          </cell>
          <cell r="D9178" t="str">
            <v>9,84</v>
          </cell>
        </row>
        <row r="9179">
          <cell r="A9179">
            <v>1895</v>
          </cell>
          <cell r="B9179" t="str">
            <v>LUVA EM PVC RIGIDO ROSCAVEL, DE 4", PARA ELETRODUTO</v>
          </cell>
          <cell r="C9179" t="str">
            <v xml:space="preserve">UN    </v>
          </cell>
          <cell r="D9179" t="str">
            <v>17,29</v>
          </cell>
        </row>
        <row r="9180">
          <cell r="A9180">
            <v>2641</v>
          </cell>
          <cell r="B9180" t="str">
            <v>LUVA PARA ELETRODUTO, EM ACO GALVANIZADO ELETROLITICO, DIAMETRO DE 100 MM (4")</v>
          </cell>
          <cell r="C9180" t="str">
            <v xml:space="preserve">UN    </v>
          </cell>
          <cell r="D9180" t="str">
            <v>29,16</v>
          </cell>
        </row>
        <row r="9181">
          <cell r="A9181">
            <v>2636</v>
          </cell>
          <cell r="B9181" t="str">
            <v>LUVA PARA ELETRODUTO, EM ACO GALVANIZADO ELETROLITICO, DIAMETRO DE 15 MM (1/2")</v>
          </cell>
          <cell r="C9181" t="str">
            <v xml:space="preserve">UN    </v>
          </cell>
          <cell r="D9181" t="str">
            <v>1,88</v>
          </cell>
        </row>
        <row r="9182">
          <cell r="A9182">
            <v>2637</v>
          </cell>
          <cell r="B9182" t="str">
            <v>LUVA PARA ELETRODUTO, EM ACO GALVANIZADO ELETROLITICO, DIAMETRO DE 20 MM (3/4")</v>
          </cell>
          <cell r="C9182" t="str">
            <v xml:space="preserve">UN    </v>
          </cell>
          <cell r="D9182" t="str">
            <v>2,00</v>
          </cell>
        </row>
        <row r="9183">
          <cell r="A9183">
            <v>2638</v>
          </cell>
          <cell r="B9183" t="str">
            <v>LUVA PARA ELETRODUTO, EM ACO GALVANIZADO ELETROLITICO, DIAMETRO DE 25 MM (1")</v>
          </cell>
          <cell r="C9183" t="str">
            <v xml:space="preserve">UN    </v>
          </cell>
          <cell r="D9183" t="str">
            <v>2,32</v>
          </cell>
        </row>
        <row r="9184">
          <cell r="A9184">
            <v>2639</v>
          </cell>
          <cell r="B9184" t="str">
            <v>LUVA PARA ELETRODUTO, EM ACO GALVANIZADO ELETROLITICO, DIAMETRO DE 32 MM (1 1/4")</v>
          </cell>
          <cell r="C9184" t="str">
            <v xml:space="preserve">UN    </v>
          </cell>
          <cell r="D9184" t="str">
            <v>4,12</v>
          </cell>
        </row>
        <row r="9185">
          <cell r="A9185">
            <v>2644</v>
          </cell>
          <cell r="B9185" t="str">
            <v>LUVA PARA ELETRODUTO, EM ACO GALVANIZADO ELETROLITICO, DIAMETRO DE 40 MM (1 1/2")</v>
          </cell>
          <cell r="C9185" t="str">
            <v xml:space="preserve">UN    </v>
          </cell>
          <cell r="D9185" t="str">
            <v>5,96</v>
          </cell>
        </row>
        <row r="9186">
          <cell r="A9186">
            <v>2643</v>
          </cell>
          <cell r="B9186" t="str">
            <v>LUVA PARA ELETRODUTO, EM ACO GALVANIZADO ELETROLITICO, DIAMETRO DE 50 MM (2")</v>
          </cell>
          <cell r="C9186" t="str">
            <v xml:space="preserve">UN    </v>
          </cell>
          <cell r="D9186" t="str">
            <v>8,31</v>
          </cell>
        </row>
        <row r="9187">
          <cell r="A9187">
            <v>2640</v>
          </cell>
          <cell r="B9187" t="str">
            <v>LUVA PARA ELETRODUTO, EM ACO GALVANIZADO ELETROLITICO, DIAMETRO DE 65 MM (2 1/2")</v>
          </cell>
          <cell r="C9187" t="str">
            <v xml:space="preserve">UN    </v>
          </cell>
          <cell r="D9187" t="str">
            <v>12,14</v>
          </cell>
        </row>
        <row r="9188">
          <cell r="A9188">
            <v>2642</v>
          </cell>
          <cell r="B9188" t="str">
            <v>LUVA PARA ELETRODUTO, EM ACO GALVANIZADO ELETROLITICO, DIAMETRO DE 80 MM (3")</v>
          </cell>
          <cell r="C9188" t="str">
            <v xml:space="preserve">UN    </v>
          </cell>
          <cell r="D9188" t="str">
            <v>18,48</v>
          </cell>
        </row>
        <row r="9189">
          <cell r="A9189">
            <v>38943</v>
          </cell>
          <cell r="B9189" t="str">
            <v>LUVA PARA TUBO PEX, METALICO, PARA CONEXAO COM ANEL DESLIZANTE, DN 16 MM</v>
          </cell>
          <cell r="C9189" t="str">
            <v xml:space="preserve">UN    </v>
          </cell>
          <cell r="D9189" t="str">
            <v>3,63</v>
          </cell>
        </row>
        <row r="9190">
          <cell r="A9190">
            <v>38944</v>
          </cell>
          <cell r="B9190" t="str">
            <v>LUVA PARA TUBO PEX, METALICO, PARA CONEXAO COM ANEL DESLIZANTE, DN 20 MM</v>
          </cell>
          <cell r="C9190" t="str">
            <v xml:space="preserve">UN    </v>
          </cell>
          <cell r="D9190" t="str">
            <v>5,62</v>
          </cell>
        </row>
        <row r="9191">
          <cell r="A9191">
            <v>38945</v>
          </cell>
          <cell r="B9191" t="str">
            <v>LUVA PARA TUBO PEX, METALICO, PARA CONEXAO COM ANEL DESLIZANTE, DN 25 MM</v>
          </cell>
          <cell r="C9191" t="str">
            <v xml:space="preserve">UN    </v>
          </cell>
          <cell r="D9191" t="str">
            <v>11,39</v>
          </cell>
        </row>
        <row r="9192">
          <cell r="A9192">
            <v>38946</v>
          </cell>
          <cell r="B9192" t="str">
            <v>LUVA PARA TUBO PEX, METALICO, PARA CONEXAO COM ANEL DESLIZANTE, DN 32 MM</v>
          </cell>
          <cell r="C9192" t="str">
            <v xml:space="preserve">UN    </v>
          </cell>
          <cell r="D9192" t="str">
            <v>16,99</v>
          </cell>
        </row>
        <row r="9193">
          <cell r="A9193">
            <v>39308</v>
          </cell>
          <cell r="B9193" t="str">
            <v>LUVA PARA TUBO PEX, PLASTICA, PARA CONEXAO COM CRIMPAGEM, DN 16 MM</v>
          </cell>
          <cell r="C9193" t="str">
            <v xml:space="preserve">UN    </v>
          </cell>
          <cell r="D9193" t="str">
            <v>7,41</v>
          </cell>
        </row>
        <row r="9194">
          <cell r="A9194">
            <v>39309</v>
          </cell>
          <cell r="B9194" t="str">
            <v>LUVA PARA TUBO PEX, PLASTICA, PARA CONEXAO COM CRIMPAGEM, DN 20 MM</v>
          </cell>
          <cell r="C9194" t="str">
            <v xml:space="preserve">UN    </v>
          </cell>
          <cell r="D9194" t="str">
            <v>10,71</v>
          </cell>
        </row>
        <row r="9195">
          <cell r="A9195">
            <v>39310</v>
          </cell>
          <cell r="B9195" t="str">
            <v>LUVA PARA TUBO PEX, PLASTICA, PARA CONEXAO COM CRIMPAGEM, DN 25 MM</v>
          </cell>
          <cell r="C9195" t="str">
            <v xml:space="preserve">UN    </v>
          </cell>
          <cell r="D9195" t="str">
            <v>16,23</v>
          </cell>
        </row>
        <row r="9196">
          <cell r="A9196">
            <v>39311</v>
          </cell>
          <cell r="B9196" t="str">
            <v>LUVA PARA TUBO PEX, PLASTICA, PARA CONEXAO COM CRIMPAGEM, DN 32 MM</v>
          </cell>
          <cell r="C9196" t="str">
            <v xml:space="preserve">UN    </v>
          </cell>
          <cell r="D9196" t="str">
            <v>24,40</v>
          </cell>
        </row>
        <row r="9197">
          <cell r="A9197">
            <v>39855</v>
          </cell>
          <cell r="B9197" t="str">
            <v>LUVA PASSANTE DE COBRE (REF 601) SEM ANEL DE SOLDA, BOLSA 15 MM</v>
          </cell>
          <cell r="C9197" t="str">
            <v xml:space="preserve">UN    </v>
          </cell>
          <cell r="D9197" t="str">
            <v>1,54</v>
          </cell>
        </row>
        <row r="9198">
          <cell r="A9198">
            <v>39856</v>
          </cell>
          <cell r="B9198" t="str">
            <v>LUVA PASSANTE DE COBRE (REF 601) SEM ANEL DE SOLDA, BOLSA 22 MM</v>
          </cell>
          <cell r="C9198" t="str">
            <v xml:space="preserve">UN    </v>
          </cell>
          <cell r="D9198" t="str">
            <v>3,64</v>
          </cell>
        </row>
        <row r="9199">
          <cell r="A9199">
            <v>39857</v>
          </cell>
          <cell r="B9199" t="str">
            <v>LUVA PASSANTE DE COBRE (REF 601) SEM ANEL DE SOLDA, BOLSA 28 MM</v>
          </cell>
          <cell r="C9199" t="str">
            <v xml:space="preserve">UN    </v>
          </cell>
          <cell r="D9199" t="str">
            <v>5,89</v>
          </cell>
        </row>
        <row r="9200">
          <cell r="A9200">
            <v>39858</v>
          </cell>
          <cell r="B9200" t="str">
            <v>LUVA PASSANTE DE COBRE (REF 601) SEM ANEL DE SOLDA, BOLSA 35 MM</v>
          </cell>
          <cell r="C9200" t="str">
            <v xml:space="preserve">UN    </v>
          </cell>
          <cell r="D9200" t="str">
            <v>13,07</v>
          </cell>
        </row>
        <row r="9201">
          <cell r="A9201">
            <v>39859</v>
          </cell>
          <cell r="B9201" t="str">
            <v>LUVA PASSANTE DE COBRE (REF 601) SEM ANEL DE SOLDA, BOLSA 42 MM</v>
          </cell>
          <cell r="C9201" t="str">
            <v xml:space="preserve">UN    </v>
          </cell>
          <cell r="D9201" t="str">
            <v>20,14</v>
          </cell>
        </row>
        <row r="9202">
          <cell r="A9202">
            <v>39860</v>
          </cell>
          <cell r="B9202" t="str">
            <v>LUVA PASSANTE DE COBRE (REF 601) SEM ANEL DE SOLDA, BOLSA 54 MM</v>
          </cell>
          <cell r="C9202" t="str">
            <v xml:space="preserve">UN    </v>
          </cell>
          <cell r="D9202" t="str">
            <v>30,91</v>
          </cell>
        </row>
        <row r="9203">
          <cell r="A9203">
            <v>39861</v>
          </cell>
          <cell r="B9203" t="str">
            <v>LUVA PASSANTE DE COBRE (REF 601) SEM ANEL DE SOLDA, BOLSA 66 MM</v>
          </cell>
          <cell r="C9203" t="str">
            <v xml:space="preserve">UN    </v>
          </cell>
          <cell r="D9203" t="str">
            <v>88,26</v>
          </cell>
        </row>
        <row r="9204">
          <cell r="A9204">
            <v>38447</v>
          </cell>
          <cell r="B9204" t="str">
            <v>LUVA PPR, SOLDAVEL, DN 110 MM, PARA AGUA QUENTE PREDIAL</v>
          </cell>
          <cell r="C9204" t="str">
            <v xml:space="preserve">UN    </v>
          </cell>
          <cell r="D9204" t="str">
            <v>59,81</v>
          </cell>
        </row>
        <row r="9205">
          <cell r="A9205">
            <v>36320</v>
          </cell>
          <cell r="B9205" t="str">
            <v>LUVA PPR, SOLDAVEL, DN 20 MM, PARA AGUA QUENTE PREDIAL</v>
          </cell>
          <cell r="C9205" t="str">
            <v xml:space="preserve">UN    </v>
          </cell>
          <cell r="D9205" t="str">
            <v>0,86</v>
          </cell>
        </row>
        <row r="9206">
          <cell r="A9206">
            <v>36324</v>
          </cell>
          <cell r="B9206" t="str">
            <v>LUVA PPR, SOLDAVEL, DN 25 MM, PARA AGUA QUENTE PREDIAL</v>
          </cell>
          <cell r="C9206" t="str">
            <v xml:space="preserve">UN    </v>
          </cell>
          <cell r="D9206" t="str">
            <v>1,31</v>
          </cell>
        </row>
        <row r="9207">
          <cell r="A9207">
            <v>38441</v>
          </cell>
          <cell r="B9207" t="str">
            <v>LUVA PPR, SOLDAVEL, DN 32 MM, PARA AGUA QUENTE PREDIAL</v>
          </cell>
          <cell r="C9207" t="str">
            <v xml:space="preserve">UN    </v>
          </cell>
          <cell r="D9207" t="str">
            <v>1,72</v>
          </cell>
        </row>
        <row r="9208">
          <cell r="A9208">
            <v>38442</v>
          </cell>
          <cell r="B9208" t="str">
            <v>LUVA PPR, SOLDAVEL, DN 40 MM, PARA AGUA QUENTE PREDIAL</v>
          </cell>
          <cell r="C9208" t="str">
            <v xml:space="preserve">UN    </v>
          </cell>
          <cell r="D9208" t="str">
            <v>4,38</v>
          </cell>
        </row>
        <row r="9209">
          <cell r="A9209">
            <v>38443</v>
          </cell>
          <cell r="B9209" t="str">
            <v>LUVA PPR, SOLDAVEL, DN 50 MM, PARA AGUA QUENTE PREDIAL</v>
          </cell>
          <cell r="C9209" t="str">
            <v xml:space="preserve">UN    </v>
          </cell>
          <cell r="D9209" t="str">
            <v>6,62</v>
          </cell>
        </row>
        <row r="9210">
          <cell r="A9210">
            <v>38444</v>
          </cell>
          <cell r="B9210" t="str">
            <v>LUVA PPR, SOLDAVEL, DN 63 MM, PARA AGUA QUENTE PREDIAL</v>
          </cell>
          <cell r="C9210" t="str">
            <v xml:space="preserve">UN    </v>
          </cell>
          <cell r="D9210" t="str">
            <v>9,86</v>
          </cell>
        </row>
        <row r="9211">
          <cell r="A9211">
            <v>38445</v>
          </cell>
          <cell r="B9211" t="str">
            <v>LUVA PPR, SOLDAVEL, DN 75 MM, PARA AGUA QUENTE PREDIAL</v>
          </cell>
          <cell r="C9211" t="str">
            <v xml:space="preserve">UN    </v>
          </cell>
          <cell r="D9211" t="str">
            <v>23,16</v>
          </cell>
        </row>
        <row r="9212">
          <cell r="A9212">
            <v>38446</v>
          </cell>
          <cell r="B9212" t="str">
            <v>LUVA PPR, SOLDAVEL, DN 90 MM, PARA AGUA QUENTE PREDIAL</v>
          </cell>
          <cell r="C9212" t="str">
            <v xml:space="preserve">UN    </v>
          </cell>
          <cell r="D9212" t="str">
            <v>37,38</v>
          </cell>
        </row>
        <row r="9213">
          <cell r="A9213">
            <v>3867</v>
          </cell>
          <cell r="B9213" t="str">
            <v>LUVA PVC SOLDAVEL, 110 MM, PARA AGUA FRIA PREDIAL</v>
          </cell>
          <cell r="C9213" t="str">
            <v xml:space="preserve">UN    </v>
          </cell>
          <cell r="D9213" t="str">
            <v>53,86</v>
          </cell>
        </row>
        <row r="9214">
          <cell r="A9214">
            <v>3861</v>
          </cell>
          <cell r="B9214" t="str">
            <v>LUVA PVC SOLDAVEL, 20 MM, PARA AGUA FRIA PREDIAL</v>
          </cell>
          <cell r="C9214" t="str">
            <v xml:space="preserve">UN    </v>
          </cell>
          <cell r="D9214" t="str">
            <v>0,55</v>
          </cell>
        </row>
        <row r="9215">
          <cell r="A9215">
            <v>3904</v>
          </cell>
          <cell r="B9215" t="str">
            <v>LUVA PVC SOLDAVEL, 25 MM, PARA AGUA FRIA PREDIAL</v>
          </cell>
          <cell r="C9215" t="str">
            <v xml:space="preserve">UN    </v>
          </cell>
          <cell r="D9215" t="str">
            <v>0,61</v>
          </cell>
        </row>
        <row r="9216">
          <cell r="A9216">
            <v>3903</v>
          </cell>
          <cell r="B9216" t="str">
            <v>LUVA PVC SOLDAVEL, 32 MM, PARA AGUA FRIA PREDIAL</v>
          </cell>
          <cell r="C9216" t="str">
            <v xml:space="preserve">UN    </v>
          </cell>
          <cell r="D9216" t="str">
            <v>1,30</v>
          </cell>
        </row>
        <row r="9217">
          <cell r="A9217">
            <v>3862</v>
          </cell>
          <cell r="B9217" t="str">
            <v>LUVA PVC SOLDAVEL, 40 MM, PARA AGUA FRIA PREDIAL</v>
          </cell>
          <cell r="C9217" t="str">
            <v xml:space="preserve">UN    </v>
          </cell>
          <cell r="D9217" t="str">
            <v>2,89</v>
          </cell>
        </row>
        <row r="9218">
          <cell r="A9218">
            <v>3863</v>
          </cell>
          <cell r="B9218" t="str">
            <v>LUVA PVC SOLDAVEL, 50 MM, PARA AGUA FRIA PREDIAL</v>
          </cell>
          <cell r="C9218" t="str">
            <v xml:space="preserve">UN    </v>
          </cell>
          <cell r="D9218" t="str">
            <v>3,39</v>
          </cell>
        </row>
        <row r="9219">
          <cell r="A9219">
            <v>3864</v>
          </cell>
          <cell r="B9219" t="str">
            <v>LUVA PVC SOLDAVEL, 60 MM, PARA AGUA FRIA PREDIAL</v>
          </cell>
          <cell r="C9219" t="str">
            <v xml:space="preserve">UN    </v>
          </cell>
          <cell r="D9219" t="str">
            <v>9,29</v>
          </cell>
        </row>
        <row r="9220">
          <cell r="A9220">
            <v>3865</v>
          </cell>
          <cell r="B9220" t="str">
            <v>LUVA PVC SOLDAVEL, 75 MM, PARA AGUA FRIA PREDIAL</v>
          </cell>
          <cell r="C9220" t="str">
            <v xml:space="preserve">UN    </v>
          </cell>
          <cell r="D9220" t="str">
            <v>13,89</v>
          </cell>
        </row>
        <row r="9221">
          <cell r="A9221">
            <v>3866</v>
          </cell>
          <cell r="B9221" t="str">
            <v>LUVA PVC SOLDAVEL, 85 MM, PARA AGUA FRIA PREDIAL</v>
          </cell>
          <cell r="C9221" t="str">
            <v xml:space="preserve">UN    </v>
          </cell>
          <cell r="D9221" t="str">
            <v>31,65</v>
          </cell>
        </row>
        <row r="9222">
          <cell r="A9222">
            <v>3902</v>
          </cell>
          <cell r="B9222" t="str">
            <v>LUVA PVC, ROSCAVEL,  2 1/2",  AGUA FRIA PREDIAL</v>
          </cell>
          <cell r="C9222" t="str">
            <v xml:space="preserve">UN    </v>
          </cell>
          <cell r="D9222" t="str">
            <v>17,86</v>
          </cell>
        </row>
        <row r="9223">
          <cell r="A9223">
            <v>3878</v>
          </cell>
          <cell r="B9223" t="str">
            <v>LUVA PVC, ROSCAVEL, 1 1/2",  AGUA FRIA PREDIAL</v>
          </cell>
          <cell r="C9223" t="str">
            <v xml:space="preserve">UN    </v>
          </cell>
          <cell r="D9223" t="str">
            <v>5,64</v>
          </cell>
        </row>
        <row r="9224">
          <cell r="A9224">
            <v>3877</v>
          </cell>
          <cell r="B9224" t="str">
            <v>LUVA PVC, ROSCAVEL, 1 1/4", AGUA FRIA PREDIAL</v>
          </cell>
          <cell r="C9224" t="str">
            <v xml:space="preserve">UN    </v>
          </cell>
          <cell r="D9224" t="str">
            <v>5,13</v>
          </cell>
        </row>
        <row r="9225">
          <cell r="A9225">
            <v>3879</v>
          </cell>
          <cell r="B9225" t="str">
            <v>LUVA PVC, ROSCAVEL, 2",  AGUA FRIA PREDIAL</v>
          </cell>
          <cell r="C9225" t="str">
            <v xml:space="preserve">UN    </v>
          </cell>
          <cell r="D9225" t="str">
            <v>11,36</v>
          </cell>
        </row>
        <row r="9226">
          <cell r="A9226">
            <v>3880</v>
          </cell>
          <cell r="B9226" t="str">
            <v>LUVA PVC, ROSCAVEL, 3", AGUA FRIA PREDIAL</v>
          </cell>
          <cell r="C9226" t="str">
            <v xml:space="preserve">UN    </v>
          </cell>
          <cell r="D9226" t="str">
            <v>25,67</v>
          </cell>
        </row>
        <row r="9227">
          <cell r="A9227">
            <v>12892</v>
          </cell>
          <cell r="B9227" t="str">
            <v>LUVA RASPA DE COURO, CANO CURTO (PUNHO *7* CM)</v>
          </cell>
          <cell r="C9227" t="str">
            <v xml:space="preserve">PAR   </v>
          </cell>
          <cell r="D9227" t="str">
            <v>9,65</v>
          </cell>
        </row>
        <row r="9228">
          <cell r="A9228">
            <v>3883</v>
          </cell>
          <cell r="B9228" t="str">
            <v>LUVA ROSCAVEL, PVC, 1/2", AGUA FRIA PREDIAL</v>
          </cell>
          <cell r="C9228" t="str">
            <v xml:space="preserve">UN    </v>
          </cell>
          <cell r="D9228" t="str">
            <v>0,98</v>
          </cell>
        </row>
        <row r="9229">
          <cell r="A9229">
            <v>3876</v>
          </cell>
          <cell r="B9229" t="str">
            <v>LUVA ROSCAVEL, PVC, 1", AGUA FRIA PREDIAL</v>
          </cell>
          <cell r="C9229" t="str">
            <v xml:space="preserve">UN    </v>
          </cell>
          <cell r="D9229" t="str">
            <v>2,56</v>
          </cell>
        </row>
        <row r="9230">
          <cell r="A9230">
            <v>3884</v>
          </cell>
          <cell r="B9230" t="str">
            <v>LUVA ROSCAVEL, PVC, 3/4", AGUA FRIA PREDIAL</v>
          </cell>
          <cell r="C9230" t="str">
            <v xml:space="preserve">UN    </v>
          </cell>
          <cell r="D9230" t="str">
            <v>1,47</v>
          </cell>
        </row>
        <row r="9231">
          <cell r="A9231">
            <v>3837</v>
          </cell>
          <cell r="B9231" t="str">
            <v>LUVA SIMPLES, PVC PBA, JE, DN 100 / DE 110 MM, PARA REDE AGUA (NBR 10351)</v>
          </cell>
          <cell r="C9231" t="str">
            <v xml:space="preserve">UN    </v>
          </cell>
          <cell r="D9231" t="str">
            <v>45,64</v>
          </cell>
        </row>
        <row r="9232">
          <cell r="A9232">
            <v>3845</v>
          </cell>
          <cell r="B9232" t="str">
            <v>LUVA SIMPLES, PVC PBA, JE, DN 50 / DE 60 MM, PARA REDE AGUA (NBR 10351)</v>
          </cell>
          <cell r="C9232" t="str">
            <v xml:space="preserve">UN    </v>
          </cell>
          <cell r="D9232" t="str">
            <v>13,29</v>
          </cell>
        </row>
        <row r="9233">
          <cell r="A9233">
            <v>11045</v>
          </cell>
          <cell r="B9233" t="str">
            <v>LUVA SIMPLES, PVC PBA, JE, DN 75 / DE 85 MM, PARA REDE AGUA (NBR 10351)</v>
          </cell>
          <cell r="C9233" t="str">
            <v xml:space="preserve">UN    </v>
          </cell>
          <cell r="D9233" t="str">
            <v>27,69</v>
          </cell>
        </row>
        <row r="9234">
          <cell r="A9234">
            <v>20170</v>
          </cell>
          <cell r="B9234" t="str">
            <v>LUVA SIMPLES, PVC SERIE REFORCADA - R, 100 MM, PARA ESGOTO PREDIAL</v>
          </cell>
          <cell r="C9234" t="str">
            <v xml:space="preserve">UN    </v>
          </cell>
          <cell r="D9234" t="str">
            <v>9,11</v>
          </cell>
        </row>
        <row r="9235">
          <cell r="A9235">
            <v>20171</v>
          </cell>
          <cell r="B9235" t="str">
            <v>LUVA SIMPLES, PVC SERIE REFORCADA - R, 150 MM, PARA ESGOTO PREDIAL</v>
          </cell>
          <cell r="C9235" t="str">
            <v xml:space="preserve">UN    </v>
          </cell>
          <cell r="D9235" t="str">
            <v>28,55</v>
          </cell>
        </row>
        <row r="9236">
          <cell r="A9236">
            <v>20167</v>
          </cell>
          <cell r="B9236" t="str">
            <v>LUVA SIMPLES, PVC SERIE REFORCADA - R, 40 MM, PARA ESGOTO PREDIAL</v>
          </cell>
          <cell r="C9236" t="str">
            <v xml:space="preserve">UN    </v>
          </cell>
          <cell r="D9236" t="str">
            <v>3,58</v>
          </cell>
        </row>
        <row r="9237">
          <cell r="A9237">
            <v>20168</v>
          </cell>
          <cell r="B9237" t="str">
            <v>LUVA SIMPLES, PVC SERIE REFORCADA - R, 50 MM, PARA ESGOTO PREDIAL</v>
          </cell>
          <cell r="C9237" t="str">
            <v xml:space="preserve">UN    </v>
          </cell>
          <cell r="D9237" t="str">
            <v>5,35</v>
          </cell>
        </row>
        <row r="9238">
          <cell r="A9238">
            <v>20169</v>
          </cell>
          <cell r="B9238" t="str">
            <v>LUVA SIMPLES, PVC SERIE REFORCADA - R, 75 MM, PARA ESGOTO PREDIAL</v>
          </cell>
          <cell r="C9238" t="str">
            <v xml:space="preserve">UN    </v>
          </cell>
          <cell r="D9238" t="str">
            <v>7,51</v>
          </cell>
        </row>
        <row r="9239">
          <cell r="A9239">
            <v>3899</v>
          </cell>
          <cell r="B9239" t="str">
            <v>LUVA SIMPLES, PVC, SOLDAVEL, DN 100 MM, SERIE NORMAL, PARA ESGOTO PREDIAL</v>
          </cell>
          <cell r="C9239" t="str">
            <v xml:space="preserve">UN    </v>
          </cell>
          <cell r="D9239" t="str">
            <v>4,90</v>
          </cell>
        </row>
        <row r="9240">
          <cell r="A9240">
            <v>38676</v>
          </cell>
          <cell r="B9240" t="str">
            <v>LUVA SIMPLES, PVC, SOLDAVEL, DN 150 MM, SERIE NORMAL, PARA ESGOTO PREDIAL</v>
          </cell>
          <cell r="C9240" t="str">
            <v xml:space="preserve">UN    </v>
          </cell>
          <cell r="D9240" t="str">
            <v>21,49</v>
          </cell>
        </row>
        <row r="9241">
          <cell r="A9241">
            <v>3897</v>
          </cell>
          <cell r="B9241" t="str">
            <v>LUVA SIMPLES, PVC, SOLDAVEL, DN 40 MM, SERIE NORMAL, PARA ESGOTO PREDIAL</v>
          </cell>
          <cell r="C9241" t="str">
            <v xml:space="preserve">UN    </v>
          </cell>
          <cell r="D9241" t="str">
            <v>1,00</v>
          </cell>
        </row>
        <row r="9242">
          <cell r="A9242">
            <v>3875</v>
          </cell>
          <cell r="B9242" t="str">
            <v>LUVA SIMPLES, PVC, SOLDAVEL, DN 50 MM, SERIE NORMAL, PARA ESGOTO PREDIAL</v>
          </cell>
          <cell r="C9242" t="str">
            <v xml:space="preserve">UN    </v>
          </cell>
          <cell r="D9242" t="str">
            <v>2,27</v>
          </cell>
        </row>
        <row r="9243">
          <cell r="A9243">
            <v>3898</v>
          </cell>
          <cell r="B9243" t="str">
            <v>LUVA SIMPLES, PVC, SOLDAVEL, DN 75 MM, SERIE NORMAL, PARA ESGOTO PREDIAL</v>
          </cell>
          <cell r="C9243" t="str">
            <v xml:space="preserve">UN    </v>
          </cell>
          <cell r="D9243" t="str">
            <v>4,21</v>
          </cell>
        </row>
        <row r="9244">
          <cell r="A9244">
            <v>3855</v>
          </cell>
          <cell r="B9244" t="str">
            <v>LUVA SOLDAVEL COM BUCHA DE LATAO, PVC, 20 MM X 1/2"</v>
          </cell>
          <cell r="C9244" t="str">
            <v xml:space="preserve">UN    </v>
          </cell>
          <cell r="D9244" t="str">
            <v>3,98</v>
          </cell>
        </row>
        <row r="9245">
          <cell r="A9245">
            <v>3874</v>
          </cell>
          <cell r="B9245" t="str">
            <v>LUVA SOLDAVEL COM BUCHA DE LATAO, PVC, 25 MM X 1/2"</v>
          </cell>
          <cell r="C9245" t="str">
            <v xml:space="preserve">UN    </v>
          </cell>
          <cell r="D9245" t="str">
            <v>4,25</v>
          </cell>
        </row>
        <row r="9246">
          <cell r="A9246">
            <v>3870</v>
          </cell>
          <cell r="B9246" t="str">
            <v>LUVA SOLDAVEL COM BUCHA DE LATAO, PVC, 25 MM X 3/4"</v>
          </cell>
          <cell r="C9246" t="str">
            <v xml:space="preserve">UN    </v>
          </cell>
          <cell r="D9246" t="str">
            <v>5,32</v>
          </cell>
        </row>
        <row r="9247">
          <cell r="A9247">
            <v>38678</v>
          </cell>
          <cell r="B9247" t="str">
            <v>LUVA SOLDAVEL COM BUCHA DE LATAO, PVC, 32 MM X 1"</v>
          </cell>
          <cell r="C9247" t="str">
            <v xml:space="preserve">UN    </v>
          </cell>
          <cell r="D9247" t="str">
            <v>12,27</v>
          </cell>
        </row>
        <row r="9248">
          <cell r="A9248">
            <v>3859</v>
          </cell>
          <cell r="B9248" t="str">
            <v>LUVA SOLDAVEL COM ROSCA, PVC, 20 MM X 1/2", PARA AGUA FRIA PREDIAL</v>
          </cell>
          <cell r="C9248" t="str">
            <v xml:space="preserve">UN    </v>
          </cell>
          <cell r="D9248" t="str">
            <v>0,97</v>
          </cell>
        </row>
        <row r="9249">
          <cell r="A9249">
            <v>3856</v>
          </cell>
          <cell r="B9249" t="str">
            <v>LUVA SOLDAVEL COM ROSCA, PVC, 25 MM X 1/2", PARA AGUA FRIA PREDIAL</v>
          </cell>
          <cell r="C9249" t="str">
            <v xml:space="preserve">UN    </v>
          </cell>
          <cell r="D9249" t="str">
            <v>1,47</v>
          </cell>
        </row>
        <row r="9250">
          <cell r="A9250">
            <v>3906</v>
          </cell>
          <cell r="B9250" t="str">
            <v>LUVA SOLDAVEL COM ROSCA, PVC, 25 MM X 3/4", PARA AGUA FRIA PREDIAL</v>
          </cell>
          <cell r="C9250" t="str">
            <v xml:space="preserve">UN    </v>
          </cell>
          <cell r="D9250" t="str">
            <v>1,12</v>
          </cell>
        </row>
        <row r="9251">
          <cell r="A9251">
            <v>3860</v>
          </cell>
          <cell r="B9251" t="str">
            <v>LUVA SOLDAVEL COM ROSCA, PVC, 32 MM X 1", PARA AGUA FRIA PREDIAL</v>
          </cell>
          <cell r="C9251" t="str">
            <v xml:space="preserve">UN    </v>
          </cell>
          <cell r="D9251" t="str">
            <v>3,56</v>
          </cell>
        </row>
        <row r="9252">
          <cell r="A9252">
            <v>3905</v>
          </cell>
          <cell r="B9252" t="str">
            <v>LUVA SOLDAVEL COM ROSCA, PVC, 40 MM X 1 1/4", PARA AGUA FRIA PREDIAL</v>
          </cell>
          <cell r="C9252" t="str">
            <v xml:space="preserve">UN    </v>
          </cell>
          <cell r="D9252" t="str">
            <v>7,66</v>
          </cell>
        </row>
        <row r="9253">
          <cell r="A9253">
            <v>3871</v>
          </cell>
          <cell r="B9253" t="str">
            <v>LUVA SOLDAVEL COM ROSCA, PVC, 50 MM X 1 1/2", PARA AGUA FRIA PREDIAL</v>
          </cell>
          <cell r="C9253" t="str">
            <v xml:space="preserve">UN    </v>
          </cell>
          <cell r="D9253" t="str">
            <v>13,50</v>
          </cell>
        </row>
        <row r="9254">
          <cell r="A9254">
            <v>37429</v>
          </cell>
          <cell r="B9254" t="str">
            <v>LUVA, PEAD PE 100,  DE 400 MM, PARA ELETROFUSAO</v>
          </cell>
          <cell r="C9254" t="str">
            <v xml:space="preserve">UN    </v>
          </cell>
          <cell r="D9254" t="str">
            <v>1.558,56</v>
          </cell>
        </row>
        <row r="9255">
          <cell r="A9255">
            <v>37426</v>
          </cell>
          <cell r="B9255" t="str">
            <v>LUVA, PEAD PE 100,  DE 63 MM, PARA ELETROFUSAO</v>
          </cell>
          <cell r="C9255" t="str">
            <v xml:space="preserve">UN    </v>
          </cell>
          <cell r="D9255" t="str">
            <v>14,99</v>
          </cell>
        </row>
        <row r="9256">
          <cell r="A9256">
            <v>37427</v>
          </cell>
          <cell r="B9256" t="str">
            <v>LUVA, PEAD PE 100, DE 125 MM, PARA ELETROFUSAO</v>
          </cell>
          <cell r="C9256" t="str">
            <v xml:space="preserve">UN    </v>
          </cell>
          <cell r="D9256" t="str">
            <v>35,76</v>
          </cell>
        </row>
        <row r="9257">
          <cell r="A9257">
            <v>37424</v>
          </cell>
          <cell r="B9257" t="str">
            <v>LUVA, PEAD PE 100, DE 20 MM, PARA ELETROFUSAO</v>
          </cell>
          <cell r="C9257" t="str">
            <v xml:space="preserve">UN    </v>
          </cell>
          <cell r="D9257" t="str">
            <v>6,89</v>
          </cell>
        </row>
        <row r="9258">
          <cell r="A9258">
            <v>37428</v>
          </cell>
          <cell r="B9258" t="str">
            <v>LUVA, PEAD PE 100, DE 200 MM, PARA ELETROFUSAO</v>
          </cell>
          <cell r="C9258" t="str">
            <v xml:space="preserve">UN    </v>
          </cell>
          <cell r="D9258" t="str">
            <v>123,25</v>
          </cell>
        </row>
        <row r="9259">
          <cell r="A9259">
            <v>37425</v>
          </cell>
          <cell r="B9259" t="str">
            <v>LUVA, PEAD PE 100, DE 32 MM, PARA ELETROFUSAO</v>
          </cell>
          <cell r="C9259" t="str">
            <v xml:space="preserve">UN    </v>
          </cell>
          <cell r="D9259" t="str">
            <v>7,42</v>
          </cell>
        </row>
        <row r="9260">
          <cell r="A9260">
            <v>11519</v>
          </cell>
          <cell r="B9260" t="str">
            <v>MACANETA ALAVANCA, RETA OU CURVA, MACICA, CROMADA, COMPRIMENTO DE 10 A 16 CM, ACABAMENTO PADRAO MEDIO - SOMENTE MACANETAS</v>
          </cell>
          <cell r="C9260" t="str">
            <v xml:space="preserve">PAR   </v>
          </cell>
          <cell r="D9260" t="str">
            <v>22,79</v>
          </cell>
        </row>
        <row r="9261">
          <cell r="A9261">
            <v>11520</v>
          </cell>
          <cell r="B9261" t="str">
            <v>MACANETA ALAVANCA, RETA SIMPLES / OCA, CROMADA, COMPRIMENTO DE 10 A 16 CM, ACABAMENTO PADRAO POPULAR - SOMENTE MACANETAS</v>
          </cell>
          <cell r="C9261" t="str">
            <v xml:space="preserve">PAR   </v>
          </cell>
          <cell r="D9261" t="str">
            <v>9,04</v>
          </cell>
        </row>
        <row r="9262">
          <cell r="A9262">
            <v>11518</v>
          </cell>
          <cell r="B9262" t="str">
            <v>MACANETA TIPO BOLA, CROMADA,  DIAMETRO APROXIMADO DE *2 1/2*", (SOMENTE MACANETAS)</v>
          </cell>
          <cell r="C9262" t="str">
            <v xml:space="preserve">PAR   </v>
          </cell>
          <cell r="D9262" t="str">
            <v>26,30</v>
          </cell>
        </row>
        <row r="9263">
          <cell r="A9263">
            <v>38473</v>
          </cell>
          <cell r="B9263" t="str">
            <v>MACARICO DE SOLDA 201 PARA EXTENSAO GLP OU ACETILENO</v>
          </cell>
          <cell r="C9263" t="str">
            <v xml:space="preserve">UN    </v>
          </cell>
          <cell r="D9263" t="str">
            <v>85,89</v>
          </cell>
        </row>
        <row r="9264">
          <cell r="A9264">
            <v>4244</v>
          </cell>
          <cell r="B9264" t="str">
            <v>MACARIQUEIRO</v>
          </cell>
          <cell r="C9264" t="str">
            <v xml:space="preserve">H     </v>
          </cell>
          <cell r="D9264" t="str">
            <v>19,14</v>
          </cell>
        </row>
        <row r="9265">
          <cell r="A9265">
            <v>40977</v>
          </cell>
          <cell r="B9265" t="str">
            <v>MACARIQUEIRO (MENSALISTA)</v>
          </cell>
          <cell r="C9265" t="str">
            <v xml:space="preserve">MES   </v>
          </cell>
          <cell r="D9265" t="str">
            <v>3.356,10</v>
          </cell>
        </row>
        <row r="9266">
          <cell r="A9266">
            <v>4006</v>
          </cell>
          <cell r="B9266" t="str">
            <v>MADEIRA PINHO SERRADA 3A QUALIDADE NAO APARELHADA</v>
          </cell>
          <cell r="C9266" t="str">
            <v xml:space="preserve">M3    </v>
          </cell>
          <cell r="D9266" t="str">
            <v>429,24</v>
          </cell>
        </row>
        <row r="9267">
          <cell r="A9267">
            <v>2742</v>
          </cell>
          <cell r="B9267" t="str">
            <v>MADEIRA ROLICA SEM TRATAMENTO, EUCALIPTO OU EQUIVALENTE DA REGIAO, H = 3 M, D = 12 A 15 CM (PARA ESCORAMENTO)</v>
          </cell>
          <cell r="C9267" t="str">
            <v xml:space="preserve">M     </v>
          </cell>
          <cell r="D9267" t="str">
            <v>2,99</v>
          </cell>
        </row>
        <row r="9268">
          <cell r="A9268">
            <v>2748</v>
          </cell>
          <cell r="B9268" t="str">
            <v>MADEIRA ROLICA SEM TRATAMENTO, EUCALIPTO OU EQUIVALENTE DA REGIAO, H = 3 M, D = 16 A 19 CM (PARA ESCORAMENTO)</v>
          </cell>
          <cell r="C9268" t="str">
            <v xml:space="preserve">M     </v>
          </cell>
          <cell r="D9268" t="str">
            <v>8,77</v>
          </cell>
        </row>
        <row r="9269">
          <cell r="A9269">
            <v>2736</v>
          </cell>
          <cell r="B9269" t="str">
            <v>MADEIRA ROLICA SEM TRATAMENTO, EUCALIPTO OU EQUIVALENTE DA REGIAO, H = 3 M, D = 20 A 24 CM (PARA ESCORAMENTO)</v>
          </cell>
          <cell r="C9269" t="str">
            <v xml:space="preserve">M     </v>
          </cell>
          <cell r="D9269" t="str">
            <v>12,24</v>
          </cell>
        </row>
        <row r="9270">
          <cell r="A9270">
            <v>2745</v>
          </cell>
          <cell r="B9270" t="str">
            <v>MADEIRA ROLICA SEM TRATAMENTO, EUCALIPTO OU EQUIVALENTE DA REGIAO, H = 3 M, D = 8 A 11 CM (PARA ESCORAMENTO)</v>
          </cell>
          <cell r="C9270" t="str">
            <v xml:space="preserve">M     </v>
          </cell>
          <cell r="D9270" t="str">
            <v>2,47</v>
          </cell>
        </row>
        <row r="9271">
          <cell r="A9271">
            <v>2751</v>
          </cell>
          <cell r="B9271" t="str">
            <v>MADEIRA ROLICA SEM TRATAMENTO, EUCALIPTO OU EQUIVALENTE DA REGIAO, H = 6 M, D = 12 A 15 CM (PARA ESCORAMENTO)</v>
          </cell>
          <cell r="C9271" t="str">
            <v xml:space="preserve">M     </v>
          </cell>
          <cell r="D9271" t="str">
            <v>3,16</v>
          </cell>
        </row>
        <row r="9272">
          <cell r="A9272">
            <v>14439</v>
          </cell>
          <cell r="B9272" t="str">
            <v>MADEIRA ROLICA SEM TRATAMENTO, EUCALIPTO OU EQUIVALENTE DA REGIAO, H = 6 M, D = 8 A 11 CM (PARA ESCORAMENTO)</v>
          </cell>
          <cell r="C9272" t="str">
            <v xml:space="preserve">M     </v>
          </cell>
          <cell r="D9272" t="str">
            <v>2,80</v>
          </cell>
        </row>
        <row r="9273">
          <cell r="A9273">
            <v>2731</v>
          </cell>
          <cell r="B9273" t="str">
            <v>MADEIRA ROLICA TRATADA, EUCALIPTO OU EQUIVALENTE DA REGIAO, H = 12 M, D = 20 A 24 CM (PARA POSTE)</v>
          </cell>
          <cell r="C9273" t="str">
            <v xml:space="preserve">M     </v>
          </cell>
          <cell r="D9273" t="str">
            <v>50,23</v>
          </cell>
        </row>
        <row r="9274">
          <cell r="A9274">
            <v>21138</v>
          </cell>
          <cell r="B9274" t="str">
            <v>MADEIRA ROLICA TRATADA, EUCALIPTO OU EQUIVALENTE DA REGIAO, H = 2,2 M, D = 8 A 11 CM (PARA CERCA)</v>
          </cell>
          <cell r="C9274" t="str">
            <v xml:space="preserve">M     </v>
          </cell>
          <cell r="D9274" t="str">
            <v>5,45</v>
          </cell>
        </row>
        <row r="9275">
          <cell r="A9275">
            <v>2747</v>
          </cell>
          <cell r="B9275" t="str">
            <v>MADEIRA ROLICA TRATADA, EUCALIPTO OU EQUIVALENTE DA REGIAO, H = 2,20 M, D = 16 A 19 CM (PARA CERCA)</v>
          </cell>
          <cell r="C9275" t="str">
            <v xml:space="preserve">M     </v>
          </cell>
          <cell r="D9275" t="str">
            <v>13,47</v>
          </cell>
        </row>
        <row r="9276">
          <cell r="A9276">
            <v>4115</v>
          </cell>
          <cell r="B9276" t="str">
            <v>MADEIRA ROLICA TRATADA, EUCALIPTO OU EQUIVALENTE DA REGIAO, H = 3 M, D = 12 A 15 CM</v>
          </cell>
          <cell r="C9276" t="str">
            <v xml:space="preserve">M     </v>
          </cell>
          <cell r="D9276" t="str">
            <v>10,54</v>
          </cell>
        </row>
        <row r="9277">
          <cell r="A9277">
            <v>2729</v>
          </cell>
          <cell r="B9277" t="str">
            <v>MADEIRA ROLICA TRATADA, EUCALIPTO OU EQUIVALENTE DA REGIAO, H = 3 M, D = 4 A 7 CM (PARA CAIBRO)</v>
          </cell>
          <cell r="C9277" t="str">
            <v xml:space="preserve">UN    </v>
          </cell>
          <cell r="D9277" t="str">
            <v>12,70</v>
          </cell>
        </row>
        <row r="9278">
          <cell r="A9278">
            <v>4119</v>
          </cell>
          <cell r="B9278" t="str">
            <v>MADEIRA ROLICA TRATADA, EUCALIPTO OU EQUIVALENTE DA REGIAO, H = 6 M, D = 16 A 19 CM</v>
          </cell>
          <cell r="C9278" t="str">
            <v xml:space="preserve">M     </v>
          </cell>
          <cell r="D9278" t="str">
            <v>21,21</v>
          </cell>
        </row>
        <row r="9279">
          <cell r="A9279">
            <v>2794</v>
          </cell>
          <cell r="B9279" t="str">
            <v>MADEIRA ROLICA TRATADA, EUCALIPTO OU EQUIVALENTE DA REGIAO, H = 6,5 M, D = 25 A 29 CM</v>
          </cell>
          <cell r="C9279" t="str">
            <v xml:space="preserve">M     </v>
          </cell>
          <cell r="D9279" t="str">
            <v>52,38</v>
          </cell>
        </row>
        <row r="9280">
          <cell r="A9280">
            <v>2788</v>
          </cell>
          <cell r="B9280" t="str">
            <v>MADEIRA ROLICA TRATADA, EUCALIPTO OU EQUIVALENTE DA REGIAO, H = 6,5 M, D = 30 A 34 CM</v>
          </cell>
          <cell r="C9280" t="str">
            <v xml:space="preserve">M     </v>
          </cell>
          <cell r="D9280" t="str">
            <v>105,90</v>
          </cell>
        </row>
        <row r="9281">
          <cell r="A9281">
            <v>3989</v>
          </cell>
          <cell r="B9281" t="str">
            <v>MADEIRA SERRADA APARELHADA DE MACARANDUBA, ANGELIM OU EQUIVALENTE DA REGIAO</v>
          </cell>
          <cell r="C9281" t="str">
            <v xml:space="preserve">M3    </v>
          </cell>
          <cell r="D9281" t="str">
            <v>1.669,87</v>
          </cell>
        </row>
        <row r="9282">
          <cell r="A9282">
            <v>3997</v>
          </cell>
          <cell r="B9282" t="str">
            <v>MADEIRA SERRADA NAO APARELHADA DE MACARANDUBA, ANGELIM OU EQUIVALENTE DA REGIAO</v>
          </cell>
          <cell r="C9282" t="str">
            <v xml:space="preserve">M3    </v>
          </cell>
          <cell r="D9282" t="str">
            <v>2.992,43</v>
          </cell>
        </row>
        <row r="9283">
          <cell r="A9283">
            <v>4004</v>
          </cell>
          <cell r="B9283" t="str">
            <v>MADEIRA 2A QUALIDADE SERRADA NAO APARELHADA</v>
          </cell>
          <cell r="C9283" t="str">
            <v xml:space="preserve">M3    </v>
          </cell>
          <cell r="D9283" t="str">
            <v>1.900,00</v>
          </cell>
        </row>
        <row r="9284">
          <cell r="A9284">
            <v>11836</v>
          </cell>
          <cell r="B9284" t="str">
            <v>MADEIRA 2A QUALIDADE SERRADA NAO APARELHADA -TIPO VIROLA</v>
          </cell>
          <cell r="C9284" t="str">
            <v xml:space="preserve">M3    </v>
          </cell>
          <cell r="D9284" t="str">
            <v>2.249,99</v>
          </cell>
        </row>
        <row r="9285">
          <cell r="A9285">
            <v>36151</v>
          </cell>
          <cell r="B9285" t="str">
            <v>MANGOTE DE SEGURANCA EM RASPA DE COURO</v>
          </cell>
          <cell r="C9285" t="str">
            <v xml:space="preserve">UN    </v>
          </cell>
          <cell r="D9285" t="str">
            <v>21,46</v>
          </cell>
        </row>
        <row r="9286">
          <cell r="A9286">
            <v>37457</v>
          </cell>
          <cell r="B9286" t="str">
            <v>MANGUEIRA CRISTAL PARA NIVEL, LISA, PVC TRANSPARENTE, 3/8" X1,5 MM</v>
          </cell>
          <cell r="C9286" t="str">
            <v xml:space="preserve">M     </v>
          </cell>
          <cell r="D9286" t="str">
            <v>2,13</v>
          </cell>
        </row>
        <row r="9287">
          <cell r="A9287">
            <v>37456</v>
          </cell>
          <cell r="B9287" t="str">
            <v>MANGUEIRA CRISTAL PARA NIVEL, LISA, PVC TRANSPARENTE, 5/16" X1 MM</v>
          </cell>
          <cell r="C9287" t="str">
            <v xml:space="preserve">M     </v>
          </cell>
          <cell r="D9287" t="str">
            <v>1,12</v>
          </cell>
        </row>
        <row r="9288">
          <cell r="A9288">
            <v>37461</v>
          </cell>
          <cell r="B9288" t="str">
            <v>MANGUEIRA CRISTAL TRANCADA, PVC COM REFORCO, COM PRESSAO DE TRABALHO (PT) 250 LBS/POL2, DE 3/4" X *2,8* MM</v>
          </cell>
          <cell r="C9288" t="str">
            <v xml:space="preserve">M     </v>
          </cell>
          <cell r="D9288" t="str">
            <v>7,93</v>
          </cell>
        </row>
        <row r="9289">
          <cell r="A9289">
            <v>37460</v>
          </cell>
          <cell r="B9289" t="str">
            <v>MANGUEIRA CRISTAL TRANCADA, PVC COM REFORCO, PRESSAO DE TRABALHO (PT) 250 LBS/POL2, DE 1" X *3,4* MM</v>
          </cell>
          <cell r="C9289" t="str">
            <v xml:space="preserve">M     </v>
          </cell>
          <cell r="D9289" t="str">
            <v>10,83</v>
          </cell>
        </row>
        <row r="9290">
          <cell r="A9290">
            <v>37458</v>
          </cell>
          <cell r="B9290" t="str">
            <v>MANGUEIRA CRISTAL, LISA, PVC TRANSPARENTE, 1/2" X 2 MM</v>
          </cell>
          <cell r="C9290" t="str">
            <v xml:space="preserve">M     </v>
          </cell>
          <cell r="D9290" t="str">
            <v>3,17</v>
          </cell>
        </row>
        <row r="9291">
          <cell r="A9291">
            <v>37454</v>
          </cell>
          <cell r="B9291" t="str">
            <v>MANGUEIRA CRISTAL, LISA, PVC TRANSPARENTE, 1/4" X1 MM</v>
          </cell>
          <cell r="C9291" t="str">
            <v xml:space="preserve">M     </v>
          </cell>
          <cell r="D9291" t="str">
            <v>0,83</v>
          </cell>
        </row>
        <row r="9292">
          <cell r="A9292">
            <v>37455</v>
          </cell>
          <cell r="B9292" t="str">
            <v>MANGUEIRA CRISTAL, LISA, PVC TRANSPARENTE, 1/4" X1,5 MM</v>
          </cell>
          <cell r="C9292" t="str">
            <v xml:space="preserve">M     </v>
          </cell>
          <cell r="D9292" t="str">
            <v>1,40</v>
          </cell>
        </row>
        <row r="9293">
          <cell r="A9293">
            <v>37459</v>
          </cell>
          <cell r="B9293" t="str">
            <v>MANGUEIRA CRISTAL, LISA, PVC TRANSPARENTE, 3/4" X 2 MM</v>
          </cell>
          <cell r="C9293" t="str">
            <v xml:space="preserve">M     </v>
          </cell>
          <cell r="D9293" t="str">
            <v>4,46</v>
          </cell>
        </row>
        <row r="9294">
          <cell r="A9294">
            <v>21029</v>
          </cell>
          <cell r="B9294" t="str">
            <v>MANGUEIRA DE INCENDIO, TIPO 1, DE 1 1/2", COMPRIMENTO = 15 M, TECIDO EM FIO DE POLIESTER E TUBO INTERNO EM BORRACHA SINTETICA, COM UNIOES ENGATE RAPIDO</v>
          </cell>
          <cell r="C9294" t="str">
            <v xml:space="preserve">UN    </v>
          </cell>
          <cell r="D9294" t="str">
            <v>220,00</v>
          </cell>
        </row>
        <row r="9295">
          <cell r="A9295">
            <v>21030</v>
          </cell>
          <cell r="B9295" t="str">
            <v>MANGUEIRA DE INCENDIO, TIPO 1, DE 1 1/2", COMPRIMENTO = 20 M, TECIDO EM FIO DE POLIESTER E TUBO INTERNO EM BORRACHA SINTETICA, COM UNIOES ENGATE RAPIDO</v>
          </cell>
          <cell r="C9295" t="str">
            <v xml:space="preserve">UN    </v>
          </cell>
          <cell r="D9295" t="str">
            <v>271,18</v>
          </cell>
        </row>
        <row r="9296">
          <cell r="A9296">
            <v>21031</v>
          </cell>
          <cell r="B9296" t="str">
            <v>MANGUEIRA DE INCENDIO, TIPO 1, DE 1 1/2", COMPRIMENTO = 25 M, TECIDO EM FIO DE POLIESTER E TUBO INTERNO EM BORRACHA SINTETICA, COM UNIOES ENGATE RAPIDO</v>
          </cell>
          <cell r="C9296" t="str">
            <v xml:space="preserve">UN    </v>
          </cell>
          <cell r="D9296" t="str">
            <v>337,62</v>
          </cell>
        </row>
        <row r="9297">
          <cell r="A9297">
            <v>21032</v>
          </cell>
          <cell r="B9297" t="str">
            <v>MANGUEIRA DE INCENDIO, TIPO 1, DE 1 1/2", COMPRIMENTO = 30 M, TECIDO EM FIO DE POLIESTER E TUBO INTERNO EM BORRACHA SINTETICA, COM UNIOES ENGATE RAPIDO</v>
          </cell>
          <cell r="C9297" t="str">
            <v xml:space="preserve">UN    </v>
          </cell>
          <cell r="D9297" t="str">
            <v>360,49</v>
          </cell>
        </row>
        <row r="9298">
          <cell r="A9298">
            <v>37527</v>
          </cell>
          <cell r="B9298" t="str">
            <v>MANGUEIRA DE INCENDIO, TIPO 2, DE 1 1/2", COMPRIMENTO = 15 M, TECIDO EM FIO DE POLIESTER E TUBO INTERNO EM BORRACHA SINTETICA, COM UNIOES ENGATE RAPIDO</v>
          </cell>
          <cell r="C9298" t="str">
            <v xml:space="preserve">UN    </v>
          </cell>
          <cell r="D9298" t="str">
            <v>325,64</v>
          </cell>
        </row>
        <row r="9299">
          <cell r="A9299">
            <v>37528</v>
          </cell>
          <cell r="B9299" t="str">
            <v>MANGUEIRA DE INCENDIO, TIPO 2, DE 1 1/2", COMPRIMENTO = 20 M, TECIDO EM FIO DE POLIESTER E TUBO INTERNO EM BORRACHA SINTETICA, COM UNIOES</v>
          </cell>
          <cell r="C9299" t="str">
            <v xml:space="preserve">UN    </v>
          </cell>
          <cell r="D9299" t="str">
            <v>388,26</v>
          </cell>
        </row>
        <row r="9300">
          <cell r="A9300">
            <v>37529</v>
          </cell>
          <cell r="B9300" t="str">
            <v>MANGUEIRA DE INCENDIO, TIPO 2, DE 1 1/2", COMPRIMENTO = 25 M, TECIDO EM FIO DE POLIESTER E TUBO INTERNO EM BORRACHA SINTETICA, COM UNIOES</v>
          </cell>
          <cell r="C9300" t="str">
            <v xml:space="preserve">UN    </v>
          </cell>
          <cell r="D9300" t="str">
            <v>392,07</v>
          </cell>
        </row>
        <row r="9301">
          <cell r="A9301">
            <v>37530</v>
          </cell>
          <cell r="B9301" t="str">
            <v>MANGUEIRA DE INCENDIO, TIPO 2, DE 1 1/2", COMPRIMENTO = 30 M, TECIDO EM FIO DE POLIESTER E TUBO INTERNO EM BORRACHA SINTETICA, COM UNIOES</v>
          </cell>
          <cell r="C9301" t="str">
            <v xml:space="preserve">UN    </v>
          </cell>
          <cell r="D9301" t="str">
            <v>511,88</v>
          </cell>
        </row>
        <row r="9302">
          <cell r="A9302">
            <v>21034</v>
          </cell>
          <cell r="B9302" t="str">
            <v>MANGUEIRA DE INCENDIO, TIPO 2, DE 2 1/2", COMPRIMENTO = 15 M, TECIDO EM FIO DE POLIESTER E TUBO INTERNO EM BORRACHA SINTETICA, COM UNIOES ENGATE RAPIDO</v>
          </cell>
          <cell r="C9302" t="str">
            <v xml:space="preserve">UN    </v>
          </cell>
          <cell r="D9302" t="str">
            <v>436,73</v>
          </cell>
        </row>
        <row r="9303">
          <cell r="A9303">
            <v>37531</v>
          </cell>
          <cell r="B9303" t="str">
            <v>MANGUEIRA DE INCENDIO, TIPO 2, DE 2 1/2", COMPRIMENTO = 20 M, TECIDO EM FIO DE POLIESTER E TUBO INTERNO EM BORRACHA SINTETICA, COM UNIOES</v>
          </cell>
          <cell r="C9303" t="str">
            <v xml:space="preserve">UN    </v>
          </cell>
          <cell r="D9303" t="str">
            <v>550,00</v>
          </cell>
        </row>
        <row r="9304">
          <cell r="A9304">
            <v>21036</v>
          </cell>
          <cell r="B9304" t="str">
            <v>MANGUEIRA DE INCENDIO, TIPO 2, DE 2 1/2", COMPRIMENTO = 25 M, TECIDO EM FIO DE POLIESTER E TUBO INTERNO EM BORRACHA SINTETICA, COM UNIOES ENGATE RAPIDO</v>
          </cell>
          <cell r="C9304" t="str">
            <v xml:space="preserve">UN    </v>
          </cell>
          <cell r="D9304" t="str">
            <v>668,71</v>
          </cell>
        </row>
        <row r="9305">
          <cell r="A9305">
            <v>21037</v>
          </cell>
          <cell r="B9305" t="str">
            <v>MANGUEIRA DE INCENDIO, TIPO 2, DE 2 1/2", COMPRIMENTO = 30 M, TECIDO EM FIO DE POLIESTER E TUBO INTERNO EM BORRACHA SINTETICA, COM UNIOES ENGATE RAPIDO</v>
          </cell>
          <cell r="C9305" t="str">
            <v xml:space="preserve">UN    </v>
          </cell>
          <cell r="D9305" t="str">
            <v>762,37</v>
          </cell>
        </row>
        <row r="9306">
          <cell r="A9306">
            <v>20185</v>
          </cell>
          <cell r="B9306" t="str">
            <v>MANGUEIRA DE PVC FLEXIVEL,TIPO FLAT/ACHATADA, COR LARANJA, D = 1 1/2" (40 MM), PARA CONDUCAO DE AGUA, SERVICOS LEVES E MEDIOS</v>
          </cell>
          <cell r="C9306" t="str">
            <v xml:space="preserve">M     </v>
          </cell>
          <cell r="D9306" t="str">
            <v>12,90</v>
          </cell>
        </row>
        <row r="9307">
          <cell r="A9307">
            <v>20260</v>
          </cell>
          <cell r="B9307" t="str">
            <v>MANGUEIRA PARA GAS - GLP, DIAMETRO DE 3/8", COMPRIMENTO DE 1M</v>
          </cell>
          <cell r="C9307" t="str">
            <v xml:space="preserve">UN    </v>
          </cell>
          <cell r="D9307" t="str">
            <v>6,46</v>
          </cell>
        </row>
        <row r="9308">
          <cell r="A9308">
            <v>42011</v>
          </cell>
          <cell r="B9308" t="str">
            <v>MANILHA RETA PESADA PADRAO "D", CORPO EM ACO CARBONO 1045 E PINO REFORCADO EM ACO ALLOY, GALVANIZADO, ROSCADO, DIAMETRO 1/2" (COLETADO CAIXA)</v>
          </cell>
          <cell r="C9308" t="str">
            <v xml:space="preserve">UN    </v>
          </cell>
          <cell r="D9308" t="str">
            <v>6,08</v>
          </cell>
        </row>
        <row r="9309">
          <cell r="A9309">
            <v>37523</v>
          </cell>
          <cell r="B9309" t="str">
            <v>MANIPULADOR TELESCOPICO, POTENCIA DE 101 HP, CAPACIDADE DE CARGA DE 3.500 KG, ALTURA MAXIMA DE ELEVACAO DE 12 M</v>
          </cell>
          <cell r="C9309" t="str">
            <v xml:space="preserve">UN    </v>
          </cell>
          <cell r="D9309" t="str">
            <v>427.421,98</v>
          </cell>
        </row>
        <row r="9310">
          <cell r="A9310">
            <v>37515</v>
          </cell>
          <cell r="B9310" t="str">
            <v>MANIPULADOR TELESCOPICO, POTENCIA DE 85 HP, CAPACIDADE DE CARGA DE 3.500 KG, ALTURA MAXIMA DE ELEVACAO DE 12,3 M</v>
          </cell>
          <cell r="C9310" t="str">
            <v xml:space="preserve">UN    </v>
          </cell>
          <cell r="D9310" t="str">
            <v>380.000,00</v>
          </cell>
        </row>
        <row r="9311">
          <cell r="A9311">
            <v>12899</v>
          </cell>
          <cell r="B9311" t="str">
            <v>MANOMETRO COM CAIXA EM ACO PINTADO, ESCALA *10* KGF/CM2 (*10* BAR), DIAMETRO NOMINAL DE *63* MM, CONEXAO DE 1/4"</v>
          </cell>
          <cell r="C9311" t="str">
            <v xml:space="preserve">UN    </v>
          </cell>
          <cell r="D9311" t="str">
            <v>83,54</v>
          </cell>
        </row>
        <row r="9312">
          <cell r="A9312">
            <v>12898</v>
          </cell>
          <cell r="B9312" t="str">
            <v>MANOMETRO COM CAIXA EM ACO PINTADO, ESCALA *10* KGF/CM2 (*10* BAR), DIAMETRO NOMINAL DE 100 MM, CONEXAO DE 1/2"</v>
          </cell>
          <cell r="C9312" t="str">
            <v xml:space="preserve">UN    </v>
          </cell>
          <cell r="D9312" t="str">
            <v>132,52</v>
          </cell>
        </row>
        <row r="9313">
          <cell r="A9313">
            <v>39697</v>
          </cell>
          <cell r="B9313" t="str">
            <v>MANTA ALUMINIZADA NAS DUAS FACES, PARA SUBCOBERTURA, E = *2* MM</v>
          </cell>
          <cell r="C9313" t="str">
            <v xml:space="preserve">M2    </v>
          </cell>
          <cell r="D9313" t="str">
            <v>0,42</v>
          </cell>
        </row>
        <row r="9314">
          <cell r="A9314">
            <v>39696</v>
          </cell>
          <cell r="B9314" t="str">
            <v>MANTA ALUMINIZADA 1 FACE PARA SUBCOBERTURA, E = *1* MM</v>
          </cell>
          <cell r="C9314" t="str">
            <v xml:space="preserve">M2    </v>
          </cell>
          <cell r="D9314" t="str">
            <v>4,50</v>
          </cell>
        </row>
        <row r="9315">
          <cell r="A9315">
            <v>39700</v>
          </cell>
          <cell r="B9315" t="str">
            <v>MANTA ANTIRRUIDO DE POLIESTER (PET) PARA CONTRAPISO E = *8* MM</v>
          </cell>
          <cell r="C9315" t="str">
            <v xml:space="preserve">M2    </v>
          </cell>
          <cell r="D9315" t="str">
            <v>15,81</v>
          </cell>
        </row>
        <row r="9316">
          <cell r="A9316">
            <v>11621</v>
          </cell>
          <cell r="B9316" t="str">
            <v>MANTA ASFALTICA ELASTOMERICA EM POLIESTER ALUMINIZADA 3 MM, TIPO III, CLASSE B (NBR 9952)</v>
          </cell>
          <cell r="C9316" t="str">
            <v xml:space="preserve">M2    </v>
          </cell>
          <cell r="D9316" t="str">
            <v>31,45</v>
          </cell>
        </row>
        <row r="9317">
          <cell r="A9317">
            <v>4014</v>
          </cell>
          <cell r="B9317" t="str">
            <v>MANTA ASFALTICA ELASTOMERICA EM POLIESTER 3 MM, TIPO III, CLASSE B, ACABAMENTO PP (NBR 9952)</v>
          </cell>
          <cell r="C9317" t="str">
            <v xml:space="preserve">M2    </v>
          </cell>
          <cell r="D9317" t="str">
            <v>32,54</v>
          </cell>
        </row>
        <row r="9318">
          <cell r="A9318">
            <v>4015</v>
          </cell>
          <cell r="B9318" t="str">
            <v>MANTA ASFALTICA ELASTOMERICA EM POLIESTER 4 MM, TIPO III, CLASSE B, ACABAMENTO PP (NBR 9952)</v>
          </cell>
          <cell r="C9318" t="str">
            <v xml:space="preserve">M2    </v>
          </cell>
          <cell r="D9318" t="str">
            <v>39,97</v>
          </cell>
        </row>
        <row r="9319">
          <cell r="A9319">
            <v>4017</v>
          </cell>
          <cell r="B9319" t="str">
            <v>MANTA ASFALTICA ELASTOMERICA EM POLIESTER 5 MM, TIPO III, CLASSE B, ACABAMENTO PP (NBR 9952)</v>
          </cell>
          <cell r="C9319" t="str">
            <v xml:space="preserve">M2    </v>
          </cell>
          <cell r="D9319" t="str">
            <v>58,15</v>
          </cell>
        </row>
        <row r="9320">
          <cell r="A9320">
            <v>4016</v>
          </cell>
          <cell r="B9320" t="str">
            <v>MANTA ASFALTICA ELASTOMERICA TIPO GLASS 3 MM, TIPO II, CLASSE C, ACABAMENTO PP (NBR 9952)</v>
          </cell>
          <cell r="C9320" t="str">
            <v xml:space="preserve">M2    </v>
          </cell>
          <cell r="D9320" t="str">
            <v>22,97</v>
          </cell>
        </row>
        <row r="9321">
          <cell r="A9321">
            <v>39699</v>
          </cell>
          <cell r="B9321" t="str">
            <v>MANTA DE BORRACHA ANTIRRUIDO 5 MM</v>
          </cell>
          <cell r="C9321" t="str">
            <v xml:space="preserve">M2    </v>
          </cell>
          <cell r="D9321" t="str">
            <v>9,39</v>
          </cell>
        </row>
        <row r="9322">
          <cell r="A9322">
            <v>38544</v>
          </cell>
          <cell r="B9322" t="str">
            <v>MANTA DE POLIETILENO EXPANDIDO (PEBD) ANTICHAMAS, E = 8 MM</v>
          </cell>
          <cell r="C9322" t="str">
            <v xml:space="preserve">M2    </v>
          </cell>
          <cell r="D9322" t="str">
            <v>5,89</v>
          </cell>
        </row>
        <row r="9323">
          <cell r="A9323">
            <v>38545</v>
          </cell>
          <cell r="B9323" t="str">
            <v>MANTA DE POLIETILENO EXPANDIDO (PEBD), E = 5 MM</v>
          </cell>
          <cell r="C9323" t="str">
            <v xml:space="preserve">M2    </v>
          </cell>
          <cell r="D9323" t="str">
            <v>3,78</v>
          </cell>
        </row>
        <row r="9324">
          <cell r="A9324">
            <v>39695</v>
          </cell>
          <cell r="B9324" t="str">
            <v>MANTA DE POLIETILENO EXPANDIDO COM 1 FACE METALIZADA PARA SUBCOBERTURA, E = *5* MM</v>
          </cell>
          <cell r="C9324" t="str">
            <v xml:space="preserve">M2    </v>
          </cell>
          <cell r="D9324" t="str">
            <v>1,11</v>
          </cell>
        </row>
        <row r="9325">
          <cell r="A9325">
            <v>39323</v>
          </cell>
          <cell r="B9325" t="str">
            <v>MANTA GEOTEXTIL TECIDO DE LAMINETES DE POLIPROPILENO, RESISTENCIA A TRACAO = *25* KN/M</v>
          </cell>
          <cell r="C9325" t="str">
            <v xml:space="preserve">M2    </v>
          </cell>
          <cell r="D9325" t="str">
            <v>14,45</v>
          </cell>
        </row>
        <row r="9326">
          <cell r="A9326">
            <v>626</v>
          </cell>
          <cell r="B9326" t="str">
            <v>MANTA LIQUIDA DE BASE ASFALTICA MODIFICADA COM A ADICAO DE ELASTOMEROS DILUIDOS EM SOLVENTE ORGANICO, APLICACAO A FRIO (MEMBRANA IMPERMEABILIZANTE ASFASTICA)</v>
          </cell>
          <cell r="C9326" t="str">
            <v xml:space="preserve">KG    </v>
          </cell>
          <cell r="D9326" t="str">
            <v>8,70</v>
          </cell>
        </row>
        <row r="9327">
          <cell r="A9327">
            <v>25860</v>
          </cell>
          <cell r="B9327" t="str">
            <v>MANTA TERMOPLASTICA, PEAD, GEOMEMBRANA LISA, E = 0,50 MM ( NBR 15352)</v>
          </cell>
          <cell r="C9327" t="str">
            <v xml:space="preserve">M2    </v>
          </cell>
          <cell r="D9327" t="str">
            <v>7,86</v>
          </cell>
        </row>
        <row r="9328">
          <cell r="A9328">
            <v>25861</v>
          </cell>
          <cell r="B9328" t="str">
            <v>MANTA TERMOPLASTICA, PEAD, GEOMEMBRANA LISA, E = 0,75 MM ( NBR 15352)</v>
          </cell>
          <cell r="C9328" t="str">
            <v xml:space="preserve">M2    </v>
          </cell>
          <cell r="D9328" t="str">
            <v>11,87</v>
          </cell>
        </row>
        <row r="9329">
          <cell r="A9329">
            <v>25862</v>
          </cell>
          <cell r="B9329" t="str">
            <v>MANTA TERMOPLASTICA, PEAD, GEOMEMBRANA LISA, E = 0,80 MM ( NBR 15352)</v>
          </cell>
          <cell r="C9329" t="str">
            <v xml:space="preserve">M2    </v>
          </cell>
          <cell r="D9329" t="str">
            <v>12,60</v>
          </cell>
        </row>
        <row r="9330">
          <cell r="A9330">
            <v>25863</v>
          </cell>
          <cell r="B9330" t="str">
            <v>MANTA TERMOPLASTICA, PEAD, GEOMEMBRANA LISA, E = 1,00 MM ( NBR 15352)</v>
          </cell>
          <cell r="C9330" t="str">
            <v xml:space="preserve">M2    </v>
          </cell>
          <cell r="D9330" t="str">
            <v>15,75</v>
          </cell>
        </row>
        <row r="9331">
          <cell r="A9331">
            <v>25864</v>
          </cell>
          <cell r="B9331" t="str">
            <v>MANTA TERMOPLASTICA, PEAD, GEOMEMBRANA LISA, E = 1,50 MM ( NBR 15352)</v>
          </cell>
          <cell r="C9331" t="str">
            <v xml:space="preserve">M2    </v>
          </cell>
          <cell r="D9331" t="str">
            <v>23,61</v>
          </cell>
        </row>
        <row r="9332">
          <cell r="A9332">
            <v>25865</v>
          </cell>
          <cell r="B9332" t="str">
            <v>MANTA TERMOPLASTICA, PEAD, GEOMEMBRANA LISA, E = 2,00 MM ( NBR 15352)</v>
          </cell>
          <cell r="C9332" t="str">
            <v xml:space="preserve">M2    </v>
          </cell>
          <cell r="D9332" t="str">
            <v>31,63</v>
          </cell>
        </row>
        <row r="9333">
          <cell r="A9333">
            <v>25866</v>
          </cell>
          <cell r="B9333" t="str">
            <v>MANTA TERMOPLASTICA, PEAD, GEOMEMBRANA LISA, E = 2,50 MM ( NBR 15352)</v>
          </cell>
          <cell r="C9333" t="str">
            <v xml:space="preserve">M2    </v>
          </cell>
          <cell r="D9333" t="str">
            <v>39,28</v>
          </cell>
        </row>
        <row r="9334">
          <cell r="A9334">
            <v>25868</v>
          </cell>
          <cell r="B9334" t="str">
            <v>MANTA TERMOPLASTICA, PEAD, GEOMEMBRANA TEXTURIZADA EM AMBAS AS FACES, E = 0,50 MM (NBR 15352)</v>
          </cell>
          <cell r="C9334" t="str">
            <v xml:space="preserve">M2    </v>
          </cell>
          <cell r="D9334" t="str">
            <v>8,76</v>
          </cell>
        </row>
        <row r="9335">
          <cell r="A9335">
            <v>25869</v>
          </cell>
          <cell r="B9335" t="str">
            <v>MANTA TERMOPLASTICA, PEAD, GEOMEMBRANA TEXTURIZADA EM AMBAS AS FACES, E = 0,75 MM (NBR 15352)</v>
          </cell>
          <cell r="C9335" t="str">
            <v xml:space="preserve">M2    </v>
          </cell>
          <cell r="D9335" t="str">
            <v>12,38</v>
          </cell>
        </row>
        <row r="9336">
          <cell r="A9336">
            <v>25870</v>
          </cell>
          <cell r="B9336" t="str">
            <v>MANTA TERMOPLASTICA, PEAD, GEOMEMBRANA TEXTURIZADA EM AMBAS AS FACES, E = 0,80 MM (NBR 15352)</v>
          </cell>
          <cell r="C9336" t="str">
            <v xml:space="preserve">M2    </v>
          </cell>
          <cell r="D9336" t="str">
            <v>14,03</v>
          </cell>
        </row>
        <row r="9337">
          <cell r="A9337">
            <v>25871</v>
          </cell>
          <cell r="B9337" t="str">
            <v>MANTA TERMOPLASTICA, PEAD, GEOMEMBRANA TEXTURIZADA EM AMBAS AS FACES, E = 1,00 MM (NBR 15352)</v>
          </cell>
          <cell r="C9337" t="str">
            <v xml:space="preserve">M2    </v>
          </cell>
          <cell r="D9337" t="str">
            <v>17,22</v>
          </cell>
        </row>
        <row r="9338">
          <cell r="A9338">
            <v>25867</v>
          </cell>
          <cell r="B9338" t="str">
            <v>MANTA TERMOPLASTICA, PEAD, GEOMEMBRANA TEXTURIZADA EM AMBAS AS FACES, E = 1,50 MM (NBR 15352)</v>
          </cell>
          <cell r="C9338" t="str">
            <v xml:space="preserve">M2    </v>
          </cell>
          <cell r="D9338" t="str">
            <v>25,50</v>
          </cell>
        </row>
        <row r="9339">
          <cell r="A9339">
            <v>25872</v>
          </cell>
          <cell r="B9339" t="str">
            <v>MANTA TERMOPLASTICA, PEAD, GEOMEMBRANA TEXTURIZADA EM AMBAS AS FACES, E = 2,00 MM (NBR 15352)</v>
          </cell>
          <cell r="C9339" t="str">
            <v xml:space="preserve">M2    </v>
          </cell>
          <cell r="D9339" t="str">
            <v>34,46</v>
          </cell>
        </row>
        <row r="9340">
          <cell r="A9340">
            <v>25873</v>
          </cell>
          <cell r="B9340" t="str">
            <v>MANTA TERMOPLASTICA, PEAD, GEOMEMBRANA TEXTURIZADA EM AMBAS AS FACES, E = 2,50 MM (NBR 15352)</v>
          </cell>
          <cell r="C9340" t="str">
            <v xml:space="preserve">M2    </v>
          </cell>
          <cell r="D9340" t="str">
            <v>42,98</v>
          </cell>
        </row>
        <row r="9341">
          <cell r="A9341">
            <v>40637</v>
          </cell>
          <cell r="B9341" t="str">
            <v>MAQUINA DEMARCADORA DE FAIXA DE TRAFEGO A FRIO, AUTOPROPELIDA, MOTOR DIESEL 38 HP</v>
          </cell>
          <cell r="C9341" t="str">
            <v xml:space="preserve">UN    </v>
          </cell>
          <cell r="D9341" t="str">
            <v>444.393,80</v>
          </cell>
        </row>
        <row r="9342">
          <cell r="A9342">
            <v>13836</v>
          </cell>
          <cell r="B9342" t="str">
            <v>MAQUINA EXTRUSORA DE CONCRETO PARA GUIAS E SARJETAS, COM MOTOR A DIESEL DE 14 CV</v>
          </cell>
          <cell r="C9342" t="str">
            <v xml:space="preserve">UN    </v>
          </cell>
          <cell r="D9342" t="str">
            <v>60.795,11</v>
          </cell>
        </row>
        <row r="9343">
          <cell r="A9343">
            <v>14534</v>
          </cell>
          <cell r="B9343" t="str">
            <v>MAQUINA MANUAL TIPO PRENSA PARA PRODUCAO DE BLOCOS E PAVIMENTOS DE CONCRETO, COM MOTOR ELETRICO TRIFASICO PARA VIBRACAO, POTENCIA TOTAL INSTALADA DE 1,5 KW</v>
          </cell>
          <cell r="C9343" t="str">
            <v xml:space="preserve">UN    </v>
          </cell>
          <cell r="D9343" t="str">
            <v>25.450,44</v>
          </cell>
        </row>
        <row r="9344">
          <cell r="A9344">
            <v>14619</v>
          </cell>
          <cell r="B9344" t="str">
            <v>MAQUINA PARA CORTE COM DISCO ABRASIVO DE DIAMETRO DE 18'' (450 MM), COM MOTOR ELETRICO TRIFASICO DE 10 CV</v>
          </cell>
          <cell r="C9344" t="str">
            <v xml:space="preserve">UN    </v>
          </cell>
          <cell r="D9344" t="str">
            <v>8.705,35</v>
          </cell>
        </row>
        <row r="9345">
          <cell r="A9345">
            <v>14535</v>
          </cell>
          <cell r="B9345" t="str">
            <v>MAQUINA TIPO PRENSA HIDRAULICA, PARA FABRICACAO DE TUBOS DE CONCRETO PARA AGUAS PLUVIAIS, DN 200 A DN 600 MM X 1000 MM DE COMPRIMENTO, COM MOTOR PRINCIPAL DE 20 CV</v>
          </cell>
          <cell r="C9345" t="str">
            <v xml:space="preserve">UN    </v>
          </cell>
          <cell r="D9345" t="str">
            <v>252.598,09</v>
          </cell>
        </row>
        <row r="9346">
          <cell r="A9346">
            <v>39813</v>
          </cell>
          <cell r="B9346"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346" t="str">
            <v xml:space="preserve">UN    </v>
          </cell>
          <cell r="D9346" t="str">
            <v>14.256,33</v>
          </cell>
        </row>
        <row r="9347">
          <cell r="A9347">
            <v>12868</v>
          </cell>
          <cell r="B9347" t="str">
            <v>MARCENEIRO</v>
          </cell>
          <cell r="C9347" t="str">
            <v xml:space="preserve">H     </v>
          </cell>
          <cell r="D9347" t="str">
            <v>12,69</v>
          </cell>
        </row>
        <row r="9348">
          <cell r="A9348">
            <v>40916</v>
          </cell>
          <cell r="B9348" t="str">
            <v>MARCENEIRO (MENSALISTA)</v>
          </cell>
          <cell r="C9348" t="str">
            <v xml:space="preserve">MES   </v>
          </cell>
          <cell r="D9348" t="str">
            <v>2.227,31</v>
          </cell>
        </row>
        <row r="9349">
          <cell r="A9349">
            <v>4755</v>
          </cell>
          <cell r="B9349" t="str">
            <v>MARMORISTA / GRANITEIRO</v>
          </cell>
          <cell r="C9349" t="str">
            <v xml:space="preserve">H     </v>
          </cell>
          <cell r="D9349" t="str">
            <v>13,30</v>
          </cell>
        </row>
        <row r="9350">
          <cell r="A9350">
            <v>41067</v>
          </cell>
          <cell r="B9350" t="str">
            <v>MARMORISTA / GRANITEIRO (MENSALISTA)</v>
          </cell>
          <cell r="C9350" t="str">
            <v xml:space="preserve">MES   </v>
          </cell>
          <cell r="D9350" t="str">
            <v>2.334,94</v>
          </cell>
        </row>
        <row r="9351">
          <cell r="A9351">
            <v>38463</v>
          </cell>
          <cell r="B9351" t="str">
            <v>MARTELO DE SOLDADOR/PICADOR DE SOLDA</v>
          </cell>
          <cell r="C9351" t="str">
            <v xml:space="preserve">UN    </v>
          </cell>
          <cell r="D9351" t="str">
            <v>20,86</v>
          </cell>
        </row>
        <row r="9352">
          <cell r="A9352">
            <v>40703</v>
          </cell>
          <cell r="B9352" t="str">
            <v>MARTELO DEMOLIDOR ELETRICO, COM POTENCIA DE 2.000 W, FREQUENCIA DE 1.000 IMPACTOS POR MINUTO, FORÇA DE IMPACTO ENTRE 60 E 65 J, PESO DE 30 KG</v>
          </cell>
          <cell r="C9352" t="str">
            <v xml:space="preserve">UN    </v>
          </cell>
          <cell r="D9352" t="str">
            <v>7.488,00</v>
          </cell>
        </row>
        <row r="9353">
          <cell r="A9353">
            <v>14531</v>
          </cell>
          <cell r="B9353" t="str">
            <v>MARTELO DEMOLIDOR PNEUMATICO MANUAL, COM REDUCAO DE VIBRACAO, PESO DE 21 KG</v>
          </cell>
          <cell r="C9353" t="str">
            <v xml:space="preserve">UN    </v>
          </cell>
          <cell r="D9353" t="str">
            <v>13.960,45</v>
          </cell>
        </row>
        <row r="9354">
          <cell r="A9354">
            <v>36533</v>
          </cell>
          <cell r="B9354" t="str">
            <v>MARTELO DEMOLIDOR PNEUMATICO MANUAL, COM REDUCAO DE VIBRACAO, PESO DE 31,5 KG</v>
          </cell>
          <cell r="C9354" t="str">
            <v xml:space="preserve">UN    </v>
          </cell>
          <cell r="D9354" t="str">
            <v>16.064,91</v>
          </cell>
        </row>
        <row r="9355">
          <cell r="A9355">
            <v>11616</v>
          </cell>
          <cell r="B9355" t="str">
            <v>MARTELO DEMOLIDOR PNEUMATICO MANUAL, PADRAO, PESO DE 32 KG</v>
          </cell>
          <cell r="C9355" t="str">
            <v xml:space="preserve">UN    </v>
          </cell>
          <cell r="D9355" t="str">
            <v>15.173,07</v>
          </cell>
        </row>
        <row r="9356">
          <cell r="A9356">
            <v>41898</v>
          </cell>
          <cell r="B9356" t="str">
            <v>MARTELO DEMOLIDOR PNEUMATICO MANUAL, PESO  DE 28 KG, COM SILENCIADOR</v>
          </cell>
          <cell r="C9356" t="str">
            <v xml:space="preserve">UN    </v>
          </cell>
          <cell r="D9356" t="str">
            <v>17.071,77</v>
          </cell>
        </row>
        <row r="9357">
          <cell r="A9357">
            <v>13447</v>
          </cell>
          <cell r="B9357" t="str">
            <v>MARTELO PERFURADOR PNEUMATICO MANUAL, DE SUPERFICIE, COM AVANCO DE COLUNA, PESO DE 22 KG</v>
          </cell>
          <cell r="C9357" t="str">
            <v xml:space="preserve">UN    </v>
          </cell>
          <cell r="D9357" t="str">
            <v>31.413,23</v>
          </cell>
        </row>
        <row r="9358">
          <cell r="A9358">
            <v>14529</v>
          </cell>
          <cell r="B9358" t="str">
            <v>MARTELO PERFURADOR PNEUMATICO MANUAL, HASTE 25 X 75 MM, 21 KG</v>
          </cell>
          <cell r="C9358" t="str">
            <v xml:space="preserve">UN    </v>
          </cell>
          <cell r="D9358" t="str">
            <v>17.568,62</v>
          </cell>
        </row>
        <row r="9359">
          <cell r="A9359">
            <v>10747</v>
          </cell>
          <cell r="B9359" t="str">
            <v>MARTELO PERFURADOR PNEUMATICO MANUAL, PESO DE 25 KG, COM SILENCIADOR</v>
          </cell>
          <cell r="C9359" t="str">
            <v xml:space="preserve">UN    </v>
          </cell>
          <cell r="D9359" t="str">
            <v>17.237,50</v>
          </cell>
        </row>
        <row r="9360">
          <cell r="A9360">
            <v>36141</v>
          </cell>
          <cell r="B9360" t="str">
            <v>MASCARA DE SEGURANCA PARA SOLDA COM ESCUDO DE CELERON E CARNEIRA DE PLASTICO COM REGULAGEM</v>
          </cell>
          <cell r="C9360" t="str">
            <v xml:space="preserve">UN    </v>
          </cell>
          <cell r="D9360" t="str">
            <v>28,97</v>
          </cell>
        </row>
        <row r="9361">
          <cell r="A9361">
            <v>4053</v>
          </cell>
          <cell r="B9361" t="str">
            <v>MASSA A OLEO PARA MADEIRA</v>
          </cell>
          <cell r="C9361" t="str">
            <v xml:space="preserve">GL    </v>
          </cell>
          <cell r="D9361" t="str">
            <v>62,43</v>
          </cell>
        </row>
        <row r="9362">
          <cell r="A9362">
            <v>4052</v>
          </cell>
          <cell r="B9362" t="str">
            <v>MASSA ACRILICA</v>
          </cell>
          <cell r="C9362" t="str">
            <v xml:space="preserve">18L   </v>
          </cell>
          <cell r="D9362" t="str">
            <v>127,34</v>
          </cell>
        </row>
        <row r="9363">
          <cell r="A9363">
            <v>4056</v>
          </cell>
          <cell r="B9363" t="str">
            <v>MASSA ACRILICA PARA PAREDES INTERIOR/EXTERIOR</v>
          </cell>
          <cell r="C9363" t="str">
            <v xml:space="preserve">GL    </v>
          </cell>
          <cell r="D9363" t="str">
            <v>32,83</v>
          </cell>
        </row>
        <row r="9364">
          <cell r="A9364">
            <v>4051</v>
          </cell>
          <cell r="B9364" t="str">
            <v>MASSA CORRIDA PVA PARA PAREDES INTERNAS</v>
          </cell>
          <cell r="C9364" t="str">
            <v xml:space="preserve">18L   </v>
          </cell>
          <cell r="D9364" t="str">
            <v>81,95</v>
          </cell>
        </row>
        <row r="9365">
          <cell r="A9365">
            <v>4048</v>
          </cell>
          <cell r="B9365" t="str">
            <v>MASSA CORRIDA PVA PARA PAREDES INTERNAS</v>
          </cell>
          <cell r="C9365" t="str">
            <v xml:space="preserve">L     </v>
          </cell>
          <cell r="D9365" t="str">
            <v>4,55</v>
          </cell>
        </row>
        <row r="9366">
          <cell r="A9366">
            <v>4047</v>
          </cell>
          <cell r="B9366" t="str">
            <v>MASSA CORRIDA PVA PARA PAREDES INTERNAS</v>
          </cell>
          <cell r="C9366" t="str">
            <v xml:space="preserve">GL    </v>
          </cell>
          <cell r="D9366" t="str">
            <v>16,39</v>
          </cell>
        </row>
        <row r="9367">
          <cell r="A9367">
            <v>39434</v>
          </cell>
          <cell r="B9367" t="str">
            <v>MASSA DE REJUNTE EM PO PARA DRYWALL, A BASE DE GESSO, SECAGEM RAPIDA, PARA TRATAMENTO DE JUNTAS DE CHAPA DE GESSO (COM ADICAO DE AGUA)</v>
          </cell>
          <cell r="C9367" t="str">
            <v xml:space="preserve">KG    </v>
          </cell>
          <cell r="D9367" t="str">
            <v>2,73</v>
          </cell>
        </row>
        <row r="9368">
          <cell r="A9368">
            <v>39433</v>
          </cell>
          <cell r="B9368" t="str">
            <v>MASSA DE REJUNTE PRONTA PARA TRATAMENTO DE JUNTAS DE CHAPA DE GESSO PARA DRYWALL, SEM ADICAO DE AGUA</v>
          </cell>
          <cell r="C9368" t="str">
            <v xml:space="preserve">KG    </v>
          </cell>
          <cell r="D9368" t="str">
            <v>1,96</v>
          </cell>
        </row>
        <row r="9369">
          <cell r="A9369">
            <v>4049</v>
          </cell>
          <cell r="B9369" t="str">
            <v>MASSA EPOXI BICOMPONENTE (MASSA + CATALIZADOR)</v>
          </cell>
          <cell r="C9369" t="str">
            <v xml:space="preserve">L     </v>
          </cell>
          <cell r="D9369" t="str">
            <v>51,34</v>
          </cell>
        </row>
        <row r="9370">
          <cell r="A9370">
            <v>38120</v>
          </cell>
          <cell r="B9370" t="str">
            <v>MASSA EPOXI BICOMPONENTE PARA REPAROS</v>
          </cell>
          <cell r="C9370" t="str">
            <v xml:space="preserve">KG    </v>
          </cell>
          <cell r="D9370" t="str">
            <v>61,91</v>
          </cell>
        </row>
        <row r="9371">
          <cell r="A9371">
            <v>38877</v>
          </cell>
          <cell r="B9371" t="str">
            <v>MASSA PARA TEXTURA LISA DE BASE ACRILICA, USO INTERNO E EXTERNO</v>
          </cell>
          <cell r="C9371" t="str">
            <v xml:space="preserve">KG    </v>
          </cell>
          <cell r="D9371" t="str">
            <v>5,09</v>
          </cell>
        </row>
        <row r="9372">
          <cell r="A9372">
            <v>34546</v>
          </cell>
          <cell r="B9372" t="str">
            <v>MASSA PARA TEXTURA RUSTICA DE BASE ACRILICA, COR BRANCA, USO INTERNO E EXTERNO</v>
          </cell>
          <cell r="C9372" t="str">
            <v xml:space="preserve">KG    </v>
          </cell>
          <cell r="D9372" t="str">
            <v>5,13</v>
          </cell>
        </row>
        <row r="9373">
          <cell r="A9373">
            <v>10498</v>
          </cell>
          <cell r="B9373" t="str">
            <v>MASSA PARA VIDRO</v>
          </cell>
          <cell r="C9373" t="str">
            <v xml:space="preserve">KG    </v>
          </cell>
          <cell r="D9373" t="str">
            <v>7,20</v>
          </cell>
        </row>
        <row r="9374">
          <cell r="A9374">
            <v>4823</v>
          </cell>
          <cell r="B9374" t="str">
            <v>MASSA PLASTICA PARA MARMORE/GRANITO</v>
          </cell>
          <cell r="C9374" t="str">
            <v xml:space="preserve">KG    </v>
          </cell>
          <cell r="D9374" t="str">
            <v>25,48</v>
          </cell>
        </row>
        <row r="9375">
          <cell r="A9375">
            <v>12357</v>
          </cell>
          <cell r="B9375" t="str">
            <v>MASTRO SIMPLES GALVANIZADO DIAMETRO NOMINAL 1 1/2", COMPRIMENTO 3 M</v>
          </cell>
          <cell r="C9375" t="str">
            <v xml:space="preserve">UN    </v>
          </cell>
          <cell r="D9375" t="str">
            <v>75,06</v>
          </cell>
        </row>
        <row r="9376">
          <cell r="A9376">
            <v>12358</v>
          </cell>
          <cell r="B9376" t="str">
            <v>MASTRO SIMPLES GALVANIZADO DIAMETRO NOMINAL 2", COMPRIMENTO 3 M</v>
          </cell>
          <cell r="C9376" t="str">
            <v xml:space="preserve">UN    </v>
          </cell>
          <cell r="D9376" t="str">
            <v>84,43</v>
          </cell>
        </row>
        <row r="9377">
          <cell r="A9377">
            <v>11079</v>
          </cell>
          <cell r="B9377" t="str">
            <v>MATERIAL FILTRANTE (PEDREGULHO) 0,6 A 25,46 MM (POSTO PEDREIRA/FORNECEDOR, SEM FRETE)</v>
          </cell>
          <cell r="C9377" t="str">
            <v xml:space="preserve">M3    </v>
          </cell>
          <cell r="D9377" t="str">
            <v>729,84</v>
          </cell>
        </row>
        <row r="9378">
          <cell r="A9378">
            <v>11082</v>
          </cell>
          <cell r="B9378" t="str">
            <v>MATERIAL FILTRANTE (PEDREGULHO) 38 A 25,4 MM (POSTO PEDREIRA/FORNECEDOR, SEM FRETE)</v>
          </cell>
          <cell r="C9378" t="str">
            <v xml:space="preserve">M3    </v>
          </cell>
          <cell r="D9378" t="str">
            <v>744,62</v>
          </cell>
        </row>
        <row r="9379">
          <cell r="A9379">
            <v>4058</v>
          </cell>
          <cell r="B9379" t="str">
            <v>MECANICO DE EQUIPAMENTOS PESADOS</v>
          </cell>
          <cell r="C9379" t="str">
            <v xml:space="preserve">H     </v>
          </cell>
          <cell r="D9379" t="str">
            <v>19,14</v>
          </cell>
        </row>
        <row r="9380">
          <cell r="A9380">
            <v>40974</v>
          </cell>
          <cell r="B9380" t="str">
            <v>MECANICO DE EQUIPAMENTOS PESADOS (MENSALISTA)</v>
          </cell>
          <cell r="C9380" t="str">
            <v xml:space="preserve">MES   </v>
          </cell>
          <cell r="D9380" t="str">
            <v>3.356,10</v>
          </cell>
        </row>
        <row r="9381">
          <cell r="A9381">
            <v>34794</v>
          </cell>
          <cell r="B9381" t="str">
            <v>MECANICO DE REFRIGERACAO</v>
          </cell>
          <cell r="C9381" t="str">
            <v xml:space="preserve">H     </v>
          </cell>
          <cell r="D9381" t="str">
            <v>14,32</v>
          </cell>
        </row>
        <row r="9382">
          <cell r="A9382">
            <v>40925</v>
          </cell>
          <cell r="B9382" t="str">
            <v>MECANICO DE REFRIGERACAO (MENSALISTA)</v>
          </cell>
          <cell r="C9382" t="str">
            <v xml:space="preserve">MES   </v>
          </cell>
          <cell r="D9382" t="str">
            <v>2.515,23</v>
          </cell>
        </row>
        <row r="9383">
          <cell r="A9383">
            <v>13741</v>
          </cell>
          <cell r="B9383" t="str">
            <v>MEDIDOR DE NIVEL ESTATICO E DINAMICO PARA POCO, COMPRIMENTO DE 200 M</v>
          </cell>
          <cell r="C9383" t="str">
            <v xml:space="preserve">UN    </v>
          </cell>
          <cell r="D9383" t="str">
            <v>2.238,39</v>
          </cell>
        </row>
        <row r="9384">
          <cell r="A9384">
            <v>3288</v>
          </cell>
          <cell r="B9384" t="str">
            <v>MEIA CANA DE MADEIRA CEDRINHO OU EQUIVALENTE DA REGIAO, ACABAMENTO PARA FORRO PAULISTA, *2,5 X 2,5* CM</v>
          </cell>
          <cell r="C9384" t="str">
            <v xml:space="preserve">M     </v>
          </cell>
          <cell r="D9384" t="str">
            <v>5,00</v>
          </cell>
        </row>
        <row r="9385">
          <cell r="A9385">
            <v>13587</v>
          </cell>
          <cell r="B9385" t="str">
            <v>MEIA CANA DE MADEIRA PINUS OU EQUIVALENTE DA REGIAO, ACABAMENTO PARA FORRO PAULISTA, *2,5 X 2,5* CM</v>
          </cell>
          <cell r="C9385" t="str">
            <v xml:space="preserve">M     </v>
          </cell>
          <cell r="D9385" t="str">
            <v>3,02</v>
          </cell>
        </row>
        <row r="9386">
          <cell r="A9386">
            <v>38598</v>
          </cell>
          <cell r="B9386" t="str">
            <v>MEIA CANALETA CONCRETO ESTRUTURAL 14 X 19 X 19 CM, FBK 14 MPA (NBR 6136)</v>
          </cell>
          <cell r="C9386" t="str">
            <v xml:space="preserve">UN    </v>
          </cell>
          <cell r="D9386" t="str">
            <v>1,54</v>
          </cell>
        </row>
        <row r="9387">
          <cell r="A9387">
            <v>38595</v>
          </cell>
          <cell r="B9387" t="str">
            <v>MEIA CANALETA CONCRETO ESTRUTURAL 14 X 19 X 19 CM, FBK 4,5 MPA (NBR 6136)</v>
          </cell>
          <cell r="C9387" t="str">
            <v xml:space="preserve">UN    </v>
          </cell>
          <cell r="D9387" t="str">
            <v>1,06</v>
          </cell>
        </row>
        <row r="9388">
          <cell r="A9388">
            <v>38592</v>
          </cell>
          <cell r="B9388" t="str">
            <v>MEIO BLOCO CONCRETO ESTRUTURAL 14 X 19 X 14 CM, FBK 14 MPA (NBR 6136)</v>
          </cell>
          <cell r="C9388" t="str">
            <v xml:space="preserve">UN    </v>
          </cell>
          <cell r="D9388" t="str">
            <v>1,39</v>
          </cell>
        </row>
        <row r="9389">
          <cell r="A9389">
            <v>38588</v>
          </cell>
          <cell r="B9389" t="str">
            <v>MEIO BLOCO CONCRETO ESTRUTURAL 14 X 19 X 14 CM, FBK 4,5 MPA (NBR 6136)</v>
          </cell>
          <cell r="C9389" t="str">
            <v xml:space="preserve">UN    </v>
          </cell>
          <cell r="D9389" t="str">
            <v>0,87</v>
          </cell>
        </row>
        <row r="9390">
          <cell r="A9390">
            <v>38593</v>
          </cell>
          <cell r="B9390" t="str">
            <v>MEIO BLOCO CONCRETO ESTRUTURAL 14 X 19 X 19 CM, FBK 14 MPA (NBR 6136)</v>
          </cell>
          <cell r="C9390" t="str">
            <v xml:space="preserve">UN    </v>
          </cell>
          <cell r="D9390" t="str">
            <v>1,49</v>
          </cell>
        </row>
        <row r="9391">
          <cell r="A9391">
            <v>38589</v>
          </cell>
          <cell r="B9391" t="str">
            <v>MEIO BLOCO CONCRETO ESTRUTURAL 14 X 19 X 19 CM, FBK 4,5 MPA (NBR 6136)</v>
          </cell>
          <cell r="C9391" t="str">
            <v xml:space="preserve">UN    </v>
          </cell>
          <cell r="D9391" t="str">
            <v>1,06</v>
          </cell>
        </row>
        <row r="9392">
          <cell r="A9392">
            <v>38594</v>
          </cell>
          <cell r="B9392" t="str">
            <v>MEIO BLOCO CONCRETO ESTRUTURAL 14 X 19 X 34 CM, FBK 14 MPA (NBR 6136)</v>
          </cell>
          <cell r="C9392" t="str">
            <v xml:space="preserve">UN    </v>
          </cell>
          <cell r="D9392" t="str">
            <v>2,21</v>
          </cell>
        </row>
        <row r="9393">
          <cell r="A9393">
            <v>34787</v>
          </cell>
          <cell r="B9393" t="str">
            <v>MEIO BLOCO ESTRUTURAL CERAMICO 14 X 19 X 14 CM, 4,0 MPA (NBR 15270)</v>
          </cell>
          <cell r="C9393" t="str">
            <v xml:space="preserve">UN    </v>
          </cell>
          <cell r="D9393" t="str">
            <v>0,92</v>
          </cell>
        </row>
        <row r="9394">
          <cell r="A9394">
            <v>34788</v>
          </cell>
          <cell r="B9394" t="str">
            <v>MEIO BLOCO ESTRUTURAL CERAMICO 14 X 19 X 14 CM, 6,0 MPA (NBR 15270)</v>
          </cell>
          <cell r="C9394" t="str">
            <v xml:space="preserve">UN    </v>
          </cell>
          <cell r="D9394" t="str">
            <v>0,93</v>
          </cell>
        </row>
        <row r="9395">
          <cell r="A9395">
            <v>34784</v>
          </cell>
          <cell r="B9395" t="str">
            <v>MEIO BLOCO ESTRUTURAL CERAMICO 14 X 19 X 19 CM, 4,0 MPA (NBR 15270)</v>
          </cell>
          <cell r="C9395" t="str">
            <v xml:space="preserve">UN    </v>
          </cell>
          <cell r="D9395" t="str">
            <v>1,02</v>
          </cell>
        </row>
        <row r="9396">
          <cell r="A9396">
            <v>34781</v>
          </cell>
          <cell r="B9396" t="str">
            <v>MEIO BLOCO ESTRUTURAL CERAMICO 14 X 19 X 19 CM, 6,0 MPA (NBR 15270)</v>
          </cell>
          <cell r="C9396" t="str">
            <v xml:space="preserve">UN    </v>
          </cell>
          <cell r="D9396" t="str">
            <v>1,16</v>
          </cell>
        </row>
        <row r="9397">
          <cell r="A9397">
            <v>34773</v>
          </cell>
          <cell r="B9397" t="str">
            <v>MEIO BLOCO VEDACAO CONCRETO APARENTE 14 X 19 X 19 CM  (CLASSE C - NBR 6136)</v>
          </cell>
          <cell r="C9397" t="str">
            <v xml:space="preserve">UN    </v>
          </cell>
          <cell r="D9397" t="str">
            <v>1,11</v>
          </cell>
        </row>
        <row r="9398">
          <cell r="A9398">
            <v>34769</v>
          </cell>
          <cell r="B9398" t="str">
            <v>MEIO BLOCO VEDACAO CONCRETO APARENTE 19 X 19 X 19 CM (CLASSE C - NBR 6136)</v>
          </cell>
          <cell r="C9398" t="str">
            <v xml:space="preserve">UN    </v>
          </cell>
          <cell r="D9398" t="str">
            <v>1,28</v>
          </cell>
        </row>
        <row r="9399">
          <cell r="A9399">
            <v>34763</v>
          </cell>
          <cell r="B9399" t="str">
            <v>MEIO BLOCO VEDACAO CONCRETO APARENTE 9  X 19 X 19 CM (CLASSE C - NBR 6136)</v>
          </cell>
          <cell r="C9399" t="str">
            <v xml:space="preserve">UN    </v>
          </cell>
          <cell r="D9399" t="str">
            <v>0,74</v>
          </cell>
        </row>
        <row r="9400">
          <cell r="A9400">
            <v>34774</v>
          </cell>
          <cell r="B9400" t="str">
            <v>MEIO BLOCO VEDACAO CONCRETO 14 X 19 X 19 CM (CLASSE C - NBR 6136)</v>
          </cell>
          <cell r="C9400" t="str">
            <v xml:space="preserve">UN    </v>
          </cell>
          <cell r="D9400" t="str">
            <v>0,99</v>
          </cell>
        </row>
        <row r="9401">
          <cell r="A9401">
            <v>34771</v>
          </cell>
          <cell r="B9401" t="str">
            <v>MEIO BLOCO VEDACAO CONCRETO 19 X 19 X 19 CM (CLASSE C - NBR 6136)</v>
          </cell>
          <cell r="C9401" t="str">
            <v xml:space="preserve">UN    </v>
          </cell>
          <cell r="D9401" t="str">
            <v>1,14</v>
          </cell>
        </row>
        <row r="9402">
          <cell r="A9402">
            <v>34764</v>
          </cell>
          <cell r="B9402" t="str">
            <v>MEIO BLOCO VEDACAO CONCRETO 9 X 19 X 19 CM (CLASSE C - NBR 6136)</v>
          </cell>
          <cell r="C9402" t="str">
            <v xml:space="preserve">UN    </v>
          </cell>
          <cell r="D9402" t="str">
            <v>0,69</v>
          </cell>
        </row>
        <row r="9403">
          <cell r="A9403">
            <v>4062</v>
          </cell>
          <cell r="B9403" t="str">
            <v>MEIO-FIO OU GUIA DE CONCRETO, PRE-MOLDADO, COMP 1 M, *30 X 15* CM (H X L)</v>
          </cell>
          <cell r="C9403" t="str">
            <v xml:space="preserve">UN    </v>
          </cell>
          <cell r="D9403" t="str">
            <v>12,23</v>
          </cell>
        </row>
        <row r="9404">
          <cell r="A9404">
            <v>4059</v>
          </cell>
          <cell r="B9404" t="str">
            <v>MEIO-FIO OU GUIA DE CONCRETO, PRE-MOLDADO, COMP 1 M, *30 X 15/ 12* CM (H X L1/L2)</v>
          </cell>
          <cell r="C9404" t="str">
            <v xml:space="preserve">M     </v>
          </cell>
          <cell r="D9404" t="str">
            <v>14,83</v>
          </cell>
        </row>
        <row r="9405">
          <cell r="A9405">
            <v>4061</v>
          </cell>
          <cell r="B9405" t="str">
            <v>MEIO-FIO OU GUIA DE CONCRETO, PRE-MOLDADO, COMP 80 CM, *45 X 18 /12* CM (H X L1/L2)</v>
          </cell>
          <cell r="C9405" t="str">
            <v xml:space="preserve">UN    </v>
          </cell>
          <cell r="D9405" t="str">
            <v>11,86</v>
          </cell>
        </row>
        <row r="9406">
          <cell r="A9406">
            <v>10608</v>
          </cell>
          <cell r="B9406" t="str">
            <v>MESA VIBRATORIA COM DIMENSOES DE 2,0 X 1,0 M, COM MOTOR ELETRICO DE 2 POLOS E POTENCIA DE 3 CV</v>
          </cell>
          <cell r="C9406" t="str">
            <v xml:space="preserve">UN    </v>
          </cell>
          <cell r="D9406" t="str">
            <v>8.697,00</v>
          </cell>
        </row>
        <row r="9407">
          <cell r="A9407">
            <v>4069</v>
          </cell>
          <cell r="B9407" t="str">
            <v>MESTRE DE OBRAS</v>
          </cell>
          <cell r="C9407" t="str">
            <v xml:space="preserve">H     </v>
          </cell>
          <cell r="D9407" t="str">
            <v>47,72</v>
          </cell>
        </row>
        <row r="9408">
          <cell r="A9408">
            <v>40819</v>
          </cell>
          <cell r="B9408" t="str">
            <v>MESTRE DE OBRAS (MENSALISTA)</v>
          </cell>
          <cell r="C9408" t="str">
            <v xml:space="preserve">MES   </v>
          </cell>
          <cell r="D9408" t="str">
            <v>8.368,11</v>
          </cell>
        </row>
        <row r="9409">
          <cell r="A9409">
            <v>34361</v>
          </cell>
          <cell r="B9409" t="str">
            <v>METACAULIM DE ALTA REATIVIDADE/CAULIM CALCINADO</v>
          </cell>
          <cell r="C9409" t="str">
            <v xml:space="preserve">KG    </v>
          </cell>
          <cell r="D9409" t="str">
            <v>1,87</v>
          </cell>
        </row>
        <row r="9410">
          <cell r="A9410">
            <v>36512</v>
          </cell>
          <cell r="B9410" t="str">
            <v>MICRO-TRATOR CORTADOR DE GRAMA COM LARGURA DO CORTE DE 107 CM, COM  2 LAMINAS E DESCARTE LATERAL</v>
          </cell>
          <cell r="C9410" t="str">
            <v xml:space="preserve">UN    </v>
          </cell>
          <cell r="D9410" t="str">
            <v>9.095,41</v>
          </cell>
        </row>
        <row r="9411">
          <cell r="A9411">
            <v>25972</v>
          </cell>
          <cell r="B9411" t="str">
            <v>MICROESFERAS DE VIDRO PARA SINALIZACAO HORIZONTAL VIARIA, TIPO I-B (PREMIX) - NBR 16184</v>
          </cell>
          <cell r="C9411" t="str">
            <v xml:space="preserve">KG    </v>
          </cell>
          <cell r="D9411" t="str">
            <v>9,44</v>
          </cell>
        </row>
        <row r="9412">
          <cell r="A9412">
            <v>25973</v>
          </cell>
          <cell r="B9412" t="str">
            <v>MICROESFERAS DE VIDRO PARA SINALIZACAO HORIZONTAL VIARIA, TIPO II-A (DROP-ON) - NBR 16184</v>
          </cell>
          <cell r="C9412" t="str">
            <v xml:space="preserve">KG    </v>
          </cell>
          <cell r="D9412" t="str">
            <v>9,44</v>
          </cell>
        </row>
        <row r="9413">
          <cell r="A9413">
            <v>11697</v>
          </cell>
          <cell r="B9413" t="str">
            <v>MICTORIO COLETIVO ACO INOX (AISI 304), E = 0,8 MM, DE *100 X 40 X 30* CM (C X A X P)</v>
          </cell>
          <cell r="C9413" t="str">
            <v xml:space="preserve">UN    </v>
          </cell>
          <cell r="D9413" t="str">
            <v>474,61</v>
          </cell>
        </row>
        <row r="9414">
          <cell r="A9414">
            <v>11698</v>
          </cell>
          <cell r="B9414" t="str">
            <v>MICTORIO COLETIVO ACO INOX (AISI 304), E = 0,8 MM, DE *100 X 50 X 35* CM (C X A X P)</v>
          </cell>
          <cell r="C9414" t="str">
            <v xml:space="preserve">UN    </v>
          </cell>
          <cell r="D9414" t="str">
            <v>566,18</v>
          </cell>
        </row>
        <row r="9415">
          <cell r="A9415">
            <v>11699</v>
          </cell>
          <cell r="B9415" t="str">
            <v>MICTORIO INDIVIDUAL ACO INOX (AISI 304), E = 0,8 MM, DE *50  X 45  X 35* (C X A X P)</v>
          </cell>
          <cell r="C9415" t="str">
            <v xml:space="preserve">UN    </v>
          </cell>
          <cell r="D9415" t="str">
            <v>625,76</v>
          </cell>
        </row>
        <row r="9416">
          <cell r="A9416">
            <v>10432</v>
          </cell>
          <cell r="B9416" t="str">
            <v>MICTORIO SIFONADO LOUCA BRANCA SEM COMPLEMENTOS</v>
          </cell>
          <cell r="C9416" t="str">
            <v xml:space="preserve">UN    </v>
          </cell>
          <cell r="D9416" t="str">
            <v>235,41</v>
          </cell>
        </row>
        <row r="9417">
          <cell r="A9417">
            <v>10430</v>
          </cell>
          <cell r="B9417" t="str">
            <v>MICTORIO SIFONADO LOUCA COR SEM COMPLEMENTOS</v>
          </cell>
          <cell r="C9417" t="str">
            <v xml:space="preserve">UN    </v>
          </cell>
          <cell r="D9417" t="str">
            <v>253,52</v>
          </cell>
        </row>
        <row r="9418">
          <cell r="A9418">
            <v>37514</v>
          </cell>
          <cell r="B9418" t="str">
            <v>MINICARREGADEIRA SOBRE RODAS, POTENCIA LIQUIDA DE *47* HP, CAPACIDADE NOMINAL DE OPERACAO DE *646* KG</v>
          </cell>
          <cell r="C9418" t="str">
            <v xml:space="preserve">UN    </v>
          </cell>
          <cell r="D9418" t="str">
            <v>157.812,25</v>
          </cell>
        </row>
        <row r="9419">
          <cell r="A9419">
            <v>37519</v>
          </cell>
          <cell r="B9419" t="str">
            <v>MINICARREGADEIRA SOBRE RODAS, POTENCIA LIQUIDA DE *72* HP, CAPACIDADE NOMINAL DE OPERACAO DE *1200* KG</v>
          </cell>
          <cell r="C9419" t="str">
            <v xml:space="preserve">UN    </v>
          </cell>
          <cell r="D9419" t="str">
            <v>243.550,60</v>
          </cell>
        </row>
        <row r="9420">
          <cell r="A9420">
            <v>37520</v>
          </cell>
          <cell r="B9420" t="str">
            <v>MINIESCAVADEIRA SOBRE ESTEIRAS, POTENCIA LIQUIDA DE *30* HP, PESO OPERACIONAL DE *3.500* KG</v>
          </cell>
          <cell r="C9420" t="str">
            <v xml:space="preserve">UN    </v>
          </cell>
          <cell r="D9420" t="str">
            <v>239.557,96</v>
          </cell>
        </row>
        <row r="9421">
          <cell r="A9421">
            <v>37521</v>
          </cell>
          <cell r="B9421" t="str">
            <v>MINIESCAVADEIRA SOBRE ESTEIRAS, POTENCIA LIQUIDA DE *42* HP, PESO OPERACIONAL DE *4.500* KG</v>
          </cell>
          <cell r="C9421" t="str">
            <v xml:space="preserve">UN    </v>
          </cell>
          <cell r="D9421" t="str">
            <v>292.260,72</v>
          </cell>
        </row>
        <row r="9422">
          <cell r="A9422">
            <v>37522</v>
          </cell>
          <cell r="B9422" t="str">
            <v>MINIESCAVADEIRA SOBRE ESTEIRAS, POTENCIA LIQUIDA DE *42* HP, PESO OPERACIONAL DE *5.300* KG</v>
          </cell>
          <cell r="C9422" t="str">
            <v xml:space="preserve">UN    </v>
          </cell>
          <cell r="D9422" t="str">
            <v>301.053,61</v>
          </cell>
        </row>
        <row r="9423">
          <cell r="A9423">
            <v>21109</v>
          </cell>
          <cell r="B9423" t="str">
            <v>MINUTERIA ELETRONICA COLETIVA COM POTENCIA MAXIMA RESISTIVA PARA LAMPADAS FLUORESCENTES DE *300* W ( 110 V ) / *600* W ( 110 V )</v>
          </cell>
          <cell r="C9423" t="str">
            <v xml:space="preserve">UN    </v>
          </cell>
          <cell r="D9423" t="str">
            <v>51,72</v>
          </cell>
        </row>
        <row r="9424">
          <cell r="A9424">
            <v>36800</v>
          </cell>
          <cell r="B9424" t="str">
            <v>MISTURADOR BASE PARA CHUVEIRO/BANHEIRA, 1/2 " OU 3/4 ", SOLDAVEL OU ROSCAVEL</v>
          </cell>
          <cell r="C9424" t="str">
            <v xml:space="preserve">UN    </v>
          </cell>
          <cell r="D9424" t="str">
            <v>52,05</v>
          </cell>
        </row>
        <row r="9425">
          <cell r="A9425">
            <v>11769</v>
          </cell>
          <cell r="B9425" t="str">
            <v>MISTURADOR CROMADO DE MESA BICA BAIXA PARA LAVATORIO (REF 1875)</v>
          </cell>
          <cell r="C9425" t="str">
            <v xml:space="preserve">UN    </v>
          </cell>
          <cell r="D9425" t="str">
            <v>127,57</v>
          </cell>
        </row>
        <row r="9426">
          <cell r="A9426">
            <v>36793</v>
          </cell>
          <cell r="B9426" t="str">
            <v>MISTURADOR CROMADO DE PAREDE PARA LAVATORIO (REF 1178)</v>
          </cell>
          <cell r="C9426" t="str">
            <v xml:space="preserve">UN    </v>
          </cell>
          <cell r="D9426" t="str">
            <v>206,54</v>
          </cell>
        </row>
        <row r="9427">
          <cell r="A9427">
            <v>37546</v>
          </cell>
          <cell r="B9427" t="str">
            <v>MISTURADOR DE ARGAMASSA, EIXO HORIZONTAL, CAPACIDADE DE MISTURA 160 KG, MOTOR ELETRICO TRIFASICO 220/380 V, POTENCIA 3 CV</v>
          </cell>
          <cell r="C9427" t="str">
            <v xml:space="preserve">UN    </v>
          </cell>
          <cell r="D9427" t="str">
            <v>6.741,06</v>
          </cell>
        </row>
        <row r="9428">
          <cell r="A9428">
            <v>37544</v>
          </cell>
          <cell r="B9428" t="str">
            <v>MISTURADOR DE ARGAMASSA, EIXO HORIZONTAL, CAPACIDADE DE MISTURA 300 KG, MOTOR ELETRICO TRIFASICO 220/380 V, POTENCIA 5 CV</v>
          </cell>
          <cell r="C9428" t="str">
            <v xml:space="preserve">UN    </v>
          </cell>
          <cell r="D9428" t="str">
            <v>7.129,80</v>
          </cell>
        </row>
        <row r="9429">
          <cell r="A9429">
            <v>37545</v>
          </cell>
          <cell r="B9429" t="str">
            <v>MISTURADOR DE ARGAMASSA, EIXO HORIZONTAL, CAPACIDADE DE MISTURA 600 KG, MOTOR ELETRICO TRIFASICO 220/380 V, POTENCIA 7,5 CV</v>
          </cell>
          <cell r="C9429" t="str">
            <v xml:space="preserve">UN    </v>
          </cell>
          <cell r="D9429" t="str">
            <v>8.483,51</v>
          </cell>
        </row>
        <row r="9430">
          <cell r="A9430">
            <v>11771</v>
          </cell>
          <cell r="B9430" t="str">
            <v>MISTURADOR DE PAREDE CROMADO PARA COZINHA BICA MOVEL COM AREJADOR (REF 1258)</v>
          </cell>
          <cell r="C9430" t="str">
            <v xml:space="preserve">UN    </v>
          </cell>
          <cell r="D9430" t="str">
            <v>158,23</v>
          </cell>
        </row>
        <row r="9431">
          <cell r="A9431">
            <v>39919</v>
          </cell>
          <cell r="B9431" t="str">
            <v>MISTURADOR DUPLO HORIZONTAL DE ALTA TURBULENCIA, CAPACIDADE / VOLUME 2 X 500 LITROS, MOTORES ELETRICOS MINIMO 5 CV CADA,  PARA NATA CIMENTO, ARGAMASSA E OUTROS</v>
          </cell>
          <cell r="C9431" t="str">
            <v xml:space="preserve">UN    </v>
          </cell>
          <cell r="D9431" t="str">
            <v>33.742,73</v>
          </cell>
        </row>
        <row r="9432">
          <cell r="A9432">
            <v>38385</v>
          </cell>
          <cell r="B9432" t="str">
            <v>MISTURADOR MANUAL DE TINTAS PARA FURADEIRA, HASTE METALICA *60* CM, COM HELICE  (MEXEDOR DE TINTA)</v>
          </cell>
          <cell r="C9432" t="str">
            <v xml:space="preserve">UN    </v>
          </cell>
          <cell r="D9432" t="str">
            <v>29,25</v>
          </cell>
        </row>
        <row r="9433">
          <cell r="A9433">
            <v>37587</v>
          </cell>
          <cell r="B9433" t="str">
            <v>MISTURADOR MONOCOMANDO PARA CHUVEIRO, BASE BRUTA E ACABAMENTO CROMADO</v>
          </cell>
          <cell r="C9433" t="str">
            <v xml:space="preserve">UN    </v>
          </cell>
          <cell r="D9433" t="str">
            <v>143,92</v>
          </cell>
        </row>
        <row r="9434">
          <cell r="A9434">
            <v>11571</v>
          </cell>
          <cell r="B9434" t="str">
            <v>MOLA AEREA FECHA PORTA, PARA PORTAS COM LARGURA ACIMA DE 110 CM</v>
          </cell>
          <cell r="C9434" t="str">
            <v xml:space="preserve">UN    </v>
          </cell>
          <cell r="D9434" t="str">
            <v>156,46</v>
          </cell>
        </row>
        <row r="9435">
          <cell r="A9435">
            <v>11561</v>
          </cell>
          <cell r="B9435" t="str">
            <v>MOLA AEREA FECHA PORTA, PARA PORTAS COM LARGURA ATE 110 CM</v>
          </cell>
          <cell r="C9435" t="str">
            <v xml:space="preserve">UN    </v>
          </cell>
          <cell r="D9435" t="str">
            <v>121,01</v>
          </cell>
        </row>
        <row r="9436">
          <cell r="A9436">
            <v>11560</v>
          </cell>
          <cell r="B9436" t="str">
            <v>MOLA AEREA FECHA PORTA, PARA PORTAS COM LARGURA ATE 95 CM</v>
          </cell>
          <cell r="C9436" t="str">
            <v xml:space="preserve">UN    </v>
          </cell>
          <cell r="D9436" t="str">
            <v>102,99</v>
          </cell>
        </row>
        <row r="9437">
          <cell r="A9437">
            <v>11499</v>
          </cell>
          <cell r="B9437" t="str">
            <v>MOLA HIDRAULICA DE PISO P/ VIDRO TEMPERADO 10MM</v>
          </cell>
          <cell r="C9437" t="str">
            <v xml:space="preserve">UN    </v>
          </cell>
          <cell r="D9437" t="str">
            <v>906,80</v>
          </cell>
        </row>
        <row r="9438">
          <cell r="A9438">
            <v>40924</v>
          </cell>
          <cell r="B9438" t="str">
            <v>MONTADOR DE ELETROELETRONICOS (MENSALISTA)</v>
          </cell>
          <cell r="C9438" t="str">
            <v xml:space="preserve">MES   </v>
          </cell>
          <cell r="D9438" t="str">
            <v>2.266,80</v>
          </cell>
        </row>
        <row r="9439">
          <cell r="A9439">
            <v>25957</v>
          </cell>
          <cell r="B9439" t="str">
            <v>MONTADOR DE ESTRUTURA METALICA</v>
          </cell>
          <cell r="C9439" t="str">
            <v xml:space="preserve">H     </v>
          </cell>
          <cell r="D9439" t="str">
            <v>10,25</v>
          </cell>
        </row>
        <row r="9440">
          <cell r="A9440">
            <v>40983</v>
          </cell>
          <cell r="B9440" t="str">
            <v>MONTADOR DE ESTRUTURAS METALICAS (MENSALISTA)</v>
          </cell>
          <cell r="C9440" t="str">
            <v xml:space="preserve">MES   </v>
          </cell>
          <cell r="D9440" t="str">
            <v>1.798,29</v>
          </cell>
        </row>
        <row r="9441">
          <cell r="A9441">
            <v>40921</v>
          </cell>
          <cell r="B9441" t="str">
            <v>MONTADOR DE MAQUINAS (MENSALISTA)</v>
          </cell>
          <cell r="C9441" t="str">
            <v xml:space="preserve">MES   </v>
          </cell>
          <cell r="D9441" t="str">
            <v>3.549,59</v>
          </cell>
        </row>
        <row r="9442">
          <cell r="A9442">
            <v>34761</v>
          </cell>
          <cell r="B9442" t="str">
            <v>MONTADOR ELETROELETRONICO</v>
          </cell>
          <cell r="C9442" t="str">
            <v xml:space="preserve">H     </v>
          </cell>
          <cell r="D9442" t="str">
            <v>12,92</v>
          </cell>
        </row>
        <row r="9443">
          <cell r="A9443">
            <v>2437</v>
          </cell>
          <cell r="B9443" t="str">
            <v>MONTADOR ELETROMECANICO</v>
          </cell>
          <cell r="C9443" t="str">
            <v xml:space="preserve">H     </v>
          </cell>
          <cell r="D9443" t="str">
            <v>20,24</v>
          </cell>
        </row>
        <row r="9444">
          <cell r="A9444">
            <v>40534</v>
          </cell>
          <cell r="B9444" t="str">
            <v>MONTANTE EM BARRA CHATA ACO GALVANIZADO, *65 X 8* MM, ALTURA *1420* MM, PINTURA ELETROSTATICA, COR PRETA</v>
          </cell>
          <cell r="C9444" t="str">
            <v xml:space="preserve">UN    </v>
          </cell>
          <cell r="D9444" t="str">
            <v>163,62</v>
          </cell>
        </row>
        <row r="9445">
          <cell r="A9445">
            <v>14252</v>
          </cell>
          <cell r="B9445" t="str">
            <v>MOTOBOMBA AUTOESCORVANTE MOTOR A GASOLINA, POTENCIA 6,0HP, BOCAIS 3" X 3", HM/Q = 5 MCA / 24 M3/H A 52,5 MCA / 5,0 M3/H</v>
          </cell>
          <cell r="C9445" t="str">
            <v xml:space="preserve">UN    </v>
          </cell>
          <cell r="D9445" t="str">
            <v>1.791,00</v>
          </cell>
        </row>
        <row r="9446">
          <cell r="A9446">
            <v>730</v>
          </cell>
          <cell r="B9446" t="str">
            <v>MOTOBOMBA AUTOESCORVANTE MOTOR ELETRICO TRIFASICO 7,4HP BOCA DIAMETRO DE SUCCAO X RECLAQUE: 2"X2", HM/ Q = 10 M / 73,5 M3/H A 28 M / 8,2 M3 /H</v>
          </cell>
          <cell r="C9446" t="str">
            <v xml:space="preserve">UN    </v>
          </cell>
          <cell r="D9446" t="str">
            <v>4.785,23</v>
          </cell>
        </row>
        <row r="9447">
          <cell r="A9447">
            <v>723</v>
          </cell>
          <cell r="B9447" t="str">
            <v>MOTOBOMBA AUTOESCORVANTE POTENCIA 5,42 HP, BOCAIS SUCCAO X RECALQUE 2" X 2", A GASOLINA, DIAMETRO DO ROTOR 122 MM HM/Q = 6 MCA / 33,0 M3/H A 28 MCA / 8,0 M3/H</v>
          </cell>
          <cell r="C9447" t="str">
            <v xml:space="preserve">UN    </v>
          </cell>
          <cell r="D9447" t="str">
            <v>2.378,42</v>
          </cell>
        </row>
        <row r="9448">
          <cell r="A9448">
            <v>36502</v>
          </cell>
          <cell r="B9448" t="str">
            <v>MOTOBOMBA CENTRIFUGA, MOTOR A GASOLINA, POTENCIA 5,42 HP, BOCAIS 1 1/2" X 1", DIAMETRO ROTOR 143 MM HM/Q = 6 MCA / 16,8 M3/H A 38 MCA / 6,6 M3/H</v>
          </cell>
          <cell r="C9448" t="str">
            <v xml:space="preserve">UN    </v>
          </cell>
          <cell r="D9448" t="str">
            <v>2.235,44</v>
          </cell>
        </row>
        <row r="9449">
          <cell r="A9449">
            <v>36503</v>
          </cell>
          <cell r="B9449" t="str">
            <v>MOTOBOMBA TRASH (PARA AGUA SUJA) AUTO ESCORVANTE, MOTOR GASOLINA DE 6,41 HP, DIAMETROS DE SUCCAO X RECALQUE: 3" X 3", HM/Q: 10/60 A 23/0</v>
          </cell>
          <cell r="C9449" t="str">
            <v xml:space="preserve">UN    </v>
          </cell>
          <cell r="D9449" t="str">
            <v>2.756,56</v>
          </cell>
        </row>
        <row r="9450">
          <cell r="A9450">
            <v>4090</v>
          </cell>
          <cell r="B9450" t="str">
            <v>MOTONIVELADORA POTENCIA BASICA LIQUIDA (PRIMEIRA MARCHA) 125 HP , PESO BRUTO 13843 KG, LARGURA DA LAMINA DE 3,7 M</v>
          </cell>
          <cell r="C9450" t="str">
            <v xml:space="preserve">UN    </v>
          </cell>
          <cell r="D9450" t="str">
            <v>555.000,00</v>
          </cell>
        </row>
        <row r="9451">
          <cell r="A9451">
            <v>13227</v>
          </cell>
          <cell r="B9451" t="str">
            <v>MOTONIVELADORA POTENCIA BASICA LIQUIDA (PRIMEIRA MARCHA) 171 HP, PESO BRUTO 14768 KG, LARGURA DA LAMINA DE 3,7 M</v>
          </cell>
          <cell r="C9451" t="str">
            <v xml:space="preserve">UN    </v>
          </cell>
          <cell r="D9451" t="str">
            <v>689.656,70</v>
          </cell>
        </row>
        <row r="9452">
          <cell r="A9452">
            <v>10597</v>
          </cell>
          <cell r="B9452" t="str">
            <v>MOTONIVELADORA POTENCIA BASICA LIQUIDA (PRIMEIRA MARCHA) 186 HP, PESO BRUTO 15785 KG, LARGURA DA LAMINA DE 4,3 M</v>
          </cell>
          <cell r="C9452" t="str">
            <v xml:space="preserve">UN    </v>
          </cell>
          <cell r="D9452" t="str">
            <v>725.952,65</v>
          </cell>
        </row>
        <row r="9453">
          <cell r="A9453">
            <v>39628</v>
          </cell>
          <cell r="B9453" t="str">
            <v>MOTOR A DIESEL PARA VIBRADOR DE IMERSAO, DE *4,7* CV</v>
          </cell>
          <cell r="C9453" t="str">
            <v xml:space="preserve">UN    </v>
          </cell>
          <cell r="D9453" t="str">
            <v>2.393,59</v>
          </cell>
        </row>
        <row r="9454">
          <cell r="A9454">
            <v>39404</v>
          </cell>
          <cell r="B9454" t="str">
            <v>MOTOR A GASOLINA PARA VIBRADOR DE IMERSAO, 4 TEMPOS, DE 5,5 CV</v>
          </cell>
          <cell r="C9454" t="str">
            <v xml:space="preserve">UN    </v>
          </cell>
          <cell r="D9454" t="str">
            <v>1.186,90</v>
          </cell>
        </row>
        <row r="9455">
          <cell r="A9455">
            <v>39402</v>
          </cell>
          <cell r="B9455" t="str">
            <v>MOTOR ELETRICO PARA VIBRADOR DE IMERSAO, DE 2 CV, MONOFASICO, 110/220 V</v>
          </cell>
          <cell r="C9455" t="str">
            <v xml:space="preserve">UN    </v>
          </cell>
          <cell r="D9455" t="str">
            <v>977,78</v>
          </cell>
        </row>
        <row r="9456">
          <cell r="A9456">
            <v>39403</v>
          </cell>
          <cell r="B9456" t="str">
            <v>MOTOR ELETRICO PARA VIBRADOR DE IMERSAO, DE 2 CV, TRIFASICO, 220/380 V</v>
          </cell>
          <cell r="C9456" t="str">
            <v xml:space="preserve">UN    </v>
          </cell>
          <cell r="D9456" t="str">
            <v>956,51</v>
          </cell>
        </row>
        <row r="9457">
          <cell r="A9457">
            <v>4093</v>
          </cell>
          <cell r="B9457" t="str">
            <v>MOTORISTA DE CAMINHAO</v>
          </cell>
          <cell r="C9457" t="str">
            <v xml:space="preserve">H     </v>
          </cell>
          <cell r="D9457" t="str">
            <v>15,18</v>
          </cell>
        </row>
        <row r="9458">
          <cell r="A9458">
            <v>10512</v>
          </cell>
          <cell r="B9458" t="str">
            <v>MOTORISTA DE CAMINHAO - PISO MENSAL (ENCARGO SOCIAL MENSALISTA)</v>
          </cell>
          <cell r="C9458" t="str">
            <v xml:space="preserve">MES   </v>
          </cell>
          <cell r="D9458" t="str">
            <v>2.663,93</v>
          </cell>
        </row>
        <row r="9459">
          <cell r="A9459">
            <v>20020</v>
          </cell>
          <cell r="B9459" t="str">
            <v>MOTORISTA DE CAMINHAO BASCULANTE</v>
          </cell>
          <cell r="C9459" t="str">
            <v xml:space="preserve">H     </v>
          </cell>
          <cell r="D9459" t="str">
            <v>15,18</v>
          </cell>
        </row>
        <row r="9460">
          <cell r="A9460">
            <v>4094</v>
          </cell>
          <cell r="B9460" t="str">
            <v>MOTORISTA DE CAMINHAO E CARRETA</v>
          </cell>
          <cell r="C9460" t="str">
            <v xml:space="preserve">H     </v>
          </cell>
          <cell r="D9460" t="str">
            <v>15,18</v>
          </cell>
        </row>
        <row r="9461">
          <cell r="A9461">
            <v>41038</v>
          </cell>
          <cell r="B9461" t="str">
            <v>MOTORISTA DE CAMINHAO-BASCULANTE (MENSALISTA)</v>
          </cell>
          <cell r="C9461" t="str">
            <v xml:space="preserve">MES   </v>
          </cell>
          <cell r="D9461" t="str">
            <v>2.662,14</v>
          </cell>
        </row>
        <row r="9462">
          <cell r="A9462">
            <v>40988</v>
          </cell>
          <cell r="B9462" t="str">
            <v>MOTORISTA DE CAMINHAO-CARRETA (MENSALISTA)</v>
          </cell>
          <cell r="C9462" t="str">
            <v xml:space="preserve">MES   </v>
          </cell>
          <cell r="D9462" t="str">
            <v>2.663,68</v>
          </cell>
        </row>
        <row r="9463">
          <cell r="A9463">
            <v>40990</v>
          </cell>
          <cell r="B9463" t="str">
            <v>MOTORISTA DE CARRO DE PASSEIO (MENSALISTA)</v>
          </cell>
          <cell r="C9463" t="str">
            <v xml:space="preserve">MES   </v>
          </cell>
          <cell r="D9463" t="str">
            <v>2.459,91</v>
          </cell>
        </row>
        <row r="9464">
          <cell r="A9464">
            <v>40994</v>
          </cell>
          <cell r="B9464" t="str">
            <v>MOTORISTA DE ONIBUS / MICRO-ONIBUS (MENSALISTA)</v>
          </cell>
          <cell r="C9464" t="str">
            <v xml:space="preserve">MES   </v>
          </cell>
          <cell r="D9464" t="str">
            <v>2.663,68</v>
          </cell>
        </row>
        <row r="9465">
          <cell r="A9465">
            <v>4095</v>
          </cell>
          <cell r="B9465" t="str">
            <v>MOTORISTA DE VEICULO LEVE</v>
          </cell>
          <cell r="C9465" t="str">
            <v xml:space="preserve">H     </v>
          </cell>
          <cell r="D9465" t="str">
            <v>14,02</v>
          </cell>
        </row>
        <row r="9466">
          <cell r="A9466">
            <v>4097</v>
          </cell>
          <cell r="B9466" t="str">
            <v>MOTORISTA DE VEICULO PESADO</v>
          </cell>
          <cell r="C9466" t="str">
            <v xml:space="preserve">H     </v>
          </cell>
          <cell r="D9466" t="str">
            <v>15,18</v>
          </cell>
        </row>
        <row r="9467">
          <cell r="A9467">
            <v>40992</v>
          </cell>
          <cell r="B9467" t="str">
            <v>MOTORISTA OPERADOR DE CAMINHAO COM MUNCK (MENSALISTA)</v>
          </cell>
          <cell r="C9467" t="str">
            <v xml:space="preserve">MES   </v>
          </cell>
          <cell r="D9467" t="str">
            <v>2.915,88</v>
          </cell>
        </row>
        <row r="9468">
          <cell r="A9468">
            <v>4096</v>
          </cell>
          <cell r="B9468" t="str">
            <v>MOTORISTA OPERADOR DE CAMINHAO MUNCK</v>
          </cell>
          <cell r="C9468" t="str">
            <v xml:space="preserve">H     </v>
          </cell>
          <cell r="D9468" t="str">
            <v>16,62</v>
          </cell>
        </row>
        <row r="9469">
          <cell r="A9469">
            <v>13955</v>
          </cell>
          <cell r="B9469" t="str">
            <v>MOTOSSERRA PORTATIL COM MOTOR A GASOLINA DE *60* CC</v>
          </cell>
          <cell r="C9469" t="str">
            <v xml:space="preserve">UN    </v>
          </cell>
          <cell r="D9469" t="str">
            <v>1.852,42</v>
          </cell>
        </row>
        <row r="9470">
          <cell r="A9470">
            <v>4114</v>
          </cell>
          <cell r="B9470" t="str">
            <v>MOURAO CONCRETO CURVO, SECAO "T", H = 2,80 M + CURVA COM 0,45 M, COM FUROS PARA FIOS</v>
          </cell>
          <cell r="C9470" t="str">
            <v xml:space="preserve">UN    </v>
          </cell>
          <cell r="D9470" t="str">
            <v>40,42</v>
          </cell>
        </row>
        <row r="9471">
          <cell r="A9471">
            <v>36797</v>
          </cell>
          <cell r="B9471" t="str">
            <v>MOURAO DE CONCRETO CURVO,10 X 10 CM, H= *2,60* M + CURVA DE 0,40 M</v>
          </cell>
          <cell r="C9471" t="str">
            <v xml:space="preserve">UN    </v>
          </cell>
          <cell r="D9471" t="str">
            <v>35,35</v>
          </cell>
        </row>
        <row r="9472">
          <cell r="A9472">
            <v>4107</v>
          </cell>
          <cell r="B9472" t="str">
            <v>MOURAO DE CONCRETO RETO, *10 X 10* CM, H= 2,30 M</v>
          </cell>
          <cell r="C9472" t="str">
            <v xml:space="preserve">UN    </v>
          </cell>
          <cell r="D9472" t="str">
            <v>34,03</v>
          </cell>
        </row>
        <row r="9473">
          <cell r="A9473">
            <v>36799</v>
          </cell>
          <cell r="B9473" t="str">
            <v>MOURAO DE CONCRETO RETO, TIPO ESTICADOR, *10 X 10* CM, H= 2,50 M</v>
          </cell>
          <cell r="C9473" t="str">
            <v xml:space="preserve">UN    </v>
          </cell>
          <cell r="D9473" t="str">
            <v>32,49</v>
          </cell>
        </row>
        <row r="9474">
          <cell r="A9474">
            <v>4108</v>
          </cell>
          <cell r="B9474" t="str">
            <v>MOURAO DE CONCRETO RETO, 10 X 10 CM, H= 2,00 M</v>
          </cell>
          <cell r="C9474" t="str">
            <v xml:space="preserve">UN    </v>
          </cell>
          <cell r="D9474" t="str">
            <v>27,36</v>
          </cell>
        </row>
        <row r="9475">
          <cell r="A9475">
            <v>4102</v>
          </cell>
          <cell r="B9475" t="str">
            <v>MOURAO DE CONCRETO RETO, 10 X 10 CM, H= 3,00 M</v>
          </cell>
          <cell r="C9475" t="str">
            <v xml:space="preserve">UN    </v>
          </cell>
          <cell r="D9475" t="str">
            <v>40,71</v>
          </cell>
        </row>
        <row r="9476">
          <cell r="A9476">
            <v>10826</v>
          </cell>
          <cell r="B9476" t="str">
            <v>MUDA DE ARBUSTO FLORIFERO, CLUSIA/GARDENIA/MOREIA BRANCA/ AZALEIA OU EQUIVALENTE DA REGIAO, H= *50 A 70* CM</v>
          </cell>
          <cell r="C9476" t="str">
            <v xml:space="preserve">UN    </v>
          </cell>
          <cell r="D9476" t="str">
            <v>38,79</v>
          </cell>
        </row>
        <row r="9477">
          <cell r="A9477">
            <v>365</v>
          </cell>
          <cell r="B9477" t="str">
            <v>MUDA DE ARBUSTO FOLHAGEM, SANSAO-DO-CAMPO OU EQUIVALENTE DA REGIAO, H= *50 A 70* CM</v>
          </cell>
          <cell r="C9477" t="str">
            <v xml:space="preserve">UN    </v>
          </cell>
          <cell r="D9477" t="str">
            <v>24,05</v>
          </cell>
        </row>
        <row r="9478">
          <cell r="A9478">
            <v>38639</v>
          </cell>
          <cell r="B9478" t="str">
            <v>MUDA DE ARBUSTO, BUXINHO, H= *50* M</v>
          </cell>
          <cell r="C9478" t="str">
            <v xml:space="preserve">UN    </v>
          </cell>
          <cell r="D9478" t="str">
            <v>93,10</v>
          </cell>
        </row>
        <row r="9479">
          <cell r="A9479">
            <v>38640</v>
          </cell>
          <cell r="B9479" t="str">
            <v>MUDA DE ARBUSTO, PINGO DE OURO/ VIOLETEIRA, H = *10 A 20* CM</v>
          </cell>
          <cell r="C9479" t="str">
            <v xml:space="preserve">UN    </v>
          </cell>
          <cell r="D9479" t="str">
            <v>1,39</v>
          </cell>
        </row>
        <row r="9480">
          <cell r="A9480">
            <v>358</v>
          </cell>
          <cell r="B9480" t="str">
            <v>MUDA DE ARVORE ORNAMENTAL, OITI/AROEIRA SALSA/ANGICO/IPE/JACARANDA OU EQUIVALENTE  DA REGIAO, H= *1* M</v>
          </cell>
          <cell r="C9480" t="str">
            <v xml:space="preserve">UN    </v>
          </cell>
          <cell r="D9480" t="str">
            <v>28,70</v>
          </cell>
        </row>
        <row r="9481">
          <cell r="A9481">
            <v>359</v>
          </cell>
          <cell r="B9481" t="str">
            <v>MUDA DE ARVORE ORNAMENTAL, OITI/AROEIRA SALSA/ANGICO/IPE/JACARANDA OU EQUIVALENTE  DA REGIAO, H= *2* M</v>
          </cell>
          <cell r="C9481" t="str">
            <v xml:space="preserve">UN    </v>
          </cell>
          <cell r="D9481" t="str">
            <v>58,96</v>
          </cell>
        </row>
        <row r="9482">
          <cell r="A9482">
            <v>38641</v>
          </cell>
          <cell r="B9482" t="str">
            <v>MUDA DE PALMEIRA, ARECA, H= *1,50* CM</v>
          </cell>
          <cell r="C9482" t="str">
            <v xml:space="preserve">UN    </v>
          </cell>
          <cell r="D9482" t="str">
            <v>58,18</v>
          </cell>
        </row>
        <row r="9483">
          <cell r="A9483">
            <v>360</v>
          </cell>
          <cell r="B9483" t="str">
            <v>MUDA DE RASTEIRA/FORRACAO, AMENDOIM RASTEIRO/ONZE HORAS/AZULZINHA/IMPATIENS OU EQUIVALENTE DA REGIAO</v>
          </cell>
          <cell r="C9483" t="str">
            <v xml:space="preserve">UN    </v>
          </cell>
          <cell r="D9483" t="str">
            <v>1,35</v>
          </cell>
        </row>
        <row r="9484">
          <cell r="A9484">
            <v>4127</v>
          </cell>
          <cell r="B9484" t="str">
            <v>MUFLA TERMINAL PRIMARIA UNIPOLAR USO EXTERNO PARA CABO 25/70MM2 ISOL, 3,6/6KV EM EPR - BORRACHA DE SILICONE</v>
          </cell>
          <cell r="C9484" t="str">
            <v xml:space="preserve">UN    </v>
          </cell>
          <cell r="D9484" t="str">
            <v>166,26</v>
          </cell>
        </row>
        <row r="9485">
          <cell r="A9485">
            <v>4154</v>
          </cell>
          <cell r="B9485" t="str">
            <v>MUFLA TERMINAL PRIMARIA UNIPOLAR USO INTERNO PARA CABO 25/70MM2 ISOL 6/10KV EM EPR- BORRACHA DE SILICONE</v>
          </cell>
          <cell r="C9485" t="str">
            <v xml:space="preserve">UN    </v>
          </cell>
          <cell r="D9485" t="str">
            <v>203,13</v>
          </cell>
        </row>
        <row r="9486">
          <cell r="A9486">
            <v>4168</v>
          </cell>
          <cell r="B9486" t="str">
            <v>MUFLA TERMINAL PRIMARIA UNIPOLAR USO INTERNO PARA CABO 35/120MM2 ISOLACAO 15/25KV EM EPR - BORRACHA DE SILICONE</v>
          </cell>
          <cell r="C9486" t="str">
            <v xml:space="preserve">UN    </v>
          </cell>
          <cell r="D9486" t="str">
            <v>214,53</v>
          </cell>
        </row>
        <row r="9487">
          <cell r="A9487">
            <v>4161</v>
          </cell>
          <cell r="B9487" t="str">
            <v>MUFLA TERMINAL PRIMARIA UNIPOLAR USO INTERNO PARA CABO 35/70MM2 ISOLACAO 8,7/15KV EM EPR - BORRACHA DE SILICONE</v>
          </cell>
          <cell r="C9487" t="str">
            <v xml:space="preserve">UN    </v>
          </cell>
          <cell r="D9487" t="str">
            <v>206,48</v>
          </cell>
        </row>
        <row r="9488">
          <cell r="A9488">
            <v>4214</v>
          </cell>
          <cell r="B9488" t="str">
            <v>NIPEL PVC, ROSCAVEL, 1 1/2",  AGUA FRIA PREDIAL</v>
          </cell>
          <cell r="C9488" t="str">
            <v xml:space="preserve">UN    </v>
          </cell>
          <cell r="D9488" t="str">
            <v>4,45</v>
          </cell>
        </row>
        <row r="9489">
          <cell r="A9489">
            <v>4215</v>
          </cell>
          <cell r="B9489" t="str">
            <v>NIPEL PVC, ROSCAVEL, 1 1/4",  AGUA FRIA PREDIAL</v>
          </cell>
          <cell r="C9489" t="str">
            <v xml:space="preserve">UN    </v>
          </cell>
          <cell r="D9489" t="str">
            <v>3,69</v>
          </cell>
        </row>
        <row r="9490">
          <cell r="A9490">
            <v>4210</v>
          </cell>
          <cell r="B9490" t="str">
            <v>NIPEL PVC, ROSCAVEL, 1/2",  AGUA FRIA PREDIAL</v>
          </cell>
          <cell r="C9490" t="str">
            <v xml:space="preserve">UN    </v>
          </cell>
          <cell r="D9490" t="str">
            <v>0,57</v>
          </cell>
        </row>
        <row r="9491">
          <cell r="A9491">
            <v>4212</v>
          </cell>
          <cell r="B9491" t="str">
            <v>NIPEL PVC, ROSCAVEL, 1",  AGUA FRIA PREDIAL</v>
          </cell>
          <cell r="C9491" t="str">
            <v xml:space="preserve">UN    </v>
          </cell>
          <cell r="D9491" t="str">
            <v>1,48</v>
          </cell>
        </row>
        <row r="9492">
          <cell r="A9492">
            <v>4213</v>
          </cell>
          <cell r="B9492" t="str">
            <v>NIPEL PVC, ROSCAVEL, 2",  AGUA FRIA PREDIAL</v>
          </cell>
          <cell r="C9492" t="str">
            <v xml:space="preserve">UN    </v>
          </cell>
          <cell r="D9492" t="str">
            <v>8,05</v>
          </cell>
        </row>
        <row r="9493">
          <cell r="A9493">
            <v>4211</v>
          </cell>
          <cell r="B9493" t="str">
            <v>NIPEL PVC, ROSCAVEL, 3/4",  AGUA FRIA PREDIAL</v>
          </cell>
          <cell r="C9493" t="str">
            <v xml:space="preserve">UN    </v>
          </cell>
          <cell r="D9493" t="str">
            <v>0,84</v>
          </cell>
        </row>
        <row r="9494">
          <cell r="A9494">
            <v>4209</v>
          </cell>
          <cell r="B9494" t="str">
            <v>NIPLE DE FERRO GALVANIZADO, COM ROSCA BSP, DE 1 1/2"</v>
          </cell>
          <cell r="C9494" t="str">
            <v xml:space="preserve">UN    </v>
          </cell>
          <cell r="D9494" t="str">
            <v>14,00</v>
          </cell>
        </row>
        <row r="9495">
          <cell r="A9495">
            <v>4180</v>
          </cell>
          <cell r="B9495" t="str">
            <v>NIPLE DE FERRO GALVANIZADO, COM ROSCA BSP, DE 1 1/4"</v>
          </cell>
          <cell r="C9495" t="str">
            <v xml:space="preserve">UN    </v>
          </cell>
          <cell r="D9495" t="str">
            <v>10,54</v>
          </cell>
        </row>
        <row r="9496">
          <cell r="A9496">
            <v>4177</v>
          </cell>
          <cell r="B9496" t="str">
            <v>NIPLE DE FERRO GALVANIZADO, COM ROSCA BSP, DE 1/2"</v>
          </cell>
          <cell r="C9496" t="str">
            <v xml:space="preserve">UN    </v>
          </cell>
          <cell r="D9496" t="str">
            <v>3,50</v>
          </cell>
        </row>
        <row r="9497">
          <cell r="A9497">
            <v>4179</v>
          </cell>
          <cell r="B9497" t="str">
            <v>NIPLE DE FERRO GALVANIZADO, COM ROSCA BSP, DE 1"</v>
          </cell>
          <cell r="C9497" t="str">
            <v xml:space="preserve">UN    </v>
          </cell>
          <cell r="D9497" t="str">
            <v>7,16</v>
          </cell>
        </row>
        <row r="9498">
          <cell r="A9498">
            <v>4208</v>
          </cell>
          <cell r="B9498" t="str">
            <v>NIPLE DE FERRO GALVANIZADO, COM ROSCA BSP, DE 2 1/2"</v>
          </cell>
          <cell r="C9498" t="str">
            <v xml:space="preserve">UN    </v>
          </cell>
          <cell r="D9498" t="str">
            <v>33,33</v>
          </cell>
        </row>
        <row r="9499">
          <cell r="A9499">
            <v>4181</v>
          </cell>
          <cell r="B9499" t="str">
            <v>NIPLE DE FERRO GALVANIZADO, COM ROSCA BSP, DE 2"</v>
          </cell>
          <cell r="C9499" t="str">
            <v xml:space="preserve">UN    </v>
          </cell>
          <cell r="D9499" t="str">
            <v>21,78</v>
          </cell>
        </row>
        <row r="9500">
          <cell r="A9500">
            <v>4178</v>
          </cell>
          <cell r="B9500" t="str">
            <v>NIPLE DE FERRO GALVANIZADO, COM ROSCA BSP, DE 3/4"</v>
          </cell>
          <cell r="C9500" t="str">
            <v xml:space="preserve">UN    </v>
          </cell>
          <cell r="D9500" t="str">
            <v>4,85</v>
          </cell>
        </row>
        <row r="9501">
          <cell r="A9501">
            <v>4182</v>
          </cell>
          <cell r="B9501" t="str">
            <v>NIPLE DE FERRO GALVANIZADO, COM ROSCA BSP, DE 3"</v>
          </cell>
          <cell r="C9501" t="str">
            <v xml:space="preserve">UN    </v>
          </cell>
          <cell r="D9501" t="str">
            <v>54,23</v>
          </cell>
        </row>
        <row r="9502">
          <cell r="A9502">
            <v>4183</v>
          </cell>
          <cell r="B9502" t="str">
            <v>NIPLE DE FERRO GALVANIZADO, COM ROSCA BSP, DE 4"</v>
          </cell>
          <cell r="C9502" t="str">
            <v xml:space="preserve">UN    </v>
          </cell>
          <cell r="D9502" t="str">
            <v>87,30</v>
          </cell>
        </row>
        <row r="9503">
          <cell r="A9503">
            <v>4184</v>
          </cell>
          <cell r="B9503" t="str">
            <v>NIPLE DE FERRO GALVANIZADO, COM ROSCA BSP, DE 5"</v>
          </cell>
          <cell r="C9503" t="str">
            <v xml:space="preserve">UN    </v>
          </cell>
          <cell r="D9503" t="str">
            <v>192,72</v>
          </cell>
        </row>
        <row r="9504">
          <cell r="A9504">
            <v>4185</v>
          </cell>
          <cell r="B9504" t="str">
            <v>NIPLE DE FERRO GALVANIZADO, COM ROSCA BSP, DE 6"</v>
          </cell>
          <cell r="C9504" t="str">
            <v xml:space="preserve">UN    </v>
          </cell>
          <cell r="D9504" t="str">
            <v>320,21</v>
          </cell>
        </row>
        <row r="9505">
          <cell r="A9505">
            <v>4205</v>
          </cell>
          <cell r="B9505" t="str">
            <v>NIPLE DE REDUCAO DE FERRO GALVANIZADO, COM ROSCA BSP, DE 1 1/2" X 1 1/4"</v>
          </cell>
          <cell r="C9505" t="str">
            <v xml:space="preserve">UN    </v>
          </cell>
          <cell r="D9505" t="str">
            <v>18,49</v>
          </cell>
        </row>
        <row r="9506">
          <cell r="A9506">
            <v>4192</v>
          </cell>
          <cell r="B9506" t="str">
            <v>NIPLE DE REDUCAO DE FERRO GALVANIZADO, COM ROSCA BSP, DE 1 1/2" X 1"</v>
          </cell>
          <cell r="C9506" t="str">
            <v xml:space="preserve">UN    </v>
          </cell>
          <cell r="D9506" t="str">
            <v>18,49</v>
          </cell>
        </row>
        <row r="9507">
          <cell r="A9507">
            <v>4191</v>
          </cell>
          <cell r="B9507" t="str">
            <v>NIPLE DE REDUCAO DE FERRO GALVANIZADO, COM ROSCA BSP, DE 1 1/2" X 3/4"</v>
          </cell>
          <cell r="C9507" t="str">
            <v xml:space="preserve">UN    </v>
          </cell>
          <cell r="D9507" t="str">
            <v>18,49</v>
          </cell>
        </row>
        <row r="9508">
          <cell r="A9508">
            <v>4207</v>
          </cell>
          <cell r="B9508" t="str">
            <v>NIPLE DE REDUCAO DE FERRO GALVANIZADO, COM ROSCA BSP, DE 1 1/4" X 1/2"</v>
          </cell>
          <cell r="C9508" t="str">
            <v xml:space="preserve">UN    </v>
          </cell>
          <cell r="D9508" t="str">
            <v>14,88</v>
          </cell>
        </row>
        <row r="9509">
          <cell r="A9509">
            <v>4206</v>
          </cell>
          <cell r="B9509" t="str">
            <v>NIPLE DE REDUCAO DE FERRO GALVANIZADO, COM ROSCA BSP, DE 1 1/4" X 1"</v>
          </cell>
          <cell r="C9509" t="str">
            <v xml:space="preserve">UN    </v>
          </cell>
          <cell r="D9509" t="str">
            <v>14,45</v>
          </cell>
        </row>
        <row r="9510">
          <cell r="A9510">
            <v>4190</v>
          </cell>
          <cell r="B9510" t="str">
            <v>NIPLE DE REDUCAO DE FERRO GALVANIZADO, COM ROSCA BSP, DE 1 1/4" X 3/4"</v>
          </cell>
          <cell r="C9510" t="str">
            <v xml:space="preserve">UN    </v>
          </cell>
          <cell r="D9510" t="str">
            <v>14,45</v>
          </cell>
        </row>
        <row r="9511">
          <cell r="A9511">
            <v>4186</v>
          </cell>
          <cell r="B9511" t="str">
            <v>NIPLE DE REDUCAO DE FERRO GALVANIZADO, COM ROSCA BSP, DE 1/2" X 1/4"</v>
          </cell>
          <cell r="C9511" t="str">
            <v xml:space="preserve">UN    </v>
          </cell>
          <cell r="D9511" t="str">
            <v>4,27</v>
          </cell>
        </row>
        <row r="9512">
          <cell r="A9512">
            <v>4188</v>
          </cell>
          <cell r="B9512" t="str">
            <v>NIPLE DE REDUCAO DE FERRO GALVANIZADO, COM ROSCA BSP, DE 1" X 1/2"</v>
          </cell>
          <cell r="C9512" t="str">
            <v xml:space="preserve">UN    </v>
          </cell>
          <cell r="D9512" t="str">
            <v>8,72</v>
          </cell>
        </row>
        <row r="9513">
          <cell r="A9513">
            <v>4189</v>
          </cell>
          <cell r="B9513" t="str">
            <v>NIPLE DE REDUCAO DE FERRO GALVANIZADO, COM ROSCA BSP, DE 1" X 3/4"</v>
          </cell>
          <cell r="C9513" t="str">
            <v xml:space="preserve">UN    </v>
          </cell>
          <cell r="D9513" t="str">
            <v>8,72</v>
          </cell>
        </row>
        <row r="9514">
          <cell r="A9514">
            <v>4197</v>
          </cell>
          <cell r="B9514" t="str">
            <v>NIPLE DE REDUCAO DE FERRO GALVANIZADO, COM ROSCA BSP, DE 2 1/2" X 2"</v>
          </cell>
          <cell r="C9514" t="str">
            <v xml:space="preserve">UN    </v>
          </cell>
          <cell r="D9514" t="str">
            <v>46,17</v>
          </cell>
        </row>
        <row r="9515">
          <cell r="A9515">
            <v>4194</v>
          </cell>
          <cell r="B9515" t="str">
            <v>NIPLE DE REDUCAO DE FERRO GALVANIZADO, COM ROSCA BSP, DE 2" X 1 1/2"</v>
          </cell>
          <cell r="C9515" t="str">
            <v xml:space="preserve">UN    </v>
          </cell>
          <cell r="D9515" t="str">
            <v>27,90</v>
          </cell>
        </row>
        <row r="9516">
          <cell r="A9516">
            <v>4193</v>
          </cell>
          <cell r="B9516" t="str">
            <v>NIPLE DE REDUCAO DE FERRO GALVANIZADO, COM ROSCA BSP, DE 2" X 1 1/4"</v>
          </cell>
          <cell r="C9516" t="str">
            <v xml:space="preserve">UN    </v>
          </cell>
          <cell r="D9516" t="str">
            <v>27,90</v>
          </cell>
        </row>
        <row r="9517">
          <cell r="A9517">
            <v>4204</v>
          </cell>
          <cell r="B9517" t="str">
            <v>NIPLE DE REDUCAO DE FERRO GALVANIZADO, COM ROSCA BSP, DE 2" X 1"</v>
          </cell>
          <cell r="C9517" t="str">
            <v xml:space="preserve">UN    </v>
          </cell>
          <cell r="D9517" t="str">
            <v>27,90</v>
          </cell>
        </row>
        <row r="9518">
          <cell r="A9518">
            <v>4187</v>
          </cell>
          <cell r="B9518" t="str">
            <v>NIPLE DE REDUCAO DE FERRO GALVANIZADO, COM ROSCA BSP, DE 3/4" X 1/2"</v>
          </cell>
          <cell r="C9518" t="str">
            <v xml:space="preserve">UN    </v>
          </cell>
          <cell r="D9518" t="str">
            <v>5,56</v>
          </cell>
        </row>
        <row r="9519">
          <cell r="A9519">
            <v>4202</v>
          </cell>
          <cell r="B9519" t="str">
            <v>NIPLE DE REDUCAO DE FERRO GALVANIZADO, COM ROSCA BSP, DE 3" X 2 1/2"</v>
          </cell>
          <cell r="C9519" t="str">
            <v xml:space="preserve">UN    </v>
          </cell>
          <cell r="D9519" t="str">
            <v>84,33</v>
          </cell>
        </row>
        <row r="9520">
          <cell r="A9520">
            <v>4203</v>
          </cell>
          <cell r="B9520" t="str">
            <v>NIPLE DE REDUCAO DE FERRO GALVANIZADO, COM ROSCA BSP, DE 3" X 2"</v>
          </cell>
          <cell r="C9520" t="str">
            <v xml:space="preserve">UN    </v>
          </cell>
          <cell r="D9520" t="str">
            <v>74,47</v>
          </cell>
        </row>
        <row r="9521">
          <cell r="A9521">
            <v>40356</v>
          </cell>
          <cell r="B9521" t="str">
            <v>NIPLE SEXTAVADO EM ACO PRETO, COM ROSCA BSP, PRESSAO 3.000 LBS, DN 15 MM (1/2")</v>
          </cell>
          <cell r="C9521" t="str">
            <v xml:space="preserve">UN    </v>
          </cell>
          <cell r="D9521" t="str">
            <v>8,70</v>
          </cell>
        </row>
        <row r="9522">
          <cell r="A9522">
            <v>40359</v>
          </cell>
          <cell r="B9522" t="str">
            <v>NIPLE SEXTAVADO EM ACO PRETO, COM ROSCA BSP, PRESSAO 3.000 LBS, DN 20 MM (3/4")</v>
          </cell>
          <cell r="C9522" t="str">
            <v xml:space="preserve">UN    </v>
          </cell>
          <cell r="D9522" t="str">
            <v>11,23</v>
          </cell>
        </row>
        <row r="9523">
          <cell r="A9523">
            <v>40362</v>
          </cell>
          <cell r="B9523" t="str">
            <v>NIPLE SEXTAVADO EM ACO PRETO, COM ROSCA BSP, PRESSAO 3.000 LBS, DN 25 MM (1")</v>
          </cell>
          <cell r="C9523" t="str">
            <v xml:space="preserve">UN    </v>
          </cell>
          <cell r="D9523" t="str">
            <v>16,86</v>
          </cell>
        </row>
        <row r="9524">
          <cell r="A9524">
            <v>40365</v>
          </cell>
          <cell r="B9524" t="str">
            <v>NIPLE SEXTAVADO EM ACO PRETO, COM ROSCA BSP, PRESSAO 3.000 LBS, DN 32 MM (1 1/4")</v>
          </cell>
          <cell r="C9524" t="str">
            <v xml:space="preserve">UN    </v>
          </cell>
          <cell r="D9524" t="str">
            <v>25,46</v>
          </cell>
        </row>
        <row r="9525">
          <cell r="A9525">
            <v>40368</v>
          </cell>
          <cell r="B9525" t="str">
            <v>NIPLE SEXTAVADO EM ACO PRETO, COM ROSCA BSP, PRESSAO 3.000 LBS, DN 40 MM (1 1/2")</v>
          </cell>
          <cell r="C9525" t="str">
            <v xml:space="preserve">UN    </v>
          </cell>
          <cell r="D9525" t="str">
            <v>37,74</v>
          </cell>
        </row>
        <row r="9526">
          <cell r="A9526">
            <v>40371</v>
          </cell>
          <cell r="B9526" t="str">
            <v>NIPLE SEXTAVADO EM ACO PRETO, COM ROSCA BSP, PRESSAO 3.000 LBS, DN 50 MM (2")</v>
          </cell>
          <cell r="C9526" t="str">
            <v xml:space="preserve">UN    </v>
          </cell>
          <cell r="D9526" t="str">
            <v>62,09</v>
          </cell>
        </row>
        <row r="9527">
          <cell r="A9527">
            <v>40374</v>
          </cell>
          <cell r="B9527" t="str">
            <v>NIPLE SEXTAVADO EM ACO PRETO, COM ROSCA BSP, PRESSAO 3.000 LBS, DN 65 MM (2 1/2")</v>
          </cell>
          <cell r="C9527" t="str">
            <v xml:space="preserve">UN    </v>
          </cell>
          <cell r="D9527" t="str">
            <v>98,64</v>
          </cell>
        </row>
        <row r="9528">
          <cell r="A9528">
            <v>7595</v>
          </cell>
          <cell r="B9528" t="str">
            <v>NIVELADOR</v>
          </cell>
          <cell r="C9528" t="str">
            <v xml:space="preserve">H     </v>
          </cell>
          <cell r="D9528" t="str">
            <v>13,83</v>
          </cell>
        </row>
        <row r="9529">
          <cell r="A9529">
            <v>41094</v>
          </cell>
          <cell r="B9529" t="str">
            <v>NIVELADOR (MENSALISTA)</v>
          </cell>
          <cell r="C9529" t="str">
            <v xml:space="preserve">MES   </v>
          </cell>
          <cell r="D9529" t="str">
            <v>2.428,61</v>
          </cell>
        </row>
        <row r="9530">
          <cell r="A9530">
            <v>38175</v>
          </cell>
          <cell r="B9530" t="str">
            <v>NUMERO / ALGARISMO PARA PORTA, TAMANHO *40* MM, EM ZAMAC, (MODELO DE 0 A 9), FIXACAO POR PARAFUSOS</v>
          </cell>
          <cell r="C9530" t="str">
            <v xml:space="preserve">UN    </v>
          </cell>
          <cell r="D9530" t="str">
            <v>2,08</v>
          </cell>
        </row>
        <row r="9531">
          <cell r="A9531">
            <v>38176</v>
          </cell>
          <cell r="B9531" t="str">
            <v>NUMERO / ALGARISMO PARA RESIDENCIA (FACHADA), TAMANHO *120* MM, EM ZAMAC, (MODELO DE 0 A 9), FIXACAO POR PARAFUSOS</v>
          </cell>
          <cell r="C9531" t="str">
            <v xml:space="preserve">UN    </v>
          </cell>
          <cell r="D9531" t="str">
            <v>5,66</v>
          </cell>
        </row>
        <row r="9532">
          <cell r="A9532">
            <v>36152</v>
          </cell>
          <cell r="B9532" t="str">
            <v>OCULOS DE SEGURANCA CONTRA IMPACTOS COM LENTE INCOLOR, ARMACAO NYLON, COM PROTECAO UVA E UVB</v>
          </cell>
          <cell r="C9532" t="str">
            <v xml:space="preserve">UN    </v>
          </cell>
          <cell r="D9532" t="str">
            <v>4,18</v>
          </cell>
        </row>
        <row r="9533">
          <cell r="A9533">
            <v>11138</v>
          </cell>
          <cell r="B9533" t="str">
            <v>OLEO COMBUSTIVEL BPF A GRANEL</v>
          </cell>
          <cell r="C9533" t="str">
            <v xml:space="preserve">L     </v>
          </cell>
          <cell r="D9533" t="str">
            <v>2,13</v>
          </cell>
        </row>
        <row r="9534">
          <cell r="A9534">
            <v>5333</v>
          </cell>
          <cell r="B9534" t="str">
            <v>OLEO DE LINHACA</v>
          </cell>
          <cell r="C9534" t="str">
            <v xml:space="preserve">L     </v>
          </cell>
          <cell r="D9534" t="str">
            <v>14,68</v>
          </cell>
        </row>
        <row r="9535">
          <cell r="A9535">
            <v>4221</v>
          </cell>
          <cell r="B9535" t="str">
            <v>OLEO DIESEL COMBUSTIVEL COMUM</v>
          </cell>
          <cell r="C9535" t="str">
            <v xml:space="preserve">L     </v>
          </cell>
          <cell r="D9535" t="str">
            <v>3,31</v>
          </cell>
        </row>
        <row r="9536">
          <cell r="A9536">
            <v>4227</v>
          </cell>
          <cell r="B9536" t="str">
            <v>OLEO LUBRIFICANTE PARA MOTORES DE EQUIPAMENTOS PESADOS (CAMINHOES, TRATORES, RETROS E ETC)</v>
          </cell>
          <cell r="C9536" t="str">
            <v xml:space="preserve">L     </v>
          </cell>
          <cell r="D9536" t="str">
            <v>15,15</v>
          </cell>
        </row>
        <row r="9537">
          <cell r="A9537">
            <v>38170</v>
          </cell>
          <cell r="B9537" t="str">
            <v>OLHO MAGICO / VISOR PARA PORTA DE *25 A 46* MM DE ESPESSURA, ANGULO DE VISAO APROXIMADO DE 200 GRAUS, LATAO CROMADO, COM FECHO JANELA</v>
          </cell>
          <cell r="C9537" t="str">
            <v xml:space="preserve">UN    </v>
          </cell>
          <cell r="D9537" t="str">
            <v>9,53</v>
          </cell>
        </row>
        <row r="9538">
          <cell r="A9538">
            <v>4242</v>
          </cell>
          <cell r="B9538" t="str">
            <v>OPERADOR DE ACABADORA</v>
          </cell>
          <cell r="C9538" t="str">
            <v xml:space="preserve">H     </v>
          </cell>
          <cell r="D9538" t="str">
            <v>15,18</v>
          </cell>
        </row>
        <row r="9539">
          <cell r="A9539">
            <v>40980</v>
          </cell>
          <cell r="B9539" t="str">
            <v>OPERADOR DE BATE-ESTACAS (MENSALISTA)</v>
          </cell>
          <cell r="C9539" t="str">
            <v xml:space="preserve">MES   </v>
          </cell>
          <cell r="D9539" t="str">
            <v>2.140,76</v>
          </cell>
        </row>
        <row r="9540">
          <cell r="A9540">
            <v>4243</v>
          </cell>
          <cell r="B9540" t="str">
            <v>OPERADOR DE BETONEIRA (CAMINHAO)</v>
          </cell>
          <cell r="C9540" t="str">
            <v xml:space="preserve">H     </v>
          </cell>
          <cell r="D9540" t="str">
            <v>16,05</v>
          </cell>
        </row>
        <row r="9541">
          <cell r="A9541">
            <v>41031</v>
          </cell>
          <cell r="B9541" t="str">
            <v>OPERADOR DE BETONEIRA (CAMINHAO) (MENSALISTA)</v>
          </cell>
          <cell r="C9541" t="str">
            <v xml:space="preserve">MES   </v>
          </cell>
          <cell r="D9541" t="str">
            <v>2.815,50</v>
          </cell>
        </row>
        <row r="9542">
          <cell r="A9542">
            <v>37623</v>
          </cell>
          <cell r="B9542" t="str">
            <v>OPERADOR DE BETONEIRA ESTACIONARIA/MISTURADOR (COLETADO CAIXA)</v>
          </cell>
          <cell r="C9542" t="str">
            <v xml:space="preserve">H     </v>
          </cell>
          <cell r="D9542" t="str">
            <v>10,72</v>
          </cell>
        </row>
        <row r="9543">
          <cell r="A9543">
            <v>4250</v>
          </cell>
          <cell r="B9543" t="str">
            <v>OPERADOR DE COMPRESSOR DE AR OU COMPRESSORISTA</v>
          </cell>
          <cell r="C9543" t="str">
            <v xml:space="preserve">H     </v>
          </cell>
          <cell r="D9543" t="str">
            <v>10,40</v>
          </cell>
        </row>
        <row r="9544">
          <cell r="A9544">
            <v>40978</v>
          </cell>
          <cell r="B9544" t="str">
            <v>OPERADOR DE COMPRESSOR DE AR OU COMPRESSORISTA (MENSALISTA)</v>
          </cell>
          <cell r="C9544" t="str">
            <v xml:space="preserve">MES   </v>
          </cell>
          <cell r="D9544" t="str">
            <v>1.827,53</v>
          </cell>
        </row>
        <row r="9545">
          <cell r="A9545">
            <v>25960</v>
          </cell>
          <cell r="B9545" t="str">
            <v>OPERADOR DE DEMARCADORA DE FAIXAS DE TRAFEGO</v>
          </cell>
          <cell r="C9545" t="str">
            <v xml:space="preserve">H     </v>
          </cell>
          <cell r="D9545" t="str">
            <v>16,64</v>
          </cell>
        </row>
        <row r="9546">
          <cell r="A9546">
            <v>41043</v>
          </cell>
          <cell r="B9546" t="str">
            <v>OPERADOR DE DEMARCADORA DE FAIXAS DE TRAFEGO (MENSALISTA)</v>
          </cell>
          <cell r="C9546" t="str">
            <v xml:space="preserve">MES   </v>
          </cell>
          <cell r="D9546" t="str">
            <v>2.919,21</v>
          </cell>
        </row>
        <row r="9547">
          <cell r="A9547">
            <v>4234</v>
          </cell>
          <cell r="B9547" t="str">
            <v>OPERADOR DE ESCAVADEIRA</v>
          </cell>
          <cell r="C9547" t="str">
            <v xml:space="preserve">H     </v>
          </cell>
          <cell r="D9547" t="str">
            <v>17,93</v>
          </cell>
        </row>
        <row r="9548">
          <cell r="A9548">
            <v>40987</v>
          </cell>
          <cell r="B9548" t="str">
            <v>OPERADOR DE ESCAVADEIRA (MENSALISTA)</v>
          </cell>
          <cell r="C9548" t="str">
            <v xml:space="preserve">MES   </v>
          </cell>
          <cell r="D9548" t="str">
            <v>3.143,44</v>
          </cell>
        </row>
        <row r="9549">
          <cell r="A9549">
            <v>4253</v>
          </cell>
          <cell r="B9549" t="str">
            <v>OPERADOR DE GUINCHO</v>
          </cell>
          <cell r="C9549" t="str">
            <v xml:space="preserve">H     </v>
          </cell>
          <cell r="D9549" t="str">
            <v>9,60</v>
          </cell>
        </row>
        <row r="9550">
          <cell r="A9550">
            <v>40981</v>
          </cell>
          <cell r="B9550" t="str">
            <v>OPERADOR DE GUINCHO OU GUINCHEIRO (MENSALISTA)</v>
          </cell>
          <cell r="C9550" t="str">
            <v xml:space="preserve">MES   </v>
          </cell>
          <cell r="D9550" t="str">
            <v>1.687,82</v>
          </cell>
        </row>
        <row r="9551">
          <cell r="A9551">
            <v>4254</v>
          </cell>
          <cell r="B9551" t="str">
            <v>OPERADOR DE GUINDASTE</v>
          </cell>
          <cell r="C9551" t="str">
            <v xml:space="preserve">H     </v>
          </cell>
          <cell r="D9551" t="str">
            <v>20,77</v>
          </cell>
        </row>
        <row r="9552">
          <cell r="A9552">
            <v>41036</v>
          </cell>
          <cell r="B9552" t="str">
            <v>OPERADOR DE GUINDASTE (MENSALISTA)</v>
          </cell>
          <cell r="C9552" t="str">
            <v xml:space="preserve">MES   </v>
          </cell>
          <cell r="D9552" t="str">
            <v>3.642,48</v>
          </cell>
        </row>
        <row r="9553">
          <cell r="A9553">
            <v>4251</v>
          </cell>
          <cell r="B9553" t="str">
            <v>OPERADOR DE JATO ABRASIVO OU JATISTA</v>
          </cell>
          <cell r="C9553" t="str">
            <v xml:space="preserve">H     </v>
          </cell>
          <cell r="D9553" t="str">
            <v>10,32</v>
          </cell>
        </row>
        <row r="9554">
          <cell r="A9554">
            <v>40979</v>
          </cell>
          <cell r="B9554" t="str">
            <v>OPERADOR DE JATO ABRASIVO OU JATISTA (MENSALISTA)</v>
          </cell>
          <cell r="C9554" t="str">
            <v xml:space="preserve">MES   </v>
          </cell>
          <cell r="D9554" t="str">
            <v>1.811,30</v>
          </cell>
        </row>
        <row r="9555">
          <cell r="A9555">
            <v>4230</v>
          </cell>
          <cell r="B9555" t="str">
            <v>OPERADOR DE MAQUINAS E EQUIPAMENTOS</v>
          </cell>
          <cell r="C9555" t="str">
            <v xml:space="preserve">H     </v>
          </cell>
          <cell r="D9555" t="str">
            <v>15,03</v>
          </cell>
        </row>
        <row r="9556">
          <cell r="A9556">
            <v>40998</v>
          </cell>
          <cell r="B9556" t="str">
            <v>OPERADOR DE MAQUINAS E TRATORES DIVERSOS (TERRAPLANAGEM) (MENSALISTA)</v>
          </cell>
          <cell r="C9556" t="str">
            <v xml:space="preserve">MES   </v>
          </cell>
          <cell r="D9556" t="str">
            <v>2.635,87</v>
          </cell>
        </row>
        <row r="9557">
          <cell r="A9557">
            <v>4257</v>
          </cell>
          <cell r="B9557" t="str">
            <v>OPERADOR DE MARTELETE OU MARTELETEIRO</v>
          </cell>
          <cell r="C9557" t="str">
            <v xml:space="preserve">H     </v>
          </cell>
          <cell r="D9557" t="str">
            <v>9,66</v>
          </cell>
        </row>
        <row r="9558">
          <cell r="A9558">
            <v>40982</v>
          </cell>
          <cell r="B9558" t="str">
            <v>OPERADOR DE MARTELETE OU MARTELETEIRO (MENSALISTA)</v>
          </cell>
          <cell r="C9558" t="str">
            <v xml:space="preserve">MES   </v>
          </cell>
          <cell r="D9558" t="str">
            <v>1.696,96</v>
          </cell>
        </row>
        <row r="9559">
          <cell r="A9559">
            <v>41029</v>
          </cell>
          <cell r="B9559" t="str">
            <v>OPERADOR DE MESA VIBROACABADORA (MENSALISTA)</v>
          </cell>
          <cell r="C9559" t="str">
            <v xml:space="preserve">MES   </v>
          </cell>
          <cell r="D9559" t="str">
            <v>2.662,14</v>
          </cell>
        </row>
        <row r="9560">
          <cell r="A9560">
            <v>41026</v>
          </cell>
          <cell r="B9560" t="str">
            <v>OPERADOR DE MOTO SCRAPER (MENSALISTA)</v>
          </cell>
          <cell r="C9560" t="str">
            <v xml:space="preserve">MES   </v>
          </cell>
          <cell r="D9560" t="str">
            <v>4.127,30</v>
          </cell>
        </row>
        <row r="9561">
          <cell r="A9561">
            <v>4240</v>
          </cell>
          <cell r="B9561" t="str">
            <v>OPERADOR DE MOTO-ESCREIPER</v>
          </cell>
          <cell r="C9561" t="str">
            <v xml:space="preserve">H     </v>
          </cell>
          <cell r="D9561" t="str">
            <v>23,54</v>
          </cell>
        </row>
        <row r="9562">
          <cell r="A9562">
            <v>4239</v>
          </cell>
          <cell r="B9562" t="str">
            <v>OPERADOR DE MOTONIVELADORA</v>
          </cell>
          <cell r="C9562" t="str">
            <v xml:space="preserve">H     </v>
          </cell>
          <cell r="D9562" t="str">
            <v>23,54</v>
          </cell>
        </row>
        <row r="9563">
          <cell r="A9563">
            <v>41024</v>
          </cell>
          <cell r="B9563" t="str">
            <v>OPERADOR DE MOTONIVELADORA (MENSALISTA)</v>
          </cell>
          <cell r="C9563" t="str">
            <v xml:space="preserve">MES   </v>
          </cell>
          <cell r="D9563" t="str">
            <v>4.127,30</v>
          </cell>
        </row>
        <row r="9564">
          <cell r="A9564">
            <v>4248</v>
          </cell>
          <cell r="B9564" t="str">
            <v>OPERADOR DE PA CARREGADEIRA</v>
          </cell>
          <cell r="C9564" t="str">
            <v xml:space="preserve">H     </v>
          </cell>
          <cell r="D9564" t="str">
            <v>16,83</v>
          </cell>
        </row>
        <row r="9565">
          <cell r="A9565">
            <v>41033</v>
          </cell>
          <cell r="B9565" t="str">
            <v>OPERADOR DE PA CARREGADEIRA (MENSALISTA)</v>
          </cell>
          <cell r="C9565" t="str">
            <v xml:space="preserve">MES   </v>
          </cell>
          <cell r="D9565" t="str">
            <v>2.953,66</v>
          </cell>
        </row>
        <row r="9566">
          <cell r="A9566">
            <v>25959</v>
          </cell>
          <cell r="B9566" t="str">
            <v>OPERADOR DE PAVIMENTADORA</v>
          </cell>
          <cell r="C9566" t="str">
            <v xml:space="preserve">H     </v>
          </cell>
          <cell r="D9566" t="str">
            <v>16,64</v>
          </cell>
        </row>
        <row r="9567">
          <cell r="A9567">
            <v>41040</v>
          </cell>
          <cell r="B9567" t="str">
            <v>OPERADOR DE PAVIMENTADORA (MENSALISTA)</v>
          </cell>
          <cell r="C9567" t="str">
            <v xml:space="preserve">MES   </v>
          </cell>
          <cell r="D9567" t="str">
            <v>2.919,21</v>
          </cell>
        </row>
        <row r="9568">
          <cell r="A9568">
            <v>4238</v>
          </cell>
          <cell r="B9568" t="str">
            <v>OPERADOR DE ROLO COMPACTADOR</v>
          </cell>
          <cell r="C9568" t="str">
            <v xml:space="preserve">H     </v>
          </cell>
          <cell r="D9568" t="str">
            <v>14,49</v>
          </cell>
        </row>
        <row r="9569">
          <cell r="A9569">
            <v>41012</v>
          </cell>
          <cell r="B9569" t="str">
            <v>OPERADOR DE ROLO COMPACTADOR (MENSALISTA)</v>
          </cell>
          <cell r="C9569" t="str">
            <v xml:space="preserve">MES   </v>
          </cell>
          <cell r="D9569" t="str">
            <v>2.544,70</v>
          </cell>
        </row>
        <row r="9570">
          <cell r="A9570">
            <v>4237</v>
          </cell>
          <cell r="B9570" t="str">
            <v>OPERADOR DE TRATOR</v>
          </cell>
          <cell r="C9570" t="str">
            <v xml:space="preserve">H     </v>
          </cell>
          <cell r="D9570" t="str">
            <v>15,86</v>
          </cell>
        </row>
        <row r="9571">
          <cell r="A9571">
            <v>41002</v>
          </cell>
          <cell r="B9571" t="str">
            <v>OPERADOR DE TRATOR - EXCLUSIVE AGROPECUARIA (MENSALISTA)</v>
          </cell>
          <cell r="C9571" t="str">
            <v xml:space="preserve">MES   </v>
          </cell>
          <cell r="D9571" t="str">
            <v>2.781,29</v>
          </cell>
        </row>
        <row r="9572">
          <cell r="A9572">
            <v>4233</v>
          </cell>
          <cell r="B9572" t="str">
            <v>OPERADOR DE USINA DE ASFALTO, DE SOLOS OU DE CONCRETO</v>
          </cell>
          <cell r="C9572" t="str">
            <v xml:space="preserve">H     </v>
          </cell>
          <cell r="D9572" t="str">
            <v>15,18</v>
          </cell>
        </row>
        <row r="9573">
          <cell r="A9573">
            <v>41001</v>
          </cell>
          <cell r="B9573" t="str">
            <v>OPERADOR DE USINA DE ASFALTO, DE SOLOS OU DE CONCRETO (MENSALISTA)</v>
          </cell>
          <cell r="C9573" t="str">
            <v xml:space="preserve">MES   </v>
          </cell>
          <cell r="D9573" t="str">
            <v>2.662,15</v>
          </cell>
        </row>
        <row r="9574">
          <cell r="A9574">
            <v>4252</v>
          </cell>
          <cell r="B9574" t="str">
            <v>OPERADOR PARA BATE ESTACAS</v>
          </cell>
          <cell r="C9574" t="str">
            <v xml:space="preserve">H     </v>
          </cell>
          <cell r="D9574" t="str">
            <v>12,20</v>
          </cell>
        </row>
        <row r="9575">
          <cell r="A9575">
            <v>2</v>
          </cell>
          <cell r="B9575" t="str">
            <v>OXIGENIO, RECARGA PARA CILINDRO DE CONJUNTO OXICORTE GRANDE</v>
          </cell>
          <cell r="C9575" t="str">
            <v xml:space="preserve">M3    </v>
          </cell>
          <cell r="D9575" t="str">
            <v>7,67</v>
          </cell>
        </row>
        <row r="9576">
          <cell r="A9576">
            <v>36517</v>
          </cell>
          <cell r="B9576" t="str">
            <v>PA CARREGADEIRA SOBRE RODAS, POTENCIA BRUTA *127* CV, CAPACIDADE DA CACAMBA DE 2,0 A 2,4 M3, PESO OPERACIONAL DE 10330 KG</v>
          </cell>
          <cell r="C9576" t="str">
            <v xml:space="preserve">UN    </v>
          </cell>
          <cell r="D9576" t="str">
            <v>319.680,00</v>
          </cell>
        </row>
        <row r="9577">
          <cell r="A9577">
            <v>4262</v>
          </cell>
          <cell r="B9577" t="str">
            <v>PA CARREGADEIRA SOBRE RODAS, POTENCIA LIQUIDA 128 HP, CAPACIDADE DA CACAMBA DE 1,7 A 2,8 M3, PESO OPERACIONAL DE 11632 KG</v>
          </cell>
          <cell r="C9577" t="str">
            <v xml:space="preserve">UN    </v>
          </cell>
          <cell r="D9577" t="str">
            <v>360.000,00</v>
          </cell>
        </row>
        <row r="9578">
          <cell r="A9578">
            <v>4263</v>
          </cell>
          <cell r="B9578" t="str">
            <v>PA CARREGADEIRA SOBRE RODAS, POTENCIA LIQUIDA 197 HP, CAPACIDADE DA CACAMBA DE 2,5 A 3,5 M3, PESO OPERACIONAL DE 18338 KG</v>
          </cell>
          <cell r="C9578" t="str">
            <v xml:space="preserve">UN    </v>
          </cell>
          <cell r="D9578" t="str">
            <v>499.199,97</v>
          </cell>
        </row>
        <row r="9579">
          <cell r="A9579">
            <v>36518</v>
          </cell>
          <cell r="B9579" t="str">
            <v>PA CARREGADEIRA SOBRE RODAS, POTENCIA LIQUIDA 213 HP, CAPACIDADE DA CACAMBA DE 1,9 A 3,5 M3, PESO OPERACIONAL DE 19234 KG</v>
          </cell>
          <cell r="C9579" t="str">
            <v xml:space="preserve">UN    </v>
          </cell>
          <cell r="D9579" t="str">
            <v>568.319,97</v>
          </cell>
        </row>
        <row r="9580">
          <cell r="A9580">
            <v>14221</v>
          </cell>
          <cell r="B9580" t="str">
            <v>PA CARREGADEIRA SOBRE RODAS, POTENCIA 152 HP, CAPACIDADE DA CACAMBA DE 1,53 A 2,30 M3, PESO OPERACIONAL DE 10216 KG</v>
          </cell>
          <cell r="C9580" t="str">
            <v xml:space="preserve">UN    </v>
          </cell>
          <cell r="D9580" t="str">
            <v>331.679,98</v>
          </cell>
        </row>
        <row r="9581">
          <cell r="A9581">
            <v>38402</v>
          </cell>
          <cell r="B9581" t="str">
            <v>PA DE LIXO PLASTICA, CABO LONGO</v>
          </cell>
          <cell r="C9581" t="str">
            <v xml:space="preserve">UN    </v>
          </cell>
          <cell r="D9581" t="str">
            <v>7,74</v>
          </cell>
        </row>
        <row r="9582">
          <cell r="A9582">
            <v>3412</v>
          </cell>
          <cell r="B9582" t="str">
            <v>PAINEL DE LA DE VIDRO SEM REVESTIMENTO PSI 20, E = 25 MM, DE 1200 X 600 MM</v>
          </cell>
          <cell r="C9582" t="str">
            <v xml:space="preserve">M2    </v>
          </cell>
          <cell r="D9582" t="str">
            <v>6,82</v>
          </cell>
        </row>
        <row r="9583">
          <cell r="A9583">
            <v>3413</v>
          </cell>
          <cell r="B9583" t="str">
            <v>PAINEL DE LA DE VIDRO SEM REVESTIMENTO PSI 20, E = 50 MM, DE 1200 X 600 MM</v>
          </cell>
          <cell r="C9583" t="str">
            <v xml:space="preserve">M2    </v>
          </cell>
          <cell r="D9583" t="str">
            <v>15,36</v>
          </cell>
        </row>
        <row r="9584">
          <cell r="A9584">
            <v>39744</v>
          </cell>
          <cell r="B9584" t="str">
            <v>PAINEL DE LA DE VIDRO SEM REVESTIMENTO PSI 40, E = 25 MM, DE 1200 X 600 MM</v>
          </cell>
          <cell r="C9584" t="str">
            <v xml:space="preserve">M2    </v>
          </cell>
          <cell r="D9584" t="str">
            <v>11,93</v>
          </cell>
        </row>
        <row r="9585">
          <cell r="A9585">
            <v>39745</v>
          </cell>
          <cell r="B9585" t="str">
            <v>PAINEL DE LA DE VIDRO SEM REVESTIMENTO PSI 40, E = 50 MM, DE 1200 X 600 MM</v>
          </cell>
          <cell r="C9585" t="str">
            <v xml:space="preserve">M2    </v>
          </cell>
          <cell r="D9585" t="str">
            <v>25,17</v>
          </cell>
        </row>
        <row r="9586">
          <cell r="A9586">
            <v>39637</v>
          </cell>
          <cell r="B9586" t="str">
            <v>PAINEL ESTRUTURAL PARA LAJE SECA REVESTIDO EM PLACA CIMENTICIA, DE 1,20 X 2,50 M, E = 23 MM</v>
          </cell>
          <cell r="C9586" t="str">
            <v xml:space="preserve">M2    </v>
          </cell>
          <cell r="D9586" t="str">
            <v>68,17</v>
          </cell>
        </row>
        <row r="9587">
          <cell r="A9587">
            <v>39638</v>
          </cell>
          <cell r="B9587" t="str">
            <v>PAINEL ESTRUTURAL PARA LAJE SECA REVESTIDO EM PLACA CIMENTICIA, DE 1,20 X 2,50 M, E = 40 MM</v>
          </cell>
          <cell r="C9587" t="str">
            <v xml:space="preserve">M2    </v>
          </cell>
          <cell r="D9587" t="str">
            <v>126,94</v>
          </cell>
        </row>
        <row r="9588">
          <cell r="A9588">
            <v>39639</v>
          </cell>
          <cell r="B9588" t="str">
            <v>PAINEL ESTRUTURAL PARA LAJE SECA REVESTIDO EM PLACA CIMENTICIA, DE 1,20 X 2,50 M, E = 55 MM</v>
          </cell>
          <cell r="C9588" t="str">
            <v xml:space="preserve">M2    </v>
          </cell>
          <cell r="D9588" t="str">
            <v>167,37</v>
          </cell>
        </row>
        <row r="9589">
          <cell r="A9589">
            <v>39517</v>
          </cell>
          <cell r="B9589" t="str">
            <v>PAINEL ISOLANTE REVESTIDO EM ACO GALVALUME *0,5* MM COM PRE-PINTURA NAS DUAS FACES, NUCLEO EM POLIURETANO (PUR), E = 40/50 MM, PARA FECHAMENTOS VERTICAIS (INCLUI PARAFUSOS DE FIXACAO)</v>
          </cell>
          <cell r="C9589" t="str">
            <v xml:space="preserve">M2    </v>
          </cell>
          <cell r="D9589" t="str">
            <v>114,59</v>
          </cell>
        </row>
        <row r="9590">
          <cell r="A9590">
            <v>39518</v>
          </cell>
          <cell r="B9590" t="str">
            <v>PAINEL ISOLANTE REVESTIDO EM ACO GALVALUME *0,5* MM COM PRE-PINTURA NAS DUAS FACES, NUCLEO EM POLIURETANO (PUR), E = 70/80 MM, PARA FECHAMENTOS VERTICAIS (INCLUI PARAFUSOS DE FIXACAO)</v>
          </cell>
          <cell r="C9590" t="str">
            <v xml:space="preserve">M2    </v>
          </cell>
          <cell r="D9590" t="str">
            <v>135,54</v>
          </cell>
        </row>
        <row r="9591">
          <cell r="A9591">
            <v>38366</v>
          </cell>
          <cell r="B9591" t="str">
            <v>PAPEL KRAFT BETUMADO</v>
          </cell>
          <cell r="C9591" t="str">
            <v xml:space="preserve">M2    </v>
          </cell>
          <cell r="D9591" t="str">
            <v>3,34</v>
          </cell>
        </row>
        <row r="9592">
          <cell r="A9592">
            <v>11703</v>
          </cell>
          <cell r="B9592" t="str">
            <v>PAPELEIRA DE PAREDE EM METAL CROMADO SEM TAMPA</v>
          </cell>
          <cell r="C9592" t="str">
            <v xml:space="preserve">UN    </v>
          </cell>
          <cell r="D9592" t="str">
            <v>40,11</v>
          </cell>
        </row>
        <row r="9593">
          <cell r="A9593">
            <v>37400</v>
          </cell>
          <cell r="B9593" t="str">
            <v>PAPELEIRA PLASTICA TIPO DISPENSER PARA PAPEL HIGIENICO ROLAO</v>
          </cell>
          <cell r="C9593" t="str">
            <v xml:space="preserve">UN    </v>
          </cell>
          <cell r="D9593" t="str">
            <v>54,40</v>
          </cell>
        </row>
        <row r="9594">
          <cell r="A9594">
            <v>25400</v>
          </cell>
          <cell r="B9594" t="str">
            <v>PAR DE TABELAS DE BASQUETE EM COMPENSADO NAVAL DE *1,80 X 1,20* M, COM ARO DE METAL E REDE (SEM SUPORTE DE FIXACAO)</v>
          </cell>
          <cell r="C9594" t="str">
            <v xml:space="preserve">UN    </v>
          </cell>
          <cell r="D9594" t="str">
            <v>954,93</v>
          </cell>
        </row>
        <row r="9595">
          <cell r="A9595">
            <v>4272</v>
          </cell>
          <cell r="B9595" t="str">
            <v>PARA-RAIOS DE BAIXA TENSAO, TENSAO DE OPERACAO *280* V , CORRENTE MAXIMA *20* KA</v>
          </cell>
          <cell r="C9595" t="str">
            <v xml:space="preserve">UN    </v>
          </cell>
          <cell r="D9595" t="str">
            <v>43,09</v>
          </cell>
        </row>
        <row r="9596">
          <cell r="A9596">
            <v>4276</v>
          </cell>
          <cell r="B9596" t="str">
            <v>PARA-RAIOS DE DISTRIBUICAO, TENSAO NOMINAL 15 KV, CORRENTE NOMINAL DE DESCARGA 5 KA</v>
          </cell>
          <cell r="C9596" t="str">
            <v xml:space="preserve">UN    </v>
          </cell>
          <cell r="D9596" t="str">
            <v>127,20</v>
          </cell>
        </row>
        <row r="9597">
          <cell r="A9597">
            <v>4273</v>
          </cell>
          <cell r="B9597" t="str">
            <v>PARA-RAIOS DE DISTRIBUICAO, TENSAO NOMINAL 30 KV, CORRENTE NOMINAL DE DESCARGA 10 KA</v>
          </cell>
          <cell r="C9597" t="str">
            <v xml:space="preserve">UN    </v>
          </cell>
          <cell r="D9597" t="str">
            <v>211,31</v>
          </cell>
        </row>
        <row r="9598">
          <cell r="A9598">
            <v>4274</v>
          </cell>
          <cell r="B9598" t="str">
            <v>PARA-RAIOS TIPO FRANKLIN 350 MM, EM LATAO CROMADO, DUAS DESCIDAS, PARA PROTECAO DE EDIFICACOES CONTRA DESCARGAS ATMOSFERICAS</v>
          </cell>
          <cell r="C9598" t="str">
            <v xml:space="preserve">UN    </v>
          </cell>
          <cell r="D9598" t="str">
            <v>49,00</v>
          </cell>
        </row>
        <row r="9599">
          <cell r="A9599">
            <v>39438</v>
          </cell>
          <cell r="B9599" t="str">
            <v>PARAFUSO CABECA TROMBETA E PONTA AGULHA (GN55), COMPRIMENTO 55 MM, EM ACO FOSFATIZADO, PARA FIXAR CHAPA DE GESSO EM PERFIL DRYWALL METALICO MAXIMO 0,7 MM</v>
          </cell>
          <cell r="C9599" t="str">
            <v xml:space="preserve">UN    </v>
          </cell>
          <cell r="D9599" t="str">
            <v>0,12</v>
          </cell>
        </row>
        <row r="9600">
          <cell r="A9600">
            <v>11963</v>
          </cell>
          <cell r="B9600" t="str">
            <v>PARAFUSO DE ACO TIPO CHUMBADOR PARABOLT, DIAMETRO 1/2", COMPRIMENTO 75 MM</v>
          </cell>
          <cell r="C9600" t="str">
            <v xml:space="preserve">UN    </v>
          </cell>
          <cell r="D9600" t="str">
            <v>4,41</v>
          </cell>
        </row>
        <row r="9601">
          <cell r="A9601">
            <v>11964</v>
          </cell>
          <cell r="B9601" t="str">
            <v>PARAFUSO DE ACO TIPO CHUMBADOR PARABOLT, DIAMETRO 3/8", COMPRIMENTO 75 MM</v>
          </cell>
          <cell r="C9601" t="str">
            <v xml:space="preserve">UN    </v>
          </cell>
          <cell r="D9601" t="str">
            <v>1,11</v>
          </cell>
        </row>
        <row r="9602">
          <cell r="A9602">
            <v>4379</v>
          </cell>
          <cell r="B9602" t="str">
            <v>PARAFUSO DE ACO ZINCADO COM ROSCA SOBERBA, CABECA CHATA E FENDA SIMPLES, DIAMETRO 2,5 MM, COMPRIMENTO * 9,5 * MM</v>
          </cell>
          <cell r="C9602" t="str">
            <v xml:space="preserve">UN    </v>
          </cell>
          <cell r="D9602" t="str">
            <v>0,02</v>
          </cell>
        </row>
        <row r="9603">
          <cell r="A9603">
            <v>4377</v>
          </cell>
          <cell r="B9603" t="str">
            <v>PARAFUSO DE ACO ZINCADO COM ROSCA SOBERBA, CABECA CHATA E FENDA SIMPLES, DIAMETRO 4,2 MM, COMPRIMENTO * 32 * MM</v>
          </cell>
          <cell r="C9603" t="str">
            <v xml:space="preserve">UN    </v>
          </cell>
          <cell r="D9603" t="str">
            <v>0,08</v>
          </cell>
        </row>
        <row r="9604">
          <cell r="A9604">
            <v>4356</v>
          </cell>
          <cell r="B9604" t="str">
            <v>PARAFUSO DE ACO ZINCADO COM ROSCA SOBERBA, CABECA CHATA E FENDA SIMPLES, DIAMETRO 4,8 MM, COMPRIMENTO 45 MM</v>
          </cell>
          <cell r="C9604" t="str">
            <v xml:space="preserve">UN    </v>
          </cell>
          <cell r="D9604" t="str">
            <v>0,12</v>
          </cell>
        </row>
        <row r="9605">
          <cell r="A9605">
            <v>13246</v>
          </cell>
          <cell r="B9605" t="str">
            <v>PARAFUSO DE FERRO POLIDO, SEXTAVADO, COM ROSCA INTEIRA, DIAMETRO 5/16", COMPRIMENTO 3/4", COM PORCA E ARRUELA LISA LEVE</v>
          </cell>
          <cell r="C9605" t="str">
            <v xml:space="preserve">UN    </v>
          </cell>
          <cell r="D9605" t="str">
            <v>0,21</v>
          </cell>
        </row>
        <row r="9606">
          <cell r="A9606">
            <v>4346</v>
          </cell>
          <cell r="B9606" t="str">
            <v>PARAFUSO DE FERRO POLIDO, SEXTAVADO, COM ROSCA PARCIAL, DIAMETRO 5/8", COMPRIMENTO 6", COM PORCA E ARRUELA DE PRESSAO MEDIA</v>
          </cell>
          <cell r="C9606" t="str">
            <v xml:space="preserve">UN    </v>
          </cell>
          <cell r="D9606" t="str">
            <v>4,73</v>
          </cell>
        </row>
        <row r="9607">
          <cell r="A9607">
            <v>11955</v>
          </cell>
          <cell r="B9607" t="str">
            <v>PARAFUSO DE LATAO COM ACABAMENTO CROMADO PARA FIXAR PECA SANITARIA, INCLUI PORCA CEGA, ARRUELA E BUCHA DE NYLON TAMANHO S-10</v>
          </cell>
          <cell r="C9607" t="str">
            <v xml:space="preserve">UN    </v>
          </cell>
          <cell r="D9607" t="str">
            <v>2,07</v>
          </cell>
        </row>
        <row r="9608">
          <cell r="A9608">
            <v>11960</v>
          </cell>
          <cell r="B9608" t="str">
            <v>PARAFUSO DE LATAO COM ROSCA SOBERBA, CABECA CHATA E FENDA SIMPLES, DIAMETRO 2,5 MM, COMPRIMENTO 12 MM</v>
          </cell>
          <cell r="C9608" t="str">
            <v xml:space="preserve">UN    </v>
          </cell>
          <cell r="D9608" t="str">
            <v>0,07</v>
          </cell>
        </row>
        <row r="9609">
          <cell r="A9609">
            <v>4333</v>
          </cell>
          <cell r="B9609" t="str">
            <v>PARAFUSO DE LATAO COM ROSCA SOBERBA, CABECA CHATA E FENDA SIMPLES, DIAMETRO 3,2 MM, COMPRIMENTO 16 MM</v>
          </cell>
          <cell r="C9609" t="str">
            <v xml:space="preserve">UN    </v>
          </cell>
          <cell r="D9609" t="str">
            <v>0,12</v>
          </cell>
        </row>
        <row r="9610">
          <cell r="A9610">
            <v>4358</v>
          </cell>
          <cell r="B9610" t="str">
            <v>PARAFUSO DE LATAO COM ROSCA SOBERBA, CABECA CHATA E FENDA SIMPLES, DIAMETRO 4,8 MM, COMPRIMENTO 65 MM</v>
          </cell>
          <cell r="C9610" t="str">
            <v xml:space="preserve">UN    </v>
          </cell>
          <cell r="D9610" t="str">
            <v>0,94</v>
          </cell>
        </row>
        <row r="9611">
          <cell r="A9611">
            <v>39435</v>
          </cell>
          <cell r="B9611" t="str">
            <v>PARAFUSO DRY WALL, EM ACO FOSFATIZADO, CABECA TROMBETA E PONTA AGULHA (TA), COMPRIMENTO 25 MM</v>
          </cell>
          <cell r="C9611" t="str">
            <v xml:space="preserve">UN    </v>
          </cell>
          <cell r="D9611" t="str">
            <v>0,04</v>
          </cell>
        </row>
        <row r="9612">
          <cell r="A9612">
            <v>39436</v>
          </cell>
          <cell r="B9612" t="str">
            <v>PARAFUSO DRY WALL, EM ACO FOSFATIZADO, CABECA TROMBETA E PONTA AGULHA (TA), COMPRIMENTO 35 MM</v>
          </cell>
          <cell r="C9612" t="str">
            <v xml:space="preserve">UN    </v>
          </cell>
          <cell r="D9612" t="str">
            <v>0,08</v>
          </cell>
        </row>
        <row r="9613">
          <cell r="A9613">
            <v>39437</v>
          </cell>
          <cell r="B9613" t="str">
            <v>PARAFUSO DRY WALL, EM ACO FOSFATIZADO, CABECA TROMBETA E PONTA AGULHA (TA), COMPRIMENTO 45 MM</v>
          </cell>
          <cell r="C9613" t="str">
            <v xml:space="preserve">UN    </v>
          </cell>
          <cell r="D9613" t="str">
            <v>0,10</v>
          </cell>
        </row>
        <row r="9614">
          <cell r="A9614">
            <v>39439</v>
          </cell>
          <cell r="B9614" t="str">
            <v>PARAFUSO DRY WALL, EM ACO FOSFATIZADO, CABECA TROMBETA E PONTA BROCA (TB), COMPRIMENTO 25 MM</v>
          </cell>
          <cell r="C9614" t="str">
            <v xml:space="preserve">UN    </v>
          </cell>
          <cell r="D9614" t="str">
            <v>0,07</v>
          </cell>
        </row>
        <row r="9615">
          <cell r="A9615">
            <v>39440</v>
          </cell>
          <cell r="B9615" t="str">
            <v>PARAFUSO DRY WALL, EM ACO FOSFATIZADO, CABECA TROMBETA E PONTA BROCA (TB), COMPRIMENTO 35 MM</v>
          </cell>
          <cell r="C9615" t="str">
            <v xml:space="preserve">UN    </v>
          </cell>
          <cell r="D9615" t="str">
            <v>0,09</v>
          </cell>
        </row>
        <row r="9616">
          <cell r="A9616">
            <v>39441</v>
          </cell>
          <cell r="B9616" t="str">
            <v>PARAFUSO DRY WALL, EM ACO FOSFATIZADO, CABECA TROMBETA E PONTA BROCA (TB), COMPRIMENTO 45 MM</v>
          </cell>
          <cell r="C9616" t="str">
            <v xml:space="preserve">UN    </v>
          </cell>
          <cell r="D9616" t="str">
            <v>0,12</v>
          </cell>
        </row>
        <row r="9617">
          <cell r="A9617">
            <v>39442</v>
          </cell>
          <cell r="B9617" t="str">
            <v>PARAFUSO DRY WALL, EM ACO ZINCADO, CABECA LENTILHA E PONTA AGULHA (LA), LARGURA 4,2 MM, COMPRIMENTO 13 MM</v>
          </cell>
          <cell r="C9617" t="str">
            <v xml:space="preserve">UN    </v>
          </cell>
          <cell r="D9617" t="str">
            <v>0,08</v>
          </cell>
        </row>
        <row r="9618">
          <cell r="A9618">
            <v>39443</v>
          </cell>
          <cell r="B9618" t="str">
            <v>PARAFUSO DRY WALL, EM ACO ZINCADO, CABECA LENTILHA E PONTA BROCA (LB), LARGURA 4,2 MM, COMPRIMENTO 13 MM</v>
          </cell>
          <cell r="C9618" t="str">
            <v xml:space="preserve">UN    </v>
          </cell>
          <cell r="D9618" t="str">
            <v>0,11</v>
          </cell>
        </row>
        <row r="9619">
          <cell r="A9619">
            <v>4329</v>
          </cell>
          <cell r="B9619" t="str">
            <v>PARAFUSO EM ACO GALVANIZADO, TIPO MAQUINA, SEXTAVADO, SEM PORCA, DIAMETRO 1/2", COMPRIMENTO 2"</v>
          </cell>
          <cell r="C9619" t="str">
            <v xml:space="preserve">UN    </v>
          </cell>
          <cell r="D9619" t="str">
            <v>1,01</v>
          </cell>
        </row>
        <row r="9620">
          <cell r="A9620">
            <v>4383</v>
          </cell>
          <cell r="B9620" t="str">
            <v>PARAFUSO FRANCES METRICO ZINCADO, DIAMETRO 12 MM, COMPRIMENTO 140MM, COM PORCA SEXTAVADA E ARRUELA DE PRESSAO MEDIA</v>
          </cell>
          <cell r="C9620" t="str">
            <v xml:space="preserve">UN    </v>
          </cell>
          <cell r="D9620" t="str">
            <v>9,13</v>
          </cell>
        </row>
        <row r="9621">
          <cell r="A9621">
            <v>4344</v>
          </cell>
          <cell r="B9621" t="str">
            <v>PARAFUSO FRANCES METRICO ZINCADO, DIAMETRO 12 MM, COMPRIMENTO 150 MM, COM PORCA SEXTAVADA E ARRUELA DE PRESSAO MEDIA</v>
          </cell>
          <cell r="C9621" t="str">
            <v xml:space="preserve">UN    </v>
          </cell>
          <cell r="D9621" t="str">
            <v>9,57</v>
          </cell>
        </row>
        <row r="9622">
          <cell r="A9622">
            <v>436</v>
          </cell>
          <cell r="B9622" t="str">
            <v>PARAFUSO FRANCES M16 EM ACO GALVANIZADO, COMPRIMENTO = 150 MM, DIAMETRO = 16 MM, CABECA ABAULADA</v>
          </cell>
          <cell r="C9622" t="str">
            <v xml:space="preserve">UN    </v>
          </cell>
          <cell r="D9622" t="str">
            <v>5,70</v>
          </cell>
        </row>
        <row r="9623">
          <cell r="A9623">
            <v>442</v>
          </cell>
          <cell r="B9623" t="str">
            <v>PARAFUSO FRANCES M16 EM ACO GALVANIZADO, COMPRIMENTO = 45 MM, DIAMETRO = 16 MM, CABECA ABAULADA</v>
          </cell>
          <cell r="C9623" t="str">
            <v xml:space="preserve">UN    </v>
          </cell>
          <cell r="D9623" t="str">
            <v>3,37</v>
          </cell>
        </row>
        <row r="9624">
          <cell r="A9624">
            <v>11953</v>
          </cell>
          <cell r="B9624" t="str">
            <v>PARAFUSO FRANCES ZINCADO, DIAMETRO 1/2'', COMPRIMENTO 2'', COM PORCA E ARRUELA</v>
          </cell>
          <cell r="C9624" t="str">
            <v xml:space="preserve">UN    </v>
          </cell>
          <cell r="D9624" t="str">
            <v>1,51</v>
          </cell>
        </row>
        <row r="9625">
          <cell r="A9625">
            <v>4335</v>
          </cell>
          <cell r="B9625" t="str">
            <v>PARAFUSO FRANCES ZINCADO, DIAMETRO 1/2", COMPRIMENTO 12", COM PORCA E ARRUELA LISA MEDIA</v>
          </cell>
          <cell r="C9625" t="str">
            <v xml:space="preserve">UN    </v>
          </cell>
          <cell r="D9625" t="str">
            <v>6,42</v>
          </cell>
        </row>
        <row r="9626">
          <cell r="A9626">
            <v>4334</v>
          </cell>
          <cell r="B9626" t="str">
            <v>PARAFUSO FRANCES ZINCADO, DIAMETRO 1/2", COMPRIMENTO 15", COM PORCA E ARRUELA LISA MEDIA</v>
          </cell>
          <cell r="C9626" t="str">
            <v xml:space="preserve">UN    </v>
          </cell>
          <cell r="D9626" t="str">
            <v>8,81</v>
          </cell>
        </row>
        <row r="9627">
          <cell r="A9627">
            <v>4343</v>
          </cell>
          <cell r="B9627" t="str">
            <v>PARAFUSO FRANCES ZINCADO, DIAMETRO 1/2", COMPRIMENTO 4", COM PORCA E ARRUELA</v>
          </cell>
          <cell r="C9627" t="str">
            <v xml:space="preserve">UN    </v>
          </cell>
          <cell r="D9627" t="str">
            <v>2,16</v>
          </cell>
        </row>
        <row r="9628">
          <cell r="A9628">
            <v>430</v>
          </cell>
          <cell r="B9628" t="str">
            <v>PARAFUSO M16 EM ACO GALVANIZADO, COMPRIMENTO = 125 MM, DIAMETRO = 16 MM, ROSCA MAQUINA, CABECA QUADRADA</v>
          </cell>
          <cell r="C9628" t="str">
            <v xml:space="preserve">UN    </v>
          </cell>
          <cell r="D9628" t="str">
            <v>5,10</v>
          </cell>
        </row>
        <row r="9629">
          <cell r="A9629">
            <v>441</v>
          </cell>
          <cell r="B9629" t="str">
            <v>PARAFUSO M16 EM ACO GALVANIZADO, COMPRIMENTO = 150 MM, DIAMETRO = 16 MM, ROSCA MAQUINA, CABECA QUADRADA</v>
          </cell>
          <cell r="C9629" t="str">
            <v xml:space="preserve">UN    </v>
          </cell>
          <cell r="D9629" t="str">
            <v>5,62</v>
          </cell>
        </row>
        <row r="9630">
          <cell r="A9630">
            <v>431</v>
          </cell>
          <cell r="B9630" t="str">
            <v>PARAFUSO M16 EM ACO GALVANIZADO, COMPRIMENTO = 200 MM, DIAMETRO = 16 MM, ROSCA MAQUINA, CABECA QUADRADA</v>
          </cell>
          <cell r="C9630" t="str">
            <v xml:space="preserve">UN    </v>
          </cell>
          <cell r="D9630" t="str">
            <v>6,78</v>
          </cell>
        </row>
        <row r="9631">
          <cell r="A9631">
            <v>432</v>
          </cell>
          <cell r="B9631" t="str">
            <v>PARAFUSO M16 EM ACO GALVANIZADO, COMPRIMENTO = 250 MM, DIAMETRO = 16 MM, ROSCA MAQUINA, CABECA QUADRADA</v>
          </cell>
          <cell r="C9631" t="str">
            <v xml:space="preserve">UN    </v>
          </cell>
          <cell r="D9631" t="str">
            <v>7,48</v>
          </cell>
        </row>
        <row r="9632">
          <cell r="A9632">
            <v>429</v>
          </cell>
          <cell r="B9632" t="str">
            <v>PARAFUSO M16 EM ACO GALVANIZADO, COMPRIMENTO = 300 MM, DIAMETRO = 16 MM, ROSCA DUPLA</v>
          </cell>
          <cell r="C9632" t="str">
            <v xml:space="preserve">UN    </v>
          </cell>
          <cell r="D9632" t="str">
            <v>10,09</v>
          </cell>
        </row>
        <row r="9633">
          <cell r="A9633">
            <v>439</v>
          </cell>
          <cell r="B9633" t="str">
            <v>PARAFUSO M16 EM ACO GALVANIZADO, COMPRIMENTO = 300 MM, DIAMETRO = 16 MM, ROSCA MAQUINA, CABECA QUADRADA</v>
          </cell>
          <cell r="C9633" t="str">
            <v xml:space="preserve">UN    </v>
          </cell>
          <cell r="D9633" t="str">
            <v>8,60</v>
          </cell>
        </row>
        <row r="9634">
          <cell r="A9634">
            <v>433</v>
          </cell>
          <cell r="B9634" t="str">
            <v>PARAFUSO M16 EM ACO GALVANIZADO, COMPRIMENTO = 350 MM, DIAMETRO = 16 MM, ROSCA MAQUINA, CABECA QUADRADA</v>
          </cell>
          <cell r="C9634" t="str">
            <v xml:space="preserve">UN    </v>
          </cell>
          <cell r="D9634" t="str">
            <v>10,04</v>
          </cell>
        </row>
        <row r="9635">
          <cell r="A9635">
            <v>437</v>
          </cell>
          <cell r="B9635" t="str">
            <v>PARAFUSO M16 EM ACO GALVANIZADO, COMPRIMENTO = 400 MM, DIAMETRO = 16 MM, ROSCA DUPLA</v>
          </cell>
          <cell r="C9635" t="str">
            <v xml:space="preserve">UN    </v>
          </cell>
          <cell r="D9635" t="str">
            <v>13,33</v>
          </cell>
        </row>
        <row r="9636">
          <cell r="A9636">
            <v>11790</v>
          </cell>
          <cell r="B9636" t="str">
            <v>PARAFUSO M16 EM ACO GALVANIZADO, COMPRIMENTO = 450 MM, DIAMETRO = 16 MM, ROSCA MAQUINA, CABECA QUADRADA</v>
          </cell>
          <cell r="C9636" t="str">
            <v xml:space="preserve">UN    </v>
          </cell>
          <cell r="D9636" t="str">
            <v>15,13</v>
          </cell>
        </row>
        <row r="9637">
          <cell r="A9637">
            <v>428</v>
          </cell>
          <cell r="B9637" t="str">
            <v>PARAFUSO M16 EM ACO GALVANIZADO, COMPRIMENTO = 500 MM, DIAMETRO = 16 MM, ROSCA MAQUINA, COM CABECA SEXTAVADA E PORCA</v>
          </cell>
          <cell r="C9637" t="str">
            <v xml:space="preserve">UN    </v>
          </cell>
          <cell r="D9637" t="str">
            <v>16,45</v>
          </cell>
        </row>
        <row r="9638">
          <cell r="A9638">
            <v>4384</v>
          </cell>
          <cell r="B9638" t="str">
            <v>PARAFUSO NIQUELADO COM ACABAMENTO CROMADO PARA FIXAR PECA SANITARIA, INCLUI PORCA CEGA, ARRUELA E BUCHA DE NYLON TAMANHO S-10</v>
          </cell>
          <cell r="C9638" t="str">
            <v xml:space="preserve">UN    </v>
          </cell>
          <cell r="D9638" t="str">
            <v>10,49</v>
          </cell>
        </row>
        <row r="9639">
          <cell r="A9639">
            <v>4351</v>
          </cell>
          <cell r="B9639" t="str">
            <v>PARAFUSO NIQUELADO 3 1/2" COM ACABAMENTO CROMADO PARA FIXAR PECA SANITARIA, INCLUI PORCA CEGA, ARRUELA E BUCHA DE NYLON TAMANHO S-8</v>
          </cell>
          <cell r="C9639" t="str">
            <v xml:space="preserve">UN    </v>
          </cell>
          <cell r="D9639" t="str">
            <v>7,78</v>
          </cell>
        </row>
        <row r="9640">
          <cell r="A9640">
            <v>11054</v>
          </cell>
          <cell r="B9640" t="str">
            <v>PARAFUSO ROSCA SOBERBA ZINCADO CABECA CHATA FENDA SIMPLES 3,2 X 20 MM (3/4 ")</v>
          </cell>
          <cell r="C9640" t="str">
            <v xml:space="preserve">UN    </v>
          </cell>
          <cell r="D9640" t="str">
            <v>0,02</v>
          </cell>
        </row>
        <row r="9641">
          <cell r="A9641">
            <v>11055</v>
          </cell>
          <cell r="B9641" t="str">
            <v>PARAFUSO ROSCA SOBERBA ZINCADO CABECA CHATA FENDA SIMPLES 3,5 X 25 MM (1 ")</v>
          </cell>
          <cell r="C9641" t="str">
            <v xml:space="preserve">UN    </v>
          </cell>
          <cell r="D9641" t="str">
            <v>0,04</v>
          </cell>
        </row>
        <row r="9642">
          <cell r="A9642">
            <v>11056</v>
          </cell>
          <cell r="B9642" t="str">
            <v>PARAFUSO ROSCA SOBERBA ZINCADO CABECA CHATA FENDA SIMPLES 3,8 X 30 MM (1.1/4 ")</v>
          </cell>
          <cell r="C9642" t="str">
            <v xml:space="preserve">UN    </v>
          </cell>
          <cell r="D9642" t="str">
            <v>0,04</v>
          </cell>
        </row>
        <row r="9643">
          <cell r="A9643">
            <v>11057</v>
          </cell>
          <cell r="B9643" t="str">
            <v>PARAFUSO ROSCA SOBERBA ZINCADO CABECA CHATA FENDA SIMPLES 4,8 X 40 MM (1.1/2 ")</v>
          </cell>
          <cell r="C9643" t="str">
            <v xml:space="preserve">UN    </v>
          </cell>
          <cell r="D9643" t="str">
            <v>0,09</v>
          </cell>
        </row>
        <row r="9644">
          <cell r="A9644">
            <v>11059</v>
          </cell>
          <cell r="B9644" t="str">
            <v>PARAFUSO ROSCA SOBERBA ZINCADO CABECA CHATA FENDA SIMPLES 5,5 X 50 MM (2 ")</v>
          </cell>
          <cell r="C9644" t="str">
            <v xml:space="preserve">UN    </v>
          </cell>
          <cell r="D9644" t="str">
            <v>0,17</v>
          </cell>
        </row>
        <row r="9645">
          <cell r="A9645">
            <v>11058</v>
          </cell>
          <cell r="B9645" t="str">
            <v>PARAFUSO ROSCA SOBERBA ZINCADO CABECA CHATA FENDA SIMPLES 5,5 X 65 MM (2.1/2 ")</v>
          </cell>
          <cell r="C9645" t="str">
            <v xml:space="preserve">UN    </v>
          </cell>
          <cell r="D9645" t="str">
            <v>0,22</v>
          </cell>
        </row>
        <row r="9646">
          <cell r="A9646">
            <v>4380</v>
          </cell>
          <cell r="B9646" t="str">
            <v>PARAFUSO ZINCADO ROSCA SOBERBA 5/16 " X 120 MM PARA TELHA FIBROCIMENTO</v>
          </cell>
          <cell r="C9646" t="str">
            <v xml:space="preserve">UN    </v>
          </cell>
          <cell r="D9646" t="str">
            <v>0,75</v>
          </cell>
        </row>
        <row r="9647">
          <cell r="A9647">
            <v>4299</v>
          </cell>
          <cell r="B9647" t="str">
            <v>PARAFUSO ZINCADO ROSCA SOBERBA, CABECA SEXTAVADA, 5/16 " X 110 MM, PARA FIXACAO DE TELHA EM MADEIRA</v>
          </cell>
          <cell r="C9647" t="str">
            <v xml:space="preserve">UN    </v>
          </cell>
          <cell r="D9647" t="str">
            <v>0,71</v>
          </cell>
        </row>
        <row r="9648">
          <cell r="A9648">
            <v>4304</v>
          </cell>
          <cell r="B9648" t="str">
            <v>PARAFUSO ZINCADO ROSCA SOBERBA, CABECA SEXTAVADA, 5/16 " X 150 MM, PARA FIXACAO DE TELHA EM MADEIRA</v>
          </cell>
          <cell r="C9648" t="str">
            <v xml:space="preserve">UN    </v>
          </cell>
          <cell r="D9648" t="str">
            <v>0,96</v>
          </cell>
        </row>
        <row r="9649">
          <cell r="A9649">
            <v>4305</v>
          </cell>
          <cell r="B9649" t="str">
            <v>PARAFUSO ZINCADO ROSCA SOBERBA, CABECA SEXTAVADA, 5/16 " X 180 MM, PARA FIXACAO DE TELHA EM MADEIRA</v>
          </cell>
          <cell r="C9649" t="str">
            <v xml:space="preserve">UN    </v>
          </cell>
          <cell r="D9649" t="str">
            <v>1,12</v>
          </cell>
        </row>
        <row r="9650">
          <cell r="A9650">
            <v>4306</v>
          </cell>
          <cell r="B9650" t="str">
            <v>PARAFUSO ZINCADO ROSCA SOBERBA, CABECA SEXTAVADA, 5/16 " X 200 MM, PARA FIXACAO DE TELHA EM MADEIRA</v>
          </cell>
          <cell r="C9650" t="str">
            <v xml:space="preserve">UN    </v>
          </cell>
          <cell r="D9650" t="str">
            <v>1,30</v>
          </cell>
        </row>
        <row r="9651">
          <cell r="A9651">
            <v>4308</v>
          </cell>
          <cell r="B9651" t="str">
            <v>PARAFUSO ZINCADO ROSCA SOBERBA, CABECA SEXTAVADA, 5/16 " X 230 MM, PARA FIXACAO DE TELHA EM MADEIRA</v>
          </cell>
          <cell r="C9651" t="str">
            <v xml:space="preserve">UN    </v>
          </cell>
          <cell r="D9651" t="str">
            <v>2,70</v>
          </cell>
        </row>
        <row r="9652">
          <cell r="A9652">
            <v>4302</v>
          </cell>
          <cell r="B9652" t="str">
            <v>PARAFUSO ZINCADO ROSCA SOBERBA, CABECA SEXTAVADA, 5/16 " X 250 MM, PARA FIXACAO DE TELHA EM MADEIRA</v>
          </cell>
          <cell r="C9652" t="str">
            <v xml:space="preserve">UN    </v>
          </cell>
          <cell r="D9652" t="str">
            <v>2,02</v>
          </cell>
        </row>
        <row r="9653">
          <cell r="A9653">
            <v>4300</v>
          </cell>
          <cell r="B9653" t="str">
            <v>PARAFUSO ZINCADO ROSCA SOBERBA, CABECA SEXTAVADA, 5/16 " X 50 MM, PARA FIXACAO DE TELHA EM MADEIRA</v>
          </cell>
          <cell r="C9653" t="str">
            <v xml:space="preserve">UN    </v>
          </cell>
          <cell r="D9653" t="str">
            <v>0,48</v>
          </cell>
        </row>
        <row r="9654">
          <cell r="A9654">
            <v>4301</v>
          </cell>
          <cell r="B9654" t="str">
            <v>PARAFUSO ZINCADO ROSCA SOBERBA, CABECA SEXTAVADA, 5/16 " X 85 MM, PARA FIXACAO DE TELHA EM MADEIRA</v>
          </cell>
          <cell r="C9654" t="str">
            <v xml:space="preserve">UN    </v>
          </cell>
          <cell r="D9654" t="str">
            <v>0,59</v>
          </cell>
        </row>
        <row r="9655">
          <cell r="A9655">
            <v>4320</v>
          </cell>
          <cell r="B9655" t="str">
            <v>PARAFUSO ZINCADO 5/16 " X 250 MM PARA FIXACAO DE TELHA DE FIBROCIMENTO CANALETE 49, INCLUI BUCHA NYLON S-10</v>
          </cell>
          <cell r="C9655" t="str">
            <v xml:space="preserve">UN    </v>
          </cell>
          <cell r="D9655" t="str">
            <v>1,79</v>
          </cell>
        </row>
        <row r="9656">
          <cell r="A9656">
            <v>4318</v>
          </cell>
          <cell r="B9656" t="str">
            <v>PARAFUSO ZINCADO 5/16 " X 85 MM PARA FIXACAO DE TELHA DE FIBROCIMENTO CANALETE 90, INCLUI BUCHA NYLON S-10</v>
          </cell>
          <cell r="C9656" t="str">
            <v xml:space="preserve">UN    </v>
          </cell>
          <cell r="D9656" t="str">
            <v>0,87</v>
          </cell>
        </row>
        <row r="9657">
          <cell r="A9657">
            <v>40547</v>
          </cell>
          <cell r="B9657" t="str">
            <v>PARAFUSO ZINCADO, AUTOBROCANTE, FLANGEADO, 4,2 X 19"</v>
          </cell>
          <cell r="C9657" t="str">
            <v xml:space="preserve">CENTO </v>
          </cell>
          <cell r="D9657" t="str">
            <v>12,75</v>
          </cell>
        </row>
        <row r="9658">
          <cell r="A9658">
            <v>11962</v>
          </cell>
          <cell r="B9658" t="str">
            <v>PARAFUSO ZINCADO, SEXTAVADO, COM ROSCA INTEIRA, DIAMETRO 1/4", COMPRIMENTO 1/2"</v>
          </cell>
          <cell r="C9658" t="str">
            <v xml:space="preserve">UN    </v>
          </cell>
          <cell r="D9658" t="str">
            <v>0,10</v>
          </cell>
        </row>
        <row r="9659">
          <cell r="A9659">
            <v>4332</v>
          </cell>
          <cell r="B9659" t="str">
            <v>PARAFUSO ZINCADO, SEXTAVADO, COM ROSCA INTEIRA, DIAMETRO 3/8", COMPRIMENTO 2"</v>
          </cell>
          <cell r="C9659" t="str">
            <v xml:space="preserve">UN    </v>
          </cell>
          <cell r="D9659" t="str">
            <v>0,50</v>
          </cell>
        </row>
        <row r="9660">
          <cell r="A9660">
            <v>4331</v>
          </cell>
          <cell r="B9660" t="str">
            <v>PARAFUSO ZINCADO, SEXTAVADO, COM ROSCA INTEIRA, DIAMETRO 5/8", COMPRIMENTO 2 1/4"</v>
          </cell>
          <cell r="C9660" t="str">
            <v xml:space="preserve">UN    </v>
          </cell>
          <cell r="D9660" t="str">
            <v>1,91</v>
          </cell>
        </row>
        <row r="9661">
          <cell r="A9661">
            <v>4336</v>
          </cell>
          <cell r="B9661" t="str">
            <v>PARAFUSO ZINCADO, SEXTAVADO, COM ROSCA INTEIRA, DIAMETRO 5/8", COMPRIMENTO 3", COM PORCA E ARRUELA DE PRESSAO MEDIA</v>
          </cell>
          <cell r="C9661" t="str">
            <v xml:space="preserve">UN    </v>
          </cell>
          <cell r="D9661" t="str">
            <v>2,45</v>
          </cell>
        </row>
        <row r="9662">
          <cell r="A9662">
            <v>13294</v>
          </cell>
          <cell r="B9662" t="str">
            <v>PARAFUSO ZINCADO, SEXTAVADO, COM ROSCA SOBERBA, DIAMETRO 3/8", COMPRIMENTO 80 MM</v>
          </cell>
          <cell r="C9662" t="str">
            <v xml:space="preserve">UN    </v>
          </cell>
          <cell r="D9662" t="str">
            <v>0,70</v>
          </cell>
        </row>
        <row r="9663">
          <cell r="A9663">
            <v>11948</v>
          </cell>
          <cell r="B9663" t="str">
            <v>PARAFUSO ZINCADO, SEXTAVADO, COM ROSCA SOBERBA, DIAMETRO 5/16", COMPRIMENTO 40 MM</v>
          </cell>
          <cell r="C9663" t="str">
            <v xml:space="preserve">UN    </v>
          </cell>
          <cell r="D9663" t="str">
            <v>0,31</v>
          </cell>
        </row>
        <row r="9664">
          <cell r="A9664">
            <v>4382</v>
          </cell>
          <cell r="B9664" t="str">
            <v>PARAFUSO ZINCADO, SEXTAVADO, COM ROSCA SOBERBA, DIAMETRO 5/16", COMPRIMENTO 80 MM</v>
          </cell>
          <cell r="C9664" t="str">
            <v xml:space="preserve">UN    </v>
          </cell>
          <cell r="D9664" t="str">
            <v>0,52</v>
          </cell>
        </row>
        <row r="9665">
          <cell r="A9665">
            <v>4354</v>
          </cell>
          <cell r="B9665" t="str">
            <v>PARAFUSO ZINCADO, SEXTAVADO, GRAU 5, ROSCA INTEIRA, DIAMETRO 1 1/2", COMPRIMENTO 4"</v>
          </cell>
          <cell r="C9665" t="str">
            <v xml:space="preserve">UN    </v>
          </cell>
          <cell r="D9665" t="str">
            <v>21,95</v>
          </cell>
        </row>
        <row r="9666">
          <cell r="A9666">
            <v>40839</v>
          </cell>
          <cell r="B9666" t="str">
            <v>PARAFUSO, ASTM A307 - GRAU A, SEXTAVADO, ZINCADO, DIAMETRO 3/8" (9,52 MM), COMPRIMENTO 1 " (25,4 MM)</v>
          </cell>
          <cell r="C9666" t="str">
            <v xml:space="preserve">CENTO </v>
          </cell>
          <cell r="D9666" t="str">
            <v>52,83</v>
          </cell>
        </row>
        <row r="9667">
          <cell r="A9667">
            <v>40552</v>
          </cell>
          <cell r="B9667" t="str">
            <v>PARAFUSO, AUTO ATARRACHANTE, CABECA CHATA, FENDA SIMPLES, 1/4 (6,35 MM) X 25 MM</v>
          </cell>
          <cell r="C9667" t="str">
            <v xml:space="preserve">CENTO </v>
          </cell>
          <cell r="D9667" t="str">
            <v>21,86</v>
          </cell>
        </row>
        <row r="9668">
          <cell r="A9668">
            <v>40549</v>
          </cell>
          <cell r="B9668" t="str">
            <v>PARAFUSO, COMUM, ASTM A307, SEXTAVADO, DIAMETRO 1/2" (12,7 MM), COMPRIMENTO 1" (25,4 MM)</v>
          </cell>
          <cell r="C9668" t="str">
            <v xml:space="preserve">CENTO </v>
          </cell>
          <cell r="D9668" t="str">
            <v>86,53</v>
          </cell>
        </row>
        <row r="9669">
          <cell r="A9669">
            <v>4385</v>
          </cell>
          <cell r="B9669" t="str">
            <v>PARALELEPIPEDO GRANITICO OU BASALTICO, PARA PAVIMENTACAO, SEM FRETE,  *30 A 35* PECAS POR M2</v>
          </cell>
          <cell r="C9669" t="str">
            <v xml:space="preserve">MIL   </v>
          </cell>
          <cell r="D9669" t="str">
            <v>1.225,71</v>
          </cell>
        </row>
        <row r="9670">
          <cell r="A9670">
            <v>4386</v>
          </cell>
          <cell r="B9670" t="str">
            <v>PARALELEPIPEDO GRANITICO OU BASALTICO, PARA PAVIMENTACAO, SEM FRETE,  *30 A 35* PECAS POR M2</v>
          </cell>
          <cell r="C9670" t="str">
            <v xml:space="preserve">M2    </v>
          </cell>
          <cell r="D9670" t="str">
            <v>51,82</v>
          </cell>
        </row>
        <row r="9671">
          <cell r="A9671">
            <v>38397</v>
          </cell>
          <cell r="B9671" t="str">
            <v>PASTA DESENGRAXANTE PARA MAOS</v>
          </cell>
          <cell r="C9671" t="str">
            <v xml:space="preserve">KG    </v>
          </cell>
          <cell r="D9671" t="str">
            <v>3,60</v>
          </cell>
        </row>
        <row r="9672">
          <cell r="A9672">
            <v>20078</v>
          </cell>
          <cell r="B9672" t="str">
            <v>PASTA LUBRIFICANTE PARA TUBOS E CONEXOES COM JUNTA ELASTICA (USO EM PVC, ACO, POLIETILENO E OUTROS) ( DE *400* G)</v>
          </cell>
          <cell r="C9672" t="str">
            <v xml:space="preserve">UN    </v>
          </cell>
          <cell r="D9672" t="str">
            <v>20,83</v>
          </cell>
        </row>
        <row r="9673">
          <cell r="A9673">
            <v>20079</v>
          </cell>
          <cell r="B9673" t="str">
            <v>PASTA LUBRIFICANTE PARA TUBOS E CONEXOES COM JUNTA ELASTICA (USO EM PVC, ACO, POLIETILENO E OUTROS) (POTE DE 3.500* G)</v>
          </cell>
          <cell r="C9673" t="str">
            <v xml:space="preserve">UN    </v>
          </cell>
          <cell r="D9673" t="str">
            <v>129,96</v>
          </cell>
        </row>
        <row r="9674">
          <cell r="A9674">
            <v>39897</v>
          </cell>
          <cell r="B9674" t="str">
            <v>PASTA PARA SOLDA DE TUBOS E CONEXOES DE COBRE</v>
          </cell>
          <cell r="C9674" t="str">
            <v xml:space="preserve">250G  </v>
          </cell>
          <cell r="D9674" t="str">
            <v>28,34</v>
          </cell>
        </row>
        <row r="9675">
          <cell r="A9675">
            <v>118</v>
          </cell>
          <cell r="B9675" t="str">
            <v>PASTA VEDA JUNTAS/ROSCA, LATA DE *500* G, PARA INSTALACOES DE GAS E OUTROS</v>
          </cell>
          <cell r="C9675" t="str">
            <v xml:space="preserve">UN    </v>
          </cell>
          <cell r="D9675" t="str">
            <v>78,77</v>
          </cell>
        </row>
        <row r="9676">
          <cell r="A9676">
            <v>4396</v>
          </cell>
          <cell r="B9676" t="str">
            <v>PASTILHA CERAMICA/PORCELANA, REVEST INT/EXT E  PISCINA, CORES BRANCA OU FRIAS, *2,5 X 2,5* CM</v>
          </cell>
          <cell r="C9676" t="str">
            <v xml:space="preserve">M2    </v>
          </cell>
          <cell r="D9676" t="str">
            <v>112,91</v>
          </cell>
        </row>
        <row r="9677">
          <cell r="A9677">
            <v>36881</v>
          </cell>
          <cell r="B9677" t="str">
            <v>PASTILHA CERAMICA/PORCELANA, REVEST INT/EXT E  PISCINA, CORES FRIAS *5 X 5* CM</v>
          </cell>
          <cell r="C9677" t="str">
            <v xml:space="preserve">M2    </v>
          </cell>
          <cell r="D9677" t="str">
            <v>100,89</v>
          </cell>
        </row>
        <row r="9678">
          <cell r="A9678">
            <v>36882</v>
          </cell>
          <cell r="B9678" t="str">
            <v>PASTILHA CERAMICA/PORCELANA, REVEST INT/EXT E  PISCINA, CORES QUENTES *5 X 5* CM</v>
          </cell>
          <cell r="C9678" t="str">
            <v xml:space="preserve">M2    </v>
          </cell>
          <cell r="D9678" t="str">
            <v>117,71</v>
          </cell>
        </row>
        <row r="9679">
          <cell r="A9679">
            <v>4397</v>
          </cell>
          <cell r="B9679" t="str">
            <v>PASTILHA CERAMICA/PORCELANA, REVEST INT/EXT E  PISCINA, CORES QUENTES, *2,5 X 2,5* CM</v>
          </cell>
          <cell r="C9679" t="str">
            <v xml:space="preserve">M2    </v>
          </cell>
          <cell r="D9679" t="str">
            <v>183,09</v>
          </cell>
        </row>
        <row r="9680">
          <cell r="A9680">
            <v>34754</v>
          </cell>
          <cell r="B9680" t="str">
            <v>PASTILHA DE VIDRO CRISTAL, NACIONAL, REVEST INT/EXT E PISCINA, TODAS AS CORES, E MAIOR OU IGUAL A 5 MM  *2,0 X 2,0* CM</v>
          </cell>
          <cell r="C9680" t="str">
            <v xml:space="preserve">M2    </v>
          </cell>
          <cell r="D9680" t="str">
            <v>339,03</v>
          </cell>
        </row>
        <row r="9681">
          <cell r="A9681">
            <v>25962</v>
          </cell>
          <cell r="B9681" t="str">
            <v>PASTILHA DE VIDRO PIGMENTADA *2,0 X 2,0* CM, NACIONAL, PARA REVESTIMENTO INTERNO/EXTERNO E PISCINA, BRANCA OU CORES FRIAS, ESPESSURA MAIOR OU IGUAL A 5 MM</v>
          </cell>
          <cell r="C9681" t="str">
            <v xml:space="preserve">M2    </v>
          </cell>
          <cell r="D9681" t="str">
            <v>214,73</v>
          </cell>
        </row>
        <row r="9682">
          <cell r="A9682">
            <v>34752</v>
          </cell>
          <cell r="B9682" t="str">
            <v>PASTILHA DE VIDRO PIGMENTADA, NACIONAL, REVEST INT/EXT E PISCINA, CORES QUENTES, ESPESSURA MAIOR OU IGUAL A 5 MM  *2,0 X 2,0* CM</v>
          </cell>
          <cell r="C9682" t="str">
            <v xml:space="preserve">M2    </v>
          </cell>
          <cell r="D9682" t="str">
            <v>378,13</v>
          </cell>
        </row>
        <row r="9683">
          <cell r="A9683">
            <v>4751</v>
          </cell>
          <cell r="B9683" t="str">
            <v>PASTILHEIRO</v>
          </cell>
          <cell r="C9683" t="str">
            <v xml:space="preserve">H     </v>
          </cell>
          <cell r="D9683" t="str">
            <v>17,05</v>
          </cell>
        </row>
        <row r="9684">
          <cell r="A9684">
            <v>41066</v>
          </cell>
          <cell r="B9684" t="str">
            <v>PASTILHEIRO (MENSALISTA)</v>
          </cell>
          <cell r="C9684" t="str">
            <v xml:space="preserve">MES   </v>
          </cell>
          <cell r="D9684" t="str">
            <v>2.992,35</v>
          </cell>
        </row>
        <row r="9685">
          <cell r="A9685">
            <v>39604</v>
          </cell>
          <cell r="B9685" t="str">
            <v>PATCH CORD, CATEGORIA 5 E, EXTENSAO DE 1,50 M</v>
          </cell>
          <cell r="C9685" t="str">
            <v xml:space="preserve">UN    </v>
          </cell>
          <cell r="D9685" t="str">
            <v>8,60</v>
          </cell>
        </row>
        <row r="9686">
          <cell r="A9686">
            <v>39605</v>
          </cell>
          <cell r="B9686" t="str">
            <v>PATCH CORD, CATEGORIA 5 E, EXTENSAO DE 2,50 M</v>
          </cell>
          <cell r="C9686" t="str">
            <v xml:space="preserve">UN    </v>
          </cell>
          <cell r="D9686" t="str">
            <v>11,94</v>
          </cell>
        </row>
        <row r="9687">
          <cell r="A9687">
            <v>39606</v>
          </cell>
          <cell r="B9687" t="str">
            <v>PATCH CORD, CATEGORIA 6, EXTENSAO DE 1,50 M</v>
          </cell>
          <cell r="C9687" t="str">
            <v xml:space="preserve">UN    </v>
          </cell>
          <cell r="D9687" t="str">
            <v>15,17</v>
          </cell>
        </row>
        <row r="9688">
          <cell r="A9688">
            <v>39607</v>
          </cell>
          <cell r="B9688" t="str">
            <v>PATCH CORD, CATEGORIA 6, EXTENSAO DE 2,50 M</v>
          </cell>
          <cell r="C9688" t="str">
            <v xml:space="preserve">UN    </v>
          </cell>
          <cell r="D9688" t="str">
            <v>17,40</v>
          </cell>
        </row>
        <row r="9689">
          <cell r="A9689">
            <v>39594</v>
          </cell>
          <cell r="B9689" t="str">
            <v>PATCH PANEL, 24 PORTAS, CATEGORIA 5E, COM RACKS DE 19" E 1 U DE ALTURA</v>
          </cell>
          <cell r="C9689" t="str">
            <v xml:space="preserve">UN    </v>
          </cell>
          <cell r="D9689" t="str">
            <v>164,75</v>
          </cell>
        </row>
        <row r="9690">
          <cell r="A9690">
            <v>39596</v>
          </cell>
          <cell r="B9690" t="str">
            <v>PATCH PANEL, 24 PORTAS, CATEGORIA 6, COM RACKS DE 19" E 1 U DE ALTURA</v>
          </cell>
          <cell r="C9690" t="str">
            <v xml:space="preserve">UN    </v>
          </cell>
          <cell r="D9690" t="str">
            <v>287,15</v>
          </cell>
        </row>
        <row r="9691">
          <cell r="A9691">
            <v>39595</v>
          </cell>
          <cell r="B9691" t="str">
            <v>PATCH PANEL, 48 PORTAS, CATEGORIA 5E, COM RACKS DE 19" E 2 U DE ALTURA</v>
          </cell>
          <cell r="C9691" t="str">
            <v xml:space="preserve">UN    </v>
          </cell>
          <cell r="D9691" t="str">
            <v>241,04</v>
          </cell>
        </row>
        <row r="9692">
          <cell r="A9692">
            <v>39597</v>
          </cell>
          <cell r="B9692" t="str">
            <v>PATCH PANEL, 48 PORTAS, CATEGORIA 6, COM RACKS DE 19" E 2 U DE ALTURA</v>
          </cell>
          <cell r="C9692" t="str">
            <v xml:space="preserve">UN    </v>
          </cell>
          <cell r="D9692" t="str">
            <v>387,24</v>
          </cell>
        </row>
        <row r="9693">
          <cell r="A9693">
            <v>20209</v>
          </cell>
          <cell r="B9693" t="str">
            <v>PECA DE MADEIRA APARELHADA *7,5 X 7,5* CM (3 X 3 ") MACARANDUBA, ANGELIM OU EQUIVALENTE DA REGIAO</v>
          </cell>
          <cell r="C9693" t="str">
            <v xml:space="preserve">M     </v>
          </cell>
          <cell r="D9693" t="str">
            <v>7,95</v>
          </cell>
        </row>
        <row r="9694">
          <cell r="A9694">
            <v>4433</v>
          </cell>
          <cell r="B9694" t="str">
            <v>PECA DE MADEIRA NAO APARELHADA *7,5 X 7,5* CM (3 X 3 ") MACARANDUBA, ANGELIM OU EQUIVALENTE DA REGIAO</v>
          </cell>
          <cell r="C9694" t="str">
            <v xml:space="preserve">M     </v>
          </cell>
          <cell r="D9694" t="str">
            <v>12,09</v>
          </cell>
        </row>
        <row r="9695">
          <cell r="A9695">
            <v>4491</v>
          </cell>
          <cell r="B9695" t="str">
            <v>PECA DE MADEIRA NATIVA / REGIONAL 7,5 X 7,5CM (3X3) NAO APARELHADA (P/FORMA)</v>
          </cell>
          <cell r="C9695" t="str">
            <v xml:space="preserve">M     </v>
          </cell>
          <cell r="D9695" t="str">
            <v>7,90</v>
          </cell>
        </row>
        <row r="9696">
          <cell r="A9696">
            <v>4505</v>
          </cell>
          <cell r="B9696" t="str">
            <v>PECA DE MADEIRA NATIVA/REGIONAL 1 X 7CM NAO APARELHADA (P/FORMA)</v>
          </cell>
          <cell r="C9696" t="str">
            <v xml:space="preserve">M     </v>
          </cell>
          <cell r="D9696" t="str">
            <v>3,12</v>
          </cell>
        </row>
        <row r="9697">
          <cell r="A9697">
            <v>4517</v>
          </cell>
          <cell r="B9697" t="str">
            <v>PECA DE MADEIRA NATIVA/REGIONAL 2,5 X 7,0 CM (SARRAFO-P/FORMA)</v>
          </cell>
          <cell r="C9697" t="str">
            <v xml:space="preserve">M     </v>
          </cell>
          <cell r="D9697" t="str">
            <v>0,74</v>
          </cell>
        </row>
        <row r="9698">
          <cell r="A9698">
            <v>4448</v>
          </cell>
          <cell r="B9698" t="str">
            <v>PECA DE MADEIRA NATIVA/REGIONAL 7,5 X 12,50 CM (3X5") NAO APARELHADA (P/FORMA)</v>
          </cell>
          <cell r="C9698" t="str">
            <v xml:space="preserve">M     </v>
          </cell>
          <cell r="D9698" t="str">
            <v>14,43</v>
          </cell>
        </row>
        <row r="9699">
          <cell r="A9699">
            <v>6194</v>
          </cell>
          <cell r="B9699" t="str">
            <v>PECA DE MADEIRA 2A QUALIDADE 2,5 X 15CM (1X6") NAO APARELHADA</v>
          </cell>
          <cell r="C9699" t="str">
            <v xml:space="preserve">M     </v>
          </cell>
          <cell r="D9699" t="str">
            <v>7,66</v>
          </cell>
        </row>
        <row r="9700">
          <cell r="A9700">
            <v>4509</v>
          </cell>
          <cell r="B9700" t="str">
            <v>PECA DE MADEIRA 3A QUALIDADE 2,5 X 10CM NAO APARELHADA</v>
          </cell>
          <cell r="C9700" t="str">
            <v xml:space="preserve">M     </v>
          </cell>
          <cell r="D9700" t="str">
            <v>4,06</v>
          </cell>
        </row>
        <row r="9701">
          <cell r="A9701">
            <v>4513</v>
          </cell>
          <cell r="B9701" t="str">
            <v>PECA DE MADEIRA 3A/4A NATIVA/REGIONAL 5 X 5 CM</v>
          </cell>
          <cell r="C9701" t="str">
            <v xml:space="preserve">M     </v>
          </cell>
          <cell r="D9701" t="str">
            <v>1,07</v>
          </cell>
        </row>
        <row r="9702">
          <cell r="A9702">
            <v>4512</v>
          </cell>
          <cell r="B9702" t="str">
            <v>PECA DE MADEIRA 3A/4A QUALIDADE 2,5 X 5CM NAO APARELHADA</v>
          </cell>
          <cell r="C9702" t="str">
            <v xml:space="preserve">M     </v>
          </cell>
          <cell r="D9702" t="str">
            <v>2,50</v>
          </cell>
        </row>
        <row r="9703">
          <cell r="A9703">
            <v>4500</v>
          </cell>
          <cell r="B9703" t="str">
            <v>PECA DE MADEIRA 3A/4A QUALIDADE 7,5 X 10CM NAO APARELHADA</v>
          </cell>
          <cell r="C9703" t="str">
            <v xml:space="preserve">M     </v>
          </cell>
          <cell r="D9703" t="str">
            <v>12,25</v>
          </cell>
        </row>
        <row r="9704">
          <cell r="A9704">
            <v>10731</v>
          </cell>
          <cell r="B9704" t="str">
            <v>PEDRA ARDOSIA, CINZA, *40 X 40* CM, E= *1 CM</v>
          </cell>
          <cell r="C9704" t="str">
            <v xml:space="preserve">M2    </v>
          </cell>
          <cell r="D9704" t="str">
            <v>25,12</v>
          </cell>
        </row>
        <row r="9705">
          <cell r="A9705">
            <v>4704</v>
          </cell>
          <cell r="B9705" t="str">
            <v>PEDRA ARDOSIA, CINZA, 20  X  40 CM,  E=  *1 CM</v>
          </cell>
          <cell r="C9705" t="str">
            <v xml:space="preserve">M2    </v>
          </cell>
          <cell r="D9705" t="str">
            <v>22,67</v>
          </cell>
        </row>
        <row r="9706">
          <cell r="A9706">
            <v>10730</v>
          </cell>
          <cell r="B9706" t="str">
            <v>PEDRA ARDOSIA, CINZA, 30  X  30,  E= *1 CM</v>
          </cell>
          <cell r="C9706" t="str">
            <v xml:space="preserve">M2    </v>
          </cell>
          <cell r="D9706" t="str">
            <v>24,29</v>
          </cell>
        </row>
        <row r="9707">
          <cell r="A9707">
            <v>4729</v>
          </cell>
          <cell r="B9707" t="str">
            <v>PEDRA BRITADA GRADUADA, CLASSIFICADA (POSTO PEDREIRA/FORNECEDOR, SEM FRETE)</v>
          </cell>
          <cell r="C9707" t="str">
            <v xml:space="preserve">M3    </v>
          </cell>
          <cell r="D9707" t="str">
            <v>68,31</v>
          </cell>
        </row>
        <row r="9708">
          <cell r="A9708">
            <v>4720</v>
          </cell>
          <cell r="B9708" t="str">
            <v>PEDRA BRITADA N. 0, OU PEDRISCO (4,8 A 9,5 MM) POSTO PEDREIRA/FORNECEDOR, SEM FRETE</v>
          </cell>
          <cell r="C9708" t="str">
            <v xml:space="preserve">M3    </v>
          </cell>
          <cell r="D9708" t="str">
            <v>74,69</v>
          </cell>
        </row>
        <row r="9709">
          <cell r="A9709">
            <v>4721</v>
          </cell>
          <cell r="B9709" t="str">
            <v>PEDRA BRITADA N. 1 (9,5 a 19 MM) POSTO PEDREIRA/FORNECEDOR, SEM FRETE</v>
          </cell>
          <cell r="C9709" t="str">
            <v xml:space="preserve">M3    </v>
          </cell>
          <cell r="D9709" t="str">
            <v>58,50</v>
          </cell>
        </row>
        <row r="9710">
          <cell r="A9710">
            <v>4718</v>
          </cell>
          <cell r="B9710" t="str">
            <v>PEDRA BRITADA N. 2 (19 A 38 MM) POSTO PEDREIRA/FORNECEDOR, SEM FRETE</v>
          </cell>
          <cell r="C9710" t="str">
            <v xml:space="preserve">M3    </v>
          </cell>
          <cell r="D9710" t="str">
            <v>58,50</v>
          </cell>
        </row>
        <row r="9711">
          <cell r="A9711">
            <v>4722</v>
          </cell>
          <cell r="B9711" t="str">
            <v>PEDRA BRITADA N. 3 (38 A 50 MM) POSTO PEDREIRA/FORNECEDOR, SEM FRETE</v>
          </cell>
          <cell r="C9711" t="str">
            <v xml:space="preserve">M3    </v>
          </cell>
          <cell r="D9711" t="str">
            <v>58,50</v>
          </cell>
        </row>
        <row r="9712">
          <cell r="A9712">
            <v>4723</v>
          </cell>
          <cell r="B9712" t="str">
            <v>PEDRA BRITADA N. 4 (50 A 76 MM) POSTO PEDREIRA/FORNECEDOR, SEM FRETE</v>
          </cell>
          <cell r="C9712" t="str">
            <v xml:space="preserve">M3    </v>
          </cell>
          <cell r="D9712" t="str">
            <v>63,82</v>
          </cell>
        </row>
        <row r="9713">
          <cell r="A9713">
            <v>4727</v>
          </cell>
          <cell r="B9713" t="str">
            <v>PEDRA BRITADA N. 5 (76 A 100 MM) POSTO PEDREIRA/FORNECEDOR, SEM FRETE</v>
          </cell>
          <cell r="C9713" t="str">
            <v xml:space="preserve">M3    </v>
          </cell>
          <cell r="D9713" t="str">
            <v>65,59</v>
          </cell>
        </row>
        <row r="9714">
          <cell r="A9714">
            <v>4748</v>
          </cell>
          <cell r="B9714" t="str">
            <v>PEDRA BRITADA OU BICA CORRIDA, NAO CLASSIFICADA (POSTO PEDREIRA/FORNECEDOR, SEM FRETE)</v>
          </cell>
          <cell r="C9714" t="str">
            <v xml:space="preserve">M3    </v>
          </cell>
          <cell r="D9714" t="str">
            <v>63,29</v>
          </cell>
        </row>
        <row r="9715">
          <cell r="A9715">
            <v>4730</v>
          </cell>
          <cell r="B9715" t="str">
            <v>PEDRA DE MAO OU PEDRA RACHAO PARA ARRIMO/FUNDACAO (POSTO PEDREIRA/FORNECEDOR, SEM FRETE)</v>
          </cell>
          <cell r="C9715" t="str">
            <v xml:space="preserve">M3    </v>
          </cell>
          <cell r="D9715" t="str">
            <v>61,16</v>
          </cell>
        </row>
        <row r="9716">
          <cell r="A9716">
            <v>13186</v>
          </cell>
          <cell r="B9716" t="str">
            <v>PEDRA GRANITICA OU BASALTICA IRREGULAR, FAIXA GRANULOMETRICA 100 A 150 MM PARA PAVIMENTACAO OU CALCAMENTO POLIEDRICO, POSTO PEDREIRA / FORNECEDOR (SEM FRETE)</v>
          </cell>
          <cell r="C9716" t="str">
            <v xml:space="preserve">M3    </v>
          </cell>
          <cell r="D9716" t="str">
            <v>72,90</v>
          </cell>
        </row>
        <row r="9717">
          <cell r="A9717">
            <v>10737</v>
          </cell>
          <cell r="B9717" t="str">
            <v>PEDRA GRANITICA OU BASALTO, CACO, RETALHO, CAVACO, TIPO MIRACEMA, MADEIRA, PADUANA, RACHINHA, SANTA ISABEL OU OUTRAS SIMILARES, E=  *1,0 A *2,0 CM</v>
          </cell>
          <cell r="C9717" t="str">
            <v xml:space="preserve">M2    </v>
          </cell>
          <cell r="D9717" t="str">
            <v>78,94</v>
          </cell>
        </row>
        <row r="9718">
          <cell r="A9718">
            <v>10734</v>
          </cell>
          <cell r="B9718" t="str">
            <v>PEDRA GRANITICA, SERRADA, TIPO MIRACEMA, MADEIRA, PADUANA, RACHINHA, SANTA ISABEL OU OUTRAS SIMILARES, *11,5 X  *23 CM, E=  *1,0 A *2,0 CM</v>
          </cell>
          <cell r="C9718" t="str">
            <v xml:space="preserve">M2    </v>
          </cell>
          <cell r="D9718" t="str">
            <v>46,96</v>
          </cell>
        </row>
        <row r="9719">
          <cell r="A9719">
            <v>4708</v>
          </cell>
          <cell r="B9719" t="str">
            <v>PEDRA PORTUGUESA  OU PETIT PAVE, BRANCA OU PRETA</v>
          </cell>
          <cell r="C9719" t="str">
            <v xml:space="preserve">M2    </v>
          </cell>
          <cell r="D9719" t="str">
            <v>91,08</v>
          </cell>
        </row>
        <row r="9720">
          <cell r="A9720">
            <v>4712</v>
          </cell>
          <cell r="B9720" t="str">
            <v>PEDRA QUARTZITO OU CALCARIO LAMINADO, CACO, TIPO CARIRI, ITACOLOMI, LAGOA SANTA, LUMINARIA, PIRENOPOLIS, SAO TOME OU OUTRAS SIMILARES DA REGIAO, E=  *1,5 A *2,5 CM</v>
          </cell>
          <cell r="C9720" t="str">
            <v xml:space="preserve">M2    </v>
          </cell>
          <cell r="D9720" t="str">
            <v>44,53</v>
          </cell>
        </row>
        <row r="9721">
          <cell r="A9721">
            <v>4710</v>
          </cell>
          <cell r="B9721" t="str">
            <v>PEDRA QUARTZITO OU CALCARIO LAMINADO, SERRADA, TIPO CARIRI, ITACOLOMI, LAGOA SANTA, LUMINARIA, PIRENOPOLIS, SAO TOME OU OUTRAS SIMILARES DA REGIAO, *20 X *40 CM, E=  *1,5 A *2,5 CM</v>
          </cell>
          <cell r="C9721" t="str">
            <v xml:space="preserve">M2    </v>
          </cell>
          <cell r="D9721" t="str">
            <v>142,80</v>
          </cell>
        </row>
        <row r="9722">
          <cell r="A9722">
            <v>4746</v>
          </cell>
          <cell r="B9722" t="str">
            <v>PEDREGULHO OU PICARRA DE JAZIDA, AO NATURAL, PARA BASE DE PAVIMENTACAO (RETIRADO NA JAZIDA, SEM TRANSPORTE)</v>
          </cell>
          <cell r="C9722" t="str">
            <v xml:space="preserve">M3    </v>
          </cell>
          <cell r="D9722" t="str">
            <v>56,73</v>
          </cell>
        </row>
        <row r="9723">
          <cell r="A9723">
            <v>4750</v>
          </cell>
          <cell r="B9723" t="str">
            <v>PEDREIRO</v>
          </cell>
          <cell r="C9723" t="str">
            <v xml:space="preserve">H     </v>
          </cell>
          <cell r="D9723" t="str">
            <v>14,13</v>
          </cell>
        </row>
        <row r="9724">
          <cell r="A9724">
            <v>41065</v>
          </cell>
          <cell r="B9724" t="str">
            <v>PEDREIRO (MENSALISTA)</v>
          </cell>
          <cell r="C9724" t="str">
            <v xml:space="preserve">MES   </v>
          </cell>
          <cell r="D9724" t="str">
            <v>2.478,86</v>
          </cell>
        </row>
        <row r="9725">
          <cell r="A9725">
            <v>34747</v>
          </cell>
          <cell r="B9725" t="str">
            <v>PEITORIL EM MARMORE, POLIDO, BRANCO COMUM, L= *15* CM, E=  *2,0* CM, COM PINGADEIRA</v>
          </cell>
          <cell r="C9725" t="str">
            <v xml:space="preserve">M     </v>
          </cell>
          <cell r="D9725" t="str">
            <v>38,37</v>
          </cell>
        </row>
        <row r="9726">
          <cell r="A9726">
            <v>4826</v>
          </cell>
          <cell r="B9726" t="str">
            <v>PEITORIL EM MARMORE, POLIDO, BRANCO COMUM, L= *15* CM, E=  *3* CM, CORTE RETO</v>
          </cell>
          <cell r="C9726" t="str">
            <v xml:space="preserve">M     </v>
          </cell>
          <cell r="D9726" t="str">
            <v>41,26</v>
          </cell>
        </row>
        <row r="9727">
          <cell r="A9727">
            <v>41975</v>
          </cell>
          <cell r="B9727" t="str">
            <v>PEITORIL PRE-MOLDADO EM GRANILITE, MARMORITE OU GRANITINA, L = *15* CM</v>
          </cell>
          <cell r="C9727" t="str">
            <v xml:space="preserve">M2    </v>
          </cell>
          <cell r="D9727" t="str">
            <v>41,66</v>
          </cell>
        </row>
        <row r="9728">
          <cell r="A9728">
            <v>4825</v>
          </cell>
          <cell r="B9728" t="str">
            <v>PEITORIL/ SOLEIRA EM MARMORE, POLIDO, BRANCO COMUM, L= *25* CM, E=  *3* CM, CORTE RETO</v>
          </cell>
          <cell r="C9728" t="str">
            <v xml:space="preserve">M     </v>
          </cell>
          <cell r="D9728" t="str">
            <v>57,11</v>
          </cell>
        </row>
        <row r="9729">
          <cell r="A9729">
            <v>34744</v>
          </cell>
          <cell r="B9729" t="str">
            <v>PELICULA REFLETIVA, GT 7 ANOS PARA SINALIZACAO VERTICAL</v>
          </cell>
          <cell r="C9729" t="str">
            <v xml:space="preserve">M2    </v>
          </cell>
          <cell r="D9729" t="str">
            <v>23,25</v>
          </cell>
        </row>
        <row r="9730">
          <cell r="A9730">
            <v>39430</v>
          </cell>
          <cell r="B9730" t="str">
            <v>PENDURAL OU PRESILHA REGULADORA, EM ACO GALVANIZADO, COM CORPO, MOLA E REBITE, PARA PERFIL TIPO CANALETA DE ESTRUTURA EM FORROS DRYWALL</v>
          </cell>
          <cell r="C9730" t="str">
            <v xml:space="preserve">UN    </v>
          </cell>
          <cell r="D9730" t="str">
            <v>1,03</v>
          </cell>
        </row>
        <row r="9731">
          <cell r="A9731">
            <v>39573</v>
          </cell>
          <cell r="B9731" t="str">
            <v>PENDURAL OU REGULADOR, COM MOLA, EM ACO GALVANIZADO, PARA PERFIL TIPO T CLICADO DE FORROS REMOVIVEL</v>
          </cell>
          <cell r="C9731" t="str">
            <v xml:space="preserve">UN    </v>
          </cell>
          <cell r="D9731" t="str">
            <v>1,01</v>
          </cell>
        </row>
        <row r="9732">
          <cell r="A9732">
            <v>38410</v>
          </cell>
          <cell r="B9732" t="str">
            <v>PENEIRA ROTATIVA COM MOTOR ELETRICO TRIFASICO DE 2 CV, CILINDRO DE 1 M X 0,60 M, COM FUROS DE 3,17 MM</v>
          </cell>
          <cell r="C9732" t="str">
            <v xml:space="preserve">UN    </v>
          </cell>
          <cell r="D9732" t="str">
            <v>7.893,68</v>
          </cell>
        </row>
        <row r="9733">
          <cell r="A9733">
            <v>4765</v>
          </cell>
          <cell r="B9733" t="str">
            <v>PERFIL "I" DE ACO LAMINADO, "I" 102 X 12,7</v>
          </cell>
          <cell r="C9733" t="str">
            <v xml:space="preserve">M     </v>
          </cell>
          <cell r="D9733" t="str">
            <v>52,25</v>
          </cell>
        </row>
        <row r="9734">
          <cell r="A9734">
            <v>4767</v>
          </cell>
          <cell r="B9734" t="str">
            <v>PERFIL "I" DE ACO LAMINADO, "I" 152 X 22</v>
          </cell>
          <cell r="C9734" t="str">
            <v xml:space="preserve">M     </v>
          </cell>
          <cell r="D9734" t="str">
            <v>90,02</v>
          </cell>
        </row>
        <row r="9735">
          <cell r="A9735">
            <v>4766</v>
          </cell>
          <cell r="B9735" t="str">
            <v>PERFIL "I" DE ACO LAMINADO, "I" 152 X 22</v>
          </cell>
          <cell r="C9735" t="str">
            <v xml:space="preserve">KG    </v>
          </cell>
          <cell r="D9735" t="str">
            <v>4,16</v>
          </cell>
        </row>
        <row r="9736">
          <cell r="A9736">
            <v>10963</v>
          </cell>
          <cell r="B9736" t="str">
            <v>PERFIL "I" DE ACO LAMINADO, "I" 203  X  34,3</v>
          </cell>
          <cell r="C9736" t="str">
            <v xml:space="preserve">M     </v>
          </cell>
          <cell r="D9736" t="str">
            <v>142,67</v>
          </cell>
        </row>
        <row r="9737">
          <cell r="A9737">
            <v>10962</v>
          </cell>
          <cell r="B9737" t="str">
            <v>PERFIL "I" DE ACO LAMINADO, "W" 150 X 22,5</v>
          </cell>
          <cell r="C9737" t="str">
            <v xml:space="preserve">KG    </v>
          </cell>
          <cell r="D9737" t="str">
            <v>4,43</v>
          </cell>
        </row>
        <row r="9738">
          <cell r="A9738">
            <v>34742</v>
          </cell>
          <cell r="B9738" t="str">
            <v>PERFIL "I" DE ACO LAMINADO, "W" 250 X 32,7</v>
          </cell>
          <cell r="C9738" t="str">
            <v xml:space="preserve">KG    </v>
          </cell>
          <cell r="D9738" t="str">
            <v>4,15</v>
          </cell>
        </row>
        <row r="9739">
          <cell r="A9739">
            <v>4773</v>
          </cell>
          <cell r="B9739" t="str">
            <v>PERFIL "I" DE ACO LAMINADO, "W" 250 X 44,8</v>
          </cell>
          <cell r="C9739" t="str">
            <v xml:space="preserve">M     </v>
          </cell>
          <cell r="D9739" t="str">
            <v>180,10</v>
          </cell>
        </row>
        <row r="9740">
          <cell r="A9740">
            <v>34740</v>
          </cell>
          <cell r="B9740" t="str">
            <v>PERFIL "I" DE ACO LAMINADO, "W" 310 X 52,0</v>
          </cell>
          <cell r="C9740" t="str">
            <v xml:space="preserve">KG    </v>
          </cell>
          <cell r="D9740" t="str">
            <v>4,15</v>
          </cell>
        </row>
        <row r="9741">
          <cell r="A9741">
            <v>4774</v>
          </cell>
          <cell r="B9741" t="str">
            <v>PERFIL "I" DE ACO LAMINADO, "W" 410 X 67</v>
          </cell>
          <cell r="C9741" t="str">
            <v xml:space="preserve">KG    </v>
          </cell>
          <cell r="D9741" t="str">
            <v>4,16</v>
          </cell>
        </row>
        <row r="9742">
          <cell r="A9742">
            <v>4776</v>
          </cell>
          <cell r="B9742" t="str">
            <v>PERFIL "I" DE ACO LAMINADO, "W" 410 X 67</v>
          </cell>
          <cell r="C9742" t="str">
            <v xml:space="preserve">M     </v>
          </cell>
          <cell r="D9742" t="str">
            <v>279,22</v>
          </cell>
        </row>
        <row r="9743">
          <cell r="A9743">
            <v>40313</v>
          </cell>
          <cell r="B9743" t="str">
            <v>PERFIL "I" DE ACO LAMINADO, W 250 X 38,50</v>
          </cell>
          <cell r="C9743" t="str">
            <v xml:space="preserve">KG    </v>
          </cell>
          <cell r="D9743" t="str">
            <v>4,15</v>
          </cell>
        </row>
        <row r="9744">
          <cell r="A9744">
            <v>13340</v>
          </cell>
          <cell r="B9744" t="str">
            <v>PERFIL "U" CHAPA ACO DOBRADA,  E = 3,04 MM , H = 20 CM, ABAS = 5 CM (4,47 KG/M)</v>
          </cell>
          <cell r="C9744" t="str">
            <v xml:space="preserve">M     </v>
          </cell>
          <cell r="D9744" t="str">
            <v>17,60</v>
          </cell>
        </row>
        <row r="9745">
          <cell r="A9745">
            <v>10965</v>
          </cell>
          <cell r="B9745" t="str">
            <v>PERFIL "U" DE ACO LAMINADO, "U" 102 X 9,3</v>
          </cell>
          <cell r="C9745" t="str">
            <v xml:space="preserve">M     </v>
          </cell>
          <cell r="D9745" t="str">
            <v>37,55</v>
          </cell>
        </row>
        <row r="9746">
          <cell r="A9746">
            <v>10966</v>
          </cell>
          <cell r="B9746" t="str">
            <v>PERFIL "U" DE ACO LAMINADO, "U" 152 X 15,6</v>
          </cell>
          <cell r="C9746" t="str">
            <v xml:space="preserve">KG    </v>
          </cell>
          <cell r="D9746" t="str">
            <v>4,19</v>
          </cell>
        </row>
        <row r="9747">
          <cell r="A9747">
            <v>40537</v>
          </cell>
          <cell r="B9747" t="str">
            <v>PERFIL "U" ENRIJECIDO DE  ACO GALVANIZADO, DOBRADO, 200 X 75 X 25 MM, E = 3,75 MM</v>
          </cell>
          <cell r="C9747" t="str">
            <v xml:space="preserve">KG    </v>
          </cell>
          <cell r="D9747" t="str">
            <v>4,58</v>
          </cell>
        </row>
        <row r="9748">
          <cell r="A9748">
            <v>40536</v>
          </cell>
          <cell r="B9748" t="str">
            <v>PERFIL "U" ENRIJECIDO DE ACO GALVANIZADO, DOBRADO, 150 X 60 X 20 MM, E = 3,00 MM</v>
          </cell>
          <cell r="C9748" t="str">
            <v xml:space="preserve">KG    </v>
          </cell>
          <cell r="D9748" t="str">
            <v>4,58</v>
          </cell>
        </row>
        <row r="9749">
          <cell r="A9749">
            <v>40535</v>
          </cell>
          <cell r="B9749" t="str">
            <v>PERFIL "U" SIMPLES DE ACO GALVANIZADO DOBRADO 75 X *40* MM, E = 2,65 MM</v>
          </cell>
          <cell r="C9749" t="str">
            <v xml:space="preserve">KG    </v>
          </cell>
          <cell r="D9749" t="str">
            <v>4,58</v>
          </cell>
        </row>
        <row r="9750">
          <cell r="A9750">
            <v>39427</v>
          </cell>
          <cell r="B9750" t="str">
            <v>PERFIL CANALETA, FORMATO C, EM ACO ZINCADO, PARA ESTRUTURA FORRO DRYWALL, E = 0,5 MM, *46 X 18* (L X H), COMPRIMENTO 3 M</v>
          </cell>
          <cell r="C9750" t="str">
            <v xml:space="preserve">M     </v>
          </cell>
          <cell r="D9750" t="str">
            <v>2,73</v>
          </cell>
        </row>
        <row r="9751">
          <cell r="A9751">
            <v>39424</v>
          </cell>
          <cell r="B9751" t="str">
            <v>PERFIL CANTONEIRA L, LISA, EM ACO, 25 X 30 MM, E = 0,5 MM, PARA ESTRUTURA DRYWALL</v>
          </cell>
          <cell r="C9751" t="str">
            <v xml:space="preserve">M     </v>
          </cell>
          <cell r="D9751" t="str">
            <v>1,62</v>
          </cell>
        </row>
        <row r="9752">
          <cell r="A9752">
            <v>39425</v>
          </cell>
          <cell r="B9752" t="str">
            <v>PERFIL CANTONEIRA L, PERFURADA, EM ACO, 23 X 23 MM, E = 0,5 MM, PARA ESTRUTURA DRYWALL</v>
          </cell>
          <cell r="C9752" t="str">
            <v xml:space="preserve">M     </v>
          </cell>
          <cell r="D9752" t="str">
            <v>1,60</v>
          </cell>
        </row>
        <row r="9753">
          <cell r="A9753">
            <v>40664</v>
          </cell>
          <cell r="B9753" t="str">
            <v>PERFIL CARTOLA DE ACO GALVANIZADO, *20 X 30 X 10* MM, E =  0,8 MM</v>
          </cell>
          <cell r="C9753" t="str">
            <v xml:space="preserve">KG    </v>
          </cell>
          <cell r="D9753" t="str">
            <v>3,93</v>
          </cell>
        </row>
        <row r="9754">
          <cell r="A9754">
            <v>34360</v>
          </cell>
          <cell r="B9754" t="str">
            <v>PERFIL DE ALUMINIO ANODIZADO</v>
          </cell>
          <cell r="C9754" t="str">
            <v xml:space="preserve">KG    </v>
          </cell>
          <cell r="D9754" t="str">
            <v>20,88</v>
          </cell>
        </row>
        <row r="9755">
          <cell r="A9755">
            <v>20259</v>
          </cell>
          <cell r="B9755" t="str">
            <v>PERFIL DE BORRACHA EPDM MACICO *12 X 15* MM PARA ESQUADRIAS</v>
          </cell>
          <cell r="C9755" t="str">
            <v xml:space="preserve">M     </v>
          </cell>
          <cell r="D9755" t="str">
            <v>11,70</v>
          </cell>
        </row>
        <row r="9756">
          <cell r="A9756">
            <v>14077</v>
          </cell>
          <cell r="B9756" t="str">
            <v>PERFIL ELASTOMERICO PRE-FORMADO EM EPMD, PARA JUNTA DE DILATACAO DE PISOS COM POUCA SOLICITACAO, 15 MM DE LARGURA, MOVIMENTACAO DE *11 A 19* MM</v>
          </cell>
          <cell r="C9756" t="str">
            <v xml:space="preserve">M     </v>
          </cell>
          <cell r="D9756" t="str">
            <v>179,08</v>
          </cell>
        </row>
        <row r="9757">
          <cell r="A9757">
            <v>3678</v>
          </cell>
          <cell r="B9757" t="str">
            <v>PERFIL ELASTOMERICO PRE-FORMADO EM EPMD, PARA JUNTA DE DILATACAO DE USO GERAL EM MEDIAS SOLICITACOES, 8 MM DE LARGURA, MOVIMENTACAO DE *5 A 11* MM</v>
          </cell>
          <cell r="C9757" t="str">
            <v xml:space="preserve">M     </v>
          </cell>
          <cell r="D9757" t="str">
            <v>80,94</v>
          </cell>
        </row>
        <row r="9758">
          <cell r="A9758">
            <v>39418</v>
          </cell>
          <cell r="B9758" t="str">
            <v>PERFIL GUIA, FORMATO U, EM ACO ZINCADO, PARA ESTRUTURA PAREDE DRYWALL, E = 0,5 MM, 48  X 3000 MM (L X C)</v>
          </cell>
          <cell r="C9758" t="str">
            <v xml:space="preserve">M     </v>
          </cell>
          <cell r="D9758" t="str">
            <v>3,05</v>
          </cell>
        </row>
        <row r="9759">
          <cell r="A9759">
            <v>39419</v>
          </cell>
          <cell r="B9759" t="str">
            <v>PERFIL GUIA, FORMATO U, EM ACO ZINCADO, PARA ESTRUTURA PAREDE DRYWALL, E = 0,5 MM, 70 X 3000 MM (L X C)</v>
          </cell>
          <cell r="C9759" t="str">
            <v xml:space="preserve">M     </v>
          </cell>
          <cell r="D9759" t="str">
            <v>3,72</v>
          </cell>
        </row>
        <row r="9760">
          <cell r="A9760">
            <v>39420</v>
          </cell>
          <cell r="B9760" t="str">
            <v>PERFIL GUIA, FORMATO U, EM ACO ZINCADO, PARA ESTRUTURA PAREDE DRYWALL, E = 0,5 MM, 90 X 3000 MM (L X C)</v>
          </cell>
          <cell r="C9760" t="str">
            <v xml:space="preserve">M     </v>
          </cell>
          <cell r="D9760" t="str">
            <v>4,10</v>
          </cell>
        </row>
        <row r="9761">
          <cell r="A9761">
            <v>39571</v>
          </cell>
          <cell r="B9761" t="str">
            <v>PERFIL LONGARINA (PRINCIPAL), T CLICADO, EM ACO, BRANCO, PARA FORRO REMOVIVEL, 24 X 3750 MM (L X C)</v>
          </cell>
          <cell r="C9761" t="str">
            <v xml:space="preserve">M     </v>
          </cell>
          <cell r="D9761" t="str">
            <v>2,48</v>
          </cell>
        </row>
        <row r="9762">
          <cell r="A9762">
            <v>39421</v>
          </cell>
          <cell r="B9762" t="str">
            <v>PERFIL MONTANTE, FORMATO C, EM ACO ZINCADO, PARA ESTRUTURA PAREDE DRYWALL, E = 0,5 MM, 48 X 3000 MM (L X C)</v>
          </cell>
          <cell r="C9762" t="str">
            <v xml:space="preserve">M     </v>
          </cell>
          <cell r="D9762" t="str">
            <v>3,61</v>
          </cell>
        </row>
        <row r="9763">
          <cell r="A9763">
            <v>39422</v>
          </cell>
          <cell r="B9763" t="str">
            <v>PERFIL MONTANTE, FORMATO C, EM ACO ZINCADO, PARA ESTRUTURA PAREDE DRYWALL, E = 0,5 MM, 70 X 3000 MM (L X C)</v>
          </cell>
          <cell r="C9763" t="str">
            <v xml:space="preserve">M     </v>
          </cell>
          <cell r="D9763" t="str">
            <v>4,22</v>
          </cell>
        </row>
        <row r="9764">
          <cell r="A9764">
            <v>39423</v>
          </cell>
          <cell r="B9764" t="str">
            <v>PERFIL MONTANTE, FORMATO C, EM ACO ZINCADO, PARA ESTRUTURA PAREDE DRYWALL, E = 0,5 MM, 90 X 3000 MM (L X C)</v>
          </cell>
          <cell r="C9764" t="str">
            <v xml:space="preserve">M     </v>
          </cell>
          <cell r="D9764" t="str">
            <v>4,90</v>
          </cell>
        </row>
        <row r="9765">
          <cell r="A9765">
            <v>39426</v>
          </cell>
          <cell r="B9765" t="str">
            <v>PERFIL RODAPE DE IMPERMEABILIZACAO, FORMATO L, EM ACO ZINCADO, PARA ESTRUTURA DRYWALL, E = 0,5 MM, 220 X 3000 MM (H X C)</v>
          </cell>
          <cell r="C9765" t="str">
            <v xml:space="preserve">M     </v>
          </cell>
          <cell r="D9765" t="str">
            <v>11,01</v>
          </cell>
        </row>
        <row r="9766">
          <cell r="A9766">
            <v>39429</v>
          </cell>
          <cell r="B9766" t="str">
            <v>PERFIL TABICA ABERTA, PERFURADA, FORMATO Z, EM ACO GALVANIZADO NATURAL, LARGURA APROXIMADA 40 MM, PARA ESTRUTURA FORRO DRYWALL</v>
          </cell>
          <cell r="C9766" t="str">
            <v xml:space="preserve">M     </v>
          </cell>
          <cell r="D9766" t="str">
            <v>3,47</v>
          </cell>
        </row>
        <row r="9767">
          <cell r="A9767">
            <v>39428</v>
          </cell>
          <cell r="B9767" t="str">
            <v>PERFIL TABICA FECHADA, LISA, FORMATO Z, EM ACO GALVANIZADO NATURAL, LARGURA TOTAL NA HORIZONTAL *40* MM, PARA ESTRUTURA FORRO DRYWALL</v>
          </cell>
          <cell r="C9767" t="str">
            <v xml:space="preserve">M     </v>
          </cell>
          <cell r="D9767" t="str">
            <v>2,65</v>
          </cell>
        </row>
        <row r="9768">
          <cell r="A9768">
            <v>39572</v>
          </cell>
          <cell r="B9768" t="str">
            <v>PERFIL TIPO CANTONEIRA EM L, EM ACO GALVANIZADO, BRANCO, PARA FORRO REMOVIVEL, *23* X 3000 MM (L X C)</v>
          </cell>
          <cell r="C9768" t="str">
            <v xml:space="preserve">M     </v>
          </cell>
          <cell r="D9768" t="str">
            <v>2,29</v>
          </cell>
        </row>
        <row r="9769">
          <cell r="A9769">
            <v>39570</v>
          </cell>
          <cell r="B9769" t="str">
            <v>PERFIL TRAVESSA (SECUNDARIO), T CLICADO, EM ACO GALVANIZADO , BRANCO, PARA FORRO REMOVIVEL, 24 X 1250 MM (L X C)</v>
          </cell>
          <cell r="C9769" t="str">
            <v xml:space="preserve">M     </v>
          </cell>
          <cell r="D9769" t="str">
            <v>2,43</v>
          </cell>
        </row>
        <row r="9770">
          <cell r="A9770">
            <v>39569</v>
          </cell>
          <cell r="B9770" t="str">
            <v>PERFIL TRAVESSA (SECUNDARIO), T CLICADO, EM ACO GALVANIZADO, BRANCO, PARA FORRO REMOVIVEL, 24 X 625 MM (L X C)</v>
          </cell>
          <cell r="C9770" t="str">
            <v xml:space="preserve">M     </v>
          </cell>
          <cell r="D9770" t="str">
            <v>2,40</v>
          </cell>
        </row>
        <row r="9771">
          <cell r="A9771">
            <v>11552</v>
          </cell>
          <cell r="B9771" t="str">
            <v>PERFIL U / CANALETA DE ALUMINIO, DE ABAS IGUAIS, 1/2" (1,27 X 1,27 CM), PARA PORTA OU JANELA DE CORRER</v>
          </cell>
          <cell r="C9771" t="str">
            <v xml:space="preserve">M     </v>
          </cell>
          <cell r="D9771" t="str">
            <v>7,20</v>
          </cell>
        </row>
        <row r="9772">
          <cell r="A9772">
            <v>40598</v>
          </cell>
          <cell r="B9772" t="str">
            <v>PERFIL UDC ("U" DOBRADO DE CHAPA) SIMPLES DE ACO LAMINADO, GALVANIZADO, ASTM A36, 127 X 50 MM, E= 3 MM</v>
          </cell>
          <cell r="C9772" t="str">
            <v xml:space="preserve">KG    </v>
          </cell>
          <cell r="D9772" t="str">
            <v>4,58</v>
          </cell>
        </row>
        <row r="9773">
          <cell r="A9773">
            <v>39029</v>
          </cell>
          <cell r="B9773" t="str">
            <v>PERFILADO PERFURADO DUPLO 38 X 76 MM, CHAPA 22</v>
          </cell>
          <cell r="C9773" t="str">
            <v xml:space="preserve">M     </v>
          </cell>
          <cell r="D9773" t="str">
            <v>7,77</v>
          </cell>
        </row>
        <row r="9774">
          <cell r="A9774">
            <v>39028</v>
          </cell>
          <cell r="B9774" t="str">
            <v>PERFILADO PERFURADO SIMPLES 38 X 38 MM, CHAPA 22</v>
          </cell>
          <cell r="C9774" t="str">
            <v xml:space="preserve">M     </v>
          </cell>
          <cell r="D9774" t="str">
            <v>4,52</v>
          </cell>
        </row>
        <row r="9775">
          <cell r="A9775">
            <v>39328</v>
          </cell>
          <cell r="B9775" t="str">
            <v>PERFILADO PERFURADO 19 X 38 MM, CHAPA 22</v>
          </cell>
          <cell r="C9775" t="str">
            <v xml:space="preserve">M     </v>
          </cell>
          <cell r="D9775" t="str">
            <v>2,49</v>
          </cell>
        </row>
        <row r="9776">
          <cell r="A9776">
            <v>38541</v>
          </cell>
          <cell r="B9776" t="str">
            <v>PERFURATRIZ COM TORRE METALICA PARA EXECUCAO DE ESTACA HELICE CONTINUA, PROFUNDIDADE MAXIMA DE 30 M, DIAMETRO MAXIMO DE 800 MM, POTENCIA INSTALADA DE 268 HP, MESA ROTATIVA COM TORQUE MAXIMO DE 170 KNM</v>
          </cell>
          <cell r="C9776" t="str">
            <v xml:space="preserve">UN    </v>
          </cell>
          <cell r="D9776" t="str">
            <v>1.864.999,98</v>
          </cell>
        </row>
        <row r="9777">
          <cell r="A9777">
            <v>38542</v>
          </cell>
          <cell r="B9777" t="str">
            <v>PERFURATRIZ COM TORRE METALICA PARA EXECUCAO DE ESTACA HELICE CONTINUA, PROFUNDIDADE MAXIMA DE 32 M, DIAMETRO MAXIMO DE 1000 MM, POTENCIA INSTALADA DE 350 HP, MESA ROTATIVA COM TORQUE MAXIMO DE 263 KNM</v>
          </cell>
          <cell r="C9777" t="str">
            <v xml:space="preserve">UN    </v>
          </cell>
          <cell r="D9777" t="str">
            <v>2.899.999,98</v>
          </cell>
        </row>
        <row r="9778">
          <cell r="A9778">
            <v>38543</v>
          </cell>
          <cell r="B9778" t="str">
            <v>PERFURATRIZ HIDRAULICA COM TRADO CURTO ACOPLADO, PROFUNDIDADE MAXIMA DE 20 M, DIAMETRO MAXIMO DE 1500 MM, POTENCIA INSTALADA DE 137 HP, MESA ROTATIVA COM TORQUE MAXIMO DE 30 KNM (INCLUI MONTAGEM, NAO INCLUI CAMINHAO)</v>
          </cell>
          <cell r="C9778" t="str">
            <v xml:space="preserve">UN    </v>
          </cell>
          <cell r="D9778" t="str">
            <v>710.000,01</v>
          </cell>
        </row>
        <row r="9779">
          <cell r="A9779">
            <v>40406</v>
          </cell>
          <cell r="B9779" t="str">
            <v>PERFURATRIZ MANUAL, TORQUE MAXIMO 55 KGF.M, POTENCIA 5 CV, COM DIAMETRO MAXIMO 8 1/2" (INCLUI SUPORTE/CHASSI TIPO MESA)</v>
          </cell>
          <cell r="C9779" t="str">
            <v xml:space="preserve">UN    </v>
          </cell>
          <cell r="D9779" t="str">
            <v>50.425,94</v>
          </cell>
        </row>
        <row r="9780">
          <cell r="A9780">
            <v>40789</v>
          </cell>
          <cell r="B9780" t="str">
            <v>PERFURATRIZ MANUAL, TORQUE MAXIMO 83 N.M, POTENCIA 5 CV, COM DIAMETRO MAXIMO 4" (NAO INCLUI SUPORTE / CHASSI)</v>
          </cell>
          <cell r="C9780" t="str">
            <v xml:space="preserve">UN    </v>
          </cell>
          <cell r="D9780" t="str">
            <v>7.266,89</v>
          </cell>
        </row>
        <row r="9781">
          <cell r="A9781">
            <v>40791</v>
          </cell>
          <cell r="B9781" t="str">
            <v>PERFURATRIZ MANUAL, TORQUE MAXIMO 83 N.M, POTENCIA 5 CV, COM DIAMETRO MAXIMO 4", PARA SOLO GRAMPEADO (INCLUI SUPORTE OU CHASSI TIPO MESA)</v>
          </cell>
          <cell r="C9781" t="str">
            <v xml:space="preserve">UN    </v>
          </cell>
          <cell r="D9781" t="str">
            <v>22.748,54</v>
          </cell>
        </row>
        <row r="9782">
          <cell r="A9782">
            <v>11651</v>
          </cell>
          <cell r="B9782" t="str">
            <v>PERFURATRIZ PNEUMATICA MANUAL DE PESO MEDIO, 18KG, COMPRIMENTO DE CURSO DE 6 M, DIAMETRO DO PISTAO DE 5,5 CM</v>
          </cell>
          <cell r="C9782" t="str">
            <v xml:space="preserve">UN    </v>
          </cell>
          <cell r="D9782" t="str">
            <v>12.441,50</v>
          </cell>
        </row>
        <row r="9783">
          <cell r="A9783">
            <v>42002</v>
          </cell>
          <cell r="B9783" t="str">
            <v>PERFURATRIZ ROTATIVA SOBRE ESTEIRA, TORQUE MAXIMO 2500 KGM, POTENCIA 110 HP, MOTOR DIESEL  (COLETADO CAIXA)</v>
          </cell>
          <cell r="C9783" t="str">
            <v xml:space="preserve">UN    </v>
          </cell>
          <cell r="D9783" t="str">
            <v>608.097,50</v>
          </cell>
        </row>
        <row r="9784">
          <cell r="A9784">
            <v>40435</v>
          </cell>
          <cell r="B9784" t="str">
            <v>PERFURATRIZ SOBRE ESTEIRA, TORQUE MAXIMO DE 600 KGF, POTENCIA ENTRE 50 E 60 HP, DIAMETRO MAXIMO DE 10"</v>
          </cell>
          <cell r="C9784" t="str">
            <v xml:space="preserve">UN    </v>
          </cell>
          <cell r="D9784" t="str">
            <v>389.500,00</v>
          </cell>
        </row>
        <row r="9785">
          <cell r="A9785">
            <v>39012</v>
          </cell>
          <cell r="B9785" t="str">
            <v>PERFURATRIZ SOBRE ESTEIRA, TORQUE MAXIMO 600 KGF, PESO MEDIO 1000 KG, POTENCIA 20 HP, DIAMETRO MAXIMO 10"</v>
          </cell>
          <cell r="C9785" t="str">
            <v xml:space="preserve">UN    </v>
          </cell>
          <cell r="D9785" t="str">
            <v>406.389,40</v>
          </cell>
        </row>
        <row r="9786">
          <cell r="A9786">
            <v>5327</v>
          </cell>
          <cell r="B9786" t="str">
            <v>PIGMENTO EM PO PARA ARGAMASSAS, CIMENTOS E OUTROS</v>
          </cell>
          <cell r="C9786" t="str">
            <v xml:space="preserve">KG    </v>
          </cell>
          <cell r="D9786" t="str">
            <v>23,28</v>
          </cell>
        </row>
        <row r="9787">
          <cell r="A9787">
            <v>35274</v>
          </cell>
          <cell r="B9787" t="str">
            <v>PILAR DE MADEIRA NAO APARELHADA *10 X 10* CM, MACARANDUBA, ANGELIM OU EQUIVALENTE DA REGIAO</v>
          </cell>
          <cell r="C9787" t="str">
            <v xml:space="preserve">M     </v>
          </cell>
          <cell r="D9787" t="str">
            <v>37,18</v>
          </cell>
        </row>
        <row r="9788">
          <cell r="A9788">
            <v>35275</v>
          </cell>
          <cell r="B9788" t="str">
            <v>PILAR DE MADEIRA NAO APARELHADA *15 X 15* CM, MACARANDUBA, ANGELIM OU EQUIVALENTE DA REGIAO</v>
          </cell>
          <cell r="C9788" t="str">
            <v xml:space="preserve">M     </v>
          </cell>
          <cell r="D9788" t="str">
            <v>79,39</v>
          </cell>
        </row>
        <row r="9789">
          <cell r="A9789">
            <v>35276</v>
          </cell>
          <cell r="B9789" t="str">
            <v>PILAR DE MADEIRA NAO APARELHADA *20 X 20* CM, MACARANDUBA, ANGELIM OU EQUIVALENTE DA REGIAO</v>
          </cell>
          <cell r="C9789" t="str">
            <v xml:space="preserve">M     </v>
          </cell>
          <cell r="D9789" t="str">
            <v>129,82</v>
          </cell>
        </row>
        <row r="9790">
          <cell r="A9790">
            <v>38386</v>
          </cell>
          <cell r="B9790" t="str">
            <v>PINCEL CHATO (TRINCHA) CERDAS GRIS 1.1/2 " (38 MM)</v>
          </cell>
          <cell r="C9790" t="str">
            <v xml:space="preserve">UN    </v>
          </cell>
          <cell r="D9790" t="str">
            <v>3,14</v>
          </cell>
        </row>
        <row r="9791">
          <cell r="A9791">
            <v>11091</v>
          </cell>
          <cell r="B9791" t="str">
            <v>PINGADEIRA PLASTICA PARA TELHA DE FIBROCIMENTO CANALETE 49/KALHETA OU CANALETE 90/KALHETAO</v>
          </cell>
          <cell r="C9791" t="str">
            <v xml:space="preserve">UN    </v>
          </cell>
          <cell r="D9791" t="str">
            <v>0,86</v>
          </cell>
        </row>
        <row r="9792">
          <cell r="A9792">
            <v>37586</v>
          </cell>
          <cell r="B9792" t="str">
            <v>PINO DE ACO COM ARRUELA CONICA, DIAMETRO ARRUELA = *23* MM E COMP HASTE = *27* MM (ACAO INDIRETA)</v>
          </cell>
          <cell r="C9792" t="str">
            <v xml:space="preserve">CENTO </v>
          </cell>
          <cell r="D9792" t="str">
            <v>50,34</v>
          </cell>
        </row>
        <row r="9793">
          <cell r="A9793">
            <v>37395</v>
          </cell>
          <cell r="B9793" t="str">
            <v>PINO DE ACO COM FURO, HASTE = 27 MM (ACAO DIRETA)</v>
          </cell>
          <cell r="C9793" t="str">
            <v xml:space="preserve">CENTO </v>
          </cell>
          <cell r="D9793" t="str">
            <v>43,29</v>
          </cell>
        </row>
        <row r="9794">
          <cell r="A9794">
            <v>14147</v>
          </cell>
          <cell r="B9794" t="str">
            <v>PINO DE ACO COM ROSCA 1/4 ", COMPRIMENTO DA HASTE = 30 MM E ROSCA = 20 MM (ACAO DIRETA)</v>
          </cell>
          <cell r="C9794" t="str">
            <v xml:space="preserve">CENTO </v>
          </cell>
          <cell r="D9794" t="str">
            <v>57,42</v>
          </cell>
        </row>
        <row r="9795">
          <cell r="A9795">
            <v>37396</v>
          </cell>
          <cell r="B9795" t="str">
            <v>PINO DE ACO LISO 1/4 ", HASTE = *36,5* MM (ACAO DIRETA)</v>
          </cell>
          <cell r="C9795" t="str">
            <v xml:space="preserve">CENTO </v>
          </cell>
          <cell r="D9795" t="str">
            <v>35,42</v>
          </cell>
        </row>
        <row r="9796">
          <cell r="A9796">
            <v>37397</v>
          </cell>
          <cell r="B9796" t="str">
            <v>PINO DE ACO LISO 1/4 ", HASTE = *53* MM (ACAO DIRETA)</v>
          </cell>
          <cell r="C9796" t="str">
            <v xml:space="preserve">CENTO </v>
          </cell>
          <cell r="D9796" t="str">
            <v>37,10</v>
          </cell>
        </row>
        <row r="9797">
          <cell r="A9797">
            <v>11559</v>
          </cell>
          <cell r="B9797" t="str">
            <v>PINO GUIA, RETO, COM CHAPA DE LATAO CROMADO, 3/4", PARA PORTA / JANELA DE CORRER</v>
          </cell>
          <cell r="C9797" t="str">
            <v xml:space="preserve">UN    </v>
          </cell>
          <cell r="D9797" t="str">
            <v>3,31</v>
          </cell>
        </row>
        <row r="9798">
          <cell r="A9798">
            <v>444</v>
          </cell>
          <cell r="B9798" t="str">
            <v>PINO ROSCA EXTERNA, EM ACO GALVANIZADO, PARA ISOLADOR DE 15KV, DIAMETRO 25 MM, COMPRIMENTO *290* MM</v>
          </cell>
          <cell r="C9798" t="str">
            <v xml:space="preserve">UN    </v>
          </cell>
          <cell r="D9798" t="str">
            <v>15,04</v>
          </cell>
        </row>
        <row r="9799">
          <cell r="A9799">
            <v>445</v>
          </cell>
          <cell r="B9799" t="str">
            <v>PINO ROSCA EXTERNA, EM ACO GALVANIZADO, PARA ISOLADOR DE 25KV, DIAMETRO 35MM, COMPRIMENTO *320* MM</v>
          </cell>
          <cell r="C9799" t="str">
            <v xml:space="preserve">UN    </v>
          </cell>
          <cell r="D9799" t="str">
            <v>20,58</v>
          </cell>
        </row>
        <row r="9800">
          <cell r="A9800">
            <v>4783</v>
          </cell>
          <cell r="B9800" t="str">
            <v>PINTOR</v>
          </cell>
          <cell r="C9800" t="str">
            <v xml:space="preserve">H     </v>
          </cell>
          <cell r="D9800" t="str">
            <v>14,13</v>
          </cell>
        </row>
        <row r="9801">
          <cell r="A9801">
            <v>41079</v>
          </cell>
          <cell r="B9801" t="str">
            <v>PINTOR (MENSALISTA)</v>
          </cell>
          <cell r="C9801" t="str">
            <v xml:space="preserve">MES   </v>
          </cell>
          <cell r="D9801" t="str">
            <v>2.478,86</v>
          </cell>
        </row>
        <row r="9802">
          <cell r="A9802">
            <v>12874</v>
          </cell>
          <cell r="B9802" t="str">
            <v>PINTOR DE LETREIROS</v>
          </cell>
          <cell r="C9802" t="str">
            <v xml:space="preserve">H     </v>
          </cell>
          <cell r="D9802" t="str">
            <v>14,93</v>
          </cell>
        </row>
        <row r="9803">
          <cell r="A9803">
            <v>41082</v>
          </cell>
          <cell r="B9803" t="str">
            <v>PINTOR DE LETREIROS (MENSALISTA)</v>
          </cell>
          <cell r="C9803" t="str">
            <v xml:space="preserve">MES   </v>
          </cell>
          <cell r="D9803" t="str">
            <v>2.620,15</v>
          </cell>
        </row>
        <row r="9804">
          <cell r="A9804">
            <v>4785</v>
          </cell>
          <cell r="B9804" t="str">
            <v>PINTOR PARA TINTA EPOXI</v>
          </cell>
          <cell r="C9804" t="str">
            <v xml:space="preserve">H     </v>
          </cell>
          <cell r="D9804" t="str">
            <v>16,83</v>
          </cell>
        </row>
        <row r="9805">
          <cell r="A9805">
            <v>41081</v>
          </cell>
          <cell r="B9805" t="str">
            <v>PINTOR PARA TINTA EPOXI (MENSALISTA)</v>
          </cell>
          <cell r="C9805" t="str">
            <v xml:space="preserve">MES   </v>
          </cell>
          <cell r="D9805" t="str">
            <v>2.951,92</v>
          </cell>
        </row>
        <row r="9806">
          <cell r="A9806">
            <v>4801</v>
          </cell>
          <cell r="B9806" t="str">
            <v>PISO DE BORRACHA CANELADO EM PLACAS 50 X 50 CM, E = *3,5* MM, PARA COLA</v>
          </cell>
          <cell r="C9806" t="str">
            <v xml:space="preserve">M2    </v>
          </cell>
          <cell r="D9806" t="str">
            <v>44,78</v>
          </cell>
        </row>
        <row r="9807">
          <cell r="A9807">
            <v>4794</v>
          </cell>
          <cell r="B9807" t="str">
            <v>PISO DE BORRACHA ESPORTIVO EM PLACAS 50 X 50 CM, E = 15 MM, PARA ARGAMASSA, PRETO</v>
          </cell>
          <cell r="C9807" t="str">
            <v xml:space="preserve">M2    </v>
          </cell>
          <cell r="D9807" t="str">
            <v>203,97</v>
          </cell>
        </row>
        <row r="9808">
          <cell r="A9808">
            <v>4796</v>
          </cell>
          <cell r="B9808" t="str">
            <v>PISO DE BORRACHA FRISADO OU PASTILHADO, PRETO, EM PLACAS 50 X 50 CM, E = 7 MM, PARA ARGAMASSA</v>
          </cell>
          <cell r="C9808" t="str">
            <v xml:space="preserve">M2    </v>
          </cell>
          <cell r="D9808" t="str">
            <v>123,89</v>
          </cell>
        </row>
        <row r="9809">
          <cell r="A9809">
            <v>4800</v>
          </cell>
          <cell r="B9809" t="str">
            <v>PISO DE BORRACHA PASTILHADO EM PLACAS 50 X 50 CM, E = *3,5* MM, PARA COLA, PRETO</v>
          </cell>
          <cell r="C9809" t="str">
            <v xml:space="preserve">M2    </v>
          </cell>
          <cell r="D9809" t="str">
            <v>34,07</v>
          </cell>
        </row>
        <row r="9810">
          <cell r="A9810">
            <v>4795</v>
          </cell>
          <cell r="B9810" t="str">
            <v>PISO DE BORRACHA PASTILHADO EM PLACAS 50 X 50 CM, E = 15 MM, PARA ARGAMASSA, PRETO</v>
          </cell>
          <cell r="C9810" t="str">
            <v xml:space="preserve">M2    </v>
          </cell>
          <cell r="D9810" t="str">
            <v>198,55</v>
          </cell>
        </row>
        <row r="9811">
          <cell r="A9811">
            <v>39694</v>
          </cell>
          <cell r="B9811" t="str">
            <v>PISO ELEVADO COM 2 PLACAS DE ACO COM ENCHIMENTO DE CONCRETO CELULAR, INCLUSO BASE/HASTE/CRUZETAS, 60 X 60 CM, H = *28* CM, RESISTENCIA CARGA CONCENTRADA 496 KG (COM COLOCACAO)</v>
          </cell>
          <cell r="C9811" t="str">
            <v xml:space="preserve">M2    </v>
          </cell>
          <cell r="D9811" t="str">
            <v>235,44</v>
          </cell>
        </row>
        <row r="9812">
          <cell r="A9812">
            <v>1292</v>
          </cell>
          <cell r="B9812" t="str">
            <v>PISO EM CERAMICA ESMALTADA EXTRA, PEI MAIOR OU IGUAL A 4, FORMATO MAIOR QUE 2025 CM2</v>
          </cell>
          <cell r="C9812" t="str">
            <v xml:space="preserve">M2    </v>
          </cell>
          <cell r="D9812" t="str">
            <v>30,06</v>
          </cell>
        </row>
        <row r="9813">
          <cell r="A9813">
            <v>1287</v>
          </cell>
          <cell r="B9813" t="str">
            <v>PISO EM CERAMICA ESMALTADA EXTRA, PEI MAIOR OU IGUAL A 4, FORMATO MENOR OU IGUAL A 2025 CM2</v>
          </cell>
          <cell r="C9813" t="str">
            <v xml:space="preserve">M2    </v>
          </cell>
          <cell r="D9813" t="str">
            <v>14,75</v>
          </cell>
        </row>
        <row r="9814">
          <cell r="A9814">
            <v>1297</v>
          </cell>
          <cell r="B9814" t="str">
            <v>PISO EM CERAMICA ESMALTADA, COMERCIAL (PADRAO POPULAR), PEI MAIOR OU IGUAL A 3, FORMATO MENOR OU IGUAL A  2025 CM2</v>
          </cell>
          <cell r="C9814" t="str">
            <v xml:space="preserve">M2    </v>
          </cell>
          <cell r="D9814" t="str">
            <v>12,23</v>
          </cell>
        </row>
        <row r="9815">
          <cell r="A9815">
            <v>4786</v>
          </cell>
          <cell r="B9815" t="str">
            <v>PISO EM GRANILITE, MARMORITE OU GRANITINA, AGREGADO COR PRETO, CINZA, PALHA OU BRANCO, E=  *8* MM (INCLUSO EXECUCAO)</v>
          </cell>
          <cell r="C9815" t="str">
            <v xml:space="preserve">M2    </v>
          </cell>
          <cell r="D9815" t="str">
            <v>47,91</v>
          </cell>
        </row>
        <row r="9816">
          <cell r="A9816">
            <v>10840</v>
          </cell>
          <cell r="B9816" t="str">
            <v>PISO EM GRANITO, POLIDO, TIPO AMENDOA/ AMARELO CAPRI/ AMARELO DOURADO CARIOCA OU OUTROS EQUIVALENTES DA REGIAO, FORMATO MENOR OU IGUAL A 3025 CM2, E=  *2* CM</v>
          </cell>
          <cell r="C9816" t="str">
            <v xml:space="preserve">M2    </v>
          </cell>
          <cell r="D9816" t="str">
            <v>114,00</v>
          </cell>
        </row>
        <row r="9817">
          <cell r="A9817">
            <v>10841</v>
          </cell>
          <cell r="B9817" t="str">
            <v>PISO EM GRANITO, POLIDO, TIPO ANDORINHA/ QUARTZ/ CASTELO/ CORUMBA OU OUTROS EQUIVALENTES DA REGIAO, FORMATO MENOR OU IGUAL A 3025 CM2, E=  *2* CM</v>
          </cell>
          <cell r="C9817" t="str">
            <v xml:space="preserve">M2    </v>
          </cell>
          <cell r="D9817" t="str">
            <v>86,03</v>
          </cell>
        </row>
        <row r="9818">
          <cell r="A9818">
            <v>25980</v>
          </cell>
          <cell r="B9818" t="str">
            <v>PISO EM GRANITO, POLIDO, TIPO MARFIM, DALLAS, CARAVELAS OU OUTROS EQUIVALENTES DA REGIAO, FORMATO MENOR OU IGUAL A 3025 CM2, E=  *2* CM</v>
          </cell>
          <cell r="C9818" t="str">
            <v xml:space="preserve">M2    </v>
          </cell>
          <cell r="D9818" t="str">
            <v>109,93</v>
          </cell>
        </row>
        <row r="9819">
          <cell r="A9819">
            <v>10842</v>
          </cell>
          <cell r="B9819" t="str">
            <v>PISO EM GRANITO, POLIDO, TIPO PRETO SAO GABRIEL/ TIJUCA OU OUTROS EQUIVALENTES DA REGIAO, FORMATO MENOR OU IGUAL A 3025 CM2, E=  *2* CM</v>
          </cell>
          <cell r="C9819" t="str">
            <v xml:space="preserve">M2    </v>
          </cell>
          <cell r="D9819" t="str">
            <v>124,27</v>
          </cell>
        </row>
        <row r="9820">
          <cell r="A9820">
            <v>21108</v>
          </cell>
          <cell r="B9820" t="str">
            <v>PISO EM PORCELANATO RETIFICADO EXTRA, FORMATO MENOR OU IGUAL A 2025 CM2</v>
          </cell>
          <cell r="C9820" t="str">
            <v xml:space="preserve">M2    </v>
          </cell>
          <cell r="D9820" t="str">
            <v>40,07</v>
          </cell>
        </row>
        <row r="9821">
          <cell r="A9821">
            <v>38180</v>
          </cell>
          <cell r="B9821" t="str">
            <v>PISO EM REGUA VINILICA SEMIFLEXIVEL, ENCAIXE CLICADO, E = 4 MM (SEM COLOCACAO)</v>
          </cell>
          <cell r="C9821" t="str">
            <v xml:space="preserve">M2    </v>
          </cell>
          <cell r="D9821" t="str">
            <v>99,74</v>
          </cell>
        </row>
        <row r="9822">
          <cell r="A9822">
            <v>40648</v>
          </cell>
          <cell r="B9822" t="str">
            <v>PISO EPOXI AUTONIVELANTE, ESPESSURA *4* MM (INCLUSO EXECUCAO)</v>
          </cell>
          <cell r="C9822" t="str">
            <v xml:space="preserve">M2    </v>
          </cell>
          <cell r="D9822" t="str">
            <v>91,98</v>
          </cell>
        </row>
        <row r="9823">
          <cell r="A9823">
            <v>40649</v>
          </cell>
          <cell r="B9823" t="str">
            <v>PISO EPOXI MULTILAYER, ESPESSURA *2* MM (INCLUSO EXECUCAO)</v>
          </cell>
          <cell r="C9823" t="str">
            <v xml:space="preserve">M2    </v>
          </cell>
          <cell r="D9823" t="str">
            <v>53,58</v>
          </cell>
        </row>
        <row r="9824">
          <cell r="A9824">
            <v>40650</v>
          </cell>
          <cell r="B9824" t="str">
            <v>PISO FULGET (GRANITO LAVADO) EM PLACAS DE *40 X 40* CM (SEM COLOCACAO)</v>
          </cell>
          <cell r="C9824" t="str">
            <v xml:space="preserve">M2    </v>
          </cell>
          <cell r="D9824" t="str">
            <v>68,99</v>
          </cell>
        </row>
        <row r="9825">
          <cell r="A9825">
            <v>40651</v>
          </cell>
          <cell r="B9825" t="str">
            <v>PISO FULGET (GRANITO LAVADO) EM PLACAS DE *75 X 75* CM (SEM COLOCACAO)</v>
          </cell>
          <cell r="C9825" t="str">
            <v xml:space="preserve">M2    </v>
          </cell>
          <cell r="D9825" t="str">
            <v>127,24</v>
          </cell>
        </row>
        <row r="9826">
          <cell r="A9826">
            <v>40652</v>
          </cell>
          <cell r="B9826" t="str">
            <v>PISO FULGET (GRANITO LAVADO) MOLDADO IN LOCO (INCLUSO EXECUCAO)</v>
          </cell>
          <cell r="C9826" t="str">
            <v xml:space="preserve">M2    </v>
          </cell>
          <cell r="D9826" t="str">
            <v>68,22</v>
          </cell>
        </row>
        <row r="9827">
          <cell r="A9827">
            <v>40647</v>
          </cell>
          <cell r="B9827" t="str">
            <v>PISO INDUSTRIAL EM CONCRETO ARMADO DE ACABAMENTO POLIDO, ESPESSURA 12 CM (CIMENTO QUEIMADO) (INCLUSO EXECUCAO)</v>
          </cell>
          <cell r="C9827" t="str">
            <v xml:space="preserve">M2    </v>
          </cell>
          <cell r="D9827" t="str">
            <v>75,12</v>
          </cell>
        </row>
        <row r="9828">
          <cell r="A9828">
            <v>40653</v>
          </cell>
          <cell r="B9828" t="str">
            <v>PISO KORODUR (INCLUSO EXECUCAO)</v>
          </cell>
          <cell r="C9828" t="str">
            <v xml:space="preserve">M2    </v>
          </cell>
          <cell r="D9828" t="str">
            <v>57,49</v>
          </cell>
        </row>
        <row r="9829">
          <cell r="A9829">
            <v>36178</v>
          </cell>
          <cell r="B9829" t="str">
            <v>PISO PODOTATIL DE CONCRETO - DIRECIONAL E ALERTA, *40 X 40 X 2,5* CM</v>
          </cell>
          <cell r="C9829" t="str">
            <v xml:space="preserve">UN    </v>
          </cell>
          <cell r="D9829" t="str">
            <v>6,59</v>
          </cell>
        </row>
        <row r="9830">
          <cell r="A9830">
            <v>38195</v>
          </cell>
          <cell r="B9830" t="str">
            <v>PISO PORCELANATO, BORDA RETA, EXTRA, FORMATO MAIOR QUE 2025 CM2</v>
          </cell>
          <cell r="C9830" t="str">
            <v xml:space="preserve">M2    </v>
          </cell>
          <cell r="D9830" t="str">
            <v>47,33</v>
          </cell>
        </row>
        <row r="9831">
          <cell r="A9831">
            <v>38181</v>
          </cell>
          <cell r="B9831" t="str">
            <v>PISO TATIL ALERTA OU DIRECIONAL, DE BORRACHA, COLORIDO, 25 X 25 CM, E = 5 MM, PARA COLA</v>
          </cell>
          <cell r="C9831" t="str">
            <v xml:space="preserve">M2    </v>
          </cell>
          <cell r="D9831" t="str">
            <v>136,17</v>
          </cell>
        </row>
        <row r="9832">
          <cell r="A9832">
            <v>38182</v>
          </cell>
          <cell r="B9832" t="str">
            <v>PISO TATIL DE ALERTA OU DIRECIONAL DE BORRACHA, PRETO, 25 X 25 CM, E = 5 MM, PARA COLA</v>
          </cell>
          <cell r="C9832" t="str">
            <v xml:space="preserve">M2    </v>
          </cell>
          <cell r="D9832" t="str">
            <v>129,70</v>
          </cell>
        </row>
        <row r="9833">
          <cell r="A9833">
            <v>38186</v>
          </cell>
          <cell r="B9833" t="str">
            <v>PISO TATIL DE ALERTA OU DIRECIONAL, DE BORRACHA, COLORIDO, 25 X 25 CM, E = 12 MM, PARA ARGAMASSA</v>
          </cell>
          <cell r="C9833" t="str">
            <v xml:space="preserve">M2    </v>
          </cell>
          <cell r="D9833" t="str">
            <v>337,15</v>
          </cell>
        </row>
        <row r="9834">
          <cell r="A9834">
            <v>38185</v>
          </cell>
          <cell r="B9834" t="str">
            <v>PISO TATIL DE ALERTA OU DIRECIONAL, DE BORRACHA, PRETO, 25 X 25 CM, E = 12 MM, PARA ARGAMASSA</v>
          </cell>
          <cell r="C9834" t="str">
            <v xml:space="preserve">M2    </v>
          </cell>
          <cell r="D9834" t="str">
            <v>300,18</v>
          </cell>
        </row>
        <row r="9835">
          <cell r="A9835">
            <v>40654</v>
          </cell>
          <cell r="B9835" t="str">
            <v>PISO URETANO, VERSAO REVESTIMENTO AUTONIVELANTE, ESPESSURA VARIÁVEL DE 3 A 4 MM (INCLUSO EXECUCAO)</v>
          </cell>
          <cell r="C9835" t="str">
            <v xml:space="preserve">M2    </v>
          </cell>
          <cell r="D9835" t="str">
            <v>89,30</v>
          </cell>
        </row>
        <row r="9836">
          <cell r="A9836">
            <v>25981</v>
          </cell>
          <cell r="B9836" t="str">
            <v>PISO/ REVESTIMENTO EM GRANITO, POLIDO, TIPO ANDORINHA/ QUARTZ/ CASTELO/ CORUMBA OU OUTROS EQUIVALENTES DA REGIAO, FORMATO MAIOR OU IGUAL A 3025 CM2, E = *2* CM</v>
          </cell>
          <cell r="C9836" t="str">
            <v xml:space="preserve">M2    </v>
          </cell>
          <cell r="D9836" t="str">
            <v>90,81</v>
          </cell>
        </row>
        <row r="9837">
          <cell r="A9837">
            <v>4822</v>
          </cell>
          <cell r="B9837" t="str">
            <v>PISO/ REVESTIMENTO EM MARMORE, POLIDO, BRANCO COMUM, FORMATO MAIOR OU IGUAL A 3025 CM2, E = *2* CM</v>
          </cell>
          <cell r="C9837" t="str">
            <v xml:space="preserve">M2    </v>
          </cell>
          <cell r="D9837" t="str">
            <v>158,09</v>
          </cell>
        </row>
        <row r="9838">
          <cell r="A9838">
            <v>4818</v>
          </cell>
          <cell r="B9838" t="str">
            <v>PISO/ REVESTIMENTO EM MARMORE, POLIDO, BRANCO COMUM, FORMATO MENOR OU IGUAL A 3025 CM2, E = *2* CM</v>
          </cell>
          <cell r="C9838" t="str">
            <v xml:space="preserve">M2    </v>
          </cell>
          <cell r="D9838" t="str">
            <v>162,50</v>
          </cell>
        </row>
        <row r="9839">
          <cell r="A9839">
            <v>39567</v>
          </cell>
          <cell r="B9839" t="str">
            <v>PLACA / CHAPA DE GESSO ACARTONADO, ACABAMENTO VINILICO LISO EM UMA DAS FACES, COR BRANCA, BORDA QUADRADA, E = 9,5 MM, 625 X 1250 MM (L X C), PARA FORRO REMOVIVEL</v>
          </cell>
          <cell r="C9839" t="str">
            <v xml:space="preserve">M2    </v>
          </cell>
          <cell r="D9839" t="str">
            <v>32,57</v>
          </cell>
        </row>
        <row r="9840">
          <cell r="A9840">
            <v>39566</v>
          </cell>
          <cell r="B9840" t="str">
            <v>PLACA / CHAPA DE GESSO ACARTONADO, ACABAMENTO VINILICO LISO EM UMA DAS FACES, COR BRANCA, BORDA QUADRADA, E = 9,5 MM, 625 X 625 MM (L X C), PARA FORRO REMOVIVEL</v>
          </cell>
          <cell r="C9840" t="str">
            <v xml:space="preserve">M2    </v>
          </cell>
          <cell r="D9840" t="str">
            <v>37,62</v>
          </cell>
        </row>
        <row r="9841">
          <cell r="A9841">
            <v>11062</v>
          </cell>
          <cell r="B9841" t="str">
            <v>PLACA CIMENTICIA LISA E = 10 MM, DE 1,20 X 3,00 M (SEM AMIANTO)</v>
          </cell>
          <cell r="C9841" t="str">
            <v xml:space="preserve">M2    </v>
          </cell>
          <cell r="D9841" t="str">
            <v>48,75</v>
          </cell>
        </row>
        <row r="9842">
          <cell r="A9842">
            <v>11063</v>
          </cell>
          <cell r="B9842" t="str">
            <v>PLACA CIMENTICIA LISA E = 6 MM, DE 1,20 X 3,00 M (SEM AMIANTO)</v>
          </cell>
          <cell r="C9842" t="str">
            <v xml:space="preserve">M2    </v>
          </cell>
          <cell r="D9842" t="str">
            <v>47,20</v>
          </cell>
        </row>
        <row r="9843">
          <cell r="A9843">
            <v>13521</v>
          </cell>
          <cell r="B9843" t="str">
            <v>PLACA DE ACO ESMALTADA PARA  IDENTIFICACAO DE RUA, *45 CM X 20* CM</v>
          </cell>
          <cell r="C9843" t="str">
            <v xml:space="preserve">UN    </v>
          </cell>
          <cell r="D9843" t="str">
            <v>82,50</v>
          </cell>
        </row>
        <row r="9844">
          <cell r="A9844">
            <v>10851</v>
          </cell>
          <cell r="B9844" t="str">
            <v>PLACA DE ACRILICO TRANSPARENTE ADESIVADA PARA SINALIZACAO DE PORTAS, BORDA POLIDA, DE *25 X 8*, E = 6 MM (NAO INCLUI ACESSORIOS PARA FIXACAO)</v>
          </cell>
          <cell r="C9844" t="str">
            <v xml:space="preserve">UN    </v>
          </cell>
          <cell r="D9844" t="str">
            <v>52,94</v>
          </cell>
        </row>
        <row r="9845">
          <cell r="A9845">
            <v>39515</v>
          </cell>
          <cell r="B9845" t="str">
            <v>PLACA DE FIBRA MINERAL PARA FORRO, DE 1250 X 625 MM, E = 15 MM, BORDA RETA, COM PINTURA ANTIMOFO (NAO INCLUI PERFIS)</v>
          </cell>
          <cell r="C9845" t="str">
            <v xml:space="preserve">UN    </v>
          </cell>
          <cell r="D9845" t="str">
            <v>28,40</v>
          </cell>
        </row>
        <row r="9846">
          <cell r="A9846">
            <v>39516</v>
          </cell>
          <cell r="B9846" t="str">
            <v>PLACA DE FIBRA MINERAL PARA FORRO, DE 625 X 625 MM, E = 15 MM, BORDA REBAIXADA PARA PERFIL 24 MM, COM PINTURA ANTIMOFO (NAO INCLUI PERFIS)</v>
          </cell>
          <cell r="C9846" t="str">
            <v xml:space="preserve">UN    </v>
          </cell>
          <cell r="D9846" t="str">
            <v>23,95</v>
          </cell>
        </row>
        <row r="9847">
          <cell r="A9847">
            <v>39514</v>
          </cell>
          <cell r="B9847" t="str">
            <v>PLACA DE FIBRA MINERAL PARA FORRO, DE 625 X 625 MM, E = 15 MM, BORDA RETA, COM PINTURA ANTIMOFO (NAO INCLUI PERFIS)</v>
          </cell>
          <cell r="C9847" t="str">
            <v xml:space="preserve">UN    </v>
          </cell>
          <cell r="D9847" t="str">
            <v>14,90</v>
          </cell>
        </row>
        <row r="9848">
          <cell r="A9848">
            <v>4812</v>
          </cell>
          <cell r="B9848" t="str">
            <v>PLACA DE GESSO PARA FORRO, DE  *60 X 60* CM E ESPESSURA DE 12 MM (30 MM NAS BORDAS) SEM COLOCACAO</v>
          </cell>
          <cell r="C9848" t="str">
            <v xml:space="preserve">M2    </v>
          </cell>
          <cell r="D9848" t="str">
            <v>9,00</v>
          </cell>
        </row>
        <row r="9849">
          <cell r="A9849">
            <v>10849</v>
          </cell>
          <cell r="B9849" t="str">
            <v>PLACA DE INAUGURACAO EM BRONZE *35X 50*CM</v>
          </cell>
          <cell r="C9849" t="str">
            <v xml:space="preserve">UN    </v>
          </cell>
          <cell r="D9849" t="str">
            <v>1.200,01</v>
          </cell>
        </row>
        <row r="9850">
          <cell r="A9850">
            <v>10848</v>
          </cell>
          <cell r="B9850" t="str">
            <v>PLACA DE INAUGURACAO METALICA, *40* CM X *60* CM</v>
          </cell>
          <cell r="C9850" t="str">
            <v xml:space="preserve">UN    </v>
          </cell>
          <cell r="D9850" t="str">
            <v>753,75</v>
          </cell>
        </row>
        <row r="9851">
          <cell r="A9851">
            <v>4813</v>
          </cell>
          <cell r="B9851" t="str">
            <v>PLACA DE OBRA (PARA CONSTRUCAO CIVIL) EM CHAPA GALVANIZADA *N. 22*, DE *2,0 X 1,125* M</v>
          </cell>
          <cell r="C9851" t="str">
            <v xml:space="preserve">M2    </v>
          </cell>
          <cell r="D9851" t="str">
            <v>250,00</v>
          </cell>
        </row>
        <row r="9852">
          <cell r="A9852">
            <v>37560</v>
          </cell>
          <cell r="B9852" t="str">
            <v>PLACA DE SINALIZACAO DE SEGURANCA CONTRA INCENDIO - ALERTA, TRIANGULAR, BASE DE *30* CM, EM PVC *2* MM ANTI-CHAMAS (SIMBOLOS, CORES E PICTOGRAMAS CONFORME NBR 13434)</v>
          </cell>
          <cell r="C9852" t="str">
            <v xml:space="preserve">UN    </v>
          </cell>
          <cell r="D9852" t="str">
            <v>35,43</v>
          </cell>
        </row>
        <row r="9853">
          <cell r="A9853">
            <v>37557</v>
          </cell>
          <cell r="B9853" t="str">
            <v>PLACA DE SINALIZACAO DE SEGURANCA CONTRA INCENDIO, FOTOLUMINESCENTE, QUADRADA, *14 X 14* CM, EM PVC *2* MM ANTI-CHAMAS (SIMBOLOS, CORES E PICTOGRAMAS CONFORME NBR 13434)</v>
          </cell>
          <cell r="C9853" t="str">
            <v xml:space="preserve">UN    </v>
          </cell>
          <cell r="D9853" t="str">
            <v>10,76</v>
          </cell>
        </row>
        <row r="9854">
          <cell r="A9854">
            <v>37556</v>
          </cell>
          <cell r="B9854" t="str">
            <v>PLACA DE SINALIZACAO DE SEGURANCA CONTRA INCENDIO, FOTOLUMINESCENTE, QUADRADA, *20 X 20* CM, EM PVC *2* MM ANTI-CHAMAS (SIMBOLOS, CORES E PICTOGRAMAS CONFORME NBR 13434)</v>
          </cell>
          <cell r="C9854" t="str">
            <v xml:space="preserve">UN    </v>
          </cell>
          <cell r="D9854" t="str">
            <v>20,82</v>
          </cell>
        </row>
        <row r="9855">
          <cell r="A9855">
            <v>37559</v>
          </cell>
          <cell r="B9855" t="str">
            <v>PLACA DE SINALIZACAO DE SEGURANCA CONTRA INCENDIO, FOTOLUMINESCENTE, RETANGULAR, *12 X 40* CM, EM PVC *2* MM ANTI-CHAMAS (SIMBOLOS, CORES E PICTOGRAMAS CONFORME NBR 13434)</v>
          </cell>
          <cell r="C9855" t="str">
            <v xml:space="preserve">UN    </v>
          </cell>
          <cell r="D9855" t="str">
            <v>25,54</v>
          </cell>
        </row>
        <row r="9856">
          <cell r="A9856">
            <v>37539</v>
          </cell>
          <cell r="B9856" t="str">
            <v>PLACA DE SINALIZACAO DE SEGURANCA CONTRA INCENDIO, FOTOLUMINESCENTE, RETANGULAR, *13 X 26* CM, EM PVC *2* MM ANTI-CHAMAS (SIMBOLOS, CORES E PICTOGRAMAS CONFORME NBR 13434)</v>
          </cell>
          <cell r="C9856" t="str">
            <v xml:space="preserve">UN    </v>
          </cell>
          <cell r="D9856" t="str">
            <v>18,00</v>
          </cell>
        </row>
        <row r="9857">
          <cell r="A9857">
            <v>37558</v>
          </cell>
          <cell r="B9857" t="str">
            <v>PLACA DE SINALIZACAO DE SEGURANCA CONTRA INCENDIO, FOTOLUMINESCENTE, RETANGULAR, *20 X 40* CM, EM PVC *2* MM ANTI-CHAMAS (SIMBOLOS, CORES E PICTOGRAMAS CONFORME NBR 13434)</v>
          </cell>
          <cell r="C9857" t="str">
            <v xml:space="preserve">UN    </v>
          </cell>
          <cell r="D9857" t="str">
            <v>33,56</v>
          </cell>
        </row>
        <row r="9858">
          <cell r="A9858">
            <v>34723</v>
          </cell>
          <cell r="B9858" t="str">
            <v>PLACA DE SINALIZACAO EM CHAPA DE ACO NUM 16 COM PINTURA REFLETIVA</v>
          </cell>
          <cell r="C9858" t="str">
            <v xml:space="preserve">M2    </v>
          </cell>
          <cell r="D9858" t="str">
            <v>577,50</v>
          </cell>
        </row>
        <row r="9859">
          <cell r="A9859">
            <v>34721</v>
          </cell>
          <cell r="B9859" t="str">
            <v>PLACA DE SINALIZACAO EM CHAPA DE ALUMINIO COM PINTURA REFLETIVA, E = 2 MM</v>
          </cell>
          <cell r="C9859" t="str">
            <v xml:space="preserve">M2    </v>
          </cell>
          <cell r="D9859" t="str">
            <v>720,00</v>
          </cell>
        </row>
        <row r="9860">
          <cell r="A9860">
            <v>4309</v>
          </cell>
          <cell r="B9860" t="str">
            <v>PLACA DE VENTILACAO PARA TELHA DE FIBROCIMENTO CANALETE 49 KALHETA</v>
          </cell>
          <cell r="C9860" t="str">
            <v xml:space="preserve">UN    </v>
          </cell>
          <cell r="D9860" t="str">
            <v>3,88</v>
          </cell>
        </row>
        <row r="9861">
          <cell r="A9861">
            <v>4307</v>
          </cell>
          <cell r="B9861" t="str">
            <v>PLACA DE VENTILACAO PARA TELHA DE FIBROCIMENTO, CANALETE 90 OU KALHETAO</v>
          </cell>
          <cell r="C9861" t="str">
            <v xml:space="preserve">UN    </v>
          </cell>
          <cell r="D9861" t="str">
            <v>6,64</v>
          </cell>
        </row>
        <row r="9862">
          <cell r="A9862">
            <v>10850</v>
          </cell>
          <cell r="B9862" t="str">
            <v>PLACA NUMERACAO RESIDENCIAL EM CHAPA GALVANIZADA ESMALTADA 12 X 18 CM</v>
          </cell>
          <cell r="C9862" t="str">
            <v xml:space="preserve">UN    </v>
          </cell>
          <cell r="D9862" t="str">
            <v>37,50</v>
          </cell>
        </row>
        <row r="9863">
          <cell r="A9863">
            <v>4792</v>
          </cell>
          <cell r="B9863" t="str">
            <v>PLACA VINILICA SEMIFLEXIVEL PARA PISOS, E = 3,2 MM, 30 X 30 CM (SEM COLOCACAO)</v>
          </cell>
          <cell r="C9863" t="str">
            <v xml:space="preserve">M2    </v>
          </cell>
          <cell r="D9863" t="str">
            <v>95,75</v>
          </cell>
        </row>
        <row r="9864">
          <cell r="A9864">
            <v>4790</v>
          </cell>
          <cell r="B9864" t="str">
            <v>PLACA VINILICA SEMIFLEXIVEL PARA REVESTIMENTO DE PISOS E PAREDES, E = 2 MM (SEM COLOCACAO)</v>
          </cell>
          <cell r="C9864" t="str">
            <v xml:space="preserve">M2    </v>
          </cell>
          <cell r="D9864" t="str">
            <v>57,57</v>
          </cell>
        </row>
        <row r="9865">
          <cell r="A9865">
            <v>40671</v>
          </cell>
          <cell r="B9865" t="str">
            <v>PLACA/PISO DE CONCRETO POROSO/ PAVIMENTO PERMEAVEL/BLOCO DRENANTE DE CONCRETO, 40 CM X 40 CM, E = 6 CM, COR NATURAL</v>
          </cell>
          <cell r="C9865" t="str">
            <v xml:space="preserve">M2    </v>
          </cell>
          <cell r="D9865" t="str">
            <v>37,58</v>
          </cell>
        </row>
        <row r="9866">
          <cell r="A9866">
            <v>7552</v>
          </cell>
          <cell r="B9866" t="str">
            <v>PLACA/TAMPA CEGA EM LATAO ESCOVADO PARA CONDULETE EM LIGA DE ALUMINIO 4 X 4"</v>
          </cell>
          <cell r="C9866" t="str">
            <v xml:space="preserve">UN    </v>
          </cell>
          <cell r="D9866" t="str">
            <v>27,12</v>
          </cell>
        </row>
        <row r="9867">
          <cell r="A9867">
            <v>4893</v>
          </cell>
          <cell r="B9867" t="str">
            <v>PLUG OU BUJAO DE FERRO GALVANIZADO, DE 1 1/2"</v>
          </cell>
          <cell r="C9867" t="str">
            <v xml:space="preserve">UN    </v>
          </cell>
          <cell r="D9867" t="str">
            <v>8,73</v>
          </cell>
        </row>
        <row r="9868">
          <cell r="A9868">
            <v>4894</v>
          </cell>
          <cell r="B9868" t="str">
            <v>PLUG OU BUJAO DE FERRO GALVANIZADO, DE 1 1/4"</v>
          </cell>
          <cell r="C9868" t="str">
            <v xml:space="preserve">UN    </v>
          </cell>
          <cell r="D9868" t="str">
            <v>7,49</v>
          </cell>
        </row>
        <row r="9869">
          <cell r="A9869">
            <v>4888</v>
          </cell>
          <cell r="B9869" t="str">
            <v>PLUG OU BUJAO DE FERRO GALVANIZADO, DE 1/2"</v>
          </cell>
          <cell r="C9869" t="str">
            <v xml:space="preserve">UN    </v>
          </cell>
          <cell r="D9869" t="str">
            <v>2,55</v>
          </cell>
        </row>
        <row r="9870">
          <cell r="A9870">
            <v>4890</v>
          </cell>
          <cell r="B9870" t="str">
            <v>PLUG OU BUJAO DE FERRO GALVANIZADO, DE 1"</v>
          </cell>
          <cell r="C9870" t="str">
            <v xml:space="preserve">UN    </v>
          </cell>
          <cell r="D9870" t="str">
            <v>4,79</v>
          </cell>
        </row>
        <row r="9871">
          <cell r="A9871">
            <v>12411</v>
          </cell>
          <cell r="B9871" t="str">
            <v>PLUG OU BUJAO DE FERRO GALVANIZADO, DE 2 1/2"</v>
          </cell>
          <cell r="C9871" t="str">
            <v xml:space="preserve">UN    </v>
          </cell>
          <cell r="D9871" t="str">
            <v>25,83</v>
          </cell>
        </row>
        <row r="9872">
          <cell r="A9872">
            <v>4891</v>
          </cell>
          <cell r="B9872" t="str">
            <v>PLUG OU BUJAO DE FERRO GALVANIZADO, DE 2"</v>
          </cell>
          <cell r="C9872" t="str">
            <v xml:space="preserve">UN    </v>
          </cell>
          <cell r="D9872" t="str">
            <v>12,91</v>
          </cell>
        </row>
        <row r="9873">
          <cell r="A9873">
            <v>4889</v>
          </cell>
          <cell r="B9873" t="str">
            <v>PLUG OU BUJAO DE FERRO GALVANIZADO, DE 3/4"</v>
          </cell>
          <cell r="C9873" t="str">
            <v xml:space="preserve">UN    </v>
          </cell>
          <cell r="D9873" t="str">
            <v>3,45</v>
          </cell>
        </row>
        <row r="9874">
          <cell r="A9874">
            <v>4892</v>
          </cell>
          <cell r="B9874" t="str">
            <v>PLUG OU BUJAO DE FERRO GALVANIZADO, DE 3"</v>
          </cell>
          <cell r="C9874" t="str">
            <v xml:space="preserve">UN    </v>
          </cell>
          <cell r="D9874" t="str">
            <v>36,17</v>
          </cell>
        </row>
        <row r="9875">
          <cell r="A9875">
            <v>12412</v>
          </cell>
          <cell r="B9875" t="str">
            <v>PLUG OU BUJAO DE FERRO GALVANIZADO, DE 4"</v>
          </cell>
          <cell r="C9875" t="str">
            <v xml:space="preserve">UN    </v>
          </cell>
          <cell r="D9875" t="str">
            <v>67,22</v>
          </cell>
        </row>
        <row r="9876">
          <cell r="A9876">
            <v>11073</v>
          </cell>
          <cell r="B9876" t="str">
            <v>PLUG PVC P/ ESG PREDIAL  75MM</v>
          </cell>
          <cell r="C9876" t="str">
            <v xml:space="preserve">UN    </v>
          </cell>
          <cell r="D9876" t="str">
            <v>6,18</v>
          </cell>
        </row>
        <row r="9877">
          <cell r="A9877">
            <v>11071</v>
          </cell>
          <cell r="B9877" t="str">
            <v>PLUG PVC P/ ESG PREDIAL 100MM</v>
          </cell>
          <cell r="C9877" t="str">
            <v xml:space="preserve">UN    </v>
          </cell>
          <cell r="D9877" t="str">
            <v>7,38</v>
          </cell>
        </row>
        <row r="9878">
          <cell r="A9878">
            <v>11072</v>
          </cell>
          <cell r="B9878" t="str">
            <v>PLUG PVC P/ ESG PREDIAL 50MM</v>
          </cell>
          <cell r="C9878" t="str">
            <v xml:space="preserve">UN    </v>
          </cell>
          <cell r="D9878" t="str">
            <v>2,70</v>
          </cell>
        </row>
        <row r="9879">
          <cell r="A9879">
            <v>4895</v>
          </cell>
          <cell r="B9879" t="str">
            <v>PLUG PVC ROSCAVEL,  1/2",  AGUA FRIA PREDIAL (NBR 5648)</v>
          </cell>
          <cell r="C9879" t="str">
            <v xml:space="preserve">UN    </v>
          </cell>
          <cell r="D9879" t="str">
            <v>0,45</v>
          </cell>
        </row>
        <row r="9880">
          <cell r="A9880">
            <v>4907</v>
          </cell>
          <cell r="B9880" t="str">
            <v>PLUG PVC,  JE, DN 100 MM, PARA REDE COLETORA ESGOTO (NBR 10569)</v>
          </cell>
          <cell r="C9880" t="str">
            <v xml:space="preserve">UN    </v>
          </cell>
          <cell r="D9880" t="str">
            <v>10,53</v>
          </cell>
        </row>
        <row r="9881">
          <cell r="A9881">
            <v>4904</v>
          </cell>
          <cell r="B9881" t="str">
            <v>PLUG PVC,  JE, DN 300 MM, PARA REDE COLETORA ESGOTO (NBR 10569)</v>
          </cell>
          <cell r="C9881" t="str">
            <v xml:space="preserve">UN    </v>
          </cell>
          <cell r="D9881" t="str">
            <v>85,00</v>
          </cell>
        </row>
        <row r="9882">
          <cell r="A9882">
            <v>4905</v>
          </cell>
          <cell r="B9882" t="str">
            <v>PLUG PVC,  JE, DN 400 MM, PARA REDE COLETORA ESGOTO ( NBR 10569)</v>
          </cell>
          <cell r="C9882" t="str">
            <v xml:space="preserve">UN    </v>
          </cell>
          <cell r="D9882" t="str">
            <v>138,63</v>
          </cell>
        </row>
        <row r="9883">
          <cell r="A9883">
            <v>4902</v>
          </cell>
          <cell r="B9883" t="str">
            <v>PLUG PVC, JE, DN 150 MM, PARA REDE COLETORA ESGOTO (NBR 10569)</v>
          </cell>
          <cell r="C9883" t="str">
            <v xml:space="preserve">UN    </v>
          </cell>
          <cell r="D9883" t="str">
            <v>23,84</v>
          </cell>
        </row>
        <row r="9884">
          <cell r="A9884">
            <v>4908</v>
          </cell>
          <cell r="B9884" t="str">
            <v>PLUG PVC, JE, DN 200 MM, PARA REDE COLETORA ESGOTO (NBR 10569)</v>
          </cell>
          <cell r="C9884" t="str">
            <v xml:space="preserve">UN    </v>
          </cell>
          <cell r="D9884" t="str">
            <v>34,31</v>
          </cell>
        </row>
        <row r="9885">
          <cell r="A9885">
            <v>4909</v>
          </cell>
          <cell r="B9885" t="str">
            <v>PLUG PVC, JE, DN 250 MM, PARA REDE COLETORA ESGOTO (NBR 10569)</v>
          </cell>
          <cell r="C9885" t="str">
            <v xml:space="preserve">UN    </v>
          </cell>
          <cell r="D9885" t="str">
            <v>62,90</v>
          </cell>
        </row>
        <row r="9886">
          <cell r="A9886">
            <v>4903</v>
          </cell>
          <cell r="B9886" t="str">
            <v>PLUG PVC, JE, DN 350 MM, PARA REDE COLETORA ESGOTO (NBR 10569)</v>
          </cell>
          <cell r="C9886" t="str">
            <v xml:space="preserve">UN    </v>
          </cell>
          <cell r="D9886" t="str">
            <v>123,70</v>
          </cell>
        </row>
        <row r="9887">
          <cell r="A9887">
            <v>4897</v>
          </cell>
          <cell r="B9887" t="str">
            <v>PLUG PVC, ROSCAVEL 1", PARA AGUA FRIA PREDIAL</v>
          </cell>
          <cell r="C9887" t="str">
            <v xml:space="preserve">UN    </v>
          </cell>
          <cell r="D9887" t="str">
            <v>1,24</v>
          </cell>
        </row>
        <row r="9888">
          <cell r="A9888">
            <v>4896</v>
          </cell>
          <cell r="B9888" t="str">
            <v>PLUG PVC, ROSCAVEL 3/4", PARA  AGUA FRIA PREDIAL</v>
          </cell>
          <cell r="C9888" t="str">
            <v xml:space="preserve">UN    </v>
          </cell>
          <cell r="D9888" t="str">
            <v>0,52</v>
          </cell>
        </row>
        <row r="9889">
          <cell r="A9889">
            <v>4900</v>
          </cell>
          <cell r="B9889" t="str">
            <v>PLUG PVC, ROSCAVEL, 1 1/2",  AGUA FRIA PREDIAL</v>
          </cell>
          <cell r="C9889" t="str">
            <v xml:space="preserve">UN    </v>
          </cell>
          <cell r="D9889" t="str">
            <v>3,58</v>
          </cell>
        </row>
        <row r="9890">
          <cell r="A9890">
            <v>4898</v>
          </cell>
          <cell r="B9890" t="str">
            <v>PLUG PVC, ROSCAVEL, 1 1/4",  AGUA FRIA PREDIAL</v>
          </cell>
          <cell r="C9890" t="str">
            <v xml:space="preserve">UN    </v>
          </cell>
          <cell r="D9890" t="str">
            <v>1,56</v>
          </cell>
        </row>
        <row r="9891">
          <cell r="A9891">
            <v>4899</v>
          </cell>
          <cell r="B9891" t="str">
            <v>PLUG PVC, ROSCAVEL, 2",  AGUA FRIA PREDIAL</v>
          </cell>
          <cell r="C9891" t="str">
            <v xml:space="preserve">UN    </v>
          </cell>
          <cell r="D9891" t="str">
            <v>4,88</v>
          </cell>
        </row>
        <row r="9892">
          <cell r="A9892">
            <v>11096</v>
          </cell>
          <cell r="B9892" t="str">
            <v>PO DE MARMORE (POSTO PEDREIRA/FORNECEDOR, SEM FRETE)</v>
          </cell>
          <cell r="C9892" t="str">
            <v xml:space="preserve">KG    </v>
          </cell>
          <cell r="D9892" t="str">
            <v>0,30</v>
          </cell>
        </row>
        <row r="9893">
          <cell r="A9893">
            <v>4741</v>
          </cell>
          <cell r="B9893" t="str">
            <v>PO DE PEDRA (POSTO PEDREIRA/FORNECEDOR, SEM FRETE)</v>
          </cell>
          <cell r="C9893" t="str">
            <v xml:space="preserve">M3    </v>
          </cell>
          <cell r="D9893" t="str">
            <v>55,84</v>
          </cell>
        </row>
        <row r="9894">
          <cell r="A9894">
            <v>4752</v>
          </cell>
          <cell r="B9894" t="str">
            <v>POCEIRO / ESCAVADOR DE VALAS E TUBULOES</v>
          </cell>
          <cell r="C9894" t="str">
            <v xml:space="preserve">H     </v>
          </cell>
          <cell r="D9894" t="str">
            <v>12,77</v>
          </cell>
        </row>
        <row r="9895">
          <cell r="A9895">
            <v>41091</v>
          </cell>
          <cell r="B9895" t="str">
            <v>POCEIRO / ESCAVADOR DE VALAS E TUBULOES (MENSALISTA)</v>
          </cell>
          <cell r="C9895" t="str">
            <v xml:space="preserve">MES   </v>
          </cell>
          <cell r="D9895" t="str">
            <v>2.241,01</v>
          </cell>
        </row>
        <row r="9896">
          <cell r="A9896">
            <v>13954</v>
          </cell>
          <cell r="B9896" t="str">
            <v>POLIDORA DE PISO (POLITRIZ) ELETRICA, MOTOR MONOFASICO DE 4 HP, PESO DE 100 KG, DIAMETRO DO TRABALHO DE 450 MM</v>
          </cell>
          <cell r="C9896" t="str">
            <v xml:space="preserve">UN    </v>
          </cell>
          <cell r="D9896" t="str">
            <v>4.974,24</v>
          </cell>
        </row>
        <row r="9897">
          <cell r="A9897">
            <v>3411</v>
          </cell>
          <cell r="B9897" t="str">
            <v>POLIESTIRENO EXPANDIDO/EPS (ISOPOR), PEROLAS, PARA CONCRETO LEVE</v>
          </cell>
          <cell r="C9897" t="str">
            <v xml:space="preserve">KG    </v>
          </cell>
          <cell r="D9897" t="str">
            <v>19,15</v>
          </cell>
        </row>
        <row r="9898">
          <cell r="A9898">
            <v>39995</v>
          </cell>
          <cell r="B9898" t="str">
            <v>POLIESTIRENO EXPANDIDO/EPS (ISOPOR), TIPO 2F, BLOCO</v>
          </cell>
          <cell r="C9898" t="str">
            <v xml:space="preserve">M3    </v>
          </cell>
          <cell r="D9898" t="str">
            <v>147,38</v>
          </cell>
        </row>
        <row r="9899">
          <cell r="A9899">
            <v>11615</v>
          </cell>
          <cell r="B9899" t="str">
            <v>POLIESTIRENO EXPANDIDO/EPS (ISOPOR), TIPO 2F, PLACA, ISOLAMENTO TERMOACUSTICO, E = 10 MM, 1000 X 500 MM</v>
          </cell>
          <cell r="C9899" t="str">
            <v xml:space="preserve">M2    </v>
          </cell>
          <cell r="D9899" t="str">
            <v>1,25</v>
          </cell>
        </row>
        <row r="9900">
          <cell r="A9900">
            <v>3408</v>
          </cell>
          <cell r="B9900" t="str">
            <v>POLIESTIRENO EXPANDIDO/EPS (ISOPOR), TIPO 2F, PLACA, ISOLAMENTO TERMOACUSTICO, E = 20 MM, 1000 X 500 MM</v>
          </cell>
          <cell r="C9900" t="str">
            <v xml:space="preserve">M2    </v>
          </cell>
          <cell r="D9900" t="str">
            <v>3,32</v>
          </cell>
        </row>
        <row r="9901">
          <cell r="A9901">
            <v>3409</v>
          </cell>
          <cell r="B9901" t="str">
            <v>POLIESTIRENO EXPANDIDO/EPS (ISOPOR), TIPO 2F, PLACA, ISOLAMENTO TERMOACUSTICO, E = 50 MM, 1000 X 500 MM</v>
          </cell>
          <cell r="C9901" t="str">
            <v xml:space="preserve">M2    </v>
          </cell>
          <cell r="D9901" t="str">
            <v>8,30</v>
          </cell>
        </row>
        <row r="9902">
          <cell r="A9902">
            <v>11427</v>
          </cell>
          <cell r="B9902" t="str">
            <v>POLVORA NEGRA</v>
          </cell>
          <cell r="C9902" t="str">
            <v xml:space="preserve">KG    </v>
          </cell>
          <cell r="D9902" t="str">
            <v>61,79</v>
          </cell>
        </row>
        <row r="9903">
          <cell r="A9903">
            <v>26022</v>
          </cell>
          <cell r="B9903" t="str">
            <v>PONTEIRO PARA MARTELO ROMPEDOR, DIAMETRO = *28* MM, COMPRIMENTO = *520* MM, ENCAIXE SEXTAVADO</v>
          </cell>
          <cell r="C9903" t="str">
            <v xml:space="preserve">UN    </v>
          </cell>
          <cell r="D9903" t="str">
            <v>101,20</v>
          </cell>
        </row>
        <row r="9904">
          <cell r="A9904">
            <v>421</v>
          </cell>
          <cell r="B9904" t="str">
            <v>PORCA OLHAL EM ACO GALVANIZADO, DIAMETRO NOMINAL DE 16 MM</v>
          </cell>
          <cell r="C9904" t="str">
            <v xml:space="preserve">UN    </v>
          </cell>
          <cell r="D9904" t="str">
            <v>9,93</v>
          </cell>
        </row>
        <row r="9905">
          <cell r="A9905">
            <v>12362</v>
          </cell>
          <cell r="B9905" t="str">
            <v>PORCA OLHAL EM ACO GALVANIZADO, ESPESSURA 16MM, ABERTURA 21MM</v>
          </cell>
          <cell r="C9905" t="str">
            <v xml:space="preserve">UN    </v>
          </cell>
          <cell r="D9905" t="str">
            <v>8,17</v>
          </cell>
        </row>
        <row r="9906">
          <cell r="A9906">
            <v>14148</v>
          </cell>
          <cell r="B9906" t="str">
            <v>PORCA UNIAO/JUNCAO ZINCADA SEXTAVADA 1/4 ", CHAVE 7/16 ", COMPRIMENTO = 25 MM</v>
          </cell>
          <cell r="C9906" t="str">
            <v xml:space="preserve">UN    </v>
          </cell>
          <cell r="D9906" t="str">
            <v>0,97</v>
          </cell>
        </row>
        <row r="9907">
          <cell r="A9907">
            <v>4341</v>
          </cell>
          <cell r="B9907" t="str">
            <v>PORCA ZINCADA, QUADRADA, DIAMETRO 3/8"</v>
          </cell>
          <cell r="C9907" t="str">
            <v xml:space="preserve">UN    </v>
          </cell>
          <cell r="D9907" t="str">
            <v>0,47</v>
          </cell>
        </row>
        <row r="9908">
          <cell r="A9908">
            <v>4337</v>
          </cell>
          <cell r="B9908" t="str">
            <v>PORCA ZINCADA, QUADRADA, DIAMETRO 5/8"</v>
          </cell>
          <cell r="C9908" t="str">
            <v xml:space="preserve">UN    </v>
          </cell>
          <cell r="D9908" t="str">
            <v>1,19</v>
          </cell>
        </row>
        <row r="9909">
          <cell r="A9909">
            <v>4339</v>
          </cell>
          <cell r="B9909" t="str">
            <v>PORCA ZINCADA, SEXTAVADA, DIAMETRO 1/2"</v>
          </cell>
          <cell r="C9909" t="str">
            <v xml:space="preserve">UN    </v>
          </cell>
          <cell r="D9909" t="str">
            <v>0,25</v>
          </cell>
        </row>
        <row r="9910">
          <cell r="A9910">
            <v>39997</v>
          </cell>
          <cell r="B9910" t="str">
            <v>PORCA ZINCADA, SEXTAVADA, DIAMETRO 1/4"</v>
          </cell>
          <cell r="C9910" t="str">
            <v xml:space="preserve">UN    </v>
          </cell>
          <cell r="D9910" t="str">
            <v>0,14</v>
          </cell>
        </row>
        <row r="9911">
          <cell r="A9911">
            <v>11971</v>
          </cell>
          <cell r="B9911" t="str">
            <v>PORCA ZINCADA, SEXTAVADA, DIAMETRO 1"</v>
          </cell>
          <cell r="C9911" t="str">
            <v xml:space="preserve">UN    </v>
          </cell>
          <cell r="D9911" t="str">
            <v>1,97</v>
          </cell>
        </row>
        <row r="9912">
          <cell r="A9912">
            <v>4342</v>
          </cell>
          <cell r="B9912" t="str">
            <v>PORCA ZINCADA, SEXTAVADA, DIAMETRO 3/8"</v>
          </cell>
          <cell r="C9912" t="str">
            <v xml:space="preserve">UN    </v>
          </cell>
          <cell r="D9912" t="str">
            <v>0,10</v>
          </cell>
        </row>
        <row r="9913">
          <cell r="A9913">
            <v>4330</v>
          </cell>
          <cell r="B9913" t="str">
            <v>PORCA ZINCADA, SEXTAVADA, DIAMETRO 5/16"</v>
          </cell>
          <cell r="C9913" t="str">
            <v xml:space="preserve">UN    </v>
          </cell>
          <cell r="D9913" t="str">
            <v>0,07</v>
          </cell>
        </row>
        <row r="9914">
          <cell r="A9914">
            <v>4340</v>
          </cell>
          <cell r="B9914" t="str">
            <v>PORCA ZINCADA, SEXTAVADA, DIAMETRO 5/8"</v>
          </cell>
          <cell r="C9914" t="str">
            <v xml:space="preserve">UN    </v>
          </cell>
          <cell r="D9914" t="str">
            <v>0,55</v>
          </cell>
        </row>
        <row r="9915">
          <cell r="A9915">
            <v>5088</v>
          </cell>
          <cell r="B9915" t="str">
            <v>PORTA CADEADO,  3 1/2", EM ACO ZINCADO, PRETO, PARA PORTAO E JANELA</v>
          </cell>
          <cell r="C9915" t="str">
            <v xml:space="preserve">UN    </v>
          </cell>
          <cell r="D9915" t="str">
            <v>2,11</v>
          </cell>
        </row>
        <row r="9916">
          <cell r="A9916">
            <v>11154</v>
          </cell>
          <cell r="B9916" t="str">
            <v>PORTA CORTA-FOGO PARA SAIDA DE EMERGENCIA, COM FECHADURA, VAO LUZ DE 90 X 210 CM, CLASSE P-90 (NBR 11742)</v>
          </cell>
          <cell r="C9916" t="str">
            <v xml:space="preserve">UN    </v>
          </cell>
          <cell r="D9916" t="str">
            <v>898,67</v>
          </cell>
        </row>
        <row r="9917">
          <cell r="A9917">
            <v>39021</v>
          </cell>
          <cell r="B9917" t="str">
            <v>PORTA DE ABRIR EM ACO COM DIVISAO HORIZONTAL  PARA VIDROS, COM FUNDO ANTICORROSIVO/PRIMER DE PROTECAO, SEM GUARNICAO/ALIZAR/VISTA, VIDROS NAO INCLUSOS, 87 X 210 CM</v>
          </cell>
          <cell r="C9917" t="str">
            <v xml:space="preserve">UN    </v>
          </cell>
          <cell r="D9917" t="str">
            <v>404,22</v>
          </cell>
        </row>
        <row r="9918">
          <cell r="A9918">
            <v>39022</v>
          </cell>
          <cell r="B9918" t="str">
            <v>PORTA DE ABRIR EM ACO TIPO VENEZIANA, COM FUNDO ANTICORROSIVO / PRIMER DE PROTECAO, SEM GUARNICAO/ALIZAR/VISTA, 87 X 210 CM</v>
          </cell>
          <cell r="C9918" t="str">
            <v xml:space="preserve">UN    </v>
          </cell>
          <cell r="D9918" t="str">
            <v>499,90</v>
          </cell>
        </row>
        <row r="9919">
          <cell r="A9919">
            <v>39024</v>
          </cell>
          <cell r="B9919" t="str">
            <v>PORTA DE ABRIR EM ALUMINIO COM DIVISAO HORIZONTAL  PARA VIDROS,  ACABAMENTO ANODIZADO NATURAL, VIDROS INCLUSOS, SEM GUARNICAO/ALIZAR/VISTA , 87 X 210 CM</v>
          </cell>
          <cell r="C9919" t="str">
            <v xml:space="preserve">UN    </v>
          </cell>
          <cell r="D9919" t="str">
            <v>1.083,09</v>
          </cell>
        </row>
        <row r="9920">
          <cell r="A9920">
            <v>4914</v>
          </cell>
          <cell r="B9920" t="str">
            <v>PORTA DE ABRIR EM ALUMINIO COM LAMBRI HORIZONTAL/LAMINADA, ACABAMENTO ANODIZADO NATURAL, SEM GUARNICAO/ALIZAR/VISTA</v>
          </cell>
          <cell r="C9920" t="str">
            <v xml:space="preserve">M2    </v>
          </cell>
          <cell r="D9920" t="str">
            <v>878,20</v>
          </cell>
        </row>
        <row r="9921">
          <cell r="A9921">
            <v>4917</v>
          </cell>
          <cell r="B9921" t="str">
            <v>PORTA DE ABRIR EM ALUMINIO TIPO VENEZIANA, ACABAMENTO ANODIZADO NATURAL, SEM GUARNICAO/ALIZAR/VISTA</v>
          </cell>
          <cell r="C9921" t="str">
            <v xml:space="preserve">M2    </v>
          </cell>
          <cell r="D9921" t="str">
            <v>606,49</v>
          </cell>
        </row>
        <row r="9922">
          <cell r="A9922">
            <v>39025</v>
          </cell>
          <cell r="B9922" t="str">
            <v>PORTA DE ABRIR EM ALUMINIO TIPO VENEZIANA, ACABAMENTO ANODIZADO NATURAL, SEM GUARNICAO/ALIZAR/VISTA, 87 X 210 CM</v>
          </cell>
          <cell r="C9922" t="str">
            <v xml:space="preserve">UN    </v>
          </cell>
          <cell r="D9922" t="str">
            <v>1.110,60</v>
          </cell>
        </row>
        <row r="9923">
          <cell r="A9923">
            <v>4930</v>
          </cell>
          <cell r="B9923" t="str">
            <v>PORTA DE ABRIR EM GRADIL COM BARRA CHATA 3 CM X 1/4", COM REQUADRO E GUARNICAO - COMPLETO - ACABAMENTO NATURAL</v>
          </cell>
          <cell r="C9923" t="str">
            <v xml:space="preserve">M2    </v>
          </cell>
          <cell r="D9923" t="str">
            <v>434,42</v>
          </cell>
        </row>
        <row r="9924">
          <cell r="A9924">
            <v>4922</v>
          </cell>
          <cell r="B9924" t="str">
            <v>PORTA DE CORRER EM ALUMINIO, DUAS FOLHAS MOVEIS COM VIDRO, FECHADURA E PUXADOR EMBUTIDO, ACABAMENTO ANODIZADO NATURAL, SEM GUARNICAO/ALIZAR/VISTA</v>
          </cell>
          <cell r="C9924" t="str">
            <v xml:space="preserve">M2    </v>
          </cell>
          <cell r="D9924" t="str">
            <v>562,57</v>
          </cell>
        </row>
        <row r="9925">
          <cell r="A9925">
            <v>4911</v>
          </cell>
          <cell r="B9925" t="str">
            <v>PORTA DE ENROLAR MANUAL COMPLETA, ARTICULADA RAIADA LARGA, EM ACO GALVANIZADO NATURAL, CHAPA NUMERO 24 (SEM INSTALACAO)</v>
          </cell>
          <cell r="C9925" t="str">
            <v xml:space="preserve">M2    </v>
          </cell>
          <cell r="D9925" t="str">
            <v>117,70</v>
          </cell>
        </row>
        <row r="9926">
          <cell r="A9926">
            <v>37518</v>
          </cell>
          <cell r="B9926" t="str">
            <v>PORTA DE ENROLAR MANUAL COMPLETA, PERFIL MEIA CANA CEGA, EM ACO GALVANIZADO COM PINTURA ELETROSTATICA, CHAPA NUMERO 24 " (SEM INSTALACAO)</v>
          </cell>
          <cell r="C9926" t="str">
            <v xml:space="preserve">M2    </v>
          </cell>
          <cell r="D9926" t="str">
            <v>150,25</v>
          </cell>
        </row>
        <row r="9927">
          <cell r="A9927">
            <v>4910</v>
          </cell>
          <cell r="B9927" t="str">
            <v>PORTA DE ENROLAR MANUAL COMPLETA, PERFIL MEIA CANA CEGA, EM ACO GALVANIZADO NATURAL, CHAPA NUMERO 24 (SEM INSTALACAO)</v>
          </cell>
          <cell r="C9927" t="str">
            <v xml:space="preserve">M2    </v>
          </cell>
          <cell r="D9927" t="str">
            <v>117,70</v>
          </cell>
        </row>
        <row r="9928">
          <cell r="A9928">
            <v>4943</v>
          </cell>
          <cell r="B9928" t="str">
            <v>PORTA DE ENROLAR MANUAL COMPLETA, PERFIL MEIA CANA VAZADA TIJOLINHO, EM ACO GALVANIZADO NATURAL, CHAPA NUMERO 24 (SEM INSTALACAO)</v>
          </cell>
          <cell r="C9928" t="str">
            <v xml:space="preserve">M2    </v>
          </cell>
          <cell r="D9928" t="str">
            <v>186,81</v>
          </cell>
        </row>
        <row r="9929">
          <cell r="A9929">
            <v>5002</v>
          </cell>
          <cell r="B9929" t="str">
            <v>PORTA DE MADEIRA QUADRICULADA PARA VIDRO, DE CORRER (EUCALIPTO OU EQUIVALENTE REGIONAL), E = *3,5* CM</v>
          </cell>
          <cell r="C9929" t="str">
            <v xml:space="preserve">M2    </v>
          </cell>
          <cell r="D9929" t="str">
            <v>218,04</v>
          </cell>
        </row>
        <row r="9930">
          <cell r="A9930">
            <v>4977</v>
          </cell>
          <cell r="B9930" t="str">
            <v>PORTA DE MADEIRA TIPO VENEZIANA (EUCALIPTO OU EQUIVALENTE REGIONAL), E = *3,5* CM</v>
          </cell>
          <cell r="C9930" t="str">
            <v xml:space="preserve">M2    </v>
          </cell>
          <cell r="D9930" t="str">
            <v>147,19</v>
          </cell>
        </row>
        <row r="9931">
          <cell r="A9931">
            <v>5028</v>
          </cell>
          <cell r="B9931" t="str">
            <v>PORTA DE MADEIRA-DE-LEI QUADRICULADA PARA VIDRO, DE CORRER (ANGELIM OU EQUIVALENTE REGIONAL), E = *3,5* CM</v>
          </cell>
          <cell r="C9931" t="str">
            <v xml:space="preserve">M2    </v>
          </cell>
          <cell r="D9931" t="str">
            <v>360,14</v>
          </cell>
        </row>
        <row r="9932">
          <cell r="A9932">
            <v>4998</v>
          </cell>
          <cell r="B9932" t="str">
            <v>PORTA DE MADEIRA-DE-LEI TIPO MEXICANA SEM EMENDA (ANGELIM OU EQUIVALENTE REGIONAL), E = *3,5* CM</v>
          </cell>
          <cell r="C9932" t="str">
            <v xml:space="preserve">M2    </v>
          </cell>
          <cell r="D9932" t="str">
            <v>299,11</v>
          </cell>
        </row>
        <row r="9933">
          <cell r="A9933">
            <v>4969</v>
          </cell>
          <cell r="B9933" t="str">
            <v>PORTA DE MADEIRA-DE-LEI TIPO VENEZIANA (ANGELIM OU EQUIVALENTE REGIONAL), E = *3,5* CM</v>
          </cell>
          <cell r="C9933" t="str">
            <v xml:space="preserve">M2    </v>
          </cell>
          <cell r="D9933" t="str">
            <v>208,17</v>
          </cell>
        </row>
        <row r="9934">
          <cell r="A9934">
            <v>11364</v>
          </cell>
          <cell r="B9934" t="str">
            <v>PORTA DE MADEIRA, FOLHA LEVE (NBR 15930) DE 60 X 210 CM, E = *35* MM, NUCLEO COLMEIA, CAPA LISA EM HDF, ACABAMENTO EM PRIMER PARA PINTURA</v>
          </cell>
          <cell r="C9934" t="str">
            <v xml:space="preserve">UN    </v>
          </cell>
          <cell r="D9934" t="str">
            <v>76,83</v>
          </cell>
        </row>
        <row r="9935">
          <cell r="A9935">
            <v>11365</v>
          </cell>
          <cell r="B9935" t="str">
            <v>PORTA DE MADEIRA, FOLHA LEVE (NBR 15930) DE 70 X 210 CM, E = *35* MM, NUCLEO COLMEIA, CAPA LISA EM HDF, ACABAMENTO EM PRIMER PARA PINTURA</v>
          </cell>
          <cell r="C9935" t="str">
            <v xml:space="preserve">UN    </v>
          </cell>
          <cell r="D9935" t="str">
            <v>82,75</v>
          </cell>
        </row>
        <row r="9936">
          <cell r="A9936">
            <v>11366</v>
          </cell>
          <cell r="B9936" t="str">
            <v>PORTA DE MADEIRA, FOLHA LEVE (NBR 15930) DE 80 X 210 CM, E = *35* MM, NUCLEO COLMEIA, CAPA LISA EM HDF, ACABAMENTO EM PRIMER PARA PINTURA</v>
          </cell>
          <cell r="C9936" t="str">
            <v xml:space="preserve">UN    </v>
          </cell>
          <cell r="D9936" t="str">
            <v>87,57</v>
          </cell>
        </row>
        <row r="9937">
          <cell r="A9937">
            <v>11367</v>
          </cell>
          <cell r="B9937" t="str">
            <v>PORTA DE MADEIRA, FOLHA LEVE (NBR 15930), E = *35* MM, NUCLEO COLMEIA, CAPA LISA EM HDF, ACABAMENTO MELAMINICO EM PADRAO MADEIRA</v>
          </cell>
          <cell r="C9937" t="str">
            <v xml:space="preserve">M2    </v>
          </cell>
          <cell r="D9937" t="str">
            <v>67,46</v>
          </cell>
        </row>
        <row r="9938">
          <cell r="A9938">
            <v>4989</v>
          </cell>
          <cell r="B9938" t="str">
            <v>PORTA DE MADEIRA, FOLHA MEDIA (NBR 15930) DE 100 X 210 CM, E = 35 MM, NUCLEO SARRAFEADO, CAPA LISA EM HDF, ACABAMENTO EM LAMINADO NATURAL PARA VERNIZ</v>
          </cell>
          <cell r="C9938" t="str">
            <v xml:space="preserve">UN    </v>
          </cell>
          <cell r="D9938" t="str">
            <v>175,04</v>
          </cell>
        </row>
        <row r="9939">
          <cell r="A9939">
            <v>4982</v>
          </cell>
          <cell r="B9939" t="str">
            <v>PORTA DE MADEIRA, FOLHA MEDIA (NBR 15930) DE 100 X 210 CM, E = 35 MM, NUCLEO SARRAFEADO, CAPA LISA EM HDF, ACABAMENTO EM PRIMER PARA PINTURA</v>
          </cell>
          <cell r="C9939" t="str">
            <v xml:space="preserve">UN    </v>
          </cell>
          <cell r="D9939" t="str">
            <v>151,96</v>
          </cell>
        </row>
        <row r="9940">
          <cell r="A9940">
            <v>20322</v>
          </cell>
          <cell r="B9940" t="str">
            <v>PORTA DE MADEIRA, FOLHA MEDIA (NBR 15930) DE 60 X 210 CM, E = 35 MM, NUCLEO SARRAFEADO, CAPA FRISADA EM HDF, ACABAMENTO MELAMINICO EM PADRAO MADEIRA</v>
          </cell>
          <cell r="C9940" t="str">
            <v xml:space="preserve">UN    </v>
          </cell>
          <cell r="D9940" t="str">
            <v>133,93</v>
          </cell>
        </row>
        <row r="9941">
          <cell r="A9941">
            <v>10553</v>
          </cell>
          <cell r="B9941" t="str">
            <v>PORTA DE MADEIRA, FOLHA MEDIA (NBR 15930) DE 60 X 210 CM, E = 35 MM, NUCLEO SARRAFEADO, CAPA LISA EM HDF, ACABAMENTO EM PRIMER PARA PINTURA</v>
          </cell>
          <cell r="C9941" t="str">
            <v xml:space="preserve">UN    </v>
          </cell>
          <cell r="D9941" t="str">
            <v>142,80</v>
          </cell>
        </row>
        <row r="9942">
          <cell r="A9942">
            <v>5020</v>
          </cell>
          <cell r="B9942" t="str">
            <v>PORTA DE MADEIRA, FOLHA MEDIA (NBR 15930) DE 60 X 210 CM, E = 35 MM, NUCLEO SARRAFEADO, CAPA LISA EM HDF, ACABAMENTO LAMINADO NATURAL PARA VERNIZ</v>
          </cell>
          <cell r="C9942" t="str">
            <v xml:space="preserve">UN    </v>
          </cell>
          <cell r="D9942" t="str">
            <v>148,05</v>
          </cell>
        </row>
        <row r="9943">
          <cell r="A9943">
            <v>4962</v>
          </cell>
          <cell r="B9943" t="str">
            <v>PORTA DE MADEIRA, FOLHA MEDIA (NBR 15930) DE 70 X 210 CM, E = 35 MM, NUCLEO SARRAFEADO, CAPA FRISADA EM HDF, ACABAMENTO MELAMINICO EM PADRAO MADEIRA</v>
          </cell>
          <cell r="C9943" t="str">
            <v xml:space="preserve">UN    </v>
          </cell>
          <cell r="D9943" t="str">
            <v>144,24</v>
          </cell>
        </row>
        <row r="9944">
          <cell r="A9944">
            <v>4981</v>
          </cell>
          <cell r="B9944" t="str">
            <v>PORTA DE MADEIRA, FOLHA MEDIA (NBR 15930) DE 70 X 210 CM, E = 35 MM, NUCLEO SARRAFEADO, CAPA LISA EM HDF, ACABAMENTO EM LAMINADO NATURAL PARA VERNIZ</v>
          </cell>
          <cell r="C9944" t="str">
            <v xml:space="preserve">UN    </v>
          </cell>
          <cell r="D9944" t="str">
            <v>102,00</v>
          </cell>
        </row>
        <row r="9945">
          <cell r="A9945">
            <v>10554</v>
          </cell>
          <cell r="B9945" t="str">
            <v>PORTA DE MADEIRA, FOLHA MEDIA (NBR 15930) DE 70 X 210 CM, E = 35 MM, NUCLEO SARRAFEADO, CAPA LISA EM HDF, ACABAMENTO EM PRIMER PARA PINTURA</v>
          </cell>
          <cell r="C9945" t="str">
            <v xml:space="preserve">UN    </v>
          </cell>
          <cell r="D9945" t="str">
            <v>159,59</v>
          </cell>
        </row>
        <row r="9946">
          <cell r="A9946">
            <v>4964</v>
          </cell>
          <cell r="B9946" t="str">
            <v>PORTA DE MADEIRA, FOLHA MEDIA (NBR 15930) DE 80 X 210 CM, E = 35 MM, NUCLEO SARRAFEADO, CAPA FRISADA EM HDF, ACABAMENTO MELAMINICO EM PADRAO MADEIRA</v>
          </cell>
          <cell r="C9946" t="str">
            <v xml:space="preserve">UN    </v>
          </cell>
          <cell r="D9946" t="str">
            <v>175,15</v>
          </cell>
        </row>
        <row r="9947">
          <cell r="A9947">
            <v>4992</v>
          </cell>
          <cell r="B9947" t="str">
            <v>PORTA DE MADEIRA, FOLHA MEDIA (NBR 15930) DE 80 X 210 CM, E = 35 MM, NUCLEO SARRAFEADO, CAPA LISA EM HDF, ACABAMENTO EM LAMINADO NATURAL PARA VERNIZ</v>
          </cell>
          <cell r="C9947" t="str">
            <v xml:space="preserve">UN    </v>
          </cell>
          <cell r="D9947" t="str">
            <v>173,70</v>
          </cell>
        </row>
        <row r="9948">
          <cell r="A9948">
            <v>10555</v>
          </cell>
          <cell r="B9948" t="str">
            <v>PORTA DE MADEIRA, FOLHA MEDIA (NBR 15930) DE 80 X 210 CM, E = 35 MM, NUCLEO SARRAFEADO, CAPA LISA EM HDF, ACABAMENTO EM PRIMER PARA PINTURA</v>
          </cell>
          <cell r="C9948" t="str">
            <v xml:space="preserve">UN    </v>
          </cell>
          <cell r="D9948" t="str">
            <v>154,03</v>
          </cell>
        </row>
        <row r="9949">
          <cell r="A9949">
            <v>4987</v>
          </cell>
          <cell r="B9949" t="str">
            <v>PORTA DE MADEIRA, FOLHA MEDIA (NBR 15930) DE 90 X 210 CM, E = 35 MM, NUCLEO SARRAFEADO, CAPA LISA EM HDF, ACABAMENTO EM LAMINADO NATURAL PARA VERNIZ</v>
          </cell>
          <cell r="C9949" t="str">
            <v xml:space="preserve">UN    </v>
          </cell>
          <cell r="D9949" t="str">
            <v>159,59</v>
          </cell>
        </row>
        <row r="9950">
          <cell r="A9950">
            <v>10556</v>
          </cell>
          <cell r="B9950" t="str">
            <v>PORTA DE MADEIRA, FOLHA MEDIA (NBR 15930) DE 90 X 210 CM, E = 35 MM, NUCLEO SARRAFEADO, CAPA LISA EM HDF, ACABAMENTO EM PRIMER PARA PINTURA</v>
          </cell>
          <cell r="C9950" t="str">
            <v xml:space="preserve">UN    </v>
          </cell>
          <cell r="D9950" t="str">
            <v>163,63</v>
          </cell>
        </row>
        <row r="9951">
          <cell r="A9951">
            <v>4958</v>
          </cell>
          <cell r="B9951" t="str">
            <v>PORTA DE MADEIRA, FOLHA MEDIA (NBR 15930), E = 35 MM, NUCLEO SARRAFEADO, CAPA FRISADA EM HDF, ACABAMENTO MELAMINICO EM PADRAO MADEIRA</v>
          </cell>
          <cell r="C9951" t="str">
            <v xml:space="preserve">M2    </v>
          </cell>
          <cell r="D9951" t="str">
            <v>93,52</v>
          </cell>
        </row>
        <row r="9952">
          <cell r="A9952">
            <v>39502</v>
          </cell>
          <cell r="B9952" t="str">
            <v>PORTA DE MADEIRA, FOLHA PESADA (NBR 15930) DE 80 X 210 CM, E = 35 MM, NUCLEO SOLIDO, CAPA LISA EM HDF, ACABAMENTO EM LAMINADO NATURAL PARA VERNIZ</v>
          </cell>
          <cell r="C9952" t="str">
            <v xml:space="preserve">UN    </v>
          </cell>
          <cell r="D9952" t="str">
            <v>226,66</v>
          </cell>
        </row>
        <row r="9953">
          <cell r="A9953">
            <v>39504</v>
          </cell>
          <cell r="B9953" t="str">
            <v>PORTA DE MADEIRA, FOLHA PESADA (NBR 15930) DE 80 X 210 CM, E = 35 MM, NUCLEO SOLIDO, CAPA LISA EM HDF, ACABAMENTO EM PRIMER PARA PINTURA</v>
          </cell>
          <cell r="C9953" t="str">
            <v xml:space="preserve">UN    </v>
          </cell>
          <cell r="D9953" t="str">
            <v>160,72</v>
          </cell>
        </row>
        <row r="9954">
          <cell r="A9954">
            <v>39503</v>
          </cell>
          <cell r="B9954" t="str">
            <v>PORTA DE MADEIRA, FOLHA PESADA (NBR 15930) DE 90 X 210 CM, E = 35 MM, NUCLEO SOLIDO, CAPA LISA EM HDF, ACABAMENTO EM LAMINADO NATURAL PARA VERNIZ</v>
          </cell>
          <cell r="C9954" t="str">
            <v xml:space="preserve">UN    </v>
          </cell>
          <cell r="D9954" t="str">
            <v>246,24</v>
          </cell>
        </row>
        <row r="9955">
          <cell r="A9955">
            <v>39505</v>
          </cell>
          <cell r="B9955" t="str">
            <v>PORTA DE MADEIRA, FOLHA PESADA (NBR 15930) DE 90 X 210 CM, E = 35 MM, NUCLEO SOLIDO, CAPA LISA EM HDF, ACABAMENTO EM PRIMER PARA PINTURA</v>
          </cell>
          <cell r="C9955" t="str">
            <v xml:space="preserve">UN    </v>
          </cell>
          <cell r="D9955" t="str">
            <v>175,15</v>
          </cell>
        </row>
        <row r="9956">
          <cell r="A9956">
            <v>25969</v>
          </cell>
          <cell r="B9956" t="str">
            <v>PORTA DENTE PARA FRESADORA</v>
          </cell>
          <cell r="C9956" t="str">
            <v xml:space="preserve">UN    </v>
          </cell>
          <cell r="D9956" t="str">
            <v>254,83</v>
          </cell>
        </row>
        <row r="9957">
          <cell r="A9957">
            <v>4944</v>
          </cell>
          <cell r="B9957" t="str">
            <v>PORTA GRADE DE ENROLAR MANUAL COMPLETA, PERFIL TUBULAR TIJOLINHO 3/4 ", EM ACO GALVANIZADO NATURAL (SEM INSTALACAO)</v>
          </cell>
          <cell r="C9957" t="str">
            <v xml:space="preserve">M2    </v>
          </cell>
          <cell r="D9957" t="str">
            <v>229,10</v>
          </cell>
        </row>
        <row r="9958">
          <cell r="A9958">
            <v>21102</v>
          </cell>
          <cell r="B9958" t="str">
            <v>PORTA TOALHA BANHO EM METAL CROMADO, TIPO BARRA</v>
          </cell>
          <cell r="C9958" t="str">
            <v xml:space="preserve">UN    </v>
          </cell>
          <cell r="D9958" t="str">
            <v>47,71</v>
          </cell>
        </row>
        <row r="9959">
          <cell r="A9959">
            <v>21101</v>
          </cell>
          <cell r="B9959" t="str">
            <v>PORTA TOALHA ROSTO EM METAL CROMADO, TIPO ARGOLA</v>
          </cell>
          <cell r="C9959" t="str">
            <v xml:space="preserve">UN    </v>
          </cell>
          <cell r="D9959" t="str">
            <v>30,64</v>
          </cell>
        </row>
        <row r="9960">
          <cell r="A9960">
            <v>34713</v>
          </cell>
          <cell r="B9960" t="str">
            <v>PORTA VIDRO TEMPERADO INCOLOR, 2 FOLHAS DE CORRER, E = 10 MM (SEM FERRAGENS E SEM COLOCACAO)</v>
          </cell>
          <cell r="C9960" t="str">
            <v xml:space="preserve">M2    </v>
          </cell>
          <cell r="D9960" t="str">
            <v>284,39</v>
          </cell>
        </row>
        <row r="9961">
          <cell r="A9961">
            <v>4947</v>
          </cell>
          <cell r="B9961" t="str">
            <v>PORTAO BASCULANTE MANUAL EM ACO GALVANIZADO NATURAL, TIPO LAMBRIL COM REQUADRO/BATENTE, CHAPA NUMERO 26, INCLUI FECHADURA (SEM INSTALACAO)</v>
          </cell>
          <cell r="C9961" t="str">
            <v xml:space="preserve">M2    </v>
          </cell>
          <cell r="D9961" t="str">
            <v>558,26</v>
          </cell>
        </row>
        <row r="9962">
          <cell r="A9962">
            <v>37563</v>
          </cell>
          <cell r="B9962" t="str">
            <v>PORTAO BASCULANTE, MANUAL, EM CHAPA TIPO LAMBRIL QUADRADO, COM REQUADRO, ACABAMENTO NATURAL</v>
          </cell>
          <cell r="C9962" t="str">
            <v xml:space="preserve">M2    </v>
          </cell>
          <cell r="D9962" t="str">
            <v>428,65</v>
          </cell>
        </row>
        <row r="9963">
          <cell r="A9963">
            <v>4948</v>
          </cell>
          <cell r="B9963" t="str">
            <v>PORTAO DE ABRIR EM GRADIL DE METALON REDONDO DE 3/4"  VERTICAL, COM REQUADRO, ACABAMENTO NATURAL - COMPLETO</v>
          </cell>
          <cell r="C9963" t="str">
            <v xml:space="preserve">M2    </v>
          </cell>
          <cell r="D9963" t="str">
            <v>389,02</v>
          </cell>
        </row>
        <row r="9964">
          <cell r="A9964">
            <v>37561</v>
          </cell>
          <cell r="B9964" t="str">
            <v>PORTAO DE CORRER EM CHAPA TIPO PAINEL LAMBRIL QUADRADO, COM PORTA SOCIAL COMPLETA INCLUIDA, COM REQUADRO, ACABAMENTO NATURAL, COM TRILHOS E ROLDANAS</v>
          </cell>
          <cell r="C9964" t="str">
            <v xml:space="preserve">M2    </v>
          </cell>
          <cell r="D9964" t="str">
            <v>800,19</v>
          </cell>
        </row>
        <row r="9965">
          <cell r="A9965">
            <v>37562</v>
          </cell>
          <cell r="B9965" t="str">
            <v>PORTAO DE CORRER EM GRADIL FIXO DE BARRA DE FERRO CHATA DE 3 X 1/4" NA VERTICAL, SEM REQUADRO, ACABAMENTO NATURAL, COM TRILHOS E ROLDANAS</v>
          </cell>
          <cell r="C9965" t="str">
            <v xml:space="preserve">M2    </v>
          </cell>
          <cell r="D9965" t="str">
            <v>513,24</v>
          </cell>
        </row>
        <row r="9966">
          <cell r="A9966">
            <v>37585</v>
          </cell>
          <cell r="B9966" t="str">
            <v>PORTINHOLA DE ABRIR EM ALUMINIO DE 60 X 80 CM, VENEZIANA VENTILADA 1 FOLHA, ACABAMENTO ANODIZADO NATURAL</v>
          </cell>
          <cell r="C9966" t="str">
            <v xml:space="preserve">UN    </v>
          </cell>
          <cell r="D9966" t="str">
            <v>302,40</v>
          </cell>
        </row>
        <row r="9967">
          <cell r="A9967">
            <v>14164</v>
          </cell>
          <cell r="B9967" t="str">
            <v>POSTE CONICO CONTINUO EM ACO GALVANIZADO, CURVO, BRACO DUPLO, ENGASTADO,  H = 9 M, DIAMETRO INFERIOR = *135* MM</v>
          </cell>
          <cell r="C9967" t="str">
            <v xml:space="preserve">UN    </v>
          </cell>
          <cell r="D9967" t="str">
            <v>1.209,39</v>
          </cell>
        </row>
        <row r="9968">
          <cell r="A9968">
            <v>14163</v>
          </cell>
          <cell r="B9968" t="str">
            <v>POSTE CONICO CONTINUO EM ACO GALVANIZADO, CURVO, BRACO DUPLO, FLANGEADO,  H = 9 M, DIAMETRO INFERIOR = *135* MM</v>
          </cell>
          <cell r="C9968" t="str">
            <v xml:space="preserve">UN    </v>
          </cell>
          <cell r="D9968" t="str">
            <v>1.374,55</v>
          </cell>
        </row>
        <row r="9969">
          <cell r="A9969">
            <v>5051</v>
          </cell>
          <cell r="B9969" t="str">
            <v>POSTE CONICO CONTINUO EM ACO GALVANIZADO, CURVO, BRACO SIMPLES, ENGASTADO,  H = 9 M, DIAMETRO INFERIOR = *135* MM</v>
          </cell>
          <cell r="C9969" t="str">
            <v xml:space="preserve">UN    </v>
          </cell>
          <cell r="D9969" t="str">
            <v>1.169,03</v>
          </cell>
        </row>
        <row r="9970">
          <cell r="A9970">
            <v>14162</v>
          </cell>
          <cell r="B9970" t="str">
            <v>POSTE CONICO CONTINUO EM ACO GALVANIZADO, CURVO, BRACO SIMPLES, FLANGEADO,  H = 9 M, DIAMETRO INFERIOR = *135* MM</v>
          </cell>
          <cell r="C9970" t="str">
            <v xml:space="preserve">UN    </v>
          </cell>
          <cell r="D9970" t="str">
            <v>1.167,34</v>
          </cell>
        </row>
        <row r="9971">
          <cell r="A9971">
            <v>5052</v>
          </cell>
          <cell r="B9971" t="str">
            <v>POSTE CONICO CONTINUO EM ACO GALVANIZADO, CURVO, BRACO SIMPLES, FLANGEADO, H = 7 M, DIAMETRO INFERIOR = *125* MM</v>
          </cell>
          <cell r="C9971" t="str">
            <v xml:space="preserve">UN    </v>
          </cell>
          <cell r="D9971" t="str">
            <v>871,00</v>
          </cell>
        </row>
        <row r="9972">
          <cell r="A9972">
            <v>14166</v>
          </cell>
          <cell r="B9972" t="str">
            <v>POSTE CONICO CONTINUO EM ACO GALVANIZADO, RETO, ENGASTADO,  H = 7 M, DIAMETRO INFERIOR = *125* MM</v>
          </cell>
          <cell r="C9972" t="str">
            <v xml:space="preserve">UN    </v>
          </cell>
          <cell r="D9972" t="str">
            <v>882,06</v>
          </cell>
        </row>
        <row r="9973">
          <cell r="A9973">
            <v>14165</v>
          </cell>
          <cell r="B9973" t="str">
            <v>POSTE CONICO CONTINUO EM ACO GALVANIZADO, RETO, ENGASTADO,  H = 9 M, DIAMETRO INFERIOR = *145* MM</v>
          </cell>
          <cell r="C9973" t="str">
            <v xml:space="preserve">UN    </v>
          </cell>
          <cell r="D9973" t="str">
            <v>1.221,97</v>
          </cell>
        </row>
        <row r="9974">
          <cell r="A9974">
            <v>5050</v>
          </cell>
          <cell r="B9974" t="str">
            <v>POSTE CONICO CONTINUO EM ACO GALVANIZADO, RETO, FLANGEADO,  H = 3 M, DIAMETRO INFERIOR = *95* MM</v>
          </cell>
          <cell r="C9974" t="str">
            <v xml:space="preserve">UN    </v>
          </cell>
          <cell r="D9974" t="str">
            <v>300,75</v>
          </cell>
        </row>
        <row r="9975">
          <cell r="A9975">
            <v>12378</v>
          </cell>
          <cell r="B9975" t="str">
            <v>POSTE CONICO CONTINUO EM ACO GALVANIZADO, RETO, FLANGEADO, H = 6 M, DIAMETRO INFERIOR = *90* CM</v>
          </cell>
          <cell r="C9975" t="str">
            <v xml:space="preserve">UN    </v>
          </cell>
          <cell r="D9975" t="str">
            <v>714,88</v>
          </cell>
        </row>
        <row r="9976">
          <cell r="A9976">
            <v>5040</v>
          </cell>
          <cell r="B9976" t="str">
            <v>POSTE DE CONCRETO CIRCULAR, 100 KG, H = 5 M (NBR 8451)</v>
          </cell>
          <cell r="C9976" t="str">
            <v xml:space="preserve">UN    </v>
          </cell>
          <cell r="D9976" t="str">
            <v>207,96</v>
          </cell>
        </row>
        <row r="9977">
          <cell r="A9977">
            <v>5054</v>
          </cell>
          <cell r="B9977" t="str">
            <v>POSTE DE CONCRETO CIRCULAR, 100 KG, H = 7 M (NBR 8451)</v>
          </cell>
          <cell r="C9977" t="str">
            <v xml:space="preserve">UN    </v>
          </cell>
          <cell r="D9977" t="str">
            <v>303,37</v>
          </cell>
        </row>
        <row r="9978">
          <cell r="A9978">
            <v>12366</v>
          </cell>
          <cell r="B9978" t="str">
            <v>POSTE DE CONCRETO CIRCULAR, 150 KG, H = 10 M (NBR 8451)</v>
          </cell>
          <cell r="C9978" t="str">
            <v xml:space="preserve">UN    </v>
          </cell>
          <cell r="D9978" t="str">
            <v>540,11</v>
          </cell>
        </row>
        <row r="9979">
          <cell r="A9979">
            <v>5045</v>
          </cell>
          <cell r="B9979" t="str">
            <v>POSTE DE CONCRETO CIRCULAR, 200 KG, H = 11 M (NBR 8451)</v>
          </cell>
          <cell r="C9979" t="str">
            <v xml:space="preserve">UN    </v>
          </cell>
          <cell r="D9979" t="str">
            <v>752,13</v>
          </cell>
        </row>
        <row r="9980">
          <cell r="A9980">
            <v>12367</v>
          </cell>
          <cell r="B9980" t="str">
            <v>POSTE DE CONCRETO CIRCULAR, 200 KG, H = 17 M (NBR 8451)</v>
          </cell>
          <cell r="C9980" t="str">
            <v xml:space="preserve">UN    </v>
          </cell>
          <cell r="D9980" t="str">
            <v>2.302,65</v>
          </cell>
        </row>
        <row r="9981">
          <cell r="A9981">
            <v>12368</v>
          </cell>
          <cell r="B9981" t="str">
            <v>POSTE DE CONCRETO CIRCULAR, 200 KG, H = 22,5 M (NBR 8451)</v>
          </cell>
          <cell r="C9981" t="str">
            <v xml:space="preserve">UN    </v>
          </cell>
          <cell r="D9981" t="str">
            <v>4.556,00</v>
          </cell>
        </row>
        <row r="9982">
          <cell r="A9982">
            <v>5042</v>
          </cell>
          <cell r="B9982" t="str">
            <v>POSTE DE CONCRETO CIRCULAR, 200 KG, H = 7 M (NBR 8451)</v>
          </cell>
          <cell r="C9982" t="str">
            <v xml:space="preserve">UN    </v>
          </cell>
          <cell r="D9982" t="str">
            <v>392,35</v>
          </cell>
        </row>
        <row r="9983">
          <cell r="A9983">
            <v>5044</v>
          </cell>
          <cell r="B9983" t="str">
            <v>POSTE DE CONCRETO CIRCULAR, 200 KG, H = 9 M (NBR 8451)</v>
          </cell>
          <cell r="C9983" t="str">
            <v xml:space="preserve">UN    </v>
          </cell>
          <cell r="D9983" t="str">
            <v>530,64</v>
          </cell>
        </row>
        <row r="9984">
          <cell r="A9984">
            <v>5055</v>
          </cell>
          <cell r="B9984" t="str">
            <v>POSTE DE CONCRETO CIRCULAR, 300 KG, H = 11 M (NBR 8451)</v>
          </cell>
          <cell r="C9984" t="str">
            <v xml:space="preserve">UN    </v>
          </cell>
          <cell r="D9984" t="str">
            <v>754,43</v>
          </cell>
        </row>
        <row r="9985">
          <cell r="A9985">
            <v>5041</v>
          </cell>
          <cell r="B9985" t="str">
            <v>POSTE DE CONCRETO CIRCULAR, 300 KG, H = 5 M (NBR 8451)</v>
          </cell>
          <cell r="C9985" t="str">
            <v xml:space="preserve">UN    </v>
          </cell>
          <cell r="D9985" t="str">
            <v>278,72</v>
          </cell>
        </row>
        <row r="9986">
          <cell r="A9986">
            <v>5043</v>
          </cell>
          <cell r="B9986" t="str">
            <v>POSTE DE CONCRETO CIRCULAR, 300 KG, H = 7 M (NBR 8451)</v>
          </cell>
          <cell r="C9986" t="str">
            <v xml:space="preserve">UN    </v>
          </cell>
          <cell r="D9986" t="str">
            <v>481,32</v>
          </cell>
        </row>
        <row r="9987">
          <cell r="A9987">
            <v>5053</v>
          </cell>
          <cell r="B9987" t="str">
            <v>POSTE DE CONCRETO CIRCULAR, 300 KG, H = 9 M (NBR 8451)</v>
          </cell>
          <cell r="C9987" t="str">
            <v xml:space="preserve">UN    </v>
          </cell>
          <cell r="D9987" t="str">
            <v>587,19</v>
          </cell>
        </row>
        <row r="9988">
          <cell r="A9988">
            <v>5035</v>
          </cell>
          <cell r="B9988" t="str">
            <v>POSTE DE CONCRETO CIRCULAR, 400 KG, H = 11 M (NBR 8451)</v>
          </cell>
          <cell r="C9988" t="str">
            <v xml:space="preserve">UN    </v>
          </cell>
          <cell r="D9988" t="str">
            <v>960,05</v>
          </cell>
        </row>
        <row r="9989">
          <cell r="A9989">
            <v>5036</v>
          </cell>
          <cell r="B9989" t="str">
            <v>POSTE DE CONCRETO CIRCULAR, 400 KG, H = 14 M (NBR 8451)</v>
          </cell>
          <cell r="C9989" t="str">
            <v xml:space="preserve">UN    </v>
          </cell>
          <cell r="D9989" t="str">
            <v>1.602,64</v>
          </cell>
        </row>
        <row r="9990">
          <cell r="A9990">
            <v>5059</v>
          </cell>
          <cell r="B9990" t="str">
            <v>POSTE DE CONCRETO CIRCULAR, 400 KG, H = 9 M (NBR 8451)</v>
          </cell>
          <cell r="C9990" t="str">
            <v xml:space="preserve">UN    </v>
          </cell>
          <cell r="D9990" t="str">
            <v>750,85</v>
          </cell>
        </row>
        <row r="9991">
          <cell r="A9991">
            <v>5034</v>
          </cell>
          <cell r="B9991" t="str">
            <v>POSTE DE CONCRETO CIRCULAR, 600 KG, H = 10 M (NBR 8451)</v>
          </cell>
          <cell r="C9991" t="str">
            <v xml:space="preserve">UN    </v>
          </cell>
          <cell r="D9991" t="str">
            <v>1.036,10</v>
          </cell>
        </row>
        <row r="9992">
          <cell r="A9992">
            <v>5056</v>
          </cell>
          <cell r="B9992" t="str">
            <v>POSTE DE CONCRETO DUPLO T ,TIPO B, 500 KG, H = 9 M (NBR 8451)</v>
          </cell>
          <cell r="C9992" t="str">
            <v xml:space="preserve">UN    </v>
          </cell>
          <cell r="D9992" t="str">
            <v>805,07</v>
          </cell>
        </row>
        <row r="9993">
          <cell r="A9993">
            <v>5057</v>
          </cell>
          <cell r="B9993" t="str">
            <v>POSTE DE CONCRETO DUPLO T, TIPO B, 300 KG, H = 10 M (NBR 8451)</v>
          </cell>
          <cell r="C9993" t="str">
            <v xml:space="preserve">UN    </v>
          </cell>
          <cell r="D9993" t="str">
            <v>645,66</v>
          </cell>
        </row>
        <row r="9994">
          <cell r="A9994">
            <v>5033</v>
          </cell>
          <cell r="B9994" t="str">
            <v>POSTE DE CONCRETO DUPLO T, TIPO B, 300 KG, H = 9 M (NBR 8451)</v>
          </cell>
          <cell r="C9994" t="str">
            <v xml:space="preserve">UN    </v>
          </cell>
          <cell r="D9994" t="str">
            <v>536,00</v>
          </cell>
        </row>
        <row r="9995">
          <cell r="A9995">
            <v>5037</v>
          </cell>
          <cell r="B9995" t="str">
            <v>POSTE DE CONCRETO DUPLO T, TIPO D, 100 KG, H = 7 M (NBR 8451)</v>
          </cell>
          <cell r="C9995" t="str">
            <v xml:space="preserve">UN    </v>
          </cell>
          <cell r="D9995" t="str">
            <v>271,93</v>
          </cell>
        </row>
        <row r="9996">
          <cell r="A9996">
            <v>5038</v>
          </cell>
          <cell r="B9996" t="str">
            <v>POSTE DE CONCRETO DUPLO T, TIPO D, 200 KG, H = 9 M (NBR 8451)</v>
          </cell>
          <cell r="C9996" t="str">
            <v xml:space="preserve">UN    </v>
          </cell>
          <cell r="D9996" t="str">
            <v>436,84</v>
          </cell>
        </row>
        <row r="9997">
          <cell r="A9997">
            <v>12374</v>
          </cell>
          <cell r="B9997" t="str">
            <v>POSTE DE CONCRETO DUPLO T, 100 KG, H = 6 M, (NBR 8451)</v>
          </cell>
          <cell r="C9997" t="str">
            <v xml:space="preserve">UN    </v>
          </cell>
          <cell r="D9997" t="str">
            <v>268,00</v>
          </cell>
        </row>
        <row r="9998">
          <cell r="A9998">
            <v>12372</v>
          </cell>
          <cell r="B9998" t="str">
            <v>POSTE DE CONCRETO DUPLO T, 200 KG, H = 11 M (NBR 8451)</v>
          </cell>
          <cell r="C9998" t="str">
            <v xml:space="preserve">UN    </v>
          </cell>
          <cell r="D9998" t="str">
            <v>575,66</v>
          </cell>
        </row>
        <row r="9999">
          <cell r="A9999">
            <v>13335</v>
          </cell>
          <cell r="B9999" t="str">
            <v>POSTE DE CONCRETO DUPLO T, 200 KG, H = 8 M (NBR 8451)</v>
          </cell>
          <cell r="C9999" t="str">
            <v xml:space="preserve">UN    </v>
          </cell>
          <cell r="D9999" t="str">
            <v>346,67</v>
          </cell>
        </row>
        <row r="10000">
          <cell r="A10000">
            <v>13339</v>
          </cell>
          <cell r="B10000" t="str">
            <v>POSTE DE CONCRETO DUPLO T, 300 KG, H = 12 M (NBR 8451)</v>
          </cell>
          <cell r="C10000" t="str">
            <v xml:space="preserve">UN    </v>
          </cell>
          <cell r="D10000" t="str">
            <v>855,78</v>
          </cell>
        </row>
        <row r="10001">
          <cell r="A10001">
            <v>12373</v>
          </cell>
          <cell r="B10001" t="str">
            <v>POSTE DE CONCRETO DUPLO T, 400 KG,H = 12 M (NBR 8451)</v>
          </cell>
          <cell r="C10001" t="str">
            <v xml:space="preserve">UN    </v>
          </cell>
          <cell r="D10001" t="str">
            <v>896,19</v>
          </cell>
        </row>
        <row r="10002">
          <cell r="A10002">
            <v>34712</v>
          </cell>
          <cell r="B10002" t="str">
            <v>POSTE DE CONCRETO PADRAO, 1 CAIXA, H = 7,5 M</v>
          </cell>
          <cell r="C10002" t="str">
            <v xml:space="preserve">UN    </v>
          </cell>
          <cell r="D10002" t="str">
            <v>653,92</v>
          </cell>
        </row>
        <row r="10003">
          <cell r="A10003">
            <v>34711</v>
          </cell>
          <cell r="B10003" t="str">
            <v>POSTE DE CONCRETO PADRAO, 2 CAIXAS, H = 7,5 M</v>
          </cell>
          <cell r="C10003" t="str">
            <v xml:space="preserve">UN    </v>
          </cell>
          <cell r="D10003" t="str">
            <v>857,60</v>
          </cell>
        </row>
        <row r="10004">
          <cell r="A10004">
            <v>34706</v>
          </cell>
          <cell r="B10004" t="str">
            <v>POSTE DE CONCRETO PADRAO, 3 CAIXAS , H = 7,5 M</v>
          </cell>
          <cell r="C10004" t="str">
            <v xml:space="preserve">UN    </v>
          </cell>
          <cell r="D10004" t="str">
            <v>1.469,71</v>
          </cell>
        </row>
        <row r="10005">
          <cell r="A10005">
            <v>34703</v>
          </cell>
          <cell r="B10005" t="str">
            <v>POSTE DE CONCRETO PADRAO, 4 CAIXAS , H = 7,5 M</v>
          </cell>
          <cell r="C10005" t="str">
            <v xml:space="preserve">UN    </v>
          </cell>
          <cell r="D10005" t="str">
            <v>2.465,60</v>
          </cell>
        </row>
        <row r="10006">
          <cell r="A10006">
            <v>12388</v>
          </cell>
          <cell r="B10006" t="str">
            <v>POSTE DECORATIVO PARA JARDIM EM ACO TUBULAR, SEM LUMINARIA, H = *2,5* M</v>
          </cell>
          <cell r="C10006" t="str">
            <v xml:space="preserve">UN    </v>
          </cell>
          <cell r="D10006" t="str">
            <v>178,02</v>
          </cell>
        </row>
        <row r="10007">
          <cell r="A10007">
            <v>34695</v>
          </cell>
          <cell r="B10007" t="str">
            <v>POSTE PADRAO SUBTERRANEO 100 A, H = 2,5 M</v>
          </cell>
          <cell r="C10007" t="str">
            <v xml:space="preserve">UN    </v>
          </cell>
          <cell r="D10007" t="str">
            <v>616,40</v>
          </cell>
        </row>
        <row r="10008">
          <cell r="A10008">
            <v>34692</v>
          </cell>
          <cell r="B10008" t="str">
            <v>POSTE PADRAO SUBTERRANEO 200 A, H = 2,5 M</v>
          </cell>
          <cell r="C10008" t="str">
            <v xml:space="preserve">UN    </v>
          </cell>
          <cell r="D10008" t="str">
            <v>1.479,36</v>
          </cell>
        </row>
        <row r="10009">
          <cell r="A10009">
            <v>26028</v>
          </cell>
          <cell r="B10009" t="str">
            <v>POZOLANA DE CLASSE C</v>
          </cell>
          <cell r="C10009" t="str">
            <v xml:space="preserve">T     </v>
          </cell>
          <cell r="D10009" t="str">
            <v>274,87</v>
          </cell>
        </row>
        <row r="10010">
          <cell r="A10010">
            <v>11844</v>
          </cell>
          <cell r="B10010" t="str">
            <v>PRANCHA DE MADEIRA APARELHADA *4 X 30* CM, MACARANDUBA, ANGELIM OU EQUIVALENTE DA REGIAO</v>
          </cell>
          <cell r="C10010" t="str">
            <v xml:space="preserve">M     </v>
          </cell>
          <cell r="D10010" t="str">
            <v>24,16</v>
          </cell>
        </row>
        <row r="10011">
          <cell r="A10011">
            <v>4465</v>
          </cell>
          <cell r="B10011" t="str">
            <v>PRANCHA DE MADEIRA NAO APARELHADA *6 X 25* CM, MACARANDUBA, ANGELIM OU EQUIVALENTE DA REGIAO</v>
          </cell>
          <cell r="C10011" t="str">
            <v xml:space="preserve">M     </v>
          </cell>
          <cell r="D10011" t="str">
            <v>48,37</v>
          </cell>
        </row>
        <row r="10012">
          <cell r="A10012">
            <v>35273</v>
          </cell>
          <cell r="B10012" t="str">
            <v>PRANCHA DE MADEIRA NAO APARELHADA *6 X 30* CM, MACARANDUBA, ANGELIM OU EQUIVALENTE DA REGIAO</v>
          </cell>
          <cell r="C10012" t="str">
            <v xml:space="preserve">M     </v>
          </cell>
          <cell r="D10012" t="str">
            <v>53,45</v>
          </cell>
        </row>
        <row r="10013">
          <cell r="A10013">
            <v>4470</v>
          </cell>
          <cell r="B10013" t="str">
            <v>PRANCHA DE MADEIRA NAO APARELHADA *6 X 40* CM, MACARANDUBA, ANGELIM OU EQUIVALENTE DA REGIAO</v>
          </cell>
          <cell r="C10013" t="str">
            <v xml:space="preserve">M     </v>
          </cell>
          <cell r="D10013" t="str">
            <v>79,87</v>
          </cell>
        </row>
        <row r="10014">
          <cell r="A10014">
            <v>20204</v>
          </cell>
          <cell r="B10014" t="str">
            <v>PRANCHAO DE MADEIRA APARELHADA *7,5 X 23* CM (3 X 9 ") MACARANDUBA, ANGELIM OU EQUIVALENTE DA REGIAO</v>
          </cell>
          <cell r="C10014" t="str">
            <v xml:space="preserve">M     </v>
          </cell>
          <cell r="D10014" t="str">
            <v>34,12</v>
          </cell>
        </row>
        <row r="10015">
          <cell r="A10015">
            <v>20208</v>
          </cell>
          <cell r="B10015" t="str">
            <v>PRANCHAO DE MADEIRA APARELHADA *8 X 30* CM, MACARANDUBA, ANGELIM OU EQUIVALENTE DA REGIAO</v>
          </cell>
          <cell r="C10015" t="str">
            <v xml:space="preserve">M     </v>
          </cell>
          <cell r="D10015" t="str">
            <v>40,06</v>
          </cell>
        </row>
        <row r="10016">
          <cell r="A10016">
            <v>4437</v>
          </cell>
          <cell r="B10016" t="str">
            <v>PRANCHAO DE MADEIRA NAO APARELHADA *7,5 X 23* CM (3 x 9 ") MACARANDUBA, ANGELIM OU EQUIVALENTE DA REGIAO</v>
          </cell>
          <cell r="C10016" t="str">
            <v xml:space="preserve">M     </v>
          </cell>
          <cell r="D10016" t="str">
            <v>57,83</v>
          </cell>
        </row>
        <row r="10017">
          <cell r="A10017">
            <v>14580</v>
          </cell>
          <cell r="B10017" t="str">
            <v>PRANCHAO DE MADEIRA NAO APARELHADA *8 X 30* CM, MACARANDUBA, ANGELIM OU EQUIVALENTE DA REGIAO</v>
          </cell>
          <cell r="C10017" t="str">
            <v xml:space="preserve">M     </v>
          </cell>
          <cell r="D10017" t="str">
            <v>62,99</v>
          </cell>
        </row>
        <row r="10018">
          <cell r="A10018">
            <v>40304</v>
          </cell>
          <cell r="B10018" t="str">
            <v>PREGO DE ACO POLIDO COM CABECA DUPLA 17 X 27 (2 1/2 X 11)</v>
          </cell>
          <cell r="C10018" t="str">
            <v xml:space="preserve">KG    </v>
          </cell>
          <cell r="D10018" t="str">
            <v>11,42</v>
          </cell>
        </row>
        <row r="10019">
          <cell r="A10019">
            <v>5065</v>
          </cell>
          <cell r="B10019" t="str">
            <v>PREGO DE ACO POLIDO COM CABECA 10 X 10 (7/8 X 17)</v>
          </cell>
          <cell r="C10019" t="str">
            <v xml:space="preserve">KG    </v>
          </cell>
          <cell r="D10019" t="str">
            <v>17,61</v>
          </cell>
        </row>
        <row r="10020">
          <cell r="A10020">
            <v>5072</v>
          </cell>
          <cell r="B10020" t="str">
            <v>PREGO DE ACO POLIDO COM CABECA 10 X 11 (1 X 17)</v>
          </cell>
          <cell r="C10020" t="str">
            <v xml:space="preserve">KG    </v>
          </cell>
          <cell r="D10020" t="str">
            <v>16,29</v>
          </cell>
        </row>
        <row r="10021">
          <cell r="A10021">
            <v>5066</v>
          </cell>
          <cell r="B10021" t="str">
            <v>PREGO DE ACO POLIDO COM CABECA 12 X 12</v>
          </cell>
          <cell r="C10021" t="str">
            <v xml:space="preserve">KG    </v>
          </cell>
          <cell r="D10021" t="str">
            <v>12,19</v>
          </cell>
        </row>
        <row r="10022">
          <cell r="A10022">
            <v>5063</v>
          </cell>
          <cell r="B10022" t="str">
            <v>PREGO DE ACO POLIDO COM CABECA 14 X 18 (1 1/2 X 14)</v>
          </cell>
          <cell r="C10022" t="str">
            <v xml:space="preserve">KG    </v>
          </cell>
          <cell r="D10022" t="str">
            <v>11,04</v>
          </cell>
        </row>
        <row r="10023">
          <cell r="A10023">
            <v>20247</v>
          </cell>
          <cell r="B10023" t="str">
            <v>PREGO DE ACO POLIDO COM CABECA 15 X 15 (1 1/4 X 13)</v>
          </cell>
          <cell r="C10023" t="str">
            <v xml:space="preserve">KG    </v>
          </cell>
          <cell r="D10023" t="str">
            <v>10,25</v>
          </cell>
        </row>
        <row r="10024">
          <cell r="A10024">
            <v>5074</v>
          </cell>
          <cell r="B10024" t="str">
            <v>PREGO DE ACO POLIDO COM CABECA 15 X 18 (1 1/2 X 13)</v>
          </cell>
          <cell r="C10024" t="str">
            <v xml:space="preserve">KG    </v>
          </cell>
          <cell r="D10024" t="str">
            <v>10,37</v>
          </cell>
        </row>
        <row r="10025">
          <cell r="A10025">
            <v>5067</v>
          </cell>
          <cell r="B10025" t="str">
            <v>PREGO DE ACO POLIDO COM CABECA 16 X 24 (2 1/4 X 12)</v>
          </cell>
          <cell r="C10025" t="str">
            <v xml:space="preserve">KG    </v>
          </cell>
          <cell r="D10025" t="str">
            <v>9,86</v>
          </cell>
        </row>
        <row r="10026">
          <cell r="A10026">
            <v>5078</v>
          </cell>
          <cell r="B10026" t="str">
            <v>PREGO DE ACO POLIDO COM CABECA 16 X 27 (2 1/2 X 12)</v>
          </cell>
          <cell r="C10026" t="str">
            <v xml:space="preserve">KG    </v>
          </cell>
          <cell r="D10026" t="str">
            <v>9,75</v>
          </cell>
        </row>
        <row r="10027">
          <cell r="A10027">
            <v>5068</v>
          </cell>
          <cell r="B10027" t="str">
            <v>PREGO DE ACO POLIDO COM CABECA 17 X 21 (2 X 11)</v>
          </cell>
          <cell r="C10027" t="str">
            <v xml:space="preserve">KG    </v>
          </cell>
          <cell r="D10027" t="str">
            <v>9,25</v>
          </cell>
        </row>
        <row r="10028">
          <cell r="A10028">
            <v>5073</v>
          </cell>
          <cell r="B10028" t="str">
            <v>PREGO DE ACO POLIDO COM CABECA 17 X 24 (2 1/4 X 11)</v>
          </cell>
          <cell r="C10028" t="str">
            <v xml:space="preserve">KG    </v>
          </cell>
          <cell r="D10028" t="str">
            <v>9,43</v>
          </cell>
        </row>
        <row r="10029">
          <cell r="A10029">
            <v>5069</v>
          </cell>
          <cell r="B10029" t="str">
            <v>PREGO DE ACO POLIDO COM CABECA 17 X 27 (2 1/2 X 11)</v>
          </cell>
          <cell r="C10029" t="str">
            <v xml:space="preserve">KG    </v>
          </cell>
          <cell r="D10029" t="str">
            <v>9,43</v>
          </cell>
        </row>
        <row r="10030">
          <cell r="A10030">
            <v>5070</v>
          </cell>
          <cell r="B10030" t="str">
            <v>PREGO DE ACO POLIDO COM CABECA 17 X 30 (2 3/4 X 11)</v>
          </cell>
          <cell r="C10030" t="str">
            <v xml:space="preserve">KG    </v>
          </cell>
          <cell r="D10030" t="str">
            <v>9,54</v>
          </cell>
        </row>
        <row r="10031">
          <cell r="A10031">
            <v>5071</v>
          </cell>
          <cell r="B10031" t="str">
            <v>PREGO DE ACO POLIDO COM CABECA 18 X 24 (2 1/4 X 10)</v>
          </cell>
          <cell r="C10031" t="str">
            <v xml:space="preserve">KG    </v>
          </cell>
          <cell r="D10031" t="str">
            <v>9,25</v>
          </cell>
        </row>
        <row r="10032">
          <cell r="A10032">
            <v>5061</v>
          </cell>
          <cell r="B10032" t="str">
            <v>PREGO DE ACO POLIDO COM CABECA 18 X 27 (2 1/2 X 10)</v>
          </cell>
          <cell r="C10032" t="str">
            <v xml:space="preserve">KG    </v>
          </cell>
          <cell r="D10032" t="str">
            <v>9,10</v>
          </cell>
        </row>
        <row r="10033">
          <cell r="A10033">
            <v>5075</v>
          </cell>
          <cell r="B10033" t="str">
            <v>PREGO DE ACO POLIDO COM CABECA 18 X 30 (2 3/4 X 10)</v>
          </cell>
          <cell r="C10033" t="str">
            <v xml:space="preserve">KG    </v>
          </cell>
          <cell r="D10033" t="str">
            <v>9,25</v>
          </cell>
        </row>
        <row r="10034">
          <cell r="A10034">
            <v>39027</v>
          </cell>
          <cell r="B10034" t="str">
            <v>PREGO DE ACO POLIDO COM CABECA 19  X 36 (3 1/4  X  9)</v>
          </cell>
          <cell r="C10034" t="str">
            <v xml:space="preserve">KG    </v>
          </cell>
          <cell r="D10034" t="str">
            <v>9,24</v>
          </cell>
        </row>
        <row r="10035">
          <cell r="A10035">
            <v>5062</v>
          </cell>
          <cell r="B10035" t="str">
            <v>PREGO DE ACO POLIDO COM CABECA 19 X 33 (3 X 9)</v>
          </cell>
          <cell r="C10035" t="str">
            <v xml:space="preserve">KG    </v>
          </cell>
          <cell r="D10035" t="str">
            <v>9,38</v>
          </cell>
        </row>
        <row r="10036">
          <cell r="A10036">
            <v>40568</v>
          </cell>
          <cell r="B10036" t="str">
            <v>PREGO DE ACO POLIDO COM CABECA 22 X 48 (4 1/4 X 5)</v>
          </cell>
          <cell r="C10036" t="str">
            <v xml:space="preserve">KG    </v>
          </cell>
          <cell r="D10036" t="str">
            <v>9,32</v>
          </cell>
        </row>
        <row r="10037">
          <cell r="A10037">
            <v>39026</v>
          </cell>
          <cell r="B10037" t="str">
            <v>PREGO DE ACO POLIDO SEM CABECA 15 X 15 (1 1/4 X 13)</v>
          </cell>
          <cell r="C10037" t="str">
            <v xml:space="preserve">KG    </v>
          </cell>
          <cell r="D10037" t="str">
            <v>10,41</v>
          </cell>
        </row>
        <row r="10038">
          <cell r="A10038">
            <v>11572</v>
          </cell>
          <cell r="B10038" t="str">
            <v>PRENDEDOR / TRAVA DE PORTA, MONTAGEM PISO / PORTA, EM LATAO / ZAMAC, CROMADO</v>
          </cell>
          <cell r="C10038" t="str">
            <v xml:space="preserve">UN    </v>
          </cell>
          <cell r="D10038" t="str">
            <v>13,28</v>
          </cell>
        </row>
        <row r="10039">
          <cell r="A10039">
            <v>11149</v>
          </cell>
          <cell r="B10039" t="str">
            <v>PRIMER EPOXI</v>
          </cell>
          <cell r="C10039" t="str">
            <v xml:space="preserve">GL    </v>
          </cell>
          <cell r="D10039" t="str">
            <v>136,66</v>
          </cell>
        </row>
        <row r="10040">
          <cell r="A10040">
            <v>511</v>
          </cell>
          <cell r="B10040" t="str">
            <v>PRIMER PARA MANTA ASFALTICA A BASE DE ASFALTO MODIFICADO DILUIDO EM SOLVENTE, APLICACAO A FRIO</v>
          </cell>
          <cell r="C10040" t="str">
            <v xml:space="preserve">L     </v>
          </cell>
          <cell r="D10040" t="str">
            <v>14,68</v>
          </cell>
        </row>
        <row r="10041">
          <cell r="A10041">
            <v>11174</v>
          </cell>
          <cell r="B10041" t="str">
            <v>PRIMER UNIVERSAL, FUNDO ANTICORROSIVO TIPO ZARCAO</v>
          </cell>
          <cell r="C10041" t="str">
            <v xml:space="preserve">18L   </v>
          </cell>
          <cell r="D10041" t="str">
            <v>388,01</v>
          </cell>
        </row>
        <row r="10042">
          <cell r="A10042">
            <v>37540</v>
          </cell>
          <cell r="B10042" t="str">
            <v>PROJETOR DE ARGAMASSA, CAPACIDADE DE PROJECAO 1,5 M3/H, ALCANCE DA PROJECAO 30 ATE 60 M, MOTOR ELETRICO TRIFASICO</v>
          </cell>
          <cell r="C10042" t="str">
            <v xml:space="preserve">UN    </v>
          </cell>
          <cell r="D10042" t="str">
            <v>43.861,36</v>
          </cell>
        </row>
        <row r="10043">
          <cell r="A10043">
            <v>37548</v>
          </cell>
          <cell r="B10043" t="str">
            <v>PROJETOR DE ARGAMASSA, CAPACIDADE DE PROJECAO 2,0 M3/H, ALCANCE DA PROJECAO ATE 50 M, MOTOR ELETRICO TRIFASICO</v>
          </cell>
          <cell r="C10043" t="str">
            <v xml:space="preserve">UN    </v>
          </cell>
          <cell r="D10043" t="str">
            <v>58.138,01</v>
          </cell>
        </row>
        <row r="10044">
          <cell r="A10044">
            <v>39828</v>
          </cell>
          <cell r="B10044" t="str">
            <v>PROJETOR PNEUMATICO DE ARGAMASSA PARA CHAPISCO E REBOCO COM RECIPIENTE ACOPLADO, TIPO CANEQUNHA, COM VOLUME DE 1,50 L, SEM COMPRESSOR</v>
          </cell>
          <cell r="C10044" t="str">
            <v xml:space="preserve">UN    </v>
          </cell>
          <cell r="D10044" t="str">
            <v>348,77</v>
          </cell>
        </row>
        <row r="10045">
          <cell r="A10045">
            <v>12273</v>
          </cell>
          <cell r="B10045" t="str">
            <v>PROJETOR RETANGULAR FECHADO PARA LAMPADA VAPOR DE MERCURIO/SODIO 250 W A 500 W, CABECEIRAS EM ALUMINIO FUNDIDO, CORPO EM ALUMINIO ANODIZADO, PARA LAMPADA E40 FECHAMENTO EM VIDRO TEMPERADO.</v>
          </cell>
          <cell r="C10045" t="str">
            <v xml:space="preserve">UN    </v>
          </cell>
          <cell r="D10045" t="str">
            <v>45,67</v>
          </cell>
        </row>
        <row r="10046">
          <cell r="A10046">
            <v>38392</v>
          </cell>
          <cell r="B10046" t="str">
            <v>PROLONGADOR/EXTENSOR PARA ROLO DE PINTURA 3 M</v>
          </cell>
          <cell r="C10046" t="str">
            <v xml:space="preserve">UN    </v>
          </cell>
          <cell r="D10046" t="str">
            <v>34,63</v>
          </cell>
        </row>
        <row r="10047">
          <cell r="A10047">
            <v>11735</v>
          </cell>
          <cell r="B10047" t="str">
            <v>PROLONGAMENTO PVC PARA CAIXA SIFONADA  100 MM X 200 MM (NBR 5688)</v>
          </cell>
          <cell r="C10047" t="str">
            <v xml:space="preserve">UN    </v>
          </cell>
          <cell r="D10047" t="str">
            <v>3,97</v>
          </cell>
        </row>
        <row r="10048">
          <cell r="A10048">
            <v>11733</v>
          </cell>
          <cell r="B10048" t="str">
            <v>PROLONGAMENTO PVC PARA CAIXA SIFONADA 100 MM X 100 MM (NBR 5688)</v>
          </cell>
          <cell r="C10048" t="str">
            <v xml:space="preserve">UN    </v>
          </cell>
          <cell r="D10048" t="str">
            <v>1,94</v>
          </cell>
        </row>
        <row r="10049">
          <cell r="A10049">
            <v>11734</v>
          </cell>
          <cell r="B10049" t="str">
            <v>PROLONGAMENTO PVC PARA CAIXA SIFONADA, 100 MM X 150 MM (NBR 5688)</v>
          </cell>
          <cell r="C10049" t="str">
            <v xml:space="preserve">UN    </v>
          </cell>
          <cell r="D10049" t="str">
            <v>3,00</v>
          </cell>
        </row>
        <row r="10050">
          <cell r="A10050">
            <v>11737</v>
          </cell>
          <cell r="B10050" t="str">
            <v>PROLONGAMENTO PVC PARA CAIXA SIFONADA, 150 MM X 150 MM (NBR 5688)</v>
          </cell>
          <cell r="C10050" t="str">
            <v xml:space="preserve">UN    </v>
          </cell>
          <cell r="D10050" t="str">
            <v>5,31</v>
          </cell>
        </row>
        <row r="10051">
          <cell r="A10051">
            <v>11738</v>
          </cell>
          <cell r="B10051" t="str">
            <v>PROLONGAMENTO PVC PARA CAIXA SIFONADA, 150 MM X 200 MM (NBR 5688)</v>
          </cell>
          <cell r="C10051" t="str">
            <v xml:space="preserve">UN    </v>
          </cell>
          <cell r="D10051" t="str">
            <v>8,63</v>
          </cell>
        </row>
        <row r="10052">
          <cell r="A10052">
            <v>36143</v>
          </cell>
          <cell r="B10052" t="str">
            <v>PROTETOR AUDITIVO TIPO CONCHA COM ABAFADOR DE RUIDOS, ATENUACAO ACIMA DE 22 DB</v>
          </cell>
          <cell r="C10052" t="str">
            <v xml:space="preserve">UN    </v>
          </cell>
          <cell r="D10052" t="str">
            <v>21,99</v>
          </cell>
        </row>
        <row r="10053">
          <cell r="A10053">
            <v>36142</v>
          </cell>
          <cell r="B10053" t="str">
            <v>PROTETOR AUDITIVO TIPO PLUG DE INSERCAO COM CORDAO, ATENUACAO SUPERIOR A 15 DB</v>
          </cell>
          <cell r="C10053" t="str">
            <v xml:space="preserve">UN    </v>
          </cell>
          <cell r="D10053" t="str">
            <v>1,60</v>
          </cell>
        </row>
        <row r="10054">
          <cell r="A10054">
            <v>36146</v>
          </cell>
          <cell r="B10054" t="str">
            <v>PROTETOR SOLAR FPS 30, EMBALAGEM 2 LITROS</v>
          </cell>
          <cell r="C10054" t="str">
            <v xml:space="preserve">UN    </v>
          </cell>
          <cell r="D10054" t="str">
            <v>182,41</v>
          </cell>
        </row>
        <row r="10055">
          <cell r="A10055">
            <v>39015</v>
          </cell>
          <cell r="B10055" t="str">
            <v>PROTETOR/PONTEIRA PLASTICA PARA PONTA DE VERGALHAO DE ATE 1", TIPO PROTETOR DE ESPERA</v>
          </cell>
          <cell r="C10055" t="str">
            <v xml:space="preserve">UN    </v>
          </cell>
          <cell r="D10055" t="str">
            <v>0,50</v>
          </cell>
        </row>
        <row r="10056">
          <cell r="A10056">
            <v>38377</v>
          </cell>
          <cell r="B10056" t="str">
            <v>PRUMO DE CENTRO EM ACO *400* G</v>
          </cell>
          <cell r="C10056" t="str">
            <v xml:space="preserve">UN    </v>
          </cell>
          <cell r="D10056" t="str">
            <v>19,92</v>
          </cell>
        </row>
        <row r="10057">
          <cell r="A10057">
            <v>38376</v>
          </cell>
          <cell r="B10057" t="str">
            <v>PRUMO DE PAREDE EM ACO 700 A 750 G</v>
          </cell>
          <cell r="C10057" t="str">
            <v xml:space="preserve">UN    </v>
          </cell>
          <cell r="D10057" t="str">
            <v>22,71</v>
          </cell>
        </row>
        <row r="10058">
          <cell r="A10058">
            <v>38116</v>
          </cell>
          <cell r="B10058" t="str">
            <v>PULSADOR CAMPAINHA 10A, 250V (APENAS MODULO)</v>
          </cell>
          <cell r="C10058" t="str">
            <v xml:space="preserve">UN    </v>
          </cell>
          <cell r="D10058" t="str">
            <v>3,94</v>
          </cell>
        </row>
        <row r="10059">
          <cell r="A10059">
            <v>38066</v>
          </cell>
          <cell r="B10059" t="str">
            <v>PULSADOR CAMPAINHA 10A, 250V, CONJUNTO MONTADO PARA EMBUTIR 4" X 2" (PLACA + SUPORTE + MODULO)</v>
          </cell>
          <cell r="C10059" t="str">
            <v xml:space="preserve">UN    </v>
          </cell>
          <cell r="D10059" t="str">
            <v>6,51</v>
          </cell>
        </row>
        <row r="10060">
          <cell r="A10060">
            <v>38117</v>
          </cell>
          <cell r="B10060" t="str">
            <v>PULSADOR MINUTERIA 10A, 250V (APENAS MODULO)</v>
          </cell>
          <cell r="C10060" t="str">
            <v xml:space="preserve">UN    </v>
          </cell>
          <cell r="D10060" t="str">
            <v>6,72</v>
          </cell>
        </row>
        <row r="10061">
          <cell r="A10061">
            <v>38067</v>
          </cell>
          <cell r="B10061" t="str">
            <v>PULSADOR MINUTERIA 10A, 250V, CONJUNTO MONTADO PARA EMBUTIR 4" X 2" (PLACA + SUPORTE + MODULO)</v>
          </cell>
          <cell r="C10061" t="str">
            <v xml:space="preserve">UN    </v>
          </cell>
          <cell r="D10061" t="str">
            <v>9,17</v>
          </cell>
        </row>
        <row r="10062">
          <cell r="A10062">
            <v>41757</v>
          </cell>
          <cell r="B10062" t="str">
            <v>PULVERIZADOR DE TINTA ELETRICO / MAQUINA DE PINTURA AIRLESS, VAZAO *2* L/MIN (COLETADO CAIXA)</v>
          </cell>
          <cell r="C10062" t="str">
            <v xml:space="preserve">UN    </v>
          </cell>
          <cell r="D10062" t="str">
            <v>8.712,73</v>
          </cell>
        </row>
        <row r="10063">
          <cell r="A10063">
            <v>5080</v>
          </cell>
          <cell r="B10063" t="str">
            <v>PUXADOR CENTRAL, TIPO ALCA, EM ZAMAC CROMADO, COM ROSETAS, COMPRIMENTO *100* MM, PARA PORTA / JANELA EM MADEIRA OU METALICA - INCLUI PARAFUSOS</v>
          </cell>
          <cell r="C10063" t="str">
            <v xml:space="preserve">UN    </v>
          </cell>
          <cell r="D10063" t="str">
            <v>9,41</v>
          </cell>
        </row>
        <row r="10064">
          <cell r="A10064">
            <v>11522</v>
          </cell>
          <cell r="B10064" t="str">
            <v>PUXADOR CONCHA DE EMBUTIR PARA JANELA / PORTA DE CORRER, EM LATAO CROMADO, COM FURO CENTRAL PARA CHAVE E FUROS PARA PARAFUSOS, *40 X 100* MM  (LARGURA X ALTURA) - SEM FECHADURA</v>
          </cell>
          <cell r="C10064" t="str">
            <v xml:space="preserve">UN    </v>
          </cell>
          <cell r="D10064" t="str">
            <v>11,77</v>
          </cell>
        </row>
        <row r="10065">
          <cell r="A10065">
            <v>11523</v>
          </cell>
          <cell r="B10065" t="str">
            <v>PUXADOR CONCHA DE EMBUTIR, EM LATAO CROMADO, PARA PORTA / JANELA DE CORRER, LISO, SEM FURO PARA CHAVE, COM FUROS PARA FIXAR PARAFUSOS, *30 X 90* MM (LARGURA X ALTURA)</v>
          </cell>
          <cell r="C10065" t="str">
            <v xml:space="preserve">UN    </v>
          </cell>
          <cell r="D10065" t="str">
            <v>11,01</v>
          </cell>
        </row>
        <row r="10066">
          <cell r="A10066">
            <v>11524</v>
          </cell>
          <cell r="B10066" t="str">
            <v>PUXADOR TIPO PUNHO REDONDO, CENTRAL, EM LATAO CROMADO, COMPRIMENTO DE *110* MM, PARA JANELAS / PORTAS DE CORRER - INCLUI PARAFUSOS</v>
          </cell>
          <cell r="C10066" t="str">
            <v xml:space="preserve">UN    </v>
          </cell>
          <cell r="D10066" t="str">
            <v>22,67</v>
          </cell>
        </row>
        <row r="10067">
          <cell r="A10067">
            <v>38168</v>
          </cell>
          <cell r="B10067" t="str">
            <v>PUXADOR TUBULAR RETO, DUPLO, EM ALUMINIO POLIDO, DIAMETRO APROX.DE 1", COMPRIMENTO APROX. DE 400 MM, PARA PORTAS DE MADEIRA OU VIDRO</v>
          </cell>
          <cell r="C10067" t="str">
            <v xml:space="preserve">UN    </v>
          </cell>
          <cell r="D10067" t="str">
            <v>109,44</v>
          </cell>
        </row>
        <row r="10068">
          <cell r="A10068">
            <v>13393</v>
          </cell>
          <cell r="B10068" t="str">
            <v>QUADRO DE DISTRIBUICAO COM BARRAMENTO TRIFASICO, DE EMBUTIR, EM CHAPA DE ACO GALVANIZADO, PARA 12 DISJUNTORES DIN, 100 A</v>
          </cell>
          <cell r="C10068" t="str">
            <v xml:space="preserve">UN    </v>
          </cell>
          <cell r="D10068" t="str">
            <v>104,56</v>
          </cell>
        </row>
        <row r="10069">
          <cell r="A10069">
            <v>13395</v>
          </cell>
          <cell r="B10069" t="str">
            <v>QUADRO DE DISTRIBUICAO COM BARRAMENTO TRIFASICO, DE EMBUTIR, EM CHAPA DE ACO GALVANIZADO, PARA 18 DISJUNTORES DIN, 100 A</v>
          </cell>
          <cell r="C10069" t="str">
            <v xml:space="preserve">UN    </v>
          </cell>
          <cell r="D10069" t="str">
            <v>125,38</v>
          </cell>
        </row>
        <row r="10070">
          <cell r="A10070">
            <v>12039</v>
          </cell>
          <cell r="B10070" t="str">
            <v>QUADRO DE DISTRIBUICAO COM BARRAMENTO TRIFASICO, DE EMBUTIR, EM CHAPA DE ACO GALVANIZADO, PARA 24 DISJUNTORES DIN, 100 A</v>
          </cell>
          <cell r="C10070" t="str">
            <v xml:space="preserve">UN    </v>
          </cell>
          <cell r="D10070" t="str">
            <v>167,78</v>
          </cell>
        </row>
        <row r="10071">
          <cell r="A10071">
            <v>13396</v>
          </cell>
          <cell r="B10071" t="str">
            <v>QUADRO DE DISTRIBUICAO COM BARRAMENTO TRIFASICO, DE EMBUTIR, EM CHAPA DE ACO GALVANIZADO, PARA 28 DISJUNTORES DIN, 100 A</v>
          </cell>
          <cell r="C10071" t="str">
            <v xml:space="preserve">UN    </v>
          </cell>
          <cell r="D10071" t="str">
            <v>268,35</v>
          </cell>
        </row>
        <row r="10072">
          <cell r="A10072">
            <v>13397</v>
          </cell>
          <cell r="B10072" t="str">
            <v>QUADRO DE DISTRIBUICAO COM BARRAMENTO TRIFASICO, DE EMBUTIR, EM CHAPA DE ACO GALVANIZADO, PARA 30 DISJUNTORES DIN, 100 A</v>
          </cell>
          <cell r="C10072" t="str">
            <v xml:space="preserve">UN    </v>
          </cell>
          <cell r="D10072" t="str">
            <v>271,23</v>
          </cell>
        </row>
        <row r="10073">
          <cell r="A10073">
            <v>12041</v>
          </cell>
          <cell r="B10073" t="str">
            <v>QUADRO DE DISTRIBUICAO COM BARRAMENTO TRIFASICO, DE EMBUTIR, EM CHAPA DE ACO GALVANIZADO, PARA 30 DISJUNTORES DIN, 150 A</v>
          </cell>
          <cell r="C10073" t="str">
            <v xml:space="preserve">UN    </v>
          </cell>
          <cell r="D10073" t="str">
            <v>367,06</v>
          </cell>
        </row>
        <row r="10074">
          <cell r="A10074">
            <v>12043</v>
          </cell>
          <cell r="B10074" t="str">
            <v>QUADRO DE DISTRIBUICAO COM BARRAMENTO TRIFASICO, DE EMBUTIR, EM CHAPA DE ACO GALVANIZADO, PARA 30 DISJUNTORES DIN, 225 A</v>
          </cell>
          <cell r="C10074" t="str">
            <v xml:space="preserve">UN    </v>
          </cell>
          <cell r="D10074" t="str">
            <v>423,26</v>
          </cell>
        </row>
        <row r="10075">
          <cell r="A10075">
            <v>39762</v>
          </cell>
          <cell r="B10075" t="str">
            <v>QUADRO DE DISTRIBUICAO COM BARRAMENTO TRIFASICO, DE EMBUTIR, EM CHAPA DE ACO GALVANIZADO, PARA 36 DISJUNTORES DIN, 100 A</v>
          </cell>
          <cell r="C10075" t="str">
            <v xml:space="preserve">UN    </v>
          </cell>
          <cell r="D10075" t="str">
            <v>285,96</v>
          </cell>
        </row>
        <row r="10076">
          <cell r="A10076">
            <v>12042</v>
          </cell>
          <cell r="B10076" t="str">
            <v>QUADRO DE DISTRIBUICAO COM BARRAMENTO TRIFASICO, DE EMBUTIR, EM CHAPA DE ACO GALVANIZADO, PARA 40 DISJUNTORES DIN, 100 A</v>
          </cell>
          <cell r="C10076" t="str">
            <v xml:space="preserve">UN    </v>
          </cell>
          <cell r="D10076" t="str">
            <v>286,03</v>
          </cell>
        </row>
        <row r="10077">
          <cell r="A10077">
            <v>39763</v>
          </cell>
          <cell r="B10077" t="str">
            <v>QUADRO DE DISTRIBUICAO COM BARRAMENTO TRIFASICO, DE EMBUTIR, EM CHAPA DE ACO GALVANIZADO, PARA 48 DISJUNTORES DIN, 100 A</v>
          </cell>
          <cell r="C10077" t="str">
            <v xml:space="preserve">UN    </v>
          </cell>
          <cell r="D10077" t="str">
            <v>431,57</v>
          </cell>
        </row>
        <row r="10078">
          <cell r="A10078">
            <v>39756</v>
          </cell>
          <cell r="B10078" t="str">
            <v>QUADRO DE DISTRIBUICAO COM BARRAMENTO TRIFASICO, DE SOBREPOR, EM CHAPA DE ACO GALVANIZADO, PARA 12 DISJUNTORES DIN, 100 A</v>
          </cell>
          <cell r="C10078" t="str">
            <v xml:space="preserve">UN    </v>
          </cell>
          <cell r="D10078" t="str">
            <v>130,84</v>
          </cell>
        </row>
        <row r="10079">
          <cell r="A10079">
            <v>12038</v>
          </cell>
          <cell r="B10079" t="str">
            <v>QUADRO DE DISTRIBUICAO COM BARRAMENTO TRIFASICO, DE SOBREPOR, EM CHAPA DE ACO GALVANIZADO, PARA 18 DISJUNTORES DIN, 100 A</v>
          </cell>
          <cell r="C10079" t="str">
            <v xml:space="preserve">UN    </v>
          </cell>
          <cell r="D10079" t="str">
            <v>146,07</v>
          </cell>
        </row>
        <row r="10080">
          <cell r="A10080">
            <v>12040</v>
          </cell>
          <cell r="B10080" t="str">
            <v>QUADRO DE DISTRIBUICAO COM BARRAMENTO TRIFASICO, DE SOBREPOR, EM CHAPA DE ACO GALVANIZADO, PARA 24 DISJUNTORES DIN, 100 A</v>
          </cell>
          <cell r="C10080" t="str">
            <v xml:space="preserve">UN    </v>
          </cell>
          <cell r="D10080" t="str">
            <v>186,64</v>
          </cell>
        </row>
        <row r="10081">
          <cell r="A10081">
            <v>39757</v>
          </cell>
          <cell r="B10081" t="str">
            <v>QUADRO DE DISTRIBUICAO COM BARRAMENTO TRIFASICO, DE SOBREPOR, EM CHAPA DE ACO GALVANIZADO, PARA 28 DISJUNTORES DIN, 100 A</v>
          </cell>
          <cell r="C10081" t="str">
            <v xml:space="preserve">UN    </v>
          </cell>
          <cell r="D10081" t="str">
            <v>199,57</v>
          </cell>
        </row>
        <row r="10082">
          <cell r="A10082">
            <v>39758</v>
          </cell>
          <cell r="B10082" t="str">
            <v>QUADRO DE DISTRIBUICAO COM BARRAMENTO TRIFASICO, DE SOBREPOR, EM CHAPA DE ACO GALVANIZADO, PARA 30 DISJUNTORES DIN, 100 A</v>
          </cell>
          <cell r="C10082" t="str">
            <v xml:space="preserve">UN    </v>
          </cell>
          <cell r="D10082" t="str">
            <v>259,06</v>
          </cell>
        </row>
        <row r="10083">
          <cell r="A10083">
            <v>39759</v>
          </cell>
          <cell r="B10083" t="str">
            <v>QUADRO DE DISTRIBUICAO COM BARRAMENTO TRIFASICO, DE SOBREPOR, EM CHAPA DE ACO GALVANIZADO, PARA 36 DISJUNTORES DIN, 100 A</v>
          </cell>
          <cell r="C10083" t="str">
            <v xml:space="preserve">UN    </v>
          </cell>
          <cell r="D10083" t="str">
            <v>353,95</v>
          </cell>
        </row>
        <row r="10084">
          <cell r="A10084">
            <v>39760</v>
          </cell>
          <cell r="B10084" t="str">
            <v>QUADRO DE DISTRIBUICAO COM BARRAMENTO TRIFASICO, DE SOBREPOR, EM CHAPA DE ACO GALVANIZADO, PARA 40 DISJUNTORES DIN, 100 A</v>
          </cell>
          <cell r="C10084" t="str">
            <v xml:space="preserve">UN    </v>
          </cell>
          <cell r="D10084" t="str">
            <v>355,57</v>
          </cell>
        </row>
        <row r="10085">
          <cell r="A10085">
            <v>39761</v>
          </cell>
          <cell r="B10085" t="str">
            <v>QUADRO DE DISTRIBUICAO COM BARRAMENTO TRIFASICO, DE SOBREPOR, EM CHAPA DE ACO GALVANIZADO, PARA 48 DISJUNTORES DIN, 100 A</v>
          </cell>
          <cell r="C10085" t="str">
            <v xml:space="preserve">UN    </v>
          </cell>
          <cell r="D10085" t="str">
            <v>455,08</v>
          </cell>
        </row>
        <row r="10086">
          <cell r="A10086">
            <v>39765</v>
          </cell>
          <cell r="B10086" t="str">
            <v>QUADRO DE DISTRIBUICAO SEM BARRAMENTO, COM PORTA, DE EMBUTIR, EM CHAPA DE ACO GALVANIZADO, PARA 12 DISJUNTORES NEMA</v>
          </cell>
          <cell r="C10086" t="str">
            <v xml:space="preserve">UN    </v>
          </cell>
          <cell r="D10086" t="str">
            <v>20,20</v>
          </cell>
        </row>
        <row r="10087">
          <cell r="A10087">
            <v>13399</v>
          </cell>
          <cell r="B10087" t="str">
            <v>QUADRO DE DISTRIBUICAO SEM BARRAMENTO, COM PORTA, DE EMBUTIR, EM CHAPA DE ACO GALVANIZADO, PARA 3 DISJUNTORES NEMA</v>
          </cell>
          <cell r="C10087" t="str">
            <v xml:space="preserve">UN    </v>
          </cell>
          <cell r="D10087" t="str">
            <v>11,49</v>
          </cell>
        </row>
        <row r="10088">
          <cell r="A10088">
            <v>39764</v>
          </cell>
          <cell r="B10088" t="str">
            <v>QUADRO DE DISTRIBUICAO SEM BARRAMENTO, COM PORTA, DE EMBUTIR, EM CHAPA DE ACO GALVANIZADO, PARA 6 DISJUNTORES NEMA</v>
          </cell>
          <cell r="C10088" t="str">
            <v xml:space="preserve">UN    </v>
          </cell>
          <cell r="D10088" t="str">
            <v>15,80</v>
          </cell>
        </row>
        <row r="10089">
          <cell r="A10089">
            <v>39805</v>
          </cell>
          <cell r="B10089" t="str">
            <v>QUADRO DE DISTRIBUICAO, COM BARRAMENTO TERRA / NEUTRO, DE EMBUTIR, PARA 16 DISJUNTORES DIN</v>
          </cell>
          <cell r="C10089" t="str">
            <v xml:space="preserve">UN    </v>
          </cell>
          <cell r="D10089" t="str">
            <v>77,98</v>
          </cell>
        </row>
        <row r="10090">
          <cell r="A10090">
            <v>39806</v>
          </cell>
          <cell r="B10090" t="str">
            <v>QUADRO DE DISTRIBUICAO, COM BARRAMENTO TERRA / NEUTRO, DE EMBUTIR, PARA 24 DISJUNTORES DIN</v>
          </cell>
          <cell r="C10090" t="str">
            <v xml:space="preserve">UN    </v>
          </cell>
          <cell r="D10090" t="str">
            <v>147,26</v>
          </cell>
        </row>
        <row r="10091">
          <cell r="A10091">
            <v>39807</v>
          </cell>
          <cell r="B10091" t="str">
            <v>QUADRO DE DISTRIBUICAO, COM BARRAMENTO TERRA / NEUTRO, DE EMBUTIR, PARA 36 DISJUNTORES DIN</v>
          </cell>
          <cell r="C10091" t="str">
            <v xml:space="preserve">UN    </v>
          </cell>
          <cell r="D10091" t="str">
            <v>207,60</v>
          </cell>
        </row>
        <row r="10092">
          <cell r="A10092">
            <v>39804</v>
          </cell>
          <cell r="B10092" t="str">
            <v>QUADRO DE DISTRIBUICAO, COM BARRAMENTO TERRA / NEUTRO, DE EMBUTIR, PARA 8 DISJUNTORES DIN</v>
          </cell>
          <cell r="C10092" t="str">
            <v xml:space="preserve">UN    </v>
          </cell>
          <cell r="D10092" t="str">
            <v>43,78</v>
          </cell>
        </row>
        <row r="10093">
          <cell r="A10093">
            <v>39796</v>
          </cell>
          <cell r="B10093" t="str">
            <v>QUADRO DE DISTRIBUICAO, SEM BARRAMENTO, EM PVC, DE EMBUTIR, PARA 16 DISJUNTORES DIN</v>
          </cell>
          <cell r="C10093" t="str">
            <v xml:space="preserve">UN    </v>
          </cell>
          <cell r="D10093" t="str">
            <v>44,62</v>
          </cell>
        </row>
        <row r="10094">
          <cell r="A10094">
            <v>39797</v>
          </cell>
          <cell r="B10094" t="str">
            <v>QUADRO DE DISTRIBUICAO, SEM BARRAMENTO, EM PVC, DE EMBUTIR, PARA 24 DISJUNTORES DIN</v>
          </cell>
          <cell r="C10094" t="str">
            <v xml:space="preserve">UN    </v>
          </cell>
          <cell r="D10094" t="str">
            <v>59,25</v>
          </cell>
        </row>
        <row r="10095">
          <cell r="A10095">
            <v>39798</v>
          </cell>
          <cell r="B10095" t="str">
            <v>QUADRO DE DISTRIBUICAO, SEM BARRAMENTO, EM PVC, DE EMBUTIR, PARA 36 DISJUNTORES DIN</v>
          </cell>
          <cell r="C10095" t="str">
            <v xml:space="preserve">UN    </v>
          </cell>
          <cell r="D10095" t="str">
            <v>98,77</v>
          </cell>
        </row>
        <row r="10096">
          <cell r="A10096">
            <v>39794</v>
          </cell>
          <cell r="B10096" t="str">
            <v>QUADRO DE DISTRIBUICAO, SEM BARRAMENTO, EM PVC, DE EMBUTIR, PARA 4 DISJUNTORES DIN</v>
          </cell>
          <cell r="C10096" t="str">
            <v xml:space="preserve">UN    </v>
          </cell>
          <cell r="D10096" t="str">
            <v>14,04</v>
          </cell>
        </row>
        <row r="10097">
          <cell r="A10097">
            <v>39795</v>
          </cell>
          <cell r="B10097" t="str">
            <v>QUADRO DE DISTRIBUICAO, SEM BARRAMENTO, EM PVC, DE EMBUTIR, PARA 8 DISJUNTORES DIN</v>
          </cell>
          <cell r="C10097" t="str">
            <v xml:space="preserve">UN    </v>
          </cell>
          <cell r="D10097" t="str">
            <v>19,66</v>
          </cell>
        </row>
        <row r="10098">
          <cell r="A10098">
            <v>39801</v>
          </cell>
          <cell r="B10098" t="str">
            <v>QUADRO DE DISTRIBUICAO, SEM BARRAMENTO, EM PVC, DE SOBREPOR, PARA 16 DISJUNTORES DIN</v>
          </cell>
          <cell r="C10098" t="str">
            <v xml:space="preserve">UN    </v>
          </cell>
          <cell r="D10098" t="str">
            <v>50,30</v>
          </cell>
        </row>
        <row r="10099">
          <cell r="A10099">
            <v>39802</v>
          </cell>
          <cell r="B10099" t="str">
            <v>QUADRO DE DISTRIBUICAO, SEM BARRAMENTO, EM PVC, DE SOBREPOR, PARA 24 DISJUNTORES DIN</v>
          </cell>
          <cell r="C10099" t="str">
            <v xml:space="preserve">UN    </v>
          </cell>
          <cell r="D10099" t="str">
            <v>83,53</v>
          </cell>
        </row>
        <row r="10100">
          <cell r="A10100">
            <v>39803</v>
          </cell>
          <cell r="B10100" t="str">
            <v>QUADRO DE DISTRIBUICAO, SEM BARRAMENTO, EM PVC, DE SOBREPOR, PARA 36 DISJUNTORES DIN</v>
          </cell>
          <cell r="C10100" t="str">
            <v xml:space="preserve">UN    </v>
          </cell>
          <cell r="D10100" t="str">
            <v>115,76</v>
          </cell>
        </row>
        <row r="10101">
          <cell r="A10101">
            <v>39799</v>
          </cell>
          <cell r="B10101" t="str">
            <v>QUADRO DE DISTRIBUICAO, SEM BARRAMENTO, EM PVC, DE SOBREPOR, PARA 4 DISJUNTORES DIN</v>
          </cell>
          <cell r="C10101" t="str">
            <v xml:space="preserve">UN    </v>
          </cell>
          <cell r="D10101" t="str">
            <v>19,02</v>
          </cell>
        </row>
        <row r="10102">
          <cell r="A10102">
            <v>39800</v>
          </cell>
          <cell r="B10102" t="str">
            <v>QUADRO DE DISTRIBUICAO, SEM BARRAMENTO, EM PVC, DE SOBREPOR, PARA 8 DISJUNTORES DIN</v>
          </cell>
          <cell r="C10102" t="str">
            <v xml:space="preserve">UN    </v>
          </cell>
          <cell r="D10102" t="str">
            <v>32,00</v>
          </cell>
        </row>
        <row r="10103">
          <cell r="A10103">
            <v>4224</v>
          </cell>
          <cell r="B10103" t="str">
            <v>QUEROSENE</v>
          </cell>
          <cell r="C10103" t="str">
            <v xml:space="preserve">L     </v>
          </cell>
          <cell r="D10103" t="str">
            <v>10,16</v>
          </cell>
        </row>
        <row r="10104">
          <cell r="A10104">
            <v>21059</v>
          </cell>
          <cell r="B10104" t="str">
            <v>RALO FOFO COM REQUADRO, QUADRADO 150 X 150 MM</v>
          </cell>
          <cell r="C10104" t="str">
            <v xml:space="preserve">UN    </v>
          </cell>
          <cell r="D10104" t="str">
            <v>31,55</v>
          </cell>
        </row>
        <row r="10105">
          <cell r="A10105">
            <v>11234</v>
          </cell>
          <cell r="B10105" t="str">
            <v>RALO FOFO COM REQUADRO, QUADRADO 200 X 200 MM</v>
          </cell>
          <cell r="C10105" t="str">
            <v xml:space="preserve">UN    </v>
          </cell>
          <cell r="D10105" t="str">
            <v>47,56</v>
          </cell>
        </row>
        <row r="10106">
          <cell r="A10106">
            <v>21060</v>
          </cell>
          <cell r="B10106" t="str">
            <v>RALO FOFO COM REQUADRO, QUADRADO 250 X 250 MM</v>
          </cell>
          <cell r="C10106" t="str">
            <v xml:space="preserve">UN    </v>
          </cell>
          <cell r="D10106" t="str">
            <v>58,54</v>
          </cell>
        </row>
        <row r="10107">
          <cell r="A10107">
            <v>21061</v>
          </cell>
          <cell r="B10107" t="str">
            <v>RALO FOFO COM REQUADRO, QUADRADO 300 X 300 MM</v>
          </cell>
          <cell r="C10107" t="str">
            <v xml:space="preserve">UN    </v>
          </cell>
          <cell r="D10107" t="str">
            <v>73,17</v>
          </cell>
        </row>
        <row r="10108">
          <cell r="A10108">
            <v>21062</v>
          </cell>
          <cell r="B10108" t="str">
            <v>RALO FOFO COM REQUADRO, QUADRADO 400 X 400 MM</v>
          </cell>
          <cell r="C10108" t="str">
            <v xml:space="preserve">UN    </v>
          </cell>
          <cell r="D10108" t="str">
            <v>115,25</v>
          </cell>
        </row>
        <row r="10109">
          <cell r="A10109">
            <v>11708</v>
          </cell>
          <cell r="B10109" t="str">
            <v>RALO FOFO SEMIESFERICO, 100 MM, PARA LAJES/ CALHAS</v>
          </cell>
          <cell r="C10109" t="str">
            <v xml:space="preserve">UN    </v>
          </cell>
          <cell r="D10109" t="str">
            <v>12,57</v>
          </cell>
        </row>
        <row r="10110">
          <cell r="A10110">
            <v>11709</v>
          </cell>
          <cell r="B10110" t="str">
            <v>RALO FOFO SEMIESFERICO, 150 MM, PARA LAJES/ CALHAS</v>
          </cell>
          <cell r="C10110" t="str">
            <v xml:space="preserve">UN    </v>
          </cell>
          <cell r="D10110" t="str">
            <v>29,54</v>
          </cell>
        </row>
        <row r="10111">
          <cell r="A10111">
            <v>11710</v>
          </cell>
          <cell r="B10111" t="str">
            <v>RALO FOFO SEMIESFERICO, 200 MM, PARA LAJES/ CALHAS</v>
          </cell>
          <cell r="C10111" t="str">
            <v xml:space="preserve">UN    </v>
          </cell>
          <cell r="D10111" t="str">
            <v>67,91</v>
          </cell>
        </row>
        <row r="10112">
          <cell r="A10112">
            <v>11707</v>
          </cell>
          <cell r="B10112" t="str">
            <v>RALO FOFO SEMIESFERICO, 75 MM, PARA LAJES/ CALHAS</v>
          </cell>
          <cell r="C10112" t="str">
            <v xml:space="preserve">UN    </v>
          </cell>
          <cell r="D10112" t="str">
            <v>9,42</v>
          </cell>
        </row>
        <row r="10113">
          <cell r="A10113">
            <v>11739</v>
          </cell>
          <cell r="B10113" t="str">
            <v>RALO SECO PVC CONICO, 100 X 40 MM,  COM GRELHA REDONDA BRANCA</v>
          </cell>
          <cell r="C10113" t="str">
            <v xml:space="preserve">UN    </v>
          </cell>
          <cell r="D10113" t="str">
            <v>5,78</v>
          </cell>
        </row>
        <row r="10114">
          <cell r="A10114">
            <v>11711</v>
          </cell>
          <cell r="B10114" t="str">
            <v>RALO SECO PVC CONICO, 100 X 40 MM, COM GRELHA QUADRADA</v>
          </cell>
          <cell r="C10114" t="str">
            <v xml:space="preserve">UN    </v>
          </cell>
          <cell r="D10114" t="str">
            <v>8,47</v>
          </cell>
        </row>
        <row r="10115">
          <cell r="A10115">
            <v>5102</v>
          </cell>
          <cell r="B10115" t="str">
            <v>RALO SECO PVC QUADRADO, 100 X 100 X 53 MM, SAIDA 40 MM, COM GRELHA BRANCA</v>
          </cell>
          <cell r="C10115" t="str">
            <v xml:space="preserve">UN    </v>
          </cell>
          <cell r="D10115" t="str">
            <v>8,19</v>
          </cell>
        </row>
        <row r="10116">
          <cell r="A10116">
            <v>11741</v>
          </cell>
          <cell r="B10116" t="str">
            <v>RALO SIFONADO PVC CILINDRICO, 100 X 40 MM,  COM GRELHA REDONDA BRANCA</v>
          </cell>
          <cell r="C10116" t="str">
            <v xml:space="preserve">UN    </v>
          </cell>
          <cell r="D10116" t="str">
            <v>5,96</v>
          </cell>
        </row>
        <row r="10117">
          <cell r="A10117">
            <v>11743</v>
          </cell>
          <cell r="B10117" t="str">
            <v>RALO SIFONADO PVC REDONDO CONICO, 100 X 40 MM, COM GRELHA  BRANCA REDONDA</v>
          </cell>
          <cell r="C10117" t="str">
            <v xml:space="preserve">UN    </v>
          </cell>
          <cell r="D10117" t="str">
            <v>5,41</v>
          </cell>
        </row>
        <row r="10118">
          <cell r="A10118">
            <v>11745</v>
          </cell>
          <cell r="B10118" t="str">
            <v>RALO SIFONADO PVC, QUADRADO, 100 X 100 X 53 MM, SAIDA 40 MM, COM GRELHA BRANCA</v>
          </cell>
          <cell r="C10118" t="str">
            <v xml:space="preserve">UN    </v>
          </cell>
          <cell r="D10118" t="str">
            <v>7,69</v>
          </cell>
        </row>
        <row r="10119">
          <cell r="A10119">
            <v>25961</v>
          </cell>
          <cell r="B10119" t="str">
            <v>RASTELEIRO</v>
          </cell>
          <cell r="C10119" t="str">
            <v xml:space="preserve">H     </v>
          </cell>
          <cell r="D10119" t="str">
            <v>6,91</v>
          </cell>
        </row>
        <row r="10120">
          <cell r="A10120">
            <v>40985</v>
          </cell>
          <cell r="B10120" t="str">
            <v>RASTELEIRO (MENSALISTA)</v>
          </cell>
          <cell r="C10120" t="str">
            <v xml:space="preserve">MES   </v>
          </cell>
          <cell r="D10120" t="str">
            <v>1.214,66</v>
          </cell>
        </row>
        <row r="10121">
          <cell r="A10121">
            <v>1088</v>
          </cell>
          <cell r="B10121" t="str">
            <v>REATOR ELETRONICO BIVOLT PARA 1 LAMPADA FLUORESCENTE DE 18/20 W</v>
          </cell>
          <cell r="C10121" t="str">
            <v xml:space="preserve">UN    </v>
          </cell>
          <cell r="D10121" t="str">
            <v>12,13</v>
          </cell>
        </row>
        <row r="10122">
          <cell r="A10122">
            <v>1087</v>
          </cell>
          <cell r="B10122" t="str">
            <v>REATOR ELETRONICO BIVOLT PARA 1 LAMPADA FLUORESCENTE DE 36/40 W</v>
          </cell>
          <cell r="C10122" t="str">
            <v xml:space="preserve">UN    </v>
          </cell>
          <cell r="D10122" t="str">
            <v>15,15</v>
          </cell>
        </row>
        <row r="10123">
          <cell r="A10123">
            <v>38777</v>
          </cell>
          <cell r="B10123" t="str">
            <v>REATOR ELETRONICO BIVOLT PARA 2 LAMPADAS FLUORESCENTES DE 14 W</v>
          </cell>
          <cell r="C10123" t="str">
            <v xml:space="preserve">UN    </v>
          </cell>
          <cell r="D10123" t="str">
            <v>30,19</v>
          </cell>
        </row>
        <row r="10124">
          <cell r="A10124">
            <v>1086</v>
          </cell>
          <cell r="B10124" t="str">
            <v>REATOR ELETRONICO BIVOLT PARA 2 LAMPADAS FLUORESCENTES DE 18/20 W</v>
          </cell>
          <cell r="C10124" t="str">
            <v xml:space="preserve">UN    </v>
          </cell>
          <cell r="D10124" t="str">
            <v>15,93</v>
          </cell>
        </row>
        <row r="10125">
          <cell r="A10125">
            <v>1079</v>
          </cell>
          <cell r="B10125" t="str">
            <v>REATOR ELETRONICO BIVOLT PARA 2 LAMPADAS FLUORESCENTES DE 36/40 W</v>
          </cell>
          <cell r="C10125" t="str">
            <v xml:space="preserve">UN    </v>
          </cell>
          <cell r="D10125" t="str">
            <v>16,47</v>
          </cell>
        </row>
        <row r="10126">
          <cell r="A10126">
            <v>39374</v>
          </cell>
          <cell r="B10126" t="str">
            <v>REATOR INTERNO/INTEGRADO PARA LAMPADA VAPOR METALICO 400 W, ALTO FATOR DE POTENCIA</v>
          </cell>
          <cell r="C10126" t="str">
            <v xml:space="preserve">UN    </v>
          </cell>
          <cell r="D10126" t="str">
            <v>92,00</v>
          </cell>
        </row>
        <row r="10127">
          <cell r="A10127">
            <v>1082</v>
          </cell>
          <cell r="B10127" t="str">
            <v>REATOR P/ LAMPADA VAPOR DE SODIO 250W USO EXT</v>
          </cell>
          <cell r="C10127" t="str">
            <v xml:space="preserve">UN    </v>
          </cell>
          <cell r="D10127" t="str">
            <v>103,53</v>
          </cell>
        </row>
        <row r="10128">
          <cell r="A10128">
            <v>12316</v>
          </cell>
          <cell r="B10128" t="str">
            <v>REATOR P/ 1 LAMPADA VAPOR DE MERCURIO 125W USO EXT</v>
          </cell>
          <cell r="C10128" t="str">
            <v xml:space="preserve">UN    </v>
          </cell>
          <cell r="D10128" t="str">
            <v>47,45</v>
          </cell>
        </row>
        <row r="10129">
          <cell r="A10129">
            <v>12317</v>
          </cell>
          <cell r="B10129" t="str">
            <v>REATOR P/ 1 LAMPADA VAPOR DE MERCURIO 250W USO EXT</v>
          </cell>
          <cell r="C10129" t="str">
            <v xml:space="preserve">UN    </v>
          </cell>
          <cell r="D10129" t="str">
            <v>56,58</v>
          </cell>
        </row>
        <row r="10130">
          <cell r="A10130">
            <v>12318</v>
          </cell>
          <cell r="B10130" t="str">
            <v>REATOR P/ 1 LAMPADA VAPOR DE MERCURIO 400W USO EXT</v>
          </cell>
          <cell r="C10130" t="str">
            <v xml:space="preserve">UN    </v>
          </cell>
          <cell r="D10130" t="str">
            <v>65,19</v>
          </cell>
        </row>
        <row r="10131">
          <cell r="A10131">
            <v>5104</v>
          </cell>
          <cell r="B10131" t="str">
            <v>REBITE DE ALUMINIO VAZADO DE REPUXO, 3,2 X 8 MM (1KG = 1025 UNIDADES)</v>
          </cell>
          <cell r="C10131" t="str">
            <v xml:space="preserve">KG    </v>
          </cell>
          <cell r="D10131" t="str">
            <v>34,04</v>
          </cell>
        </row>
        <row r="10132">
          <cell r="A10132">
            <v>26023</v>
          </cell>
          <cell r="B10132" t="str">
            <v>REBOLO ABRASIVO RETO DE USO GERAL GRAO 36, DE 6 X 1 " (DIAMETRO X ALTURA)</v>
          </cell>
          <cell r="C10132" t="str">
            <v xml:space="preserve">UN    </v>
          </cell>
          <cell r="D10132" t="str">
            <v>35,95</v>
          </cell>
        </row>
        <row r="10133">
          <cell r="A10133">
            <v>2710</v>
          </cell>
          <cell r="B10133" t="str">
            <v>REBOLO ABRASIVO RETO DE USO GERAL GRAO 36, DE 6 X 3/4 " (DIAMETRO X ALTURA)</v>
          </cell>
          <cell r="C10133" t="str">
            <v xml:space="preserve">UN    </v>
          </cell>
          <cell r="D10133" t="str">
            <v>28,71</v>
          </cell>
        </row>
        <row r="10134">
          <cell r="A10134">
            <v>14575</v>
          </cell>
          <cell r="B10134" t="str">
            <v>RECICLADORA DE ASFALTO A FRIO SOBRE RODAS, LARG. FRESAGEM 2,00 M, POT. 315 KW/422 HP</v>
          </cell>
          <cell r="C10134" t="str">
            <v xml:space="preserve">UN    </v>
          </cell>
          <cell r="D10134" t="str">
            <v>2.573.987,02</v>
          </cell>
        </row>
        <row r="10135">
          <cell r="A10135">
            <v>20033</v>
          </cell>
          <cell r="B10135" t="str">
            <v>REDUCAO EXCENTRICA PVC NBR 10569 P/REDE COLET ESG PB JE 125 X 100MM</v>
          </cell>
          <cell r="C10135" t="str">
            <v xml:space="preserve">UN    </v>
          </cell>
          <cell r="D10135" t="str">
            <v>30,51</v>
          </cell>
        </row>
        <row r="10136">
          <cell r="A10136">
            <v>20034</v>
          </cell>
          <cell r="B10136" t="str">
            <v>REDUCAO EXCENTRICA PVC NBR 10569 P/REDE COLET ESG PB JE 150 X 100MM</v>
          </cell>
          <cell r="C10136" t="str">
            <v xml:space="preserve">UN    </v>
          </cell>
          <cell r="D10136" t="str">
            <v>50,00</v>
          </cell>
        </row>
        <row r="10137">
          <cell r="A10137">
            <v>20035</v>
          </cell>
          <cell r="B10137" t="str">
            <v>REDUCAO EXCENTRICA PVC NBR 10569 P/REDE COLET ESG PB JE 150 X 125MM</v>
          </cell>
          <cell r="C10137" t="str">
            <v xml:space="preserve">UN    </v>
          </cell>
          <cell r="D10137" t="str">
            <v>55,66</v>
          </cell>
        </row>
        <row r="10138">
          <cell r="A10138">
            <v>20036</v>
          </cell>
          <cell r="B10138" t="str">
            <v>REDUCAO EXCENTRICA PVC NBR 10569 P/REDE COLET ESG PB JE 200 X 150MM</v>
          </cell>
          <cell r="C10138" t="str">
            <v xml:space="preserve">UN    </v>
          </cell>
          <cell r="D10138" t="str">
            <v>80,49</v>
          </cell>
        </row>
        <row r="10139">
          <cell r="A10139">
            <v>20037</v>
          </cell>
          <cell r="B10139" t="str">
            <v>REDUCAO EXCENTRICA PVC NBR 10569 P/REDE COLET ESG PB JE 250 X 200MM</v>
          </cell>
          <cell r="C10139" t="str">
            <v xml:space="preserve">UN    </v>
          </cell>
          <cell r="D10139" t="str">
            <v>164,21</v>
          </cell>
        </row>
        <row r="10140">
          <cell r="A10140">
            <v>20038</v>
          </cell>
          <cell r="B10140" t="str">
            <v>REDUCAO EXCENTRICA PVC NBR 10569 P/REDE COLET ESG PB JE 300 X 250MM</v>
          </cell>
          <cell r="C10140" t="str">
            <v xml:space="preserve">UN    </v>
          </cell>
          <cell r="D10140" t="str">
            <v>302,99</v>
          </cell>
        </row>
        <row r="10141">
          <cell r="A10141">
            <v>20039</v>
          </cell>
          <cell r="B10141" t="str">
            <v>REDUCAO EXCENTRICA PVC NBR 10569 P/REDE COLET ESG PB JE 350 X 300MM</v>
          </cell>
          <cell r="C10141" t="str">
            <v xml:space="preserve">UN    </v>
          </cell>
          <cell r="D10141" t="str">
            <v>427,98</v>
          </cell>
        </row>
        <row r="10142">
          <cell r="A10142">
            <v>20040</v>
          </cell>
          <cell r="B10142" t="str">
            <v>REDUCAO EXCENTRICA PVC NBR 10569 P/REDE COLET ESG PB JE 400 X 300MM</v>
          </cell>
          <cell r="C10142" t="str">
            <v xml:space="preserve">UN    </v>
          </cell>
          <cell r="D10142" t="str">
            <v>545,84</v>
          </cell>
        </row>
        <row r="10143">
          <cell r="A10143">
            <v>20041</v>
          </cell>
          <cell r="B10143" t="str">
            <v>REDUCAO EXCENTRICA PVC NBR 10569 P/REDE COLET ESG PB JE 400 X 350MM</v>
          </cell>
          <cell r="C10143" t="str">
            <v xml:space="preserve">UN    </v>
          </cell>
          <cell r="D10143" t="str">
            <v>550,93</v>
          </cell>
        </row>
        <row r="10144">
          <cell r="A10144">
            <v>20043</v>
          </cell>
          <cell r="B10144" t="str">
            <v>REDUCAO EXCENTRICA PVC P/ ESG PREDIAL DN 100 X 50MM</v>
          </cell>
          <cell r="C10144" t="str">
            <v xml:space="preserve">UN    </v>
          </cell>
          <cell r="D10144" t="str">
            <v>3,02</v>
          </cell>
        </row>
        <row r="10145">
          <cell r="A10145">
            <v>20044</v>
          </cell>
          <cell r="B10145" t="str">
            <v>REDUCAO EXCENTRICA PVC P/ ESG PREDIAL DN 100 X 75MM</v>
          </cell>
          <cell r="C10145" t="str">
            <v xml:space="preserve">UN    </v>
          </cell>
          <cell r="D10145" t="str">
            <v>3,68</v>
          </cell>
        </row>
        <row r="10146">
          <cell r="A10146">
            <v>20042</v>
          </cell>
          <cell r="B10146" t="str">
            <v>REDUCAO EXCENTRICA PVC P/ ESG PREDIAL DN 75 X 50MM</v>
          </cell>
          <cell r="C10146" t="str">
            <v xml:space="preserve">UN    </v>
          </cell>
          <cell r="D10146" t="str">
            <v>2,77</v>
          </cell>
        </row>
        <row r="10147">
          <cell r="A10147">
            <v>20046</v>
          </cell>
          <cell r="B10147" t="str">
            <v>REDUCAO EXCENTRICA PVC, SERIE R, DN 100 X 75 MM, PARA ESGOTO PREDIAL</v>
          </cell>
          <cell r="C10147" t="str">
            <v xml:space="preserve">UN    </v>
          </cell>
          <cell r="D10147" t="str">
            <v>11,44</v>
          </cell>
        </row>
        <row r="10148">
          <cell r="A10148">
            <v>20047</v>
          </cell>
          <cell r="B10148" t="str">
            <v>REDUCAO EXCENTRICA PVC, SERIE R, DN 150 X 100 MM, PARA ESGOTO PREDIAL</v>
          </cell>
          <cell r="C10148" t="str">
            <v xml:space="preserve">UN    </v>
          </cell>
          <cell r="D10148" t="str">
            <v>33,13</v>
          </cell>
        </row>
        <row r="10149">
          <cell r="A10149">
            <v>20045</v>
          </cell>
          <cell r="B10149" t="str">
            <v>REDUCAO EXCENTRICA PVC, SERIE R, DN 75 X 50 MM, PARA ESGOTO PREDIAL</v>
          </cell>
          <cell r="C10149" t="str">
            <v xml:space="preserve">UN    </v>
          </cell>
          <cell r="D10149" t="str">
            <v>5,42</v>
          </cell>
        </row>
        <row r="10150">
          <cell r="A10150">
            <v>20972</v>
          </cell>
          <cell r="B10150" t="str">
            <v>REDUCAO FIXA TIPO STORZ, ENGATE RAPIDO 2.1/2" X 1.1/2", EM LATAO, PARA INSTALACAO PREDIAL COMBATE A INCENDIO PREDIAL</v>
          </cell>
          <cell r="C10150" t="str">
            <v xml:space="preserve">UN    </v>
          </cell>
          <cell r="D10150" t="str">
            <v>114,28</v>
          </cell>
        </row>
        <row r="10151">
          <cell r="A10151">
            <v>20032</v>
          </cell>
          <cell r="B10151" t="str">
            <v>REDUCAO PVC PBA, JE, BB, DN 75 X 50 / DE 85 X 60 MM, PARA REDE DE AGUA</v>
          </cell>
          <cell r="C10151" t="str">
            <v xml:space="preserve">UN    </v>
          </cell>
          <cell r="D10151" t="str">
            <v>34,17</v>
          </cell>
        </row>
        <row r="10152">
          <cell r="A10152">
            <v>11321</v>
          </cell>
          <cell r="B10152" t="str">
            <v>REDUCAO PVC PBA, JE, PB, DN 100 X 50 / DE 110 X 60 MM, PARA REDE DE AGUA</v>
          </cell>
          <cell r="C10152" t="str">
            <v xml:space="preserve">UN    </v>
          </cell>
          <cell r="D10152" t="str">
            <v>18,31</v>
          </cell>
        </row>
        <row r="10153">
          <cell r="A10153">
            <v>11323</v>
          </cell>
          <cell r="B10153" t="str">
            <v>REDUCAO PVC PBA, JE, PB, DN 100 X 75 / DE 110 X 85 MM, PARA REDE DE AGUA</v>
          </cell>
          <cell r="C10153" t="str">
            <v xml:space="preserve">UN    </v>
          </cell>
          <cell r="D10153" t="str">
            <v>21,88</v>
          </cell>
        </row>
        <row r="10154">
          <cell r="A10154">
            <v>20327</v>
          </cell>
          <cell r="B10154" t="str">
            <v>REDUCAO PVC PBA, JE, PB, DN 75 X 50 / DE 85 X 60 MM, PARA REDE DE AGUA</v>
          </cell>
          <cell r="C10154" t="str">
            <v xml:space="preserve">UN    </v>
          </cell>
          <cell r="D10154" t="str">
            <v>12,94</v>
          </cell>
        </row>
        <row r="10155">
          <cell r="A10155">
            <v>25966</v>
          </cell>
          <cell r="B10155" t="str">
            <v>REDUTOR TIPO THINNER PARA ACABAMENTO</v>
          </cell>
          <cell r="C10155" t="str">
            <v xml:space="preserve">L     </v>
          </cell>
          <cell r="D10155" t="str">
            <v>12,98</v>
          </cell>
        </row>
        <row r="10156">
          <cell r="A10156">
            <v>13390</v>
          </cell>
          <cell r="B10156" t="str">
            <v>REFLETOR REDONDO EM ALUMINIO ANODIZADO PARA LAMPADA VAPOR DE MERCURIO/SODIO, CORPO EM ALUMINIO COM PINTURA EPOXI, PARA LAMPADA E-27 DE 300 W, COM SUPORTE REDONDO E ALCA REGULAVEL PARA FIXACAO.</v>
          </cell>
          <cell r="C10156" t="str">
            <v xml:space="preserve">UN    </v>
          </cell>
          <cell r="D10156" t="str">
            <v>59,88</v>
          </cell>
        </row>
        <row r="10157">
          <cell r="A10157">
            <v>6034</v>
          </cell>
          <cell r="B10157" t="str">
            <v>REGISTRO DE ESFERA DE PASSEIO, PVC PARA POLIETILENO, 20 MM</v>
          </cell>
          <cell r="C10157" t="str">
            <v xml:space="preserve">UN    </v>
          </cell>
          <cell r="D10157" t="str">
            <v>8,43</v>
          </cell>
        </row>
        <row r="10158">
          <cell r="A10158">
            <v>6036</v>
          </cell>
          <cell r="B10158" t="str">
            <v>REGISTRO DE ESFERA PVC, COM BORBOLETA, COM ROSCA EXTERNA, DE 1/2"</v>
          </cell>
          <cell r="C10158" t="str">
            <v xml:space="preserve">UN    </v>
          </cell>
          <cell r="D10158" t="str">
            <v>11,48</v>
          </cell>
        </row>
        <row r="10159">
          <cell r="A10159">
            <v>6031</v>
          </cell>
          <cell r="B10159" t="str">
            <v>REGISTRO DE ESFERA PVC, COM BORBOLETA, COM ROSCA EXTERNA, DE 3/4"</v>
          </cell>
          <cell r="C10159" t="str">
            <v xml:space="preserve">UN    </v>
          </cell>
          <cell r="D10159" t="str">
            <v>13,49</v>
          </cell>
        </row>
        <row r="10160">
          <cell r="A10160">
            <v>6029</v>
          </cell>
          <cell r="B10160" t="str">
            <v>REGISTRO DE ESFERA PVC, COM CABECA QUADRADA, COM ROSCA EXTERNA, 1/2"</v>
          </cell>
          <cell r="C10160" t="str">
            <v xml:space="preserve">UN    </v>
          </cell>
          <cell r="D10160" t="str">
            <v>13,64</v>
          </cell>
        </row>
        <row r="10161">
          <cell r="A10161">
            <v>6033</v>
          </cell>
          <cell r="B10161" t="str">
            <v>REGISTRO DE ESFERA PVC, COM CABECA QUADRADA, COM ROSCA EXTERNA, 3/4"</v>
          </cell>
          <cell r="C10161" t="str">
            <v xml:space="preserve">UN    </v>
          </cell>
          <cell r="D10161" t="str">
            <v>17,97</v>
          </cell>
        </row>
        <row r="10162">
          <cell r="A10162">
            <v>11672</v>
          </cell>
          <cell r="B10162" t="str">
            <v>REGISTRO DE ESFERA, PVC, COM VOLANTE, VS, ROSCAVEL, DN 1 1/2", COM CORPO DIVIDIDO</v>
          </cell>
          <cell r="C10162" t="str">
            <v xml:space="preserve">UN    </v>
          </cell>
          <cell r="D10162" t="str">
            <v>39,10</v>
          </cell>
        </row>
        <row r="10163">
          <cell r="A10163">
            <v>11669</v>
          </cell>
          <cell r="B10163" t="str">
            <v>REGISTRO DE ESFERA, PVC, COM VOLANTE, VS, ROSCAVEL, DN 1 1/4", COM CORPO DIVIDIDO</v>
          </cell>
          <cell r="C10163" t="str">
            <v xml:space="preserve">UN    </v>
          </cell>
          <cell r="D10163" t="str">
            <v>37,24</v>
          </cell>
        </row>
        <row r="10164">
          <cell r="A10164">
            <v>11670</v>
          </cell>
          <cell r="B10164" t="str">
            <v>REGISTRO DE ESFERA, PVC, COM VOLANTE, VS, ROSCAVEL, DN 1/2", COM CORPO DIVIDIDO</v>
          </cell>
          <cell r="C10164" t="str">
            <v xml:space="preserve">UN    </v>
          </cell>
          <cell r="D10164" t="str">
            <v>14,26</v>
          </cell>
        </row>
        <row r="10165">
          <cell r="A10165">
            <v>20055</v>
          </cell>
          <cell r="B10165" t="str">
            <v>REGISTRO DE ESFERA, PVC, COM VOLANTE, VS, ROSCAVEL, DN 1", COM CORPO DIVIDIDO</v>
          </cell>
          <cell r="C10165" t="str">
            <v xml:space="preserve">UN    </v>
          </cell>
          <cell r="D10165" t="str">
            <v>27,89</v>
          </cell>
        </row>
        <row r="10166">
          <cell r="A10166">
            <v>11671</v>
          </cell>
          <cell r="B10166" t="str">
            <v>REGISTRO DE ESFERA, PVC, COM VOLANTE, VS, ROSCAVEL, DN 2", COM CORPO DIVIDIDO</v>
          </cell>
          <cell r="C10166" t="str">
            <v xml:space="preserve">UN    </v>
          </cell>
          <cell r="D10166" t="str">
            <v>59,84</v>
          </cell>
        </row>
        <row r="10167">
          <cell r="A10167">
            <v>6032</v>
          </cell>
          <cell r="B10167" t="str">
            <v>REGISTRO DE ESFERA, PVC, COM VOLANTE, VS, ROSCAVEL, DN 3/4", COM CORPO DIVIDIDO</v>
          </cell>
          <cell r="C10167" t="str">
            <v xml:space="preserve">UN    </v>
          </cell>
          <cell r="D10167" t="str">
            <v>17,09</v>
          </cell>
        </row>
        <row r="10168">
          <cell r="A10168">
            <v>11673</v>
          </cell>
          <cell r="B10168" t="str">
            <v>REGISTRO DE ESFERA, PVC, COM VOLANTE, VS, SOLDAVEL, DN 20 MM, COM CORPO DIVIDIDO</v>
          </cell>
          <cell r="C10168" t="str">
            <v xml:space="preserve">UN    </v>
          </cell>
          <cell r="D10168" t="str">
            <v>13,46</v>
          </cell>
        </row>
        <row r="10169">
          <cell r="A10169">
            <v>11674</v>
          </cell>
          <cell r="B10169" t="str">
            <v>REGISTRO DE ESFERA, PVC, COM VOLANTE, VS, SOLDAVEL, DN 25 MM, COM CORPO DIVIDIDO</v>
          </cell>
          <cell r="C10169" t="str">
            <v xml:space="preserve">UN    </v>
          </cell>
          <cell r="D10169" t="str">
            <v>17,33</v>
          </cell>
        </row>
        <row r="10170">
          <cell r="A10170">
            <v>11675</v>
          </cell>
          <cell r="B10170" t="str">
            <v>REGISTRO DE ESFERA, PVC, COM VOLANTE, VS, SOLDAVEL, DN 32 MM, COM CORPO DIVIDIDO</v>
          </cell>
          <cell r="C10170" t="str">
            <v xml:space="preserve">UN    </v>
          </cell>
          <cell r="D10170" t="str">
            <v>27,52</v>
          </cell>
        </row>
        <row r="10171">
          <cell r="A10171">
            <v>11676</v>
          </cell>
          <cell r="B10171" t="str">
            <v>REGISTRO DE ESFERA, PVC, COM VOLANTE, VS, SOLDAVEL, DN 40 MM, COM CORPO DIVIDIDO</v>
          </cell>
          <cell r="C10171" t="str">
            <v xml:space="preserve">UN    </v>
          </cell>
          <cell r="D10171" t="str">
            <v>36,80</v>
          </cell>
        </row>
        <row r="10172">
          <cell r="A10172">
            <v>11677</v>
          </cell>
          <cell r="B10172" t="str">
            <v>REGISTRO DE ESFERA, PVC, COM VOLANTE, VS, SOLDAVEL, DN 50 MM, COM CORPO DIVIDIDO</v>
          </cell>
          <cell r="C10172" t="str">
            <v xml:space="preserve">UN    </v>
          </cell>
          <cell r="D10172" t="str">
            <v>38,01</v>
          </cell>
        </row>
        <row r="10173">
          <cell r="A10173">
            <v>11678</v>
          </cell>
          <cell r="B10173" t="str">
            <v>REGISTRO DE ESFERA, PVC, COM VOLANTE, VS, SOLDAVEL, DN 60 MM, COM CORPO DIVIDIDO</v>
          </cell>
          <cell r="C10173" t="str">
            <v xml:space="preserve">UN    </v>
          </cell>
          <cell r="D10173" t="str">
            <v>69,61</v>
          </cell>
        </row>
        <row r="10174">
          <cell r="A10174">
            <v>6038</v>
          </cell>
          <cell r="B10174" t="str">
            <v>REGISTRO DE PRESSAO PVC, ROSCAVEL, VOLANTE SIMPLES, DE 1/2"</v>
          </cell>
          <cell r="C10174" t="str">
            <v xml:space="preserve">UN    </v>
          </cell>
          <cell r="D10174" t="str">
            <v>4,41</v>
          </cell>
        </row>
        <row r="10175">
          <cell r="A10175">
            <v>11718</v>
          </cell>
          <cell r="B10175" t="str">
            <v>REGISTRO DE PRESSAO PVC, ROSCAVEL, VOLANTE SIMPLES, DE 3/4"</v>
          </cell>
          <cell r="C10175" t="str">
            <v xml:space="preserve">UN    </v>
          </cell>
          <cell r="D10175" t="str">
            <v>12,59</v>
          </cell>
        </row>
        <row r="10176">
          <cell r="A10176">
            <v>6037</v>
          </cell>
          <cell r="B10176" t="str">
            <v>REGISTRO DE PRESSAO PVC, SOLDAVEL, VOLANTE SIMPLES, DE 20 MM</v>
          </cell>
          <cell r="C10176" t="str">
            <v xml:space="preserve">UN    </v>
          </cell>
          <cell r="D10176" t="str">
            <v>9,18</v>
          </cell>
        </row>
        <row r="10177">
          <cell r="A10177">
            <v>11719</v>
          </cell>
          <cell r="B10177" t="str">
            <v>REGISTRO DE PRESSAO PVC, SOLDAVEL, VOLANTE SIMPLES, DE 25 MM</v>
          </cell>
          <cell r="C10177" t="str">
            <v xml:space="preserve">UN    </v>
          </cell>
          <cell r="D10177" t="str">
            <v>10,21</v>
          </cell>
        </row>
        <row r="10178">
          <cell r="A10178">
            <v>6019</v>
          </cell>
          <cell r="B10178" t="str">
            <v>REGISTRO GAVETA BRUTO EM LATAO FORJADO, BITOLA 1 " (REF 1509)</v>
          </cell>
          <cell r="C10178" t="str">
            <v xml:space="preserve">UN    </v>
          </cell>
          <cell r="D10178" t="str">
            <v>33,75</v>
          </cell>
        </row>
        <row r="10179">
          <cell r="A10179">
            <v>6010</v>
          </cell>
          <cell r="B10179" t="str">
            <v>REGISTRO GAVETA BRUTO EM LATAO FORJADO, BITOLA 1 1/2 " (REF 1509)</v>
          </cell>
          <cell r="C10179" t="str">
            <v xml:space="preserve">UN    </v>
          </cell>
          <cell r="D10179" t="str">
            <v>58,06</v>
          </cell>
        </row>
        <row r="10180">
          <cell r="A10180">
            <v>6017</v>
          </cell>
          <cell r="B10180" t="str">
            <v>REGISTRO GAVETA BRUTO EM LATAO FORJADO, BITOLA 1 1/4 " (REF 1509)</v>
          </cell>
          <cell r="C10180" t="str">
            <v xml:space="preserve">UN    </v>
          </cell>
          <cell r="D10180" t="str">
            <v>45,99</v>
          </cell>
        </row>
        <row r="10181">
          <cell r="A10181">
            <v>6020</v>
          </cell>
          <cell r="B10181" t="str">
            <v>REGISTRO GAVETA BRUTO EM LATAO FORJADO, BITOLA 1/2 " (REF 1509)</v>
          </cell>
          <cell r="C10181" t="str">
            <v xml:space="preserve">UN    </v>
          </cell>
          <cell r="D10181" t="str">
            <v>20,27</v>
          </cell>
        </row>
        <row r="10182">
          <cell r="A10182">
            <v>6028</v>
          </cell>
          <cell r="B10182" t="str">
            <v>REGISTRO GAVETA BRUTO EM LATAO FORJADO, BITOLA 2 " (REF 1509)</v>
          </cell>
          <cell r="C10182" t="str">
            <v xml:space="preserve">UN    </v>
          </cell>
          <cell r="D10182" t="str">
            <v>80,88</v>
          </cell>
        </row>
        <row r="10183">
          <cell r="A10183">
            <v>6011</v>
          </cell>
          <cell r="B10183" t="str">
            <v>REGISTRO GAVETA BRUTO EM LATAO FORJADO, BITOLA 2 1/2 " (REF 1509)</v>
          </cell>
          <cell r="C10183" t="str">
            <v xml:space="preserve">UN    </v>
          </cell>
          <cell r="D10183" t="str">
            <v>167,74</v>
          </cell>
        </row>
        <row r="10184">
          <cell r="A10184">
            <v>6012</v>
          </cell>
          <cell r="B10184" t="str">
            <v>REGISTRO GAVETA BRUTO EM LATAO FORJADO, BITOLA 3 " (REF 1509)</v>
          </cell>
          <cell r="C10184" t="str">
            <v xml:space="preserve">UN    </v>
          </cell>
          <cell r="D10184" t="str">
            <v>203,08</v>
          </cell>
        </row>
        <row r="10185">
          <cell r="A10185">
            <v>6016</v>
          </cell>
          <cell r="B10185" t="str">
            <v>REGISTRO GAVETA BRUTO EM LATAO FORJADO, BITOLA 3/4 " (REF 1509)</v>
          </cell>
          <cell r="C10185" t="str">
            <v xml:space="preserve">UN    </v>
          </cell>
          <cell r="D10185" t="str">
            <v>21,38</v>
          </cell>
        </row>
        <row r="10186">
          <cell r="A10186">
            <v>6027</v>
          </cell>
          <cell r="B10186" t="str">
            <v>REGISTRO GAVETA BRUTO EM LATAO FORJADO, BITOLA 4 " (REF 1509)</v>
          </cell>
          <cell r="C10186" t="str">
            <v xml:space="preserve">UN    </v>
          </cell>
          <cell r="D10186" t="str">
            <v>423,14</v>
          </cell>
        </row>
        <row r="10187">
          <cell r="A10187">
            <v>6013</v>
          </cell>
          <cell r="B10187" t="str">
            <v>REGISTRO GAVETA COM ACABAMENTO E CANOPLA CROMADOS, SIMPLES, BITOLA 1 " (REF 1509)</v>
          </cell>
          <cell r="C10187" t="str">
            <v xml:space="preserve">UN    </v>
          </cell>
          <cell r="D10187" t="str">
            <v>63,85</v>
          </cell>
        </row>
        <row r="10188">
          <cell r="A10188">
            <v>6015</v>
          </cell>
          <cell r="B10188" t="str">
            <v>REGISTRO GAVETA COM ACABAMENTO E CANOPLA CROMADOS, SIMPLES, BITOLA 1 1/2 " (REF 1509)</v>
          </cell>
          <cell r="C10188" t="str">
            <v xml:space="preserve">UN    </v>
          </cell>
          <cell r="D10188" t="str">
            <v>92,85</v>
          </cell>
        </row>
        <row r="10189">
          <cell r="A10189">
            <v>6014</v>
          </cell>
          <cell r="B10189" t="str">
            <v>REGISTRO GAVETA COM ACABAMENTO E CANOPLA CROMADOS, SIMPLES, BITOLA 1 1/4 " (REF 1509)</v>
          </cell>
          <cell r="C10189" t="str">
            <v xml:space="preserve">UN    </v>
          </cell>
          <cell r="D10189" t="str">
            <v>88,77</v>
          </cell>
        </row>
        <row r="10190">
          <cell r="A10190">
            <v>6006</v>
          </cell>
          <cell r="B10190" t="str">
            <v>REGISTRO GAVETA COM ACABAMENTO E CANOPLA CROMADOS, SIMPLES, BITOLA 1/2 " (REF 1509)</v>
          </cell>
          <cell r="C10190" t="str">
            <v xml:space="preserve">UN    </v>
          </cell>
          <cell r="D10190" t="str">
            <v>46,23</v>
          </cell>
        </row>
        <row r="10191">
          <cell r="A10191">
            <v>6005</v>
          </cell>
          <cell r="B10191" t="str">
            <v>REGISTRO GAVETA COM ACABAMENTO E CANOPLA CROMADOS, SIMPLES, BITOLA 3/4 " (REF 1509)</v>
          </cell>
          <cell r="C10191" t="str">
            <v xml:space="preserve">UN    </v>
          </cell>
          <cell r="D10191" t="str">
            <v>52,16</v>
          </cell>
        </row>
        <row r="10192">
          <cell r="A10192">
            <v>11756</v>
          </cell>
          <cell r="B10192" t="str">
            <v>REGISTRO OU REGULADOR DE GAS COZINHA, VAZAO DE 2 KG/H, 2,8 KPA</v>
          </cell>
          <cell r="C10192" t="str">
            <v xml:space="preserve">UN    </v>
          </cell>
          <cell r="D10192" t="str">
            <v>24,91</v>
          </cell>
        </row>
        <row r="10193">
          <cell r="A10193">
            <v>10904</v>
          </cell>
          <cell r="B10193" t="str">
            <v>REGISTRO OU VALVULA GLOBO ANGULAR EM LATAO, PARA HIDRANTES EM INSTALACAO PREDIAL DE INCENDIO, 45 GRAUS, DIAMETRO DE 2 1/2", COM VOLANTE, CLASSE DE PRESSAO DE ATE 200 PSI</v>
          </cell>
          <cell r="C10193" t="str">
            <v xml:space="preserve">UN    </v>
          </cell>
          <cell r="D10193" t="str">
            <v>160,00</v>
          </cell>
        </row>
        <row r="10194">
          <cell r="A10194">
            <v>11752</v>
          </cell>
          <cell r="B10194" t="str">
            <v>REGISTRO PRESSAO BRUTO EM LATAO FORJADO, BITOLA 1/2 " (REF 1400)</v>
          </cell>
          <cell r="C10194" t="str">
            <v xml:space="preserve">UN    </v>
          </cell>
          <cell r="D10194" t="str">
            <v>14,36</v>
          </cell>
        </row>
        <row r="10195">
          <cell r="A10195">
            <v>11753</v>
          </cell>
          <cell r="B10195" t="str">
            <v>REGISTRO PRESSAO BRUTO EM LATAO FORJADO, BITOLA 3/4 " (REF 1400)</v>
          </cell>
          <cell r="C10195" t="str">
            <v xml:space="preserve">UN    </v>
          </cell>
          <cell r="D10195" t="str">
            <v>17,15</v>
          </cell>
        </row>
        <row r="10196">
          <cell r="A10196">
            <v>6021</v>
          </cell>
          <cell r="B10196" t="str">
            <v>REGISTRO PRESSAO COM ACABAMENTO E CANOPLA CROMADA, SIMPLES, BITOLA 1/2 " (REF 1416)</v>
          </cell>
          <cell r="C10196" t="str">
            <v xml:space="preserve">UN    </v>
          </cell>
          <cell r="D10196" t="str">
            <v>47,59</v>
          </cell>
        </row>
        <row r="10197">
          <cell r="A10197">
            <v>6024</v>
          </cell>
          <cell r="B10197" t="str">
            <v>REGISTRO PRESSAO COM ACABAMENTO E CANOPLA CROMADA, SIMPLES, BITOLA 3/4 " (REF 1416)</v>
          </cell>
          <cell r="C10197" t="str">
            <v xml:space="preserve">UN    </v>
          </cell>
          <cell r="D10197" t="str">
            <v>49,19</v>
          </cell>
        </row>
        <row r="10198">
          <cell r="A10198">
            <v>38379</v>
          </cell>
          <cell r="B10198" t="str">
            <v>REGUA DE ALUMINIO PARA PEDREIRO 2 X 1 "</v>
          </cell>
          <cell r="C10198" t="str">
            <v xml:space="preserve">M     </v>
          </cell>
          <cell r="D10198" t="str">
            <v>26,64</v>
          </cell>
        </row>
        <row r="10199">
          <cell r="A10199">
            <v>13897</v>
          </cell>
          <cell r="B10199" t="str">
            <v>REGUA VIBRADORA DUPLA PARA CONCRETO A GASOLINA 5,5 HP, PESO DE 60 KG, COMPRIMENTO 4 M</v>
          </cell>
          <cell r="C10199" t="str">
            <v xml:space="preserve">UN    </v>
          </cell>
          <cell r="D10199" t="str">
            <v>4.536,51</v>
          </cell>
        </row>
        <row r="10200">
          <cell r="A10200">
            <v>10640</v>
          </cell>
          <cell r="B10200" t="str">
            <v>REGUA VIBRATORIA DE CONCRETO TRELICADA, EQUIPADA COM MOTOR A GASOLINA DE 9 HP</v>
          </cell>
          <cell r="C10200" t="str">
            <v xml:space="preserve">UN    </v>
          </cell>
          <cell r="D10200" t="str">
            <v>9.825,13</v>
          </cell>
        </row>
        <row r="10201">
          <cell r="A10201">
            <v>11086</v>
          </cell>
          <cell r="B10201" t="str">
            <v>REJEITO DE MINERIO DE FERRO PARA PAVIMENTACAO (POSTO PEDREIRA/FORNECEDOR, SEM FRETE)</v>
          </cell>
          <cell r="C10201" t="str">
            <v xml:space="preserve">M3    </v>
          </cell>
          <cell r="D10201" t="str">
            <v>52,59</v>
          </cell>
        </row>
        <row r="10202">
          <cell r="A10202">
            <v>34356</v>
          </cell>
          <cell r="B10202" t="str">
            <v>REJUNTE BRANCO, CIMENTICIO</v>
          </cell>
          <cell r="C10202" t="str">
            <v xml:space="preserve">KG    </v>
          </cell>
          <cell r="D10202" t="str">
            <v>3,09</v>
          </cell>
        </row>
        <row r="10203">
          <cell r="A10203">
            <v>34357</v>
          </cell>
          <cell r="B10203" t="str">
            <v>REJUNTE COLORIDO, CIMENTICIO</v>
          </cell>
          <cell r="C10203" t="str">
            <v xml:space="preserve">KG    </v>
          </cell>
          <cell r="D10203" t="str">
            <v>3,43</v>
          </cell>
        </row>
        <row r="10204">
          <cell r="A10204">
            <v>37329</v>
          </cell>
          <cell r="B10204" t="str">
            <v>REJUNTE EPOXI BRANCO</v>
          </cell>
          <cell r="C10204" t="str">
            <v xml:space="preserve">KG    </v>
          </cell>
          <cell r="D10204" t="str">
            <v>47,85</v>
          </cell>
        </row>
        <row r="10205">
          <cell r="A10205">
            <v>37398</v>
          </cell>
          <cell r="B10205" t="str">
            <v>REJUNTE EPOXI COR</v>
          </cell>
          <cell r="C10205" t="str">
            <v xml:space="preserve">KG    </v>
          </cell>
          <cell r="D10205" t="str">
            <v>61,24</v>
          </cell>
        </row>
        <row r="10206">
          <cell r="A10206">
            <v>2510</v>
          </cell>
          <cell r="B10206" t="str">
            <v>RELE FOTOELETRICO INTERNO E EXTERNO BIVOLT 1000 W, DE CONECTOR, SEM BASE</v>
          </cell>
          <cell r="C10206" t="str">
            <v xml:space="preserve">UN    </v>
          </cell>
          <cell r="D10206" t="str">
            <v>14,99</v>
          </cell>
        </row>
        <row r="10207">
          <cell r="A10207">
            <v>12359</v>
          </cell>
          <cell r="B10207" t="str">
            <v>RELE TERMICO BIMETAL PARA USO EM MOTORES TRIFASICOS, TENSAO 380 V, POTENCIA ATE 15 CV, CORRENTE NOMINAL MAXIMA 22 A</v>
          </cell>
          <cell r="C10207" t="str">
            <v xml:space="preserve">UN    </v>
          </cell>
          <cell r="D10207" t="str">
            <v>129,28</v>
          </cell>
        </row>
        <row r="10208">
          <cell r="A10208">
            <v>5320</v>
          </cell>
          <cell r="B10208" t="str">
            <v>REMOVEDOR DE TINTA OLEO/ESMALTE VERNIZ</v>
          </cell>
          <cell r="C10208" t="str">
            <v xml:space="preserve">L     </v>
          </cell>
          <cell r="D10208" t="str">
            <v>25,97</v>
          </cell>
        </row>
        <row r="10209">
          <cell r="A10209">
            <v>7353</v>
          </cell>
          <cell r="B10209" t="str">
            <v>RESINA ACRILICA BASE AGUA - COR BRANCA</v>
          </cell>
          <cell r="C10209" t="str">
            <v xml:space="preserve">L     </v>
          </cell>
          <cell r="D10209" t="str">
            <v>19,15</v>
          </cell>
        </row>
        <row r="10210">
          <cell r="A10210">
            <v>36144</v>
          </cell>
          <cell r="B10210" t="str">
            <v>RESPIRADOR DESCARTAVEL SEM VALVULA DE EXALACAO, PFF 1</v>
          </cell>
          <cell r="C10210" t="str">
            <v xml:space="preserve">UN    </v>
          </cell>
          <cell r="D10210" t="str">
            <v>1,20</v>
          </cell>
        </row>
        <row r="10211">
          <cell r="A10211">
            <v>10518</v>
          </cell>
          <cell r="B10211" t="str">
            <v>RETARDO PARA CORDEL DETONANTE</v>
          </cell>
          <cell r="C10211" t="str">
            <v xml:space="preserve">UN    </v>
          </cell>
          <cell r="D10211" t="str">
            <v>53,52</v>
          </cell>
        </row>
        <row r="10212">
          <cell r="A10212">
            <v>36530</v>
          </cell>
          <cell r="B10212" t="str">
            <v>RETROESCAVADEIRA SOBRE RODAS COM CARREGADEIRA, TRACAO 4 X 2, POTENCIA LIQUIDA 79 HP, PESO OPERACIONAL MINIMO DE 6570 KG, CAPACIDADE DA CARREGADEIRA DE 1,00 M3 E DA  RETROESCAVADEIRA MINIMA DE 0,20 M3, PROFUNDIDADE DE ESCAVACAO MAXIMA DE 4,37 M</v>
          </cell>
          <cell r="C10212" t="str">
            <v xml:space="preserve">UN    </v>
          </cell>
          <cell r="D10212" t="str">
            <v>202.829,26</v>
          </cell>
        </row>
        <row r="10213">
          <cell r="A10213">
            <v>6046</v>
          </cell>
          <cell r="B10213" t="str">
            <v>RETROESCAVADEIRA SOBRE RODAS COM CARREGADEIRA, TRACAO 4 X 4, POTENCIA LIQUIDA 72 HP, PESO OPERACIONAL MINIMO DE 7140 KG, CAPACIDADE MINIMA DA CARREGADEIRA DE 0,79 M3 E DA RETROESCAVADEIRA MINIMA DE 0,18 M3, PROFUNDIDADE DE ESCAVACAO MAXIMA DE 4,50 M</v>
          </cell>
          <cell r="C10213" t="str">
            <v xml:space="preserve">UN    </v>
          </cell>
          <cell r="D10213" t="str">
            <v>220.000,00</v>
          </cell>
        </row>
        <row r="10214">
          <cell r="A10214">
            <v>36531</v>
          </cell>
          <cell r="B10214" t="str">
            <v>RETROESCAVADEIRA SOBRE RODAS COM CARREGADEIRA, TRACAO 4 X 4, POTENCIA LIQUIDA 88 HP, PESO OPERACIONAL MINIMO DE 6674 KG, CAPACIDADE DA CARREGADEIRA DE 1,00 M3 E DA  RETROESCAVADEIRA MINIMA DE 0,26 M3, PROFUNDIDADE DE ESCAVACAO MAXIMA DE 4,37 M</v>
          </cell>
          <cell r="C10214" t="str">
            <v xml:space="preserve">UN    </v>
          </cell>
          <cell r="D10214" t="str">
            <v>228.048,76</v>
          </cell>
        </row>
        <row r="10215">
          <cell r="A10215">
            <v>34684</v>
          </cell>
          <cell r="B10215" t="str">
            <v>REVESTIMENTO DE PAREDE EM GRANILITE, MARMORITE OU GRANITINA - ESP = 5 MM (INCLUSO EXECUCAO)</v>
          </cell>
          <cell r="C10215" t="str">
            <v xml:space="preserve">M2    </v>
          </cell>
          <cell r="D10215" t="str">
            <v>113,31</v>
          </cell>
        </row>
        <row r="10216">
          <cell r="A10216">
            <v>34683</v>
          </cell>
          <cell r="B10216" t="str">
            <v>REVESTIMENTO DE PAREDE EM GRANILITE, MARMORITE OU GRANITINA COLORIDO - ESP = 5 MM (INCLUSO EXECUCAO)</v>
          </cell>
          <cell r="C10216" t="str">
            <v xml:space="preserve">M2    </v>
          </cell>
          <cell r="D10216" t="str">
            <v>70,82</v>
          </cell>
        </row>
        <row r="10217">
          <cell r="A10217">
            <v>533</v>
          </cell>
          <cell r="B10217" t="str">
            <v>REVESTIMENTO EM CERAMICA ESMALTADA COMERCIAL, PEI MENOR OU IGUAL A 3, FORMATO MENOR OU IGUAL A 2025 CM2</v>
          </cell>
          <cell r="C10217" t="str">
            <v xml:space="preserve">M2    </v>
          </cell>
          <cell r="D10217" t="str">
            <v>21,24</v>
          </cell>
        </row>
        <row r="10218">
          <cell r="A10218">
            <v>10515</v>
          </cell>
          <cell r="B10218" t="str">
            <v>REVESTIMENTO EM CERAMICA ESMALTADA EXTRA, PEI MAIOR OU IGUAL 4, FORMATO MAIOR A 2025 CM2</v>
          </cell>
          <cell r="C10218" t="str">
            <v xml:space="preserve">M2    </v>
          </cell>
          <cell r="D10218" t="str">
            <v>54,79</v>
          </cell>
        </row>
        <row r="10219">
          <cell r="A10219">
            <v>536</v>
          </cell>
          <cell r="B10219" t="str">
            <v>REVESTIMENTO EM CERAMICA ESMALTADA EXTRA, PEI MENOR OU IGUAL A 3, FORMATO MENOR OU IGUAL A 2025 CM2</v>
          </cell>
          <cell r="C10219" t="str">
            <v xml:space="preserve">M2    </v>
          </cell>
          <cell r="D10219" t="str">
            <v>36,00</v>
          </cell>
        </row>
        <row r="10220">
          <cell r="A10220">
            <v>153</v>
          </cell>
          <cell r="B10220" t="str">
            <v>REVESTIMENTO EPOXI DE ALTA RESISTENCIA QUIMICA, ISENTO DE SOLVENTES, BICOMPONENTE</v>
          </cell>
          <cell r="C10220" t="str">
            <v xml:space="preserve">L     </v>
          </cell>
          <cell r="D10220" t="str">
            <v>93,23</v>
          </cell>
        </row>
        <row r="10221">
          <cell r="A10221">
            <v>34682</v>
          </cell>
          <cell r="B10221" t="str">
            <v>REVESTIMENTO PARA ESCADA EM GRANILITE, MARMORITE OU GRANITINA ESP = 8 MM (INCLUSO EXECUCAO)</v>
          </cell>
          <cell r="C10221" t="str">
            <v xml:space="preserve">M2    </v>
          </cell>
          <cell r="D10221" t="str">
            <v>54,15</v>
          </cell>
        </row>
        <row r="10222">
          <cell r="A10222">
            <v>20205</v>
          </cell>
          <cell r="B10222" t="str">
            <v>RIPA DE MADEIRA APARELHADA *1,5 X 5* CM, MACARANDUBA, ANGELIM OU EQUIVALENTE DA REGIAO</v>
          </cell>
          <cell r="C10222" t="str">
            <v xml:space="preserve">M     </v>
          </cell>
          <cell r="D10222" t="str">
            <v>1,23</v>
          </cell>
        </row>
        <row r="10223">
          <cell r="A10223">
            <v>4408</v>
          </cell>
          <cell r="B10223" t="str">
            <v>RIPA DE MADEIRA NAO APARELHADA *1,5 X 5* CM, MACARANDUBA, ANGELIM OU EQUIVALENTE DA REGIAO</v>
          </cell>
          <cell r="C10223" t="str">
            <v xml:space="preserve">M     </v>
          </cell>
          <cell r="D10223" t="str">
            <v>2,20</v>
          </cell>
        </row>
        <row r="10224">
          <cell r="A10224">
            <v>4412</v>
          </cell>
          <cell r="B10224" t="str">
            <v>RIPA DE MADEIRA NAO APARELHADA 1 X 3* CM, MACARANDUBA, ANGELIM OU EQUIVALENTE DA REGIAO</v>
          </cell>
          <cell r="C10224" t="str">
            <v xml:space="preserve">M     </v>
          </cell>
          <cell r="D10224" t="str">
            <v>1,63</v>
          </cell>
        </row>
        <row r="10225">
          <cell r="A10225">
            <v>10559</v>
          </cell>
          <cell r="B10225" t="str">
            <v>ROCADEIRA COSTAL COM MOTOR A GASOLINA DE *32* CC</v>
          </cell>
          <cell r="C10225" t="str">
            <v xml:space="preserve">UN    </v>
          </cell>
          <cell r="D10225" t="str">
            <v>1.890,50</v>
          </cell>
        </row>
        <row r="10226">
          <cell r="A10226">
            <v>10664</v>
          </cell>
          <cell r="B10226" t="str">
            <v>ROCADEIRA DESLOCAVEL, LARGURA DE TRABALHO DE 1,3 M</v>
          </cell>
          <cell r="C10226" t="str">
            <v xml:space="preserve">UN    </v>
          </cell>
          <cell r="D10226" t="str">
            <v>5.137,97</v>
          </cell>
        </row>
        <row r="10227">
          <cell r="A10227">
            <v>36250</v>
          </cell>
          <cell r="B10227" t="str">
            <v>RODAFORRO EM PVC, PARA FORRO DE PVC, COMPRIMENTO 6 M</v>
          </cell>
          <cell r="C10227" t="str">
            <v xml:space="preserve">M     </v>
          </cell>
          <cell r="D10227" t="str">
            <v>2,78</v>
          </cell>
        </row>
        <row r="10228">
          <cell r="A10228">
            <v>10857</v>
          </cell>
          <cell r="B10228" t="str">
            <v>RODAPE ARDOSIA, CINZA, 10 CM, E= *1CM</v>
          </cell>
          <cell r="C10228" t="str">
            <v xml:space="preserve">M     </v>
          </cell>
          <cell r="D10228" t="str">
            <v>9,78</v>
          </cell>
        </row>
        <row r="10229">
          <cell r="A10229">
            <v>4803</v>
          </cell>
          <cell r="B10229" t="str">
            <v>RODAPE DE BORRACHA LISO, H = 70 MM, E = *2* MM, PARA ARGAMASSA, PRETO</v>
          </cell>
          <cell r="C10229" t="str">
            <v xml:space="preserve">M     </v>
          </cell>
          <cell r="D10229" t="str">
            <v>18,21</v>
          </cell>
        </row>
        <row r="10230">
          <cell r="A10230">
            <v>6186</v>
          </cell>
          <cell r="B10230" t="str">
            <v>RODAPE DE MADEIRA MACICA CUMARU/IPE CHAMPANHE OU EQUIVALENTE DA REGIAO, *1,5 X 7 CM</v>
          </cell>
          <cell r="C10230" t="str">
            <v xml:space="preserve">M     </v>
          </cell>
          <cell r="D10230" t="str">
            <v>5,00</v>
          </cell>
        </row>
        <row r="10231">
          <cell r="A10231">
            <v>4829</v>
          </cell>
          <cell r="B10231" t="str">
            <v>RODAPE EM MARMORE, POLIDO, BRANCO COMUM, L= *7* CM, E=  *2* CM, CORTE RETO</v>
          </cell>
          <cell r="C10231" t="str">
            <v xml:space="preserve">M     </v>
          </cell>
          <cell r="D10231" t="str">
            <v>19,34</v>
          </cell>
        </row>
        <row r="10232">
          <cell r="A10232">
            <v>39829</v>
          </cell>
          <cell r="B10232" t="str">
            <v>RODAPE EM POLIESTIRENO, BRANCO, H = *5* CM, E = *1,5* CM</v>
          </cell>
          <cell r="C10232" t="str">
            <v xml:space="preserve">M     </v>
          </cell>
          <cell r="D10232" t="str">
            <v>13,00</v>
          </cell>
        </row>
        <row r="10233">
          <cell r="A10233">
            <v>20231</v>
          </cell>
          <cell r="B10233" t="str">
            <v>RODAPE OU RODABANCADA EM GRANITO, POLIDO, TIPO ANDORINHA/ QUARTZ/ CASTELO/ CORUMBA OU OUTROS EQUIVALENTES DA REGIAO, H= 10 CM, E=  *2,0* CM</v>
          </cell>
          <cell r="C10233" t="str">
            <v xml:space="preserve">M     </v>
          </cell>
          <cell r="D10233" t="str">
            <v>16,96</v>
          </cell>
        </row>
        <row r="10234">
          <cell r="A10234">
            <v>4804</v>
          </cell>
          <cell r="B10234" t="str">
            <v>RODAPE PLANO PARA PISO VINILICO, H = 5 CM</v>
          </cell>
          <cell r="C10234" t="str">
            <v xml:space="preserve">M     </v>
          </cell>
          <cell r="D10234" t="str">
            <v>13,98</v>
          </cell>
        </row>
        <row r="10235">
          <cell r="A10235">
            <v>34680</v>
          </cell>
          <cell r="B10235" t="str">
            <v>RODAPE PRE-MOLDADO DE GRANILITE, MARMORITE OU GRANITINA L = 10 CM</v>
          </cell>
          <cell r="C10235" t="str">
            <v xml:space="preserve">M     </v>
          </cell>
          <cell r="D10235" t="str">
            <v>16,66</v>
          </cell>
        </row>
        <row r="10236">
          <cell r="A10236">
            <v>11573</v>
          </cell>
          <cell r="B10236" t="str">
            <v>RODIZIO PARA TRILHO (TIPO NAPOLEAO),  EM LATAO, COM ROLAMENTO EM ACO, 6 MM, PARA JANELA DE CORRER</v>
          </cell>
          <cell r="C10236" t="str">
            <v xml:space="preserve">UN    </v>
          </cell>
          <cell r="D10236" t="str">
            <v>5,32</v>
          </cell>
        </row>
        <row r="10237">
          <cell r="A10237">
            <v>38401</v>
          </cell>
          <cell r="B10237" t="str">
            <v>RODO PARA CHAO 40 CM COM CABO</v>
          </cell>
          <cell r="C10237" t="str">
            <v xml:space="preserve">UN    </v>
          </cell>
          <cell r="D10237" t="str">
            <v>9,21</v>
          </cell>
        </row>
        <row r="10238">
          <cell r="A10238">
            <v>38179</v>
          </cell>
          <cell r="B10238" t="str">
            <v>ROLDANA CONCOVA DUPLA, EM CHAPA DE ACO, ROLAMENTO INTERNO BLINDADO DE ACO REVESTIDO EM NYLON, PARA PORTA DE CORRER</v>
          </cell>
          <cell r="C10238" t="str">
            <v xml:space="preserve">UN    </v>
          </cell>
          <cell r="D10238" t="str">
            <v>23,34</v>
          </cell>
        </row>
        <row r="10239">
          <cell r="A10239">
            <v>11575</v>
          </cell>
          <cell r="B10239" t="str">
            <v>ROLDANA DUPLA, EM ZAMAC COM CHAPA DE LATAO, ROLAMENTOS EM ACO, PARA PORTA E JANELA DE CORRER</v>
          </cell>
          <cell r="C10239" t="str">
            <v xml:space="preserve">UN    </v>
          </cell>
          <cell r="D10239" t="str">
            <v>25,19</v>
          </cell>
        </row>
        <row r="10240">
          <cell r="A10240">
            <v>20256</v>
          </cell>
          <cell r="B10240" t="str">
            <v>ROLDANA PLASTICA COM PREGO, TAMANHO 30 X 30 MM, PARA INSTALACAO ELETRICA APARENTE</v>
          </cell>
          <cell r="C10240" t="str">
            <v xml:space="preserve">UN    </v>
          </cell>
          <cell r="D10240" t="str">
            <v>0,23</v>
          </cell>
        </row>
        <row r="10241">
          <cell r="A10241">
            <v>14511</v>
          </cell>
          <cell r="B10241" t="str">
            <v>ROLO COMPACTADOR DE PNEUS, ESTATICO, PRESSAO VARIAVEL, POTENCIA 110 HP, PESO SEM/COM LASTRO 10,8/27 T, LARGURA DE ROLAGEM 2,30 M</v>
          </cell>
          <cell r="C10241" t="str">
            <v xml:space="preserve">UN    </v>
          </cell>
          <cell r="D10241" t="str">
            <v>388.090,39</v>
          </cell>
        </row>
        <row r="10242">
          <cell r="A10242">
            <v>10642</v>
          </cell>
          <cell r="B10242" t="str">
            <v>ROLO COMPACTADOR DE PNEUS, ESTATICO, PRESSAO VARIAVEL, POTENCIA 111 HP, PESO SEM/COM LASTRO 9,5/26,0 T, LARGURA DE ROLAGEM 1,90 M</v>
          </cell>
          <cell r="C10242" t="str">
            <v xml:space="preserve">UN    </v>
          </cell>
          <cell r="D10242" t="str">
            <v>365.600,00</v>
          </cell>
        </row>
        <row r="10243">
          <cell r="A10243">
            <v>14489</v>
          </cell>
          <cell r="B10243" t="str">
            <v>ROLO COMPACTADOR PE DE CARNEIRO VIBRATORIO, POTENCIA 125 HP, PESO OPERACIONAL SEM/COM LASTRO 11,95/13,30 T, IMPACTO DINAMICO 38,5/22,5 T, LARGURA DE TRABALHO 2,15 M</v>
          </cell>
          <cell r="C10243" t="str">
            <v xml:space="preserve">UN    </v>
          </cell>
          <cell r="D10243" t="str">
            <v>324.280,39</v>
          </cell>
        </row>
        <row r="10244">
          <cell r="A10244">
            <v>14513</v>
          </cell>
          <cell r="B10244" t="str">
            <v>ROLO COMPACTADOR PE DE CARNEIRO VIBRATORIO, POTENCIA 80 HP, PESO OPERACIONAL SEM/COM LASTRO 7,4/8,8 T, LARGURA DE TRABALHO 1,68 M</v>
          </cell>
          <cell r="C10244" t="str">
            <v xml:space="preserve">UN    </v>
          </cell>
          <cell r="D10244" t="str">
            <v>243.217,99</v>
          </cell>
        </row>
        <row r="10245">
          <cell r="A10245">
            <v>13600</v>
          </cell>
          <cell r="B10245" t="str">
            <v>ROLO COMPACTADOR VIBRATORIO DE UM CILINDRO LISO DE ACO, POTENCIA 125 HP, PESO SEM/COM LASTRO 10,75/12,92 T, IMPACTO DINAMICO 31,5/18,5 T, LARGURA TRABALHO 2,15 M</v>
          </cell>
          <cell r="C10245" t="str">
            <v xml:space="preserve">UN    </v>
          </cell>
          <cell r="D10245" t="str">
            <v>313.819,70</v>
          </cell>
        </row>
        <row r="10246">
          <cell r="A10246">
            <v>10646</v>
          </cell>
          <cell r="B10246" t="str">
            <v>ROLO COMPACTADOR VIBRATORIO DE UM CILINDRO, ACO LISO, POTENCIA 80 HP, PESO OPERACIONAL MAXIMO 8,1 T, IMPACTO DINAMICO 16,15/9,5 T, LARGURA TRABALHO 1,68 M</v>
          </cell>
          <cell r="C10246" t="str">
            <v xml:space="preserve">UN    </v>
          </cell>
          <cell r="D10246" t="str">
            <v>233.931,68</v>
          </cell>
        </row>
        <row r="10247">
          <cell r="A10247">
            <v>6070</v>
          </cell>
          <cell r="B10247" t="str">
            <v>ROLO COMPACTADOR VIBRATORIO PE DE CARNEIRO, COM CONTROLE REMOTO POR RADIO, POTENCIA  12,5 KW, PESO OPERACIONAL DE 1,675 T, LARGURA DE TRABALHO 0,85 M</v>
          </cell>
          <cell r="C10247" t="str">
            <v xml:space="preserve">UN    </v>
          </cell>
          <cell r="D10247" t="str">
            <v>319.638,85</v>
          </cell>
        </row>
        <row r="10248">
          <cell r="A10248">
            <v>6069</v>
          </cell>
          <cell r="B10248" t="str">
            <v>ROLO COMPACTADOR VIBRATORIO REBOCAVEL, CILINDRO DE ACO LISO, POTENCIA DE TRACAO DE 65 CV, PESO DE 4,7 T, IMPACTO DINAMICO TOTAL DE 18,3 T, LARGURA DO ROLO 1,67 M</v>
          </cell>
          <cell r="C10248" t="str">
            <v xml:space="preserve">UN    </v>
          </cell>
          <cell r="D10248" t="str">
            <v>70.613,04</v>
          </cell>
        </row>
        <row r="10249">
          <cell r="A10249">
            <v>14626</v>
          </cell>
          <cell r="B10249" t="str">
            <v>ROLO COMPACTADOR VIBRATORIO TANDEM, ACO LISO, POTENCIA 125 HP, PESO SEM/COM LASTRO 10,20/11,65 T, LARGURA DE TRABALHO 1,73 M</v>
          </cell>
          <cell r="C10249" t="str">
            <v xml:space="preserve">UN    </v>
          </cell>
          <cell r="D10249" t="str">
            <v>349.931,44</v>
          </cell>
        </row>
        <row r="10250">
          <cell r="A10250">
            <v>6067</v>
          </cell>
          <cell r="B10250" t="str">
            <v>ROLO COMPACTADOR VIBRATORIO TANDEM, ACO LISO, POTENCIA 58 CV, PESO SEM/COM LASTRO 6,5/9,4 T, LARGURA DE TRABALHO 1,20 M</v>
          </cell>
          <cell r="C10250" t="str">
            <v xml:space="preserve">UN    </v>
          </cell>
          <cell r="D10250" t="str">
            <v>287.257,14</v>
          </cell>
        </row>
        <row r="10251">
          <cell r="A10251">
            <v>38393</v>
          </cell>
          <cell r="B10251" t="str">
            <v>ROLO DE ESPUMA POLIESTER 23 CM (SEM CABO)</v>
          </cell>
          <cell r="C10251" t="str">
            <v xml:space="preserve">UN    </v>
          </cell>
          <cell r="D10251" t="str">
            <v>9,70</v>
          </cell>
        </row>
        <row r="10252">
          <cell r="A10252">
            <v>38390</v>
          </cell>
          <cell r="B10252" t="str">
            <v>ROLO DE LA DE CARNEIRO 23 CM (SEM CABO)</v>
          </cell>
          <cell r="C10252" t="str">
            <v xml:space="preserve">UN    </v>
          </cell>
          <cell r="D10252" t="str">
            <v>21,51</v>
          </cell>
        </row>
        <row r="10253">
          <cell r="A10253">
            <v>36532</v>
          </cell>
          <cell r="B10253" t="str">
            <v>ROMPEDOR ELETRICO PESO 26 KG, POTENCIA OPERACIONAL DE 2,5 KW</v>
          </cell>
          <cell r="C10253" t="str">
            <v xml:space="preserve">UN    </v>
          </cell>
          <cell r="D10253" t="str">
            <v>19.456,56</v>
          </cell>
        </row>
        <row r="10254">
          <cell r="A10254">
            <v>11578</v>
          </cell>
          <cell r="B10254" t="str">
            <v>ROSETA QUADRADA, SEM FUROS, EM ACO INOX POLIDO, LARGURA APROXIMADA DE 50 MM, PARA FECHADURA DE PORTA - PARAFUSOS INCLUIDOS</v>
          </cell>
          <cell r="C10254" t="str">
            <v xml:space="preserve">UN    </v>
          </cell>
          <cell r="D10254" t="str">
            <v>8,09</v>
          </cell>
        </row>
        <row r="10255">
          <cell r="A10255">
            <v>11577</v>
          </cell>
          <cell r="B10255" t="str">
            <v>ROSETA REDONDA DE SOBREPOR, SEM FUROS, EM ACO INOX POLIDO, DIAMETRO APROXIMADO DE 50 MM, PARA FECHADURA DE PORTA - PARAFUSOS INCLUIDOS</v>
          </cell>
          <cell r="C10255" t="str">
            <v xml:space="preserve">UN    </v>
          </cell>
          <cell r="D10255" t="str">
            <v>7,72</v>
          </cell>
        </row>
        <row r="10256">
          <cell r="A10256">
            <v>1116</v>
          </cell>
          <cell r="B10256" t="str">
            <v>RUFO EXTERNO DE CHAPA DE ACO GALVANIZADA NUM 26, CORTE 25 CM</v>
          </cell>
          <cell r="C10256" t="str">
            <v xml:space="preserve">M     </v>
          </cell>
          <cell r="D10256" t="str">
            <v>14,22</v>
          </cell>
        </row>
        <row r="10257">
          <cell r="A10257">
            <v>1115</v>
          </cell>
          <cell r="B10257" t="str">
            <v>RUFO EXTERNO DE CHAPA DE ACO GALVANIZADA NUM 26, CORTE 28 CM</v>
          </cell>
          <cell r="C10257" t="str">
            <v xml:space="preserve">M     </v>
          </cell>
          <cell r="D10257" t="str">
            <v>17,28</v>
          </cell>
        </row>
        <row r="10258">
          <cell r="A10258">
            <v>1113</v>
          </cell>
          <cell r="B10258" t="str">
            <v>RUFO EXTERNO/INTERNO DE CHAPA DE ACO GALVANIZADA NUM 26, CORTE 33 CM</v>
          </cell>
          <cell r="C10258" t="str">
            <v xml:space="preserve">M     </v>
          </cell>
          <cell r="D10258" t="str">
            <v>18,96</v>
          </cell>
        </row>
        <row r="10259">
          <cell r="A10259">
            <v>1114</v>
          </cell>
          <cell r="B10259" t="str">
            <v>RUFO INTERNO DE CHAPA DE ACO GALVANIZADA NUM 26, CORTE 50 CM</v>
          </cell>
          <cell r="C10259" t="str">
            <v xml:space="preserve">M     </v>
          </cell>
          <cell r="D10259" t="str">
            <v>28,44</v>
          </cell>
        </row>
        <row r="10260">
          <cell r="A10260">
            <v>40872</v>
          </cell>
          <cell r="B10260" t="str">
            <v>RUFO INTERNO/EXTERNO DE CHAPA DE ACO GALVANIZADA NUM 24, CORTE 25 CM (COLETADO CAIXA)</v>
          </cell>
          <cell r="C10260" t="str">
            <v xml:space="preserve">M     </v>
          </cell>
          <cell r="D10260" t="str">
            <v>17,00</v>
          </cell>
        </row>
        <row r="10261">
          <cell r="A10261">
            <v>20214</v>
          </cell>
          <cell r="B10261" t="str">
            <v>RUFO PARA TELHA ESTRUTURAL DE FIBROCIMENTO 1 ABA (SEM AMIANTO)</v>
          </cell>
          <cell r="C10261" t="str">
            <v xml:space="preserve">UN    </v>
          </cell>
          <cell r="D10261" t="str">
            <v>32,04</v>
          </cell>
        </row>
        <row r="10262">
          <cell r="A10262">
            <v>11064</v>
          </cell>
          <cell r="B10262" t="str">
            <v>RUFO PARA TELHA ESTRUTURAL DE FIBROCIMENTO 2 ABAS, COMPRIMENTO DE 1031 MM (SEM AMIANTO)</v>
          </cell>
          <cell r="C10262" t="str">
            <v xml:space="preserve">UN    </v>
          </cell>
          <cell r="D10262" t="str">
            <v>13,58</v>
          </cell>
        </row>
        <row r="10263">
          <cell r="A10263">
            <v>7237</v>
          </cell>
          <cell r="B10263" t="str">
            <v>RUFO PARA TELHA ONDULADA DE FIBROCIMENTO, E = 6 MM, ABA *260* MM, COMPRIMENTO 1100 MM (SEM AMIANTO)</v>
          </cell>
          <cell r="C10263" t="str">
            <v xml:space="preserve">UN    </v>
          </cell>
          <cell r="D10263" t="str">
            <v>18,53</v>
          </cell>
        </row>
        <row r="10264">
          <cell r="A10264">
            <v>16</v>
          </cell>
          <cell r="B10264" t="str">
            <v>SABAO EM PO</v>
          </cell>
          <cell r="C10264" t="str">
            <v xml:space="preserve">KG    </v>
          </cell>
          <cell r="D10264" t="str">
            <v>4,96</v>
          </cell>
        </row>
        <row r="10265">
          <cell r="A10265">
            <v>11757</v>
          </cell>
          <cell r="B10265" t="str">
            <v>SABONETEIRA DE PAREDE EM METAL CROMADO</v>
          </cell>
          <cell r="C10265" t="str">
            <v xml:space="preserve">UN    </v>
          </cell>
          <cell r="D10265" t="str">
            <v>39,10</v>
          </cell>
        </row>
        <row r="10266">
          <cell r="A10266">
            <v>11758</v>
          </cell>
          <cell r="B10266" t="str">
            <v>SABONETEIRA PLASTICA TIPO DISPENSER PARA SABONETE LIQUIDO COM RESERVATORIO 800 A 1500 ML</v>
          </cell>
          <cell r="C10266" t="str">
            <v xml:space="preserve">UN    </v>
          </cell>
          <cell r="D10266" t="str">
            <v>52,25</v>
          </cell>
        </row>
        <row r="10267">
          <cell r="A10267">
            <v>37526</v>
          </cell>
          <cell r="B10267" t="str">
            <v>SACO DE RAFIA PARA ENTULHO, NOVO, LISO (SEM CLICHE), *60 x 90* CM</v>
          </cell>
          <cell r="C10267" t="str">
            <v xml:space="preserve">UN    </v>
          </cell>
          <cell r="D10267" t="str">
            <v>2,22</v>
          </cell>
        </row>
        <row r="10268">
          <cell r="A10268">
            <v>6076</v>
          </cell>
          <cell r="B10268" t="str">
            <v>SAIBRO PARA ARGAMASSA (COLETADO NO COMERCIO)</v>
          </cell>
          <cell r="C10268" t="str">
            <v xml:space="preserve">M3    </v>
          </cell>
          <cell r="D10268" t="str">
            <v>51,80</v>
          </cell>
        </row>
        <row r="10269">
          <cell r="A10269">
            <v>13109</v>
          </cell>
          <cell r="B10269" t="str">
            <v>SAPATA DE PVC ADITIVADO NERVURADO D = 6"</v>
          </cell>
          <cell r="C10269" t="str">
            <v xml:space="preserve">UN    </v>
          </cell>
          <cell r="D10269" t="str">
            <v>187,77</v>
          </cell>
        </row>
        <row r="10270">
          <cell r="A10270">
            <v>13110</v>
          </cell>
          <cell r="B10270" t="str">
            <v>SAPATA DE PVC ADITIVADO NERVURADO D = 8"</v>
          </cell>
          <cell r="C10270" t="str">
            <v xml:space="preserve">UN    </v>
          </cell>
          <cell r="D10270" t="str">
            <v>247,12</v>
          </cell>
        </row>
        <row r="10271">
          <cell r="A10271">
            <v>7581</v>
          </cell>
          <cell r="B10271" t="str">
            <v>SAPATILHA EM ACO GALVANIZADO PARA CABOS COM DIAMETRO NOMINAL ATE 5/8"</v>
          </cell>
          <cell r="C10271" t="str">
            <v xml:space="preserve">UN    </v>
          </cell>
          <cell r="D10271" t="str">
            <v>2,15</v>
          </cell>
        </row>
        <row r="10272">
          <cell r="A10272">
            <v>20206</v>
          </cell>
          <cell r="B10272" t="str">
            <v>SARRAFO DE MADEIRA APARELHADA *2 X 10* CM, MACARANDUBA, ANGELIM OU EQUIVALENTE DA REGIAO</v>
          </cell>
          <cell r="C10272" t="str">
            <v xml:space="preserve">M     </v>
          </cell>
          <cell r="D10272" t="str">
            <v>3,65</v>
          </cell>
        </row>
        <row r="10273">
          <cell r="A10273">
            <v>4460</v>
          </cell>
          <cell r="B10273" t="str">
            <v>SARRAFO DE MADEIRA NAO APARELHADA *2,5 X 10 CM, MACARANDUBA, ANGELIM OU EQUIVALENTE DA REGIAO</v>
          </cell>
          <cell r="C10273" t="str">
            <v xml:space="preserve">M     </v>
          </cell>
          <cell r="D10273" t="str">
            <v>9,14</v>
          </cell>
        </row>
        <row r="10274">
          <cell r="A10274">
            <v>6204</v>
          </cell>
          <cell r="B10274" t="str">
            <v>SARRAFO DE MADEIRA NAO APARELHADA *2,5 X 15* CM, MACARANDUBA, ANGELIM OU EQUIVALENTE DA REGIAO</v>
          </cell>
          <cell r="C10274" t="str">
            <v xml:space="preserve">M     </v>
          </cell>
          <cell r="D10274" t="str">
            <v>12,26</v>
          </cell>
        </row>
        <row r="10275">
          <cell r="A10275">
            <v>4417</v>
          </cell>
          <cell r="B10275" t="str">
            <v>SARRAFO DE MADEIRA NAO APARELHADA *2,5 X 7* CM, MACARANDUBA, ANGELIM OU EQUIVALENTE DA REGIAO</v>
          </cell>
          <cell r="C10275" t="str">
            <v xml:space="preserve">M     </v>
          </cell>
          <cell r="D10275" t="str">
            <v>5,25</v>
          </cell>
        </row>
        <row r="10276">
          <cell r="A10276">
            <v>4415</v>
          </cell>
          <cell r="B10276" t="str">
            <v>SARRAFO DE MADEIRA NAO APARELHADA 2,5 X 5 CM, MACARANDUBA, ANGELIM OU EQUIVALENTE DA REGIAO</v>
          </cell>
          <cell r="C10276" t="str">
            <v xml:space="preserve">M     </v>
          </cell>
          <cell r="D10276" t="str">
            <v>4,41</v>
          </cell>
        </row>
        <row r="10277">
          <cell r="A10277">
            <v>37373</v>
          </cell>
          <cell r="B10277" t="str">
            <v>SEGURO - HORISTA (ENCARGOS COMPLEMENTARES) (COLETADO CAIXA)</v>
          </cell>
          <cell r="C10277" t="str">
            <v xml:space="preserve">H     </v>
          </cell>
          <cell r="D10277" t="str">
            <v>0,02</v>
          </cell>
        </row>
        <row r="10278">
          <cell r="A10278">
            <v>40864</v>
          </cell>
          <cell r="B10278" t="str">
            <v>SEGURO - MENSALISTA (ENCARGOS COMPLEMENTARES) (COLETADO CAIXA)</v>
          </cell>
          <cell r="C10278" t="str">
            <v xml:space="preserve">MES   </v>
          </cell>
          <cell r="D10278" t="str">
            <v>3,94</v>
          </cell>
        </row>
        <row r="10279">
          <cell r="A10279">
            <v>4734</v>
          </cell>
          <cell r="B10279" t="str">
            <v>SEIXO ROLADO PARA APLICACAO EM CONCRETO (POSTO PEDREIRA/FORNECEDOR, SEM FRETE)</v>
          </cell>
          <cell r="C10279" t="str">
            <v xml:space="preserve">M3    </v>
          </cell>
          <cell r="D10279" t="str">
            <v>74,85</v>
          </cell>
        </row>
        <row r="10280">
          <cell r="A10280">
            <v>6085</v>
          </cell>
          <cell r="B10280" t="str">
            <v>SELADOR ACRILICO PAREDES INTERNAS/EXTERNAS</v>
          </cell>
          <cell r="C10280" t="str">
            <v xml:space="preserve">L     </v>
          </cell>
          <cell r="D10280" t="str">
            <v>6,61</v>
          </cell>
        </row>
        <row r="10281">
          <cell r="A10281">
            <v>38396</v>
          </cell>
          <cell r="B10281" t="str">
            <v>SELADOR HORIZONTAL PARA FITA DE ACO 1 "</v>
          </cell>
          <cell r="C10281" t="str">
            <v xml:space="preserve">UN    </v>
          </cell>
          <cell r="D10281" t="str">
            <v>352,30</v>
          </cell>
        </row>
        <row r="10282">
          <cell r="A10282">
            <v>6090</v>
          </cell>
          <cell r="B10282" t="str">
            <v>SELADOR PVA PAREDES INTERNAS</v>
          </cell>
          <cell r="C10282" t="str">
            <v xml:space="preserve">L     </v>
          </cell>
          <cell r="D10282" t="str">
            <v>12,56</v>
          </cell>
        </row>
        <row r="10283">
          <cell r="A10283">
            <v>11622</v>
          </cell>
          <cell r="B10283" t="str">
            <v>SELANTE A BASE DE ALCATRAO E POLIURETANO PARA JUNTAS HORIZONTAIS</v>
          </cell>
          <cell r="C10283" t="str">
            <v xml:space="preserve">KG    </v>
          </cell>
          <cell r="D10283" t="str">
            <v>60,30</v>
          </cell>
        </row>
        <row r="10284">
          <cell r="A10284">
            <v>6094</v>
          </cell>
          <cell r="B10284" t="str">
            <v>SELANTE A BASE DE RESINAS ACRILICAS PARA TRINCAS</v>
          </cell>
          <cell r="C10284" t="str">
            <v xml:space="preserve">KG    </v>
          </cell>
          <cell r="D10284" t="str">
            <v>21,23</v>
          </cell>
        </row>
        <row r="10285">
          <cell r="A10285">
            <v>7317</v>
          </cell>
          <cell r="B10285" t="str">
            <v>SELANTE DE BASE ASFALTICA PARA VEDACAO</v>
          </cell>
          <cell r="C10285" t="str">
            <v xml:space="preserve">KG    </v>
          </cell>
          <cell r="D10285" t="str">
            <v>18,33</v>
          </cell>
        </row>
        <row r="10286">
          <cell r="A10286">
            <v>142</v>
          </cell>
          <cell r="B10286" t="str">
            <v>SELANTE ELASTICO MONOCOMPONENTE A BASE DE POLIURETANO PARA JUNTAS DIVERSAS</v>
          </cell>
          <cell r="C10286" t="str">
            <v xml:space="preserve">310ML </v>
          </cell>
          <cell r="D10286" t="str">
            <v>31,66</v>
          </cell>
        </row>
        <row r="10287">
          <cell r="A10287">
            <v>38123</v>
          </cell>
          <cell r="B10287" t="str">
            <v>SELANTE TIPO VEDA CALHA PARA METAL E FIBROCIMENTO</v>
          </cell>
          <cell r="C10287" t="str">
            <v xml:space="preserve">KG    </v>
          </cell>
          <cell r="D10287" t="str">
            <v>56,79</v>
          </cell>
        </row>
        <row r="10288">
          <cell r="A10288">
            <v>37953</v>
          </cell>
          <cell r="B10288" t="str">
            <v>SELIM COMPACTO EM PVC, SEM TRAVAS,  DN 150 X 100 MM, PARA REDE COLETORA ESGOTO (NBR 10569)</v>
          </cell>
          <cell r="C10288" t="str">
            <v xml:space="preserve">UN    </v>
          </cell>
          <cell r="D10288" t="str">
            <v>3,91</v>
          </cell>
        </row>
        <row r="10289">
          <cell r="A10289">
            <v>37954</v>
          </cell>
          <cell r="B10289" t="str">
            <v>SELIM COMPACTO EM PVC, SEM TRAVAS,  DN 200 X 100 MM, PARA REDE COLETORA ESGOTO (NBR 10569)</v>
          </cell>
          <cell r="C10289" t="str">
            <v xml:space="preserve">UN    </v>
          </cell>
          <cell r="D10289" t="str">
            <v>6,95</v>
          </cell>
        </row>
        <row r="10290">
          <cell r="A10290">
            <v>37955</v>
          </cell>
          <cell r="B10290" t="str">
            <v>SELIM COMPACTO EM PVC, SEM TRAVAS,  DN 300 X 100 MM, PARA REDE COLETORA ESGOTO (NBR 10569)</v>
          </cell>
          <cell r="C10290" t="str">
            <v xml:space="preserve">UN    </v>
          </cell>
          <cell r="D10290" t="str">
            <v>9,01</v>
          </cell>
        </row>
        <row r="10291">
          <cell r="A10291">
            <v>6106</v>
          </cell>
          <cell r="B10291" t="str">
            <v>SELIM PVC, COM TRAVAS, JE, 90 GRAUS,  DN 125 X 100 MM OU 150 X 100 MM, PARA REDE COLETORA ESGOTO (NBR 10569)</v>
          </cell>
          <cell r="C10291" t="str">
            <v xml:space="preserve">UN    </v>
          </cell>
          <cell r="D10291" t="str">
            <v>2,95</v>
          </cell>
        </row>
        <row r="10292">
          <cell r="A10292">
            <v>6107</v>
          </cell>
          <cell r="B10292" t="str">
            <v>SELIM PVC, SOLDAVEL, SEM TRAVAS, JE, 90 GRAUS,  DN 200 X 100 MM, PARA REDE COLETORA ESGOTO (NBR 10569)</v>
          </cell>
          <cell r="C10292" t="str">
            <v xml:space="preserve">UN    </v>
          </cell>
          <cell r="D10292" t="str">
            <v>8,53</v>
          </cell>
        </row>
        <row r="10293">
          <cell r="A10293">
            <v>6108</v>
          </cell>
          <cell r="B10293" t="str">
            <v>SELIM PVC, SOLDAVEL, SEM TRAVAS, JE, 90 GRAUS,  DN 250 X 100 MM, PARA REDE COLETORA ESGOTO (NBR 10569)</v>
          </cell>
          <cell r="C10293" t="str">
            <v xml:space="preserve">UN    </v>
          </cell>
          <cell r="D10293" t="str">
            <v>10,89</v>
          </cell>
        </row>
        <row r="10294">
          <cell r="A10294">
            <v>6109</v>
          </cell>
          <cell r="B10294" t="str">
            <v>SELIM PVC, SOLDAVEL, SEM TRAVAS, JE, 90 GRAUS,  DN 300 X 100 MM, PARA REDE COLETORA ESGOTO (NBR 10569)</v>
          </cell>
          <cell r="C10294" t="str">
            <v xml:space="preserve">UN    </v>
          </cell>
          <cell r="D10294" t="str">
            <v>15,47</v>
          </cell>
        </row>
        <row r="10295">
          <cell r="A10295">
            <v>37743</v>
          </cell>
          <cell r="B10295" t="str">
            <v>SEMIRREBOQUE COM DOIS EIXOS EM TANDEM TIPO BASCULANTE COM CACAMBA METALICA 14 M3  (INCLUI MONTAGEM, NAO INCLUI CAVALO MECANICO)</v>
          </cell>
          <cell r="C10295" t="str">
            <v xml:space="preserve">UN    </v>
          </cell>
          <cell r="D10295" t="str">
            <v>73.438,32</v>
          </cell>
        </row>
        <row r="10296">
          <cell r="A10296">
            <v>37744</v>
          </cell>
          <cell r="B10296" t="str">
            <v>SEMIRREBOQUE COM TRES EIXOS EM TANDEM TIPO BASCULANTE COM CACAMBA METALICA 18 M3 (INCLUI MONTAGEM, NAO INCLUI CAVALO MECANICO)</v>
          </cell>
          <cell r="C10296" t="str">
            <v xml:space="preserve">UN    </v>
          </cell>
          <cell r="D10296" t="str">
            <v>86.349,65</v>
          </cell>
        </row>
        <row r="10297">
          <cell r="A10297">
            <v>37741</v>
          </cell>
          <cell r="B10297" t="str">
            <v>SEMIRREBOQUE COM TRES EIXOS, PARA TRANSPORTE DE CARGA SECA, DIMENSOES APROXIMADAS 2,60 X 12,50 X 0,50 M (NAO INCLUI CAVALO MECANICO)</v>
          </cell>
          <cell r="C10297" t="str">
            <v xml:space="preserve">UN    </v>
          </cell>
          <cell r="D10297" t="str">
            <v>66.777,06</v>
          </cell>
        </row>
        <row r="10298">
          <cell r="A10298">
            <v>39396</v>
          </cell>
          <cell r="B10298" t="str">
            <v>SENSOR DE PRESENCA BIVOLT COM FOTOCELULA PARA QUALQUER TIPO DE LAMPADA, POTENCIA MAXIMA *1000* W, USO EXTERNO</v>
          </cell>
          <cell r="C10298" t="str">
            <v xml:space="preserve">UN    </v>
          </cell>
          <cell r="D10298" t="str">
            <v>29,37</v>
          </cell>
        </row>
        <row r="10299">
          <cell r="A10299">
            <v>39392</v>
          </cell>
          <cell r="B10299" t="str">
            <v>SENSOR DE PRESENCA BIVOLT DE PAREDE COM FOTOCELULA PARA QUALQUER TIPO DE LAMPADA POTENCIA MAXIMA *1000* W, USO INTERNO</v>
          </cell>
          <cell r="C10299" t="str">
            <v xml:space="preserve">UN    </v>
          </cell>
          <cell r="D10299" t="str">
            <v>33,13</v>
          </cell>
        </row>
        <row r="10300">
          <cell r="A10300">
            <v>39393</v>
          </cell>
          <cell r="B10300" t="str">
            <v>SENSOR DE PRESENCA BIVOLT DE PAREDE SEM FOTOCELULA PARA QUALQUER TIPO DE LAMPADA POTENCIA MAXIMA *1000* W, USO INTERNO</v>
          </cell>
          <cell r="C10300" t="str">
            <v xml:space="preserve">UN    </v>
          </cell>
          <cell r="D10300" t="str">
            <v>20,48</v>
          </cell>
        </row>
        <row r="10301">
          <cell r="A10301">
            <v>39394</v>
          </cell>
          <cell r="B10301" t="str">
            <v>SENSOR DE PRESENCA BIVOLT DE TETO COM FOTOCELULA PARA QUALQUER TIPO DE LAMPADA POTENCIA MAXIMA *1000* W, USO INTERNO</v>
          </cell>
          <cell r="C10301" t="str">
            <v xml:space="preserve">UN    </v>
          </cell>
          <cell r="D10301" t="str">
            <v>23,06</v>
          </cell>
        </row>
        <row r="10302">
          <cell r="A10302">
            <v>39395</v>
          </cell>
          <cell r="B10302" t="str">
            <v>SENSOR DE PRESENCA BIVOLT DE TETO SEM FOTOCELULA PARA QUALQUER TIPO DE LAMPADA POTENCIA MAXIMA *900* W, USO INTERNO</v>
          </cell>
          <cell r="C10302" t="str">
            <v xml:space="preserve">UN    </v>
          </cell>
          <cell r="D10302" t="str">
            <v>21,44</v>
          </cell>
        </row>
        <row r="10303">
          <cell r="A10303">
            <v>14618</v>
          </cell>
          <cell r="B10303" t="str">
            <v>SERRA CIRCULAR DE BANCADA COM MOTOR ELETRICO, POTENCIA DE *1600* W, PARA DISCO DE DIAMETRO DE 10" (250 MM)</v>
          </cell>
          <cell r="C10303" t="str">
            <v xml:space="preserve">UN    </v>
          </cell>
          <cell r="D10303" t="str">
            <v>743,36</v>
          </cell>
        </row>
        <row r="10304">
          <cell r="A10304">
            <v>40269</v>
          </cell>
          <cell r="B10304" t="str">
            <v>SERRA CIRCULAR DE BANCADA, MODELO PICA-PAU, DIAMETRO DE 350 MM. CARACTERISTICAS DO MOTOR: TRIFASICO, POTENCIA DE 5 HP, FREQUENCIA DE 60 HZ</v>
          </cell>
          <cell r="C10304" t="str">
            <v xml:space="preserve">UN    </v>
          </cell>
          <cell r="D10304" t="str">
            <v>2.994,96</v>
          </cell>
        </row>
        <row r="10305">
          <cell r="A10305">
            <v>6110</v>
          </cell>
          <cell r="B10305" t="str">
            <v>SERRALHEIRO</v>
          </cell>
          <cell r="C10305" t="str">
            <v xml:space="preserve">H     </v>
          </cell>
          <cell r="D10305" t="str">
            <v>13,34</v>
          </cell>
        </row>
        <row r="10306">
          <cell r="A10306">
            <v>40910</v>
          </cell>
          <cell r="B10306" t="str">
            <v>SERRALHEIRO (MENSALISTA)</v>
          </cell>
          <cell r="C10306" t="str">
            <v xml:space="preserve">MES   </v>
          </cell>
          <cell r="D10306" t="str">
            <v>2.342,28</v>
          </cell>
        </row>
        <row r="10307">
          <cell r="A10307">
            <v>6111</v>
          </cell>
          <cell r="B10307" t="str">
            <v>SERVENTE</v>
          </cell>
          <cell r="C10307" t="str">
            <v xml:space="preserve">H     </v>
          </cell>
          <cell r="D10307" t="str">
            <v>8,81</v>
          </cell>
        </row>
        <row r="10308">
          <cell r="A10308">
            <v>41084</v>
          </cell>
          <cell r="B10308" t="str">
            <v>SERVENTE DE OBRAS (MENSALISTA)</v>
          </cell>
          <cell r="C10308" t="str">
            <v xml:space="preserve">MES   </v>
          </cell>
          <cell r="D10308" t="str">
            <v>1.545,13</v>
          </cell>
        </row>
        <row r="10309">
          <cell r="A10309">
            <v>25950</v>
          </cell>
          <cell r="B10309" t="str">
            <v>SERVICO DE BOMBEAMENTO DE CONCRETO COM CONSUMO MINIMO DE 40 M3</v>
          </cell>
          <cell r="C10309" t="str">
            <v xml:space="preserve">M3    </v>
          </cell>
          <cell r="D10309" t="str">
            <v>28,94</v>
          </cell>
        </row>
        <row r="10310">
          <cell r="A10310">
            <v>38637</v>
          </cell>
          <cell r="B10310" t="str">
            <v>SIFAO EM METAL CROMADO PARA PIA AMERICANA, 1.1/2 X 1.1/2 "</v>
          </cell>
          <cell r="C10310" t="str">
            <v xml:space="preserve">UN    </v>
          </cell>
          <cell r="D10310" t="str">
            <v>160,84</v>
          </cell>
        </row>
        <row r="10311">
          <cell r="A10311">
            <v>6150</v>
          </cell>
          <cell r="B10311" t="str">
            <v>SIFAO EM METAL CROMADO PARA PIA AMERICANA, 1.1/2 X 2 "</v>
          </cell>
          <cell r="C10311" t="str">
            <v xml:space="preserve">UN    </v>
          </cell>
          <cell r="D10311" t="str">
            <v>162,81</v>
          </cell>
        </row>
        <row r="10312">
          <cell r="A10312">
            <v>6136</v>
          </cell>
          <cell r="B10312" t="str">
            <v>SIFAO EM METAL CROMADO PARA PIA OU LAVATORIO, 1 X 1.1/2 "</v>
          </cell>
          <cell r="C10312" t="str">
            <v xml:space="preserve">UN    </v>
          </cell>
          <cell r="D10312" t="str">
            <v>127,98</v>
          </cell>
        </row>
        <row r="10313">
          <cell r="A10313">
            <v>38638</v>
          </cell>
          <cell r="B10313" t="str">
            <v>SIFAO EM METAL CROMADO PARA TANQUE, 1.1/4 X 1.1/2 "</v>
          </cell>
          <cell r="C10313" t="str">
            <v xml:space="preserve">UN    </v>
          </cell>
          <cell r="D10313" t="str">
            <v>135,54</v>
          </cell>
        </row>
        <row r="10314">
          <cell r="A10314">
            <v>20262</v>
          </cell>
          <cell r="B10314" t="str">
            <v>SIFAO PLASTICO EXTENSIVEL UNIVERSAL, TIPO COPO</v>
          </cell>
          <cell r="C10314" t="str">
            <v xml:space="preserve">UN    </v>
          </cell>
          <cell r="D10314" t="str">
            <v>11,72</v>
          </cell>
        </row>
        <row r="10315">
          <cell r="A10315">
            <v>6148</v>
          </cell>
          <cell r="B10315" t="str">
            <v>SIFAO PLASTICO FLEXIVEL SAIDA VERTICAL PARA COLUNA LAVATORIO, 1 X 1.1/2 "</v>
          </cell>
          <cell r="C10315" t="str">
            <v xml:space="preserve">UN    </v>
          </cell>
          <cell r="D10315" t="str">
            <v>6,46</v>
          </cell>
        </row>
        <row r="10316">
          <cell r="A10316">
            <v>6145</v>
          </cell>
          <cell r="B10316" t="str">
            <v>SIFAO PLASTICO TIPO COPO PARA PIA AMERICANA 1.1/2 X 1.1/2 "</v>
          </cell>
          <cell r="C10316" t="str">
            <v xml:space="preserve">UN    </v>
          </cell>
          <cell r="D10316" t="str">
            <v>11,60</v>
          </cell>
        </row>
        <row r="10317">
          <cell r="A10317">
            <v>6149</v>
          </cell>
          <cell r="B10317" t="str">
            <v>SIFAO PLASTICO TIPO COPO PARA PIA OU LAVATORIO, 1 X 1.1/2 "</v>
          </cell>
          <cell r="C10317" t="str">
            <v xml:space="preserve">UN    </v>
          </cell>
          <cell r="D10317" t="str">
            <v>10,94</v>
          </cell>
        </row>
        <row r="10318">
          <cell r="A10318">
            <v>6146</v>
          </cell>
          <cell r="B10318" t="str">
            <v>SIFAO PLASTICO TIPO COPO PARA TANQUE, 1.1/4 X 1.1/2 "</v>
          </cell>
          <cell r="C10318" t="str">
            <v xml:space="preserve">UN    </v>
          </cell>
          <cell r="D10318" t="str">
            <v>11,61</v>
          </cell>
        </row>
        <row r="10319">
          <cell r="A10319">
            <v>26026</v>
          </cell>
          <cell r="B10319" t="str">
            <v>SILICA ATIVA PARA ADICAO EM CONCRETO E ARGAMASSA</v>
          </cell>
          <cell r="C10319" t="str">
            <v xml:space="preserve">KG    </v>
          </cell>
          <cell r="D10319" t="str">
            <v>2,58</v>
          </cell>
        </row>
        <row r="10320">
          <cell r="A10320">
            <v>39961</v>
          </cell>
          <cell r="B10320" t="str">
            <v>SILICONE ACETICO USO GERAL INCOLOR 280 G</v>
          </cell>
          <cell r="C10320" t="str">
            <v xml:space="preserve">UN    </v>
          </cell>
          <cell r="D10320" t="str">
            <v>11,33</v>
          </cell>
        </row>
        <row r="10321">
          <cell r="A10321">
            <v>38061</v>
          </cell>
          <cell r="B10321" t="str">
            <v>SINALIZADOR NOTURNO SIMPLES PARA PARA-RAIOS, SEM RELE FOTOELETRICO</v>
          </cell>
          <cell r="C10321" t="str">
            <v xml:space="preserve">UN    </v>
          </cell>
          <cell r="D10321" t="str">
            <v>26,47</v>
          </cell>
        </row>
        <row r="10322">
          <cell r="A10322">
            <v>20250</v>
          </cell>
          <cell r="B10322" t="str">
            <v>SISAL EM FIBRA</v>
          </cell>
          <cell r="C10322" t="str">
            <v xml:space="preserve">KG    </v>
          </cell>
          <cell r="D10322" t="str">
            <v>10,00</v>
          </cell>
        </row>
        <row r="10323">
          <cell r="A10323">
            <v>39965</v>
          </cell>
          <cell r="B10323" t="str">
            <v>SISTEMA DE FORMAS MANUSEAVEIS DE ALUMINIO, PARA BLOCO RESID. COM PAREDES DE CONCRETO MOLDADAS IN LOCO, EM CONFORMIDADE COM O ORCAMENTO REF. 9672: BLOCO COM 4 PAV. E 4 UNIDADES POR PAV., UNIDADE HABITACIONALCOM 48 M2 E 2 QUARTOS; TELHA DE FIBROCIMENTO (COLETADO CAIXA)</v>
          </cell>
          <cell r="C10323" t="str">
            <v xml:space="preserve">M2    </v>
          </cell>
          <cell r="D10323" t="str">
            <v>1.201,92</v>
          </cell>
        </row>
        <row r="10324">
          <cell r="A10324">
            <v>39964</v>
          </cell>
          <cell r="B10324"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324" t="str">
            <v xml:space="preserve">M2    </v>
          </cell>
          <cell r="D10324" t="str">
            <v>988,95</v>
          </cell>
        </row>
        <row r="10325">
          <cell r="A10325">
            <v>7</v>
          </cell>
          <cell r="B10325" t="str">
            <v>SODA CAUSTICA EM ESCAMAS</v>
          </cell>
          <cell r="C10325" t="str">
            <v xml:space="preserve">KG    </v>
          </cell>
          <cell r="D10325" t="str">
            <v>8,24</v>
          </cell>
        </row>
        <row r="10326">
          <cell r="A10326">
            <v>13388</v>
          </cell>
          <cell r="B10326" t="str">
            <v>SOLDA EM BARRA DE ESTANHO-CHUMBO 50/50</v>
          </cell>
          <cell r="C10326" t="str">
            <v xml:space="preserve">KG    </v>
          </cell>
          <cell r="D10326" t="str">
            <v>94,99</v>
          </cell>
        </row>
        <row r="10327">
          <cell r="A10327">
            <v>39914</v>
          </cell>
          <cell r="B10327" t="str">
            <v>SOLDA EM VARETA FOSCOPER, D = *2,5* MM  X COMPRIMENTO 500 MM</v>
          </cell>
          <cell r="C10327" t="str">
            <v xml:space="preserve">KG    </v>
          </cell>
          <cell r="D10327" t="str">
            <v>133,97</v>
          </cell>
        </row>
        <row r="10328">
          <cell r="A10328">
            <v>12732</v>
          </cell>
          <cell r="B10328" t="str">
            <v>SOLDA ESTANHO/COBRE PARA CONEXOES DE COBRE, FIO 2,5 MM, CARRETEL 500 GR (SEM CHUMBO)</v>
          </cell>
          <cell r="C10328" t="str">
            <v xml:space="preserve">UN    </v>
          </cell>
          <cell r="D10328" t="str">
            <v>154,58</v>
          </cell>
        </row>
        <row r="10329">
          <cell r="A10329">
            <v>6160</v>
          </cell>
          <cell r="B10329" t="str">
            <v>SOLDADOR</v>
          </cell>
          <cell r="C10329" t="str">
            <v xml:space="preserve">H     </v>
          </cell>
          <cell r="D10329" t="str">
            <v>11,99</v>
          </cell>
        </row>
        <row r="10330">
          <cell r="A10330">
            <v>41087</v>
          </cell>
          <cell r="B10330" t="str">
            <v>SOLDADOR (MENSALISTA)</v>
          </cell>
          <cell r="C10330" t="str">
            <v xml:space="preserve">MES   </v>
          </cell>
          <cell r="D10330" t="str">
            <v>2.103,38</v>
          </cell>
        </row>
        <row r="10331">
          <cell r="A10331">
            <v>6166</v>
          </cell>
          <cell r="B10331" t="str">
            <v>SOLDADOR A (PARA SOLDA A SER TESTADA COM RAIOS "X")</v>
          </cell>
          <cell r="C10331" t="str">
            <v xml:space="preserve">H     </v>
          </cell>
          <cell r="D10331" t="str">
            <v>13,09</v>
          </cell>
        </row>
        <row r="10332">
          <cell r="A10332">
            <v>41088</v>
          </cell>
          <cell r="B10332" t="str">
            <v>SOLDADOR ELETRICO (PARA SOLDA A SER TESTADA COM RAIOS "X") (MENSALISTA)</v>
          </cell>
          <cell r="C10332" t="str">
            <v xml:space="preserve">MES   </v>
          </cell>
          <cell r="D10332" t="str">
            <v>2.297,18</v>
          </cell>
        </row>
        <row r="10333">
          <cell r="A10333">
            <v>20232</v>
          </cell>
          <cell r="B10333" t="str">
            <v>SOLEIRA EM GRANITO, POLIDO, TIPO ANDORINHA/ QUARTZ/ CASTELO/ CORUMBA OU OUTROS EQUIVALENTES DA REGIAO, L= *15* CM, E=  *2,0* CM</v>
          </cell>
          <cell r="C10333" t="str">
            <v xml:space="preserve">M     </v>
          </cell>
          <cell r="D10333" t="str">
            <v>24,01</v>
          </cell>
        </row>
        <row r="10334">
          <cell r="A10334">
            <v>10856</v>
          </cell>
          <cell r="B10334" t="str">
            <v>SOLEIRA PRE-MOLDADA EM GRANILITE, MARMORITE OU GRANITINA, L = *15 CM</v>
          </cell>
          <cell r="C10334" t="str">
            <v xml:space="preserve">M     </v>
          </cell>
          <cell r="D10334" t="str">
            <v>45,82</v>
          </cell>
        </row>
        <row r="10335">
          <cell r="A10335">
            <v>4828</v>
          </cell>
          <cell r="B10335" t="str">
            <v>SOLEIRA/ PEITORIL EM MARMORE, POLIDO, BRANCO COMUM, L= *15* CM, E=  *2* CM,  CORTE RETO</v>
          </cell>
          <cell r="C10335" t="str">
            <v xml:space="preserve">M     </v>
          </cell>
          <cell r="D10335" t="str">
            <v>28,87</v>
          </cell>
        </row>
        <row r="10336">
          <cell r="A10336">
            <v>20249</v>
          </cell>
          <cell r="B10336" t="str">
            <v>SOLEIRA/ TABEIRA EM MARMORE, POLIDO, BRANCO COMUM, L= 5 CM, E=  *2,0* CM</v>
          </cell>
          <cell r="C10336" t="str">
            <v xml:space="preserve">M     </v>
          </cell>
          <cell r="D10336" t="str">
            <v>15,81</v>
          </cell>
        </row>
        <row r="10337">
          <cell r="A10337">
            <v>11609</v>
          </cell>
          <cell r="B10337" t="str">
            <v>SOLUCAO ASFALTICA ELASTOMERICA PARA IMPRIMACAO, APLICACAO A FRIO</v>
          </cell>
          <cell r="C10337" t="str">
            <v xml:space="preserve">L     </v>
          </cell>
          <cell r="D10337" t="str">
            <v>10,45</v>
          </cell>
        </row>
        <row r="10338">
          <cell r="A10338">
            <v>20083</v>
          </cell>
          <cell r="B10338" t="str">
            <v>SOLUCAO LIMPADORA PARA PVC, FRASCO COM 1000 CM3</v>
          </cell>
          <cell r="C10338" t="str">
            <v xml:space="preserve">UN    </v>
          </cell>
          <cell r="D10338" t="str">
            <v>49,42</v>
          </cell>
        </row>
        <row r="10339">
          <cell r="A10339">
            <v>20082</v>
          </cell>
          <cell r="B10339" t="str">
            <v>SOLUCAO LIMPADORA PARA PVC, FRASCO COM 200 CM3</v>
          </cell>
          <cell r="C10339" t="str">
            <v xml:space="preserve">UN    </v>
          </cell>
          <cell r="D10339" t="str">
            <v>19,25</v>
          </cell>
        </row>
        <row r="10340">
          <cell r="A10340">
            <v>5318</v>
          </cell>
          <cell r="B10340" t="str">
            <v>SOLVENTE DILUENTE A BASE DE AGUARRAS</v>
          </cell>
          <cell r="C10340" t="str">
            <v xml:space="preserve">L     </v>
          </cell>
          <cell r="D10340" t="str">
            <v>9,66</v>
          </cell>
        </row>
        <row r="10341">
          <cell r="A10341">
            <v>10691</v>
          </cell>
          <cell r="B10341" t="str">
            <v>SOLVENTE PARA COLA (PARA LAMINADO MELAMINICO) A BASE DE RESINA SINTETICA</v>
          </cell>
          <cell r="C10341" t="str">
            <v xml:space="preserve">L     </v>
          </cell>
          <cell r="D10341" t="str">
            <v>23,53</v>
          </cell>
        </row>
        <row r="10342">
          <cell r="A10342">
            <v>12295</v>
          </cell>
          <cell r="B10342" t="str">
            <v>SOQUETE DE BAQUELITE BASE E27, PARA LAMPADAS</v>
          </cell>
          <cell r="C10342" t="str">
            <v xml:space="preserve">UN    </v>
          </cell>
          <cell r="D10342" t="str">
            <v>1,99</v>
          </cell>
        </row>
        <row r="10343">
          <cell r="A10343">
            <v>12296</v>
          </cell>
          <cell r="B10343" t="str">
            <v>SOQUETE DE PORCELANA BASE E27, FIXO DE TETO, PARA LAMPADAS</v>
          </cell>
          <cell r="C10343" t="str">
            <v xml:space="preserve">UN    </v>
          </cell>
          <cell r="D10343" t="str">
            <v>2,57</v>
          </cell>
        </row>
        <row r="10344">
          <cell r="A10344">
            <v>12294</v>
          </cell>
          <cell r="B10344" t="str">
            <v>SOQUETE DE PORCELANA BASE E27, PARA USO AO TEMPO, PARA LAMPADAS</v>
          </cell>
          <cell r="C10344" t="str">
            <v xml:space="preserve">UN    </v>
          </cell>
          <cell r="D10344" t="str">
            <v>6,18</v>
          </cell>
        </row>
        <row r="10345">
          <cell r="A10345">
            <v>14543</v>
          </cell>
          <cell r="B10345" t="str">
            <v>SOQUETE DE PVC / TERMOPLASTICO BASE E27, COM CHAVE, PARA LAMPADAS</v>
          </cell>
          <cell r="C10345" t="str">
            <v xml:space="preserve">UN    </v>
          </cell>
          <cell r="D10345" t="str">
            <v>4,41</v>
          </cell>
        </row>
        <row r="10346">
          <cell r="A10346">
            <v>13329</v>
          </cell>
          <cell r="B10346" t="str">
            <v>SOQUETE DE PVC / TERMOPLASTICO BASE E27, COM RABICHO, PARA LAMPADAS</v>
          </cell>
          <cell r="C10346" t="str">
            <v xml:space="preserve">UN    </v>
          </cell>
          <cell r="D10346" t="str">
            <v>2,59</v>
          </cell>
        </row>
        <row r="10347">
          <cell r="A10347">
            <v>21044</v>
          </cell>
          <cell r="B10347" t="str">
            <v>SPRINKLER TIPO PENDENTE, 68 GRAUS CELSIUS (BULBO VERMELHO), ACABAMENTO CROMADO, 1/2" - 15 MM</v>
          </cell>
          <cell r="C10347" t="str">
            <v xml:space="preserve">UN    </v>
          </cell>
          <cell r="D10347" t="str">
            <v>20,44</v>
          </cell>
        </row>
        <row r="10348">
          <cell r="A10348">
            <v>21045</v>
          </cell>
          <cell r="B10348" t="str">
            <v>SPRINKLER TIPO PENDENTE, 68 GRAUS CELSIUS (BULBO VERMELHO), ACABAMENTO CROMADO, 3/4" - 20 MM</v>
          </cell>
          <cell r="C10348" t="str">
            <v xml:space="preserve">UN    </v>
          </cell>
          <cell r="D10348" t="str">
            <v>27,99</v>
          </cell>
        </row>
        <row r="10349">
          <cell r="A10349">
            <v>21040</v>
          </cell>
          <cell r="B10349" t="str">
            <v>SPRINKLER TIPO PENDENTE, 68 GRAUS CELSIUS (BULBO VERMELHO), ACABAMENTO NATURAL, 1/2" - 15 MM</v>
          </cell>
          <cell r="C10349" t="str">
            <v xml:space="preserve">UN    </v>
          </cell>
          <cell r="D10349" t="str">
            <v>20,00</v>
          </cell>
        </row>
        <row r="10350">
          <cell r="A10350">
            <v>21041</v>
          </cell>
          <cell r="B10350" t="str">
            <v>SPRINKLER TIPO PENDENTE, 68 GRAUS CELSIUS (BULBO VERMELHO), ACABAMENTO NATURAL, 3/4" - 20 MM</v>
          </cell>
          <cell r="C10350" t="str">
            <v xml:space="preserve">UN    </v>
          </cell>
          <cell r="D10350" t="str">
            <v>24,14</v>
          </cell>
        </row>
        <row r="10351">
          <cell r="A10351">
            <v>21047</v>
          </cell>
          <cell r="B10351" t="str">
            <v>SPRINKLER TIPO PENDENTE, 79 GRAUS CELSIUS (BULBO AMARELO), ACABAMENTO CROMADO, 3/4" - 20 MM</v>
          </cell>
          <cell r="C10351" t="str">
            <v xml:space="preserve">UN    </v>
          </cell>
          <cell r="D10351" t="str">
            <v>30,13</v>
          </cell>
        </row>
        <row r="10352">
          <cell r="A10352">
            <v>21043</v>
          </cell>
          <cell r="B10352" t="str">
            <v>SPRINKLER TIPO PENDENTE, 79 GRAUS CELSIUS (BULBO AMARELO), ACABAMENTO NATURAL, 3/4" - 20 MM</v>
          </cell>
          <cell r="C10352" t="str">
            <v xml:space="preserve">UN    </v>
          </cell>
          <cell r="D10352" t="str">
            <v>29,33</v>
          </cell>
        </row>
        <row r="10353">
          <cell r="A10353">
            <v>21042</v>
          </cell>
          <cell r="B10353" t="str">
            <v>SPRINKLER TIPO PENDENTE, 79 GRAUS CELSIUS (BULBO AMARELO,) ACABAMENTO NATURAL OU CROMADO, 1/2" - 15 MM</v>
          </cell>
          <cell r="C10353" t="str">
            <v xml:space="preserve">UN    </v>
          </cell>
          <cell r="D10353" t="str">
            <v>23,22</v>
          </cell>
        </row>
        <row r="10354">
          <cell r="A10354">
            <v>11895</v>
          </cell>
          <cell r="B10354" t="str">
            <v>SUMIDOURO CONCRETO PRE MOLDADO, COMPLETO, PARA 10 CONTRIBUINTES</v>
          </cell>
          <cell r="C10354" t="str">
            <v xml:space="preserve">UN    </v>
          </cell>
          <cell r="D10354" t="str">
            <v>654,49</v>
          </cell>
        </row>
        <row r="10355">
          <cell r="A10355">
            <v>11896</v>
          </cell>
          <cell r="B10355" t="str">
            <v>SUMIDOURO CONCRETO PRE MOLDADO, COMPLETO, PARA 100 CONTRIBUINTES</v>
          </cell>
          <cell r="C10355" t="str">
            <v xml:space="preserve">UN    </v>
          </cell>
          <cell r="D10355" t="str">
            <v>3.430,45</v>
          </cell>
        </row>
        <row r="10356">
          <cell r="A10356">
            <v>11897</v>
          </cell>
          <cell r="B10356" t="str">
            <v>SUMIDOURO CONCRETO PRE MOLDADO, COMPLETO, PARA 150 CONTRIBUINTES</v>
          </cell>
          <cell r="C10356" t="str">
            <v xml:space="preserve">UN    </v>
          </cell>
          <cell r="D10356" t="str">
            <v>4.476,14</v>
          </cell>
        </row>
        <row r="10357">
          <cell r="A10357">
            <v>11898</v>
          </cell>
          <cell r="B10357" t="str">
            <v>SUMIDOURO CONCRETO PRE MOLDADO, COMPLETO, PARA 200 CONTRIBUINTES</v>
          </cell>
          <cell r="C10357" t="str">
            <v xml:space="preserve">UN    </v>
          </cell>
          <cell r="D10357" t="str">
            <v>4.701,83</v>
          </cell>
        </row>
        <row r="10358">
          <cell r="A10358">
            <v>3282</v>
          </cell>
          <cell r="B10358" t="str">
            <v>SUMIDOURO CONCRETO PRE MOLDADO, COMPLETO, PARA 5 CONTRIBUINTES</v>
          </cell>
          <cell r="C10358" t="str">
            <v xml:space="preserve">UN    </v>
          </cell>
          <cell r="D10358" t="str">
            <v>475,82</v>
          </cell>
        </row>
        <row r="10359">
          <cell r="A10359">
            <v>11899</v>
          </cell>
          <cell r="B10359" t="str">
            <v>SUMIDOURO CONCRETO PRE MOLDADO, COMPLETO, PARA 50 CONTRIBUINTES</v>
          </cell>
          <cell r="C10359" t="str">
            <v xml:space="preserve">UN    </v>
          </cell>
          <cell r="D10359" t="str">
            <v>2.320,82</v>
          </cell>
        </row>
        <row r="10360">
          <cell r="A10360">
            <v>11900</v>
          </cell>
          <cell r="B10360" t="str">
            <v>SUMIDOURO CONCRETO PRE MOLDADO, COMPLETO, PARA 75 CONTRIBUINTES</v>
          </cell>
          <cell r="C10360" t="str">
            <v xml:space="preserve">UN    </v>
          </cell>
          <cell r="D10360" t="str">
            <v>3.182,20</v>
          </cell>
        </row>
        <row r="10361">
          <cell r="A10361">
            <v>14149</v>
          </cell>
          <cell r="B10361" t="str">
            <v>SUPORTE "Y" PARA FITA PERFURADA</v>
          </cell>
          <cell r="C10361" t="str">
            <v xml:space="preserve">CENTO </v>
          </cell>
          <cell r="D10361" t="str">
            <v>204,34</v>
          </cell>
        </row>
        <row r="10362">
          <cell r="A10362">
            <v>38099</v>
          </cell>
          <cell r="B10362" t="str">
            <v>SUPORTE DE FIXACAO PARA ESPELHO / PLACA 4" X 2", PARA 3 MODULOS, PARA INSTALACAO DE TOMADAS E INTERRUPTORES (SOMENTE SUPORTE)</v>
          </cell>
          <cell r="C10362" t="str">
            <v xml:space="preserve">UN    </v>
          </cell>
          <cell r="D10362" t="str">
            <v>1,03</v>
          </cell>
        </row>
        <row r="10363">
          <cell r="A10363">
            <v>38100</v>
          </cell>
          <cell r="B10363" t="str">
            <v>SUPORTE DE FIXACAO PARA ESPELHO / PLACA 4" X 4", PARA 6 MODULOS, PARA INSTALACAO DE TOMADAS E INTERRUPTORES (SOMENTE SUPORTE)</v>
          </cell>
          <cell r="C10363" t="str">
            <v xml:space="preserve">UN    </v>
          </cell>
          <cell r="D10363" t="str">
            <v>1,69</v>
          </cell>
        </row>
        <row r="10364">
          <cell r="A10364">
            <v>20061</v>
          </cell>
          <cell r="B10364" t="str">
            <v>SUPORTE DE PVC PARA CALHA PLUVIAL, DIAMETRO ENTRE 119 E 170 MM, PARA DRENAGEM PREDIAL</v>
          </cell>
          <cell r="C10364" t="str">
            <v xml:space="preserve">UN    </v>
          </cell>
          <cell r="D10364" t="str">
            <v>2,32</v>
          </cell>
        </row>
        <row r="10365">
          <cell r="A10365">
            <v>7576</v>
          </cell>
          <cell r="B10365" t="str">
            <v>SUPORTE EM ACO GALVANIZADO PARA TRANSFORMADOR PARA POSTE DUPLO T 185 X 95 MM, CHAPA DE 5/16"</v>
          </cell>
          <cell r="C10365" t="str">
            <v xml:space="preserve">UN    </v>
          </cell>
          <cell r="D10365" t="str">
            <v>88,55</v>
          </cell>
        </row>
        <row r="10366">
          <cell r="A10366">
            <v>3384</v>
          </cell>
          <cell r="B10366" t="str">
            <v>SUPORTE GUIA SIMPLES COM ROLDANA EM POLIPROPILENO PARA CHUMBAR, H = 20 CM</v>
          </cell>
          <cell r="C10366" t="str">
            <v xml:space="preserve">UN    </v>
          </cell>
          <cell r="D10366" t="str">
            <v>3,52</v>
          </cell>
        </row>
        <row r="10367">
          <cell r="A10367">
            <v>7572</v>
          </cell>
          <cell r="B10367" t="str">
            <v>SUPORTE ISOLADOR REFORCADO DIAMETRO NOMINAL 5/16", COM ROSCA SOBERBA E BUCHA</v>
          </cell>
          <cell r="C10367" t="str">
            <v xml:space="preserve">UN    </v>
          </cell>
          <cell r="D10367" t="str">
            <v>4,23</v>
          </cell>
        </row>
        <row r="10368">
          <cell r="A10368">
            <v>3396</v>
          </cell>
          <cell r="B10368" t="str">
            <v>SUPORTE ISOLADOR SIMPLES DIAMETRO NOMINAL 5/16", COM ROSCA SOBERBA E BUCHA</v>
          </cell>
          <cell r="C10368" t="str">
            <v xml:space="preserve">UN    </v>
          </cell>
          <cell r="D10368" t="str">
            <v>3,00</v>
          </cell>
        </row>
        <row r="10369">
          <cell r="A10369">
            <v>37590</v>
          </cell>
          <cell r="B10369" t="str">
            <v>SUPORTE MAO-FRANCESA EM ACO, ABAS IGUAIS 30 CM, CAPACIDADE MINIMA 60 KG, BRANCO</v>
          </cell>
          <cell r="C10369" t="str">
            <v xml:space="preserve">UN    </v>
          </cell>
          <cell r="D10369" t="str">
            <v>22,34</v>
          </cell>
        </row>
        <row r="10370">
          <cell r="A10370">
            <v>37591</v>
          </cell>
          <cell r="B10370" t="str">
            <v>SUPORTE MAO-FRANCESA EM ACO, ABAS IGUAIS 40 CM, CAPACIDADE MINIMA 70 KG, BRANCO</v>
          </cell>
          <cell r="C10370" t="str">
            <v xml:space="preserve">UN    </v>
          </cell>
          <cell r="D10370" t="str">
            <v>31,09</v>
          </cell>
        </row>
        <row r="10371">
          <cell r="A10371">
            <v>12626</v>
          </cell>
          <cell r="B10371" t="str">
            <v>SUPORTE METALICO PARA CALHA PLUVIAL,  ZINCADO, DOBRADO, DIAMETRO ENTRE 119 E 170 MM, PARA DRENAGEM PREDIAL</v>
          </cell>
          <cell r="C10371" t="str">
            <v xml:space="preserve">UN    </v>
          </cell>
          <cell r="D10371" t="str">
            <v>11,13</v>
          </cell>
        </row>
        <row r="10372">
          <cell r="A10372">
            <v>11033</v>
          </cell>
          <cell r="B10372" t="str">
            <v>SUPORTE PARA CALHA DE 150 MM EM FERRO GALVANIZADO</v>
          </cell>
          <cell r="C10372" t="str">
            <v xml:space="preserve">UN    </v>
          </cell>
          <cell r="D10372" t="str">
            <v>3,71</v>
          </cell>
        </row>
        <row r="10373">
          <cell r="A10373">
            <v>390</v>
          </cell>
          <cell r="B10373" t="str">
            <v>SUPORTE PARA TUBO DIAMETRO NOMINAL 2", COM ROSCA MECANICA</v>
          </cell>
          <cell r="C10373" t="str">
            <v xml:space="preserve">UN    </v>
          </cell>
          <cell r="D10373" t="str">
            <v>6,02</v>
          </cell>
        </row>
        <row r="10374">
          <cell r="A10374">
            <v>6178</v>
          </cell>
          <cell r="B10374" t="str">
            <v>TABUA DE  MADEIRA PARA PISO, CUMARU/IPE CHAMPANHE OU EQUIVALENTE DA REGIAO, ENCAIXE MACHO/FEMEA, *10 X 2* CM</v>
          </cell>
          <cell r="C10374" t="str">
            <v xml:space="preserve">M2    </v>
          </cell>
          <cell r="D10374" t="str">
            <v>83,39</v>
          </cell>
        </row>
        <row r="10375">
          <cell r="A10375">
            <v>6180</v>
          </cell>
          <cell r="B10375" t="str">
            <v>TABUA DE  MADEIRA PARA PISO, CUMARU/IPE CHAMPANHE OU EQUIVALENTE DA REGIAO, ENCAIXE MACHO/FEMEA, *15 X 2* CM</v>
          </cell>
          <cell r="C10375" t="str">
            <v xml:space="preserve">M2    </v>
          </cell>
          <cell r="D10375" t="str">
            <v>90,00</v>
          </cell>
        </row>
        <row r="10376">
          <cell r="A10376">
            <v>6182</v>
          </cell>
          <cell r="B10376" t="str">
            <v>TABUA DE  MADEIRA PARA PISO, IPE (CERNE) OU EQUIVALENTE DA REGIAO, ENCAIXE MACHO/FEMEA, *20 X 2* CM</v>
          </cell>
          <cell r="C10376" t="str">
            <v xml:space="preserve">M2    </v>
          </cell>
          <cell r="D10376" t="str">
            <v>111,71</v>
          </cell>
        </row>
        <row r="10377">
          <cell r="A10377">
            <v>3993</v>
          </cell>
          <cell r="B10377" t="str">
            <v>TABUA DE MADEIRA APARELHADA *2,5 X 15* CM, MACARANDUBA, ANGELIM OU EQUIVALENTE DA REGIAO</v>
          </cell>
          <cell r="C10377" t="str">
            <v xml:space="preserve">M2    </v>
          </cell>
          <cell r="D10377" t="str">
            <v>47,31</v>
          </cell>
        </row>
        <row r="10378">
          <cell r="A10378">
            <v>3990</v>
          </cell>
          <cell r="B10378" t="str">
            <v>TABUA DE MADEIRA APARELHADA *2,5 X 25* CM, MACARANDUBA, ANGELIM OU EQUIVALENTE DA REGIAO</v>
          </cell>
          <cell r="C10378" t="str">
            <v xml:space="preserve">M     </v>
          </cell>
          <cell r="D10378" t="str">
            <v>10,45</v>
          </cell>
        </row>
        <row r="10379">
          <cell r="A10379">
            <v>3992</v>
          </cell>
          <cell r="B10379" t="str">
            <v>TABUA DE MADEIRA APARELHADA *2,5 X 30* CM, MACARANDUBA, ANGELIM OU EQUIVALENTE DA REGIAO</v>
          </cell>
          <cell r="C10379" t="str">
            <v xml:space="preserve">M     </v>
          </cell>
          <cell r="D10379" t="str">
            <v>12,83</v>
          </cell>
        </row>
        <row r="10380">
          <cell r="A10380">
            <v>6193</v>
          </cell>
          <cell r="B10380" t="str">
            <v>TABUA MADEIRA 2A QUALIDADE 2,5 X 20,0CM (1 X 8") NAO APARELHADA</v>
          </cell>
          <cell r="C10380" t="str">
            <v xml:space="preserve">M     </v>
          </cell>
          <cell r="D10380" t="str">
            <v>10,99</v>
          </cell>
        </row>
        <row r="10381">
          <cell r="A10381">
            <v>6189</v>
          </cell>
          <cell r="B10381" t="str">
            <v>TABUA MADEIRA 2A QUALIDADE 2,5 X 30,0CM (1 X 12") NAO APARELHADA</v>
          </cell>
          <cell r="C10381" t="str">
            <v xml:space="preserve">M     </v>
          </cell>
          <cell r="D10381" t="str">
            <v>16,49</v>
          </cell>
        </row>
        <row r="10382">
          <cell r="A10382">
            <v>10567</v>
          </cell>
          <cell r="B10382" t="str">
            <v>TABUA MADEIRA 3A QUALIDADE 2,5 X 23,0CM (1 X 9") NAO APARELHADA</v>
          </cell>
          <cell r="C10382" t="str">
            <v xml:space="preserve">M     </v>
          </cell>
          <cell r="D10382" t="str">
            <v>11,19</v>
          </cell>
        </row>
        <row r="10383">
          <cell r="A10383">
            <v>6212</v>
          </cell>
          <cell r="B10383" t="str">
            <v>TABUA MADEIRA 3A QUALIDADE 2,5 X 30,0CM (1 X 12 ) NAO APARELHADA</v>
          </cell>
          <cell r="C10383" t="str">
            <v xml:space="preserve">M     </v>
          </cell>
          <cell r="D10383" t="str">
            <v>15,65</v>
          </cell>
        </row>
        <row r="10384">
          <cell r="A10384">
            <v>6188</v>
          </cell>
          <cell r="B10384" t="str">
            <v>TABUA MADEIRA 3A QUALIDADE 2,5 X 30CM (1 X 12 ) NAO APARELHADA</v>
          </cell>
          <cell r="C10384" t="str">
            <v xml:space="preserve">M2    </v>
          </cell>
          <cell r="D10384" t="str">
            <v>52,19</v>
          </cell>
        </row>
        <row r="10385">
          <cell r="A10385">
            <v>6214</v>
          </cell>
          <cell r="B10385" t="str">
            <v>TACO DE MADEIRA PARA PISO, IPE (CERNE) OU EQUIVALENTE DA REGIAO, 7 X 42 CM, E = 2 CM</v>
          </cell>
          <cell r="C10385" t="str">
            <v xml:space="preserve">M2    </v>
          </cell>
          <cell r="D10385" t="str">
            <v>52,23</v>
          </cell>
        </row>
        <row r="10386">
          <cell r="A10386">
            <v>36153</v>
          </cell>
          <cell r="B10386" t="str">
            <v>TALABARTE DE SEGURANCA, 2 MOSQUETOES TRAVA DUPLA *53* MM DE ABERTURA, COM ABSORVEDOR DE ENERGIA</v>
          </cell>
          <cell r="C10386" t="str">
            <v xml:space="preserve">UN    </v>
          </cell>
          <cell r="D10386" t="str">
            <v>143,51</v>
          </cell>
        </row>
        <row r="10387">
          <cell r="A10387">
            <v>10740</v>
          </cell>
          <cell r="B10387" t="str">
            <v>TALHA ELETRICA 3 T, VELOCIDADE  2,1 M / MIN, POTENCIA 1,3 KW</v>
          </cell>
          <cell r="C10387" t="str">
            <v xml:space="preserve">UN    </v>
          </cell>
          <cell r="D10387" t="str">
            <v>6.964,91</v>
          </cell>
        </row>
        <row r="10388">
          <cell r="A10388">
            <v>13914</v>
          </cell>
          <cell r="B10388" t="str">
            <v>TALHA MANUAL DE CORRENTE, CAPACIDADE DE 1 T COM ELEVACAO DE 3 M</v>
          </cell>
          <cell r="C10388" t="str">
            <v xml:space="preserve">UN    </v>
          </cell>
          <cell r="D10388" t="str">
            <v>503,94</v>
          </cell>
        </row>
        <row r="10389">
          <cell r="A10389">
            <v>10742</v>
          </cell>
          <cell r="B10389" t="str">
            <v>TALHA MANUAL DE CORRENTE, CAPACIDADE DE 2 T COM ELEVACAO DE 3 M</v>
          </cell>
          <cell r="C10389" t="str">
            <v xml:space="preserve">UN    </v>
          </cell>
          <cell r="D10389" t="str">
            <v>735,00</v>
          </cell>
        </row>
        <row r="10390">
          <cell r="A10390">
            <v>38465</v>
          </cell>
          <cell r="B10390" t="str">
            <v>TALHADEIRA COM PUNHO DE PROTECAO *20 X 250* MM</v>
          </cell>
          <cell r="C10390" t="str">
            <v xml:space="preserve">UN    </v>
          </cell>
          <cell r="D10390" t="str">
            <v>21,27</v>
          </cell>
        </row>
        <row r="10391">
          <cell r="A10391">
            <v>7543</v>
          </cell>
          <cell r="B10391" t="str">
            <v>TAMPA CEGA EM PVC PARA CONDULETE 4 X 2"</v>
          </cell>
          <cell r="C10391" t="str">
            <v xml:space="preserve">UN    </v>
          </cell>
          <cell r="D10391" t="str">
            <v>3,42</v>
          </cell>
        </row>
        <row r="10392">
          <cell r="A10392">
            <v>13255</v>
          </cell>
          <cell r="B10392" t="str">
            <v>TAMPA DE CONCRETO PARA PV OU CAIXA DE INSPECAO, DIMENSOES 600 X 600 X 50 MM</v>
          </cell>
          <cell r="C10392" t="str">
            <v xml:space="preserve">UN    </v>
          </cell>
          <cell r="D10392" t="str">
            <v>28,50</v>
          </cell>
        </row>
        <row r="10393">
          <cell r="A10393">
            <v>39352</v>
          </cell>
          <cell r="B10393" t="str">
            <v>TAMPA PARA CONDULETE, EM PVC, COM TOMADA HEXAGONAL</v>
          </cell>
          <cell r="C10393" t="str">
            <v xml:space="preserve">UN    </v>
          </cell>
          <cell r="D10393" t="str">
            <v>2,11</v>
          </cell>
        </row>
        <row r="10394">
          <cell r="A10394">
            <v>39350</v>
          </cell>
          <cell r="B10394" t="str">
            <v>TAMPA PARA CONDULETE, EM PVC, COM 1 MODULO RJ</v>
          </cell>
          <cell r="C10394" t="str">
            <v xml:space="preserve">UN    </v>
          </cell>
          <cell r="D10394" t="str">
            <v>2,27</v>
          </cell>
        </row>
        <row r="10395">
          <cell r="A10395">
            <v>39346</v>
          </cell>
          <cell r="B10395" t="str">
            <v>TAMPA PARA CONDULETE, EM PVC, COM 1 OU 2 OU 3 POSTOS PARA INTERRUPTOR</v>
          </cell>
          <cell r="C10395" t="str">
            <v xml:space="preserve">UN    </v>
          </cell>
          <cell r="D10395" t="str">
            <v>2,11</v>
          </cell>
        </row>
        <row r="10396">
          <cell r="A10396">
            <v>39351</v>
          </cell>
          <cell r="B10396" t="str">
            <v>TAMPA PARA CONDULETE, EM PVC, COM 2 MODULOS RJ</v>
          </cell>
          <cell r="C10396" t="str">
            <v xml:space="preserve">UN    </v>
          </cell>
          <cell r="D10396" t="str">
            <v>2,63</v>
          </cell>
        </row>
        <row r="10397">
          <cell r="A10397">
            <v>38952</v>
          </cell>
          <cell r="B10397" t="str">
            <v>TAMPAO / CAP, ROSCA FEMEA, METALICO, PARA TUBO PEX, DN 1/2"</v>
          </cell>
          <cell r="C10397" t="str">
            <v xml:space="preserve">UN    </v>
          </cell>
          <cell r="D10397" t="str">
            <v>2,29</v>
          </cell>
        </row>
        <row r="10398">
          <cell r="A10398">
            <v>38953</v>
          </cell>
          <cell r="B10398" t="str">
            <v>TAMPAO / CAP, ROSCA FEMEA, METALICO, PARA TUBO PEX, DN 3/4"</v>
          </cell>
          <cell r="C10398" t="str">
            <v xml:space="preserve">UN    </v>
          </cell>
          <cell r="D10398" t="str">
            <v>3,60</v>
          </cell>
        </row>
        <row r="10399">
          <cell r="A10399">
            <v>38835</v>
          </cell>
          <cell r="B10399" t="str">
            <v>TAMPAO / CAP, ROSCA MACHO, PARA TUBO PEX, DN 1/2"</v>
          </cell>
          <cell r="C10399" t="str">
            <v xml:space="preserve">UN    </v>
          </cell>
          <cell r="D10399" t="str">
            <v>3,23</v>
          </cell>
        </row>
        <row r="10400">
          <cell r="A10400">
            <v>38837</v>
          </cell>
          <cell r="B10400" t="str">
            <v>TAMPAO / CAP, ROSCA MACHO, PARA TUBO PEX, DN 1"</v>
          </cell>
          <cell r="C10400" t="str">
            <v xml:space="preserve">UN    </v>
          </cell>
          <cell r="D10400" t="str">
            <v>8,43</v>
          </cell>
        </row>
        <row r="10401">
          <cell r="A10401">
            <v>38836</v>
          </cell>
          <cell r="B10401" t="str">
            <v>TAMPAO / CAP, ROSCA MACHO, PARA TUBO PEX, DN 3/4"</v>
          </cell>
          <cell r="C10401" t="str">
            <v xml:space="preserve">UN    </v>
          </cell>
          <cell r="D10401" t="str">
            <v>4,66</v>
          </cell>
        </row>
        <row r="10402">
          <cell r="A10402">
            <v>2666</v>
          </cell>
          <cell r="B10402" t="str">
            <v>TAMPAO / TERMINAL / PLUG, D = 1 1/4" , PARA DUTO CORRUGADO PEAD (CABEAMENTO SUBTERRANEO)</v>
          </cell>
          <cell r="C10402" t="str">
            <v xml:space="preserve">UN    </v>
          </cell>
          <cell r="D10402" t="str">
            <v>3,65</v>
          </cell>
        </row>
        <row r="10403">
          <cell r="A10403">
            <v>2668</v>
          </cell>
          <cell r="B10403" t="str">
            <v>TAMPAO / TERMINAL / PLUG, D = 2" , PARA DUTO CORRUGADO PEAD (CABEAMENTO SUBTERRANEO)</v>
          </cell>
          <cell r="C10403" t="str">
            <v xml:space="preserve">UN    </v>
          </cell>
          <cell r="D10403" t="str">
            <v>4,17</v>
          </cell>
        </row>
        <row r="10404">
          <cell r="A10404">
            <v>2664</v>
          </cell>
          <cell r="B10404" t="str">
            <v>TAMPAO / TERMINAL / PLUG, D = 3" , PARA DUTO CORRUGADO PEAD (CABEAMENTO SUBTERRANEO)</v>
          </cell>
          <cell r="C10404" t="str">
            <v xml:space="preserve">UN    </v>
          </cell>
          <cell r="D10404" t="str">
            <v>6,15</v>
          </cell>
        </row>
        <row r="10405">
          <cell r="A10405">
            <v>2662</v>
          </cell>
          <cell r="B10405" t="str">
            <v>TAMPAO / TERMINAL / PLUG, D = 4" , PARA DUTO CORRUGADO PEAD (CABEAMENTO SUBTERRANEO)</v>
          </cell>
          <cell r="C10405" t="str">
            <v xml:space="preserve">UN    </v>
          </cell>
          <cell r="D10405" t="str">
            <v>7,55</v>
          </cell>
        </row>
        <row r="10406">
          <cell r="A10406">
            <v>20964</v>
          </cell>
          <cell r="B10406" t="str">
            <v>TAMPAO COM CORRENTE, EM LATAO, ENGATE RAPIDO 1 1/2", PARA INSTALACAO PREDIAL DE COMBATE A INCENDIO</v>
          </cell>
          <cell r="C10406" t="str">
            <v xml:space="preserve">UN    </v>
          </cell>
          <cell r="D10406" t="str">
            <v>62,47</v>
          </cell>
        </row>
        <row r="10407">
          <cell r="A10407">
            <v>10905</v>
          </cell>
          <cell r="B10407" t="str">
            <v>TAMPAO COM CORRENTE, EM LATAO, ENGATE RAPIDO 2 1/2", PARA INSTALACAO PREDIAL DE COMBATE A INCENDIO</v>
          </cell>
          <cell r="C10407" t="str">
            <v xml:space="preserve">UN    </v>
          </cell>
          <cell r="D10407" t="str">
            <v>83,80</v>
          </cell>
        </row>
        <row r="10408">
          <cell r="A10408">
            <v>6249</v>
          </cell>
          <cell r="B10408" t="str">
            <v>TAMPAO COMPLETO PARA TIL, EM PVC,  DN 100 MM, PARA REDE COLETORA DE ESGOTO</v>
          </cell>
          <cell r="C10408" t="str">
            <v xml:space="preserve">UN    </v>
          </cell>
          <cell r="D10408" t="str">
            <v>18,28</v>
          </cell>
        </row>
        <row r="10409">
          <cell r="A10409">
            <v>6251</v>
          </cell>
          <cell r="B10409" t="str">
            <v>TAMPAO COMPLETO PARA TIL, EM PVC,  DN 150 MM, PARA REDE COLETORA DE ESGOTO</v>
          </cell>
          <cell r="C10409" t="str">
            <v xml:space="preserve">UN    </v>
          </cell>
          <cell r="D10409" t="str">
            <v>28,04</v>
          </cell>
        </row>
        <row r="10410">
          <cell r="A10410">
            <v>6252</v>
          </cell>
          <cell r="B10410" t="str">
            <v>TAMPAO COMPLETO PARA TIL, EM PVC,  DN 200 MM, PARA REDE COLETORA DE ESGOTO</v>
          </cell>
          <cell r="C10410" t="str">
            <v xml:space="preserve">UN    </v>
          </cell>
          <cell r="D10410" t="str">
            <v>35,79</v>
          </cell>
        </row>
        <row r="10411">
          <cell r="A10411">
            <v>6250</v>
          </cell>
          <cell r="B10411" t="str">
            <v>TAMPAO COMPLETO PARA TIL, EM PVC,  DN 250 MM, PARA REDE COLETORA DE ESGOTO</v>
          </cell>
          <cell r="C10411" t="str">
            <v xml:space="preserve">UN    </v>
          </cell>
          <cell r="D10411" t="str">
            <v>44,32</v>
          </cell>
        </row>
        <row r="10412">
          <cell r="A10412">
            <v>11289</v>
          </cell>
          <cell r="B10412" t="str">
            <v>TAMPAO FOFO ARTICULADO P/ REGISTRO, CLASSE A15 CARGA MAX 1,5 T, *200 X 200* MM</v>
          </cell>
          <cell r="C10412" t="str">
            <v xml:space="preserve">UN    </v>
          </cell>
          <cell r="D10412" t="str">
            <v>51,22</v>
          </cell>
        </row>
        <row r="10413">
          <cell r="A10413">
            <v>11241</v>
          </cell>
          <cell r="B10413" t="str">
            <v>TAMPAO FOFO ARTICULADO P/ REGISTRO, CLASSE A15 CARGA MAXIMA 1,5 T, *400 X 400* MM</v>
          </cell>
          <cell r="C10413" t="str">
            <v xml:space="preserve">UN    </v>
          </cell>
          <cell r="D10413" t="str">
            <v>128,06</v>
          </cell>
        </row>
        <row r="10414">
          <cell r="A10414">
            <v>11301</v>
          </cell>
          <cell r="B10414" t="str">
            <v>TAMPAO FOFO ARTICULADO, CLASSE B125 CARGA MAX 12,5 T, REDONDO TAMPA 600 MM, REDE PLUVIAL/ESGOTO</v>
          </cell>
          <cell r="C10414" t="str">
            <v xml:space="preserve">UN    </v>
          </cell>
          <cell r="D10414" t="str">
            <v>324,72</v>
          </cell>
        </row>
        <row r="10415">
          <cell r="A10415">
            <v>21090</v>
          </cell>
          <cell r="B10415" t="str">
            <v>TAMPAO FOFO ARTICULADO, CLASSE D400 CARGA MAX 40 T, REDONDO TAMPA *600 MM, REDE PLUVIAL/ESGOTO</v>
          </cell>
          <cell r="C10415" t="str">
            <v xml:space="preserve">UN    </v>
          </cell>
          <cell r="D10415" t="str">
            <v>397,90</v>
          </cell>
        </row>
        <row r="10416">
          <cell r="A10416">
            <v>14112</v>
          </cell>
          <cell r="B10416" t="str">
            <v>TAMPAO FOFO SIMPLES COM BASE, CLASSE A15 CARGA MAX 1,5 T, *400 X 600* MM, REDE TELEFONE</v>
          </cell>
          <cell r="C10416" t="str">
            <v xml:space="preserve">UN    </v>
          </cell>
          <cell r="D10416" t="str">
            <v>166,02</v>
          </cell>
        </row>
        <row r="10417">
          <cell r="A10417">
            <v>11315</v>
          </cell>
          <cell r="B10417" t="str">
            <v>TAMPAO FOFO SIMPLES COM BASE, CLASSE A15 CARGA MAX 1,5 T, 300 X 300 MM, REDE PLUVIAL/ESGOTO</v>
          </cell>
          <cell r="C10417" t="str">
            <v xml:space="preserve">UN    </v>
          </cell>
          <cell r="D10417" t="str">
            <v>77,75</v>
          </cell>
        </row>
        <row r="10418">
          <cell r="A10418">
            <v>11292</v>
          </cell>
          <cell r="B10418" t="str">
            <v>TAMPAO FOFO SIMPLES COM BASE, CLASSE A15 CARGA MAX 1,5 T, 300 X 400 MM</v>
          </cell>
          <cell r="C10418" t="str">
            <v xml:space="preserve">UN    </v>
          </cell>
          <cell r="D10418" t="str">
            <v>182,03</v>
          </cell>
        </row>
        <row r="10419">
          <cell r="A10419">
            <v>21071</v>
          </cell>
          <cell r="B10419" t="str">
            <v>TAMPAO FOFO SIMPLES COM BASE, CLASSE A15 CARGA MAX 1,5 T, 400 X 400 MM, REDE PLUVIAL/ESGOTO/ELETRICA</v>
          </cell>
          <cell r="C10419" t="str">
            <v xml:space="preserve">UN    </v>
          </cell>
          <cell r="D10419" t="str">
            <v>118,91</v>
          </cell>
        </row>
        <row r="10420">
          <cell r="A10420">
            <v>11293</v>
          </cell>
          <cell r="B10420" t="str">
            <v>TAMPAO FOFO SIMPLES COM BASE, CLASSE A15 CARGA MAX 1,5 T, 400 X 500 MM, COM INSCRICAO INCENDIO</v>
          </cell>
          <cell r="C10420" t="str">
            <v xml:space="preserve">UN    </v>
          </cell>
          <cell r="D10420" t="str">
            <v>201,24</v>
          </cell>
        </row>
        <row r="10421">
          <cell r="A10421">
            <v>11316</v>
          </cell>
          <cell r="B10421" t="str">
            <v>TAMPAO FOFO SIMPLES COM BASE, CLASSE B125 CARGA MAX 12,5 T, REDONDO TAMPA 500 MM, REDE PLUVIAL/ESGOTO</v>
          </cell>
          <cell r="C10421" t="str">
            <v xml:space="preserve">UN    </v>
          </cell>
          <cell r="D10421" t="str">
            <v>256,12</v>
          </cell>
        </row>
        <row r="10422">
          <cell r="A10422">
            <v>6243</v>
          </cell>
          <cell r="B10422" t="str">
            <v>TAMPAO FOFO SIMPLES COM BASE, CLASSE B125 CARGA MAX 12,5 T, REDONDO TAMPA 600 MM, REDE PLUVIAL/ESGOTO</v>
          </cell>
          <cell r="C10422" t="str">
            <v xml:space="preserve">UN    </v>
          </cell>
          <cell r="D10422" t="str">
            <v>295,00</v>
          </cell>
        </row>
        <row r="10423">
          <cell r="A10423">
            <v>21079</v>
          </cell>
          <cell r="B10423" t="str">
            <v>TAMPAO FOFO SIMPLES COM BASE, CLASSE D400 CARGA MAX 40 T, REDONDO TAMPA 500 MM, REDE PLUVIAL/ESGOTO</v>
          </cell>
          <cell r="C10423" t="str">
            <v xml:space="preserve">UN    </v>
          </cell>
          <cell r="D10423" t="str">
            <v>351,71</v>
          </cell>
        </row>
        <row r="10424">
          <cell r="A10424">
            <v>6240</v>
          </cell>
          <cell r="B10424" t="str">
            <v>TAMPAO FOFO SIMPLES COM BASE, CLASSE D400 CARGA MAX 40 T, REDONDO TAMPA 600 MM, REDE PLUVIAL/ESGOTO</v>
          </cell>
          <cell r="C10424" t="str">
            <v xml:space="preserve">UN    </v>
          </cell>
          <cell r="D10424" t="str">
            <v>390,58</v>
          </cell>
        </row>
        <row r="10425">
          <cell r="A10425">
            <v>11296</v>
          </cell>
          <cell r="B10425" t="str">
            <v>TAMPAO FOFO SIMPLES COM BASE, CLASSE D400 CARGA MAX 40 T, REDONDO TAMPA 900 MM, REDE PLUVIAL/ESGOTO</v>
          </cell>
          <cell r="C10425" t="str">
            <v xml:space="preserve">UN    </v>
          </cell>
          <cell r="D10425" t="str">
            <v>1.244,48</v>
          </cell>
        </row>
        <row r="10426">
          <cell r="A10426">
            <v>11299</v>
          </cell>
          <cell r="B10426" t="str">
            <v>TAMPAO FOFO SIMPLES, CLASSE A15 CARGA MAX 1,5 T, *550 X 1100* MM, REDE TELEFONE</v>
          </cell>
          <cell r="C10426" t="str">
            <v xml:space="preserve">UN    </v>
          </cell>
          <cell r="D10426" t="str">
            <v>421,23</v>
          </cell>
        </row>
        <row r="10427">
          <cell r="A10427">
            <v>11066</v>
          </cell>
          <cell r="B10427" t="str">
            <v>TAMPAO PARA TELHA ESTRUTURAL DE FIBROCIMENTO 1 ABA, DE 370 X 155 X 76 MM (SEM AMIANTO)</v>
          </cell>
          <cell r="C10427" t="str">
            <v xml:space="preserve">UN    </v>
          </cell>
          <cell r="D10427" t="str">
            <v>11,27</v>
          </cell>
        </row>
        <row r="10428">
          <cell r="A10428">
            <v>11065</v>
          </cell>
          <cell r="B10428" t="str">
            <v>TAMPAO PARA TELHA ESTRUTURAL DE FIBROCIMENTO 2 ABAS, DE 787 X 215 X 60 MM (SEM AMIANTO)</v>
          </cell>
          <cell r="C10428" t="str">
            <v xml:space="preserve">UN    </v>
          </cell>
          <cell r="D10428" t="str">
            <v>12,92</v>
          </cell>
        </row>
        <row r="10429">
          <cell r="A10429">
            <v>11688</v>
          </cell>
          <cell r="B10429" t="str">
            <v>TANQUE ACO INOXIDAVEL (ACO 304) COM ESFREGADOR E VALVULA, DE *50 X 40 X 22* CM</v>
          </cell>
          <cell r="C10429" t="str">
            <v xml:space="preserve">UN    </v>
          </cell>
          <cell r="D10429" t="str">
            <v>339,81</v>
          </cell>
        </row>
        <row r="10430">
          <cell r="A10430">
            <v>37736</v>
          </cell>
          <cell r="B10430" t="str">
            <v>TANQUE DE ACO CARBONO NAO REVESTIDO, PARA TRANSPORTE DE AGUA COM CAPACIDADE DE 10 M3, COM BOMBA CENTRIFUGA POR TOMADA DE FORCA, VAZAO MAXIMA *75* M3/H (INCLUI MONTAGEM, NAO INCLUI CAMINHAO)</v>
          </cell>
          <cell r="C10430" t="str">
            <v xml:space="preserve">UN    </v>
          </cell>
          <cell r="D10430" t="str">
            <v>36.500,00</v>
          </cell>
        </row>
        <row r="10431">
          <cell r="A10431">
            <v>37739</v>
          </cell>
          <cell r="B10431" t="str">
            <v>TANQUE DE ACO PARA TRANSPORTE DE AGUA COM CAPACIDADE DE 14 M3 (INCLUI MONTAGEM, NAO INCLUI CAMINHAO)</v>
          </cell>
          <cell r="C10431" t="str">
            <v xml:space="preserve">UN    </v>
          </cell>
          <cell r="D10431" t="str">
            <v>44.923,07</v>
          </cell>
        </row>
        <row r="10432">
          <cell r="A10432">
            <v>37740</v>
          </cell>
          <cell r="B10432" t="str">
            <v>TANQUE DE ACO PARA TRANSPORTE DE AGUA COM CAPACIDADE DE 4 M3 (INCLUI MONTAGEM, NAO INCLUI CAMINHAO)</v>
          </cell>
          <cell r="C10432" t="str">
            <v xml:space="preserve">UN    </v>
          </cell>
          <cell r="D10432" t="str">
            <v>25.635,45</v>
          </cell>
        </row>
        <row r="10433">
          <cell r="A10433">
            <v>37738</v>
          </cell>
          <cell r="B10433" t="str">
            <v>TANQUE DE ACO PARA TRANSPORTE DE AGUA COM CAPACIDADE DE 6 M3 (INCLUI MONTAGEM, NAO INCLUI CAMINHAO)</v>
          </cell>
          <cell r="C10433" t="str">
            <v xml:space="preserve">UN    </v>
          </cell>
          <cell r="D10433" t="str">
            <v>30.457,35</v>
          </cell>
        </row>
        <row r="10434">
          <cell r="A10434">
            <v>37737</v>
          </cell>
          <cell r="B10434" t="str">
            <v>TANQUE DE ACO PARA TRANSPORTE DE AGUA COM CAPACIDADE DE 8 M3 (INCLUI MONTAGEM, NAO INCLUI CAMINHAO)</v>
          </cell>
          <cell r="C10434" t="str">
            <v xml:space="preserve">UN    </v>
          </cell>
          <cell r="D10434" t="str">
            <v>24.231,60</v>
          </cell>
        </row>
        <row r="10435">
          <cell r="A10435">
            <v>25014</v>
          </cell>
          <cell r="B10435" t="str">
            <v>TANQUE DE ASFALTO ESTACIONARIO COM MACARICO, CAPACIDADE 20.000 L</v>
          </cell>
          <cell r="C10435" t="str">
            <v xml:space="preserve">UN    </v>
          </cell>
          <cell r="D10435" t="str">
            <v>50.752,08</v>
          </cell>
        </row>
        <row r="10436">
          <cell r="A10436">
            <v>25013</v>
          </cell>
          <cell r="B10436" t="str">
            <v>TANQUE DE ASFALTO ESTACIONARIO COM SERPENTINA, CAPACIDADE 20.000 L</v>
          </cell>
          <cell r="C10436" t="str">
            <v xml:space="preserve">UN    </v>
          </cell>
          <cell r="D10436" t="str">
            <v>53.193,56</v>
          </cell>
        </row>
        <row r="10437">
          <cell r="A10437">
            <v>14405</v>
          </cell>
          <cell r="B10437" t="str">
            <v>TANQUE DE ASFALTO ESTACIONARIO COM SERPENTINA, CAPACIDADE 30.000 L</v>
          </cell>
          <cell r="C10437" t="str">
            <v xml:space="preserve">UN    </v>
          </cell>
          <cell r="D10437" t="str">
            <v>62.440,63</v>
          </cell>
        </row>
        <row r="10438">
          <cell r="A10438">
            <v>6253</v>
          </cell>
          <cell r="B10438" t="str">
            <v>TANQUE DE LAVAR ROUPAS EM CONCRETO PRE-MOLDADO, 1 BOCA, COM APOIO/PES, DE *60 X 65 X 80* CM (L X P X A)</v>
          </cell>
          <cell r="C10438" t="str">
            <v xml:space="preserve">UN    </v>
          </cell>
          <cell r="D10438" t="str">
            <v>61,52</v>
          </cell>
        </row>
        <row r="10439">
          <cell r="A10439">
            <v>36790</v>
          </cell>
          <cell r="B10439" t="str">
            <v>TANQUE DUPLO EM MARMORE SINTETICO COM CUBA LISA E ESFREGADOR, *110 X 60* CM</v>
          </cell>
          <cell r="C10439" t="str">
            <v xml:space="preserve">UN    </v>
          </cell>
          <cell r="D10439" t="str">
            <v>138,21</v>
          </cell>
        </row>
        <row r="10440">
          <cell r="A10440">
            <v>20271</v>
          </cell>
          <cell r="B10440" t="str">
            <v>TANQUE LOUCA BRANCA COM COLUNA *30* L</v>
          </cell>
          <cell r="C10440" t="str">
            <v xml:space="preserve">UN    </v>
          </cell>
          <cell r="D10440" t="str">
            <v>452,12</v>
          </cell>
        </row>
        <row r="10441">
          <cell r="A10441">
            <v>10423</v>
          </cell>
          <cell r="B10441" t="str">
            <v>TANQUE LOUCA BRANCA SUSPENSO *20* L</v>
          </cell>
          <cell r="C10441" t="str">
            <v xml:space="preserve">UN    </v>
          </cell>
          <cell r="D10441" t="str">
            <v>280,41</v>
          </cell>
        </row>
        <row r="10442">
          <cell r="A10442">
            <v>37589</v>
          </cell>
          <cell r="B10442" t="str">
            <v>TANQUE SIMPLES EM MARMORE SINTETICO COM COLUNA, CAPACIDADE *22* L, *60 X 46* CM</v>
          </cell>
          <cell r="C10442" t="str">
            <v xml:space="preserve">UN    </v>
          </cell>
          <cell r="D10442" t="str">
            <v>169,35</v>
          </cell>
        </row>
        <row r="10443">
          <cell r="A10443">
            <v>11690</v>
          </cell>
          <cell r="B10443" t="str">
            <v>TANQUE SIMPLES EM MARMORE SINTETICO DE FIXAR NA PAREDE, CAPACIDADE *22* L, *60 X 46* CM</v>
          </cell>
          <cell r="C10443" t="str">
            <v xml:space="preserve">UN    </v>
          </cell>
          <cell r="D10443" t="str">
            <v>89,96</v>
          </cell>
        </row>
        <row r="10444">
          <cell r="A10444">
            <v>20234</v>
          </cell>
          <cell r="B10444" t="str">
            <v>TANQUE SIMPLES EM MARMORE SINTETICO SUSPENSO, CAPACIDADE *38* L, *60 X 60* CM</v>
          </cell>
          <cell r="C10444" t="str">
            <v xml:space="preserve">UN    </v>
          </cell>
          <cell r="D10444" t="str">
            <v>113,85</v>
          </cell>
        </row>
        <row r="10445">
          <cell r="A10445">
            <v>4763</v>
          </cell>
          <cell r="B10445" t="str">
            <v>TAQUEADOR OU TAQUEIRO</v>
          </cell>
          <cell r="C10445" t="str">
            <v xml:space="preserve">H     </v>
          </cell>
          <cell r="D10445" t="str">
            <v>11,59</v>
          </cell>
        </row>
        <row r="10446">
          <cell r="A10446">
            <v>41070</v>
          </cell>
          <cell r="B10446" t="str">
            <v>TAQUEADOR OU TAQUEIRO (MENSALISTA)</v>
          </cell>
          <cell r="C10446" t="str">
            <v xml:space="preserve">MES   </v>
          </cell>
          <cell r="D10446" t="str">
            <v>2.035,09</v>
          </cell>
        </row>
        <row r="10447">
          <cell r="A10447">
            <v>14583</v>
          </cell>
          <cell r="B10447" t="str">
            <v>TARIFA "A" ENTRE  0 E 20M3 FORNECIMENTO D'AGUA</v>
          </cell>
          <cell r="C10447" t="str">
            <v xml:space="preserve">M3    </v>
          </cell>
          <cell r="D10447" t="str">
            <v>12,86</v>
          </cell>
        </row>
        <row r="10448">
          <cell r="A10448">
            <v>11457</v>
          </cell>
          <cell r="B10448" t="str">
            <v>TARJETA TIPO LIVRE / OCUPADO, CROMADA, PARA PORTA DE BANHEIRO</v>
          </cell>
          <cell r="C10448" t="str">
            <v xml:space="preserve">UN    </v>
          </cell>
          <cell r="D10448" t="str">
            <v>21,52</v>
          </cell>
        </row>
        <row r="10449">
          <cell r="A10449">
            <v>21121</v>
          </cell>
          <cell r="B10449" t="str">
            <v>TE CPVC, SOLDAVEL, 90 GRAUS, 15 MM, PARA AGUA QUENTE PREDIAL</v>
          </cell>
          <cell r="C10449" t="str">
            <v xml:space="preserve">UN    </v>
          </cell>
          <cell r="D10449" t="str">
            <v>2,53</v>
          </cell>
        </row>
        <row r="10450">
          <cell r="A10450">
            <v>38010</v>
          </cell>
          <cell r="B10450" t="str">
            <v>TE CPVC, SOLDAVEL, 90 GRAUS, 22 MM, PARA AGUA QUENTE PREDIAL</v>
          </cell>
          <cell r="C10450" t="str">
            <v xml:space="preserve">UN    </v>
          </cell>
          <cell r="D10450" t="str">
            <v>4,13</v>
          </cell>
        </row>
        <row r="10451">
          <cell r="A10451">
            <v>38011</v>
          </cell>
          <cell r="B10451" t="str">
            <v>TE CPVC, SOLDAVEL, 90 GRAUS, 28 MM, PARA AGUA QUENTE PREDIAL</v>
          </cell>
          <cell r="C10451" t="str">
            <v xml:space="preserve">UN    </v>
          </cell>
          <cell r="D10451" t="str">
            <v>7,63</v>
          </cell>
        </row>
        <row r="10452">
          <cell r="A10452">
            <v>38012</v>
          </cell>
          <cell r="B10452" t="str">
            <v>TE CPVC, SOLDAVEL, 90 GRAUS, 35 MM, PARA AGUA QUENTE PREDIAL</v>
          </cell>
          <cell r="C10452" t="str">
            <v xml:space="preserve">UN    </v>
          </cell>
          <cell r="D10452" t="str">
            <v>26,07</v>
          </cell>
        </row>
        <row r="10453">
          <cell r="A10453">
            <v>38013</v>
          </cell>
          <cell r="B10453" t="str">
            <v>TE CPVC, SOLDAVEL, 90 GRAUS, 42 MM, PARA AGUA QUENTE PREDIAL</v>
          </cell>
          <cell r="C10453" t="str">
            <v xml:space="preserve">UN    </v>
          </cell>
          <cell r="D10453" t="str">
            <v>33,85</v>
          </cell>
        </row>
        <row r="10454">
          <cell r="A10454">
            <v>38014</v>
          </cell>
          <cell r="B10454" t="str">
            <v>TE CPVC, SOLDAVEL, 90 GRAUS, 54 MM, PARA AGUA QUENTE PREDIAL</v>
          </cell>
          <cell r="C10454" t="str">
            <v xml:space="preserve">UN    </v>
          </cell>
          <cell r="D10454" t="str">
            <v>55,08</v>
          </cell>
        </row>
        <row r="10455">
          <cell r="A10455">
            <v>38015</v>
          </cell>
          <cell r="B10455" t="str">
            <v>TE CPVC, SOLDAVEL, 90 GRAUS, 73 MM, PARA AGUA QUENTE PREDIAL</v>
          </cell>
          <cell r="C10455" t="str">
            <v xml:space="preserve">UN    </v>
          </cell>
          <cell r="D10455" t="str">
            <v>133,01</v>
          </cell>
        </row>
        <row r="10456">
          <cell r="A10456">
            <v>38016</v>
          </cell>
          <cell r="B10456" t="str">
            <v>TE CPVC, SOLDAVEL, 90 GRAUS, 89 MM, PARA AGUA QUENTE PREDIAL</v>
          </cell>
          <cell r="C10456" t="str">
            <v xml:space="preserve">UN    </v>
          </cell>
          <cell r="D10456" t="str">
            <v>161,84</v>
          </cell>
        </row>
        <row r="10457">
          <cell r="A10457">
            <v>12741</v>
          </cell>
          <cell r="B10457" t="str">
            <v>TE DE COBRE (REF 611) SEM ANEL DE SOLDA, BOLSA X BOLSA X BOLSA, 104 MM</v>
          </cell>
          <cell r="C10457" t="str">
            <v xml:space="preserve">UN    </v>
          </cell>
          <cell r="D10457" t="str">
            <v>742,26</v>
          </cell>
        </row>
        <row r="10458">
          <cell r="A10458">
            <v>12733</v>
          </cell>
          <cell r="B10458" t="str">
            <v>TE DE COBRE (REF 611) SEM ANEL DE SOLDA, BOLSA X BOLSA X BOLSA, 15 MM</v>
          </cell>
          <cell r="C10458" t="str">
            <v xml:space="preserve">UN    </v>
          </cell>
          <cell r="D10458" t="str">
            <v>3,73</v>
          </cell>
        </row>
        <row r="10459">
          <cell r="A10459">
            <v>12734</v>
          </cell>
          <cell r="B10459" t="str">
            <v>TE DE COBRE (REF 611) SEM ANEL DE SOLDA, BOLSA X BOLSA X BOLSA, 22 MM</v>
          </cell>
          <cell r="C10459" t="str">
            <v xml:space="preserve">UN    </v>
          </cell>
          <cell r="D10459" t="str">
            <v>7,96</v>
          </cell>
        </row>
        <row r="10460">
          <cell r="A10460">
            <v>12735</v>
          </cell>
          <cell r="B10460" t="str">
            <v>TE DE COBRE (REF 611) SEM ANEL DE SOLDA, BOLSA X BOLSA X BOLSA, 28 MM</v>
          </cell>
          <cell r="C10460" t="str">
            <v xml:space="preserve">UN    </v>
          </cell>
          <cell r="D10460" t="str">
            <v>13,09</v>
          </cell>
        </row>
        <row r="10461">
          <cell r="A10461">
            <v>12736</v>
          </cell>
          <cell r="B10461" t="str">
            <v>TE DE COBRE (REF 611) SEM ANEL DE SOLDA, BOLSA X BOLSA X BOLSA, 35 MM</v>
          </cell>
          <cell r="C10461" t="str">
            <v xml:space="preserve">UN    </v>
          </cell>
          <cell r="D10461" t="str">
            <v>29,93</v>
          </cell>
        </row>
        <row r="10462">
          <cell r="A10462">
            <v>12737</v>
          </cell>
          <cell r="B10462" t="str">
            <v>TE DE COBRE (REF 611) SEM ANEL DE SOLDA, BOLSA X BOLSA X BOLSA, 42 MM</v>
          </cell>
          <cell r="C10462" t="str">
            <v xml:space="preserve">UN    </v>
          </cell>
          <cell r="D10462" t="str">
            <v>38,56</v>
          </cell>
        </row>
        <row r="10463">
          <cell r="A10463">
            <v>12738</v>
          </cell>
          <cell r="B10463" t="str">
            <v>TE DE COBRE (REF 611) SEM ANEL DE SOLDA, BOLSA X BOLSA X BOLSA, 54 MM</v>
          </cell>
          <cell r="C10463" t="str">
            <v xml:space="preserve">UN    </v>
          </cell>
          <cell r="D10463" t="str">
            <v>76,22</v>
          </cell>
        </row>
        <row r="10464">
          <cell r="A10464">
            <v>12739</v>
          </cell>
          <cell r="B10464" t="str">
            <v>TE DE COBRE (REF 611) SEM ANEL DE SOLDA, BOLSA X BOLSA X BOLSA, 66 MM</v>
          </cell>
          <cell r="C10464" t="str">
            <v xml:space="preserve">UN    </v>
          </cell>
          <cell r="D10464" t="str">
            <v>216,98</v>
          </cell>
        </row>
        <row r="10465">
          <cell r="A10465">
            <v>12740</v>
          </cell>
          <cell r="B10465" t="str">
            <v>TE DE COBRE (REF 611) SEM ANEL DE SOLDA, BOLSA X BOLSA X BOLSA, 79 MM</v>
          </cell>
          <cell r="C10465" t="str">
            <v xml:space="preserve">UN    </v>
          </cell>
          <cell r="D10465" t="str">
            <v>339,48</v>
          </cell>
        </row>
        <row r="10466">
          <cell r="A10466">
            <v>6297</v>
          </cell>
          <cell r="B10466" t="str">
            <v>TE DE FERRO GALVANIZADO, DE 1 1/2"</v>
          </cell>
          <cell r="C10466" t="str">
            <v xml:space="preserve">UN    </v>
          </cell>
          <cell r="D10466" t="str">
            <v>25,95</v>
          </cell>
        </row>
        <row r="10467">
          <cell r="A10467">
            <v>6296</v>
          </cell>
          <cell r="B10467" t="str">
            <v>TE DE FERRO GALVANIZADO, DE 1 1/4"</v>
          </cell>
          <cell r="C10467" t="str">
            <v xml:space="preserve">UN    </v>
          </cell>
          <cell r="D10467" t="str">
            <v>20,48</v>
          </cell>
        </row>
        <row r="10468">
          <cell r="A10468">
            <v>6294</v>
          </cell>
          <cell r="B10468" t="str">
            <v>TE DE FERRO GALVANIZADO, DE 1/2"</v>
          </cell>
          <cell r="C10468" t="str">
            <v xml:space="preserve">UN    </v>
          </cell>
          <cell r="D10468" t="str">
            <v>5,84</v>
          </cell>
        </row>
        <row r="10469">
          <cell r="A10469">
            <v>6323</v>
          </cell>
          <cell r="B10469" t="str">
            <v>TE DE FERRO GALVANIZADO, DE 1"</v>
          </cell>
          <cell r="C10469" t="str">
            <v xml:space="preserve">UN    </v>
          </cell>
          <cell r="D10469" t="str">
            <v>13,38</v>
          </cell>
        </row>
        <row r="10470">
          <cell r="A10470">
            <v>6299</v>
          </cell>
          <cell r="B10470" t="str">
            <v>TE DE FERRO GALVANIZADO, DE 2 1/2"</v>
          </cell>
          <cell r="C10470" t="str">
            <v xml:space="preserve">UN    </v>
          </cell>
          <cell r="D10470" t="str">
            <v>78,05</v>
          </cell>
        </row>
        <row r="10471">
          <cell r="A10471">
            <v>6298</v>
          </cell>
          <cell r="B10471" t="str">
            <v>TE DE FERRO GALVANIZADO, DE 2"</v>
          </cell>
          <cell r="C10471" t="str">
            <v xml:space="preserve">UN    </v>
          </cell>
          <cell r="D10471" t="str">
            <v>41,10</v>
          </cell>
        </row>
        <row r="10472">
          <cell r="A10472">
            <v>6295</v>
          </cell>
          <cell r="B10472" t="str">
            <v>TE DE FERRO GALVANIZADO, DE 3/4"</v>
          </cell>
          <cell r="C10472" t="str">
            <v xml:space="preserve">UN    </v>
          </cell>
          <cell r="D10472" t="str">
            <v>8,31</v>
          </cell>
        </row>
        <row r="10473">
          <cell r="A10473">
            <v>6322</v>
          </cell>
          <cell r="B10473" t="str">
            <v>TE DE FERRO GALVANIZADO, DE 3"</v>
          </cell>
          <cell r="C10473" t="str">
            <v xml:space="preserve">UN    </v>
          </cell>
          <cell r="D10473" t="str">
            <v>104,54</v>
          </cell>
        </row>
        <row r="10474">
          <cell r="A10474">
            <v>6300</v>
          </cell>
          <cell r="B10474" t="str">
            <v>TE DE FERRO GALVANIZADO, DE 4"</v>
          </cell>
          <cell r="C10474" t="str">
            <v xml:space="preserve">UN    </v>
          </cell>
          <cell r="D10474" t="str">
            <v>192,73</v>
          </cell>
        </row>
        <row r="10475">
          <cell r="A10475">
            <v>6321</v>
          </cell>
          <cell r="B10475" t="str">
            <v>TE DE FERRO GALVANIZADO, DE 5"</v>
          </cell>
          <cell r="C10475" t="str">
            <v xml:space="preserve">UN    </v>
          </cell>
          <cell r="D10475" t="str">
            <v>275,30</v>
          </cell>
        </row>
        <row r="10476">
          <cell r="A10476">
            <v>6301</v>
          </cell>
          <cell r="B10476" t="str">
            <v>TE DE FERRO GALVANIZADO, DE 6"</v>
          </cell>
          <cell r="C10476" t="str">
            <v xml:space="preserve">UN    </v>
          </cell>
          <cell r="D10476" t="str">
            <v>645,28</v>
          </cell>
        </row>
        <row r="10477">
          <cell r="A10477">
            <v>7105</v>
          </cell>
          <cell r="B10477" t="str">
            <v>TE DE INSPECAO, PVC,  100 X 75 MM, SERIE NORMAL PARA ESGOTO PREDIAL</v>
          </cell>
          <cell r="C10477" t="str">
            <v xml:space="preserve">UN    </v>
          </cell>
          <cell r="D10477" t="str">
            <v>27,57</v>
          </cell>
        </row>
        <row r="10478">
          <cell r="A10478">
            <v>20183</v>
          </cell>
          <cell r="B10478" t="str">
            <v>TE DE INSPECAO, PVC, SERIE R, 100 X 75 MM, PARA ESGOTO PREDIAL</v>
          </cell>
          <cell r="C10478" t="str">
            <v xml:space="preserve">UN    </v>
          </cell>
          <cell r="D10478" t="str">
            <v>31,21</v>
          </cell>
        </row>
        <row r="10479">
          <cell r="A10479">
            <v>38448</v>
          </cell>
          <cell r="B10479" t="str">
            <v>TE DE INSPECAO, PVC, SERIE R, 150 X 100 MM, PARA ESGOTO PREDIAL</v>
          </cell>
          <cell r="C10479" t="str">
            <v xml:space="preserve">UN    </v>
          </cell>
          <cell r="D10479" t="str">
            <v>165,60</v>
          </cell>
        </row>
        <row r="10480">
          <cell r="A10480">
            <v>20182</v>
          </cell>
          <cell r="B10480" t="str">
            <v>TE DE INSPECAO, PVC, SERIE R, 75 X 75 MM, PARA ESGOTO PREDIAL</v>
          </cell>
          <cell r="C10480" t="str">
            <v xml:space="preserve">UN    </v>
          </cell>
          <cell r="D10480" t="str">
            <v>23,01</v>
          </cell>
        </row>
        <row r="10481">
          <cell r="A10481">
            <v>7119</v>
          </cell>
          <cell r="B10481" t="str">
            <v>TE DE REDUCAO COM ROSCA, PVC, 90 GRAUS, 1 X 3/4", PARA AGUA FRIA PREDIAL</v>
          </cell>
          <cell r="C10481" t="str">
            <v xml:space="preserve">UN    </v>
          </cell>
          <cell r="D10481" t="str">
            <v>6,08</v>
          </cell>
        </row>
        <row r="10482">
          <cell r="A10482">
            <v>7120</v>
          </cell>
          <cell r="B10482" t="str">
            <v>TE DE REDUCAO COM ROSCA, PVC, 90 GRAUS, 3/4 X 1/2", PARA AGUA FRIA PREDIAL</v>
          </cell>
          <cell r="C10482" t="str">
            <v xml:space="preserve">UN    </v>
          </cell>
          <cell r="D10482" t="str">
            <v>3,60</v>
          </cell>
        </row>
        <row r="10483">
          <cell r="A10483">
            <v>6319</v>
          </cell>
          <cell r="B10483" t="str">
            <v>TE DE REDUCAO DE FERRO GALVANIZADO, COM ROSCA BSP, DE 1 1/2" X 1"</v>
          </cell>
          <cell r="C10483" t="str">
            <v xml:space="preserve">UN    </v>
          </cell>
          <cell r="D10483" t="str">
            <v>30,49</v>
          </cell>
        </row>
        <row r="10484">
          <cell r="A10484">
            <v>6304</v>
          </cell>
          <cell r="B10484" t="str">
            <v>TE DE REDUCAO DE FERRO GALVANIZADO, COM ROSCA BSP, DE 1 1/2" X 3/4"</v>
          </cell>
          <cell r="C10484" t="str">
            <v xml:space="preserve">UN    </v>
          </cell>
          <cell r="D10484" t="str">
            <v>30,49</v>
          </cell>
        </row>
        <row r="10485">
          <cell r="A10485">
            <v>21116</v>
          </cell>
          <cell r="B10485" t="str">
            <v>TE DE REDUCAO DE FERRO GALVANIZADO, COM ROSCA BSP, DE 1 1/4" X 3/4"</v>
          </cell>
          <cell r="C10485" t="str">
            <v xml:space="preserve">UN    </v>
          </cell>
          <cell r="D10485" t="str">
            <v>23,08</v>
          </cell>
        </row>
        <row r="10486">
          <cell r="A10486">
            <v>6320</v>
          </cell>
          <cell r="B10486" t="str">
            <v>TE DE REDUCAO DE FERRO GALVANIZADO, COM ROSCA BSP, DE 1" X 1/2"</v>
          </cell>
          <cell r="C10486" t="str">
            <v xml:space="preserve">UN    </v>
          </cell>
          <cell r="D10486" t="str">
            <v>15,70</v>
          </cell>
        </row>
        <row r="10487">
          <cell r="A10487">
            <v>6303</v>
          </cell>
          <cell r="B10487" t="str">
            <v>TE DE REDUCAO DE FERRO GALVANIZADO, COM ROSCA BSP, DE 1" X 3/4"</v>
          </cell>
          <cell r="C10487" t="str">
            <v xml:space="preserve">UN    </v>
          </cell>
          <cell r="D10487" t="str">
            <v>15,70</v>
          </cell>
        </row>
        <row r="10488">
          <cell r="A10488">
            <v>6308</v>
          </cell>
          <cell r="B10488" t="str">
            <v>TE DE REDUCAO DE FERRO GALVANIZADO, COM ROSCA BSP, DE 2 1/2" X 1 1/2"</v>
          </cell>
          <cell r="C10488" t="str">
            <v xml:space="preserve">UN    </v>
          </cell>
          <cell r="D10488" t="str">
            <v>84,36</v>
          </cell>
        </row>
        <row r="10489">
          <cell r="A10489">
            <v>6317</v>
          </cell>
          <cell r="B10489" t="str">
            <v>TE DE REDUCAO DE FERRO GALVANIZADO, COM ROSCA BSP, DE 2 1/2" X 1 1/4"</v>
          </cell>
          <cell r="C10489" t="str">
            <v xml:space="preserve">UN    </v>
          </cell>
          <cell r="D10489" t="str">
            <v>84,36</v>
          </cell>
        </row>
        <row r="10490">
          <cell r="A10490">
            <v>6307</v>
          </cell>
          <cell r="B10490" t="str">
            <v>TE DE REDUCAO DE FERRO GALVANIZADO, COM ROSCA BSP, DE 2 1/2" X 1"</v>
          </cell>
          <cell r="C10490" t="str">
            <v xml:space="preserve">UN    </v>
          </cell>
          <cell r="D10490" t="str">
            <v>84,36</v>
          </cell>
        </row>
        <row r="10491">
          <cell r="A10491">
            <v>6309</v>
          </cell>
          <cell r="B10491" t="str">
            <v>TE DE REDUCAO DE FERRO GALVANIZADO, COM ROSCA BSP, DE 2 1/2" X 2"</v>
          </cell>
          <cell r="C10491" t="str">
            <v xml:space="preserve">UN    </v>
          </cell>
          <cell r="D10491" t="str">
            <v>86,81</v>
          </cell>
        </row>
        <row r="10492">
          <cell r="A10492">
            <v>6318</v>
          </cell>
          <cell r="B10492" t="str">
            <v>TE DE REDUCAO DE FERRO GALVANIZADO, COM ROSCA BSP, DE 2" X 1 1/2"</v>
          </cell>
          <cell r="C10492" t="str">
            <v xml:space="preserve">UN    </v>
          </cell>
          <cell r="D10492" t="str">
            <v>45,50</v>
          </cell>
        </row>
        <row r="10493">
          <cell r="A10493">
            <v>6306</v>
          </cell>
          <cell r="B10493" t="str">
            <v>TE DE REDUCAO DE FERRO GALVANIZADO, COM ROSCA BSP, DE 2" X 1 1/4"</v>
          </cell>
          <cell r="C10493" t="str">
            <v xml:space="preserve">UN    </v>
          </cell>
          <cell r="D10493" t="str">
            <v>45,50</v>
          </cell>
        </row>
        <row r="10494">
          <cell r="A10494">
            <v>6305</v>
          </cell>
          <cell r="B10494" t="str">
            <v>TE DE REDUCAO DE FERRO GALVANIZADO, COM ROSCA BSP, DE 2" X 1"</v>
          </cell>
          <cell r="C10494" t="str">
            <v xml:space="preserve">UN    </v>
          </cell>
          <cell r="D10494" t="str">
            <v>45,50</v>
          </cell>
        </row>
        <row r="10495">
          <cell r="A10495">
            <v>6302</v>
          </cell>
          <cell r="B10495" t="str">
            <v>TE DE REDUCAO DE FERRO GALVANIZADO, COM ROSCA BSP, DE 3/4" X 1/2"</v>
          </cell>
          <cell r="C10495" t="str">
            <v xml:space="preserve">UN    </v>
          </cell>
          <cell r="D10495" t="str">
            <v>9,65</v>
          </cell>
        </row>
        <row r="10496">
          <cell r="A10496">
            <v>6312</v>
          </cell>
          <cell r="B10496" t="str">
            <v>TE DE REDUCAO DE FERRO GALVANIZADO, COM ROSCA BSP, DE 3" X 1 1/2"</v>
          </cell>
          <cell r="C10496" t="str">
            <v xml:space="preserve">UN    </v>
          </cell>
          <cell r="D10496" t="str">
            <v>121,34</v>
          </cell>
        </row>
        <row r="10497">
          <cell r="A10497">
            <v>6311</v>
          </cell>
          <cell r="B10497" t="str">
            <v>TE DE REDUCAO DE FERRO GALVANIZADO, COM ROSCA BSP, DE 3" X 1 1/4"</v>
          </cell>
          <cell r="C10497" t="str">
            <v xml:space="preserve">UN    </v>
          </cell>
          <cell r="D10497" t="str">
            <v>121,34</v>
          </cell>
        </row>
        <row r="10498">
          <cell r="A10498">
            <v>6310</v>
          </cell>
          <cell r="B10498" t="str">
            <v>TE DE REDUCAO DE FERRO GALVANIZADO, COM ROSCA BSP, DE 3" X 1"</v>
          </cell>
          <cell r="C10498" t="str">
            <v xml:space="preserve">UN    </v>
          </cell>
          <cell r="D10498" t="str">
            <v>121,34</v>
          </cell>
        </row>
        <row r="10499">
          <cell r="A10499">
            <v>6314</v>
          </cell>
          <cell r="B10499" t="str">
            <v>TE DE REDUCAO DE FERRO GALVANIZADO, COM ROSCA BSP, DE 3" X 2 1/2"</v>
          </cell>
          <cell r="C10499" t="str">
            <v xml:space="preserve">UN    </v>
          </cell>
          <cell r="D10499" t="str">
            <v>121,34</v>
          </cell>
        </row>
        <row r="10500">
          <cell r="A10500">
            <v>6313</v>
          </cell>
          <cell r="B10500" t="str">
            <v>TE DE REDUCAO DE FERRO GALVANIZADO, COM ROSCA BSP, DE 3" X 2"</v>
          </cell>
          <cell r="C10500" t="str">
            <v xml:space="preserve">UN    </v>
          </cell>
          <cell r="D10500" t="str">
            <v>121,34</v>
          </cell>
        </row>
        <row r="10501">
          <cell r="A10501">
            <v>6315</v>
          </cell>
          <cell r="B10501" t="str">
            <v>TE DE REDUCAO DE FERRO GALVANIZADO, COM ROSCA BSP, DE 4" X 2"</v>
          </cell>
          <cell r="C10501" t="str">
            <v xml:space="preserve">UN    </v>
          </cell>
          <cell r="D10501" t="str">
            <v>229,76</v>
          </cell>
        </row>
        <row r="10502">
          <cell r="A10502">
            <v>6316</v>
          </cell>
          <cell r="B10502" t="str">
            <v>TE DE REDUCAO DE FERRO GALVANIZADO, COM ROSCA BSP, DE 4" X 3"</v>
          </cell>
          <cell r="C10502" t="str">
            <v xml:space="preserve">UN    </v>
          </cell>
          <cell r="D10502" t="str">
            <v>229,76</v>
          </cell>
        </row>
        <row r="10503">
          <cell r="A10503">
            <v>38878</v>
          </cell>
          <cell r="B10503" t="str">
            <v>TE DE REDUCAO METALICO, PARA CONEXAO COM ANEL DESLIZANTE EM TUBO PEX, DN 16 X 20 X 16 MM</v>
          </cell>
          <cell r="C10503" t="str">
            <v xml:space="preserve">UN    </v>
          </cell>
          <cell r="D10503" t="str">
            <v>11,85</v>
          </cell>
        </row>
        <row r="10504">
          <cell r="A10504">
            <v>38879</v>
          </cell>
          <cell r="B10504" t="str">
            <v>TE DE REDUCAO METALICO, PARA CONEXAO COM ANEL DESLIZANTE EM TUBO PEX, DN 16 X 25 X 16 MM</v>
          </cell>
          <cell r="C10504" t="str">
            <v xml:space="preserve">UN    </v>
          </cell>
          <cell r="D10504" t="str">
            <v>22,22</v>
          </cell>
        </row>
        <row r="10505">
          <cell r="A10505">
            <v>38881</v>
          </cell>
          <cell r="B10505" t="str">
            <v>TE DE REDUCAO METALICO, PARA CONEXAO COM ANEL DESLIZANTE EM TUBO PEX, DN 20 X 16 X 16 MM</v>
          </cell>
          <cell r="C10505" t="str">
            <v xml:space="preserve">UN    </v>
          </cell>
          <cell r="D10505" t="str">
            <v>11,63</v>
          </cell>
        </row>
        <row r="10506">
          <cell r="A10506">
            <v>38880</v>
          </cell>
          <cell r="B10506" t="str">
            <v>TE DE REDUCAO METALICO, PARA CONEXAO COM ANEL DESLIZANTE EM TUBO PEX, DN 20 X 16 X 20 MM</v>
          </cell>
          <cell r="C10506" t="str">
            <v xml:space="preserve">UN    </v>
          </cell>
          <cell r="D10506" t="str">
            <v>12,18</v>
          </cell>
        </row>
        <row r="10507">
          <cell r="A10507">
            <v>38882</v>
          </cell>
          <cell r="B10507" t="str">
            <v>TE DE REDUCAO METALICO, PARA CONEXAO COM ANEL DESLIZANTE EM TUBO PEX, DN 20 X 20 X 16 MM</v>
          </cell>
          <cell r="C10507" t="str">
            <v xml:space="preserve">UN    </v>
          </cell>
          <cell r="D10507" t="str">
            <v>12,62</v>
          </cell>
        </row>
        <row r="10508">
          <cell r="A10508">
            <v>38883</v>
          </cell>
          <cell r="B10508" t="str">
            <v>TE DE REDUCAO METALICO, PARA CONEXAO COM ANEL DESLIZANTE EM TUBO PEX, DN 20 X 25 X 20 MM</v>
          </cell>
          <cell r="C10508" t="str">
            <v xml:space="preserve">UN    </v>
          </cell>
          <cell r="D10508" t="str">
            <v>18,66</v>
          </cell>
        </row>
        <row r="10509">
          <cell r="A10509">
            <v>38884</v>
          </cell>
          <cell r="B10509" t="str">
            <v>TE DE REDUCAO METALICO, PARA CONEXAO COM ANEL DESLIZANTE EM TUBO PEX, DN 25 X 16 X 16 MM</v>
          </cell>
          <cell r="C10509" t="str">
            <v xml:space="preserve">UN    </v>
          </cell>
          <cell r="D10509" t="str">
            <v>20,26</v>
          </cell>
        </row>
        <row r="10510">
          <cell r="A10510">
            <v>38885</v>
          </cell>
          <cell r="B10510" t="str">
            <v>TE DE REDUCAO METALICO, PARA CONEXAO COM ANEL DESLIZANTE EM TUBO PEX, DN 25 X 16 X 20 MM</v>
          </cell>
          <cell r="C10510" t="str">
            <v xml:space="preserve">UN    </v>
          </cell>
          <cell r="D10510" t="str">
            <v>19,60</v>
          </cell>
        </row>
        <row r="10511">
          <cell r="A10511">
            <v>38886</v>
          </cell>
          <cell r="B10511" t="str">
            <v>TE DE REDUCAO METALICO, PARA CONEXAO COM ANEL DESLIZANTE EM TUBO PEX, DN 25 X 16 X 25 MM</v>
          </cell>
          <cell r="C10511" t="str">
            <v xml:space="preserve">UN    </v>
          </cell>
          <cell r="D10511" t="str">
            <v>21,15</v>
          </cell>
        </row>
        <row r="10512">
          <cell r="A10512">
            <v>38887</v>
          </cell>
          <cell r="B10512" t="str">
            <v>TE DE REDUCAO METALICO, PARA CONEXAO COM ANEL DESLIZANTE EM TUBO PEX, DN 25 X 20 X 20 MM</v>
          </cell>
          <cell r="C10512" t="str">
            <v xml:space="preserve">UN    </v>
          </cell>
          <cell r="D10512" t="str">
            <v>19,00</v>
          </cell>
        </row>
        <row r="10513">
          <cell r="A10513">
            <v>38888</v>
          </cell>
          <cell r="B10513" t="str">
            <v>TE DE REDUCAO METALICO, PARA CONEXAO COM ANEL DESLIZANTE EM TUBO PEX, DN 25 X 20 X 25 MM</v>
          </cell>
          <cell r="C10513" t="str">
            <v xml:space="preserve">UN    </v>
          </cell>
          <cell r="D10513" t="str">
            <v>22,59</v>
          </cell>
        </row>
        <row r="10514">
          <cell r="A10514">
            <v>38890</v>
          </cell>
          <cell r="B10514" t="str">
            <v>TE DE REDUCAO METALICO, PARA CONEXAO COM ANEL DESLIZANTE EM TUBO PEX, DN 25 X 32 X 25 MM</v>
          </cell>
          <cell r="C10514" t="str">
            <v xml:space="preserve">UN    </v>
          </cell>
          <cell r="D10514" t="str">
            <v>33,57</v>
          </cell>
        </row>
        <row r="10515">
          <cell r="A10515">
            <v>38893</v>
          </cell>
          <cell r="B10515" t="str">
            <v>TE DE REDUCAO METALICO, PARA CONEXAO COM ANEL DESLIZANTE EM TUBO PEX, DN 32 X 20 X 32 MM</v>
          </cell>
          <cell r="C10515" t="str">
            <v xml:space="preserve">UN    </v>
          </cell>
          <cell r="D10515" t="str">
            <v>27,00</v>
          </cell>
        </row>
        <row r="10516">
          <cell r="A10516">
            <v>38894</v>
          </cell>
          <cell r="B10516" t="str">
            <v>TE DE REDUCAO METALICO, PARA CONEXAO COM ANEL DESLIZANTE EM TUBO PEX, DN 32 X 25 X 25 MM</v>
          </cell>
          <cell r="C10516" t="str">
            <v xml:space="preserve">UN    </v>
          </cell>
          <cell r="D10516" t="str">
            <v>34,29</v>
          </cell>
        </row>
        <row r="10517">
          <cell r="A10517">
            <v>38896</v>
          </cell>
          <cell r="B10517" t="str">
            <v>TE DE REDUCAO METALICO, PARA CONEXAO COM ANEL DESLIZANTE EM TUBO PEX, DN 32 X 25 X 32 MM</v>
          </cell>
          <cell r="C10517" t="str">
            <v xml:space="preserve">UN    </v>
          </cell>
          <cell r="D10517" t="str">
            <v>34,97</v>
          </cell>
        </row>
        <row r="10518">
          <cell r="A10518">
            <v>39324</v>
          </cell>
          <cell r="B10518" t="str">
            <v>TE DE REDUCAO, CPVC, 22 X 15 MM, PARA AGUA QUENTE PREDIAL</v>
          </cell>
          <cell r="C10518" t="str">
            <v xml:space="preserve">UN    </v>
          </cell>
          <cell r="D10518" t="str">
            <v>5,60</v>
          </cell>
        </row>
        <row r="10519">
          <cell r="A10519">
            <v>39325</v>
          </cell>
          <cell r="B10519" t="str">
            <v>TE DE REDUCAO, CPVC, 28 X 22 MM, PARA AGUA QUENTE PREDIAL</v>
          </cell>
          <cell r="C10519" t="str">
            <v xml:space="preserve">UN    </v>
          </cell>
          <cell r="D10519" t="str">
            <v>8,48</v>
          </cell>
        </row>
        <row r="10520">
          <cell r="A10520">
            <v>39326</v>
          </cell>
          <cell r="B10520" t="str">
            <v>TE DE REDUCAO, CPVC, 35 X 28 MM, PARA AGUA QUENTE PREDIAL</v>
          </cell>
          <cell r="C10520" t="str">
            <v xml:space="preserve">UN    </v>
          </cell>
          <cell r="D10520" t="str">
            <v>21,85</v>
          </cell>
        </row>
        <row r="10521">
          <cell r="A10521">
            <v>39327</v>
          </cell>
          <cell r="B10521" t="str">
            <v>TE DE REDUCAO, CPVC, 42 X 35 MM, PARA AGUA QUENTE PREDIAL</v>
          </cell>
          <cell r="C10521" t="str">
            <v xml:space="preserve">UN    </v>
          </cell>
          <cell r="D10521" t="str">
            <v>33,10</v>
          </cell>
        </row>
        <row r="10522">
          <cell r="A10522">
            <v>20176</v>
          </cell>
          <cell r="B10522" t="str">
            <v>TE DE REDUCAO, PVC LEVE, CURTO, 90 GRAUS, COM BOLSA PARA ANEL, 150 X 100 MM, PARA ESGOTO</v>
          </cell>
          <cell r="C10522" t="str">
            <v xml:space="preserve">UN    </v>
          </cell>
          <cell r="D10522" t="str">
            <v>55,90</v>
          </cell>
        </row>
        <row r="10523">
          <cell r="A10523">
            <v>11378</v>
          </cell>
          <cell r="B10523" t="str">
            <v>TE DE REDUCAO, PVC PBA, BBB, JE, DN 100 X 50 / DE 110 X 60 MM, PARA REDE AGUA (NBR 10351)</v>
          </cell>
          <cell r="C10523" t="str">
            <v xml:space="preserve">UN    </v>
          </cell>
          <cell r="D10523" t="str">
            <v>69,76</v>
          </cell>
        </row>
        <row r="10524">
          <cell r="A10524">
            <v>11379</v>
          </cell>
          <cell r="B10524" t="str">
            <v>TE DE REDUCAO, PVC PBA, BBB, JE, DN 100 X 75 / DE 110 X 85 MM, PARA REDE AGUA (NBR 10351)</v>
          </cell>
          <cell r="C10524" t="str">
            <v xml:space="preserve">UN    </v>
          </cell>
          <cell r="D10524" t="str">
            <v>76,19</v>
          </cell>
        </row>
        <row r="10525">
          <cell r="A10525">
            <v>11493</v>
          </cell>
          <cell r="B10525" t="str">
            <v>TE DE REDUCAO, PVC PBA, BBB, JE, DN 75 X 50 / DE 85 X 60 MM, PARA REDE AGUA (NBR 10351)</v>
          </cell>
          <cell r="C10525" t="str">
            <v xml:space="preserve">UN    </v>
          </cell>
          <cell r="D10525" t="str">
            <v>38,56</v>
          </cell>
        </row>
        <row r="10526">
          <cell r="A10526">
            <v>41896</v>
          </cell>
          <cell r="B10526" t="str">
            <v>TE DE REDUCAO, PVC, BBB, JE, 90 GRAUS, DN 200 X 150 MM, PARA REDE COLETORA ESGOTO  (NBR 10569)</v>
          </cell>
          <cell r="C10526" t="str">
            <v xml:space="preserve">UN    </v>
          </cell>
          <cell r="D10526" t="str">
            <v>211,73</v>
          </cell>
        </row>
        <row r="10527">
          <cell r="A10527">
            <v>7068</v>
          </cell>
          <cell r="B10527" t="str">
            <v>TE DE REDUCAO, PVC, BBB, JE, 90 GRAUS, DN 250 X 150 MM, PARA REDE COLETORA ESGOTO (NBR 10569)</v>
          </cell>
          <cell r="C10527" t="str">
            <v xml:space="preserve">UN    </v>
          </cell>
          <cell r="D10527" t="str">
            <v>374,27</v>
          </cell>
        </row>
        <row r="10528">
          <cell r="A10528">
            <v>7106</v>
          </cell>
          <cell r="B10528" t="str">
            <v>TE DE REDUCAO, PVC, SOLDAVEL, 90 GRAUS, 110 MM X 60 MM, PARA AGUA FRIA PREDIAL</v>
          </cell>
          <cell r="C10528" t="str">
            <v xml:space="preserve">UN    </v>
          </cell>
          <cell r="D10528" t="str">
            <v>82,32</v>
          </cell>
        </row>
        <row r="10529">
          <cell r="A10529">
            <v>7104</v>
          </cell>
          <cell r="B10529" t="str">
            <v>TE DE REDUCAO, PVC, SOLDAVEL, 90 GRAUS, 25 MM X 20 MM, PARA AGUA FRIA PREDIAL</v>
          </cell>
          <cell r="C10529" t="str">
            <v xml:space="preserve">UN    </v>
          </cell>
          <cell r="D10529" t="str">
            <v>2,26</v>
          </cell>
        </row>
        <row r="10530">
          <cell r="A10530">
            <v>7136</v>
          </cell>
          <cell r="B10530" t="str">
            <v>TE DE REDUCAO, PVC, SOLDAVEL, 90 GRAUS, 32 MM X 25 MM, PARA AGUA FRIA PREDIAL</v>
          </cell>
          <cell r="C10530" t="str">
            <v xml:space="preserve">UN    </v>
          </cell>
          <cell r="D10530" t="str">
            <v>4,40</v>
          </cell>
        </row>
        <row r="10531">
          <cell r="A10531">
            <v>7128</v>
          </cell>
          <cell r="B10531" t="str">
            <v>TE DE REDUCAO, PVC, SOLDAVEL, 90 GRAUS, 40 MM X 32 MM, PARA AGUA FRIA PREDIAL</v>
          </cell>
          <cell r="C10531" t="str">
            <v xml:space="preserve">UN    </v>
          </cell>
          <cell r="D10531" t="str">
            <v>6,00</v>
          </cell>
        </row>
        <row r="10532">
          <cell r="A10532">
            <v>7108</v>
          </cell>
          <cell r="B10532" t="str">
            <v>TE DE REDUCAO, PVC, SOLDAVEL, 90 GRAUS, 50 MM X 20 MM, PARA AGUA FRIA PREDIAL</v>
          </cell>
          <cell r="C10532" t="str">
            <v xml:space="preserve">UN    </v>
          </cell>
          <cell r="D10532" t="str">
            <v>6,65</v>
          </cell>
        </row>
        <row r="10533">
          <cell r="A10533">
            <v>7129</v>
          </cell>
          <cell r="B10533" t="str">
            <v>TE DE REDUCAO, PVC, SOLDAVEL, 90 GRAUS, 50 MM X 25 MM, PARA AGUA FRIA PREDIAL</v>
          </cell>
          <cell r="C10533" t="str">
            <v xml:space="preserve">UN    </v>
          </cell>
          <cell r="D10533" t="str">
            <v>6,68</v>
          </cell>
        </row>
        <row r="10534">
          <cell r="A10534">
            <v>7130</v>
          </cell>
          <cell r="B10534" t="str">
            <v>TE DE REDUCAO, PVC, SOLDAVEL, 90 GRAUS, 50 MM X 32 MM, PARA AGUA FRIA PREDIAL</v>
          </cell>
          <cell r="C10534" t="str">
            <v xml:space="preserve">UN    </v>
          </cell>
          <cell r="D10534" t="str">
            <v>9,05</v>
          </cell>
        </row>
        <row r="10535">
          <cell r="A10535">
            <v>7131</v>
          </cell>
          <cell r="B10535" t="str">
            <v>TE DE REDUCAO, PVC, SOLDAVEL, 90 GRAUS, 50 MM X 40 MM, PARA AGUA FRIA PREDIAL</v>
          </cell>
          <cell r="C10535" t="str">
            <v xml:space="preserve">UN    </v>
          </cell>
          <cell r="D10535" t="str">
            <v>10,41</v>
          </cell>
        </row>
        <row r="10536">
          <cell r="A10536">
            <v>7132</v>
          </cell>
          <cell r="B10536" t="str">
            <v>TE DE REDUCAO, PVC, SOLDAVEL, 90 GRAUS, 75 MM X 50 MM, PARA AGUA FRIA PREDIAL</v>
          </cell>
          <cell r="C10536" t="str">
            <v xml:space="preserve">UN    </v>
          </cell>
          <cell r="D10536" t="str">
            <v>31,02</v>
          </cell>
        </row>
        <row r="10537">
          <cell r="A10537">
            <v>7133</v>
          </cell>
          <cell r="B10537" t="str">
            <v>TE DE REDUCAO, PVC, SOLDAVEL, 90 GRAUS, 85 MM X 60 MM, PARA AGUA FRIA PREDIAL</v>
          </cell>
          <cell r="C10537" t="str">
            <v xml:space="preserve">UN    </v>
          </cell>
          <cell r="D10537" t="str">
            <v>49,23</v>
          </cell>
        </row>
        <row r="10538">
          <cell r="A10538">
            <v>37420</v>
          </cell>
          <cell r="B10538" t="str">
            <v>TE DE SERVICO INTEGRADO, EM POLIPROPILENO (PP), PARA TUBOS EM PEAD/PVC, 60 X 20 MM - LIGACAO PREDIAL DE AGUA</v>
          </cell>
          <cell r="C10538" t="str">
            <v xml:space="preserve">UN    </v>
          </cell>
          <cell r="D10538" t="str">
            <v>28,81</v>
          </cell>
        </row>
        <row r="10539">
          <cell r="A10539">
            <v>37421</v>
          </cell>
          <cell r="B10539" t="str">
            <v>TE DE SERVICO INTEGRADO, EM POLIPROPILENO (PP), PARA TUBOS EM PEAD/PVC, 60 X 32 MM - LIGACAO PREDIAL DE AGUA</v>
          </cell>
          <cell r="C10539" t="str">
            <v xml:space="preserve">UN    </v>
          </cell>
          <cell r="D10539" t="str">
            <v>39,37</v>
          </cell>
        </row>
        <row r="10540">
          <cell r="A10540">
            <v>37422</v>
          </cell>
          <cell r="B10540" t="str">
            <v>TE DE SERVICO INTEGRADO, EM POLIPROPILENO (PP), PARA TUBOS EM PEAD, 63 X 20 MM - LIGACAO PREDIAL DE AGUA</v>
          </cell>
          <cell r="C10540" t="str">
            <v xml:space="preserve">UN    </v>
          </cell>
          <cell r="D10540" t="str">
            <v>36,85</v>
          </cell>
        </row>
        <row r="10541">
          <cell r="A10541">
            <v>37443</v>
          </cell>
          <cell r="B10541" t="str">
            <v>TE DE SERVICO, PEAD PE 100, DE 125 X 20 MM, PARA ELETROFUSAO</v>
          </cell>
          <cell r="C10541" t="str">
            <v xml:space="preserve">UN    </v>
          </cell>
          <cell r="D10541" t="str">
            <v>111,90</v>
          </cell>
        </row>
        <row r="10542">
          <cell r="A10542">
            <v>37444</v>
          </cell>
          <cell r="B10542" t="str">
            <v>TE DE SERVICO, PEAD PE 100, DE 125 X 32 MM, PARA ELETROFUSAO</v>
          </cell>
          <cell r="C10542" t="str">
            <v xml:space="preserve">UN    </v>
          </cell>
          <cell r="D10542" t="str">
            <v>113,80</v>
          </cell>
        </row>
        <row r="10543">
          <cell r="A10543">
            <v>37445</v>
          </cell>
          <cell r="B10543" t="str">
            <v>TE DE SERVICO, PEAD PE 100, DE 125 X 63 MM, PARA ELETROFUSAO</v>
          </cell>
          <cell r="C10543" t="str">
            <v xml:space="preserve">UN    </v>
          </cell>
          <cell r="D10543" t="str">
            <v>172,48</v>
          </cell>
        </row>
        <row r="10544">
          <cell r="A10544">
            <v>37446</v>
          </cell>
          <cell r="B10544" t="str">
            <v>TE DE SERVICO, PEAD PE 100, DE 200 X 20 MM, PARA ELETROFUSAO</v>
          </cell>
          <cell r="C10544" t="str">
            <v xml:space="preserve">UN    </v>
          </cell>
          <cell r="D10544" t="str">
            <v>188,03</v>
          </cell>
        </row>
        <row r="10545">
          <cell r="A10545">
            <v>37447</v>
          </cell>
          <cell r="B10545" t="str">
            <v>TE DE SERVICO, PEAD PE 100, DE 200 X 32 MM, PARA ELETROFUSAO</v>
          </cell>
          <cell r="C10545" t="str">
            <v xml:space="preserve">UN    </v>
          </cell>
          <cell r="D10545" t="str">
            <v>190,98</v>
          </cell>
        </row>
        <row r="10546">
          <cell r="A10546">
            <v>37448</v>
          </cell>
          <cell r="B10546" t="str">
            <v>TE DE SERVICO, PEAD PE 100, DE 200 X 63 MM, PARA ELETROFUSAO</v>
          </cell>
          <cell r="C10546" t="str">
            <v xml:space="preserve">UN    </v>
          </cell>
          <cell r="D10546" t="str">
            <v>261,96</v>
          </cell>
        </row>
        <row r="10547">
          <cell r="A10547">
            <v>37440</v>
          </cell>
          <cell r="B10547" t="str">
            <v>TE DE SERVICO, PEAD PE 100, DE 63 X 20 MM, PARA ELETROFUSAO</v>
          </cell>
          <cell r="C10547" t="str">
            <v xml:space="preserve">UN    </v>
          </cell>
          <cell r="D10547" t="str">
            <v>88,82</v>
          </cell>
        </row>
        <row r="10548">
          <cell r="A10548">
            <v>37441</v>
          </cell>
          <cell r="B10548" t="str">
            <v>TE DE SERVICO, PEAD PE 100, DE 63 X 32 MM, PARA ELETROFUSAO</v>
          </cell>
          <cell r="C10548" t="str">
            <v xml:space="preserve">UN    </v>
          </cell>
          <cell r="D10548" t="str">
            <v>88,82</v>
          </cell>
        </row>
        <row r="10549">
          <cell r="A10549">
            <v>37442</v>
          </cell>
          <cell r="B10549" t="str">
            <v>TE DE SERVICO, PEAD PE 100, DE 63 X 63 MM, PARA ELETROFUSAO</v>
          </cell>
          <cell r="C10549" t="str">
            <v xml:space="preserve">UN    </v>
          </cell>
          <cell r="D10549" t="str">
            <v>106,97</v>
          </cell>
        </row>
        <row r="10550">
          <cell r="A10550">
            <v>38017</v>
          </cell>
          <cell r="B10550" t="str">
            <v>TE DE TRANSICAO, CPVC, SOLDAVEL, 15 MM X 1/2", PARA AGUA QUENTE</v>
          </cell>
          <cell r="C10550" t="str">
            <v xml:space="preserve">UN    </v>
          </cell>
          <cell r="D10550" t="str">
            <v>7,97</v>
          </cell>
        </row>
        <row r="10551">
          <cell r="A10551">
            <v>38018</v>
          </cell>
          <cell r="B10551" t="str">
            <v>TE DE TRANSICAO, CPVC, SOLDAVEL, 22 MM X 1/2", PARA AGUA QUENTE</v>
          </cell>
          <cell r="C10551" t="str">
            <v xml:space="preserve">UN    </v>
          </cell>
          <cell r="D10551" t="str">
            <v>8,79</v>
          </cell>
        </row>
        <row r="10552">
          <cell r="A10552">
            <v>39895</v>
          </cell>
          <cell r="B10552" t="str">
            <v>TE DUPLA CURVA BRONZE/LATAO (REF 764) SEM ANEL DE SOLDA, ROSCA F X BOLSA X ROSCA F, 1/2" X 15 X 1/2"</v>
          </cell>
          <cell r="C10552" t="str">
            <v xml:space="preserve">UN    </v>
          </cell>
          <cell r="D10552" t="str">
            <v>26,96</v>
          </cell>
        </row>
        <row r="10553">
          <cell r="A10553">
            <v>39896</v>
          </cell>
          <cell r="B10553" t="str">
            <v>TE DUPLA CURVA BRONZE/LATAO (REF 764) SEM ANEL DE SOLDA, ROSCA F X BOLSA X ROSCA F, 3/4" X 22 X 3/4"</v>
          </cell>
          <cell r="C10553" t="str">
            <v xml:space="preserve">UN    </v>
          </cell>
          <cell r="D10553" t="str">
            <v>39,52</v>
          </cell>
        </row>
        <row r="10554">
          <cell r="A10554">
            <v>38873</v>
          </cell>
          <cell r="B10554" t="str">
            <v>TE METALICO, PARA CONEXAO COM ANEL DESLIZANTE EM TUBO PEX, DN 16 MM</v>
          </cell>
          <cell r="C10554" t="str">
            <v xml:space="preserve">UN    </v>
          </cell>
          <cell r="D10554" t="str">
            <v>10,51</v>
          </cell>
        </row>
        <row r="10555">
          <cell r="A10555">
            <v>38874</v>
          </cell>
          <cell r="B10555" t="str">
            <v>TE METALICO, PARA CONEXAO COM ANEL DESLIZANTE EM TUBO PEX, DN 20 MM</v>
          </cell>
          <cell r="C10555" t="str">
            <v xml:space="preserve">UN    </v>
          </cell>
          <cell r="D10555" t="str">
            <v>12,78</v>
          </cell>
        </row>
        <row r="10556">
          <cell r="A10556">
            <v>38875</v>
          </cell>
          <cell r="B10556" t="str">
            <v>TE METALICO, PARA CONEXAO COM ANEL DESLIZANTE EM TUBO PEX, DN 25 MM</v>
          </cell>
          <cell r="C10556" t="str">
            <v xml:space="preserve">UN    </v>
          </cell>
          <cell r="D10556" t="str">
            <v>22,60</v>
          </cell>
        </row>
        <row r="10557">
          <cell r="A10557">
            <v>38876</v>
          </cell>
          <cell r="B10557" t="str">
            <v>TE METALICO, PARA CONEXAO COM ANEL DESLIZANTE EM TUBO PEX, DN 32 MM</v>
          </cell>
          <cell r="C10557" t="str">
            <v xml:space="preserve">UN    </v>
          </cell>
          <cell r="D10557" t="str">
            <v>30,40</v>
          </cell>
        </row>
        <row r="10558">
          <cell r="A10558">
            <v>39000</v>
          </cell>
          <cell r="B10558" t="str">
            <v>TE MISTURADOR COM INSERTO METALICO, FEMEA, PPR, DN 25 MM X 3/4", PARA AGUA QUENTE E FRIA PREDIAL</v>
          </cell>
          <cell r="C10558" t="str">
            <v xml:space="preserve">UN    </v>
          </cell>
          <cell r="D10558" t="str">
            <v>19,17</v>
          </cell>
        </row>
        <row r="10559">
          <cell r="A10559">
            <v>38674</v>
          </cell>
          <cell r="B10559" t="str">
            <v>TE MISTURADOR DE TRANSICAO, CPVC, COM ROSCA, 22 MM X 3/4", PARA AGUA QUENTE</v>
          </cell>
          <cell r="C10559" t="str">
            <v xml:space="preserve">UN    </v>
          </cell>
          <cell r="D10559" t="str">
            <v>27,72</v>
          </cell>
        </row>
        <row r="10560">
          <cell r="A10560">
            <v>38911</v>
          </cell>
          <cell r="B10560" t="str">
            <v>TE MISTURADOR METALICO, PARA CONEXAO COM ANEL DESLIZANTE EM TUBO PEX, DN 16 MM X 1/2"</v>
          </cell>
          <cell r="C10560" t="str">
            <v xml:space="preserve">UN    </v>
          </cell>
          <cell r="D10560" t="str">
            <v>37,71</v>
          </cell>
        </row>
        <row r="10561">
          <cell r="A10561">
            <v>38912</v>
          </cell>
          <cell r="B10561" t="str">
            <v>TE MISTURADOR METALICO, PARA CONEXAO COM ANEL DESLIZANTE EM TUBO PEX, DN 20 MM X 3/4"</v>
          </cell>
          <cell r="C10561" t="str">
            <v xml:space="preserve">UN    </v>
          </cell>
          <cell r="D10561" t="str">
            <v>47,92</v>
          </cell>
        </row>
        <row r="10562">
          <cell r="A10562">
            <v>38019</v>
          </cell>
          <cell r="B10562" t="str">
            <v>TE MISTURADOR, CPVC, SOLDAVEL, 15 MM, PARA AGUA QUENTE</v>
          </cell>
          <cell r="C10562" t="str">
            <v xml:space="preserve">UN    </v>
          </cell>
          <cell r="D10562" t="str">
            <v>6,95</v>
          </cell>
        </row>
        <row r="10563">
          <cell r="A10563">
            <v>38020</v>
          </cell>
          <cell r="B10563" t="str">
            <v>TE MISTURADOR, CPVC, SOLDAVEL, 22 MM, PARA AGUA QUENTE</v>
          </cell>
          <cell r="C10563" t="str">
            <v xml:space="preserve">UN    </v>
          </cell>
          <cell r="D10563" t="str">
            <v>8,79</v>
          </cell>
        </row>
        <row r="10564">
          <cell r="A10564">
            <v>38454</v>
          </cell>
          <cell r="B10564" t="str">
            <v>TE MISTURADOR, PPR, F M M, DN 20 X 20 MM, PARA AGUA QUENTE PREDIAL</v>
          </cell>
          <cell r="C10564" t="str">
            <v xml:space="preserve">UN    </v>
          </cell>
          <cell r="D10564" t="str">
            <v>3,49</v>
          </cell>
        </row>
        <row r="10565">
          <cell r="A10565">
            <v>38455</v>
          </cell>
          <cell r="B10565" t="str">
            <v>TE MISTURADOR, PPR, F M M, DN 25 X 25 MM, PARA AGUA QUENTE PREDIAL</v>
          </cell>
          <cell r="C10565" t="str">
            <v xml:space="preserve">UN    </v>
          </cell>
          <cell r="D10565" t="str">
            <v>3,20</v>
          </cell>
        </row>
        <row r="10566">
          <cell r="A10566">
            <v>38462</v>
          </cell>
          <cell r="B10566" t="str">
            <v>TE NORMAL, PPR, SOLDAVEL, 90 GRAUS, DN 110 X 110 X 110 MM, PARA AGUA QUENTE PREDIAL</v>
          </cell>
          <cell r="C10566" t="str">
            <v xml:space="preserve">UN    </v>
          </cell>
          <cell r="D10566" t="str">
            <v>90,40</v>
          </cell>
        </row>
        <row r="10567">
          <cell r="A10567">
            <v>36362</v>
          </cell>
          <cell r="B10567" t="str">
            <v>TE NORMAL, PPR, SOLDAVEL, 90 GRAUS, DN 20 X 20 X 20 MM, PARA AGUA QUENTE PREDIAL</v>
          </cell>
          <cell r="C10567" t="str">
            <v xml:space="preserve">UN    </v>
          </cell>
          <cell r="D10567" t="str">
            <v>1,37</v>
          </cell>
        </row>
        <row r="10568">
          <cell r="A10568">
            <v>36298</v>
          </cell>
          <cell r="B10568" t="str">
            <v>TE NORMAL, PPR, SOLDAVEL, 90 GRAUS, DN 25 X 25 X 25 MM, PARA AGUA QUENTE PREDIAL</v>
          </cell>
          <cell r="C10568" t="str">
            <v xml:space="preserve">UN    </v>
          </cell>
          <cell r="D10568" t="str">
            <v>2,04</v>
          </cell>
        </row>
        <row r="10569">
          <cell r="A10569">
            <v>38456</v>
          </cell>
          <cell r="B10569" t="str">
            <v>TE NORMAL, PPR, SOLDAVEL, 90 GRAUS, DN 32 X 32 X 32 MM, PARA AGUA QUENTE PREDIAL</v>
          </cell>
          <cell r="C10569" t="str">
            <v xml:space="preserve">UN    </v>
          </cell>
          <cell r="D10569" t="str">
            <v>3,32</v>
          </cell>
        </row>
        <row r="10570">
          <cell r="A10570">
            <v>38457</v>
          </cell>
          <cell r="B10570" t="str">
            <v>TE NORMAL, PPR, SOLDAVEL, 90 GRAUS, DN 40 X 40 X 40 MM, PARA AGUA QUENTE PREDIAL</v>
          </cell>
          <cell r="C10570" t="str">
            <v xml:space="preserve">UN    </v>
          </cell>
          <cell r="D10570" t="str">
            <v>7,49</v>
          </cell>
        </row>
        <row r="10571">
          <cell r="A10571">
            <v>38458</v>
          </cell>
          <cell r="B10571" t="str">
            <v>TE NORMAL, PPR, SOLDAVEL, 90 GRAUS, DN 50 X 50 X 50 MM, PARA AGUA QUENTE PREDIAL</v>
          </cell>
          <cell r="C10571" t="str">
            <v xml:space="preserve">UN    </v>
          </cell>
          <cell r="D10571" t="str">
            <v>10,04</v>
          </cell>
        </row>
        <row r="10572">
          <cell r="A10572">
            <v>38459</v>
          </cell>
          <cell r="B10572" t="str">
            <v>TE NORMAL, PPR, SOLDAVEL, 90 GRAUS, DN 63 X 63 X 63 MM, PARA AGUA QUENTE PREDIAL</v>
          </cell>
          <cell r="C10572" t="str">
            <v xml:space="preserve">UN    </v>
          </cell>
          <cell r="D10572" t="str">
            <v>17,73</v>
          </cell>
        </row>
        <row r="10573">
          <cell r="A10573">
            <v>38460</v>
          </cell>
          <cell r="B10573" t="str">
            <v>TE NORMAL, PPR, SOLDAVEL, 90 GRAUS, DN 75 X 75 X 75 MM, PARA AGUA QUENTE PREDIAL</v>
          </cell>
          <cell r="C10573" t="str">
            <v xml:space="preserve">UN    </v>
          </cell>
          <cell r="D10573" t="str">
            <v>37,03</v>
          </cell>
        </row>
        <row r="10574">
          <cell r="A10574">
            <v>38461</v>
          </cell>
          <cell r="B10574" t="str">
            <v>TE NORMAL, PPR, SOLDAVEL, 90 GRAUS, DN 90 X 90 X 90 MM, PARA AGUA QUENTE PREDIAL</v>
          </cell>
          <cell r="C10574" t="str">
            <v xml:space="preserve">UN    </v>
          </cell>
          <cell r="D10574" t="str">
            <v>56,49</v>
          </cell>
        </row>
        <row r="10575">
          <cell r="A10575">
            <v>7094</v>
          </cell>
          <cell r="B10575" t="str">
            <v>TE PVC ROSCAVEL 90 GRAUS, 1", PARA  AGUA FRIA PREDIAL</v>
          </cell>
          <cell r="C10575" t="str">
            <v xml:space="preserve">UN    </v>
          </cell>
          <cell r="D10575" t="str">
            <v>6,28</v>
          </cell>
        </row>
        <row r="10576">
          <cell r="A10576">
            <v>7116</v>
          </cell>
          <cell r="B10576" t="str">
            <v>TE PVC SOLDAVEL, BBB, 90 GRAUS, DN 40 MM, PARA ESGOTO SECUNDARIO PREDIAL</v>
          </cell>
          <cell r="C10576" t="str">
            <v xml:space="preserve">UN    </v>
          </cell>
          <cell r="D10576" t="str">
            <v>2,04</v>
          </cell>
        </row>
        <row r="10577">
          <cell r="A10577">
            <v>7118</v>
          </cell>
          <cell r="B10577" t="str">
            <v>TE PVC, ROSCAVEL, 90 GRAUS, 1 1/2", AGUA FRIA PREDIAL</v>
          </cell>
          <cell r="C10577" t="str">
            <v xml:space="preserve">UN    </v>
          </cell>
          <cell r="D10577" t="str">
            <v>13,82</v>
          </cell>
        </row>
        <row r="10578">
          <cell r="A10578">
            <v>7117</v>
          </cell>
          <cell r="B10578" t="str">
            <v>TE PVC, ROSCAVEL, 90 GRAUS, 1 1/4", AGUA FRIA PREDIAL</v>
          </cell>
          <cell r="C10578" t="str">
            <v xml:space="preserve">UN    </v>
          </cell>
          <cell r="D10578" t="str">
            <v>10,51</v>
          </cell>
        </row>
        <row r="10579">
          <cell r="A10579">
            <v>7098</v>
          </cell>
          <cell r="B10579" t="str">
            <v>TE PVC, ROSCAVEL, 90 GRAUS, 1/2",  AGUA FRIA PREDIAL</v>
          </cell>
          <cell r="C10579" t="str">
            <v xml:space="preserve">UN    </v>
          </cell>
          <cell r="D10579" t="str">
            <v>1,74</v>
          </cell>
        </row>
        <row r="10580">
          <cell r="A10580">
            <v>7110</v>
          </cell>
          <cell r="B10580" t="str">
            <v>TE PVC, ROSCAVEL, 90 GRAUS, 2",  AGUA FRIA PREDIAL</v>
          </cell>
          <cell r="C10580" t="str">
            <v xml:space="preserve">UN    </v>
          </cell>
          <cell r="D10580" t="str">
            <v>24,97</v>
          </cell>
        </row>
        <row r="10581">
          <cell r="A10581">
            <v>7123</v>
          </cell>
          <cell r="B10581" t="str">
            <v>TE PVC, ROSCAVEL, 90 GRAUS, 3/4", AGUA FRIA PREDIAL</v>
          </cell>
          <cell r="C10581" t="str">
            <v xml:space="preserve">UN    </v>
          </cell>
          <cell r="D10581" t="str">
            <v>2,30</v>
          </cell>
        </row>
        <row r="10582">
          <cell r="A10582">
            <v>7121</v>
          </cell>
          <cell r="B10582" t="str">
            <v>TE PVC, SOLDAVEL, COM BUCHA DE LATAO NA BOLSA CENTRAL, 90 GRAUS, 20 MM X 1/2", PARA AGUA FRIA PREDIAL</v>
          </cell>
          <cell r="C10582" t="str">
            <v xml:space="preserve">UN    </v>
          </cell>
          <cell r="D10582" t="str">
            <v>6,56</v>
          </cell>
        </row>
        <row r="10583">
          <cell r="A10583">
            <v>7137</v>
          </cell>
          <cell r="B10583" t="str">
            <v>TE PVC, SOLDAVEL, COM BUCHA DE LATAO NA BOLSA CENTRAL, 90 GRAUS, 25 MM X 1/2", PARA AGUA FRIA PREDIAL</v>
          </cell>
          <cell r="C10583" t="str">
            <v xml:space="preserve">UN    </v>
          </cell>
          <cell r="D10583" t="str">
            <v>7,17</v>
          </cell>
        </row>
        <row r="10584">
          <cell r="A10584">
            <v>7122</v>
          </cell>
          <cell r="B10584" t="str">
            <v>TE PVC, SOLDAVEL, COM BUCHA DE LATAO NA BOLSA CENTRAL, 90 GRAUS, 25 MM X 3/4", PARA AGUA FRIA PREDIAL</v>
          </cell>
          <cell r="C10584" t="str">
            <v xml:space="preserve">UN    </v>
          </cell>
          <cell r="D10584" t="str">
            <v>7,39</v>
          </cell>
        </row>
        <row r="10585">
          <cell r="A10585">
            <v>7114</v>
          </cell>
          <cell r="B10585" t="str">
            <v>TE PVC, SOLDAVEL, COM BUCHA DE LATAO NA BOLSA CENTRAL, 90 GRAUS, 32 MM X 3/4", PARA AGUA FRIA PREDIAL</v>
          </cell>
          <cell r="C10585" t="str">
            <v xml:space="preserve">UN    </v>
          </cell>
          <cell r="D10585" t="str">
            <v>12,33</v>
          </cell>
        </row>
        <row r="10586">
          <cell r="A10586">
            <v>7109</v>
          </cell>
          <cell r="B10586" t="str">
            <v>TE PVC, SOLDAVEL, COM ROSCA NA BOLSA CENTRAL, 90 GRAUS, 20 MM X 1/2", PARA AGUA FRIA PREDIAL</v>
          </cell>
          <cell r="C10586" t="str">
            <v xml:space="preserve">UN    </v>
          </cell>
          <cell r="D10586" t="str">
            <v>1,75</v>
          </cell>
        </row>
        <row r="10587">
          <cell r="A10587">
            <v>7135</v>
          </cell>
          <cell r="B10587" t="str">
            <v>TE PVC, SOLDAVEL, COM ROSCA NA BOLSA CENTRAL, 90 GRAUS, 25 MM X 1/2", PARA AGUA FRIA PREDIAL</v>
          </cell>
          <cell r="C10587" t="str">
            <v xml:space="preserve">UN    </v>
          </cell>
          <cell r="D10587" t="str">
            <v>2,78</v>
          </cell>
        </row>
        <row r="10588">
          <cell r="A10588">
            <v>37947</v>
          </cell>
          <cell r="B10588" t="str">
            <v>TE PVC, SOLDAVEL, COM ROSCA NA BOLSA CENTRAL, 90 GRAUS, 25 MM X 3/4", PARA AGUA FRIA PREDIAL</v>
          </cell>
          <cell r="C10588" t="str">
            <v xml:space="preserve">UN    </v>
          </cell>
          <cell r="D10588" t="str">
            <v>2,71</v>
          </cell>
        </row>
        <row r="10589">
          <cell r="A10589">
            <v>7103</v>
          </cell>
          <cell r="B10589" t="str">
            <v>TE PVC, SOLDAVEL, COM ROSCA NA BOLSA CENTRAL, 90 GRAUS, 32 MM X 3/4", PARA AGUA FRIA PREDIAL</v>
          </cell>
          <cell r="C10589" t="str">
            <v xml:space="preserve">UN    </v>
          </cell>
          <cell r="D10589" t="str">
            <v>12,33</v>
          </cell>
        </row>
        <row r="10590">
          <cell r="A10590">
            <v>40419</v>
          </cell>
          <cell r="B10590" t="str">
            <v>TE RANHURADO EM FERRO FUNDIDO, DN 50 (2")</v>
          </cell>
          <cell r="C10590" t="str">
            <v xml:space="preserve">UN    </v>
          </cell>
          <cell r="D10590" t="str">
            <v>20,87</v>
          </cell>
        </row>
        <row r="10591">
          <cell r="A10591">
            <v>40420</v>
          </cell>
          <cell r="B10591" t="str">
            <v>TE RANHURADO EM FERRO FUNDIDO, DN 65 (2 1/2")</v>
          </cell>
          <cell r="C10591" t="str">
            <v xml:space="preserve">UN    </v>
          </cell>
          <cell r="D10591" t="str">
            <v>30,45</v>
          </cell>
        </row>
        <row r="10592">
          <cell r="A10592">
            <v>40421</v>
          </cell>
          <cell r="B10592" t="str">
            <v>TE RANHURADO EM FERRO FUNDIDO, DN 80 (3")</v>
          </cell>
          <cell r="C10592" t="str">
            <v xml:space="preserve">UN    </v>
          </cell>
          <cell r="D10592" t="str">
            <v>32,42</v>
          </cell>
        </row>
        <row r="10593">
          <cell r="A10593">
            <v>7126</v>
          </cell>
          <cell r="B10593" t="str">
            <v>TE REDUCAO PVC, ROSCAVEL, 90 GRAUS,  1.1/2" X 3/4",  AGUA FRIA PREDIAL</v>
          </cell>
          <cell r="C10593" t="str">
            <v xml:space="preserve">UN    </v>
          </cell>
          <cell r="D10593" t="str">
            <v>11,05</v>
          </cell>
        </row>
        <row r="10594">
          <cell r="A10594">
            <v>38905</v>
          </cell>
          <cell r="B10594" t="str">
            <v>TE ROSCA FEMEA, METALICO, PARA CONEXAO COM ANEL DESLIZANTE EM TUBO PEX, DN 16 MM X 1/2"</v>
          </cell>
          <cell r="C10594" t="str">
            <v xml:space="preserve">UN    </v>
          </cell>
          <cell r="D10594" t="str">
            <v>11,81</v>
          </cell>
        </row>
        <row r="10595">
          <cell r="A10595">
            <v>38907</v>
          </cell>
          <cell r="B10595" t="str">
            <v>TE ROSCA FEMEA, METALICO, PARA CONEXAO COM ANEL DESLIZANTE EM TUBO PEX, DN 20 MM X 1/2"</v>
          </cell>
          <cell r="C10595" t="str">
            <v xml:space="preserve">UN    </v>
          </cell>
          <cell r="D10595" t="str">
            <v>12,57</v>
          </cell>
        </row>
        <row r="10596">
          <cell r="A10596">
            <v>38908</v>
          </cell>
          <cell r="B10596" t="str">
            <v>TE ROSCA FEMEA, METALICO, PARA CONEXAO COM ANEL DESLIZANTE EM TUBO PEX, DN 20 MM X 3/4"</v>
          </cell>
          <cell r="C10596" t="str">
            <v xml:space="preserve">UN    </v>
          </cell>
          <cell r="D10596" t="str">
            <v>14,14</v>
          </cell>
        </row>
        <row r="10597">
          <cell r="A10597">
            <v>38909</v>
          </cell>
          <cell r="B10597" t="str">
            <v>TE ROSCA FEMEA, METALICO, PARA CONEXAO COM ANEL DESLIZANTE EM TUBO PEX, DN 25 MM X 1/2"</v>
          </cell>
          <cell r="C10597" t="str">
            <v xml:space="preserve">UN    </v>
          </cell>
          <cell r="D10597" t="str">
            <v>20,34</v>
          </cell>
        </row>
        <row r="10598">
          <cell r="A10598">
            <v>38910</v>
          </cell>
          <cell r="B10598" t="str">
            <v>TE ROSCA FEMEA, METALICO, PARA CONEXAO COM ANEL DESLIZANTE EM TUBO PEX, DN 25 MM X 3/4"</v>
          </cell>
          <cell r="C10598" t="str">
            <v xml:space="preserve">UN    </v>
          </cell>
          <cell r="D10598" t="str">
            <v>21,96</v>
          </cell>
        </row>
        <row r="10599">
          <cell r="A10599">
            <v>38897</v>
          </cell>
          <cell r="B10599" t="str">
            <v>TE ROSCA MACHO, METALICO, PARA CONEXAO COM ANEL DESLIZANTE EM TUBO PEX, DN 16 MM X 1/2"</v>
          </cell>
          <cell r="C10599" t="str">
            <v xml:space="preserve">UN    </v>
          </cell>
          <cell r="D10599" t="str">
            <v>11,86</v>
          </cell>
        </row>
        <row r="10600">
          <cell r="A10600">
            <v>38899</v>
          </cell>
          <cell r="B10600" t="str">
            <v>TE ROSCA MACHO, METALICO, PARA CONEXAO COM ANEL DESLIZANTE EM TUBO PEX, DN 20 MM X 1/2"</v>
          </cell>
          <cell r="C10600" t="str">
            <v xml:space="preserve">UN    </v>
          </cell>
          <cell r="D10600" t="str">
            <v>13,35</v>
          </cell>
        </row>
        <row r="10601">
          <cell r="A10601">
            <v>38900</v>
          </cell>
          <cell r="B10601" t="str">
            <v>TE ROSCA MACHO, METALICO, PARA CONEXAO COM ANEL DESLIZANTE EM TUBO PEX, DN 20 MM X 3/4"</v>
          </cell>
          <cell r="C10601" t="str">
            <v xml:space="preserve">UN    </v>
          </cell>
          <cell r="D10601" t="str">
            <v>13,91</v>
          </cell>
        </row>
        <row r="10602">
          <cell r="A10602">
            <v>38901</v>
          </cell>
          <cell r="B10602" t="str">
            <v>TE ROSCA MACHO, METALICO, PARA CONEXAO COM ANEL DESLIZANTE EM TUBO PEX, DN 25 MM X 3/4"</v>
          </cell>
          <cell r="C10602" t="str">
            <v xml:space="preserve">UN    </v>
          </cell>
          <cell r="D10602" t="str">
            <v>22,76</v>
          </cell>
        </row>
        <row r="10603">
          <cell r="A10603">
            <v>38904</v>
          </cell>
          <cell r="B10603" t="str">
            <v>TE ROSCA MACHO, METALICO, PARA CONEXAO COM ANEL DESLIZANTE EM TUBO PEX, DN 32 MM X 1"</v>
          </cell>
          <cell r="C10603" t="str">
            <v xml:space="preserve">UN    </v>
          </cell>
          <cell r="D10603" t="str">
            <v>36,98</v>
          </cell>
        </row>
        <row r="10604">
          <cell r="A10604">
            <v>38903</v>
          </cell>
          <cell r="B10604" t="str">
            <v>TE ROSCA MACHO, METALICO, PARA CONEXAO COM ANEL DESLIZANTE EM TUBO PEX, DN 32 MM X 3/4"</v>
          </cell>
          <cell r="C10604" t="str">
            <v xml:space="preserve">UN    </v>
          </cell>
          <cell r="D10604" t="str">
            <v>36,75</v>
          </cell>
        </row>
        <row r="10605">
          <cell r="A10605">
            <v>7091</v>
          </cell>
          <cell r="B10605" t="str">
            <v>TE SANITARIO, PVC, DN 100 X 100 MM, SERIE NORMAL, PARA ESGOTO PREDIAL</v>
          </cell>
          <cell r="C10605" t="str">
            <v xml:space="preserve">UN    </v>
          </cell>
          <cell r="D10605" t="str">
            <v>11,12</v>
          </cell>
        </row>
        <row r="10606">
          <cell r="A10606">
            <v>11655</v>
          </cell>
          <cell r="B10606" t="str">
            <v>TE SANITARIO, PVC, DN 100 X 50 MM, SERIE NORMAL, PARA ESGOTO PREDIAL</v>
          </cell>
          <cell r="C10606" t="str">
            <v xml:space="preserve">UN    </v>
          </cell>
          <cell r="D10606" t="str">
            <v>9,95</v>
          </cell>
        </row>
        <row r="10607">
          <cell r="A10607">
            <v>11656</v>
          </cell>
          <cell r="B10607" t="str">
            <v>TE SANITARIO, PVC, DN 100 X 75 MM, SERIE NORMAL PARA ESGOTO PREDIAL</v>
          </cell>
          <cell r="C10607" t="str">
            <v xml:space="preserve">UN    </v>
          </cell>
          <cell r="D10607" t="str">
            <v>10,24</v>
          </cell>
        </row>
        <row r="10608">
          <cell r="A10608">
            <v>37948</v>
          </cell>
          <cell r="B10608" t="str">
            <v>TE SANITARIO, PVC, DN 40 X 40 MM, SERIE NORMAL, PARA ESGOTO PREDIAL</v>
          </cell>
          <cell r="C10608" t="str">
            <v xml:space="preserve">UN    </v>
          </cell>
          <cell r="D10608" t="str">
            <v>2,21</v>
          </cell>
        </row>
        <row r="10609">
          <cell r="A10609">
            <v>7097</v>
          </cell>
          <cell r="B10609" t="str">
            <v>TE SANITARIO, PVC, DN 50 X 50 MM, SERIE NORMAL, PARA ESGOTO PREDIAL</v>
          </cell>
          <cell r="C10609" t="str">
            <v xml:space="preserve">UN    </v>
          </cell>
          <cell r="D10609" t="str">
            <v>4,94</v>
          </cell>
        </row>
        <row r="10610">
          <cell r="A10610">
            <v>11657</v>
          </cell>
          <cell r="B10610" t="str">
            <v>TE SANITARIO, PVC, DN 75 X 50 MM, SERIE NORMAL PARA ESGOTO PREDIAL</v>
          </cell>
          <cell r="C10610" t="str">
            <v xml:space="preserve">UN    </v>
          </cell>
          <cell r="D10610" t="str">
            <v>8,64</v>
          </cell>
        </row>
        <row r="10611">
          <cell r="A10611">
            <v>11658</v>
          </cell>
          <cell r="B10611" t="str">
            <v>TE SANITARIO, PVC, DN 75 X 75 MM, SERIE NORMAL PARA ESGOTO PREDIAL</v>
          </cell>
          <cell r="C10611" t="str">
            <v xml:space="preserve">UN    </v>
          </cell>
          <cell r="D10611" t="str">
            <v>9,76</v>
          </cell>
        </row>
        <row r="10612">
          <cell r="A10612">
            <v>7146</v>
          </cell>
          <cell r="B10612" t="str">
            <v>TE SOLDAVEL, PVC, 90 GRAUS, 110 MM, PARA AGUA FRIA PREDIAL (NBR 5648)</v>
          </cell>
          <cell r="C10612" t="str">
            <v xml:space="preserve">UN    </v>
          </cell>
          <cell r="D10612" t="str">
            <v>111,48</v>
          </cell>
        </row>
        <row r="10613">
          <cell r="A10613">
            <v>7138</v>
          </cell>
          <cell r="B10613" t="str">
            <v>TE SOLDAVEL, PVC, 90 GRAUS, 20 MM, PARA AGUA FRIA PREDIAL (NBR 5648)</v>
          </cell>
          <cell r="C10613" t="str">
            <v xml:space="preserve">UN    </v>
          </cell>
          <cell r="D10613" t="str">
            <v>0,69</v>
          </cell>
        </row>
        <row r="10614">
          <cell r="A10614">
            <v>7139</v>
          </cell>
          <cell r="B10614" t="str">
            <v>TE SOLDAVEL, PVC, 90 GRAUS, 25 MM, PARA AGUA FRIA PREDIAL (NBR 5648)</v>
          </cell>
          <cell r="C10614" t="str">
            <v xml:space="preserve">UN    </v>
          </cell>
          <cell r="D10614" t="str">
            <v>0,95</v>
          </cell>
        </row>
        <row r="10615">
          <cell r="A10615">
            <v>7140</v>
          </cell>
          <cell r="B10615" t="str">
            <v>TE SOLDAVEL, PVC, 90 GRAUS, 32 MM, PARA AGUA FRIA PREDIAL (NBR 5648)</v>
          </cell>
          <cell r="C10615" t="str">
            <v xml:space="preserve">UN    </v>
          </cell>
          <cell r="D10615" t="str">
            <v>2,37</v>
          </cell>
        </row>
        <row r="10616">
          <cell r="A10616">
            <v>7141</v>
          </cell>
          <cell r="B10616" t="str">
            <v>TE SOLDAVEL, PVC, 90 GRAUS, 40 MM, PARA AGUA FRIA PREDIAL (NBR 5648)</v>
          </cell>
          <cell r="C10616" t="str">
            <v xml:space="preserve">UN    </v>
          </cell>
          <cell r="D10616" t="str">
            <v>6,11</v>
          </cell>
        </row>
        <row r="10617">
          <cell r="A10617">
            <v>7143</v>
          </cell>
          <cell r="B10617" t="str">
            <v>TE SOLDAVEL, PVC, 90 GRAUS, 60 MM, PARA AGUA FRIA PREDIAL (NBR 5648)</v>
          </cell>
          <cell r="C10617" t="str">
            <v xml:space="preserve">UN    </v>
          </cell>
          <cell r="D10617" t="str">
            <v>19,82</v>
          </cell>
        </row>
        <row r="10618">
          <cell r="A10618">
            <v>7144</v>
          </cell>
          <cell r="B10618" t="str">
            <v>TE SOLDAVEL, PVC, 90 GRAUS, 75 MM, PARA AGUA FRIA PREDIAL (NBR 5648)</v>
          </cell>
          <cell r="C10618" t="str">
            <v xml:space="preserve">UN    </v>
          </cell>
          <cell r="D10618" t="str">
            <v>38,00</v>
          </cell>
        </row>
        <row r="10619">
          <cell r="A10619">
            <v>7145</v>
          </cell>
          <cell r="B10619" t="str">
            <v>TE SOLDAVEL, PVC, 90 GRAUS, 85 MM, PARA AGUA FRIA PREDIAL (NBR 5648)</v>
          </cell>
          <cell r="C10619" t="str">
            <v xml:space="preserve">UN    </v>
          </cell>
          <cell r="D10619" t="str">
            <v>59,60</v>
          </cell>
        </row>
        <row r="10620">
          <cell r="A10620">
            <v>7142</v>
          </cell>
          <cell r="B10620" t="str">
            <v>TE SOLDAVEL, PVC, 90 GRAUS,50 MM, PARA AGUA FRIA PREDIAL (NBR 5648)</v>
          </cell>
          <cell r="C10620" t="str">
            <v xml:space="preserve">UN    </v>
          </cell>
          <cell r="D10620" t="str">
            <v>6,91</v>
          </cell>
        </row>
        <row r="10621">
          <cell r="A10621">
            <v>3593</v>
          </cell>
          <cell r="B10621" t="str">
            <v>TE 45 GRAUS DE FERRO GALVANIZADO, COM ROSCA BSP, DE 1 1/2"</v>
          </cell>
          <cell r="C10621" t="str">
            <v xml:space="preserve">UN    </v>
          </cell>
          <cell r="D10621" t="str">
            <v>56,32</v>
          </cell>
        </row>
        <row r="10622">
          <cell r="A10622">
            <v>3588</v>
          </cell>
          <cell r="B10622" t="str">
            <v>TE 45 GRAUS DE FERRO GALVANIZADO, COM ROSCA BSP, DE 1 1/4"</v>
          </cell>
          <cell r="C10622" t="str">
            <v xml:space="preserve">UN    </v>
          </cell>
          <cell r="D10622" t="str">
            <v>43,41</v>
          </cell>
        </row>
        <row r="10623">
          <cell r="A10623">
            <v>3585</v>
          </cell>
          <cell r="B10623" t="str">
            <v>TE 45 GRAUS DE FERRO GALVANIZADO, COM ROSCA BSP, DE 1/2"</v>
          </cell>
          <cell r="C10623" t="str">
            <v xml:space="preserve">UN    </v>
          </cell>
          <cell r="D10623" t="str">
            <v>13,41</v>
          </cell>
        </row>
        <row r="10624">
          <cell r="A10624">
            <v>3587</v>
          </cell>
          <cell r="B10624" t="str">
            <v>TE 45 GRAUS DE FERRO GALVANIZADO, COM ROSCA BSP, DE 1"</v>
          </cell>
          <cell r="C10624" t="str">
            <v xml:space="preserve">UN    </v>
          </cell>
          <cell r="D10624" t="str">
            <v>26,94</v>
          </cell>
        </row>
        <row r="10625">
          <cell r="A10625">
            <v>3590</v>
          </cell>
          <cell r="B10625" t="str">
            <v>TE 45 GRAUS DE FERRO GALVANIZADO, COM ROSCA BSP, DE 2 1/2"</v>
          </cell>
          <cell r="C10625" t="str">
            <v xml:space="preserve">UN    </v>
          </cell>
          <cell r="D10625" t="str">
            <v>159,91</v>
          </cell>
        </row>
        <row r="10626">
          <cell r="A10626">
            <v>3589</v>
          </cell>
          <cell r="B10626" t="str">
            <v>TE 45 GRAUS DE FERRO GALVANIZADO, COM ROSCA BSP, DE 2"</v>
          </cell>
          <cell r="C10626" t="str">
            <v xml:space="preserve">UN    </v>
          </cell>
          <cell r="D10626" t="str">
            <v>85,83</v>
          </cell>
        </row>
        <row r="10627">
          <cell r="A10627">
            <v>3586</v>
          </cell>
          <cell r="B10627" t="str">
            <v>TE 45 GRAUS DE FERRO GALVANIZADO, COM ROSCA BSP, DE 3/4"</v>
          </cell>
          <cell r="C10627" t="str">
            <v xml:space="preserve">UN    </v>
          </cell>
          <cell r="D10627" t="str">
            <v>17,56</v>
          </cell>
        </row>
        <row r="10628">
          <cell r="A10628">
            <v>3592</v>
          </cell>
          <cell r="B10628" t="str">
            <v>TE 45 GRAUS DE FERRO GALVANIZADO, COM ROSCA BSP, DE 3"</v>
          </cell>
          <cell r="C10628" t="str">
            <v xml:space="preserve">UN    </v>
          </cell>
          <cell r="D10628" t="str">
            <v>252,78</v>
          </cell>
        </row>
        <row r="10629">
          <cell r="A10629">
            <v>3591</v>
          </cell>
          <cell r="B10629" t="str">
            <v>TE 45 GRAUS DE FERRO GALVANIZADO, COM ROSCA BSP, DE 4"</v>
          </cell>
          <cell r="C10629" t="str">
            <v xml:space="preserve">UN    </v>
          </cell>
          <cell r="D10629" t="str">
            <v>405,22</v>
          </cell>
        </row>
        <row r="10630">
          <cell r="A10630">
            <v>40392</v>
          </cell>
          <cell r="B10630" t="str">
            <v>TE 90 GRAUS EM ACO PRETO, SOLDAVEL, PRESSAO 3.000 LBS, DN 15 MM (1/2")</v>
          </cell>
          <cell r="C10630" t="str">
            <v xml:space="preserve">UN    </v>
          </cell>
          <cell r="D10630" t="str">
            <v>21,64</v>
          </cell>
        </row>
        <row r="10631">
          <cell r="A10631">
            <v>40393</v>
          </cell>
          <cell r="B10631" t="str">
            <v>TE 90 GRAUS EM ACO PRETO, SOLDAVEL, PRESSAO 3.000 LBS, DN 20 MM (3/4")</v>
          </cell>
          <cell r="C10631" t="str">
            <v xml:space="preserve">UN    </v>
          </cell>
          <cell r="D10631" t="str">
            <v>27,88</v>
          </cell>
        </row>
        <row r="10632">
          <cell r="A10632">
            <v>40394</v>
          </cell>
          <cell r="B10632" t="str">
            <v>TE 90 GRAUS EM ACO PRETO, SOLDAVEL, PRESSAO 3.000 LBS, DN 25 MM (1")</v>
          </cell>
          <cell r="C10632" t="str">
            <v xml:space="preserve">UN    </v>
          </cell>
          <cell r="D10632" t="str">
            <v>43,80</v>
          </cell>
        </row>
        <row r="10633">
          <cell r="A10633">
            <v>40395</v>
          </cell>
          <cell r="B10633" t="str">
            <v>TE 90 GRAUS EM ACO PRETO, SOLDAVEL, PRESSAO 3.000 LBS, DN 32 MM (1 1/4")</v>
          </cell>
          <cell r="C10633" t="str">
            <v xml:space="preserve">UN    </v>
          </cell>
          <cell r="D10633" t="str">
            <v>67,27</v>
          </cell>
        </row>
        <row r="10634">
          <cell r="A10634">
            <v>40396</v>
          </cell>
          <cell r="B10634" t="str">
            <v>TE 90 GRAUS EM ACO PRETO, SOLDAVEL, PRESSAO 3.000 LBS, DN 40 MM (1 1/2")</v>
          </cell>
          <cell r="C10634" t="str">
            <v xml:space="preserve">UN    </v>
          </cell>
          <cell r="D10634" t="str">
            <v>87,66</v>
          </cell>
        </row>
        <row r="10635">
          <cell r="A10635">
            <v>40397</v>
          </cell>
          <cell r="B10635" t="str">
            <v>TE 90 GRAUS EM ACO PRETO, SOLDAVEL, PRESSAO 3.000 LBS, DN 50 MM (2")</v>
          </cell>
          <cell r="C10635" t="str">
            <v xml:space="preserve">UN    </v>
          </cell>
          <cell r="D10635" t="str">
            <v>144,02</v>
          </cell>
        </row>
        <row r="10636">
          <cell r="A10636">
            <v>40398</v>
          </cell>
          <cell r="B10636" t="str">
            <v>TE 90 GRAUS EM ACO PRETO, SOLDAVEL, PRESSAO 3.000 LBS, DN 65 MM (2 1/2")</v>
          </cell>
          <cell r="C10636" t="str">
            <v xml:space="preserve">UN    </v>
          </cell>
          <cell r="D10636" t="str">
            <v>281,23</v>
          </cell>
        </row>
        <row r="10637">
          <cell r="A10637">
            <v>40399</v>
          </cell>
          <cell r="B10637" t="str">
            <v>TE 90 GRAUS EM ACO PRETO, SOLDAVEL, PRESSAO 3.000 LBS, DN 80 MM (3")</v>
          </cell>
          <cell r="C10637" t="str">
            <v xml:space="preserve">UN    </v>
          </cell>
          <cell r="D10637" t="str">
            <v>460,09</v>
          </cell>
        </row>
        <row r="10638">
          <cell r="A10638">
            <v>39322</v>
          </cell>
          <cell r="B10638" t="str">
            <v>TE, PLASTICO, DN 16 MM, PARA CONEXAO COM CRIMPAGEM EM TUBO PEX</v>
          </cell>
          <cell r="C10638" t="str">
            <v xml:space="preserve">UN    </v>
          </cell>
          <cell r="D10638" t="str">
            <v>14,33</v>
          </cell>
        </row>
        <row r="10639">
          <cell r="A10639">
            <v>39289</v>
          </cell>
          <cell r="B10639" t="str">
            <v>TE, PLASTICO, DN 20 MM, PARA CONEXAO COM CRIMPAGEM EM TUBO PEX</v>
          </cell>
          <cell r="C10639" t="str">
            <v xml:space="preserve">UN    </v>
          </cell>
          <cell r="D10639" t="str">
            <v>17,17</v>
          </cell>
        </row>
        <row r="10640">
          <cell r="A10640">
            <v>39290</v>
          </cell>
          <cell r="B10640" t="str">
            <v>TE, PLASTICO, DN 25 MM, PARA CONEXAO COM CRIMPAGEM EM TUBO PEX</v>
          </cell>
          <cell r="C10640" t="str">
            <v xml:space="preserve">UN    </v>
          </cell>
          <cell r="D10640" t="str">
            <v>29,14</v>
          </cell>
        </row>
        <row r="10641">
          <cell r="A10641">
            <v>39291</v>
          </cell>
          <cell r="B10641" t="str">
            <v>TE, PLASTICO, DN 32 MM, PARA CONEXAO COM CRIMPAGEM EM TUBO PEX</v>
          </cell>
          <cell r="C10641" t="str">
            <v xml:space="preserve">UN    </v>
          </cell>
          <cell r="D10641" t="str">
            <v>43,63</v>
          </cell>
        </row>
        <row r="10642">
          <cell r="A10642">
            <v>20174</v>
          </cell>
          <cell r="B10642" t="str">
            <v>TE, PVC LEVE, CURTO, 90 GRAUS, 150 MM, PARA ESGOTO</v>
          </cell>
          <cell r="C10642" t="str">
            <v xml:space="preserve">UN    </v>
          </cell>
          <cell r="D10642" t="str">
            <v>47,95</v>
          </cell>
        </row>
        <row r="10643">
          <cell r="A10643">
            <v>41892</v>
          </cell>
          <cell r="B10643" t="str">
            <v>TE, PVC PBA, BBB, 90 GRAUS, DN 100 / DE 110 MM, PARA REDE  AGUA (NBR 10351)</v>
          </cell>
          <cell r="C10643" t="str">
            <v xml:space="preserve">UN    </v>
          </cell>
          <cell r="D10643" t="str">
            <v>86,11</v>
          </cell>
        </row>
        <row r="10644">
          <cell r="A10644">
            <v>7048</v>
          </cell>
          <cell r="B10644" t="str">
            <v>TE, PVC PBA, BBB, 90 GRAUS, DN 50 / DE 60 MM, PARA REDE AGUA (NBR 10351)</v>
          </cell>
          <cell r="C10644" t="str">
            <v xml:space="preserve">UN    </v>
          </cell>
          <cell r="D10644" t="str">
            <v>18,50</v>
          </cell>
        </row>
        <row r="10645">
          <cell r="A10645">
            <v>7088</v>
          </cell>
          <cell r="B10645" t="str">
            <v>TE, PVC PBA, BBB, 90 GRAUS, DN 75 / DE 85 MM, PARA REDE AGUA (NBR 10351)</v>
          </cell>
          <cell r="C10645" t="str">
            <v xml:space="preserve">UN    </v>
          </cell>
          <cell r="D10645" t="str">
            <v>46,36</v>
          </cell>
        </row>
        <row r="10646">
          <cell r="A10646">
            <v>20179</v>
          </cell>
          <cell r="B10646" t="str">
            <v>TE, PVC, SERIE R, 100 X 100 MM, PARA ESGOTO PREDIAL</v>
          </cell>
          <cell r="C10646" t="str">
            <v xml:space="preserve">UN    </v>
          </cell>
          <cell r="D10646" t="str">
            <v>32,91</v>
          </cell>
        </row>
        <row r="10647">
          <cell r="A10647">
            <v>20178</v>
          </cell>
          <cell r="B10647" t="str">
            <v>TE, PVC, SERIE R, 100 X 75 MM, PARA ESGOTO PREDIAL</v>
          </cell>
          <cell r="C10647" t="str">
            <v xml:space="preserve">UN    </v>
          </cell>
          <cell r="D10647" t="str">
            <v>23,90</v>
          </cell>
        </row>
        <row r="10648">
          <cell r="A10648">
            <v>20180</v>
          </cell>
          <cell r="B10648" t="str">
            <v>TE, PVC, SERIE R, 150 X 100 MM, PARA ESGOTO PREDIAL</v>
          </cell>
          <cell r="C10648" t="str">
            <v xml:space="preserve">UN    </v>
          </cell>
          <cell r="D10648" t="str">
            <v>56,19</v>
          </cell>
        </row>
        <row r="10649">
          <cell r="A10649">
            <v>20181</v>
          </cell>
          <cell r="B10649" t="str">
            <v>TE, PVC, SERIE R, 150 X 150 MM, PARA ESGOTO PREDIAL</v>
          </cell>
          <cell r="C10649" t="str">
            <v xml:space="preserve">UN    </v>
          </cell>
          <cell r="D10649" t="str">
            <v>82,81</v>
          </cell>
        </row>
        <row r="10650">
          <cell r="A10650">
            <v>20177</v>
          </cell>
          <cell r="B10650" t="str">
            <v>TE, PVC, SERIE R, 75 X 75 MM, PARA ESGOTO PREDIAL</v>
          </cell>
          <cell r="C10650" t="str">
            <v xml:space="preserve">UN    </v>
          </cell>
          <cell r="D10650" t="str">
            <v>18,92</v>
          </cell>
        </row>
        <row r="10651">
          <cell r="A10651">
            <v>7082</v>
          </cell>
          <cell r="B10651" t="str">
            <v>TE, PVC, 90 GRAUS, BBB, JE, DN 100 MM, PARA REDE COLETORA ESGOTO (NBR 10569)</v>
          </cell>
          <cell r="C10651" t="str">
            <v xml:space="preserve">UN    </v>
          </cell>
          <cell r="D10651" t="str">
            <v>64,47</v>
          </cell>
        </row>
        <row r="10652">
          <cell r="A10652">
            <v>7069</v>
          </cell>
          <cell r="B10652" t="str">
            <v>TE, PVC, 90 GRAUS, BBB, JE, DN 150 MM, PARA REDE COLETORA ESGOTO (NBR 10569)</v>
          </cell>
          <cell r="C10652" t="str">
            <v xml:space="preserve">UN    </v>
          </cell>
          <cell r="D10652" t="str">
            <v>106,25</v>
          </cell>
        </row>
        <row r="10653">
          <cell r="A10653">
            <v>7070</v>
          </cell>
          <cell r="B10653" t="str">
            <v>TE, PVC, 90 GRAUS, BBB, JE, DN 200 MM, PARA REDE COLETORA ESGOTO (NBR 10569)</v>
          </cell>
          <cell r="C10653" t="str">
            <v xml:space="preserve">UN    </v>
          </cell>
          <cell r="D10653" t="str">
            <v>180,64</v>
          </cell>
        </row>
        <row r="10654">
          <cell r="A10654">
            <v>41893</v>
          </cell>
          <cell r="B10654" t="str">
            <v>TE, PVC, 90 GRAUS, BBB, JE, DN 250 MM, PARA REDE COLETORA ESGOTO  (NBR 10569)</v>
          </cell>
          <cell r="C10654" t="str">
            <v xml:space="preserve">UN    </v>
          </cell>
          <cell r="D10654" t="str">
            <v>689,32</v>
          </cell>
        </row>
        <row r="10655">
          <cell r="A10655">
            <v>41894</v>
          </cell>
          <cell r="B10655" t="str">
            <v>TE, PVC, 90 GRAUS, BBB, JE, DN 300 MM, PARA REDE COLETORA ESGOTO  (NBR 10569)</v>
          </cell>
          <cell r="C10655" t="str">
            <v xml:space="preserve">UN    </v>
          </cell>
          <cell r="D10655" t="str">
            <v>1.057,79</v>
          </cell>
        </row>
        <row r="10656">
          <cell r="A10656">
            <v>41895</v>
          </cell>
          <cell r="B10656" t="str">
            <v>TE, PVC, 90 GRAUS, BBB, JE, DN 400 MM, PARA REDE COLETORA ESGOTO  (NBR 10569)</v>
          </cell>
          <cell r="C10656" t="str">
            <v xml:space="preserve">UN    </v>
          </cell>
          <cell r="D10656" t="str">
            <v>1.169,65</v>
          </cell>
        </row>
        <row r="10657">
          <cell r="A10657">
            <v>20172</v>
          </cell>
          <cell r="B10657" t="str">
            <v>TE, PVC, 90 GRAUS, BBP, JE, DN 100 MM, PARA REDE COLETORA ESGOTO (NBR 10569)</v>
          </cell>
          <cell r="C10657" t="str">
            <v xml:space="preserve">UN    </v>
          </cell>
          <cell r="D10657" t="str">
            <v>25,79</v>
          </cell>
        </row>
        <row r="10658">
          <cell r="A10658">
            <v>7153</v>
          </cell>
          <cell r="B10658" t="str">
            <v>TECNICO EM LABORATORIO E CAMPO DE CONSTRUCAO CIVIL</v>
          </cell>
          <cell r="C10658" t="str">
            <v xml:space="preserve">H     </v>
          </cell>
          <cell r="D10658" t="str">
            <v>19,71</v>
          </cell>
        </row>
        <row r="10659">
          <cell r="A10659">
            <v>41089</v>
          </cell>
          <cell r="B10659" t="str">
            <v>TECNICO EM LABORATORIO E CAMPO DE CONSTRUCAO CIVIL (MENSALISTA)</v>
          </cell>
          <cell r="C10659" t="str">
            <v xml:space="preserve">MES   </v>
          </cell>
          <cell r="D10659" t="str">
            <v>3.456,36</v>
          </cell>
        </row>
        <row r="10660">
          <cell r="A10660">
            <v>6175</v>
          </cell>
          <cell r="B10660" t="str">
            <v>TECNICO EM SONDAGEM</v>
          </cell>
          <cell r="C10660" t="str">
            <v xml:space="preserve">H     </v>
          </cell>
          <cell r="D10660" t="str">
            <v>23,67</v>
          </cell>
        </row>
        <row r="10661">
          <cell r="A10661">
            <v>41092</v>
          </cell>
          <cell r="B10661" t="str">
            <v>TECNICO EM SONDAGEM (MENSALISTA)</v>
          </cell>
          <cell r="C10661" t="str">
            <v xml:space="preserve">MES   </v>
          </cell>
          <cell r="D10661" t="str">
            <v>4.151,99</v>
          </cell>
        </row>
        <row r="10662">
          <cell r="A10662">
            <v>37712</v>
          </cell>
          <cell r="B10662" t="str">
            <v>TELA ARAME GALVANIZADO REVESTIDO COM PVC, MALHA HEXAGONAL DUPLA TORCAO, 8 X 10 CM (ZN/AL + PVC), FIO *2,4* MM</v>
          </cell>
          <cell r="C10662" t="str">
            <v xml:space="preserve">M2    </v>
          </cell>
          <cell r="D10662" t="str">
            <v>45,72</v>
          </cell>
        </row>
        <row r="10663">
          <cell r="A10663">
            <v>34547</v>
          </cell>
          <cell r="B10663" t="str">
            <v>TELA DE ACO SOLDADA GALVANIZADA/ZINCADA PARA ALVENARIA, FIO  D = *1,20 A 1,70* MM, MALHA 15 X 15 MM, (C X L) *50 X 12* CM</v>
          </cell>
          <cell r="C10663" t="str">
            <v xml:space="preserve">M     </v>
          </cell>
          <cell r="D10663" t="str">
            <v>2,09</v>
          </cell>
        </row>
        <row r="10664">
          <cell r="A10664">
            <v>34548</v>
          </cell>
          <cell r="B10664" t="str">
            <v>TELA DE ACO SOLDADA GALVANIZADA/ZINCADA PARA ALVENARIA, FIO  D = *1,20 A 1,70* MM, MALHA 15 X 15 MM, (C X L) *50 X 17,5* CM</v>
          </cell>
          <cell r="C10664" t="str">
            <v xml:space="preserve">M     </v>
          </cell>
          <cell r="D10664" t="str">
            <v>2,04</v>
          </cell>
        </row>
        <row r="10665">
          <cell r="A10665">
            <v>37411</v>
          </cell>
          <cell r="B10665" t="str">
            <v>TELA DE ACO SOLDADA GALVANIZADA/ZINCADA PARA ALVENARIA, FIO  D = *1,24 MM, MALHA 25 X 25 MM</v>
          </cell>
          <cell r="C10665" t="str">
            <v xml:space="preserve">M2    </v>
          </cell>
          <cell r="D10665" t="str">
            <v>10,26</v>
          </cell>
        </row>
        <row r="10666">
          <cell r="A10666">
            <v>34558</v>
          </cell>
          <cell r="B10666" t="str">
            <v>TELA DE ACO SOLDADA GALVANIZADA/ZINCADA PARA ALVENARIA, FIO D = *1,20 A 1,70* MM, MALHA 15 X 15 MM, (C X L) *50 X 10,5* CM</v>
          </cell>
          <cell r="C10666" t="str">
            <v xml:space="preserve">M     </v>
          </cell>
          <cell r="D10666" t="str">
            <v>1,37</v>
          </cell>
        </row>
        <row r="10667">
          <cell r="A10667">
            <v>34550</v>
          </cell>
          <cell r="B10667" t="str">
            <v>TELA DE ACO SOLDADA GALVANIZADA/ZINCADA PARA ALVENARIA, FIO D = *1,20 A 1,70* MM, MALHA 15 X 15 MM, (C X L) *50 X 6* CM</v>
          </cell>
          <cell r="C10667" t="str">
            <v xml:space="preserve">M     </v>
          </cell>
          <cell r="D10667" t="str">
            <v>0,72</v>
          </cell>
        </row>
        <row r="10668">
          <cell r="A10668">
            <v>34557</v>
          </cell>
          <cell r="B10668" t="str">
            <v>TELA DE ACO SOLDADA GALVANIZADA/ZINCADA PARA ALVENARIA, FIO D = *1,20 A 1,70* MM, MALHA 15 X 15 MM, (C X L) *50 X 7,5* CM</v>
          </cell>
          <cell r="C10668" t="str">
            <v xml:space="preserve">M     </v>
          </cell>
          <cell r="D10668" t="str">
            <v>1,28</v>
          </cell>
        </row>
        <row r="10669">
          <cell r="A10669">
            <v>7155</v>
          </cell>
          <cell r="B10669" t="str">
            <v>TELA DE ACO SOLDADA NERVURADA CA-60, Q-138, (2,20 KG/M2), DIAMETRO DO FIO = 4,2 MM, LARGURA =  2,45 X 120 M DE COMPRIMENTO, ESPACAMENTO DA MALHA = 10  X 10 CM</v>
          </cell>
          <cell r="C10669" t="str">
            <v xml:space="preserve">M2    </v>
          </cell>
          <cell r="D10669" t="str">
            <v>11,83</v>
          </cell>
        </row>
        <row r="10670">
          <cell r="A10670">
            <v>7154</v>
          </cell>
          <cell r="B10670" t="str">
            <v>TELA DE ACO SOLDADA NERVURADA CA-60, Q-138, (2,20 KG/M2), DIAMETRO DO FIO = 4,2 MM, LARGURA =  2,45 X 120 M DE COMPRIMENTO, ESPACAMENTO DA MALHA = 10 X 10 CM</v>
          </cell>
          <cell r="C10670" t="str">
            <v xml:space="preserve">KG    </v>
          </cell>
          <cell r="D10670" t="str">
            <v>5,32</v>
          </cell>
        </row>
        <row r="10671">
          <cell r="A10671">
            <v>10915</v>
          </cell>
          <cell r="B10671" t="str">
            <v>TELA DE ACO SOLDADA NERVURADA CA-60, Q-61, (0,97 KG/M2), DIAMETRO DO FIO = 3,4 MM, LARGURA =  2,45 X 120 M DE COMPRIMENTO, ESPACAMENTO DA MALHA = 15  X 15 CM</v>
          </cell>
          <cell r="C10671" t="str">
            <v xml:space="preserve">KG    </v>
          </cell>
          <cell r="D10671" t="str">
            <v>5,53</v>
          </cell>
        </row>
        <row r="10672">
          <cell r="A10672">
            <v>10917</v>
          </cell>
          <cell r="B10672" t="str">
            <v>TELA DE ACO SOLDADA NERVURADA CA-60, Q-61, (0,97 KG/M2), DIAMETRO DO FIO = 3,4 MM, LARGURA =  2,45 X 120 M DE COMPRIMENTO, ESPACAMENTO DA MALHA = 15 X 15 CM</v>
          </cell>
          <cell r="C10672" t="str">
            <v xml:space="preserve">M2    </v>
          </cell>
          <cell r="D10672" t="str">
            <v>5,37</v>
          </cell>
        </row>
        <row r="10673">
          <cell r="A10673">
            <v>21141</v>
          </cell>
          <cell r="B10673" t="str">
            <v>TELA DE ACO SOLDADA NERVURADA CA-60, Q-92, (1,48 KG/M2), DIAMETRO DO FIO = 4,2 MM, LARGURA =  2,45 X 60 M DE COMPRIMENTO, ESPACAMENTO DA MALHA = 15  X 15 CM</v>
          </cell>
          <cell r="C10673" t="str">
            <v xml:space="preserve">M2    </v>
          </cell>
          <cell r="D10673" t="str">
            <v>7,95</v>
          </cell>
        </row>
        <row r="10674">
          <cell r="A10674">
            <v>10916</v>
          </cell>
          <cell r="B10674" t="str">
            <v>TELA DE ACO SOLDADA NERVURADA CA-60, Q-92, (1,48 KG/M2), DIAMETRO DO FIO = 4,2 MM, LARGURA =  2,45 X 60 M DE COMPRIMENTO, ESPACAMENTO DA MALHA = 15 X 15 CM</v>
          </cell>
          <cell r="C10674" t="str">
            <v xml:space="preserve">KG    </v>
          </cell>
          <cell r="D10674" t="str">
            <v>5,37</v>
          </cell>
        </row>
        <row r="10675">
          <cell r="A10675">
            <v>39508</v>
          </cell>
          <cell r="B10675" t="str">
            <v>TELA DE ACO SOLDADA NERVURADA, CA-60, L-159, (1,69 KG/M2), DIAMETRO DO FIO = 4,5 MM, LARGURA =  2,45 M, ESPACAMENTO DA MALHA = 30 X 10 CM</v>
          </cell>
          <cell r="C10675" t="str">
            <v xml:space="preserve">M2    </v>
          </cell>
          <cell r="D10675" t="str">
            <v>9,44</v>
          </cell>
        </row>
        <row r="10676">
          <cell r="A10676">
            <v>39507</v>
          </cell>
          <cell r="B10676" t="str">
            <v>TELA DE ACO SOLDADA NERVURADA, CA-60, Q-113, (1,8 KG/M2), DIAMETRO DO FIO = 3,8 MM, LARGURA =  2,45 M, ESPACAMENTO DA MALHA = 10 X 10 CM</v>
          </cell>
          <cell r="C10676" t="str">
            <v xml:space="preserve">M2    </v>
          </cell>
          <cell r="D10676" t="str">
            <v>9,25</v>
          </cell>
        </row>
        <row r="10677">
          <cell r="A10677">
            <v>7156</v>
          </cell>
          <cell r="B10677" t="str">
            <v>TELA DE ACO SOLDADA NERVURADA, CA-60, Q-196, (3,11 KG/M2), DIAMETRO DO FIO = 5,0 MM, LARGURA =  2,45 M, ESPACAMENTO DA MALHA = 10 X 10 CM</v>
          </cell>
          <cell r="C10677" t="str">
            <v xml:space="preserve">M2    </v>
          </cell>
          <cell r="D10677" t="str">
            <v>15,99</v>
          </cell>
        </row>
        <row r="10678">
          <cell r="A10678">
            <v>39509</v>
          </cell>
          <cell r="B10678" t="str">
            <v>TELA DE ACO SOLDADA NERVURADA, CA-60, T-196, (2,11 KG/M2), DIAMETRO DO FIO = 5,0 MM, LARGURA =  2,45 M, ESPACAMENTO DA MALHA = 30 X 10 CM</v>
          </cell>
          <cell r="C10678" t="str">
            <v xml:space="preserve">M2    </v>
          </cell>
          <cell r="D10678" t="str">
            <v>7,44</v>
          </cell>
        </row>
        <row r="10679">
          <cell r="A10679">
            <v>25988</v>
          </cell>
          <cell r="B10679" t="str">
            <v>TELA DE ANIAGEM (JUTA)</v>
          </cell>
          <cell r="C10679" t="str">
            <v xml:space="preserve">M2    </v>
          </cell>
          <cell r="D10679" t="str">
            <v>8,98</v>
          </cell>
        </row>
        <row r="10680">
          <cell r="A10680">
            <v>10928</v>
          </cell>
          <cell r="B10680" t="str">
            <v>TELA DE ARAME GALV QUADRANGULAR / LOSANGULAR,  FIO 2,11 MM (14  BWG), MALHA  8 X 8 CM, H = 2 M</v>
          </cell>
          <cell r="C10680" t="str">
            <v xml:space="preserve">M2    </v>
          </cell>
          <cell r="D10680" t="str">
            <v>10,62</v>
          </cell>
        </row>
        <row r="10681">
          <cell r="A10681">
            <v>7167</v>
          </cell>
          <cell r="B10681" t="str">
            <v>TELA DE ARAME GALV QUADRANGULAR / LOSANGULAR,  FIO 2,11 MM (14 BWG), MALHA  5 X 5 CM, H = 2 M</v>
          </cell>
          <cell r="C10681" t="str">
            <v xml:space="preserve">M2    </v>
          </cell>
          <cell r="D10681" t="str">
            <v>14,51</v>
          </cell>
        </row>
        <row r="10682">
          <cell r="A10682">
            <v>10933</v>
          </cell>
          <cell r="B10682" t="str">
            <v>TELA DE ARAME GALV QUADRANGULAR / LOSANGULAR,  FIO 2,77 MM (12  BWG), MALHA  10 X 10 CM, H = 2 M</v>
          </cell>
          <cell r="C10682" t="str">
            <v xml:space="preserve">M2    </v>
          </cell>
          <cell r="D10682" t="str">
            <v>12,98</v>
          </cell>
        </row>
        <row r="10683">
          <cell r="A10683">
            <v>10927</v>
          </cell>
          <cell r="B10683" t="str">
            <v>TELA DE ARAME GALV QUADRANGULAR / LOSANGULAR,  FIO 2,77 MM (12  BWG), MALHA  8 X 8 CM, H = 2 M</v>
          </cell>
          <cell r="C10683" t="str">
            <v xml:space="preserve">M2    </v>
          </cell>
          <cell r="D10683" t="str">
            <v>15,67</v>
          </cell>
        </row>
        <row r="10684">
          <cell r="A10684">
            <v>7158</v>
          </cell>
          <cell r="B10684" t="str">
            <v>TELA DE ARAME GALV QUADRANGULAR / LOSANGULAR,  FIO 2,77 MM (12 BWG), MALHA  5 X 5 CM, H = 2 M</v>
          </cell>
          <cell r="C10684" t="str">
            <v xml:space="preserve">M2    </v>
          </cell>
          <cell r="D10684" t="str">
            <v>21,87</v>
          </cell>
        </row>
        <row r="10685">
          <cell r="A10685">
            <v>7162</v>
          </cell>
          <cell r="B10685" t="str">
            <v>TELA DE ARAME GALV QUADRANGULAR / LOSANGULAR,  FIO 3,4 MM (10  BWG), MALHA  5 X 5 CM, H = 2 M</v>
          </cell>
          <cell r="C10685" t="str">
            <v xml:space="preserve">M2    </v>
          </cell>
          <cell r="D10685" t="str">
            <v>32,88</v>
          </cell>
        </row>
        <row r="10686">
          <cell r="A10686">
            <v>10932</v>
          </cell>
          <cell r="B10686" t="str">
            <v>TELA DE ARAME GALV QUADRANGULAR / LOSANGULAR,  FIO 4,19 MM (8 BWG), MALHA  5 X 5 CM, H = 2 M</v>
          </cell>
          <cell r="C10686" t="str">
            <v xml:space="preserve">M2    </v>
          </cell>
          <cell r="D10686" t="str">
            <v>58,23</v>
          </cell>
        </row>
        <row r="10687">
          <cell r="A10687">
            <v>40706</v>
          </cell>
          <cell r="B10687" t="str">
            <v>TELA DE ARAME GALV REVESTIDO EM PVC, QUADRANGULAR / LOSANGULAR,  FIO 1,24 MM (18 BWG), BITOLA = *1,9* MM, MALHA  1,9 X 1,9  CM, H = 2 M</v>
          </cell>
          <cell r="C10687" t="str">
            <v xml:space="preserve">M2    </v>
          </cell>
          <cell r="D10687" t="str">
            <v>34,91</v>
          </cell>
        </row>
        <row r="10688">
          <cell r="A10688">
            <v>10937</v>
          </cell>
          <cell r="B10688" t="str">
            <v>TELA DE ARAME GALV REVESTIDO EM PVC, QUADRANGULAR / LOSANGULAR,  FIO 2,11 MM (14 BWG), BITOLA FINAL = *2,8* MM, MALHA  *8 X 8* CM, H = 2 M</v>
          </cell>
          <cell r="C10688" t="str">
            <v xml:space="preserve">M2    </v>
          </cell>
          <cell r="D10688" t="str">
            <v>22,88</v>
          </cell>
        </row>
        <row r="10689">
          <cell r="A10689">
            <v>10935</v>
          </cell>
          <cell r="B10689" t="str">
            <v>TELA DE ARAME GALV REVESTIDO EM PVC, QUADRANGULAR / LOSANGULAR,  FIO 2,77 MM (12 BWG), BITOLA FINAL = *3,8* MM, MALHA  7,5 X 7,5 CM, H = 2 M</v>
          </cell>
          <cell r="C10689" t="str">
            <v xml:space="preserve">M2    </v>
          </cell>
          <cell r="D10689" t="str">
            <v>30,14</v>
          </cell>
        </row>
        <row r="10690">
          <cell r="A10690">
            <v>40707</v>
          </cell>
          <cell r="B10690" t="str">
            <v>TELA DE ARAME GALV REVESTIDO EM PVC, QUADRANGULAR/LOSANGULAR, FIO 2,77 MM (12 BWG), MALHA 3 X 3 CM, H = 2 M</v>
          </cell>
          <cell r="C10690" t="str">
            <v xml:space="preserve">M2    </v>
          </cell>
          <cell r="D10690" t="str">
            <v>69,39</v>
          </cell>
        </row>
        <row r="10691">
          <cell r="A10691">
            <v>10931</v>
          </cell>
          <cell r="B10691" t="str">
            <v>TELA DE ARAME GALV, HEXAGONAL,  FIO 0,56 MM (24  BWG), MALHA  1/2", H = 1 M</v>
          </cell>
          <cell r="C10691" t="str">
            <v xml:space="preserve">M2    </v>
          </cell>
          <cell r="D10691" t="str">
            <v>9,70</v>
          </cell>
        </row>
        <row r="10692">
          <cell r="A10692">
            <v>7164</v>
          </cell>
          <cell r="B10692" t="str">
            <v>TELA DE ARAME ONDULADA,  FIO *2,77* MM (10  BWG), MALHA  5 X 5 CM, H = 2 M</v>
          </cell>
          <cell r="C10692" t="str">
            <v xml:space="preserve">M2    </v>
          </cell>
          <cell r="D10692" t="str">
            <v>27,17</v>
          </cell>
        </row>
        <row r="10693">
          <cell r="A10693">
            <v>36887</v>
          </cell>
          <cell r="B10693" t="str">
            <v>TELA DE FIBRA DE VIDRO, ACABAMENTO ANTI-ALCALINO, MALHA 10 X 10 MM</v>
          </cell>
          <cell r="C10693" t="str">
            <v xml:space="preserve">M2    </v>
          </cell>
          <cell r="D10693" t="str">
            <v>8,86</v>
          </cell>
        </row>
        <row r="10694">
          <cell r="A10694">
            <v>34614</v>
          </cell>
          <cell r="B10694" t="str">
            <v>TELA EM MALHA HEXAGONAL DUPLA TORCAO 8 X 10 CM (ZN/AL + PVC), FIO 2,7 MM, DIMENSOES 0,5 X 1,0 X 4,0 M (SOLO REFORCADO).</v>
          </cell>
          <cell r="C10694" t="str">
            <v xml:space="preserve">UN    </v>
          </cell>
          <cell r="D10694" t="str">
            <v>676,10</v>
          </cell>
        </row>
        <row r="10695">
          <cell r="A10695">
            <v>7161</v>
          </cell>
          <cell r="B10695" t="str">
            <v>TELA EM METAL PARA ESTUQUE (DEPLOYE)</v>
          </cell>
          <cell r="C10695" t="str">
            <v xml:space="preserve">M2    </v>
          </cell>
          <cell r="D10695" t="str">
            <v>4,12</v>
          </cell>
        </row>
        <row r="10696">
          <cell r="A10696">
            <v>7170</v>
          </cell>
          <cell r="B10696" t="str">
            <v>TELA FACHADEIRA EM POLIETILENO, ROLO DE 3 X 100 M (L X C), COR BRANCA, SEM LOGOMARCA - PARA PROTECAO DE OBRAS</v>
          </cell>
          <cell r="C10696" t="str">
            <v xml:space="preserve">M2    </v>
          </cell>
          <cell r="D10696" t="str">
            <v>1,26</v>
          </cell>
        </row>
        <row r="10697">
          <cell r="A10697">
            <v>37524</v>
          </cell>
          <cell r="B10697" t="str">
            <v>TELA PLASTICA LARANJA, TIPO TAPUME PARA SINALIZACAO, MALHA RETANGULAR, ROLO 1.20 X 50 M (L X C)</v>
          </cell>
          <cell r="C10697" t="str">
            <v xml:space="preserve">M     </v>
          </cell>
          <cell r="D10697" t="str">
            <v>1,20</v>
          </cell>
        </row>
        <row r="10698">
          <cell r="A10698">
            <v>37525</v>
          </cell>
          <cell r="B10698" t="str">
            <v>TELA PLASTICA TECIDA LISTRADA BRANCA E LARANJA, TIPO GUARDA CORPO, EM POLIETILENO MONOFILADO, ROLO 1,20 X 50 M (L X C)</v>
          </cell>
          <cell r="C10698" t="str">
            <v xml:space="preserve">M     </v>
          </cell>
          <cell r="D10698" t="str">
            <v>1,44</v>
          </cell>
        </row>
        <row r="10699">
          <cell r="A10699">
            <v>10920</v>
          </cell>
          <cell r="B10699" t="str">
            <v>TELA SOLDADA ARAME GALVANIZADO 12 BWG (2,77MM), MALHA 15 X 5 CM</v>
          </cell>
          <cell r="C10699" t="str">
            <v xml:space="preserve">M2    </v>
          </cell>
          <cell r="D10699" t="str">
            <v>10,66</v>
          </cell>
        </row>
        <row r="10700">
          <cell r="A10700">
            <v>7238</v>
          </cell>
          <cell r="B10700" t="str">
            <v>TELHA ALUMINIO ONDULADA, ALTURA = *18* MM, E = 0,5 MM</v>
          </cell>
          <cell r="C10700" t="str">
            <v xml:space="preserve">M2    </v>
          </cell>
          <cell r="D10700" t="str">
            <v>24,03</v>
          </cell>
        </row>
        <row r="10701">
          <cell r="A10701">
            <v>7239</v>
          </cell>
          <cell r="B10701" t="str">
            <v>TELHA ALUMINIO ONDULADA, ALTURA = *18* MM, E = 0,6 MM</v>
          </cell>
          <cell r="C10701" t="str">
            <v xml:space="preserve">M2    </v>
          </cell>
          <cell r="D10701" t="str">
            <v>29,88</v>
          </cell>
        </row>
        <row r="10702">
          <cell r="A10702">
            <v>7240</v>
          </cell>
          <cell r="B10702" t="str">
            <v>TELHA ALUMINIO ONDULADA, ALTURA = *18* MM, E = 0,7 MM</v>
          </cell>
          <cell r="C10702" t="str">
            <v xml:space="preserve">M2    </v>
          </cell>
          <cell r="D10702" t="str">
            <v>34,31</v>
          </cell>
        </row>
        <row r="10703">
          <cell r="A10703">
            <v>36789</v>
          </cell>
          <cell r="B10703" t="str">
            <v>TELHA CERAMICA TIPO AMERICANA, COMPRIMENTO DE *45* CM, RENDIMENTO DE *12* TELHAS/M2</v>
          </cell>
          <cell r="C10703" t="str">
            <v xml:space="preserve">UN    </v>
          </cell>
          <cell r="D10703" t="str">
            <v>1,23</v>
          </cell>
        </row>
        <row r="10704">
          <cell r="A10704">
            <v>7173</v>
          </cell>
          <cell r="B10704" t="str">
            <v>TELHA CERAMICA TIPO COLONIAL, COMPRIMENTO DE *44* CM, RENDIMENTO DE *26* TELHAS/M2</v>
          </cell>
          <cell r="C10704" t="str">
            <v xml:space="preserve">MIL   </v>
          </cell>
          <cell r="D10704" t="str">
            <v>800,00</v>
          </cell>
        </row>
        <row r="10705">
          <cell r="A10705">
            <v>7176</v>
          </cell>
          <cell r="B10705" t="str">
            <v>TELHA CERAMICA TIPO COLONIAL, COMPRIMENTO DE *44* CM, RENDIMENTO DE *26* TELHAS/M2</v>
          </cell>
          <cell r="C10705" t="str">
            <v xml:space="preserve">UN    </v>
          </cell>
          <cell r="D10705" t="str">
            <v>0,80</v>
          </cell>
        </row>
        <row r="10706">
          <cell r="A10706">
            <v>7183</v>
          </cell>
          <cell r="B10706" t="str">
            <v>TELHA CERAMICA TIPO FRANCESA, COMPRIMENTO DE *40* CM, RENDIMENTO DE *16* TELHAS/M2</v>
          </cell>
          <cell r="C10706" t="str">
            <v xml:space="preserve">UN    </v>
          </cell>
          <cell r="D10706" t="str">
            <v>1,28</v>
          </cell>
        </row>
        <row r="10707">
          <cell r="A10707">
            <v>7180</v>
          </cell>
          <cell r="B10707" t="str">
            <v>TELHA CERAMICA TIPO PAULISTA, COMPRIMENTO DE *48* CM, RENDIMENTO DE *26* TELHAS/M2</v>
          </cell>
          <cell r="C10707" t="str">
            <v xml:space="preserve">UN    </v>
          </cell>
          <cell r="D10707" t="str">
            <v>0,76</v>
          </cell>
        </row>
        <row r="10708">
          <cell r="A10708">
            <v>11088</v>
          </cell>
          <cell r="B10708" t="str">
            <v>TELHA CERAMICA TIPO PLAN, COMPRIMENTO DE *47* CM, RENDIMENTO DE *26* TELHAS/M2</v>
          </cell>
          <cell r="C10708" t="str">
            <v xml:space="preserve">UN    </v>
          </cell>
          <cell r="D10708" t="str">
            <v>0,72</v>
          </cell>
        </row>
        <row r="10709">
          <cell r="A10709">
            <v>36788</v>
          </cell>
          <cell r="B10709" t="str">
            <v>TELHA CERAMICA TIPO PORTUGUESA, COMPRIMENTO DE *40* CM, RENDIMENTO DE *16* TELHAS/M2</v>
          </cell>
          <cell r="C10709" t="str">
            <v xml:space="preserve">UN    </v>
          </cell>
          <cell r="D10709" t="str">
            <v>0,82</v>
          </cell>
        </row>
        <row r="10710">
          <cell r="A10710">
            <v>7175</v>
          </cell>
          <cell r="B10710" t="str">
            <v>TELHA CERAMICA TIPO ROMANA, COMPRIMENTO DE *41* CM,  RENDIMENTO DE *16* TELHAS/M2</v>
          </cell>
          <cell r="C10710" t="str">
            <v xml:space="preserve">UN    </v>
          </cell>
          <cell r="D10710" t="str">
            <v>0,90</v>
          </cell>
        </row>
        <row r="10711">
          <cell r="A10711">
            <v>25007</v>
          </cell>
          <cell r="B10711" t="str">
            <v>TELHA DE ACO ZINCADO ONDULADA, A = *17* MM, E = 0,5 MM, SEM PINTURA</v>
          </cell>
          <cell r="C10711" t="str">
            <v xml:space="preserve">M2    </v>
          </cell>
          <cell r="D10711" t="str">
            <v>22,62</v>
          </cell>
        </row>
        <row r="10712">
          <cell r="A10712">
            <v>14171</v>
          </cell>
          <cell r="B10712" t="str">
            <v>TELHA DE ACO ZINCADO TRAPEZOIDAL AUTOPORTANTE, A = 120 MM, E = 0,95 MM, COM PINTURA ELETROSTATICA BRANCA EM 1 FACE</v>
          </cell>
          <cell r="C10712" t="str">
            <v xml:space="preserve">M2    </v>
          </cell>
          <cell r="D10712" t="str">
            <v>60,48</v>
          </cell>
        </row>
        <row r="10713">
          <cell r="A10713">
            <v>14170</v>
          </cell>
          <cell r="B10713" t="str">
            <v>TELHA DE ACO ZINCADO TRAPEZOIDAL AUTOPORTANTE, A = 120 MM, E = 0,95 MM, SEM PINTURA</v>
          </cell>
          <cell r="C10713" t="str">
            <v xml:space="preserve">M2    </v>
          </cell>
          <cell r="D10713" t="str">
            <v>53,44</v>
          </cell>
        </row>
        <row r="10714">
          <cell r="A10714">
            <v>14173</v>
          </cell>
          <cell r="B10714" t="str">
            <v>TELHA DE ACO ZINCADO TRAPEZOIDAL AUTOPORTANTE, A = 259 MM, E = 0,95 MM, COM PINTURA ELETROSTATICA BRANCA EM 1 FACE</v>
          </cell>
          <cell r="C10714" t="str">
            <v xml:space="preserve">M2    </v>
          </cell>
          <cell r="D10714" t="str">
            <v>70,46</v>
          </cell>
        </row>
        <row r="10715">
          <cell r="A10715">
            <v>14172</v>
          </cell>
          <cell r="B10715" t="str">
            <v>TELHA DE ACO ZINCADO TRAPEZOIDAL AUTOPORTANTE, A = 259 MM, E = 0,95 MM, SEM PINTURA</v>
          </cell>
          <cell r="C10715" t="str">
            <v xml:space="preserve">M2    </v>
          </cell>
          <cell r="D10715" t="str">
            <v>57,03</v>
          </cell>
        </row>
        <row r="10716">
          <cell r="A10716">
            <v>7243</v>
          </cell>
          <cell r="B10716" t="str">
            <v>TELHA DE ACO ZINCADO TRAPEZOIDAL, A = *40* MM, E = 0,5 MM, SEM PINTURA</v>
          </cell>
          <cell r="C10716" t="str">
            <v xml:space="preserve">M2    </v>
          </cell>
          <cell r="D10716" t="str">
            <v>22,37</v>
          </cell>
        </row>
        <row r="10717">
          <cell r="A10717">
            <v>11067</v>
          </cell>
          <cell r="B10717" t="str">
            <v>TELHA DE ALUMINIO TRAPEZOIDAL, ALTURA = 38 MM, E = 0,5 MM (LARGURA = 1056 MM E COMPRIMENTO = 5000 MM)</v>
          </cell>
          <cell r="C10717" t="str">
            <v xml:space="preserve">UN    </v>
          </cell>
          <cell r="D10717" t="str">
            <v>119,54</v>
          </cell>
        </row>
        <row r="10718">
          <cell r="A10718">
            <v>11068</v>
          </cell>
          <cell r="B10718" t="str">
            <v>TELHA DE ALUMINIO TRAPEZOIDAL, ALTURA = 38 MM, E = 0,7 MM (LARGURA = 1056 MM E COMPRIMENTO = 5000 MM)</v>
          </cell>
          <cell r="C10718" t="str">
            <v xml:space="preserve">UN    </v>
          </cell>
          <cell r="D10718" t="str">
            <v>168,84</v>
          </cell>
        </row>
        <row r="10719">
          <cell r="A10719">
            <v>40865</v>
          </cell>
          <cell r="B10719" t="str">
            <v>TELHA DE CONCRETO TIPO CLASSICA, COR CINZA, COMPRIMENTO DE *42* CM, RENDIMENTO DE *10* TELHAS/M2 (COLETADO CAIXA)</v>
          </cell>
          <cell r="C10719" t="str">
            <v xml:space="preserve">UN    </v>
          </cell>
          <cell r="D10719" t="str">
            <v>1,43</v>
          </cell>
        </row>
        <row r="10720">
          <cell r="A10720">
            <v>7184</v>
          </cell>
          <cell r="B10720" t="str">
            <v>TELHA DE FIBRA DE VIDRO ONDULADA INCOLOR, E = 0,6 MM, DE *0,50 X 2,44* M</v>
          </cell>
          <cell r="C10720" t="str">
            <v xml:space="preserve">M2    </v>
          </cell>
          <cell r="D10720" t="str">
            <v>33,69</v>
          </cell>
        </row>
        <row r="10721">
          <cell r="A10721">
            <v>34458</v>
          </cell>
          <cell r="B10721" t="str">
            <v>TELHA DE FIBROCIMENTO E = 6 MM, DE 3,00 X 1,06 M (SEM AMIANTO)</v>
          </cell>
          <cell r="C10721" t="str">
            <v xml:space="preserve">UN    </v>
          </cell>
          <cell r="D10721" t="str">
            <v>108,85</v>
          </cell>
        </row>
        <row r="10722">
          <cell r="A10722">
            <v>34464</v>
          </cell>
          <cell r="B10722" t="str">
            <v>TELHA DE FIBROCIMENTO E = 6 MM, DE 4,10 X 1,06 M (SEM AMIANTO)</v>
          </cell>
          <cell r="C10722" t="str">
            <v xml:space="preserve">UN    </v>
          </cell>
          <cell r="D10722" t="str">
            <v>146,03</v>
          </cell>
        </row>
        <row r="10723">
          <cell r="A10723">
            <v>34468</v>
          </cell>
          <cell r="B10723" t="str">
            <v>TELHA DE FIBROCIMENTO E = 6 MM, DE 4,60 X 1,06 M (SEM AMIANTO)</v>
          </cell>
          <cell r="C10723" t="str">
            <v xml:space="preserve">UN    </v>
          </cell>
          <cell r="D10723" t="str">
            <v>168,53</v>
          </cell>
        </row>
        <row r="10724">
          <cell r="A10724">
            <v>34473</v>
          </cell>
          <cell r="B10724" t="str">
            <v>TELHA DE FIBROCIMENTO E = 8 MM, DE 3,00 X 1,06 M (SEM AMIANTO)</v>
          </cell>
          <cell r="C10724" t="str">
            <v xml:space="preserve">UN    </v>
          </cell>
          <cell r="D10724" t="str">
            <v>137,84</v>
          </cell>
        </row>
        <row r="10725">
          <cell r="A10725">
            <v>34480</v>
          </cell>
          <cell r="B10725" t="str">
            <v>TELHA DE FIBROCIMENTO E = 8 MM, DE 4,10 X 1,06 M (SEM AMIANTO)</v>
          </cell>
          <cell r="C10725" t="str">
            <v xml:space="preserve">UN    </v>
          </cell>
          <cell r="D10725" t="str">
            <v>187,96</v>
          </cell>
        </row>
        <row r="10726">
          <cell r="A10726">
            <v>34486</v>
          </cell>
          <cell r="B10726" t="str">
            <v>TELHA DE FIBROCIMENTO E = 8 MM, DE 4,60 X 1,06 M (SEM AMIANTO)</v>
          </cell>
          <cell r="C10726" t="str">
            <v xml:space="preserve">UN    </v>
          </cell>
          <cell r="D10726" t="str">
            <v>210,52</v>
          </cell>
        </row>
        <row r="10727">
          <cell r="A10727">
            <v>7202</v>
          </cell>
          <cell r="B10727" t="str">
            <v>TELHA DE FIBROCIMENTO E= 8 MM, DE *3,70 X 1,06* M (SEM AMIANTO)</v>
          </cell>
          <cell r="C10727" t="str">
            <v xml:space="preserve">M2    </v>
          </cell>
          <cell r="D10727" t="str">
            <v>43,14</v>
          </cell>
        </row>
        <row r="10728">
          <cell r="A10728">
            <v>7190</v>
          </cell>
          <cell r="B10728" t="str">
            <v>TELHA DE FIBROCIMENTO ONDULADA E = 4 MM, DE 1,22 X 0,50 M (SEM AMIANTO)</v>
          </cell>
          <cell r="C10728" t="str">
            <v xml:space="preserve">UN    </v>
          </cell>
          <cell r="D10728" t="str">
            <v>7,40</v>
          </cell>
        </row>
        <row r="10729">
          <cell r="A10729">
            <v>34417</v>
          </cell>
          <cell r="B10729" t="str">
            <v>TELHA DE FIBROCIMENTO ONDULADA E = 4 MM, DE 2,13 X 0,50 M (SEM AMIANTO)</v>
          </cell>
          <cell r="C10729" t="str">
            <v xml:space="preserve">UN    </v>
          </cell>
          <cell r="D10729" t="str">
            <v>12,86</v>
          </cell>
        </row>
        <row r="10730">
          <cell r="A10730">
            <v>7213</v>
          </cell>
          <cell r="B10730" t="str">
            <v>TELHA DE FIBROCIMENTO ONDULADA E = 4 MM, DE 2,44 X 0,50 M (SEM AMIANTO)</v>
          </cell>
          <cell r="C10730" t="str">
            <v xml:space="preserve">M2    </v>
          </cell>
          <cell r="D10730" t="str">
            <v>12,22</v>
          </cell>
        </row>
        <row r="10731">
          <cell r="A10731">
            <v>7191</v>
          </cell>
          <cell r="B10731" t="str">
            <v>TELHA DE FIBROCIMENTO ONDULADA E = 4 MM, DE 2,44 X 0,50 M (SEM AMIANTO)</v>
          </cell>
          <cell r="C10731" t="str">
            <v xml:space="preserve">UN    </v>
          </cell>
          <cell r="D10731" t="str">
            <v>14,91</v>
          </cell>
        </row>
        <row r="10732">
          <cell r="A10732">
            <v>7195</v>
          </cell>
          <cell r="B10732" t="str">
            <v>TELHA DE FIBROCIMENTO ONDULADA E = 6 MM, DE 1,53 X 1,10 M (SEM AMIANTO)</v>
          </cell>
          <cell r="C10732" t="str">
            <v xml:space="preserve">UN    </v>
          </cell>
          <cell r="D10732" t="str">
            <v>35,52</v>
          </cell>
        </row>
        <row r="10733">
          <cell r="A10733">
            <v>7186</v>
          </cell>
          <cell r="B10733" t="str">
            <v>TELHA DE FIBROCIMENTO ONDULADA E = 6 MM, DE 1,83 X 1,10 M (SEM AMIANTO)</v>
          </cell>
          <cell r="C10733" t="str">
            <v xml:space="preserve">UN    </v>
          </cell>
          <cell r="D10733" t="str">
            <v>42,50</v>
          </cell>
        </row>
        <row r="10734">
          <cell r="A10734">
            <v>7207</v>
          </cell>
          <cell r="B10734" t="str">
            <v>TELHA DE FIBROCIMENTO ONDULADA E = 6 MM, DE 2,44 X 1,10 M (SEM AMIANTO)</v>
          </cell>
          <cell r="C10734" t="str">
            <v xml:space="preserve">UN    </v>
          </cell>
          <cell r="D10734" t="str">
            <v>56,56</v>
          </cell>
        </row>
        <row r="10735">
          <cell r="A10735">
            <v>7194</v>
          </cell>
          <cell r="B10735" t="str">
            <v>TELHA DE FIBROCIMENTO ONDULADA E = 6 MM, DE 2,44 X 1,10 M (SEM AMIANTO)</v>
          </cell>
          <cell r="C10735" t="str">
            <v xml:space="preserve">M2    </v>
          </cell>
          <cell r="D10735" t="str">
            <v>21,07</v>
          </cell>
        </row>
        <row r="10736">
          <cell r="A10736">
            <v>7197</v>
          </cell>
          <cell r="B10736" t="str">
            <v>TELHA DE FIBROCIMENTO ONDULADA E = 6 MM, DE 3,66 X 1,10 M (SEM AMIANTO)</v>
          </cell>
          <cell r="C10736" t="str">
            <v xml:space="preserve">UN    </v>
          </cell>
          <cell r="D10736" t="str">
            <v>84,98</v>
          </cell>
        </row>
        <row r="10737">
          <cell r="A10737">
            <v>7192</v>
          </cell>
          <cell r="B10737" t="str">
            <v>TELHA DE FIBROCIMENTO ONDULADA E = 8 MM, DE 1,53 X 1,10 M (SEM AMIANTO)</v>
          </cell>
          <cell r="C10737" t="str">
            <v xml:space="preserve">UN    </v>
          </cell>
          <cell r="D10737" t="str">
            <v>46,74</v>
          </cell>
        </row>
        <row r="10738">
          <cell r="A10738">
            <v>7193</v>
          </cell>
          <cell r="B10738" t="str">
            <v>TELHA DE FIBROCIMENTO ONDULADA E = 8 MM, DE 1,83 X 1,10 M (SEM AMIANTO)</v>
          </cell>
          <cell r="C10738" t="str">
            <v xml:space="preserve">UN    </v>
          </cell>
          <cell r="D10738" t="str">
            <v>55,79</v>
          </cell>
        </row>
        <row r="10739">
          <cell r="A10739">
            <v>7189</v>
          </cell>
          <cell r="B10739" t="str">
            <v>TELHA DE FIBROCIMENTO ONDULADA E = 8 MM, DE 2,44 X 1,10 M (SEM AMIANTO)</v>
          </cell>
          <cell r="C10739" t="str">
            <v xml:space="preserve">UN    </v>
          </cell>
          <cell r="D10739" t="str">
            <v>78,36</v>
          </cell>
        </row>
        <row r="10740">
          <cell r="A10740">
            <v>7198</v>
          </cell>
          <cell r="B10740" t="str">
            <v>TELHA DE FIBROCIMENTO ONDULADA E = 8 MM, DE 3,66 X 1,10 M (SEM AMIANTO)</v>
          </cell>
          <cell r="C10740" t="str">
            <v xml:space="preserve">M2    </v>
          </cell>
          <cell r="D10740" t="str">
            <v>29,17</v>
          </cell>
        </row>
        <row r="10741">
          <cell r="A10741">
            <v>34402</v>
          </cell>
          <cell r="B10741" t="str">
            <v>TELHA DE FIBROCIMENTO ONDULADA E = 8 MM, DE 3,66 X 1,10 M (SEM AMIANTO)</v>
          </cell>
          <cell r="C10741" t="str">
            <v xml:space="preserve">UN    </v>
          </cell>
          <cell r="D10741" t="str">
            <v>117,46</v>
          </cell>
        </row>
        <row r="10742">
          <cell r="A10742">
            <v>7245</v>
          </cell>
          <cell r="B10742" t="str">
            <v>TELHA DE VIDRO TIPO FRANCESA, *39 X 23* CM</v>
          </cell>
          <cell r="C10742" t="str">
            <v xml:space="preserve">UN    </v>
          </cell>
          <cell r="D10742" t="str">
            <v>35,49</v>
          </cell>
        </row>
        <row r="10743">
          <cell r="A10743">
            <v>34425</v>
          </cell>
          <cell r="B10743" t="str">
            <v>TELHA ESTRUTURAL DE FIBROCIMENTO 1 ABA, DE 0,52 X 2,00 M (SEM AMIANTO)</v>
          </cell>
          <cell r="C10743" t="str">
            <v xml:space="preserve">UN    </v>
          </cell>
          <cell r="D10743" t="str">
            <v>72,63</v>
          </cell>
        </row>
        <row r="10744">
          <cell r="A10744">
            <v>7223</v>
          </cell>
          <cell r="B10744" t="str">
            <v>TELHA ESTRUTURAL DE FIBROCIMENTO 1 ABA, DE 0,52 X 2,50 M (SEM AMIANTO)</v>
          </cell>
          <cell r="C10744" t="str">
            <v xml:space="preserve">UN    </v>
          </cell>
          <cell r="D10744" t="str">
            <v>84,65</v>
          </cell>
        </row>
        <row r="10745">
          <cell r="A10745">
            <v>7234</v>
          </cell>
          <cell r="B10745" t="str">
            <v>TELHA ESTRUTURAL DE FIBROCIMENTO 1 ABA, DE 0,52 X 3,60 M (SEM AMIANTO)</v>
          </cell>
          <cell r="C10745" t="str">
            <v xml:space="preserve">UN    </v>
          </cell>
          <cell r="D10745" t="str">
            <v>122,10</v>
          </cell>
        </row>
        <row r="10746">
          <cell r="A10746">
            <v>7224</v>
          </cell>
          <cell r="B10746" t="str">
            <v>TELHA ESTRUTURAL DE FIBROCIMENTO 1 ABA, DE 0,52 X 4,00 M (SEM AMIANTO)</v>
          </cell>
          <cell r="C10746" t="str">
            <v xml:space="preserve">UN    </v>
          </cell>
          <cell r="D10746" t="str">
            <v>134,86</v>
          </cell>
        </row>
        <row r="10747">
          <cell r="A10747">
            <v>7221</v>
          </cell>
          <cell r="B10747" t="str">
            <v>TELHA ESTRUTURAL DE FIBROCIMENTO 1 ABA, DE 0,52 X 4,50 M (SEM AMIANTO)</v>
          </cell>
          <cell r="C10747" t="str">
            <v xml:space="preserve">M2    </v>
          </cell>
          <cell r="D10747" t="str">
            <v>65,57</v>
          </cell>
        </row>
        <row r="10748">
          <cell r="A10748">
            <v>7210</v>
          </cell>
          <cell r="B10748" t="str">
            <v>TELHA ESTRUTURAL DE FIBROCIMENTO 1 ABA, DE 0,52 X 4,50 M (SEM AMIANTO)</v>
          </cell>
          <cell r="C10748" t="str">
            <v xml:space="preserve">UN    </v>
          </cell>
          <cell r="D10748" t="str">
            <v>153,45</v>
          </cell>
        </row>
        <row r="10749">
          <cell r="A10749">
            <v>7225</v>
          </cell>
          <cell r="B10749" t="str">
            <v>TELHA ESTRUTURAL DE FIBROCIMENTO 1 ABA, DE 0,52 X 5,00 M (SEM AMIANTO)</v>
          </cell>
          <cell r="C10749" t="str">
            <v xml:space="preserve">UN    </v>
          </cell>
          <cell r="D10749" t="str">
            <v>170,51</v>
          </cell>
        </row>
        <row r="10750">
          <cell r="A10750">
            <v>7226</v>
          </cell>
          <cell r="B10750" t="str">
            <v>TELHA ESTRUTURAL DE FIBROCIMENTO 1 ABA, DE 0,52 X 5,50 M (SEM AMIANTO)</v>
          </cell>
          <cell r="C10750" t="str">
            <v xml:space="preserve">UN    </v>
          </cell>
          <cell r="D10750" t="str">
            <v>187,64</v>
          </cell>
        </row>
        <row r="10751">
          <cell r="A10751">
            <v>7236</v>
          </cell>
          <cell r="B10751" t="str">
            <v>TELHA ESTRUTURAL DE FIBROCIMENTO 1 ABA, DE 0,52 X 6,00 M (SEM AMIANTO)</v>
          </cell>
          <cell r="C10751" t="str">
            <v xml:space="preserve">UN    </v>
          </cell>
          <cell r="D10751" t="str">
            <v>204,64</v>
          </cell>
        </row>
        <row r="10752">
          <cell r="A10752">
            <v>7227</v>
          </cell>
          <cell r="B10752" t="str">
            <v>TELHA ESTRUTURAL DE FIBROCIMENTO 1 ABA, DE 0,52 X 6,50 M (SEM AMIANTO)</v>
          </cell>
          <cell r="C10752" t="str">
            <v xml:space="preserve">UN    </v>
          </cell>
          <cell r="D10752" t="str">
            <v>221,70</v>
          </cell>
        </row>
        <row r="10753">
          <cell r="A10753">
            <v>7212</v>
          </cell>
          <cell r="B10753" t="str">
            <v>TELHA ESTRUTURAL DE FIBROCIMENTO 1 ABA, DE 0,52 X 7,20 M (SEM AMIANTO)</v>
          </cell>
          <cell r="C10753" t="str">
            <v xml:space="preserve">UN    </v>
          </cell>
          <cell r="D10753" t="str">
            <v>245,48</v>
          </cell>
        </row>
        <row r="10754">
          <cell r="A10754">
            <v>7229</v>
          </cell>
          <cell r="B10754" t="str">
            <v>TELHA ESTRUTURAL DE FIBROCIMENTO 2 ABAS, DE 1,00 X 3,00 M (SEM AMIANTO)</v>
          </cell>
          <cell r="C10754" t="str">
            <v xml:space="preserve">UN    </v>
          </cell>
          <cell r="D10754" t="str">
            <v>162,33</v>
          </cell>
        </row>
        <row r="10755">
          <cell r="A10755">
            <v>7230</v>
          </cell>
          <cell r="B10755" t="str">
            <v>TELHA ESTRUTURAL DE FIBROCIMENTO 2 ABAS, DE 1,00 X 4,60 M (SEM AMIANTO)</v>
          </cell>
          <cell r="C10755" t="str">
            <v xml:space="preserve">UN    </v>
          </cell>
          <cell r="D10755" t="str">
            <v>258,69</v>
          </cell>
        </row>
        <row r="10756">
          <cell r="A10756">
            <v>7231</v>
          </cell>
          <cell r="B10756" t="str">
            <v>TELHA ESTRUTURAL DE FIBROCIMENTO 2 ABAS, DE 1,00 X 6,00 M (SEM AMIANTO)</v>
          </cell>
          <cell r="C10756" t="str">
            <v xml:space="preserve">UN    </v>
          </cell>
          <cell r="D10756" t="str">
            <v>339,74</v>
          </cell>
        </row>
        <row r="10757">
          <cell r="A10757">
            <v>7220</v>
          </cell>
          <cell r="B10757" t="str">
            <v>TELHA ESTRUTURAL DE FIBROCIMENTO 2 ABAS, DE 1,00 X 7,40 M (SEM AMIANTO)</v>
          </cell>
          <cell r="C10757" t="str">
            <v xml:space="preserve">UN    </v>
          </cell>
          <cell r="D10757" t="str">
            <v>417,68</v>
          </cell>
        </row>
        <row r="10758">
          <cell r="A10758">
            <v>34447</v>
          </cell>
          <cell r="B10758" t="str">
            <v>TELHA ESTRUTURAL DE FIBROCIMENTO 2 ABAS, DE 1,00 X 8,20 M (SEM AMIANTO)</v>
          </cell>
          <cell r="C10758" t="str">
            <v xml:space="preserve">UN    </v>
          </cell>
          <cell r="D10758" t="str">
            <v>464,88</v>
          </cell>
        </row>
        <row r="10759">
          <cell r="A10759">
            <v>7233</v>
          </cell>
          <cell r="B10759" t="str">
            <v>TELHA ESTRUTURAL DE FIBROCIMENTO 2 ABAS, DE 1,00 X 9,20 M (SEM AMIANTO)</v>
          </cell>
          <cell r="C10759" t="str">
            <v xml:space="preserve">UN    </v>
          </cell>
          <cell r="D10759" t="str">
            <v>520,46</v>
          </cell>
        </row>
        <row r="10760">
          <cell r="A10760">
            <v>42172</v>
          </cell>
          <cell r="B10760" t="str">
            <v>TELHA GALVALUME COM ISOLAMENTO TERMOACUSTICO EM ESPUMA RIGIDA DE POLIURETANO (PU) INJETADO, E = 30 MM, DENSIDADE 35 KG/M3, COM DUAS FACES TRAPEZOIDAIS (NAO INCLUI ACESSORIOS DE FIXACAO) (COLETADO CAIXA)</v>
          </cell>
          <cell r="C10760" t="str">
            <v xml:space="preserve">M2    </v>
          </cell>
          <cell r="D10760" t="str">
            <v>83,17</v>
          </cell>
        </row>
        <row r="10761">
          <cell r="A10761">
            <v>39520</v>
          </cell>
          <cell r="B10761" t="str">
            <v>TELHA ISOLANTE COM NUCLEO EM POLIESTIRENO (EPS), E = 30 MM, REVESTIDA EM ACO ZINCADO *0,5* MM COM PRE-PINTURA NAS DUAS FACES, FACE SUPERIOR EM TELHA TRAPEZOIDAL E FACE INFERIOR EM CHAPA PLANA (NAO INCLUI ACESSORIOS DE FIXACAO)</v>
          </cell>
          <cell r="C10761" t="str">
            <v xml:space="preserve">M2    </v>
          </cell>
          <cell r="D10761" t="str">
            <v>90,30</v>
          </cell>
        </row>
        <row r="10762">
          <cell r="A10762">
            <v>39521</v>
          </cell>
          <cell r="B10762" t="str">
            <v>TELHA ISOLANTE COM NUCLEO EM POLIESTIRENO (EPS), E = 50 MM, REVESTIDA EM ACO ZINCADO *0,5* MM COM PRE-PINTURA NAS DUAS FACES, FACE SUPERIOR EM TELHA TRAPEZOIDAL E FACE INFERIOR EM CHAPA PLANA (NAO INCLUI ACESSORIOS DE FIXACAO)</v>
          </cell>
          <cell r="C10762" t="str">
            <v xml:space="preserve">M2    </v>
          </cell>
          <cell r="D10762" t="str">
            <v>96,72</v>
          </cell>
        </row>
        <row r="10763">
          <cell r="A10763">
            <v>39522</v>
          </cell>
          <cell r="B10763" t="str">
            <v>TELHA ISOLANTE COM NUCLEO EM POLIESTIRENO (EPS), E = 50 MM, REVESTIDA EM TELHA TRAPEZOIDAL DE ACO ZINCADO *0,5* MM COM PRE-PINTURA NAS DUAS FACES (NAO INCLUI ACESSORIOS DE FIXACAO)</v>
          </cell>
          <cell r="C10763" t="str">
            <v xml:space="preserve">M2    </v>
          </cell>
          <cell r="D10763" t="str">
            <v>77,33</v>
          </cell>
        </row>
        <row r="10764">
          <cell r="A10764">
            <v>7246</v>
          </cell>
          <cell r="B10764" t="str">
            <v>TELHA VIDRO TIPO CANAL OU COLONIAL, C = 46 A 50 CM</v>
          </cell>
          <cell r="C10764" t="str">
            <v xml:space="preserve">UN    </v>
          </cell>
          <cell r="D10764" t="str">
            <v>33,02</v>
          </cell>
        </row>
        <row r="10765">
          <cell r="A10765">
            <v>12869</v>
          </cell>
          <cell r="B10765" t="str">
            <v>TELHADISTA</v>
          </cell>
          <cell r="C10765" t="str">
            <v xml:space="preserve">H     </v>
          </cell>
          <cell r="D10765" t="str">
            <v>12,22</v>
          </cell>
        </row>
        <row r="10766">
          <cell r="A10766">
            <v>41097</v>
          </cell>
          <cell r="B10766" t="str">
            <v>TELHADOR ( MENSALISTA )</v>
          </cell>
          <cell r="C10766" t="str">
            <v xml:space="preserve">MES   </v>
          </cell>
          <cell r="D10766" t="str">
            <v>2.143,28</v>
          </cell>
        </row>
        <row r="10767">
          <cell r="A10767">
            <v>1574</v>
          </cell>
          <cell r="B10767" t="str">
            <v>TERMINAL A COMPRESSAO EM COBRE ESTANHADO PARA CABO 10 MM2, 1 FURO E 1 COMPRESSAO, PARA PARAFUSO DE FIXACAO M6</v>
          </cell>
          <cell r="C10767" t="str">
            <v xml:space="preserve">UN    </v>
          </cell>
          <cell r="D10767" t="str">
            <v>0,75</v>
          </cell>
        </row>
        <row r="10768">
          <cell r="A10768">
            <v>1581</v>
          </cell>
          <cell r="B10768" t="str">
            <v>TERMINAL A COMPRESSAO EM COBRE ESTANHADO PARA CABO 120 MM2, 1 FURO E 1 COMPRESSAO, PARA PARAFUSO DE FIXACAO M12</v>
          </cell>
          <cell r="C10768" t="str">
            <v xml:space="preserve">UN    </v>
          </cell>
          <cell r="D10768" t="str">
            <v>5,22</v>
          </cell>
        </row>
        <row r="10769">
          <cell r="A10769">
            <v>1575</v>
          </cell>
          <cell r="B10769" t="str">
            <v>TERMINAL A COMPRESSAO EM COBRE ESTANHADO PARA CABO 16 MM2, 1 FURO E 1 COMPRESSAO, PARA PARAFUSO DE FIXACAO M6</v>
          </cell>
          <cell r="C10769" t="str">
            <v xml:space="preserve">UN    </v>
          </cell>
          <cell r="D10769" t="str">
            <v>0,89</v>
          </cell>
        </row>
        <row r="10770">
          <cell r="A10770">
            <v>1570</v>
          </cell>
          <cell r="B10770" t="str">
            <v>TERMINAL A COMPRESSAO EM COBRE ESTANHADO PARA CABO 2,5 MM2, 1 FURO E 1 COMPRESSAO, PARA PARAFUSO DE FIXACAO M5</v>
          </cell>
          <cell r="C10770" t="str">
            <v xml:space="preserve">UN    </v>
          </cell>
          <cell r="D10770" t="str">
            <v>0,45</v>
          </cell>
        </row>
        <row r="10771">
          <cell r="A10771">
            <v>1576</v>
          </cell>
          <cell r="B10771" t="str">
            <v>TERMINAL A COMPRESSAO EM COBRE ESTANHADO PARA CABO 25 MM2, 1 FURO E 1 COMPRESSAO, PARA PARAFUSO DE FIXACAO M8</v>
          </cell>
          <cell r="C10771" t="str">
            <v xml:space="preserve">UN    </v>
          </cell>
          <cell r="D10771" t="str">
            <v>1,23</v>
          </cell>
        </row>
        <row r="10772">
          <cell r="A10772">
            <v>1577</v>
          </cell>
          <cell r="B10772" t="str">
            <v>TERMINAL A COMPRESSAO EM COBRE ESTANHADO PARA CABO 35 MM2, 1 FURO E 1 COMPRESSAO, PARA PARAFUSO DE FIXACAO M8</v>
          </cell>
          <cell r="C10772" t="str">
            <v xml:space="preserve">UN    </v>
          </cell>
          <cell r="D10772" t="str">
            <v>1,39</v>
          </cell>
        </row>
        <row r="10773">
          <cell r="A10773">
            <v>1571</v>
          </cell>
          <cell r="B10773" t="str">
            <v>TERMINAL A COMPRESSAO EM COBRE ESTANHADO PARA CABO 4 MM2, 1 FURO E 1 COMPRESSAO, PARA PARAFUSO DE FIXACAO M5</v>
          </cell>
          <cell r="C10773" t="str">
            <v xml:space="preserve">UN    </v>
          </cell>
          <cell r="D10773" t="str">
            <v>0,58</v>
          </cell>
        </row>
        <row r="10774">
          <cell r="A10774">
            <v>1578</v>
          </cell>
          <cell r="B10774" t="str">
            <v>TERMINAL A COMPRESSAO EM COBRE ESTANHADO PARA CABO 50 MM2, 1 FURO E 1 COMPRESSAO, PARA PARAFUSO DE FIXACAO M8</v>
          </cell>
          <cell r="C10774" t="str">
            <v xml:space="preserve">UN    </v>
          </cell>
          <cell r="D10774" t="str">
            <v>2,42</v>
          </cell>
        </row>
        <row r="10775">
          <cell r="A10775">
            <v>1573</v>
          </cell>
          <cell r="B10775" t="str">
            <v>TERMINAL A COMPRESSAO EM COBRE ESTANHADO PARA CABO 6 MM2, 1 FURO E 1 COMPRESSAO, PARA PARAFUSO DE FIXACAO M6</v>
          </cell>
          <cell r="C10775" t="str">
            <v xml:space="preserve">UN    </v>
          </cell>
          <cell r="D10775" t="str">
            <v>0,69</v>
          </cell>
        </row>
        <row r="10776">
          <cell r="A10776">
            <v>1579</v>
          </cell>
          <cell r="B10776" t="str">
            <v>TERMINAL A COMPRESSAO EM COBRE ESTANHADO PARA CABO 70 MM2, 1 FURO E 1 COMPRESSAO, PARA PARAFUSO DE FIXACAO M10</v>
          </cell>
          <cell r="C10776" t="str">
            <v xml:space="preserve">UN    </v>
          </cell>
          <cell r="D10776" t="str">
            <v>3,01</v>
          </cell>
        </row>
        <row r="10777">
          <cell r="A10777">
            <v>1580</v>
          </cell>
          <cell r="B10777" t="str">
            <v>TERMINAL A COMPRESSAO EM COBRE ESTANHADO PARA CABO 95 MM2, 1 FURO E 1 COMPRESSAO, PARA PARAFUSO DE FIXACAO M12</v>
          </cell>
          <cell r="C10777" t="str">
            <v xml:space="preserve">UN    </v>
          </cell>
          <cell r="D10777" t="str">
            <v>3,71</v>
          </cell>
        </row>
        <row r="10778">
          <cell r="A10778">
            <v>7571</v>
          </cell>
          <cell r="B10778" t="str">
            <v>TERMINAL AEREO EM ACO GALVANIZADO DN 5/16", COMPRIMENTO DE 350MM, COM BASE DE FIXACAO HORIZONTAL</v>
          </cell>
          <cell r="C10778" t="str">
            <v xml:space="preserve">UN    </v>
          </cell>
          <cell r="D10778" t="str">
            <v>5,16</v>
          </cell>
        </row>
        <row r="10779">
          <cell r="A10779">
            <v>39321</v>
          </cell>
          <cell r="B10779" t="str">
            <v>TERMINAL DE VENTILACAO, 100 MM, SERIE NORMAL, ESGOTO PREDIAL</v>
          </cell>
          <cell r="C10779" t="str">
            <v xml:space="preserve">UN    </v>
          </cell>
          <cell r="D10779" t="str">
            <v>6,74</v>
          </cell>
        </row>
        <row r="10780">
          <cell r="A10780">
            <v>39319</v>
          </cell>
          <cell r="B10780" t="str">
            <v>TERMINAL DE VENTILACAO, 50 MM, SERIE NORMAL, ESGOTO PREDIAL</v>
          </cell>
          <cell r="C10780" t="str">
            <v xml:space="preserve">UN    </v>
          </cell>
          <cell r="D10780" t="str">
            <v>4,12</v>
          </cell>
        </row>
        <row r="10781">
          <cell r="A10781">
            <v>39320</v>
          </cell>
          <cell r="B10781" t="str">
            <v>TERMINAL DE VENTILACAO, 75 MM, SERIE NORMAL, ESGOTO PREDIAL</v>
          </cell>
          <cell r="C10781" t="str">
            <v xml:space="preserve">UN    </v>
          </cell>
          <cell r="D10781" t="str">
            <v>4,92</v>
          </cell>
        </row>
        <row r="10782">
          <cell r="A10782">
            <v>1591</v>
          </cell>
          <cell r="B10782" t="str">
            <v>TERMINAL METALICO A PRESSAO PARA 1 CABO DE 120 MM2, COM 1 FURO DE FIXACAO</v>
          </cell>
          <cell r="C10782" t="str">
            <v xml:space="preserve">UN    </v>
          </cell>
          <cell r="D10782" t="str">
            <v>11,51</v>
          </cell>
        </row>
        <row r="10783">
          <cell r="A10783">
            <v>1547</v>
          </cell>
          <cell r="B10783" t="str">
            <v>TERMINAL METALICO A PRESSAO PARA 1 CABO DE 150 A 185 MM2, COM 2 FUROS PARA FIXACAO</v>
          </cell>
          <cell r="C10783" t="str">
            <v xml:space="preserve">UN    </v>
          </cell>
          <cell r="D10783" t="str">
            <v>60,35</v>
          </cell>
        </row>
        <row r="10784">
          <cell r="A10784">
            <v>38196</v>
          </cell>
          <cell r="B10784" t="str">
            <v>TERMINAL METALICO A PRESSAO PARA 1 CABO DE 150 MM2, COM 1 FURO DE FIXACAO</v>
          </cell>
          <cell r="C10784" t="str">
            <v xml:space="preserve">UN    </v>
          </cell>
          <cell r="D10784" t="str">
            <v>11,75</v>
          </cell>
        </row>
        <row r="10785">
          <cell r="A10785">
            <v>1543</v>
          </cell>
          <cell r="B10785" t="str">
            <v>TERMINAL METALICO A PRESSAO PARA 1 CABO DE 16 A 25 MM2, COM 2 FUROS PARA FIXACAO</v>
          </cell>
          <cell r="C10785" t="str">
            <v xml:space="preserve">UN    </v>
          </cell>
          <cell r="D10785" t="str">
            <v>12,49</v>
          </cell>
        </row>
        <row r="10786">
          <cell r="A10786">
            <v>1585</v>
          </cell>
          <cell r="B10786" t="str">
            <v>TERMINAL METALICO A PRESSAO PARA 1 CABO DE 16 MM2, COM 1 FURO DE FIXACAO</v>
          </cell>
          <cell r="C10786" t="str">
            <v xml:space="preserve">UN    </v>
          </cell>
          <cell r="D10786" t="str">
            <v>2,42</v>
          </cell>
        </row>
        <row r="10787">
          <cell r="A10787">
            <v>1593</v>
          </cell>
          <cell r="B10787" t="str">
            <v>TERMINAL METALICO A PRESSAO PARA 1 CABO DE 185 MM2, COM 1 FURO DE FIXACAO</v>
          </cell>
          <cell r="C10787" t="str">
            <v xml:space="preserve">UN    </v>
          </cell>
          <cell r="D10787" t="str">
            <v>12,84</v>
          </cell>
        </row>
        <row r="10788">
          <cell r="A10788">
            <v>11838</v>
          </cell>
          <cell r="B10788" t="str">
            <v>TERMINAL METALICO A PRESSAO PARA 1 CABO DE 240 MM2, COM 1 FURO DE FIXACAO</v>
          </cell>
          <cell r="C10788" t="str">
            <v xml:space="preserve">UN    </v>
          </cell>
          <cell r="D10788" t="str">
            <v>16,95</v>
          </cell>
        </row>
        <row r="10789">
          <cell r="A10789">
            <v>1594</v>
          </cell>
          <cell r="B10789" t="str">
            <v>TERMINAL METALICO A PRESSAO PARA 1 CABO DE 25 A 35 MM2, COM 2 FUROS PARA FIXACAO</v>
          </cell>
          <cell r="C10789" t="str">
            <v xml:space="preserve">UN    </v>
          </cell>
          <cell r="D10789" t="str">
            <v>17,13</v>
          </cell>
        </row>
        <row r="10790">
          <cell r="A10790">
            <v>1586</v>
          </cell>
          <cell r="B10790" t="str">
            <v>TERMINAL METALICO A PRESSAO PARA 1 CABO DE 25 MM2, COM 1 FURO DE FIXACAO</v>
          </cell>
          <cell r="C10790" t="str">
            <v xml:space="preserve">UN    </v>
          </cell>
          <cell r="D10790" t="str">
            <v>3,06</v>
          </cell>
        </row>
        <row r="10791">
          <cell r="A10791">
            <v>11839</v>
          </cell>
          <cell r="B10791" t="str">
            <v>TERMINAL METALICO A PRESSAO PARA 1 CABO DE 300 MM2, COM 1 FURO DE FIXACAO</v>
          </cell>
          <cell r="C10791" t="str">
            <v xml:space="preserve">UN    </v>
          </cell>
          <cell r="D10791" t="str">
            <v>24,66</v>
          </cell>
        </row>
        <row r="10792">
          <cell r="A10792">
            <v>1587</v>
          </cell>
          <cell r="B10792" t="str">
            <v>TERMINAL METALICO A PRESSAO PARA 1 CABO DE 35 MM2, COM 1 FURO DE FIXACAO</v>
          </cell>
          <cell r="C10792" t="str">
            <v xml:space="preserve">UN    </v>
          </cell>
          <cell r="D10792" t="str">
            <v>3,11</v>
          </cell>
        </row>
        <row r="10793">
          <cell r="A10793">
            <v>1545</v>
          </cell>
          <cell r="B10793" t="str">
            <v>TERMINAL METALICO A PRESSAO PARA 1 CABO DE 50 A 70 MM2, COM 2 FUROS PARA FIXACAO</v>
          </cell>
          <cell r="C10793" t="str">
            <v xml:space="preserve">UN    </v>
          </cell>
          <cell r="D10793" t="str">
            <v>29,59</v>
          </cell>
        </row>
        <row r="10794">
          <cell r="A10794">
            <v>1588</v>
          </cell>
          <cell r="B10794" t="str">
            <v>TERMINAL METALICO A PRESSAO PARA 1 CABO DE 50 MM2, COM 1 FURO DE FIXACAO</v>
          </cell>
          <cell r="C10794" t="str">
            <v xml:space="preserve">UN    </v>
          </cell>
          <cell r="D10794" t="str">
            <v>4,27</v>
          </cell>
        </row>
        <row r="10795">
          <cell r="A10795">
            <v>1535</v>
          </cell>
          <cell r="B10795" t="str">
            <v>TERMINAL METALICO A PRESSAO PARA 1 CABO DE 6 A 10 MM2, COM 1 FURO DE FIXACAO</v>
          </cell>
          <cell r="C10795" t="str">
            <v xml:space="preserve">UN    </v>
          </cell>
          <cell r="D10795" t="str">
            <v>2,46</v>
          </cell>
        </row>
        <row r="10796">
          <cell r="A10796">
            <v>1589</v>
          </cell>
          <cell r="B10796" t="str">
            <v>TERMINAL METALICO A PRESSAO PARA 1 CABO DE 70 MM2, COM 1 FURO DE FIXACAO</v>
          </cell>
          <cell r="C10796" t="str">
            <v xml:space="preserve">UN    </v>
          </cell>
          <cell r="D10796" t="str">
            <v>4,41</v>
          </cell>
        </row>
        <row r="10797">
          <cell r="A10797">
            <v>1546</v>
          </cell>
          <cell r="B10797" t="str">
            <v>TERMINAL METALICO A PRESSAO PARA 1 CABO DE 95 A 120 MM2, COM 2 FUROS PARA FIXACAO</v>
          </cell>
          <cell r="C10797" t="str">
            <v xml:space="preserve">UN    </v>
          </cell>
          <cell r="D10797" t="str">
            <v>49,94</v>
          </cell>
        </row>
        <row r="10798">
          <cell r="A10798">
            <v>1590</v>
          </cell>
          <cell r="B10798" t="str">
            <v>TERMINAL METALICO A PRESSAO PARA 1 CABO DE 95 MM2, COM 1 FURO DE FIXACAO</v>
          </cell>
          <cell r="C10798" t="str">
            <v xml:space="preserve">UN    </v>
          </cell>
          <cell r="D10798" t="str">
            <v>7,76</v>
          </cell>
        </row>
        <row r="10799">
          <cell r="A10799">
            <v>1542</v>
          </cell>
          <cell r="B10799" t="str">
            <v>TERMINAL METALICO A PRESSAO 1 CABO, PARA CABOS DE 4 A 10 MM2, COM 2 FUROS PARA FIXACAO</v>
          </cell>
          <cell r="C10799" t="str">
            <v xml:space="preserve">UN    </v>
          </cell>
          <cell r="D10799" t="str">
            <v>10,29</v>
          </cell>
        </row>
        <row r="10800">
          <cell r="A10800">
            <v>38415</v>
          </cell>
          <cell r="B10800" t="str">
            <v>TERMOFUSORA PARA TUBOS E CONEXOES EM PPR COM DIAMETROS DE 20 A 63 MM, POTENCIA DE 800 W, TENSAO 220 V</v>
          </cell>
          <cell r="C10800" t="str">
            <v xml:space="preserve">UN    </v>
          </cell>
          <cell r="D10800" t="str">
            <v>551,23</v>
          </cell>
        </row>
        <row r="10801">
          <cell r="A10801">
            <v>38414</v>
          </cell>
          <cell r="B10801" t="str">
            <v>TERMOFUSORA PARA TUBOS E CONEXOES EM PPR COM DIAMETROS DE 75 A 110 MM, POTENCIA DE *1100* W, TENSAO 220 V</v>
          </cell>
          <cell r="C10801" t="str">
            <v xml:space="preserve">UN    </v>
          </cell>
          <cell r="D10801" t="str">
            <v>773,66</v>
          </cell>
        </row>
        <row r="10802">
          <cell r="A10802">
            <v>38128</v>
          </cell>
          <cell r="B10802" t="str">
            <v>TERRA VEGETAL (ENSACADA)</v>
          </cell>
          <cell r="C10802" t="str">
            <v xml:space="preserve">KG    </v>
          </cell>
          <cell r="D10802" t="str">
            <v>0,55</v>
          </cell>
        </row>
        <row r="10803">
          <cell r="A10803">
            <v>7253</v>
          </cell>
          <cell r="B10803" t="str">
            <v>TERRA VEGETAL (GRANEL)</v>
          </cell>
          <cell r="C10803" t="str">
            <v xml:space="preserve">M3    </v>
          </cell>
          <cell r="D10803" t="str">
            <v>117,85</v>
          </cell>
        </row>
        <row r="10804">
          <cell r="A10804">
            <v>4806</v>
          </cell>
          <cell r="B10804" t="str">
            <v>TESTEIRA ANTIDERRAPANTE PARA PISO VINILICO *5 X 2,5* CM, E = 2 MM</v>
          </cell>
          <cell r="C10804" t="str">
            <v xml:space="preserve">M     </v>
          </cell>
          <cell r="D10804" t="str">
            <v>10,57</v>
          </cell>
        </row>
        <row r="10805">
          <cell r="A10805">
            <v>34401</v>
          </cell>
          <cell r="B10805" t="str">
            <v>TIJOLO CERAMICO LAMINADO 5,5 X 11 X 23 CM</v>
          </cell>
          <cell r="C10805" t="str">
            <v xml:space="preserve">UN    </v>
          </cell>
          <cell r="D10805" t="str">
            <v>1,09</v>
          </cell>
        </row>
        <row r="10806">
          <cell r="A10806">
            <v>7258</v>
          </cell>
          <cell r="B10806" t="str">
            <v>TIJOLO CERAMICO MACICO *5 X 10 X 20* CM</v>
          </cell>
          <cell r="C10806" t="str">
            <v xml:space="preserve">UN    </v>
          </cell>
          <cell r="D10806" t="str">
            <v>0,34</v>
          </cell>
        </row>
        <row r="10807">
          <cell r="A10807">
            <v>7260</v>
          </cell>
          <cell r="B10807" t="str">
            <v>TIJOLO CERAMICO MACICO APARENTE *6 X 12 X 24* CM</v>
          </cell>
          <cell r="C10807" t="str">
            <v xml:space="preserve">UN    </v>
          </cell>
          <cell r="D10807" t="str">
            <v>1,05</v>
          </cell>
        </row>
        <row r="10808">
          <cell r="A10808">
            <v>7256</v>
          </cell>
          <cell r="B10808" t="str">
            <v>TIJOLO CERAMICO MACICO APARENTE 2 FUROS, *6,5 X 10 X 20* CM</v>
          </cell>
          <cell r="C10808" t="str">
            <v xml:space="preserve">UN    </v>
          </cell>
          <cell r="D10808" t="str">
            <v>0,61</v>
          </cell>
        </row>
        <row r="10809">
          <cell r="A10809">
            <v>34400</v>
          </cell>
          <cell r="B10809" t="str">
            <v>TIJOLO CERAMICO REFRATARIO 2,5 X 11,4 X 22,9 CM</v>
          </cell>
          <cell r="C10809" t="str">
            <v xml:space="preserve">UN    </v>
          </cell>
          <cell r="D10809" t="str">
            <v>2,66</v>
          </cell>
        </row>
        <row r="10810">
          <cell r="A10810">
            <v>10617</v>
          </cell>
          <cell r="B10810" t="str">
            <v>TIJOLO CERAMICO REFRATARIO 6,3 X 11,4 X 22,9 CM</v>
          </cell>
          <cell r="C10810" t="str">
            <v xml:space="preserve">UN    </v>
          </cell>
          <cell r="D10810" t="str">
            <v>3,71</v>
          </cell>
        </row>
        <row r="10811">
          <cell r="A10811">
            <v>7280</v>
          </cell>
          <cell r="B10811" t="str">
            <v>TIL DE PASSAGEM, EM PVC, JE, BBB, DN 100 X 100 MM, PARA REDE COLETORA DE ESGOTO NBR 10569</v>
          </cell>
          <cell r="C10811" t="str">
            <v xml:space="preserve">UN    </v>
          </cell>
          <cell r="D10811" t="str">
            <v>292,33</v>
          </cell>
        </row>
        <row r="10812">
          <cell r="A10812">
            <v>7282</v>
          </cell>
          <cell r="B10812" t="str">
            <v>TIL DE PASSAGEM, EM PVC, JE, BBB, DN 150 X 150 MM, PARA REDE COLETORA DE ESGOTO NBR 10569</v>
          </cell>
          <cell r="C10812" t="str">
            <v xml:space="preserve">UN    </v>
          </cell>
          <cell r="D10812" t="str">
            <v>550,27</v>
          </cell>
        </row>
        <row r="10813">
          <cell r="A10813">
            <v>7276</v>
          </cell>
          <cell r="B10813" t="str">
            <v>TIL DE PASSAGEM, EM PVC, JE, BBB, DN 200 X 150 MM, PARA REDE COLETORA DE ESGOTO NBR 10569</v>
          </cell>
          <cell r="C10813" t="str">
            <v xml:space="preserve">UN    </v>
          </cell>
          <cell r="D10813" t="str">
            <v>595,78</v>
          </cell>
        </row>
        <row r="10814">
          <cell r="A10814">
            <v>7277</v>
          </cell>
          <cell r="B10814" t="str">
            <v>TIL DE PASSAGEM, EM PVC, JE, BBB, DN 250 X 150 MM, PARA REDE COLETORA DE ESGOTO NBR 10569</v>
          </cell>
          <cell r="C10814" t="str">
            <v xml:space="preserve">UN    </v>
          </cell>
          <cell r="D10814" t="str">
            <v>769,17</v>
          </cell>
        </row>
        <row r="10815">
          <cell r="A10815">
            <v>7278</v>
          </cell>
          <cell r="B10815" t="str">
            <v>TIL DE PASSAGEM, EM PVC, JE, BBB, DN 300 X 150 MM, PARA REDE COLETORA DE ESGOTO NBR 10569</v>
          </cell>
          <cell r="C10815" t="str">
            <v xml:space="preserve">UN    </v>
          </cell>
          <cell r="D10815" t="str">
            <v>985,89</v>
          </cell>
        </row>
        <row r="10816">
          <cell r="A10816">
            <v>7274</v>
          </cell>
          <cell r="B10816" t="str">
            <v>TIL PARA LIGACAO PREDIAL, EM PVC, JE, BBB, DN 100 X 100 MM, PARA REDE COLETORA ESGOTO (NBR 10569)</v>
          </cell>
          <cell r="C10816" t="str">
            <v xml:space="preserve">UN    </v>
          </cell>
          <cell r="D10816" t="str">
            <v>20,49</v>
          </cell>
        </row>
        <row r="10817">
          <cell r="A10817">
            <v>7275</v>
          </cell>
          <cell r="B10817" t="str">
            <v>TIL RADIAL, PVC, JE, BBB, DN 150 X 200 MM, PARA REDE COLETORA DE ESGOTO (NBR 10569)</v>
          </cell>
          <cell r="C10817" t="str">
            <v xml:space="preserve">UN    </v>
          </cell>
          <cell r="D10817" t="str">
            <v>539,15</v>
          </cell>
        </row>
        <row r="10818">
          <cell r="A10818">
            <v>7284</v>
          </cell>
          <cell r="B10818" t="str">
            <v>TIL RADIAL, PVC, JE, BBB, DN 300 X 200 MM, PARA REDE COLETORA DE ESGOTO (NBR 10569)</v>
          </cell>
          <cell r="C10818" t="str">
            <v xml:space="preserve">UN    </v>
          </cell>
          <cell r="D10818" t="str">
            <v>1.660,57</v>
          </cell>
        </row>
        <row r="10819">
          <cell r="A10819">
            <v>11663</v>
          </cell>
          <cell r="B10819" t="str">
            <v>TIL TUBO QUEDA, EM PVC, JE, BBB, DN 100 X 100 MM, PARA REDE COLETORA DE ESGOTO (NBR 10569)</v>
          </cell>
          <cell r="C10819" t="str">
            <v xml:space="preserve">UN    </v>
          </cell>
          <cell r="D10819" t="str">
            <v>200,66</v>
          </cell>
        </row>
        <row r="10820">
          <cell r="A10820">
            <v>11665</v>
          </cell>
          <cell r="B10820" t="str">
            <v>TIL TUBO QUEDA, EM PVC, JE, BBB, DN 150 X 150 MM, PARA REDE COLETORA DE ESGOTO (NBR 10569)</v>
          </cell>
          <cell r="C10820" t="str">
            <v xml:space="preserve">UN    </v>
          </cell>
          <cell r="D10820" t="str">
            <v>887,28</v>
          </cell>
        </row>
        <row r="10821">
          <cell r="A10821">
            <v>11666</v>
          </cell>
          <cell r="B10821" t="str">
            <v>TIL TUBO QUEDA, EM PVC, JE, BBB, DN 200 X 150 MM, PARA REDE COLETORA DE ESGOTO (NBR 10569)</v>
          </cell>
          <cell r="C10821" t="str">
            <v xml:space="preserve">UN    </v>
          </cell>
          <cell r="D10821" t="str">
            <v>894,33</v>
          </cell>
        </row>
        <row r="10822">
          <cell r="A10822">
            <v>11667</v>
          </cell>
          <cell r="B10822" t="str">
            <v>TIL TUBO QUEDA, EM PVC, JE, BBB, DN 250 X 150 MM, PARA REDE COLETORA DE ESGOTO (NBR 10569)</v>
          </cell>
          <cell r="C10822" t="str">
            <v xml:space="preserve">UN    </v>
          </cell>
          <cell r="D10822" t="str">
            <v>1.020,59</v>
          </cell>
        </row>
        <row r="10823">
          <cell r="A10823">
            <v>11668</v>
          </cell>
          <cell r="B10823" t="str">
            <v>TIL TUBO QUEDA, EM PVC, JE, BBB, DN 300 X 150 MM, PARA REDE COLETORA DE ESGOTO (NBR 10569)</v>
          </cell>
          <cell r="C10823" t="str">
            <v xml:space="preserve">UN    </v>
          </cell>
          <cell r="D10823" t="str">
            <v>1.099,07</v>
          </cell>
        </row>
        <row r="10824">
          <cell r="A10824">
            <v>38121</v>
          </cell>
          <cell r="B10824" t="str">
            <v>TINTA A BASE DE RESINA ACRILICA EMULSIONADA EM AGUA, PARA SINALIZACAO HORIZONTAL VIARIA (NBR 13699)</v>
          </cell>
          <cell r="C10824" t="str">
            <v xml:space="preserve">L     </v>
          </cell>
          <cell r="D10824" t="str">
            <v>11,94</v>
          </cell>
        </row>
        <row r="10825">
          <cell r="A10825">
            <v>7343</v>
          </cell>
          <cell r="B10825" t="str">
            <v>TINTA A BASE DE RESINA ACRILICA, PARA SINALIZACAO HORIZONTAL VIARIA (NBR 11862)</v>
          </cell>
          <cell r="C10825" t="str">
            <v xml:space="preserve">L     </v>
          </cell>
          <cell r="D10825" t="str">
            <v>12,09</v>
          </cell>
        </row>
        <row r="10826">
          <cell r="A10826">
            <v>7287</v>
          </cell>
          <cell r="B10826" t="str">
            <v>TINTA A OLEO BRILHANTE PARA MADEIRA E METAIS</v>
          </cell>
          <cell r="C10826" t="str">
            <v xml:space="preserve">GL    </v>
          </cell>
          <cell r="D10826" t="str">
            <v>66,35</v>
          </cell>
        </row>
        <row r="10827">
          <cell r="A10827">
            <v>7350</v>
          </cell>
          <cell r="B10827" t="str">
            <v>TINTA ACRILICA PARA CERAMICA</v>
          </cell>
          <cell r="C10827" t="str">
            <v xml:space="preserve">L     </v>
          </cell>
          <cell r="D10827" t="str">
            <v>19,66</v>
          </cell>
        </row>
        <row r="10828">
          <cell r="A10828">
            <v>7348</v>
          </cell>
          <cell r="B10828" t="str">
            <v>TINTA ACRILICA PREMIUM PARA PISO</v>
          </cell>
          <cell r="C10828" t="str">
            <v xml:space="preserve">L     </v>
          </cell>
          <cell r="D10828" t="str">
            <v>11,03</v>
          </cell>
        </row>
        <row r="10829">
          <cell r="A10829">
            <v>7347</v>
          </cell>
          <cell r="B10829" t="str">
            <v>TINTA ACRILICA PREMIUM PARA PISO</v>
          </cell>
          <cell r="C10829" t="str">
            <v xml:space="preserve">GL    </v>
          </cell>
          <cell r="D10829" t="str">
            <v>39,71</v>
          </cell>
        </row>
        <row r="10830">
          <cell r="A10830">
            <v>7355</v>
          </cell>
          <cell r="B10830" t="str">
            <v>TINTA ACRILICA PREMIUM, COR BRANCO  FOSCO</v>
          </cell>
          <cell r="C10830" t="str">
            <v xml:space="preserve">GL    </v>
          </cell>
          <cell r="D10830" t="str">
            <v>59,52</v>
          </cell>
        </row>
        <row r="10831">
          <cell r="A10831">
            <v>7356</v>
          </cell>
          <cell r="B10831" t="str">
            <v>TINTA ACRILICA PREMIUM, COR BRANCO FOSCO</v>
          </cell>
          <cell r="C10831" t="str">
            <v xml:space="preserve">L     </v>
          </cell>
          <cell r="D10831" t="str">
            <v>16,53</v>
          </cell>
        </row>
        <row r="10832">
          <cell r="A10832">
            <v>7313</v>
          </cell>
          <cell r="B10832" t="str">
            <v>TINTA ASFALTICA IMPERMEABILIZANTE DILUIDA EM SOLVENTE, PARA MATERIAIS CIMENTICIOS, METAL E MADEIRA</v>
          </cell>
          <cell r="C10832" t="str">
            <v xml:space="preserve">L     </v>
          </cell>
          <cell r="D10832" t="str">
            <v>9,68</v>
          </cell>
        </row>
        <row r="10833">
          <cell r="A10833">
            <v>7319</v>
          </cell>
          <cell r="B10833" t="str">
            <v>TINTA ASFALTICA IMPERMEABILIZANTE DISPERSA EM AGUA, PARA MATERIAIS CIMENTICIOS</v>
          </cell>
          <cell r="C10833" t="str">
            <v xml:space="preserve">L     </v>
          </cell>
          <cell r="D10833" t="str">
            <v>5,54</v>
          </cell>
        </row>
        <row r="10834">
          <cell r="A10834">
            <v>38119</v>
          </cell>
          <cell r="B10834" t="str">
            <v>TINTA BORRACHA CLORADA, ACABAMENTO SEMIBRILHO, BRANCA</v>
          </cell>
          <cell r="C10834" t="str">
            <v xml:space="preserve">L     </v>
          </cell>
          <cell r="D10834" t="str">
            <v>82,42</v>
          </cell>
        </row>
        <row r="10835">
          <cell r="A10835">
            <v>7314</v>
          </cell>
          <cell r="B10835" t="str">
            <v>TINTA BORRACHA CLORADA, ACABAMENTO SEMIBRILHO, CORES VIVAS</v>
          </cell>
          <cell r="C10835" t="str">
            <v xml:space="preserve">L     </v>
          </cell>
          <cell r="D10835" t="str">
            <v>88,82</v>
          </cell>
        </row>
        <row r="10836">
          <cell r="A10836">
            <v>38131</v>
          </cell>
          <cell r="B10836" t="str">
            <v>TINTA BORRACHA, CLORADA, ACABAMENTO SEMIBRILHO, PRETA</v>
          </cell>
          <cell r="C10836" t="str">
            <v xml:space="preserve">L     </v>
          </cell>
          <cell r="D10836" t="str">
            <v>83,16</v>
          </cell>
        </row>
        <row r="10837">
          <cell r="A10837">
            <v>7304</v>
          </cell>
          <cell r="B10837" t="str">
            <v>TINTA EPOXI PREMIUM, BRANCA</v>
          </cell>
          <cell r="C10837" t="str">
            <v xml:space="preserve">L     </v>
          </cell>
          <cell r="D10837" t="str">
            <v>49,51</v>
          </cell>
        </row>
        <row r="10838">
          <cell r="A10838">
            <v>7293</v>
          </cell>
          <cell r="B10838" t="str">
            <v>TINTA ESMALTE SINTETICO GRAFITE COM PROTECAO PARA METAIS FERROSOS</v>
          </cell>
          <cell r="C10838" t="str">
            <v xml:space="preserve">L     </v>
          </cell>
          <cell r="D10838" t="str">
            <v>22,20</v>
          </cell>
        </row>
        <row r="10839">
          <cell r="A10839">
            <v>7311</v>
          </cell>
          <cell r="B10839" t="str">
            <v>TINTA ESMALTE SINTETICO PREMIUM ACETINADO</v>
          </cell>
          <cell r="C10839" t="str">
            <v xml:space="preserve">L     </v>
          </cell>
          <cell r="D10839" t="str">
            <v>21,47</v>
          </cell>
        </row>
        <row r="10840">
          <cell r="A10840">
            <v>7292</v>
          </cell>
          <cell r="B10840" t="str">
            <v>TINTA ESMALTE SINTETICO PREMIUM BRILHANTE</v>
          </cell>
          <cell r="C10840" t="str">
            <v xml:space="preserve">L     </v>
          </cell>
          <cell r="D10840" t="str">
            <v>20,85</v>
          </cell>
        </row>
        <row r="10841">
          <cell r="A10841">
            <v>7288</v>
          </cell>
          <cell r="B10841" t="str">
            <v>TINTA ESMALTE SINTETICO PREMIUM FOSCO</v>
          </cell>
          <cell r="C10841" t="str">
            <v xml:space="preserve">L     </v>
          </cell>
          <cell r="D10841" t="str">
            <v>23,63</v>
          </cell>
        </row>
        <row r="10842">
          <cell r="A10842">
            <v>35693</v>
          </cell>
          <cell r="B10842" t="str">
            <v>TINTA LATEX ACRILICA ECONOMICA, COR BRANCA</v>
          </cell>
          <cell r="C10842" t="str">
            <v xml:space="preserve">L     </v>
          </cell>
          <cell r="D10842" t="str">
            <v>7,58</v>
          </cell>
        </row>
        <row r="10843">
          <cell r="A10843">
            <v>35692</v>
          </cell>
          <cell r="B10843" t="str">
            <v>TINTA LATEX ACRILICA STANDARD, COR BRANCA</v>
          </cell>
          <cell r="C10843" t="str">
            <v xml:space="preserve">L     </v>
          </cell>
          <cell r="D10843" t="str">
            <v>40,66</v>
          </cell>
        </row>
        <row r="10844">
          <cell r="A10844">
            <v>7344</v>
          </cell>
          <cell r="B10844" t="str">
            <v>TINTA LATEX PVA PREMIUM,  COR BRANCA</v>
          </cell>
          <cell r="C10844" t="str">
            <v xml:space="preserve">GL    </v>
          </cell>
          <cell r="D10844" t="str">
            <v>51,45</v>
          </cell>
        </row>
        <row r="10845">
          <cell r="A10845">
            <v>7345</v>
          </cell>
          <cell r="B10845" t="str">
            <v>TINTA LATEX PVA PREMIUM, COR BRANCA</v>
          </cell>
          <cell r="C10845" t="str">
            <v xml:space="preserve">L     </v>
          </cell>
          <cell r="D10845" t="str">
            <v>14,29</v>
          </cell>
        </row>
        <row r="10846">
          <cell r="A10846">
            <v>35691</v>
          </cell>
          <cell r="B10846" t="str">
            <v>TINTA LATEX PVA STANDARD, COR BRANCA</v>
          </cell>
          <cell r="C10846" t="str">
            <v xml:space="preserve">L     </v>
          </cell>
          <cell r="D10846" t="str">
            <v>11,29</v>
          </cell>
        </row>
        <row r="10847">
          <cell r="A10847">
            <v>7342</v>
          </cell>
          <cell r="B10847" t="str">
            <v>TINTA MINERAL IMPERMEAVEL EM PO, BRANCA</v>
          </cell>
          <cell r="C10847" t="str">
            <v xml:space="preserve">KG    </v>
          </cell>
          <cell r="D10847" t="str">
            <v>1,06</v>
          </cell>
        </row>
        <row r="10848">
          <cell r="A10848">
            <v>7306</v>
          </cell>
          <cell r="B10848" t="str">
            <v>TINTA PROTETORA SUPERFICIE METALICA ALUMINIO</v>
          </cell>
          <cell r="C10848" t="str">
            <v xml:space="preserve">L     </v>
          </cell>
          <cell r="D10848" t="str">
            <v>25,45</v>
          </cell>
        </row>
        <row r="10849">
          <cell r="A10849">
            <v>154</v>
          </cell>
          <cell r="B10849" t="str">
            <v>TINTA/REVESTIMENTO  A BASE DE RESINA EPOXI COM ALCATRAO, BICOMPONENTE</v>
          </cell>
          <cell r="C10849" t="str">
            <v xml:space="preserve">L     </v>
          </cell>
          <cell r="D10849" t="str">
            <v>42,64</v>
          </cell>
        </row>
        <row r="10850">
          <cell r="A10850">
            <v>7338</v>
          </cell>
          <cell r="B10850" t="str">
            <v>TINTA/REVESTIMENTO A BASE DE RESINA EPOXI COM ALCATRAO, BICOMPONENTE</v>
          </cell>
          <cell r="C10850" t="str">
            <v xml:space="preserve">KG    </v>
          </cell>
          <cell r="D10850" t="str">
            <v>28,43</v>
          </cell>
        </row>
        <row r="10851">
          <cell r="A10851">
            <v>39574</v>
          </cell>
          <cell r="B10851" t="str">
            <v>TIRANTE COM ELO, EM ARAME GALVANIZADO RIGIDO, NUMERO 10, COMPRIMENTO 2000 MM, PARA PENDURAL DE FORRO REMOVIVEL</v>
          </cell>
          <cell r="C10851" t="str">
            <v xml:space="preserve">UN    </v>
          </cell>
          <cell r="D10851" t="str">
            <v>2,31</v>
          </cell>
        </row>
        <row r="10852">
          <cell r="A10852">
            <v>11060</v>
          </cell>
          <cell r="B10852" t="str">
            <v>TIRANTE EM FERRO GALVANIZADO PARA CONTRAVENTAMENTO DE TELHA CANALETE 90, 1/4 " X 400 MM</v>
          </cell>
          <cell r="C10852" t="str">
            <v xml:space="preserve">UN    </v>
          </cell>
          <cell r="D10852" t="str">
            <v>22,03</v>
          </cell>
        </row>
        <row r="10853">
          <cell r="A10853">
            <v>37401</v>
          </cell>
          <cell r="B10853" t="str">
            <v>TOALHEIRO PLASTICO TIPO DISPENSER PARA PAPEL TOALHA INTERFOLHADO</v>
          </cell>
          <cell r="C10853" t="str">
            <v xml:space="preserve">UN    </v>
          </cell>
          <cell r="D10853" t="str">
            <v>54,40</v>
          </cell>
        </row>
        <row r="10854">
          <cell r="A10854">
            <v>7525</v>
          </cell>
          <cell r="B10854" t="str">
            <v>TOMADA INDUSTRIAL DE EMBUTIR 3P+T 30 A, 440 V, COM TRAVA, COM PLACA</v>
          </cell>
          <cell r="C10854" t="str">
            <v xml:space="preserve">UN    </v>
          </cell>
          <cell r="D10854" t="str">
            <v>31,02</v>
          </cell>
        </row>
        <row r="10855">
          <cell r="A10855">
            <v>7524</v>
          </cell>
          <cell r="B10855" t="str">
            <v>TOMADA INDUSTRIAL DE EMBUTIR 3P+T 30 A, 440 V, COM TRAVA, SEM PLACA</v>
          </cell>
          <cell r="C10855" t="str">
            <v xml:space="preserve">UN    </v>
          </cell>
          <cell r="D10855" t="str">
            <v>29,23</v>
          </cell>
        </row>
        <row r="10856">
          <cell r="A10856">
            <v>38105</v>
          </cell>
          <cell r="B10856" t="str">
            <v>TOMADA PARA ANTENA DE TV, CABO COAXIAL DE 9 MM (APENAS MODULO)</v>
          </cell>
          <cell r="C10856" t="str">
            <v xml:space="preserve">UN    </v>
          </cell>
          <cell r="D10856" t="str">
            <v>7,51</v>
          </cell>
        </row>
        <row r="10857">
          <cell r="A10857">
            <v>38084</v>
          </cell>
          <cell r="B10857" t="str">
            <v>TOMADA PARA ANTENA DE TV, CABO COAXIAL DE 9 MM, CONJUNTO MONTADO PARA EMBUTIR 4" X 2" (PLACA + SUPORTE + MODULO)</v>
          </cell>
          <cell r="C10857" t="str">
            <v xml:space="preserve">UN    </v>
          </cell>
          <cell r="D10857" t="str">
            <v>10,66</v>
          </cell>
        </row>
        <row r="10858">
          <cell r="A10858">
            <v>38103</v>
          </cell>
          <cell r="B10858" t="str">
            <v>TOMADA RJ11, 2 FIOS (APENAS MODULO)</v>
          </cell>
          <cell r="C10858" t="str">
            <v xml:space="preserve">UN    </v>
          </cell>
          <cell r="D10858" t="str">
            <v>11,27</v>
          </cell>
        </row>
        <row r="10859">
          <cell r="A10859">
            <v>38082</v>
          </cell>
          <cell r="B10859" t="str">
            <v>TOMADA RJ11, 2 FIOS, CONJUNTO MONTADO PARA EMBUTIR 4" X 2" (PLACA + SUPORTE + MODULO)</v>
          </cell>
          <cell r="C10859" t="str">
            <v xml:space="preserve">UN    </v>
          </cell>
          <cell r="D10859" t="str">
            <v>13,88</v>
          </cell>
        </row>
        <row r="10860">
          <cell r="A10860">
            <v>38104</v>
          </cell>
          <cell r="B10860" t="str">
            <v>TOMADA RJ45, 8 FIOS, CAT 5E (APENAS MODULO)</v>
          </cell>
          <cell r="C10860" t="str">
            <v xml:space="preserve">UN    </v>
          </cell>
          <cell r="D10860" t="str">
            <v>22,07</v>
          </cell>
        </row>
        <row r="10861">
          <cell r="A10861">
            <v>38083</v>
          </cell>
          <cell r="B10861" t="str">
            <v>TOMADA RJ45, 8 FIOS, CAT 5E, CONJUNTO MONTADO PARA EMBUTIR 4" X 2" (PLACA + SUPORTE + MODULO)</v>
          </cell>
          <cell r="C10861" t="str">
            <v xml:space="preserve">UN    </v>
          </cell>
          <cell r="D10861" t="str">
            <v>24,50</v>
          </cell>
        </row>
        <row r="10862">
          <cell r="A10862">
            <v>38101</v>
          </cell>
          <cell r="B10862" t="str">
            <v>TOMADA 2P+T 10A, 250V  (APENAS MODULO)</v>
          </cell>
          <cell r="C10862" t="str">
            <v xml:space="preserve">UN    </v>
          </cell>
          <cell r="D10862" t="str">
            <v>5,36</v>
          </cell>
        </row>
        <row r="10863">
          <cell r="A10863">
            <v>7528</v>
          </cell>
          <cell r="B10863" t="str">
            <v>TOMADA 2P+T 10A, 250V, CONJUNTO MONTADO PARA EMBUTIR 4" X 2" (PLACA + SUPORTE + MODULO)</v>
          </cell>
          <cell r="C10863" t="str">
            <v xml:space="preserve">UN    </v>
          </cell>
          <cell r="D10863" t="str">
            <v>6,30</v>
          </cell>
        </row>
        <row r="10864">
          <cell r="A10864">
            <v>12147</v>
          </cell>
          <cell r="B10864" t="str">
            <v>TOMADA 2P+T 10A, 250V, CONJUNTO MONTADO PARA SOBREPOR 4" X 2" (CAIXA + MODULO)</v>
          </cell>
          <cell r="C10864" t="str">
            <v xml:space="preserve">UN    </v>
          </cell>
          <cell r="D10864" t="str">
            <v>9,60</v>
          </cell>
        </row>
        <row r="10865">
          <cell r="A10865">
            <v>38075</v>
          </cell>
          <cell r="B10865" t="str">
            <v>TOMADA 2P+T 20A 250V, CONJUNTO MONTADO PARA EMBUTIR 4" X 2" (PLACA + SUPORTE + MODULO)</v>
          </cell>
          <cell r="C10865" t="str">
            <v xml:space="preserve">UN    </v>
          </cell>
          <cell r="D10865" t="str">
            <v>10,91</v>
          </cell>
        </row>
        <row r="10866">
          <cell r="A10866">
            <v>38102</v>
          </cell>
          <cell r="B10866" t="str">
            <v>TOMADA 2P+T 20A, 250V  (APENAS MODULO)</v>
          </cell>
          <cell r="C10866" t="str">
            <v xml:space="preserve">UN    </v>
          </cell>
          <cell r="D10866" t="str">
            <v>6,86</v>
          </cell>
        </row>
        <row r="10867">
          <cell r="A10867">
            <v>38076</v>
          </cell>
          <cell r="B10867" t="str">
            <v>TOMADAS (2 MODULOS) 2P+T 10A, 250V, CONJUNTO MONTADO PARA EMBUTIR 4" X 2" (PLACA + SUPORTE + MODULOS)</v>
          </cell>
          <cell r="C10867" t="str">
            <v xml:space="preserve">UN    </v>
          </cell>
          <cell r="D10867" t="str">
            <v>12,23</v>
          </cell>
        </row>
        <row r="10868">
          <cell r="A10868">
            <v>7592</v>
          </cell>
          <cell r="B10868" t="str">
            <v>TOPOGRAFO</v>
          </cell>
          <cell r="C10868" t="str">
            <v xml:space="preserve">H     </v>
          </cell>
          <cell r="D10868" t="str">
            <v>17,05</v>
          </cell>
        </row>
        <row r="10869">
          <cell r="A10869">
            <v>40820</v>
          </cell>
          <cell r="B10869" t="str">
            <v>TOPOGRAFO (MENSALISTA)</v>
          </cell>
          <cell r="C10869" t="str">
            <v xml:space="preserve">MES   </v>
          </cell>
          <cell r="D10869" t="str">
            <v>2.990,59</v>
          </cell>
        </row>
        <row r="10870">
          <cell r="A10870">
            <v>11762</v>
          </cell>
          <cell r="B10870" t="str">
            <v>TORNEIRA CROMADA COM BICO PARA JARDIM/TANQUE 1/2 " OU 3/4 " (REF 1153)</v>
          </cell>
          <cell r="C10870" t="str">
            <v xml:space="preserve">UN    </v>
          </cell>
          <cell r="D10870" t="str">
            <v>35,58</v>
          </cell>
        </row>
        <row r="10871">
          <cell r="A10871">
            <v>13418</v>
          </cell>
          <cell r="B10871" t="str">
            <v>TORNEIRA CROMADA CURTA SEM BICO PARA TANQUE, PADRAO POPULAR, 1/2 " OU 3/4 " (REF 1140)</v>
          </cell>
          <cell r="C10871" t="str">
            <v xml:space="preserve">UN    </v>
          </cell>
          <cell r="D10871" t="str">
            <v>9,94</v>
          </cell>
        </row>
        <row r="10872">
          <cell r="A10872">
            <v>13984</v>
          </cell>
          <cell r="B10872" t="str">
            <v>TORNEIRA CROMADA CURTA SEM BICO PARA USO GERAL  1/2 " OU 3/4 " (REF 1152)</v>
          </cell>
          <cell r="C10872" t="str">
            <v xml:space="preserve">UN    </v>
          </cell>
          <cell r="D10872" t="str">
            <v>24,86</v>
          </cell>
        </row>
        <row r="10873">
          <cell r="A10873">
            <v>11772</v>
          </cell>
          <cell r="B10873" t="str">
            <v>TORNEIRA CROMADA DE MESA PARA COZINHA BICA MOVEL COM AREJADOR 1/2 " OU 3/4 " (REF 1167)</v>
          </cell>
          <cell r="C10873" t="str">
            <v xml:space="preserve">UN    </v>
          </cell>
          <cell r="D10873" t="str">
            <v>60,39</v>
          </cell>
        </row>
        <row r="10874">
          <cell r="A10874">
            <v>36795</v>
          </cell>
          <cell r="B10874" t="str">
            <v>TORNEIRA CROMADA DE MESA PARA LAVATORIO COM SENSOR DE PRESENCA</v>
          </cell>
          <cell r="C10874" t="str">
            <v xml:space="preserve">UN    </v>
          </cell>
          <cell r="D10874" t="str">
            <v>388,40</v>
          </cell>
        </row>
        <row r="10875">
          <cell r="A10875">
            <v>36796</v>
          </cell>
          <cell r="B10875" t="str">
            <v>TORNEIRA CROMADA DE MESA PARA LAVATORIO TEMPORIZADA PRESSAO BICA BAIXA</v>
          </cell>
          <cell r="C10875" t="str">
            <v xml:space="preserve">UN    </v>
          </cell>
          <cell r="D10875" t="str">
            <v>100,00</v>
          </cell>
        </row>
        <row r="10876">
          <cell r="A10876">
            <v>36791</v>
          </cell>
          <cell r="B10876" t="str">
            <v>TORNEIRA CROMADA DE MESA PARA LAVATORIO, BICA ALTA (REF 1195)</v>
          </cell>
          <cell r="C10876" t="str">
            <v xml:space="preserve">UN    </v>
          </cell>
          <cell r="D10876" t="str">
            <v>51,52</v>
          </cell>
        </row>
        <row r="10877">
          <cell r="A10877">
            <v>13415</v>
          </cell>
          <cell r="B10877" t="str">
            <v>TORNEIRA CROMADA DE MESA PARA LAVATORIO, PADRAO POPULAR, 1/2 " OU 3/4 " (REF 1193)</v>
          </cell>
          <cell r="C10877" t="str">
            <v xml:space="preserve">UN    </v>
          </cell>
          <cell r="D10877" t="str">
            <v>29,95</v>
          </cell>
        </row>
        <row r="10878">
          <cell r="A10878">
            <v>36792</v>
          </cell>
          <cell r="B10878" t="str">
            <v>TORNEIRA CROMADA DE PAREDE LONGA PARA LAVATORIO (REF 1178)</v>
          </cell>
          <cell r="C10878" t="str">
            <v xml:space="preserve">UN    </v>
          </cell>
          <cell r="D10878" t="str">
            <v>98,49</v>
          </cell>
        </row>
        <row r="10879">
          <cell r="A10879">
            <v>11773</v>
          </cell>
          <cell r="B10879" t="str">
            <v>TORNEIRA CROMADA DE PAREDE PARA COZINHA BICA MOVEL COM AREJADOR 1/2 " OU 3/4 " (REF 1168)</v>
          </cell>
          <cell r="C10879" t="str">
            <v xml:space="preserve">UN    </v>
          </cell>
          <cell r="D10879" t="str">
            <v>57,65</v>
          </cell>
        </row>
        <row r="10880">
          <cell r="A10880">
            <v>11775</v>
          </cell>
          <cell r="B10880" t="str">
            <v>TORNEIRA CROMADA DE PAREDE PARA COZINHA COM AREJADOR 1/2 " OU 3/4 " (REF 1157)</v>
          </cell>
          <cell r="C10880" t="str">
            <v xml:space="preserve">UN    </v>
          </cell>
          <cell r="D10880" t="str">
            <v>60,20</v>
          </cell>
        </row>
        <row r="10881">
          <cell r="A10881">
            <v>13983</v>
          </cell>
          <cell r="B10881" t="str">
            <v>TORNEIRA CROMADA DE PAREDE PARA COZINHA COM AREJADOR, PADRAO POPULAR, 1/2 " OU 3/4 " (REF 1159)</v>
          </cell>
          <cell r="C10881" t="str">
            <v xml:space="preserve">UN    </v>
          </cell>
          <cell r="D10881" t="str">
            <v>30,75</v>
          </cell>
        </row>
        <row r="10882">
          <cell r="A10882">
            <v>13416</v>
          </cell>
          <cell r="B10882" t="str">
            <v>TORNEIRA CROMADA DE PAREDE PARA COZINHA SEM AREJADOR, PADRAO POPULAR, 1/2 " OU 3/4 " (REF 1158)</v>
          </cell>
          <cell r="C10882" t="str">
            <v xml:space="preserve">UN    </v>
          </cell>
          <cell r="D10882" t="str">
            <v>24,80</v>
          </cell>
        </row>
        <row r="10883">
          <cell r="A10883">
            <v>13417</v>
          </cell>
          <cell r="B10883" t="str">
            <v>TORNEIRA CROMADA SEM BICO PARA TANQUE 1/2 " OU 3/4 " (REF 1143)</v>
          </cell>
          <cell r="C10883" t="str">
            <v xml:space="preserve">UN    </v>
          </cell>
          <cell r="D10883" t="str">
            <v>21,88</v>
          </cell>
        </row>
        <row r="10884">
          <cell r="A10884">
            <v>7604</v>
          </cell>
          <cell r="B10884" t="str">
            <v>TORNEIRA CROMADA SEM BICO PARA TANQUE, PADRAO POPULAR, 1/2 " OU 3/4 " (REF 1126)</v>
          </cell>
          <cell r="C10884" t="str">
            <v xml:space="preserve">UN    </v>
          </cell>
          <cell r="D10884" t="str">
            <v>9,47</v>
          </cell>
        </row>
        <row r="10885">
          <cell r="A10885">
            <v>11777</v>
          </cell>
          <cell r="B10885" t="str">
            <v>TORNEIRA ELETRICA DE PAREDE, BICA ALTA, PARA COZINHA, 5500 W (110/220 V)</v>
          </cell>
          <cell r="C10885" t="str">
            <v xml:space="preserve">UN    </v>
          </cell>
          <cell r="D10885" t="str">
            <v>100,09</v>
          </cell>
        </row>
        <row r="10886">
          <cell r="A10886">
            <v>7602</v>
          </cell>
          <cell r="B10886" t="str">
            <v>TORNEIRA METAL AMARELO COM BICO PARA JARDIM, PADRAO POPULAR, 1/2 " OU 3/4 " (REF 1128)</v>
          </cell>
          <cell r="C10886" t="str">
            <v xml:space="preserve">UN    </v>
          </cell>
          <cell r="D10886" t="str">
            <v>9,39</v>
          </cell>
        </row>
        <row r="10887">
          <cell r="A10887">
            <v>7603</v>
          </cell>
          <cell r="B10887" t="str">
            <v>TORNEIRA METAL AMARELO CURTA SEM BICO PARA TANQUE, PADRAO POPULAR, 1/2 " OU 3/4 " (REF 1120)</v>
          </cell>
          <cell r="C10887" t="str">
            <v xml:space="preserve">UN    </v>
          </cell>
          <cell r="D10887" t="str">
            <v>9,11</v>
          </cell>
        </row>
        <row r="10888">
          <cell r="A10888">
            <v>11763</v>
          </cell>
          <cell r="B10888" t="str">
            <v>TORNEIRA METALICA DE BOIA CONVENCIONAL PARA CAIXA D'AGUA, 1.1/2", COM HASTE METALICA E BALAO PLASTICO</v>
          </cell>
          <cell r="C10888" t="str">
            <v xml:space="preserve">UN    </v>
          </cell>
          <cell r="D10888" t="str">
            <v>50,77</v>
          </cell>
        </row>
        <row r="10889">
          <cell r="A10889">
            <v>11764</v>
          </cell>
          <cell r="B10889" t="str">
            <v>TORNEIRA METALICA DE BOIA CONVENCIONAL PARA CAIXA D'AGUA, 1.1/4", COM HASTE METALICA E BALAO PLASTICO</v>
          </cell>
          <cell r="C10889" t="str">
            <v xml:space="preserve">UN    </v>
          </cell>
          <cell r="D10889" t="str">
            <v>54,23</v>
          </cell>
        </row>
        <row r="10890">
          <cell r="A10890">
            <v>11826</v>
          </cell>
          <cell r="B10890" t="str">
            <v>TORNEIRA METALICA DE BOIA CONVENCIONAL PARA CAIXA D'AGUA, 1/2 ", COM HASTE METALICA E BALAO METALICO</v>
          </cell>
          <cell r="C10890" t="str">
            <v xml:space="preserve">UN    </v>
          </cell>
          <cell r="D10890" t="str">
            <v>21,63</v>
          </cell>
        </row>
        <row r="10891">
          <cell r="A10891">
            <v>11829</v>
          </cell>
          <cell r="B10891" t="str">
            <v>TORNEIRA METALICA DE BOIA CONVENCIONAL PARA CAIXA D'AGUA, 1/2", COM HASTE METALICA E BALAO PLASTICO</v>
          </cell>
          <cell r="C10891" t="str">
            <v xml:space="preserve">UN    </v>
          </cell>
          <cell r="D10891" t="str">
            <v>12,99</v>
          </cell>
        </row>
        <row r="10892">
          <cell r="A10892">
            <v>11825</v>
          </cell>
          <cell r="B10892" t="str">
            <v>TORNEIRA METALICA DE BOIA CONVENCIONAL PARA CAIXA D'AGUA, 1", COM HASTE METALICA E BALAO PLASTICO</v>
          </cell>
          <cell r="C10892" t="str">
            <v xml:space="preserve">UN    </v>
          </cell>
          <cell r="D10892" t="str">
            <v>22,28</v>
          </cell>
        </row>
        <row r="10893">
          <cell r="A10893">
            <v>11767</v>
          </cell>
          <cell r="B10893" t="str">
            <v>TORNEIRA METALICA DE BOIA CONVENCIONAL PARA CAIXA D'AGUA, 2", COM HASTE METALICA E BALAO PLASTICO</v>
          </cell>
          <cell r="C10893" t="str">
            <v xml:space="preserve">UN    </v>
          </cell>
          <cell r="D10893" t="str">
            <v>90,02</v>
          </cell>
        </row>
        <row r="10894">
          <cell r="A10894">
            <v>7606</v>
          </cell>
          <cell r="B10894" t="str">
            <v>TORNEIRA METALICA DE BOIA CONVENCIONAL PARA CAIXA D'AGUA, 3/4 ", COM HASTE METALICA E BALAO METALICO</v>
          </cell>
          <cell r="C10894" t="str">
            <v xml:space="preserve">UN    </v>
          </cell>
          <cell r="D10894" t="str">
            <v>22,53</v>
          </cell>
        </row>
        <row r="10895">
          <cell r="A10895">
            <v>11830</v>
          </cell>
          <cell r="B10895" t="str">
            <v>TORNEIRA METALICA DE BOIA CONVENCIONAL PARA CAIXA D'AGUA, 3/4", COM HASTE METALICA E BALAO PLASTICO</v>
          </cell>
          <cell r="C10895" t="str">
            <v xml:space="preserve">UN    </v>
          </cell>
          <cell r="D10895" t="str">
            <v>14,04</v>
          </cell>
        </row>
        <row r="10896">
          <cell r="A10896">
            <v>11766</v>
          </cell>
          <cell r="B10896" t="str">
            <v>TORNEIRA METALICA DE BOIA VAZAO TOTAL PARA CAIXA D'AGUA, 1/2", COM HASTE METALICA E BALAO PLASTICO</v>
          </cell>
          <cell r="C10896" t="str">
            <v xml:space="preserve">UN    </v>
          </cell>
          <cell r="D10896" t="str">
            <v>24,96</v>
          </cell>
        </row>
        <row r="10897">
          <cell r="A10897">
            <v>11765</v>
          </cell>
          <cell r="B10897" t="str">
            <v>TORNEIRA METALICA DE BOIA VAZAO TOTAL PARA CAIXA D'AGUA, 1", COM HASTE METALICA E BALAO PLASTICO</v>
          </cell>
          <cell r="C10897" t="str">
            <v xml:space="preserve">UN    </v>
          </cell>
          <cell r="D10897" t="str">
            <v>33,99</v>
          </cell>
        </row>
        <row r="10898">
          <cell r="A10898">
            <v>11824</v>
          </cell>
          <cell r="B10898" t="str">
            <v>TORNEIRA METALICA DE BOIA VAZAO TOTAL PARA CAIXA D'AGUA, 3/4", COM HASTE METALICA E BALAO PLASTICO</v>
          </cell>
          <cell r="C10898" t="str">
            <v xml:space="preserve">UN    </v>
          </cell>
          <cell r="D10898" t="str">
            <v>25,75</v>
          </cell>
        </row>
        <row r="10899">
          <cell r="A10899">
            <v>40329</v>
          </cell>
          <cell r="B10899" t="str">
            <v>TORNEIRA PLASTICA DE BOIA CONVENCIONAL PARA CAIXA DE AGUA, 3/4 ", COM HASTE METALICA E COM BALAO PLASTICO (PADRAO POPULAR)</v>
          </cell>
          <cell r="C10899" t="str">
            <v xml:space="preserve">UN    </v>
          </cell>
          <cell r="D10899" t="str">
            <v>10,90</v>
          </cell>
        </row>
        <row r="10900">
          <cell r="A10900">
            <v>11823</v>
          </cell>
          <cell r="B10900" t="str">
            <v>TORNEIRA PLASTICA DE BOIA PARA CAIXA DE DESCARGA,  1/2", COM HASTE  METALICA E BALAO PLASTICO</v>
          </cell>
          <cell r="C10900" t="str">
            <v xml:space="preserve">UN    </v>
          </cell>
          <cell r="D10900" t="str">
            <v>4,71</v>
          </cell>
        </row>
        <row r="10901">
          <cell r="A10901">
            <v>11832</v>
          </cell>
          <cell r="B10901" t="str">
            <v>TORNEIRA PLASTICA DE MESA PARA LAVATORIO 1/2 "</v>
          </cell>
          <cell r="C10901" t="str">
            <v xml:space="preserve">UN    </v>
          </cell>
          <cell r="D10901" t="str">
            <v>11,68</v>
          </cell>
        </row>
        <row r="10902">
          <cell r="A10902">
            <v>11822</v>
          </cell>
          <cell r="B10902" t="str">
            <v>TORNEIRA PLASTICA DE MESA, BICA MOVEL, PARA COZINHA 1/2 "</v>
          </cell>
          <cell r="C10902" t="str">
            <v xml:space="preserve">UN    </v>
          </cell>
          <cell r="D10902" t="str">
            <v>31,83</v>
          </cell>
        </row>
        <row r="10903">
          <cell r="A10903">
            <v>11831</v>
          </cell>
          <cell r="B10903" t="str">
            <v>TORNEIRA PLASTICA PARA TANQUE 1/2 " OU 3/4 " COM BICO PARA MANGUEIRA</v>
          </cell>
          <cell r="C10903" t="str">
            <v xml:space="preserve">UN    </v>
          </cell>
          <cell r="D10903" t="str">
            <v>24,16</v>
          </cell>
        </row>
        <row r="10904">
          <cell r="A10904">
            <v>7613</v>
          </cell>
          <cell r="B10904" t="str">
            <v>TRANSFORMADOR TRIFASICO DE DISTRIBUICAO, POTENCIA DE 1000 KVA, TENSAO NOMINAL DE 15 KV, TENSAO SECUNDARIA DE 220/127V, EM OLEO ISOLANTE TIPO MINERAL</v>
          </cell>
          <cell r="C10904" t="str">
            <v xml:space="preserve">UN    </v>
          </cell>
          <cell r="D10904" t="str">
            <v>48.804,44</v>
          </cell>
        </row>
        <row r="10905">
          <cell r="A10905">
            <v>7619</v>
          </cell>
          <cell r="B10905" t="str">
            <v>TRANSFORMADOR TRIFASICO DE DISTRIBUICAO, POTENCIA DE 112,5 KVA, TENSAO NOMINAL DE 15 KV, TENSAO SECUNDARIA DE 220/127V, EM OLEO ISOLANTE TIPO MINERAL</v>
          </cell>
          <cell r="C10905" t="str">
            <v xml:space="preserve">UN    </v>
          </cell>
          <cell r="D10905" t="str">
            <v>7.544,12</v>
          </cell>
        </row>
        <row r="10906">
          <cell r="A10906">
            <v>12076</v>
          </cell>
          <cell r="B10906" t="str">
            <v>TRANSFORMADOR TRIFASICO DE DISTRIBUICAO, POTENCIA DE 15 KVA, TENSAO NOMINAL DE 15 KV, TENSAO SECUNDARIA DE 220/127V, EM OLEO ISOLANTE TIPO MINERAL</v>
          </cell>
          <cell r="C10906" t="str">
            <v xml:space="preserve">UN    </v>
          </cell>
          <cell r="D10906" t="str">
            <v>3.460,60</v>
          </cell>
        </row>
        <row r="10907">
          <cell r="A10907">
            <v>7614</v>
          </cell>
          <cell r="B10907" t="str">
            <v>TRANSFORMADOR TRIFASICO DE DISTRIBUICAO, POTENCIA DE 150 KVA, TENSAO NOMINAL DE 15 KV, TENSAO SECUNDARIA DE 220/127V, EM OLEO ISOLANTE TIPO MINERAL</v>
          </cell>
          <cell r="C10907" t="str">
            <v xml:space="preserve">UN    </v>
          </cell>
          <cell r="D10907" t="str">
            <v>9.514,93</v>
          </cell>
        </row>
        <row r="10908">
          <cell r="A10908">
            <v>7618</v>
          </cell>
          <cell r="B10908" t="str">
            <v>TRANSFORMADOR TRIFASICO DE DISTRIBUICAO, POTENCIA DE 1500 KVA, TENSAO NOMINAL DE 15 KV, TENSAO SECUNDARIA DE 220/127V, EM OLEO ISOLANTE TIPO MINERAL</v>
          </cell>
          <cell r="C10908" t="str">
            <v xml:space="preserve">UN    </v>
          </cell>
          <cell r="D10908" t="str">
            <v>61.711,52</v>
          </cell>
        </row>
        <row r="10909">
          <cell r="A10909">
            <v>7620</v>
          </cell>
          <cell r="B10909" t="str">
            <v>TRANSFORMADOR TRIFASICO DE DISTRIBUICAO, POTENCIA DE 225 KVA, TENSAO NOMINAL DE 15 KV, TENSAO SECUNDARIA DE 220/127V, EM OLEO ISOLANTE TIPO MINERAL</v>
          </cell>
          <cell r="C10909" t="str">
            <v xml:space="preserve">UN    </v>
          </cell>
          <cell r="D10909" t="str">
            <v>13.348,05</v>
          </cell>
        </row>
        <row r="10910">
          <cell r="A10910">
            <v>7610</v>
          </cell>
          <cell r="B10910" t="str">
            <v>TRANSFORMADOR TRIFASICO DE DISTRIBUICAO, POTENCIA DE 30 KVA, TENSAO NOMINAL DE 15 KV, TENSAO SECUNDARIA DE 220/127V, EM OLEO ISOLANTE TIPO MINERAL</v>
          </cell>
          <cell r="C10910" t="str">
            <v xml:space="preserve">UN    </v>
          </cell>
          <cell r="D10910" t="str">
            <v>4.226,88</v>
          </cell>
        </row>
        <row r="10911">
          <cell r="A10911">
            <v>7615</v>
          </cell>
          <cell r="B10911" t="str">
            <v>TRANSFORMADOR TRIFASICO DE DISTRIBUICAO, POTENCIA DE 300 KVA, TENSAO NOMINAL DE 15 KV, TENSAO SECUNDARIA DE 220/127V, EM OLEO ISOLANTE TIPO MINERAL</v>
          </cell>
          <cell r="C10911" t="str">
            <v xml:space="preserve">UN    </v>
          </cell>
          <cell r="D10911" t="str">
            <v>15.572,73</v>
          </cell>
        </row>
        <row r="10912">
          <cell r="A10912">
            <v>7617</v>
          </cell>
          <cell r="B10912" t="str">
            <v>TRANSFORMADOR TRIFASICO DE DISTRIBUICAO, POTENCIA DE 45 KVA, TENSAO NOMINAL DE 15 KV, TENSAO SECUNDARIA DE 220/127V, EM OLEO ISOLANTE TIPO MINERAL</v>
          </cell>
          <cell r="C10912" t="str">
            <v xml:space="preserve">UN    </v>
          </cell>
          <cell r="D10912" t="str">
            <v>4.721,25</v>
          </cell>
        </row>
        <row r="10913">
          <cell r="A10913">
            <v>7616</v>
          </cell>
          <cell r="B10913" t="str">
            <v>TRANSFORMADOR TRIFASICO DE DISTRIBUICAO, POTENCIA DE 500 KVA, TENSAO NOMINAL DE 15 KV, TENSAO SECUNDARIA DE 220/127V, EM OLEO ISOLANTE TIPO MINERAL</v>
          </cell>
          <cell r="C10913" t="str">
            <v xml:space="preserve">UN    </v>
          </cell>
          <cell r="D10913" t="str">
            <v>25.412,22</v>
          </cell>
        </row>
        <row r="10914">
          <cell r="A10914">
            <v>7611</v>
          </cell>
          <cell r="B10914" t="str">
            <v>TRANSFORMADOR TRIFASICO DE DISTRIBUICAO, POTENCIA DE 75 KVA, TENSAO NOMINAL DE 15 KV, TENSAO SECUNDARIA DE 220/127V, EM OLEO ISOLANTE TIPO MINERAL</v>
          </cell>
          <cell r="C10914" t="str">
            <v xml:space="preserve">UN    </v>
          </cell>
          <cell r="D10914" t="str">
            <v>6.105,50</v>
          </cell>
        </row>
        <row r="10915">
          <cell r="A10915">
            <v>7612</v>
          </cell>
          <cell r="B10915" t="str">
            <v>TRANSFORMADOR TRIFASICO DE DISTRIBUICAO, POTENCIA DE 750 KVA, TENSAO NOMINAL DE 15 KV, TENSAO SECUNDARIA DE 220/127V, EM OLEO ISOLANTE TIPO MINERAL</v>
          </cell>
          <cell r="C10915" t="str">
            <v xml:space="preserve">UN    </v>
          </cell>
          <cell r="D10915" t="str">
            <v>34.857,21</v>
          </cell>
        </row>
        <row r="10916">
          <cell r="A10916">
            <v>37371</v>
          </cell>
          <cell r="B10916" t="str">
            <v>TRANSPORTE - HORISTA (ENCARGOS COMPLEMENTARES) (COLETADO CAIXA)</v>
          </cell>
          <cell r="C10916" t="str">
            <v xml:space="preserve">H     </v>
          </cell>
          <cell r="D10916" t="str">
            <v>0,49</v>
          </cell>
        </row>
        <row r="10917">
          <cell r="A10917">
            <v>40861</v>
          </cell>
          <cell r="B10917" t="str">
            <v>TRANSPORTE - MENSALISTA (ENCARGOS COMPLEMENTARES) (COLETADO CAIXA)</v>
          </cell>
          <cell r="C10917" t="str">
            <v xml:space="preserve">MES   </v>
          </cell>
          <cell r="D10917" t="str">
            <v>91,97</v>
          </cell>
        </row>
        <row r="10918">
          <cell r="A10918">
            <v>36510</v>
          </cell>
          <cell r="B10918" t="str">
            <v>TRATOR DE ESTEIRAS, POTENCIA BRUTA DE 133 HP, PESO OPERACIONAL DE 14 T, COM LAMINA COM CAPACIDADE DE 3,00 M3</v>
          </cell>
          <cell r="C10918" t="str">
            <v xml:space="preserve">UN    </v>
          </cell>
          <cell r="D10918" t="str">
            <v>526.758,38</v>
          </cell>
        </row>
        <row r="10919">
          <cell r="A10919">
            <v>25020</v>
          </cell>
          <cell r="B10919" t="str">
            <v>TRATOR DE ESTEIRAS, POTENCIA BRUTA DE 347 HP, PESO OPERACIONAL DE 38,5 T, COM ESCARIFICADOR E LAMINA COM CAPACIDADE DE 4,70M3</v>
          </cell>
          <cell r="C10919" t="str">
            <v xml:space="preserve">UN    </v>
          </cell>
          <cell r="D10919" t="str">
            <v>2.170.059,22</v>
          </cell>
        </row>
        <row r="10920">
          <cell r="A10920">
            <v>7622</v>
          </cell>
          <cell r="B10920" t="str">
            <v>TRATOR DE ESTEIRAS, POTENCIA DE 100 HP, PESO OPERACIONAL DE 9,4 T, COM LAMINA COM CAPACIDADE DE 2,19 M3</v>
          </cell>
          <cell r="C10920" t="str">
            <v xml:space="preserve">UN    </v>
          </cell>
          <cell r="D10920" t="str">
            <v>511.032,62</v>
          </cell>
        </row>
        <row r="10921">
          <cell r="A10921">
            <v>7624</v>
          </cell>
          <cell r="B10921" t="str">
            <v>TRATOR DE ESTEIRAS, POTENCIA DE 150 HP, PESO OPERACIONAL DE 16,7 T, COM RODA MOTRIZ ELEVADA E LAMINA COM CONTATO DE 3,18M3</v>
          </cell>
          <cell r="C10921" t="str">
            <v xml:space="preserve">UN    </v>
          </cell>
          <cell r="D10921" t="str">
            <v>662.500,00</v>
          </cell>
        </row>
        <row r="10922">
          <cell r="A10922">
            <v>7625</v>
          </cell>
          <cell r="B10922" t="str">
            <v>TRATOR DE ESTEIRAS, POTENCIA DE 170 HP, PESO OPERACIONAL DE 19 T, COM LAMINA COM CAPACIDADE DE 5,2 M3</v>
          </cell>
          <cell r="C10922" t="str">
            <v xml:space="preserve">UN    </v>
          </cell>
          <cell r="D10922" t="str">
            <v>658.447,95</v>
          </cell>
        </row>
        <row r="10923">
          <cell r="A10923">
            <v>7623</v>
          </cell>
          <cell r="B10923" t="str">
            <v>TRATOR DE ESTEIRAS, POTENCIA DE 347 HP, PESO OPERACIONAL DE 38,5 T, COM LAMINA COM CAPACIDADE DE 8,70M3</v>
          </cell>
          <cell r="C10923" t="str">
            <v xml:space="preserve">UN    </v>
          </cell>
          <cell r="D10923" t="str">
            <v>2.170.059,22</v>
          </cell>
        </row>
        <row r="10924">
          <cell r="A10924">
            <v>36508</v>
          </cell>
          <cell r="B10924" t="str">
            <v>TRATOR DE ESTEIRAS, POTENCIA NO VOLANTE DE 200 HP, PESO OPERACIONAL DE 20,1 T, COM RODA MOTRIZ ELEVADA E LAMINA COM CAPACIDADE DE 3,89 M3</v>
          </cell>
          <cell r="C10924" t="str">
            <v xml:space="preserve">UN    </v>
          </cell>
          <cell r="D10924" t="str">
            <v>975.961,74</v>
          </cell>
        </row>
        <row r="10925">
          <cell r="A10925">
            <v>36509</v>
          </cell>
          <cell r="B10925" t="str">
            <v>TRATOR DE ESTEIRAS, POTENCIA 125 HP, PESO OPERACIONAL DE 12,9 T, COM LAMINA COM CAPACIDADE DE 2,7 M3</v>
          </cell>
          <cell r="C10925" t="str">
            <v xml:space="preserve">UN    </v>
          </cell>
          <cell r="D10925" t="str">
            <v>534.862,35</v>
          </cell>
        </row>
        <row r="10926">
          <cell r="A10926">
            <v>13238</v>
          </cell>
          <cell r="B10926" t="str">
            <v>TRATOR DE PNEUS COM POTENCIA DE 105 CV, TRACAO 4 X 4, PESO COM LASTRO DE 5775 KG</v>
          </cell>
          <cell r="C10926" t="str">
            <v xml:space="preserve">UN    </v>
          </cell>
          <cell r="D10926" t="str">
            <v>137.248,35</v>
          </cell>
        </row>
        <row r="10927">
          <cell r="A10927">
            <v>36511</v>
          </cell>
          <cell r="B10927" t="str">
            <v>TRATOR DE PNEUS COM POTENCIA DE 122 CV, TRACAO 4 X 4, PESO COM LASTRO DE 4510 KG</v>
          </cell>
          <cell r="C10927" t="str">
            <v xml:space="preserve">UN    </v>
          </cell>
          <cell r="D10927" t="str">
            <v>159.033,80</v>
          </cell>
        </row>
        <row r="10928">
          <cell r="A10928">
            <v>36515</v>
          </cell>
          <cell r="B10928" t="str">
            <v>TRATOR DE PNEUS COM POTENCIA DE 15 CV, PESO COM LASTRO DE 1160 KG</v>
          </cell>
          <cell r="C10928" t="str">
            <v xml:space="preserve">UN    </v>
          </cell>
          <cell r="D10928" t="str">
            <v>46.838,71</v>
          </cell>
        </row>
        <row r="10929">
          <cell r="A10929">
            <v>10598</v>
          </cell>
          <cell r="B10929" t="str">
            <v>TRATOR DE PNEUS COM POTENCIA DE 50 CV, TRACAO 4 X 2, PESO COM LASTRO DE 2714 KG</v>
          </cell>
          <cell r="C10929" t="str">
            <v xml:space="preserve">UN    </v>
          </cell>
          <cell r="D10929" t="str">
            <v>75.956,06</v>
          </cell>
        </row>
        <row r="10930">
          <cell r="A10930">
            <v>7640</v>
          </cell>
          <cell r="B10930" t="str">
            <v>TRATOR DE PNEUS COM POTENCIA DE 85 CV, TRACAO 4 X 4, PESO COM LASTRO DE 4675 KG</v>
          </cell>
          <cell r="C10930" t="str">
            <v xml:space="preserve">UN    </v>
          </cell>
          <cell r="D10930" t="str">
            <v>116.552,18</v>
          </cell>
        </row>
        <row r="10931">
          <cell r="A10931">
            <v>36513</v>
          </cell>
          <cell r="B10931" t="str">
            <v>TRATOR DE PNEUS COM POTENCIA DE 85 CV, TURBO,  PESO COM LASTRO DE 4900 KG</v>
          </cell>
          <cell r="C10931" t="str">
            <v xml:space="preserve">UN    </v>
          </cell>
          <cell r="D10931" t="str">
            <v>112.276,77</v>
          </cell>
        </row>
        <row r="10932">
          <cell r="A10932">
            <v>36514</v>
          </cell>
          <cell r="B10932" t="str">
            <v>TRATOR DE PNEUS COM POTENCIA DE 95 CV, TRACAO 4 X 4, PESO MAXIMO DE 5225 KG</v>
          </cell>
          <cell r="C10932" t="str">
            <v xml:space="preserve">UN    </v>
          </cell>
          <cell r="D10932" t="str">
            <v>125.266,35</v>
          </cell>
        </row>
        <row r="10933">
          <cell r="A10933">
            <v>36149</v>
          </cell>
          <cell r="B10933" t="str">
            <v>TRAVA-QUEDAS EM ACO PARA CORDA DE 12 MM, EXTENSOR DE 25 X 300 MM, COM MOSQUETAO TIPO GANCHO TRAVA DUPLA</v>
          </cell>
          <cell r="C10933" t="str">
            <v xml:space="preserve">UN    </v>
          </cell>
          <cell r="D10933" t="str">
            <v>126,07</v>
          </cell>
        </row>
        <row r="10934">
          <cell r="A10934">
            <v>11581</v>
          </cell>
          <cell r="B10934" t="str">
            <v>TRILHO EM ALUMINIO "U", COM ABAULADO PARA ROLDANA DE PORTA DE CORRER, *40 X 40* MM</v>
          </cell>
          <cell r="C10934" t="str">
            <v xml:space="preserve">M     </v>
          </cell>
          <cell r="D10934" t="str">
            <v>20,59</v>
          </cell>
        </row>
        <row r="10935">
          <cell r="A10935">
            <v>11580</v>
          </cell>
          <cell r="B10935" t="str">
            <v>TRILHO QUADRADO, EM ALUMINIO (VERGALHAO MACICO), 1/4", (*6 X 6* CM), PARA RODIZIOS</v>
          </cell>
          <cell r="C10935" t="str">
            <v xml:space="preserve">M     </v>
          </cell>
          <cell r="D10935" t="str">
            <v>9,38</v>
          </cell>
        </row>
        <row r="10936">
          <cell r="A10936">
            <v>38177</v>
          </cell>
          <cell r="B10936" t="str">
            <v>TRINCO / FECHO TIPO AVIAO, EM ZAMAC CROMADO, *60* MM, PARA JANELAS - INCLUI PARAFUSOS</v>
          </cell>
          <cell r="C10936" t="str">
            <v xml:space="preserve">UN    </v>
          </cell>
          <cell r="D10936" t="str">
            <v>6,36</v>
          </cell>
        </row>
        <row r="10937">
          <cell r="A10937">
            <v>10743</v>
          </cell>
          <cell r="B10937" t="str">
            <v>TROLEY MANUAL CAPACIDADE 1 T</v>
          </cell>
          <cell r="C10937" t="str">
            <v xml:space="preserve">UN    </v>
          </cell>
          <cell r="D10937" t="str">
            <v>406,90</v>
          </cell>
        </row>
        <row r="10938">
          <cell r="A10938">
            <v>39848</v>
          </cell>
          <cell r="B10938" t="str">
            <v>TUBO / MANGUEIRA PRETA EM POLIETILENO, LINHA PESADA OU REFORCADA, TIPO ESPAGUETE, PARA INJECAO DE CALDA DE CIMENTO, D = 1/2", ESPESSURA 1,5 MM</v>
          </cell>
          <cell r="C10938" t="str">
            <v xml:space="preserve">M     </v>
          </cell>
          <cell r="D10938" t="str">
            <v>1,06</v>
          </cell>
        </row>
        <row r="10939">
          <cell r="A10939">
            <v>21016</v>
          </cell>
          <cell r="B10939" t="str">
            <v>TUBO ACO GALVANIZADO COM COSTURA, CLASSE LEVE, DN 100 MM ( 4"),  E = 3,75 MM,  *10,55* KG/M (NBR 5580)</v>
          </cell>
          <cell r="C10939" t="str">
            <v xml:space="preserve">M     </v>
          </cell>
          <cell r="D10939" t="str">
            <v>77,56</v>
          </cell>
        </row>
        <row r="10940">
          <cell r="A10940">
            <v>21008</v>
          </cell>
          <cell r="B10940" t="str">
            <v>TUBO ACO GALVANIZADO COM COSTURA, CLASSE LEVE, DN 15 MM ( 1/2"),  E = 2,25 MM,  *1,2* KG/M (NBR 5580)</v>
          </cell>
          <cell r="C10940" t="str">
            <v xml:space="preserve">M     </v>
          </cell>
          <cell r="D10940" t="str">
            <v>9,06</v>
          </cell>
        </row>
        <row r="10941">
          <cell r="A10941">
            <v>21009</v>
          </cell>
          <cell r="B10941" t="str">
            <v>TUBO ACO GALVANIZADO COM COSTURA, CLASSE LEVE, DN 20 MM ( 3/4"),  E = 2,25 MM,  *1,3* KG/M (NBR 5580)</v>
          </cell>
          <cell r="C10941" t="str">
            <v xml:space="preserve">M     </v>
          </cell>
          <cell r="D10941" t="str">
            <v>11,79</v>
          </cell>
        </row>
        <row r="10942">
          <cell r="A10942">
            <v>21010</v>
          </cell>
          <cell r="B10942" t="str">
            <v>TUBO ACO GALVANIZADO COM COSTURA, CLASSE LEVE, DN 25 MM ( 1"),  E = 2,65 MM,  *2,11* KG/M (NBR 5580)</v>
          </cell>
          <cell r="C10942" t="str">
            <v xml:space="preserve">M     </v>
          </cell>
          <cell r="D10942" t="str">
            <v>15,84</v>
          </cell>
        </row>
        <row r="10943">
          <cell r="A10943">
            <v>21011</v>
          </cell>
          <cell r="B10943" t="str">
            <v>TUBO ACO GALVANIZADO COM COSTURA, CLASSE LEVE, DN 32 MM ( 1 1/4"),  E = 2,65 MM,  *2,71* KG/M (NBR 5580)</v>
          </cell>
          <cell r="C10943" t="str">
            <v xml:space="preserve">M     </v>
          </cell>
          <cell r="D10943" t="str">
            <v>23,08</v>
          </cell>
        </row>
        <row r="10944">
          <cell r="A10944">
            <v>21012</v>
          </cell>
          <cell r="B10944" t="str">
            <v>TUBO ACO GALVANIZADO COM COSTURA, CLASSE LEVE, DN 40 MM ( 1 1/2"),  E = 3,00 MM,  *3,48* KG/M (NBR 5580)</v>
          </cell>
          <cell r="C10944" t="str">
            <v xml:space="preserve">M     </v>
          </cell>
          <cell r="D10944" t="str">
            <v>25,51</v>
          </cell>
        </row>
        <row r="10945">
          <cell r="A10945">
            <v>21013</v>
          </cell>
          <cell r="B10945" t="str">
            <v>TUBO ACO GALVANIZADO COM COSTURA, CLASSE LEVE, DN 50 MM ( 2"),  E = 3,00 MM,  *4,40* KG/M (NBR 5580)</v>
          </cell>
          <cell r="C10945" t="str">
            <v xml:space="preserve">M     </v>
          </cell>
          <cell r="D10945" t="str">
            <v>33,29</v>
          </cell>
        </row>
        <row r="10946">
          <cell r="A10946">
            <v>21014</v>
          </cell>
          <cell r="B10946" t="str">
            <v>TUBO ACO GALVANIZADO COM COSTURA, CLASSE LEVE, DN 65 MM ( 2 1/2"),  E = 3,35 MM, * 6,23* KG/M (NBR 5580)</v>
          </cell>
          <cell r="C10946" t="str">
            <v xml:space="preserve">M     </v>
          </cell>
          <cell r="D10946" t="str">
            <v>46,58</v>
          </cell>
        </row>
        <row r="10947">
          <cell r="A10947">
            <v>21015</v>
          </cell>
          <cell r="B10947" t="str">
            <v>TUBO ACO GALVANIZADO COM COSTURA, CLASSE LEVE, DN 80 MM ( 3"),  E = 3,35 MM, *7,32* KG/M (NBR 5580)</v>
          </cell>
          <cell r="C10947" t="str">
            <v xml:space="preserve">M     </v>
          </cell>
          <cell r="D10947" t="str">
            <v>53,51</v>
          </cell>
        </row>
        <row r="10948">
          <cell r="A10948">
            <v>7697</v>
          </cell>
          <cell r="B10948" t="str">
            <v>TUBO ACO GALVANIZADO COM COSTURA, CLASSE MEDIA, DN 1.1/2", E = *3,25* MM, PESO *3,61* KG/M (NBR 5580)</v>
          </cell>
          <cell r="C10948" t="str">
            <v xml:space="preserve">M     </v>
          </cell>
          <cell r="D10948" t="str">
            <v>25,53</v>
          </cell>
        </row>
        <row r="10949">
          <cell r="A10949">
            <v>7698</v>
          </cell>
          <cell r="B10949" t="str">
            <v>TUBO ACO GALVANIZADO COM COSTURA, CLASSE MEDIA, DN 1.1/4", E = *3,25* MM, PESO *3,14* KG/M (NBR 5580)</v>
          </cell>
          <cell r="C10949" t="str">
            <v xml:space="preserve">M     </v>
          </cell>
          <cell r="D10949" t="str">
            <v>21,98</v>
          </cell>
        </row>
        <row r="10950">
          <cell r="A10950">
            <v>7691</v>
          </cell>
          <cell r="B10950" t="str">
            <v>TUBO ACO GALVANIZADO COM COSTURA, CLASSE MEDIA, DN 1/2", E = *2,65* MM, PESO *1,22* KG/M (NBR 5580)</v>
          </cell>
          <cell r="C10950" t="str">
            <v xml:space="preserve">M     </v>
          </cell>
          <cell r="D10950" t="str">
            <v>9,29</v>
          </cell>
        </row>
        <row r="10951">
          <cell r="A10951">
            <v>40626</v>
          </cell>
          <cell r="B10951" t="str">
            <v>TUBO ACO GALVANIZADO COM COSTURA, CLASSE MEDIA, DN 1", E = 3,38 MM, PESO 2,50 KG/M (NBR 5580)</v>
          </cell>
          <cell r="C10951" t="str">
            <v xml:space="preserve">M     </v>
          </cell>
          <cell r="D10951" t="str">
            <v>17,43</v>
          </cell>
        </row>
        <row r="10952">
          <cell r="A10952">
            <v>7701</v>
          </cell>
          <cell r="B10952" t="str">
            <v>TUBO ACO GALVANIZADO COM COSTURA, CLASSE MEDIA, DN 2.1/2", E = *3,65* MM, PESO *6,51* KG/M (NBR 5580)</v>
          </cell>
          <cell r="C10952" t="str">
            <v xml:space="preserve">M     </v>
          </cell>
          <cell r="D10952" t="str">
            <v>45,70</v>
          </cell>
        </row>
        <row r="10953">
          <cell r="A10953">
            <v>7696</v>
          </cell>
          <cell r="B10953" t="str">
            <v>TUBO ACO GALVANIZADO COM COSTURA, CLASSE MEDIA, DN 2", E = *3,65* MM, PESO *5,10* KG/M (NBR 5580)</v>
          </cell>
          <cell r="C10953" t="str">
            <v xml:space="preserve">M     </v>
          </cell>
          <cell r="D10953" t="str">
            <v>36,82</v>
          </cell>
        </row>
        <row r="10954">
          <cell r="A10954">
            <v>7700</v>
          </cell>
          <cell r="B10954" t="str">
            <v>TUBO ACO GALVANIZADO COM COSTURA, CLASSE MEDIA, DN 3/4", E = *2,65* MM, PESO *1,58* KG/M (NBR 5580)</v>
          </cell>
          <cell r="C10954" t="str">
            <v xml:space="preserve">M     </v>
          </cell>
          <cell r="D10954" t="str">
            <v>11,74</v>
          </cell>
        </row>
        <row r="10955">
          <cell r="A10955">
            <v>7694</v>
          </cell>
          <cell r="B10955" t="str">
            <v>TUBO ACO GALVANIZADO COM COSTURA, CLASSE MEDIA, DN 3", E = *4,05* MM, PESO *8,47* KG/M (NBR 5580)</v>
          </cell>
          <cell r="C10955" t="str">
            <v xml:space="preserve">M     </v>
          </cell>
          <cell r="D10955" t="str">
            <v>61,50</v>
          </cell>
        </row>
        <row r="10956">
          <cell r="A10956">
            <v>7693</v>
          </cell>
          <cell r="B10956" t="str">
            <v>TUBO ACO GALVANIZADO COM COSTURA, CLASSE MEDIA, DN 4", E = 4,50* MM, PESO 12,10* KG/M (NBR 5580)</v>
          </cell>
          <cell r="C10956" t="str">
            <v xml:space="preserve">M     </v>
          </cell>
          <cell r="D10956" t="str">
            <v>84,69</v>
          </cell>
        </row>
        <row r="10957">
          <cell r="A10957">
            <v>7692</v>
          </cell>
          <cell r="B10957" t="str">
            <v>TUBO ACO GALVANIZADO COM COSTURA, CLASSE MEDIA, DN 5", E = *5,40* MM, PESO *17,80* KG/M (NBR 5580)</v>
          </cell>
          <cell r="C10957" t="str">
            <v xml:space="preserve">M     </v>
          </cell>
          <cell r="D10957" t="str">
            <v>126,80</v>
          </cell>
        </row>
        <row r="10958">
          <cell r="A10958">
            <v>7695</v>
          </cell>
          <cell r="B10958" t="str">
            <v>TUBO ACO GALVANIZADO COM COSTURA, CLASSE MEDIA, DN 6", E = 4,85* MM, PESO 19,68* KG/M (NBR 5580)</v>
          </cell>
          <cell r="C10958" t="str">
            <v xml:space="preserve">M     </v>
          </cell>
          <cell r="D10958" t="str">
            <v>137,52</v>
          </cell>
        </row>
        <row r="10959">
          <cell r="A10959">
            <v>13356</v>
          </cell>
          <cell r="B10959" t="str">
            <v>TUBO ACO INDUSTRIAL DN 2" (50,8 MM) E=1,50MM, PESO= 1,8237 KG/M</v>
          </cell>
          <cell r="C10959" t="str">
            <v xml:space="preserve">M     </v>
          </cell>
          <cell r="D10959" t="str">
            <v>9,97</v>
          </cell>
        </row>
        <row r="10960">
          <cell r="A10960">
            <v>20999</v>
          </cell>
          <cell r="B10960" t="str">
            <v>TUBO ACO PRETO COM COSTURA, NBR 5580, CLASSE L, DN = 15 MM, E = 2,25 MM, 1,06 KG/M</v>
          </cell>
          <cell r="C10960" t="str">
            <v xml:space="preserve">M     </v>
          </cell>
          <cell r="D10960" t="str">
            <v>7,55</v>
          </cell>
        </row>
        <row r="10961">
          <cell r="A10961">
            <v>21001</v>
          </cell>
          <cell r="B10961" t="str">
            <v>TUBO ACO PRETO COM COSTURA, NBR 5580, CLASSE L, DN = 25 MM, E = 2,65 MM, 2,02 KG/M</v>
          </cell>
          <cell r="C10961" t="str">
            <v xml:space="preserve">M     </v>
          </cell>
          <cell r="D10961" t="str">
            <v>14,10</v>
          </cell>
        </row>
        <row r="10962">
          <cell r="A10962">
            <v>21003</v>
          </cell>
          <cell r="B10962" t="str">
            <v>TUBO ACO PRETO COM COSTURA, NBR 5580, CLASSE L, DN = 40 MM, E = 3,0 MM, 3,34 KG/M</v>
          </cell>
          <cell r="C10962" t="str">
            <v xml:space="preserve">M     </v>
          </cell>
          <cell r="D10962" t="str">
            <v>23,17</v>
          </cell>
        </row>
        <row r="10963">
          <cell r="A10963">
            <v>21006</v>
          </cell>
          <cell r="B10963" t="str">
            <v>TUBO ACO PRETO COM COSTURA, NBR 5580, CLASSE L, DN = 80 MM, E = 3,35 MM, 7,07 KG/M</v>
          </cell>
          <cell r="C10963" t="str">
            <v xml:space="preserve">M     </v>
          </cell>
          <cell r="D10963" t="str">
            <v>49,17</v>
          </cell>
        </row>
        <row r="10964">
          <cell r="A10964">
            <v>21019</v>
          </cell>
          <cell r="B10964" t="str">
            <v>TUBO ACO PRETO COM COSTURA, NBR 5580, CLASSE M, DN = 25 MM, E = 3,35 MM, *2,50* KG//M</v>
          </cell>
          <cell r="C10964" t="str">
            <v xml:space="preserve">M     </v>
          </cell>
          <cell r="D10964" t="str">
            <v>17,09</v>
          </cell>
        </row>
        <row r="10965">
          <cell r="A10965">
            <v>21021</v>
          </cell>
          <cell r="B10965" t="str">
            <v>TUBO ACO PRETO COM COSTURA, NBR 5580, CLASSE M, DN = 40 MM, E = 3,35 MM, *3,71* KG//M</v>
          </cell>
          <cell r="C10965" t="str">
            <v xml:space="preserve">M     </v>
          </cell>
          <cell r="D10965" t="str">
            <v>27,02</v>
          </cell>
        </row>
        <row r="10966">
          <cell r="A10966">
            <v>21024</v>
          </cell>
          <cell r="B10966" t="str">
            <v>TUBO ACO PRETO COM COSTURA, NBR 5580, CLASSE M, DN = 80 MM, E = 4,05 MM, *8,47* KG/M</v>
          </cell>
          <cell r="C10966" t="str">
            <v xml:space="preserve">M     </v>
          </cell>
          <cell r="D10966" t="str">
            <v>57,89</v>
          </cell>
        </row>
        <row r="10967">
          <cell r="A10967">
            <v>40624</v>
          </cell>
          <cell r="B10967" t="str">
            <v>TUBO ACO PRETO SEM COSTURA 1 1/2", E= *3,68 MM, SCHEDULE 40, 4,05 KG/M</v>
          </cell>
          <cell r="C10967" t="str">
            <v xml:space="preserve">M     </v>
          </cell>
          <cell r="D10967" t="str">
            <v>35,31</v>
          </cell>
        </row>
        <row r="10968">
          <cell r="A10968">
            <v>13127</v>
          </cell>
          <cell r="B10968" t="str">
            <v>TUBO ACO PRETO SEM COSTURA 1/2", E= *2,77 MM, SCHEDULE 40, *1,27 KG/M</v>
          </cell>
          <cell r="C10968" t="str">
            <v xml:space="preserve">M     </v>
          </cell>
          <cell r="D10968" t="str">
            <v>15,75</v>
          </cell>
        </row>
        <row r="10969">
          <cell r="A10969">
            <v>13137</v>
          </cell>
          <cell r="B10969" t="str">
            <v>TUBO ACO PRETO SEM COSTURA 1/2", E= *3,73 MM, SCHEDULE 80, *1,62 KG/M</v>
          </cell>
          <cell r="C10969" t="str">
            <v xml:space="preserve">M     </v>
          </cell>
          <cell r="D10969" t="str">
            <v>20,90</v>
          </cell>
        </row>
        <row r="10970">
          <cell r="A10970">
            <v>20989</v>
          </cell>
          <cell r="B10970" t="str">
            <v>TUBO ACO PRETO SEM COSTURA 14", E= *11,13 MM, SCHEDULE 40, *94,55 KG/M</v>
          </cell>
          <cell r="C10970" t="str">
            <v xml:space="preserve">M     </v>
          </cell>
          <cell r="D10970" t="str">
            <v>748,75</v>
          </cell>
        </row>
        <row r="10971">
          <cell r="A10971">
            <v>21147</v>
          </cell>
          <cell r="B10971" t="str">
            <v>TUBO ACO PRETO SEM COSTURA 2 1/2", E = 5,16 MM, SCHEDULE 40 (8,62 KG/M)</v>
          </cell>
          <cell r="C10971" t="str">
            <v xml:space="preserve">M     </v>
          </cell>
          <cell r="D10971" t="str">
            <v>70,20</v>
          </cell>
        </row>
        <row r="10972">
          <cell r="A10972">
            <v>21148</v>
          </cell>
          <cell r="B10972" t="str">
            <v>TUBO ACO PRETO SEM COSTURA 2", E= *3,91* MM, SCHEDULE 40, *5,43* KG/M</v>
          </cell>
          <cell r="C10972" t="str">
            <v xml:space="preserve">M     </v>
          </cell>
          <cell r="D10972" t="str">
            <v>43,33</v>
          </cell>
        </row>
        <row r="10973">
          <cell r="A10973">
            <v>20984</v>
          </cell>
          <cell r="B10973" t="str">
            <v>TUBO ACO PRETO SEM COSTURA 20", E= *12,70 MM, SCHEDULE 30, *154,97 KG/M</v>
          </cell>
          <cell r="C10973" t="str">
            <v xml:space="preserve">M     </v>
          </cell>
          <cell r="D10973" t="str">
            <v>1.436,71</v>
          </cell>
        </row>
        <row r="10974">
          <cell r="A10974">
            <v>13042</v>
          </cell>
          <cell r="B10974" t="str">
            <v>TUBO ACO PRETO SEM COSTURA 20", E= *6,35 MM,  SCHEDULE 10, *78,46 KG/M</v>
          </cell>
          <cell r="C10974" t="str">
            <v xml:space="preserve">M     </v>
          </cell>
          <cell r="D10974" t="str">
            <v>796,15</v>
          </cell>
        </row>
        <row r="10975">
          <cell r="A10975">
            <v>21150</v>
          </cell>
          <cell r="B10975" t="str">
            <v>TUBO ACO PRETO SEM COSTURA 3/4", E= *2,87 MM, SCHEDULE 40, *1,69 KG/M</v>
          </cell>
          <cell r="C10975" t="str">
            <v xml:space="preserve">M     </v>
          </cell>
          <cell r="D10975" t="str">
            <v>21,48</v>
          </cell>
        </row>
        <row r="10976">
          <cell r="A10976">
            <v>13141</v>
          </cell>
          <cell r="B10976" t="str">
            <v>TUBO ACO PRETO SEM COSTURA 3/4", E= *3,91 MM, SCHEDULE 80, *2,19 KG/M.</v>
          </cell>
          <cell r="C10976" t="str">
            <v xml:space="preserve">M     </v>
          </cell>
          <cell r="D10976" t="str">
            <v>27,07</v>
          </cell>
        </row>
        <row r="10977">
          <cell r="A10977">
            <v>21151</v>
          </cell>
          <cell r="B10977" t="str">
            <v>TUBO ACO PRETO SEM COSTURA 4", E= *6,02 MM, SCHEDULE 40, *16,06 KG/M</v>
          </cell>
          <cell r="C10977" t="str">
            <v xml:space="preserve">M     </v>
          </cell>
          <cell r="D10977" t="str">
            <v>128,60</v>
          </cell>
        </row>
        <row r="10978">
          <cell r="A10978">
            <v>13142</v>
          </cell>
          <cell r="B10978" t="str">
            <v>TUBO ACO PRETO SEM COSTURA 4", E= *8,56 MM, SCHEDULE 80, *22,31 KG/M</v>
          </cell>
          <cell r="C10978" t="str">
            <v xml:space="preserve">M     </v>
          </cell>
          <cell r="D10978" t="str">
            <v>183,84</v>
          </cell>
        </row>
        <row r="10979">
          <cell r="A10979">
            <v>20994</v>
          </cell>
          <cell r="B10979" t="str">
            <v>TUBO ACO PRETO SEM COSTURA 6", E= *10,97 MM, SCHEDULE 80, *42,56 KG/M</v>
          </cell>
          <cell r="C10979" t="str">
            <v xml:space="preserve">M     </v>
          </cell>
          <cell r="D10979" t="str">
            <v>346,63</v>
          </cell>
        </row>
        <row r="10980">
          <cell r="A10980">
            <v>7672</v>
          </cell>
          <cell r="B10980" t="str">
            <v>TUBO ACO PRETO SEM COSTURA 6", E= 7,11 MM,  SCHEDULE 40, *28,26 KG/M</v>
          </cell>
          <cell r="C10980" t="str">
            <v xml:space="preserve">M     </v>
          </cell>
          <cell r="D10980" t="str">
            <v>227,08</v>
          </cell>
        </row>
        <row r="10981">
          <cell r="A10981">
            <v>20995</v>
          </cell>
          <cell r="B10981" t="str">
            <v>TUBO ACO PRETO SEM COSTURA 8", E= *12,70 MM, SCHEDULE 80, *64,64 KG/M</v>
          </cell>
          <cell r="C10981" t="str">
            <v xml:space="preserve">M     </v>
          </cell>
          <cell r="D10981" t="str">
            <v>455,54</v>
          </cell>
        </row>
        <row r="10982">
          <cell r="A10982">
            <v>7690</v>
          </cell>
          <cell r="B10982" t="str">
            <v>TUBO ACO PRETO SEM COSTURA 8", E= *6,35 MM,  SCHEDULE 20, *33,27 KG/M</v>
          </cell>
          <cell r="C10982" t="str">
            <v xml:space="preserve">M     </v>
          </cell>
          <cell r="D10982" t="str">
            <v>263,47</v>
          </cell>
        </row>
        <row r="10983">
          <cell r="A10983">
            <v>20980</v>
          </cell>
          <cell r="B10983" t="str">
            <v>TUBO ACO PRETO SEM COSTURA 8", E= *7,04 MM, SCHEDULE 30, *36,75 KG/M</v>
          </cell>
          <cell r="C10983" t="str">
            <v xml:space="preserve">M     </v>
          </cell>
          <cell r="D10983" t="str">
            <v>287,42</v>
          </cell>
        </row>
        <row r="10984">
          <cell r="A10984">
            <v>7661</v>
          </cell>
          <cell r="B10984" t="str">
            <v>TUBO ACO PRETO SEM COSTURA 8", E= *8,18 MM, SCHEDULE 40, *42,55 KG/M</v>
          </cell>
          <cell r="C10984" t="str">
            <v xml:space="preserve">M     </v>
          </cell>
          <cell r="D10984" t="str">
            <v>341,91</v>
          </cell>
        </row>
        <row r="10985">
          <cell r="A10985">
            <v>36365</v>
          </cell>
          <cell r="B10985" t="str">
            <v>TUBO COLETOR DE ESGOTO PVC, JEI, DN 100 MM (NBR  7362)</v>
          </cell>
          <cell r="C10985" t="str">
            <v xml:space="preserve">M     </v>
          </cell>
          <cell r="D10985" t="str">
            <v>16,33</v>
          </cell>
        </row>
        <row r="10986">
          <cell r="A10986">
            <v>41930</v>
          </cell>
          <cell r="B10986" t="str">
            <v>TUBO COLETOR DE ESGOTO PVC, JEI, DN 200 MM (NBR 7362)</v>
          </cell>
          <cell r="C10986" t="str">
            <v xml:space="preserve">M     </v>
          </cell>
          <cell r="D10986" t="str">
            <v>54,85</v>
          </cell>
        </row>
        <row r="10987">
          <cell r="A10987">
            <v>41931</v>
          </cell>
          <cell r="B10987" t="str">
            <v>TUBO COLETOR DE ESGOTO PVC, JEI, DN 250 MM (NBR 7362)</v>
          </cell>
          <cell r="C10987" t="str">
            <v xml:space="preserve">M     </v>
          </cell>
          <cell r="D10987" t="str">
            <v>92,97</v>
          </cell>
        </row>
        <row r="10988">
          <cell r="A10988">
            <v>41932</v>
          </cell>
          <cell r="B10988" t="str">
            <v>TUBO COLETOR DE ESGOTO PVC, JEI, DN 300 MM (NBR 7362)</v>
          </cell>
          <cell r="C10988" t="str">
            <v xml:space="preserve">M     </v>
          </cell>
          <cell r="D10988" t="str">
            <v>150,66</v>
          </cell>
        </row>
        <row r="10989">
          <cell r="A10989">
            <v>41933</v>
          </cell>
          <cell r="B10989" t="str">
            <v>TUBO COLETOR DE ESGOTO PVC, JEI, DN 350 MM (NBR 7362)</v>
          </cell>
          <cell r="C10989" t="str">
            <v xml:space="preserve">M     </v>
          </cell>
          <cell r="D10989" t="str">
            <v>186,81</v>
          </cell>
        </row>
        <row r="10990">
          <cell r="A10990">
            <v>41934</v>
          </cell>
          <cell r="B10990" t="str">
            <v>TUBO COLETOR DE ESGOTO PVC, JEI, DN 400 MM (NBR 7362)</v>
          </cell>
          <cell r="C10990" t="str">
            <v xml:space="preserve">M     </v>
          </cell>
          <cell r="D10990" t="str">
            <v>243,13</v>
          </cell>
        </row>
        <row r="10991">
          <cell r="A10991">
            <v>41936</v>
          </cell>
          <cell r="B10991" t="str">
            <v>TUBO COLETOR DE ESGOTO, PVC, JEI, DN 150 MM  (NBR 7362)</v>
          </cell>
          <cell r="C10991" t="str">
            <v xml:space="preserve">M     </v>
          </cell>
          <cell r="D10991" t="str">
            <v>35,13</v>
          </cell>
        </row>
        <row r="10992">
          <cell r="A10992">
            <v>7720</v>
          </cell>
          <cell r="B10992" t="str">
            <v>TUBO CONCRETO ARMADO, CLASSE EA-2, PB JE, DN 1000 MM, PARA ESGOTO SANITARIO (NBR 8890)</v>
          </cell>
          <cell r="C10992" t="str">
            <v xml:space="preserve">M     </v>
          </cell>
          <cell r="D10992" t="str">
            <v>306,18</v>
          </cell>
        </row>
        <row r="10993">
          <cell r="A10993">
            <v>40335</v>
          </cell>
          <cell r="B10993" t="str">
            <v>TUBO CONCRETO ARMADO, CLASSE EA-2, PB JE, DN 300 MM, PARA ESGOTO SANITARIO (NBR 8890)</v>
          </cell>
          <cell r="C10993" t="str">
            <v xml:space="preserve">M     </v>
          </cell>
          <cell r="D10993" t="str">
            <v>62,36</v>
          </cell>
        </row>
        <row r="10994">
          <cell r="A10994">
            <v>7740</v>
          </cell>
          <cell r="B10994" t="str">
            <v>TUBO CONCRETO ARMADO, CLASSE EA-2, PB JE, DN 400 MM, PARA ESGOTO SANITARIO (NBR 8890)</v>
          </cell>
          <cell r="C10994" t="str">
            <v xml:space="preserve">M     </v>
          </cell>
          <cell r="D10994" t="str">
            <v>85,08</v>
          </cell>
        </row>
        <row r="10995">
          <cell r="A10995">
            <v>7741</v>
          </cell>
          <cell r="B10995" t="str">
            <v>TUBO CONCRETO ARMADO, CLASSE EA-2, PB JE, DN 500 MM, PARA ESGOTO SANITARIO (NBR 8890)</v>
          </cell>
          <cell r="C10995" t="str">
            <v xml:space="preserve">M     </v>
          </cell>
          <cell r="D10995" t="str">
            <v>107,38</v>
          </cell>
        </row>
        <row r="10996">
          <cell r="A10996">
            <v>7774</v>
          </cell>
          <cell r="B10996" t="str">
            <v>TUBO CONCRETO ARMADO, CLASSE EA-2, PB JE, DN 600 MM, PARA ESGOTO SANITARIO (NBR 8890)</v>
          </cell>
          <cell r="C10996" t="str">
            <v xml:space="preserve">M     </v>
          </cell>
          <cell r="D10996" t="str">
            <v>144,55</v>
          </cell>
        </row>
        <row r="10997">
          <cell r="A10997">
            <v>7744</v>
          </cell>
          <cell r="B10997" t="str">
            <v>TUBO CONCRETO ARMADO, CLASSE EA-2, PB JE, DN 700 MM, PARA ESGOTO SANITARIO (NBR 8890)</v>
          </cell>
          <cell r="C10997" t="str">
            <v xml:space="preserve">M     </v>
          </cell>
          <cell r="D10997" t="str">
            <v>166,63</v>
          </cell>
        </row>
        <row r="10998">
          <cell r="A10998">
            <v>7773</v>
          </cell>
          <cell r="B10998" t="str">
            <v>TUBO CONCRETO ARMADO, CLASSE EA-2, PB JE, DN 800 MM, PARA ESGOTO SANITARIO (NBR 8890)</v>
          </cell>
          <cell r="C10998" t="str">
            <v xml:space="preserve">M     </v>
          </cell>
          <cell r="D10998" t="str">
            <v>207,52</v>
          </cell>
        </row>
        <row r="10999">
          <cell r="A10999">
            <v>7754</v>
          </cell>
          <cell r="B10999" t="str">
            <v>TUBO CONCRETO ARMADO, CLASSE EA-2, PB JE, DN 900 MM, PARA ESGOTO SANITARIO (NBR 8890)</v>
          </cell>
          <cell r="C10999" t="str">
            <v xml:space="preserve">M     </v>
          </cell>
          <cell r="D10999" t="str">
            <v>282,00</v>
          </cell>
        </row>
        <row r="11000">
          <cell r="A11000">
            <v>7735</v>
          </cell>
          <cell r="B11000" t="str">
            <v>TUBO CONCRETO ARMADO, CLASSE EA-3, PB JE, DN 1000 MM, PARA ESGOTO SANITARIO (NBR 8890)</v>
          </cell>
          <cell r="C11000" t="str">
            <v xml:space="preserve">M     </v>
          </cell>
          <cell r="D11000" t="str">
            <v>386,52</v>
          </cell>
        </row>
        <row r="11001">
          <cell r="A11001">
            <v>7755</v>
          </cell>
          <cell r="B11001" t="str">
            <v>TUBO CONCRETO ARMADO, CLASSE EA-3, PB JE, DN 400 MM, PARA ESGOTO SANITARIO (NBR 8890)</v>
          </cell>
          <cell r="C11001" t="str">
            <v xml:space="preserve">M     </v>
          </cell>
          <cell r="D11001" t="str">
            <v>103,65</v>
          </cell>
        </row>
        <row r="11002">
          <cell r="A11002">
            <v>7776</v>
          </cell>
          <cell r="B11002" t="str">
            <v>TUBO CONCRETO ARMADO, CLASSE EA-3, PB JE, DN 500 MM, PARA ESGOTO SANITARIO (NBR 8890)</v>
          </cell>
          <cell r="C11002" t="str">
            <v xml:space="preserve">M     </v>
          </cell>
          <cell r="D11002" t="str">
            <v>134,91</v>
          </cell>
        </row>
        <row r="11003">
          <cell r="A11003">
            <v>7743</v>
          </cell>
          <cell r="B11003" t="str">
            <v>TUBO CONCRETO ARMADO, CLASSE EA-3, PB JE, DN 600 MM, PARA ESGOTO SANITARIO (NBR 8890)</v>
          </cell>
          <cell r="C11003" t="str">
            <v xml:space="preserve">M     </v>
          </cell>
          <cell r="D11003" t="str">
            <v>178,16</v>
          </cell>
        </row>
        <row r="11004">
          <cell r="A11004">
            <v>7733</v>
          </cell>
          <cell r="B11004" t="str">
            <v>TUBO CONCRETO ARMADO, CLASSE EA-3, PB JE, DN 700 MM, PARA ESGOTO SANITARIO (NBR 8890)</v>
          </cell>
          <cell r="C11004" t="str">
            <v xml:space="preserve">M     </v>
          </cell>
          <cell r="D11004" t="str">
            <v>198,66</v>
          </cell>
        </row>
        <row r="11005">
          <cell r="A11005">
            <v>7775</v>
          </cell>
          <cell r="B11005" t="str">
            <v>TUBO CONCRETO ARMADO, CLASSE EA-3, PB JE, DN 800 MM, PARA ESGOTO SANITARIO (NBR 8890)</v>
          </cell>
          <cell r="C11005" t="str">
            <v xml:space="preserve">M     </v>
          </cell>
          <cell r="D11005" t="str">
            <v>244,42</v>
          </cell>
        </row>
        <row r="11006">
          <cell r="A11006">
            <v>7734</v>
          </cell>
          <cell r="B11006" t="str">
            <v>TUBO CONCRETO ARMADO, CLASSE EA-3, PB JE, DN 900 MM, PARA ESGOTO SANITARIO (NBR 8890)</v>
          </cell>
          <cell r="C11006" t="str">
            <v xml:space="preserve">M     </v>
          </cell>
          <cell r="D11006" t="str">
            <v>353,35</v>
          </cell>
        </row>
        <row r="11007">
          <cell r="A11007">
            <v>7753</v>
          </cell>
          <cell r="B11007" t="str">
            <v>TUBO CONCRETO ARMADO, CLASSE PA-1, PB, DN 1000 MM, PARA AGUAS PLUVIAIS (NBR 8890)</v>
          </cell>
          <cell r="C11007" t="str">
            <v xml:space="preserve">M     </v>
          </cell>
          <cell r="D11007" t="str">
            <v>179,15</v>
          </cell>
        </row>
        <row r="11008">
          <cell r="A11008">
            <v>13256</v>
          </cell>
          <cell r="B11008" t="str">
            <v>TUBO CONCRETO ARMADO, CLASSE PA-1, PB, DN 1100 MM, PARA AGUAS PLUVIAIS (NBR 8890)</v>
          </cell>
          <cell r="C11008" t="str">
            <v xml:space="preserve">M     </v>
          </cell>
          <cell r="D11008" t="str">
            <v>209,13</v>
          </cell>
        </row>
        <row r="11009">
          <cell r="A11009">
            <v>7757</v>
          </cell>
          <cell r="B11009" t="str">
            <v>TUBO CONCRETO ARMADO, CLASSE PA-1, PB, DN 1200 MM, PARA AGUAS PLUVIAIS (NBR 8890)</v>
          </cell>
          <cell r="C11009" t="str">
            <v xml:space="preserve">M     </v>
          </cell>
          <cell r="D11009" t="str">
            <v>253,89</v>
          </cell>
        </row>
        <row r="11010">
          <cell r="A11010">
            <v>7758</v>
          </cell>
          <cell r="B11010" t="str">
            <v>TUBO CONCRETO ARMADO, CLASSE PA-1, PB, DN 1500 MM, PARA AGUAS PLUVIAIS (NBR 8890)</v>
          </cell>
          <cell r="C11010" t="str">
            <v xml:space="preserve">M     </v>
          </cell>
          <cell r="D11010" t="str">
            <v>377,65</v>
          </cell>
        </row>
        <row r="11011">
          <cell r="A11011">
            <v>7759</v>
          </cell>
          <cell r="B11011" t="str">
            <v>TUBO CONCRETO ARMADO, CLASSE PA-1, PB, DN 2000 MM, PARA AGUAS PLUVIAIS (NBR 8890)</v>
          </cell>
          <cell r="C11011" t="str">
            <v xml:space="preserve">M     </v>
          </cell>
          <cell r="D11011" t="str">
            <v>822,76</v>
          </cell>
        </row>
        <row r="11012">
          <cell r="A11012">
            <v>40334</v>
          </cell>
          <cell r="B11012" t="str">
            <v>TUBO CONCRETO ARMADO, CLASSE PA-1, PB, DN 300 MM, PARA AGUAS PLUVIAIS (NBR 8890)</v>
          </cell>
          <cell r="C11012" t="str">
            <v xml:space="preserve">M     </v>
          </cell>
          <cell r="D11012" t="str">
            <v>44,42</v>
          </cell>
        </row>
        <row r="11013">
          <cell r="A11013">
            <v>7745</v>
          </cell>
          <cell r="B11013" t="str">
            <v>TUBO CONCRETO ARMADO, CLASSE PA-1, PB, DN 400 MM, PARA AGUAS PLUVIAIS (NBR 8890)</v>
          </cell>
          <cell r="C11013" t="str">
            <v xml:space="preserve">M     </v>
          </cell>
          <cell r="D11013" t="str">
            <v>46,94</v>
          </cell>
        </row>
        <row r="11014">
          <cell r="A11014">
            <v>7714</v>
          </cell>
          <cell r="B11014" t="str">
            <v>TUBO CONCRETO ARMADO, CLASSE PA-1, PB, DN 500 MM, PARA AGUAS PLUVIAIS (NBR 8890)</v>
          </cell>
          <cell r="C11014" t="str">
            <v xml:space="preserve">M     </v>
          </cell>
          <cell r="D11014" t="str">
            <v>61,98</v>
          </cell>
        </row>
        <row r="11015">
          <cell r="A11015">
            <v>7725</v>
          </cell>
          <cell r="B11015" t="str">
            <v>TUBO CONCRETO ARMADO, CLASSE PA-1, PB, DN 600 MM, PARA AGUAS PLUVIAIS (NBR 8890)</v>
          </cell>
          <cell r="C11015" t="str">
            <v xml:space="preserve">M     </v>
          </cell>
          <cell r="D11015" t="str">
            <v>82,00</v>
          </cell>
        </row>
        <row r="11016">
          <cell r="A11016">
            <v>7742</v>
          </cell>
          <cell r="B11016" t="str">
            <v>TUBO CONCRETO ARMADO, CLASSE PA-1, PB, DN 700 MM, PARA AGUAS PLUVIAIS (NBR 8890)</v>
          </cell>
          <cell r="C11016" t="str">
            <v xml:space="preserve">M     </v>
          </cell>
          <cell r="D11016" t="str">
            <v>115,10</v>
          </cell>
        </row>
        <row r="11017">
          <cell r="A11017">
            <v>7750</v>
          </cell>
          <cell r="B11017" t="str">
            <v>TUBO CONCRETO ARMADO, CLASSE PA-1, PB, DN 800 MM, PARA AGUAS PLUVIAIS (NBR 8890)</v>
          </cell>
          <cell r="C11017" t="str">
            <v xml:space="preserve">M     </v>
          </cell>
          <cell r="D11017" t="str">
            <v>130,52</v>
          </cell>
        </row>
        <row r="11018">
          <cell r="A11018">
            <v>7756</v>
          </cell>
          <cell r="B11018" t="str">
            <v>TUBO CONCRETO ARMADO, CLASSE PA-1, PB, DN 900 MM, PARA AGUAS PLUVIAIS (NBR 8890)</v>
          </cell>
          <cell r="C11018" t="str">
            <v xml:space="preserve">M     </v>
          </cell>
          <cell r="D11018" t="str">
            <v>161,14</v>
          </cell>
        </row>
        <row r="11019">
          <cell r="A11019">
            <v>7765</v>
          </cell>
          <cell r="B11019" t="str">
            <v>TUBO CONCRETO ARMADO, CLASSE PA-2, PB, DN 1000 MM, PARA AGUAS PLUVIAIS (NBR 8890)</v>
          </cell>
          <cell r="C11019" t="str">
            <v xml:space="preserve">M     </v>
          </cell>
          <cell r="D11019" t="str">
            <v>197,85</v>
          </cell>
        </row>
        <row r="11020">
          <cell r="A11020">
            <v>12569</v>
          </cell>
          <cell r="B11020" t="str">
            <v>TUBO CONCRETO ARMADO, CLASSE PA-2, PB, DN 1100 MM, PARA AGUAS PLUVIAIS (NBR 8890)</v>
          </cell>
          <cell r="C11020" t="str">
            <v xml:space="preserve">M     </v>
          </cell>
          <cell r="D11020" t="str">
            <v>212,89</v>
          </cell>
        </row>
        <row r="11021">
          <cell r="A11021">
            <v>7766</v>
          </cell>
          <cell r="B11021" t="str">
            <v>TUBO CONCRETO ARMADO, CLASSE PA-2, PB, DN 1200 MM, PARA AGUAS PLUVIAIS (NBR 8890)</v>
          </cell>
          <cell r="C11021" t="str">
            <v xml:space="preserve">M     </v>
          </cell>
          <cell r="D11021" t="str">
            <v>287,75</v>
          </cell>
        </row>
        <row r="11022">
          <cell r="A11022">
            <v>7767</v>
          </cell>
          <cell r="B11022" t="str">
            <v>TUBO CONCRETO ARMADO, CLASSE PA-2, PB, DN 1500 MM, PARA AGUAS PLUVIAIS (NBR 8890)</v>
          </cell>
          <cell r="C11022" t="str">
            <v xml:space="preserve">M     </v>
          </cell>
          <cell r="D11022" t="str">
            <v>443,40</v>
          </cell>
        </row>
        <row r="11023">
          <cell r="A11023">
            <v>7727</v>
          </cell>
          <cell r="B11023" t="str">
            <v>TUBO CONCRETO ARMADO, CLASSE PA-2, PB, DN 2000 MM, PARA AGUAS PLUVIAIS (NBR 8890)</v>
          </cell>
          <cell r="C11023" t="str">
            <v xml:space="preserve">M     </v>
          </cell>
          <cell r="D11023" t="str">
            <v>962,93</v>
          </cell>
        </row>
        <row r="11024">
          <cell r="A11024">
            <v>7760</v>
          </cell>
          <cell r="B11024" t="str">
            <v>TUBO CONCRETO ARMADO, CLASSE PA-2, PB, DN 300 MM, PARA AGUAS PLUVIAIS (NBR 8890)</v>
          </cell>
          <cell r="C11024" t="str">
            <v xml:space="preserve">M     </v>
          </cell>
          <cell r="D11024" t="str">
            <v>46,71</v>
          </cell>
        </row>
        <row r="11025">
          <cell r="A11025">
            <v>7761</v>
          </cell>
          <cell r="B11025" t="str">
            <v>TUBO CONCRETO ARMADO, CLASSE PA-2, PB, DN 400 MM, PARA AGUAS PLUVIAIS (NBR 8890)</v>
          </cell>
          <cell r="C11025" t="str">
            <v xml:space="preserve">M     </v>
          </cell>
          <cell r="D11025" t="str">
            <v>49,65</v>
          </cell>
        </row>
        <row r="11026">
          <cell r="A11026">
            <v>7752</v>
          </cell>
          <cell r="B11026" t="str">
            <v>TUBO CONCRETO ARMADO, CLASSE PA-2, PB, DN 500 MM, PARA AGUAS PLUVIAIS (NBR 8890)</v>
          </cell>
          <cell r="C11026" t="str">
            <v xml:space="preserve">M     </v>
          </cell>
          <cell r="D11026" t="str">
            <v>60,14</v>
          </cell>
        </row>
        <row r="11027">
          <cell r="A11027">
            <v>7762</v>
          </cell>
          <cell r="B11027" t="str">
            <v>TUBO CONCRETO ARMADO, CLASSE PA-2, PB, DN 600 MM, PARA AGUAS PLUVIAIS (NBR 8890)</v>
          </cell>
          <cell r="C11027" t="str">
            <v xml:space="preserve">M     </v>
          </cell>
          <cell r="D11027" t="str">
            <v>78,68</v>
          </cell>
        </row>
        <row r="11028">
          <cell r="A11028">
            <v>7722</v>
          </cell>
          <cell r="B11028" t="str">
            <v>TUBO CONCRETO ARMADO, CLASSE PA-2, PB, DN 700 MM, PARA AGUAS PLUVIAIS (NBR 8890)</v>
          </cell>
          <cell r="C11028" t="str">
            <v xml:space="preserve">M     </v>
          </cell>
          <cell r="D11028" t="str">
            <v>121,34</v>
          </cell>
        </row>
        <row r="11029">
          <cell r="A11029">
            <v>7763</v>
          </cell>
          <cell r="B11029" t="str">
            <v>TUBO CONCRETO ARMADO, CLASSE PA-2, PB, DN 800 MM, PARA AGUAS PLUVIAIS (NBR 8890)</v>
          </cell>
          <cell r="C11029" t="str">
            <v xml:space="preserve">M     </v>
          </cell>
          <cell r="D11029" t="str">
            <v>135,22</v>
          </cell>
        </row>
        <row r="11030">
          <cell r="A11030">
            <v>7764</v>
          </cell>
          <cell r="B11030" t="str">
            <v>TUBO CONCRETO ARMADO, CLASSE PA-2, PB, DN 900 MM, PARA AGUAS PLUVIAIS (NBR 8890)</v>
          </cell>
          <cell r="C11030" t="str">
            <v xml:space="preserve">M     </v>
          </cell>
          <cell r="D11030" t="str">
            <v>203,11</v>
          </cell>
        </row>
        <row r="11031">
          <cell r="A11031">
            <v>12572</v>
          </cell>
          <cell r="B11031" t="str">
            <v>TUBO CONCRETO ARMADO, CLASSE PA-3, PB, DN 1000 MM, PARA AGUAS PLUVIAIS (NBR 8890)</v>
          </cell>
          <cell r="C11031" t="str">
            <v xml:space="preserve">M     </v>
          </cell>
          <cell r="D11031" t="str">
            <v>266,31</v>
          </cell>
        </row>
        <row r="11032">
          <cell r="A11032">
            <v>12573</v>
          </cell>
          <cell r="B11032" t="str">
            <v>TUBO CONCRETO ARMADO, CLASSE PA-3, PB, DN 1100 MM, PARA AGUAS PLUVIAIS (NBR 8890)</v>
          </cell>
          <cell r="C11032" t="str">
            <v xml:space="preserve">M     </v>
          </cell>
          <cell r="D11032" t="str">
            <v>279,85</v>
          </cell>
        </row>
        <row r="11033">
          <cell r="A11033">
            <v>12574</v>
          </cell>
          <cell r="B11033" t="str">
            <v>TUBO CONCRETO ARMADO, CLASSE PA-3, PB, DN 1200 MM, PARA AGUAS PLUVIAIS (NBR 8890)</v>
          </cell>
          <cell r="C11033" t="str">
            <v xml:space="preserve">M     </v>
          </cell>
          <cell r="D11033" t="str">
            <v>363,64</v>
          </cell>
        </row>
        <row r="11034">
          <cell r="A11034">
            <v>12575</v>
          </cell>
          <cell r="B11034" t="str">
            <v>TUBO CONCRETO ARMADO, CLASSE PA-3, PB, DN 1500 MM, PARA AGUAS PLUVIAIS (NBR 8890)</v>
          </cell>
          <cell r="C11034" t="str">
            <v xml:space="preserve">M     </v>
          </cell>
          <cell r="D11034" t="str">
            <v>533,75</v>
          </cell>
        </row>
        <row r="11035">
          <cell r="A11035">
            <v>12576</v>
          </cell>
          <cell r="B11035" t="str">
            <v>TUBO CONCRETO ARMADO, CLASSE PA-3, PB, DN 400 MM, PARA AGUAS PLUVIAIS (NBR 8890)</v>
          </cell>
          <cell r="C11035" t="str">
            <v xml:space="preserve">M     </v>
          </cell>
          <cell r="D11035" t="str">
            <v>56,42</v>
          </cell>
        </row>
        <row r="11036">
          <cell r="A11036">
            <v>12577</v>
          </cell>
          <cell r="B11036" t="str">
            <v>TUBO CONCRETO ARMADO, CLASSE PA-3, PB, DN 500 MM, PARA AGUAS PLUVIAIS (NBR 8890)</v>
          </cell>
          <cell r="C11036" t="str">
            <v xml:space="preserve">M     </v>
          </cell>
          <cell r="D11036" t="str">
            <v>72,97</v>
          </cell>
        </row>
        <row r="11037">
          <cell r="A11037">
            <v>12578</v>
          </cell>
          <cell r="B11037" t="str">
            <v>TUBO CONCRETO ARMADO, CLASSE PA-3, PB, DN 600 MM, PARA AGUAS PLUVIAIS (NBR 8890)</v>
          </cell>
          <cell r="C11037" t="str">
            <v xml:space="preserve">M     </v>
          </cell>
          <cell r="D11037" t="str">
            <v>97,87</v>
          </cell>
        </row>
        <row r="11038">
          <cell r="A11038">
            <v>12579</v>
          </cell>
          <cell r="B11038" t="str">
            <v>TUBO CONCRETO ARMADO, CLASSE PA-3, PB, DN 700 MM, PARA AGUAS PLUVIAIS (NBR 8890)</v>
          </cell>
          <cell r="C11038" t="str">
            <v xml:space="preserve">M     </v>
          </cell>
          <cell r="D11038" t="str">
            <v>143,31</v>
          </cell>
        </row>
        <row r="11039">
          <cell r="A11039">
            <v>12580</v>
          </cell>
          <cell r="B11039" t="str">
            <v>TUBO CONCRETO ARMADO, CLASSE PA-3, PB, DN 800 MM, PARA AGUAS PLUVIAIS (NBR 8890)</v>
          </cell>
          <cell r="C11039" t="str">
            <v xml:space="preserve">M     </v>
          </cell>
          <cell r="D11039" t="str">
            <v>185,00</v>
          </cell>
        </row>
        <row r="11040">
          <cell r="A11040">
            <v>12581</v>
          </cell>
          <cell r="B11040" t="str">
            <v>TUBO CONCRETO ARMADO, CLASSE PA-3, PB, DN 900 MM, PARA AGUAS PLUVIAIS (NBR 8890)</v>
          </cell>
          <cell r="C11040" t="str">
            <v xml:space="preserve">M     </v>
          </cell>
          <cell r="D11040" t="str">
            <v>253,14</v>
          </cell>
        </row>
        <row r="11041">
          <cell r="A11041">
            <v>41785</v>
          </cell>
          <cell r="B11041" t="str">
            <v>TUBO CORRUGADO PEAD, PAREDE DUPLA, INTERNA LISA, JEI, DN/DI *1000* MM, PARA SANEAMENTO</v>
          </cell>
          <cell r="C11041" t="str">
            <v xml:space="preserve">M     </v>
          </cell>
          <cell r="D11041" t="str">
            <v>856,82</v>
          </cell>
        </row>
        <row r="11042">
          <cell r="A11042">
            <v>41781</v>
          </cell>
          <cell r="B11042" t="str">
            <v>TUBO CORRUGADO PEAD, PAREDE DUPLA, INTERNA LISA, JEI, DN/DI *400* MM, PARA SANEAMENTO</v>
          </cell>
          <cell r="C11042" t="str">
            <v xml:space="preserve">M     </v>
          </cell>
          <cell r="D11042" t="str">
            <v>195,03</v>
          </cell>
        </row>
        <row r="11043">
          <cell r="A11043">
            <v>41783</v>
          </cell>
          <cell r="B11043" t="str">
            <v>TUBO CORRUGADO PEAD, PAREDE DUPLA, INTERNA LISA, JEI, DN/DI *800* MM, PARA SANEAMENTO</v>
          </cell>
          <cell r="C11043" t="str">
            <v xml:space="preserve">M     </v>
          </cell>
          <cell r="D11043" t="str">
            <v>565,43</v>
          </cell>
        </row>
        <row r="11044">
          <cell r="A11044">
            <v>41786</v>
          </cell>
          <cell r="B11044" t="str">
            <v>TUBO CORRUGADO PEAD, PAREDE DUPLA, INTERNA LISA, JEI, DN/DI 1200 MM, PARA SANEAMENTO</v>
          </cell>
          <cell r="C11044" t="str">
            <v xml:space="preserve">M     </v>
          </cell>
          <cell r="D11044" t="str">
            <v>1.227,02</v>
          </cell>
        </row>
        <row r="11045">
          <cell r="A11045">
            <v>41779</v>
          </cell>
          <cell r="B11045" t="str">
            <v>TUBO CORRUGADO PEAD, PAREDE DUPLA, INTERNA LISA, JEI, DN/DI 250 MM, PARA SANEAMENTO</v>
          </cell>
          <cell r="C11045" t="str">
            <v xml:space="preserve">M     </v>
          </cell>
          <cell r="D11045" t="str">
            <v>66,19</v>
          </cell>
        </row>
        <row r="11046">
          <cell r="A11046">
            <v>41780</v>
          </cell>
          <cell r="B11046" t="str">
            <v>TUBO CORRUGADO PEAD, PAREDE DUPLA, INTERNA LISA, JEI, DN/DI 300 MM, PARA SANEAMENTO</v>
          </cell>
          <cell r="C11046" t="str">
            <v xml:space="preserve">M     </v>
          </cell>
          <cell r="D11046" t="str">
            <v>97,95</v>
          </cell>
        </row>
        <row r="11047">
          <cell r="A11047">
            <v>41782</v>
          </cell>
          <cell r="B11047" t="str">
            <v>TUBO CORRUGADO PEAD, PAREDE DUPLA, INTERNA LISA, JEI, DN/DI 600 MM, PARA SANEAMENTO</v>
          </cell>
          <cell r="C11047" t="str">
            <v xml:space="preserve">M     </v>
          </cell>
          <cell r="D11047" t="str">
            <v>381,25</v>
          </cell>
        </row>
        <row r="11048">
          <cell r="A11048">
            <v>38130</v>
          </cell>
          <cell r="B11048" t="str">
            <v>TUBO CPVC SOLDAVEL, 35 MM, AGUA QUENTE PREDIAL (NBR 15884)</v>
          </cell>
          <cell r="C11048" t="str">
            <v xml:space="preserve">M     </v>
          </cell>
          <cell r="D11048" t="str">
            <v>26,07</v>
          </cell>
        </row>
        <row r="11049">
          <cell r="A11049">
            <v>21123</v>
          </cell>
          <cell r="B11049" t="str">
            <v>TUBO CPVC, SOLDAVEL, 15 MM, AGUA QUENTE PREDIAL (NBR 15884)</v>
          </cell>
          <cell r="C11049" t="str">
            <v xml:space="preserve">M     </v>
          </cell>
          <cell r="D11049" t="str">
            <v>7,40</v>
          </cell>
        </row>
        <row r="11050">
          <cell r="A11050">
            <v>21124</v>
          </cell>
          <cell r="B11050" t="str">
            <v>TUBO CPVC, SOLDAVEL, 22 MM, AGUA QUENTE PREDIAL (NBR 15884)</v>
          </cell>
          <cell r="C11050" t="str">
            <v xml:space="preserve">M     </v>
          </cell>
          <cell r="D11050" t="str">
            <v>13,12</v>
          </cell>
        </row>
        <row r="11051">
          <cell r="A11051">
            <v>21125</v>
          </cell>
          <cell r="B11051" t="str">
            <v>TUBO CPVC, SOLDAVEL, 28 MM, AGUA QUENTE PREDIAL (NBR 15884)</v>
          </cell>
          <cell r="C11051" t="str">
            <v xml:space="preserve">M     </v>
          </cell>
          <cell r="D11051" t="str">
            <v>21,06</v>
          </cell>
        </row>
        <row r="11052">
          <cell r="A11052">
            <v>38028</v>
          </cell>
          <cell r="B11052" t="str">
            <v>TUBO CPVC, SOLDAVEL, 42 MM, AGUA QUENTE PREDIAL (NBR 15884)</v>
          </cell>
          <cell r="C11052" t="str">
            <v xml:space="preserve">M     </v>
          </cell>
          <cell r="D11052" t="str">
            <v>35,73</v>
          </cell>
        </row>
        <row r="11053">
          <cell r="A11053">
            <v>38029</v>
          </cell>
          <cell r="B11053" t="str">
            <v>TUBO CPVC, SOLDAVEL, 54 MM, AGUA QUENTE PREDIAL (NBR 15884)</v>
          </cell>
          <cell r="C11053" t="str">
            <v xml:space="preserve">M     </v>
          </cell>
          <cell r="D11053" t="str">
            <v>54,47</v>
          </cell>
        </row>
        <row r="11054">
          <cell r="A11054">
            <v>38030</v>
          </cell>
          <cell r="B11054" t="str">
            <v>TUBO CPVC, SOLDAVEL, 73 MM, AGUA QUENTE PREDIAL (NBR 15884)</v>
          </cell>
          <cell r="C11054" t="str">
            <v xml:space="preserve">M     </v>
          </cell>
          <cell r="D11054" t="str">
            <v>83,67</v>
          </cell>
        </row>
        <row r="11055">
          <cell r="A11055">
            <v>38031</v>
          </cell>
          <cell r="B11055" t="str">
            <v>TUBO CPVC, SOLDAVEL, 89 MM, AGUA QUENTE PREDIAL (NBR 15884)</v>
          </cell>
          <cell r="C11055" t="str">
            <v xml:space="preserve">M     </v>
          </cell>
          <cell r="D11055" t="str">
            <v>132,59</v>
          </cell>
        </row>
        <row r="11056">
          <cell r="A11056">
            <v>39749</v>
          </cell>
          <cell r="B11056" t="str">
            <v>TUBO DE COBRE CLASSE "A", DN = 1 " (28 MM), PARA INSTALACOES DE MEDIA PRESSAO PARA GASES COMBUSTIVEIS E MEDICINAIS</v>
          </cell>
          <cell r="C11056" t="str">
            <v xml:space="preserve">M     </v>
          </cell>
          <cell r="D11056" t="str">
            <v>52,10</v>
          </cell>
        </row>
        <row r="11057">
          <cell r="A11057">
            <v>39751</v>
          </cell>
          <cell r="B11057" t="str">
            <v>TUBO DE COBRE CLASSE "A", DN = 1 1/2 " (42 MM), PARA INSTALACOES DE MEDIA PRESSAO PARA GASES COMBUSTIVEIS E MEDICINAIS</v>
          </cell>
          <cell r="C11057" t="str">
            <v xml:space="preserve">M     </v>
          </cell>
          <cell r="D11057" t="str">
            <v>94,68</v>
          </cell>
        </row>
        <row r="11058">
          <cell r="A11058">
            <v>39750</v>
          </cell>
          <cell r="B11058" t="str">
            <v>TUBO DE COBRE CLASSE "A", DN = 1 1/4 " (35 MM), PARA INSTALACOES DE MEDIA PRESSAO PARA GASES COMBUSTIVEIS E MEDICINAIS</v>
          </cell>
          <cell r="C11058" t="str">
            <v xml:space="preserve">M     </v>
          </cell>
          <cell r="D11058" t="str">
            <v>78,69</v>
          </cell>
        </row>
        <row r="11059">
          <cell r="A11059">
            <v>39747</v>
          </cell>
          <cell r="B11059" t="str">
            <v>TUBO DE COBRE CLASSE "A", DN = 1/2 " (15 MM), PARA INSTALACOES DE MEDIA PRESSAO PARA GASES COMBUSTIVEIS E MEDICINAIS</v>
          </cell>
          <cell r="C11059" t="str">
            <v xml:space="preserve">M     </v>
          </cell>
          <cell r="D11059" t="str">
            <v>25,31</v>
          </cell>
        </row>
        <row r="11060">
          <cell r="A11060">
            <v>39753</v>
          </cell>
          <cell r="B11060" t="str">
            <v>TUBO DE COBRE CLASSE "A", DN = 2 1/2 " (66 MM), PARA INSTALACOES DE MEDIA PRESSAO PARA GASES COMBUSTIVEIS E MEDICINAIS</v>
          </cell>
          <cell r="C11060" t="str">
            <v xml:space="preserve">M     </v>
          </cell>
          <cell r="D11060" t="str">
            <v>174,29</v>
          </cell>
        </row>
        <row r="11061">
          <cell r="A11061">
            <v>39754</v>
          </cell>
          <cell r="B11061" t="str">
            <v>TUBO DE COBRE CLASSE "A", DN = 3 " (79 MM), PARA INSTALACOES DE MEDIA PRESSAO PARA GASES COMBUSTIVEIS E MEDICINAIS</v>
          </cell>
          <cell r="C11061" t="str">
            <v xml:space="preserve">M     </v>
          </cell>
          <cell r="D11061" t="str">
            <v>256,77</v>
          </cell>
        </row>
        <row r="11062">
          <cell r="A11062">
            <v>39748</v>
          </cell>
          <cell r="B11062" t="str">
            <v>TUBO DE COBRE CLASSE "A", DN = 3/4 " (22 MM), PARA INSTALACOES DE MEDIA PRESSAO PARA GASES COMBUSTIVEIS E MEDICINAIS</v>
          </cell>
          <cell r="C11062" t="str">
            <v xml:space="preserve">M     </v>
          </cell>
          <cell r="D11062" t="str">
            <v>40,96</v>
          </cell>
        </row>
        <row r="11063">
          <cell r="A11063">
            <v>39755</v>
          </cell>
          <cell r="B11063" t="str">
            <v>TUBO DE COBRE CLASSE "A", DN = 4 " (104 MM), PARA INSTALACOES DE MEDIA PRESSAO PARA GASES COMBUSTIVEIS E MEDICINAIS</v>
          </cell>
          <cell r="C11063" t="str">
            <v xml:space="preserve">M     </v>
          </cell>
          <cell r="D11063" t="str">
            <v>389,32</v>
          </cell>
        </row>
        <row r="11064">
          <cell r="A11064">
            <v>12742</v>
          </cell>
          <cell r="B11064" t="str">
            <v>TUBO DE COBRE CLASSE "E", DN = 104 MM, PARA INSTALACAO HIDRAULICA PREDIAL</v>
          </cell>
          <cell r="C11064" t="str">
            <v xml:space="preserve">M     </v>
          </cell>
          <cell r="D11064" t="str">
            <v>308,28</v>
          </cell>
        </row>
        <row r="11065">
          <cell r="A11065">
            <v>12713</v>
          </cell>
          <cell r="B11065" t="str">
            <v>TUBO DE COBRE CLASSE "E", DN = 15 MM, PARA INSTALACAO HIDRAULICA PREDIAL</v>
          </cell>
          <cell r="C11065" t="str">
            <v xml:space="preserve">M     </v>
          </cell>
          <cell r="D11065" t="str">
            <v>16,35</v>
          </cell>
        </row>
        <row r="11066">
          <cell r="A11066">
            <v>12743</v>
          </cell>
          <cell r="B11066" t="str">
            <v>TUBO DE COBRE CLASSE "E", DN = 22 MM, PARA INSTALACAO HIDRAULICA PREDIAL</v>
          </cell>
          <cell r="C11066" t="str">
            <v xml:space="preserve">M     </v>
          </cell>
          <cell r="D11066" t="str">
            <v>28,12</v>
          </cell>
        </row>
        <row r="11067">
          <cell r="A11067">
            <v>12744</v>
          </cell>
          <cell r="B11067" t="str">
            <v>TUBO DE COBRE CLASSE "E", DN = 28 MM, PARA INSTALACAO HIDRAULICA PREDIAL</v>
          </cell>
          <cell r="C11067" t="str">
            <v xml:space="preserve">M     </v>
          </cell>
          <cell r="D11067" t="str">
            <v>35,69</v>
          </cell>
        </row>
        <row r="11068">
          <cell r="A11068">
            <v>12745</v>
          </cell>
          <cell r="B11068" t="str">
            <v>TUBO DE COBRE CLASSE "E", DN = 35 MM, PARA INSTALACAO HIDRAULICA PREDIAL</v>
          </cell>
          <cell r="C11068" t="str">
            <v xml:space="preserve">M     </v>
          </cell>
          <cell r="D11068" t="str">
            <v>51,83</v>
          </cell>
        </row>
        <row r="11069">
          <cell r="A11069">
            <v>12746</v>
          </cell>
          <cell r="B11069" t="str">
            <v>TUBO DE COBRE CLASSE "E", DN = 42 MM, PARA INSTALACAO HIDRAULICA PREDIAL</v>
          </cell>
          <cell r="C11069" t="str">
            <v xml:space="preserve">M     </v>
          </cell>
          <cell r="D11069" t="str">
            <v>70,00</v>
          </cell>
        </row>
        <row r="11070">
          <cell r="A11070">
            <v>12747</v>
          </cell>
          <cell r="B11070" t="str">
            <v>TUBO DE COBRE CLASSE "E", DN = 54 MM, PARA INSTALACAO HIDRAULICA PREDIAL</v>
          </cell>
          <cell r="C11070" t="str">
            <v xml:space="preserve">M     </v>
          </cell>
          <cell r="D11070" t="str">
            <v>101,51</v>
          </cell>
        </row>
        <row r="11071">
          <cell r="A11071">
            <v>12748</v>
          </cell>
          <cell r="B11071" t="str">
            <v>TUBO DE COBRE CLASSE "E", DN = 66 MM, PARA INSTALACAO HIDRAULICA PREDIAL</v>
          </cell>
          <cell r="C11071" t="str">
            <v xml:space="preserve">M     </v>
          </cell>
          <cell r="D11071" t="str">
            <v>143,01</v>
          </cell>
        </row>
        <row r="11072">
          <cell r="A11072">
            <v>12749</v>
          </cell>
          <cell r="B11072" t="str">
            <v>TUBO DE COBRE CLASSE "E", DN = 79 MM, PARA INSTALACAO HIDRAULICA PREDIAL</v>
          </cell>
          <cell r="C11072" t="str">
            <v xml:space="preserve">M     </v>
          </cell>
          <cell r="D11072" t="str">
            <v>209,06</v>
          </cell>
        </row>
        <row r="11073">
          <cell r="A11073">
            <v>39726</v>
          </cell>
          <cell r="B11073" t="str">
            <v>TUBO DE COBRE CLASSE "I", DN = 1 " (28 MM), PARA INSTALACOES INDUSTRIAIS DE ALTA PRESSAO E VAPOR</v>
          </cell>
          <cell r="C11073" t="str">
            <v xml:space="preserve">M     </v>
          </cell>
          <cell r="D11073" t="str">
            <v>68,67</v>
          </cell>
        </row>
        <row r="11074">
          <cell r="A11074">
            <v>39728</v>
          </cell>
          <cell r="B11074" t="str">
            <v>TUBO DE COBRE CLASSE "I", DN = 1 1/2 " (42 MM), PARA INSTALACOES INDUSTRIAIS DE ALTA PRESSAO E VAPOR</v>
          </cell>
          <cell r="C11074" t="str">
            <v xml:space="preserve">M     </v>
          </cell>
          <cell r="D11074" t="str">
            <v>120,69</v>
          </cell>
        </row>
        <row r="11075">
          <cell r="A11075">
            <v>39727</v>
          </cell>
          <cell r="B11075" t="str">
            <v>TUBO DE COBRE CLASSE "I", DN = 1 1/4 " (35 MM), PARA INSTALACOES INDUSTRIAIS DE ALTA PRESSAO E VAPOR</v>
          </cell>
          <cell r="C11075" t="str">
            <v xml:space="preserve">M     </v>
          </cell>
          <cell r="D11075" t="str">
            <v>99,32</v>
          </cell>
        </row>
        <row r="11076">
          <cell r="A11076">
            <v>39724</v>
          </cell>
          <cell r="B11076" t="str">
            <v>TUBO DE COBRE CLASSE "I", DN = 1/2 " (15 MM), PARA INSTALACOES INDUSTRIAIS DE ALTA PRESSAO E VAPOR</v>
          </cell>
          <cell r="C11076" t="str">
            <v xml:space="preserve">M     </v>
          </cell>
          <cell r="D11076" t="str">
            <v>30,41</v>
          </cell>
        </row>
        <row r="11077">
          <cell r="A11077">
            <v>39729</v>
          </cell>
          <cell r="B11077" t="str">
            <v>TUBO DE COBRE CLASSE "I", DN = 2 " (54 MM), PARA INSTALACOES INDUSTRIAIS DE ALTA PRESSAO E VAPOR</v>
          </cell>
          <cell r="C11077" t="str">
            <v xml:space="preserve">M     </v>
          </cell>
          <cell r="D11077" t="str">
            <v>167,13</v>
          </cell>
        </row>
        <row r="11078">
          <cell r="A11078">
            <v>39730</v>
          </cell>
          <cell r="B11078" t="str">
            <v>TUBO DE COBRE CLASSE "I", DN = 2 1/2 " (66 MM), PARA INSTALACOES INDUSTRIAIS DE ALTA PRESSAO E VAPOR</v>
          </cell>
          <cell r="C11078" t="str">
            <v xml:space="preserve">M     </v>
          </cell>
          <cell r="D11078" t="str">
            <v>216,84</v>
          </cell>
        </row>
        <row r="11079">
          <cell r="A11079">
            <v>39731</v>
          </cell>
          <cell r="B11079" t="str">
            <v>TUBO DE COBRE CLASSE "I", DN = 3 " (79 MM), PARA INSTALACOES INDUSTRIAIS DE ALTA PRESSAO E VAPOR</v>
          </cell>
          <cell r="C11079" t="str">
            <v xml:space="preserve">M     </v>
          </cell>
          <cell r="D11079" t="str">
            <v>321,16</v>
          </cell>
        </row>
        <row r="11080">
          <cell r="A11080">
            <v>39725</v>
          </cell>
          <cell r="B11080" t="str">
            <v>TUBO DE COBRE CLASSE "I", DN = 3/4 " (22 MM), PARA INSTALACOES INDUSTRIAIS DE ALTA PRESSAO E VAPOR</v>
          </cell>
          <cell r="C11080" t="str">
            <v xml:space="preserve">M     </v>
          </cell>
          <cell r="D11080" t="str">
            <v>49,56</v>
          </cell>
        </row>
        <row r="11081">
          <cell r="A11081">
            <v>39732</v>
          </cell>
          <cell r="B11081" t="str">
            <v>TUBO DE COBRE CLASSE "I", DN = 4" (104 MM), PARA INSTALACOES INDUSTRIAIS DE ALTA PRESSAO E VAPOR</v>
          </cell>
          <cell r="C11081" t="str">
            <v xml:space="preserve">M     </v>
          </cell>
          <cell r="D11081" t="str">
            <v>472,73</v>
          </cell>
        </row>
        <row r="11082">
          <cell r="A11082">
            <v>39660</v>
          </cell>
          <cell r="B11082" t="str">
            <v>TUBO DE COBRE FLEXIVEL, D = 1/2 ", E = 0,79 MM, PARA AR-CONDICIONADO/ INSTALACOES GAS RESIDENCIAIS E COMERCIAIS</v>
          </cell>
          <cell r="C11082" t="str">
            <v xml:space="preserve">M     </v>
          </cell>
          <cell r="D11082" t="str">
            <v>21,54</v>
          </cell>
        </row>
        <row r="11083">
          <cell r="A11083">
            <v>39662</v>
          </cell>
          <cell r="B11083" t="str">
            <v>TUBO DE COBRE FLEXIVEL, D = 1/4 ", E = 0,79 MM, PARA AR-CONDICIONADO/ INSTALACOES GAS RESIDENCIAIS E COMERCIAIS</v>
          </cell>
          <cell r="C11083" t="str">
            <v xml:space="preserve">M     </v>
          </cell>
          <cell r="D11083" t="str">
            <v>10,32</v>
          </cell>
        </row>
        <row r="11084">
          <cell r="A11084">
            <v>39661</v>
          </cell>
          <cell r="B11084" t="str">
            <v>TUBO DE COBRE FLEXIVEL, D = 3/16 ", E = 0,79 MM, PARA AR-CONDICIONADO/ INSTALACOES GAS RESIDENCIAIS E COMERCIAIS</v>
          </cell>
          <cell r="C11084" t="str">
            <v xml:space="preserve">M     </v>
          </cell>
          <cell r="D11084" t="str">
            <v>7,04</v>
          </cell>
        </row>
        <row r="11085">
          <cell r="A11085">
            <v>39666</v>
          </cell>
          <cell r="B11085" t="str">
            <v>TUBO DE COBRE FLEXIVEL, D = 3/4 ", E = 0,79 MM, PARA AR-CONDICIONADO/ INSTALACOES GAS RESIDENCIAIS E COMERCIAIS</v>
          </cell>
          <cell r="C11085" t="str">
            <v xml:space="preserve">M     </v>
          </cell>
          <cell r="D11085" t="str">
            <v>32,40</v>
          </cell>
        </row>
        <row r="11086">
          <cell r="A11086">
            <v>39664</v>
          </cell>
          <cell r="B11086" t="str">
            <v>TUBO DE COBRE FLEXIVEL, D = 3/8 ", E = 0,79 MM, PARA AR-CONDICIONADO/ INSTALACOES GAS RESIDENCIAIS E COMERCIAIS</v>
          </cell>
          <cell r="C11086" t="str">
            <v xml:space="preserve">M     </v>
          </cell>
          <cell r="D11086" t="str">
            <v>15,88</v>
          </cell>
        </row>
        <row r="11087">
          <cell r="A11087">
            <v>39663</v>
          </cell>
          <cell r="B11087" t="str">
            <v>TUBO DE COBRE FLEXIVEL, D = 5/16 ", E = 0,79 MM, PARA AR-CONDICIONADO/ INSTALACOES GAS RESIDENCIAIS E COMERCIAIS</v>
          </cell>
          <cell r="C11087" t="str">
            <v xml:space="preserve">M     </v>
          </cell>
          <cell r="D11087" t="str">
            <v>12,69</v>
          </cell>
        </row>
        <row r="11088">
          <cell r="A11088">
            <v>39665</v>
          </cell>
          <cell r="B11088" t="str">
            <v>TUBO DE COBRE FLEXIVEL, D = 5/8 ", E = 0,79 MM, PARA AR-CONDICIONADO/ INSTALACOES GAS RESIDENCIAIS E COMERCIAIS</v>
          </cell>
          <cell r="C11088" t="str">
            <v xml:space="preserve">M     </v>
          </cell>
          <cell r="D11088" t="str">
            <v>26,79</v>
          </cell>
        </row>
        <row r="11089">
          <cell r="A11089">
            <v>39752</v>
          </cell>
          <cell r="B11089" t="str">
            <v>TUBO DE COBRE, CLASSE "A", DN = 2" (54 MM), PARA INSTALACOES DE MEDIA PRESSAO PARA GASES COMBUSTIVEIS E MEDICINAIS</v>
          </cell>
          <cell r="C11089" t="str">
            <v xml:space="preserve">M     </v>
          </cell>
          <cell r="D11089" t="str">
            <v>134,72</v>
          </cell>
        </row>
        <row r="11090">
          <cell r="A11090">
            <v>12583</v>
          </cell>
          <cell r="B11090" t="str">
            <v>TUBO DE CONCRETO SIMPLES POROSO, MACHO/FEMEA, DN 200 MM</v>
          </cell>
          <cell r="C11090" t="str">
            <v xml:space="preserve">M     </v>
          </cell>
          <cell r="D11090" t="str">
            <v>23,44</v>
          </cell>
        </row>
        <row r="11091">
          <cell r="A11091">
            <v>12584</v>
          </cell>
          <cell r="B11091" t="str">
            <v>TUBO DE CONCRETO SIMPLES POROSO, MACHO/FEMEA, DN 300 MM</v>
          </cell>
          <cell r="C11091" t="str">
            <v xml:space="preserve">M     </v>
          </cell>
          <cell r="D11091" t="str">
            <v>22,56</v>
          </cell>
        </row>
        <row r="11092">
          <cell r="A11092">
            <v>13159</v>
          </cell>
          <cell r="B11092" t="str">
            <v>TUBO DE CONCRETO SIMPLES, CLASSE ES, PB JE, DN 400 MM, PARA ESGOTO SANITARIO (NBR 8890)</v>
          </cell>
          <cell r="C11092" t="str">
            <v xml:space="preserve">M     </v>
          </cell>
          <cell r="D11092" t="str">
            <v>68,33</v>
          </cell>
        </row>
        <row r="11093">
          <cell r="A11093">
            <v>13168</v>
          </cell>
          <cell r="B11093" t="str">
            <v>TUBO DE CONCRETO SIMPLES, CLASSE ES, PB JE, DN 500 MM, PARA ESGOTO SANITARIO (NBR 8890)</v>
          </cell>
          <cell r="C11093" t="str">
            <v xml:space="preserve">M     </v>
          </cell>
          <cell r="D11093" t="str">
            <v>102,75</v>
          </cell>
        </row>
        <row r="11094">
          <cell r="A11094">
            <v>13173</v>
          </cell>
          <cell r="B11094" t="str">
            <v>TUBO DE CONCRETO SIMPLES, CLASSE ES, PB JE, DN 600 MM, PARA ESGOTO SANITARIO (NBR 8890)</v>
          </cell>
          <cell r="C11094" t="str">
            <v xml:space="preserve">M     </v>
          </cell>
          <cell r="D11094" t="str">
            <v>126,69</v>
          </cell>
        </row>
        <row r="11095">
          <cell r="A11095">
            <v>37449</v>
          </cell>
          <cell r="B11095" t="str">
            <v>TUBO DE CONCRETO SIMPLES, CLASSE- PS1, MACHO/FEMEA, DN 200 MM, PARA AGUAS PLUVIAIS (NBR 8890)</v>
          </cell>
          <cell r="C11095" t="str">
            <v xml:space="preserve">M     </v>
          </cell>
          <cell r="D11095" t="str">
            <v>20,95</v>
          </cell>
        </row>
        <row r="11096">
          <cell r="A11096">
            <v>37450</v>
          </cell>
          <cell r="B11096" t="str">
            <v>TUBO DE CONCRETO SIMPLES, CLASSE- PS1, MACHO/FEMEA, DN 300 MM, PARA AGUAS PLUVIAIS (NBR 8890)</v>
          </cell>
          <cell r="C11096" t="str">
            <v xml:space="preserve">M     </v>
          </cell>
          <cell r="D11096" t="str">
            <v>25,53</v>
          </cell>
        </row>
        <row r="11097">
          <cell r="A11097">
            <v>37451</v>
          </cell>
          <cell r="B11097" t="str">
            <v>TUBO DE CONCRETO SIMPLES, CLASSE- PS1, MACHO/FEMEA, DN 400 MM, PARA AGUAS PLUVIAIS (NBR 8890)</v>
          </cell>
          <cell r="C11097" t="str">
            <v xml:space="preserve">M     </v>
          </cell>
          <cell r="D11097" t="str">
            <v>39,10</v>
          </cell>
        </row>
        <row r="11098">
          <cell r="A11098">
            <v>37452</v>
          </cell>
          <cell r="B11098" t="str">
            <v>TUBO DE CONCRETO SIMPLES, CLASSE- PS1, MACHO/FEMEA, DN 500 MM, PARA AGUAS PLUVIAIS (NBR 8890)</v>
          </cell>
          <cell r="C11098" t="str">
            <v xml:space="preserve">M     </v>
          </cell>
          <cell r="D11098" t="str">
            <v>51,87</v>
          </cell>
        </row>
        <row r="11099">
          <cell r="A11099">
            <v>37453</v>
          </cell>
          <cell r="B11099" t="str">
            <v>TUBO DE CONCRETO SIMPLES, CLASSE- PS1, MACHO/FEMEA, DN 600 MM, PARA AGUAS PLUVIAIS (NBR 8890)</v>
          </cell>
          <cell r="C11099" t="str">
            <v xml:space="preserve">M     </v>
          </cell>
          <cell r="D11099" t="str">
            <v>65,09</v>
          </cell>
        </row>
        <row r="11100">
          <cell r="A11100">
            <v>7778</v>
          </cell>
          <cell r="B11100" t="str">
            <v>TUBO DE CONCRETO SIMPLES, CLASSE- PS1, PB, DN 200 MM, PARA AGUAS PLUVIAIS (NBR 8890)</v>
          </cell>
          <cell r="C11100" t="str">
            <v xml:space="preserve">M     </v>
          </cell>
          <cell r="D11100" t="str">
            <v>24,44</v>
          </cell>
        </row>
        <row r="11101">
          <cell r="A11101">
            <v>7796</v>
          </cell>
          <cell r="B11101" t="str">
            <v>TUBO DE CONCRETO SIMPLES, CLASSE- PS1, PB, DN 300 MM, PARA AGUAS PLUVIAIS (NBR 8890)</v>
          </cell>
          <cell r="C11101" t="str">
            <v xml:space="preserve">M     </v>
          </cell>
          <cell r="D11101" t="str">
            <v>29,43</v>
          </cell>
        </row>
        <row r="11102">
          <cell r="A11102">
            <v>7781</v>
          </cell>
          <cell r="B11102" t="str">
            <v>TUBO DE CONCRETO SIMPLES, CLASSE- PS1, PB, DN 400 MM, PARA AGUAS PLUVIAIS (NBR 8890)</v>
          </cell>
          <cell r="C11102" t="str">
            <v xml:space="preserve">M     </v>
          </cell>
          <cell r="D11102" t="str">
            <v>38,90</v>
          </cell>
        </row>
        <row r="11103">
          <cell r="A11103">
            <v>7795</v>
          </cell>
          <cell r="B11103" t="str">
            <v>TUBO DE CONCRETO SIMPLES, CLASSE- PS1, PB, DN 500 MM, PARA AGUAS PLUVIAIS (NBR 8890)</v>
          </cell>
          <cell r="C11103" t="str">
            <v xml:space="preserve">M     </v>
          </cell>
          <cell r="D11103" t="str">
            <v>56,36</v>
          </cell>
        </row>
        <row r="11104">
          <cell r="A11104">
            <v>7791</v>
          </cell>
          <cell r="B11104" t="str">
            <v>TUBO DE CONCRETO SIMPLES, CLASSE- PS1, PB, DN 600 MM, PARA AGUAS PLUVIAIS (NBR 8890)</v>
          </cell>
          <cell r="C11104" t="str">
            <v xml:space="preserve">M     </v>
          </cell>
          <cell r="D11104" t="str">
            <v>71,82</v>
          </cell>
        </row>
        <row r="11105">
          <cell r="A11105">
            <v>7783</v>
          </cell>
          <cell r="B11105" t="str">
            <v>TUBO DE CONCRETO SIMPLES, CLASSE- PS2, PB, DN 200 MM, PARA AGUAS PLUVIAIS (NBR 8890)</v>
          </cell>
          <cell r="C11105" t="str">
            <v xml:space="preserve">M     </v>
          </cell>
          <cell r="D11105" t="str">
            <v>27,43</v>
          </cell>
        </row>
        <row r="11106">
          <cell r="A11106">
            <v>7790</v>
          </cell>
          <cell r="B11106" t="str">
            <v>TUBO DE CONCRETO SIMPLES, CLASSE- PS2, PB, DN 300 MM, PARA AGUAS PLUVIAIS (NBR 8890)</v>
          </cell>
          <cell r="C11106" t="str">
            <v xml:space="preserve">M     </v>
          </cell>
          <cell r="D11106" t="str">
            <v>31,92</v>
          </cell>
        </row>
        <row r="11107">
          <cell r="A11107">
            <v>7785</v>
          </cell>
          <cell r="B11107" t="str">
            <v>TUBO DE CONCRETO SIMPLES, CLASSE- PS2, PB, DN 400 MM, PARA AGUAS PLUVIAIS (NBR 8890)</v>
          </cell>
          <cell r="C11107" t="str">
            <v xml:space="preserve">M     </v>
          </cell>
          <cell r="D11107" t="str">
            <v>41,90</v>
          </cell>
        </row>
        <row r="11108">
          <cell r="A11108">
            <v>7792</v>
          </cell>
          <cell r="B11108" t="str">
            <v>TUBO DE CONCRETO SIMPLES, CLASSE- PS2, PB, DN 500 MM, PARA AGUAS PLUVIAIS (NBR 8890)</v>
          </cell>
          <cell r="C11108" t="str">
            <v xml:space="preserve">M     </v>
          </cell>
          <cell r="D11108" t="str">
            <v>60,85</v>
          </cell>
        </row>
        <row r="11109">
          <cell r="A11109">
            <v>7793</v>
          </cell>
          <cell r="B11109" t="str">
            <v>TUBO DE CONCRETO SIMPLES, CLASSE- PS2, PB, DN 600 MM, PARA AGUAS PLUVIAIS (NBR 8890)</v>
          </cell>
          <cell r="C11109" t="str">
            <v xml:space="preserve">M     </v>
          </cell>
          <cell r="D11109" t="str">
            <v>78,53</v>
          </cell>
        </row>
        <row r="11110">
          <cell r="A11110">
            <v>12613</v>
          </cell>
          <cell r="B11110" t="str">
            <v>TUBO DE DESCARGA PVC, PARA LIGACAO CAIXA DE DESCARGA - EMBUTIR, 40 MM X 150 CM</v>
          </cell>
          <cell r="C11110" t="str">
            <v xml:space="preserve">UN    </v>
          </cell>
          <cell r="D11110" t="str">
            <v>14,71</v>
          </cell>
        </row>
        <row r="11111">
          <cell r="A11111">
            <v>1031</v>
          </cell>
          <cell r="B11111" t="str">
            <v>TUBO DE DESCIDA EXTERNO DE PVC PARA CAIXA DE DESCARGA EXTERNA ALTA - 40 MM X 1,60 M</v>
          </cell>
          <cell r="C11111" t="str">
            <v xml:space="preserve">UN    </v>
          </cell>
          <cell r="D11111" t="str">
            <v>7,52</v>
          </cell>
        </row>
        <row r="11112">
          <cell r="A11112">
            <v>9813</v>
          </cell>
          <cell r="B11112" t="str">
            <v>TUBO DE POLIETILENO DE ALTA DENSIDADE (PEAD), PE-80, DE = 20 MM X 2,3 MM DE PAREDE, PARA LIGACAO DE AGUA PREDIAL (NBR 15561)</v>
          </cell>
          <cell r="C11112" t="str">
            <v xml:space="preserve">M     </v>
          </cell>
          <cell r="D11112" t="str">
            <v>3,04</v>
          </cell>
        </row>
        <row r="11113">
          <cell r="A11113">
            <v>9815</v>
          </cell>
          <cell r="B11113" t="str">
            <v>TUBO DE POLIETILENO DE ALTA DENSIDADE (PEAD), PE-80, DE = 32 MM X 3,0 MM DE PAREDE, PARA LIGACAO DE AGUA PREDIAL (NBR 15561)</v>
          </cell>
          <cell r="C11113" t="str">
            <v xml:space="preserve">M     </v>
          </cell>
          <cell r="D11113" t="str">
            <v>6,00</v>
          </cell>
        </row>
        <row r="11114">
          <cell r="A11114">
            <v>25876</v>
          </cell>
          <cell r="B11114" t="str">
            <v>TUBO DE POLIETILENO DE ALTA DENSIDADE, PEAD, PE-80, DE = 1000 MM X 38,5 MM PAREDE, ( SDR 26 - PN 05 ) PARA REDE DE AGUA OU ESGOTO (NBR 15561)</v>
          </cell>
          <cell r="C11114" t="str">
            <v xml:space="preserve">M     </v>
          </cell>
          <cell r="D11114" t="str">
            <v>2.987,30</v>
          </cell>
        </row>
        <row r="11115">
          <cell r="A11115">
            <v>25888</v>
          </cell>
          <cell r="B11115" t="str">
            <v>TUBO DE POLIETILENO DE ALTA DENSIDADE, PEAD, PE-80, DE = 110 MM X 10,0 MM PAREDE, ( SDR 11 - PN 12,5 ) PARA REDE DE AGUA OU ESGOTO (NBR 15561)</v>
          </cell>
          <cell r="C11115" t="str">
            <v xml:space="preserve">M     </v>
          </cell>
          <cell r="D11115" t="str">
            <v>73,21</v>
          </cell>
        </row>
        <row r="11116">
          <cell r="A11116">
            <v>25874</v>
          </cell>
          <cell r="B11116" t="str">
            <v>TUBO DE POLIETILENO DE ALTA DENSIDADE, PEAD, PE-80, DE = 1200 MM X 37,2 MM PAREDE ( SDR 32,25 - PN 04 ) PARA REDE DE AGUA OU ESGOTO (NBR 15561)</v>
          </cell>
          <cell r="C11116" t="str">
            <v xml:space="preserve">M     </v>
          </cell>
          <cell r="D11116" t="str">
            <v>5.239,28</v>
          </cell>
        </row>
        <row r="11117">
          <cell r="A11117">
            <v>25877</v>
          </cell>
          <cell r="B11117" t="str">
            <v>TUBO DE POLIETILENO DE ALTA DENSIDADE, PEAD, PE-80, DE = 1400 MM X 42,9 MM PAREDE, (SDR 32,25 - PN 04 ) PARA REDE DE AGUA OU ESGOTO (NBR 15561)</v>
          </cell>
          <cell r="C11117" t="str">
            <v xml:space="preserve">M     </v>
          </cell>
          <cell r="D11117" t="str">
            <v>7.149,20</v>
          </cell>
        </row>
        <row r="11118">
          <cell r="A11118">
            <v>25878</v>
          </cell>
          <cell r="B11118" t="str">
            <v>TUBO DE POLIETILENO DE ALTA DENSIDADE, PEAD, PE-80, DE = 160 MM X 14,6 MM PAREDE, (SDR 11 - PN 12,5 ) PARA REDE DE AGUA OU ESGOTO (NBR 15561)</v>
          </cell>
          <cell r="C11118" t="str">
            <v xml:space="preserve">M     </v>
          </cell>
          <cell r="D11118" t="str">
            <v>157,15</v>
          </cell>
        </row>
        <row r="11119">
          <cell r="A11119">
            <v>25879</v>
          </cell>
          <cell r="B11119" t="str">
            <v>TUBO DE POLIETILENO DE ALTA DENSIDADE, PEAD, PE-80, DE = 1600 MM X 49,0 MM PAREDE, ( SDR 32,25 - PN 04 ) PARA REDE DE AGUA OU ESGOTO (NBR 15561)</v>
          </cell>
          <cell r="C11119" t="str">
            <v xml:space="preserve">M     </v>
          </cell>
          <cell r="D11119" t="str">
            <v>6.781,87</v>
          </cell>
        </row>
        <row r="11120">
          <cell r="A11120">
            <v>25887</v>
          </cell>
          <cell r="B11120" t="str">
            <v>TUBO DE POLIETILENO DE ALTA DENSIDADE, PEAD, PE-80, DE = 900 MM X 34,7 MM PAREDE, ( SDR 26 - PN 05 ) PARA REDE DE AGUA OU ESGOTO (NBR 15561)</v>
          </cell>
          <cell r="C11120" t="str">
            <v xml:space="preserve">M     </v>
          </cell>
          <cell r="D11120" t="str">
            <v>2.709,46</v>
          </cell>
        </row>
        <row r="11121">
          <cell r="A11121">
            <v>25880</v>
          </cell>
          <cell r="B11121" t="str">
            <v>TUBO DE POLIETILENO DE ALTA DENSIDADE, PEAD, PE-80, DE= 200 MM X 18,2 MM PAREDE, ( SDR 11 - PN 12,5 ) PARA REDE DE AGUA OU ESGOTO (NBR 15561)</v>
          </cell>
          <cell r="C11121" t="str">
            <v xml:space="preserve">M     </v>
          </cell>
          <cell r="D11121" t="str">
            <v>244,98</v>
          </cell>
        </row>
        <row r="11122">
          <cell r="A11122">
            <v>25881</v>
          </cell>
          <cell r="B11122" t="str">
            <v>TUBO DE POLIETILENO DE ALTA DENSIDADE, PEAD, PE-80, DE= 315 MM X 28,7 MM PAREDE, ( SDR 11 - PN 12,5 ) PARA REDE DE AGUA OU ESGOTO (NBR 15561)</v>
          </cell>
          <cell r="C11122" t="str">
            <v xml:space="preserve">M     </v>
          </cell>
          <cell r="D11122" t="str">
            <v>600,28</v>
          </cell>
        </row>
        <row r="11123">
          <cell r="A11123">
            <v>25882</v>
          </cell>
          <cell r="B11123" t="str">
            <v>TUBO DE POLIETILENO DE ALTA DENSIDADE, PEAD, PE-80, DE= 400 MM X 36,4 MM PAREDE, ( SDR 11 - PN 12,5 ) PARA REDE DE AGUA OU ESGOTO (NBR 15561)</v>
          </cell>
          <cell r="C11123" t="str">
            <v xml:space="preserve">M     </v>
          </cell>
          <cell r="D11123" t="str">
            <v>966,83</v>
          </cell>
        </row>
        <row r="11124">
          <cell r="A11124">
            <v>25883</v>
          </cell>
          <cell r="B11124" t="str">
            <v>TUBO DE POLIETILENO DE ALTA DENSIDADE, PEAD, PE-80, DE= 50 MM X 4,6 MM PAREDE, (SDR 11 - PN 12,5) PARA REDE DE AGUA OU ESGOTO (NBR 15561)</v>
          </cell>
          <cell r="C11124" t="str">
            <v xml:space="preserve">M     </v>
          </cell>
          <cell r="D11124" t="str">
            <v>15,59</v>
          </cell>
        </row>
        <row r="11125">
          <cell r="A11125">
            <v>25884</v>
          </cell>
          <cell r="B11125" t="str">
            <v>TUBO DE POLIETILENO DE ALTA DENSIDADE, PEAD, PE-80, DE= 500 MM X 45,5 MM PAREDE, ( SDR 11 - PN 12,5 ) PARA REDE DE AGUA OU ESGOTO (NBR 15561)</v>
          </cell>
          <cell r="C11125" t="str">
            <v xml:space="preserve">M     </v>
          </cell>
          <cell r="D11125" t="str">
            <v>1.697,41</v>
          </cell>
        </row>
        <row r="11126">
          <cell r="A11126">
            <v>25885</v>
          </cell>
          <cell r="B11126" t="str">
            <v>TUBO DE POLIETILENO DE ALTA DENSIDADE, PEAD, PE-80, DE= 630 MM X 57,3 MM PAREDE (SDR 11 - PN 12,5 ) PARA REDE DE AGUA OU ESGOTO (NBR 15561)</v>
          </cell>
          <cell r="C11126" t="str">
            <v xml:space="preserve">M     </v>
          </cell>
          <cell r="D11126" t="str">
            <v>2.524,52</v>
          </cell>
        </row>
        <row r="11127">
          <cell r="A11127">
            <v>25889</v>
          </cell>
          <cell r="B11127" t="str">
            <v>TUBO DE POLIETILENO DE ALTA DENSIDADE, PEAD, PE-80, DE= 730 MM X 34,1 MM PAREDE, ( SDR 21 - PN 06 ) PARA REDE DE AGUA OU ESGOTO (NBR 15561)</v>
          </cell>
          <cell r="C11127" t="str">
            <v xml:space="preserve">M     </v>
          </cell>
          <cell r="D11127" t="str">
            <v>1.265,98</v>
          </cell>
        </row>
        <row r="11128">
          <cell r="A11128">
            <v>25886</v>
          </cell>
          <cell r="B11128" t="str">
            <v>TUBO DE POLIETILENO DE ALTA DENSIDADE, PEAD, PE-80, DE= 75 MM X 6,9 MM PAREDE, ( SRD 11 - PN 12,5 ) PARA REDE DE AGUA OU ESGOTO (NBR 15561)</v>
          </cell>
          <cell r="C11128" t="str">
            <v xml:space="preserve">M     </v>
          </cell>
          <cell r="D11128" t="str">
            <v>34,88</v>
          </cell>
        </row>
        <row r="11129">
          <cell r="A11129">
            <v>25875</v>
          </cell>
          <cell r="B11129" t="str">
            <v>TUBO DE POLIETILENO DE ALTA DENSIDADE, PEAD, PE-80, DE= 800 MM X 30,8 MM PAREDE, ( SDR 26 - PN 05 ) PARA REDE DE AGUA OU ESGOTO (NBR 15561)</v>
          </cell>
          <cell r="C11129" t="str">
            <v xml:space="preserve">M     </v>
          </cell>
          <cell r="D11129" t="str">
            <v>1.651,68</v>
          </cell>
        </row>
        <row r="11130">
          <cell r="A11130">
            <v>9876</v>
          </cell>
          <cell r="B11130" t="str">
            <v>TUBO DE PVC, PBL, TIPO LEVE, DN = 125 MM,  PARA VENTILACAO</v>
          </cell>
          <cell r="C11130" t="str">
            <v xml:space="preserve">M     </v>
          </cell>
          <cell r="D11130" t="str">
            <v>12,88</v>
          </cell>
        </row>
        <row r="11131">
          <cell r="A11131">
            <v>9877</v>
          </cell>
          <cell r="B11131" t="str">
            <v>TUBO DE PVC, PBL, TIPO LEVE, DN = 250 MM,  PARA VENTILACAO</v>
          </cell>
          <cell r="C11131" t="str">
            <v xml:space="preserve">M     </v>
          </cell>
          <cell r="D11131" t="str">
            <v>46,53</v>
          </cell>
        </row>
        <row r="11132">
          <cell r="A11132">
            <v>9878</v>
          </cell>
          <cell r="B11132" t="str">
            <v>TUBO DE PVC, PBL, TIPO LEVE, DN = 300 MM,  PARA VENTILACAO</v>
          </cell>
          <cell r="C11132" t="str">
            <v xml:space="preserve">M     </v>
          </cell>
          <cell r="D11132" t="str">
            <v>64,58</v>
          </cell>
        </row>
        <row r="11133">
          <cell r="A11133">
            <v>9879</v>
          </cell>
          <cell r="B11133" t="str">
            <v>TUBO DE PVC, PBL, TIPO LEVE, DN = 400 MM,  PARA VENTILACAO</v>
          </cell>
          <cell r="C11133" t="str">
            <v xml:space="preserve">M     </v>
          </cell>
          <cell r="D11133" t="str">
            <v>152,44</v>
          </cell>
        </row>
        <row r="11134">
          <cell r="A11134">
            <v>42001</v>
          </cell>
          <cell r="B11134" t="str">
            <v>TUBO DE REVESTIMENTO, EM ACO, CORPO SCHEDULE 40, PONTEIRA SCHEDULE 80, ROSQUEAVEL E SEGMENTADO PARA PERFURACAO,  DIAMETRO 6'' (200 MM) (COLETADO CAIXA)</v>
          </cell>
          <cell r="C11134" t="str">
            <v xml:space="preserve">M     </v>
          </cell>
          <cell r="D11134" t="str">
            <v>658,61</v>
          </cell>
        </row>
        <row r="11135">
          <cell r="A11135">
            <v>41998</v>
          </cell>
          <cell r="B11135" t="str">
            <v>TUBO DE REVESTIMENTO, EM ACO, CORPO SCHEDULE 40, PONTEIRA SCHEDULE 80, ROSQUEAVEL E SEGMENTADO PARA PERFURACAO, DIAMETRO 10'' (310 MM)  (COLETADO CAIXA)</v>
          </cell>
          <cell r="C11135" t="str">
            <v xml:space="preserve">M     </v>
          </cell>
          <cell r="D11135" t="str">
            <v>1.094,26</v>
          </cell>
        </row>
        <row r="11136">
          <cell r="A11136">
            <v>41999</v>
          </cell>
          <cell r="B11136" t="str">
            <v>TUBO DE REVESTIMENTO, EM ACO, CORPO SCHEDULE 40, PONTEIRA SCHEDULE 80, ROSQUEAVEL E SEGMENTADO PARA PERFURACAO, DIAMETRO 14'' (400 MM)  (COLETADO CAIXA)</v>
          </cell>
          <cell r="C11136" t="str">
            <v xml:space="preserve">M     </v>
          </cell>
          <cell r="D11136" t="str">
            <v>1.572,86</v>
          </cell>
        </row>
        <row r="11137">
          <cell r="A11137">
            <v>42000</v>
          </cell>
          <cell r="B11137" t="str">
            <v>TUBO DE REVESTIMENTO, EM ACO, CORPO SCHEDULE 40, PONTEIRA SCHEDULE 80, ROSQUEAVEL E SEGMENTADO PARA PERFURACAO, DIAMETRO 16'' (450 MM)  (COLETADO CAIXA)</v>
          </cell>
          <cell r="C11137" t="str">
            <v xml:space="preserve">M     </v>
          </cell>
          <cell r="D11137" t="str">
            <v>1.846,17</v>
          </cell>
        </row>
        <row r="11138">
          <cell r="A11138">
            <v>38053</v>
          </cell>
          <cell r="B11138" t="str">
            <v>TUBO DRENO, CORRUGADO, ESPIRALADO, FLEXIVEL, PERFURADO, EM POLIETILENO DE ALTA DENSIDADE (PEAD), DN *160* MM, (6") PARA DRENAGEM - EM BARRA (NORMA DNIT 093/2006 - EM)</v>
          </cell>
          <cell r="C11138" t="str">
            <v xml:space="preserve">M     </v>
          </cell>
          <cell r="D11138" t="str">
            <v>8,67</v>
          </cell>
        </row>
        <row r="11139">
          <cell r="A11139">
            <v>38054</v>
          </cell>
          <cell r="B11139" t="str">
            <v>TUBO DRENO, CORRUGADO, ESPIRALADO, FLEXIVEL, PERFURADO, EM POLIETILENO DE ALTA DENSIDADE (PEAD), DN *200* MM, (8") PARA DRENAGEM - EM BARRA (NORMA DNIT 093/2006 - EM)</v>
          </cell>
          <cell r="C11139" t="str">
            <v xml:space="preserve">M     </v>
          </cell>
          <cell r="D11139" t="str">
            <v>14,91</v>
          </cell>
        </row>
        <row r="11140">
          <cell r="A11140">
            <v>38052</v>
          </cell>
          <cell r="B11140" t="str">
            <v>TUBO DRENO, CORRUGADO, ESPIRALADO, FLEXIVEL, PERFURADO, EM POLIETILENO DE ALTA DENSIDADE (PEAD), DN 100 MM, (4") PARA DRENAGEM - EM ROLO (NORMA DNIT 093/2006 - E.M)</v>
          </cell>
          <cell r="C11140" t="str">
            <v xml:space="preserve">M     </v>
          </cell>
          <cell r="D11140" t="str">
            <v>4,20</v>
          </cell>
        </row>
        <row r="11141">
          <cell r="A11141">
            <v>38051</v>
          </cell>
          <cell r="B11141" t="str">
            <v>TUBO DRENO, CORRUGADO, ESPIRALADO, FLEXIVEL, PERFURADO, EM POLIETILENO DE ALTA DENSIDADE (PEAD), DN 65 MM, (2 1/2") PARA DRENAGEM - EM ROLO (NORMA DNIT 093/2006 - EM)</v>
          </cell>
          <cell r="C11141" t="str">
            <v xml:space="preserve">M     </v>
          </cell>
          <cell r="D11141" t="str">
            <v>2,62</v>
          </cell>
        </row>
        <row r="11142">
          <cell r="A11142">
            <v>38787</v>
          </cell>
          <cell r="B11142" t="str">
            <v>TUBO MONOCAMADA PEX, DN 16 MM</v>
          </cell>
          <cell r="C11142" t="str">
            <v xml:space="preserve">M     </v>
          </cell>
          <cell r="D11142" t="str">
            <v>3,59</v>
          </cell>
        </row>
        <row r="11143">
          <cell r="A11143">
            <v>38825</v>
          </cell>
          <cell r="B11143" t="str">
            <v>TUBO MONOCAMADA PEX, DN 20 MM</v>
          </cell>
          <cell r="C11143" t="str">
            <v xml:space="preserve">M     </v>
          </cell>
          <cell r="D11143" t="str">
            <v>4,70</v>
          </cell>
        </row>
        <row r="11144">
          <cell r="A11144">
            <v>38826</v>
          </cell>
          <cell r="B11144" t="str">
            <v>TUBO MONOCAMADA PEX, DN 25 MM</v>
          </cell>
          <cell r="C11144" t="str">
            <v xml:space="preserve">M     </v>
          </cell>
          <cell r="D11144" t="str">
            <v>6,97</v>
          </cell>
        </row>
        <row r="11145">
          <cell r="A11145">
            <v>38827</v>
          </cell>
          <cell r="B11145" t="str">
            <v>TUBO MONOCAMADA PEX, DN 32 MM</v>
          </cell>
          <cell r="C11145" t="str">
            <v xml:space="preserve">M     </v>
          </cell>
          <cell r="D11145" t="str">
            <v>11,19</v>
          </cell>
        </row>
        <row r="11146">
          <cell r="A11146">
            <v>38830</v>
          </cell>
          <cell r="B11146" t="str">
            <v>TUBO MULTICAMADA PEX, DN *26* MM, PARA INSTALACOES A GAS (AMARELO)</v>
          </cell>
          <cell r="C11146" t="str">
            <v xml:space="preserve">M     </v>
          </cell>
          <cell r="D11146" t="str">
            <v>15,68</v>
          </cell>
        </row>
        <row r="11147">
          <cell r="A11147">
            <v>38828</v>
          </cell>
          <cell r="B11147" t="str">
            <v>TUBO MULTICAMADA PEX, DN 16 MM, PARA INSTALACOES A GAS (AMARELO)</v>
          </cell>
          <cell r="C11147" t="str">
            <v xml:space="preserve">M     </v>
          </cell>
          <cell r="D11147" t="str">
            <v>6,91</v>
          </cell>
        </row>
        <row r="11148">
          <cell r="A11148">
            <v>38829</v>
          </cell>
          <cell r="B11148" t="str">
            <v>TUBO MULTICAMADA PEX, DN 20 MM, PARA INSTALACOES A GAS (AMARELO)</v>
          </cell>
          <cell r="C11148" t="str">
            <v xml:space="preserve">M     </v>
          </cell>
          <cell r="D11148" t="str">
            <v>11,32</v>
          </cell>
        </row>
        <row r="11149">
          <cell r="A11149">
            <v>38831</v>
          </cell>
          <cell r="B11149" t="str">
            <v>TUBO MULTICAMADA PEX, DN 32 MM, PARA INSTALACOES A GAS (AMARELO)</v>
          </cell>
          <cell r="C11149" t="str">
            <v xml:space="preserve">M     </v>
          </cell>
          <cell r="D11149" t="str">
            <v>21,87</v>
          </cell>
        </row>
        <row r="11150">
          <cell r="A11150">
            <v>36274</v>
          </cell>
          <cell r="B11150" t="str">
            <v>TUBO PPR PN 20, DN 20 MM, PARA AGUA QUENTE PREDIAL</v>
          </cell>
          <cell r="C11150" t="str">
            <v xml:space="preserve">M     </v>
          </cell>
          <cell r="D11150" t="str">
            <v>4,27</v>
          </cell>
        </row>
        <row r="11151">
          <cell r="A11151">
            <v>36278</v>
          </cell>
          <cell r="B11151" t="str">
            <v>TUBO PPR PN 20, DN 25 MM, PARA AGUA QUENTE PREDIAL</v>
          </cell>
          <cell r="C11151" t="str">
            <v xml:space="preserve">M     </v>
          </cell>
          <cell r="D11151" t="str">
            <v>5,79</v>
          </cell>
        </row>
        <row r="11152">
          <cell r="A11152">
            <v>38977</v>
          </cell>
          <cell r="B11152" t="str">
            <v>TUBO PPR, CLASSE PN 12, DN 110 MM</v>
          </cell>
          <cell r="C11152" t="str">
            <v xml:space="preserve">M     </v>
          </cell>
          <cell r="D11152" t="str">
            <v>88,14</v>
          </cell>
        </row>
        <row r="11153">
          <cell r="A11153">
            <v>38971</v>
          </cell>
          <cell r="B11153" t="str">
            <v>TUBO PPR, CLASSE PN 12, DN 32 MM</v>
          </cell>
          <cell r="C11153" t="str">
            <v xml:space="preserve">M     </v>
          </cell>
          <cell r="D11153" t="str">
            <v>7,26</v>
          </cell>
        </row>
        <row r="11154">
          <cell r="A11154">
            <v>38972</v>
          </cell>
          <cell r="B11154" t="str">
            <v>TUBO PPR, CLASSE PN 12, DN 40 MM</v>
          </cell>
          <cell r="C11154" t="str">
            <v xml:space="preserve">M     </v>
          </cell>
          <cell r="D11154" t="str">
            <v>11,06</v>
          </cell>
        </row>
        <row r="11155">
          <cell r="A11155">
            <v>38973</v>
          </cell>
          <cell r="B11155" t="str">
            <v>TUBO PPR, CLASSE PN 12, DN 50 MM</v>
          </cell>
          <cell r="C11155" t="str">
            <v xml:space="preserve">M     </v>
          </cell>
          <cell r="D11155" t="str">
            <v>14,63</v>
          </cell>
        </row>
        <row r="11156">
          <cell r="A11156">
            <v>38974</v>
          </cell>
          <cell r="B11156" t="str">
            <v>TUBO PPR, CLASSE PN 12, DN 63 MM</v>
          </cell>
          <cell r="C11156" t="str">
            <v xml:space="preserve">M     </v>
          </cell>
          <cell r="D11156" t="str">
            <v>21,33</v>
          </cell>
        </row>
        <row r="11157">
          <cell r="A11157">
            <v>38975</v>
          </cell>
          <cell r="B11157" t="str">
            <v>TUBO PPR, CLASSE PN 12, DN 75 MM</v>
          </cell>
          <cell r="C11157" t="str">
            <v xml:space="preserve">M     </v>
          </cell>
          <cell r="D11157" t="str">
            <v>35,55</v>
          </cell>
        </row>
        <row r="11158">
          <cell r="A11158">
            <v>38976</v>
          </cell>
          <cell r="B11158" t="str">
            <v>TUBO PPR, CLASSE PN 12, DN 90 MM</v>
          </cell>
          <cell r="C11158" t="str">
            <v xml:space="preserve">M     </v>
          </cell>
          <cell r="D11158" t="str">
            <v>49,86</v>
          </cell>
        </row>
        <row r="11159">
          <cell r="A11159">
            <v>38986</v>
          </cell>
          <cell r="B11159" t="str">
            <v>TUBO PPR, CLASSE PN 25, DN 110 MM, PARA AGUA QUENTE E FRIA PREDIAL</v>
          </cell>
          <cell r="C11159" t="str">
            <v xml:space="preserve">M     </v>
          </cell>
          <cell r="D11159" t="str">
            <v>100,35</v>
          </cell>
        </row>
        <row r="11160">
          <cell r="A11160">
            <v>38978</v>
          </cell>
          <cell r="B11160" t="str">
            <v>TUBO PPR, CLASSE PN 25, DN 20 MM, PARA AGUA QUENTE E FRIA PREDIAL</v>
          </cell>
          <cell r="C11160" t="str">
            <v xml:space="preserve">M     </v>
          </cell>
          <cell r="D11160" t="str">
            <v>4,27</v>
          </cell>
        </row>
        <row r="11161">
          <cell r="A11161">
            <v>38979</v>
          </cell>
          <cell r="B11161" t="str">
            <v>TUBO PPR, CLASSE PN 25, DN 25 MM, PARA AGUA QUENTE E FRIA PREDIAL</v>
          </cell>
          <cell r="C11161" t="str">
            <v xml:space="preserve">M     </v>
          </cell>
          <cell r="D11161" t="str">
            <v>5,79</v>
          </cell>
        </row>
        <row r="11162">
          <cell r="A11162">
            <v>38980</v>
          </cell>
          <cell r="B11162" t="str">
            <v>TUBO PPR, CLASSE PN 25, DN 32 MM, PARA AGUA QUENTE E FRIA PREDIAL</v>
          </cell>
          <cell r="C11162" t="str">
            <v xml:space="preserve">M     </v>
          </cell>
          <cell r="D11162" t="str">
            <v>9,68</v>
          </cell>
        </row>
        <row r="11163">
          <cell r="A11163">
            <v>38981</v>
          </cell>
          <cell r="B11163" t="str">
            <v>TUBO PPR, CLASSE PN 25, DN 40 MM, PARA AGUA QUENTE E FRIA PREDIAL</v>
          </cell>
          <cell r="C11163" t="str">
            <v xml:space="preserve">M     </v>
          </cell>
          <cell r="D11163" t="str">
            <v>13,40</v>
          </cell>
        </row>
        <row r="11164">
          <cell r="A11164">
            <v>38982</v>
          </cell>
          <cell r="B11164" t="str">
            <v>TUBO PPR, CLASSE PN 25, DN 50 MM, PARA AGUA QUENTE E FRIA PREDIAL</v>
          </cell>
          <cell r="C11164" t="str">
            <v xml:space="preserve">M     </v>
          </cell>
          <cell r="D11164" t="str">
            <v>19,51</v>
          </cell>
        </row>
        <row r="11165">
          <cell r="A11165">
            <v>38983</v>
          </cell>
          <cell r="B11165" t="str">
            <v>TUBO PPR, CLASSE PN 25, DN 63 MM, PARA AGUA QUENTE E FRIA PREDIAL</v>
          </cell>
          <cell r="C11165" t="str">
            <v xml:space="preserve">M     </v>
          </cell>
          <cell r="D11165" t="str">
            <v>25,87</v>
          </cell>
        </row>
        <row r="11166">
          <cell r="A11166">
            <v>38984</v>
          </cell>
          <cell r="B11166" t="str">
            <v>TUBO PPR, CLASSE PN 25, DN 75 MM, PARA AGUA QUENTE E FRIA PREDIAL</v>
          </cell>
          <cell r="C11166" t="str">
            <v xml:space="preserve">M     </v>
          </cell>
          <cell r="D11166" t="str">
            <v>49,89</v>
          </cell>
        </row>
        <row r="11167">
          <cell r="A11167">
            <v>38985</v>
          </cell>
          <cell r="B11167" t="str">
            <v>TUBO PPR, CLASSE PN 25, DN 90 MM, PARA AGUA QUENTE E FRIA PREDIAL</v>
          </cell>
          <cell r="C11167" t="str">
            <v xml:space="preserve">M     </v>
          </cell>
          <cell r="D11167" t="str">
            <v>73,86</v>
          </cell>
        </row>
        <row r="11168">
          <cell r="A11168">
            <v>9836</v>
          </cell>
          <cell r="B11168" t="str">
            <v>TUBO PVC  SERIE NORMAL, DN 100 MM, PARA ESGOTO  PREDIAL (NBR 5688)</v>
          </cell>
          <cell r="C11168" t="str">
            <v xml:space="preserve">M     </v>
          </cell>
          <cell r="D11168" t="str">
            <v>10,21</v>
          </cell>
        </row>
        <row r="11169">
          <cell r="A11169">
            <v>20065</v>
          </cell>
          <cell r="B11169" t="str">
            <v>TUBO PVC  SERIE NORMAL, DN 150 MM, PARA ESGOTO  PREDIAL (NBR 5688)</v>
          </cell>
          <cell r="C11169" t="str">
            <v xml:space="preserve">M     </v>
          </cell>
          <cell r="D11169" t="str">
            <v>24,22</v>
          </cell>
        </row>
        <row r="11170">
          <cell r="A11170">
            <v>9835</v>
          </cell>
          <cell r="B11170" t="str">
            <v>TUBO PVC  SERIE NORMAL, DN 40 MM, PARA ESGOTO  PREDIAL (NBR 5688)</v>
          </cell>
          <cell r="C11170" t="str">
            <v xml:space="preserve">M     </v>
          </cell>
          <cell r="D11170" t="str">
            <v>3,87</v>
          </cell>
        </row>
        <row r="11171">
          <cell r="A11171">
            <v>38032</v>
          </cell>
          <cell r="B11171" t="str">
            <v>TUBO PVC CORRUGADO, PAREDE DUPLA, JE, DN 150 MM, REDE COLETORA ESGOTO</v>
          </cell>
          <cell r="C11171" t="str">
            <v xml:space="preserve">M     </v>
          </cell>
          <cell r="D11171" t="str">
            <v>30,19</v>
          </cell>
        </row>
        <row r="11172">
          <cell r="A11172">
            <v>38033</v>
          </cell>
          <cell r="B11172" t="str">
            <v>TUBO PVC CORRUGADO, PAREDE DUPLA, JE, DN 200 MM, REDE COLETORA ESGOTO</v>
          </cell>
          <cell r="C11172" t="str">
            <v xml:space="preserve">M     </v>
          </cell>
          <cell r="D11172" t="str">
            <v>47,53</v>
          </cell>
        </row>
        <row r="11173">
          <cell r="A11173">
            <v>38034</v>
          </cell>
          <cell r="B11173" t="str">
            <v>TUBO PVC CORRUGADO, PAREDE DUPLA, JE, DN 250 MM, REDE COLETORA ESGOTO</v>
          </cell>
          <cell r="C11173" t="str">
            <v xml:space="preserve">M     </v>
          </cell>
          <cell r="D11173" t="str">
            <v>80,31</v>
          </cell>
        </row>
        <row r="11174">
          <cell r="A11174">
            <v>38035</v>
          </cell>
          <cell r="B11174" t="str">
            <v>TUBO PVC CORRUGADO, PAREDE DUPLA, JE, DN 300 MM, REDE COLETORA ESGOTO</v>
          </cell>
          <cell r="C11174" t="str">
            <v xml:space="preserve">M     </v>
          </cell>
          <cell r="D11174" t="str">
            <v>128,50</v>
          </cell>
        </row>
        <row r="11175">
          <cell r="A11175">
            <v>38036</v>
          </cell>
          <cell r="B11175" t="str">
            <v>TUBO PVC CORRUGADO, PAREDE DUPLA, JE, DN 350 MM, REDE COLETORA ESGOTO</v>
          </cell>
          <cell r="C11175" t="str">
            <v xml:space="preserve">M     </v>
          </cell>
          <cell r="D11175" t="str">
            <v>190,09</v>
          </cell>
        </row>
        <row r="11176">
          <cell r="A11176">
            <v>38037</v>
          </cell>
          <cell r="B11176" t="str">
            <v>TUBO PVC CORRUGADO, PAREDE DUPLA, JE, DN 400 MM, REDE COLETORA ESGOTO</v>
          </cell>
          <cell r="C11176" t="str">
            <v xml:space="preserve">M     </v>
          </cell>
          <cell r="D11176" t="str">
            <v>224,73</v>
          </cell>
        </row>
        <row r="11177">
          <cell r="A11177">
            <v>9850</v>
          </cell>
          <cell r="B11177" t="str">
            <v>TUBO PVC DE REVESTIMENTO GEOMECANICO NERVURADO REFORCADO, DN = 150 MM, COMPRIMENTO = 2 M</v>
          </cell>
          <cell r="C11177" t="str">
            <v xml:space="preserve">M     </v>
          </cell>
          <cell r="D11177" t="str">
            <v>102,40</v>
          </cell>
        </row>
        <row r="11178">
          <cell r="A11178">
            <v>9853</v>
          </cell>
          <cell r="B11178" t="str">
            <v>TUBO PVC DE REVESTIMENTO GEOMECANICO NERVURADO REFORCADO, DN = 200 MM, COMPRIMENTO = 2 M</v>
          </cell>
          <cell r="C11178" t="str">
            <v xml:space="preserve">M     </v>
          </cell>
          <cell r="D11178" t="str">
            <v>182,10</v>
          </cell>
        </row>
        <row r="11179">
          <cell r="A11179">
            <v>9854</v>
          </cell>
          <cell r="B11179" t="str">
            <v>TUBO PVC DE REVESTIMENTO GEOMECANICO NERVURADO STANDARD, DN = 154 MM, COMPRIMENTO = 2 M</v>
          </cell>
          <cell r="C11179" t="str">
            <v xml:space="preserve">M     </v>
          </cell>
          <cell r="D11179" t="str">
            <v>79,78</v>
          </cell>
        </row>
        <row r="11180">
          <cell r="A11180">
            <v>9851</v>
          </cell>
          <cell r="B11180" t="str">
            <v>TUBO PVC DE REVESTIMENTO GEOMECANICO NERVURADO STANDARD, DN = 206 MM, COMPRIMENTO = 2 M</v>
          </cell>
          <cell r="C11180" t="str">
            <v xml:space="preserve">M     </v>
          </cell>
          <cell r="D11180" t="str">
            <v>138,35</v>
          </cell>
        </row>
        <row r="11181">
          <cell r="A11181">
            <v>9855</v>
          </cell>
          <cell r="B11181" t="str">
            <v>TUBO PVC DE REVESTIMENTO GEOMECANICO NERVURADO STANDARD, DN = 250 MM, COMPRIMENTO = 2 M</v>
          </cell>
          <cell r="C11181" t="str">
            <v xml:space="preserve">M     </v>
          </cell>
          <cell r="D11181" t="str">
            <v>231,40</v>
          </cell>
        </row>
        <row r="11182">
          <cell r="A11182">
            <v>9825</v>
          </cell>
          <cell r="B11182" t="str">
            <v>TUBO PVC DEFOFO, JEI, 1 MPA, DN 100 MM, PARA REDE DE AGUA (NBR 7665)</v>
          </cell>
          <cell r="C11182" t="str">
            <v xml:space="preserve">M     </v>
          </cell>
          <cell r="D11182" t="str">
            <v>33,53</v>
          </cell>
        </row>
        <row r="11183">
          <cell r="A11183">
            <v>9828</v>
          </cell>
          <cell r="B11183" t="str">
            <v>TUBO PVC DEFOFO, JEI, 1 MPA, DN 150 MM, PARA REDEDE  AGUA (NBR 7665)</v>
          </cell>
          <cell r="C11183" t="str">
            <v xml:space="preserve">M     </v>
          </cell>
          <cell r="D11183" t="str">
            <v>65,37</v>
          </cell>
        </row>
        <row r="11184">
          <cell r="A11184">
            <v>9829</v>
          </cell>
          <cell r="B11184" t="str">
            <v>TUBO PVC DEFOFO, JEI, 1 MPA, DN 200 MM, PARA REDE DE AGUA (NBR 7665)</v>
          </cell>
          <cell r="C11184" t="str">
            <v xml:space="preserve">M     </v>
          </cell>
          <cell r="D11184" t="str">
            <v>116,37</v>
          </cell>
        </row>
        <row r="11185">
          <cell r="A11185">
            <v>9826</v>
          </cell>
          <cell r="B11185" t="str">
            <v>TUBO PVC DEFOFO, JEI, 1 MPA, DN 250 MM, PARA REDE DE AGUA (NBR 7665)</v>
          </cell>
          <cell r="C11185" t="str">
            <v xml:space="preserve">M     </v>
          </cell>
          <cell r="D11185" t="str">
            <v>172,65</v>
          </cell>
        </row>
        <row r="11186">
          <cell r="A11186">
            <v>9827</v>
          </cell>
          <cell r="B11186" t="str">
            <v>TUBO PVC DEFOFO, JEI, 1 MPA, DN 300 MM, PARA REDE DE AGUA (NBR 7665)</v>
          </cell>
          <cell r="C11186" t="str">
            <v xml:space="preserve">M     </v>
          </cell>
          <cell r="D11186" t="str">
            <v>250,92</v>
          </cell>
        </row>
        <row r="11187">
          <cell r="A11187">
            <v>36374</v>
          </cell>
          <cell r="B11187" t="str">
            <v>TUBO PVC PBA JEI, CLASSE 12, DN 100 MM, PARA REDE DE AGUA (NBR 5647)</v>
          </cell>
          <cell r="C11187" t="str">
            <v xml:space="preserve">M     </v>
          </cell>
          <cell r="D11187" t="str">
            <v>35,82</v>
          </cell>
        </row>
        <row r="11188">
          <cell r="A11188">
            <v>36084</v>
          </cell>
          <cell r="B11188" t="str">
            <v>TUBO PVC PBA JEI, CLASSE 12, DN 50 MM, PARA REDE DE AGUA (NBR 5647)</v>
          </cell>
          <cell r="C11188" t="str">
            <v xml:space="preserve">M     </v>
          </cell>
          <cell r="D11188" t="str">
            <v>10,80</v>
          </cell>
        </row>
        <row r="11189">
          <cell r="A11189">
            <v>36373</v>
          </cell>
          <cell r="B11189" t="str">
            <v>TUBO PVC PBA JEI, CLASSE 12, DN 75 MM, PARA REDE DE AGUA (NBR 5647)</v>
          </cell>
          <cell r="C11189" t="str">
            <v xml:space="preserve">M     </v>
          </cell>
          <cell r="D11189" t="str">
            <v>21,93</v>
          </cell>
        </row>
        <row r="11190">
          <cell r="A11190">
            <v>36377</v>
          </cell>
          <cell r="B11190" t="str">
            <v>TUBO PVC PBA JEI, CLASSE 15, DN 100 MM, PARA REDE DE AGUA (NBR 5647)</v>
          </cell>
          <cell r="C11190" t="str">
            <v xml:space="preserve">M     </v>
          </cell>
          <cell r="D11190" t="str">
            <v>41,75</v>
          </cell>
        </row>
        <row r="11191">
          <cell r="A11191">
            <v>36375</v>
          </cell>
          <cell r="B11191" t="str">
            <v>TUBO PVC PBA JEI, CLASSE 15, DN 50 MM, PARA REDE DE AGUA (NBR 5647)</v>
          </cell>
          <cell r="C11191" t="str">
            <v xml:space="preserve">M     </v>
          </cell>
          <cell r="D11191" t="str">
            <v>12,40</v>
          </cell>
        </row>
        <row r="11192">
          <cell r="A11192">
            <v>36376</v>
          </cell>
          <cell r="B11192" t="str">
            <v>TUBO PVC PBA JEI, CLASSE 15, DN 75 MM, PARA REDE DE AGUA (NBR 5647)</v>
          </cell>
          <cell r="C11192" t="str">
            <v xml:space="preserve">M     </v>
          </cell>
          <cell r="D11192" t="str">
            <v>24,80</v>
          </cell>
        </row>
        <row r="11193">
          <cell r="A11193">
            <v>36380</v>
          </cell>
          <cell r="B11193" t="str">
            <v>TUBO PVC PBA JEI, CLASSE 20, DN 100 MM, PARA REDE DE AGUA (NBR 5647)</v>
          </cell>
          <cell r="C11193" t="str">
            <v xml:space="preserve">M     </v>
          </cell>
          <cell r="D11193" t="str">
            <v>54,55</v>
          </cell>
        </row>
        <row r="11194">
          <cell r="A11194">
            <v>36378</v>
          </cell>
          <cell r="B11194" t="str">
            <v>TUBO PVC PBA JEI, CLASSE 20, DN 50 MM, PARA REDE DE AGUA (NBR 5647)</v>
          </cell>
          <cell r="C11194" t="str">
            <v xml:space="preserve">M     </v>
          </cell>
          <cell r="D11194" t="str">
            <v>16,41</v>
          </cell>
        </row>
        <row r="11195">
          <cell r="A11195">
            <v>36379</v>
          </cell>
          <cell r="B11195" t="str">
            <v>TUBO PVC PBA JEI, CLASSE 20, DN 75 MM, PARA REDE DE AGUA (NBR 5647)</v>
          </cell>
          <cell r="C11195" t="str">
            <v xml:space="preserve">M     </v>
          </cell>
          <cell r="D11195" t="str">
            <v>33,02</v>
          </cell>
        </row>
        <row r="11196">
          <cell r="A11196">
            <v>9859</v>
          </cell>
          <cell r="B11196" t="str">
            <v>TUBO PVC ROSCAVEL, 3/4",  AGUA FRIA PREDIAL</v>
          </cell>
          <cell r="C11196" t="str">
            <v xml:space="preserve">M     </v>
          </cell>
          <cell r="D11196" t="str">
            <v>7,76</v>
          </cell>
        </row>
        <row r="11197">
          <cell r="A11197">
            <v>9838</v>
          </cell>
          <cell r="B11197" t="str">
            <v>TUBO PVC SERIE NORMAL, DN 50 MM, PARA ESGOTO PREDIAL (NBR 5688)</v>
          </cell>
          <cell r="C11197" t="str">
            <v xml:space="preserve">M     </v>
          </cell>
          <cell r="D11197" t="str">
            <v>6,64</v>
          </cell>
        </row>
        <row r="11198">
          <cell r="A11198">
            <v>9837</v>
          </cell>
          <cell r="B11198" t="str">
            <v>TUBO PVC SERIE NORMAL, DN 75 MM, PARA ESGOTO PREDIAL (NBR 5688)</v>
          </cell>
          <cell r="C11198" t="str">
            <v xml:space="preserve">M     </v>
          </cell>
          <cell r="D11198" t="str">
            <v>8,99</v>
          </cell>
        </row>
        <row r="11199">
          <cell r="A11199">
            <v>9833</v>
          </cell>
          <cell r="B11199" t="str">
            <v>TUBO PVC, FLEXIVEL, CORRUGADO, PERFURADO, DN 110 MM, PARA DRENAGEM, SISTEMA IRRIGACAO</v>
          </cell>
          <cell r="C11199" t="str">
            <v xml:space="preserve">M     </v>
          </cell>
          <cell r="D11199" t="str">
            <v>7,85</v>
          </cell>
        </row>
        <row r="11200">
          <cell r="A11200">
            <v>9830</v>
          </cell>
          <cell r="B11200" t="str">
            <v>TUBO PVC, FLEXIVEL, CORRUGADO, PERFURADO, DN 65 MM, PARA DRENAGEM, SISTEMA IRRIGACAO</v>
          </cell>
          <cell r="C11200" t="str">
            <v xml:space="preserve">M     </v>
          </cell>
          <cell r="D11200" t="str">
            <v>4,20</v>
          </cell>
        </row>
        <row r="11201">
          <cell r="A11201">
            <v>9841</v>
          </cell>
          <cell r="B11201" t="str">
            <v>TUBO PVC, PBV, SERIE R, DN 100 MM, PARA ESGOTO OU AGUAS PLUVIAIS PREDIAL (NBR 5688)</v>
          </cell>
          <cell r="C11201" t="str">
            <v xml:space="preserve">M     </v>
          </cell>
          <cell r="D11201" t="str">
            <v>19,60</v>
          </cell>
        </row>
        <row r="11202">
          <cell r="A11202">
            <v>9840</v>
          </cell>
          <cell r="B11202" t="str">
            <v>TUBO PVC, PBV, SERIE R, DN 150 MM, PARA ESGOTO OU AGUAS PLUVIAIS PREDIAL (NBR 5688)</v>
          </cell>
          <cell r="C11202" t="str">
            <v xml:space="preserve">M     </v>
          </cell>
          <cell r="D11202" t="str">
            <v>40,76</v>
          </cell>
        </row>
        <row r="11203">
          <cell r="A11203">
            <v>20067</v>
          </cell>
          <cell r="B11203" t="str">
            <v>TUBO PVC, PBV, SERIE R, DN 40 MM, PARA ESGOTO OU AGUAS PLUVIAIS PREDIAL (NBR 5688)</v>
          </cell>
          <cell r="C11203" t="str">
            <v xml:space="preserve">M     </v>
          </cell>
          <cell r="D11203" t="str">
            <v>7,03</v>
          </cell>
        </row>
        <row r="11204">
          <cell r="A11204">
            <v>20068</v>
          </cell>
          <cell r="B11204" t="str">
            <v>TUBO PVC, PBV, SERIE R, DN 50 MM, PARA ESGOTO OU AGUAS PLUVIAIS PREDIAL (NBR 5688)</v>
          </cell>
          <cell r="C11204" t="str">
            <v xml:space="preserve">M     </v>
          </cell>
          <cell r="D11204" t="str">
            <v>9,35</v>
          </cell>
        </row>
        <row r="11205">
          <cell r="A11205">
            <v>9839</v>
          </cell>
          <cell r="B11205" t="str">
            <v>TUBO PVC, PBV, SERIE R, DN 75 MM, PARA ESGOTO OU AGUAS PLUVIAIS PREDIAL (NBR 5688)</v>
          </cell>
          <cell r="C11205" t="str">
            <v xml:space="preserve">M     </v>
          </cell>
          <cell r="D11205" t="str">
            <v>11,90</v>
          </cell>
        </row>
        <row r="11206">
          <cell r="A11206">
            <v>20072</v>
          </cell>
          <cell r="B11206" t="str">
            <v>TUBO PVC, PL, SERIE R, DN 100 MM, PARA ESGOTO OU AGUAS PLUVIAIS PREDIAL (NBR 5688)</v>
          </cell>
          <cell r="C11206" t="str">
            <v xml:space="preserve">M     </v>
          </cell>
          <cell r="D11206" t="str">
            <v>20,42</v>
          </cell>
        </row>
        <row r="11207">
          <cell r="A11207">
            <v>20073</v>
          </cell>
          <cell r="B11207" t="str">
            <v>TUBO PVC, PL, SERIE R, DN 150 MM, PARA ESGOTO OU AGUAS PLUVIAIS PREDIAL (NBR 5688)</v>
          </cell>
          <cell r="C11207" t="str">
            <v xml:space="preserve">M     </v>
          </cell>
          <cell r="D11207" t="str">
            <v>42,25</v>
          </cell>
        </row>
        <row r="11208">
          <cell r="A11208">
            <v>20069</v>
          </cell>
          <cell r="B11208" t="str">
            <v>TUBO PVC, PL, SERIE R, DN 40 MM, PARA ESGOTO OU AGUAS PLUVIAIS PREDIAL (NBR 5688)</v>
          </cell>
          <cell r="C11208" t="str">
            <v xml:space="preserve">M     </v>
          </cell>
          <cell r="D11208" t="str">
            <v>7,51</v>
          </cell>
        </row>
        <row r="11209">
          <cell r="A11209">
            <v>20070</v>
          </cell>
          <cell r="B11209" t="str">
            <v>TUBO PVC, PL, SERIE R, DN 50 MM, PARA ESGOTO OU AGUAS PLUVIAIS PREDIAL (NBR 5688)</v>
          </cell>
          <cell r="C11209" t="str">
            <v xml:space="preserve">M     </v>
          </cell>
          <cell r="D11209" t="str">
            <v>9,53</v>
          </cell>
        </row>
        <row r="11210">
          <cell r="A11210">
            <v>20071</v>
          </cell>
          <cell r="B11210" t="str">
            <v>TUBO PVC, PL, SERIE R, DN 75 MM, PARA ESGOTO OU AGUAS PLUVIAIS PREDIAL (NBR 5688)</v>
          </cell>
          <cell r="C11210" t="str">
            <v xml:space="preserve">M     </v>
          </cell>
          <cell r="D11210" t="str">
            <v>12,15</v>
          </cell>
        </row>
        <row r="11211">
          <cell r="A11211">
            <v>9834</v>
          </cell>
          <cell r="B11211" t="str">
            <v>TUBO PVC, RIGIDO, CORRUGADO, PERFURADO, DN 150 MM, PARA DRENAGEM, SISTEMA IRRIGACAO</v>
          </cell>
          <cell r="C11211" t="str">
            <v xml:space="preserve">M     </v>
          </cell>
          <cell r="D11211" t="str">
            <v>21,84</v>
          </cell>
        </row>
        <row r="11212">
          <cell r="A11212">
            <v>9863</v>
          </cell>
          <cell r="B11212" t="str">
            <v>TUBO PVC, ROSCAVEL,  2 1/2", AGUA FRIA PREDIAL</v>
          </cell>
          <cell r="C11212" t="str">
            <v xml:space="preserve">M     </v>
          </cell>
          <cell r="D11212" t="str">
            <v>59,75</v>
          </cell>
        </row>
        <row r="11213">
          <cell r="A11213">
            <v>9860</v>
          </cell>
          <cell r="B11213" t="str">
            <v>TUBO PVC, ROSCAVEL,  2", PARA AGUA FRIA PREDIAL</v>
          </cell>
          <cell r="C11213" t="str">
            <v xml:space="preserve">M     </v>
          </cell>
          <cell r="D11213" t="str">
            <v>35,93</v>
          </cell>
        </row>
        <row r="11214">
          <cell r="A11214">
            <v>9862</v>
          </cell>
          <cell r="B11214" t="str">
            <v>TUBO PVC, ROSCAVEL, 1 1/2",  AGUA FRIA PREDIAL</v>
          </cell>
          <cell r="C11214" t="str">
            <v xml:space="preserve">M     </v>
          </cell>
          <cell r="D11214" t="str">
            <v>25,12</v>
          </cell>
        </row>
        <row r="11215">
          <cell r="A11215">
            <v>9861</v>
          </cell>
          <cell r="B11215" t="str">
            <v>TUBO PVC, ROSCAVEL, 1 1/4", AGUA FRIA PREDIAL</v>
          </cell>
          <cell r="C11215" t="str">
            <v xml:space="preserve">M     </v>
          </cell>
          <cell r="D11215" t="str">
            <v>20,19</v>
          </cell>
        </row>
        <row r="11216">
          <cell r="A11216">
            <v>9856</v>
          </cell>
          <cell r="B11216" t="str">
            <v>TUBO PVC, ROSCAVEL, 1/2", AGUA FRIA PREDIAL</v>
          </cell>
          <cell r="C11216" t="str">
            <v xml:space="preserve">M     </v>
          </cell>
          <cell r="D11216" t="str">
            <v>5,73</v>
          </cell>
        </row>
        <row r="11217">
          <cell r="A11217">
            <v>9866</v>
          </cell>
          <cell r="B11217" t="str">
            <v>TUBO PVC, ROSCAVEL, 1", AGUA FRIA PREDIAL</v>
          </cell>
          <cell r="C11217" t="str">
            <v xml:space="preserve">M     </v>
          </cell>
          <cell r="D11217" t="str">
            <v>15,17</v>
          </cell>
        </row>
        <row r="11218">
          <cell r="A11218">
            <v>9857</v>
          </cell>
          <cell r="B11218" t="str">
            <v>TUBO PVC, ROSCAVEL, 3", AGUA FRIA PREDIAL</v>
          </cell>
          <cell r="C11218" t="str">
            <v xml:space="preserve">M     </v>
          </cell>
          <cell r="D11218" t="str">
            <v>77,45</v>
          </cell>
        </row>
        <row r="11219">
          <cell r="A11219">
            <v>9864</v>
          </cell>
          <cell r="B11219" t="str">
            <v>TUBO PVC, ROSCAVEL, 4",  AGUA FRIA PREDIAL</v>
          </cell>
          <cell r="C11219" t="str">
            <v xml:space="preserve">M     </v>
          </cell>
          <cell r="D11219" t="str">
            <v>91,46</v>
          </cell>
        </row>
        <row r="11220">
          <cell r="A11220">
            <v>9865</v>
          </cell>
          <cell r="B11220" t="str">
            <v>TUBO PVC, ROSCAVEL, 5",  AGUA FRIA PREDIAL</v>
          </cell>
          <cell r="C11220" t="str">
            <v xml:space="preserve">M     </v>
          </cell>
          <cell r="D11220" t="str">
            <v>130,31</v>
          </cell>
        </row>
        <row r="11221">
          <cell r="A11221">
            <v>9858</v>
          </cell>
          <cell r="B11221" t="str">
            <v>TUBO PVC, ROSCAVEL, 6",  AGUA FRIA PREDIAL</v>
          </cell>
          <cell r="C11221" t="str">
            <v xml:space="preserve">M     </v>
          </cell>
          <cell r="D11221" t="str">
            <v>150,66</v>
          </cell>
        </row>
        <row r="11222">
          <cell r="A11222">
            <v>9870</v>
          </cell>
          <cell r="B11222" t="str">
            <v>TUBO PVC, SOLDAVEL, DN 110 MM, AGUA FRIA (NBR-5648)</v>
          </cell>
          <cell r="C11222" t="str">
            <v xml:space="preserve">M     </v>
          </cell>
          <cell r="D11222" t="str">
            <v>57,69</v>
          </cell>
        </row>
        <row r="11223">
          <cell r="A11223">
            <v>9867</v>
          </cell>
          <cell r="B11223" t="str">
            <v>TUBO PVC, SOLDAVEL, DN 20 MM, AGUA FRIA (NBR-5648)</v>
          </cell>
          <cell r="C11223" t="str">
            <v xml:space="preserve">M     </v>
          </cell>
          <cell r="D11223" t="str">
            <v>2,41</v>
          </cell>
        </row>
        <row r="11224">
          <cell r="A11224">
            <v>9868</v>
          </cell>
          <cell r="B11224" t="str">
            <v>TUBO PVC, SOLDAVEL, DN 25 MM, AGUA FRIA (NBR-5648)</v>
          </cell>
          <cell r="C11224" t="str">
            <v xml:space="preserve">M     </v>
          </cell>
          <cell r="D11224" t="str">
            <v>3,20</v>
          </cell>
        </row>
        <row r="11225">
          <cell r="A11225">
            <v>9869</v>
          </cell>
          <cell r="B11225" t="str">
            <v>TUBO PVC, SOLDAVEL, DN 32 MM, AGUA FRIA (NBR-5648)</v>
          </cell>
          <cell r="C11225" t="str">
            <v xml:space="preserve">M     </v>
          </cell>
          <cell r="D11225" t="str">
            <v>6,86</v>
          </cell>
        </row>
        <row r="11226">
          <cell r="A11226">
            <v>9874</v>
          </cell>
          <cell r="B11226" t="str">
            <v>TUBO PVC, SOLDAVEL, DN 40 MM, AGUA FRIA (NBR-5648)</v>
          </cell>
          <cell r="C11226" t="str">
            <v xml:space="preserve">M     </v>
          </cell>
          <cell r="D11226" t="str">
            <v>10,01</v>
          </cell>
        </row>
        <row r="11227">
          <cell r="A11227">
            <v>9875</v>
          </cell>
          <cell r="B11227" t="str">
            <v>TUBO PVC, SOLDAVEL, DN 50 MM, PARA AGUA FRIA (NBR-5648)</v>
          </cell>
          <cell r="C11227" t="str">
            <v xml:space="preserve">M     </v>
          </cell>
          <cell r="D11227" t="str">
            <v>12,41</v>
          </cell>
        </row>
        <row r="11228">
          <cell r="A11228">
            <v>9873</v>
          </cell>
          <cell r="B11228" t="str">
            <v>TUBO PVC, SOLDAVEL, DN 60 MM, AGUA FRIA (NBR-5648)</v>
          </cell>
          <cell r="C11228" t="str">
            <v xml:space="preserve">M     </v>
          </cell>
          <cell r="D11228" t="str">
            <v>19,35</v>
          </cell>
        </row>
        <row r="11229">
          <cell r="A11229">
            <v>9871</v>
          </cell>
          <cell r="B11229" t="str">
            <v>TUBO PVC, SOLDAVEL, DN 75 MM, AGUA FRIA (NBR-5648)</v>
          </cell>
          <cell r="C11229" t="str">
            <v xml:space="preserve">M     </v>
          </cell>
          <cell r="D11229" t="str">
            <v>27,14</v>
          </cell>
        </row>
        <row r="11230">
          <cell r="A11230">
            <v>9872</v>
          </cell>
          <cell r="B11230" t="str">
            <v>TUBO PVC, SOLDAVEL, DN 85 MM, AGUA FRIA (NBR-5648)</v>
          </cell>
          <cell r="C11230" t="str">
            <v xml:space="preserve">M     </v>
          </cell>
          <cell r="D11230" t="str">
            <v>34,21</v>
          </cell>
        </row>
        <row r="11231">
          <cell r="A11231">
            <v>7667</v>
          </cell>
          <cell r="B11231" t="str">
            <v>TUBO 26" EM CHAPA PRETA, E= 3/16", 147 KG/6 M</v>
          </cell>
          <cell r="C11231" t="str">
            <v xml:space="preserve">M     </v>
          </cell>
          <cell r="D11231" t="str">
            <v>1.278,99</v>
          </cell>
        </row>
        <row r="11232">
          <cell r="A11232">
            <v>7660</v>
          </cell>
          <cell r="B11232" t="str">
            <v>TUBO 30" EM CHAPA PRETA, E= 1/4", 175 KG/6 M</v>
          </cell>
          <cell r="C11232" t="str">
            <v xml:space="preserve">M     </v>
          </cell>
          <cell r="D11232" t="str">
            <v>1.630,40</v>
          </cell>
        </row>
        <row r="11233">
          <cell r="A11233">
            <v>7676</v>
          </cell>
          <cell r="B11233" t="str">
            <v>TUBO 30" EM CHAPA PRETA, E= 3/8", 177 KG/6 M</v>
          </cell>
          <cell r="C11233" t="str">
            <v xml:space="preserve">M     </v>
          </cell>
          <cell r="D11233" t="str">
            <v>1.649,03</v>
          </cell>
        </row>
        <row r="11234">
          <cell r="A11234">
            <v>12426</v>
          </cell>
          <cell r="B11234" t="str">
            <v>UNIAO COM ASSENTO CONICO DE BRONZE, DIAMETRO 1/2"</v>
          </cell>
          <cell r="C11234" t="str">
            <v xml:space="preserve">UN    </v>
          </cell>
          <cell r="D11234" t="str">
            <v>28,14</v>
          </cell>
        </row>
        <row r="11235">
          <cell r="A11235">
            <v>12425</v>
          </cell>
          <cell r="B11235" t="str">
            <v>UNIAO COM ASSENTO CONICO DE BRONZE, DIAMETRO 1"</v>
          </cell>
          <cell r="C11235" t="str">
            <v xml:space="preserve">UN    </v>
          </cell>
          <cell r="D11235" t="str">
            <v>38,66</v>
          </cell>
        </row>
        <row r="11236">
          <cell r="A11236">
            <v>12427</v>
          </cell>
          <cell r="B11236" t="str">
            <v>UNIAO COM ASSENTO CONICO DE BRONZE, DIAMETRO 2 1/2"</v>
          </cell>
          <cell r="C11236" t="str">
            <v xml:space="preserve">UN    </v>
          </cell>
          <cell r="D11236" t="str">
            <v>160,47</v>
          </cell>
        </row>
        <row r="11237">
          <cell r="A11237">
            <v>12428</v>
          </cell>
          <cell r="B11237" t="str">
            <v>UNIAO COM ASSENTO CONICO DE BRONZE, DIAMETRO 2'</v>
          </cell>
          <cell r="C11237" t="str">
            <v xml:space="preserve">UN    </v>
          </cell>
          <cell r="D11237" t="str">
            <v>103,00</v>
          </cell>
        </row>
        <row r="11238">
          <cell r="A11238">
            <v>12430</v>
          </cell>
          <cell r="B11238" t="str">
            <v>UNIAO COM ASSENTO CONICO DE BRONZE, DIAMETRO 3/4"</v>
          </cell>
          <cell r="C11238" t="str">
            <v xml:space="preserve">UN    </v>
          </cell>
          <cell r="D11238" t="str">
            <v>34,50</v>
          </cell>
        </row>
        <row r="11239">
          <cell r="A11239">
            <v>12429</v>
          </cell>
          <cell r="B11239" t="str">
            <v>UNIAO COM ASSENTO CONICO DE BRONZE, DIAMETRO 3"</v>
          </cell>
          <cell r="C11239" t="str">
            <v xml:space="preserve">UN    </v>
          </cell>
          <cell r="D11239" t="str">
            <v>259,49</v>
          </cell>
        </row>
        <row r="11240">
          <cell r="A11240">
            <v>12431</v>
          </cell>
          <cell r="B11240" t="str">
            <v>UNIAO COM ASSENTO CONICO DE BRONZE, DIAMETRO 4"</v>
          </cell>
          <cell r="C11240" t="str">
            <v xml:space="preserve">UN    </v>
          </cell>
          <cell r="D11240" t="str">
            <v>441,60</v>
          </cell>
        </row>
        <row r="11241">
          <cell r="A11241">
            <v>12432</v>
          </cell>
          <cell r="B11241" t="str">
            <v>UNIAO COM ASSENTO CONICO DE FERRO LONGO (MACHO-FEMEA), DIAMETRO 1 1/2"</v>
          </cell>
          <cell r="C11241" t="str">
            <v xml:space="preserve">UN    </v>
          </cell>
          <cell r="D11241" t="str">
            <v>90,82</v>
          </cell>
        </row>
        <row r="11242">
          <cell r="A11242">
            <v>12434</v>
          </cell>
          <cell r="B11242" t="str">
            <v>UNIAO COM ASSENTO CONICO DE FERRO LONGO (MACHO-FEMEA), DIAMETRO 1/2"</v>
          </cell>
          <cell r="C11242" t="str">
            <v xml:space="preserve">UN    </v>
          </cell>
          <cell r="D11242" t="str">
            <v>29,59</v>
          </cell>
        </row>
        <row r="11243">
          <cell r="A11243">
            <v>12433</v>
          </cell>
          <cell r="B11243" t="str">
            <v>UNIAO COM ASSENTO CONICO DE FERRO LONGO (MACHO-FEMEA), DIAMETRO 1"</v>
          </cell>
          <cell r="C11243" t="str">
            <v xml:space="preserve">UN    </v>
          </cell>
          <cell r="D11243" t="str">
            <v>57,82</v>
          </cell>
        </row>
        <row r="11244">
          <cell r="A11244">
            <v>12435</v>
          </cell>
          <cell r="B11244" t="str">
            <v>UNIAO COM ASSENTO CONICO DE FERRO LONGO (MACHO-FEMEA), DIAMETRO 2 1/2"</v>
          </cell>
          <cell r="C11244" t="str">
            <v xml:space="preserve">UN    </v>
          </cell>
          <cell r="D11244" t="str">
            <v>178,94</v>
          </cell>
        </row>
        <row r="11245">
          <cell r="A11245">
            <v>12437</v>
          </cell>
          <cell r="B11245" t="str">
            <v>UNIAO COM ASSENTO CONICO DE FERRO LONGO (MACHO-FEMEA), DIAMETRO 2"</v>
          </cell>
          <cell r="C11245" t="str">
            <v xml:space="preserve">UN    </v>
          </cell>
          <cell r="D11245" t="str">
            <v>144,51</v>
          </cell>
        </row>
        <row r="11246">
          <cell r="A11246">
            <v>12439</v>
          </cell>
          <cell r="B11246" t="str">
            <v>UNIAO COM ASSENTO CONICO DE FERRO LONGO (MACHO-FEMEA), DIAMETRO 3/4"</v>
          </cell>
          <cell r="C11246" t="str">
            <v xml:space="preserve">UN    </v>
          </cell>
          <cell r="D11246" t="str">
            <v>46,38</v>
          </cell>
        </row>
        <row r="11247">
          <cell r="A11247">
            <v>12438</v>
          </cell>
          <cell r="B11247" t="str">
            <v>UNIAO COM ASSENTO CONICO DE FERRO LONGO (MACHO-FEMEA), DIAMETRO 3'</v>
          </cell>
          <cell r="C11247" t="str">
            <v xml:space="preserve">UN    </v>
          </cell>
          <cell r="D11247" t="str">
            <v>261,53</v>
          </cell>
        </row>
        <row r="11248">
          <cell r="A11248">
            <v>12436</v>
          </cell>
          <cell r="B11248" t="str">
            <v>UNIAO COM ASSENTO CONICO DE FERRO LONGO (MACHO-FEMEA), DIAMETRO 4"</v>
          </cell>
          <cell r="C11248" t="str">
            <v xml:space="preserve">UN    </v>
          </cell>
          <cell r="D11248" t="str">
            <v>330,36</v>
          </cell>
        </row>
        <row r="11249">
          <cell r="A11249">
            <v>36357</v>
          </cell>
          <cell r="B11249" t="str">
            <v>UNIAO COM FLANGE PPR, DN 40 MM, PARA AGUA QUENTE PREDIAL</v>
          </cell>
          <cell r="C11249" t="str">
            <v xml:space="preserve">UN    </v>
          </cell>
          <cell r="D11249" t="str">
            <v>75,96</v>
          </cell>
        </row>
        <row r="11250">
          <cell r="A11250">
            <v>12424</v>
          </cell>
          <cell r="B11250" t="str">
            <v>UNIAO DE FERRO GALVANIZADO, COM ASSENTO CONICO DE BRONZE, DE 1 1/2"</v>
          </cell>
          <cell r="C11250" t="str">
            <v xml:space="preserve">UN    </v>
          </cell>
          <cell r="D11250" t="str">
            <v>59,53</v>
          </cell>
        </row>
        <row r="11251">
          <cell r="A11251">
            <v>12440</v>
          </cell>
          <cell r="B11251" t="str">
            <v>UNIAO DE FERRO GALVANIZADO, COM ASSENTO CONICO DE BRONZE, DE 1 1/4"</v>
          </cell>
          <cell r="C11251" t="str">
            <v xml:space="preserve">UN    </v>
          </cell>
          <cell r="D11251" t="str">
            <v>57,54</v>
          </cell>
        </row>
        <row r="11252">
          <cell r="A11252">
            <v>9884</v>
          </cell>
          <cell r="B11252" t="str">
            <v>UNIAO DE FERRO GALVANIZADO, COM ROSCA BSP, COM ASSENTO PLANO, DE 1 1/2"</v>
          </cell>
          <cell r="C11252" t="str">
            <v xml:space="preserve">UN    </v>
          </cell>
          <cell r="D11252" t="str">
            <v>42,92</v>
          </cell>
        </row>
        <row r="11253">
          <cell r="A11253">
            <v>9888</v>
          </cell>
          <cell r="B11253" t="str">
            <v>UNIAO DE FERRO GALVANIZADO, COM ROSCA BSP, COM ASSENTO PLANO, DE 1 1/4"</v>
          </cell>
          <cell r="C11253" t="str">
            <v xml:space="preserve">UN    </v>
          </cell>
          <cell r="D11253" t="str">
            <v>34,48</v>
          </cell>
        </row>
        <row r="11254">
          <cell r="A11254">
            <v>9883</v>
          </cell>
          <cell r="B11254" t="str">
            <v>UNIAO DE FERRO GALVANIZADO, COM ROSCA BSP, COM ASSENTO PLANO, DE 1/2"</v>
          </cell>
          <cell r="C11254" t="str">
            <v xml:space="preserve">UN    </v>
          </cell>
          <cell r="D11254" t="str">
            <v>15,05</v>
          </cell>
        </row>
        <row r="11255">
          <cell r="A11255">
            <v>9886</v>
          </cell>
          <cell r="B11255" t="str">
            <v>UNIAO DE FERRO GALVANIZADO, COM ROSCA BSP, COM ASSENTO PLANO, DE 1"</v>
          </cell>
          <cell r="C11255" t="str">
            <v xml:space="preserve">UN    </v>
          </cell>
          <cell r="D11255" t="str">
            <v>20,61</v>
          </cell>
        </row>
        <row r="11256">
          <cell r="A11256">
            <v>9889</v>
          </cell>
          <cell r="B11256" t="str">
            <v>UNIAO DE FERRO GALVANIZADO, COM ROSCA BSP, COM ASSENTO PLANO, DE 2 1/2"</v>
          </cell>
          <cell r="C11256" t="str">
            <v xml:space="preserve">UN    </v>
          </cell>
          <cell r="D11256" t="str">
            <v>104,42</v>
          </cell>
        </row>
        <row r="11257">
          <cell r="A11257">
            <v>9887</v>
          </cell>
          <cell r="B11257" t="str">
            <v>UNIAO DE FERRO GALVANIZADO, COM ROSCA BSP, COM ASSENTO PLANO, DE 2"</v>
          </cell>
          <cell r="C11257" t="str">
            <v xml:space="preserve">UN    </v>
          </cell>
          <cell r="D11257" t="str">
            <v>63,11</v>
          </cell>
        </row>
        <row r="11258">
          <cell r="A11258">
            <v>9885</v>
          </cell>
          <cell r="B11258" t="str">
            <v>UNIAO DE FERRO GALVANIZADO, COM ROSCA BSP, COM ASSENTO PLANO, DE 3/4"</v>
          </cell>
          <cell r="C11258" t="str">
            <v xml:space="preserve">UN    </v>
          </cell>
          <cell r="D11258" t="str">
            <v>19,92</v>
          </cell>
        </row>
        <row r="11259">
          <cell r="A11259">
            <v>9890</v>
          </cell>
          <cell r="B11259" t="str">
            <v>UNIAO DE FERRO GALVANIZADO, COM ROSCA BSP, COM ASSENTO PLANO, DE 3"</v>
          </cell>
          <cell r="C11259" t="str">
            <v xml:space="preserve">UN    </v>
          </cell>
          <cell r="D11259" t="str">
            <v>161,77</v>
          </cell>
        </row>
        <row r="11260">
          <cell r="A11260">
            <v>9891</v>
          </cell>
          <cell r="B11260" t="str">
            <v>UNIAO DE FERRO GALVANIZADO, COM ROSCA BSP, COM ASSENTO PLANO, DE 4"</v>
          </cell>
          <cell r="C11260" t="str">
            <v xml:space="preserve">UN    </v>
          </cell>
          <cell r="D11260" t="str">
            <v>227,09</v>
          </cell>
        </row>
        <row r="11261">
          <cell r="A11261">
            <v>39292</v>
          </cell>
          <cell r="B11261" t="str">
            <v>UNIAO DE REDUCAO METALICA, PARA CONEXAO COM ANEL DESLIZANTE EM TUBO PEX, DN 20 X 16 MM</v>
          </cell>
          <cell r="C11261" t="str">
            <v xml:space="preserve">UN    </v>
          </cell>
          <cell r="D11261" t="str">
            <v>6,64</v>
          </cell>
        </row>
        <row r="11262">
          <cell r="A11262">
            <v>39293</v>
          </cell>
          <cell r="B11262" t="str">
            <v>UNIAO DE REDUCAO METALICA, PARA CONEXAO COM ANEL DESLIZANTE EM TUBO PEX, DN 25 X 16 MM</v>
          </cell>
          <cell r="C11262" t="str">
            <v xml:space="preserve">UN    </v>
          </cell>
          <cell r="D11262" t="str">
            <v>10,72</v>
          </cell>
        </row>
        <row r="11263">
          <cell r="A11263">
            <v>39294</v>
          </cell>
          <cell r="B11263" t="str">
            <v>UNIAO DE REDUCAO METALICA, PARA CONEXAO COM ANEL DESLIZANTE EM TUBO PEX, DN 25 X 20 MM</v>
          </cell>
          <cell r="C11263" t="str">
            <v xml:space="preserve">UN    </v>
          </cell>
          <cell r="D11263" t="str">
            <v>10,72</v>
          </cell>
        </row>
        <row r="11264">
          <cell r="A11264">
            <v>39295</v>
          </cell>
          <cell r="B11264" t="str">
            <v>UNIAO DE REDUCAO METALICA, PARA CONEXAO COM ANEL DESLIZANTE EM TUBO PEX, DN 32 X 25 MM</v>
          </cell>
          <cell r="C11264" t="str">
            <v xml:space="preserve">UN    </v>
          </cell>
          <cell r="D11264" t="str">
            <v>18,28</v>
          </cell>
        </row>
        <row r="11265">
          <cell r="A11265">
            <v>36313</v>
          </cell>
          <cell r="B11265" t="str">
            <v>UNIAO DUPLA PPR DN 20 MM, PARA AGUA QUENTE PREDIAL</v>
          </cell>
          <cell r="C11265" t="str">
            <v xml:space="preserve">UN    </v>
          </cell>
          <cell r="D11265" t="str">
            <v>18,01</v>
          </cell>
        </row>
        <row r="11266">
          <cell r="A11266">
            <v>36316</v>
          </cell>
          <cell r="B11266" t="str">
            <v>UNIAO DUPLA PPR DN 25 MM, PARA AGUA QUENTE PREDIAL</v>
          </cell>
          <cell r="C11266" t="str">
            <v xml:space="preserve">UN    </v>
          </cell>
          <cell r="D11266" t="str">
            <v>21,84</v>
          </cell>
        </row>
        <row r="11267">
          <cell r="A11267">
            <v>64</v>
          </cell>
          <cell r="B11267" t="str">
            <v>UNIAO EM POLIPROPILENO (PP), PARA TUBO EM PEAD, 20 MM - LIGACAO PREDIAL DE AGUA</v>
          </cell>
          <cell r="C11267" t="str">
            <v xml:space="preserve">UN    </v>
          </cell>
          <cell r="D11267" t="str">
            <v>3,42</v>
          </cell>
        </row>
        <row r="11268">
          <cell r="A11268">
            <v>37423</v>
          </cell>
          <cell r="B11268" t="str">
            <v>UNIAO EM POLIPROPILENO (PP), PARA TUBO EM PEAD, 32 MM - LIGACAO PREDIAL DE AGUA</v>
          </cell>
          <cell r="C11268" t="str">
            <v xml:space="preserve">UN    </v>
          </cell>
          <cell r="D11268" t="str">
            <v>8,46</v>
          </cell>
        </row>
        <row r="11269">
          <cell r="A11269">
            <v>39296</v>
          </cell>
          <cell r="B11269" t="str">
            <v>UNIAO METALICA, PARA CONEXAO COM ANEL DESLIZANTE EM TUBO PEX, DN 16 MM</v>
          </cell>
          <cell r="C11269" t="str">
            <v xml:space="preserve">UN    </v>
          </cell>
          <cell r="D11269" t="str">
            <v>5,13</v>
          </cell>
        </row>
        <row r="11270">
          <cell r="A11270">
            <v>39297</v>
          </cell>
          <cell r="B11270" t="str">
            <v>UNIAO METALICA, PARA CONEXAO COM ANEL DESLIZANTE EM TUBO PEX, DN 20 MM</v>
          </cell>
          <cell r="C11270" t="str">
            <v xml:space="preserve">UN    </v>
          </cell>
          <cell r="D11270" t="str">
            <v>7,33</v>
          </cell>
        </row>
        <row r="11271">
          <cell r="A11271">
            <v>39298</v>
          </cell>
          <cell r="B11271" t="str">
            <v>UNIAO METALICA, PARA CONEXAO COM ANEL DESLIZANTE EM TUBO PEX, DN 25 MM</v>
          </cell>
          <cell r="C11271" t="str">
            <v xml:space="preserve">UN    </v>
          </cell>
          <cell r="D11271" t="str">
            <v>12,92</v>
          </cell>
        </row>
        <row r="11272">
          <cell r="A11272">
            <v>39299</v>
          </cell>
          <cell r="B11272" t="str">
            <v>UNIAO METALICA, PARA CONEXAO COM ANEL DESLIZANTE EM TUBO PEX, DN 32 MM</v>
          </cell>
          <cell r="C11272" t="str">
            <v xml:space="preserve">UN    </v>
          </cell>
          <cell r="D11272" t="str">
            <v>21,99</v>
          </cell>
        </row>
        <row r="11273">
          <cell r="A11273">
            <v>9892</v>
          </cell>
          <cell r="B11273" t="str">
            <v>UNIAO PVC, ROSCAVEL 1/2",  AGUA FRIA PREDIAL</v>
          </cell>
          <cell r="C11273" t="str">
            <v xml:space="preserve">UN    </v>
          </cell>
          <cell r="D11273" t="str">
            <v>4,91</v>
          </cell>
        </row>
        <row r="11274">
          <cell r="A11274">
            <v>9893</v>
          </cell>
          <cell r="B11274" t="str">
            <v>UNIAO PVC, ROSCAVEL 2",  AGUA FRIA PREDIAL</v>
          </cell>
          <cell r="C11274" t="str">
            <v xml:space="preserve">UN    </v>
          </cell>
          <cell r="D11274" t="str">
            <v>53,80</v>
          </cell>
        </row>
        <row r="11275">
          <cell r="A11275">
            <v>9901</v>
          </cell>
          <cell r="B11275" t="str">
            <v>UNIAO PVC, ROSCAVEL, 1 1/2",  AGUA FRIA PREDIAL</v>
          </cell>
          <cell r="C11275" t="str">
            <v xml:space="preserve">UN    </v>
          </cell>
          <cell r="D11275" t="str">
            <v>23,67</v>
          </cell>
        </row>
        <row r="11276">
          <cell r="A11276">
            <v>9896</v>
          </cell>
          <cell r="B11276" t="str">
            <v>UNIAO PVC, ROSCAVEL, 1 1/4",  AGUA FRIA PREDIAL</v>
          </cell>
          <cell r="C11276" t="str">
            <v xml:space="preserve">UN    </v>
          </cell>
          <cell r="D11276" t="str">
            <v>20,38</v>
          </cell>
        </row>
        <row r="11277">
          <cell r="A11277">
            <v>9900</v>
          </cell>
          <cell r="B11277" t="str">
            <v>UNIAO PVC, ROSCAVEL, 1",  AGUA FRIA PREDIAL</v>
          </cell>
          <cell r="C11277" t="str">
            <v xml:space="preserve">UN    </v>
          </cell>
          <cell r="D11277" t="str">
            <v>12,62</v>
          </cell>
        </row>
        <row r="11278">
          <cell r="A11278">
            <v>9898</v>
          </cell>
          <cell r="B11278" t="str">
            <v>UNIAO PVC, ROSCAVEL, 2 1/2",  AGUA FRIA PREDIAL</v>
          </cell>
          <cell r="C11278" t="str">
            <v xml:space="preserve">UN    </v>
          </cell>
          <cell r="D11278" t="str">
            <v>110,60</v>
          </cell>
        </row>
        <row r="11279">
          <cell r="A11279">
            <v>9899</v>
          </cell>
          <cell r="B11279" t="str">
            <v>UNIAO PVC, ROSCAVEL, 3/4",  AGUA FRIA PREDIAL</v>
          </cell>
          <cell r="C11279" t="str">
            <v xml:space="preserve">UN    </v>
          </cell>
          <cell r="D11279" t="str">
            <v>6,76</v>
          </cell>
        </row>
        <row r="11280">
          <cell r="A11280">
            <v>9902</v>
          </cell>
          <cell r="B11280" t="str">
            <v>UNIAO PVC, ROSCAVEL, 3",  AGUA FRIA PREDIAL</v>
          </cell>
          <cell r="C11280" t="str">
            <v xml:space="preserve">UN    </v>
          </cell>
          <cell r="D11280" t="str">
            <v>140,12</v>
          </cell>
        </row>
        <row r="11281">
          <cell r="A11281">
            <v>9908</v>
          </cell>
          <cell r="B11281" t="str">
            <v>UNIAO PVC, SOLDAVEL, 110 MM,  PARA AGUA FRIA PREDIAL</v>
          </cell>
          <cell r="C11281" t="str">
            <v xml:space="preserve">UN    </v>
          </cell>
          <cell r="D11281" t="str">
            <v>354,86</v>
          </cell>
        </row>
        <row r="11282">
          <cell r="A11282">
            <v>9905</v>
          </cell>
          <cell r="B11282" t="str">
            <v>UNIAO PVC, SOLDAVEL, 20 MM,  PARA AGUA FRIA PREDIAL</v>
          </cell>
          <cell r="C11282" t="str">
            <v xml:space="preserve">UN    </v>
          </cell>
          <cell r="D11282" t="str">
            <v>4,77</v>
          </cell>
        </row>
        <row r="11283">
          <cell r="A11283">
            <v>9906</v>
          </cell>
          <cell r="B11283" t="str">
            <v>UNIAO PVC, SOLDAVEL, 25 MM,  PARA AGUA FRIA PREDIAL</v>
          </cell>
          <cell r="C11283" t="str">
            <v xml:space="preserve">UN    </v>
          </cell>
          <cell r="D11283" t="str">
            <v>5,63</v>
          </cell>
        </row>
        <row r="11284">
          <cell r="A11284">
            <v>9895</v>
          </cell>
          <cell r="B11284" t="str">
            <v>UNIAO PVC, SOLDAVEL, 32 MM,  PARA AGUA FRIA PREDIAL</v>
          </cell>
          <cell r="C11284" t="str">
            <v xml:space="preserve">UN    </v>
          </cell>
          <cell r="D11284" t="str">
            <v>9,51</v>
          </cell>
        </row>
        <row r="11285">
          <cell r="A11285">
            <v>9894</v>
          </cell>
          <cell r="B11285" t="str">
            <v>UNIAO PVC, SOLDAVEL, 40 MM,  PARA AGUA FRIA PREDIAL</v>
          </cell>
          <cell r="C11285" t="str">
            <v xml:space="preserve">UN    </v>
          </cell>
          <cell r="D11285" t="str">
            <v>18,59</v>
          </cell>
        </row>
        <row r="11286">
          <cell r="A11286">
            <v>9897</v>
          </cell>
          <cell r="B11286" t="str">
            <v>UNIAO PVC, SOLDAVEL, 50 MM,  PARA AGUA FRIA PREDIAL</v>
          </cell>
          <cell r="C11286" t="str">
            <v xml:space="preserve">UN    </v>
          </cell>
          <cell r="D11286" t="str">
            <v>21,86</v>
          </cell>
        </row>
        <row r="11287">
          <cell r="A11287">
            <v>9910</v>
          </cell>
          <cell r="B11287" t="str">
            <v>UNIAO PVC, SOLDAVEL, 60 MM,  PARA AGUA FRIA PREDIAL</v>
          </cell>
          <cell r="C11287" t="str">
            <v xml:space="preserve">UN    </v>
          </cell>
          <cell r="D11287" t="str">
            <v>50,58</v>
          </cell>
        </row>
        <row r="11288">
          <cell r="A11288">
            <v>9909</v>
          </cell>
          <cell r="B11288" t="str">
            <v>UNIAO PVC, SOLDAVEL, 75 MM,  PARA AGUA FRIA PREDIAL</v>
          </cell>
          <cell r="C11288" t="str">
            <v xml:space="preserve">UN    </v>
          </cell>
          <cell r="D11288" t="str">
            <v>105,11</v>
          </cell>
        </row>
        <row r="11289">
          <cell r="A11289">
            <v>9907</v>
          </cell>
          <cell r="B11289" t="str">
            <v>UNIAO PVC, SOLDAVEL, 85 MM,  PARA AGUA FRIA PREDIAL</v>
          </cell>
          <cell r="C11289" t="str">
            <v xml:space="preserve">UN    </v>
          </cell>
          <cell r="D11289" t="str">
            <v>156,04</v>
          </cell>
        </row>
        <row r="11290">
          <cell r="A11290">
            <v>20973</v>
          </cell>
          <cell r="B11290" t="str">
            <v>UNIAO TIPO STORZ, COM EMPATACAO INTERNA TIPO ANEL DE EXPANSAO, ENGATE RAPIDO 1 1/2", PARA MANGUEIRA DE COMBATE A INCENDIO PREDIAL</v>
          </cell>
          <cell r="C11290" t="str">
            <v xml:space="preserve">UN    </v>
          </cell>
          <cell r="D11290" t="str">
            <v>97,98</v>
          </cell>
        </row>
        <row r="11291">
          <cell r="A11291">
            <v>20974</v>
          </cell>
          <cell r="B11291" t="str">
            <v>UNIAO TIPO STORZ, COM EMPATACAO INTERNA TIPO ANEL DE EXPANSAO, ENGATE RAPIDO 2 1/2", PARA MANGUEIRA DE COMBATE A INCENDIO PREDIAL</v>
          </cell>
          <cell r="C11291" t="str">
            <v xml:space="preserve">UN    </v>
          </cell>
          <cell r="D11291" t="str">
            <v>140,19</v>
          </cell>
        </row>
        <row r="11292">
          <cell r="A11292">
            <v>37989</v>
          </cell>
          <cell r="B11292" t="str">
            <v>UNIAO, CPVC, SOLDAVEL, 15 MM, PARA AGUA QUENTE PREDIAL</v>
          </cell>
          <cell r="C11292" t="str">
            <v xml:space="preserve">UN    </v>
          </cell>
          <cell r="D11292" t="str">
            <v>9,06</v>
          </cell>
        </row>
        <row r="11293">
          <cell r="A11293">
            <v>37990</v>
          </cell>
          <cell r="B11293" t="str">
            <v>UNIAO, CPVC, SOLDAVEL, 22 MM, PARA AGUA QUENTE PREDIAL</v>
          </cell>
          <cell r="C11293" t="str">
            <v xml:space="preserve">UN    </v>
          </cell>
          <cell r="D11293" t="str">
            <v>10,52</v>
          </cell>
        </row>
        <row r="11294">
          <cell r="A11294">
            <v>37991</v>
          </cell>
          <cell r="B11294" t="str">
            <v>UNIAO, CPVC, SOLDAVEL, 28 MM, PARA AGUA QUENTE PREDIAL</v>
          </cell>
          <cell r="C11294" t="str">
            <v xml:space="preserve">UN    </v>
          </cell>
          <cell r="D11294" t="str">
            <v>16,65</v>
          </cell>
        </row>
        <row r="11295">
          <cell r="A11295">
            <v>37992</v>
          </cell>
          <cell r="B11295" t="str">
            <v>UNIAO, CPVC, SOLDAVEL, 35 MM, PARA AGUA QUENTE PREDIAL</v>
          </cell>
          <cell r="C11295" t="str">
            <v xml:space="preserve">UN    </v>
          </cell>
          <cell r="D11295" t="str">
            <v>25,43</v>
          </cell>
        </row>
        <row r="11296">
          <cell r="A11296">
            <v>37993</v>
          </cell>
          <cell r="B11296" t="str">
            <v>UNIAO, CPVC, SOLDAVEL, 42 MM, PARA AGUA QUENTE PREDIAL</v>
          </cell>
          <cell r="C11296" t="str">
            <v xml:space="preserve">UN    </v>
          </cell>
          <cell r="D11296" t="str">
            <v>37,74</v>
          </cell>
        </row>
        <row r="11297">
          <cell r="A11297">
            <v>37994</v>
          </cell>
          <cell r="B11297" t="str">
            <v>UNIAO, CPVC, SOLDAVEL, 54 MM, PARA AGUA QUENTE PREDIAL</v>
          </cell>
          <cell r="C11297" t="str">
            <v xml:space="preserve">UN    </v>
          </cell>
          <cell r="D11297" t="str">
            <v>90,70</v>
          </cell>
        </row>
        <row r="11298">
          <cell r="A11298">
            <v>37995</v>
          </cell>
          <cell r="B11298" t="str">
            <v>UNIAO, CPVC, SOLDAVEL, 73 MM, PARA AGUA QUENTE PREDIAL</v>
          </cell>
          <cell r="C11298" t="str">
            <v xml:space="preserve">UN    </v>
          </cell>
          <cell r="D11298" t="str">
            <v>131,65</v>
          </cell>
        </row>
        <row r="11299">
          <cell r="A11299">
            <v>37996</v>
          </cell>
          <cell r="B11299" t="str">
            <v>UNIAO, CPVC, SOLDAVEL, 89 MM, PARA AGUA QUENTE PREDIAL</v>
          </cell>
          <cell r="C11299" t="str">
            <v xml:space="preserve">UN    </v>
          </cell>
          <cell r="D11299" t="str">
            <v>194,11</v>
          </cell>
        </row>
        <row r="11300">
          <cell r="A11300">
            <v>13883</v>
          </cell>
          <cell r="B11300" t="str">
            <v>USINA DE ASFALTO A FRIO, CAPACIDADE DE 30 A 40 T/H, ELETRICA, POTENCIA DE 30 CV</v>
          </cell>
          <cell r="C11300" t="str">
            <v xml:space="preserve">UN    </v>
          </cell>
          <cell r="D11300" t="str">
            <v>78.585,77</v>
          </cell>
        </row>
        <row r="11301">
          <cell r="A11301">
            <v>38604</v>
          </cell>
          <cell r="B11301" t="str">
            <v>USINA DE ASFALTO A FRIO, CAPACIDADE DE 40 A 60 T/H, ELETRICA, POTENCIA DE 30 CV</v>
          </cell>
          <cell r="C11301" t="str">
            <v xml:space="preserve">UN    </v>
          </cell>
          <cell r="D11301" t="str">
            <v>97.877,54</v>
          </cell>
        </row>
        <row r="11302">
          <cell r="A11302">
            <v>10601</v>
          </cell>
          <cell r="B11302" t="str">
            <v>USINA DE ASFALTO A QUENTE, FIXA, TIPO CONTRA FLUXO, CAPACIDADE DE 100 A 140 T/H, POTENCIA DE 280 KW, COM MISTURADOR EXTERNO ROTATIVO</v>
          </cell>
          <cell r="C11302" t="str">
            <v xml:space="preserve">UN    </v>
          </cell>
          <cell r="D11302" t="str">
            <v>1.903.913,36</v>
          </cell>
        </row>
        <row r="11303">
          <cell r="A11303">
            <v>26034</v>
          </cell>
          <cell r="B11303" t="str">
            <v>USINA DE ASFALTO, GRAVIMETRICA, CAPACIDADE DE 150 T/H, POTENCIA DE 400 KW</v>
          </cell>
          <cell r="C11303" t="str">
            <v xml:space="preserve">UN    </v>
          </cell>
          <cell r="D11303" t="str">
            <v>5.012.936,68</v>
          </cell>
        </row>
        <row r="11304">
          <cell r="A11304">
            <v>13894</v>
          </cell>
          <cell r="B11304" t="str">
            <v>USINA DE CONCRETO FIXA, CAPACIDADE NOMINAL DE 40 M3/H, SEM SILO</v>
          </cell>
          <cell r="C11304" t="str">
            <v xml:space="preserve">UN    </v>
          </cell>
          <cell r="D11304" t="str">
            <v>392.649,25</v>
          </cell>
        </row>
        <row r="11305">
          <cell r="A11305">
            <v>13895</v>
          </cell>
          <cell r="B11305" t="str">
            <v>USINA DE CONCRETO FIXA, CAPACIDADE NOMINAL DE 60 M3/H, SEM SILO</v>
          </cell>
          <cell r="C11305" t="str">
            <v xml:space="preserve">UN    </v>
          </cell>
          <cell r="D11305" t="str">
            <v>527.982,35</v>
          </cell>
        </row>
        <row r="11306">
          <cell r="A11306">
            <v>13892</v>
          </cell>
          <cell r="B11306" t="str">
            <v>USINA DE CONCRETO FIXA, CAPACIDADE NOMINAL DE 80 M3/H, SEM SILO</v>
          </cell>
          <cell r="C11306" t="str">
            <v xml:space="preserve">UN    </v>
          </cell>
          <cell r="D11306" t="str">
            <v>647.029,46</v>
          </cell>
        </row>
        <row r="11307">
          <cell r="A11307">
            <v>9914</v>
          </cell>
          <cell r="B11307" t="str">
            <v>USINA DE CONCRETO FIXA, CAPACIDADE NOMINAL DE 90 A 120 M3/H, SEM SILO</v>
          </cell>
          <cell r="C11307" t="str">
            <v xml:space="preserve">UN    </v>
          </cell>
          <cell r="D11307" t="str">
            <v>700.000,00</v>
          </cell>
        </row>
        <row r="11308">
          <cell r="A11308">
            <v>36485</v>
          </cell>
          <cell r="B11308" t="str">
            <v>USINA DE LAMA ASFALTICA, PROD 30 A 50 T/H, SILO DE AGREGADO 7 M3, RESERVATORIOS PARA EMULSAO E AGUA DE 2,3 M3 CADA, MISTURADOR TIPO PUGG-MILL A SER MONTADO SOBRE CAMINHAO</v>
          </cell>
          <cell r="C11308" t="str">
            <v xml:space="preserve">UN    </v>
          </cell>
          <cell r="D11308" t="str">
            <v>372.817,95</v>
          </cell>
        </row>
        <row r="11309">
          <cell r="A11309">
            <v>9912</v>
          </cell>
          <cell r="B11309" t="str">
            <v>USINA DE MISTURAS ASFALTICAS A QUENTE, MOVEL, TIPO CONTRA FLUXO, CAPACIDADE DE 40 A 80 T/H</v>
          </cell>
          <cell r="C11309" t="str">
            <v xml:space="preserve">UN    </v>
          </cell>
          <cell r="D11309" t="str">
            <v>1.550.000,00</v>
          </cell>
        </row>
        <row r="11310">
          <cell r="A11310">
            <v>9921</v>
          </cell>
          <cell r="B11310" t="str">
            <v>USINA MISTURADORA DE SOLOS,  DOSADORES TRIPLOS, CALHA VIBRATORIA CAPACIDADE DE 200 A 500 T/H, POTENCIA DE 75 KW</v>
          </cell>
          <cell r="C11310" t="str">
            <v xml:space="preserve">UN    </v>
          </cell>
          <cell r="D11310" t="str">
            <v>799.563,31</v>
          </cell>
        </row>
        <row r="11311">
          <cell r="A11311">
            <v>21112</v>
          </cell>
          <cell r="B11311" t="str">
            <v>VALVULA DE DESCARGA EM METAL CROMADO PARA MICTORIO COM ACIONAMENTO POR PRESSAO E FECHAMENTO AUTOMATICO</v>
          </cell>
          <cell r="C11311" t="str">
            <v xml:space="preserve">UN    </v>
          </cell>
          <cell r="D11311" t="str">
            <v>161,41</v>
          </cell>
        </row>
        <row r="11312">
          <cell r="A11312">
            <v>10228</v>
          </cell>
          <cell r="B11312" t="str">
            <v>VALVULA DE DESCARGA METALICA, BASE 1 1/2 " E ACABAMENTO METALICO CROMADO</v>
          </cell>
          <cell r="C11312" t="str">
            <v xml:space="preserve">UN    </v>
          </cell>
          <cell r="D11312" t="str">
            <v>187,51</v>
          </cell>
        </row>
        <row r="11313">
          <cell r="A11313">
            <v>11781</v>
          </cell>
          <cell r="B11313" t="str">
            <v>VALVULA DE DESCARGA METALICA, BASE 1 1/4 " E ACABAMENTO METALICO CROMADO</v>
          </cell>
          <cell r="C11313" t="str">
            <v xml:space="preserve">UN    </v>
          </cell>
          <cell r="D11313" t="str">
            <v>151,90</v>
          </cell>
        </row>
        <row r="11314">
          <cell r="A11314">
            <v>11746</v>
          </cell>
          <cell r="B11314" t="str">
            <v>VALVULA DE ESFERA BRUTA EM BRONZE, BITOLA 1 " (REF 1552-B)</v>
          </cell>
          <cell r="C11314" t="str">
            <v xml:space="preserve">UN    </v>
          </cell>
          <cell r="D11314" t="str">
            <v>47,35</v>
          </cell>
        </row>
        <row r="11315">
          <cell r="A11315">
            <v>11751</v>
          </cell>
          <cell r="B11315" t="str">
            <v>VALVULA DE ESFERA BRUTA EM BRONZE, BITOLA 1 1/2 " (REF 1552-B)</v>
          </cell>
          <cell r="C11315" t="str">
            <v xml:space="preserve">UN    </v>
          </cell>
          <cell r="D11315" t="str">
            <v>85,04</v>
          </cell>
        </row>
        <row r="11316">
          <cell r="A11316">
            <v>11750</v>
          </cell>
          <cell r="B11316" t="str">
            <v>VALVULA DE ESFERA BRUTA EM BRONZE, BITOLA 1 1/4 " (REF 1552-B)</v>
          </cell>
          <cell r="C11316" t="str">
            <v xml:space="preserve">UN    </v>
          </cell>
          <cell r="D11316" t="str">
            <v>70,57</v>
          </cell>
        </row>
        <row r="11317">
          <cell r="A11317">
            <v>11748</v>
          </cell>
          <cell r="B11317" t="str">
            <v>VALVULA DE ESFERA BRUTA EM BRONZE, BITOLA 1/2 " (REF 1552-B)</v>
          </cell>
          <cell r="C11317" t="str">
            <v xml:space="preserve">UN    </v>
          </cell>
          <cell r="D11317" t="str">
            <v>30,38</v>
          </cell>
        </row>
        <row r="11318">
          <cell r="A11318">
            <v>11747</v>
          </cell>
          <cell r="B11318" t="str">
            <v>VALVULA DE ESFERA BRUTA EM BRONZE, BITOLA 2 " (REF 1552-B)</v>
          </cell>
          <cell r="C11318" t="str">
            <v xml:space="preserve">UN    </v>
          </cell>
          <cell r="D11318" t="str">
            <v>131,13</v>
          </cell>
        </row>
        <row r="11319">
          <cell r="A11319">
            <v>11749</v>
          </cell>
          <cell r="B11319" t="str">
            <v>VALVULA DE ESFERA BRUTA EM BRONZE, BITOLA 3/4 " (REF 1552-B)</v>
          </cell>
          <cell r="C11319" t="str">
            <v xml:space="preserve">UN    </v>
          </cell>
          <cell r="D11319" t="str">
            <v>35,07</v>
          </cell>
        </row>
        <row r="11320">
          <cell r="A11320">
            <v>10236</v>
          </cell>
          <cell r="B11320" t="str">
            <v>VALVULA DE RETENCAO DE BRONZE, PE COM CRIVOS, EXTREMIDADE COM ROSCA, DE 1 1/2", PARA FUNDO DE POCO</v>
          </cell>
          <cell r="C11320" t="str">
            <v xml:space="preserve">UN    </v>
          </cell>
          <cell r="D11320" t="str">
            <v>59,94</v>
          </cell>
        </row>
        <row r="11321">
          <cell r="A11321">
            <v>10233</v>
          </cell>
          <cell r="B11321" t="str">
            <v>VALVULA DE RETENCAO DE BRONZE, PE COM CRIVOS, EXTREMIDADE COM ROSCA, DE 1 1/4", PARA FUNDO DE POCO</v>
          </cell>
          <cell r="C11321" t="str">
            <v xml:space="preserve">UN    </v>
          </cell>
          <cell r="D11321" t="str">
            <v>56,17</v>
          </cell>
        </row>
        <row r="11322">
          <cell r="A11322">
            <v>10234</v>
          </cell>
          <cell r="B11322" t="str">
            <v>VALVULA DE RETENCAO DE BRONZE, PE COM CRIVOS, EXTREMIDADE COM ROSCA, DE 1", PARA FUNDO DE POCO</v>
          </cell>
          <cell r="C11322" t="str">
            <v xml:space="preserve">UN    </v>
          </cell>
          <cell r="D11322" t="str">
            <v>35,38</v>
          </cell>
        </row>
        <row r="11323">
          <cell r="A11323">
            <v>10231</v>
          </cell>
          <cell r="B11323" t="str">
            <v>VALVULA DE RETENCAO DE BRONZE, PE COM CRIVOS, EXTREMIDADE COM ROSCA, DE 2 1/2", PARA FUNDO DE POCO</v>
          </cell>
          <cell r="C11323" t="str">
            <v xml:space="preserve">UN    </v>
          </cell>
          <cell r="D11323" t="str">
            <v>162,26</v>
          </cell>
        </row>
        <row r="11324">
          <cell r="A11324">
            <v>10232</v>
          </cell>
          <cell r="B11324" t="str">
            <v>VALVULA DE RETENCAO DE BRONZE, PE COM CRIVOS, EXTREMIDADE COM ROSCA, DE 2", PARA FUNDO DE POCO</v>
          </cell>
          <cell r="C11324" t="str">
            <v xml:space="preserve">UN    </v>
          </cell>
          <cell r="D11324" t="str">
            <v>90,79</v>
          </cell>
        </row>
        <row r="11325">
          <cell r="A11325">
            <v>10229</v>
          </cell>
          <cell r="B11325" t="str">
            <v>VALVULA DE RETENCAO DE BRONZE, PE COM CRIVOS, EXTREMIDADE COM ROSCA, DE 3/4", PARA FUNDO DE POCO</v>
          </cell>
          <cell r="C11325" t="str">
            <v xml:space="preserve">UN    </v>
          </cell>
          <cell r="D11325" t="str">
            <v>32,00</v>
          </cell>
        </row>
        <row r="11326">
          <cell r="A11326">
            <v>10235</v>
          </cell>
          <cell r="B11326" t="str">
            <v>VALVULA DE RETENCAO DE BRONZE, PE COM CRIVOS, EXTREMIDADE COM ROSCA, DE 3", PARA FUNDO DE POCO</v>
          </cell>
          <cell r="C11326" t="str">
            <v xml:space="preserve">UN    </v>
          </cell>
          <cell r="D11326" t="str">
            <v>222,44</v>
          </cell>
        </row>
        <row r="11327">
          <cell r="A11327">
            <v>10230</v>
          </cell>
          <cell r="B11327" t="str">
            <v>VALVULA DE RETENCAO DE BRONZE, PE COM CRIVOS, EXTREMIDADE COM ROSCA, DE 4", PARA FUNDO DE POCO</v>
          </cell>
          <cell r="C11327" t="str">
            <v xml:space="preserve">UN    </v>
          </cell>
          <cell r="D11327" t="str">
            <v>391,47</v>
          </cell>
        </row>
        <row r="11328">
          <cell r="A11328">
            <v>10409</v>
          </cell>
          <cell r="B11328" t="str">
            <v>VALVULA DE RETENCAO HORIZONTAL, DE BRONZE (PN-25), 1 1/2", 400 PSI, TAMPA DE PORCA DE UNIAO, EXTREMIDADES COM ROSCA</v>
          </cell>
          <cell r="C11328" t="str">
            <v xml:space="preserve">UN    </v>
          </cell>
          <cell r="D11328" t="str">
            <v>116,30</v>
          </cell>
        </row>
        <row r="11329">
          <cell r="A11329">
            <v>10411</v>
          </cell>
          <cell r="B11329" t="str">
            <v>VALVULA DE RETENCAO HORIZONTAL, DE BRONZE (PN-25), 1 1/4", 400 PSI, TAMPA DE PORCA DE UNIAO, EXTREMIDADES COM ROSCA</v>
          </cell>
          <cell r="C11329" t="str">
            <v xml:space="preserve">UN    </v>
          </cell>
          <cell r="D11329" t="str">
            <v>104,06</v>
          </cell>
        </row>
        <row r="11330">
          <cell r="A11330">
            <v>10404</v>
          </cell>
          <cell r="B11330" t="str">
            <v>VALVULA DE RETENCAO HORIZONTAL, DE BRONZE (PN-25), 1/2", 400 PSI, TAMPA DE PORCA DE UNIAO, EXTREMIDADES COM ROSCA</v>
          </cell>
          <cell r="C11330" t="str">
            <v xml:space="preserve">UN    </v>
          </cell>
          <cell r="D11330" t="str">
            <v>42,20</v>
          </cell>
        </row>
        <row r="11331">
          <cell r="A11331">
            <v>10410</v>
          </cell>
          <cell r="B11331" t="str">
            <v>VALVULA DE RETENCAO HORIZONTAL, DE BRONZE (PN-25), 1", 400 PSI, TAMPA DE PORCA DE UNIAO, EXTREMIDADES COM ROSCA</v>
          </cell>
          <cell r="C11331" t="str">
            <v xml:space="preserve">UN    </v>
          </cell>
          <cell r="D11331" t="str">
            <v>69,51</v>
          </cell>
        </row>
        <row r="11332">
          <cell r="A11332">
            <v>10405</v>
          </cell>
          <cell r="B11332" t="str">
            <v>VALVULA DE RETENCAO HORIZONTAL, DE BRONZE (PN-25), 2 1/2", 400 PSI, TAMPA DE PORCA DE UNIAO, EXTREMIDADES COM ROSCA</v>
          </cell>
          <cell r="C11332" t="str">
            <v xml:space="preserve">UN    </v>
          </cell>
          <cell r="D11332" t="str">
            <v>233,01</v>
          </cell>
        </row>
        <row r="11333">
          <cell r="A11333">
            <v>10408</v>
          </cell>
          <cell r="B11333" t="str">
            <v>VALVULA DE RETENCAO HORIZONTAL, DE BRONZE (PN-25), 2", 400 PSI, TAMPA DE PORCA DE UNIAO, EXTREMIDADES COM ROSCA</v>
          </cell>
          <cell r="C11333" t="str">
            <v xml:space="preserve">UN    </v>
          </cell>
          <cell r="D11333" t="str">
            <v>162,94</v>
          </cell>
        </row>
        <row r="11334">
          <cell r="A11334">
            <v>10412</v>
          </cell>
          <cell r="B11334" t="str">
            <v>VALVULA DE RETENCAO HORIZONTAL, DE BRONZE (PN-25), 3/4", 400 PSI, TAMPA DE PORCA DE UNIAO, EXTREMIDADES COM ROSCA</v>
          </cell>
          <cell r="C11334" t="str">
            <v xml:space="preserve">UN    </v>
          </cell>
          <cell r="D11334" t="str">
            <v>51,14</v>
          </cell>
        </row>
        <row r="11335">
          <cell r="A11335">
            <v>10406</v>
          </cell>
          <cell r="B11335" t="str">
            <v>VALVULA DE RETENCAO HORIZONTAL, DE BRONZE (PN-25), 3", 400 PSI, TAMPA DE PORCA DE UNIAO, EXTREMIDADES COM ROSCA</v>
          </cell>
          <cell r="C11335" t="str">
            <v xml:space="preserve">UN    </v>
          </cell>
          <cell r="D11335" t="str">
            <v>321,83</v>
          </cell>
        </row>
        <row r="11336">
          <cell r="A11336">
            <v>10407</v>
          </cell>
          <cell r="B11336" t="str">
            <v>VALVULA DE RETENCAO HORIZONTAL, DE BRONZE (PN-25), 4", 400 PSI, TAMPA DE PORCA DE UNIAO, EXTREMIDADES COM ROSCA</v>
          </cell>
          <cell r="C11336" t="str">
            <v xml:space="preserve">UN    </v>
          </cell>
          <cell r="D11336" t="str">
            <v>499,16</v>
          </cell>
        </row>
        <row r="11337">
          <cell r="A11337">
            <v>10416</v>
          </cell>
          <cell r="B11337" t="str">
            <v>VALVULA DE RETENCAO VERTICAL, DE BRONZE (PN-16), 1 1/2", 200 PSI, EXTREMIDADES COM ROSCA</v>
          </cell>
          <cell r="C11337" t="str">
            <v xml:space="preserve">UN    </v>
          </cell>
          <cell r="D11337" t="str">
            <v>61,91</v>
          </cell>
        </row>
        <row r="11338">
          <cell r="A11338">
            <v>10419</v>
          </cell>
          <cell r="B11338" t="str">
            <v>VALVULA DE RETENCAO VERTICAL, DE BRONZE (PN-16), 1 1/4", 200 PSI, EXTREMIDADES COM ROSCA</v>
          </cell>
          <cell r="C11338" t="str">
            <v xml:space="preserve">UN    </v>
          </cell>
          <cell r="D11338" t="str">
            <v>53,74</v>
          </cell>
        </row>
        <row r="11339">
          <cell r="A11339">
            <v>21092</v>
          </cell>
          <cell r="B11339" t="str">
            <v>VALVULA DE RETENCAO VERTICAL, DE BRONZE (PN-16), 1/2", 200 PSI, EXTREMIDADES COM ROSCA</v>
          </cell>
          <cell r="C11339" t="str">
            <v xml:space="preserve">UN    </v>
          </cell>
          <cell r="D11339" t="str">
            <v>30,72</v>
          </cell>
        </row>
        <row r="11340">
          <cell r="A11340">
            <v>10418</v>
          </cell>
          <cell r="B11340" t="str">
            <v>VALVULA DE RETENCAO VERTICAL, DE BRONZE (PN-16), 1", 200 PSI, EXTREMIDADES COM ROSCA</v>
          </cell>
          <cell r="C11340" t="str">
            <v xml:space="preserve">UN    </v>
          </cell>
          <cell r="D11340" t="str">
            <v>35,82</v>
          </cell>
        </row>
        <row r="11341">
          <cell r="A11341">
            <v>12657</v>
          </cell>
          <cell r="B11341" t="str">
            <v>VALVULA DE RETENCAO VERTICAL, DE BRONZE (PN-16), 2 1/2", 200 PSI, EXTREMIDADES COM ROSCA</v>
          </cell>
          <cell r="C11341" t="str">
            <v xml:space="preserve">UN    </v>
          </cell>
          <cell r="D11341" t="str">
            <v>144,56</v>
          </cell>
        </row>
        <row r="11342">
          <cell r="A11342">
            <v>10417</v>
          </cell>
          <cell r="B11342" t="str">
            <v>VALVULA DE RETENCAO VERTICAL, DE BRONZE (PN-16), 2", 200 PSI, EXTREMIDADES COM ROSCA</v>
          </cell>
          <cell r="C11342" t="str">
            <v xml:space="preserve">UN    </v>
          </cell>
          <cell r="D11342" t="str">
            <v>90,21</v>
          </cell>
        </row>
        <row r="11343">
          <cell r="A11343">
            <v>10413</v>
          </cell>
          <cell r="B11343" t="str">
            <v>VALVULA DE RETENCAO VERTICAL, DE BRONZE (PN-16), 3/4", 200 PSI, EXTREMIDADES COM ROSCA</v>
          </cell>
          <cell r="C11343" t="str">
            <v xml:space="preserve">UN    </v>
          </cell>
          <cell r="D11343" t="str">
            <v>32,78</v>
          </cell>
        </row>
        <row r="11344">
          <cell r="A11344">
            <v>10414</v>
          </cell>
          <cell r="B11344" t="str">
            <v>VALVULA DE RETENCAO VERTICAL, DE BRONZE (PN-16), 3", 200 PSI, EXTREMIDADES COM ROSCA</v>
          </cell>
          <cell r="C11344" t="str">
            <v xml:space="preserve">UN    </v>
          </cell>
          <cell r="D11344" t="str">
            <v>197,40</v>
          </cell>
        </row>
        <row r="11345">
          <cell r="A11345">
            <v>10415</v>
          </cell>
          <cell r="B11345" t="str">
            <v>VALVULA DE RETENCAO VERTICAL, DE BRONZE (PN-16), 4", 200 PSI, EXTREMIDADES COM ROSCA</v>
          </cell>
          <cell r="C11345" t="str">
            <v xml:space="preserve">UN    </v>
          </cell>
          <cell r="D11345" t="str">
            <v>342,61</v>
          </cell>
        </row>
        <row r="11346">
          <cell r="A11346">
            <v>38643</v>
          </cell>
          <cell r="B11346" t="str">
            <v>VALVULA EM METAL CROMADO PARA LAVATORIO, 1 " SEM LADRAO</v>
          </cell>
          <cell r="C11346" t="str">
            <v xml:space="preserve">UN    </v>
          </cell>
          <cell r="D11346" t="str">
            <v>31,99</v>
          </cell>
        </row>
        <row r="11347">
          <cell r="A11347">
            <v>6157</v>
          </cell>
          <cell r="B11347" t="str">
            <v>VALVULA EM METAL CROMADO PARA PIA AMERICANA 3.1/2 X 1.1/2 "</v>
          </cell>
          <cell r="C11347" t="str">
            <v xml:space="preserve">UN    </v>
          </cell>
          <cell r="D11347" t="str">
            <v>43,70</v>
          </cell>
        </row>
        <row r="11348">
          <cell r="A11348">
            <v>37588</v>
          </cell>
          <cell r="B11348" t="str">
            <v>VALVULA EM METAL CROMADO PARA TANQUE, 1.1/2 " SEM LADRAO</v>
          </cell>
          <cell r="C11348" t="str">
            <v xml:space="preserve">UN    </v>
          </cell>
          <cell r="D11348" t="str">
            <v>13,53</v>
          </cell>
        </row>
        <row r="11349">
          <cell r="A11349">
            <v>6152</v>
          </cell>
          <cell r="B11349" t="str">
            <v>VALVULA EM PLASTICO BRANCO COM SAIDA LISA PARA TANQUE 1.1/4 " X 1.1/2 "</v>
          </cell>
          <cell r="C11349" t="str">
            <v xml:space="preserve">UN    </v>
          </cell>
          <cell r="D11349" t="str">
            <v>2,48</v>
          </cell>
        </row>
        <row r="11350">
          <cell r="A11350">
            <v>6158</v>
          </cell>
          <cell r="B11350" t="str">
            <v>VALVULA EM PLASTICO BRANCO PARA LAVATORIO 1 ", SEM UNHO, COM LADRAO</v>
          </cell>
          <cell r="C11350" t="str">
            <v xml:space="preserve">UN    </v>
          </cell>
          <cell r="D11350" t="str">
            <v>2,99</v>
          </cell>
        </row>
        <row r="11351">
          <cell r="A11351">
            <v>6153</v>
          </cell>
          <cell r="B11351" t="str">
            <v>VALVULA EM PLASTICO BRANCO PARA TANQUE OU LAVATORIO 1 ", SEM UNHO E SEM LADRAO</v>
          </cell>
          <cell r="C11351" t="str">
            <v xml:space="preserve">UN    </v>
          </cell>
          <cell r="D11351" t="str">
            <v>2,33</v>
          </cell>
        </row>
        <row r="11352">
          <cell r="A11352">
            <v>6156</v>
          </cell>
          <cell r="B11352" t="str">
            <v>VALVULA EM PLASTICO BRANCO PARA TANQUE 1.1/4 " X 1.1/2 ", SEM UNHO E SEM LADRAO</v>
          </cell>
          <cell r="C11352" t="str">
            <v xml:space="preserve">UN    </v>
          </cell>
          <cell r="D11352" t="str">
            <v>2,95</v>
          </cell>
        </row>
        <row r="11353">
          <cell r="A11353">
            <v>6154</v>
          </cell>
          <cell r="B11353" t="str">
            <v>VALVULA EM PLASTICO CROMADO PARA LAVATORIO 1 ", SEM UNHO, COM LADRAO</v>
          </cell>
          <cell r="C11353" t="str">
            <v xml:space="preserve">UN    </v>
          </cell>
          <cell r="D11353" t="str">
            <v>5,56</v>
          </cell>
        </row>
        <row r="11354">
          <cell r="A11354">
            <v>6155</v>
          </cell>
          <cell r="B11354" t="str">
            <v>VALVULA EM PLASTICO CROMADO TIPO AMERICANA PARA PIA DE COZINHA 3.1/2 " X 1.1/2 ", SEM ADAPTADOR</v>
          </cell>
          <cell r="C11354" t="str">
            <v xml:space="preserve">UN    </v>
          </cell>
          <cell r="D11354" t="str">
            <v>11,50</v>
          </cell>
        </row>
        <row r="11355">
          <cell r="A11355">
            <v>3115</v>
          </cell>
          <cell r="B11355" t="str">
            <v>VARA / PERFIL PARA CREMONA, EM FERRO CROMADO, COMPRIMENTO DE 120 CM</v>
          </cell>
          <cell r="C11355" t="str">
            <v xml:space="preserve">UN    </v>
          </cell>
          <cell r="D11355" t="str">
            <v>13,89</v>
          </cell>
        </row>
        <row r="11356">
          <cell r="A11356">
            <v>3116</v>
          </cell>
          <cell r="B11356" t="str">
            <v>VARA / PERFIL PARA CREMONA, EM FERRO CROMADO, COMPRIMENTO DE 150 CM</v>
          </cell>
          <cell r="C11356" t="str">
            <v xml:space="preserve">UN    </v>
          </cell>
          <cell r="D11356" t="str">
            <v>14,31</v>
          </cell>
        </row>
        <row r="11357">
          <cell r="A11357">
            <v>38166</v>
          </cell>
          <cell r="B11357" t="str">
            <v>VARA/ PERFIL PARA CREMONA, EM LATAO CROMADO, COMPRIMENTO DE 120 CM</v>
          </cell>
          <cell r="C11357" t="str">
            <v xml:space="preserve">UN    </v>
          </cell>
          <cell r="D11357" t="str">
            <v>29,29</v>
          </cell>
        </row>
        <row r="11358">
          <cell r="A11358">
            <v>38108</v>
          </cell>
          <cell r="B11358" t="str">
            <v>VARIADOR DE LUMINOSIDADE ROTATIVO (DIMMER) 127 V, 300 W (APENAS MODULO)</v>
          </cell>
          <cell r="C11358" t="str">
            <v xml:space="preserve">UN    </v>
          </cell>
          <cell r="D11358" t="str">
            <v>32,81</v>
          </cell>
        </row>
        <row r="11359">
          <cell r="A11359">
            <v>38087</v>
          </cell>
          <cell r="B11359" t="str">
            <v>VARIADOR DE LUMINOSIDADE ROTATIVO (DIMMER) 127V, 300W, CONJUNTO MONTADO PARA EMBUTIR 4" X 2" (PLACA + SUPORTE + MODULO)</v>
          </cell>
          <cell r="C11359" t="str">
            <v xml:space="preserve">UN    </v>
          </cell>
          <cell r="D11359" t="str">
            <v>42,20</v>
          </cell>
        </row>
        <row r="11360">
          <cell r="A11360">
            <v>38109</v>
          </cell>
          <cell r="B11360" t="str">
            <v>VARIADOR DE LUMINOSIDADE ROTATIVO (DIMMER) 220 V, 600 W (APENAS MODULO)</v>
          </cell>
          <cell r="C11360" t="str">
            <v xml:space="preserve">UN    </v>
          </cell>
          <cell r="D11360" t="str">
            <v>52,44</v>
          </cell>
        </row>
        <row r="11361">
          <cell r="A11361">
            <v>38088</v>
          </cell>
          <cell r="B11361" t="str">
            <v>VARIADOR DE LUMINOSIDADE ROTATIVO (DIMMER) 220V, 600W, CONJUNTO MONTADO PARA EMBUTIR 4" X 2" (PLACA + SUPORTE + MODULO)</v>
          </cell>
          <cell r="C11361" t="str">
            <v xml:space="preserve">UN    </v>
          </cell>
          <cell r="D11361" t="str">
            <v>55,13</v>
          </cell>
        </row>
        <row r="11362">
          <cell r="A11362">
            <v>38110</v>
          </cell>
          <cell r="B11362" t="str">
            <v>VARIADOR DE VELOCIDADE PARA VENTILADOR 127 V, 150 W (APENAS MODULO)</v>
          </cell>
          <cell r="C11362" t="str">
            <v xml:space="preserve">UN    </v>
          </cell>
          <cell r="D11362" t="str">
            <v>20,17</v>
          </cell>
        </row>
        <row r="11363">
          <cell r="A11363">
            <v>38089</v>
          </cell>
          <cell r="B11363" t="str">
            <v>VARIADOR DE VELOCIDADE PARA VENTILADOR 127V, 150W + 2 INTERRUPTORES PARALELOS, PARA REVERSAO E LAMPADA, CONJUNTO MONTADO PARA EMBUTIR 4" X 2" (PLACA + SUPORTE + MODULOS)</v>
          </cell>
          <cell r="C11363" t="str">
            <v xml:space="preserve">UN    </v>
          </cell>
          <cell r="D11363" t="str">
            <v>35,15</v>
          </cell>
        </row>
        <row r="11364">
          <cell r="A11364">
            <v>38111</v>
          </cell>
          <cell r="B11364" t="str">
            <v>VARIADOR DE VELOCIDADE PARA VENTILADOR 220 V, 250 W (APENAS MODULO)</v>
          </cell>
          <cell r="C11364" t="str">
            <v xml:space="preserve">UN    </v>
          </cell>
          <cell r="D11364" t="str">
            <v>22,56</v>
          </cell>
        </row>
        <row r="11365">
          <cell r="A11365">
            <v>38090</v>
          </cell>
          <cell r="B11365" t="str">
            <v>VARIADOR DE VELOCIDADE PARA VENTILADOR 220V, 250W + 2 INTERRUPTORES PARALELOS, PARA REVERSAO E LAMPADA, CONJUNTO MONTADO PARA EMBUTIR 4" X 2" (PLACA + SUPORTE + MODULOS)</v>
          </cell>
          <cell r="C11365" t="str">
            <v xml:space="preserve">UN    </v>
          </cell>
          <cell r="D11365" t="str">
            <v>36,33</v>
          </cell>
        </row>
        <row r="11366">
          <cell r="A11366">
            <v>11786</v>
          </cell>
          <cell r="B11366" t="str">
            <v>VASO SANITARIO SIFONADO INFANTIL LOUCA BRANCA</v>
          </cell>
          <cell r="C11366" t="str">
            <v xml:space="preserve">UN    </v>
          </cell>
          <cell r="D11366" t="str">
            <v>233,23</v>
          </cell>
        </row>
        <row r="11367">
          <cell r="A11367">
            <v>13726</v>
          </cell>
          <cell r="B11367" t="str">
            <v>VASSOURA MECANICA REBOCAVEL COM ESCOVA CILINDRICA LARGURA UTIL DE VARRIMENTO = 2,44M</v>
          </cell>
          <cell r="C11367" t="str">
            <v xml:space="preserve">UN    </v>
          </cell>
          <cell r="D11367" t="str">
            <v>34.659,56</v>
          </cell>
        </row>
        <row r="11368">
          <cell r="A11368">
            <v>38400</v>
          </cell>
          <cell r="B11368" t="str">
            <v>VASSOURA 40 CM COM CABO</v>
          </cell>
          <cell r="C11368" t="str">
            <v xml:space="preserve">UN    </v>
          </cell>
          <cell r="D11368" t="str">
            <v>12,89</v>
          </cell>
        </row>
        <row r="11369">
          <cell r="A11369">
            <v>12627</v>
          </cell>
          <cell r="B11369" t="str">
            <v>VEDACAO DE CALHA, EM BORRACHA COR PRETA, MEDIDA ENTRE 119 E 170 MM, PARA DRENAGEM PLUVIAL PREDIAL</v>
          </cell>
          <cell r="C11369" t="str">
            <v xml:space="preserve">UN    </v>
          </cell>
          <cell r="D11369" t="str">
            <v>0,32</v>
          </cell>
        </row>
        <row r="11370">
          <cell r="A11370">
            <v>6138</v>
          </cell>
          <cell r="B11370" t="str">
            <v>VEDACAO PVC, 100 MM, PARA SAIDA VASO SANITARIO</v>
          </cell>
          <cell r="C11370" t="str">
            <v xml:space="preserve">UN    </v>
          </cell>
          <cell r="D11370" t="str">
            <v>1,82</v>
          </cell>
        </row>
        <row r="11371">
          <cell r="A11371">
            <v>10615</v>
          </cell>
          <cell r="B11371" t="str">
            <v>VEICULO DE PASSEIO COM MOTOR 1.0 FLEX, POTENCIA 72/85 CV, 5 PORTAS, COR SOLIDA, BASICO</v>
          </cell>
          <cell r="C11371" t="str">
            <v xml:space="preserve">UN    </v>
          </cell>
          <cell r="D11371" t="str">
            <v>41.495,00</v>
          </cell>
        </row>
        <row r="11372">
          <cell r="A11372">
            <v>13860</v>
          </cell>
          <cell r="B11372" t="str">
            <v>VEICULO DE PASSEIO COM MOTOR 1.6 FLEX, POTENCIA 101/104 CV, 4 PORTAS</v>
          </cell>
          <cell r="C11372" t="str">
            <v xml:space="preserve">UN    </v>
          </cell>
          <cell r="D11372" t="str">
            <v>44.925,32</v>
          </cell>
        </row>
        <row r="11373">
          <cell r="A11373">
            <v>13532</v>
          </cell>
          <cell r="B11373" t="str">
            <v>VEICULO TIPO  MINI FURGAO COM MOTOR ENTRE *1.4 A 1.6* FLEX, 2 PORTAS</v>
          </cell>
          <cell r="C11373" t="str">
            <v xml:space="preserve">UN    </v>
          </cell>
          <cell r="D11373" t="str">
            <v>48.858,93</v>
          </cell>
        </row>
        <row r="11374">
          <cell r="A11374">
            <v>39996</v>
          </cell>
          <cell r="B11374" t="str">
            <v>VERGALHAO ZINCADO ROSCA TOTAL, 1/4 " (6,3 MM)</v>
          </cell>
          <cell r="C11374" t="str">
            <v xml:space="preserve">M     </v>
          </cell>
          <cell r="D11374" t="str">
            <v>1,74</v>
          </cell>
        </row>
        <row r="11375">
          <cell r="A11375">
            <v>10478</v>
          </cell>
          <cell r="B11375" t="str">
            <v>VERNIZ POLIURETANO BRILHANTE PARA MADEIRA, COM FILTRO SOLAR, USO INTERNO E EXTERNO</v>
          </cell>
          <cell r="C11375" t="str">
            <v xml:space="preserve">L     </v>
          </cell>
          <cell r="D11375" t="str">
            <v>22,18</v>
          </cell>
        </row>
        <row r="11376">
          <cell r="A11376">
            <v>40514</v>
          </cell>
          <cell r="B11376" t="str">
            <v>VERNIZ POLIURETANO BRILHANTE PARA MADEIRA, SEM FILTRO SOLAR, USO INTERNO E EXTERNO</v>
          </cell>
          <cell r="C11376" t="str">
            <v xml:space="preserve">L     </v>
          </cell>
          <cell r="D11376" t="str">
            <v>19,65</v>
          </cell>
        </row>
        <row r="11377">
          <cell r="A11377">
            <v>10475</v>
          </cell>
          <cell r="B11377" t="str">
            <v>VERNIZ SINTETICO BRILHANTE PARA MADEIRA TIPO COPAL, USO INTERNO</v>
          </cell>
          <cell r="C11377" t="str">
            <v xml:space="preserve">L     </v>
          </cell>
          <cell r="D11377" t="str">
            <v>19,51</v>
          </cell>
        </row>
        <row r="11378">
          <cell r="A11378">
            <v>10481</v>
          </cell>
          <cell r="B11378" t="str">
            <v>VERNIZ SINTETICO BRILHANTE PARA MADEIRA, COM FILTRO SOLAR, USO INTERNO E EXTERNO (BASE SOLVENTE)</v>
          </cell>
          <cell r="C11378" t="str">
            <v xml:space="preserve">L     </v>
          </cell>
          <cell r="D11378" t="str">
            <v>21,28</v>
          </cell>
        </row>
        <row r="11379">
          <cell r="A11379">
            <v>4031</v>
          </cell>
          <cell r="B11379" t="str">
            <v>VEU DE VIDRO/VEU DE SUPERFICIE 30 A 35 G/M2</v>
          </cell>
          <cell r="C11379" t="str">
            <v xml:space="preserve">M2    </v>
          </cell>
          <cell r="D11379" t="str">
            <v>20,05</v>
          </cell>
        </row>
        <row r="11380">
          <cell r="A11380">
            <v>4030</v>
          </cell>
          <cell r="B11380" t="str">
            <v>VEU POLIESTER</v>
          </cell>
          <cell r="C11380" t="str">
            <v xml:space="preserve">M2    </v>
          </cell>
          <cell r="D11380" t="str">
            <v>4,26</v>
          </cell>
        </row>
        <row r="11381">
          <cell r="A11381">
            <v>39399</v>
          </cell>
          <cell r="B11381" t="str">
            <v>VIBRADOR DE IMERSAO, COM PONTEIRA DE *35* MM, MANGOTE DE 5 M, SEM MOTOR</v>
          </cell>
          <cell r="C11381" t="str">
            <v xml:space="preserve">UN    </v>
          </cell>
          <cell r="D11381" t="str">
            <v>779,96</v>
          </cell>
        </row>
        <row r="11382">
          <cell r="A11382">
            <v>39400</v>
          </cell>
          <cell r="B11382" t="str">
            <v>VIBRADOR DE IMERSAO, COM PONTEIRA DE *45* MM, MANGOTE DE 5 M, SEM MOTOR.</v>
          </cell>
          <cell r="C11382" t="str">
            <v xml:space="preserve">UN    </v>
          </cell>
          <cell r="D11382" t="str">
            <v>847,78</v>
          </cell>
        </row>
        <row r="11383">
          <cell r="A11383">
            <v>39401</v>
          </cell>
          <cell r="B11383" t="str">
            <v>VIBRADOR DE IMERSAO, COM PONTEIRA DE *60* MM, MANGOTE DE 5 M, SEM MOTOR.</v>
          </cell>
          <cell r="C11383" t="str">
            <v xml:space="preserve">UN    </v>
          </cell>
          <cell r="D11383" t="str">
            <v>951,01</v>
          </cell>
        </row>
        <row r="11384">
          <cell r="A11384">
            <v>11652</v>
          </cell>
          <cell r="B11384" t="str">
            <v>VIBRADOR DE IMERSAO, DIAMETRO DA PONTEIRA DE *35* MM, COM MOTOR 4 TEMPOS A GASOLINA DE 5,5 HP (5,5 CV)</v>
          </cell>
          <cell r="C11384" t="str">
            <v xml:space="preserve">UN    </v>
          </cell>
          <cell r="D11384" t="str">
            <v>2.046,00</v>
          </cell>
        </row>
        <row r="11385">
          <cell r="A11385">
            <v>13896</v>
          </cell>
          <cell r="B11385" t="str">
            <v>VIBRADOR DE IMERSAO, DIAMETRO DA PONTEIRA DE *45* MM, COM MOTOR ELETRICO TRIFASICO DE 2 HP (2 CV)</v>
          </cell>
          <cell r="C11385" t="str">
            <v xml:space="preserve">UN    </v>
          </cell>
          <cell r="D11385" t="str">
            <v>1.835,44</v>
          </cell>
        </row>
        <row r="11386">
          <cell r="A11386">
            <v>13475</v>
          </cell>
          <cell r="B11386" t="str">
            <v>VIBRADOR DE IMERSAO, DIAMETRO DA PONTEIRA DE *45* MM, COM MOTOR 4 TEMPOS A GASOLINA DE 5,5 HP (5,5 CV)</v>
          </cell>
          <cell r="C11386" t="str">
            <v xml:space="preserve">UN    </v>
          </cell>
          <cell r="D11386" t="str">
            <v>2.235,78</v>
          </cell>
        </row>
        <row r="11387">
          <cell r="A11387">
            <v>25971</v>
          </cell>
          <cell r="B11387" t="str">
            <v>VIBROACABADORA DE ASFALTO SOBRE ESTEIRAS, LARG. PAVIM. MAX. 8,00 M, POT. 100 KW/ 134 HP, CAP. 600 T/ H</v>
          </cell>
          <cell r="C11387" t="str">
            <v xml:space="preserve">UN    </v>
          </cell>
          <cell r="D11387" t="str">
            <v>2.065.996,46</v>
          </cell>
        </row>
        <row r="11388">
          <cell r="A11388">
            <v>25970</v>
          </cell>
          <cell r="B11388" t="str">
            <v>VIBROACABADORA DE ASFALTO SOBRE ESTEIRAS, LARG. PAVIM. 2,13 M A 4,55 M, POT. 74 KW/ 100 HP, CAP. 400 T/ H</v>
          </cell>
          <cell r="C11388" t="str">
            <v xml:space="preserve">UN    </v>
          </cell>
          <cell r="D11388" t="str">
            <v>869.760,53</v>
          </cell>
        </row>
        <row r="11389">
          <cell r="A11389">
            <v>13476</v>
          </cell>
          <cell r="B11389" t="str">
            <v>VIBROACABADORA DE ASFALTO SOBRE ESTEIRAS, LARG. PAVIM. 2,60 M A 5,75 M, POT. 110 HP, CAP. 450 T/ H</v>
          </cell>
          <cell r="C11389" t="str">
            <v xml:space="preserve">UN    </v>
          </cell>
          <cell r="D11389" t="str">
            <v>876.063,20</v>
          </cell>
        </row>
        <row r="11390">
          <cell r="A11390">
            <v>10488</v>
          </cell>
          <cell r="B11390" t="str">
            <v>VIBROACABADORA DE ASFALTO SOBRE ESTEIRAS, LARG. PAVIMENT. 1,90 A 5,3 M, POT. 78 KW/105 HP, CAP. 450 T/H</v>
          </cell>
          <cell r="C11390" t="str">
            <v xml:space="preserve">UN    </v>
          </cell>
          <cell r="D11390" t="str">
            <v>1.061.360,00</v>
          </cell>
        </row>
        <row r="11391">
          <cell r="A11391">
            <v>13606</v>
          </cell>
          <cell r="B11391" t="str">
            <v>VIBROACABADORA DE ASFALTO SOBRE RODAS, LARGURA DE PAVIMENTACAO DE 1,70 A 4,20 M, POTENCIA 78 KW/105 HP, CAPACIDADE 300 T/H</v>
          </cell>
          <cell r="C11391" t="str">
            <v xml:space="preserve">UN    </v>
          </cell>
          <cell r="D11391" t="str">
            <v>940.349,78</v>
          </cell>
        </row>
        <row r="11392">
          <cell r="A11392">
            <v>10489</v>
          </cell>
          <cell r="B11392" t="str">
            <v>VIDRACEIRO</v>
          </cell>
          <cell r="C11392" t="str">
            <v xml:space="preserve">H     </v>
          </cell>
          <cell r="D11392" t="str">
            <v>12,18</v>
          </cell>
        </row>
        <row r="11393">
          <cell r="A11393">
            <v>41073</v>
          </cell>
          <cell r="B11393" t="str">
            <v>VIDRACEIRO (MENSALISTA)</v>
          </cell>
          <cell r="C11393" t="str">
            <v xml:space="preserve">MES   </v>
          </cell>
          <cell r="D11393" t="str">
            <v>2.212,08</v>
          </cell>
        </row>
        <row r="11394">
          <cell r="A11394">
            <v>34391</v>
          </cell>
          <cell r="B11394" t="str">
            <v>VIDRO COMUM LAMINADO LISO INCOLOR DUPLO, ESPESSURA TOTAL 8 MM (CADA CAMADA DE 4 MM) - COLOCADO</v>
          </cell>
          <cell r="C11394" t="str">
            <v xml:space="preserve">M2    </v>
          </cell>
          <cell r="D11394" t="str">
            <v>542,47</v>
          </cell>
        </row>
        <row r="11395">
          <cell r="A11395">
            <v>10496</v>
          </cell>
          <cell r="B11395" t="str">
            <v>VIDRO COMUM LAMINADO, LISO, INCOLOR, DUPLO, ESPESSURA TOTAL 6 MM (CADA CAMADA E= 3 MM) - COLOCADO</v>
          </cell>
          <cell r="C11395" t="str">
            <v xml:space="preserve">M2    </v>
          </cell>
          <cell r="D11395" t="str">
            <v>472,22</v>
          </cell>
        </row>
        <row r="11396">
          <cell r="A11396">
            <v>10497</v>
          </cell>
          <cell r="B11396" t="str">
            <v>VIDRO COMUM LAMINADO, LISO, INCOLOR, TRIPLO, ESPESSURA TOTAL 12 MM (CADA CAMADA E=  4 MM) - COLOCADO</v>
          </cell>
          <cell r="C11396" t="str">
            <v xml:space="preserve">M2    </v>
          </cell>
          <cell r="D11396" t="str">
            <v>1.227,77</v>
          </cell>
        </row>
        <row r="11397">
          <cell r="A11397">
            <v>10504</v>
          </cell>
          <cell r="B11397" t="str">
            <v>VIDRO COMUM LAMINADO, LISO, INCOLOR, TRIPLO, ESPESSURA TOTAL 15 MM (CADA CAMADA E = 5 MM) - COLOCADO</v>
          </cell>
          <cell r="C11397" t="str">
            <v xml:space="preserve">M2    </v>
          </cell>
          <cell r="D11397" t="str">
            <v>1.435,55</v>
          </cell>
        </row>
        <row r="11398">
          <cell r="A11398">
            <v>34390</v>
          </cell>
          <cell r="B11398" t="str">
            <v>VIDRO CRISTAL COLORIDO, 10 MM, PINTADO NA COR BRANCA</v>
          </cell>
          <cell r="C11398" t="str">
            <v xml:space="preserve">M2    </v>
          </cell>
          <cell r="D11398" t="str">
            <v>423,11</v>
          </cell>
        </row>
        <row r="11399">
          <cell r="A11399">
            <v>34389</v>
          </cell>
          <cell r="B11399" t="str">
            <v>VIDRO CRISTAL COLORIDO, 4 MM, PINTADO NA COR BRANCA</v>
          </cell>
          <cell r="C11399" t="str">
            <v xml:space="preserve">M2    </v>
          </cell>
          <cell r="D11399" t="str">
            <v>132,22</v>
          </cell>
        </row>
        <row r="11400">
          <cell r="A11400">
            <v>34388</v>
          </cell>
          <cell r="B11400" t="str">
            <v>VIDRO CRISTAL COLORIDO, 6 MM, PINTADO NA COR BRANCA</v>
          </cell>
          <cell r="C11400" t="str">
            <v xml:space="preserve">M2    </v>
          </cell>
          <cell r="D11400" t="str">
            <v>187,91</v>
          </cell>
        </row>
        <row r="11401">
          <cell r="A11401">
            <v>34387</v>
          </cell>
          <cell r="B11401" t="str">
            <v>VIDRO CRISTAL COLORIDO, 8 MM, PINTADO NA COR BRANCA</v>
          </cell>
          <cell r="C11401" t="str">
            <v xml:space="preserve">M2    </v>
          </cell>
          <cell r="D11401" t="str">
            <v>305,05</v>
          </cell>
        </row>
        <row r="11402">
          <cell r="A11402">
            <v>11188</v>
          </cell>
          <cell r="B11402" t="str">
            <v>VIDRO LISO FUME E = 4MM - SEM COLOCACAO</v>
          </cell>
          <cell r="C11402" t="str">
            <v xml:space="preserve">M2    </v>
          </cell>
          <cell r="D11402" t="str">
            <v>151,11</v>
          </cell>
        </row>
        <row r="11403">
          <cell r="A11403">
            <v>11189</v>
          </cell>
          <cell r="B11403" t="str">
            <v>VIDRO LISO FUME E = 6MM - SEM COLOCACAO</v>
          </cell>
          <cell r="C11403" t="str">
            <v xml:space="preserve">M2    </v>
          </cell>
          <cell r="D11403" t="str">
            <v>226,66</v>
          </cell>
        </row>
        <row r="11404">
          <cell r="A11404">
            <v>21107</v>
          </cell>
          <cell r="B11404" t="str">
            <v>VIDRO LISO FUME, E = 5 MM - SEM COLOCACAO</v>
          </cell>
          <cell r="C11404" t="str">
            <v xml:space="preserve">M2    </v>
          </cell>
          <cell r="D11404" t="str">
            <v>163,11</v>
          </cell>
        </row>
        <row r="11405">
          <cell r="A11405">
            <v>34386</v>
          </cell>
          <cell r="B11405" t="str">
            <v>VIDRO LISO INCOLOR 10 MM - SEM COLOCACAO</v>
          </cell>
          <cell r="C11405" t="str">
            <v xml:space="preserve">M2    </v>
          </cell>
          <cell r="D11405" t="str">
            <v>283,33</v>
          </cell>
        </row>
        <row r="11406">
          <cell r="A11406">
            <v>10490</v>
          </cell>
          <cell r="B11406" t="str">
            <v>VIDRO LISO INCOLOR 2 A 3 MM - SEM COLOCACAO</v>
          </cell>
          <cell r="C11406" t="str">
            <v xml:space="preserve">M2    </v>
          </cell>
          <cell r="D11406" t="str">
            <v>85,00</v>
          </cell>
        </row>
        <row r="11407">
          <cell r="A11407">
            <v>10492</v>
          </cell>
          <cell r="B11407" t="str">
            <v>VIDRO LISO INCOLOR 4MM - SEM COLOCACAO</v>
          </cell>
          <cell r="C11407" t="str">
            <v xml:space="preserve">M2    </v>
          </cell>
          <cell r="D11407" t="str">
            <v>113,33</v>
          </cell>
        </row>
        <row r="11408">
          <cell r="A11408">
            <v>10493</v>
          </cell>
          <cell r="B11408" t="str">
            <v>VIDRO LISO INCOLOR 5MM - SEM COLOCACAO</v>
          </cell>
          <cell r="C11408" t="str">
            <v xml:space="preserve">M2    </v>
          </cell>
          <cell r="D11408" t="str">
            <v>132,22</v>
          </cell>
        </row>
        <row r="11409">
          <cell r="A11409">
            <v>10491</v>
          </cell>
          <cell r="B11409" t="str">
            <v>VIDRO LISO INCOLOR 6 MM - SEM COLOCACAO</v>
          </cell>
          <cell r="C11409" t="str">
            <v xml:space="preserve">M2    </v>
          </cell>
          <cell r="D11409" t="str">
            <v>160,55</v>
          </cell>
        </row>
        <row r="11410">
          <cell r="A11410">
            <v>34385</v>
          </cell>
          <cell r="B11410" t="str">
            <v>VIDRO LISO INCOLOR 8MM  -  SEM COLOCACAO</v>
          </cell>
          <cell r="C11410" t="str">
            <v xml:space="preserve">M2    </v>
          </cell>
          <cell r="D11410" t="str">
            <v>234,22</v>
          </cell>
        </row>
        <row r="11411">
          <cell r="A11411">
            <v>10499</v>
          </cell>
          <cell r="B11411" t="str">
            <v>VIDRO MARTELADO OU CANELADO, 4 MM - SEM COLOCACAO</v>
          </cell>
          <cell r="C11411" t="str">
            <v xml:space="preserve">M2    </v>
          </cell>
          <cell r="D11411" t="str">
            <v>94,44</v>
          </cell>
        </row>
        <row r="11412">
          <cell r="A11412">
            <v>34384</v>
          </cell>
          <cell r="B11412" t="str">
            <v>VIDRO PLANO ARAMADO E = 6 MM - SEM COLOCACAO</v>
          </cell>
          <cell r="C11412" t="str">
            <v xml:space="preserve">M2    </v>
          </cell>
          <cell r="D11412" t="str">
            <v>283,33</v>
          </cell>
        </row>
        <row r="11413">
          <cell r="A11413">
            <v>11185</v>
          </cell>
          <cell r="B11413" t="str">
            <v>VIDRO PLANO ARMADO E = 7MM - SEM COLOCACAO</v>
          </cell>
          <cell r="C11413" t="str">
            <v xml:space="preserve">M2    </v>
          </cell>
          <cell r="D11413" t="str">
            <v>292,77</v>
          </cell>
        </row>
        <row r="11414">
          <cell r="A11414">
            <v>10507</v>
          </cell>
          <cell r="B11414" t="str">
            <v>VIDRO TEMPERADO INCOLOR E = 10 MM, SEM COLOCACAO</v>
          </cell>
          <cell r="C11414" t="str">
            <v xml:space="preserve">M2    </v>
          </cell>
          <cell r="D11414" t="str">
            <v>277,36</v>
          </cell>
        </row>
        <row r="11415">
          <cell r="A11415">
            <v>10505</v>
          </cell>
          <cell r="B11415" t="str">
            <v>VIDRO TEMPERADO INCOLOR E = 6 MM, SEM COLOCACAO</v>
          </cell>
          <cell r="C11415" t="str">
            <v xml:space="preserve">M2    </v>
          </cell>
          <cell r="D11415" t="str">
            <v>163,66</v>
          </cell>
        </row>
        <row r="11416">
          <cell r="A11416">
            <v>10506</v>
          </cell>
          <cell r="B11416" t="str">
            <v>VIDRO TEMPERADO INCOLOR E = 8 MM, SEM COLOCACAO</v>
          </cell>
          <cell r="C11416" t="str">
            <v xml:space="preserve">M2    </v>
          </cell>
          <cell r="D11416" t="str">
            <v>213,65</v>
          </cell>
        </row>
        <row r="11417">
          <cell r="A11417">
            <v>5031</v>
          </cell>
          <cell r="B11417" t="str">
            <v>VIDRO TEMPERADO INCOLOR PARA PORTA DE ABRIR, E = 10 MM (SEM FERRAGENS E SEM COLOCACAO)</v>
          </cell>
          <cell r="C11417" t="str">
            <v xml:space="preserve">M2    </v>
          </cell>
          <cell r="D11417" t="str">
            <v>300,00</v>
          </cell>
        </row>
        <row r="11418">
          <cell r="A11418">
            <v>10502</v>
          </cell>
          <cell r="B11418" t="str">
            <v>VIDRO TEMPERADO VERDE E = 10 MM, SEM COLOCACAO</v>
          </cell>
          <cell r="C11418" t="str">
            <v xml:space="preserve">M2    </v>
          </cell>
          <cell r="D11418" t="str">
            <v>349,57</v>
          </cell>
        </row>
        <row r="11419">
          <cell r="A11419">
            <v>10501</v>
          </cell>
          <cell r="B11419" t="str">
            <v>VIDRO TEMPERADO VERDE E = 6 MM, SEM COLOCACAO</v>
          </cell>
          <cell r="C11419" t="str">
            <v xml:space="preserve">M2    </v>
          </cell>
          <cell r="D11419" t="str">
            <v>197,49</v>
          </cell>
        </row>
        <row r="11420">
          <cell r="A11420">
            <v>10503</v>
          </cell>
          <cell r="B11420" t="str">
            <v>VIDRO TEMPERADO VERDE E = 8 MM, SEM COLOCACAO</v>
          </cell>
          <cell r="C11420" t="str">
            <v xml:space="preserve">M2    </v>
          </cell>
          <cell r="D11420" t="str">
            <v>266,82</v>
          </cell>
        </row>
        <row r="11421">
          <cell r="A11421">
            <v>40270</v>
          </cell>
          <cell r="B11421" t="str">
            <v>VIGA DE ESCORAMAENTO H20, DE MADEIRA, PESO DE 5,00 A 5,20 KG/M, COM EXTREMIDADES PLASTICAS</v>
          </cell>
          <cell r="C11421" t="str">
            <v xml:space="preserve">M     </v>
          </cell>
          <cell r="D11421" t="str">
            <v>45,50</v>
          </cell>
        </row>
        <row r="11422">
          <cell r="A11422">
            <v>20213</v>
          </cell>
          <cell r="B11422" t="str">
            <v>VIGA DE MADEIRA APARELHADA *6 X 12* CM, MACARANDUBA, ANGELIM OU EQUIVALENTE DA REGIAO</v>
          </cell>
          <cell r="C11422" t="str">
            <v xml:space="preserve">M     </v>
          </cell>
          <cell r="D11422" t="str">
            <v>9,76</v>
          </cell>
        </row>
        <row r="11423">
          <cell r="A11423">
            <v>20211</v>
          </cell>
          <cell r="B11423" t="str">
            <v>VIGA DE MADEIRA APARELHADA *6 X 16* CM, MACARANDUBA, ANGELIM OU EQUIVALENTE DA REGIAO</v>
          </cell>
          <cell r="C11423" t="str">
            <v xml:space="preserve">M     </v>
          </cell>
          <cell r="D11423" t="str">
            <v>14,42</v>
          </cell>
        </row>
        <row r="11424">
          <cell r="A11424">
            <v>4472</v>
          </cell>
          <cell r="B11424" t="str">
            <v>VIGA DE MADEIRA NAO APARELHADA *6 X 16* CM, MACARANDUBA, ANGELIM OU EQUIVALENTE DA REGIAO</v>
          </cell>
          <cell r="C11424" t="str">
            <v xml:space="preserve">M     </v>
          </cell>
          <cell r="D11424" t="str">
            <v>26,34</v>
          </cell>
        </row>
        <row r="11425">
          <cell r="A11425">
            <v>35272</v>
          </cell>
          <cell r="B11425" t="str">
            <v>VIGA DE MADEIRA NAO APARELHADA *6 X 20* CM, MACARANDUBA, ANGELIM OU EQUIVALENTE DA REGIAO</v>
          </cell>
          <cell r="C11425" t="str">
            <v xml:space="preserve">M     </v>
          </cell>
          <cell r="D11425" t="str">
            <v>34,59</v>
          </cell>
        </row>
        <row r="11426">
          <cell r="A11426">
            <v>4425</v>
          </cell>
          <cell r="B11426" t="str">
            <v>VIGA DE MADEIRA NAO APARELHADA 6 X 12 CM, MACARANDUBA, ANGELIM OU EQUIVALENTE DA REGIAO</v>
          </cell>
          <cell r="C11426" t="str">
            <v xml:space="preserve">M     </v>
          </cell>
          <cell r="D11426" t="str">
            <v>19,35</v>
          </cell>
        </row>
        <row r="11427">
          <cell r="A11427">
            <v>4481</v>
          </cell>
          <cell r="B11427" t="str">
            <v>VIGA DE MADEIRA NAO APARELHADA 8 X 16 CM, MACARANDUBA, ANGELIM OU EQUIVALENTE DA REGIAO</v>
          </cell>
          <cell r="C11427" t="str">
            <v xml:space="preserve">M     </v>
          </cell>
          <cell r="D11427" t="str">
            <v>35,65</v>
          </cell>
        </row>
        <row r="11428">
          <cell r="A11428">
            <v>34345</v>
          </cell>
          <cell r="B11428" t="str">
            <v>VIGIA DIURNO</v>
          </cell>
          <cell r="C11428" t="str">
            <v xml:space="preserve">H     </v>
          </cell>
          <cell r="D11428" t="str">
            <v>11,08</v>
          </cell>
        </row>
        <row r="11429">
          <cell r="A11429">
            <v>41096</v>
          </cell>
          <cell r="B11429" t="str">
            <v>VIGIA DIURNO (MENSALISTA)</v>
          </cell>
          <cell r="C11429" t="str">
            <v xml:space="preserve">MES   </v>
          </cell>
          <cell r="D11429" t="str">
            <v>1.944,35</v>
          </cell>
        </row>
        <row r="11430">
          <cell r="A11430">
            <v>41776</v>
          </cell>
          <cell r="B11430" t="str">
            <v>VIGIA NOTURNO, HORA EFETIVAMENTE TRABALHADA DE 22 H AS 5 H (COM ADICIONAL NOTURNO)</v>
          </cell>
          <cell r="C11430" t="str">
            <v xml:space="preserve">H     </v>
          </cell>
          <cell r="D11430" t="str">
            <v>15,20</v>
          </cell>
        </row>
        <row r="11431">
          <cell r="A11431">
            <v>4487</v>
          </cell>
          <cell r="B11431" t="str">
            <v>VIGOTA DE MADEIRA NAO APARELHADA *5 X 10* CM, MACARANDUBA, ANGELIM OU EQUIVALENTE DA REGIAO</v>
          </cell>
          <cell r="C11431" t="str">
            <v xml:space="preserve">M     </v>
          </cell>
          <cell r="D11431" t="str">
            <v>17,29</v>
          </cell>
        </row>
        <row r="11432">
          <cell r="A11432">
            <v>11157</v>
          </cell>
          <cell r="B11432" t="str">
            <v>WASH PRIMER PARA TINTA AUTOMOTIVA</v>
          </cell>
          <cell r="C11432" t="str">
            <v xml:space="preserve">GL    </v>
          </cell>
          <cell r="D11432">
            <v>110.68</v>
          </cell>
        </row>
      </sheetData>
      <sheetData sheetId="102" refreshError="1"/>
      <sheetData sheetId="103" refreshError="1"/>
      <sheetData sheetId="104" refreshError="1"/>
      <sheetData sheetId="10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lan1"/>
      <sheetName val="1ª Med. "/>
      <sheetName val="2ª Med."/>
    </sheetNames>
    <sheetDataSet>
      <sheetData sheetId="0">
        <row r="2">
          <cell r="A2">
            <v>1</v>
          </cell>
          <cell r="B2" t="str">
            <v xml:space="preserve">SERVIÇOS PRELIMINARES </v>
          </cell>
          <cell r="C2" t="str">
            <v/>
          </cell>
          <cell r="D2" t="str">
            <v/>
          </cell>
        </row>
        <row r="3">
          <cell r="A3">
            <v>102</v>
          </cell>
          <cell r="B3" t="str">
            <v xml:space="preserve">DEMOLIÇÕES E RETIRADAS </v>
          </cell>
          <cell r="C3" t="str">
            <v/>
          </cell>
          <cell r="D3" t="str">
            <v/>
          </cell>
        </row>
        <row r="4">
          <cell r="A4">
            <v>10201</v>
          </cell>
          <cell r="B4" t="str">
            <v xml:space="preserve">Demolição de piso cimentado inclusive lastro de concreto </v>
          </cell>
          <cell r="C4" t="str">
            <v xml:space="preserve">m2 </v>
          </cell>
          <cell r="D4">
            <v>9.9499999999999993</v>
          </cell>
        </row>
        <row r="5">
          <cell r="A5">
            <v>10202</v>
          </cell>
          <cell r="B5" t="str">
            <v xml:space="preserve">Demolição de piso revestido com cerâmica </v>
          </cell>
          <cell r="C5" t="str">
            <v xml:space="preserve">m2 </v>
          </cell>
          <cell r="D5">
            <v>5.35</v>
          </cell>
        </row>
        <row r="6">
          <cell r="A6">
            <v>10203</v>
          </cell>
          <cell r="B6" t="str">
            <v xml:space="preserve">Demolição de piso revestido com cerâmica inclusive lastro de concreto </v>
          </cell>
          <cell r="C6" t="str">
            <v xml:space="preserve">m2 </v>
          </cell>
          <cell r="D6">
            <v>10.71</v>
          </cell>
        </row>
        <row r="7">
          <cell r="A7">
            <v>10204</v>
          </cell>
          <cell r="B7" t="str">
            <v xml:space="preserve">Demolição de piso revestido com tacos de madeira </v>
          </cell>
          <cell r="C7" t="str">
            <v xml:space="preserve">m2 </v>
          </cell>
          <cell r="D7">
            <v>7.65</v>
          </cell>
        </row>
        <row r="8">
          <cell r="A8">
            <v>10205</v>
          </cell>
          <cell r="B8" t="str">
            <v xml:space="preserve">Demolição de piso de tábuas </v>
          </cell>
          <cell r="C8" t="str">
            <v xml:space="preserve">m2 </v>
          </cell>
          <cell r="D8">
            <v>6.9</v>
          </cell>
        </row>
        <row r="9">
          <cell r="A9">
            <v>10206</v>
          </cell>
          <cell r="B9" t="str">
            <v xml:space="preserve">Demolição de revestimento com azulejos </v>
          </cell>
          <cell r="C9" t="str">
            <v xml:space="preserve">m2 </v>
          </cell>
          <cell r="D9">
            <v>19.14</v>
          </cell>
        </row>
        <row r="10">
          <cell r="A10">
            <v>10207</v>
          </cell>
          <cell r="B10" t="str">
            <v xml:space="preserve">Demolição de revestimento com lambris de madeira </v>
          </cell>
          <cell r="C10" t="str">
            <v xml:space="preserve">m2 </v>
          </cell>
          <cell r="D10">
            <v>19.14</v>
          </cell>
        </row>
        <row r="11">
          <cell r="A11">
            <v>10208</v>
          </cell>
          <cell r="B11" t="str">
            <v xml:space="preserve">Retirada de revestimento antigo em reboco </v>
          </cell>
          <cell r="C11" t="str">
            <v xml:space="preserve">m2 </v>
          </cell>
          <cell r="D11">
            <v>3.83</v>
          </cell>
        </row>
        <row r="12">
          <cell r="A12">
            <v>10209</v>
          </cell>
          <cell r="B12" t="str">
            <v xml:space="preserve">Demolição de alvenaria </v>
          </cell>
          <cell r="C12" t="str">
            <v xml:space="preserve">m3 </v>
          </cell>
          <cell r="D12">
            <v>22.96</v>
          </cell>
        </row>
        <row r="13">
          <cell r="A13">
            <v>10210</v>
          </cell>
          <cell r="B13" t="str">
            <v xml:space="preserve">Demolição manual de concreto simples (EMOP 05.001.001) </v>
          </cell>
          <cell r="C13" t="str">
            <v xml:space="preserve">m3 </v>
          </cell>
          <cell r="D13">
            <v>107.81</v>
          </cell>
        </row>
        <row r="14">
          <cell r="A14">
            <v>10211</v>
          </cell>
          <cell r="B14" t="str">
            <v xml:space="preserve">Demolição de concreto armado, com utilização de rompedor pneumático </v>
          </cell>
          <cell r="C14" t="str">
            <v xml:space="preserve">m3 </v>
          </cell>
          <cell r="D14">
            <v>462.6</v>
          </cell>
        </row>
        <row r="15">
          <cell r="A15">
            <v>10212</v>
          </cell>
          <cell r="B15" t="str">
            <v xml:space="preserve">Retirada manual de pavimento em paralelepípedos, incluindo empilhamento para reaproveitamento </v>
          </cell>
          <cell r="C15" t="str">
            <v xml:space="preserve">m2 </v>
          </cell>
          <cell r="D15">
            <v>4.5999999999999996</v>
          </cell>
        </row>
        <row r="16">
          <cell r="A16">
            <v>10213</v>
          </cell>
          <cell r="B16" t="str">
            <v xml:space="preserve">Retirada manual de blocos pré-moldados de concreto (Blokret), inclusive empilhamento para reaproveitamento </v>
          </cell>
          <cell r="C16" t="str">
            <v xml:space="preserve">m2 </v>
          </cell>
          <cell r="D16">
            <v>5.35</v>
          </cell>
        </row>
        <row r="17">
          <cell r="A17">
            <v>10214</v>
          </cell>
          <cell r="B17" t="str">
            <v xml:space="preserve">Retirada de portas e janelas de madeira, inclusive batentes </v>
          </cell>
          <cell r="C17" t="str">
            <v xml:space="preserve">m2 </v>
          </cell>
          <cell r="D17">
            <v>6.12</v>
          </cell>
        </row>
        <row r="18">
          <cell r="A18">
            <v>10215</v>
          </cell>
          <cell r="B18" t="str">
            <v xml:space="preserve">Retirada de esquadrias metálicas </v>
          </cell>
          <cell r="C18" t="str">
            <v xml:space="preserve">m2 </v>
          </cell>
          <cell r="D18">
            <v>3.83</v>
          </cell>
        </row>
        <row r="19">
          <cell r="A19">
            <v>10216</v>
          </cell>
          <cell r="B19" t="str">
            <v xml:space="preserve">Retirada de meio-fio de concreto </v>
          </cell>
          <cell r="C19" t="str">
            <v xml:space="preserve">m </v>
          </cell>
          <cell r="D19">
            <v>3.83</v>
          </cell>
        </row>
        <row r="20">
          <cell r="A20">
            <v>10217</v>
          </cell>
          <cell r="B20" t="str">
            <v xml:space="preserve">Remoção de pintura antiga a cal </v>
          </cell>
          <cell r="C20" t="str">
            <v xml:space="preserve">m2 </v>
          </cell>
          <cell r="D20">
            <v>1.34</v>
          </cell>
        </row>
        <row r="21">
          <cell r="A21">
            <v>10218</v>
          </cell>
          <cell r="B21" t="str">
            <v xml:space="preserve">Remoção de pintura antiga a óleo ou esmalte </v>
          </cell>
          <cell r="C21" t="str">
            <v xml:space="preserve">m2 </v>
          </cell>
          <cell r="D21">
            <v>5.15</v>
          </cell>
        </row>
        <row r="22">
          <cell r="A22">
            <v>10219</v>
          </cell>
          <cell r="B22" t="str">
            <v xml:space="preserve">Demolição manual de concreto armado (EMOP 05.001.033) </v>
          </cell>
          <cell r="C22" t="str">
            <v xml:space="preserve">m3 </v>
          </cell>
          <cell r="D22">
            <v>126.87</v>
          </cell>
        </row>
        <row r="23">
          <cell r="A23">
            <v>10220</v>
          </cell>
          <cell r="B23" t="str">
            <v xml:space="preserve">Demolição de piso cimentado, exclusive lastro de concreto </v>
          </cell>
          <cell r="C23" t="str">
            <v xml:space="preserve">m2 </v>
          </cell>
          <cell r="D23">
            <v>4.71</v>
          </cell>
        </row>
        <row r="24">
          <cell r="A24">
            <v>10221</v>
          </cell>
          <cell r="B24" t="str">
            <v xml:space="preserve">Retirada de bandeira de porta </v>
          </cell>
          <cell r="C24" t="str">
            <v xml:space="preserve">und </v>
          </cell>
          <cell r="D24">
            <v>11.7</v>
          </cell>
        </row>
        <row r="25">
          <cell r="A25">
            <v>10222</v>
          </cell>
          <cell r="B25" t="str">
            <v xml:space="preserve">Demolição de elementos vazados cerâmicos ou de concreto </v>
          </cell>
          <cell r="C25" t="str">
            <v xml:space="preserve">m2 </v>
          </cell>
          <cell r="D25">
            <v>8.4700000000000006</v>
          </cell>
        </row>
        <row r="26">
          <cell r="A26">
            <v>10223</v>
          </cell>
          <cell r="B26" t="str">
            <v xml:space="preserve">Retirada de aparelhos sanitários </v>
          </cell>
          <cell r="C26" t="str">
            <v xml:space="preserve">und </v>
          </cell>
          <cell r="D26">
            <v>8.77</v>
          </cell>
        </row>
        <row r="27">
          <cell r="A27">
            <v>10224</v>
          </cell>
          <cell r="B27" t="str">
            <v xml:space="preserve">Retirada de grades, gradis, alambrados, cercas e portões </v>
          </cell>
          <cell r="C27" t="str">
            <v xml:space="preserve">m2 </v>
          </cell>
          <cell r="D27">
            <v>6.73</v>
          </cell>
        </row>
        <row r="28">
          <cell r="A28">
            <v>10225</v>
          </cell>
          <cell r="B28" t="str">
            <v xml:space="preserve">Retirada de bancada de pia </v>
          </cell>
          <cell r="C28" t="str">
            <v xml:space="preserve">m2 </v>
          </cell>
          <cell r="D28">
            <v>9.5500000000000007</v>
          </cell>
        </row>
        <row r="29">
          <cell r="A29">
            <v>10226</v>
          </cell>
          <cell r="B29" t="str">
            <v xml:space="preserve">Retirada de tanque de cimento </v>
          </cell>
          <cell r="C29" t="str">
            <v xml:space="preserve">und </v>
          </cell>
          <cell r="D29">
            <v>9.5500000000000007</v>
          </cell>
        </row>
        <row r="30">
          <cell r="A30">
            <v>10227</v>
          </cell>
          <cell r="B30" t="str">
            <v xml:space="preserve">Retirada de caixa d'água de fibrocimento, inclusive tubulação de ligação </v>
          </cell>
          <cell r="C30" t="str">
            <v xml:space="preserve">und </v>
          </cell>
          <cell r="D30">
            <v>17.54</v>
          </cell>
        </row>
        <row r="31">
          <cell r="A31">
            <v>10228</v>
          </cell>
          <cell r="B31" t="str">
            <v xml:space="preserve">Demolição de forro de madeira, sem reaproveitamento </v>
          </cell>
          <cell r="C31" t="str">
            <v xml:space="preserve">m2 </v>
          </cell>
          <cell r="D31">
            <v>2.61</v>
          </cell>
        </row>
        <row r="32">
          <cell r="A32">
            <v>10229</v>
          </cell>
          <cell r="B32" t="str">
            <v xml:space="preserve">Retirada de poste de aço de 4 a 6 m </v>
          </cell>
          <cell r="C32" t="str">
            <v xml:space="preserve">und </v>
          </cell>
          <cell r="D32">
            <v>15.64</v>
          </cell>
        </row>
        <row r="33">
          <cell r="A33">
            <v>10230</v>
          </cell>
          <cell r="B33" t="str">
            <v xml:space="preserve">Retirada de pintura antiga a base de PVA </v>
          </cell>
          <cell r="C33" t="str">
            <v xml:space="preserve">m2 </v>
          </cell>
          <cell r="D33">
            <v>2.4300000000000002</v>
          </cell>
        </row>
        <row r="34">
          <cell r="A34">
            <v>10234</v>
          </cell>
          <cell r="B34" t="str">
            <v xml:space="preserve">Demolição de laje pré-moldada de concreto </v>
          </cell>
          <cell r="C34" t="str">
            <v xml:space="preserve">m2 </v>
          </cell>
          <cell r="D34">
            <v>9.9499999999999993</v>
          </cell>
        </row>
        <row r="35">
          <cell r="A35">
            <v>10238</v>
          </cell>
          <cell r="B35" t="str">
            <v xml:space="preserve">Apicoamento de superfície com revestimento em argamassa </v>
          </cell>
          <cell r="C35" t="str">
            <v xml:space="preserve">m2 </v>
          </cell>
          <cell r="D35">
            <v>3.83</v>
          </cell>
        </row>
        <row r="36">
          <cell r="A36">
            <v>10239</v>
          </cell>
          <cell r="B36" t="str">
            <v xml:space="preserve">Retirada de divisórias com reaproveitamento </v>
          </cell>
          <cell r="C36" t="str">
            <v xml:space="preserve">m2 </v>
          </cell>
          <cell r="D36">
            <v>14.94</v>
          </cell>
        </row>
        <row r="37">
          <cell r="A37">
            <v>10240</v>
          </cell>
          <cell r="B37" t="str">
            <v xml:space="preserve">Retirada de pontos elétricos ( luminárias, interruptores e tomadas) </v>
          </cell>
          <cell r="C37" t="str">
            <v xml:space="preserve">und </v>
          </cell>
          <cell r="D37">
            <v>4.6500000000000004</v>
          </cell>
        </row>
        <row r="38">
          <cell r="A38">
            <v>10242</v>
          </cell>
          <cell r="B38" t="str">
            <v xml:space="preserve">Retirada de vidros quebrados </v>
          </cell>
          <cell r="C38" t="str">
            <v xml:space="preserve">m2 </v>
          </cell>
          <cell r="D38">
            <v>1.34</v>
          </cell>
        </row>
        <row r="39">
          <cell r="A39">
            <v>10244</v>
          </cell>
          <cell r="B39" t="str">
            <v xml:space="preserve">Retirada de rodapé em argamassa de cimento e areia </v>
          </cell>
          <cell r="C39" t="str">
            <v xml:space="preserve">m </v>
          </cell>
          <cell r="D39">
            <v>5.52</v>
          </cell>
        </row>
        <row r="40">
          <cell r="A40">
            <v>10246</v>
          </cell>
          <cell r="B40" t="str">
            <v xml:space="preserve">Lixamento de parede com pintura antiga PVA para recebimento de nova camada de tinta </v>
          </cell>
          <cell r="C40" t="str">
            <v xml:space="preserve">m2 </v>
          </cell>
          <cell r="D40">
            <v>1.42</v>
          </cell>
        </row>
        <row r="41">
          <cell r="A41">
            <v>10253</v>
          </cell>
          <cell r="B41" t="str">
            <v xml:space="preserve">Remoção de engradamento de madeira de cobertura para reaproveitamento </v>
          </cell>
          <cell r="C41" t="str">
            <v xml:space="preserve">m2 </v>
          </cell>
          <cell r="D41">
            <v>11.29</v>
          </cell>
        </row>
        <row r="42">
          <cell r="A42">
            <v>10254</v>
          </cell>
          <cell r="B42" t="str">
            <v xml:space="preserve">Remoção de telhas cerâmicas, tipo francesa, inclusive cumeeira </v>
          </cell>
          <cell r="C42" t="str">
            <v xml:space="preserve">m2 </v>
          </cell>
          <cell r="D42">
            <v>3.72</v>
          </cell>
        </row>
        <row r="43">
          <cell r="A43">
            <v>10255</v>
          </cell>
          <cell r="B43" t="str">
            <v xml:space="preserve">Remoção de telhas cerâmicas tipo colonial, inclusive cumeeiras </v>
          </cell>
          <cell r="C43" t="str">
            <v xml:space="preserve">m2 </v>
          </cell>
          <cell r="D43">
            <v>9.2200000000000006</v>
          </cell>
        </row>
        <row r="44">
          <cell r="A44">
            <v>10256</v>
          </cell>
          <cell r="B44" t="str">
            <v xml:space="preserve">Remoção de telha ondulada de fibrocimento, inclusive cumeeira </v>
          </cell>
          <cell r="C44" t="str">
            <v xml:space="preserve">m2 </v>
          </cell>
          <cell r="D44">
            <v>2.93</v>
          </cell>
        </row>
        <row r="45">
          <cell r="A45">
            <v>10259</v>
          </cell>
          <cell r="B45" t="str">
            <v xml:space="preserve">Retirada de rodapé de madeira ou cerâmica </v>
          </cell>
          <cell r="C45" t="str">
            <v xml:space="preserve">m </v>
          </cell>
          <cell r="D45">
            <v>0.88</v>
          </cell>
        </row>
        <row r="46">
          <cell r="A46">
            <v>10264</v>
          </cell>
          <cell r="B46" t="str">
            <v xml:space="preserve">Demolição de piso granilite </v>
          </cell>
          <cell r="C46" t="str">
            <v xml:space="preserve">m2 </v>
          </cell>
          <cell r="D46">
            <v>10.61</v>
          </cell>
        </row>
        <row r="47">
          <cell r="A47">
            <v>10269</v>
          </cell>
          <cell r="B47" t="str">
            <v xml:space="preserve">Demolição mecânica de edificações existentes </v>
          </cell>
          <cell r="C47" t="str">
            <v xml:space="preserve">h </v>
          </cell>
          <cell r="D47">
            <v>133.44</v>
          </cell>
        </row>
        <row r="48">
          <cell r="A48">
            <v>10271</v>
          </cell>
          <cell r="B48" t="str">
            <v xml:space="preserve">Retirada de caixas/quadros elétricos </v>
          </cell>
          <cell r="C48" t="str">
            <v xml:space="preserve">und </v>
          </cell>
          <cell r="D48">
            <v>6.04</v>
          </cell>
        </row>
        <row r="49">
          <cell r="A49">
            <v>10279</v>
          </cell>
          <cell r="B49" t="str">
            <v xml:space="preserve">Retirada de quadro de giz (1.29 x 3.95m) </v>
          </cell>
          <cell r="C49" t="str">
            <v xml:space="preserve">und </v>
          </cell>
          <cell r="D49">
            <v>8.9</v>
          </cell>
        </row>
        <row r="50">
          <cell r="A50">
            <v>10280</v>
          </cell>
          <cell r="B50" t="str">
            <v xml:space="preserve">Remoção de cobertura em telha metálica, exclusive estrutura </v>
          </cell>
          <cell r="C50" t="str">
            <v xml:space="preserve">m2 </v>
          </cell>
          <cell r="D50">
            <v>3.35</v>
          </cell>
        </row>
        <row r="51">
          <cell r="A51">
            <v>10286</v>
          </cell>
          <cell r="B51" t="str">
            <v xml:space="preserve">Demolição de divisória de granito </v>
          </cell>
          <cell r="C51" t="str">
            <v xml:space="preserve">m2 </v>
          </cell>
          <cell r="D51">
            <v>5.66</v>
          </cell>
        </row>
        <row r="52">
          <cell r="A52">
            <v>10292</v>
          </cell>
          <cell r="B52" t="str">
            <v xml:space="preserve">Retirada de alizar de madeira </v>
          </cell>
          <cell r="C52" t="str">
            <v xml:space="preserve">m </v>
          </cell>
          <cell r="D52">
            <v>0.23</v>
          </cell>
        </row>
        <row r="53">
          <cell r="A53">
            <v>10293</v>
          </cell>
          <cell r="B53" t="str">
            <v xml:space="preserve">Retirada de caixa de ar refrigerado, em concreto </v>
          </cell>
          <cell r="C53" t="str">
            <v xml:space="preserve">und </v>
          </cell>
          <cell r="D53">
            <v>9.9700000000000006</v>
          </cell>
        </row>
        <row r="54">
          <cell r="A54">
            <v>103</v>
          </cell>
          <cell r="B54" t="str">
            <v xml:space="preserve">DEMOLIÇÕES E RETIRADAS </v>
          </cell>
          <cell r="C54" t="str">
            <v/>
          </cell>
          <cell r="D54" t="str">
            <v/>
          </cell>
        </row>
        <row r="55">
          <cell r="A55">
            <v>10315</v>
          </cell>
          <cell r="B55" t="str">
            <v xml:space="preserve">Retirada de cobertura em telhas Canalete 49 </v>
          </cell>
          <cell r="C55" t="str">
            <v xml:space="preserve">m2 </v>
          </cell>
          <cell r="D55">
            <v>4.4000000000000004</v>
          </cell>
        </row>
        <row r="56">
          <cell r="A56">
            <v>10317</v>
          </cell>
          <cell r="B56" t="str">
            <v xml:space="preserve">Demolição de alvenaria, com reaproveitamento </v>
          </cell>
          <cell r="C56" t="str">
            <v xml:space="preserve">m2 </v>
          </cell>
          <cell r="D56">
            <v>45.94</v>
          </cell>
        </row>
        <row r="57">
          <cell r="A57">
            <v>10318</v>
          </cell>
          <cell r="B57" t="str">
            <v xml:space="preserve">Remoção de forro em eucatex, sem aproveitamento do material </v>
          </cell>
          <cell r="C57" t="str">
            <v xml:space="preserve">m2 </v>
          </cell>
          <cell r="D57">
            <v>5.44</v>
          </cell>
        </row>
        <row r="58">
          <cell r="A58">
            <v>10319</v>
          </cell>
          <cell r="B58" t="str">
            <v xml:space="preserve">Remoção de pintura antiga a base de óleo ou esmalte sobre esquadrias </v>
          </cell>
          <cell r="C58" t="str">
            <v xml:space="preserve">m2 </v>
          </cell>
          <cell r="D58">
            <v>7.5</v>
          </cell>
        </row>
        <row r="59">
          <cell r="A59">
            <v>10320</v>
          </cell>
          <cell r="B59" t="str">
            <v xml:space="preserve">Remoção de revestimento de pisos com forração têxtil </v>
          </cell>
          <cell r="C59" t="str">
            <v xml:space="preserve">m2 </v>
          </cell>
          <cell r="D59">
            <v>0.77</v>
          </cell>
        </row>
        <row r="60">
          <cell r="A60">
            <v>10322</v>
          </cell>
          <cell r="B60" t="str">
            <v xml:space="preserve">Retirada de divisória em madeirit, com uma face </v>
          </cell>
          <cell r="C60" t="str">
            <v xml:space="preserve">m2 </v>
          </cell>
          <cell r="D60">
            <v>8.69</v>
          </cell>
        </row>
        <row r="61">
          <cell r="A61">
            <v>10323</v>
          </cell>
          <cell r="B61" t="str">
            <v xml:space="preserve">Retirada de torneiras e registros </v>
          </cell>
          <cell r="C61" t="str">
            <v xml:space="preserve">und </v>
          </cell>
          <cell r="D61">
            <v>4.6500000000000004</v>
          </cell>
        </row>
        <row r="62">
          <cell r="A62">
            <v>10324</v>
          </cell>
          <cell r="B62" t="str">
            <v xml:space="preserve">Retirada de cobertura em telha canalete 90 </v>
          </cell>
          <cell r="C62" t="str">
            <v xml:space="preserve">m2 </v>
          </cell>
          <cell r="D62">
            <v>3.38</v>
          </cell>
        </row>
        <row r="63">
          <cell r="A63">
            <v>10325</v>
          </cell>
          <cell r="B63" t="str">
            <v xml:space="preserve">Demolição de estrutura de madeira para telhado </v>
          </cell>
          <cell r="C63" t="str">
            <v xml:space="preserve">m2 </v>
          </cell>
          <cell r="D63">
            <v>11.29</v>
          </cell>
        </row>
        <row r="64">
          <cell r="A64">
            <v>10326</v>
          </cell>
          <cell r="B64" t="str">
            <v xml:space="preserve">Retirada de estrutura em madeira do telhado </v>
          </cell>
          <cell r="C64" t="str">
            <v xml:space="preserve">m2 </v>
          </cell>
          <cell r="D64">
            <v>11.29</v>
          </cell>
        </row>
        <row r="65">
          <cell r="A65">
            <v>10327</v>
          </cell>
          <cell r="B65" t="str">
            <v xml:space="preserve">Retirada de marco de madeira </v>
          </cell>
          <cell r="C65" t="str">
            <v xml:space="preserve">m </v>
          </cell>
          <cell r="D65">
            <v>0.96</v>
          </cell>
        </row>
        <row r="66">
          <cell r="A66">
            <v>10328</v>
          </cell>
          <cell r="B66" t="str">
            <v xml:space="preserve">Demolição de quadro de giz na parede, inclusive requadro </v>
          </cell>
          <cell r="C66" t="str">
            <v xml:space="preserve">m2 </v>
          </cell>
          <cell r="D66">
            <v>8.1</v>
          </cell>
        </row>
        <row r="67">
          <cell r="A67">
            <v>10329</v>
          </cell>
          <cell r="B67" t="str">
            <v xml:space="preserve">Retirada de disjuntor </v>
          </cell>
          <cell r="C67" t="str">
            <v xml:space="preserve">und </v>
          </cell>
          <cell r="D67">
            <v>8.67</v>
          </cell>
        </row>
        <row r="68">
          <cell r="A68">
            <v>10330</v>
          </cell>
          <cell r="B68" t="str">
            <v xml:space="preserve">Preparo de superfície de alvenaria em "tijolinho", para recebimento de revestimento em argamassa, com remoção de pintura antiga e aplicação de escova de aço </v>
          </cell>
          <cell r="C68" t="str">
            <v xml:space="preserve">m2 </v>
          </cell>
          <cell r="D68">
            <v>5.0599999999999996</v>
          </cell>
        </row>
        <row r="69">
          <cell r="A69">
            <v>10331</v>
          </cell>
          <cell r="B69" t="str">
            <v xml:space="preserve">Demolição de piso, soleira, peitoris e escadas em mármore ou granito, exclusive regularização </v>
          </cell>
          <cell r="C69" t="str">
            <v xml:space="preserve">m2 </v>
          </cell>
          <cell r="D69">
            <v>4.0999999999999996</v>
          </cell>
        </row>
        <row r="70">
          <cell r="A70">
            <v>10332</v>
          </cell>
          <cell r="B70" t="str">
            <v xml:space="preserve">Retirada de roda parede em madeira </v>
          </cell>
          <cell r="C70" t="str">
            <v xml:space="preserve">m </v>
          </cell>
          <cell r="D70">
            <v>1.42</v>
          </cell>
        </row>
        <row r="71">
          <cell r="A71">
            <v>10333</v>
          </cell>
          <cell r="B71" t="str">
            <v xml:space="preserve">Retirada de piso de borracha </v>
          </cell>
          <cell r="C71" t="str">
            <v xml:space="preserve">m2 </v>
          </cell>
          <cell r="D71">
            <v>3.21</v>
          </cell>
        </row>
        <row r="72">
          <cell r="A72">
            <v>10334</v>
          </cell>
          <cell r="B72" t="str">
            <v xml:space="preserve">Demolição de edificação existente (hora de máquina - pá carregadeira) </v>
          </cell>
          <cell r="C72" t="str">
            <v xml:space="preserve">h </v>
          </cell>
          <cell r="D72">
            <v>133.44</v>
          </cell>
        </row>
        <row r="73">
          <cell r="A73">
            <v>104</v>
          </cell>
          <cell r="B73" t="str">
            <v xml:space="preserve">LIMPEZA DO TERRENO </v>
          </cell>
          <cell r="C73" t="str">
            <v/>
          </cell>
          <cell r="D73" t="str">
            <v/>
          </cell>
        </row>
        <row r="74">
          <cell r="A74">
            <v>10401</v>
          </cell>
          <cell r="B74" t="str">
            <v xml:space="preserve">Corte de capoeira fina, a foice (manual) </v>
          </cell>
          <cell r="C74" t="str">
            <v xml:space="preserve">m2 </v>
          </cell>
          <cell r="D74">
            <v>0.52</v>
          </cell>
        </row>
        <row r="75">
          <cell r="A75">
            <v>10402</v>
          </cell>
          <cell r="B75" t="str">
            <v xml:space="preserve">Raspagem e limpeza do terreno (manual) </v>
          </cell>
          <cell r="C75" t="str">
            <v xml:space="preserve">m2 </v>
          </cell>
          <cell r="D75">
            <v>1.69</v>
          </cell>
        </row>
        <row r="76">
          <cell r="A76">
            <v>10403</v>
          </cell>
          <cell r="B76" t="str">
            <v xml:space="preserve">Corte e destocamento de árvores com diâmetro de até 15cm </v>
          </cell>
          <cell r="C76" t="str">
            <v xml:space="preserve">und </v>
          </cell>
          <cell r="D76">
            <v>20.21</v>
          </cell>
        </row>
        <row r="77">
          <cell r="A77">
            <v>10404</v>
          </cell>
          <cell r="B77" t="str">
            <v xml:space="preserve">Corte e destocamento de árvores com diâmetro superior a 30 cm </v>
          </cell>
          <cell r="C77" t="str">
            <v xml:space="preserve">und </v>
          </cell>
          <cell r="D77">
            <v>50.27</v>
          </cell>
        </row>
        <row r="78">
          <cell r="A78">
            <v>105</v>
          </cell>
          <cell r="B78" t="str">
            <v xml:space="preserve">LOCAÇÃO </v>
          </cell>
          <cell r="C78" t="str">
            <v/>
          </cell>
          <cell r="D78" t="str">
            <v/>
          </cell>
        </row>
        <row r="79">
          <cell r="A79">
            <v>10501</v>
          </cell>
          <cell r="B79" t="str">
            <v xml:space="preserve">Locação de obra com gabarito de madeira </v>
          </cell>
          <cell r="C79" t="str">
            <v xml:space="preserve">m2 </v>
          </cell>
          <cell r="D79">
            <v>6.07</v>
          </cell>
        </row>
        <row r="80">
          <cell r="A80">
            <v>10512</v>
          </cell>
          <cell r="B80" t="str">
            <v xml:space="preserve">Equipe topográfica para serviços simples de locação e nivelamento (incluindo equipamento, transporte e profissionais nivel médio) </v>
          </cell>
          <cell r="C80" t="str">
            <v xml:space="preserve">mês </v>
          </cell>
          <cell r="D80">
            <v>8597.81</v>
          </cell>
        </row>
        <row r="81">
          <cell r="A81">
            <v>106</v>
          </cell>
          <cell r="B81" t="str">
            <v xml:space="preserve">ARGAMASSAS </v>
          </cell>
          <cell r="C81" t="str">
            <v/>
          </cell>
          <cell r="D81" t="str">
            <v/>
          </cell>
        </row>
        <row r="82">
          <cell r="A82">
            <v>10601</v>
          </cell>
          <cell r="B82" t="str">
            <v xml:space="preserve">Preparo de argamassa de cimento e areia sem peneirar no traço 1:3, incl. fornecimento </v>
          </cell>
          <cell r="C82" t="str">
            <v xml:space="preserve">m3 </v>
          </cell>
          <cell r="D82">
            <v>345.82</v>
          </cell>
        </row>
        <row r="83">
          <cell r="A83">
            <v>10602</v>
          </cell>
          <cell r="B83" t="str">
            <v xml:space="preserve">Preparo de argamassa de cimento e areia sem peneirar no traço 1:4, incl. fornecimento </v>
          </cell>
          <cell r="C83" t="str">
            <v xml:space="preserve">m3 </v>
          </cell>
          <cell r="D83">
            <v>294.70999999999998</v>
          </cell>
        </row>
        <row r="84">
          <cell r="A84">
            <v>10603</v>
          </cell>
          <cell r="B84" t="str">
            <v xml:space="preserve">Preparo de argamassa de cimento e areia sem peneirar no traço 1:2, com aditivo impermeabilizante, incl. fornecimento </v>
          </cell>
          <cell r="C84" t="str">
            <v xml:space="preserve">m3 </v>
          </cell>
          <cell r="D84">
            <v>469.72</v>
          </cell>
        </row>
        <row r="85">
          <cell r="A85">
            <v>10604</v>
          </cell>
          <cell r="B85" t="str">
            <v xml:space="preserve">Preparo de argamassa de cimento e areia sem peneirar no traço 1:3, com aditivo impermeabilizante, incl. fornecimento </v>
          </cell>
          <cell r="C85" t="str">
            <v xml:space="preserve">m3 </v>
          </cell>
          <cell r="D85">
            <v>412.12</v>
          </cell>
        </row>
        <row r="86">
          <cell r="A86">
            <v>10605</v>
          </cell>
          <cell r="B86" t="str">
            <v xml:space="preserve">Preparo de argamassa mista de cimento, saibro e areia sem peneirar no traço 1:1:5,5, incl. fornecimento </v>
          </cell>
          <cell r="C86" t="str">
            <v xml:space="preserve">m3 </v>
          </cell>
          <cell r="D86">
            <v>212.48</v>
          </cell>
        </row>
        <row r="87">
          <cell r="A87">
            <v>10606</v>
          </cell>
          <cell r="B87" t="str">
            <v xml:space="preserve">Preparo de argamassa mista de cimento, cal hidratada e areia sem peneirar no traço 1:2:8, incl. fornecimento </v>
          </cell>
          <cell r="C87" t="str">
            <v xml:space="preserve">m3 </v>
          </cell>
          <cell r="D87">
            <v>317.58</v>
          </cell>
        </row>
        <row r="88">
          <cell r="A88">
            <v>10607</v>
          </cell>
          <cell r="B88" t="str">
            <v xml:space="preserve">Preparo de argamassa mista de cimento, cal hidratada e areia sem peneirar no traço 1:0,5:8, incl. fornecimento </v>
          </cell>
          <cell r="C88" t="str">
            <v xml:space="preserve">m3 </v>
          </cell>
          <cell r="D88">
            <v>234.39</v>
          </cell>
        </row>
        <row r="89">
          <cell r="A89">
            <v>10608</v>
          </cell>
          <cell r="B89" t="str">
            <v xml:space="preserve">Preparo de argamassa mista de cimento, cal hidratada e areia sem peneirar no traço 1:0,5:6, incl. fornecimento </v>
          </cell>
          <cell r="C89" t="str">
            <v xml:space="preserve">m3 </v>
          </cell>
          <cell r="D89">
            <v>263.70999999999998</v>
          </cell>
        </row>
        <row r="90">
          <cell r="A90">
            <v>2</v>
          </cell>
          <cell r="B90" t="str">
            <v xml:space="preserve">INSTALAÇÃO DO CANTEIRO DE OBRAS </v>
          </cell>
          <cell r="C90" t="str">
            <v/>
          </cell>
          <cell r="D90" t="str">
            <v/>
          </cell>
        </row>
        <row r="91">
          <cell r="A91">
            <v>203</v>
          </cell>
          <cell r="B91" t="str">
            <v xml:space="preserve">TAPUMES, BARRACÕES E COBERTURAS </v>
          </cell>
          <cell r="C91" t="str">
            <v/>
          </cell>
          <cell r="D91" t="str">
            <v/>
          </cell>
        </row>
        <row r="92">
          <cell r="A92">
            <v>20301</v>
          </cell>
          <cell r="B92" t="str">
            <v xml:space="preserve">Tapume de tábua de madeira 2.5x30.0 cm com matajuntas de ripa 5x1 cm, dispondo de abertura e portão, com 2.20 m de altura </v>
          </cell>
          <cell r="C92" t="str">
            <v xml:space="preserve">m </v>
          </cell>
          <cell r="D92">
            <v>179.01</v>
          </cell>
        </row>
        <row r="93">
          <cell r="A93">
            <v>20302</v>
          </cell>
          <cell r="B93" t="str">
            <v xml:space="preserve">Tapume de chapa de compensado resinado esp. 6 mm, 2.20 x 1.10 m dispondo de abertura e portão, com 2.20 m de altura </v>
          </cell>
          <cell r="C93" t="str">
            <v xml:space="preserve">m </v>
          </cell>
          <cell r="D93">
            <v>103.69</v>
          </cell>
        </row>
        <row r="94">
          <cell r="A94">
            <v>20305</v>
          </cell>
          <cell r="B94" t="str">
            <v xml:space="preserve">Placa de obra nas dimensões de 2.0 x 4.0 m, PADRÃO IOPES </v>
          </cell>
          <cell r="C94" t="str">
            <v xml:space="preserve">m2 </v>
          </cell>
          <cell r="D94">
            <v>159.51</v>
          </cell>
        </row>
        <row r="95">
          <cell r="A95">
            <v>20307</v>
          </cell>
          <cell r="B95" t="str">
            <v xml:space="preserve">Tapume de chapa de compensado resinado esp. 6 mm, 2.20 x 1.10 m dispondo de abertura e portão, com 2.20 m de altura , inclusive pintura </v>
          </cell>
          <cell r="C95" t="str">
            <v xml:space="preserve">m </v>
          </cell>
          <cell r="D95">
            <v>128.86000000000001</v>
          </cell>
        </row>
        <row r="96">
          <cell r="A96">
            <v>20339</v>
          </cell>
          <cell r="B96" t="str">
            <v xml:space="preserve">Locação de andaime metálico para trabalho em fachada de edifíco (aluguel de 1 m² por 1 mês) inclusive frete, montagem e desmontagem </v>
          </cell>
          <cell r="C96" t="str">
            <v xml:space="preserve">und </v>
          </cell>
          <cell r="D96">
            <v>6.62</v>
          </cell>
        </row>
        <row r="97">
          <cell r="A97">
            <v>20346</v>
          </cell>
          <cell r="B97" t="str">
            <v xml:space="preserve">Locação de andaime metálico para fachada - tipo torre (aluguel mensal) </v>
          </cell>
          <cell r="C97" t="str">
            <v xml:space="preserve">m </v>
          </cell>
          <cell r="D97">
            <v>10.69</v>
          </cell>
        </row>
        <row r="98">
          <cell r="A98">
            <v>20347</v>
          </cell>
          <cell r="B98" t="str">
            <v xml:space="preserve">Construção e demolição de andaime externo de madeira para execução de alvenaria em prédios com até 4 pavimentos, madeira reaproveitada 6 vezez por m2 de alvenaria total </v>
          </cell>
          <cell r="C98" t="str">
            <v xml:space="preserve">m2 </v>
          </cell>
          <cell r="D98">
            <v>25.97</v>
          </cell>
        </row>
        <row r="99">
          <cell r="A99">
            <v>207</v>
          </cell>
          <cell r="B99" t="str">
            <v xml:space="preserve">INSTALAÇÃO DO CANTEIRO DE OBRAS (UTILIZAÇÃO 1 VEZ), PROJETO PADRÃO LABOR - NR.18 </v>
          </cell>
          <cell r="C99" t="str">
            <v/>
          </cell>
          <cell r="D99" t="str">
            <v/>
          </cell>
        </row>
        <row r="100">
          <cell r="A100">
            <v>20701</v>
          </cell>
          <cell r="B100" t="str">
            <v xml:space="preserve">Barracão para escritório com sanitário área de 14.50 m2, de chapa de compens. 12mm e pontalete 8x8cm, piso cimentado e cobertura de telha de fibroc. 6mm, incl. ponto de luz e cx. de inspeção, conf. projeto (1 utilização) </v>
          </cell>
          <cell r="C100" t="str">
            <v xml:space="preserve">m2 </v>
          </cell>
          <cell r="D100">
            <v>392.27</v>
          </cell>
        </row>
        <row r="101">
          <cell r="A101">
            <v>20702</v>
          </cell>
          <cell r="B101" t="str">
            <v xml:space="preserve">Barracão para almoxarifado área de 10.90m2, de chapa de compensado de 12mm e pontalete 8x8cm, piso cimentado e cobertura de telhas de fibrocimento de 6mm, incl. ponto de luz, conf. projeto (1 utilização) </v>
          </cell>
          <cell r="C101" t="str">
            <v xml:space="preserve">m2 </v>
          </cell>
          <cell r="D101">
            <v>288.72000000000003</v>
          </cell>
        </row>
        <row r="102">
          <cell r="A102">
            <v>20703</v>
          </cell>
          <cell r="B102" t="str">
            <v xml:space="preserve">Barracão para depósito de cimento área de 10.90m2, de chapa de compensado 12mm e pontaletes 8x8cm, piso cimentado e cobertura de telhas de fibrocimento de 6mm, inclusive ponto de luz, conf. projeto (1 utilização) </v>
          </cell>
          <cell r="C102" t="str">
            <v xml:space="preserve">m2 </v>
          </cell>
          <cell r="D102">
            <v>256.33</v>
          </cell>
        </row>
        <row r="103">
          <cell r="A103">
            <v>20704</v>
          </cell>
          <cell r="B103" t="str">
            <v xml:space="preserve">Refeitório com paredes de chapa de compens. 12mm e pontaletes 8x8cm, piso ciment. e cob. de telhas fibroc. 6mm, incl. ponto de luz e cx. de inspeção (cons. 1.21 m2/func./turno), conf. projeto (1 utilização) </v>
          </cell>
          <cell r="C103" t="str">
            <v xml:space="preserve">m2 </v>
          </cell>
          <cell r="D103">
            <v>242.37</v>
          </cell>
        </row>
        <row r="104">
          <cell r="A104">
            <v>20705</v>
          </cell>
          <cell r="B104" t="str">
            <v xml:space="preserve">Unidade de sanitário e vestiário p/ até 20 func. área de 18.15m2, paredes de chapa compens. 12mm e pontalete 8x8cm, piso cimentado, cobert. telha fibroc. 6mm, incl. instalação de luz e cx. de inspeção, conf. projeto (1 utilização) </v>
          </cell>
          <cell r="C104" t="str">
            <v xml:space="preserve">und </v>
          </cell>
          <cell r="D104">
            <v>7579.33</v>
          </cell>
        </row>
        <row r="105">
          <cell r="A105">
            <v>20706</v>
          </cell>
          <cell r="B105" t="str">
            <v xml:space="preserve">Unidade de sanitário e vestiário de 20 a 40 func. área 25.40m2, paredes de chapa compens. 12mm e pontalete 8x8cm, piso cimentado, cobert. telha fibroc. 6mm, incl. inst. de luz e cx. de inspeção, conf. projeto (1 utilização) </v>
          </cell>
          <cell r="C105" t="str">
            <v xml:space="preserve">und </v>
          </cell>
          <cell r="D105">
            <v>11261.27</v>
          </cell>
        </row>
        <row r="106">
          <cell r="A106">
            <v>20707</v>
          </cell>
          <cell r="B106" t="str">
            <v xml:space="preserve">Unidade de sanitário e vestiário de 40 a 60 func. área 33.90m2, paredes de chapa compens. 12mm e pontalete 8x8cm, piso cimentado, cobert. telha fibroc. 6mm, incl. inst. de luz e cx. de inspeção, conf. projeto (1 utilização) </v>
          </cell>
          <cell r="C106" t="str">
            <v xml:space="preserve">und </v>
          </cell>
          <cell r="D106">
            <v>14098.05</v>
          </cell>
        </row>
        <row r="107">
          <cell r="A107">
            <v>20708</v>
          </cell>
          <cell r="B107" t="str">
            <v xml:space="preserve">Galpão para serraria e carpintaria área 12.00m2, em peça de madeira 8x8cm e contraventamento de 5x7cm, cobertura de telha de fibroc. de 6mm, inclusive ponto e cabo de alimentação da máquina, conf. projeto (1 utilização) </v>
          </cell>
          <cell r="C107" t="str">
            <v xml:space="preserve">m2 </v>
          </cell>
          <cell r="D107">
            <v>117.72</v>
          </cell>
        </row>
        <row r="108">
          <cell r="A108">
            <v>20709</v>
          </cell>
          <cell r="B108" t="str">
            <v xml:space="preserve">Galpão para corte e armação com área de 6.00m2, em peças de madeira 8x8cm e contraventamento de 5x7cm, cobertura de telhas de fibroc. de 6mm, inclusive ponto e cabo de alimentação da máquina, conf. projeto (1 utilização) </v>
          </cell>
          <cell r="C108" t="str">
            <v xml:space="preserve">m2 </v>
          </cell>
          <cell r="D108">
            <v>151.91999999999999</v>
          </cell>
        </row>
        <row r="109">
          <cell r="A109">
            <v>20710</v>
          </cell>
          <cell r="B109" t="str">
            <v xml:space="preserve">Reservatório de fibra de vidro de 500L, incl. suporte em madeira de 7x12cm e 5x7cm, elevado de 4m, conf. projeto (1 utilização) </v>
          </cell>
          <cell r="C109" t="str">
            <v xml:space="preserve">und </v>
          </cell>
          <cell r="D109">
            <v>789.66</v>
          </cell>
        </row>
        <row r="110">
          <cell r="A110">
            <v>20711</v>
          </cell>
          <cell r="B110" t="str">
            <v xml:space="preserve">Reservatório de fibra de vidro de 1000 L, incl. suporte em madeira de 7x12cm e 8x7cm, elevado de 4m, conf. projeto (1 utilização) </v>
          </cell>
          <cell r="C110" t="str">
            <v xml:space="preserve">und </v>
          </cell>
          <cell r="D110">
            <v>966.46</v>
          </cell>
        </row>
        <row r="111">
          <cell r="A111">
            <v>20712</v>
          </cell>
          <cell r="B111" t="str">
            <v xml:space="preserve">Rede de água com padrão de entrada d'água diâm. 3/4", conf. espec. CESAN, incl. tubos e conexões para alimentação, distribuição, extravasor e limpeza, cons. o padrão a 25m, conf. projeto (1 utilização) </v>
          </cell>
          <cell r="C111" t="str">
            <v xml:space="preserve">m </v>
          </cell>
          <cell r="D111">
            <v>22.77</v>
          </cell>
        </row>
        <row r="112">
          <cell r="A112">
            <v>20713</v>
          </cell>
          <cell r="B112" t="str">
            <v xml:space="preserve">Rede de luz, incl. padrão entrada de energia trifás., cabo de ligação até barracões, quadro de distrib., disj. e chave de força (quando necessário), cons. 20m entre padrão entrada e QDG, conf. projeto (1 utilização) </v>
          </cell>
          <cell r="C112" t="str">
            <v xml:space="preserve">m </v>
          </cell>
          <cell r="D112">
            <v>286.49</v>
          </cell>
        </row>
        <row r="113">
          <cell r="A113">
            <v>20714</v>
          </cell>
          <cell r="B113" t="str">
            <v xml:space="preserve">Rede de esgoto, contendo fossa e filtro, inclusive tubos e conexões de ligação entre caixas, considerando distância de 25m, conforme projeto (1 utilização) </v>
          </cell>
          <cell r="C113" t="str">
            <v xml:space="preserve">m </v>
          </cell>
          <cell r="D113">
            <v>170.87</v>
          </cell>
        </row>
        <row r="114">
          <cell r="A114">
            <v>208</v>
          </cell>
          <cell r="B114" t="str">
            <v xml:space="preserve">INSTALAÇÃO DO CANTEIRO DE OBRAS (UTILIZAÇÃO 2 VEZES), PROJETO PADRÃO LABOR - NR.18 </v>
          </cell>
          <cell r="C114" t="str">
            <v/>
          </cell>
          <cell r="D114" t="str">
            <v/>
          </cell>
        </row>
        <row r="115">
          <cell r="A115">
            <v>20801</v>
          </cell>
          <cell r="B115" t="str">
            <v xml:space="preserve">Barracão para escritório com sanitário área 14.50m2, de chapa de compens. 12mm e pontalete 8x8cm, piso cimentado e cobertura de telha de fibroc. 6mm, incl. ponto de luz e cx. de inspeção, conf. projeto (2 utilizações) </v>
          </cell>
          <cell r="C115" t="str">
            <v xml:space="preserve">m2 </v>
          </cell>
          <cell r="D115">
            <v>290.27</v>
          </cell>
        </row>
        <row r="116">
          <cell r="A116">
            <v>20802</v>
          </cell>
          <cell r="B116" t="str">
            <v xml:space="preserve">Barracão para almoxarifado área de 10.90m2, de chapa de compensado 12mm e pontaletes 8x8cm, piso cimentado e cobertura de telha de fibrocimento de 6mm, inclusive ponto de luz, conf. projeto (2 utilizações) </v>
          </cell>
          <cell r="C116" t="str">
            <v xml:space="preserve">m2 </v>
          </cell>
          <cell r="D116">
            <v>215.37</v>
          </cell>
        </row>
        <row r="117">
          <cell r="A117">
            <v>20803</v>
          </cell>
          <cell r="B117" t="str">
            <v xml:space="preserve">Barracão para depósito de cimento área de 10.90m2, de chapa de compensado 12mm e pontaletes 8x8cm, piso cimentado e cobertura de telhas de fibrocimento de 6mm, inclusive ponto de luz, conf. projeto (2 utilizações) </v>
          </cell>
          <cell r="C117" t="str">
            <v xml:space="preserve">m2 </v>
          </cell>
          <cell r="D117">
            <v>191.19</v>
          </cell>
        </row>
        <row r="118">
          <cell r="A118">
            <v>20804</v>
          </cell>
          <cell r="B118" t="str">
            <v xml:space="preserve">Refeitório com paredes de chapa de compens. 12mm e pontaletes 8x8cm, piso ciment. e cobert. de telhas fibroc. 6mm, incl. ponto de luz e cx. de inspeção (cons. 1.21m2/func./turno), conf. projeto (2 utilização) </v>
          </cell>
          <cell r="C118" t="str">
            <v xml:space="preserve">m2 </v>
          </cell>
          <cell r="D118">
            <v>190.96</v>
          </cell>
        </row>
        <row r="119">
          <cell r="A119">
            <v>20805</v>
          </cell>
          <cell r="B119" t="str">
            <v xml:space="preserve">Unidade de sanitário e vestiário para até 20 func. área 18.15m2, paredes de chapa compens. 12mm e pontalete 8x8cm, piso cimentado, cobert. telha fibroc. 6mm, incl. inst. de luz e cx. de inspeção, conf. projeto (2 utilizações) </v>
          </cell>
          <cell r="C119" t="str">
            <v xml:space="preserve">und </v>
          </cell>
          <cell r="D119">
            <v>5801.05</v>
          </cell>
        </row>
        <row r="120">
          <cell r="A120">
            <v>20806</v>
          </cell>
          <cell r="B120" t="str">
            <v xml:space="preserve">Unidade de sanitário e vestiário de 20 a 40 func. área 25.40m2, paredes de chapa compens. 12mm e pontalete 8x8cm, piso cimentado, cobert. telha fibroc. 6mm, incl. inst. de luz e cx. de inspeção, conf. projeto (2 utilizações) </v>
          </cell>
          <cell r="C120" t="str">
            <v xml:space="preserve">und </v>
          </cell>
          <cell r="D120">
            <v>8663.82</v>
          </cell>
        </row>
        <row r="121">
          <cell r="A121">
            <v>20807</v>
          </cell>
          <cell r="B121" t="str">
            <v xml:space="preserve">Unidade de sanitário e vestiário de 40 a 60 func. área 33.90m2, paredes de chapa compens. 12mm e pontalete 8x8cm, piso cimentado, cobert. telha fibroc. 6mm, incl. inst. de luz e cx. de inspeção, conf. projeto (2 utilizações) </v>
          </cell>
          <cell r="C121" t="str">
            <v xml:space="preserve">und </v>
          </cell>
          <cell r="D121">
            <v>10838.78</v>
          </cell>
        </row>
        <row r="122">
          <cell r="A122">
            <v>20808</v>
          </cell>
          <cell r="B122" t="str">
            <v xml:space="preserve">Galpão para serraria e carpintaria área 12.00m2, em peças de madeira 8x8cm e contraventamento de 5x7cm, cobertura de telhas de fibroc. de 6mm, inclusive ponto e cabo de alimentação da máquina, conf. projeto (2 utilizações) </v>
          </cell>
          <cell r="C122" t="str">
            <v xml:space="preserve">m2 </v>
          </cell>
          <cell r="D122">
            <v>77.81</v>
          </cell>
        </row>
        <row r="123">
          <cell r="A123">
            <v>20809</v>
          </cell>
          <cell r="B123" t="str">
            <v xml:space="preserve">Galpão para corte e armação com área de 6.00m2, de peças de madeira 8x8cm e contraventamento de 5x7cm, cobertura de telhas de fibroc. de 6mm, inclusive ponto e cabo de alimentação da máquina, conf. projeto (2 utilizações) </v>
          </cell>
          <cell r="C123" t="str">
            <v xml:space="preserve">m2 </v>
          </cell>
          <cell r="D123">
            <v>102.82</v>
          </cell>
        </row>
        <row r="124">
          <cell r="A124">
            <v>20810</v>
          </cell>
          <cell r="B124" t="str">
            <v xml:space="preserve">Reservatório de fibra de vidro de 500 L, incl. suporte em madeira de 7x12cm e 5x7cm, elevado de 4m, conforme projeto (2 utilizações) </v>
          </cell>
          <cell r="C124" t="str">
            <v xml:space="preserve">und </v>
          </cell>
          <cell r="D124">
            <v>486.02</v>
          </cell>
        </row>
        <row r="125">
          <cell r="A125">
            <v>20811</v>
          </cell>
          <cell r="B125" t="str">
            <v xml:space="preserve">Reservatório de fibra de vidro de 1000 L, inclusive suporte em madeira de 7x12cm e 5x7cm, elevado de 4m, conforme projeto (2 utilizações) </v>
          </cell>
          <cell r="C125" t="str">
            <v xml:space="preserve">und </v>
          </cell>
          <cell r="D125">
            <v>582.91</v>
          </cell>
        </row>
        <row r="126">
          <cell r="A126">
            <v>20812</v>
          </cell>
          <cell r="B126" t="str">
            <v xml:space="preserve">Rede de água, com padrão de entrada d'água diâm. 3/4", conf. espec. CESAN, incl. tubos e conexões para alimentação, distribuição, extravasor e limpeza, cons. o padrão a 25m, conf. projeto (2 utilizações) </v>
          </cell>
          <cell r="C126" t="str">
            <v xml:space="preserve">m </v>
          </cell>
          <cell r="D126">
            <v>15.71</v>
          </cell>
        </row>
        <row r="127">
          <cell r="A127">
            <v>209</v>
          </cell>
          <cell r="B127" t="str">
            <v xml:space="preserve">INSTALAÇÃO DO CANTEIRO DE OBRAS (UTILIZAÇÃO 3 VEZES), PROJETO PADRÃO LABOR - NR.18 </v>
          </cell>
          <cell r="C127" t="str">
            <v/>
          </cell>
          <cell r="D127" t="str">
            <v/>
          </cell>
        </row>
        <row r="128">
          <cell r="A128">
            <v>20901</v>
          </cell>
          <cell r="B128" t="str">
            <v xml:space="preserve">Barracão para escritório com sanitário área de 14.50m2, de chapa de compens. 12mm e pontalete 8x8cm, piso cimentado e cobertura de telha de fibroc. 6mm, incl. ponto de luz e cx. de inspeção, conf. projeto (3 utilizações) </v>
          </cell>
          <cell r="C128" t="str">
            <v xml:space="preserve">m2 </v>
          </cell>
          <cell r="D128">
            <v>268.95</v>
          </cell>
        </row>
        <row r="129">
          <cell r="A129">
            <v>20902</v>
          </cell>
          <cell r="B129" t="str">
            <v xml:space="preserve">Barracão para almoxarifado área de 10.90m2, de chapa de compensado 12mm e pontaletes 8x8cm, piso cimentado e cobertura de telhas de fibrocimento de 6mm, incl. ponto de luz, conf. projeto (3 utilizações) </v>
          </cell>
          <cell r="C129" t="str">
            <v xml:space="preserve">m2 </v>
          </cell>
          <cell r="D129">
            <v>205.36</v>
          </cell>
        </row>
        <row r="130">
          <cell r="A130">
            <v>20903</v>
          </cell>
          <cell r="B130" t="str">
            <v xml:space="preserve">Barracão para depósito de cimento área de 10.90m2, de chapa de compensado 12mm e pontaletes 8x8cm, piso cimentado e cobertura de telhas de fibrocimento de 6mm, incl. ponto de luz, conf. projeto (3 utilizações) </v>
          </cell>
          <cell r="C130" t="str">
            <v xml:space="preserve">m2 </v>
          </cell>
          <cell r="D130">
            <v>183.05</v>
          </cell>
        </row>
        <row r="131">
          <cell r="A131">
            <v>20904</v>
          </cell>
          <cell r="B131" t="str">
            <v xml:space="preserve">Refeitório com paredes de chapa de compens. 12mm e pontaletes 8x8cm, piso ciment. e cobert.de telhas fibroc. 6mm, incl. ponto de luz e cx. de inspeção (cons. 1.21 m2/func/turno), conf. projeto (3 utilizações) </v>
          </cell>
          <cell r="C131" t="str">
            <v xml:space="preserve">m2 </v>
          </cell>
          <cell r="D131">
            <v>169.64</v>
          </cell>
        </row>
        <row r="132">
          <cell r="A132">
            <v>20905</v>
          </cell>
          <cell r="B132" t="str">
            <v xml:space="preserve">Unidade de sanitário e vestiário para até 20 func. área 18.15m2, paredes de chapa compens. 12mm e pontaletes 8x8cm, piso cimentado, cobert. telha fibroc. 6mm, incl. inst. de luz e cx.de inspeção, conf. projeto (3 utilizações) </v>
          </cell>
          <cell r="C132" t="str">
            <v xml:space="preserve">und </v>
          </cell>
          <cell r="D132">
            <v>5531.01</v>
          </cell>
        </row>
        <row r="133">
          <cell r="A133">
            <v>20906</v>
          </cell>
          <cell r="B133" t="str">
            <v xml:space="preserve">Unidade de sanitário e vestiário de 20 a 40 func. área 25.40m2, paredes de chapa compens. 12mm e pontaletes 8x8cm, piso cimentado, cobert. telha fibroc. 6mm, incl. inst. de luz e cx. de inspeção, conf. projeto (3 utilizações) </v>
          </cell>
          <cell r="C133" t="str">
            <v xml:space="preserve">und </v>
          </cell>
          <cell r="D133">
            <v>8235.1</v>
          </cell>
        </row>
        <row r="134">
          <cell r="A134">
            <v>20907</v>
          </cell>
          <cell r="B134" t="str">
            <v xml:space="preserve">Unidade de sanitário e vestiário de 40 a 60 func. área 33.90m2, paredes de chapa compens/. 12mm e pontaletes 8x8cm, piso cimentado, cobert. telha fibroc. 6mm, incl. inst. de luz e cx. de inspeção, conf. projeto (3 utilizações) </v>
          </cell>
          <cell r="C134" t="str">
            <v xml:space="preserve">und </v>
          </cell>
          <cell r="D134">
            <v>10274.25</v>
          </cell>
        </row>
        <row r="135">
          <cell r="A135">
            <v>20908</v>
          </cell>
          <cell r="B135" t="str">
            <v xml:space="preserve">Galpão para serraria e carpintaria área 12.00m2, de peças de madeira 8x8cm e contraventamento de 5x7cm, cobertura de telhas de fibroc. de 6mm, inclusive ponto e cabo de alimentação da máquina, conf. projeto (3 utilizações) </v>
          </cell>
          <cell r="C135" t="str">
            <v xml:space="preserve">m2 </v>
          </cell>
          <cell r="D135">
            <v>69.400000000000006</v>
          </cell>
        </row>
        <row r="136">
          <cell r="A136">
            <v>20909</v>
          </cell>
          <cell r="B136" t="str">
            <v xml:space="preserve">Galpão para corte e armação com área de 6.00m2, de peças de madeira 8x8cm e contraventamento de 5x7cm, cobertura de telha de fibroc. 6mm, inclusive ponto e cabo de alimentação da máquina, conf. projeto (3 utilizações) </v>
          </cell>
          <cell r="C136" t="str">
            <v xml:space="preserve">m2 </v>
          </cell>
          <cell r="D136">
            <v>91.92</v>
          </cell>
        </row>
        <row r="137">
          <cell r="A137">
            <v>20910</v>
          </cell>
          <cell r="B137" t="str">
            <v xml:space="preserve">Reservatório de fibra de vidro de 500 L, incl. suporte em madeira de 7x12cm e 5x7cm, elevado de 4m, conf. projeto (3 utilizações) </v>
          </cell>
          <cell r="C137" t="str">
            <v xml:space="preserve">und </v>
          </cell>
          <cell r="D137">
            <v>445.04</v>
          </cell>
        </row>
        <row r="138">
          <cell r="A138">
            <v>20911</v>
          </cell>
          <cell r="B138" t="str">
            <v xml:space="preserve">Reservatório de fibra de vidro de 1000 L, incl. suporte em madeira de 7x12cm e 5x7cm, elevado de 4m, conf. projeto (3 utilizações) </v>
          </cell>
          <cell r="C138" t="str">
            <v xml:space="preserve">und </v>
          </cell>
          <cell r="D138">
            <v>522.41999999999996</v>
          </cell>
        </row>
        <row r="139">
          <cell r="A139">
            <v>20912</v>
          </cell>
          <cell r="B139" t="str">
            <v xml:space="preserve">Rede de água, com padrão de entrada d'água diâm. 3/4", conf. espec. CESAN, incl. tubos e conexões para alimentação, distribuição, extravasor e limpeza, cons. o padrão a 25m, conf. projeto (3 utilizações) </v>
          </cell>
          <cell r="C139" t="str">
            <v xml:space="preserve">m </v>
          </cell>
          <cell r="D139">
            <v>13.35</v>
          </cell>
        </row>
        <row r="140">
          <cell r="A140">
            <v>20913</v>
          </cell>
          <cell r="B140" t="str">
            <v xml:space="preserve">Rede de luz, incl. padrão entrada de energia trifás., cabo de ligação até barracões, quadro de distrib., disj. e chave de força (quando necessário), cons. 20m entre padrão entrada e QDG, conf. projeto (3 utilizações) </v>
          </cell>
          <cell r="C140" t="str">
            <v xml:space="preserve">m </v>
          </cell>
          <cell r="D140">
            <v>158.66</v>
          </cell>
        </row>
        <row r="141">
          <cell r="A141">
            <v>3</v>
          </cell>
          <cell r="B141" t="str">
            <v xml:space="preserve">MOVIMENTO DE TERRA </v>
          </cell>
          <cell r="C141" t="str">
            <v/>
          </cell>
          <cell r="D141" t="str">
            <v/>
          </cell>
        </row>
        <row r="142">
          <cell r="A142">
            <v>301</v>
          </cell>
          <cell r="B142" t="str">
            <v xml:space="preserve">ESCAVAÇÕES </v>
          </cell>
          <cell r="C142" t="str">
            <v/>
          </cell>
          <cell r="D142" t="str">
            <v/>
          </cell>
        </row>
        <row r="143">
          <cell r="A143">
            <v>30101</v>
          </cell>
          <cell r="B143" t="str">
            <v xml:space="preserve">Escavação manual em material de 1a. categoria, até 1.50 m de profundidade </v>
          </cell>
          <cell r="C143" t="str">
            <v xml:space="preserve">m3 </v>
          </cell>
          <cell r="D143">
            <v>21.9</v>
          </cell>
        </row>
        <row r="144">
          <cell r="A144">
            <v>30102</v>
          </cell>
          <cell r="B144" t="str">
            <v xml:space="preserve">Escavação manual em material de 2a. categoria, até 1.50 m de profundidade </v>
          </cell>
          <cell r="C144" t="str">
            <v xml:space="preserve">m3 </v>
          </cell>
          <cell r="D144">
            <v>37.06</v>
          </cell>
        </row>
        <row r="145">
          <cell r="A145">
            <v>30103</v>
          </cell>
          <cell r="B145" t="str">
            <v xml:space="preserve">Escavação mecânica em material de 1a. categoria </v>
          </cell>
          <cell r="C145" t="str">
            <v xml:space="preserve">m3 </v>
          </cell>
          <cell r="D145">
            <v>9.25</v>
          </cell>
        </row>
        <row r="146">
          <cell r="A146">
            <v>30104</v>
          </cell>
          <cell r="B146" t="str">
            <v xml:space="preserve">Escavação mecânica em material de 2a. categoria </v>
          </cell>
          <cell r="C146" t="str">
            <v xml:space="preserve">m3 </v>
          </cell>
          <cell r="D146">
            <v>12.93</v>
          </cell>
        </row>
        <row r="147">
          <cell r="A147">
            <v>30111</v>
          </cell>
          <cell r="B147" t="str">
            <v xml:space="preserve">Escavação manual em rocha, com uso de explosivos e perfuração manual, até 2.00 m de profundidade, em área urbana </v>
          </cell>
          <cell r="C147" t="str">
            <v xml:space="preserve">m3 </v>
          </cell>
          <cell r="D147">
            <v>164.94</v>
          </cell>
        </row>
        <row r="148">
          <cell r="A148">
            <v>30116</v>
          </cell>
          <cell r="B148" t="str">
            <v xml:space="preserve">Escavação manual em rocha, com uso de explosivo e perfuração manual, até 2.00 m de profundidade, em área urbana, serviço terceirizado </v>
          </cell>
          <cell r="C148" t="str">
            <v xml:space="preserve">m3 </v>
          </cell>
          <cell r="D148">
            <v>102.4</v>
          </cell>
        </row>
        <row r="149">
          <cell r="A149">
            <v>30119</v>
          </cell>
          <cell r="B149" t="str">
            <v xml:space="preserve">Apiloamento do fundo de vala com maço de 30 a 60kg </v>
          </cell>
          <cell r="C149" t="str">
            <v xml:space="preserve">m2 </v>
          </cell>
          <cell r="D149">
            <v>11.46</v>
          </cell>
        </row>
        <row r="150">
          <cell r="A150">
            <v>302</v>
          </cell>
          <cell r="B150" t="str">
            <v xml:space="preserve">REATERRO E COMPACTAÇÃO </v>
          </cell>
          <cell r="C150" t="str">
            <v/>
          </cell>
          <cell r="D150" t="str">
            <v/>
          </cell>
        </row>
        <row r="151">
          <cell r="A151">
            <v>30201</v>
          </cell>
          <cell r="B151" t="str">
            <v xml:space="preserve">Reaterro apiloado de cavas de fundação, em camadas de 20 cm </v>
          </cell>
          <cell r="C151" t="str">
            <v xml:space="preserve">m3 </v>
          </cell>
          <cell r="D151">
            <v>23.58</v>
          </cell>
        </row>
        <row r="152">
          <cell r="A152">
            <v>30202</v>
          </cell>
          <cell r="B152" t="str">
            <v xml:space="preserve">Material para aterro (fornecimento) </v>
          </cell>
          <cell r="C152" t="str">
            <v xml:space="preserve">m3 </v>
          </cell>
          <cell r="D152">
            <v>69.180000000000007</v>
          </cell>
        </row>
        <row r="153">
          <cell r="A153">
            <v>30203</v>
          </cell>
          <cell r="B153" t="str">
            <v xml:space="preserve">Lastro de brita 3 e 4, apiloado manualmente </v>
          </cell>
          <cell r="C153" t="str">
            <v xml:space="preserve">m3 </v>
          </cell>
          <cell r="D153">
            <v>84.04</v>
          </cell>
        </row>
        <row r="154">
          <cell r="A154">
            <v>30204</v>
          </cell>
          <cell r="B154" t="str">
            <v xml:space="preserve">Lastro de areia </v>
          </cell>
          <cell r="C154" t="str">
            <v xml:space="preserve">m3 </v>
          </cell>
          <cell r="D154">
            <v>92.76</v>
          </cell>
        </row>
        <row r="155">
          <cell r="A155">
            <v>30206</v>
          </cell>
          <cell r="B155" t="str">
            <v xml:space="preserve">Aterro para regularização do terreno em areia, inclusive adensamento hidráulico e fornecimento do material (máximo de 100m3) </v>
          </cell>
          <cell r="C155" t="str">
            <v xml:space="preserve">m3 </v>
          </cell>
          <cell r="D155">
            <v>63.99</v>
          </cell>
        </row>
        <row r="156">
          <cell r="A156">
            <v>30208</v>
          </cell>
          <cell r="B156" t="str">
            <v xml:space="preserve">Aterro para regularização do terreno em argila, inclusive adensamento manual e fornecimento do material (máximo de 100m3) </v>
          </cell>
          <cell r="C156" t="str">
            <v xml:space="preserve">m3 </v>
          </cell>
          <cell r="D156">
            <v>61.94</v>
          </cell>
        </row>
        <row r="157">
          <cell r="A157">
            <v>30211</v>
          </cell>
          <cell r="B157" t="str">
            <v xml:space="preserve">Reaterro de valas, exclusive compactação </v>
          </cell>
          <cell r="C157" t="str">
            <v xml:space="preserve">m3 </v>
          </cell>
          <cell r="D157">
            <v>3.03</v>
          </cell>
        </row>
        <row r="158">
          <cell r="A158">
            <v>303</v>
          </cell>
          <cell r="B158" t="str">
            <v xml:space="preserve">TRANSPORTES </v>
          </cell>
          <cell r="C158" t="str">
            <v/>
          </cell>
          <cell r="D158" t="str">
            <v/>
          </cell>
        </row>
        <row r="159">
          <cell r="A159">
            <v>30304</v>
          </cell>
          <cell r="B159" t="str">
            <v xml:space="preserve">Índice de preço para remoção de entulho decorrente da execução de obras, incluindo aluguel da caçamba, carga, descarga e transporte </v>
          </cell>
          <cell r="C159" t="str">
            <v xml:space="preserve">m3 </v>
          </cell>
          <cell r="D159">
            <v>24.73</v>
          </cell>
        </row>
        <row r="160">
          <cell r="A160">
            <v>30305</v>
          </cell>
          <cell r="B160" t="str">
            <v xml:space="preserve">Transporte de material encosta acima, serviço inteiramente manual, a 10m de distância, considerados ao longo da encosta, inclusive carga e descarga (txdam) </v>
          </cell>
          <cell r="C160" t="str">
            <v xml:space="preserve">und </v>
          </cell>
          <cell r="D160">
            <v>14.36</v>
          </cell>
        </row>
        <row r="161">
          <cell r="A161">
            <v>30306</v>
          </cell>
          <cell r="B161" t="str">
            <v xml:space="preserve">Transporte de material encosta abaixo, serviço inteiramente manual, a 10m de distância, considerados ao longo da encosta, inclusive carga e descarga (txdam) </v>
          </cell>
          <cell r="C161" t="str">
            <v xml:space="preserve">und </v>
          </cell>
          <cell r="D161">
            <v>6.94</v>
          </cell>
        </row>
        <row r="162">
          <cell r="A162">
            <v>4</v>
          </cell>
          <cell r="B162" t="str">
            <v xml:space="preserve">ESTRUTURAS </v>
          </cell>
          <cell r="C162" t="str">
            <v/>
          </cell>
          <cell r="D162" t="str">
            <v/>
          </cell>
        </row>
        <row r="163">
          <cell r="A163">
            <v>402</v>
          </cell>
          <cell r="B163" t="str">
            <v xml:space="preserve">INFRA-ESTRUTURA (FUNDAÇÃO) </v>
          </cell>
          <cell r="C163" t="str">
            <v/>
          </cell>
          <cell r="D163" t="str">
            <v/>
          </cell>
        </row>
        <row r="164">
          <cell r="A164">
            <v>40202</v>
          </cell>
          <cell r="B164" t="str">
            <v xml:space="preserve">Fornecimento, preparo e aplicação de concreto ciclópico Fck=15MPa com 30% de pedra de mão </v>
          </cell>
          <cell r="C164" t="str">
            <v xml:space="preserve">m3 </v>
          </cell>
          <cell r="D164">
            <v>321.48</v>
          </cell>
        </row>
        <row r="165">
          <cell r="A165">
            <v>40206</v>
          </cell>
          <cell r="B165" t="str">
            <v xml:space="preserve">Forma de tábua de madeira de 2.5 x 30.0 cm para fundações, levando-se em conta a utilização 5 vezes (incluido o material, corte, montagem, escoramento e desfôrma) </v>
          </cell>
          <cell r="C165" t="str">
            <v xml:space="preserve">m2 </v>
          </cell>
          <cell r="D165">
            <v>40.68</v>
          </cell>
        </row>
        <row r="166">
          <cell r="A166">
            <v>40224</v>
          </cell>
          <cell r="B166" t="str">
            <v xml:space="preserve">Fornecimento, preparo e aplicação de concreto Fck = 30 MPa (com brita 1 e 2) - (5% de perdas já incluído no custo) </v>
          </cell>
          <cell r="C166" t="str">
            <v xml:space="preserve">m3 </v>
          </cell>
          <cell r="D166">
            <v>393.01</v>
          </cell>
        </row>
        <row r="167">
          <cell r="A167">
            <v>40226</v>
          </cell>
          <cell r="B167" t="str">
            <v xml:space="preserve">Fornecimento, preparo e aplicação de concreto ciclópico 15 MPa com 30% de adição de pedra de mão </v>
          </cell>
          <cell r="C167" t="str">
            <v xml:space="preserve">m3 </v>
          </cell>
          <cell r="D167">
            <v>285.73</v>
          </cell>
        </row>
        <row r="168">
          <cell r="A168">
            <v>40231</v>
          </cell>
          <cell r="B168" t="str">
            <v xml:space="preserve">Fornecimento, preparo e aplicação de concreto magro com consumo mínimo de cimento de 250 kg/m3 (brita 1 e 2) - (5% de perdas já incluído no custo) </v>
          </cell>
          <cell r="C168" t="str">
            <v xml:space="preserve">m3 </v>
          </cell>
          <cell r="D168">
            <v>323.05</v>
          </cell>
        </row>
        <row r="169">
          <cell r="A169">
            <v>40232</v>
          </cell>
          <cell r="B169" t="str">
            <v xml:space="preserve">Fornecimento, preparo e aplicação de concreto Fck=15 MPa (brita 1) - (5% de perdas já incluído no custo) </v>
          </cell>
          <cell r="C169" t="str">
            <v xml:space="preserve">m3 </v>
          </cell>
          <cell r="D169">
            <v>345.23</v>
          </cell>
        </row>
        <row r="170">
          <cell r="A170">
            <v>40233</v>
          </cell>
          <cell r="B170" t="str">
            <v xml:space="preserve">Fornecimento, preparo e aplicação de concreto Fck=15 MPa (brita 1 e 2) - (5% de perdas já incluído no custo) </v>
          </cell>
          <cell r="C170" t="str">
            <v xml:space="preserve">m3 </v>
          </cell>
          <cell r="D170">
            <v>340.76</v>
          </cell>
        </row>
        <row r="171">
          <cell r="A171">
            <v>40234</v>
          </cell>
          <cell r="B171" t="str">
            <v xml:space="preserve">Fornecimento, preparo e aplicação de concreto Fck=20 MPa (brita 1) - (5% de perdas já incluído no custo) </v>
          </cell>
          <cell r="C171" t="str">
            <v xml:space="preserve">m3 </v>
          </cell>
          <cell r="D171">
            <v>362.73</v>
          </cell>
        </row>
        <row r="172">
          <cell r="A172">
            <v>40235</v>
          </cell>
          <cell r="B172" t="str">
            <v xml:space="preserve">Fornecimento, preparo e aplicação de concreto Fck=20 MPa (brita 1 e 2) - (5% de perdas já incluído no custo) </v>
          </cell>
          <cell r="C172" t="str">
            <v xml:space="preserve">m3 </v>
          </cell>
          <cell r="D172">
            <v>358.13</v>
          </cell>
        </row>
        <row r="173">
          <cell r="A173">
            <v>40236</v>
          </cell>
          <cell r="B173" t="str">
            <v xml:space="preserve">Fornecimento, preparo e aplicação de concreto Fck=25 MPa (brita 1) - (5% de perdas já incluído no custo) </v>
          </cell>
          <cell r="C173" t="str">
            <v xml:space="preserve">m3 </v>
          </cell>
          <cell r="D173">
            <v>383.71</v>
          </cell>
        </row>
        <row r="174">
          <cell r="A174">
            <v>40237</v>
          </cell>
          <cell r="B174" t="str">
            <v xml:space="preserve">Fornecimento, preparo e aplicação de concreto Fck=25 MPa (brita 1 e 2) - (5% de perdas já incluído no custo) </v>
          </cell>
          <cell r="C174" t="str">
            <v xml:space="preserve">m3 </v>
          </cell>
          <cell r="D174">
            <v>377.2</v>
          </cell>
        </row>
        <row r="175">
          <cell r="A175">
            <v>40238</v>
          </cell>
          <cell r="B175" t="str">
            <v xml:space="preserve">Forma de chapa compensada resinada 12mm, levando-se em conta a utilização 3 vezes (incluido o material, corte, montagem, escoramento e desfôrma) </v>
          </cell>
          <cell r="C175" t="str">
            <v xml:space="preserve">m2 </v>
          </cell>
          <cell r="D175">
            <v>40.74</v>
          </cell>
        </row>
        <row r="176">
          <cell r="A176">
            <v>40239</v>
          </cell>
          <cell r="B176" t="str">
            <v xml:space="preserve">Fornecimento e aplicação de concreto USINADO Fck=20 MPa - considerando lançamento MANUAL para INFRA-ESTRUTURA (5% de perdas já incluído no custo) </v>
          </cell>
          <cell r="C176" t="str">
            <v xml:space="preserve">m3 </v>
          </cell>
          <cell r="D176">
            <v>365.11</v>
          </cell>
        </row>
        <row r="177">
          <cell r="A177">
            <v>40240</v>
          </cell>
          <cell r="B177" t="str">
            <v xml:space="preserve">Fornecimento e aplicação de concreto USINADO Fck=25 MPa - considerando lançamento MANUAL para INFRA-ESTRUTURA (5% de perdas já incluído no custo) </v>
          </cell>
          <cell r="C177" t="str">
            <v xml:space="preserve">m3 </v>
          </cell>
          <cell r="D177">
            <v>375.14</v>
          </cell>
        </row>
        <row r="178">
          <cell r="A178">
            <v>40241</v>
          </cell>
          <cell r="B178" t="str">
            <v xml:space="preserve">Forn. e aplicação de concr. USINADO Fck maior ou igual a 30 MPa p/galerias c/consumo mínimo de 424 kg de cimento por m3 de concr. e fator água/cimento 0.45-cons. lançamento MANUAL p/ INFRA-ESTR. (5% de perdas já incluído no custo) </v>
          </cell>
          <cell r="C178" t="str">
            <v xml:space="preserve">m3 </v>
          </cell>
          <cell r="D178">
            <v>426.94</v>
          </cell>
        </row>
        <row r="179">
          <cell r="A179">
            <v>40243</v>
          </cell>
          <cell r="B179" t="str">
            <v xml:space="preserve">Fornecimento, dobragem e colocação em forma, de armadura CA-50 A média, diâmetro de 6.3 a 10.0 mm </v>
          </cell>
          <cell r="C179" t="str">
            <v xml:space="preserve">kg </v>
          </cell>
          <cell r="D179">
            <v>7.55</v>
          </cell>
        </row>
        <row r="180">
          <cell r="A180">
            <v>40245</v>
          </cell>
          <cell r="B180" t="str">
            <v xml:space="preserve">Fornecimento, dobragem e colocação em fôrma, de armadura CA-50 A grossa diâmetro de 12.5 a 25.0 mm (1/2 a 1") </v>
          </cell>
          <cell r="C180" t="str">
            <v xml:space="preserve">kg </v>
          </cell>
          <cell r="D180">
            <v>6.86</v>
          </cell>
        </row>
        <row r="181">
          <cell r="A181">
            <v>40246</v>
          </cell>
          <cell r="B181" t="str">
            <v xml:space="preserve">Fornecimento, dobragem e colocação em fôrma, de armadura CA-60 B fina, diâmetro de 4.0 a 7.0mm </v>
          </cell>
          <cell r="C181" t="str">
            <v xml:space="preserve">kg </v>
          </cell>
          <cell r="D181">
            <v>7.18</v>
          </cell>
        </row>
        <row r="182">
          <cell r="A182">
            <v>40249</v>
          </cell>
          <cell r="B182" t="str">
            <v xml:space="preserve">Forma de tábua de madeira de 2.5x30.0cm, levando-se em conta utilização 1 vez (incluindo o material, corte, montagem, escoramento e desforma) </v>
          </cell>
          <cell r="C182" t="str">
            <v xml:space="preserve">m2 </v>
          </cell>
          <cell r="D182">
            <v>80.63</v>
          </cell>
        </row>
        <row r="183">
          <cell r="A183">
            <v>40250</v>
          </cell>
          <cell r="B183" t="str">
            <v xml:space="preserve">Forma de tábua de madeira de 2.5x30.0cm, levando-se em conta utilização 3 vezes (incluindo o material, corte, montagem, escoramento e desforma) </v>
          </cell>
          <cell r="C183" t="str">
            <v xml:space="preserve">m2 </v>
          </cell>
          <cell r="D183">
            <v>54.12</v>
          </cell>
        </row>
        <row r="184">
          <cell r="A184">
            <v>403</v>
          </cell>
          <cell r="B184" t="str">
            <v xml:space="preserve">SUPER-ESTRUTURA </v>
          </cell>
          <cell r="C184" t="str">
            <v/>
          </cell>
          <cell r="D184" t="str">
            <v/>
          </cell>
        </row>
        <row r="185">
          <cell r="A185">
            <v>40304</v>
          </cell>
          <cell r="B185" t="str">
            <v xml:space="preserve">Fôrma chapas de madeira compensada resinada, de 12 mm de espessura, levando-se em conta a utilização 3 vezes, reforçadas com sarrafos de madeira de 2.5 x 10.0 cm (incl. material, montagem, escoramento com pontalete 8x8cm e desf.) </v>
          </cell>
          <cell r="C185" t="str">
            <v xml:space="preserve">m2 </v>
          </cell>
          <cell r="D185">
            <v>76.97</v>
          </cell>
        </row>
        <row r="186">
          <cell r="A186">
            <v>40315</v>
          </cell>
          <cell r="B186" t="str">
            <v xml:space="preserve">Fornecimento, preparo e aplicação de concreto Fck = 30 MPa (com brita 1 e 2) - (5% de perdas já incluído no custo) </v>
          </cell>
          <cell r="C186" t="str">
            <v xml:space="preserve">m3 </v>
          </cell>
          <cell r="D186">
            <v>436.07</v>
          </cell>
        </row>
        <row r="187">
          <cell r="A187">
            <v>40319</v>
          </cell>
          <cell r="B187" t="str">
            <v xml:space="preserve">Fornecimento, preparo e aplicação de concreto Fck=15 MPa (brita 1) - (5% de perdas já incluído no custo) </v>
          </cell>
          <cell r="C187" t="str">
            <v xml:space="preserve">m3 </v>
          </cell>
          <cell r="D187">
            <v>388.29</v>
          </cell>
        </row>
        <row r="188">
          <cell r="A188">
            <v>40320</v>
          </cell>
          <cell r="B188" t="str">
            <v xml:space="preserve">Fornecimento, preparo e aplicação de concreto Fck=15 MPa (brita 1 e 2) - (5% de perdas já incluído no custo) </v>
          </cell>
          <cell r="C188" t="str">
            <v xml:space="preserve">m3 </v>
          </cell>
          <cell r="D188">
            <v>383.82</v>
          </cell>
        </row>
        <row r="189">
          <cell r="A189">
            <v>40321</v>
          </cell>
          <cell r="B189" t="str">
            <v xml:space="preserve">Fornecimento, preparo e aplicação de concreto Fck=20 MPa (brita 1) - (5% de perdas já incluído no custo) </v>
          </cell>
          <cell r="C189" t="str">
            <v xml:space="preserve">m3 </v>
          </cell>
          <cell r="D189">
            <v>405.79</v>
          </cell>
        </row>
        <row r="190">
          <cell r="A190">
            <v>40322</v>
          </cell>
          <cell r="B190" t="str">
            <v xml:space="preserve">Fornecimento, preparo e aplicação de concreto Fck=20 MPa (brita 1 e 2) - (5% de perdas já incluído no custo) </v>
          </cell>
          <cell r="C190" t="str">
            <v xml:space="preserve">m3 </v>
          </cell>
          <cell r="D190">
            <v>401.19</v>
          </cell>
        </row>
        <row r="191">
          <cell r="A191">
            <v>40323</v>
          </cell>
          <cell r="B191" t="str">
            <v xml:space="preserve">Fornecimento, preparo e aplicação de concreto Fck=25 MPa (brita 1) - (5% de perdas já incluído no custo) </v>
          </cell>
          <cell r="C191" t="str">
            <v xml:space="preserve">m3 </v>
          </cell>
          <cell r="D191">
            <v>426.76</v>
          </cell>
        </row>
        <row r="192">
          <cell r="A192">
            <v>40324</v>
          </cell>
          <cell r="B192" t="str">
            <v xml:space="preserve">Fornecimento, preparo e aplicação de concreto Fck=25 MPa (brita 1 e 2) - (5% de perdas já incluído no custo) </v>
          </cell>
          <cell r="C192" t="str">
            <v xml:space="preserve">m3 </v>
          </cell>
          <cell r="D192">
            <v>420.26</v>
          </cell>
        </row>
        <row r="193">
          <cell r="A193">
            <v>40328</v>
          </cell>
          <cell r="B193" t="str">
            <v xml:space="preserve">Fornecimento, dobragem e colocação em fôrma, de armadura CA-50 A média, diâmetro de 6.3 a 10.0 mm </v>
          </cell>
          <cell r="C193" t="str">
            <v xml:space="preserve">kg </v>
          </cell>
          <cell r="D193">
            <v>7.55</v>
          </cell>
        </row>
        <row r="194">
          <cell r="A194">
            <v>40329</v>
          </cell>
          <cell r="B194" t="str">
            <v xml:space="preserve">Fornecimento e aplicação de concreto USINADO Fck=20 MPa - considerando BOMBEAMENTO (5% de perdas já incluído no custo) (6% de taxa p/concr.bombeavel) </v>
          </cell>
          <cell r="C194" t="str">
            <v xml:space="preserve">m3 </v>
          </cell>
          <cell r="D194">
            <v>363.11</v>
          </cell>
        </row>
        <row r="195">
          <cell r="A195">
            <v>40330</v>
          </cell>
          <cell r="B195" t="str">
            <v xml:space="preserve">Fornecimento e aplicação de concreto USINADO Fck=25 MPa - considerando BOMBEAMENTO (5% de perdas já incluído no custo) (6% de taxa p/concr.bombeavel) </v>
          </cell>
          <cell r="C195" t="str">
            <v xml:space="preserve">m3 </v>
          </cell>
          <cell r="D195">
            <v>373.72</v>
          </cell>
        </row>
        <row r="196">
          <cell r="A196">
            <v>40332</v>
          </cell>
          <cell r="B196" t="str">
            <v xml:space="preserve">Fornecimento, dobragem e colocação em fôrma, de armadura CA-50 A grossa, diâmetro de 12.5 a 25.0mm </v>
          </cell>
          <cell r="C196" t="str">
            <v xml:space="preserve">kg </v>
          </cell>
          <cell r="D196">
            <v>6.86</v>
          </cell>
        </row>
        <row r="197">
          <cell r="A197">
            <v>40333</v>
          </cell>
          <cell r="B197" t="str">
            <v xml:space="preserve">Fornecimento, dobragem e colocação em forma, de armadura CA-60 B fina, diâmetro de 4.0 a 7.0mm </v>
          </cell>
          <cell r="C197" t="str">
            <v xml:space="preserve">kg </v>
          </cell>
          <cell r="D197">
            <v>7.18</v>
          </cell>
        </row>
        <row r="198">
          <cell r="A198">
            <v>40336</v>
          </cell>
          <cell r="B198" t="str">
            <v xml:space="preserve">Forma de tábua de madeira de 2.5 x 30.0cm, levando-se em conta utilização 2 vezes </v>
          </cell>
          <cell r="C198" t="str">
            <v xml:space="preserve">m2 </v>
          </cell>
          <cell r="D198">
            <v>94.64</v>
          </cell>
        </row>
        <row r="199">
          <cell r="A199">
            <v>40337</v>
          </cell>
          <cell r="B199" t="str">
            <v xml:space="preserve">Fôrma em chapa de madeira compensada plastificada 12mm para estrutura em geral, 5 reaproveitamentos, reforçada com sarrafos de madeira 2.5x10cm (incl material, corte, montagem, escoras em eucalipto e desforma) </v>
          </cell>
          <cell r="C199" t="str">
            <v xml:space="preserve">m2 </v>
          </cell>
          <cell r="D199">
            <v>55.18</v>
          </cell>
        </row>
        <row r="200">
          <cell r="A200">
            <v>40339</v>
          </cell>
          <cell r="B200" t="str">
            <v xml:space="preserve">Forma de chapas madeira compensada resinada, esp. 12mm, levando-se em conta a utilização 3 vezes, reforçadas com sarrafos de madeira de 2.5 x 10.0cm (incl material, corte, montagem, escoras em eucalipto e desforma) </v>
          </cell>
          <cell r="C200" t="str">
            <v xml:space="preserve">m2 </v>
          </cell>
          <cell r="D200">
            <v>63.53</v>
          </cell>
        </row>
        <row r="201">
          <cell r="A201">
            <v>404</v>
          </cell>
          <cell r="B201" t="str">
            <v xml:space="preserve">ESTRUTURAS DE CONCRETO APARENTE </v>
          </cell>
          <cell r="C201" t="str">
            <v/>
          </cell>
          <cell r="D201" t="str">
            <v/>
          </cell>
        </row>
        <row r="202">
          <cell r="A202">
            <v>40405</v>
          </cell>
          <cell r="B202" t="str">
            <v xml:space="preserve">Forma com chapa compensada plastificada esp. 12mm, utilização 5 vezes </v>
          </cell>
          <cell r="C202" t="str">
            <v xml:space="preserve">m2 </v>
          </cell>
          <cell r="D202">
            <v>64.650000000000006</v>
          </cell>
        </row>
        <row r="203">
          <cell r="A203">
            <v>406</v>
          </cell>
          <cell r="B203" t="str">
            <v xml:space="preserve">LAJES PRÉ-MOLDADAS </v>
          </cell>
          <cell r="C203" t="str">
            <v/>
          </cell>
          <cell r="D203" t="str">
            <v/>
          </cell>
        </row>
        <row r="204">
          <cell r="A204">
            <v>40601</v>
          </cell>
          <cell r="B204" t="str">
            <v xml:space="preserve">Laje pré-moldada para forro simples revestido, vão até 3.5m, capeamento 2cm, esp. 10cm, Fck = 150Kg/cm2 </v>
          </cell>
          <cell r="C204" t="str">
            <v xml:space="preserve">m2 </v>
          </cell>
          <cell r="D204">
            <v>62.11</v>
          </cell>
        </row>
        <row r="205">
          <cell r="A205">
            <v>40602</v>
          </cell>
          <cell r="B205" t="str">
            <v xml:space="preserve">Laje pré-moldada, sobrecarga 300 Kg/m2, vão de 3.5m a 4.3m, capeamento 4cm, esp. 12cm, Fck = 150 Kg/cm2 </v>
          </cell>
          <cell r="C205" t="str">
            <v xml:space="preserve">m2 </v>
          </cell>
          <cell r="D205">
            <v>74.87</v>
          </cell>
        </row>
        <row r="206">
          <cell r="A206">
            <v>40603</v>
          </cell>
          <cell r="B206" t="str">
            <v xml:space="preserve">Laje pré-moldada, sobrecarga 300 Kg/m2, vão de 5.0m a 5.7m, capeamento 4cm, esp. 16cm, Fck = 150 Kg/cm2 </v>
          </cell>
          <cell r="C206" t="str">
            <v xml:space="preserve">m2 </v>
          </cell>
          <cell r="D206">
            <v>98.21</v>
          </cell>
        </row>
        <row r="207">
          <cell r="A207">
            <v>40604</v>
          </cell>
          <cell r="B207" t="str">
            <v xml:space="preserve">Laje pré-moldada, sobrecarga 300 Kg/m2, vão de 5.7m a 6.8m, capeamento 4cm, esp. 20cm, Fck = 150 Kg/cm2 </v>
          </cell>
          <cell r="C207" t="str">
            <v xml:space="preserve">m2 </v>
          </cell>
          <cell r="D207">
            <v>113.95</v>
          </cell>
        </row>
        <row r="208">
          <cell r="A208">
            <v>408</v>
          </cell>
          <cell r="B208" t="str">
            <v xml:space="preserve">RECUPERAÇÃO DE ESTRUTURAS </v>
          </cell>
          <cell r="C208" t="str">
            <v/>
          </cell>
          <cell r="D208" t="str">
            <v/>
          </cell>
        </row>
        <row r="209">
          <cell r="A209">
            <v>40801</v>
          </cell>
          <cell r="B209" t="str">
            <v xml:space="preserve">Remoção cuidadosa do concreto afetado, através de escarificação </v>
          </cell>
          <cell r="C209" t="str">
            <v xml:space="preserve">m3 </v>
          </cell>
          <cell r="D209">
            <v>1141.9100000000001</v>
          </cell>
        </row>
        <row r="210">
          <cell r="A210">
            <v>40802</v>
          </cell>
          <cell r="B210" t="str">
            <v xml:space="preserve">Remoção cuidadosa do concreto afetado, através de escarificação (considerando esp. escarificada de 5cm) </v>
          </cell>
          <cell r="C210" t="str">
            <v xml:space="preserve">m2 </v>
          </cell>
          <cell r="D210">
            <v>57.09</v>
          </cell>
        </row>
        <row r="211">
          <cell r="A211">
            <v>40803</v>
          </cell>
          <cell r="B211" t="str">
            <v xml:space="preserve">Apicoamento de concreto </v>
          </cell>
          <cell r="C211" t="str">
            <v xml:space="preserve">m2 </v>
          </cell>
          <cell r="D211">
            <v>25.69</v>
          </cell>
        </row>
        <row r="212">
          <cell r="A212">
            <v>40806</v>
          </cell>
          <cell r="B212" t="str">
            <v xml:space="preserve">Limpeza de aço com lixamento e escovamento com escova de aço, até a completa remoção de partículas soltas, materiais indesejáveis e corrosão </v>
          </cell>
          <cell r="C212" t="str">
            <v xml:space="preserve">m2 </v>
          </cell>
          <cell r="D212">
            <v>10.11</v>
          </cell>
        </row>
        <row r="213">
          <cell r="A213">
            <v>40807</v>
          </cell>
          <cell r="B213" t="str">
            <v xml:space="preserve">Aplicação de Sika Top 108 Armatec ou equivalente, nas ferragens a serem recuperadas </v>
          </cell>
          <cell r="C213" t="str">
            <v xml:space="preserve">m2 </v>
          </cell>
          <cell r="D213">
            <v>45.56</v>
          </cell>
        </row>
        <row r="214">
          <cell r="A214">
            <v>40808</v>
          </cell>
          <cell r="B214" t="str">
            <v xml:space="preserve">Retirada de ferragem corroída </v>
          </cell>
          <cell r="C214" t="str">
            <v xml:space="preserve">kg </v>
          </cell>
          <cell r="D214">
            <v>2.04</v>
          </cell>
        </row>
        <row r="215">
          <cell r="A215">
            <v>40809</v>
          </cell>
          <cell r="B215" t="str">
            <v xml:space="preserve">Recomposição de concreto danificado, com utilização de argamassa Sika Grout ou equivalente (considerando esp. 5cm) </v>
          </cell>
          <cell r="C215" t="str">
            <v xml:space="preserve">m2 </v>
          </cell>
          <cell r="D215">
            <v>212.92</v>
          </cell>
        </row>
        <row r="216">
          <cell r="A216">
            <v>40810</v>
          </cell>
          <cell r="B216" t="str">
            <v xml:space="preserve">Recomposição de concreto danificado, com utilização de argamassa Sika Grout ou equivalente </v>
          </cell>
          <cell r="C216" t="str">
            <v xml:space="preserve">m3 </v>
          </cell>
          <cell r="D216">
            <v>3950.72</v>
          </cell>
        </row>
        <row r="217">
          <cell r="A217">
            <v>40813</v>
          </cell>
          <cell r="B217" t="str">
            <v xml:space="preserve">Impermeabilização de estrutura com Sika Top 107 ou equivalente </v>
          </cell>
          <cell r="C217" t="str">
            <v xml:space="preserve">m2 </v>
          </cell>
          <cell r="D217">
            <v>42.34</v>
          </cell>
        </row>
        <row r="218">
          <cell r="A218">
            <v>40814</v>
          </cell>
          <cell r="B218" t="str">
            <v xml:space="preserve">Revestimento externo com argamassa corretiva tipo Sika Top 121 ou equivalente, esp. 5mm </v>
          </cell>
          <cell r="C218" t="str">
            <v xml:space="preserve">m2 </v>
          </cell>
          <cell r="D218">
            <v>94.07</v>
          </cell>
        </row>
        <row r="219">
          <cell r="A219">
            <v>40816</v>
          </cell>
          <cell r="B219" t="str">
            <v xml:space="preserve">Aplicação de Oxiprimer ou equivalente, nas ferragens a serem recuperadas </v>
          </cell>
          <cell r="C219" t="str">
            <v xml:space="preserve">m2 </v>
          </cell>
          <cell r="D219">
            <v>14.3</v>
          </cell>
        </row>
        <row r="220">
          <cell r="A220">
            <v>40817</v>
          </cell>
          <cell r="B220" t="str">
            <v xml:space="preserve">Fornecimento e lançamento de concreto para grouteamento com adição de pedrisco (50% em peso), utilizando Sikagrout ou produto equivalente, exclusive forma </v>
          </cell>
          <cell r="C220" t="str">
            <v xml:space="preserve">m3 </v>
          </cell>
          <cell r="D220">
            <v>1734.87</v>
          </cell>
        </row>
        <row r="221">
          <cell r="A221">
            <v>409</v>
          </cell>
          <cell r="B221" t="str">
            <v xml:space="preserve">MURO DE ARRIMO (Conc. ciclópico 15MPa c/ 30% de pedra de mão, c/ forn., preparo e aplicação de concreto, forma de tábua pinho-reap.5 vezes, exclusive escav. e reaterro) seções tipicas nas seguintes dimensões: </v>
          </cell>
          <cell r="C221" t="str">
            <v/>
          </cell>
          <cell r="D221" t="str">
            <v/>
          </cell>
        </row>
        <row r="222">
          <cell r="A222">
            <v>40901</v>
          </cell>
          <cell r="B222" t="str">
            <v xml:space="preserve">b=0.40m; B=0.70m e H=1.00m </v>
          </cell>
          <cell r="C222" t="str">
            <v xml:space="preserve">m </v>
          </cell>
          <cell r="D222">
            <v>292.33999999999997</v>
          </cell>
        </row>
        <row r="223">
          <cell r="A223">
            <v>40902</v>
          </cell>
          <cell r="B223" t="str">
            <v xml:space="preserve">b=0.40m; B=0.90m e H=1,50m </v>
          </cell>
          <cell r="C223" t="str">
            <v xml:space="preserve">m </v>
          </cell>
          <cell r="D223">
            <v>481.23</v>
          </cell>
        </row>
        <row r="224">
          <cell r="A224">
            <v>40903</v>
          </cell>
          <cell r="B224" t="str">
            <v xml:space="preserve">b=0.40m; B=1.05m e H=2.00m </v>
          </cell>
          <cell r="C224" t="str">
            <v xml:space="preserve">m </v>
          </cell>
          <cell r="D224">
            <v>691.29</v>
          </cell>
        </row>
        <row r="225">
          <cell r="A225">
            <v>40904</v>
          </cell>
          <cell r="B225" t="str">
            <v xml:space="preserve">b=0.40m; B=1.23 e H=2.50m </v>
          </cell>
          <cell r="C225" t="str">
            <v xml:space="preserve">m </v>
          </cell>
          <cell r="D225">
            <v>922.82</v>
          </cell>
        </row>
        <row r="226">
          <cell r="A226">
            <v>5</v>
          </cell>
          <cell r="B226" t="str">
            <v xml:space="preserve">PAREDES E PAINÉIS </v>
          </cell>
          <cell r="C226" t="str">
            <v/>
          </cell>
          <cell r="D226" t="str">
            <v/>
          </cell>
        </row>
        <row r="227">
          <cell r="A227">
            <v>501</v>
          </cell>
          <cell r="B227" t="str">
            <v xml:space="preserve">ALVENARIA DE VEDAÇÃO </v>
          </cell>
          <cell r="C227" t="str">
            <v/>
          </cell>
          <cell r="D227" t="str">
            <v/>
          </cell>
        </row>
        <row r="228">
          <cell r="A228">
            <v>50101</v>
          </cell>
          <cell r="B228" t="str">
            <v xml:space="preserve">(**)Alvenaria de blocos cerâmicos 10 furos 10x20x20cm, assentados com argamassa de cimento, barro e areia no traço 1:1:5.5, espessura das juntas 12mm e esp. das paredes, sem revestimento, 10 cm </v>
          </cell>
          <cell r="C228" t="str">
            <v xml:space="preserve">m2 </v>
          </cell>
          <cell r="D228">
            <v>30.64</v>
          </cell>
        </row>
        <row r="229">
          <cell r="A229">
            <v>50102</v>
          </cell>
          <cell r="B229" t="str">
            <v xml:space="preserve">(**)Alvenaria de blocos cerâmicos 10 furos 10x20x20cm, assentados com argamassa de cimento, barro e areia no traço 1:1:5.5, espessura das juntas 12mm e esp. das paredes, sem revestimento, 20 cm </v>
          </cell>
          <cell r="C229" t="str">
            <v xml:space="preserve">m2 </v>
          </cell>
          <cell r="D229">
            <v>53.98</v>
          </cell>
        </row>
        <row r="230">
          <cell r="A230">
            <v>50103</v>
          </cell>
          <cell r="B230" t="str">
            <v xml:space="preserve">(**)Alvenaria de blocos de concreto 9x19x39cm, c/ resist. mínimo a compres. 2.5 MPa, assent. c/ arg. de cimento, barro e areia no traço 1:1:5.5 esp. das juntas 10mm e esp. das paredes, s/ rev. 9cm </v>
          </cell>
          <cell r="C230" t="str">
            <v xml:space="preserve">m2 </v>
          </cell>
          <cell r="D230">
            <v>27.6</v>
          </cell>
        </row>
        <row r="231">
          <cell r="A231">
            <v>50104</v>
          </cell>
          <cell r="B231" t="str">
            <v xml:space="preserve">(**)Alvenaria de blocos de concreto 14x19x39cm, c/ resist. mínima a compressão 2.5MPa, assent. c/ arg. de cimento, barro e areia no traço 1:1:5.5 esp. das juntas 10mm e esp. paredes, s/ rev.,14cm </v>
          </cell>
          <cell r="C231" t="str">
            <v xml:space="preserve">m2 </v>
          </cell>
          <cell r="D231">
            <v>36.950000000000003</v>
          </cell>
        </row>
        <row r="232">
          <cell r="A232">
            <v>50105</v>
          </cell>
          <cell r="B232" t="str">
            <v xml:space="preserve">(**)Alvenaria de blocos de concreto 19x19x39cm, c/ resist. mínima compressão 2.5MPa, assentados c/ arg. de cimento, barro e areia no traço 1:1:5.5 esp.das juntas 10mm e esp. paredes, s/ rev., 19cm </v>
          </cell>
          <cell r="C232" t="str">
            <v xml:space="preserve">m2 </v>
          </cell>
          <cell r="D232">
            <v>44.48</v>
          </cell>
        </row>
        <row r="233">
          <cell r="A233">
            <v>50106</v>
          </cell>
          <cell r="B233" t="str">
            <v xml:space="preserve">(**)Alvenaria de tijolos cerâmicos maciços aparentes 8x12x24cm, assentados c/ argam. de cimento, barro e areia no traço 1:1:5.5, juntas de 10mm e esp. parede 12 cm, incl. limp. e rebaix.das juntas </v>
          </cell>
          <cell r="C233" t="str">
            <v xml:space="preserve">m2 </v>
          </cell>
          <cell r="D233">
            <v>78.72</v>
          </cell>
        </row>
        <row r="234">
          <cell r="A234">
            <v>50107</v>
          </cell>
          <cell r="B234" t="str">
            <v xml:space="preserve">(**)Alvenaria c/ cobogós cerâmicos 07x18x18cm assentados com argamassa de cimento , barro e areia no traço 1:1:5.5, esp. das juntas de 12mm e esp. das paredes 07cm </v>
          </cell>
          <cell r="C234" t="str">
            <v xml:space="preserve">m2 </v>
          </cell>
          <cell r="D234">
            <v>55.28</v>
          </cell>
        </row>
        <row r="235">
          <cell r="A235">
            <v>50111</v>
          </cell>
          <cell r="B235" t="str">
            <v xml:space="preserve">Cobogó de concreto tipo cruzeta 10x30x30 cm, assentados com argamassa de cimento e areia no traço 1:4, espessura das juntas 10mm e espessura da parede 10 cm </v>
          </cell>
          <cell r="C235" t="str">
            <v xml:space="preserve">m2 </v>
          </cell>
          <cell r="D235">
            <v>60.97</v>
          </cell>
        </row>
        <row r="236">
          <cell r="A236">
            <v>50112</v>
          </cell>
          <cell r="B236" t="str">
            <v xml:space="preserve">Cobogó de concreto 40 x 40 x 10 cm , assentados com argamassa de cimento e areia no traço 1:3, espessura das juntas 15 mm </v>
          </cell>
          <cell r="C236" t="str">
            <v xml:space="preserve">m2 </v>
          </cell>
          <cell r="D236">
            <v>64.06</v>
          </cell>
        </row>
        <row r="237">
          <cell r="A237">
            <v>50113</v>
          </cell>
          <cell r="B237" t="str">
            <v xml:space="preserve">Cobogó de concreto tipo cruzeta 15x30x30 cm, assentados com argamassa de cimento e areia no traço 1:4, espessura das juntas 10mm e espessura da parede 15 cm </v>
          </cell>
          <cell r="C237" t="str">
            <v xml:space="preserve">m2 </v>
          </cell>
          <cell r="D237">
            <v>72.95</v>
          </cell>
        </row>
        <row r="238">
          <cell r="A238">
            <v>50114</v>
          </cell>
          <cell r="B238" t="str">
            <v xml:space="preserve">Cobogó de concreto tipo cruzeta 20x30x30 cm, assentados com argamassa de cimento e areia no traço 1:4, espessura das juntas 10mm e espessura da parede 20 cm </v>
          </cell>
          <cell r="C238" t="str">
            <v xml:space="preserve">m2 </v>
          </cell>
          <cell r="D238">
            <v>91.38</v>
          </cell>
        </row>
        <row r="239">
          <cell r="A239">
            <v>50115</v>
          </cell>
          <cell r="B239" t="str">
            <v xml:space="preserve">Alvenaria em bloco de pedra argamassada com cimento e areia no traço 1:3 </v>
          </cell>
          <cell r="C239" t="str">
            <v xml:space="preserve">m3 </v>
          </cell>
          <cell r="D239">
            <v>242.12</v>
          </cell>
        </row>
        <row r="240">
          <cell r="A240">
            <v>50122</v>
          </cell>
          <cell r="B240" t="str">
            <v xml:space="preserve">Cobogó de concreto tipo cruzeta de 20 x 20 x 10 cm, assentado com argamassa de cimento, cal hidratada e areia no traço1:0,5:5, espessura das juntas de 10mm e espessura de parede 10cm </v>
          </cell>
          <cell r="C240" t="str">
            <v xml:space="preserve">m2 </v>
          </cell>
          <cell r="D240">
            <v>55.54</v>
          </cell>
        </row>
        <row r="241">
          <cell r="A241">
            <v>50129</v>
          </cell>
          <cell r="B241" t="str">
            <v xml:space="preserve">(**)Alv. blocos cerâmicos 10 furos 10x20x20cm, assentados c/arg. cimento, barro e areia traço 1:1:5.5, esp. juntas 12mm e esp. das paredes, s/revest., 10cm (bloco comprado na praça de Vitória, posto obra) </v>
          </cell>
          <cell r="C241" t="str">
            <v xml:space="preserve">m2 </v>
          </cell>
          <cell r="D241">
            <v>30.64</v>
          </cell>
        </row>
        <row r="242">
          <cell r="A242">
            <v>50130</v>
          </cell>
          <cell r="B242" t="str">
            <v xml:space="preserve">(**)Alv. blocos cerâmicos 10 furos 10x20x20cm, assentados c/arg. cimento, barro e areia traço 1:1:5.5, esp. juntas 12mm e esp. das paredes s/revest., 10cm (bloco comprado na fábrica, posto obra) </v>
          </cell>
          <cell r="C242" t="str">
            <v xml:space="preserve">m2 </v>
          </cell>
          <cell r="D242">
            <v>27.12</v>
          </cell>
        </row>
        <row r="243">
          <cell r="A243">
            <v>50131</v>
          </cell>
          <cell r="B243" t="str">
            <v xml:space="preserve">(**)Alv. blocos cerâmicos 10 furos 10x20x20cm, assentados c/arg. cimento, barro e areia traço 1:1:5.5, esp. juntas 12mm e esp. das paredes, s/revest., 20cm (bloco comprado na praça de Vitória, posto obra) </v>
          </cell>
          <cell r="C243" t="str">
            <v xml:space="preserve">m2 </v>
          </cell>
          <cell r="D243">
            <v>53.98</v>
          </cell>
        </row>
        <row r="244">
          <cell r="A244">
            <v>50132</v>
          </cell>
          <cell r="B244" t="str">
            <v xml:space="preserve">(**)Alv. blocos cerâmicos 10 furos 10x20x20cm, assentados c/arg. cimento, barro e areia traço 1:1:5.5, esp. juntas 12mm e esp. das paredes, s/revest. 20cm (bloco comprado na fábrica, posto obra) </v>
          </cell>
          <cell r="C244" t="str">
            <v xml:space="preserve">m2 </v>
          </cell>
          <cell r="D244">
            <v>47.36</v>
          </cell>
        </row>
        <row r="245">
          <cell r="A245">
            <v>50141</v>
          </cell>
          <cell r="B245" t="str">
            <v xml:space="preserve">Cobogó de concreto 50 x 50 x 7 cm, assentado com argamassa de cimento e areia no traço 1:3, espessura das juntas 15cm </v>
          </cell>
          <cell r="C245" t="str">
            <v xml:space="preserve">m2 </v>
          </cell>
          <cell r="D245">
            <v>57.48</v>
          </cell>
        </row>
        <row r="246">
          <cell r="A246">
            <v>502</v>
          </cell>
          <cell r="B246" t="str">
            <v xml:space="preserve">PLACAS E PAINÉIS DIVISÓRIOS </v>
          </cell>
          <cell r="C246" t="str">
            <v/>
          </cell>
          <cell r="D246" t="str">
            <v/>
          </cell>
        </row>
        <row r="247">
          <cell r="A247">
            <v>50201</v>
          </cell>
          <cell r="B247" t="str">
            <v xml:space="preserve">Divisória de granilite com 3 cm de espessura, assentada com argamassa de cimento e areia no traço 1:3 </v>
          </cell>
          <cell r="C247" t="str">
            <v xml:space="preserve">m2 </v>
          </cell>
          <cell r="D247">
            <v>123.12</v>
          </cell>
        </row>
        <row r="248">
          <cell r="A248">
            <v>50202</v>
          </cell>
          <cell r="B248" t="str">
            <v xml:space="preserve">Fornecimento e instalação de divisórias novas com acabamento de chapa de fibra de madeira, sistema de montagem simplificado, espessura de 35mm e miolo em colméia no padrão painel/painel </v>
          </cell>
          <cell r="C248" t="str">
            <v xml:space="preserve">m2 </v>
          </cell>
          <cell r="D248">
            <v>64.900000000000006</v>
          </cell>
        </row>
        <row r="249">
          <cell r="A249">
            <v>50203</v>
          </cell>
          <cell r="B249" t="str">
            <v xml:space="preserve">Fornecimento e instalação de porta para divisória de 80 X 210 cm incluindo dobradiças e fechadura interna </v>
          </cell>
          <cell r="C249" t="str">
            <v xml:space="preserve">und </v>
          </cell>
          <cell r="D249">
            <v>228.61</v>
          </cell>
        </row>
        <row r="250">
          <cell r="A250">
            <v>50205</v>
          </cell>
          <cell r="B250" t="str">
            <v xml:space="preserve">Divisória de granito cinza andorinha com 3 cm de espessura, assentada com argamassa de cimento e areia no traço 1:3, na cor cinza </v>
          </cell>
          <cell r="C250" t="str">
            <v xml:space="preserve">m2 </v>
          </cell>
          <cell r="D250">
            <v>282.56</v>
          </cell>
        </row>
        <row r="251">
          <cell r="A251">
            <v>50206</v>
          </cell>
          <cell r="B251" t="str">
            <v xml:space="preserve">Divisória de granito cinza andorinha com 3 cm de espessura, fixada com cantoneira de ferro cromado </v>
          </cell>
          <cell r="C251" t="str">
            <v xml:space="preserve">m2 </v>
          </cell>
          <cell r="D251">
            <v>266.76</v>
          </cell>
        </row>
        <row r="252">
          <cell r="A252">
            <v>50208</v>
          </cell>
          <cell r="B252" t="str">
            <v xml:space="preserve">Assentamento de divisória de mármore ou granito com 3 cm de espessura, empregando argamassa de cimento e areia no traço 1:3, exclusive fornecimento da divisória </v>
          </cell>
          <cell r="C252" t="str">
            <v xml:space="preserve">m2 </v>
          </cell>
          <cell r="D252">
            <v>56.82</v>
          </cell>
        </row>
        <row r="253">
          <cell r="A253">
            <v>50209</v>
          </cell>
          <cell r="B253" t="str">
            <v xml:space="preserve">Divisória em madeirit esp. 6mm, duas faces, com estrutura de madeira paraju de 4x5cm, incl. pintura pva sobre massa </v>
          </cell>
          <cell r="C253" t="str">
            <v xml:space="preserve">m2 </v>
          </cell>
          <cell r="D253">
            <v>101.02</v>
          </cell>
        </row>
        <row r="254">
          <cell r="A254">
            <v>50210</v>
          </cell>
          <cell r="B254" t="str">
            <v xml:space="preserve">Divisória em concreto armado aparente com espessura de 5cm </v>
          </cell>
          <cell r="C254" t="str">
            <v xml:space="preserve">m2 </v>
          </cell>
          <cell r="D254">
            <v>76.22</v>
          </cell>
        </row>
        <row r="255">
          <cell r="A255">
            <v>50211</v>
          </cell>
          <cell r="B255" t="str">
            <v xml:space="preserve">Divisória de mármore branco com 3 cm de espessura, assentada com argamassa de cimento e areia no traço 1:3 </v>
          </cell>
          <cell r="C255" t="str">
            <v xml:space="preserve">m2 </v>
          </cell>
          <cell r="D255">
            <v>270.22000000000003</v>
          </cell>
        </row>
        <row r="256">
          <cell r="A256">
            <v>503</v>
          </cell>
          <cell r="B256" t="str">
            <v xml:space="preserve">VERGAS/CONTRAVERGA </v>
          </cell>
          <cell r="C256" t="str">
            <v/>
          </cell>
          <cell r="D256" t="str">
            <v/>
          </cell>
        </row>
        <row r="257">
          <cell r="A257">
            <v>50301</v>
          </cell>
          <cell r="B257" t="str">
            <v xml:space="preserve">Verga/contraverga reta de concreto armado 10 x 5 cm, Fck = 15 MPa, inclusive forma, armação e desforma </v>
          </cell>
          <cell r="C257" t="str">
            <v xml:space="preserve">m </v>
          </cell>
          <cell r="D257">
            <v>5.49</v>
          </cell>
        </row>
        <row r="258">
          <cell r="A258">
            <v>50303</v>
          </cell>
          <cell r="B258" t="str">
            <v xml:space="preserve">Verga/contraverga curva de concreto armado 10 x 5 cm, Fck = 15 MPa, inclusive forma, armação e desforma </v>
          </cell>
          <cell r="C258" t="str">
            <v xml:space="preserve">m </v>
          </cell>
          <cell r="D258">
            <v>41.51</v>
          </cell>
        </row>
        <row r="259">
          <cell r="A259">
            <v>505</v>
          </cell>
          <cell r="B259" t="str">
            <v xml:space="preserve">ALVENARIA ESTRUTURAL </v>
          </cell>
          <cell r="C259" t="str">
            <v/>
          </cell>
          <cell r="D259" t="str">
            <v/>
          </cell>
        </row>
        <row r="260">
          <cell r="A260">
            <v>50501</v>
          </cell>
          <cell r="B260" t="str">
            <v xml:space="preserve">Alvenaria de blocos de concreto estrut. (14x19x39cm) cheios, c/ resist. mín. compr. 15MPa, assentados c/ arg. de cimento e areia no traço 1:4, esp. juntas 10mm e esp. da parede s/ revest. 14cm </v>
          </cell>
          <cell r="C260" t="str">
            <v xml:space="preserve">m2 </v>
          </cell>
          <cell r="D260">
            <v>59.72</v>
          </cell>
        </row>
        <row r="261">
          <cell r="A261">
            <v>50502</v>
          </cell>
          <cell r="B261" t="str">
            <v xml:space="preserve">Alvenaria de blocos de concreto estrut. (19x19x39cm) cheios, c/ resist. mín. compr. 15MPa, assentados c/ arg. cimento e areia no traço 1:4, esp. juntas de 10mm e esp. da parede s/ revest. 14cm </v>
          </cell>
          <cell r="C261" t="str">
            <v xml:space="preserve">m2 </v>
          </cell>
          <cell r="D261">
            <v>121.08</v>
          </cell>
        </row>
        <row r="262">
          <cell r="A262">
            <v>50503</v>
          </cell>
          <cell r="B262" t="str">
            <v xml:space="preserve">Alvenaria de blocos de concreto estrut. (9x19x39cm) cheios, com resistência mín. compr. 15MPa, assentados c/ arg. de cimento e areia no traço 1:4, esp. juntas 10mm e esp. da parede s/ revest. 9cm </v>
          </cell>
          <cell r="C262" t="str">
            <v xml:space="preserve">m2 </v>
          </cell>
          <cell r="D262">
            <v>42.32</v>
          </cell>
        </row>
        <row r="263">
          <cell r="A263">
            <v>506</v>
          </cell>
          <cell r="B263" t="str">
            <v xml:space="preserve">ALVENARIA DE VEDAÇÃO EMPREGANDO ARGAMASSA DE CIMENTO, CAL E AREIA </v>
          </cell>
          <cell r="C263" t="str">
            <v/>
          </cell>
          <cell r="D263" t="str">
            <v/>
          </cell>
        </row>
        <row r="264">
          <cell r="A264">
            <v>50601</v>
          </cell>
          <cell r="B264" t="str">
            <v xml:space="preserve">Alvenaria de blocos de concreto 9x19x39cm, c/ resist. mínimo a compres. 2.5 MPa, assent. c/ arg. de cimento, cal hidratada CH1 e areia no traço 1:0.5:8 esp. das juntas 10mm e esp. das paredes, s/ rev. 9cm </v>
          </cell>
          <cell r="C264" t="str">
            <v xml:space="preserve">m2 </v>
          </cell>
          <cell r="D264">
            <v>27.76</v>
          </cell>
        </row>
        <row r="265">
          <cell r="A265">
            <v>50602</v>
          </cell>
          <cell r="B265" t="str">
            <v xml:space="preserve">Alvenaria de blocos de concreto 14x19x39cm, c/ resist. mínimo a compres. 2.5 MPa, assent. c/ arg. de cimento, cal hidratada CH1 e areia no traço 1:0.5:8 esp. das juntas 10mm e esp. das paredes, s/ rev. 14cm </v>
          </cell>
          <cell r="C265" t="str">
            <v xml:space="preserve">m2 </v>
          </cell>
          <cell r="D265">
            <v>37.25</v>
          </cell>
        </row>
        <row r="266">
          <cell r="A266">
            <v>50603</v>
          </cell>
          <cell r="B266" t="str">
            <v xml:space="preserve">Alvenaria de blocos de concreto 19x19x39cm, c/ resist. mínimo a compres. 2.5 MPa, assent. c/ arg. de cimento, cal hidratada CH1 e areia no traço 1:0.5:8 esp. das juntas 10mm e esp. das paredes, s/ rev. 19cm </v>
          </cell>
          <cell r="C266" t="str">
            <v xml:space="preserve">m2 </v>
          </cell>
          <cell r="D266">
            <v>44.88</v>
          </cell>
        </row>
        <row r="267">
          <cell r="A267">
            <v>50604</v>
          </cell>
          <cell r="B267" t="str">
            <v xml:space="preserve">Alvenaria de tijolos cerâmicos maciços aparentes 8x12x24cm, assentados c/ argam. de cimento, cal hidratada CH1 e areia no traço 1:0.5:8, juntas de 10mm e esp. parede 12 cm, incl. limp. e rebaix.das juntas </v>
          </cell>
          <cell r="C267" t="str">
            <v xml:space="preserve">m2 </v>
          </cell>
          <cell r="D267">
            <v>79.540000000000006</v>
          </cell>
        </row>
        <row r="268">
          <cell r="A268">
            <v>50605</v>
          </cell>
          <cell r="B268" t="str">
            <v xml:space="preserve">Alvenaria de blocos cerâmicos 10 furos 10x20x20cm, assentados c/argamassa de cimento, cal hidratada CH1 e areia traço 1:0,5:8, juntas 12mm e esp. das paredes s/revestimento, 10cm (bloco comprado na praça de Vitória, posto obra) </v>
          </cell>
          <cell r="C268" t="str">
            <v xml:space="preserve">m2 </v>
          </cell>
          <cell r="D268">
            <v>30.9</v>
          </cell>
        </row>
        <row r="269">
          <cell r="A269">
            <v>50606</v>
          </cell>
          <cell r="B269" t="str">
            <v xml:space="preserve">Alvenaria de blocos cerâmicos 10 furos 10x20x20cm, assentados c/argamassa de cimento, cal hidratada CH1 e areia traço 1:0,5:8, esp. das juntas 12mm e esp. das paredes s/revestimento, 10cm (bloco comprado na fábrica, posto obra) </v>
          </cell>
          <cell r="C269" t="str">
            <v xml:space="preserve">m2 </v>
          </cell>
          <cell r="D269">
            <v>27.38</v>
          </cell>
        </row>
        <row r="270">
          <cell r="A270">
            <v>50607</v>
          </cell>
          <cell r="B270" t="str">
            <v xml:space="preserve">Alvenaria de blocos cerâmicos 10 furos 10x20x20cm, assentados c/argamassa de cimento, cal hidratada CH1 e areia traço 1:0.5:8, juntas 12mm e espessura das paredes, s/ revestimento, 20cm(bloco comprado praça de Vitória, posto obra) </v>
          </cell>
          <cell r="C270" t="str">
            <v xml:space="preserve">m2 </v>
          </cell>
          <cell r="D270">
            <v>54.72</v>
          </cell>
        </row>
        <row r="271">
          <cell r="A271">
            <v>50608</v>
          </cell>
          <cell r="B271" t="str">
            <v xml:space="preserve">Alvenaria de blocos cerâmicos 10 furos 10x20x20cm, assentados c/argamassa de cimento, cal hidratada CH1 e areia traço 1:0,5:8, juntas 12mm e espessura das paredes, s/revestimento, 20cm (bloco comprado fábrica,posto obra) </v>
          </cell>
          <cell r="C271" t="str">
            <v xml:space="preserve">m2 </v>
          </cell>
          <cell r="D271">
            <v>48.1</v>
          </cell>
        </row>
        <row r="272">
          <cell r="A272">
            <v>6</v>
          </cell>
          <cell r="B272" t="str">
            <v xml:space="preserve">ESQUADRIAS DE MADEIRA </v>
          </cell>
          <cell r="C272" t="str">
            <v/>
          </cell>
          <cell r="D272" t="str">
            <v/>
          </cell>
        </row>
        <row r="273">
          <cell r="A273">
            <v>601</v>
          </cell>
          <cell r="B273" t="str">
            <v xml:space="preserve">MARCOS E ALIZARES </v>
          </cell>
          <cell r="C273" t="str">
            <v/>
          </cell>
          <cell r="D273" t="str">
            <v/>
          </cell>
        </row>
        <row r="274">
          <cell r="A274">
            <v>60101</v>
          </cell>
          <cell r="B274" t="str">
            <v xml:space="preserve">Marco de madeira de lei tipo Paraju ou equivalente com 15 x 3 cm de batente, nas dimensões de 0.60 x 2.10 m </v>
          </cell>
          <cell r="C274" t="str">
            <v xml:space="preserve">und </v>
          </cell>
          <cell r="D274">
            <v>126.6</v>
          </cell>
        </row>
        <row r="275">
          <cell r="A275">
            <v>60102</v>
          </cell>
          <cell r="B275" t="str">
            <v xml:space="preserve">Marco de madeira de lei tipo Paraju ou equivalente com 15 x 3 cm de batente, nas dimensões de 0.70 x 2.10 m </v>
          </cell>
          <cell r="C275" t="str">
            <v xml:space="preserve">und </v>
          </cell>
          <cell r="D275">
            <v>126.6</v>
          </cell>
        </row>
        <row r="276">
          <cell r="A276">
            <v>60103</v>
          </cell>
          <cell r="B276" t="str">
            <v xml:space="preserve">Marco de madeira de lei tipo Paraju ou equivalente com 15 x 3 cm de batente, nas dimensões de 0.80 x 2.10 m </v>
          </cell>
          <cell r="C276" t="str">
            <v xml:space="preserve">und </v>
          </cell>
          <cell r="D276">
            <v>126.6</v>
          </cell>
        </row>
        <row r="277">
          <cell r="A277">
            <v>60107</v>
          </cell>
          <cell r="B277" t="str">
            <v xml:space="preserve">Alizar de madeira de lei tipo Paraju ou equivalente de 5 x 1.5 cm </v>
          </cell>
          <cell r="C277" t="str">
            <v xml:space="preserve">m </v>
          </cell>
          <cell r="D277">
            <v>5.67</v>
          </cell>
        </row>
        <row r="278">
          <cell r="A278">
            <v>60110</v>
          </cell>
          <cell r="B278" t="str">
            <v xml:space="preserve">Marco em madeira de lei tipo Paraju ou equivalente com 15 x 3 cm de batente </v>
          </cell>
          <cell r="C278" t="str">
            <v xml:space="preserve">m </v>
          </cell>
          <cell r="D278">
            <v>27.11</v>
          </cell>
        </row>
        <row r="279">
          <cell r="A279">
            <v>60111</v>
          </cell>
          <cell r="B279" t="str">
            <v xml:space="preserve">Marco de madeira de lei tipo Paraju ou equivalente com 7 x 3 cm de batente </v>
          </cell>
          <cell r="C279" t="str">
            <v xml:space="preserve">m </v>
          </cell>
          <cell r="D279">
            <v>19.149999999999999</v>
          </cell>
        </row>
        <row r="280">
          <cell r="A280">
            <v>60112</v>
          </cell>
          <cell r="B280" t="str">
            <v xml:space="preserve">Caixilho em madeira de lei de 9 x 3 cm para janela </v>
          </cell>
          <cell r="C280" t="str">
            <v xml:space="preserve">m </v>
          </cell>
          <cell r="D280">
            <v>22.75</v>
          </cell>
        </row>
        <row r="281">
          <cell r="A281">
            <v>60113</v>
          </cell>
          <cell r="B281" t="str">
            <v xml:space="preserve">Alizar em madeira de lei paraju ou equivalente 7 x 1.5 cm </v>
          </cell>
          <cell r="C281" t="str">
            <v xml:space="preserve">m </v>
          </cell>
          <cell r="D281">
            <v>7.74</v>
          </cell>
        </row>
        <row r="282">
          <cell r="A282">
            <v>611</v>
          </cell>
          <cell r="B282" t="str">
            <v xml:space="preserve">FERRAGENS </v>
          </cell>
          <cell r="C282" t="str">
            <v/>
          </cell>
          <cell r="D282" t="str">
            <v/>
          </cell>
        </row>
        <row r="283">
          <cell r="A283">
            <v>61101</v>
          </cell>
          <cell r="B283" t="str">
            <v xml:space="preserve">Targeta fio redondo 3" para travamento de portas </v>
          </cell>
          <cell r="C283" t="str">
            <v xml:space="preserve">und </v>
          </cell>
          <cell r="D283">
            <v>4.43</v>
          </cell>
        </row>
        <row r="284">
          <cell r="A284">
            <v>61102</v>
          </cell>
          <cell r="B284" t="str">
            <v xml:space="preserve">Fechadura com maçaneta tipo alavanca e chave tipo yale </v>
          </cell>
          <cell r="C284" t="str">
            <v xml:space="preserve">und </v>
          </cell>
          <cell r="D284">
            <v>63.36</v>
          </cell>
        </row>
        <row r="285">
          <cell r="A285">
            <v>61103</v>
          </cell>
          <cell r="B285" t="str">
            <v xml:space="preserve">Fechadura com maçaneta tipo alavanca e chave comum para porta interna </v>
          </cell>
          <cell r="C285" t="str">
            <v xml:space="preserve">und </v>
          </cell>
          <cell r="D285">
            <v>108.08</v>
          </cell>
        </row>
        <row r="286">
          <cell r="A286">
            <v>61104</v>
          </cell>
          <cell r="B286" t="str">
            <v xml:space="preserve">Fechadura tipo livre/ocupado </v>
          </cell>
          <cell r="C286" t="str">
            <v xml:space="preserve">und </v>
          </cell>
          <cell r="D286">
            <v>39.74</v>
          </cell>
        </row>
        <row r="287">
          <cell r="A287">
            <v>61105</v>
          </cell>
          <cell r="B287" t="str">
            <v xml:space="preserve">Targeta fio redondo 2" </v>
          </cell>
          <cell r="C287" t="str">
            <v xml:space="preserve">und </v>
          </cell>
          <cell r="D287">
            <v>4.07</v>
          </cell>
        </row>
        <row r="288">
          <cell r="A288">
            <v>61106</v>
          </cell>
          <cell r="B288" t="str">
            <v xml:space="preserve">Fechadura com maçaneta tipo bola e chave tipo yale </v>
          </cell>
          <cell r="C288" t="str">
            <v xml:space="preserve">und </v>
          </cell>
          <cell r="D288">
            <v>87.1</v>
          </cell>
        </row>
        <row r="289">
          <cell r="A289">
            <v>61107</v>
          </cell>
          <cell r="B289" t="str">
            <v xml:space="preserve">Fechadura de sobrepor, tipo caixão, com chave comum </v>
          </cell>
          <cell r="C289" t="str">
            <v xml:space="preserve">und </v>
          </cell>
          <cell r="D289">
            <v>31.01</v>
          </cell>
        </row>
        <row r="290">
          <cell r="A290">
            <v>61108</v>
          </cell>
          <cell r="B290" t="str">
            <v xml:space="preserve">Fechadura com maçaneta tipo alavanca e chave tipo banheiro </v>
          </cell>
          <cell r="C290" t="str">
            <v xml:space="preserve">und </v>
          </cell>
          <cell r="D290">
            <v>58.2</v>
          </cell>
        </row>
        <row r="291">
          <cell r="A291">
            <v>61109</v>
          </cell>
          <cell r="B291" t="str">
            <v xml:space="preserve">Dobradiça de ferro zincado de 3 x 2 1/2", incl. parafusos </v>
          </cell>
          <cell r="C291" t="str">
            <v xml:space="preserve">und </v>
          </cell>
          <cell r="D291">
            <v>9.48</v>
          </cell>
        </row>
        <row r="292">
          <cell r="A292">
            <v>61111</v>
          </cell>
          <cell r="B292" t="str">
            <v xml:space="preserve">Dobradiça de ferro zincado de 3 x 3 1/2", incl. parafusos </v>
          </cell>
          <cell r="C292" t="str">
            <v xml:space="preserve">und </v>
          </cell>
          <cell r="D292">
            <v>9.52</v>
          </cell>
        </row>
        <row r="293">
          <cell r="A293">
            <v>61112</v>
          </cell>
          <cell r="B293" t="str">
            <v xml:space="preserve">Dobradiça de latão cromado de 3 x 2 1/2", incl. parafusos </v>
          </cell>
          <cell r="C293" t="str">
            <v xml:space="preserve">und </v>
          </cell>
          <cell r="D293">
            <v>23.39</v>
          </cell>
        </row>
        <row r="294">
          <cell r="A294">
            <v>61113</v>
          </cell>
          <cell r="B294" t="str">
            <v xml:space="preserve">Dobradiça de ferro zincado de 2 x 2", incl. parafusos </v>
          </cell>
          <cell r="C294" t="str">
            <v xml:space="preserve">und </v>
          </cell>
          <cell r="D294">
            <v>7.54</v>
          </cell>
        </row>
        <row r="295">
          <cell r="A295">
            <v>61114</v>
          </cell>
          <cell r="B295" t="str">
            <v xml:space="preserve">Fechadura de sobrepor de ferro, com chave, para porta de armário </v>
          </cell>
          <cell r="C295" t="str">
            <v xml:space="preserve">und </v>
          </cell>
          <cell r="D295">
            <v>29.27</v>
          </cell>
        </row>
        <row r="296">
          <cell r="A296">
            <v>61115</v>
          </cell>
          <cell r="B296" t="str">
            <v xml:space="preserve">Conjunto de punho para janela de correr </v>
          </cell>
          <cell r="C296" t="str">
            <v xml:space="preserve">und </v>
          </cell>
          <cell r="D296">
            <v>25.82</v>
          </cell>
        </row>
        <row r="297">
          <cell r="A297">
            <v>61116</v>
          </cell>
          <cell r="B297" t="str">
            <v xml:space="preserve">Conjunto de ferragens para janela de correr, constando de 4 rodízios de latão com rolamentos para trilhos e 3m de trilho de alumínio (fornecimento sem colocação) </v>
          </cell>
          <cell r="C297" t="str">
            <v xml:space="preserve">und </v>
          </cell>
          <cell r="D297">
            <v>27.3</v>
          </cell>
        </row>
        <row r="298">
          <cell r="A298">
            <v>61117</v>
          </cell>
          <cell r="B298" t="str">
            <v xml:space="preserve">Cremona com vara de ferro para janela de abrir </v>
          </cell>
          <cell r="C298" t="str">
            <v xml:space="preserve">und </v>
          </cell>
          <cell r="D298">
            <v>54.05</v>
          </cell>
        </row>
        <row r="299">
          <cell r="A299">
            <v>61118</v>
          </cell>
          <cell r="B299" t="str">
            <v xml:space="preserve">Cadeado de 50mm com porta cadeado </v>
          </cell>
          <cell r="C299" t="str">
            <v xml:space="preserve">und </v>
          </cell>
          <cell r="D299">
            <v>42.01</v>
          </cell>
        </row>
        <row r="300">
          <cell r="A300">
            <v>61119</v>
          </cell>
          <cell r="B300" t="str">
            <v xml:space="preserve">Braço articulado de ferro galvanizado para esquadria tipo maxim-ar </v>
          </cell>
          <cell r="C300" t="str">
            <v xml:space="preserve">und </v>
          </cell>
          <cell r="D300">
            <v>39.24</v>
          </cell>
        </row>
        <row r="301">
          <cell r="A301">
            <v>61120</v>
          </cell>
          <cell r="B301" t="str">
            <v xml:space="preserve">Batente para janela de correr </v>
          </cell>
          <cell r="C301" t="str">
            <v xml:space="preserve">und </v>
          </cell>
          <cell r="D301">
            <v>4.71</v>
          </cell>
        </row>
        <row r="302">
          <cell r="A302">
            <v>61122</v>
          </cell>
          <cell r="B302" t="str">
            <v xml:space="preserve">Parafuso em latão com rosca soberba de 2,8x22mm, para dobradiças </v>
          </cell>
          <cell r="C302" t="str">
            <v xml:space="preserve">und </v>
          </cell>
          <cell r="D302">
            <v>0.54</v>
          </cell>
        </row>
        <row r="303">
          <cell r="A303">
            <v>61123</v>
          </cell>
          <cell r="B303" t="str">
            <v xml:space="preserve">Prendedor de porta, cromado, fixação com parafuso, no piso ou rodapé </v>
          </cell>
          <cell r="C303" t="str">
            <v xml:space="preserve">und </v>
          </cell>
          <cell r="D303">
            <v>16.72</v>
          </cell>
        </row>
        <row r="304">
          <cell r="A304">
            <v>61124</v>
          </cell>
          <cell r="B304" t="str">
            <v xml:space="preserve">Fecho em barra chata de 1/4" x 1 1/4" com 20cm de comprimento, para portão de ferro </v>
          </cell>
          <cell r="C304" t="str">
            <v xml:space="preserve">und </v>
          </cell>
          <cell r="D304">
            <v>3.83</v>
          </cell>
        </row>
        <row r="305">
          <cell r="A305">
            <v>612</v>
          </cell>
          <cell r="B305" t="str">
            <v xml:space="preserve">Porta em madeira de lei tipo angelim pedra ou equiv.c/enchimento em madeira 1a.qualidade,esp. 30 mm p/ pintura, inclusive alizares, dobradiças e fechadura int. em latão cromado LaFonte ou equiv., exclusive marco, nas dim.: </v>
          </cell>
          <cell r="C305" t="str">
            <v/>
          </cell>
          <cell r="D305" t="str">
            <v/>
          </cell>
        </row>
        <row r="306">
          <cell r="A306">
            <v>61201</v>
          </cell>
          <cell r="B306" t="str">
            <v xml:space="preserve">0.60 x 2.10 m </v>
          </cell>
          <cell r="C306" t="str">
            <v xml:space="preserve">und </v>
          </cell>
          <cell r="D306">
            <v>358.62</v>
          </cell>
        </row>
        <row r="307">
          <cell r="A307">
            <v>61202</v>
          </cell>
          <cell r="B307" t="str">
            <v xml:space="preserve">0.70 x 2.10 m </v>
          </cell>
          <cell r="C307" t="str">
            <v xml:space="preserve">und </v>
          </cell>
          <cell r="D307">
            <v>368.82</v>
          </cell>
        </row>
        <row r="308">
          <cell r="A308">
            <v>61203</v>
          </cell>
          <cell r="B308" t="str">
            <v xml:space="preserve">0.80 x 2.10 m </v>
          </cell>
          <cell r="C308" t="str">
            <v xml:space="preserve">und </v>
          </cell>
          <cell r="D308">
            <v>380.53</v>
          </cell>
        </row>
        <row r="309">
          <cell r="A309">
            <v>61204</v>
          </cell>
          <cell r="B309" t="str">
            <v xml:space="preserve">0.90 x 2.10 m </v>
          </cell>
          <cell r="C309" t="str">
            <v xml:space="preserve">und </v>
          </cell>
          <cell r="D309">
            <v>407.51</v>
          </cell>
        </row>
        <row r="310">
          <cell r="A310">
            <v>613</v>
          </cell>
          <cell r="B310" t="str">
            <v xml:space="preserve">Porta em madeira de lei tipo angelim pedra ou equiv.c/enchimento em madeira 1a.qualidade esp. 30mm p/ pintura, inclusive alizares, dobradiças e fechadura externa em latão cromado LaFonte ou equiv., exclusive marco, nas dim.: </v>
          </cell>
          <cell r="C310" t="str">
            <v/>
          </cell>
          <cell r="D310" t="str">
            <v/>
          </cell>
        </row>
        <row r="311">
          <cell r="A311">
            <v>61301</v>
          </cell>
          <cell r="B311" t="str">
            <v xml:space="preserve">0.60 x 2.10 m </v>
          </cell>
          <cell r="C311" t="str">
            <v xml:space="preserve">und </v>
          </cell>
          <cell r="D311">
            <v>384.2</v>
          </cell>
        </row>
        <row r="312">
          <cell r="A312">
            <v>61302</v>
          </cell>
          <cell r="B312" t="str">
            <v xml:space="preserve">0.70 x 2.10 m </v>
          </cell>
          <cell r="C312" t="str">
            <v xml:space="preserve">und </v>
          </cell>
          <cell r="D312">
            <v>394.41</v>
          </cell>
        </row>
        <row r="313">
          <cell r="A313">
            <v>61303</v>
          </cell>
          <cell r="B313" t="str">
            <v xml:space="preserve">0.80 x 2.10 m </v>
          </cell>
          <cell r="C313" t="str">
            <v xml:space="preserve">und </v>
          </cell>
          <cell r="D313">
            <v>406.12</v>
          </cell>
        </row>
        <row r="314">
          <cell r="A314">
            <v>61304</v>
          </cell>
          <cell r="B314" t="str">
            <v xml:space="preserve">0.90 x 2.10 m </v>
          </cell>
          <cell r="C314" t="str">
            <v xml:space="preserve">und </v>
          </cell>
          <cell r="D314">
            <v>433.1</v>
          </cell>
        </row>
        <row r="315">
          <cell r="A315">
            <v>614</v>
          </cell>
          <cell r="B315" t="str">
            <v xml:space="preserve">Porta em madeira de lei tipo paraju, esp. 30mm c/ acab. liso p/ pintura, incl. fechadura tipo "livre/ocupado" em latão cromado Lafonte ou equiv. e ferragens p/ fixação em granito, excl. marco, nas dimensões: </v>
          </cell>
          <cell r="C315" t="str">
            <v/>
          </cell>
          <cell r="D315" t="str">
            <v/>
          </cell>
        </row>
        <row r="316">
          <cell r="A316">
            <v>61401</v>
          </cell>
          <cell r="B316" t="str">
            <v xml:space="preserve">0.60 x 1.80 m </v>
          </cell>
          <cell r="C316" t="str">
            <v xml:space="preserve">und </v>
          </cell>
          <cell r="D316">
            <v>247.56</v>
          </cell>
        </row>
        <row r="317">
          <cell r="A317">
            <v>61402</v>
          </cell>
          <cell r="B317" t="str">
            <v xml:space="preserve">0.80 x 1.80 m </v>
          </cell>
          <cell r="C317" t="str">
            <v xml:space="preserve">und </v>
          </cell>
          <cell r="D317">
            <v>268.17</v>
          </cell>
        </row>
        <row r="318">
          <cell r="A318">
            <v>61403</v>
          </cell>
          <cell r="B318" t="str">
            <v xml:space="preserve">0.60 x 1.60 m </v>
          </cell>
          <cell r="C318" t="str">
            <v xml:space="preserve">und </v>
          </cell>
          <cell r="D318">
            <v>244.24</v>
          </cell>
        </row>
        <row r="319">
          <cell r="A319">
            <v>61404</v>
          </cell>
          <cell r="B319" t="str">
            <v xml:space="preserve">0.80 x 1.60 m </v>
          </cell>
          <cell r="C319" t="str">
            <v xml:space="preserve">und </v>
          </cell>
          <cell r="D319">
            <v>268.17</v>
          </cell>
        </row>
        <row r="320">
          <cell r="A320">
            <v>616</v>
          </cell>
          <cell r="B320" t="str">
            <v xml:space="preserve">Porta almofadada em madeira de lei, esp. 30mm para pintura, incl. dobradiças, excl. marco, alizar e fechadura, nas dimensões: </v>
          </cell>
          <cell r="C320" t="str">
            <v/>
          </cell>
          <cell r="D320" t="str">
            <v/>
          </cell>
        </row>
        <row r="321">
          <cell r="A321">
            <v>61601</v>
          </cell>
          <cell r="B321" t="str">
            <v xml:space="preserve">0.60 x 2.10 m </v>
          </cell>
          <cell r="C321" t="str">
            <v xml:space="preserve">und </v>
          </cell>
          <cell r="D321">
            <v>322.75</v>
          </cell>
        </row>
        <row r="322">
          <cell r="A322">
            <v>61602</v>
          </cell>
          <cell r="B322" t="str">
            <v xml:space="preserve">0.70 x 2.10 m </v>
          </cell>
          <cell r="C322" t="str">
            <v xml:space="preserve">und </v>
          </cell>
          <cell r="D322">
            <v>345.02</v>
          </cell>
        </row>
        <row r="323">
          <cell r="A323">
            <v>61603</v>
          </cell>
          <cell r="B323" t="str">
            <v xml:space="preserve">0.80 x 2.10 m </v>
          </cell>
          <cell r="C323" t="str">
            <v xml:space="preserve">und </v>
          </cell>
          <cell r="D323">
            <v>380.22</v>
          </cell>
        </row>
        <row r="324">
          <cell r="A324">
            <v>61604</v>
          </cell>
          <cell r="B324" t="str">
            <v xml:space="preserve">0.90 x 2.10 m </v>
          </cell>
          <cell r="C324" t="str">
            <v xml:space="preserve">und </v>
          </cell>
          <cell r="D324">
            <v>441.45</v>
          </cell>
        </row>
        <row r="325">
          <cell r="A325">
            <v>617</v>
          </cell>
          <cell r="B325" t="str">
            <v xml:space="preserve">Porta em veneziana, em madeira de lei, esp. 30mm, incl. dobradiças, excl. alizar, marco e fechadura, nas dimensões: </v>
          </cell>
          <cell r="C325" t="str">
            <v/>
          </cell>
          <cell r="D325" t="str">
            <v/>
          </cell>
        </row>
        <row r="326">
          <cell r="A326">
            <v>61701</v>
          </cell>
          <cell r="B326" t="str">
            <v xml:space="preserve">0.60 x 2.10 m </v>
          </cell>
          <cell r="C326" t="str">
            <v xml:space="preserve">und </v>
          </cell>
          <cell r="D326">
            <v>337.24</v>
          </cell>
        </row>
        <row r="327">
          <cell r="A327">
            <v>61702</v>
          </cell>
          <cell r="B327" t="str">
            <v xml:space="preserve">0.70 x 2.10 m </v>
          </cell>
          <cell r="C327" t="str">
            <v xml:space="preserve">und </v>
          </cell>
          <cell r="D327">
            <v>356.7</v>
          </cell>
        </row>
        <row r="328">
          <cell r="A328">
            <v>61703</v>
          </cell>
          <cell r="B328" t="str">
            <v xml:space="preserve">0.80 x 2.10 m </v>
          </cell>
          <cell r="C328" t="str">
            <v xml:space="preserve">und </v>
          </cell>
          <cell r="D328">
            <v>377.18</v>
          </cell>
        </row>
        <row r="329">
          <cell r="A329">
            <v>618</v>
          </cell>
          <cell r="B329" t="str">
            <v xml:space="preserve">Fornecimento e instalação de folha de porta em madeira de lei com enchimento em madeira de 1ª qualidade, esp. 30mm, para pintura, incl. dobradiças, excl. alizar, marco e fechadura, nas dimensões: </v>
          </cell>
          <cell r="C329" t="str">
            <v/>
          </cell>
          <cell r="D329" t="str">
            <v/>
          </cell>
        </row>
        <row r="330">
          <cell r="A330">
            <v>61801</v>
          </cell>
          <cell r="B330" t="str">
            <v xml:space="preserve">0.60 x 2.10 m </v>
          </cell>
          <cell r="C330" t="str">
            <v xml:space="preserve">und </v>
          </cell>
          <cell r="D330">
            <v>167.9</v>
          </cell>
        </row>
        <row r="331">
          <cell r="A331">
            <v>61802</v>
          </cell>
          <cell r="B331" t="str">
            <v xml:space="preserve">0.70 x 2.10 m </v>
          </cell>
          <cell r="C331" t="str">
            <v xml:space="preserve">und </v>
          </cell>
          <cell r="D331">
            <v>176.64</v>
          </cell>
        </row>
        <row r="332">
          <cell r="A332">
            <v>61803</v>
          </cell>
          <cell r="B332" t="str">
            <v xml:space="preserve">0.80 x 2.10 m </v>
          </cell>
          <cell r="C332" t="str">
            <v xml:space="preserve">und </v>
          </cell>
          <cell r="D332">
            <v>186.91</v>
          </cell>
        </row>
        <row r="333">
          <cell r="A333">
            <v>61804</v>
          </cell>
          <cell r="B333" t="str">
            <v xml:space="preserve">0.90 x 2.10 m </v>
          </cell>
          <cell r="C333" t="str">
            <v xml:space="preserve">und </v>
          </cell>
          <cell r="D333">
            <v>213.89</v>
          </cell>
        </row>
        <row r="334">
          <cell r="A334">
            <v>619</v>
          </cell>
          <cell r="B334" t="str">
            <v xml:space="preserve">Porta em madeira de lei com enchimento em madeira de 1ª qualidade, esp. 30mm, para pintura, com visor de vidro, incl. dobradiças, excl. marco, fechadura e alizar, nas dimensões: </v>
          </cell>
          <cell r="C334" t="str">
            <v/>
          </cell>
          <cell r="D334" t="str">
            <v/>
          </cell>
        </row>
        <row r="335">
          <cell r="A335">
            <v>61901</v>
          </cell>
          <cell r="B335" t="str">
            <v xml:space="preserve">0.70 x 2.10 m </v>
          </cell>
          <cell r="C335" t="str">
            <v xml:space="preserve">und </v>
          </cell>
          <cell r="D335">
            <v>301.98</v>
          </cell>
        </row>
        <row r="336">
          <cell r="A336">
            <v>61902</v>
          </cell>
          <cell r="B336" t="str">
            <v xml:space="preserve">0.80 x 2.10 m </v>
          </cell>
          <cell r="C336" t="str">
            <v xml:space="preserve">und </v>
          </cell>
          <cell r="D336">
            <v>343.39</v>
          </cell>
        </row>
        <row r="337">
          <cell r="A337">
            <v>61903</v>
          </cell>
          <cell r="B337" t="str">
            <v xml:space="preserve">0.90 x 2.10 m </v>
          </cell>
          <cell r="C337" t="str">
            <v xml:space="preserve">und </v>
          </cell>
          <cell r="D337">
            <v>359.58</v>
          </cell>
        </row>
        <row r="338">
          <cell r="A338">
            <v>621</v>
          </cell>
          <cell r="B338" t="str">
            <v xml:space="preserve">ESQUADRIAS DE MADEIRA (M2) </v>
          </cell>
          <cell r="C338" t="str">
            <v/>
          </cell>
          <cell r="D338" t="str">
            <v/>
          </cell>
        </row>
        <row r="339">
          <cell r="A339">
            <v>62101</v>
          </cell>
          <cell r="B339" t="str">
            <v xml:space="preserve">Janela de correr, 4 folhas, sendo 2 fixas, em madeira de lei para vidro </v>
          </cell>
          <cell r="C339" t="str">
            <v xml:space="preserve">m2 </v>
          </cell>
          <cell r="D339">
            <v>234.55</v>
          </cell>
        </row>
        <row r="340">
          <cell r="A340">
            <v>62102</v>
          </cell>
          <cell r="B340" t="str">
            <v xml:space="preserve">Janela de correr, 4 folhas, sendo 2 fixas, em madeira de lei para vidro, com bandeira fixa superior em veneziana </v>
          </cell>
          <cell r="C340" t="str">
            <v xml:space="preserve">m2 </v>
          </cell>
          <cell r="D340">
            <v>234.55</v>
          </cell>
        </row>
        <row r="341">
          <cell r="A341">
            <v>62103</v>
          </cell>
          <cell r="B341" t="str">
            <v xml:space="preserve">Janela de abrir, 2 folhas, em madeira de lei, para vidro </v>
          </cell>
          <cell r="C341" t="str">
            <v xml:space="preserve">m2 </v>
          </cell>
          <cell r="D341">
            <v>261.76</v>
          </cell>
        </row>
        <row r="342">
          <cell r="A342">
            <v>62104</v>
          </cell>
          <cell r="B342" t="str">
            <v xml:space="preserve">Báscula em madeira de lei para vidro </v>
          </cell>
          <cell r="C342" t="str">
            <v xml:space="preserve">m2 </v>
          </cell>
          <cell r="D342">
            <v>314.94</v>
          </cell>
        </row>
        <row r="343">
          <cell r="A343">
            <v>62105</v>
          </cell>
          <cell r="B343" t="str">
            <v xml:space="preserve">Porta para guichê em compensado </v>
          </cell>
          <cell r="C343" t="str">
            <v xml:space="preserve">m2 </v>
          </cell>
          <cell r="D343">
            <v>65.819999999999993</v>
          </cell>
        </row>
        <row r="344">
          <cell r="A344">
            <v>62106</v>
          </cell>
          <cell r="B344" t="str">
            <v xml:space="preserve">Janela de abrir, 2 folhas, em madeira de lei, metade em veneziana e metade para vidro </v>
          </cell>
          <cell r="C344" t="str">
            <v xml:space="preserve">m2 </v>
          </cell>
          <cell r="D344">
            <v>273.92</v>
          </cell>
        </row>
        <row r="345">
          <cell r="A345">
            <v>622</v>
          </cell>
          <cell r="B345" t="str">
            <v xml:space="preserve">REVISÕES E REPAROS </v>
          </cell>
          <cell r="C345" t="str">
            <v/>
          </cell>
          <cell r="D345" t="str">
            <v/>
          </cell>
        </row>
        <row r="346">
          <cell r="A346">
            <v>62201</v>
          </cell>
          <cell r="B346" t="str">
            <v xml:space="preserve">Substituição de fechadura com maçaneta tipo alavanca e chave yale </v>
          </cell>
          <cell r="C346" t="str">
            <v xml:space="preserve">und </v>
          </cell>
          <cell r="D346">
            <v>52.07</v>
          </cell>
        </row>
        <row r="347">
          <cell r="A347">
            <v>62202</v>
          </cell>
          <cell r="B347" t="str">
            <v xml:space="preserve">Substituição de fechadura com maçaneta tipo alavanca e chave tipo comum </v>
          </cell>
          <cell r="C347" t="str">
            <v xml:space="preserve">und </v>
          </cell>
          <cell r="D347">
            <v>96.79</v>
          </cell>
        </row>
        <row r="348">
          <cell r="A348">
            <v>62203</v>
          </cell>
          <cell r="B348" t="str">
            <v xml:space="preserve">Substituição de fechadura com maçaneta tipo bola e chave tipo yale </v>
          </cell>
          <cell r="C348" t="str">
            <v xml:space="preserve">und </v>
          </cell>
          <cell r="D348">
            <v>75.81</v>
          </cell>
        </row>
        <row r="349">
          <cell r="A349">
            <v>62204</v>
          </cell>
          <cell r="B349" t="str">
            <v xml:space="preserve">Recolocação de folha de porta em madeira de 1 folha, excl. ferragens, marcos e alizares </v>
          </cell>
          <cell r="C349" t="str">
            <v xml:space="preserve">und </v>
          </cell>
          <cell r="D349">
            <v>32.03</v>
          </cell>
        </row>
        <row r="350">
          <cell r="A350">
            <v>62205</v>
          </cell>
          <cell r="B350" t="str">
            <v xml:space="preserve">Substituição de targeta tipo livre/ocupado </v>
          </cell>
          <cell r="C350" t="str">
            <v xml:space="preserve">und </v>
          </cell>
          <cell r="D350">
            <v>34.119999999999997</v>
          </cell>
        </row>
        <row r="351">
          <cell r="A351">
            <v>62206</v>
          </cell>
          <cell r="B351" t="str">
            <v xml:space="preserve">Substituição de targeta de fio redondo 2" </v>
          </cell>
          <cell r="C351" t="str">
            <v xml:space="preserve">und </v>
          </cell>
          <cell r="D351">
            <v>4.07</v>
          </cell>
        </row>
        <row r="352">
          <cell r="A352">
            <v>62207</v>
          </cell>
          <cell r="B352" t="str">
            <v xml:space="preserve">Substituição de dobradiça 3"x2 1/2" </v>
          </cell>
          <cell r="C352" t="str">
            <v xml:space="preserve">und </v>
          </cell>
          <cell r="D352">
            <v>20.63</v>
          </cell>
        </row>
        <row r="353">
          <cell r="A353">
            <v>62208</v>
          </cell>
          <cell r="B353" t="str">
            <v xml:space="preserve">Reparo na porta com plaina, incl. retirada e recolocação de folha de porta </v>
          </cell>
          <cell r="C353" t="str">
            <v xml:space="preserve">und </v>
          </cell>
          <cell r="D353">
            <v>29.17</v>
          </cell>
        </row>
        <row r="354">
          <cell r="A354">
            <v>62209</v>
          </cell>
          <cell r="B354" t="str">
            <v xml:space="preserve">Reparo em janelas de correr em madeira, considerando substituição de até 15% de madeira, incl. retirada e recolocação da janela </v>
          </cell>
          <cell r="C354" t="str">
            <v xml:space="preserve">m2 </v>
          </cell>
          <cell r="D354">
            <v>93.03</v>
          </cell>
        </row>
        <row r="355">
          <cell r="A355">
            <v>62210</v>
          </cell>
          <cell r="B355" t="str">
            <v xml:space="preserve">Substituição de trilho para janela de correr </v>
          </cell>
          <cell r="C355" t="str">
            <v xml:space="preserve">m </v>
          </cell>
          <cell r="D355">
            <v>6.55</v>
          </cell>
        </row>
        <row r="356">
          <cell r="A356">
            <v>62211</v>
          </cell>
          <cell r="B356" t="str">
            <v xml:space="preserve">Recolocação de alizar em madeira, excl. alizar </v>
          </cell>
          <cell r="C356" t="str">
            <v xml:space="preserve">m </v>
          </cell>
          <cell r="D356">
            <v>1.22</v>
          </cell>
        </row>
        <row r="357">
          <cell r="A357">
            <v>62212</v>
          </cell>
          <cell r="B357" t="str">
            <v xml:space="preserve">Recolocação de marco em madeira, excl. marco </v>
          </cell>
          <cell r="C357" t="str">
            <v xml:space="preserve">m </v>
          </cell>
          <cell r="D357">
            <v>6.11</v>
          </cell>
        </row>
        <row r="358">
          <cell r="A358">
            <v>623</v>
          </cell>
          <cell r="B358" t="str">
            <v xml:space="preserve">Porta em madeira de lei com enchimento em madeira de 1ª qualidade, esp. 30mm, para pintura, incl. alizares, dobradiças, fechadura tipo "livre/ocupado" em latão cromado La Fonte ou equiv., excl. marco, nas dimensões: </v>
          </cell>
          <cell r="C358" t="str">
            <v/>
          </cell>
          <cell r="D358" t="str">
            <v/>
          </cell>
        </row>
        <row r="359">
          <cell r="A359">
            <v>62301</v>
          </cell>
          <cell r="B359" t="str">
            <v xml:space="preserve">0.60 x 1.60 m </v>
          </cell>
          <cell r="C359" t="str">
            <v xml:space="preserve">und </v>
          </cell>
          <cell r="D359">
            <v>290.57</v>
          </cell>
        </row>
        <row r="360">
          <cell r="A360">
            <v>62302</v>
          </cell>
          <cell r="B360" t="str">
            <v xml:space="preserve">0.80 x 1.60 </v>
          </cell>
          <cell r="C360" t="str">
            <v xml:space="preserve">und </v>
          </cell>
          <cell r="D360">
            <v>314.51</v>
          </cell>
        </row>
        <row r="361">
          <cell r="A361">
            <v>625</v>
          </cell>
          <cell r="B361" t="str">
            <v xml:space="preserve">Porta em madeira de lei tipo angelim pedra ou equiv.,esp. 35 mm, maciça c/ friso p/ verniz, padrão SEDU, com visor, inclusive alizares, dobradiças e fechadura de bola ext. em latão cromado LaFonte ou equiv., excl. marco, dimensões </v>
          </cell>
          <cell r="C361" t="str">
            <v/>
          </cell>
          <cell r="D361" t="str">
            <v/>
          </cell>
        </row>
        <row r="362">
          <cell r="A362">
            <v>62501</v>
          </cell>
          <cell r="B362" t="str">
            <v xml:space="preserve">0.60 x 2.10 m </v>
          </cell>
          <cell r="C362" t="str">
            <v xml:space="preserve">und </v>
          </cell>
          <cell r="D362">
            <v>673.04</v>
          </cell>
        </row>
        <row r="363">
          <cell r="A363">
            <v>62502</v>
          </cell>
          <cell r="B363" t="str">
            <v xml:space="preserve">0.70 x 2.10 m </v>
          </cell>
          <cell r="C363" t="str">
            <v xml:space="preserve">und </v>
          </cell>
          <cell r="D363">
            <v>711.59</v>
          </cell>
        </row>
        <row r="364">
          <cell r="A364">
            <v>62503</v>
          </cell>
          <cell r="B364" t="str">
            <v xml:space="preserve">0.80 x 2.10 m </v>
          </cell>
          <cell r="C364" t="str">
            <v xml:space="preserve">und </v>
          </cell>
          <cell r="D364">
            <v>828.71</v>
          </cell>
        </row>
        <row r="365">
          <cell r="A365">
            <v>62504</v>
          </cell>
          <cell r="B365" t="str">
            <v xml:space="preserve">0.90 x 2.10 m </v>
          </cell>
          <cell r="C365" t="str">
            <v xml:space="preserve">und </v>
          </cell>
          <cell r="D365">
            <v>862.95</v>
          </cell>
        </row>
        <row r="366">
          <cell r="A366">
            <v>62505</v>
          </cell>
          <cell r="B366" t="str">
            <v xml:space="preserve">1.60 x 2.10 m (duas folhas) </v>
          </cell>
          <cell r="C366" t="str">
            <v xml:space="preserve">und </v>
          </cell>
          <cell r="D366">
            <v>1473.89</v>
          </cell>
        </row>
        <row r="367">
          <cell r="A367">
            <v>626</v>
          </cell>
          <cell r="B367" t="str">
            <v xml:space="preserve">Porta em madeira de lei tipo angelim pedra ou equiv, esp 35mm, maciça c/ frizo p/ verniz, padrão SEDU, sem visor, inclusive alizares, fechadura ext de bola, em latão cromado LaFonte/equiv, exclusive marco nas dimensões: </v>
          </cell>
          <cell r="C367" t="str">
            <v/>
          </cell>
          <cell r="D367" t="str">
            <v/>
          </cell>
        </row>
        <row r="368">
          <cell r="A368">
            <v>62601</v>
          </cell>
          <cell r="B368" t="str">
            <v xml:space="preserve">0.60 x 2.10m </v>
          </cell>
          <cell r="C368" t="str">
            <v xml:space="preserve">und </v>
          </cell>
          <cell r="D368">
            <v>656.2</v>
          </cell>
        </row>
        <row r="369">
          <cell r="A369">
            <v>62602</v>
          </cell>
          <cell r="B369" t="str">
            <v xml:space="preserve">0.70 x 2.10 m </v>
          </cell>
          <cell r="C369" t="str">
            <v xml:space="preserve">und </v>
          </cell>
          <cell r="D369">
            <v>703.3</v>
          </cell>
        </row>
        <row r="370">
          <cell r="A370">
            <v>62603</v>
          </cell>
          <cell r="B370" t="str">
            <v xml:space="preserve">0.80 x 2.10 m </v>
          </cell>
          <cell r="C370" t="str">
            <v xml:space="preserve">und </v>
          </cell>
          <cell r="D370">
            <v>744.26</v>
          </cell>
        </row>
        <row r="371">
          <cell r="A371">
            <v>62604</v>
          </cell>
          <cell r="B371" t="str">
            <v xml:space="preserve">0.90 x 2.10 m </v>
          </cell>
          <cell r="C371" t="str">
            <v xml:space="preserve">und </v>
          </cell>
          <cell r="D371">
            <v>796.89</v>
          </cell>
        </row>
        <row r="372">
          <cell r="A372">
            <v>7</v>
          </cell>
          <cell r="B372" t="str">
            <v xml:space="preserve">ESQUADRIAS METÁLICAS </v>
          </cell>
          <cell r="C372" t="str">
            <v/>
          </cell>
          <cell r="D372" t="str">
            <v/>
          </cell>
        </row>
        <row r="373">
          <cell r="A373">
            <v>710</v>
          </cell>
          <cell r="B373" t="str">
            <v xml:space="preserve">Porta de segurança de ferro, em barra chata 1"x3/16" e cantoneira 1 1/4"x3/16", com chumbadores e fechadura de segurança Aliança ou equivalente, conforme projeto, nas seguintes dimensões: </v>
          </cell>
          <cell r="C373" t="str">
            <v/>
          </cell>
          <cell r="D373" t="str">
            <v/>
          </cell>
        </row>
        <row r="374">
          <cell r="A374">
            <v>71001</v>
          </cell>
          <cell r="B374" t="str">
            <v xml:space="preserve">0.80 x 2.10 m </v>
          </cell>
          <cell r="C374" t="str">
            <v xml:space="preserve">und </v>
          </cell>
          <cell r="D374">
            <v>470.87</v>
          </cell>
        </row>
        <row r="375">
          <cell r="A375">
            <v>71002</v>
          </cell>
          <cell r="B375" t="str">
            <v xml:space="preserve">0.60 x 2.10 m </v>
          </cell>
          <cell r="C375" t="str">
            <v xml:space="preserve">und </v>
          </cell>
          <cell r="D375">
            <v>418</v>
          </cell>
        </row>
        <row r="376">
          <cell r="A376">
            <v>711</v>
          </cell>
          <cell r="B376" t="str">
            <v xml:space="preserve">GRADES E PORTÕES </v>
          </cell>
          <cell r="C376" t="str">
            <v/>
          </cell>
          <cell r="D376" t="str">
            <v/>
          </cell>
        </row>
        <row r="377">
          <cell r="A377">
            <v>71101</v>
          </cell>
          <cell r="B377" t="str">
            <v xml:space="preserve">Tela de proteção de arame galvanizado 1/2" fio 12, c/ quadro em tubo de ferro galvanizado 1 1/2" e cantoneira de ferro 1/2" x 1/2" x1/8", conforme detalhe em projeto </v>
          </cell>
          <cell r="C377" t="str">
            <v xml:space="preserve">m2 </v>
          </cell>
          <cell r="D377">
            <v>338.62</v>
          </cell>
        </row>
        <row r="378">
          <cell r="A378">
            <v>71103</v>
          </cell>
          <cell r="B378" t="str">
            <v xml:space="preserve">Grade de tela tipo mosquiteiro de arame galvanizado, inclusive, requadro em "L" </v>
          </cell>
          <cell r="C378" t="str">
            <v xml:space="preserve">m2 </v>
          </cell>
          <cell r="D378">
            <v>64.47</v>
          </cell>
        </row>
        <row r="379">
          <cell r="A379">
            <v>71104</v>
          </cell>
          <cell r="B379" t="str">
            <v xml:space="preserve">Portão de ferro de abrir em barra chata, inclusive chumbamento </v>
          </cell>
          <cell r="C379" t="str">
            <v xml:space="preserve">m2 </v>
          </cell>
          <cell r="D379">
            <v>266.74</v>
          </cell>
        </row>
        <row r="380">
          <cell r="A380">
            <v>71105</v>
          </cell>
          <cell r="B380" t="str">
            <v xml:space="preserve">Grade de ferro em barra chata, inclusive chumbamento </v>
          </cell>
          <cell r="C380" t="str">
            <v xml:space="preserve">m2 </v>
          </cell>
          <cell r="D380">
            <v>140.29</v>
          </cell>
        </row>
        <row r="381">
          <cell r="A381">
            <v>71106</v>
          </cell>
          <cell r="B381" t="str">
            <v xml:space="preserve">Portão de ferro de correr em barra chata, inclusive chumbamento </v>
          </cell>
          <cell r="C381" t="str">
            <v xml:space="preserve">m2 </v>
          </cell>
          <cell r="D381">
            <v>288.27999999999997</v>
          </cell>
        </row>
        <row r="382">
          <cell r="A382">
            <v>71107</v>
          </cell>
          <cell r="B382" t="str">
            <v xml:space="preserve">Portão de ferro de abrir em barra chata, chapa e tubo, inclusive chumbamento </v>
          </cell>
          <cell r="C382" t="str">
            <v xml:space="preserve">m2 </v>
          </cell>
          <cell r="D382">
            <v>407.95</v>
          </cell>
        </row>
        <row r="383">
          <cell r="A383">
            <v>716</v>
          </cell>
          <cell r="B383" t="str">
            <v xml:space="preserve">Portas de enrolar </v>
          </cell>
          <cell r="C383" t="str">
            <v/>
          </cell>
          <cell r="D383" t="str">
            <v/>
          </cell>
        </row>
        <row r="384">
          <cell r="A384">
            <v>71601</v>
          </cell>
          <cell r="B384" t="str">
            <v xml:space="preserve">Porta de enrolar </v>
          </cell>
          <cell r="C384" t="str">
            <v xml:space="preserve">m2 </v>
          </cell>
          <cell r="D384">
            <v>262.33999999999997</v>
          </cell>
        </row>
        <row r="385">
          <cell r="A385">
            <v>717</v>
          </cell>
          <cell r="B385" t="str">
            <v xml:space="preserve">ESQUADRIAS METÁLICAS (M2) </v>
          </cell>
          <cell r="C385" t="str">
            <v/>
          </cell>
          <cell r="D385" t="str">
            <v/>
          </cell>
        </row>
        <row r="386">
          <cell r="A386">
            <v>71701</v>
          </cell>
          <cell r="B386" t="str">
            <v xml:space="preserve">Janela de correr para vidro em alumínio anodizado cor natural, linha 25, completa, incl. puxador com tranca, caixilho e contramarco </v>
          </cell>
          <cell r="C386" t="str">
            <v xml:space="preserve">m2 </v>
          </cell>
          <cell r="D386">
            <v>233.15</v>
          </cell>
        </row>
        <row r="387">
          <cell r="A387">
            <v>71702</v>
          </cell>
          <cell r="B387" t="str">
            <v xml:space="preserve">Báscula para vidro em alumínio anodizado cor natural, linha 25, completa, com tranca, caixilho e contramarco </v>
          </cell>
          <cell r="C387" t="str">
            <v xml:space="preserve">m2 </v>
          </cell>
          <cell r="D387">
            <v>284.02</v>
          </cell>
        </row>
        <row r="388">
          <cell r="A388">
            <v>71703</v>
          </cell>
          <cell r="B388" t="str">
            <v xml:space="preserve">Janela tipo maxim-ar para vidro em alumínio anodizado natural, linha 25, completa, incl. puxador com tranca, caixilho e contramarco </v>
          </cell>
          <cell r="C388" t="str">
            <v xml:space="preserve">m2 </v>
          </cell>
          <cell r="D388">
            <v>190.34</v>
          </cell>
        </row>
        <row r="389">
          <cell r="A389">
            <v>71704</v>
          </cell>
          <cell r="B389" t="str">
            <v xml:space="preserve">Porta de abrir tipo veneziana em alumínio anodizado, linha 25, completa, incl. puxador com tranca, caixilho e contramarco </v>
          </cell>
          <cell r="C389" t="str">
            <v xml:space="preserve">m2 </v>
          </cell>
          <cell r="D389">
            <v>392.19</v>
          </cell>
        </row>
        <row r="390">
          <cell r="A390">
            <v>71706</v>
          </cell>
          <cell r="B390" t="str">
            <v xml:space="preserve">Guichê/gradil em perfil L 1" e perfil "T" 3/4" em ferro, inclusive pintura em esmalte sintético, marca de referência SUVINIL </v>
          </cell>
          <cell r="C390" t="str">
            <v xml:space="preserve">m2 </v>
          </cell>
          <cell r="D390">
            <v>107.55</v>
          </cell>
        </row>
        <row r="391">
          <cell r="A391">
            <v>718</v>
          </cell>
          <cell r="B391" t="str">
            <v xml:space="preserve">REVISÕES E REPAROS </v>
          </cell>
          <cell r="C391" t="str">
            <v/>
          </cell>
          <cell r="D391" t="str">
            <v/>
          </cell>
        </row>
        <row r="392">
          <cell r="A392">
            <v>71801</v>
          </cell>
          <cell r="B392" t="str">
            <v xml:space="preserve">Escovamento com escova de aço em esquadrias de ferro </v>
          </cell>
          <cell r="C392" t="str">
            <v xml:space="preserve">m2 </v>
          </cell>
          <cell r="D392">
            <v>10.11</v>
          </cell>
        </row>
        <row r="393">
          <cell r="A393">
            <v>71802</v>
          </cell>
          <cell r="B393" t="str">
            <v xml:space="preserve">Recolocação de esquadrias de ferro com caixilho, tipo basculante ou fixo, sem fornecimento </v>
          </cell>
          <cell r="C393" t="str">
            <v xml:space="preserve">m2 </v>
          </cell>
          <cell r="D393">
            <v>31.8</v>
          </cell>
        </row>
        <row r="394">
          <cell r="A394">
            <v>71803</v>
          </cell>
          <cell r="B394" t="str">
            <v xml:space="preserve">Recolocação de esquadrias de ferro com caixilho, tipo de correr ou maxim-ar, sem fornecimento </v>
          </cell>
          <cell r="C394" t="str">
            <v xml:space="preserve">m2 </v>
          </cell>
          <cell r="D394">
            <v>52.31</v>
          </cell>
        </row>
        <row r="395">
          <cell r="A395">
            <v>71804</v>
          </cell>
          <cell r="B395" t="str">
            <v xml:space="preserve">Recolocação de grades com sistemas de parafusos e buchas para fixação em paredes de alvenaria ou concreto </v>
          </cell>
          <cell r="C395" t="str">
            <v xml:space="preserve">m2 </v>
          </cell>
          <cell r="D395">
            <v>26.04</v>
          </cell>
        </row>
        <row r="396">
          <cell r="A396">
            <v>8</v>
          </cell>
          <cell r="B396" t="str">
            <v xml:space="preserve">VIDROS E ESPELHOS </v>
          </cell>
          <cell r="C396" t="str">
            <v/>
          </cell>
          <cell r="D396" t="str">
            <v/>
          </cell>
        </row>
        <row r="397">
          <cell r="A397">
            <v>801</v>
          </cell>
          <cell r="B397" t="str">
            <v xml:space="preserve">VIDROS PARA ESQUADRIAS </v>
          </cell>
          <cell r="C397" t="str">
            <v/>
          </cell>
          <cell r="D397" t="str">
            <v/>
          </cell>
        </row>
        <row r="398">
          <cell r="A398">
            <v>80101</v>
          </cell>
          <cell r="B398" t="str">
            <v xml:space="preserve">Vidro plano transparente liso, com 3 mm de espessura </v>
          </cell>
          <cell r="C398" t="str">
            <v xml:space="preserve">m2 </v>
          </cell>
          <cell r="D398">
            <v>60.42</v>
          </cell>
        </row>
        <row r="399">
          <cell r="A399">
            <v>80102</v>
          </cell>
          <cell r="B399" t="str">
            <v xml:space="preserve">Vidro plano transparente liso, com 4 mm de espessura </v>
          </cell>
          <cell r="C399" t="str">
            <v xml:space="preserve">m2 </v>
          </cell>
          <cell r="D399">
            <v>75.23</v>
          </cell>
        </row>
        <row r="400">
          <cell r="A400">
            <v>80103</v>
          </cell>
          <cell r="B400" t="str">
            <v xml:space="preserve">Vidro fantasia mini-boreal, com 4 mm de espessura </v>
          </cell>
          <cell r="C400" t="str">
            <v xml:space="preserve">m2 </v>
          </cell>
          <cell r="D400">
            <v>52.97</v>
          </cell>
        </row>
        <row r="401">
          <cell r="A401">
            <v>80106</v>
          </cell>
          <cell r="B401" t="str">
            <v xml:space="preserve">Substituição de massa para vidro em esquadrias </v>
          </cell>
          <cell r="C401" t="str">
            <v xml:space="preserve">m2 </v>
          </cell>
          <cell r="D401">
            <v>9.23</v>
          </cell>
        </row>
        <row r="402">
          <cell r="A402">
            <v>80107</v>
          </cell>
          <cell r="B402" t="str">
            <v xml:space="preserve">Vidro aramado esp. 6mm, colocado </v>
          </cell>
          <cell r="C402" t="str">
            <v xml:space="preserve">m2 </v>
          </cell>
          <cell r="D402">
            <v>172.74</v>
          </cell>
        </row>
        <row r="403">
          <cell r="A403">
            <v>802</v>
          </cell>
          <cell r="B403" t="str">
            <v xml:space="preserve">ESPELHOS </v>
          </cell>
          <cell r="C403" t="str">
            <v/>
          </cell>
          <cell r="D403" t="str">
            <v/>
          </cell>
        </row>
        <row r="404">
          <cell r="A404">
            <v>80201</v>
          </cell>
          <cell r="B404" t="str">
            <v xml:space="preserve">Espelho para banheiros espessura 4 mm, incluindo chapa compensada 10 mm, moldura de alumínio em perfil L 3/4", fixado com parafusos cromados </v>
          </cell>
          <cell r="C404" t="str">
            <v xml:space="preserve">m2 </v>
          </cell>
          <cell r="D404">
            <v>276.83999999999997</v>
          </cell>
        </row>
        <row r="405">
          <cell r="A405">
            <v>80202</v>
          </cell>
          <cell r="B405" t="str">
            <v xml:space="preserve">Espelho espessura 4 mm, incluindo chapa compensada 6mm, moldura de peça de madeira 7x2.5cm fixada com parafuso e bucha conforme detalhe em projeto </v>
          </cell>
          <cell r="C405" t="str">
            <v xml:space="preserve">m2 </v>
          </cell>
          <cell r="D405">
            <v>345.31</v>
          </cell>
        </row>
        <row r="406">
          <cell r="A406">
            <v>80203</v>
          </cell>
          <cell r="B406" t="str">
            <v xml:space="preserve">Espelho prata esp. 4 mm sobre caixa de compensado colado revestido com fórmica e fixado com parafuso cromado e bucha, dim. 1,80 x 0,40m, conforme detalhe em projeto </v>
          </cell>
          <cell r="C406" t="str">
            <v xml:space="preserve">m2 </v>
          </cell>
          <cell r="D406">
            <v>340.74</v>
          </cell>
        </row>
        <row r="407">
          <cell r="A407">
            <v>9</v>
          </cell>
          <cell r="B407" t="str">
            <v xml:space="preserve">COBERTURA </v>
          </cell>
          <cell r="C407" t="str">
            <v/>
          </cell>
          <cell r="D407" t="str">
            <v/>
          </cell>
        </row>
        <row r="408">
          <cell r="A408">
            <v>901</v>
          </cell>
          <cell r="B408" t="str">
            <v xml:space="preserve">ESTRUTURA PARA TELHADO </v>
          </cell>
          <cell r="C408" t="str">
            <v/>
          </cell>
          <cell r="D408" t="str">
            <v/>
          </cell>
        </row>
        <row r="409">
          <cell r="A409">
            <v>90101</v>
          </cell>
          <cell r="B409" t="str">
            <v xml:space="preserve">Estrutura de madeira de lei tipo Paraju ou equivalente para telhado de telha cerâmica tipo capa e canal, com pontaletes, terças, caibros e ripas, inclusive tratamento com cupinicida, exclusive telhas </v>
          </cell>
          <cell r="C409" t="str">
            <v xml:space="preserve">m2 </v>
          </cell>
          <cell r="D409">
            <v>81.290000000000006</v>
          </cell>
        </row>
        <row r="410">
          <cell r="A410">
            <v>90102</v>
          </cell>
          <cell r="B410" t="str">
            <v xml:space="preserve">Estrutura de madeira de lei tipo Paraju ou equivalente para telhado de telha ondulada de fribrocimento esp.6mm, com pontaletes e caibros, inclusive tratamento com cupinicida, exclusive telhas </v>
          </cell>
          <cell r="C410" t="str">
            <v xml:space="preserve">m2 </v>
          </cell>
          <cell r="D410">
            <v>40.04</v>
          </cell>
        </row>
        <row r="411">
          <cell r="A411">
            <v>90103</v>
          </cell>
          <cell r="B411" t="str">
            <v xml:space="preserve">Estrutura de madeira de lei tipo Paraju ou equivalente para cobertura de telha de fibrocimento canalete 49/90, inclusive tratamento com cupinicida, exclusive telhas </v>
          </cell>
          <cell r="C411" t="str">
            <v xml:space="preserve">m2 </v>
          </cell>
          <cell r="D411">
            <v>33.97</v>
          </cell>
        </row>
        <row r="412">
          <cell r="A412">
            <v>90104</v>
          </cell>
          <cell r="B412" t="str">
            <v xml:space="preserve">Estrutura de madeira de lei tipo Paraju ou equivalente para telhado de telhas cerâmicas tipo capa e canal c/ tesouras, pilares, vigas, terças, caibros e ripas, incl. trat. c/cupinicida, exclusive telhas </v>
          </cell>
          <cell r="C412" t="str">
            <v xml:space="preserve">m2 </v>
          </cell>
          <cell r="D412">
            <v>142.11000000000001</v>
          </cell>
        </row>
        <row r="413">
          <cell r="A413">
            <v>90105</v>
          </cell>
          <cell r="B413" t="str">
            <v xml:space="preserve">Estrutura de madeira de lei Paraju ou equivalente para telhado de telha cerâmica tipo francesa, com pontaletes, terças, caibros e ripas, inclusive tratamento com cupinicida, exclusive telhas </v>
          </cell>
          <cell r="C413" t="str">
            <v xml:space="preserve">m2 </v>
          </cell>
          <cell r="D413">
            <v>96.56</v>
          </cell>
        </row>
        <row r="414">
          <cell r="A414">
            <v>90113</v>
          </cell>
          <cell r="B414" t="str">
            <v xml:space="preserve">Tesoura completa em paraju para vãos de 4m, fornecimento e colocação </v>
          </cell>
          <cell r="C414" t="str">
            <v xml:space="preserve">und </v>
          </cell>
          <cell r="D414">
            <v>342.85</v>
          </cell>
        </row>
        <row r="415">
          <cell r="A415">
            <v>90114</v>
          </cell>
          <cell r="B415" t="str">
            <v xml:space="preserve">Tesoura completa em paraju para vãos de 5m, fornecimento e colocação </v>
          </cell>
          <cell r="C415" t="str">
            <v xml:space="preserve">und </v>
          </cell>
          <cell r="D415">
            <v>418.21</v>
          </cell>
        </row>
        <row r="416">
          <cell r="A416">
            <v>90115</v>
          </cell>
          <cell r="B416" t="str">
            <v xml:space="preserve">Tesoura completa em paraju para vãos de 6m, fornecimento e colocação </v>
          </cell>
          <cell r="C416" t="str">
            <v xml:space="preserve">und </v>
          </cell>
          <cell r="D416">
            <v>550.34</v>
          </cell>
        </row>
        <row r="417">
          <cell r="A417">
            <v>90116</v>
          </cell>
          <cell r="B417" t="str">
            <v xml:space="preserve">Tesoura completa em paraju para vãos de 7m, fornecimento e colocação </v>
          </cell>
          <cell r="C417" t="str">
            <v xml:space="preserve">und </v>
          </cell>
          <cell r="D417">
            <v>650.04999999999995</v>
          </cell>
        </row>
        <row r="418">
          <cell r="A418">
            <v>90117</v>
          </cell>
          <cell r="B418" t="str">
            <v xml:space="preserve">Tesoura completa em paraju para vãos de 8m, fornecimento e colocação </v>
          </cell>
          <cell r="C418" t="str">
            <v xml:space="preserve">und </v>
          </cell>
          <cell r="D418">
            <v>1131.32</v>
          </cell>
        </row>
        <row r="419">
          <cell r="A419">
            <v>90118</v>
          </cell>
          <cell r="B419" t="str">
            <v xml:space="preserve">Pontaletes de 8x8cm em paraju, verticais e horizontais para coberturas de telha cerâmica </v>
          </cell>
          <cell r="C419" t="str">
            <v xml:space="preserve">m2 </v>
          </cell>
          <cell r="D419">
            <v>21.29</v>
          </cell>
        </row>
        <row r="420">
          <cell r="A420">
            <v>90119</v>
          </cell>
          <cell r="B420" t="str">
            <v xml:space="preserve">Pontaletes de 8x8cm em paraju, verticais e horizontais para cobertura de telhas onduladas de polietileno ou fibrocimento </v>
          </cell>
          <cell r="C420" t="str">
            <v xml:space="preserve">m2 </v>
          </cell>
          <cell r="D420">
            <v>18.34</v>
          </cell>
        </row>
        <row r="421">
          <cell r="A421">
            <v>90120</v>
          </cell>
          <cell r="B421" t="str">
            <v xml:space="preserve">Estrutura de madeira de lei tipo Paraju ou equivalente para telhado de telha ecológica tipo Onduline ou equivalente, com ripões e caibros, incl. tratamento com cupinicida, exclusive telhas </v>
          </cell>
          <cell r="C421" t="str">
            <v xml:space="preserve">m2 </v>
          </cell>
          <cell r="D421">
            <v>54.26</v>
          </cell>
        </row>
        <row r="422">
          <cell r="A422">
            <v>902</v>
          </cell>
          <cell r="B422" t="str">
            <v xml:space="preserve">TELHADO </v>
          </cell>
          <cell r="C422" t="str">
            <v/>
          </cell>
          <cell r="D422" t="str">
            <v/>
          </cell>
        </row>
        <row r="423">
          <cell r="A423">
            <v>90202</v>
          </cell>
          <cell r="B423" t="str">
            <v xml:space="preserve">Cobertura nova de telhas onduladas de fibrocimento 6.0mm, inclusive cumeeiras e acessórios de fixação </v>
          </cell>
          <cell r="C423" t="str">
            <v xml:space="preserve">m2 </v>
          </cell>
          <cell r="D423">
            <v>28.43</v>
          </cell>
        </row>
        <row r="424">
          <cell r="A424">
            <v>90204</v>
          </cell>
          <cell r="B424" t="str">
            <v xml:space="preserve">Cobertura nova de telhas de fibrocimento tipo canalete 49, inclusive cumeeiras e acessórios de fixação </v>
          </cell>
          <cell r="C424" t="str">
            <v xml:space="preserve">m2 </v>
          </cell>
          <cell r="D424">
            <v>85.85</v>
          </cell>
        </row>
        <row r="425">
          <cell r="A425">
            <v>90205</v>
          </cell>
          <cell r="B425" t="str">
            <v xml:space="preserve">Cobertura nova de telhas cerâmicas tipo francesa, inclusive cumeeira </v>
          </cell>
          <cell r="C425" t="str">
            <v xml:space="preserve">m2 </v>
          </cell>
          <cell r="D425">
            <v>26.55</v>
          </cell>
        </row>
        <row r="426">
          <cell r="A426">
            <v>90206</v>
          </cell>
          <cell r="B426" t="str">
            <v xml:space="preserve">Cobertura nova de telhas de alumínio trapezoidal, H = 8 cm, esp. 0.5mm, inclusive acessórios de fixação </v>
          </cell>
          <cell r="C426" t="str">
            <v xml:space="preserve">m2 </v>
          </cell>
          <cell r="D426">
            <v>39.96</v>
          </cell>
        </row>
        <row r="427">
          <cell r="A427">
            <v>90207</v>
          </cell>
          <cell r="B427" t="str">
            <v xml:space="preserve">Cobertura nova de telhas de fibrocimento tipo canalete 90, inclusive cumeeira e acessórios de fixação </v>
          </cell>
          <cell r="C427" t="str">
            <v xml:space="preserve">m2 </v>
          </cell>
          <cell r="D427">
            <v>75.92</v>
          </cell>
        </row>
        <row r="428">
          <cell r="A428">
            <v>90211</v>
          </cell>
          <cell r="B428" t="str">
            <v xml:space="preserve">Cobertura nova de telhas cerâmicas tipo capa e canal inclusive cumeeira (telhas compradas na praça de Vitória, posto obra) (área de projeção horizontal; incl. 35%) </v>
          </cell>
          <cell r="C428" t="str">
            <v xml:space="preserve">m2 </v>
          </cell>
          <cell r="D428">
            <v>57.52</v>
          </cell>
        </row>
        <row r="429">
          <cell r="A429">
            <v>90212</v>
          </cell>
          <cell r="B429" t="str">
            <v xml:space="preserve">Cobertura nova de telhas cerâmicas tipo capa e canal inclusive cumeeiras (telhas compradas na fábrica, posto obra) </v>
          </cell>
          <cell r="C429" t="str">
            <v xml:space="preserve">m2 </v>
          </cell>
          <cell r="D429">
            <v>49.23</v>
          </cell>
        </row>
        <row r="430">
          <cell r="A430">
            <v>90215</v>
          </cell>
          <cell r="B430" t="str">
            <v xml:space="preserve">Cumeeira para cobertura em telha cerâmica tipo capa e canal </v>
          </cell>
          <cell r="C430" t="str">
            <v xml:space="preserve">m </v>
          </cell>
          <cell r="D430">
            <v>17.84</v>
          </cell>
        </row>
        <row r="431">
          <cell r="A431">
            <v>90216</v>
          </cell>
          <cell r="B431" t="str">
            <v xml:space="preserve">Cumeeira para cobertura em telhas onduladas de fibrocimento 6.0mm </v>
          </cell>
          <cell r="C431" t="str">
            <v xml:space="preserve">m </v>
          </cell>
          <cell r="D431">
            <v>35.9</v>
          </cell>
        </row>
        <row r="432">
          <cell r="A432">
            <v>90217</v>
          </cell>
          <cell r="B432" t="str">
            <v xml:space="preserve">Cobertura nova de telhas ecológicas tipo Onduline ou equivalente, inclusive cumeeira e acessórios de fixação </v>
          </cell>
          <cell r="C432" t="str">
            <v xml:space="preserve">m2 </v>
          </cell>
          <cell r="D432">
            <v>39.64</v>
          </cell>
        </row>
        <row r="433">
          <cell r="A433">
            <v>90219</v>
          </cell>
          <cell r="B433" t="str">
            <v xml:space="preserve">Cobertura em telha ondulada de alumínio, esp. 0.5mm, inclusive acessórios de fixação </v>
          </cell>
          <cell r="C433" t="str">
            <v xml:space="preserve">m2 </v>
          </cell>
          <cell r="D433">
            <v>39.19</v>
          </cell>
        </row>
        <row r="434">
          <cell r="A434">
            <v>903</v>
          </cell>
          <cell r="B434" t="str">
            <v xml:space="preserve">RUFOS E CALHAS </v>
          </cell>
          <cell r="C434" t="str">
            <v/>
          </cell>
          <cell r="D434" t="str">
            <v/>
          </cell>
        </row>
        <row r="435">
          <cell r="A435">
            <v>90301</v>
          </cell>
          <cell r="B435" t="str">
            <v xml:space="preserve">Rufo de concreto armado Fck=15 MPa, nas dimensões de 30x5 cm, moldado "in loco" </v>
          </cell>
          <cell r="C435" t="str">
            <v xml:space="preserve">m </v>
          </cell>
          <cell r="D435">
            <v>61.77</v>
          </cell>
        </row>
        <row r="436">
          <cell r="A436">
            <v>90302</v>
          </cell>
          <cell r="B436" t="str">
            <v xml:space="preserve">Rufo de chapa metálica nº 26 com largura de 30 cm </v>
          </cell>
          <cell r="C436" t="str">
            <v xml:space="preserve">m </v>
          </cell>
          <cell r="D436">
            <v>21.15</v>
          </cell>
        </row>
        <row r="437">
          <cell r="A437">
            <v>90305</v>
          </cell>
          <cell r="B437" t="str">
            <v xml:space="preserve">Calha de concreto armado Fck=15 MPa em "U" nas dimensões de 38 x 56 cm conforme detalhes em projeto </v>
          </cell>
          <cell r="C437" t="str">
            <v xml:space="preserve">m </v>
          </cell>
          <cell r="D437">
            <v>146</v>
          </cell>
        </row>
        <row r="438">
          <cell r="A438">
            <v>90310</v>
          </cell>
          <cell r="B438" t="str">
            <v xml:space="preserve">Calha em PVC com largura de 40 cm </v>
          </cell>
          <cell r="C438" t="str">
            <v xml:space="preserve">m </v>
          </cell>
          <cell r="D438">
            <v>30.12</v>
          </cell>
        </row>
        <row r="439">
          <cell r="A439">
            <v>90311</v>
          </cell>
          <cell r="B439" t="str">
            <v xml:space="preserve">Calha em PVC com largura de 60 cm </v>
          </cell>
          <cell r="C439" t="str">
            <v xml:space="preserve">m </v>
          </cell>
          <cell r="D439">
            <v>35.97</v>
          </cell>
        </row>
        <row r="440">
          <cell r="A440">
            <v>90312</v>
          </cell>
          <cell r="B440" t="str">
            <v xml:space="preserve">Calha em chapa galvanizada com largura de 40 cm </v>
          </cell>
          <cell r="C440" t="str">
            <v xml:space="preserve">m </v>
          </cell>
          <cell r="D440">
            <v>120.13</v>
          </cell>
        </row>
        <row r="441">
          <cell r="A441">
            <v>90314</v>
          </cell>
          <cell r="B441" t="str">
            <v xml:space="preserve">Rufo de chapa de alumínio esp. 0.5mm, largura de 30cm </v>
          </cell>
          <cell r="C441" t="str">
            <v xml:space="preserve">m </v>
          </cell>
          <cell r="D441">
            <v>54.87</v>
          </cell>
        </row>
        <row r="442">
          <cell r="A442">
            <v>905</v>
          </cell>
          <cell r="B442" t="str">
            <v xml:space="preserve">REVISÕES E REPAROS </v>
          </cell>
          <cell r="C442" t="str">
            <v/>
          </cell>
          <cell r="D442" t="str">
            <v/>
          </cell>
        </row>
        <row r="443">
          <cell r="A443">
            <v>90501</v>
          </cell>
          <cell r="B443" t="str">
            <v xml:space="preserve">Recolocação de engradamento de madeira para telhado com telha cerâmica, com pontaletes, terças, caibros e ripas, exclusive fornecimento </v>
          </cell>
          <cell r="C443" t="str">
            <v xml:space="preserve">m2 </v>
          </cell>
          <cell r="D443">
            <v>25.77</v>
          </cell>
        </row>
        <row r="444">
          <cell r="A444">
            <v>90502</v>
          </cell>
          <cell r="B444" t="str">
            <v xml:space="preserve">Recolocação de estrutura de madeira para telhado com telha ondulada de fibrocimento ou telha ecológica tipo onduline, com pontaletes e caibros, exclusive fornecimento </v>
          </cell>
          <cell r="C444" t="str">
            <v xml:space="preserve">m2 </v>
          </cell>
          <cell r="D444">
            <v>8.83</v>
          </cell>
        </row>
        <row r="445">
          <cell r="A445">
            <v>90503</v>
          </cell>
          <cell r="B445" t="str">
            <v xml:space="preserve">Descupinização de estrutura de madeira de cobertura </v>
          </cell>
          <cell r="C445" t="str">
            <v xml:space="preserve">m2 </v>
          </cell>
          <cell r="D445">
            <v>2.75</v>
          </cell>
        </row>
        <row r="446">
          <cell r="A446">
            <v>90506</v>
          </cell>
          <cell r="B446" t="str">
            <v xml:space="preserve">Recolocação de telha ondulada de fibrocimento 6mm, excl. cumeeira </v>
          </cell>
          <cell r="C446" t="str">
            <v xml:space="preserve">m2 </v>
          </cell>
          <cell r="D446">
            <v>7.23</v>
          </cell>
        </row>
        <row r="447">
          <cell r="A447">
            <v>90507</v>
          </cell>
          <cell r="B447" t="str">
            <v xml:space="preserve">Recolocação de telha de fibrocimento tipo canalete 49, excl. cumeeira </v>
          </cell>
          <cell r="C447" t="str">
            <v xml:space="preserve">m2 </v>
          </cell>
          <cell r="D447">
            <v>24.28</v>
          </cell>
        </row>
        <row r="448">
          <cell r="A448">
            <v>90508</v>
          </cell>
          <cell r="B448" t="str">
            <v xml:space="preserve">Recolocação de telha de fibrocimento tipo canalete 90, excl. cumeeira </v>
          </cell>
          <cell r="C448" t="str">
            <v xml:space="preserve">m2 </v>
          </cell>
          <cell r="D448">
            <v>15.53</v>
          </cell>
        </row>
        <row r="449">
          <cell r="A449">
            <v>90509</v>
          </cell>
          <cell r="B449" t="str">
            <v xml:space="preserve">Remoção, lavagem com escova de aço e recolocação de telhas cerâmicas </v>
          </cell>
          <cell r="C449" t="str">
            <v xml:space="preserve">m2 </v>
          </cell>
          <cell r="D449">
            <v>36.43</v>
          </cell>
        </row>
        <row r="450">
          <cell r="A450">
            <v>90511</v>
          </cell>
          <cell r="B450" t="str">
            <v xml:space="preserve">Tratamento em estrutura de madeira com cupinicida </v>
          </cell>
          <cell r="C450" t="str">
            <v xml:space="preserve">m2 </v>
          </cell>
          <cell r="D450">
            <v>20.72</v>
          </cell>
        </row>
        <row r="451">
          <cell r="A451">
            <v>90512</v>
          </cell>
          <cell r="B451" t="str">
            <v xml:space="preserve">Limpeza de calhas e coletores (serviço realizado por servente) </v>
          </cell>
          <cell r="C451" t="str">
            <v xml:space="preserve">m3 </v>
          </cell>
          <cell r="D451">
            <v>9.27</v>
          </cell>
        </row>
        <row r="452">
          <cell r="A452">
            <v>10</v>
          </cell>
          <cell r="B452" t="str">
            <v xml:space="preserve">IMPERMEABILIZAÇÃO </v>
          </cell>
          <cell r="C452" t="str">
            <v/>
          </cell>
          <cell r="D452" t="str">
            <v/>
          </cell>
        </row>
        <row r="453">
          <cell r="A453">
            <v>1001</v>
          </cell>
          <cell r="B453" t="str">
            <v xml:space="preserve">IMPERMEABILIZAÇÃO DE CAIXAS DE ÁGUA </v>
          </cell>
          <cell r="C453" t="str">
            <v/>
          </cell>
          <cell r="D453" t="str">
            <v/>
          </cell>
        </row>
        <row r="454">
          <cell r="A454">
            <v>100102</v>
          </cell>
          <cell r="B454" t="str">
            <v xml:space="preserve">Impermeabilização nas seguintes etapas: chapisco traço 1:2 c/ sika 1 ou equivalente, revest. duplo c/ argamassa de cimento e areia traço 1:3 c/ sika 1 ou equivalente, em 2x15 mm e acab. argamassa 1:1 </v>
          </cell>
          <cell r="C454" t="str">
            <v xml:space="preserve">m2 </v>
          </cell>
          <cell r="D454">
            <v>37.11</v>
          </cell>
        </row>
        <row r="455">
          <cell r="A455">
            <v>100105</v>
          </cell>
          <cell r="B455" t="str">
            <v xml:space="preserve">Índice de imperm.c/ manta asfáltica atendendo NBR 9952, asfalto polimérico, esp.4mm reforç.c/ filme int.em polietileno, regul.base c/ arg.1:4 esp.mín.15mm, proteção mec. arg. 1:4 esp.20mm e juntas dilat. </v>
          </cell>
          <cell r="C455" t="str">
            <v xml:space="preserve">m2 </v>
          </cell>
          <cell r="D455">
            <v>66.239999999999995</v>
          </cell>
        </row>
        <row r="456">
          <cell r="A456">
            <v>1002</v>
          </cell>
          <cell r="B456" t="str">
            <v xml:space="preserve">IMPERMEABILIZAÇÃO CALHAS, LAJES DESCOBERTAS, BALDRAMES, PAREDES E JARDINEIRAS </v>
          </cell>
          <cell r="C456" t="str">
            <v/>
          </cell>
          <cell r="D456" t="str">
            <v/>
          </cell>
        </row>
        <row r="457">
          <cell r="A457">
            <v>100202</v>
          </cell>
          <cell r="B457" t="str">
            <v xml:space="preserve">Impermeabilização com argamassa de igol 2 - marca de referência Sika </v>
          </cell>
          <cell r="C457" t="str">
            <v xml:space="preserve">m2 </v>
          </cell>
          <cell r="D457">
            <v>27.81</v>
          </cell>
        </row>
        <row r="458">
          <cell r="A458">
            <v>100203</v>
          </cell>
          <cell r="B458" t="str">
            <v xml:space="preserve">Pintura impermeabilizante com igolflex ou equivalente a 3 demãos </v>
          </cell>
          <cell r="C458" t="str">
            <v xml:space="preserve">m2 </v>
          </cell>
          <cell r="D458">
            <v>23.74</v>
          </cell>
        </row>
        <row r="459">
          <cell r="A459">
            <v>100204</v>
          </cell>
          <cell r="B459" t="str">
            <v xml:space="preserve">Impermeabilização, empregando argamassa de cimento e areia sem peneirar no traço 1:3 com aditivo impermeabilizado tipo sika 1 ou equivalente, espessura de 2 cm </v>
          </cell>
          <cell r="C459" t="str">
            <v xml:space="preserve">m2 </v>
          </cell>
          <cell r="D459">
            <v>20.34</v>
          </cell>
        </row>
        <row r="460">
          <cell r="A460">
            <v>100208</v>
          </cell>
          <cell r="B460" t="str">
            <v xml:space="preserve">Índice de imperm.c/ manta asfáltica atendendo NBR 9952, asfalto polimerizado esp.3mm, reforç.c/ filme int. polietileno, regul. base c/ arg.1:4 esp.mín.15mm, proteção mec. arg.1:4 esp.20mm e juntas dilat. </v>
          </cell>
          <cell r="C460" t="str">
            <v xml:space="preserve">m2 </v>
          </cell>
          <cell r="D460">
            <v>62.4</v>
          </cell>
        </row>
        <row r="461">
          <cell r="A461">
            <v>1003</v>
          </cell>
          <cell r="B461" t="str">
            <v xml:space="preserve">IMPERMEABILIZAÇÃO DE FOSSAS E FILTROS </v>
          </cell>
          <cell r="C461" t="str">
            <v/>
          </cell>
          <cell r="D461" t="str">
            <v/>
          </cell>
        </row>
        <row r="462">
          <cell r="A462">
            <v>100301</v>
          </cell>
          <cell r="B462" t="str">
            <v xml:space="preserve">Impermeabilização nas seguintes etapas: chapisco traço 1:2 c/ sika 1 prop. 1:10 ou equiv., revest. duplo c/ argamassa de cimento e areia traço 1:3 c/ sika 1 prop. 1:12 ou equivalente, esp. 2x15 mm e acab. argamassa 1:2 </v>
          </cell>
          <cell r="C462" t="str">
            <v xml:space="preserve">m2 </v>
          </cell>
          <cell r="D462">
            <v>44.83</v>
          </cell>
        </row>
        <row r="463">
          <cell r="A463">
            <v>11</v>
          </cell>
          <cell r="B463" t="str">
            <v xml:space="preserve">TETOS E FORROS </v>
          </cell>
          <cell r="C463" t="str">
            <v/>
          </cell>
          <cell r="D463" t="str">
            <v/>
          </cell>
        </row>
        <row r="464">
          <cell r="A464">
            <v>1101</v>
          </cell>
          <cell r="B464" t="str">
            <v xml:space="preserve">REVESTIMENTO COM ARGAMASSA </v>
          </cell>
          <cell r="C464" t="str">
            <v/>
          </cell>
          <cell r="D464" t="str">
            <v/>
          </cell>
        </row>
        <row r="465">
          <cell r="A465">
            <v>110101</v>
          </cell>
          <cell r="B465" t="str">
            <v xml:space="preserve">Chapisco com argamassa de cimento e areia média ou grossa lavada no traço 1:3, espessura 5 mm </v>
          </cell>
          <cell r="C465" t="str">
            <v xml:space="preserve">m2 </v>
          </cell>
          <cell r="D465">
            <v>6.04</v>
          </cell>
        </row>
        <row r="466">
          <cell r="A466">
            <v>110105</v>
          </cell>
          <cell r="B466" t="str">
            <v xml:space="preserve">Reboco tipo paulista com argamassa de cimento, cal hidratada e areia fina lavada no traço 1:1:6 espessura de 25 mm </v>
          </cell>
          <cell r="C466" t="str">
            <v xml:space="preserve">m2 </v>
          </cell>
          <cell r="D466">
            <v>28.77</v>
          </cell>
        </row>
        <row r="467">
          <cell r="A467">
            <v>1102</v>
          </cell>
          <cell r="B467" t="str">
            <v xml:space="preserve">REBAIXAMENTOS </v>
          </cell>
          <cell r="C467" t="str">
            <v/>
          </cell>
          <cell r="D467" t="str">
            <v/>
          </cell>
        </row>
        <row r="468">
          <cell r="A468">
            <v>110201</v>
          </cell>
          <cell r="B468" t="str">
            <v xml:space="preserve">Forro de gesso acabamento tipo liso </v>
          </cell>
          <cell r="C468" t="str">
            <v xml:space="preserve">m2 </v>
          </cell>
          <cell r="D468">
            <v>26.34</v>
          </cell>
        </row>
        <row r="469">
          <cell r="A469">
            <v>110203</v>
          </cell>
          <cell r="B469" t="str">
            <v xml:space="preserve">Forro de gesso acabamento tipo bisotado </v>
          </cell>
          <cell r="C469" t="str">
            <v xml:space="preserve">m2 </v>
          </cell>
          <cell r="D469">
            <v>29.06</v>
          </cell>
        </row>
        <row r="470">
          <cell r="A470">
            <v>110207</v>
          </cell>
          <cell r="B470" t="str">
            <v xml:space="preserve">Forro com placas de isopor de 2cm, cobertas com compensado 4mm, apoiado sobre ripas de paraju de 10x2cm fixadas na estrutura do telhado </v>
          </cell>
          <cell r="C470" t="str">
            <v xml:space="preserve">m2 </v>
          </cell>
          <cell r="D470">
            <v>45.21</v>
          </cell>
        </row>
        <row r="471">
          <cell r="A471">
            <v>110208</v>
          </cell>
          <cell r="B471" t="str">
            <v xml:space="preserve">Forro em compensado 4mm apoiadas sobre ripas de paraju de 10x2cm aparelhadas fixadas na estrutura do telhado </v>
          </cell>
          <cell r="C471" t="str">
            <v xml:space="preserve">m2 </v>
          </cell>
          <cell r="D471">
            <v>28.62</v>
          </cell>
        </row>
        <row r="472">
          <cell r="A472">
            <v>110210</v>
          </cell>
          <cell r="B472" t="str">
            <v xml:space="preserve">Forro PVC branco L = 20 cm, frisado, colocado </v>
          </cell>
          <cell r="C472" t="str">
            <v xml:space="preserve">m2 </v>
          </cell>
          <cell r="D472">
            <v>44.75</v>
          </cell>
        </row>
        <row r="473">
          <cell r="A473">
            <v>1103</v>
          </cell>
          <cell r="B473" t="str">
            <v xml:space="preserve">REVESTIMENTO EMPREGANDO ARGAMASSA DE CIMENTO, CAL E AREIA </v>
          </cell>
          <cell r="C473" t="str">
            <v/>
          </cell>
          <cell r="D473" t="str">
            <v/>
          </cell>
        </row>
        <row r="474">
          <cell r="A474">
            <v>110301</v>
          </cell>
          <cell r="B474" t="str">
            <v xml:space="preserve">Emboço de argamassa de cimento, cal hidratada CH1 e areia lavada traço 1:0.5:6, espessura 20 mm </v>
          </cell>
          <cell r="C474" t="str">
            <v xml:space="preserve">m2 </v>
          </cell>
          <cell r="D474">
            <v>16.420000000000002</v>
          </cell>
        </row>
        <row r="475">
          <cell r="A475">
            <v>110302</v>
          </cell>
          <cell r="B475" t="str">
            <v xml:space="preserve">Reboco tipo paulista de argamassa de cimento, cal hidratada CH1 e areia lavada traço 1:0.5:6, espessura 25 mm </v>
          </cell>
          <cell r="C475" t="str">
            <v xml:space="preserve">m2 </v>
          </cell>
          <cell r="D475">
            <v>27.61</v>
          </cell>
        </row>
        <row r="476">
          <cell r="A476">
            <v>1104</v>
          </cell>
          <cell r="B476" t="str">
            <v xml:space="preserve">REVISÕES E REPAROS </v>
          </cell>
          <cell r="C476" t="str">
            <v/>
          </cell>
          <cell r="D476" t="str">
            <v/>
          </cell>
        </row>
        <row r="477">
          <cell r="A477">
            <v>110401</v>
          </cell>
          <cell r="B477" t="str">
            <v xml:space="preserve">Recolocação de forro de madeira, com aproveitamento do material </v>
          </cell>
          <cell r="C477" t="str">
            <v xml:space="preserve">m2 </v>
          </cell>
          <cell r="D477">
            <v>22.95</v>
          </cell>
        </row>
        <row r="478">
          <cell r="A478">
            <v>12</v>
          </cell>
          <cell r="B478" t="str">
            <v xml:space="preserve">REVESTIMENTO DE PAREDES </v>
          </cell>
          <cell r="C478" t="str">
            <v/>
          </cell>
          <cell r="D478" t="str">
            <v/>
          </cell>
        </row>
        <row r="479">
          <cell r="A479">
            <v>1201</v>
          </cell>
          <cell r="B479" t="str">
            <v xml:space="preserve">REVESTIMENTO COM ARGAMASSA </v>
          </cell>
          <cell r="C479" t="str">
            <v/>
          </cell>
          <cell r="D479" t="str">
            <v/>
          </cell>
        </row>
        <row r="480">
          <cell r="A480">
            <v>120101</v>
          </cell>
          <cell r="B480" t="str">
            <v xml:space="preserve">Chapisco de argamassa de cimento e areia média ou grossa lavada, no traço 1:3, espessura 5 mm </v>
          </cell>
          <cell r="C480" t="str">
            <v xml:space="preserve">m2 </v>
          </cell>
          <cell r="D480">
            <v>3.33</v>
          </cell>
        </row>
        <row r="481">
          <cell r="A481">
            <v>1202</v>
          </cell>
          <cell r="B481" t="str">
            <v xml:space="preserve">ACABAMENTOS </v>
          </cell>
          <cell r="C481" t="str">
            <v/>
          </cell>
          <cell r="D481" t="str">
            <v/>
          </cell>
        </row>
        <row r="482">
          <cell r="A482">
            <v>120201</v>
          </cell>
          <cell r="B482" t="str">
            <v xml:space="preserve">Azulejo branco 15 x 15 cm, juntas a prumo, assentado com argamassa de cimento colante, inclusive rejuntamento com cimento branco, marcas de referência Eliane, Cecrisa ou Portobello </v>
          </cell>
          <cell r="C482" t="str">
            <v xml:space="preserve">m2 </v>
          </cell>
          <cell r="D482">
            <v>32.58</v>
          </cell>
        </row>
        <row r="483">
          <cell r="A483">
            <v>120202</v>
          </cell>
          <cell r="B483" t="str">
            <v xml:space="preserve">Rejuntamento para azulejos, usando cimento branco, para juntas de no máximo 3 mm de espessura </v>
          </cell>
          <cell r="C483" t="str">
            <v xml:space="preserve">m2 </v>
          </cell>
          <cell r="D483">
            <v>4.1900000000000004</v>
          </cell>
        </row>
        <row r="484">
          <cell r="A484">
            <v>120205</v>
          </cell>
          <cell r="B484" t="str">
            <v xml:space="preserve">Roda-parede de madeira de lei tipo Paraju ou equivalente de 10.0x2.5cm, fixado com parafuso e bucha plástica n.8 </v>
          </cell>
          <cell r="C484" t="str">
            <v xml:space="preserve">m </v>
          </cell>
          <cell r="D484">
            <v>22.96</v>
          </cell>
        </row>
        <row r="485">
          <cell r="A485">
            <v>120207</v>
          </cell>
          <cell r="B485" t="str">
            <v xml:space="preserve">Roda-parede de madeira de lei tipo Paraju ou equivalente, de 20 X 1.5cm fixado com parafuso e bucha plástica no.7 </v>
          </cell>
          <cell r="C485" t="str">
            <v xml:space="preserve">m </v>
          </cell>
          <cell r="D485">
            <v>28.21</v>
          </cell>
        </row>
        <row r="486">
          <cell r="A486">
            <v>120208</v>
          </cell>
          <cell r="B486" t="str">
            <v xml:space="preserve">Acabamento de alumínio com perfil de canto para arremate das paredes </v>
          </cell>
          <cell r="C486" t="str">
            <v xml:space="preserve">m </v>
          </cell>
          <cell r="D486">
            <v>8.9700000000000006</v>
          </cell>
        </row>
        <row r="487">
          <cell r="A487">
            <v>120220</v>
          </cell>
          <cell r="B487" t="str">
            <v xml:space="preserve">Cerâmica 10 x 10 cm, marcas de referência Eliane, Cecrisa ou Portobello, nas cores branco ou areia, com rejunte esp. 0.5 cm, empregando argamassa colante </v>
          </cell>
          <cell r="C487" t="str">
            <v xml:space="preserve">m2 </v>
          </cell>
          <cell r="D487">
            <v>50.33</v>
          </cell>
        </row>
        <row r="488">
          <cell r="A488">
            <v>120221</v>
          </cell>
          <cell r="B488" t="str">
            <v xml:space="preserve">Pastilha cerâmica 5 x 5 cm, assentada com argamassa de cimento colante e rejunte pré-fabricado, marcas de referência Eliane, Cecrisa ou Portobello </v>
          </cell>
          <cell r="C488" t="str">
            <v xml:space="preserve">m2 </v>
          </cell>
          <cell r="D488">
            <v>121.14</v>
          </cell>
        </row>
        <row r="489">
          <cell r="A489">
            <v>120224</v>
          </cell>
          <cell r="B489" t="str">
            <v xml:space="preserve">Assentamento de revestimento cerâmico com cimento colante, excl. rejuntamento e cerâmica </v>
          </cell>
          <cell r="C489" t="str">
            <v xml:space="preserve">m2 </v>
          </cell>
          <cell r="D489">
            <v>7.4</v>
          </cell>
        </row>
        <row r="490">
          <cell r="A490">
            <v>120227</v>
          </cell>
          <cell r="B490" t="str">
            <v xml:space="preserve">Roda parede em granito cinza andorinha 7x2cm, com acabamento abaulado nos dois lados </v>
          </cell>
          <cell r="C490" t="str">
            <v xml:space="preserve">m </v>
          </cell>
          <cell r="D490">
            <v>28.67</v>
          </cell>
        </row>
        <row r="491">
          <cell r="A491">
            <v>1203</v>
          </cell>
          <cell r="B491" t="str">
            <v xml:space="preserve">REVESTIMENTO EMPREGANDO ARGAMASSA DE CIMENTO, CAL E AREIA </v>
          </cell>
          <cell r="C491" t="str">
            <v/>
          </cell>
          <cell r="D491" t="str">
            <v/>
          </cell>
        </row>
        <row r="492">
          <cell r="A492">
            <v>120301</v>
          </cell>
          <cell r="B492" t="str">
            <v xml:space="preserve">Emboço de argamassa de cimento, cal hidratada e areia média ou grossa lavada no traço 1:0.5:6, espessura 20 mm </v>
          </cell>
          <cell r="C492" t="str">
            <v xml:space="preserve">m2 </v>
          </cell>
          <cell r="D492">
            <v>14.82</v>
          </cell>
        </row>
        <row r="493">
          <cell r="A493">
            <v>120302</v>
          </cell>
          <cell r="B493" t="str">
            <v xml:space="preserve">Reboco de argamassa de cimento, cal hidratada e areia média ou grossa lavada no traço 1:0.5:6, espessura 5mm </v>
          </cell>
          <cell r="C493" t="str">
            <v xml:space="preserve">m2 </v>
          </cell>
          <cell r="D493">
            <v>9.82</v>
          </cell>
        </row>
        <row r="494">
          <cell r="A494">
            <v>120303</v>
          </cell>
          <cell r="B494" t="str">
            <v xml:space="preserve">Reboco tipo paulista de argamassa de cimento, cal hidratada CH1e areia média ou grossa lavada no traço 1:0.5:6, espessura 25 mm </v>
          </cell>
          <cell r="C494" t="str">
            <v xml:space="preserve">m2 </v>
          </cell>
          <cell r="D494">
            <v>24.68</v>
          </cell>
        </row>
        <row r="495">
          <cell r="A495">
            <v>120304</v>
          </cell>
          <cell r="B495" t="str">
            <v xml:space="preserve">Reboco de argamassa de cimento, cal hidratada CH1 e areia média ou grossa lavada no traço 1:0.5:6, com impermeabilizante para revestimentos (caixas, fossas, filtros, cisternas, etc...) </v>
          </cell>
          <cell r="C495" t="str">
            <v xml:space="preserve">m2 </v>
          </cell>
          <cell r="D495">
            <v>27.15</v>
          </cell>
        </row>
        <row r="496">
          <cell r="A496">
            <v>13</v>
          </cell>
          <cell r="B496" t="str">
            <v xml:space="preserve">PISOS INTERNOS E EXTERNOS </v>
          </cell>
          <cell r="C496" t="str">
            <v/>
          </cell>
          <cell r="D496" t="str">
            <v/>
          </cell>
        </row>
        <row r="497">
          <cell r="A497">
            <v>1301</v>
          </cell>
          <cell r="B497" t="str">
            <v xml:space="preserve">LASTRO DE CONTRAPISO </v>
          </cell>
          <cell r="C497" t="str">
            <v/>
          </cell>
          <cell r="D497" t="str">
            <v/>
          </cell>
        </row>
        <row r="498">
          <cell r="A498">
            <v>130103</v>
          </cell>
          <cell r="B498" t="str">
            <v xml:space="preserve">Regularização de base p/ revestimento cerâmico, com argamassa de cimento e areia no traço 1:5, na espessura 3cm </v>
          </cell>
          <cell r="C498" t="str">
            <v xml:space="preserve">m2 </v>
          </cell>
          <cell r="D498">
            <v>11.9</v>
          </cell>
        </row>
        <row r="499">
          <cell r="A499">
            <v>130104</v>
          </cell>
          <cell r="B499" t="str">
            <v xml:space="preserve">Regularização de base p/ revestimento cerâmico, com argamassa de cimento e areia no traço 1:5, espessura 5cm </v>
          </cell>
          <cell r="C499" t="str">
            <v xml:space="preserve">m2 </v>
          </cell>
          <cell r="D499">
            <v>18.760000000000002</v>
          </cell>
        </row>
        <row r="500">
          <cell r="A500">
            <v>130109</v>
          </cell>
          <cell r="B500" t="str">
            <v xml:space="preserve">Lastro regularizado e impermeabilizado de concreto não estrutural, espessura de 8 cm </v>
          </cell>
          <cell r="C500" t="str">
            <v xml:space="preserve">m2 </v>
          </cell>
          <cell r="D500">
            <v>36.450000000000003</v>
          </cell>
        </row>
        <row r="501">
          <cell r="A501">
            <v>130110</v>
          </cell>
          <cell r="B501" t="str">
            <v xml:space="preserve">Lastro regularizado de concreto não estrutural, espessura de 8 cm </v>
          </cell>
          <cell r="C501" t="str">
            <v xml:space="preserve">m2 </v>
          </cell>
          <cell r="D501">
            <v>31.16</v>
          </cell>
        </row>
        <row r="502">
          <cell r="A502">
            <v>130111</v>
          </cell>
          <cell r="B502" t="str">
            <v xml:space="preserve">Lastro impermeabilizado de concreto não estrutural, espessura de 6 cm </v>
          </cell>
          <cell r="C502" t="str">
            <v xml:space="preserve">m2 </v>
          </cell>
          <cell r="D502">
            <v>27.58</v>
          </cell>
        </row>
        <row r="503">
          <cell r="A503">
            <v>130112</v>
          </cell>
          <cell r="B503" t="str">
            <v xml:space="preserve">Lastro de concreto não estrutural, espessura de 6 cm </v>
          </cell>
          <cell r="C503" t="str">
            <v xml:space="preserve">m2 </v>
          </cell>
          <cell r="D503">
            <v>23.6</v>
          </cell>
        </row>
        <row r="504">
          <cell r="A504">
            <v>1302</v>
          </cell>
          <cell r="B504" t="str">
            <v xml:space="preserve">ACABAMENTOS </v>
          </cell>
          <cell r="C504" t="str">
            <v/>
          </cell>
          <cell r="D504" t="str">
            <v/>
          </cell>
        </row>
        <row r="505">
          <cell r="A505">
            <v>130202</v>
          </cell>
          <cell r="B505" t="str">
            <v xml:space="preserve">Piso cimentado liso com 1.5 cm de espessura, de argamassa de cimento e areia no traço 1:3 e juntas plásticas em quadros de 1 m </v>
          </cell>
          <cell r="C505" t="str">
            <v xml:space="preserve">m2 </v>
          </cell>
          <cell r="D505">
            <v>22.75</v>
          </cell>
        </row>
        <row r="506">
          <cell r="A506">
            <v>130205</v>
          </cell>
          <cell r="B506" t="str">
            <v xml:space="preserve">Piso de tábuas corridas de Peroba de 15cm sobre caibros de 5x6cm espaçados de 50cm, fixados com argamassa de cimento e areia no traço 1:5 </v>
          </cell>
          <cell r="C506" t="str">
            <v xml:space="preserve">m2 </v>
          </cell>
          <cell r="D506">
            <v>107.7</v>
          </cell>
        </row>
        <row r="507">
          <cell r="A507">
            <v>130208</v>
          </cell>
          <cell r="B507" t="str">
            <v xml:space="preserve">Junta plástica 17 x 3 mm, para pisos corridos, inclusive fornecimento e colocação </v>
          </cell>
          <cell r="C507" t="str">
            <v xml:space="preserve">m </v>
          </cell>
          <cell r="D507">
            <v>3.76</v>
          </cell>
        </row>
        <row r="508">
          <cell r="A508">
            <v>130209</v>
          </cell>
          <cell r="B508" t="str">
            <v xml:space="preserve">Piso de cimentado camurçado executado com argamassa de cimento e areia no traço 1:3, esp. 3.0cm </v>
          </cell>
          <cell r="C508" t="str">
            <v xml:space="preserve">m2 </v>
          </cell>
          <cell r="D508">
            <v>38.44</v>
          </cell>
        </row>
        <row r="509">
          <cell r="A509">
            <v>130210</v>
          </cell>
          <cell r="B509" t="str">
            <v xml:space="preserve">Piso cimentado liso com 1.5 cm de espessura, em argamassa de cimento e areia no traço 1:3 e juntas plásticas em quadros de 1 m colorido com corante tipo Xadrez ou equivalente </v>
          </cell>
          <cell r="C509" t="str">
            <v xml:space="preserve">m2 </v>
          </cell>
          <cell r="D509">
            <v>26.62</v>
          </cell>
        </row>
        <row r="510">
          <cell r="A510">
            <v>130217</v>
          </cell>
          <cell r="B510" t="str">
            <v xml:space="preserve">Piso de argamassa de alta resistência tipo granilite ou equivalente de qualidade comprovada, espessura de 10mm, com juntas plástica em quadros de 1 m, na cor natural c/ acabamento anti-derrapante inclusive regularização </v>
          </cell>
          <cell r="C510" t="str">
            <v xml:space="preserve">m2 </v>
          </cell>
          <cell r="D510">
            <v>51.25</v>
          </cell>
        </row>
        <row r="511">
          <cell r="A511">
            <v>130218</v>
          </cell>
          <cell r="B511" t="str">
            <v xml:space="preserve">Piso de argamassa de alta resistência tipo granilite ou equivalente de qualidade comprovada, espessura de 10mm, com juntas plástica em quadros de 1 m, na cor natural com acabamento polido inclusive regularização </v>
          </cell>
          <cell r="C511" t="str">
            <v xml:space="preserve">m2 </v>
          </cell>
          <cell r="D511">
            <v>55.26</v>
          </cell>
        </row>
        <row r="512">
          <cell r="A512">
            <v>130219</v>
          </cell>
          <cell r="B512" t="str">
            <v xml:space="preserve">Piso cerâmico 31 x 31cm, PEI 5, Cargo Plus Gray, marcas de referência Eliane, Cecrisa ou Portobello, assentado com argamassa de cimento colante, inclusive rejuntamento </v>
          </cell>
          <cell r="C512" t="str">
            <v xml:space="preserve">m2 </v>
          </cell>
          <cell r="D512">
            <v>51.37</v>
          </cell>
        </row>
        <row r="513">
          <cell r="A513">
            <v>130223</v>
          </cell>
          <cell r="B513" t="str">
            <v xml:space="preserve">Assentamento de piso cerâmico, com utilização de cimento colante, excl. rejuntamento e cerâmica </v>
          </cell>
          <cell r="C513" t="str">
            <v xml:space="preserve">m2 </v>
          </cell>
          <cell r="D513">
            <v>6.72</v>
          </cell>
        </row>
        <row r="514">
          <cell r="A514">
            <v>130225</v>
          </cell>
          <cell r="B514" t="str">
            <v xml:space="preserve">Rejuntamento de piso cerâmico, usando cimento branco, para juntas de no máximo 3mm de espessura </v>
          </cell>
          <cell r="C514" t="str">
            <v xml:space="preserve">m2 </v>
          </cell>
          <cell r="D514">
            <v>4.1900000000000004</v>
          </cell>
        </row>
        <row r="515">
          <cell r="A515">
            <v>130226</v>
          </cell>
          <cell r="B515" t="str">
            <v xml:space="preserve">Rejuntamento empregando argamassa para rejunte, esp. 5mm </v>
          </cell>
          <cell r="C515" t="str">
            <v xml:space="preserve">m2 </v>
          </cell>
          <cell r="D515">
            <v>5.82</v>
          </cell>
        </row>
        <row r="516">
          <cell r="A516">
            <v>1303</v>
          </cell>
          <cell r="B516" t="str">
            <v xml:space="preserve">DEGRAUS, RODAPÉS, SOLEIRAS E PEITORIS </v>
          </cell>
          <cell r="C516" t="str">
            <v/>
          </cell>
          <cell r="D516" t="str">
            <v/>
          </cell>
        </row>
        <row r="517">
          <cell r="A517">
            <v>130301</v>
          </cell>
          <cell r="B517" t="str">
            <v xml:space="preserve">Rodapé de argamassa de cimento e areia no traço 1:3, altura de 7 cm e espessura de 2 cm </v>
          </cell>
          <cell r="C517" t="str">
            <v xml:space="preserve">m </v>
          </cell>
          <cell r="D517">
            <v>5.79</v>
          </cell>
        </row>
        <row r="518">
          <cell r="A518">
            <v>130302</v>
          </cell>
          <cell r="B518" t="str">
            <v xml:space="preserve">Rodapé de argamassa de alta resistência tipo granilite ou equivalente de qualidade comprovada, altura de 7 cm e espessura de 10 mm </v>
          </cell>
          <cell r="C518" t="str">
            <v xml:space="preserve">m </v>
          </cell>
          <cell r="D518">
            <v>21.22</v>
          </cell>
        </row>
        <row r="519">
          <cell r="A519">
            <v>130303</v>
          </cell>
          <cell r="B519" t="str">
            <v xml:space="preserve">Rodapé de cerâmica vitrificada, assentado com argamassa de cimento cola h = 7.0 cm, inclusive rejuntamento </v>
          </cell>
          <cell r="C519" t="str">
            <v xml:space="preserve">m </v>
          </cell>
          <cell r="D519">
            <v>7.23</v>
          </cell>
        </row>
        <row r="520">
          <cell r="A520">
            <v>130304</v>
          </cell>
          <cell r="B520" t="str">
            <v xml:space="preserve">Rodapé de madeira de lei 7.0 x 1.5 cm, fixado c/ parafuso e bucha plástica no. 7 </v>
          </cell>
          <cell r="C520" t="str">
            <v xml:space="preserve">m </v>
          </cell>
          <cell r="D520">
            <v>13.52</v>
          </cell>
        </row>
        <row r="521">
          <cell r="A521">
            <v>130306</v>
          </cell>
          <cell r="B521" t="str">
            <v xml:space="preserve">Soleira de mármore branco comum, esp. 2cm e largura de 15cm </v>
          </cell>
          <cell r="C521" t="str">
            <v xml:space="preserve">m </v>
          </cell>
          <cell r="D521">
            <v>28.51</v>
          </cell>
        </row>
        <row r="522">
          <cell r="A522">
            <v>130307</v>
          </cell>
          <cell r="B522" t="str">
            <v xml:space="preserve">Peitoril de mármore branco com largura 40 cm e esp. 3cm </v>
          </cell>
          <cell r="C522" t="str">
            <v xml:space="preserve">m </v>
          </cell>
          <cell r="D522">
            <v>77.08</v>
          </cell>
        </row>
        <row r="523">
          <cell r="A523">
            <v>130308</v>
          </cell>
          <cell r="B523" t="str">
            <v xml:space="preserve">Soleira de granito esp. 2 cm e largura de 15 cm </v>
          </cell>
          <cell r="C523" t="str">
            <v xml:space="preserve">m </v>
          </cell>
          <cell r="D523">
            <v>31.91</v>
          </cell>
        </row>
        <row r="524">
          <cell r="A524">
            <v>130311</v>
          </cell>
          <cell r="B524" t="str">
            <v xml:space="preserve">Soleira de granito cinza, espessura 3 cm e largura de 3 cm, conforme detalhe em projeto </v>
          </cell>
          <cell r="C524" t="str">
            <v xml:space="preserve">m </v>
          </cell>
          <cell r="D524">
            <v>9.52</v>
          </cell>
        </row>
        <row r="525">
          <cell r="A525">
            <v>130313</v>
          </cell>
          <cell r="B525" t="str">
            <v xml:space="preserve">Soleira de granilite, largura de 15 cm </v>
          </cell>
          <cell r="C525" t="str">
            <v xml:space="preserve">m </v>
          </cell>
          <cell r="D525">
            <v>35.07</v>
          </cell>
        </row>
        <row r="526">
          <cell r="A526">
            <v>130315</v>
          </cell>
          <cell r="B526" t="str">
            <v xml:space="preserve">Rodapé de mármore ou granito, assentado com argamassa de cimento, cal hidratada CH1 e areia no traço 1:0,5:8, incl. rejuntamento com cimento branco, h=7cm </v>
          </cell>
          <cell r="C526" t="str">
            <v xml:space="preserve">m </v>
          </cell>
          <cell r="D526">
            <v>24.54</v>
          </cell>
        </row>
        <row r="527">
          <cell r="A527">
            <v>130317</v>
          </cell>
          <cell r="B527" t="str">
            <v xml:space="preserve">Peitoril de granito cinza polido, 15 cm, esp. 3cm </v>
          </cell>
          <cell r="C527" t="str">
            <v xml:space="preserve">m </v>
          </cell>
          <cell r="D527">
            <v>47.68</v>
          </cell>
        </row>
        <row r="528">
          <cell r="A528">
            <v>130320</v>
          </cell>
          <cell r="B528" t="str">
            <v xml:space="preserve">Rodapé em cerâmica, h = 7cm, assentado com argamassa de cimento, cal e areia, incl. rejuntamento com cimento branco </v>
          </cell>
          <cell r="C528" t="str">
            <v xml:space="preserve">m </v>
          </cell>
          <cell r="D528">
            <v>14.16</v>
          </cell>
        </row>
        <row r="529">
          <cell r="A529">
            <v>1304</v>
          </cell>
          <cell r="B529" t="str">
            <v xml:space="preserve">REVISÕES E REPAROS </v>
          </cell>
          <cell r="C529" t="str">
            <v/>
          </cell>
          <cell r="D529" t="str">
            <v/>
          </cell>
        </row>
        <row r="530">
          <cell r="A530">
            <v>130403</v>
          </cell>
          <cell r="B530" t="str">
            <v xml:space="preserve">Recomposição de piso cimentado, com argamassa de cimento e areia no traço 1:3, com 2cm de espessura, incl. lastro </v>
          </cell>
          <cell r="C530" t="str">
            <v xml:space="preserve">m2 </v>
          </cell>
          <cell r="D530">
            <v>59.08</v>
          </cell>
        </row>
        <row r="531">
          <cell r="A531">
            <v>130404</v>
          </cell>
          <cell r="B531" t="str">
            <v xml:space="preserve">Raspagem, calafetação e enceramento de piso de tacos comuns, com uma demão de cera </v>
          </cell>
          <cell r="C531" t="str">
            <v xml:space="preserve">m2 </v>
          </cell>
          <cell r="D531">
            <v>6.2</v>
          </cell>
        </row>
        <row r="532">
          <cell r="A532">
            <v>14</v>
          </cell>
          <cell r="B532" t="str">
            <v xml:space="preserve">INSTALAÇÕES HIDRO-SANITÁRIAS </v>
          </cell>
          <cell r="C532" t="str">
            <v/>
          </cell>
          <cell r="D532" t="str">
            <v/>
          </cell>
        </row>
        <row r="533">
          <cell r="A533">
            <v>1401</v>
          </cell>
          <cell r="B533" t="str">
            <v xml:space="preserve">SUMIDOUROS, FOSSAS SÉPTICAS E FILTROS ANAERÓBIOS </v>
          </cell>
          <cell r="C533" t="str">
            <v/>
          </cell>
          <cell r="D533" t="str">
            <v/>
          </cell>
        </row>
        <row r="534">
          <cell r="A534">
            <v>140102</v>
          </cell>
          <cell r="B534" t="str">
            <v xml:space="preserve">Fossa séptica de anéis pré-moldados de concreto, diâmetro 1.20 m, altura útil de 1.70m, completa, incluindo tampa c/visita de 60cm, concreto p/fundo esp.10 cm, e tubo para ligação ao filtro </v>
          </cell>
          <cell r="C534" t="str">
            <v xml:space="preserve">und </v>
          </cell>
          <cell r="D534">
            <v>788.26</v>
          </cell>
        </row>
        <row r="535">
          <cell r="A535">
            <v>140103</v>
          </cell>
          <cell r="B535" t="str">
            <v xml:space="preserve">Filtro anaeróbio de anéis pré-moldados de concreto, diâmetro de 1.20m, altura útil de 1.80m, completo, incl. tampa c/visita de 60 cm, concreto p/fundo esp.10cm e tubulação de saída de esgoto </v>
          </cell>
          <cell r="C535" t="str">
            <v xml:space="preserve">und </v>
          </cell>
          <cell r="D535">
            <v>1142.81</v>
          </cell>
        </row>
        <row r="536">
          <cell r="A536">
            <v>140108</v>
          </cell>
          <cell r="B536" t="str">
            <v xml:space="preserve">Fossa séptica de anéis pré-moldados de concreto, diâmetro 2.00 m, Hútil 2.0m completa, incluindo tampa c/visita de 60cm, concreto p/ fundo esp.10 cm, tubo de limpeza e escavação, conf. detalhe em projeto </v>
          </cell>
          <cell r="C536" t="str">
            <v xml:space="preserve">und </v>
          </cell>
          <cell r="D536">
            <v>2815.76</v>
          </cell>
        </row>
        <row r="537">
          <cell r="A537">
            <v>140109</v>
          </cell>
          <cell r="B537" t="str">
            <v xml:space="preserve">Filtro anaeróbio de anéis pré-moldados de concreto, diâm. 2.0m, Hútil 2.0m, compl., incl. tampa c/visita 60cm, concreto p/ fundo esp. 10cm, escavação, brita 4 e tubulação de saída esgoto 150mm, conf. proj. </v>
          </cell>
          <cell r="C537" t="str">
            <v xml:space="preserve">und </v>
          </cell>
          <cell r="D537">
            <v>2541.7199999999998</v>
          </cell>
        </row>
        <row r="538">
          <cell r="A538">
            <v>1402</v>
          </cell>
          <cell r="B538" t="str">
            <v xml:space="preserve">ENTRADA DE ÁGUA </v>
          </cell>
          <cell r="C538" t="str">
            <v/>
          </cell>
          <cell r="D538" t="str">
            <v/>
          </cell>
        </row>
        <row r="539">
          <cell r="A539">
            <v>140201</v>
          </cell>
          <cell r="B539" t="str">
            <v xml:space="preserve">Padrão de entrada d' água com cavalete de PVC diâmetro 3/4", conforme especificações da CESAN, inclusive torneira de pressão cromada, exclusive abrigo </v>
          </cell>
          <cell r="C539" t="str">
            <v xml:space="preserve">und </v>
          </cell>
          <cell r="D539">
            <v>201.91</v>
          </cell>
        </row>
        <row r="540">
          <cell r="A540">
            <v>140204</v>
          </cell>
          <cell r="B540" t="str">
            <v xml:space="preserve">Abrigo para cavalete de alv. de blocos cerâmicos 10x20x20cm dim.interna 50x30x45cm, c/tampa concreto armado esp.5cm, revest. int. e externo em reboco e lastro concreto esp.10cm, conf.proj.(utilizando arg. cimento, cal e areia) </v>
          </cell>
          <cell r="C540" t="str">
            <v xml:space="preserve">und </v>
          </cell>
          <cell r="D540">
            <v>102.12</v>
          </cell>
        </row>
        <row r="541">
          <cell r="A541">
            <v>140205</v>
          </cell>
          <cell r="B541" t="str">
            <v xml:space="preserve">Abrigo p/ cavalete de alv. de blocos cerâmicos 10x20x20cm dim. int. 75x50x40cm, c/ tampa conc. arm. esp. 5cm, revest. int. e ext. em reboco c/ arg. de cimento, cal hidratada CH1 e areia traço 1:0,5:6 e lastro de brita, conf. det. </v>
          </cell>
          <cell r="C541" t="str">
            <v xml:space="preserve">und </v>
          </cell>
          <cell r="D541">
            <v>92.42</v>
          </cell>
        </row>
        <row r="542">
          <cell r="A542">
            <v>140206</v>
          </cell>
          <cell r="B542" t="str">
            <v xml:space="preserve">Padrão de entrada d'água com cavalete de PVC diâmetro 1", conforme especificações da CESAN, exclusive abrigo </v>
          </cell>
          <cell r="C542" t="str">
            <v xml:space="preserve">und </v>
          </cell>
          <cell r="D542">
            <v>117.25</v>
          </cell>
        </row>
        <row r="543">
          <cell r="A543">
            <v>1406</v>
          </cell>
          <cell r="B543" t="str">
            <v xml:space="preserve">PRUMADAS HIDRO-SANITÁRIAS </v>
          </cell>
          <cell r="C543" t="str">
            <v/>
          </cell>
          <cell r="D543" t="str">
            <v/>
          </cell>
        </row>
        <row r="544">
          <cell r="A544">
            <v>140601</v>
          </cell>
          <cell r="B544" t="str">
            <v xml:space="preserve">Barrilete, inclusive tubulação, conexões e registros da limpeza, extravasor e suspiro </v>
          </cell>
          <cell r="C544" t="str">
            <v xml:space="preserve">und </v>
          </cell>
          <cell r="D544">
            <v>1552.83</v>
          </cell>
        </row>
        <row r="545">
          <cell r="A545">
            <v>140602</v>
          </cell>
          <cell r="B545" t="str">
            <v xml:space="preserve">Prumada de água fria </v>
          </cell>
          <cell r="C545" t="str">
            <v xml:space="preserve">und </v>
          </cell>
          <cell r="D545">
            <v>385.75</v>
          </cell>
        </row>
        <row r="546">
          <cell r="A546">
            <v>140603</v>
          </cell>
          <cell r="B546" t="str">
            <v xml:space="preserve">Tubo de queda, inclusive ventilação, diam 100mm </v>
          </cell>
          <cell r="C546" t="str">
            <v xml:space="preserve">und </v>
          </cell>
          <cell r="D546">
            <v>299.08</v>
          </cell>
        </row>
        <row r="547">
          <cell r="A547">
            <v>140604</v>
          </cell>
          <cell r="B547" t="str">
            <v xml:space="preserve">Prumada de água pluvial </v>
          </cell>
          <cell r="C547" t="str">
            <v xml:space="preserve">und </v>
          </cell>
          <cell r="D547">
            <v>388.15</v>
          </cell>
        </row>
        <row r="548">
          <cell r="A548">
            <v>140605</v>
          </cell>
          <cell r="B548" t="str">
            <v xml:space="preserve">Prumada de incêndio </v>
          </cell>
          <cell r="C548" t="str">
            <v xml:space="preserve">und </v>
          </cell>
          <cell r="D548">
            <v>3714.42</v>
          </cell>
        </row>
        <row r="549">
          <cell r="A549">
            <v>140606</v>
          </cell>
          <cell r="B549" t="str">
            <v xml:space="preserve">Tubo de queda, inclusive ventilação, diam 75mm </v>
          </cell>
          <cell r="C549" t="str">
            <v xml:space="preserve">und </v>
          </cell>
          <cell r="D549">
            <v>235.99</v>
          </cell>
        </row>
        <row r="550">
          <cell r="A550">
            <v>1407</v>
          </cell>
          <cell r="B550" t="str">
            <v xml:space="preserve">PONTOS HIDRO-SANITÁRIOS </v>
          </cell>
          <cell r="C550" t="str">
            <v/>
          </cell>
          <cell r="D550" t="str">
            <v/>
          </cell>
        </row>
        <row r="551">
          <cell r="A551">
            <v>140701</v>
          </cell>
          <cell r="B551" t="str">
            <v xml:space="preserve">Ponto de água fria (lavatório, tanque, pia de cozinha, etc...) </v>
          </cell>
          <cell r="C551" t="str">
            <v xml:space="preserve">pt </v>
          </cell>
          <cell r="D551">
            <v>45.24</v>
          </cell>
        </row>
        <row r="552">
          <cell r="A552">
            <v>140702</v>
          </cell>
          <cell r="B552" t="str">
            <v xml:space="preserve">Ponto com registro de pressão (chuveiro, caixa de descarga, etc...) </v>
          </cell>
          <cell r="C552" t="str">
            <v xml:space="preserve">pt </v>
          </cell>
          <cell r="D552">
            <v>120.78</v>
          </cell>
        </row>
        <row r="553">
          <cell r="A553">
            <v>140703</v>
          </cell>
          <cell r="B553" t="str">
            <v xml:space="preserve">Ponto de torneira de jardim (para praças) </v>
          </cell>
          <cell r="C553" t="str">
            <v xml:space="preserve">pt </v>
          </cell>
          <cell r="D553">
            <v>176.59</v>
          </cell>
        </row>
        <row r="554">
          <cell r="A554">
            <v>140704</v>
          </cell>
          <cell r="B554" t="str">
            <v xml:space="preserve">Ponto de válvula de descarga, inclusive válvula (sem acabamento) </v>
          </cell>
          <cell r="C554" t="str">
            <v xml:space="preserve">pt </v>
          </cell>
          <cell r="D554">
            <v>212.07</v>
          </cell>
        </row>
        <row r="555">
          <cell r="A555">
            <v>140705</v>
          </cell>
          <cell r="B555" t="str">
            <v xml:space="preserve">Ponto para esgoto primário (vaso sanitário) </v>
          </cell>
          <cell r="C555" t="str">
            <v xml:space="preserve">pt </v>
          </cell>
          <cell r="D555">
            <v>56.32</v>
          </cell>
        </row>
        <row r="556">
          <cell r="A556">
            <v>140706</v>
          </cell>
          <cell r="B556" t="str">
            <v xml:space="preserve">Ponto para esgoto secundário (pia, lavatório, mictório, tanque, bidê, etc...) </v>
          </cell>
          <cell r="C556" t="str">
            <v xml:space="preserve">pt </v>
          </cell>
          <cell r="D556">
            <v>41.11</v>
          </cell>
        </row>
        <row r="557">
          <cell r="A557">
            <v>140707</v>
          </cell>
          <cell r="B557" t="str">
            <v xml:space="preserve">Ponto para caixa sifonada, inclusive caixa sifonada pvc 150x150x50mm com grelha em pvc </v>
          </cell>
          <cell r="C557" t="str">
            <v xml:space="preserve">pt </v>
          </cell>
          <cell r="D557">
            <v>73.23</v>
          </cell>
        </row>
        <row r="558">
          <cell r="A558">
            <v>140708</v>
          </cell>
          <cell r="B558" t="str">
            <v xml:space="preserve">Ponto para ralo sifonado, inclusive ralo sifonado 100 x 40 mm c/ grelha em pvc </v>
          </cell>
          <cell r="C558" t="str">
            <v xml:space="preserve">pt </v>
          </cell>
          <cell r="D558">
            <v>40.130000000000003</v>
          </cell>
        </row>
        <row r="559">
          <cell r="A559">
            <v>140709</v>
          </cell>
          <cell r="B559" t="str">
            <v xml:space="preserve">Ponto para ralo seco, inclusive ralo pvc 10 cm com grelha em pvc </v>
          </cell>
          <cell r="C559" t="str">
            <v xml:space="preserve">pt </v>
          </cell>
          <cell r="D559">
            <v>39.35</v>
          </cell>
        </row>
        <row r="560">
          <cell r="A560">
            <v>1409</v>
          </cell>
          <cell r="B560" t="str">
            <v xml:space="preserve">TUBULAÇÃO DE LIGAÇÃO DE CAIXAS </v>
          </cell>
          <cell r="C560" t="str">
            <v/>
          </cell>
          <cell r="D560" t="str">
            <v/>
          </cell>
        </row>
        <row r="561">
          <cell r="A561">
            <v>140901</v>
          </cell>
          <cell r="B561" t="str">
            <v xml:space="preserve">Tubos de concreto simples C1, diâmetro 200 mm, com rejuntamento de argamassa de cimento, cal hidratada e areia no traço 1:2:6, incluindo escavação e berço, conf. normas e especificações. </v>
          </cell>
          <cell r="C561" t="str">
            <v xml:space="preserve">m </v>
          </cell>
          <cell r="D561">
            <v>48.79</v>
          </cell>
        </row>
        <row r="562">
          <cell r="A562">
            <v>140902</v>
          </cell>
          <cell r="B562" t="str">
            <v xml:space="preserve">Tubos de concreto simples C1, diâmetro 300 mm, com rejuntamento de argamassa de cimento, cal hidratada e areia no traço 1:2:6, incluindo escavação e berço, conforme normas e especificações. </v>
          </cell>
          <cell r="C562" t="str">
            <v xml:space="preserve">m </v>
          </cell>
          <cell r="D562">
            <v>64.13</v>
          </cell>
        </row>
        <row r="563">
          <cell r="A563">
            <v>140903</v>
          </cell>
          <cell r="B563" t="str">
            <v xml:space="preserve">Tubo PVC rígido para esgoto no diâmetro de 100mm incluindo escavação e aterro com areia </v>
          </cell>
          <cell r="C563" t="str">
            <v xml:space="preserve">m </v>
          </cell>
          <cell r="D563">
            <v>26.98</v>
          </cell>
        </row>
        <row r="564">
          <cell r="A564">
            <v>140904</v>
          </cell>
          <cell r="B564" t="str">
            <v xml:space="preserve">Tubo PVC rígido para esgoto no diâmetro de 150mm incluindo escavação e aterro com areia </v>
          </cell>
          <cell r="C564" t="str">
            <v xml:space="preserve">m </v>
          </cell>
          <cell r="D564">
            <v>42.8</v>
          </cell>
        </row>
        <row r="565">
          <cell r="A565">
            <v>140905</v>
          </cell>
          <cell r="B565" t="str">
            <v xml:space="preserve">Tubo PVC rígido para esgoto no diâmetro de 200mm incluindo escavação e aterro com areia </v>
          </cell>
          <cell r="C565" t="str">
            <v xml:space="preserve">m </v>
          </cell>
          <cell r="D565">
            <v>65.930000000000007</v>
          </cell>
        </row>
        <row r="566">
          <cell r="A566">
            <v>140906</v>
          </cell>
          <cell r="B566" t="str">
            <v xml:space="preserve">Tubo PVC rígido para esgoto no diâmetro de 75 mm incluindo escavação e aterro com areia </v>
          </cell>
          <cell r="C566" t="str">
            <v xml:space="preserve">m </v>
          </cell>
          <cell r="D566">
            <v>23.8</v>
          </cell>
        </row>
        <row r="567">
          <cell r="A567">
            <v>1411</v>
          </cell>
          <cell r="B567" t="str">
            <v xml:space="preserve">CAIXAS EMPREGANDO ARGAMASSA DE CIMENTO, CAL E AREIA </v>
          </cell>
          <cell r="C567" t="str">
            <v/>
          </cell>
          <cell r="D567" t="str">
            <v/>
          </cell>
        </row>
        <row r="568">
          <cell r="A568">
            <v>141101</v>
          </cell>
          <cell r="B568" t="str">
            <v xml:space="preserve">Caixas de inspeção de alv. blocos concreto 9x19x39cm, dim, 60x60cm e Hmáx = 1m, com tampa de conc. esp. 5cm, lastro de conc. esp. 10cm, revest intern. c/ chapisco e reboco impermeabilizado, incl. escavação, reaterro e enchimento </v>
          </cell>
          <cell r="C568" t="str">
            <v xml:space="preserve">und </v>
          </cell>
          <cell r="D568">
            <v>248.24</v>
          </cell>
        </row>
        <row r="569">
          <cell r="A569">
            <v>141102</v>
          </cell>
          <cell r="B569" t="str">
            <v xml:space="preserve">Caixa de areia de alvenaria de blocos de concreto 9x19x39cm, dim. 60x60cm e Hmáx=1m, c/ tampa em concreto esp. 5cm, lastro concreto esp. 10cm, revestida intern. c/ chapisco e reboco impermeabilizante, incl. escavação e reaterro </v>
          </cell>
          <cell r="C569" t="str">
            <v xml:space="preserve">und </v>
          </cell>
          <cell r="D569">
            <v>244.02</v>
          </cell>
        </row>
        <row r="570">
          <cell r="A570">
            <v>141103</v>
          </cell>
          <cell r="B570" t="str">
            <v xml:space="preserve">Caixa sifonada especial de alv. bloco conc.9x19x39cm, dim 60x60cm e Hmáx=1m, c/ tampa em concreto esp.5cm, lastro conc.esp.10cm, revest. intern. c/chap. e reb. impermeab. escav, reaterro e curva curta c/ visita e plug em pvc 100mm </v>
          </cell>
          <cell r="C570" t="str">
            <v xml:space="preserve">und </v>
          </cell>
          <cell r="D570">
            <v>273.98</v>
          </cell>
        </row>
        <row r="571">
          <cell r="A571">
            <v>141104</v>
          </cell>
          <cell r="B571" t="str">
            <v xml:space="preserve">Caixa de gordura de alv. bloco concreto 9x19x39cm, dim.60x60cm e Hmáx=1m, com tampa em concreto esp.5cm, lastro concreto esp.10cm, revestida intern. c/ chapisco e reboco impermeab, escavação, reaterro e parede interna em concreto </v>
          </cell>
          <cell r="C571" t="str">
            <v xml:space="preserve">und </v>
          </cell>
          <cell r="D571">
            <v>271.07</v>
          </cell>
        </row>
        <row r="572">
          <cell r="A572">
            <v>141105</v>
          </cell>
          <cell r="B572" t="str">
            <v xml:space="preserve">Caixa retentora de matéria sólida de alv. bloco conc.9x19x39cm, dim 60x60cm e Hmáx=1m, c/ tampa conc. esp.5cm, lastro conc. esp.10cm, revest. internamente c/ chap, reb. impermeab., escavação, reaterro e parede int. em concreto </v>
          </cell>
          <cell r="C572" t="str">
            <v xml:space="preserve">und </v>
          </cell>
          <cell r="D572">
            <v>257.42</v>
          </cell>
        </row>
        <row r="573">
          <cell r="A573">
            <v>141106</v>
          </cell>
          <cell r="B573" t="str">
            <v xml:space="preserve">Caixas de inspeção de alv. blocos concreto 9x19x39cm, dim.100x60cm e Hmáx = 1m, com tampa de conc. esp. 5cm, lastro de conc. esp. 10cm, revest intern. c/ chapisco e reboco impermeabilizado, incl. escavação, reaterro e enchimento </v>
          </cell>
          <cell r="C573" t="str">
            <v xml:space="preserve">und </v>
          </cell>
          <cell r="D573">
            <v>361.83</v>
          </cell>
        </row>
        <row r="574">
          <cell r="A574">
            <v>141107</v>
          </cell>
          <cell r="B574" t="str">
            <v xml:space="preserve">Caixa de gordura simples de alv. bloco concr.9x19x39cm, dim.80x60cm e Hmáx=1m, com tampa em concr.esp.5cm, lastro concr.esp.10cm, revestida intern. c/ chapisco e reboco impermeab, escavação, reaterro e parede interna em concr. </v>
          </cell>
          <cell r="C574" t="str">
            <v xml:space="preserve">und </v>
          </cell>
          <cell r="D574">
            <v>359.45</v>
          </cell>
        </row>
        <row r="575">
          <cell r="A575">
            <v>141108</v>
          </cell>
          <cell r="B575" t="str">
            <v xml:space="preserve">Caixa de gordura especial de alv. bloco concr. 9x19x39cm, dim.60x60cm e Hmáx=1m, com tampa em concr.esp.5cm, lastro concr.esp.10cm, revestida intern. c/ chapisco e reboco impermeab, escavação, reaterro e parede interna em concr. </v>
          </cell>
          <cell r="C575" t="str">
            <v xml:space="preserve">und </v>
          </cell>
          <cell r="D575">
            <v>523.48</v>
          </cell>
        </row>
        <row r="576">
          <cell r="A576">
            <v>141109</v>
          </cell>
          <cell r="B576" t="str">
            <v xml:space="preserve">Grelha largura 20 cm de ferro redondo de 1/2" a cada 3 cm, contorno com barra de ferro de 3/4" x 1/8" e caixilho de cantoneira de 1" x 3/16" </v>
          </cell>
          <cell r="C576" t="str">
            <v xml:space="preserve">m </v>
          </cell>
          <cell r="D576">
            <v>92.66</v>
          </cell>
        </row>
        <row r="577">
          <cell r="A577">
            <v>141110</v>
          </cell>
          <cell r="B577" t="str">
            <v xml:space="preserve">Caixa de inspeção em alv. bloco concreto 9x19x39cm, dim. 60x60cm e Hmáx=1m, c/ tampa de ferro fundido 40x40cm, lastro de concreto esp.10cm, revest. interno c/ chapisco e reboco impermeabiliz, incl. escavação, reaterro e enchimento </v>
          </cell>
          <cell r="C577" t="str">
            <v xml:space="preserve">und </v>
          </cell>
          <cell r="D577">
            <v>350.44</v>
          </cell>
        </row>
        <row r="578">
          <cell r="A578">
            <v>141111</v>
          </cell>
          <cell r="B578" t="str">
            <v xml:space="preserve">Caixa de areia em alv. de bloco de concreto 9x19x39, dim. 60x60cm e Hmáx=1m, c/ tampa em ferro fundido, lastro de concreto esp. 10cm, revest. int. c/ chapisco e reboco impermeabilizado, incl. escavação e reaterro </v>
          </cell>
          <cell r="C578" t="str">
            <v xml:space="preserve">und </v>
          </cell>
          <cell r="D578">
            <v>346.23</v>
          </cell>
        </row>
        <row r="579">
          <cell r="A579">
            <v>141112</v>
          </cell>
          <cell r="B579" t="str">
            <v xml:space="preserve">Caixa sifonada especial em alv. bloco concr. 9x19x39cm, dim. 60x60cm e Hmáx=1m. c/ tampa em ferro fundido, lastro conc. esp.10cm, revest. int. c/ chap. e reboco imperm., incl. esc, reaterro e curva curta c/ visita e plug pvc 100mm </v>
          </cell>
          <cell r="C579" t="str">
            <v xml:space="preserve">und </v>
          </cell>
          <cell r="D579">
            <v>376.19</v>
          </cell>
        </row>
        <row r="580">
          <cell r="A580">
            <v>141113</v>
          </cell>
          <cell r="B580" t="str">
            <v xml:space="preserve">Caixa de gordura em alv. bloco 9x19x39cm, dim. 60x60cm e Hmáx=10, c/ tampa de ferro fundido, lastro concr. esp. 10cm, revest. intern. c/ chapisco e reboco impermeab., escavação, reaterro e parede int. em concreto </v>
          </cell>
          <cell r="C580" t="str">
            <v xml:space="preserve">und </v>
          </cell>
          <cell r="D580">
            <v>373.24</v>
          </cell>
        </row>
        <row r="581">
          <cell r="A581">
            <v>141114</v>
          </cell>
          <cell r="B581" t="str">
            <v xml:space="preserve">Caixa retentora de mat. sólida em alv. bloco conc.9x19x39cm, dim.60x60cm e Hmáx=1m, c/ tampa de ferro fund., lastro conc. esp.10cm, revest. int. c/ chap. e reb. impermeab., esc. reaterro e parede int. em concreto </v>
          </cell>
          <cell r="C581" t="str">
            <v xml:space="preserve">und </v>
          </cell>
          <cell r="D581">
            <v>359.6</v>
          </cell>
        </row>
        <row r="582">
          <cell r="A582">
            <v>1412</v>
          </cell>
          <cell r="B582" t="str">
            <v xml:space="preserve">REDE DE ÁGUA FRIA - TUBOS METÁLICOS </v>
          </cell>
          <cell r="C582" t="str">
            <v/>
          </cell>
          <cell r="D582" t="str">
            <v/>
          </cell>
        </row>
        <row r="583">
          <cell r="A583">
            <v>141210</v>
          </cell>
          <cell r="B583" t="str">
            <v xml:space="preserve">Tubo de aço galvanizado, inclusive conexões, diâm. 15mm (1/2") </v>
          </cell>
          <cell r="C583" t="str">
            <v xml:space="preserve">m </v>
          </cell>
          <cell r="D583">
            <v>30.11</v>
          </cell>
        </row>
        <row r="584">
          <cell r="A584">
            <v>141211</v>
          </cell>
          <cell r="B584" t="str">
            <v xml:space="preserve">Tubo de aço galvanizado, inclusive conexões, diâm. 20mm (3/4") </v>
          </cell>
          <cell r="C584" t="str">
            <v xml:space="preserve">m </v>
          </cell>
          <cell r="D584">
            <v>37.11</v>
          </cell>
        </row>
        <row r="585">
          <cell r="A585">
            <v>141212</v>
          </cell>
          <cell r="B585" t="str">
            <v xml:space="preserve">Tubo de aço galvanizado, inclusive conexões, diâm. 25mm (1") </v>
          </cell>
          <cell r="C585" t="str">
            <v xml:space="preserve">m </v>
          </cell>
          <cell r="D585">
            <v>47.8</v>
          </cell>
        </row>
        <row r="586">
          <cell r="A586">
            <v>141213</v>
          </cell>
          <cell r="B586" t="str">
            <v xml:space="preserve">Tubo de aço galvanizado, inclusive conexões, diâm. 32mm (11/4") </v>
          </cell>
          <cell r="C586" t="str">
            <v xml:space="preserve">m </v>
          </cell>
          <cell r="D586">
            <v>56.14</v>
          </cell>
        </row>
        <row r="587">
          <cell r="A587">
            <v>141214</v>
          </cell>
          <cell r="B587" t="str">
            <v xml:space="preserve">Tubo de aço galvanizado, inclusive conexões, diâm. 40mm (11/2") </v>
          </cell>
          <cell r="C587" t="str">
            <v xml:space="preserve">m </v>
          </cell>
          <cell r="D587">
            <v>69.540000000000006</v>
          </cell>
        </row>
        <row r="588">
          <cell r="A588">
            <v>141215</v>
          </cell>
          <cell r="B588" t="str">
            <v xml:space="preserve">Tubo de aço galvanizado, inclusive conexões, diâm. 50mm (2") </v>
          </cell>
          <cell r="C588" t="str">
            <v xml:space="preserve">m </v>
          </cell>
          <cell r="D588">
            <v>85.22</v>
          </cell>
        </row>
        <row r="589">
          <cell r="A589">
            <v>141216</v>
          </cell>
          <cell r="B589" t="str">
            <v xml:space="preserve">Tubo de aço galvanizado, inclusive conexões, diâm. 65mm (21/2") </v>
          </cell>
          <cell r="C589" t="str">
            <v xml:space="preserve">m </v>
          </cell>
          <cell r="D589">
            <v>111.22</v>
          </cell>
        </row>
        <row r="590">
          <cell r="A590">
            <v>141217</v>
          </cell>
          <cell r="B590" t="str">
            <v xml:space="preserve">Tubo de aço galvanizado, inclusive conexões, diâm. 80mm (3") </v>
          </cell>
          <cell r="C590" t="str">
            <v xml:space="preserve">m </v>
          </cell>
          <cell r="D590">
            <v>122.61</v>
          </cell>
        </row>
        <row r="591">
          <cell r="A591">
            <v>141218</v>
          </cell>
          <cell r="B591" t="str">
            <v xml:space="preserve">Tubo de aço galvanizado, inclusive conexões, diâm. 100mm(4") </v>
          </cell>
          <cell r="C591" t="str">
            <v xml:space="preserve">m </v>
          </cell>
          <cell r="D591">
            <v>163.6</v>
          </cell>
        </row>
        <row r="592">
          <cell r="A592">
            <v>1414</v>
          </cell>
          <cell r="B592" t="str">
            <v xml:space="preserve">REDE DE ÁGUA FRIA - TUBOS SOLDÁVEIS DE PVC </v>
          </cell>
          <cell r="C592" t="str">
            <v/>
          </cell>
          <cell r="D592" t="str">
            <v/>
          </cell>
        </row>
        <row r="593">
          <cell r="A593">
            <v>141409</v>
          </cell>
          <cell r="B593" t="str">
            <v xml:space="preserve">Tubo de PVC rígido soldável marrom, diâm. 20mm (1/2"), inclusive conexões </v>
          </cell>
          <cell r="C593" t="str">
            <v xml:space="preserve">m </v>
          </cell>
          <cell r="D593">
            <v>9.0500000000000007</v>
          </cell>
        </row>
        <row r="594">
          <cell r="A594">
            <v>141410</v>
          </cell>
          <cell r="B594" t="str">
            <v xml:space="preserve">Tubo de PVC rígido soldável marrom, diâm. 25mm (3/4"), inclusive conexões </v>
          </cell>
          <cell r="C594" t="str">
            <v xml:space="preserve">m </v>
          </cell>
          <cell r="D594">
            <v>11.21</v>
          </cell>
        </row>
        <row r="595">
          <cell r="A595">
            <v>141411</v>
          </cell>
          <cell r="B595" t="str">
            <v xml:space="preserve">Tubo de PVC rigido soldável marrom, diâm. 32mm (1"), inclusive conexões </v>
          </cell>
          <cell r="C595" t="str">
            <v xml:space="preserve">m </v>
          </cell>
          <cell r="D595">
            <v>15.65</v>
          </cell>
        </row>
        <row r="596">
          <cell r="A596">
            <v>141412</v>
          </cell>
          <cell r="B596" t="str">
            <v xml:space="preserve">Tubo de PVC rígido soldável marrom, diâm. 40mm (11/4"), inclusive conexões </v>
          </cell>
          <cell r="C596" t="str">
            <v xml:space="preserve">m </v>
          </cell>
          <cell r="D596">
            <v>19.07</v>
          </cell>
        </row>
        <row r="597">
          <cell r="A597">
            <v>141413</v>
          </cell>
          <cell r="B597" t="str">
            <v xml:space="preserve">Tubo de PVC rígido soldável marrom, diâm. 50mm (11/2"), inclusive conexões </v>
          </cell>
          <cell r="C597" t="str">
            <v xml:space="preserve">m </v>
          </cell>
          <cell r="D597">
            <v>23.32</v>
          </cell>
        </row>
        <row r="598">
          <cell r="A598">
            <v>141415</v>
          </cell>
          <cell r="B598" t="str">
            <v xml:space="preserve">Tubo de PVC rígido soldável marrom, diâm. 75mm (21/2"), inclusive conexões </v>
          </cell>
          <cell r="C598" t="str">
            <v xml:space="preserve">m </v>
          </cell>
          <cell r="D598">
            <v>44.17</v>
          </cell>
        </row>
        <row r="599">
          <cell r="A599">
            <v>141416</v>
          </cell>
          <cell r="B599" t="str">
            <v xml:space="preserve">Tubo de PVC rígido soldável marrom, diâm. 85mm (3"), inclusive conexões </v>
          </cell>
          <cell r="C599" t="str">
            <v xml:space="preserve">m </v>
          </cell>
          <cell r="D599">
            <v>51.16</v>
          </cell>
        </row>
        <row r="600">
          <cell r="A600">
            <v>1415</v>
          </cell>
          <cell r="B600" t="str">
            <v xml:space="preserve">REDE DE ÁGUA FRIA - CONEXÕES SOLDÁVEIS DE PVC </v>
          </cell>
          <cell r="C600" t="str">
            <v/>
          </cell>
          <cell r="D600" t="str">
            <v/>
          </cell>
        </row>
        <row r="601">
          <cell r="A601">
            <v>141529</v>
          </cell>
          <cell r="B601" t="str">
            <v xml:space="preserve">Adaptador de PVC soldável para registro, diâmetro 32mm x 1" </v>
          </cell>
          <cell r="C601" t="str">
            <v xml:space="preserve">und </v>
          </cell>
          <cell r="D601">
            <v>3.92</v>
          </cell>
        </row>
        <row r="602">
          <cell r="A602">
            <v>1416</v>
          </cell>
          <cell r="B602" t="str">
            <v xml:space="preserve">REDE DE ÁGUA FRIA - TUBOS ROSCÁVEIS DE PVC </v>
          </cell>
          <cell r="C602" t="str">
            <v/>
          </cell>
          <cell r="D602" t="str">
            <v/>
          </cell>
        </row>
        <row r="603">
          <cell r="A603">
            <v>141608</v>
          </cell>
          <cell r="B603" t="str">
            <v xml:space="preserve">Tubo de PVC rígido roscável, diâm. 1/2" (20mm), inclusive conexões </v>
          </cell>
          <cell r="C603" t="str">
            <v xml:space="preserve">m </v>
          </cell>
          <cell r="D603">
            <v>13.5</v>
          </cell>
        </row>
        <row r="604">
          <cell r="A604">
            <v>141609</v>
          </cell>
          <cell r="B604" t="str">
            <v xml:space="preserve">Tubo de PVC rígido roscável, diâm. 3/4" (25mm), inclusive conexões </v>
          </cell>
          <cell r="C604" t="str">
            <v xml:space="preserve">m </v>
          </cell>
          <cell r="D604">
            <v>16.5</v>
          </cell>
        </row>
        <row r="605">
          <cell r="A605">
            <v>141610</v>
          </cell>
          <cell r="B605" t="str">
            <v xml:space="preserve">Tubo de PVC rígido roscável, diâm. 1" (32mm), inclusive conexões </v>
          </cell>
          <cell r="C605" t="str">
            <v xml:space="preserve">m </v>
          </cell>
          <cell r="D605">
            <v>23.49</v>
          </cell>
        </row>
        <row r="606">
          <cell r="A606">
            <v>141611</v>
          </cell>
          <cell r="B606" t="str">
            <v xml:space="preserve">Tubo de PVC rígido roscável, diâm. 11/4" (40mm), inclusive conexões </v>
          </cell>
          <cell r="C606" t="str">
            <v xml:space="preserve">m </v>
          </cell>
          <cell r="D606">
            <v>28.54</v>
          </cell>
        </row>
        <row r="607">
          <cell r="A607">
            <v>141612</v>
          </cell>
          <cell r="B607" t="str">
            <v xml:space="preserve">Tubo de PVC rígido roscável, diâm. 11/2" (50mm), inclusive conexões </v>
          </cell>
          <cell r="C607" t="str">
            <v xml:space="preserve">m </v>
          </cell>
          <cell r="D607">
            <v>33.729999999999997</v>
          </cell>
        </row>
        <row r="608">
          <cell r="A608">
            <v>141613</v>
          </cell>
          <cell r="B608" t="str">
            <v xml:space="preserve">Tubo de PVC rígido roscável, diâm. 2" (60mm), inclusive conexões </v>
          </cell>
          <cell r="C608" t="str">
            <v xml:space="preserve">m </v>
          </cell>
          <cell r="D608">
            <v>44.52</v>
          </cell>
        </row>
        <row r="609">
          <cell r="A609">
            <v>141614</v>
          </cell>
          <cell r="B609" t="str">
            <v xml:space="preserve">Tubo de PVC rígido roscável, diâm. 21/2" (75mm), inclusive conexões </v>
          </cell>
          <cell r="C609" t="str">
            <v xml:space="preserve">m </v>
          </cell>
          <cell r="D609">
            <v>65.930000000000007</v>
          </cell>
        </row>
        <row r="610">
          <cell r="A610">
            <v>1419</v>
          </cell>
          <cell r="B610" t="str">
            <v xml:space="preserve">REDE DE ESGOTO - TUBOS DE PVC </v>
          </cell>
          <cell r="C610" t="str">
            <v/>
          </cell>
          <cell r="D610" t="str">
            <v/>
          </cell>
        </row>
        <row r="611">
          <cell r="A611">
            <v>141906</v>
          </cell>
          <cell r="B611" t="str">
            <v xml:space="preserve">Tubo de PVC rígido soldável branco, para esgoto, diâmetro 40mm (1 1/2"), inclusive conexões </v>
          </cell>
          <cell r="C611" t="str">
            <v xml:space="preserve">m </v>
          </cell>
          <cell r="D611">
            <v>15.71</v>
          </cell>
        </row>
        <row r="612">
          <cell r="A612">
            <v>141907</v>
          </cell>
          <cell r="B612" t="str">
            <v xml:space="preserve">Tubo de PVC rígido soldável branco, para esgoto, diâmetro 50mm (2"), inclusive conexões </v>
          </cell>
          <cell r="C612" t="str">
            <v xml:space="preserve">m </v>
          </cell>
          <cell r="D612">
            <v>20.76</v>
          </cell>
        </row>
        <row r="613">
          <cell r="A613">
            <v>141908</v>
          </cell>
          <cell r="B613" t="str">
            <v xml:space="preserve">Tubo de PVC rígido soldável branco, para esgoto, diâmetro 75mm (3"), inclusive conexões </v>
          </cell>
          <cell r="C613" t="str">
            <v xml:space="preserve">m </v>
          </cell>
          <cell r="D613">
            <v>29.16</v>
          </cell>
        </row>
        <row r="614">
          <cell r="A614">
            <v>141909</v>
          </cell>
          <cell r="B614" t="str">
            <v xml:space="preserve">Tubo de PVC rígido soldável branco, para esgoto, diâmetro 100mm (4"), inclusive conexões </v>
          </cell>
          <cell r="C614" t="str">
            <v xml:space="preserve">m </v>
          </cell>
          <cell r="D614">
            <v>34.15</v>
          </cell>
        </row>
        <row r="615">
          <cell r="A615">
            <v>141910</v>
          </cell>
          <cell r="B615" t="str">
            <v xml:space="preserve">Tubo de PVC rígido soldável branco, para esgoto, diâmetro 150mm (6"), inclusive conexões </v>
          </cell>
          <cell r="C615" t="str">
            <v xml:space="preserve">m </v>
          </cell>
          <cell r="D615">
            <v>48.6</v>
          </cell>
        </row>
        <row r="616">
          <cell r="A616">
            <v>1421</v>
          </cell>
          <cell r="B616" t="str">
            <v xml:space="preserve">CAIXAS DE PVC / EQUIPAMENTOS </v>
          </cell>
          <cell r="C616" t="str">
            <v/>
          </cell>
          <cell r="D616" t="str">
            <v/>
          </cell>
        </row>
        <row r="617">
          <cell r="A617">
            <v>142101</v>
          </cell>
          <cell r="B617" t="str">
            <v xml:space="preserve">Revisão com substituição de peças danificadas para caixa de descarga de sobrepor de plástico, inclusive regulagem </v>
          </cell>
          <cell r="C617" t="str">
            <v xml:space="preserve">und </v>
          </cell>
          <cell r="D617">
            <v>95.45</v>
          </cell>
        </row>
        <row r="618">
          <cell r="A618">
            <v>142102</v>
          </cell>
          <cell r="B618" t="str">
            <v xml:space="preserve">Revisão com substituição de peças danificadas de caixa de descarga de embutir, incluindo obturador, bóia, botão, tampa interna e tampa externa em PVC branco </v>
          </cell>
          <cell r="C618" t="str">
            <v xml:space="preserve">und </v>
          </cell>
          <cell r="D618">
            <v>189.27</v>
          </cell>
        </row>
        <row r="619">
          <cell r="A619">
            <v>142103</v>
          </cell>
          <cell r="B619" t="str">
            <v xml:space="preserve">Reparo para válvula de descarga, completo </v>
          </cell>
          <cell r="C619" t="str">
            <v xml:space="preserve">und </v>
          </cell>
          <cell r="D619">
            <v>55.54</v>
          </cell>
        </row>
        <row r="620">
          <cell r="A620">
            <v>142104</v>
          </cell>
          <cell r="B620" t="str">
            <v xml:space="preserve">Sifão em PVC para pia de cozinha ou lavatório 1x11/2" </v>
          </cell>
          <cell r="C620" t="str">
            <v xml:space="preserve">und </v>
          </cell>
          <cell r="D620">
            <v>11.85</v>
          </cell>
        </row>
        <row r="621">
          <cell r="A621">
            <v>142105</v>
          </cell>
          <cell r="B621" t="str">
            <v xml:space="preserve">Sifão cromado para pia de cozinha ou lavatório de 1x11/2" </v>
          </cell>
          <cell r="C621" t="str">
            <v xml:space="preserve">und </v>
          </cell>
          <cell r="D621">
            <v>85.09</v>
          </cell>
        </row>
        <row r="622">
          <cell r="A622">
            <v>142106</v>
          </cell>
          <cell r="B622" t="str">
            <v xml:space="preserve">Sifão em PVC para tanque 2" </v>
          </cell>
          <cell r="C622" t="str">
            <v xml:space="preserve">und </v>
          </cell>
          <cell r="D622">
            <v>14.08</v>
          </cell>
        </row>
        <row r="623">
          <cell r="A623">
            <v>142107</v>
          </cell>
          <cell r="B623" t="str">
            <v xml:space="preserve">Ralo sifonado em PVC 100x100mm, com grelha PVC </v>
          </cell>
          <cell r="C623" t="str">
            <v xml:space="preserve">und </v>
          </cell>
          <cell r="D623">
            <v>25.73</v>
          </cell>
        </row>
        <row r="624">
          <cell r="A624">
            <v>142109</v>
          </cell>
          <cell r="B624" t="str">
            <v xml:space="preserve">Ralo seco em PVC 100x100mm, com grelha em PVC </v>
          </cell>
          <cell r="C624" t="str">
            <v xml:space="preserve">und </v>
          </cell>
          <cell r="D624">
            <v>25.16</v>
          </cell>
        </row>
        <row r="625">
          <cell r="A625">
            <v>142111</v>
          </cell>
          <cell r="B625" t="str">
            <v xml:space="preserve">Caixa sifonada em PVC, diâm. 150mm, com grelha e porta grelha quadrados, em aço inox </v>
          </cell>
          <cell r="C625" t="str">
            <v xml:space="preserve">und </v>
          </cell>
          <cell r="D625">
            <v>53.09</v>
          </cell>
        </row>
        <row r="626">
          <cell r="A626">
            <v>142112</v>
          </cell>
          <cell r="B626" t="str">
            <v xml:space="preserve">Caixa seca em PVC, diâm. 100mm, com grelha e porta grelha quadrados, em aço inox </v>
          </cell>
          <cell r="C626" t="str">
            <v xml:space="preserve">und </v>
          </cell>
          <cell r="D626">
            <v>30.63</v>
          </cell>
        </row>
        <row r="627">
          <cell r="A627">
            <v>142113</v>
          </cell>
          <cell r="B627" t="str">
            <v xml:space="preserve">Caixa de inspeção em PVC, diâm. 150mm, com tampa cega </v>
          </cell>
          <cell r="C627" t="str">
            <v xml:space="preserve">und </v>
          </cell>
          <cell r="D627">
            <v>42.01</v>
          </cell>
        </row>
        <row r="628">
          <cell r="A628">
            <v>142114</v>
          </cell>
          <cell r="B628" t="str">
            <v xml:space="preserve">Tampa para caixa sifonada, em PVC, de 150x150mm </v>
          </cell>
          <cell r="C628" t="str">
            <v xml:space="preserve">und </v>
          </cell>
          <cell r="D628">
            <v>3.33</v>
          </cell>
        </row>
        <row r="629">
          <cell r="A629">
            <v>142115</v>
          </cell>
          <cell r="B629" t="str">
            <v xml:space="preserve">Tampa para caixa sifonada, em aço inox, de 150x150mm </v>
          </cell>
          <cell r="C629" t="str">
            <v xml:space="preserve">und </v>
          </cell>
          <cell r="D629">
            <v>24.77</v>
          </cell>
        </row>
        <row r="630">
          <cell r="A630">
            <v>142116</v>
          </cell>
          <cell r="B630" t="str">
            <v xml:space="preserve">Tampa para ralo, em PVC, de 100x100mm </v>
          </cell>
          <cell r="C630" t="str">
            <v xml:space="preserve">und </v>
          </cell>
          <cell r="D630">
            <v>2.15</v>
          </cell>
        </row>
        <row r="631">
          <cell r="A631">
            <v>142117</v>
          </cell>
          <cell r="B631" t="str">
            <v xml:space="preserve">Tampa para ralo, em aço inox, de 100x100mm </v>
          </cell>
          <cell r="C631" t="str">
            <v xml:space="preserve">und </v>
          </cell>
          <cell r="D631">
            <v>15.17</v>
          </cell>
        </row>
        <row r="632">
          <cell r="A632">
            <v>142118</v>
          </cell>
          <cell r="B632" t="str">
            <v xml:space="preserve">Engate flexível de PVC para lavatório </v>
          </cell>
          <cell r="C632" t="str">
            <v xml:space="preserve">und </v>
          </cell>
          <cell r="D632">
            <v>7.45</v>
          </cell>
        </row>
        <row r="633">
          <cell r="A633">
            <v>142119</v>
          </cell>
          <cell r="B633" t="str">
            <v xml:space="preserve">Torneira de bóia de PVC, diâm. 3/4" (20mm) </v>
          </cell>
          <cell r="C633" t="str">
            <v xml:space="preserve">und </v>
          </cell>
          <cell r="D633">
            <v>42.16</v>
          </cell>
        </row>
        <row r="634">
          <cell r="A634">
            <v>142120</v>
          </cell>
          <cell r="B634" t="str">
            <v xml:space="preserve">Torneira de bóia de PVC, diâm. 1" (25mm) </v>
          </cell>
          <cell r="C634" t="str">
            <v xml:space="preserve">und </v>
          </cell>
          <cell r="D634">
            <v>57.52</v>
          </cell>
        </row>
        <row r="635">
          <cell r="A635">
            <v>142121</v>
          </cell>
          <cell r="B635" t="str">
            <v xml:space="preserve">Torneira de bóia de PVC, diâm. 11/4" (32mm) </v>
          </cell>
          <cell r="C635" t="str">
            <v xml:space="preserve">und </v>
          </cell>
          <cell r="D635">
            <v>88.78</v>
          </cell>
        </row>
        <row r="636">
          <cell r="A636">
            <v>142122</v>
          </cell>
          <cell r="B636" t="str">
            <v xml:space="preserve">Automático de bóia </v>
          </cell>
          <cell r="C636" t="str">
            <v xml:space="preserve">und </v>
          </cell>
          <cell r="D636">
            <v>61.24</v>
          </cell>
        </row>
        <row r="637">
          <cell r="A637">
            <v>142123</v>
          </cell>
          <cell r="B637" t="str">
            <v xml:space="preserve">Adaptador de PVC com flanges livres para caixa d'água de 20mmx1/2" </v>
          </cell>
          <cell r="C637" t="str">
            <v xml:space="preserve">und </v>
          </cell>
          <cell r="D637">
            <v>7.8</v>
          </cell>
        </row>
        <row r="638">
          <cell r="A638">
            <v>142124</v>
          </cell>
          <cell r="B638" t="str">
            <v xml:space="preserve">Adaptador de PVC com flanges livres para caixa d'água de 25mmx3/4" </v>
          </cell>
          <cell r="C638" t="str">
            <v xml:space="preserve">und </v>
          </cell>
          <cell r="D638">
            <v>9.16</v>
          </cell>
        </row>
        <row r="639">
          <cell r="A639">
            <v>142125</v>
          </cell>
          <cell r="B639" t="str">
            <v xml:space="preserve">Adaptador de PVC com flanges livres para caixa d'água de 32mmx1" </v>
          </cell>
          <cell r="C639" t="str">
            <v xml:space="preserve">und </v>
          </cell>
          <cell r="D639">
            <v>12.34</v>
          </cell>
        </row>
        <row r="640">
          <cell r="A640">
            <v>1422</v>
          </cell>
          <cell r="B640" t="str">
            <v xml:space="preserve">ABERTURA E FECHAMENTO DE RASGOS (inclusive preparo e aplicação de argamassa) </v>
          </cell>
          <cell r="C640" t="str">
            <v/>
          </cell>
          <cell r="D640" t="str">
            <v/>
          </cell>
        </row>
        <row r="641">
          <cell r="A641">
            <v>142201</v>
          </cell>
          <cell r="B641" t="str">
            <v xml:space="preserve">Abertura e fechamento de rasgos em alvenaria, para passagem de tubulações, diâm. 1/2" a 1" </v>
          </cell>
          <cell r="C641" t="str">
            <v xml:space="preserve">m </v>
          </cell>
          <cell r="D641">
            <v>5.12</v>
          </cell>
        </row>
        <row r="642">
          <cell r="A642">
            <v>142202</v>
          </cell>
          <cell r="B642" t="str">
            <v xml:space="preserve">Abertura e fechamento de rasgos em alvenaria, para passagem de tubulações, diâm. 11/4" a 2" </v>
          </cell>
          <cell r="C642" t="str">
            <v xml:space="preserve">m </v>
          </cell>
          <cell r="D642">
            <v>7.67</v>
          </cell>
        </row>
        <row r="643">
          <cell r="A643">
            <v>142203</v>
          </cell>
          <cell r="B643" t="str">
            <v xml:space="preserve">Abertura e fechamento de rasgos em alvenaria, para passagem de tubulações, diâm. 21/2 a 4" </v>
          </cell>
          <cell r="C643" t="str">
            <v xml:space="preserve">m </v>
          </cell>
          <cell r="D643">
            <v>11.56</v>
          </cell>
        </row>
        <row r="644">
          <cell r="A644">
            <v>142204</v>
          </cell>
          <cell r="B644" t="str">
            <v xml:space="preserve">Abertura e fechamento de rasgos em concreto, para passagem de tubulações, diâm. 1/2" a 1" </v>
          </cell>
          <cell r="C644" t="str">
            <v xml:space="preserve">m </v>
          </cell>
          <cell r="D644">
            <v>9.84</v>
          </cell>
        </row>
        <row r="645">
          <cell r="A645">
            <v>142205</v>
          </cell>
          <cell r="B645" t="str">
            <v xml:space="preserve">Abertura e fechamento de rasgos em concreto, para passagem de tubulações, diâm. 11/4" a 2" </v>
          </cell>
          <cell r="C645" t="str">
            <v xml:space="preserve">m </v>
          </cell>
          <cell r="D645">
            <v>15.01</v>
          </cell>
        </row>
        <row r="646">
          <cell r="A646">
            <v>142206</v>
          </cell>
          <cell r="B646" t="str">
            <v xml:space="preserve">Abertura e fechamento de rasgos em concreto, para passagem de tubulações, diâm. 2 1/2"a 4" </v>
          </cell>
          <cell r="C646" t="str">
            <v xml:space="preserve">m </v>
          </cell>
          <cell r="D646">
            <v>21.79</v>
          </cell>
        </row>
        <row r="647">
          <cell r="A647">
            <v>1423</v>
          </cell>
          <cell r="B647" t="str">
            <v xml:space="preserve">REVISÕES E REPAROS </v>
          </cell>
          <cell r="C647" t="str">
            <v/>
          </cell>
          <cell r="D647" t="str">
            <v/>
          </cell>
        </row>
        <row r="648">
          <cell r="A648">
            <v>142301</v>
          </cell>
          <cell r="B648" t="str">
            <v xml:space="preserve">Revisões e reparos em torneiras e registros </v>
          </cell>
          <cell r="C648" t="str">
            <v xml:space="preserve">und </v>
          </cell>
          <cell r="D648">
            <v>9.2799999999999994</v>
          </cell>
        </row>
        <row r="649">
          <cell r="A649">
            <v>142302</v>
          </cell>
          <cell r="B649" t="str">
            <v xml:space="preserve">Revisões e reparos em caixas de descarga </v>
          </cell>
          <cell r="C649" t="str">
            <v xml:space="preserve">und </v>
          </cell>
          <cell r="D649">
            <v>13</v>
          </cell>
        </row>
        <row r="650">
          <cell r="A650">
            <v>142303</v>
          </cell>
          <cell r="B650" t="str">
            <v xml:space="preserve">Revisões e reparos em torneiras de bóia </v>
          </cell>
          <cell r="C650" t="str">
            <v xml:space="preserve">und </v>
          </cell>
          <cell r="D650">
            <v>9.2799999999999994</v>
          </cell>
        </row>
        <row r="651">
          <cell r="A651">
            <v>142304</v>
          </cell>
          <cell r="B651" t="str">
            <v xml:space="preserve">Fornecimento de durepox para reparos (250g) </v>
          </cell>
          <cell r="C651" t="str">
            <v xml:space="preserve">und </v>
          </cell>
          <cell r="D651">
            <v>9.92</v>
          </cell>
        </row>
        <row r="652">
          <cell r="A652">
            <v>15</v>
          </cell>
          <cell r="B652" t="str">
            <v xml:space="preserve">INSTALAÇÕES ELÉTRICAS </v>
          </cell>
          <cell r="C652" t="str">
            <v/>
          </cell>
          <cell r="D652" t="str">
            <v/>
          </cell>
        </row>
        <row r="653">
          <cell r="A653">
            <v>1501</v>
          </cell>
          <cell r="B653" t="str">
            <v xml:space="preserve">PADRÃO DE ENTRADA </v>
          </cell>
          <cell r="C653" t="str">
            <v/>
          </cell>
          <cell r="D653" t="str">
            <v/>
          </cell>
        </row>
        <row r="654">
          <cell r="A654">
            <v>150103</v>
          </cell>
          <cell r="B654" t="str">
            <v xml:space="preserve">Derivação do ramal de entrada subterrânea em baixa tensão, trifásico </v>
          </cell>
          <cell r="C654" t="str">
            <v xml:space="preserve">und </v>
          </cell>
          <cell r="D654">
            <v>491.05</v>
          </cell>
        </row>
        <row r="655">
          <cell r="A655">
            <v>150106</v>
          </cell>
          <cell r="B655" t="str">
            <v xml:space="preserve">Derivação do ramal de entrada subterrânea em baixa tensão, trifásico, inclusive medidor </v>
          </cell>
          <cell r="C655" t="str">
            <v xml:space="preserve">und </v>
          </cell>
          <cell r="D655">
            <v>1996.71</v>
          </cell>
        </row>
        <row r="656">
          <cell r="A656">
            <v>150112</v>
          </cell>
          <cell r="B656" t="str">
            <v xml:space="preserve">Padrão de entrada de energia monofásica </v>
          </cell>
          <cell r="C656" t="str">
            <v xml:space="preserve">und </v>
          </cell>
          <cell r="D656">
            <v>1198.73</v>
          </cell>
        </row>
        <row r="657">
          <cell r="A657">
            <v>150113</v>
          </cell>
          <cell r="B657" t="str">
            <v xml:space="preserve">Padrão de entrada de energia elétrica bifásica </v>
          </cell>
          <cell r="C657" t="str">
            <v xml:space="preserve">und </v>
          </cell>
          <cell r="D657">
            <v>1343.24</v>
          </cell>
        </row>
        <row r="658">
          <cell r="A658">
            <v>150115</v>
          </cell>
          <cell r="B658" t="str">
            <v xml:space="preserve">Derivação ramal entrada, incl. mureta rev.c/ chap. e reb. c/ arg. de cimento, cal e areia traço 1:0,5:6, c/ quadros de medição, de transformador de corrente, chave geral tripolar, disjuntores, eletrodutos e cabos conf. det. </v>
          </cell>
          <cell r="C658" t="str">
            <v xml:space="preserve">und </v>
          </cell>
          <cell r="D658">
            <v>6788.02</v>
          </cell>
        </row>
        <row r="659">
          <cell r="A659">
            <v>150116</v>
          </cell>
          <cell r="B659" t="str">
            <v xml:space="preserve">Abrigo p/ quadro de distribuição de luz de alv. bloco conc. e laje em conc. impermeabilizada, dim.1.90x0.90x2.30m, c/ porta mad. em veneziana, incl. rev. c/ arg. cimento, cal hidratada CH1 e areia traço 1:0.5:6 e pintura </v>
          </cell>
          <cell r="C659" t="str">
            <v xml:space="preserve">und </v>
          </cell>
          <cell r="D659">
            <v>2310.84</v>
          </cell>
        </row>
        <row r="660">
          <cell r="A660">
            <v>1503</v>
          </cell>
          <cell r="B660" t="str">
            <v xml:space="preserve">QUADRO DE DISTRIBUIÇÃO </v>
          </cell>
          <cell r="C660" t="str">
            <v/>
          </cell>
          <cell r="D660" t="str">
            <v/>
          </cell>
        </row>
        <row r="661">
          <cell r="A661">
            <v>150302</v>
          </cell>
          <cell r="B661" t="str">
            <v xml:space="preserve">Quadro de distribuição para 06 circuitos, inclusive disjuntores monopolar </v>
          </cell>
          <cell r="C661" t="str">
            <v xml:space="preserve">und </v>
          </cell>
          <cell r="D661">
            <v>105.02</v>
          </cell>
        </row>
        <row r="662">
          <cell r="A662">
            <v>150306</v>
          </cell>
          <cell r="B662" t="str">
            <v xml:space="preserve">Quadro de distribuição de energia, de embutir, com 12 divisões modulares com barramento </v>
          </cell>
          <cell r="C662" t="str">
            <v xml:space="preserve">und </v>
          </cell>
          <cell r="D662">
            <v>178.7</v>
          </cell>
        </row>
        <row r="663">
          <cell r="A663">
            <v>150307</v>
          </cell>
          <cell r="B663" t="str">
            <v xml:space="preserve">Quadro de distribuição de energia, de embutir, com 18 divisões modulares, com barramento </v>
          </cell>
          <cell r="C663" t="str">
            <v xml:space="preserve">und </v>
          </cell>
          <cell r="D663">
            <v>215.69</v>
          </cell>
        </row>
        <row r="664">
          <cell r="A664">
            <v>150308</v>
          </cell>
          <cell r="B664" t="str">
            <v xml:space="preserve">Quadro de distribuição de energia, de embutir, com 24 divisões modulares, com barramento </v>
          </cell>
          <cell r="C664" t="str">
            <v xml:space="preserve">und </v>
          </cell>
          <cell r="D664">
            <v>260.75</v>
          </cell>
        </row>
        <row r="665">
          <cell r="A665">
            <v>150309</v>
          </cell>
          <cell r="B665" t="str">
            <v xml:space="preserve">Quadro de distribuição de energia, de embutir, com 32 divisões modulares, com barramento </v>
          </cell>
          <cell r="C665" t="str">
            <v xml:space="preserve">und </v>
          </cell>
          <cell r="D665">
            <v>296.58999999999997</v>
          </cell>
        </row>
        <row r="666">
          <cell r="A666">
            <v>150310</v>
          </cell>
          <cell r="B666" t="str">
            <v xml:space="preserve">Caixa de distribuição 20x20x15 cm </v>
          </cell>
          <cell r="C666" t="str">
            <v xml:space="preserve">und </v>
          </cell>
          <cell r="D666">
            <v>39.07</v>
          </cell>
        </row>
        <row r="667">
          <cell r="A667">
            <v>150311</v>
          </cell>
          <cell r="B667" t="str">
            <v xml:space="preserve">Quadro de distribuição de energia, de embutir, com 12 divisões modulares, sem barramento </v>
          </cell>
          <cell r="C667" t="str">
            <v xml:space="preserve">und </v>
          </cell>
          <cell r="D667">
            <v>71.37</v>
          </cell>
        </row>
        <row r="668">
          <cell r="A668">
            <v>150312</v>
          </cell>
          <cell r="B668" t="str">
            <v xml:space="preserve">Quadro de distribuição de energia, de embutir, com 3 divisões modulares, sem barramento </v>
          </cell>
          <cell r="C668" t="str">
            <v xml:space="preserve">und </v>
          </cell>
          <cell r="D668">
            <v>48.22</v>
          </cell>
        </row>
        <row r="669">
          <cell r="A669">
            <v>150313</v>
          </cell>
          <cell r="B669" t="str">
            <v xml:space="preserve">Quadro de distribuição de energia, de embutir, com 6 divisões modulares, sem barramento </v>
          </cell>
          <cell r="C669" t="str">
            <v xml:space="preserve">und </v>
          </cell>
          <cell r="D669">
            <v>54.07</v>
          </cell>
        </row>
        <row r="670">
          <cell r="A670">
            <v>1505</v>
          </cell>
          <cell r="B670" t="str">
            <v xml:space="preserve">PONTOS ELÉTRICOS </v>
          </cell>
          <cell r="C670" t="str">
            <v/>
          </cell>
          <cell r="D670" t="str">
            <v/>
          </cell>
        </row>
        <row r="671">
          <cell r="A671">
            <v>150501</v>
          </cell>
          <cell r="B671" t="str">
            <v xml:space="preserve">Ponto padrão de luz no teto - considerando eletroduto PVC rígido de 3/4" inclusive conexões (4.5m), fio isolado PVC de 2.5mm2 (11.0m) e caixa estampada 4x4" (1 und) </v>
          </cell>
          <cell r="C671" t="str">
            <v xml:space="preserve">pt </v>
          </cell>
          <cell r="D671">
            <v>78.64</v>
          </cell>
        </row>
        <row r="672">
          <cell r="A672">
            <v>150502</v>
          </cell>
          <cell r="B672" t="str">
            <v xml:space="preserve">Ponto padrão de luz na parede - considerando eletroduto PVC rígido de 3/4" inclusive conexões (3.3m), fio isolado PVC de 2.5mm2 (8.0m) e caixa estampada 4x4" (1 und) </v>
          </cell>
          <cell r="C672" t="str">
            <v xml:space="preserve">pt </v>
          </cell>
          <cell r="D672">
            <v>59.97</v>
          </cell>
        </row>
        <row r="673">
          <cell r="A673">
            <v>150503</v>
          </cell>
          <cell r="B673" t="str">
            <v xml:space="preserve">Ponto padrão de tomada simples 2 polos universal 10A/250V na parede - considerando eletroduto PVC rígido de 3/4" inclusive conexões (5.0m), fio isolado PVC de 2.5mm2 (12.0m) e caixa estampada 4x2" (1 und) </v>
          </cell>
          <cell r="C673" t="str">
            <v xml:space="preserve">pt </v>
          </cell>
          <cell r="D673">
            <v>82.74</v>
          </cell>
        </row>
        <row r="674">
          <cell r="A674">
            <v>150504</v>
          </cell>
          <cell r="B674" t="str">
            <v xml:space="preserve">Ponto padrão de tomada 2 polos mais terra - considerando eletroduto PVC rígido de 3/4" inclusive conexões (5.0m), fio isolado PVC de 2.5mm2 (8.0m), de 4.0mm2 (6.45m) e caixa estampada 4x2" (1 und) </v>
          </cell>
          <cell r="C674" t="str">
            <v xml:space="preserve">pt </v>
          </cell>
          <cell r="D674">
            <v>94.36</v>
          </cell>
        </row>
        <row r="675">
          <cell r="A675">
            <v>150505</v>
          </cell>
          <cell r="B675" t="str">
            <v xml:space="preserve">Ponto padrão de tomada para chuveiro elétrico - considerando eletroduto PVC rígido de 3/4" inclusive conexões (9.0m), fio isolado PVC de 6.0mm2 (22.0m) e caixa estampada 4x2" (1 und) </v>
          </cell>
          <cell r="C675" t="str">
            <v xml:space="preserve">pt </v>
          </cell>
          <cell r="D675">
            <v>179.29</v>
          </cell>
        </row>
        <row r="676">
          <cell r="A676">
            <v>150506</v>
          </cell>
          <cell r="B676" t="str">
            <v xml:space="preserve">Ponto padrão de tomada para ar refrigerado - considerando eletroduto PVC rígido de 3/4" inclusive conexões (6.0m), fio isolado PVC de 4.0mm2 (17.0m) e caixa estampada 4x2" (1 und) </v>
          </cell>
          <cell r="C676" t="str">
            <v xml:space="preserve">pt </v>
          </cell>
          <cell r="D676">
            <v>117.27</v>
          </cell>
        </row>
        <row r="677">
          <cell r="A677">
            <v>150507</v>
          </cell>
          <cell r="B677" t="str">
            <v xml:space="preserve">Ponto padrão de ventilador no teto - considerando eletroduto PVC rígido de 3/4" inclusive conexões (4.5m), fio isolado PVC de 2.5mm2 (11.0m) e caixa estampada 4x4" (1 und) </v>
          </cell>
          <cell r="C677" t="str">
            <v xml:space="preserve">pt </v>
          </cell>
          <cell r="D677">
            <v>78.64</v>
          </cell>
        </row>
        <row r="678">
          <cell r="A678">
            <v>150508</v>
          </cell>
          <cell r="B678" t="str">
            <v xml:space="preserve">Ponto padrão de interruptor de 1 tecla simples - considerando eletroduto PVC rígido de 3/4" inclusive conexões (3.3m), fio isolado PVC de 2.5mm2 (8.6m) e caixa estampada 4x2" (1 und) </v>
          </cell>
          <cell r="C678" t="str">
            <v xml:space="preserve">pt </v>
          </cell>
          <cell r="D678">
            <v>58.78</v>
          </cell>
        </row>
        <row r="679">
          <cell r="A679">
            <v>150509</v>
          </cell>
          <cell r="B679" t="str">
            <v xml:space="preserve">Ponto padrão de interruptor de 2 teclas simples - considerando eletroduto PVC rígido de 3/4" inclusive conexões (3.3m), fio isolado PVC de 2.5mm2 (17.2m) e caixa estampada 4x2" (1 und) </v>
          </cell>
          <cell r="C679" t="str">
            <v xml:space="preserve">pt </v>
          </cell>
          <cell r="D679">
            <v>84.2</v>
          </cell>
        </row>
        <row r="680">
          <cell r="A680">
            <v>150510</v>
          </cell>
          <cell r="B680" t="str">
            <v xml:space="preserve">Ponto padrão de interruptor de 1 tecla paralelo - considerando eletroduto PVC rígido de 3/4" inclusive conexões (8.5m), fio isolado PVC de 2.5mm2 (28.8m) e caixa estampada 4x2" (1 und) </v>
          </cell>
          <cell r="C680" t="str">
            <v xml:space="preserve">pt </v>
          </cell>
          <cell r="D680">
            <v>160.99</v>
          </cell>
        </row>
        <row r="681">
          <cell r="A681">
            <v>150511</v>
          </cell>
          <cell r="B681" t="str">
            <v xml:space="preserve">Ponto padrão de interruptor de 1 tecla simples e 1 tomada dois polos universal 10A/250V - considerando eletroduto PVC rígido de 3/4" inclusive conexões (4.5m), fio isolado PVC de 2.5mm2 (19.4m) e caixa estampada 4x2" (1 und) </v>
          </cell>
          <cell r="C681" t="str">
            <v xml:space="preserve">pt </v>
          </cell>
          <cell r="D681">
            <v>100.36</v>
          </cell>
        </row>
        <row r="682">
          <cell r="A682">
            <v>150512</v>
          </cell>
          <cell r="B682" t="str">
            <v xml:space="preserve">Ponto padrão de interruptor de 2 teclas simples e 1 tomada dois polos universal 10A/250V - considerando eletroduto PVC rígido de 3/4" inclusive conexões (4.5m), fio isolado PVC de 2.5mm2 (22.9m) e caixa estampada 4x2" (1 und) </v>
          </cell>
          <cell r="C682" t="str">
            <v xml:space="preserve">pt </v>
          </cell>
          <cell r="D682">
            <v>110.71</v>
          </cell>
        </row>
        <row r="683">
          <cell r="A683">
            <v>150513</v>
          </cell>
          <cell r="B683" t="str">
            <v xml:space="preserve">Ponto padrão de campainha - considerando eletroduto PVC rígido de 3/4" inclusive conexões (5.0m), fio isolado PVC de 2.5mm2 (12.0m) e caixa estampada 4x2" (1 und) </v>
          </cell>
          <cell r="C683" t="str">
            <v xml:space="preserve">pt </v>
          </cell>
          <cell r="D683">
            <v>90.43</v>
          </cell>
        </row>
        <row r="684">
          <cell r="A684">
            <v>150514</v>
          </cell>
          <cell r="B684" t="str">
            <v xml:space="preserve">Ponto padrão de poste para quadra de esportes - considerando eletroduto PVC rígido de 3/4" inclusive conexões (8.8m), fio isolado PVC de 4.0mm2 (53.2m) e cabo de cobre nú de 4mm2 (20.1m) </v>
          </cell>
          <cell r="C684" t="str">
            <v xml:space="preserve">pt </v>
          </cell>
          <cell r="D684">
            <v>344.88</v>
          </cell>
        </row>
        <row r="685">
          <cell r="A685">
            <v>150515</v>
          </cell>
          <cell r="B685" t="str">
            <v xml:space="preserve">Ponto padrão de poste para iluminação externa - considerando eletroduto PVC rígido de 3/4" inclusive conexões (7.7m), fio isolado PVC de 2.5mm2 (25.2m) </v>
          </cell>
          <cell r="C685" t="str">
            <v xml:space="preserve">pt </v>
          </cell>
          <cell r="D685">
            <v>139.46</v>
          </cell>
        </row>
        <row r="686">
          <cell r="A686">
            <v>150516</v>
          </cell>
          <cell r="B686" t="str">
            <v xml:space="preserve">Ponto padrão de interruptor para ventilador - considerando eletroduto PVC rígido de 3/4" inclusive conexões (2.1m), fio isolado PVC de 2.5mm2 (6.4m) e caixa estampada 4x2" (1 und) </v>
          </cell>
          <cell r="C686" t="str">
            <v xml:space="preserve">pt </v>
          </cell>
          <cell r="D686">
            <v>42.46</v>
          </cell>
        </row>
        <row r="687">
          <cell r="A687">
            <v>150517</v>
          </cell>
          <cell r="B687" t="str">
            <v xml:space="preserve">Ponto padrão de interruptor de 3 teclas simples - considerando eletroduto PVC rígido de 3/4" inclusive conexões (4.5m), fio isolado PVC de 2.5mm2 (25.8m) e caixa estampada 4x2" (1 und) </v>
          </cell>
          <cell r="C687" t="str">
            <v xml:space="preserve">pt </v>
          </cell>
          <cell r="D687">
            <v>119.44</v>
          </cell>
        </row>
        <row r="688">
          <cell r="A688">
            <v>150518</v>
          </cell>
          <cell r="B688" t="str">
            <v xml:space="preserve">Ponto para instalação de bombas d'água trifásica de 1/2cv, inclusive automático de bóia e quadro de comando de bombas, exclusive bombas </v>
          </cell>
          <cell r="C688" t="str">
            <v xml:space="preserve">pt </v>
          </cell>
          <cell r="D688">
            <v>1700.4</v>
          </cell>
        </row>
        <row r="689">
          <cell r="A689">
            <v>150520</v>
          </cell>
          <cell r="B689" t="str">
            <v xml:space="preserve">Ponto de tomada simples para piso 10A/250V </v>
          </cell>
          <cell r="C689" t="str">
            <v xml:space="preserve">pt </v>
          </cell>
          <cell r="D689">
            <v>82.74</v>
          </cell>
        </row>
        <row r="690">
          <cell r="A690">
            <v>150521</v>
          </cell>
          <cell r="B690" t="str">
            <v xml:space="preserve">Ponto de antena de TV </v>
          </cell>
          <cell r="C690" t="str">
            <v xml:space="preserve">pt </v>
          </cell>
          <cell r="D690">
            <v>32.380000000000003</v>
          </cell>
        </row>
        <row r="691">
          <cell r="A691">
            <v>1506</v>
          </cell>
          <cell r="B691" t="str">
            <v xml:space="preserve">CAIXAS DE PASSAGEM </v>
          </cell>
          <cell r="C691" t="str">
            <v/>
          </cell>
          <cell r="D691" t="str">
            <v/>
          </cell>
        </row>
        <row r="692">
          <cell r="A692">
            <v>150609</v>
          </cell>
          <cell r="B692" t="str">
            <v xml:space="preserve">Caixa para medidor polifásico com local para disjuntor </v>
          </cell>
          <cell r="C692" t="str">
            <v xml:space="preserve">und </v>
          </cell>
          <cell r="D692">
            <v>131.05000000000001</v>
          </cell>
        </row>
        <row r="693">
          <cell r="A693">
            <v>150612</v>
          </cell>
          <cell r="B693" t="str">
            <v xml:space="preserve">Caixa de passagem 4" x 4", com tampa parafusada </v>
          </cell>
          <cell r="C693" t="str">
            <v xml:space="preserve">und </v>
          </cell>
          <cell r="D693">
            <v>18.829999999999998</v>
          </cell>
        </row>
        <row r="694">
          <cell r="A694">
            <v>150623</v>
          </cell>
          <cell r="B694" t="str">
            <v xml:space="preserve">Caixa estampada 4x2" </v>
          </cell>
          <cell r="C694" t="str">
            <v xml:space="preserve">und </v>
          </cell>
          <cell r="D694">
            <v>4.75</v>
          </cell>
        </row>
        <row r="695">
          <cell r="A695">
            <v>150624</v>
          </cell>
          <cell r="B695" t="str">
            <v xml:space="preserve">Caixa estampada chapa 18 octogonal de 4x4x2"com fundo móvel </v>
          </cell>
          <cell r="C695" t="str">
            <v xml:space="preserve">und </v>
          </cell>
          <cell r="D695">
            <v>5.93</v>
          </cell>
        </row>
        <row r="696">
          <cell r="A696">
            <v>150625</v>
          </cell>
          <cell r="B696" t="str">
            <v xml:space="preserve">Caixa estampada chapa 18 sextavada de 3 x 3 x11/2" com fundo móvel </v>
          </cell>
          <cell r="C696" t="str">
            <v xml:space="preserve">und </v>
          </cell>
          <cell r="D696">
            <v>4.93</v>
          </cell>
        </row>
        <row r="697">
          <cell r="A697">
            <v>150626</v>
          </cell>
          <cell r="B697" t="str">
            <v xml:space="preserve">Caixa para medidor monofásico com local para disjuntor </v>
          </cell>
          <cell r="C697" t="str">
            <v xml:space="preserve">und </v>
          </cell>
          <cell r="D697">
            <v>78.680000000000007</v>
          </cell>
        </row>
        <row r="698">
          <cell r="A698">
            <v>150627</v>
          </cell>
          <cell r="B698" t="str">
            <v xml:space="preserve">Caixa de derivação para padrão </v>
          </cell>
          <cell r="C698" t="str">
            <v xml:space="preserve">und </v>
          </cell>
          <cell r="D698">
            <v>100.53</v>
          </cell>
        </row>
        <row r="699">
          <cell r="A699">
            <v>1507</v>
          </cell>
          <cell r="B699" t="str">
            <v xml:space="preserve">ENVELOPAMENTO DE ELETRODUTOS </v>
          </cell>
          <cell r="C699" t="str">
            <v/>
          </cell>
          <cell r="D699" t="str">
            <v/>
          </cell>
        </row>
        <row r="700">
          <cell r="A700">
            <v>150701</v>
          </cell>
          <cell r="B700" t="str">
            <v xml:space="preserve">Envelopamento de concreto simples com consumo mínimo de cimento de 250kg/m3, inclusive escavação para profundidade mínima do eletroduto de 50 cm, de 25 x 25 cm, para 1 eletroduto </v>
          </cell>
          <cell r="C700" t="str">
            <v xml:space="preserve">m </v>
          </cell>
          <cell r="D700">
            <v>26.34</v>
          </cell>
        </row>
        <row r="701">
          <cell r="A701">
            <v>150702</v>
          </cell>
          <cell r="B701" t="str">
            <v xml:space="preserve">Envelopamento de concreto simples com consumo mínimo de cimento de 250kg/m3, inclusive escavação para profundidade mínima do eletroduto de 50 cm, de 25 x 30 cm, para 2 eletrodutos </v>
          </cell>
          <cell r="C701" t="str">
            <v xml:space="preserve">m </v>
          </cell>
          <cell r="D701">
            <v>31.63</v>
          </cell>
        </row>
        <row r="702">
          <cell r="A702">
            <v>1508</v>
          </cell>
          <cell r="B702" t="str">
            <v xml:space="preserve">INSTALAÇÕES APARENTES </v>
          </cell>
          <cell r="C702" t="str">
            <v/>
          </cell>
          <cell r="D702" t="str">
            <v/>
          </cell>
        </row>
        <row r="703">
          <cell r="A703">
            <v>150801</v>
          </cell>
          <cell r="B703" t="str">
            <v xml:space="preserve">Eletroduto aparente de PVC rígido roscável diâmetro 3/4" </v>
          </cell>
          <cell r="C703" t="str">
            <v xml:space="preserve">m </v>
          </cell>
          <cell r="D703">
            <v>9.66</v>
          </cell>
        </row>
        <row r="704">
          <cell r="A704">
            <v>150802</v>
          </cell>
          <cell r="B704" t="str">
            <v xml:space="preserve">Caixa de ligação de alumínio sílico, tipo CONDULETES, no formato B, diâmetro 3/4" </v>
          </cell>
          <cell r="C704" t="str">
            <v xml:space="preserve">und </v>
          </cell>
          <cell r="D704">
            <v>9.91</v>
          </cell>
        </row>
        <row r="705">
          <cell r="A705">
            <v>150803</v>
          </cell>
          <cell r="B705" t="str">
            <v xml:space="preserve">Caixa de ligação de alumínio sílico, tipo CONDULETES, no formato T, diâmetro 3/4" </v>
          </cell>
          <cell r="C705" t="str">
            <v xml:space="preserve">und </v>
          </cell>
          <cell r="D705">
            <v>12.47</v>
          </cell>
        </row>
        <row r="706">
          <cell r="A706">
            <v>150804</v>
          </cell>
          <cell r="B706" t="str">
            <v xml:space="preserve">Caixa de ligação de alumínio sílico, tipo CONDULETES, no formato LR, diâmetro 3/4" </v>
          </cell>
          <cell r="C706" t="str">
            <v xml:space="preserve">und </v>
          </cell>
          <cell r="D706">
            <v>11.49</v>
          </cell>
        </row>
        <row r="707">
          <cell r="A707">
            <v>150805</v>
          </cell>
          <cell r="B707" t="str">
            <v xml:space="preserve">Caixa de ligação de alumínio sílico, tipo CONDULETES, no formato X, diâmetro 3/4" </v>
          </cell>
          <cell r="C707" t="str">
            <v xml:space="preserve">und </v>
          </cell>
          <cell r="D707">
            <v>12.52</v>
          </cell>
        </row>
        <row r="708">
          <cell r="A708">
            <v>150806</v>
          </cell>
          <cell r="B708" t="str">
            <v xml:space="preserve">Eletroduto aparente de PVC rígido roscável diâmetro 1" </v>
          </cell>
          <cell r="C708" t="str">
            <v xml:space="preserve">m </v>
          </cell>
          <cell r="D708">
            <v>13.27</v>
          </cell>
        </row>
        <row r="709">
          <cell r="A709">
            <v>150807</v>
          </cell>
          <cell r="B709" t="str">
            <v xml:space="preserve">Canaleta sistema X da Pial ou equivalente, inclusive conexões </v>
          </cell>
          <cell r="C709" t="str">
            <v xml:space="preserve">m </v>
          </cell>
          <cell r="D709">
            <v>7.56</v>
          </cell>
        </row>
        <row r="710">
          <cell r="A710">
            <v>1509</v>
          </cell>
          <cell r="B710" t="str">
            <v xml:space="preserve">COMPOSIÇÕES INTERMEDIÁRIAS P/ ELETRICA </v>
          </cell>
          <cell r="C710" t="str">
            <v/>
          </cell>
          <cell r="D710" t="str">
            <v/>
          </cell>
        </row>
        <row r="711">
          <cell r="A711">
            <v>150906</v>
          </cell>
          <cell r="B711" t="str">
            <v xml:space="preserve">Arame galvanizado 12 BWG (0.048 kg/m) </v>
          </cell>
          <cell r="C711" t="str">
            <v xml:space="preserve">m </v>
          </cell>
          <cell r="D711">
            <v>0.86</v>
          </cell>
        </row>
        <row r="712">
          <cell r="A712">
            <v>150910</v>
          </cell>
          <cell r="B712" t="str">
            <v xml:space="preserve">Cabeçote de alumínio de 3/4" </v>
          </cell>
          <cell r="C712" t="str">
            <v xml:space="preserve">und </v>
          </cell>
          <cell r="D712">
            <v>7.14</v>
          </cell>
        </row>
        <row r="713">
          <cell r="A713">
            <v>150916</v>
          </cell>
          <cell r="B713" t="str">
            <v xml:space="preserve">Canaleta sistema X Pial ou equivalente, inclusive conecções, 20x10x2200 mm, cod. 30801 </v>
          </cell>
          <cell r="C713" t="str">
            <v xml:space="preserve">und </v>
          </cell>
          <cell r="D713">
            <v>15.32</v>
          </cell>
        </row>
        <row r="714">
          <cell r="A714">
            <v>150918</v>
          </cell>
          <cell r="B714" t="str">
            <v xml:space="preserve">Fita isolante em rolo de 19mm x 20 m, número 33 Scoth ou equivalente </v>
          </cell>
          <cell r="C714" t="str">
            <v xml:space="preserve">und </v>
          </cell>
          <cell r="D714">
            <v>24.76</v>
          </cell>
        </row>
        <row r="715">
          <cell r="A715">
            <v>150932</v>
          </cell>
          <cell r="B715" t="str">
            <v xml:space="preserve">Receptáculo (bocal) de louça para lâmpada incandescente </v>
          </cell>
          <cell r="C715" t="str">
            <v xml:space="preserve">und </v>
          </cell>
          <cell r="D715">
            <v>3.43</v>
          </cell>
        </row>
        <row r="716">
          <cell r="A716">
            <v>150933</v>
          </cell>
          <cell r="B716" t="str">
            <v xml:space="preserve">Lâmpada incandescente de 100 W </v>
          </cell>
          <cell r="C716" t="str">
            <v xml:space="preserve">und </v>
          </cell>
          <cell r="D716">
            <v>1.87</v>
          </cell>
        </row>
        <row r="717">
          <cell r="A717">
            <v>150934</v>
          </cell>
          <cell r="B717" t="str">
            <v xml:space="preserve">Lâmpada fluorescente 40 W </v>
          </cell>
          <cell r="C717" t="str">
            <v xml:space="preserve">und </v>
          </cell>
          <cell r="D717">
            <v>5.56</v>
          </cell>
        </row>
        <row r="718">
          <cell r="A718">
            <v>150937</v>
          </cell>
          <cell r="B718" t="str">
            <v xml:space="preserve">Arame de aço 14 BWG para guia </v>
          </cell>
          <cell r="C718" t="str">
            <v xml:space="preserve">m </v>
          </cell>
          <cell r="D718">
            <v>2.0699999999999998</v>
          </cell>
        </row>
        <row r="719">
          <cell r="A719">
            <v>150955</v>
          </cell>
          <cell r="B719" t="str">
            <v xml:space="preserve">Terminal para ligação de cabo a barra de 6.0 mm2 </v>
          </cell>
          <cell r="C719" t="str">
            <v xml:space="preserve">und </v>
          </cell>
          <cell r="D719">
            <v>6.4</v>
          </cell>
        </row>
        <row r="720">
          <cell r="A720">
            <v>150956</v>
          </cell>
          <cell r="B720" t="str">
            <v xml:space="preserve">Terminal para ligação de cabo a barra de 10,0 mm2 </v>
          </cell>
          <cell r="C720" t="str">
            <v xml:space="preserve">und </v>
          </cell>
          <cell r="D720">
            <v>9.0399999999999991</v>
          </cell>
        </row>
        <row r="721">
          <cell r="A721">
            <v>150957</v>
          </cell>
          <cell r="B721" t="str">
            <v xml:space="preserve">Terminal para ligação de cabo a barra de 16,0 mm2 </v>
          </cell>
          <cell r="C721" t="str">
            <v xml:space="preserve">und </v>
          </cell>
          <cell r="D721">
            <v>9.31</v>
          </cell>
        </row>
        <row r="722">
          <cell r="A722">
            <v>150958</v>
          </cell>
          <cell r="B722" t="str">
            <v xml:space="preserve">Terminal para ligação de cabo a barra de 25,0 mm2 </v>
          </cell>
          <cell r="C722" t="str">
            <v xml:space="preserve">und </v>
          </cell>
          <cell r="D722">
            <v>9.6999999999999993</v>
          </cell>
        </row>
        <row r="723">
          <cell r="A723">
            <v>150959</v>
          </cell>
          <cell r="B723" t="str">
            <v xml:space="preserve">Terminal para ligação de cabo a barra de 35,0 mm2 </v>
          </cell>
          <cell r="C723" t="str">
            <v xml:space="preserve">und </v>
          </cell>
          <cell r="D723">
            <v>10.79</v>
          </cell>
        </row>
        <row r="724">
          <cell r="A724">
            <v>150960</v>
          </cell>
          <cell r="B724" t="str">
            <v xml:space="preserve">Terminal para ligação de cabo a barra de 50,0 mm2 </v>
          </cell>
          <cell r="C724" t="str">
            <v xml:space="preserve">und </v>
          </cell>
          <cell r="D724">
            <v>14.8</v>
          </cell>
        </row>
        <row r="725">
          <cell r="A725">
            <v>150961</v>
          </cell>
          <cell r="B725" t="str">
            <v xml:space="preserve">Terminal para ligação de cabo a barra de 4,0mm2 </v>
          </cell>
          <cell r="C725" t="str">
            <v xml:space="preserve">und </v>
          </cell>
          <cell r="D725">
            <v>5.76</v>
          </cell>
        </row>
        <row r="726">
          <cell r="A726">
            <v>150962</v>
          </cell>
          <cell r="B726" t="str">
            <v xml:space="preserve">Conector split bolt para cabo 4.0 mm2 </v>
          </cell>
          <cell r="C726" t="str">
            <v xml:space="preserve">und </v>
          </cell>
          <cell r="D726">
            <v>6</v>
          </cell>
        </row>
        <row r="727">
          <cell r="A727">
            <v>150963</v>
          </cell>
          <cell r="B727" t="str">
            <v xml:space="preserve">Conector split bolt para cabo 35,0 mm2 </v>
          </cell>
          <cell r="C727" t="str">
            <v xml:space="preserve">und </v>
          </cell>
          <cell r="D727">
            <v>9.51</v>
          </cell>
        </row>
        <row r="728">
          <cell r="A728">
            <v>150964</v>
          </cell>
          <cell r="B728" t="str">
            <v xml:space="preserve">Lâmpada fluorescente de 20W </v>
          </cell>
          <cell r="C728" t="str">
            <v xml:space="preserve">und </v>
          </cell>
          <cell r="D728">
            <v>5.56</v>
          </cell>
        </row>
        <row r="729">
          <cell r="A729">
            <v>150965</v>
          </cell>
          <cell r="B729" t="str">
            <v xml:space="preserve">Lâmpada incandescente de 60W </v>
          </cell>
          <cell r="C729" t="str">
            <v xml:space="preserve">und </v>
          </cell>
          <cell r="D729">
            <v>2.38</v>
          </cell>
        </row>
        <row r="730">
          <cell r="A730">
            <v>150966</v>
          </cell>
          <cell r="B730" t="str">
            <v xml:space="preserve">Lâmpada mista de 250W </v>
          </cell>
          <cell r="C730" t="str">
            <v xml:space="preserve">und </v>
          </cell>
          <cell r="D730">
            <v>18.440000000000001</v>
          </cell>
        </row>
        <row r="731">
          <cell r="A731">
            <v>150967</v>
          </cell>
          <cell r="B731" t="str">
            <v xml:space="preserve">Soquete para lâmpada fluorescente </v>
          </cell>
          <cell r="C731" t="str">
            <v xml:space="preserve">und </v>
          </cell>
          <cell r="D731">
            <v>2.94</v>
          </cell>
        </row>
        <row r="732">
          <cell r="A732">
            <v>150968</v>
          </cell>
          <cell r="B732" t="str">
            <v xml:space="preserve">Lâmpada fluorescente de 110W </v>
          </cell>
          <cell r="C732" t="str">
            <v xml:space="preserve">und </v>
          </cell>
          <cell r="D732">
            <v>17.79</v>
          </cell>
        </row>
        <row r="733">
          <cell r="A733">
            <v>150969</v>
          </cell>
          <cell r="B733" t="str">
            <v xml:space="preserve">Lâmpada mista de 500W </v>
          </cell>
          <cell r="C733" t="str">
            <v xml:space="preserve">und </v>
          </cell>
          <cell r="D733">
            <v>45.44</v>
          </cell>
        </row>
        <row r="734">
          <cell r="A734">
            <v>150970</v>
          </cell>
          <cell r="B734" t="str">
            <v xml:space="preserve">Reator para lâmpada fluorescente 1x20W, partida rápida </v>
          </cell>
          <cell r="C734" t="str">
            <v xml:space="preserve">und </v>
          </cell>
          <cell r="D734">
            <v>20.13</v>
          </cell>
        </row>
        <row r="735">
          <cell r="A735">
            <v>150971</v>
          </cell>
          <cell r="B735" t="str">
            <v xml:space="preserve">Reator para lâmpada fluorescente 2x20W, partida rápida </v>
          </cell>
          <cell r="C735" t="str">
            <v xml:space="preserve">und </v>
          </cell>
          <cell r="D735">
            <v>30.82</v>
          </cell>
        </row>
        <row r="736">
          <cell r="A736">
            <v>150972</v>
          </cell>
          <cell r="B736" t="str">
            <v xml:space="preserve">Reator para lâmpada fluorescente 1x40W, partida rápida </v>
          </cell>
          <cell r="C736" t="str">
            <v xml:space="preserve">und </v>
          </cell>
          <cell r="D736">
            <v>21.44</v>
          </cell>
        </row>
        <row r="737">
          <cell r="A737">
            <v>150973</v>
          </cell>
          <cell r="B737" t="str">
            <v xml:space="preserve">Reator para lâmpada fluorescente 2x40W, partida rápida </v>
          </cell>
          <cell r="C737" t="str">
            <v xml:space="preserve">und </v>
          </cell>
          <cell r="D737">
            <v>32.130000000000003</v>
          </cell>
        </row>
        <row r="738">
          <cell r="A738">
            <v>150974</v>
          </cell>
          <cell r="B738" t="str">
            <v xml:space="preserve">Starter para lâmpada fluorescente de 20W ou 40W </v>
          </cell>
          <cell r="C738" t="str">
            <v xml:space="preserve">und </v>
          </cell>
          <cell r="D738">
            <v>2.5499999999999998</v>
          </cell>
        </row>
        <row r="739">
          <cell r="A739">
            <v>150976</v>
          </cell>
          <cell r="B739" t="str">
            <v xml:space="preserve">Suspensão para luminária fluorescente </v>
          </cell>
          <cell r="C739" t="str">
            <v xml:space="preserve">und </v>
          </cell>
          <cell r="D739">
            <v>189.12</v>
          </cell>
        </row>
        <row r="740">
          <cell r="A740">
            <v>150977</v>
          </cell>
          <cell r="B740" t="str">
            <v xml:space="preserve">Braço ornamental para fixação de luminária tipo CP-A4-020 </v>
          </cell>
          <cell r="C740" t="str">
            <v xml:space="preserve">und </v>
          </cell>
          <cell r="D740">
            <v>145.44999999999999</v>
          </cell>
        </row>
        <row r="741">
          <cell r="A741">
            <v>1510</v>
          </cell>
          <cell r="B741" t="str">
            <v xml:space="preserve">CAIXAS DE PASSAGEM EMPREGANDO ARGAMASSA DE CIMENTO, CAL E AREIA </v>
          </cell>
          <cell r="C741" t="str">
            <v/>
          </cell>
          <cell r="D741" t="str">
            <v/>
          </cell>
        </row>
        <row r="742">
          <cell r="A742">
            <v>151001</v>
          </cell>
          <cell r="B742" t="str">
            <v xml:space="preserve">Caixa de passagem de alvenaria de blocos cerâmicos 10 furos 10x20x20cm dimensões de 25x25x25cm, com revestimento interno em chapisco e reboco, tampa de concreto esp.5cm e lastro de brita 5 cm </v>
          </cell>
          <cell r="C742" t="str">
            <v xml:space="preserve">und </v>
          </cell>
          <cell r="D742">
            <v>55.55</v>
          </cell>
        </row>
        <row r="743">
          <cell r="A743">
            <v>151003</v>
          </cell>
          <cell r="B743" t="str">
            <v xml:space="preserve">Caixa de passagem de alvenaria de blocos cerâmicos 10 furos 10x20x20cm, dimensão de 30x30x30cm, com revestimento interno em chapisco e reboco, tampa de concreto esp. 5cm e lastro de brita 5cm </v>
          </cell>
          <cell r="C743" t="str">
            <v xml:space="preserve">und </v>
          </cell>
          <cell r="D743">
            <v>56.1</v>
          </cell>
        </row>
        <row r="744">
          <cell r="A744">
            <v>151004</v>
          </cell>
          <cell r="B744" t="str">
            <v xml:space="preserve">Caixa de passagem de alvenaria de blocos cerâmicos 10 furos 10x20x20cm, dimensão de 50x50x50cm, com revestimento interno em chapisco e reboco, tampa de concreto esp. 5cm e lastro de brita 5cm </v>
          </cell>
          <cell r="C744" t="str">
            <v xml:space="preserve">und </v>
          </cell>
          <cell r="D744">
            <v>127.23</v>
          </cell>
        </row>
        <row r="745">
          <cell r="A745">
            <v>151015</v>
          </cell>
          <cell r="B745" t="str">
            <v xml:space="preserve">Caixa de inspeção de alvenaria de blocos cerâmicos 10 furos 10x20x20cm dimensões de 30x30x60cm, com revestimento interno em chapisco e reboco, tampa de concreto esp.5cm e lastro de brita 5 cm </v>
          </cell>
          <cell r="C745" t="str">
            <v xml:space="preserve">und </v>
          </cell>
          <cell r="D745">
            <v>99.16</v>
          </cell>
        </row>
        <row r="746">
          <cell r="A746">
            <v>1511</v>
          </cell>
          <cell r="B746" t="str">
            <v xml:space="preserve">ELETRODUTOS E CONEXÕES </v>
          </cell>
          <cell r="C746" t="str">
            <v/>
          </cell>
          <cell r="D746" t="str">
            <v/>
          </cell>
        </row>
        <row r="747">
          <cell r="A747">
            <v>151125</v>
          </cell>
          <cell r="B747" t="str">
            <v xml:space="preserve">Eletroduto de PVC rígido roscável, diâm. 1/2" (20mm), inclusive conexões </v>
          </cell>
          <cell r="C747" t="str">
            <v xml:space="preserve">m </v>
          </cell>
          <cell r="D747">
            <v>7.26</v>
          </cell>
        </row>
        <row r="748">
          <cell r="A748">
            <v>151126</v>
          </cell>
          <cell r="B748" t="str">
            <v xml:space="preserve">Eletroduto de PVC rígido roscável, diâm. 3/4" (25mm), inclusive conexões </v>
          </cell>
          <cell r="C748" t="str">
            <v xml:space="preserve">m </v>
          </cell>
          <cell r="D748">
            <v>8.18</v>
          </cell>
        </row>
        <row r="749">
          <cell r="A749">
            <v>151127</v>
          </cell>
          <cell r="B749" t="str">
            <v xml:space="preserve">Eletroduto de PVC rígido roscável, diâm. 1" (32mm), inclusive conexões </v>
          </cell>
          <cell r="C749" t="str">
            <v xml:space="preserve">m </v>
          </cell>
          <cell r="D749">
            <v>11.99</v>
          </cell>
        </row>
        <row r="750">
          <cell r="A750">
            <v>151128</v>
          </cell>
          <cell r="B750" t="str">
            <v xml:space="preserve">Eletroduto de PVC rígido roscável, diâm. 1 1/4" (40mm), inclusive conexões </v>
          </cell>
          <cell r="C750" t="str">
            <v xml:space="preserve">m </v>
          </cell>
          <cell r="D750">
            <v>14.26</v>
          </cell>
        </row>
        <row r="751">
          <cell r="A751">
            <v>151129</v>
          </cell>
          <cell r="B751" t="str">
            <v xml:space="preserve">Eletroduto de PVC rígido roscável, diâm. 1 1/2" (50mm), inclusive conexões </v>
          </cell>
          <cell r="C751" t="str">
            <v xml:space="preserve">m </v>
          </cell>
          <cell r="D751">
            <v>17.190000000000001</v>
          </cell>
        </row>
        <row r="752">
          <cell r="A752">
            <v>151130</v>
          </cell>
          <cell r="B752" t="str">
            <v xml:space="preserve">Eletroduto de PVC rígido roscável, diâm. 2" (60mm), inclusive conexões </v>
          </cell>
          <cell r="C752" t="str">
            <v xml:space="preserve">m </v>
          </cell>
          <cell r="D752">
            <v>20.51</v>
          </cell>
        </row>
        <row r="753">
          <cell r="A753">
            <v>151131</v>
          </cell>
          <cell r="B753" t="str">
            <v xml:space="preserve">Eletroduto de PVC rígido roscável, diâm. 3" (85mm), inclusive conexões </v>
          </cell>
          <cell r="C753" t="str">
            <v xml:space="preserve">m </v>
          </cell>
          <cell r="D753">
            <v>38.799999999999997</v>
          </cell>
        </row>
        <row r="754">
          <cell r="A754">
            <v>151132</v>
          </cell>
          <cell r="B754" t="str">
            <v xml:space="preserve">Eletroduto flexível corrugado 3/4" , marca de referência TIGRE </v>
          </cell>
          <cell r="C754" t="str">
            <v xml:space="preserve">m </v>
          </cell>
          <cell r="D754">
            <v>4.6100000000000003</v>
          </cell>
        </row>
        <row r="755">
          <cell r="A755">
            <v>151133</v>
          </cell>
          <cell r="B755" t="str">
            <v xml:space="preserve">Eletroduto flexível corrugado 1", marca de referência TIGRE </v>
          </cell>
          <cell r="C755" t="str">
            <v xml:space="preserve">m </v>
          </cell>
          <cell r="D755">
            <v>5.29</v>
          </cell>
        </row>
        <row r="756">
          <cell r="A756">
            <v>1513</v>
          </cell>
          <cell r="B756" t="str">
            <v xml:space="preserve">CHAVES E DISJUNTORES </v>
          </cell>
          <cell r="C756" t="str">
            <v/>
          </cell>
          <cell r="D756" t="str">
            <v/>
          </cell>
        </row>
        <row r="757">
          <cell r="A757">
            <v>151301</v>
          </cell>
          <cell r="B757" t="str">
            <v xml:space="preserve">Disjuntor monopolar 15 A </v>
          </cell>
          <cell r="C757" t="str">
            <v xml:space="preserve">und </v>
          </cell>
          <cell r="D757">
            <v>12.74</v>
          </cell>
        </row>
        <row r="758">
          <cell r="A758">
            <v>151302</v>
          </cell>
          <cell r="B758" t="str">
            <v xml:space="preserve">Disjuntor monopolar 20 A </v>
          </cell>
          <cell r="C758" t="str">
            <v xml:space="preserve">und </v>
          </cell>
          <cell r="D758">
            <v>12.74</v>
          </cell>
        </row>
        <row r="759">
          <cell r="A759">
            <v>151303</v>
          </cell>
          <cell r="B759" t="str">
            <v xml:space="preserve">Disjuntor monopolar 25 A </v>
          </cell>
          <cell r="C759" t="str">
            <v xml:space="preserve">und </v>
          </cell>
          <cell r="D759">
            <v>12.74</v>
          </cell>
        </row>
        <row r="760">
          <cell r="A760">
            <v>151304</v>
          </cell>
          <cell r="B760" t="str">
            <v xml:space="preserve">Disjuntor monopolar 35 A </v>
          </cell>
          <cell r="C760" t="str">
            <v xml:space="preserve">und </v>
          </cell>
          <cell r="D760">
            <v>15.68</v>
          </cell>
        </row>
        <row r="761">
          <cell r="A761">
            <v>151305</v>
          </cell>
          <cell r="B761" t="str">
            <v xml:space="preserve">Disjuntor monopolar 40 A </v>
          </cell>
          <cell r="C761" t="str">
            <v xml:space="preserve">und </v>
          </cell>
          <cell r="D761">
            <v>15.68</v>
          </cell>
        </row>
        <row r="762">
          <cell r="A762">
            <v>151306</v>
          </cell>
          <cell r="B762" t="str">
            <v xml:space="preserve">Disjuntor bipolar 15 A </v>
          </cell>
          <cell r="C762" t="str">
            <v xml:space="preserve">und </v>
          </cell>
          <cell r="D762">
            <v>49.86</v>
          </cell>
        </row>
        <row r="763">
          <cell r="A763">
            <v>151307</v>
          </cell>
          <cell r="B763" t="str">
            <v xml:space="preserve">Disjuntor bipolar 20 A </v>
          </cell>
          <cell r="C763" t="str">
            <v xml:space="preserve">und </v>
          </cell>
          <cell r="D763">
            <v>49.86</v>
          </cell>
        </row>
        <row r="764">
          <cell r="A764">
            <v>151308</v>
          </cell>
          <cell r="B764" t="str">
            <v xml:space="preserve">Disjuntor bipolar 50 A </v>
          </cell>
          <cell r="C764" t="str">
            <v xml:space="preserve">und </v>
          </cell>
          <cell r="D764">
            <v>49.86</v>
          </cell>
        </row>
        <row r="765">
          <cell r="A765">
            <v>151309</v>
          </cell>
          <cell r="B765" t="str">
            <v xml:space="preserve">Disjuntor tripolar 15 A </v>
          </cell>
          <cell r="C765" t="str">
            <v xml:space="preserve">und </v>
          </cell>
          <cell r="D765">
            <v>65.28</v>
          </cell>
        </row>
        <row r="766">
          <cell r="A766">
            <v>151310</v>
          </cell>
          <cell r="B766" t="str">
            <v xml:space="preserve">Disjuntor tripolar 40 A </v>
          </cell>
          <cell r="C766" t="str">
            <v xml:space="preserve">und </v>
          </cell>
          <cell r="D766">
            <v>65.28</v>
          </cell>
        </row>
        <row r="767">
          <cell r="A767">
            <v>151311</v>
          </cell>
          <cell r="B767" t="str">
            <v xml:space="preserve">Disjuntor tripolar 50 A </v>
          </cell>
          <cell r="C767" t="str">
            <v xml:space="preserve">und </v>
          </cell>
          <cell r="D767">
            <v>65.28</v>
          </cell>
        </row>
        <row r="768">
          <cell r="A768">
            <v>151312</v>
          </cell>
          <cell r="B768" t="str">
            <v xml:space="preserve">Disjuntor tripolar 125 A </v>
          </cell>
          <cell r="C768" t="str">
            <v xml:space="preserve">und </v>
          </cell>
          <cell r="D768">
            <v>249.6</v>
          </cell>
        </row>
        <row r="769">
          <cell r="A769">
            <v>151313</v>
          </cell>
          <cell r="B769" t="str">
            <v xml:space="preserve">Disjuntor termomagnético tripolar 90 A </v>
          </cell>
          <cell r="C769" t="str">
            <v xml:space="preserve">und </v>
          </cell>
          <cell r="D769">
            <v>117.18</v>
          </cell>
        </row>
        <row r="770">
          <cell r="A770">
            <v>151314</v>
          </cell>
          <cell r="B770" t="str">
            <v xml:space="preserve">Disjuntor termomagnético tripolar 100 A </v>
          </cell>
          <cell r="C770" t="str">
            <v xml:space="preserve">und </v>
          </cell>
          <cell r="D770">
            <v>117.18</v>
          </cell>
        </row>
        <row r="771">
          <cell r="A771">
            <v>151315</v>
          </cell>
          <cell r="B771" t="str">
            <v xml:space="preserve">Chave blindada 600V / 160A, com terminais para cabo 70 mm2 </v>
          </cell>
          <cell r="C771" t="str">
            <v xml:space="preserve">und </v>
          </cell>
          <cell r="D771">
            <v>1163.1600000000001</v>
          </cell>
        </row>
        <row r="772">
          <cell r="A772">
            <v>151316</v>
          </cell>
          <cell r="B772" t="str">
            <v xml:space="preserve">Disjuntor tripolar de 70A </v>
          </cell>
          <cell r="C772" t="str">
            <v xml:space="preserve">und </v>
          </cell>
          <cell r="D772">
            <v>96.76</v>
          </cell>
        </row>
        <row r="773">
          <cell r="A773">
            <v>1514</v>
          </cell>
          <cell r="B773" t="str">
            <v xml:space="preserve">FIOS E CABOS </v>
          </cell>
          <cell r="C773" t="str">
            <v/>
          </cell>
          <cell r="D773" t="str">
            <v/>
          </cell>
        </row>
        <row r="774">
          <cell r="A774">
            <v>151401</v>
          </cell>
          <cell r="B774" t="str">
            <v xml:space="preserve">Fio de cobre termoplástico, com isolamento para 750V, seção de 1.5 mm2 </v>
          </cell>
          <cell r="C774" t="str">
            <v xml:space="preserve">m </v>
          </cell>
          <cell r="D774">
            <v>2.44</v>
          </cell>
        </row>
        <row r="775">
          <cell r="A775">
            <v>151402</v>
          </cell>
          <cell r="B775" t="str">
            <v xml:space="preserve">Fio de cobre termoplástico, com isolamento para 750V, seção de 2.5 mm2 </v>
          </cell>
          <cell r="C775" t="str">
            <v xml:space="preserve">m </v>
          </cell>
          <cell r="D775">
            <v>2.96</v>
          </cell>
        </row>
        <row r="776">
          <cell r="A776">
            <v>151403</v>
          </cell>
          <cell r="B776" t="str">
            <v xml:space="preserve">Fio ou cabo de cobre termoplástico, com isolamento para 750V, seção de 4.0 mm2 </v>
          </cell>
          <cell r="C776" t="str">
            <v xml:space="preserve">m </v>
          </cell>
          <cell r="D776">
            <v>3.64</v>
          </cell>
        </row>
        <row r="777">
          <cell r="A777">
            <v>151404</v>
          </cell>
          <cell r="B777" t="str">
            <v xml:space="preserve">Fio ou cabo de cobre termoplástico, com isolamento para 750V, seção de 6.0 mm2 </v>
          </cell>
          <cell r="C777" t="str">
            <v xml:space="preserve">m </v>
          </cell>
          <cell r="D777">
            <v>4.5199999999999996</v>
          </cell>
        </row>
        <row r="778">
          <cell r="A778">
            <v>151405</v>
          </cell>
          <cell r="B778" t="str">
            <v xml:space="preserve">Fio ou cabo de cobre termoplástico, com isolamento para 750V, seção de 10.0 mm2 </v>
          </cell>
          <cell r="C778" t="str">
            <v xml:space="preserve">m </v>
          </cell>
          <cell r="D778">
            <v>6.45</v>
          </cell>
        </row>
        <row r="779">
          <cell r="A779">
            <v>151406</v>
          </cell>
          <cell r="B779" t="str">
            <v xml:space="preserve">Fio ou cabo de cobre termoplástico, com isolamento para 750V, seção de 16.0 mm2 </v>
          </cell>
          <cell r="C779" t="str">
            <v xml:space="preserve">m </v>
          </cell>
          <cell r="D779">
            <v>9.0500000000000007</v>
          </cell>
        </row>
        <row r="780">
          <cell r="A780">
            <v>151407</v>
          </cell>
          <cell r="B780" t="str">
            <v xml:space="preserve">Cabo de cobre termoplástico, com isolamento para 750V, seção de 25.0 mm2 </v>
          </cell>
          <cell r="C780" t="str">
            <v xml:space="preserve">m </v>
          </cell>
          <cell r="D780">
            <v>12.45</v>
          </cell>
        </row>
        <row r="781">
          <cell r="A781">
            <v>151413</v>
          </cell>
          <cell r="B781" t="str">
            <v xml:space="preserve">Cabo de cobre nú, seção de 25.0 mm2 </v>
          </cell>
          <cell r="C781" t="str">
            <v xml:space="preserve">m </v>
          </cell>
          <cell r="D781">
            <v>11.44</v>
          </cell>
        </row>
        <row r="782">
          <cell r="A782">
            <v>151414</v>
          </cell>
          <cell r="B782" t="str">
            <v xml:space="preserve">Fio de cobre nú, seção de 10.0 mm2 </v>
          </cell>
          <cell r="C782" t="str">
            <v xml:space="preserve">m </v>
          </cell>
          <cell r="D782">
            <v>6.17</v>
          </cell>
        </row>
        <row r="783">
          <cell r="A783">
            <v>151417</v>
          </cell>
          <cell r="B783" t="str">
            <v xml:space="preserve">Cabo de cobre termoplástico, com isolamento para 1000V, seção de 2.5 mm2 </v>
          </cell>
          <cell r="C783" t="str">
            <v xml:space="preserve">m </v>
          </cell>
          <cell r="D783">
            <v>3.33</v>
          </cell>
        </row>
        <row r="784">
          <cell r="A784">
            <v>151418</v>
          </cell>
          <cell r="B784" t="str">
            <v xml:space="preserve">Cabo de cobre termoplástico, com isolamento para 1000V, seção de 4.0 mm2 </v>
          </cell>
          <cell r="C784" t="str">
            <v xml:space="preserve">m </v>
          </cell>
          <cell r="D784">
            <v>3.87</v>
          </cell>
        </row>
        <row r="785">
          <cell r="A785">
            <v>151419</v>
          </cell>
          <cell r="B785" t="str">
            <v xml:space="preserve">Fio ou cabo de cobre termoplástico, com isolamento para 1000V, seção de 6.0 mm2 </v>
          </cell>
          <cell r="C785" t="str">
            <v xml:space="preserve">m </v>
          </cell>
          <cell r="D785">
            <v>4.68</v>
          </cell>
        </row>
        <row r="786">
          <cell r="A786">
            <v>151420</v>
          </cell>
          <cell r="B786" t="str">
            <v xml:space="preserve">Fio ou cabo de cobre termoplástico, com isolamento para 1000V, seção de 10.0 mm2 </v>
          </cell>
          <cell r="C786" t="str">
            <v xml:space="preserve">m </v>
          </cell>
          <cell r="D786">
            <v>7.01</v>
          </cell>
        </row>
        <row r="787">
          <cell r="A787">
            <v>151421</v>
          </cell>
          <cell r="B787" t="str">
            <v xml:space="preserve">Fio ou cabo de cobre termoplástico, com isolamento para 1000V, se ção de 16.0 mm2 </v>
          </cell>
          <cell r="C787" t="str">
            <v xml:space="preserve">m </v>
          </cell>
          <cell r="D787">
            <v>9.41</v>
          </cell>
        </row>
        <row r="788">
          <cell r="A788">
            <v>151422</v>
          </cell>
          <cell r="B788" t="str">
            <v xml:space="preserve">Cabo de cobre termoplástico, com isolamento para 1000V, seção de 25.0 mm2 </v>
          </cell>
          <cell r="C788" t="str">
            <v xml:space="preserve">m </v>
          </cell>
          <cell r="D788">
            <v>13.58</v>
          </cell>
        </row>
        <row r="789">
          <cell r="A789">
            <v>151423</v>
          </cell>
          <cell r="B789" t="str">
            <v xml:space="preserve">Cabo de cobre termoplástico, com isolamento para 1000V, seção de 35.0 mm2 </v>
          </cell>
          <cell r="C789" t="str">
            <v xml:space="preserve">m </v>
          </cell>
          <cell r="D789">
            <v>17.66</v>
          </cell>
        </row>
        <row r="790">
          <cell r="A790">
            <v>151424</v>
          </cell>
          <cell r="B790" t="str">
            <v xml:space="preserve">Fio ou cabo paralelo de cobre, com isolamento para 750V, seção de 2 x 2.5 mm2 </v>
          </cell>
          <cell r="C790" t="str">
            <v xml:space="preserve">m </v>
          </cell>
          <cell r="D790">
            <v>4.54</v>
          </cell>
        </row>
        <row r="791">
          <cell r="A791">
            <v>1515</v>
          </cell>
          <cell r="B791" t="str">
            <v xml:space="preserve">SERVIÇOS DIVERSOS </v>
          </cell>
          <cell r="C791" t="str">
            <v/>
          </cell>
          <cell r="D791" t="str">
            <v/>
          </cell>
        </row>
        <row r="792">
          <cell r="A792">
            <v>151503</v>
          </cell>
          <cell r="B792" t="str">
            <v xml:space="preserve">Cabeçote de aluminio de 1 1/4" </v>
          </cell>
          <cell r="C792" t="str">
            <v xml:space="preserve">und </v>
          </cell>
          <cell r="D792">
            <v>8.7899999999999991</v>
          </cell>
        </row>
        <row r="793">
          <cell r="A793">
            <v>151504</v>
          </cell>
          <cell r="B793" t="str">
            <v xml:space="preserve">Cabeçote de aluminio de 1 1/2" </v>
          </cell>
          <cell r="C793" t="str">
            <v xml:space="preserve">und </v>
          </cell>
          <cell r="D793">
            <v>9.2799999999999994</v>
          </cell>
        </row>
        <row r="794">
          <cell r="A794">
            <v>151506</v>
          </cell>
          <cell r="B794" t="str">
            <v xml:space="preserve">Haste de terra tipo COPPERWELD - 5/8" x 2.40m </v>
          </cell>
          <cell r="C794" t="str">
            <v xml:space="preserve">und </v>
          </cell>
          <cell r="D794">
            <v>65.89</v>
          </cell>
        </row>
        <row r="795">
          <cell r="A795">
            <v>151507</v>
          </cell>
          <cell r="B795" t="str">
            <v xml:space="preserve">Sapatilha </v>
          </cell>
          <cell r="C795" t="str">
            <v xml:space="preserve">und </v>
          </cell>
          <cell r="D795">
            <v>6.36</v>
          </cell>
        </row>
        <row r="796">
          <cell r="A796">
            <v>151508</v>
          </cell>
          <cell r="B796" t="str">
            <v xml:space="preserve">Bucha e arruela de aluminio fundido diâmetro 20mm (3/4") </v>
          </cell>
          <cell r="C796" t="str">
            <v xml:space="preserve">und </v>
          </cell>
          <cell r="D796">
            <v>0.81</v>
          </cell>
        </row>
        <row r="797">
          <cell r="A797">
            <v>151509</v>
          </cell>
          <cell r="B797" t="str">
            <v xml:space="preserve">Bucha e arruela de aluminio fundido diâmetro 25mm (1") </v>
          </cell>
          <cell r="C797" t="str">
            <v xml:space="preserve">und </v>
          </cell>
          <cell r="D797">
            <v>1.18</v>
          </cell>
        </row>
        <row r="798">
          <cell r="A798">
            <v>151510</v>
          </cell>
          <cell r="B798" t="str">
            <v xml:space="preserve">Bucha e arruela de aluminio fundido diâmetro 40mm (1 1/2") </v>
          </cell>
          <cell r="C798" t="str">
            <v xml:space="preserve">und </v>
          </cell>
          <cell r="D798">
            <v>2.4300000000000002</v>
          </cell>
        </row>
        <row r="799">
          <cell r="A799">
            <v>151511</v>
          </cell>
          <cell r="B799" t="str">
            <v xml:space="preserve">Bucha e arruela de aluminio fundido diâmetro 80mm (3") </v>
          </cell>
          <cell r="C799" t="str">
            <v xml:space="preserve">und </v>
          </cell>
          <cell r="D799">
            <v>8.6</v>
          </cell>
        </row>
        <row r="800">
          <cell r="A800">
            <v>151512</v>
          </cell>
          <cell r="B800" t="str">
            <v xml:space="preserve">Automático de bóia </v>
          </cell>
          <cell r="C800" t="str">
            <v xml:space="preserve">und </v>
          </cell>
          <cell r="D800">
            <v>61.24</v>
          </cell>
        </row>
        <row r="801">
          <cell r="A801">
            <v>151513</v>
          </cell>
          <cell r="B801" t="str">
            <v xml:space="preserve">Parafuso de máquina de ferro galvanizado diâmetro 16mm </v>
          </cell>
          <cell r="C801" t="str">
            <v xml:space="preserve">und </v>
          </cell>
          <cell r="D801">
            <v>7.22</v>
          </cell>
        </row>
        <row r="802">
          <cell r="A802">
            <v>1516</v>
          </cell>
          <cell r="B802" t="str">
            <v xml:space="preserve">ABERTURA E FECHAMENTO DE RASGOS (inclusive preparo e aplicação de argamassa) </v>
          </cell>
          <cell r="C802" t="str">
            <v/>
          </cell>
          <cell r="D802" t="str">
            <v/>
          </cell>
        </row>
        <row r="803">
          <cell r="A803">
            <v>151601</v>
          </cell>
          <cell r="B803" t="str">
            <v xml:space="preserve">Abertura e fechamento de rasgos em alvenaria, para passagem de eletrodutos diâm. 1/2" a 1" </v>
          </cell>
          <cell r="C803" t="str">
            <v xml:space="preserve">m </v>
          </cell>
          <cell r="D803">
            <v>5.13</v>
          </cell>
        </row>
        <row r="804">
          <cell r="A804">
            <v>151602</v>
          </cell>
          <cell r="B804" t="str">
            <v xml:space="preserve">Abertura e fechamento de rasgos em alvenaria, para passagem de eletroduto diâm. 11/4"a 2" </v>
          </cell>
          <cell r="C804" t="str">
            <v xml:space="preserve">m </v>
          </cell>
          <cell r="D804">
            <v>7.67</v>
          </cell>
        </row>
        <row r="805">
          <cell r="A805">
            <v>151603</v>
          </cell>
          <cell r="B805" t="str">
            <v xml:space="preserve">Abertura e fechamento de rasgos em alvenaria, para passagem de eletroduto diâm. 21/2" a 4" </v>
          </cell>
          <cell r="C805" t="str">
            <v xml:space="preserve">m </v>
          </cell>
          <cell r="D805">
            <v>11.56</v>
          </cell>
        </row>
        <row r="806">
          <cell r="A806">
            <v>151604</v>
          </cell>
          <cell r="B806" t="str">
            <v xml:space="preserve">Abertura e fechamento de rasgos em concreto, para passagem de eletroduto diâm. 1/2" a 1" </v>
          </cell>
          <cell r="C806" t="str">
            <v xml:space="preserve">m </v>
          </cell>
          <cell r="D806">
            <v>9.86</v>
          </cell>
        </row>
        <row r="807">
          <cell r="A807">
            <v>151605</v>
          </cell>
          <cell r="B807" t="str">
            <v xml:space="preserve">Abertura e fechamento de rasgos em concreto, para passagem de eletroduto diâm. 11/4" a 2" </v>
          </cell>
          <cell r="C807" t="str">
            <v xml:space="preserve">m </v>
          </cell>
          <cell r="D807">
            <v>15.01</v>
          </cell>
        </row>
        <row r="808">
          <cell r="A808">
            <v>151606</v>
          </cell>
          <cell r="B808" t="str">
            <v xml:space="preserve">Abertura e fechamento de rasgos em concreto, para passagem de eletroduto diâm. 21/2" a 4" </v>
          </cell>
          <cell r="C808" t="str">
            <v xml:space="preserve">m </v>
          </cell>
          <cell r="D808">
            <v>21.79</v>
          </cell>
        </row>
        <row r="809">
          <cell r="A809">
            <v>16</v>
          </cell>
          <cell r="B809" t="str">
            <v xml:space="preserve">OUTRAS INSTALAÇÕES </v>
          </cell>
          <cell r="C809" t="str">
            <v/>
          </cell>
          <cell r="D809" t="str">
            <v/>
          </cell>
        </row>
        <row r="810">
          <cell r="A810">
            <v>1601</v>
          </cell>
          <cell r="B810" t="str">
            <v xml:space="preserve">INSTALAÇÃO DE TELEFONE </v>
          </cell>
          <cell r="C810" t="str">
            <v/>
          </cell>
          <cell r="D810" t="str">
            <v/>
          </cell>
        </row>
        <row r="811">
          <cell r="A811">
            <v>160101</v>
          </cell>
          <cell r="B811" t="str">
            <v xml:space="preserve">Ponto de telefone </v>
          </cell>
          <cell r="C811" t="str">
            <v xml:space="preserve">pt </v>
          </cell>
          <cell r="D811">
            <v>257.77</v>
          </cell>
        </row>
        <row r="812">
          <cell r="A812">
            <v>160104</v>
          </cell>
          <cell r="B812" t="str">
            <v xml:space="preserve">Quadro de distribuição padrão TELEBRAS, 200 x 200 x 120 mm </v>
          </cell>
          <cell r="C812" t="str">
            <v xml:space="preserve">und </v>
          </cell>
          <cell r="D812">
            <v>58.37</v>
          </cell>
        </row>
        <row r="813">
          <cell r="A813">
            <v>160106</v>
          </cell>
          <cell r="B813" t="str">
            <v xml:space="preserve">Aterramento com haste de terra 5/8"x2.40m, cabo de cobre nú 6mm2 em caixa de concreto de dimensões internas de 30x30x30cm </v>
          </cell>
          <cell r="C813" t="str">
            <v xml:space="preserve">und </v>
          </cell>
          <cell r="D813">
            <v>166.5</v>
          </cell>
        </row>
        <row r="814">
          <cell r="A814">
            <v>160111</v>
          </cell>
          <cell r="B814" t="str">
            <v xml:space="preserve">Caixa para telefone padrão TELEMAR, dim. 1070 x 520 x 500 mm, com tampa de ferro tipo R2, assentada com argamassa de cimento, cal e areia </v>
          </cell>
          <cell r="C814" t="str">
            <v xml:space="preserve">und </v>
          </cell>
          <cell r="D814">
            <v>535.46</v>
          </cell>
        </row>
        <row r="815">
          <cell r="A815">
            <v>160120</v>
          </cell>
          <cell r="B815" t="str">
            <v xml:space="preserve">Tomada para telefone com conector RJ 11 </v>
          </cell>
          <cell r="C815" t="str">
            <v xml:space="preserve">und </v>
          </cell>
          <cell r="D815">
            <v>17.59</v>
          </cell>
        </row>
        <row r="816">
          <cell r="A816">
            <v>1602</v>
          </cell>
          <cell r="B816" t="str">
            <v xml:space="preserve">INSTALAÇÃO DE GÁS </v>
          </cell>
          <cell r="C816" t="str">
            <v/>
          </cell>
          <cell r="D816" t="str">
            <v/>
          </cell>
        </row>
        <row r="817">
          <cell r="A817">
            <v>160205</v>
          </cell>
          <cell r="B817" t="str">
            <v xml:space="preserve">Instalação completa de gás encanado, com 4 cilindros cheios, válvulas, registros, tubulações, etc., para uma distância média de 11m </v>
          </cell>
          <cell r="C817" t="str">
            <v xml:space="preserve">und </v>
          </cell>
          <cell r="D817">
            <v>3072</v>
          </cell>
        </row>
        <row r="818">
          <cell r="A818">
            <v>160206</v>
          </cell>
          <cell r="B818" t="str">
            <v xml:space="preserve">Instalação completa de gás encanado com 2 cilindros cheios, válvulas, registros, tubulações em cobre, etc, para uma distância média de 11m </v>
          </cell>
          <cell r="C818" t="str">
            <v xml:space="preserve">und </v>
          </cell>
          <cell r="D818">
            <v>2048</v>
          </cell>
        </row>
        <row r="819">
          <cell r="A819">
            <v>1603</v>
          </cell>
          <cell r="B819" t="str">
            <v xml:space="preserve">INSTALAÇÃO DE PÁRA-RAIO </v>
          </cell>
          <cell r="C819" t="str">
            <v/>
          </cell>
          <cell r="D819" t="str">
            <v/>
          </cell>
        </row>
        <row r="820">
          <cell r="A820">
            <v>160303</v>
          </cell>
          <cell r="B820" t="str">
            <v xml:space="preserve">Aterramento com haste terra 5/8" x 2.40, cabo de cobre nu 6mm2, inclusive caixa de concreto 30 x 30 cm </v>
          </cell>
          <cell r="C820" t="str">
            <v xml:space="preserve">und </v>
          </cell>
          <cell r="D820">
            <v>166.5</v>
          </cell>
        </row>
        <row r="821">
          <cell r="A821">
            <v>160304</v>
          </cell>
          <cell r="B821" t="str">
            <v xml:space="preserve">Pára-raios tipo franklim incluindo base de fixação, conjunto de contraventagem c/abraçadeira p/3 estais em tubo e demais acessórios c/exceção do cabo de cobre de descida e suportes isoladores </v>
          </cell>
          <cell r="C821" t="str">
            <v xml:space="preserve">und </v>
          </cell>
          <cell r="D821">
            <v>436.97</v>
          </cell>
        </row>
        <row r="822">
          <cell r="A822">
            <v>160305</v>
          </cell>
          <cell r="B822" t="str">
            <v xml:space="preserve">Condutor de cobre nú, seção de 35mm2, inclusive suportes isoladores e acessórios de fixação, conforme projeto </v>
          </cell>
          <cell r="C822" t="str">
            <v xml:space="preserve">m </v>
          </cell>
          <cell r="D822">
            <v>37.22</v>
          </cell>
        </row>
        <row r="823">
          <cell r="A823">
            <v>1606</v>
          </cell>
          <cell r="B823" t="str">
            <v xml:space="preserve">INSTALAÇÃO DE INCÊNDIO </v>
          </cell>
          <cell r="C823" t="str">
            <v/>
          </cell>
          <cell r="D823" t="str">
            <v/>
          </cell>
        </row>
        <row r="824">
          <cell r="A824">
            <v>160602</v>
          </cell>
          <cell r="B824" t="str">
            <v xml:space="preserve">Hidrante de parede, com abrigo em chapa, 60x90x17cm, com suporte e mangueira de 63mm, adaptador rosca fêmea e engate rápido, esguicho tipo agulheta, registro globo angular 45º/ 63mm </v>
          </cell>
          <cell r="C824" t="str">
            <v xml:space="preserve">und </v>
          </cell>
          <cell r="D824">
            <v>973.22</v>
          </cell>
        </row>
        <row r="825">
          <cell r="A825">
            <v>160603</v>
          </cell>
          <cell r="B825" t="str">
            <v xml:space="preserve">Hidrante de recalque no passeio em caixa metálica de 40x60x40cm, incl. registro globo angular 90º de 63mm, adaptador p/ engate rápido e tampa c/ corrente </v>
          </cell>
          <cell r="C825" t="str">
            <v xml:space="preserve">und </v>
          </cell>
          <cell r="D825">
            <v>410.19</v>
          </cell>
        </row>
        <row r="826">
          <cell r="A826">
            <v>160604</v>
          </cell>
          <cell r="B826" t="str">
            <v xml:space="preserve">Extintor de incêndio de água pressurizada 10L, inclusive suporte para fixação e placa sinalizadora </v>
          </cell>
          <cell r="C826" t="str">
            <v xml:space="preserve">und </v>
          </cell>
          <cell r="D826">
            <v>121.42</v>
          </cell>
        </row>
        <row r="827">
          <cell r="A827">
            <v>160606</v>
          </cell>
          <cell r="B827" t="str">
            <v xml:space="preserve">Extintor de incêndio de gás carbônico CO2-6 Kg, inclusive suporte para fixação e placa sinalizadora </v>
          </cell>
          <cell r="C827" t="str">
            <v xml:space="preserve">und </v>
          </cell>
          <cell r="D827">
            <v>441.66</v>
          </cell>
        </row>
        <row r="828">
          <cell r="A828">
            <v>160607</v>
          </cell>
          <cell r="B828" t="str">
            <v xml:space="preserve">Extintor de incêndio de pó químico seco 4 Kg, inclusive suporte para fixação e placa sinalizadora </v>
          </cell>
          <cell r="C828" t="str">
            <v xml:space="preserve">und </v>
          </cell>
          <cell r="D828">
            <v>119.1</v>
          </cell>
        </row>
        <row r="829">
          <cell r="A829">
            <v>160608</v>
          </cell>
          <cell r="B829" t="str">
            <v xml:space="preserve">Ponto para seta indicativa de saída, incl. seta em acrílico, com fonte alimentadora própria que assegure um funcionamento mínimo de 1h, para quando ocorrer falta de energia elétrica na rede pública, conforme projeto </v>
          </cell>
          <cell r="C829" t="str">
            <v xml:space="preserve">und </v>
          </cell>
          <cell r="D829">
            <v>179.47</v>
          </cell>
        </row>
        <row r="830">
          <cell r="A830">
            <v>160609</v>
          </cell>
          <cell r="B830" t="str">
            <v xml:space="preserve">Ponto para alarme de incêndio tipo bi-tonal, inclusive alarme com botões de acionamento em caixa lacrada c/tampa de vidro, contendo descrição suscinta de uso (OBS: dividir o valor pela quant. pontos, preço é da central + pontos) </v>
          </cell>
          <cell r="C830" t="str">
            <v xml:space="preserve">und </v>
          </cell>
          <cell r="D830">
            <v>120.19</v>
          </cell>
        </row>
        <row r="831">
          <cell r="A831">
            <v>160612</v>
          </cell>
          <cell r="B831" t="str">
            <v xml:space="preserve">Seta indicativa de saída tipo adesivo </v>
          </cell>
          <cell r="C831" t="str">
            <v xml:space="preserve">und </v>
          </cell>
          <cell r="D831">
            <v>3.85</v>
          </cell>
        </row>
        <row r="832">
          <cell r="A832">
            <v>160613</v>
          </cell>
          <cell r="B832" t="str">
            <v xml:space="preserve">Ponto para iluminação de emergência completo, inclusive bloco autônomo de iluminação 2x9W com tomada universal </v>
          </cell>
          <cell r="C832" t="str">
            <v xml:space="preserve">und </v>
          </cell>
          <cell r="D832">
            <v>175.21</v>
          </cell>
        </row>
        <row r="833">
          <cell r="A833">
            <v>1607</v>
          </cell>
          <cell r="B833" t="str">
            <v xml:space="preserve">DEPÓSITO DE GÁS </v>
          </cell>
          <cell r="C833" t="str">
            <v/>
          </cell>
          <cell r="D833" t="str">
            <v/>
          </cell>
        </row>
        <row r="834">
          <cell r="A834">
            <v>160702</v>
          </cell>
          <cell r="B834" t="str">
            <v xml:space="preserve">Chapisco com argamassa de cimento e areia média ou grossa sem peneirar no traço 1:3, espessura 5 mm </v>
          </cell>
          <cell r="C834" t="str">
            <v xml:space="preserve">m2 </v>
          </cell>
          <cell r="D834">
            <v>3.33</v>
          </cell>
        </row>
        <row r="835">
          <cell r="A835">
            <v>160704</v>
          </cell>
          <cell r="B835" t="str">
            <v xml:space="preserve">Fornecimento, preparo e aplicação de concreto armado Fck=15 MPa, inclusive forma, armação e desforma para lajes maciças </v>
          </cell>
          <cell r="C835" t="str">
            <v xml:space="preserve">m3 </v>
          </cell>
          <cell r="D835">
            <v>1474.5</v>
          </cell>
        </row>
        <row r="836">
          <cell r="A836">
            <v>160707</v>
          </cell>
          <cell r="B836" t="str">
            <v xml:space="preserve">Pintura com tinta látex PVA Suvinil, Coral ou Metalatex, inclusive selador em paredes internas e forros a três demãos </v>
          </cell>
          <cell r="C836" t="str">
            <v xml:space="preserve">m2 </v>
          </cell>
          <cell r="D836">
            <v>11.81</v>
          </cell>
        </row>
        <row r="837">
          <cell r="A837">
            <v>160708</v>
          </cell>
          <cell r="B837" t="str">
            <v xml:space="preserve">Pintura com tinta acrílica Suvinil, Coral ou Metalatex, inclusive selador acrílico, em paredes externas a três demãos </v>
          </cell>
          <cell r="C837" t="str">
            <v xml:space="preserve">m2 </v>
          </cell>
          <cell r="D837">
            <v>12.57</v>
          </cell>
        </row>
        <row r="838">
          <cell r="A838">
            <v>160709</v>
          </cell>
          <cell r="B838" t="str">
            <v xml:space="preserve">Estrado de madeira de lei tipo Paraju ou equivalente conforme detalhe em projeto </v>
          </cell>
          <cell r="C838" t="str">
            <v xml:space="preserve">m2 </v>
          </cell>
          <cell r="D838">
            <v>235.71</v>
          </cell>
        </row>
        <row r="839">
          <cell r="A839">
            <v>160710</v>
          </cell>
          <cell r="B839" t="str">
            <v xml:space="preserve">Alvenaria de blocos de concreto 9x19x39 c/ resist. min comp. 2.5MPa, assentado c/ argamassa de cimento, cal hidratada CH1 e areia traço 1:0,5:8, esp.juntas 10mm e esp. paredes, sem revestimento, 9cm </v>
          </cell>
          <cell r="C839" t="str">
            <v xml:space="preserve">m2 </v>
          </cell>
          <cell r="D839">
            <v>27.76</v>
          </cell>
        </row>
        <row r="840">
          <cell r="A840">
            <v>160711</v>
          </cell>
          <cell r="B840" t="str">
            <v xml:space="preserve">Reboco tipo paulista com argamassa de cimento, cal hidratada CH1 e areia no traço 1:0,5:6, espessura 25mm </v>
          </cell>
          <cell r="C840" t="str">
            <v xml:space="preserve">m2 </v>
          </cell>
          <cell r="D840">
            <v>24.68</v>
          </cell>
        </row>
        <row r="841">
          <cell r="A841">
            <v>160712</v>
          </cell>
          <cell r="B841" t="str">
            <v xml:space="preserve">Tela em arame galvanizado de 1"e fio 10 para ventilação de casa de gás, chumbada com argamassa de cimento, cal e areia </v>
          </cell>
          <cell r="C841" t="str">
            <v xml:space="preserve">m2 </v>
          </cell>
          <cell r="D841">
            <v>100.54</v>
          </cell>
        </row>
        <row r="842">
          <cell r="A842">
            <v>160713</v>
          </cell>
          <cell r="B842" t="str">
            <v xml:space="preserve">Porta de correr de chapa galvanizada nº 14 - pintura com esmalte sintetico acetinado sobre zarcão, com tela quebra chama em malha 2 a 5mm </v>
          </cell>
          <cell r="C842" t="str">
            <v xml:space="preserve">m2 </v>
          </cell>
          <cell r="D842">
            <v>238</v>
          </cell>
        </row>
        <row r="843">
          <cell r="A843">
            <v>160714</v>
          </cell>
          <cell r="B843" t="str">
            <v xml:space="preserve">Lastro regularizado e impermeabilizado de concreto não estrutural, esp. de 8cm </v>
          </cell>
          <cell r="C843" t="str">
            <v xml:space="preserve">m2 </v>
          </cell>
          <cell r="D843">
            <v>36.450000000000003</v>
          </cell>
        </row>
        <row r="844">
          <cell r="A844">
            <v>160715</v>
          </cell>
          <cell r="B844" t="str">
            <v xml:space="preserve">Indice de imperm.c/ manta asfáltica atendendo à norma 9952, asfalto polimerizado esp.3mm, reforçada com fio int. polietileno, reg. base com arg. 1:4 esp min 15mm, proteção mecânica arg. 1:4 esp. 20mm e juntas dilat. </v>
          </cell>
          <cell r="C844" t="str">
            <v xml:space="preserve">m2 </v>
          </cell>
          <cell r="D844">
            <v>62.4</v>
          </cell>
        </row>
        <row r="845">
          <cell r="A845">
            <v>160716</v>
          </cell>
          <cell r="B845" t="str">
            <v xml:space="preserve">Fornecimento, preparo e aplicação de concreto Fck = 15MPa (brita 1 e 2) - (5% de perdas) </v>
          </cell>
          <cell r="C845" t="str">
            <v xml:space="preserve">m3 </v>
          </cell>
          <cell r="D845">
            <v>340.76</v>
          </cell>
        </row>
        <row r="846">
          <cell r="A846">
            <v>160718</v>
          </cell>
          <cell r="B846" t="str">
            <v xml:space="preserve">Pintura com tinta esmalte sintético Suvinil, Coral ou Metalatex a duas demãos, inclusive fundo anti corrosivo a uma demão, em metal </v>
          </cell>
          <cell r="C846" t="str">
            <v xml:space="preserve">m2 </v>
          </cell>
          <cell r="D846">
            <v>10.76</v>
          </cell>
        </row>
        <row r="847">
          <cell r="A847">
            <v>1608</v>
          </cell>
          <cell r="B847" t="str">
            <v xml:space="preserve">INSTALAÇÃO DE REDE LÓGICA </v>
          </cell>
          <cell r="C847" t="str">
            <v/>
          </cell>
          <cell r="D847" t="str">
            <v/>
          </cell>
        </row>
        <row r="848">
          <cell r="A848">
            <v>160805</v>
          </cell>
          <cell r="B848" t="str">
            <v xml:space="preserve">Ponto para rede lógica em caixa de pvc amarela 4x2", com conector RJ-45 fêmea e caixa 4x4" PVC amarela </v>
          </cell>
          <cell r="C848" t="str">
            <v xml:space="preserve">und </v>
          </cell>
          <cell r="D848">
            <v>215.64</v>
          </cell>
        </row>
        <row r="849">
          <cell r="A849">
            <v>160806</v>
          </cell>
          <cell r="B849" t="str">
            <v xml:space="preserve">Espelho com conector RJ 45 fêmea </v>
          </cell>
          <cell r="C849" t="str">
            <v xml:space="preserve">und </v>
          </cell>
          <cell r="D849">
            <v>14.66</v>
          </cell>
        </row>
        <row r="850">
          <cell r="A850">
            <v>160807</v>
          </cell>
          <cell r="B850" t="str">
            <v xml:space="preserve">Conector RJ 45 macho </v>
          </cell>
          <cell r="C850" t="str">
            <v xml:space="preserve">und </v>
          </cell>
          <cell r="D850">
            <v>5.75</v>
          </cell>
        </row>
        <row r="851">
          <cell r="A851">
            <v>160808</v>
          </cell>
          <cell r="B851" t="str">
            <v xml:space="preserve">Cabo par trançado CAT 5 </v>
          </cell>
          <cell r="C851" t="str">
            <v xml:space="preserve">m </v>
          </cell>
          <cell r="D851">
            <v>4.25</v>
          </cell>
        </row>
        <row r="852">
          <cell r="A852">
            <v>17</v>
          </cell>
          <cell r="B852" t="str">
            <v xml:space="preserve">APARELHOS HIDRO-SANITÁRIOS </v>
          </cell>
          <cell r="C852" t="str">
            <v/>
          </cell>
          <cell r="D852" t="str">
            <v/>
          </cell>
        </row>
        <row r="853">
          <cell r="A853">
            <v>1701</v>
          </cell>
          <cell r="B853" t="str">
            <v xml:space="preserve">LOUÇAS </v>
          </cell>
          <cell r="C853" t="str">
            <v/>
          </cell>
          <cell r="D853" t="str">
            <v/>
          </cell>
        </row>
        <row r="854">
          <cell r="A854">
            <v>170101</v>
          </cell>
          <cell r="B854" t="str">
            <v xml:space="preserve">Lavatório de louça branca com coluna, marcas de referência Deca, Celite ou Ideal Standard, inclusive sifão, válvula e engates cromados, exclusive torneira </v>
          </cell>
          <cell r="C854" t="str">
            <v xml:space="preserve">und </v>
          </cell>
          <cell r="D854">
            <v>287.88</v>
          </cell>
        </row>
        <row r="855">
          <cell r="A855">
            <v>170107</v>
          </cell>
          <cell r="B855" t="str">
            <v xml:space="preserve">Mictório de louça branca, marcas de referência Deca, Celite ou Ideal Standard, inclusive válvula e engates cromados </v>
          </cell>
          <cell r="C855" t="str">
            <v xml:space="preserve">und </v>
          </cell>
          <cell r="D855">
            <v>271.12</v>
          </cell>
        </row>
        <row r="856">
          <cell r="A856">
            <v>170108</v>
          </cell>
          <cell r="B856" t="str">
            <v xml:space="preserve">Saboneteira de louça branca, 15x15cm, marcas de referência Deca, Celite ou Ideal Standard </v>
          </cell>
          <cell r="C856" t="str">
            <v xml:space="preserve">und </v>
          </cell>
          <cell r="D856">
            <v>34.659999999999997</v>
          </cell>
        </row>
        <row r="857">
          <cell r="A857">
            <v>170110</v>
          </cell>
          <cell r="B857" t="str">
            <v xml:space="preserve">Cabide de louça branca com 2 ganchos, marcas de referência Deca, Celite ou Ideal Standard </v>
          </cell>
          <cell r="C857" t="str">
            <v xml:space="preserve">und </v>
          </cell>
          <cell r="D857">
            <v>27.32</v>
          </cell>
        </row>
        <row r="858">
          <cell r="A858">
            <v>170111</v>
          </cell>
          <cell r="B858" t="str">
            <v xml:space="preserve">Papeleira de louça branca, 15x15cm, marcas de referência Deca, Celite ou Ideal Standard </v>
          </cell>
          <cell r="C858" t="str">
            <v xml:space="preserve">und </v>
          </cell>
          <cell r="D858">
            <v>33.54</v>
          </cell>
        </row>
        <row r="859">
          <cell r="A859">
            <v>170114</v>
          </cell>
          <cell r="B859" t="str">
            <v xml:space="preserve">Bacia sifonada infantil de louça branca, marcas de referência Deca, Celite ou Ideal Standard, inclusive tampa e acessórios </v>
          </cell>
          <cell r="C859" t="str">
            <v xml:space="preserve">und </v>
          </cell>
          <cell r="D859">
            <v>309.62</v>
          </cell>
        </row>
        <row r="860">
          <cell r="A860">
            <v>170115</v>
          </cell>
          <cell r="B860" t="str">
            <v xml:space="preserve">Cuba louça de embutir completa, marcas de referência Deca, Celite ou Ideal Standard, incl. válvula e sifão, exclusive torneira </v>
          </cell>
          <cell r="C860" t="str">
            <v xml:space="preserve">und </v>
          </cell>
          <cell r="D860">
            <v>179.87</v>
          </cell>
        </row>
        <row r="861">
          <cell r="A861">
            <v>170116</v>
          </cell>
          <cell r="B861" t="str">
            <v xml:space="preserve">Vaso sanitário padrão popular completo com acessórios para ligação, marcas de referência Deca, Celite ou Ideal Standard, inclusive assento plástico </v>
          </cell>
          <cell r="C861" t="str">
            <v xml:space="preserve">und </v>
          </cell>
          <cell r="D861">
            <v>211.51</v>
          </cell>
        </row>
        <row r="862">
          <cell r="A862">
            <v>170117</v>
          </cell>
          <cell r="B862" t="str">
            <v xml:space="preserve">Lavatório de louça branca, padrão popular, marcas de referência Deca, Celite ou Ideal Standard, inclusive acessórios em PVC, exceto torneira </v>
          </cell>
          <cell r="C862" t="str">
            <v xml:space="preserve">und </v>
          </cell>
          <cell r="D862">
            <v>93.29</v>
          </cell>
        </row>
        <row r="863">
          <cell r="A863">
            <v>170118</v>
          </cell>
          <cell r="B863" t="str">
            <v xml:space="preserve">Meia saboneteira de louça branca de 7,5 x 15 cm, marcas de referência Deca, Celite ou Ideal Standard </v>
          </cell>
          <cell r="C863" t="str">
            <v xml:space="preserve">und </v>
          </cell>
          <cell r="D863">
            <v>31.45</v>
          </cell>
        </row>
        <row r="864">
          <cell r="A864">
            <v>170119</v>
          </cell>
          <cell r="B864" t="str">
            <v xml:space="preserve">Cabide de louça branca com um gancho, marcas de referência Deca, Celite ou Ideal Standard </v>
          </cell>
          <cell r="C864" t="str">
            <v xml:space="preserve">und </v>
          </cell>
          <cell r="D864">
            <v>24.27</v>
          </cell>
        </row>
        <row r="865">
          <cell r="A865">
            <v>170120</v>
          </cell>
          <cell r="B865" t="str">
            <v xml:space="preserve">Lavatório com coluna padrão popular, marcas de referência Deca, Celite ou Ideal Standard, inclusive acessórios em PVC, exceto aparelho misturador </v>
          </cell>
          <cell r="C865" t="str">
            <v xml:space="preserve">und </v>
          </cell>
          <cell r="D865">
            <v>146.56</v>
          </cell>
        </row>
        <row r="866">
          <cell r="A866">
            <v>170121</v>
          </cell>
          <cell r="B866" t="str">
            <v xml:space="preserve">Recolocação de vaso sanitário, inclusive fornecimento de acessórios (parafusos de fixação anel de vedação, bolsa e tubo de ligação, etc), exclusive fornecimento do vaso e tampa </v>
          </cell>
          <cell r="C866" t="str">
            <v xml:space="preserve">und </v>
          </cell>
          <cell r="D866">
            <v>107.89</v>
          </cell>
        </row>
        <row r="867">
          <cell r="A867">
            <v>170122</v>
          </cell>
          <cell r="B867" t="str">
            <v xml:space="preserve">Recolocação de lavatório sanitário, com acessórios em metal cromado (engate, sifão, válvula) exclusive fornecimento do mesmo </v>
          </cell>
          <cell r="C867" t="str">
            <v xml:space="preserve">und </v>
          </cell>
          <cell r="D867">
            <v>165.49</v>
          </cell>
        </row>
        <row r="868">
          <cell r="A868">
            <v>170123</v>
          </cell>
          <cell r="B868" t="str">
            <v xml:space="preserve">Recolocação de lavatório sanitário, com acessórios em PVC (engate, sifão e válvula), exclusive fornecimento do mesmo </v>
          </cell>
          <cell r="C868" t="str">
            <v xml:space="preserve">und </v>
          </cell>
          <cell r="D868">
            <v>66.16</v>
          </cell>
        </row>
        <row r="869">
          <cell r="A869">
            <v>170124</v>
          </cell>
          <cell r="B869" t="str">
            <v xml:space="preserve">Lavatório de Canto ref. L101 DECA ou equivalente, inclusive válvula, sifão e engates cromados, exclusive torneira </v>
          </cell>
          <cell r="C869" t="str">
            <v xml:space="preserve">und </v>
          </cell>
          <cell r="D869">
            <v>241.82</v>
          </cell>
        </row>
        <row r="870">
          <cell r="A870">
            <v>1702</v>
          </cell>
          <cell r="B870" t="str">
            <v xml:space="preserve">BANCADAS </v>
          </cell>
          <cell r="C870" t="str">
            <v/>
          </cell>
          <cell r="D870" t="str">
            <v/>
          </cell>
        </row>
        <row r="871">
          <cell r="A871">
            <v>170205</v>
          </cell>
          <cell r="B871" t="str">
            <v xml:space="preserve">Bancada de mármore esp. 3cm </v>
          </cell>
          <cell r="C871" t="str">
            <v xml:space="preserve">m2 </v>
          </cell>
          <cell r="D871">
            <v>263.13</v>
          </cell>
        </row>
        <row r="872">
          <cell r="A872">
            <v>170220</v>
          </cell>
          <cell r="B872" t="str">
            <v xml:space="preserve">Bancada de granito com espessura de 2 cm </v>
          </cell>
          <cell r="C872" t="str">
            <v xml:space="preserve">m2 </v>
          </cell>
          <cell r="D872">
            <v>235.03</v>
          </cell>
        </row>
        <row r="873">
          <cell r="A873">
            <v>170221</v>
          </cell>
          <cell r="B873" t="str">
            <v xml:space="preserve">Laje armada espessura de 3cm p/ enchimento de fundo de bancada inox </v>
          </cell>
          <cell r="C873" t="str">
            <v xml:space="preserve">m2 </v>
          </cell>
          <cell r="D873">
            <v>12.65</v>
          </cell>
        </row>
        <row r="874">
          <cell r="A874">
            <v>170222</v>
          </cell>
          <cell r="B874" t="str">
            <v xml:space="preserve">Bancada e tanque para panelões em granito cinza andorinha, esp. 2cm, dim. 0.80x1.10m, base de concreto e apoio em alvenaria, frontão h=10cm, incl. válvula e sifão, exclusive torneira, conf. det. projeto </v>
          </cell>
          <cell r="C874" t="str">
            <v xml:space="preserve">und </v>
          </cell>
          <cell r="D874">
            <v>1138.53</v>
          </cell>
        </row>
        <row r="875">
          <cell r="A875">
            <v>1703</v>
          </cell>
          <cell r="B875" t="str">
            <v xml:space="preserve">TORNEIRAS, REGISTROS, VÁLVULAS E METAIS </v>
          </cell>
          <cell r="C875" t="str">
            <v/>
          </cell>
          <cell r="D875" t="str">
            <v/>
          </cell>
        </row>
        <row r="876">
          <cell r="A876">
            <v>170304</v>
          </cell>
          <cell r="B876" t="str">
            <v xml:space="preserve">Torneira pressão cromada diâm. 1/2" para lavatório, marcas de referência Fabrimar, Deca ou Docol </v>
          </cell>
          <cell r="C876" t="str">
            <v xml:space="preserve">und </v>
          </cell>
          <cell r="D876">
            <v>88.23</v>
          </cell>
        </row>
        <row r="877">
          <cell r="A877">
            <v>170306</v>
          </cell>
          <cell r="B877" t="str">
            <v xml:space="preserve">Torneira para tanque, marcas de referência Fabrimar, Deca ou Docol </v>
          </cell>
          <cell r="C877" t="str">
            <v xml:space="preserve">und </v>
          </cell>
          <cell r="D877">
            <v>66.64</v>
          </cell>
        </row>
        <row r="878">
          <cell r="A878">
            <v>170310</v>
          </cell>
          <cell r="B878" t="str">
            <v xml:space="preserve">Torneira pressão cromada diam. 3/4" para uso geral, marcas de referência Fabrimar, Deca ou Docol </v>
          </cell>
          <cell r="C878" t="str">
            <v xml:space="preserve">und </v>
          </cell>
          <cell r="D878">
            <v>80.599999999999994</v>
          </cell>
        </row>
        <row r="879">
          <cell r="A879">
            <v>170311</v>
          </cell>
          <cell r="B879" t="str">
            <v xml:space="preserve">Torneira pressão em PVC para pia diam. 1/2", marcas de referência Astra, Cipla ou Akros </v>
          </cell>
          <cell r="C879" t="str">
            <v xml:space="preserve">und </v>
          </cell>
          <cell r="D879">
            <v>18.920000000000002</v>
          </cell>
        </row>
        <row r="880">
          <cell r="A880">
            <v>170312</v>
          </cell>
          <cell r="B880" t="str">
            <v xml:space="preserve">Torneira de metal com borda roscável, marcas de referência Fabrimar, Deca ou Docol </v>
          </cell>
          <cell r="C880" t="str">
            <v xml:space="preserve">und </v>
          </cell>
          <cell r="D880">
            <v>40.72</v>
          </cell>
        </row>
        <row r="881">
          <cell r="A881">
            <v>170313</v>
          </cell>
          <cell r="B881" t="str">
            <v xml:space="preserve">Torneira pressão cromada, diam. 1/2" para tanque, marcas de referência Fabrimar, Deca ou Docol </v>
          </cell>
          <cell r="C881" t="str">
            <v xml:space="preserve">und </v>
          </cell>
          <cell r="D881">
            <v>82.05</v>
          </cell>
        </row>
        <row r="882">
          <cell r="A882">
            <v>170314</v>
          </cell>
          <cell r="B882" t="str">
            <v xml:space="preserve">Torneira de plástico para filtro de barro, marcas de referência Astra, Cipla ou Akros </v>
          </cell>
          <cell r="C882" t="str">
            <v xml:space="preserve">und </v>
          </cell>
          <cell r="D882">
            <v>3.67</v>
          </cell>
        </row>
        <row r="883">
          <cell r="A883">
            <v>170315</v>
          </cell>
          <cell r="B883" t="str">
            <v xml:space="preserve">Torneira pressão cromada diam. 1/2" para pia, marcas de referência Fabrimar, Deca ou Docol </v>
          </cell>
          <cell r="C883" t="str">
            <v xml:space="preserve">und </v>
          </cell>
          <cell r="D883">
            <v>95.22</v>
          </cell>
        </row>
        <row r="884">
          <cell r="A884">
            <v>170316</v>
          </cell>
          <cell r="B884" t="str">
            <v xml:space="preserve">Registro de pressão com canopla cromada diam. 15mm (1/2"), marcas de referência Fabrimar, Deca ou Docol </v>
          </cell>
          <cell r="C884" t="str">
            <v xml:space="preserve">und </v>
          </cell>
          <cell r="D884">
            <v>71.41</v>
          </cell>
        </row>
        <row r="885">
          <cell r="A885">
            <v>170317</v>
          </cell>
          <cell r="B885" t="str">
            <v xml:space="preserve">Registro de pressão com canopla cromada diam. 20mm (3/4"), marcas de referência Fabrimar, Deca ou Docol </v>
          </cell>
          <cell r="C885" t="str">
            <v xml:space="preserve">und </v>
          </cell>
          <cell r="D885">
            <v>76.19</v>
          </cell>
        </row>
        <row r="886">
          <cell r="A886">
            <v>170318</v>
          </cell>
          <cell r="B886" t="str">
            <v xml:space="preserve">Registro de pressão bruto, diam. 15mm (1/2") </v>
          </cell>
          <cell r="C886" t="str">
            <v xml:space="preserve">und </v>
          </cell>
          <cell r="D886">
            <v>37.68</v>
          </cell>
        </row>
        <row r="887">
          <cell r="A887">
            <v>170319</v>
          </cell>
          <cell r="B887" t="str">
            <v xml:space="preserve">Registro de gaveta bruto diam. 15mm (1/2") </v>
          </cell>
          <cell r="C887" t="str">
            <v xml:space="preserve">und </v>
          </cell>
          <cell r="D887">
            <v>30.5</v>
          </cell>
        </row>
        <row r="888">
          <cell r="A888">
            <v>170320</v>
          </cell>
          <cell r="B888" t="str">
            <v xml:space="preserve">Registro de gaveta bruto diam. 20mm (3/4") </v>
          </cell>
          <cell r="C888" t="str">
            <v xml:space="preserve">und </v>
          </cell>
          <cell r="D888">
            <v>32.46</v>
          </cell>
        </row>
        <row r="889">
          <cell r="A889">
            <v>170321</v>
          </cell>
          <cell r="B889" t="str">
            <v xml:space="preserve">Registro de gaveta bruto diam. 25mm (1") </v>
          </cell>
          <cell r="C889" t="str">
            <v xml:space="preserve">und </v>
          </cell>
          <cell r="D889">
            <v>45.58</v>
          </cell>
        </row>
        <row r="890">
          <cell r="A890">
            <v>170322</v>
          </cell>
          <cell r="B890" t="str">
            <v xml:space="preserve">Registro de gaveta bruto diam. 32mm (11/4") </v>
          </cell>
          <cell r="C890" t="str">
            <v xml:space="preserve">und </v>
          </cell>
          <cell r="D890">
            <v>65.16</v>
          </cell>
        </row>
        <row r="891">
          <cell r="A891">
            <v>170323</v>
          </cell>
          <cell r="B891" t="str">
            <v xml:space="preserve">Registro de gaveta bruto diam. 40mm (11/2") </v>
          </cell>
          <cell r="C891" t="str">
            <v xml:space="preserve">und </v>
          </cell>
          <cell r="D891">
            <v>77.239999999999995</v>
          </cell>
        </row>
        <row r="892">
          <cell r="A892">
            <v>170324</v>
          </cell>
          <cell r="B892" t="str">
            <v xml:space="preserve">Registro de gaveta bruto diam. 50mm (2") </v>
          </cell>
          <cell r="C892" t="str">
            <v xml:space="preserve">und </v>
          </cell>
          <cell r="D892">
            <v>115.75</v>
          </cell>
        </row>
        <row r="893">
          <cell r="A893">
            <v>170325</v>
          </cell>
          <cell r="B893" t="str">
            <v xml:space="preserve">Registro de gaveta bruto diam. 65mm (21/2") </v>
          </cell>
          <cell r="C893" t="str">
            <v xml:space="preserve">und </v>
          </cell>
          <cell r="D893">
            <v>241.84</v>
          </cell>
        </row>
        <row r="894">
          <cell r="A894">
            <v>170326</v>
          </cell>
          <cell r="B894" t="str">
            <v xml:space="preserve">Registro de gaveta bruto diam. 80mm (3") </v>
          </cell>
          <cell r="C894" t="str">
            <v xml:space="preserve">und </v>
          </cell>
          <cell r="D894">
            <v>366.53</v>
          </cell>
        </row>
        <row r="895">
          <cell r="A895">
            <v>170327</v>
          </cell>
          <cell r="B895" t="str">
            <v xml:space="preserve">Registro de gaveta com canopla cromada diam. 15mm (1/2"), marcas de referência Fabrimar, Deca ou Docol </v>
          </cell>
          <cell r="C895" t="str">
            <v xml:space="preserve">und </v>
          </cell>
          <cell r="D895">
            <v>71.41</v>
          </cell>
        </row>
        <row r="896">
          <cell r="A896">
            <v>170328</v>
          </cell>
          <cell r="B896" t="str">
            <v xml:space="preserve">Registro de gaveta com canopla cromada, diam. 20mm (3/4"), marcas de referência Fabrimar, Deca ou Docol </v>
          </cell>
          <cell r="C896" t="str">
            <v xml:space="preserve">und </v>
          </cell>
          <cell r="D896">
            <v>76.19</v>
          </cell>
        </row>
        <row r="897">
          <cell r="A897">
            <v>170329</v>
          </cell>
          <cell r="B897" t="str">
            <v xml:space="preserve">Registro de gaveta com canopla cromada diam. 25mm (1"), marcas de referência Fabrimar, Deca ou Docol </v>
          </cell>
          <cell r="C897" t="str">
            <v xml:space="preserve">und </v>
          </cell>
          <cell r="D897">
            <v>94.89</v>
          </cell>
        </row>
        <row r="898">
          <cell r="A898">
            <v>170330</v>
          </cell>
          <cell r="B898" t="str">
            <v xml:space="preserve">Registro de gaveta com canopla cromada diam 32mm (11/4"), marcas de referência Fabrimar, Deca ou Docol </v>
          </cell>
          <cell r="D898">
            <v>110.9</v>
          </cell>
        </row>
        <row r="899">
          <cell r="A899">
            <v>170331</v>
          </cell>
          <cell r="B899" t="str">
            <v xml:space="preserve">Registro de gaveta com canopla cromada, diam. 40mm (11/2"), marcas de referência Fabrimar, Deca ou Docol </v>
          </cell>
          <cell r="C899" t="str">
            <v xml:space="preserve">und </v>
          </cell>
          <cell r="D899">
            <v>129.34</v>
          </cell>
        </row>
        <row r="900">
          <cell r="A900">
            <v>170332</v>
          </cell>
          <cell r="B900" t="str">
            <v xml:space="preserve">Válvula de retenção horizontal ou vertical diam. 15mm (1/2") </v>
          </cell>
          <cell r="C900" t="str">
            <v xml:space="preserve">und </v>
          </cell>
          <cell r="D900">
            <v>42.1</v>
          </cell>
        </row>
        <row r="901">
          <cell r="A901">
            <v>170333</v>
          </cell>
          <cell r="B901" t="str">
            <v xml:space="preserve">Válvula de retenção horizontal ou vertical diam. 20mm (3/4") </v>
          </cell>
          <cell r="C901" t="str">
            <v xml:space="preserve">und </v>
          </cell>
          <cell r="D901">
            <v>45.91</v>
          </cell>
        </row>
        <row r="902">
          <cell r="A902">
            <v>170334</v>
          </cell>
          <cell r="B902" t="str">
            <v xml:space="preserve">Válvula de retenção horizontal ou vertical diam. 25mm (1") </v>
          </cell>
          <cell r="C902" t="str">
            <v xml:space="preserve">und </v>
          </cell>
          <cell r="D902">
            <v>59.57</v>
          </cell>
        </row>
        <row r="903">
          <cell r="A903">
            <v>170335</v>
          </cell>
          <cell r="B903" t="str">
            <v xml:space="preserve">Válvula de retenção horizontal ou vertical, diam. 32mm (11/4") </v>
          </cell>
          <cell r="C903" t="str">
            <v xml:space="preserve">und </v>
          </cell>
          <cell r="D903">
            <v>82.09</v>
          </cell>
        </row>
        <row r="904">
          <cell r="A904">
            <v>170336</v>
          </cell>
          <cell r="B904" t="str">
            <v xml:space="preserve">Válvula de retenção horizontal ou vertical diam. 40mm (11/2") </v>
          </cell>
          <cell r="C904" t="str">
            <v xml:space="preserve">und </v>
          </cell>
          <cell r="D904">
            <v>95.33</v>
          </cell>
        </row>
        <row r="905">
          <cell r="A905">
            <v>170337</v>
          </cell>
          <cell r="B905" t="str">
            <v xml:space="preserve">Válvula de retenção horizontal ou vertical diam. 50mm (2") </v>
          </cell>
          <cell r="C905" t="str">
            <v xml:space="preserve">und </v>
          </cell>
          <cell r="D905">
            <v>130.11000000000001</v>
          </cell>
        </row>
        <row r="906">
          <cell r="A906">
            <v>170338</v>
          </cell>
          <cell r="B906" t="str">
            <v xml:space="preserve">Válvula de retenção horizontal ou vertical diam. 65mm (21/2") </v>
          </cell>
          <cell r="C906" t="str">
            <v xml:space="preserve">und </v>
          </cell>
          <cell r="D906">
            <v>197.03</v>
          </cell>
        </row>
        <row r="907">
          <cell r="A907">
            <v>170339</v>
          </cell>
          <cell r="B907" t="str">
            <v xml:space="preserve">Válvula de retenção horizontal ou vertical, diam. 80mm (3") </v>
          </cell>
          <cell r="C907" t="str">
            <v xml:space="preserve">und </v>
          </cell>
          <cell r="D907">
            <v>251.58</v>
          </cell>
        </row>
        <row r="908">
          <cell r="A908">
            <v>170340</v>
          </cell>
          <cell r="B908" t="str">
            <v xml:space="preserve">Válvula de retenção de pé com crivo diam. 15mm (1/2") </v>
          </cell>
          <cell r="C908" t="str">
            <v xml:space="preserve">und </v>
          </cell>
          <cell r="D908">
            <v>32.450000000000003</v>
          </cell>
        </row>
        <row r="909">
          <cell r="A909">
            <v>170341</v>
          </cell>
          <cell r="B909" t="str">
            <v xml:space="preserve">Válvula de retenção de pé com crivo, diam. 20mm (3/4") </v>
          </cell>
          <cell r="C909" t="str">
            <v xml:space="preserve">und </v>
          </cell>
          <cell r="D909">
            <v>31.92</v>
          </cell>
        </row>
        <row r="910">
          <cell r="A910">
            <v>170342</v>
          </cell>
          <cell r="B910" t="str">
            <v xml:space="preserve">Válvula de retenção de pé com crivo diam. 25mm (1") </v>
          </cell>
          <cell r="C910" t="str">
            <v xml:space="preserve">und </v>
          </cell>
          <cell r="D910">
            <v>40.270000000000003</v>
          </cell>
        </row>
        <row r="911">
          <cell r="A911">
            <v>170343</v>
          </cell>
          <cell r="B911" t="str">
            <v xml:space="preserve">Válvula de retenção de pé com crivo diam. 32mm (11/4") </v>
          </cell>
          <cell r="C911" t="str">
            <v xml:space="preserve">und </v>
          </cell>
          <cell r="D911">
            <v>58.04</v>
          </cell>
        </row>
        <row r="912">
          <cell r="A912">
            <v>170344</v>
          </cell>
          <cell r="B912" t="str">
            <v xml:space="preserve">Válvula de fluxo diametro 3" </v>
          </cell>
          <cell r="C912" t="str">
            <v xml:space="preserve">und </v>
          </cell>
          <cell r="D912">
            <v>397.18</v>
          </cell>
        </row>
        <row r="913">
          <cell r="A913">
            <v>170345</v>
          </cell>
          <cell r="B913" t="str">
            <v xml:space="preserve">Válvula de descarga com canopla cromada de 32mm (11/4"), marcas de referência Fabrimar, Deca ou Docol </v>
          </cell>
          <cell r="C913" t="str">
            <v xml:space="preserve">und </v>
          </cell>
          <cell r="D913">
            <v>211.3</v>
          </cell>
        </row>
        <row r="914">
          <cell r="A914">
            <v>170346</v>
          </cell>
          <cell r="B914" t="str">
            <v xml:space="preserve">Válvula de descarga com canopla cromada de 40mm (11/2"), marcas de referência Fabrimar, Deca ou Docol </v>
          </cell>
          <cell r="C914" t="str">
            <v xml:space="preserve">und </v>
          </cell>
          <cell r="D914">
            <v>219.02</v>
          </cell>
        </row>
        <row r="915">
          <cell r="A915">
            <v>170347</v>
          </cell>
          <cell r="B915" t="str">
            <v xml:space="preserve">Válvula de PVC para lavatório, marcas de referência Astra, Cipla ou Akros </v>
          </cell>
          <cell r="C915" t="str">
            <v xml:space="preserve">und </v>
          </cell>
          <cell r="D915">
            <v>5.81</v>
          </cell>
        </row>
        <row r="916">
          <cell r="A916">
            <v>170348</v>
          </cell>
          <cell r="B916" t="str">
            <v xml:space="preserve">Válvula de PVC para tanque, marcas de referência Astra, Cipla ou Akros </v>
          </cell>
          <cell r="C916" t="str">
            <v xml:space="preserve">und </v>
          </cell>
          <cell r="D916">
            <v>6.82</v>
          </cell>
        </row>
        <row r="917">
          <cell r="A917">
            <v>170349</v>
          </cell>
          <cell r="B917" t="str">
            <v xml:space="preserve">Canopla para válvula de descarga, marcas de referência Fabrimar, Deca ou Docol </v>
          </cell>
          <cell r="C917" t="str">
            <v xml:space="preserve">und </v>
          </cell>
          <cell r="D917">
            <v>61.96</v>
          </cell>
        </row>
        <row r="918">
          <cell r="A918">
            <v>170350</v>
          </cell>
          <cell r="B918" t="str">
            <v xml:space="preserve">Parafuso de fixação para lavatório ou vaso, inclusive colocação </v>
          </cell>
          <cell r="C918" t="str">
            <v xml:space="preserve">und </v>
          </cell>
          <cell r="D918">
            <v>9.0399999999999991</v>
          </cell>
        </row>
        <row r="919">
          <cell r="A919">
            <v>1705</v>
          </cell>
          <cell r="B919" t="str">
            <v xml:space="preserve">OUTROS APARELHOS </v>
          </cell>
          <cell r="C919" t="str">
            <v/>
          </cell>
          <cell r="D919" t="str">
            <v/>
          </cell>
        </row>
        <row r="920">
          <cell r="A920">
            <v>170502</v>
          </cell>
          <cell r="B920" t="str">
            <v xml:space="preserve">Caixa de descarga plástica de sobrepor </v>
          </cell>
          <cell r="C920" t="str">
            <v xml:space="preserve">und </v>
          </cell>
          <cell r="D920">
            <v>86.92</v>
          </cell>
        </row>
        <row r="921">
          <cell r="A921">
            <v>170504</v>
          </cell>
          <cell r="B921" t="str">
            <v xml:space="preserve">Porta sabonete líquido com parafusos e buchas de fixação </v>
          </cell>
          <cell r="C921" t="str">
            <v xml:space="preserve">und </v>
          </cell>
          <cell r="D921">
            <v>38.99</v>
          </cell>
        </row>
        <row r="922">
          <cell r="A922">
            <v>170507</v>
          </cell>
          <cell r="B922" t="str">
            <v xml:space="preserve">Lavatório de aço inox, liga AISI 304, N° 18, marcas de referência Fisher, Metalpress ou Mekal, inclusive apoio de concreto, argamassa de apoio e assentamento, válvula e sifão cromados, exclusive torneira, conf. projeto </v>
          </cell>
          <cell r="C922" t="str">
            <v xml:space="preserve">m </v>
          </cell>
          <cell r="D922">
            <v>857.41</v>
          </cell>
        </row>
        <row r="923">
          <cell r="A923">
            <v>170508</v>
          </cell>
          <cell r="B923" t="str">
            <v xml:space="preserve">Escovário de aço inox, liga AISI 304, N° 18, marcas de referência Fischer, Metalpress ou Mekal, inclusive apoio de concreto, argamassa de apoio e assentamento, válvula e sifão cromados, exclusive torneira, conf. projeto </v>
          </cell>
          <cell r="C923" t="str">
            <v xml:space="preserve">m </v>
          </cell>
          <cell r="D923">
            <v>857.41</v>
          </cell>
        </row>
        <row r="924">
          <cell r="A924">
            <v>170509</v>
          </cell>
          <cell r="B924" t="str">
            <v xml:space="preserve">Tanque de aço inox nº 2, marcas de referência Fisher, Metalpress ou Mekal, inclusive válvula de metal e sifão </v>
          </cell>
          <cell r="C924" t="str">
            <v xml:space="preserve">und </v>
          </cell>
          <cell r="D924">
            <v>1047.74</v>
          </cell>
        </row>
        <row r="925">
          <cell r="A925">
            <v>170510</v>
          </cell>
          <cell r="B925" t="str">
            <v xml:space="preserve">Bebedouro de aço inox, marcas de referência Fisher, Metalpress ou Mekal, inclusive válvula, sifão cromado e torneiras, exclusive alvenaria, dim. 0.45x2.75 m, conforme detalhe em projeto </v>
          </cell>
          <cell r="C925" t="str">
            <v xml:space="preserve">und </v>
          </cell>
          <cell r="D925">
            <v>2558.7600000000002</v>
          </cell>
        </row>
        <row r="926">
          <cell r="A926">
            <v>170511</v>
          </cell>
          <cell r="B926" t="str">
            <v xml:space="preserve">Mictório coletivo de aço inox, liga AISI-304 n.18, marcas de referência Fisher, Metalpress ou Mekal, dimensões 1.80x0.30m, com tubo espargidor </v>
          </cell>
          <cell r="C926" t="str">
            <v xml:space="preserve">und </v>
          </cell>
          <cell r="D926">
            <v>1203.26</v>
          </cell>
        </row>
        <row r="927">
          <cell r="A927">
            <v>170512</v>
          </cell>
          <cell r="B927" t="str">
            <v xml:space="preserve">Cuba de aço inox n° 1, marcas de referência Fisher, Metalpress ou Mekal, inclusive válvula de metal 1 1/4" e sifão cromado 1 x 1/2", excl. torneira </v>
          </cell>
          <cell r="C927" t="str">
            <v xml:space="preserve">und </v>
          </cell>
          <cell r="D927">
            <v>230.81</v>
          </cell>
        </row>
        <row r="928">
          <cell r="A928">
            <v>170514</v>
          </cell>
          <cell r="B928" t="str">
            <v xml:space="preserve">Tanque simples de aço inox Fischer, mod. TQ1-S AISI 304, ou equivalente nas marcas Metalpress ou Mekal, inclusive válvula de metal 1 1/4" e sifão cromado 2", excl. torneira </v>
          </cell>
          <cell r="C928" t="str">
            <v xml:space="preserve">und </v>
          </cell>
          <cell r="D928">
            <v>1002.94</v>
          </cell>
        </row>
        <row r="929">
          <cell r="A929">
            <v>170515</v>
          </cell>
          <cell r="B929" t="str">
            <v xml:space="preserve">Cuba p/ panelões de aço inox 80x60x40 cm, marcas de referência Fisher, Metalpress ou Mekal, inclusive válvula metal 1 1/4" e sifão cromado 1 x 1 1/2", excl. torneira </v>
          </cell>
          <cell r="C929" t="str">
            <v xml:space="preserve">und </v>
          </cell>
          <cell r="D929">
            <v>1599.41</v>
          </cell>
        </row>
        <row r="930">
          <cell r="A930">
            <v>170516</v>
          </cell>
          <cell r="B930" t="str">
            <v xml:space="preserve">Tanque duplo de aço inox AISI 304, marcas de referência Fisher (mod TQI-D) Metalpress ou Mekal, inclusive válvulas de metal 1 1/4" e sifão cromado 2", excl. torneiras </v>
          </cell>
          <cell r="C930" t="str">
            <v xml:space="preserve">und </v>
          </cell>
          <cell r="D930">
            <v>1942.57</v>
          </cell>
        </row>
        <row r="931">
          <cell r="A931">
            <v>170519</v>
          </cell>
          <cell r="B931" t="str">
            <v xml:space="preserve">Ducha manual Acqua jet , linha Aquarius, com registro ref.C 2195, marcas de referência Fabrimar, Deca ou Docol </v>
          </cell>
          <cell r="C931" t="str">
            <v xml:space="preserve">und </v>
          </cell>
          <cell r="D931">
            <v>171.23</v>
          </cell>
        </row>
        <row r="932">
          <cell r="A932">
            <v>170523</v>
          </cell>
          <cell r="B932" t="str">
            <v xml:space="preserve">Porta toalha de papel em inox Deca, ref. 2076-C, Fabrimar ou Docol </v>
          </cell>
          <cell r="C932" t="str">
            <v xml:space="preserve">und </v>
          </cell>
          <cell r="D932">
            <v>173.12</v>
          </cell>
        </row>
        <row r="933">
          <cell r="A933">
            <v>170524</v>
          </cell>
          <cell r="B933" t="str">
            <v xml:space="preserve">Cabide simples de um gancho, linha Versailles, ref. 08, acabamento cromado, da Moldenox, Docol ou Deca </v>
          </cell>
          <cell r="C933" t="str">
            <v xml:space="preserve">und </v>
          </cell>
          <cell r="D933">
            <v>37.130000000000003</v>
          </cell>
        </row>
        <row r="934">
          <cell r="A934">
            <v>170528</v>
          </cell>
          <cell r="B934" t="str">
            <v xml:space="preserve">Reservatório de fibra de vidro de 5.000 L, inclusive peça de madeira 6 x 16 cm para apoio, exclusive flanges e torneira de bóia </v>
          </cell>
          <cell r="C934" t="str">
            <v xml:space="preserve">und </v>
          </cell>
          <cell r="D934">
            <v>1683.44</v>
          </cell>
        </row>
        <row r="935">
          <cell r="A935">
            <v>170530</v>
          </cell>
          <cell r="B935" t="str">
            <v xml:space="preserve">Cuba em aço inox nº 02, marcas de referência Fisher, Metalpress ou Mekal, inclusive válvula americana de metal de 11/4", excl. sifão </v>
          </cell>
          <cell r="C935" t="str">
            <v xml:space="preserve">und </v>
          </cell>
          <cell r="D935">
            <v>465.84</v>
          </cell>
        </row>
        <row r="936">
          <cell r="A936">
            <v>170532</v>
          </cell>
          <cell r="B936" t="str">
            <v xml:space="preserve">Bebedouro elétrico com capacidade para 80 litros </v>
          </cell>
          <cell r="C936" t="str">
            <v xml:space="preserve">und </v>
          </cell>
          <cell r="D936">
            <v>1002.74</v>
          </cell>
        </row>
        <row r="937">
          <cell r="A937">
            <v>170533</v>
          </cell>
          <cell r="B937" t="str">
            <v xml:space="preserve">Pia em aço inox com 01 cuba nº 1, dimensões de 0.60 x 1.50m, inclusive válvula tipo americana, exclusive sifão </v>
          </cell>
          <cell r="C937" t="str">
            <v xml:space="preserve">und </v>
          </cell>
          <cell r="D937">
            <v>1496.76</v>
          </cell>
        </row>
        <row r="938">
          <cell r="A938">
            <v>170534</v>
          </cell>
          <cell r="B938" t="str">
            <v xml:space="preserve">Pia em aço inox com 02 cubas nº 1, dimensões 0.60 x 2.50, inclusive válvula tipo americana, exclusive sifão </v>
          </cell>
          <cell r="C938" t="str">
            <v xml:space="preserve">und </v>
          </cell>
          <cell r="D938">
            <v>2335.62</v>
          </cell>
        </row>
        <row r="939">
          <cell r="A939">
            <v>170535</v>
          </cell>
          <cell r="B939" t="str">
            <v xml:space="preserve">Pia em aço inox com 01 cuba nº 1, dimensões de 0.60 x 1.80m, inclusive válvula americana, exclusive sifão </v>
          </cell>
          <cell r="C939" t="str">
            <v xml:space="preserve">und </v>
          </cell>
          <cell r="D939">
            <v>1673.95</v>
          </cell>
        </row>
        <row r="940">
          <cell r="A940">
            <v>170536</v>
          </cell>
          <cell r="B940" t="str">
            <v xml:space="preserve">Pia em aço inox com 02 cubas nº 2, dimensões de 0.60 x 2.10m, inclusive válvula americana, exclusive sifão </v>
          </cell>
          <cell r="C940" t="str">
            <v xml:space="preserve">und </v>
          </cell>
          <cell r="D940">
            <v>2126.34</v>
          </cell>
        </row>
        <row r="941">
          <cell r="A941">
            <v>170537</v>
          </cell>
          <cell r="B941" t="str">
            <v xml:space="preserve">Assento plástico para vaso sanitário, marcas de referência Deca, Celite ou Ideal Standard </v>
          </cell>
          <cell r="C941" t="str">
            <v xml:space="preserve">und </v>
          </cell>
          <cell r="D941">
            <v>21.64</v>
          </cell>
        </row>
        <row r="942">
          <cell r="A942">
            <v>170538</v>
          </cell>
          <cell r="B942" t="str">
            <v xml:space="preserve">Chuveiro frio de PVC, marcas de referência Atlas, Cipla ou Akros </v>
          </cell>
          <cell r="C942" t="str">
            <v xml:space="preserve">und </v>
          </cell>
          <cell r="D942">
            <v>12.24</v>
          </cell>
        </row>
        <row r="943">
          <cell r="A943">
            <v>170539</v>
          </cell>
          <cell r="B943" t="str">
            <v xml:space="preserve">Reservatorio de fibra de vidro 500l, inclusive peça de madeira 6x16cm para apoio, exclusive flanges e torneira de boia </v>
          </cell>
          <cell r="C943" t="str">
            <v xml:space="preserve">und </v>
          </cell>
          <cell r="D943">
            <v>339.62</v>
          </cell>
        </row>
        <row r="944">
          <cell r="A944">
            <v>170540</v>
          </cell>
          <cell r="B944" t="str">
            <v xml:space="preserve">Reservatorio de fibra de vidro 1000l, inclusive peça de madeira 6x16cm para apoio, exclusive flanges e torneira de boia </v>
          </cell>
          <cell r="C944" t="str">
            <v xml:space="preserve">und </v>
          </cell>
          <cell r="D944">
            <v>450.55</v>
          </cell>
        </row>
        <row r="945">
          <cell r="A945">
            <v>170541</v>
          </cell>
          <cell r="B945" t="str">
            <v xml:space="preserve">Filtro curto com vazão de 180 l/h, marca de referência Aqualar </v>
          </cell>
          <cell r="C945" t="str">
            <v xml:space="preserve">und </v>
          </cell>
          <cell r="D945">
            <v>127.68</v>
          </cell>
        </row>
        <row r="946">
          <cell r="A946">
            <v>170542</v>
          </cell>
          <cell r="B946" t="str">
            <v xml:space="preserve">Vela para filtro longo com vazão de 360 l/h, marca de referência Aqualar </v>
          </cell>
          <cell r="C946" t="str">
            <v xml:space="preserve">und </v>
          </cell>
          <cell r="D946">
            <v>43.01</v>
          </cell>
        </row>
        <row r="947">
          <cell r="A947">
            <v>170543</v>
          </cell>
          <cell r="B947" t="str">
            <v xml:space="preserve">Vela para filtro curto com vazão de 180 l/h, marca de referência Aqualar </v>
          </cell>
          <cell r="C947" t="str">
            <v xml:space="preserve">und </v>
          </cell>
          <cell r="D947">
            <v>0</v>
          </cell>
        </row>
        <row r="948">
          <cell r="A948">
            <v>170544</v>
          </cell>
          <cell r="B948" t="str">
            <v xml:space="preserve">Filtro longo com vazão de 300 l/h, marca de referência Aqualar </v>
          </cell>
          <cell r="C948" t="str">
            <v xml:space="preserve">und </v>
          </cell>
          <cell r="D948">
            <v>194.24</v>
          </cell>
        </row>
        <row r="949">
          <cell r="A949">
            <v>170545</v>
          </cell>
          <cell r="B949" t="str">
            <v xml:space="preserve">Mictório de aço inox, marcas de referência Fisher, Metalpress ou Mekal, com 30 cm de largura e comp. variável, inclusive válvula tipo americana, engate flexível cromado, válvula de descarga, sifão cromado e conjunto de fixação </v>
          </cell>
          <cell r="C949" t="str">
            <v xml:space="preserve">m </v>
          </cell>
          <cell r="D949">
            <v>806.07</v>
          </cell>
        </row>
        <row r="950">
          <cell r="A950">
            <v>170546</v>
          </cell>
          <cell r="B950" t="str">
            <v xml:space="preserve">Tanque em mármore sintético com 2 bojos, inclusive válvula e sifão em PVC </v>
          </cell>
          <cell r="C950" t="str">
            <v xml:space="preserve">und </v>
          </cell>
          <cell r="D950">
            <v>148.43</v>
          </cell>
        </row>
        <row r="951">
          <cell r="A951">
            <v>170547</v>
          </cell>
          <cell r="B951" t="str">
            <v xml:space="preserve">Reservatório de fibra de vidro 310l, inclusive peça de madeira 6 x 16 cm p/ apoio, exclusive flange e torneira de boia </v>
          </cell>
          <cell r="C951" t="str">
            <v xml:space="preserve">und </v>
          </cell>
          <cell r="D951">
            <v>295.27999999999997</v>
          </cell>
        </row>
        <row r="952">
          <cell r="A952">
            <v>170548</v>
          </cell>
          <cell r="B952" t="str">
            <v xml:space="preserve">Reservatório de fibra de vidro 1500l, inclusive peça 6x16cm para apoio, exclusive flanges e torneira de boia </v>
          </cell>
          <cell r="C952" t="str">
            <v xml:space="preserve">und </v>
          </cell>
          <cell r="D952">
            <v>630.34</v>
          </cell>
        </row>
        <row r="953">
          <cell r="A953">
            <v>170549</v>
          </cell>
          <cell r="B953" t="str">
            <v xml:space="preserve">Reservatório de fibra de vidro 3000 litros, inclusive peça de apoio de 6x16 cm, exclusive flanges e torneira de bóia </v>
          </cell>
          <cell r="C953" t="str">
            <v xml:space="preserve">und </v>
          </cell>
          <cell r="D953">
            <v>1075.92</v>
          </cell>
        </row>
        <row r="954">
          <cell r="A954">
            <v>170550</v>
          </cell>
          <cell r="B954" t="str">
            <v xml:space="preserve">Reservatório de fibra de vidro 2000L, inclusive peça de apoio 6x16 cm, exclusive flanges e torneira de bóia </v>
          </cell>
          <cell r="C954" t="str">
            <v xml:space="preserve">und </v>
          </cell>
          <cell r="D954">
            <v>792.29</v>
          </cell>
        </row>
        <row r="955">
          <cell r="A955">
            <v>170552</v>
          </cell>
          <cell r="B955" t="str">
            <v xml:space="preserve">Filtro industrial modelo RCA da Metalsinter ou equivalente, incl. tubulações e registros para sistema auto-limpante de reversão de fluxo, a ser instalado no bebedouro </v>
          </cell>
          <cell r="C955" t="str">
            <v xml:space="preserve">und </v>
          </cell>
          <cell r="D955">
            <v>1109.98</v>
          </cell>
        </row>
        <row r="956">
          <cell r="A956">
            <v>170553</v>
          </cell>
          <cell r="B956" t="str">
            <v xml:space="preserve">Filtro industrial de areia modelo FA 4000 da Metalsinter ou equiv. com capacidade para 4000l/h, inclusive tubulações e registros para sistema auto-limpante de reversão de fluxo, a ser instalado na saída da caixa d'agua </v>
          </cell>
          <cell r="C956" t="str">
            <v xml:space="preserve">und </v>
          </cell>
          <cell r="D956">
            <v>9808.76</v>
          </cell>
        </row>
        <row r="957">
          <cell r="A957">
            <v>170555</v>
          </cell>
          <cell r="B957" t="str">
            <v xml:space="preserve">Tanque de mármore sintético com um bojo, inclusive válvula e sifão em PVC </v>
          </cell>
          <cell r="C957" t="str">
            <v xml:space="preserve">und </v>
          </cell>
          <cell r="D957">
            <v>109.3</v>
          </cell>
        </row>
        <row r="958">
          <cell r="A958">
            <v>170557</v>
          </cell>
          <cell r="B958" t="str">
            <v xml:space="preserve">Bebedouro em aço inox coletivo, marcas de referência Fisher, Metalpress ou Mekal, inclusive base de apoio em concreto e fechamento em alvenaria revestida com azulejo, inclusive válvula e sifão, exclusive torneiras </v>
          </cell>
          <cell r="C958" t="str">
            <v xml:space="preserve">m </v>
          </cell>
          <cell r="D958">
            <v>1032.7</v>
          </cell>
        </row>
        <row r="959">
          <cell r="A959">
            <v>18</v>
          </cell>
          <cell r="B959" t="str">
            <v xml:space="preserve">APARELHOS ELÉTRICOS </v>
          </cell>
          <cell r="C959" t="str">
            <v/>
          </cell>
          <cell r="D959" t="str">
            <v/>
          </cell>
        </row>
        <row r="960">
          <cell r="A960">
            <v>1801</v>
          </cell>
          <cell r="B960" t="str">
            <v xml:space="preserve">LUMINÁRIAS </v>
          </cell>
          <cell r="C960" t="str">
            <v/>
          </cell>
          <cell r="D960" t="str">
            <v/>
          </cell>
        </row>
        <row r="961">
          <cell r="A961">
            <v>180101</v>
          </cell>
          <cell r="B961" t="str">
            <v xml:space="preserve">Luminária p/ duas lâmpadas fluorescentes 20W, completa, c/ reator duplo-127V partida rápida e alto fator de potência, soquete antivibratório e lâmpada fluorescente 20W-127V </v>
          </cell>
          <cell r="C961" t="str">
            <v xml:space="preserve">und </v>
          </cell>
          <cell r="D961">
            <v>62.73</v>
          </cell>
        </row>
        <row r="962">
          <cell r="A962">
            <v>180102</v>
          </cell>
          <cell r="B962" t="str">
            <v xml:space="preserve">Luminária p/ duas lâmpadas fluorescentes 40W, completa, c/ reator duplo-127V partida rápida e alto fator de potência, soquete antivibratório e lâmpada fluorescente 40W-127V </v>
          </cell>
          <cell r="C962" t="str">
            <v xml:space="preserve">und </v>
          </cell>
          <cell r="D962">
            <v>75.400000000000006</v>
          </cell>
        </row>
        <row r="963">
          <cell r="A963">
            <v>180103</v>
          </cell>
          <cell r="B963" t="str">
            <v xml:space="preserve">Luminária p/ quatro lâmpadas fluorescentes 20W, completa, c/ reatores duplos - 127V partida rápida e alto fator de potência, soquete antivibratório e lâmpada fluorescente 20W-127V </v>
          </cell>
          <cell r="C963" t="str">
            <v xml:space="preserve">und </v>
          </cell>
          <cell r="D963">
            <v>118.08</v>
          </cell>
        </row>
        <row r="964">
          <cell r="A964">
            <v>180104</v>
          </cell>
          <cell r="B964" t="str">
            <v xml:space="preserve">Luminária p/ quatro lâmpadas fluorescentes 40W, completa, c/reatores duplos-127V partida rápida e alto fator de potência, soquete antivibratório e lâmpada fluorescente 40W-127V </v>
          </cell>
          <cell r="C964" t="str">
            <v xml:space="preserve">und </v>
          </cell>
          <cell r="D964">
            <v>133.30000000000001</v>
          </cell>
        </row>
        <row r="965">
          <cell r="A965">
            <v>180105</v>
          </cell>
          <cell r="B965" t="str">
            <v xml:space="preserve">Plafonier com globo leitoso e lâmpada incandescente de 60W </v>
          </cell>
          <cell r="C965" t="str">
            <v xml:space="preserve">und </v>
          </cell>
          <cell r="D965">
            <v>32.549999999999997</v>
          </cell>
        </row>
        <row r="966">
          <cell r="A966">
            <v>180106</v>
          </cell>
          <cell r="B966" t="str">
            <v xml:space="preserve">Arandela com lâmpada incandescente de 60W </v>
          </cell>
          <cell r="C966" t="str">
            <v xml:space="preserve">und </v>
          </cell>
          <cell r="D966">
            <v>47.19</v>
          </cell>
        </row>
        <row r="967">
          <cell r="A967">
            <v>180107</v>
          </cell>
          <cell r="B967" t="str">
            <v xml:space="preserve">Luminária industrial a prova de tempo, 45 graus, modelo TB-45 Pelotas ou equivalente </v>
          </cell>
          <cell r="C967" t="str">
            <v xml:space="preserve">und </v>
          </cell>
          <cell r="D967">
            <v>152.41999999999999</v>
          </cell>
        </row>
        <row r="968">
          <cell r="A968">
            <v>180108</v>
          </cell>
          <cell r="B968" t="str">
            <v xml:space="preserve">Luminária para uma lâmpada fluorescente 20W, completa, c/ reator simples-127V partida rápida alto fator de potência, soquete antivibratório e lâmpada fluorescente 20W-127V </v>
          </cell>
          <cell r="C968" t="str">
            <v xml:space="preserve">und </v>
          </cell>
          <cell r="D968">
            <v>48.27</v>
          </cell>
        </row>
        <row r="969">
          <cell r="A969">
            <v>180109</v>
          </cell>
          <cell r="B969" t="str">
            <v xml:space="preserve">Luminária para uma lâmpada fluorescente 40W, completa, c/ reator simples-127V partida rápida alto fator de potência, soquete antivibratório e lâmpada fluorescente 40W-127V </v>
          </cell>
          <cell r="C969" t="str">
            <v xml:space="preserve">und </v>
          </cell>
          <cell r="D969">
            <v>52.3</v>
          </cell>
        </row>
        <row r="970">
          <cell r="A970">
            <v>180110</v>
          </cell>
          <cell r="B970" t="str">
            <v xml:space="preserve">Arandela com lâmpada incandescente de 100W </v>
          </cell>
          <cell r="C970" t="str">
            <v xml:space="preserve">und </v>
          </cell>
          <cell r="D970">
            <v>47.59</v>
          </cell>
        </row>
        <row r="971">
          <cell r="A971">
            <v>180111</v>
          </cell>
          <cell r="B971" t="str">
            <v xml:space="preserve">Luminária p/ duas lâmpadas fluorescentes 40W, c/ difusor, completa, c/ reator duplo-127V partida rápida e alto fator de potência, soquete antivibratório e lâmpadas fluorescentes 40W-127V </v>
          </cell>
          <cell r="C971" t="str">
            <v xml:space="preserve">und </v>
          </cell>
          <cell r="D971">
            <v>171.51</v>
          </cell>
        </row>
        <row r="972">
          <cell r="A972">
            <v>180113</v>
          </cell>
          <cell r="B972" t="str">
            <v xml:space="preserve">Luminária tipo côncavo de alumínio escovado para lâmpada mista de 250 W </v>
          </cell>
          <cell r="C972" t="str">
            <v xml:space="preserve">und </v>
          </cell>
          <cell r="D972">
            <v>182.63</v>
          </cell>
        </row>
        <row r="973">
          <cell r="A973">
            <v>180114</v>
          </cell>
          <cell r="B973" t="str">
            <v xml:space="preserve">Luminária p/ três lâmpadas fluorescentes 40W, completa, com reator duplo-127V partida rápida e alto fator de potência, soquete antivibratório e lâmpada fluorescente 40W-127V </v>
          </cell>
          <cell r="C973" t="str">
            <v xml:space="preserve">und </v>
          </cell>
          <cell r="D973">
            <v>101.39</v>
          </cell>
        </row>
        <row r="974">
          <cell r="A974">
            <v>180115</v>
          </cell>
          <cell r="B974" t="str">
            <v xml:space="preserve">Luminária tipo globo de plástico 9x4", inclusive plafonier </v>
          </cell>
          <cell r="C974" t="str">
            <v xml:space="preserve">und </v>
          </cell>
          <cell r="D974">
            <v>27.69</v>
          </cell>
        </row>
        <row r="975">
          <cell r="A975">
            <v>1802</v>
          </cell>
          <cell r="B975" t="str">
            <v xml:space="preserve">INTERRUPTORES E TOMADAS </v>
          </cell>
          <cell r="C975" t="str">
            <v/>
          </cell>
          <cell r="D975" t="str">
            <v/>
          </cell>
        </row>
        <row r="976">
          <cell r="A976">
            <v>180201</v>
          </cell>
          <cell r="B976" t="str">
            <v xml:space="preserve">Tomada simples 2 polos universal 10A/250V, com placa 4x2" </v>
          </cell>
          <cell r="C976" t="str">
            <v xml:space="preserve">und </v>
          </cell>
          <cell r="D976">
            <v>11.01</v>
          </cell>
        </row>
        <row r="977">
          <cell r="A977">
            <v>180202</v>
          </cell>
          <cell r="B977" t="str">
            <v xml:space="preserve">Tomada 2 polos mais terra 20A/250V, com placa 4x2" </v>
          </cell>
          <cell r="C977" t="str">
            <v xml:space="preserve">und </v>
          </cell>
          <cell r="D977">
            <v>14.57</v>
          </cell>
        </row>
        <row r="978">
          <cell r="A978">
            <v>180203</v>
          </cell>
          <cell r="B978" t="str">
            <v xml:space="preserve">Tomada para telefone quatro polos, padrão TELEBRAS, com placa 4x4" </v>
          </cell>
          <cell r="C978" t="str">
            <v xml:space="preserve">und </v>
          </cell>
          <cell r="D978">
            <v>18.27</v>
          </cell>
        </row>
        <row r="979">
          <cell r="A979">
            <v>180204</v>
          </cell>
          <cell r="B979" t="str">
            <v xml:space="preserve">Interruptor de uma tecla simples 10A/250V, com placa 4x2" </v>
          </cell>
          <cell r="C979" t="str">
            <v xml:space="preserve">und </v>
          </cell>
          <cell r="D979">
            <v>10.74</v>
          </cell>
        </row>
        <row r="980">
          <cell r="A980">
            <v>180205</v>
          </cell>
          <cell r="B980" t="str">
            <v xml:space="preserve">Interruptor de duas teclas simples 10A/250V, com placa 4x2" </v>
          </cell>
          <cell r="C980" t="str">
            <v xml:space="preserve">und </v>
          </cell>
          <cell r="D980">
            <v>16.77</v>
          </cell>
        </row>
        <row r="981">
          <cell r="A981">
            <v>180206</v>
          </cell>
          <cell r="B981" t="str">
            <v xml:space="preserve">Interruptor de uma tecla paralelo 10A/250V, com placa 4x2" </v>
          </cell>
          <cell r="C981" t="str">
            <v xml:space="preserve">und </v>
          </cell>
          <cell r="D981">
            <v>13.09</v>
          </cell>
        </row>
        <row r="982">
          <cell r="A982">
            <v>180207</v>
          </cell>
          <cell r="B982" t="str">
            <v xml:space="preserve">Interruptor de uma tecla simples 10A/250V e uma tomada 2 polos universal 10A/250V, com placa 4x2" </v>
          </cell>
          <cell r="C982" t="str">
            <v xml:space="preserve">und </v>
          </cell>
          <cell r="D982">
            <v>18.57</v>
          </cell>
        </row>
        <row r="983">
          <cell r="A983">
            <v>180208</v>
          </cell>
          <cell r="B983" t="str">
            <v xml:space="preserve">Interruptor de duas teclas simples 10A/250V e uma tomada 2 polos universal 10A/250V, com placa 4x2" </v>
          </cell>
          <cell r="C983" t="str">
            <v xml:space="preserve">und </v>
          </cell>
          <cell r="D983">
            <v>25.74</v>
          </cell>
        </row>
        <row r="984">
          <cell r="A984">
            <v>180209</v>
          </cell>
          <cell r="B984" t="str">
            <v xml:space="preserve">Interruptor pulsador de campainha 10A/250V, com placa 4x2" </v>
          </cell>
          <cell r="C984" t="str">
            <v xml:space="preserve">und </v>
          </cell>
          <cell r="D984">
            <v>11.49</v>
          </cell>
        </row>
        <row r="985">
          <cell r="A985">
            <v>180210</v>
          </cell>
          <cell r="B985" t="str">
            <v xml:space="preserve">Tomada de 3 polos 20A/250V, com placa 4x2" </v>
          </cell>
          <cell r="C985" t="str">
            <v xml:space="preserve">und </v>
          </cell>
          <cell r="D985">
            <v>14.54</v>
          </cell>
        </row>
        <row r="986">
          <cell r="A986">
            <v>180211</v>
          </cell>
          <cell r="B986" t="str">
            <v xml:space="preserve">Interruptor de três teclas simples 10 A/250 V e duas teclas simples 10A/250V, com placa 4x4" </v>
          </cell>
          <cell r="C986" t="str">
            <v xml:space="preserve">und </v>
          </cell>
          <cell r="D986">
            <v>41.24</v>
          </cell>
        </row>
        <row r="987">
          <cell r="A987">
            <v>180212</v>
          </cell>
          <cell r="B987" t="str">
            <v xml:space="preserve">Interruptor de três teclas simples 10A/250V, c/ placa 4x2" </v>
          </cell>
          <cell r="C987" t="str">
            <v xml:space="preserve">und </v>
          </cell>
          <cell r="D987">
            <v>25.18</v>
          </cell>
        </row>
        <row r="988">
          <cell r="A988">
            <v>180215</v>
          </cell>
          <cell r="B988" t="str">
            <v xml:space="preserve">Interruptor de 1 tecla externo 10A-250V </v>
          </cell>
          <cell r="C988" t="str">
            <v xml:space="preserve">und </v>
          </cell>
          <cell r="D988">
            <v>10.23</v>
          </cell>
        </row>
        <row r="989">
          <cell r="A989">
            <v>180216</v>
          </cell>
          <cell r="B989" t="str">
            <v xml:space="preserve">Tomada externa 2 polos 10A-250V </v>
          </cell>
          <cell r="D989">
            <v>9.8000000000000007</v>
          </cell>
        </row>
        <row r="990">
          <cell r="A990">
            <v>180217</v>
          </cell>
          <cell r="B990" t="str">
            <v xml:space="preserve">Espelho para caixa estampada 4 x 2" </v>
          </cell>
          <cell r="C990" t="str">
            <v xml:space="preserve">und </v>
          </cell>
          <cell r="D990">
            <v>2.56</v>
          </cell>
        </row>
        <row r="991">
          <cell r="A991">
            <v>180218</v>
          </cell>
          <cell r="B991" t="str">
            <v xml:space="preserve">Espelho para caixa estampada 4 x 4" </v>
          </cell>
          <cell r="C991" t="str">
            <v xml:space="preserve">und </v>
          </cell>
          <cell r="D991">
            <v>4.42</v>
          </cell>
        </row>
        <row r="992">
          <cell r="A992">
            <v>180219</v>
          </cell>
          <cell r="B992" t="str">
            <v xml:space="preserve">Tomada tripolar para piso, inclusive placa de acabamento </v>
          </cell>
          <cell r="C992" t="str">
            <v xml:space="preserve">und </v>
          </cell>
          <cell r="D992">
            <v>25.45</v>
          </cell>
        </row>
        <row r="993">
          <cell r="A993">
            <v>180220</v>
          </cell>
          <cell r="B993" t="str">
            <v xml:space="preserve">Tomada coaxial 75 ohms para TV </v>
          </cell>
          <cell r="C993" t="str">
            <v xml:space="preserve">und </v>
          </cell>
          <cell r="D993">
            <v>13.59</v>
          </cell>
        </row>
        <row r="994">
          <cell r="A994">
            <v>1803</v>
          </cell>
          <cell r="B994" t="str">
            <v xml:space="preserve">BOMBAS </v>
          </cell>
          <cell r="C994" t="str">
            <v/>
          </cell>
          <cell r="D994" t="str">
            <v/>
          </cell>
        </row>
        <row r="995">
          <cell r="A995">
            <v>180301</v>
          </cell>
          <cell r="B995" t="str">
            <v xml:space="preserve">Bomba centrífuga trifásica 5CV, mod. 616 Dancor ou equivalente </v>
          </cell>
          <cell r="C995" t="str">
            <v xml:space="preserve">und </v>
          </cell>
          <cell r="D995">
            <v>1924.81</v>
          </cell>
        </row>
        <row r="996">
          <cell r="A996">
            <v>180302</v>
          </cell>
          <cell r="B996" t="str">
            <v xml:space="preserve">Bomba centrífuga monofásica 1/2 CV </v>
          </cell>
          <cell r="C996" t="str">
            <v xml:space="preserve">und </v>
          </cell>
          <cell r="D996">
            <v>490.06</v>
          </cell>
        </row>
        <row r="997">
          <cell r="A997">
            <v>180303</v>
          </cell>
          <cell r="B997" t="str">
            <v xml:space="preserve">Bomba centrífuga monofásica 3/4 CV </v>
          </cell>
          <cell r="C997" t="str">
            <v xml:space="preserve">und </v>
          </cell>
          <cell r="D997">
            <v>862.44</v>
          </cell>
        </row>
        <row r="998">
          <cell r="A998">
            <v>180304</v>
          </cell>
          <cell r="B998" t="str">
            <v xml:space="preserve">Bomba centrífuga trifásica 2 CV </v>
          </cell>
          <cell r="C998" t="str">
            <v xml:space="preserve">und </v>
          </cell>
          <cell r="D998">
            <v>1127.4000000000001</v>
          </cell>
        </row>
        <row r="999">
          <cell r="A999">
            <v>180305</v>
          </cell>
          <cell r="B999" t="str">
            <v xml:space="preserve">Bomba elétrica centrífuga monofásica 1 CV </v>
          </cell>
          <cell r="C999" t="str">
            <v xml:space="preserve">und </v>
          </cell>
          <cell r="D999">
            <v>929.96</v>
          </cell>
        </row>
        <row r="1000">
          <cell r="A1000">
            <v>1804</v>
          </cell>
          <cell r="B1000" t="str">
            <v xml:space="preserve">POSTES </v>
          </cell>
          <cell r="C1000" t="str">
            <v/>
          </cell>
          <cell r="D1000" t="str">
            <v/>
          </cell>
        </row>
        <row r="1001">
          <cell r="A1001">
            <v>180405</v>
          </cell>
          <cell r="B1001" t="str">
            <v xml:space="preserve">Poste circular de concreto 11 m padrão ESCELSA, incl. luminária tipo 1 pétala mod. PHOENIX 400 SR c/1 lâmpada VS 400W, reator alto fator de potência 400W/220V e relé fotoelétrico, Tecnowatt ou equivalente </v>
          </cell>
          <cell r="C1001" t="str">
            <v xml:space="preserve">und </v>
          </cell>
          <cell r="D1001">
            <v>2143.7600000000002</v>
          </cell>
        </row>
        <row r="1002">
          <cell r="A1002">
            <v>1807</v>
          </cell>
          <cell r="B1002" t="str">
            <v xml:space="preserve">VENTILADORES </v>
          </cell>
          <cell r="C1002" t="str">
            <v/>
          </cell>
          <cell r="D1002" t="str">
            <v/>
          </cell>
        </row>
        <row r="1003">
          <cell r="A1003">
            <v>180701</v>
          </cell>
          <cell r="B1003" t="str">
            <v xml:space="preserve">Ventilador de teto conjugado com lâmpada </v>
          </cell>
          <cell r="C1003" t="str">
            <v xml:space="preserve">und </v>
          </cell>
          <cell r="D1003">
            <v>148.36000000000001</v>
          </cell>
        </row>
        <row r="1004">
          <cell r="A1004">
            <v>180702</v>
          </cell>
          <cell r="B1004" t="str">
            <v xml:space="preserve">Ventilador de teto com base em madeira de lei sem alojamento p/ luminária fornecido com comando para controle de velocidade, ventilação e reversão </v>
          </cell>
          <cell r="C1004" t="str">
            <v xml:space="preserve">und </v>
          </cell>
          <cell r="D1004">
            <v>120.27</v>
          </cell>
        </row>
        <row r="1005">
          <cell r="A1005">
            <v>1808</v>
          </cell>
          <cell r="B1005" t="str">
            <v xml:space="preserve">OUTROS APARELHOS </v>
          </cell>
          <cell r="C1005" t="str">
            <v/>
          </cell>
          <cell r="D1005" t="str">
            <v/>
          </cell>
        </row>
        <row r="1006">
          <cell r="A1006">
            <v>180803</v>
          </cell>
          <cell r="B1006" t="str">
            <v xml:space="preserve">Campainha tipo timbre Pial cod. 412.77 ou equivalente </v>
          </cell>
          <cell r="C1006" t="str">
            <v xml:space="preserve">und </v>
          </cell>
          <cell r="D1006">
            <v>33.86</v>
          </cell>
        </row>
        <row r="1007">
          <cell r="A1007">
            <v>180804</v>
          </cell>
          <cell r="B1007" t="str">
            <v xml:space="preserve">Campainha tipo prato Pial cod. 414.18 </v>
          </cell>
          <cell r="C1007" t="str">
            <v xml:space="preserve">und </v>
          </cell>
          <cell r="D1007">
            <v>188.19</v>
          </cell>
        </row>
        <row r="1008">
          <cell r="A1008">
            <v>180805</v>
          </cell>
          <cell r="B1008" t="str">
            <v xml:space="preserve">Coifa em chapa de aço galvanizado bitola 22 (0.7 mm), completa inclusive exaustor de 1/2 hp de potência, conforme detalhe em projeto </v>
          </cell>
          <cell r="C1008" t="str">
            <v xml:space="preserve">und </v>
          </cell>
          <cell r="D1008">
            <v>2131.1999999999998</v>
          </cell>
        </row>
        <row r="1009">
          <cell r="A1009">
            <v>180809</v>
          </cell>
          <cell r="B1009" t="str">
            <v xml:space="preserve">Chuveiro elétrico tipo ducha Lorenzetti ou Corona </v>
          </cell>
          <cell r="C1009" t="str">
            <v xml:space="preserve">und </v>
          </cell>
          <cell r="D1009">
            <v>47.27</v>
          </cell>
        </row>
        <row r="1010">
          <cell r="A1010">
            <v>19</v>
          </cell>
          <cell r="B1010" t="str">
            <v xml:space="preserve">PINTURA </v>
          </cell>
          <cell r="C1010" t="str">
            <v/>
          </cell>
          <cell r="D1010" t="str">
            <v/>
          </cell>
        </row>
        <row r="1011">
          <cell r="A1011">
            <v>1901</v>
          </cell>
          <cell r="B1011" t="str">
            <v xml:space="preserve">SOBRE PAREDES E FORROS </v>
          </cell>
          <cell r="C1011" t="str">
            <v/>
          </cell>
          <cell r="D1011" t="str">
            <v/>
          </cell>
        </row>
        <row r="1012">
          <cell r="A1012">
            <v>190101</v>
          </cell>
          <cell r="B1012" t="str">
            <v xml:space="preserve">Emassamento de paredes e forros, com duas demãos de massa à base de PVA, marcas de referência Suvinil, Coral ou Metalatex </v>
          </cell>
          <cell r="C1012" t="str">
            <v xml:space="preserve">m2 </v>
          </cell>
          <cell r="D1012">
            <v>7.42</v>
          </cell>
        </row>
        <row r="1013">
          <cell r="A1013">
            <v>190102</v>
          </cell>
          <cell r="B1013" t="str">
            <v xml:space="preserve">Emassamento de paredes e forros com duas demãos de massa à base de óleo, marcas de referência Suvinil, Coral ou Metalatex </v>
          </cell>
          <cell r="C1013" t="str">
            <v xml:space="preserve">m2 </v>
          </cell>
          <cell r="D1013">
            <v>13.21</v>
          </cell>
        </row>
        <row r="1014">
          <cell r="A1014">
            <v>190103</v>
          </cell>
          <cell r="B1014" t="str">
            <v xml:space="preserve">Emassamento de paredes e forros, com duas demãos de massa acrílica, marcas de referência Suvinil, Coral ou Metalatex </v>
          </cell>
          <cell r="C1014" t="str">
            <v xml:space="preserve">m2 </v>
          </cell>
          <cell r="D1014">
            <v>9.7200000000000006</v>
          </cell>
        </row>
        <row r="1015">
          <cell r="A1015">
            <v>190104</v>
          </cell>
          <cell r="B1015" t="str">
            <v xml:space="preserve">Pintura com tinta látex PVA, marcas de referência Suvinil, Coral ou Metalatex, inclusive selador em paredes e forros a três demãos </v>
          </cell>
          <cell r="C1015" t="str">
            <v xml:space="preserve">m2 </v>
          </cell>
          <cell r="D1015">
            <v>11.81</v>
          </cell>
        </row>
        <row r="1016">
          <cell r="A1016">
            <v>190105</v>
          </cell>
          <cell r="B1016" t="str">
            <v xml:space="preserve">Pintura com tinta esmalte sintético, marcas de referência Suvinil, Coral ou Metalatex, inclusive selador acrílico, em paredes a três demãos </v>
          </cell>
          <cell r="C1016" t="str">
            <v xml:space="preserve">m2 </v>
          </cell>
          <cell r="D1016">
            <v>13.62</v>
          </cell>
        </row>
        <row r="1017">
          <cell r="A1017">
            <v>190106</v>
          </cell>
          <cell r="B1017" t="str">
            <v xml:space="preserve">Pintura com tinta acrílica, marcas de referência Suvinil, Coral ou Metalatex, inclusive selador acrílico, em paredes e forros, a três demãos </v>
          </cell>
          <cell r="C1017" t="str">
            <v xml:space="preserve">m2 </v>
          </cell>
          <cell r="D1017">
            <v>12.57</v>
          </cell>
        </row>
        <row r="1018">
          <cell r="A1018">
            <v>190107</v>
          </cell>
          <cell r="B1018" t="str">
            <v xml:space="preserve">Pintura com nata de cimento sobre superfície áspera a três demãos </v>
          </cell>
          <cell r="C1018" t="str">
            <v xml:space="preserve">m2 </v>
          </cell>
          <cell r="D1018">
            <v>1.77</v>
          </cell>
        </row>
        <row r="1019">
          <cell r="A1019">
            <v>190108</v>
          </cell>
          <cell r="B1019" t="str">
            <v xml:space="preserve">Pintura a cal a três demãos, em paredes internas ou externas </v>
          </cell>
          <cell r="C1019" t="str">
            <v xml:space="preserve">m2 </v>
          </cell>
          <cell r="D1019">
            <v>6.45</v>
          </cell>
        </row>
        <row r="1020">
          <cell r="A1020">
            <v>190109</v>
          </cell>
          <cell r="B1020" t="str">
            <v xml:space="preserve">Pintura de letra em parede dim. 20x30cm com tinta látex acrílica, marcas de referência Suvinil, Coral ou Metalatex </v>
          </cell>
          <cell r="C1020" t="str">
            <v xml:space="preserve">und </v>
          </cell>
          <cell r="D1020">
            <v>12.1</v>
          </cell>
        </row>
        <row r="1021">
          <cell r="A1021">
            <v>190114</v>
          </cell>
          <cell r="B1021" t="str">
            <v xml:space="preserve">Selador acrílico a uma demão, marcas de referência Suvinil, Coral ou Metalatex </v>
          </cell>
          <cell r="C1021" t="str">
            <v xml:space="preserve">m2 </v>
          </cell>
          <cell r="D1021">
            <v>2.91</v>
          </cell>
        </row>
        <row r="1022">
          <cell r="A1022">
            <v>190115</v>
          </cell>
          <cell r="B1022" t="str">
            <v xml:space="preserve">Pintura com tinta látex PVA, marcas de referência Suvinil, Coral ou Metalatex, inclusive selador em paredes e forros a duas demãos </v>
          </cell>
          <cell r="C1022" t="str">
            <v xml:space="preserve">m2 </v>
          </cell>
          <cell r="D1022">
            <v>9.57</v>
          </cell>
        </row>
        <row r="1023">
          <cell r="A1023">
            <v>190116</v>
          </cell>
          <cell r="B1023" t="str">
            <v xml:space="preserve">Pintura com tinta esmalte sintético, marcas de referência Suvinil, Coral ou Metalatex, inclusive selador acrílico, em paredes, a duas demãos </v>
          </cell>
          <cell r="C1023" t="str">
            <v xml:space="preserve">m2 </v>
          </cell>
          <cell r="D1023">
            <v>10.97</v>
          </cell>
        </row>
        <row r="1024">
          <cell r="A1024">
            <v>190117</v>
          </cell>
          <cell r="B1024" t="str">
            <v xml:space="preserve">Pintura com tinta acrílica, marcas de referência Suvinil, Coral e Metalatex, inclusive selador acrílico, em paredes e forros, a duas demãos </v>
          </cell>
          <cell r="C1024" t="str">
            <v xml:space="preserve">m2 </v>
          </cell>
          <cell r="D1024">
            <v>10.119999999999999</v>
          </cell>
        </row>
        <row r="1025">
          <cell r="A1025">
            <v>190121</v>
          </cell>
          <cell r="B1025" t="str">
            <v xml:space="preserve">Líquido selador para tinta PVA, uma demão, marcas de referência Suvinil, Coral ou Metalatex </v>
          </cell>
          <cell r="C1025" t="str">
            <v xml:space="preserve">m2 </v>
          </cell>
          <cell r="D1025">
            <v>1.42</v>
          </cell>
        </row>
        <row r="1026">
          <cell r="A1026">
            <v>1902</v>
          </cell>
          <cell r="B1026" t="str">
            <v xml:space="preserve">SOBRE CONCRETO OU BLOCOS CERÂMICOS APARENTES </v>
          </cell>
          <cell r="C1026" t="str">
            <v/>
          </cell>
          <cell r="D1026" t="str">
            <v/>
          </cell>
        </row>
        <row r="1027">
          <cell r="A1027">
            <v>190201</v>
          </cell>
          <cell r="B1027" t="str">
            <v xml:space="preserve">Pintura com verniz acrílico , marcas de referência Suvinil, Coral ou Metalatex sobre concreto ou blocos aparentes, a duas demãos </v>
          </cell>
          <cell r="C1027" t="str">
            <v xml:space="preserve">m2 </v>
          </cell>
          <cell r="D1027">
            <v>5.44</v>
          </cell>
        </row>
        <row r="1028">
          <cell r="A1028">
            <v>190202</v>
          </cell>
          <cell r="B1028" t="str">
            <v xml:space="preserve">Pintura à base de silicone, marcas de referência Suvinil, Coral ou Metalatex, sobre paredes de blocos cerâmicos ou concreto a uma demão </v>
          </cell>
          <cell r="C1028" t="str">
            <v xml:space="preserve">m2 </v>
          </cell>
          <cell r="D1028">
            <v>7.78</v>
          </cell>
        </row>
        <row r="1029">
          <cell r="A1029">
            <v>190203</v>
          </cell>
          <cell r="B1029" t="str">
            <v xml:space="preserve">Pintura com tinta acrílica, marcas de referência Suvinil, Coral ou Metalatex, inclusive selador acrílico, sobre concreto ou blocos de concreto a três demãos </v>
          </cell>
          <cell r="C1029" t="str">
            <v xml:space="preserve">m2 </v>
          </cell>
          <cell r="D1029">
            <v>12.22</v>
          </cell>
        </row>
        <row r="1030">
          <cell r="A1030">
            <v>190204</v>
          </cell>
          <cell r="B1030" t="str">
            <v xml:space="preserve">Pintura com tinta acrílica, marcas de referência Suvinil, Coral ou Metalatex, inclusive selador acrílico, em cobogós de concreto a duas demãos </v>
          </cell>
          <cell r="C1030" t="str">
            <v xml:space="preserve">m2 </v>
          </cell>
          <cell r="D1030">
            <v>14.77</v>
          </cell>
        </row>
        <row r="1031">
          <cell r="A1031">
            <v>190205</v>
          </cell>
          <cell r="B1031" t="str">
            <v xml:space="preserve">Caiação de meio-fio a três demãos </v>
          </cell>
          <cell r="C1031" t="str">
            <v xml:space="preserve">m2 </v>
          </cell>
          <cell r="D1031">
            <v>5.22</v>
          </cell>
        </row>
        <row r="1032">
          <cell r="A1032">
            <v>190211</v>
          </cell>
          <cell r="B1032" t="str">
            <v xml:space="preserve">Pintura com tinta pva, sobre concreto ou bloco de concreto, a duas demãos, marcas de referência Suvinil, Coral ou Metalatex </v>
          </cell>
          <cell r="C1032" t="str">
            <v xml:space="preserve">m2 </v>
          </cell>
          <cell r="D1032">
            <v>9.57</v>
          </cell>
        </row>
        <row r="1033">
          <cell r="A1033">
            <v>1903</v>
          </cell>
          <cell r="B1033" t="str">
            <v xml:space="preserve">SOBRE MADEIRA </v>
          </cell>
          <cell r="C1033" t="str">
            <v/>
          </cell>
          <cell r="D1033" t="str">
            <v/>
          </cell>
        </row>
        <row r="1034">
          <cell r="A1034">
            <v>190301</v>
          </cell>
          <cell r="B1034" t="str">
            <v xml:space="preserve">Emassamento de esquadrias de madeira, com duas demãos de massa à base de óleo, marcas de referência Suvinil, Coral ou Metalatex </v>
          </cell>
          <cell r="C1034" t="str">
            <v xml:space="preserve">m2 </v>
          </cell>
          <cell r="D1034">
            <v>11.96</v>
          </cell>
        </row>
        <row r="1035">
          <cell r="A1035">
            <v>190302</v>
          </cell>
          <cell r="B1035" t="str">
            <v xml:space="preserve">Pintura com tinta esmalte sintético, marcas de referência Suvinil, Coral ou Metalatex, inclusive fundo branco nivelador, em madeira a duas demãos </v>
          </cell>
          <cell r="C1035" t="str">
            <v xml:space="preserve">m2 </v>
          </cell>
          <cell r="D1035">
            <v>11.85</v>
          </cell>
        </row>
        <row r="1036">
          <cell r="A1036">
            <v>190303</v>
          </cell>
          <cell r="B1036" t="str">
            <v xml:space="preserve">Pintura com verniz, marcas de referência Suvinil, Coral ou Metalatex em madeira a três demãos </v>
          </cell>
          <cell r="C1036" t="str">
            <v xml:space="preserve">m2 </v>
          </cell>
          <cell r="D1036">
            <v>11.07</v>
          </cell>
        </row>
        <row r="1037">
          <cell r="A1037">
            <v>190306</v>
          </cell>
          <cell r="B1037" t="str">
            <v xml:space="preserve">Pintura com verniz filtro solar fosco em madeira a três demãos, marcas de referência Suvinil, Coral ou Metalatex </v>
          </cell>
          <cell r="C1037" t="str">
            <v xml:space="preserve">m2 </v>
          </cell>
          <cell r="D1037">
            <v>11.46</v>
          </cell>
        </row>
        <row r="1038">
          <cell r="A1038">
            <v>1904</v>
          </cell>
          <cell r="B1038" t="str">
            <v xml:space="preserve">SOBRE METAL </v>
          </cell>
          <cell r="C1038" t="str">
            <v/>
          </cell>
          <cell r="D1038" t="str">
            <v/>
          </cell>
        </row>
        <row r="1039">
          <cell r="A1039">
            <v>190417</v>
          </cell>
          <cell r="B1039" t="str">
            <v xml:space="preserve">Pintura com tinta esmalte sintético, marcas de referência Suvinil, Coral ou Metalatex, a duas demãos, inclusive fundo anticorrosivo a uma demão em metal </v>
          </cell>
          <cell r="C1039" t="str">
            <v xml:space="preserve">m2 </v>
          </cell>
          <cell r="D1039">
            <v>10.76</v>
          </cell>
        </row>
        <row r="1040">
          <cell r="A1040">
            <v>1905</v>
          </cell>
          <cell r="B1040" t="str">
            <v xml:space="preserve">SOBRE ELEMENTOS ESPECIAIS </v>
          </cell>
          <cell r="C1040" t="str">
            <v/>
          </cell>
          <cell r="D1040" t="str">
            <v/>
          </cell>
        </row>
        <row r="1041">
          <cell r="A1041">
            <v>190501</v>
          </cell>
          <cell r="B1041" t="str">
            <v xml:space="preserve">Pintura de letras em chapas de ferro, dimensões 20x30cm, com tinta óleo ou esmalte, a duas demãos, marcas de referência Suvinil, Coral ou Metalatex </v>
          </cell>
          <cell r="C1041" t="str">
            <v xml:space="preserve">und </v>
          </cell>
          <cell r="D1041">
            <v>2.5</v>
          </cell>
        </row>
        <row r="1042">
          <cell r="A1042">
            <v>1906</v>
          </cell>
          <cell r="B1042" t="str">
            <v xml:space="preserve">SOBRE PISOS </v>
          </cell>
          <cell r="C1042" t="str">
            <v/>
          </cell>
          <cell r="D1042" t="str">
            <v/>
          </cell>
        </row>
        <row r="1043">
          <cell r="A1043">
            <v>190601</v>
          </cell>
          <cell r="B1043" t="str">
            <v xml:space="preserve">Pintura à base de epoxi , marcas de referência Suvinil, Coral ou Metalatex, em faixas com largura de 5 cm para demarcação de quadra de esportes </v>
          </cell>
          <cell r="C1043" t="str">
            <v xml:space="preserve">m </v>
          </cell>
          <cell r="D1043">
            <v>15.97</v>
          </cell>
        </row>
        <row r="1044">
          <cell r="A1044">
            <v>190602</v>
          </cell>
          <cell r="B1044" t="str">
            <v xml:space="preserve">Pintura com tinta à base de resinas acrílicas, marcas de referência Suvinil, Coral ou Metalatex, sobre piso de concreto, a duas demãos </v>
          </cell>
          <cell r="C1044" t="str">
            <v xml:space="preserve">m2 </v>
          </cell>
          <cell r="D1044">
            <v>17.72</v>
          </cell>
        </row>
        <row r="1045">
          <cell r="A1045">
            <v>190603</v>
          </cell>
          <cell r="B1045" t="str">
            <v xml:space="preserve">Pintura sobre pisos, marcas de referência Novacor, Coral ou Suvinil, a duas demãos </v>
          </cell>
          <cell r="C1045" t="str">
            <v xml:space="preserve">m2 </v>
          </cell>
          <cell r="D1045">
            <v>10.44</v>
          </cell>
        </row>
        <row r="1046">
          <cell r="A1046">
            <v>190604</v>
          </cell>
          <cell r="B1046" t="str">
            <v xml:space="preserve">Pintura à base de epoxi, marcas de referência Suvinil, Coral ou Metalatex, em faixas com largura de 8 cm, para demarcação de quadra de esportes </v>
          </cell>
          <cell r="C1046" t="str">
            <v xml:space="preserve">m </v>
          </cell>
          <cell r="D1046">
            <v>25.57</v>
          </cell>
        </row>
        <row r="1047">
          <cell r="A1047">
            <v>1907</v>
          </cell>
          <cell r="B1047" t="str">
            <v xml:space="preserve">REVISÕES E REPAROS </v>
          </cell>
          <cell r="C1047" t="str">
            <v/>
          </cell>
          <cell r="D1047" t="str">
            <v/>
          </cell>
        </row>
        <row r="1048">
          <cell r="A1048">
            <v>190703</v>
          </cell>
          <cell r="B1048" t="str">
            <v xml:space="preserve">Correção com massa rápida em esquadrias de ferro (onde houver imperfeições) </v>
          </cell>
          <cell r="C1048" t="str">
            <v xml:space="preserve">m2 </v>
          </cell>
          <cell r="D1048">
            <v>8.2899999999999991</v>
          </cell>
        </row>
        <row r="1049">
          <cell r="A1049">
            <v>20</v>
          </cell>
          <cell r="B1049" t="str">
            <v xml:space="preserve">SERVIÇOS COMPLEMENTARES EXTERNOS </v>
          </cell>
          <cell r="C1049" t="str">
            <v/>
          </cell>
          <cell r="D1049" t="str">
            <v/>
          </cell>
        </row>
        <row r="1050">
          <cell r="A1050">
            <v>2001</v>
          </cell>
          <cell r="B1050" t="str">
            <v xml:space="preserve">MUROS E FECHAMENTOS </v>
          </cell>
          <cell r="C1050" t="str">
            <v/>
          </cell>
          <cell r="D1050" t="str">
            <v/>
          </cell>
        </row>
        <row r="1051">
          <cell r="A1051">
            <v>200101</v>
          </cell>
          <cell r="B1051" t="str">
            <v xml:space="preserve">Alambrado c/ tela losangular de arame fio 12 malha 2" revest. em PVC com tubo de ferro galvanizado vertical de 2 1/2" e horizontal de 1" incl. portão, pintados com esmalte sobre fundo anticorrosivo </v>
          </cell>
          <cell r="C1051" t="str">
            <v xml:space="preserve">m2 </v>
          </cell>
          <cell r="D1051">
            <v>108.6</v>
          </cell>
        </row>
        <row r="1052">
          <cell r="A1052">
            <v>200104</v>
          </cell>
          <cell r="B1052" t="str">
            <v xml:space="preserve">Cerca de madeira com ripas de 7 x 2 cm, altura de 1.50 m e caibro de 8 x 8 cm em madeira de lei espaçados a cada 2.0 m </v>
          </cell>
          <cell r="C1052" t="str">
            <v xml:space="preserve">m </v>
          </cell>
          <cell r="D1052">
            <v>125.25</v>
          </cell>
        </row>
        <row r="1053">
          <cell r="A1053">
            <v>200105</v>
          </cell>
          <cell r="B1053" t="str">
            <v xml:space="preserve">Cerca com tela fio 16 malha losangular de 2", fixadas c/ grampos em pontaletes de madeira 8x8cm espaçados de 1.5m, com bases concretadas e com três fios tensores de arame galvanizado n.12 </v>
          </cell>
          <cell r="C1053" t="str">
            <v xml:space="preserve">m </v>
          </cell>
          <cell r="D1053">
            <v>76.33</v>
          </cell>
        </row>
        <row r="1054">
          <cell r="A1054">
            <v>200106</v>
          </cell>
          <cell r="B1054" t="str">
            <v xml:space="preserve">(**)Muro de alvenaria de bloco cerâmico, esp. 10cm, com pilares a cada 3 m, revestido com chapisco </v>
          </cell>
          <cell r="C1054" t="str">
            <v xml:space="preserve">m2 </v>
          </cell>
          <cell r="D1054">
            <v>80.540000000000006</v>
          </cell>
        </row>
        <row r="1055">
          <cell r="A1055">
            <v>200107</v>
          </cell>
          <cell r="B1055" t="str">
            <v xml:space="preserve">Cerca com cinco fios de arame liso n. 12 fixados com grampos em pontaletes de 8 x 8cm a cada 2.0 m e altura livre de 1.6 m </v>
          </cell>
          <cell r="C1055" t="str">
            <v xml:space="preserve">m </v>
          </cell>
          <cell r="D1055">
            <v>43.34</v>
          </cell>
        </row>
        <row r="1056">
          <cell r="A1056">
            <v>200108</v>
          </cell>
          <cell r="B1056" t="str">
            <v xml:space="preserve">Muro de arrimo de concreto ciclópico com aterro na parte posterior, inclusive forma de madeira e dreno de brita </v>
          </cell>
          <cell r="C1056" t="str">
            <v xml:space="preserve">m3 </v>
          </cell>
          <cell r="D1056">
            <v>572.75</v>
          </cell>
        </row>
        <row r="1057">
          <cell r="A1057">
            <v>200120</v>
          </cell>
          <cell r="B1057" t="str">
            <v xml:space="preserve">Cerca c/tela losang. arame fio 12 malha 2" revest. em PVC com mourão de concreto fixado em solo, altura de 2.30m, base de 15x15cm e topo de 11x11cm a cada 3m, c/3 fios tensores, incl. sapata de 40x40x50cm </v>
          </cell>
          <cell r="C1057" t="str">
            <v xml:space="preserve">m </v>
          </cell>
          <cell r="D1057">
            <v>107.7</v>
          </cell>
        </row>
        <row r="1058">
          <cell r="A1058">
            <v>200121</v>
          </cell>
          <cell r="B1058" t="str">
            <v xml:space="preserve">Cerca c/tela losang. arame fio 12 malha 2" revest. em PVC com mourão de concreto fixado em rocha, altura de 2.30m, base de 15x15cm e topo de 11x11cm a cada 3m, c/3 fios tensores, incl. chumbadores e bloco de 30x30x40cm </v>
          </cell>
          <cell r="C1058" t="str">
            <v xml:space="preserve">m </v>
          </cell>
          <cell r="D1058">
            <v>132.49</v>
          </cell>
        </row>
        <row r="1059">
          <cell r="A1059">
            <v>200124</v>
          </cell>
          <cell r="B1059" t="str">
            <v xml:space="preserve">Muro de alvenaria de blocos cerâmicos 10x20x20cm, c/ pilares a cada 2 m, esp. 10cm e h=2.5m, revestido com chapisco, reboco e pintura acrílica a 2 demãos, incl. pilares, cintas e sapatas, empregando arg. cimento cal e areia </v>
          </cell>
          <cell r="C1059" t="str">
            <v xml:space="preserve">m </v>
          </cell>
          <cell r="D1059">
            <v>449.56</v>
          </cell>
        </row>
        <row r="1060">
          <cell r="A1060">
            <v>200128</v>
          </cell>
          <cell r="B1060" t="str">
            <v xml:space="preserve">Alambrado sobre muro existente, executado em tela fio 12 malha 3", com 02 fios tensores, fixados em tubos de FG 11/2" colocados a cada 3m (h do alambrado =1,5m), inlcusive chumbamento no muro </v>
          </cell>
          <cell r="C1060" t="str">
            <v xml:space="preserve">m2 </v>
          </cell>
          <cell r="D1060">
            <v>126.6</v>
          </cell>
        </row>
        <row r="1061">
          <cell r="A1061">
            <v>200129</v>
          </cell>
          <cell r="B1061" t="str">
            <v xml:space="preserve">Cerca com mourão de concreto fixado em solo, altura 2.30m, base de 15x15cm e topo 11x11cm, com 10 fios de arame galvanizado liso nº 10 </v>
          </cell>
          <cell r="C1061" t="str">
            <v xml:space="preserve">m </v>
          </cell>
          <cell r="D1061">
            <v>49.55</v>
          </cell>
        </row>
        <row r="1062">
          <cell r="A1062">
            <v>200130</v>
          </cell>
          <cell r="B1062" t="str">
            <v xml:space="preserve">Gradil H = 1.90m padrão SEDU em tudo de FG 2" e barra chata de 11/2"x1/4", para fixação sobre mureta conforme projeto, exclusive a mureta. </v>
          </cell>
          <cell r="C1062" t="str">
            <v xml:space="preserve">m </v>
          </cell>
          <cell r="D1062">
            <v>393.19</v>
          </cell>
        </row>
        <row r="1063">
          <cell r="A1063">
            <v>200131</v>
          </cell>
          <cell r="B1063" t="str">
            <v xml:space="preserve">Gradil H = 1.90m padrão SEDU em tubo de FG 31/2" e barra chata de 2"x1/4" para fixação sobre mureta conforme projeto, exclusive a mureta. </v>
          </cell>
          <cell r="C1063" t="str">
            <v xml:space="preserve">m </v>
          </cell>
          <cell r="D1063">
            <v>726.87</v>
          </cell>
        </row>
        <row r="1064">
          <cell r="A1064">
            <v>2002</v>
          </cell>
          <cell r="B1064" t="str">
            <v xml:space="preserve">PAVIMENTAÇÃO </v>
          </cell>
          <cell r="C1064" t="str">
            <v/>
          </cell>
          <cell r="D1064" t="str">
            <v/>
          </cell>
        </row>
        <row r="1065">
          <cell r="A1065">
            <v>200202</v>
          </cell>
          <cell r="B1065" t="str">
            <v xml:space="preserve">Meio-fio de concreto pré-moldado com dimensões de 15x12x30x100 cm, rejuntados com argamassa de cimento e areia no traço 1:3 </v>
          </cell>
          <cell r="C1065" t="str">
            <v xml:space="preserve">m </v>
          </cell>
          <cell r="D1065">
            <v>27.35</v>
          </cell>
        </row>
        <row r="1066">
          <cell r="A1066">
            <v>200206</v>
          </cell>
          <cell r="B1066" t="str">
            <v xml:space="preserve">Blocos pré-moldados de concreto tipo pavi-s ou equivalente, espessura de 8 cm e resistência a compressão mínima de 35MPa, assentados sobre colchão de pó de pedra na espessura de 10 cm </v>
          </cell>
          <cell r="C1066" t="str">
            <v xml:space="preserve">m2 </v>
          </cell>
          <cell r="D1066">
            <v>47.63</v>
          </cell>
        </row>
        <row r="1067">
          <cell r="A1067">
            <v>200209</v>
          </cell>
          <cell r="B1067" t="str">
            <v xml:space="preserve">Passeio de cimentado camurçado com argamassa de cimento e areia no traço 1:3 esp. 1.5cm e lastro de concreto com 8cm de espessura, inclusive preparo de caixa </v>
          </cell>
          <cell r="C1067" t="str">
            <v xml:space="preserve">m2 </v>
          </cell>
          <cell r="D1067">
            <v>63.85</v>
          </cell>
        </row>
        <row r="1068">
          <cell r="A1068">
            <v>200214</v>
          </cell>
          <cell r="B1068" t="str">
            <v xml:space="preserve">Blocos pré-moldados de concreto tipo pavi-s ou equivalente, espessura 10 cm e resistência a compressão mínima de 35MPa, assentados sobre colchão de pó de pedra na espessura de 10 cm </v>
          </cell>
          <cell r="C1068" t="str">
            <v xml:space="preserve">m2 </v>
          </cell>
          <cell r="D1068">
            <v>58.87</v>
          </cell>
        </row>
        <row r="1069">
          <cell r="A1069">
            <v>200223</v>
          </cell>
          <cell r="B1069" t="str">
            <v xml:space="preserve">Execução de lastro de brita nº 02 sob passeios e ciclovias, incl. escavação </v>
          </cell>
          <cell r="C1069" t="str">
            <v xml:space="preserve">m3 </v>
          </cell>
          <cell r="D1069">
            <v>100.25</v>
          </cell>
        </row>
        <row r="1070">
          <cell r="A1070">
            <v>200229</v>
          </cell>
          <cell r="B1070" t="str">
            <v xml:space="preserve">Meio-fio de concreto moldado in-loco com formas de chapa compensada resinada 6mm, nas dimensões 10 x 30 cm, incl. escavação, reaterro e bota-fora </v>
          </cell>
          <cell r="C1070" t="str">
            <v xml:space="preserve">m </v>
          </cell>
          <cell r="D1070">
            <v>38.44</v>
          </cell>
        </row>
        <row r="1071">
          <cell r="A1071">
            <v>200237</v>
          </cell>
          <cell r="B1071" t="str">
            <v xml:space="preserve">Blocos pré-moldados de concreto tipo pavi-s ou equivalente, espessura de 6 cm e resistência a compressão mínima de 35MPa, assentados sobre colchão de pó de pedra na espessura de 10 cm </v>
          </cell>
          <cell r="C1071" t="str">
            <v xml:space="preserve">m2 </v>
          </cell>
          <cell r="D1071">
            <v>40.869999999999997</v>
          </cell>
        </row>
        <row r="1072">
          <cell r="A1072">
            <v>200240</v>
          </cell>
          <cell r="B1072" t="str">
            <v xml:space="preserve">Calçamento de pedra portuguesa, inclusive lastro de concreto com 8cm de espessura para regularização, assentado com cimento e areia </v>
          </cell>
          <cell r="C1072" t="str">
            <v xml:space="preserve">m2 </v>
          </cell>
          <cell r="D1072">
            <v>86.37</v>
          </cell>
        </row>
        <row r="1073">
          <cell r="A1073">
            <v>200243</v>
          </cell>
          <cell r="B1073" t="str">
            <v xml:space="preserve">Canaleta no piso em concreto simples com dimensões internas de 20 x 10 cm e grelha em ferro diam. 1/2" a cada 3 cm fixados em cantoneira de 3/4" x 1/8" apoiada sobre requadro em cantoneira de 1" x 3/16" </v>
          </cell>
          <cell r="C1073" t="str">
            <v xml:space="preserve">m </v>
          </cell>
          <cell r="D1073">
            <v>130.5</v>
          </cell>
        </row>
        <row r="1074">
          <cell r="A1074">
            <v>200244</v>
          </cell>
          <cell r="B1074" t="str">
            <v xml:space="preserve">Fornecimento e assentamento de blocos hexagonais de concreto h=6cm, sobre coxim de areia </v>
          </cell>
          <cell r="C1074" t="str">
            <v xml:space="preserve">m2 </v>
          </cell>
          <cell r="D1074">
            <v>40.67</v>
          </cell>
        </row>
        <row r="1075">
          <cell r="A1075">
            <v>200246</v>
          </cell>
          <cell r="B1075" t="str">
            <v xml:space="preserve">Fornecimento e assentamento de blocos hexagonais de concreto h=8cm, sobre coxim de areia </v>
          </cell>
          <cell r="C1075" t="str">
            <v xml:space="preserve">m2 </v>
          </cell>
          <cell r="D1075">
            <v>46.96</v>
          </cell>
        </row>
        <row r="1076">
          <cell r="A1076">
            <v>2003</v>
          </cell>
          <cell r="B1076" t="str">
            <v xml:space="preserve">PAISAGISMO </v>
          </cell>
          <cell r="C1076" t="str">
            <v/>
          </cell>
          <cell r="D1076" t="str">
            <v/>
          </cell>
        </row>
        <row r="1077">
          <cell r="A1077">
            <v>200303</v>
          </cell>
          <cell r="B1077" t="str">
            <v xml:space="preserve">Fornecimento de grama tipo esmeralda em placas com espessura de 0.06 m, exclusive plantio </v>
          </cell>
          <cell r="C1077" t="str">
            <v xml:space="preserve">m2 </v>
          </cell>
          <cell r="D1077">
            <v>6.53</v>
          </cell>
        </row>
        <row r="1078">
          <cell r="A1078">
            <v>200304</v>
          </cell>
          <cell r="B1078" t="str">
            <v xml:space="preserve">Manutenção para poda e limpeza de árvores e arbustos </v>
          </cell>
          <cell r="C1078" t="str">
            <v xml:space="preserve">m2 </v>
          </cell>
          <cell r="D1078">
            <v>0.01</v>
          </cell>
        </row>
        <row r="1079">
          <cell r="A1079">
            <v>200305</v>
          </cell>
          <cell r="B1079" t="str">
            <v xml:space="preserve">Fornecimento e espalhamento de areia média lavada </v>
          </cell>
          <cell r="C1079" t="str">
            <v xml:space="preserve">m3 </v>
          </cell>
          <cell r="D1079">
            <v>92.76</v>
          </cell>
        </row>
        <row r="1080">
          <cell r="A1080">
            <v>200306</v>
          </cell>
          <cell r="B1080" t="str">
            <v xml:space="preserve">Fornecimento e espalhamento de brita 1 ou 2 </v>
          </cell>
          <cell r="C1080" t="str">
            <v xml:space="preserve">m3 </v>
          </cell>
          <cell r="D1080">
            <v>80.37</v>
          </cell>
        </row>
        <row r="1081">
          <cell r="A1081">
            <v>200307</v>
          </cell>
          <cell r="B1081" t="str">
            <v xml:space="preserve">Fornecimento e espalhamento de terra vegetal </v>
          </cell>
          <cell r="C1081" t="str">
            <v xml:space="preserve">m3 </v>
          </cell>
          <cell r="D1081">
            <v>88.77</v>
          </cell>
        </row>
        <row r="1082">
          <cell r="A1082">
            <v>200323</v>
          </cell>
          <cell r="B1082" t="str">
            <v xml:space="preserve">Fornecimento e espalhamento de pó de pedra </v>
          </cell>
          <cell r="C1082" t="str">
            <v xml:space="preserve">m3 </v>
          </cell>
          <cell r="D1082">
            <v>63.14</v>
          </cell>
        </row>
        <row r="1083">
          <cell r="A1083">
            <v>200326</v>
          </cell>
          <cell r="B1083" t="str">
            <v xml:space="preserve">Fornecimento e plantio de grama em placas tipo esmeralda </v>
          </cell>
          <cell r="C1083" t="str">
            <v xml:space="preserve">m2 </v>
          </cell>
          <cell r="D1083">
            <v>12.2</v>
          </cell>
        </row>
        <row r="1084">
          <cell r="A1084">
            <v>2004</v>
          </cell>
          <cell r="B1084" t="str">
            <v xml:space="preserve">TRATAMENTO, CONSERVAÇÃO E LIMPEZA </v>
          </cell>
          <cell r="C1084" t="str">
            <v/>
          </cell>
          <cell r="D1084" t="str">
            <v/>
          </cell>
        </row>
        <row r="1085">
          <cell r="A1085">
            <v>200401</v>
          </cell>
          <cell r="B1085" t="str">
            <v xml:space="preserve">Limpeza geral da obra </v>
          </cell>
          <cell r="C1085" t="str">
            <v xml:space="preserve">m2 </v>
          </cell>
          <cell r="D1085">
            <v>4.71</v>
          </cell>
        </row>
        <row r="1086">
          <cell r="A1086">
            <v>200402</v>
          </cell>
          <cell r="B1086" t="str">
            <v xml:space="preserve">Limpeza geral de obras (quadras, praças e jardins) </v>
          </cell>
          <cell r="C1086" t="str">
            <v xml:space="preserve">m2 </v>
          </cell>
          <cell r="D1086">
            <v>0.47</v>
          </cell>
        </row>
        <row r="1087">
          <cell r="A1087">
            <v>200404</v>
          </cell>
          <cell r="B1087" t="str">
            <v xml:space="preserve">Limpeza de pisos e revestimentos cerâmicos </v>
          </cell>
          <cell r="C1087" t="str">
            <v xml:space="preserve">m2 </v>
          </cell>
          <cell r="D1087">
            <v>6.25</v>
          </cell>
        </row>
        <row r="1088">
          <cell r="A1088">
            <v>200405</v>
          </cell>
          <cell r="B1088" t="str">
            <v xml:space="preserve">Limpeza de aparelhos sanitários, exclusive metais </v>
          </cell>
          <cell r="C1088" t="str">
            <v xml:space="preserve">und </v>
          </cell>
          <cell r="D1088">
            <v>2.83</v>
          </cell>
        </row>
        <row r="1089">
          <cell r="A1089">
            <v>200406</v>
          </cell>
          <cell r="B1089" t="str">
            <v xml:space="preserve">Limpeza de metais sanitários </v>
          </cell>
          <cell r="C1089" t="str">
            <v xml:space="preserve">und </v>
          </cell>
          <cell r="D1089">
            <v>1.22</v>
          </cell>
        </row>
        <row r="1090">
          <cell r="A1090">
            <v>2005</v>
          </cell>
          <cell r="B1090" t="str">
            <v xml:space="preserve">DIVERSOS EXTERNOS </v>
          </cell>
          <cell r="C1090" t="str">
            <v/>
          </cell>
          <cell r="D1090" t="str">
            <v/>
          </cell>
        </row>
        <row r="1091">
          <cell r="A1091">
            <v>200501</v>
          </cell>
          <cell r="B1091" t="str">
            <v xml:space="preserve">Conjunto de 03 mastros, para bandeira, em ferro galvanizado, 2 com 7,50m de altura e 1 com 9,0m de altura, nos diâmetros de 4", 3" e 2", inclusive base de concreto, conf. detalhe de projeto </v>
          </cell>
          <cell r="C1091" t="str">
            <v xml:space="preserve">und </v>
          </cell>
          <cell r="D1091">
            <v>5452.26</v>
          </cell>
        </row>
        <row r="1092">
          <cell r="A1092">
            <v>200502</v>
          </cell>
          <cell r="B1092" t="str">
            <v xml:space="preserve">Letra de ferro batido com altura 10 cm, inclusive fundo protetor e pintura a óleo ou esmalte </v>
          </cell>
          <cell r="C1092" t="str">
            <v xml:space="preserve">und </v>
          </cell>
          <cell r="D1092">
            <v>36.65</v>
          </cell>
        </row>
        <row r="1093">
          <cell r="A1093">
            <v>200503</v>
          </cell>
          <cell r="B1093" t="str">
            <v xml:space="preserve">Letra de chapa de ferro galvanizado dim 20 x 30 cm, inclusive fundo protetor e pintura a esmalte sintético </v>
          </cell>
          <cell r="C1093" t="str">
            <v xml:space="preserve">und </v>
          </cell>
          <cell r="D1093">
            <v>82.28</v>
          </cell>
        </row>
        <row r="1094">
          <cell r="A1094">
            <v>200504</v>
          </cell>
          <cell r="B1094" t="str">
            <v xml:space="preserve">Letras de chapa de ferro galvanizado com altura 10cm, inclusive fundo protetor e pintura a óleo ou esmalte </v>
          </cell>
          <cell r="C1094" t="str">
            <v xml:space="preserve">und </v>
          </cell>
          <cell r="D1094">
            <v>32.06</v>
          </cell>
        </row>
        <row r="1095">
          <cell r="A1095">
            <v>200511</v>
          </cell>
          <cell r="B1095" t="str">
            <v xml:space="preserve">Banco de concreto aparente com tampo de 40x40x5 cm e base de 20x20x36 cm para mesa de jogos, conforme detalhe em projeto </v>
          </cell>
          <cell r="C1095" t="str">
            <v xml:space="preserve">und </v>
          </cell>
          <cell r="D1095">
            <v>92.84</v>
          </cell>
        </row>
        <row r="1096">
          <cell r="A1096">
            <v>200512</v>
          </cell>
          <cell r="B1096" t="str">
            <v xml:space="preserve">Mesa de concreto aparente com tampo de 60x60x5 cm, base de 30x30x75 cm e tabuleiro 40x40cm embutido no concreto, feito com pastilhas de mármore branco e granito preto de 5x5x2cm conf. projeto </v>
          </cell>
          <cell r="C1096" t="str">
            <v xml:space="preserve">und </v>
          </cell>
          <cell r="D1096">
            <v>317.12</v>
          </cell>
        </row>
        <row r="1097">
          <cell r="A1097">
            <v>200513</v>
          </cell>
          <cell r="B1097" t="str">
            <v xml:space="preserve">Escada tipo marinheiro de tubo de ferro 1" e 3/4", com h=4.20m, para acesso a caixa d'água, inclusive pintura em esmalte sintético, conforme detalhe em projeto </v>
          </cell>
          <cell r="C1097" t="str">
            <v xml:space="preserve">und </v>
          </cell>
          <cell r="D1097">
            <v>791.56</v>
          </cell>
        </row>
        <row r="1098">
          <cell r="A1098">
            <v>200517</v>
          </cell>
          <cell r="B1098" t="str">
            <v xml:space="preserve">Placa para inauguração de obra em alumínio fundido, dimensões 30 x 50 cm, inclusive assentamento </v>
          </cell>
          <cell r="C1098" t="str">
            <v xml:space="preserve">und </v>
          </cell>
          <cell r="D1098">
            <v>436.98</v>
          </cell>
        </row>
        <row r="1099">
          <cell r="A1099">
            <v>200549</v>
          </cell>
          <cell r="B1099" t="str">
            <v xml:space="preserve">Brises de chapa de cimento amianto, acabamento esmalte sintético acetinado branco, peça com dimensões 110x25cm (exclusive pintura) </v>
          </cell>
          <cell r="C1099" t="str">
            <v xml:space="preserve">und </v>
          </cell>
          <cell r="D1099">
            <v>42.3</v>
          </cell>
        </row>
        <row r="1100">
          <cell r="A1100">
            <v>200562</v>
          </cell>
          <cell r="B1100" t="str">
            <v xml:space="preserve">Caixa pré-moldada de concreto para aparelho de ar condicionado de 18.000 BTU </v>
          </cell>
          <cell r="C1100" t="str">
            <v xml:space="preserve">und </v>
          </cell>
          <cell r="D1100">
            <v>150.13999999999999</v>
          </cell>
        </row>
        <row r="1101">
          <cell r="A1101">
            <v>200563</v>
          </cell>
          <cell r="B1101" t="str">
            <v xml:space="preserve">Banco de concreto armado aparente com apoios de alvenaria assentada com argamassa de cimento, cal e areia, largura de 0,50m e espessura de 0,05m </v>
          </cell>
          <cell r="C1101" t="str">
            <v xml:space="preserve">m </v>
          </cell>
          <cell r="D1101">
            <v>83.94</v>
          </cell>
        </row>
        <row r="1102">
          <cell r="A1102">
            <v>200572</v>
          </cell>
          <cell r="B1102" t="str">
            <v xml:space="preserve">Poço c/ anéis pré-moldados diam. 1.5m e profundidade de 7m, inclusive fornecimento </v>
          </cell>
          <cell r="C1102" t="str">
            <v xml:space="preserve">und </v>
          </cell>
          <cell r="D1102">
            <v>1011.85</v>
          </cell>
        </row>
        <row r="1103">
          <cell r="A1103">
            <v>200573</v>
          </cell>
          <cell r="B1103" t="str">
            <v xml:space="preserve">Bicicletário em tubo de ferro galvanizado 1" e ferro liso 1/2", inclusive pintura, conforme projeto padrão SEDU </v>
          </cell>
          <cell r="C1103" t="str">
            <v xml:space="preserve">m </v>
          </cell>
          <cell r="D1103">
            <v>107.14</v>
          </cell>
        </row>
        <row r="1104">
          <cell r="A1104">
            <v>2007</v>
          </cell>
          <cell r="B1104" t="str">
            <v xml:space="preserve">QUADRA DE ESPORTES (Ver nota 9 da planilha) </v>
          </cell>
          <cell r="C1104" t="str">
            <v/>
          </cell>
          <cell r="D1104" t="str">
            <v/>
          </cell>
        </row>
        <row r="1105">
          <cell r="A1105">
            <v>200702</v>
          </cell>
          <cell r="B1105" t="str">
            <v xml:space="preserve">Piso quadra poliesportiva fck&gt;=25MPa, camada única e.10cm, c/ arm. mínima 1/3 da altura, acab. superf. c/ rotoalisador, juntas c/ corte serra diamantada preenchida c/ mastique, sobre base solo brita 30% esp.10cm e resina endur. </v>
          </cell>
          <cell r="C1105" t="str">
            <v xml:space="preserve">m2 </v>
          </cell>
          <cell r="D1105">
            <v>88.17</v>
          </cell>
        </row>
        <row r="1106">
          <cell r="A1106">
            <v>200703</v>
          </cell>
          <cell r="B1106" t="str">
            <v xml:space="preserve">Pintura à base de epoxi, marcas de referência Suvinil, Coral ou Novacor, em faixas com largura de 5cm, para demarcação de quadras de esportes </v>
          </cell>
          <cell r="C1106" t="str">
            <v xml:space="preserve">m </v>
          </cell>
          <cell r="D1106">
            <v>15.97</v>
          </cell>
        </row>
        <row r="1107">
          <cell r="A1107">
            <v>200704</v>
          </cell>
          <cell r="B1107" t="str">
            <v xml:space="preserve">Pintura com tinta à base de resinas acrílicas, marcas de referencia Suvinil, Coral ou Novacor, sobre piso de concreto a duas demãos </v>
          </cell>
          <cell r="C1107" t="str">
            <v xml:space="preserve">m2 </v>
          </cell>
          <cell r="D1107">
            <v>17.72</v>
          </cell>
        </row>
        <row r="1108">
          <cell r="A1108">
            <v>200705</v>
          </cell>
          <cell r="B1108" t="str">
            <v xml:space="preserve">Rede para voleibol com malha grossa, faixas de lona superior e inferior </v>
          </cell>
          <cell r="C1108" t="str">
            <v xml:space="preserve">und </v>
          </cell>
          <cell r="D1108">
            <v>66.94</v>
          </cell>
        </row>
        <row r="1109">
          <cell r="A1109">
            <v>200706</v>
          </cell>
          <cell r="B1109" t="str">
            <v xml:space="preserve">Suporte para tabela de basquete de concreto armado Fck = 15MPa, inclusive forma, armação, lançamento e desforma </v>
          </cell>
          <cell r="C1109" t="str">
            <v xml:space="preserve">und </v>
          </cell>
          <cell r="D1109">
            <v>2215.3200000000002</v>
          </cell>
        </row>
        <row r="1110">
          <cell r="A1110">
            <v>200707</v>
          </cell>
          <cell r="B1110" t="str">
            <v xml:space="preserve">Trave para futebol de salão de tubo de ferro galvanizado 3", com recuo, removível </v>
          </cell>
          <cell r="C1110" t="str">
            <v xml:space="preserve">und </v>
          </cell>
          <cell r="D1110">
            <v>961.6</v>
          </cell>
        </row>
        <row r="1111">
          <cell r="A1111">
            <v>200708</v>
          </cell>
          <cell r="B1111" t="str">
            <v xml:space="preserve">Poste de voleibol de tubo de ferro galvanizado 3"e parte móvel de 21/2", inclusive carretilha, furo com tubo de ferro galvanizado de 31/2"e tampão de furo </v>
          </cell>
          <cell r="C1111" t="str">
            <v xml:space="preserve">und </v>
          </cell>
          <cell r="D1111">
            <v>458.7</v>
          </cell>
        </row>
        <row r="1112">
          <cell r="A1112">
            <v>200709</v>
          </cell>
          <cell r="B1112" t="str">
            <v xml:space="preserve">Tabela de basquete de madeira, com aro, inclusive colocação </v>
          </cell>
          <cell r="C1112" t="str">
            <v xml:space="preserve">und </v>
          </cell>
          <cell r="D1112">
            <v>406.37</v>
          </cell>
        </row>
        <row r="1113">
          <cell r="A1113">
            <v>200710</v>
          </cell>
          <cell r="B1113" t="str">
            <v xml:space="preserve">Poste completo para iluminação de quadra poliesportiva com tres projetores circulares PL 400VM TECNOWATT ou equiv. e lâmpadas vapor de mercúrio 400W/220V PHILIPS ou equiv., inclusive cruzeta p/ fixação dos projetores </v>
          </cell>
          <cell r="C1113" t="str">
            <v xml:space="preserve">und </v>
          </cell>
          <cell r="D1113">
            <v>2097.42</v>
          </cell>
        </row>
        <row r="1114">
          <cell r="A1114">
            <v>200711</v>
          </cell>
          <cell r="B1114" t="str">
            <v xml:space="preserve">Alambrado com tela fio 12, malha de 1", tubos de ferro galvanizado verticais de 2" e tubos de ferro galvanizado horizontais de 1" soldados nas partes superior e inferior, inclusive portão </v>
          </cell>
          <cell r="C1114" t="str">
            <v xml:space="preserve">m2 </v>
          </cell>
          <cell r="D1114">
            <v>142.75</v>
          </cell>
        </row>
        <row r="1115">
          <cell r="A1115">
            <v>200713</v>
          </cell>
          <cell r="B1115" t="str">
            <v xml:space="preserve">Rede para futebol de salão </v>
          </cell>
          <cell r="C1115" t="str">
            <v xml:space="preserve">und </v>
          </cell>
          <cell r="D1115">
            <v>69.989999999999995</v>
          </cell>
        </row>
        <row r="1116">
          <cell r="A1116">
            <v>200714</v>
          </cell>
          <cell r="B1116" t="str">
            <v xml:space="preserve">Preparo, regularização e compactação do terreno (compactador manual) para execução de piso de quadra </v>
          </cell>
          <cell r="C1116" t="str">
            <v xml:space="preserve">m2 </v>
          </cell>
          <cell r="D1116">
            <v>6.6</v>
          </cell>
        </row>
        <row r="1117">
          <cell r="A1117">
            <v>200715</v>
          </cell>
          <cell r="B1117" t="str">
            <v xml:space="preserve">Mureta em alvenaria de blocos cerâmicos 10x20x20cmm, h=0.60cm, para fechamento de quadra, com pilaretes de travamento em concreto armado a cada 3m, inclusive chapisco </v>
          </cell>
          <cell r="C1117" t="str">
            <v xml:space="preserve">m2 </v>
          </cell>
          <cell r="D1117">
            <v>87.56</v>
          </cell>
        </row>
        <row r="1118">
          <cell r="A1118">
            <v>200716</v>
          </cell>
          <cell r="B1118" t="str">
            <v xml:space="preserve">Parede em alvenaria de bloco cerâmico 10x20x20cm, h=2m, para proteção de fundo de gol (quadra poliesportiva), com pilares em concreto armado a cada 3m para travamento, inclusive chapisco </v>
          </cell>
          <cell r="C1118" t="str">
            <v xml:space="preserve">m2 </v>
          </cell>
          <cell r="D1118">
            <v>72.55</v>
          </cell>
        </row>
        <row r="1119">
          <cell r="A1119">
            <v>200717</v>
          </cell>
          <cell r="B1119" t="str">
            <v xml:space="preserve">Goivete nas dimensões 2x1 executado sobre alvenaria chapiscada e rebocada </v>
          </cell>
          <cell r="C1119" t="str">
            <v xml:space="preserve">m </v>
          </cell>
          <cell r="D1119">
            <v>2.0699999999999998</v>
          </cell>
        </row>
        <row r="1120">
          <cell r="A1120">
            <v>200718</v>
          </cell>
          <cell r="B1120" t="str">
            <v xml:space="preserve">Ponto para 3 projetores em quadra poliesp. coberta, inclusive fios, eletrodutos tipo condulete aparente marca de ref. TIGRE e suporte para fixação em cantoneira, conf. projeto </v>
          </cell>
          <cell r="C1120" t="str">
            <v xml:space="preserve">und </v>
          </cell>
          <cell r="D1120">
            <v>487.24</v>
          </cell>
        </row>
        <row r="1121">
          <cell r="A1121">
            <v>200719</v>
          </cell>
          <cell r="B1121" t="str">
            <v xml:space="preserve">Estrut. metálica p/ quadra poliesp. coberta constituída por perfis formados a frio, aço estrutural ASTM A-570 G33 (terças) ASTM A-36 (demais perfis) c/ o sistema de tratamento e pintura conforme descrito em notas da planilha </v>
          </cell>
          <cell r="C1121" t="str">
            <v xml:space="preserve">Kg </v>
          </cell>
          <cell r="D1121">
            <v>13.88</v>
          </cell>
        </row>
        <row r="1122">
          <cell r="A1122">
            <v>200720</v>
          </cell>
          <cell r="B1122" t="str">
            <v xml:space="preserve">Forn e assent de telhas de liga de alumínio e zinco (galvalume), ondulada, esp. mínima 0.43mm, alt. mínima de onda 17mm, sobrep. lateral de uma onda e longit. 200mm c/ mínimo de 3 apoios, assent. c/ utiliz. de fitas anti-corrosiva </v>
          </cell>
          <cell r="C1122" t="str">
            <v xml:space="preserve">m2 </v>
          </cell>
          <cell r="D1122">
            <v>38.67</v>
          </cell>
        </row>
        <row r="1123">
          <cell r="A1123">
            <v>200721</v>
          </cell>
          <cell r="B1123" t="str">
            <v xml:space="preserve">Rede de proteção em nylon malha 5x5 cm para proteção de quadra de esportes </v>
          </cell>
          <cell r="C1123" t="str">
            <v xml:space="preserve">m2 </v>
          </cell>
          <cell r="D1123">
            <v>18.37</v>
          </cell>
        </row>
        <row r="1124">
          <cell r="A1124">
            <v>200722</v>
          </cell>
          <cell r="B1124" t="str">
            <v xml:space="preserve">Projetor marca de referência tecnowatt PL 400MA com lâmpada Vapor de Mercúrio 400w </v>
          </cell>
          <cell r="C1124" t="str">
            <v xml:space="preserve">und </v>
          </cell>
          <cell r="D1124">
            <v>223.88</v>
          </cell>
        </row>
        <row r="1125">
          <cell r="A1125">
            <v>200725</v>
          </cell>
          <cell r="B1125" t="str">
            <v xml:space="preserve">Pintura a base de epoxi, marcas de referência Suvinil, Coral ou Novacor em faixas largura de 8cm para demarcação de quadra de esportes </v>
          </cell>
          <cell r="C1125" t="str">
            <v xml:space="preserve">m </v>
          </cell>
          <cell r="D1125">
            <v>25.57</v>
          </cell>
        </row>
        <row r="1126">
          <cell r="A1126">
            <v>200726</v>
          </cell>
          <cell r="B1126" t="str">
            <v xml:space="preserve">Recuperação de piso de quadra com demolição parcial do concreto e aplicação de granilite, inclusive regularização </v>
          </cell>
          <cell r="C1126" t="str">
            <v xml:space="preserve">m2 </v>
          </cell>
          <cell r="D1126">
            <v>54.57</v>
          </cell>
        </row>
        <row r="1127">
          <cell r="A1127">
            <v>200728</v>
          </cell>
          <cell r="B1127" t="str">
            <v xml:space="preserve">Alambrado com tela losangular de arame fio 12, malha 2" revestido em PVC com tubo de ferro galvanizado vertical de 21/2" e horizontal de 1", inclusive portão, pintados com esmalte sobre fundo anti corrosivo </v>
          </cell>
          <cell r="C1127" t="str">
            <v xml:space="preserve">m2 </v>
          </cell>
          <cell r="D1127">
            <v>108.6</v>
          </cell>
        </row>
        <row r="1128">
          <cell r="A1128">
            <v>21</v>
          </cell>
          <cell r="B1128" t="str">
            <v xml:space="preserve">SERVIÇOS COMPLEMENTARES INTERNOS </v>
          </cell>
          <cell r="C1128" t="str">
            <v/>
          </cell>
          <cell r="D1128" t="str">
            <v/>
          </cell>
        </row>
        <row r="1129">
          <cell r="A1129">
            <v>2101</v>
          </cell>
          <cell r="B1129" t="str">
            <v xml:space="preserve">QUADROS DE GIZ / AVISO </v>
          </cell>
          <cell r="C1129" t="str">
            <v/>
          </cell>
          <cell r="D1129" t="str">
            <v/>
          </cell>
        </row>
        <row r="1130">
          <cell r="A1130">
            <v>210101</v>
          </cell>
          <cell r="B1130" t="str">
            <v xml:space="preserve">Correção de quadro de giz incluindo emassamento, lixamento e pintura </v>
          </cell>
          <cell r="C1130" t="str">
            <v xml:space="preserve">m2 </v>
          </cell>
          <cell r="D1130">
            <v>15.62</v>
          </cell>
        </row>
        <row r="1131">
          <cell r="A1131">
            <v>210102</v>
          </cell>
          <cell r="B1131" t="str">
            <v xml:space="preserve">Quadro de giz novo, completo, de fórmica tipo lousa escolar, inclusive pintura do requadro e porta giz </v>
          </cell>
          <cell r="C1131" t="str">
            <v xml:space="preserve">m2 </v>
          </cell>
          <cell r="D1131">
            <v>163.22999999999999</v>
          </cell>
        </row>
        <row r="1132">
          <cell r="A1132">
            <v>210104</v>
          </cell>
          <cell r="B1132" t="str">
            <v xml:space="preserve">Porta giz de madeira de lei de 6 x 3 cm </v>
          </cell>
          <cell r="C1132" t="str">
            <v xml:space="preserve">m </v>
          </cell>
          <cell r="D1132">
            <v>18.100000000000001</v>
          </cell>
        </row>
        <row r="1133">
          <cell r="A1133">
            <v>210105</v>
          </cell>
          <cell r="B1133" t="str">
            <v xml:space="preserve">Quadro de avisos de fórmica lisa brilhante </v>
          </cell>
          <cell r="C1133" t="str">
            <v xml:space="preserve">m2 </v>
          </cell>
          <cell r="D1133">
            <v>78.02</v>
          </cell>
        </row>
        <row r="1134">
          <cell r="A1134">
            <v>210107</v>
          </cell>
          <cell r="B1134" t="str">
            <v xml:space="preserve">Quadro de giz novo, completo, de laminado melamínico verde escolar, inclusive requadro de madeira 2.5 x 5.0 cm e porta giz, com dimensões de 3.95 x 1.29 m </v>
          </cell>
          <cell r="C1134" t="str">
            <v xml:space="preserve">und </v>
          </cell>
          <cell r="D1134">
            <v>1480.33</v>
          </cell>
        </row>
        <row r="1135">
          <cell r="A1135">
            <v>210108</v>
          </cell>
          <cell r="B1135" t="str">
            <v xml:space="preserve">Quadro de avisos de laminado melamínico cor grafite, inclusive requadro de madeira de 2.5 x 5.0 cm, com dimensões 1.29 x 1.29 m, conforme detahe em projeto </v>
          </cell>
          <cell r="C1135" t="str">
            <v xml:space="preserve">und </v>
          </cell>
          <cell r="D1135">
            <v>505.27</v>
          </cell>
        </row>
        <row r="1136">
          <cell r="A1136">
            <v>210109</v>
          </cell>
          <cell r="B1136" t="str">
            <v xml:space="preserve">Quadro mural de azulejo extra 15 x 15 cm e moldura de madeira de lei de 7.0 x 2.5 cm nas dimensões de 2.09 x 1.04 m </v>
          </cell>
          <cell r="C1136" t="str">
            <v xml:space="preserve">und </v>
          </cell>
          <cell r="D1136">
            <v>273.08</v>
          </cell>
        </row>
        <row r="1137">
          <cell r="A1137">
            <v>210112</v>
          </cell>
          <cell r="B1137" t="str">
            <v xml:space="preserve">Quadro de giz novo, completo, de argamassa de cimento, cal e areia, inclusive pintura </v>
          </cell>
          <cell r="C1137" t="str">
            <v xml:space="preserve">m2 </v>
          </cell>
          <cell r="D1137">
            <v>131</v>
          </cell>
        </row>
        <row r="1138">
          <cell r="A1138">
            <v>210113</v>
          </cell>
          <cell r="B1138" t="str">
            <v xml:space="preserve">Quadro branco para pincel em laminado melamínico brilhante, dim. 3.00 x 1.50 m, inclusive requadro de alumínio anodizado natural largura de 3cm </v>
          </cell>
          <cell r="C1138" t="str">
            <v xml:space="preserve">und </v>
          </cell>
          <cell r="D1138">
            <v>693.72</v>
          </cell>
        </row>
        <row r="1139">
          <cell r="A1139">
            <v>2102</v>
          </cell>
          <cell r="B1139" t="str">
            <v xml:space="preserve">ARMÁRIOS E PRATELEIRAS </v>
          </cell>
          <cell r="C1139" t="str">
            <v/>
          </cell>
          <cell r="D1139" t="str">
            <v/>
          </cell>
        </row>
        <row r="1140">
          <cell r="A1140">
            <v>210201</v>
          </cell>
          <cell r="B1140" t="str">
            <v xml:space="preserve">Prateleira de tábuas de 40cm de largura, de madeira de lei, fixadas na parede com cantoneiras </v>
          </cell>
          <cell r="C1140" t="str">
            <v xml:space="preserve">m </v>
          </cell>
          <cell r="D1140">
            <v>176.87</v>
          </cell>
        </row>
        <row r="1141">
          <cell r="A1141">
            <v>210203</v>
          </cell>
          <cell r="B1141" t="str">
            <v xml:space="preserve">Prateleira de tábuas de 30cm de largura, de madeira de lei, fixadas na parede com cantoneiras </v>
          </cell>
          <cell r="C1141" t="str">
            <v xml:space="preserve">m </v>
          </cell>
          <cell r="D1141">
            <v>160.93</v>
          </cell>
        </row>
        <row r="1142">
          <cell r="A1142">
            <v>210204</v>
          </cell>
          <cell r="B1142" t="str">
            <v xml:space="preserve">Prateleira de concreto armado aparente com espessura de 0.05 m </v>
          </cell>
          <cell r="C1142" t="str">
            <v xml:space="preserve">m2 </v>
          </cell>
          <cell r="D1142">
            <v>79.510000000000005</v>
          </cell>
        </row>
        <row r="1143">
          <cell r="A1143">
            <v>210205</v>
          </cell>
          <cell r="B1143" t="str">
            <v xml:space="preserve">Estrado de madeira no depósito conforme detalhe em projeto </v>
          </cell>
          <cell r="C1143" t="str">
            <v xml:space="preserve">m2 </v>
          </cell>
          <cell r="D1143">
            <v>235.71</v>
          </cell>
        </row>
        <row r="1144">
          <cell r="A1144">
            <v>210208</v>
          </cell>
          <cell r="B1144" t="str">
            <v xml:space="preserve">Prateleira de mármore branco com espessura de 0.03 m </v>
          </cell>
          <cell r="C1144" t="str">
            <v xml:space="preserve">m2 </v>
          </cell>
          <cell r="D1144">
            <v>263.13</v>
          </cell>
        </row>
        <row r="1145">
          <cell r="A1145">
            <v>210209</v>
          </cell>
          <cell r="B1145" t="str">
            <v xml:space="preserve">Prateleira de madeira compensada revestida com laminado fosco nas dimensões de 0.30 x 1.00 m e espessura de 2 cm, fixada na parede com cantoneira de ferro 4"x4"x3/8" </v>
          </cell>
          <cell r="C1145" t="str">
            <v xml:space="preserve">und </v>
          </cell>
          <cell r="D1145">
            <v>128.87</v>
          </cell>
        </row>
        <row r="1146">
          <cell r="A1146">
            <v>210210</v>
          </cell>
          <cell r="B1146" t="str">
            <v xml:space="preserve">Prateleiras em granito cinza andorinha, esp. 2cm </v>
          </cell>
          <cell r="C1146" t="str">
            <v xml:space="preserve">m2 </v>
          </cell>
          <cell r="D1146">
            <v>235.03</v>
          </cell>
        </row>
        <row r="1147">
          <cell r="A1147">
            <v>2103</v>
          </cell>
          <cell r="B1147" t="str">
            <v xml:space="preserve">DIVERSOS INTERNOS </v>
          </cell>
          <cell r="C1147" t="str">
            <v/>
          </cell>
          <cell r="D1147" t="str">
            <v/>
          </cell>
        </row>
        <row r="1148">
          <cell r="A1148">
            <v>210301</v>
          </cell>
          <cell r="B1148" t="str">
            <v xml:space="preserve">Guarda corpo de tubo de ferro galvanizado, diâm. 3" e 2", h=0.8 m inclusive pintura a óleo ou esmalte </v>
          </cell>
          <cell r="C1148" t="str">
            <v xml:space="preserve">m </v>
          </cell>
          <cell r="D1148">
            <v>174.16</v>
          </cell>
        </row>
        <row r="1149">
          <cell r="A1149">
            <v>210302</v>
          </cell>
          <cell r="B1149" t="str">
            <v xml:space="preserve">Corrimão de tubo de ferro galvanizado diâmetro 3" com chumbadores a cada 1.50m, inclusive pintura a óleo ou esmalte </v>
          </cell>
          <cell r="C1149" t="str">
            <v xml:space="preserve">m </v>
          </cell>
          <cell r="D1149">
            <v>64.37</v>
          </cell>
        </row>
        <row r="1150">
          <cell r="A1150">
            <v>210304</v>
          </cell>
          <cell r="B1150" t="str">
            <v xml:space="preserve">Banco de concreto armado aparente Fck=15 MPa, com apoios de concreto, largura de 45cm, espessura de 7cm e altura de 45cm </v>
          </cell>
          <cell r="C1150" t="str">
            <v xml:space="preserve">m </v>
          </cell>
          <cell r="D1150">
            <v>127.99</v>
          </cell>
        </row>
        <row r="1151">
          <cell r="A1151">
            <v>210315</v>
          </cell>
          <cell r="B1151" t="str">
            <v xml:space="preserve">Barra de apoio de ferro galvanizado, diâm. 3 cm, comprimento de 80 cm, para sanitário deficientes, inclusive pintura </v>
          </cell>
          <cell r="C1151" t="str">
            <v xml:space="preserve">und </v>
          </cell>
          <cell r="D1151">
            <v>169.15</v>
          </cell>
        </row>
        <row r="1152">
          <cell r="A1152">
            <v>210316</v>
          </cell>
          <cell r="B1152" t="str">
            <v xml:space="preserve">Alçapão de visita ao barrilete de chapa de madeira de lei medindo 60x60cm, inclusive dobradiça, marco, alizar e fechadura, emassamento e pintura </v>
          </cell>
          <cell r="C1152" t="str">
            <v xml:space="preserve">und </v>
          </cell>
          <cell r="D1152">
            <v>179.66</v>
          </cell>
        </row>
        <row r="1153">
          <cell r="A1153">
            <v>210321</v>
          </cell>
          <cell r="B1153" t="str">
            <v xml:space="preserve">Proteção para caixa de descarga em malha de ferro 3/4" fio 12, perfil "L" 1" e barra chata 3/4" x 1/8", conf. detalhe </v>
          </cell>
          <cell r="C1153" t="str">
            <v xml:space="preserve">und </v>
          </cell>
          <cell r="D1153">
            <v>73.8</v>
          </cell>
        </row>
        <row r="1154">
          <cell r="A1154">
            <v>210322</v>
          </cell>
          <cell r="B1154" t="str">
            <v xml:space="preserve">Corrimão em tubo de ferro galvanizado diam. 2" com chumbadores a cada 1.5m </v>
          </cell>
          <cell r="C1154" t="str">
            <v xml:space="preserve">m </v>
          </cell>
          <cell r="D1154">
            <v>80.930000000000007</v>
          </cell>
        </row>
        <row r="1155">
          <cell r="A1155">
            <v>22</v>
          </cell>
          <cell r="B1155" t="str">
            <v xml:space="preserve">APOIO </v>
          </cell>
          <cell r="C1155" t="str">
            <v/>
          </cell>
          <cell r="D1155" t="str">
            <v/>
          </cell>
        </row>
        <row r="1156">
          <cell r="A1156">
            <v>2208</v>
          </cell>
          <cell r="B1156" t="str">
            <v xml:space="preserve">Locação de veículo tipo Gol 1.000 a gasolina ou equivalente, com até 1 (um) ano de uso, em bom estado de conservação com: </v>
          </cell>
          <cell r="C1156" t="str">
            <v/>
          </cell>
          <cell r="D1156" t="str">
            <v/>
          </cell>
        </row>
        <row r="1157">
          <cell r="A1157">
            <v>220803</v>
          </cell>
          <cell r="B1157" t="str">
            <v xml:space="preserve">(Gol 1.000 - gasolina - preço LABOR) Seguro total, manutenção, combustível, eventuais taxas e emolumentos, bem como eventual substituição do veículo (se necessário), sem motorista, utilização até 2.000 (dois mil) km/mês </v>
          </cell>
          <cell r="C1157" t="str">
            <v xml:space="preserve">mês </v>
          </cell>
          <cell r="D1157">
            <v>2258.0700000000002</v>
          </cell>
        </row>
        <row r="1158">
          <cell r="A1158">
            <v>27</v>
          </cell>
          <cell r="B1158" t="str">
            <v xml:space="preserve">SERVIÇOS RODOVIÁRIOS - DRENAGEM E OBRAS DE ARTE CORRENTES </v>
          </cell>
          <cell r="C1158" t="str">
            <v/>
          </cell>
          <cell r="D1158" t="str">
            <v/>
          </cell>
        </row>
        <row r="1159">
          <cell r="A1159">
            <v>2712</v>
          </cell>
          <cell r="B1159" t="str">
            <v xml:space="preserve">ASSENTAMENTO DE TUBOS - INCLUINDO AQUISIÇÃO, CARGA, TRANSPORTE, DESCARGA, ASSENTAMENTO E REJUNTAMENTO COM ARGAMASSA CIMENTO, CAL HIDRATADA E AREIA NO TRAÇO 1:2:6, EXCLUSIVE ESCAVAÇÃO </v>
          </cell>
          <cell r="C1159" t="str">
            <v/>
          </cell>
          <cell r="D1159" t="str">
            <v/>
          </cell>
        </row>
        <row r="1160">
          <cell r="A1160">
            <v>271201</v>
          </cell>
          <cell r="B1160" t="str">
            <v xml:space="preserve">Sem armadura - para diâmetro de 0.20m </v>
          </cell>
          <cell r="C1160" t="str">
            <v xml:space="preserve">m </v>
          </cell>
          <cell r="D1160">
            <v>30.17</v>
          </cell>
        </row>
        <row r="1161">
          <cell r="A1161">
            <v>2715</v>
          </cell>
          <cell r="B1161" t="str">
            <v xml:space="preserve">CAIXAS RALO DIMENSÕES INTERNAS 0.28 X 0.88 X 0.80 M EXCLUSIVE GRELHA (ITEM 28.02.01), ESCAVAÇÃO E REATERRO </v>
          </cell>
          <cell r="C1161" t="str">
            <v/>
          </cell>
          <cell r="D1161" t="str">
            <v/>
          </cell>
        </row>
        <row r="1162">
          <cell r="A1162">
            <v>271502</v>
          </cell>
          <cell r="B1162" t="str">
            <v xml:space="preserve">Em concreto Fck=15MPa e paredes com espessura de 0.15m </v>
          </cell>
          <cell r="C1162" t="str">
            <v xml:space="preserve">und </v>
          </cell>
          <cell r="D1162">
            <v>380.89</v>
          </cell>
        </row>
        <row r="1163">
          <cell r="A1163">
            <v>28</v>
          </cell>
          <cell r="B1163" t="str">
            <v xml:space="preserve">SERVIÇOS RODOVIÁRIOS - SERVIÇOS COMPLEMENTARES (EVENTUAIS) </v>
          </cell>
          <cell r="C1163" t="str">
            <v/>
          </cell>
          <cell r="D1163" t="str">
            <v/>
          </cell>
        </row>
        <row r="1164">
          <cell r="A1164">
            <v>2802</v>
          </cell>
          <cell r="B1164" t="str">
            <v xml:space="preserve">DRENAGEM PLUVIAL </v>
          </cell>
          <cell r="C1164" t="str">
            <v/>
          </cell>
          <cell r="D1164" t="str">
            <v/>
          </cell>
        </row>
        <row r="1165">
          <cell r="A1165">
            <v>280216</v>
          </cell>
          <cell r="B1165" t="str">
            <v xml:space="preserve">Fornecimento e assentamento de grelha de ferro fundido com suporte articulado, para caixa ralo, dim. 0.30x0.90 m </v>
          </cell>
          <cell r="C1165" t="str">
            <v xml:space="preserve">und </v>
          </cell>
          <cell r="D1165">
            <v>274.7</v>
          </cell>
        </row>
        <row r="1166">
          <cell r="A1166">
            <v>31</v>
          </cell>
          <cell r="B1166" t="str">
            <v xml:space="preserve">SERVIÇOS GERAIS </v>
          </cell>
          <cell r="C1166" t="str">
            <v/>
          </cell>
          <cell r="D1166" t="str">
            <v/>
          </cell>
        </row>
        <row r="1167">
          <cell r="A1167">
            <v>3102</v>
          </cell>
          <cell r="B1167" t="str">
            <v xml:space="preserve">MÃO-DE-OBRA PARA REVISÕES E REPAROS </v>
          </cell>
          <cell r="C1167" t="str">
            <v/>
          </cell>
          <cell r="D1167" t="str">
            <v/>
          </cell>
        </row>
        <row r="1168">
          <cell r="A1168">
            <v>310201</v>
          </cell>
          <cell r="B1168" t="str">
            <v xml:space="preserve">Hora de pedreiro </v>
          </cell>
          <cell r="C1168" t="str">
            <v xml:space="preserve">h </v>
          </cell>
          <cell r="D1168">
            <v>9.18</v>
          </cell>
        </row>
        <row r="1169">
          <cell r="A1169">
            <v>310202</v>
          </cell>
          <cell r="B1169" t="str">
            <v xml:space="preserve">Hora do carpinteiro </v>
          </cell>
          <cell r="C1169" t="str">
            <v xml:space="preserve">h </v>
          </cell>
          <cell r="D1169">
            <v>9.18</v>
          </cell>
        </row>
        <row r="1170">
          <cell r="A1170">
            <v>310203</v>
          </cell>
          <cell r="B1170" t="str">
            <v xml:space="preserve">Hora do bombeiro </v>
          </cell>
          <cell r="C1170" t="str">
            <v xml:space="preserve">h </v>
          </cell>
          <cell r="D1170">
            <v>10.8</v>
          </cell>
        </row>
        <row r="1171">
          <cell r="A1171">
            <v>310204</v>
          </cell>
          <cell r="B1171" t="str">
            <v xml:space="preserve">Hora do eletricista </v>
          </cell>
          <cell r="C1171" t="str">
            <v xml:space="preserve">h </v>
          </cell>
          <cell r="D1171">
            <v>10.8</v>
          </cell>
        </row>
        <row r="1172">
          <cell r="A1172">
            <v>310205</v>
          </cell>
          <cell r="B1172" t="str">
            <v xml:space="preserve">Hora do pintor </v>
          </cell>
          <cell r="C1172" t="str">
            <v xml:space="preserve">h </v>
          </cell>
          <cell r="D1172">
            <v>10.8</v>
          </cell>
        </row>
        <row r="1173">
          <cell r="A1173">
            <v>310206</v>
          </cell>
          <cell r="B1173" t="str">
            <v xml:space="preserve">Hora do armador </v>
          </cell>
          <cell r="C1173" t="str">
            <v xml:space="preserve">h </v>
          </cell>
          <cell r="D1173">
            <v>9.18</v>
          </cell>
        </row>
        <row r="1174">
          <cell r="A1174">
            <v>310207</v>
          </cell>
          <cell r="B1174" t="str">
            <v xml:space="preserve">Hora do azulejista </v>
          </cell>
          <cell r="C1174" t="str">
            <v xml:space="preserve">h </v>
          </cell>
          <cell r="D1174">
            <v>9.18</v>
          </cell>
        </row>
        <row r="1175">
          <cell r="A1175">
            <v>310208</v>
          </cell>
          <cell r="B1175" t="str">
            <v xml:space="preserve">Hora do ajudante </v>
          </cell>
          <cell r="C1175" t="str">
            <v xml:space="preserve">h </v>
          </cell>
          <cell r="D1175">
            <v>7.77</v>
          </cell>
        </row>
        <row r="1176">
          <cell r="A1176">
            <v>310209</v>
          </cell>
          <cell r="B1176" t="str">
            <v xml:space="preserve">Hora do servente </v>
          </cell>
          <cell r="C1176" t="str">
            <v xml:space="preserve">h </v>
          </cell>
          <cell r="D1176">
            <v>6.73</v>
          </cell>
        </row>
        <row r="1177">
          <cell r="A1177">
            <v>310210</v>
          </cell>
          <cell r="B1177" t="str">
            <v xml:space="preserve">Engenheiro SENIOR (com leis sociais de 77,5%) </v>
          </cell>
          <cell r="C1177" t="str">
            <v xml:space="preserve">mês </v>
          </cell>
          <cell r="D1177">
            <v>13333.24</v>
          </cell>
        </row>
        <row r="1178">
          <cell r="A1178">
            <v>310211</v>
          </cell>
          <cell r="B1178" t="str">
            <v xml:space="preserve">Técnico de 2º grau - A - </v>
          </cell>
          <cell r="C1178" t="str">
            <v xml:space="preserve">mês </v>
          </cell>
          <cell r="D1178">
            <v>3408</v>
          </cell>
        </row>
        <row r="1179">
          <cell r="A1179">
            <v>310212</v>
          </cell>
          <cell r="B1179" t="str">
            <v xml:space="preserve">Programador </v>
          </cell>
          <cell r="C1179" t="str">
            <v xml:space="preserve">mês </v>
          </cell>
          <cell r="D1179">
            <v>5907.2</v>
          </cell>
        </row>
        <row r="1180">
          <cell r="A1180">
            <v>310213</v>
          </cell>
          <cell r="B1180" t="str">
            <v xml:space="preserve">Digitador </v>
          </cell>
          <cell r="C1180" t="str">
            <v xml:space="preserve">mês </v>
          </cell>
          <cell r="D1180">
            <v>1885.76</v>
          </cell>
        </row>
        <row r="1181">
          <cell r="A1181">
            <v>310214</v>
          </cell>
          <cell r="B1181" t="str">
            <v xml:space="preserve">Estagiário 4 horas - UFES (leis sociais = 5,0%) </v>
          </cell>
          <cell r="C1181" t="str">
            <v xml:space="preserve">mês </v>
          </cell>
          <cell r="D1181">
            <v>645.12</v>
          </cell>
        </row>
        <row r="1182">
          <cell r="A1182">
            <v>310215</v>
          </cell>
          <cell r="B1182" t="str">
            <v xml:space="preserve">Engenheiro JUNIOR (com leis sociais de 77,5%) </v>
          </cell>
          <cell r="C1182" t="str">
            <v xml:space="preserve">mês </v>
          </cell>
          <cell r="D1182">
            <v>9508.31</v>
          </cell>
        </row>
        <row r="1183">
          <cell r="A1183">
            <v>310216</v>
          </cell>
          <cell r="B1183" t="str">
            <v xml:space="preserve">Técnico de 2º grau - B - </v>
          </cell>
          <cell r="C1183" t="str">
            <v xml:space="preserve">mês </v>
          </cell>
          <cell r="D1183">
            <v>2953.6</v>
          </cell>
        </row>
        <row r="1184">
          <cell r="A1184">
            <v>310217</v>
          </cell>
          <cell r="B1184" t="str">
            <v xml:space="preserve">Técnico de 2º grau - C - </v>
          </cell>
          <cell r="C1184" t="str">
            <v xml:space="preserve">mês </v>
          </cell>
          <cell r="D1184">
            <v>2272</v>
          </cell>
        </row>
        <row r="1185">
          <cell r="A1185">
            <v>3103</v>
          </cell>
          <cell r="B1185" t="str">
            <v xml:space="preserve">TRANSPORTES </v>
          </cell>
          <cell r="C1185" t="str">
            <v/>
          </cell>
          <cell r="D1185" t="str">
            <v/>
          </cell>
        </row>
        <row r="1186">
          <cell r="A1186">
            <v>310301</v>
          </cell>
          <cell r="B1186" t="str">
            <v xml:space="preserve">Transporte horizontal de material de 1ª categoria ou entulho em carrinho de mão, inclusive carga a pá - Y = (1.8+0.23X)xSalário do servente c/ LS (R$/m3)-X = distância média de transp. em dam. (considerando 2dam) </v>
          </cell>
          <cell r="C1186" t="str">
            <v xml:space="preserve">m3 </v>
          </cell>
          <cell r="D1186">
            <v>15.35</v>
          </cell>
        </row>
        <row r="1187">
          <cell r="A1187">
            <v>3104</v>
          </cell>
          <cell r="B1187" t="str">
            <v xml:space="preserve">CARGA / DESCARGA </v>
          </cell>
          <cell r="C1187" t="str">
            <v/>
          </cell>
          <cell r="D1187" t="str">
            <v/>
          </cell>
        </row>
        <row r="1188">
          <cell r="A1188">
            <v>310401</v>
          </cell>
          <cell r="B1188" t="str">
            <v xml:space="preserve">Carregamento manual de entulho (peso específico = 1.3 t/m3) </v>
          </cell>
          <cell r="C1188" t="str">
            <v xml:space="preserve">m3 </v>
          </cell>
          <cell r="D1188">
            <v>4.95</v>
          </cell>
        </row>
        <row r="1189">
          <cell r="A1189">
            <v>310402</v>
          </cell>
          <cell r="B1189" t="str">
            <v xml:space="preserve">Carregamento manual de solo (peso específico = 1.3 t/m3) </v>
          </cell>
          <cell r="C1189" t="str">
            <v xml:space="preserve">m3 </v>
          </cell>
          <cell r="D1189">
            <v>4.25</v>
          </cell>
        </row>
        <row r="1190">
          <cell r="A1190">
            <v>310403</v>
          </cell>
          <cell r="B1190" t="str">
            <v xml:space="preserve">Carregamento manual de rocha (peso específico = 1.6 t/m3) </v>
          </cell>
          <cell r="C1190" t="str">
            <v xml:space="preserve">m3 </v>
          </cell>
          <cell r="D1190">
            <v>5.31</v>
          </cell>
        </row>
        <row r="1191">
          <cell r="A1191">
            <v>310404</v>
          </cell>
          <cell r="B1191" t="str">
            <v xml:space="preserve">Carregamento mecânico de entulho (peso específico = 1.3 t/m3) </v>
          </cell>
          <cell r="C1191" t="str">
            <v xml:space="preserve">m3 </v>
          </cell>
          <cell r="D1191">
            <v>1.66</v>
          </cell>
        </row>
        <row r="1192">
          <cell r="A1192">
            <v>310405</v>
          </cell>
          <cell r="B1192" t="str">
            <v xml:space="preserve">Carregamento mecânico de solo (peso específico = 1.3 t/m3) </v>
          </cell>
          <cell r="C1192" t="str">
            <v xml:space="preserve">m3 </v>
          </cell>
          <cell r="D1192">
            <v>1.4</v>
          </cell>
        </row>
        <row r="1193">
          <cell r="A1193">
            <v>310406</v>
          </cell>
          <cell r="B1193" t="str">
            <v xml:space="preserve">Carregamento mecânico de rocha (peso específico = 1.6 t/m3) </v>
          </cell>
          <cell r="C1193" t="str">
            <v xml:space="preserve">m3 </v>
          </cell>
          <cell r="D1193">
            <v>2.34</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187.17.2.135/orse/composicao.asp?font_sg_fonte=ORSE&amp;serv_nr_codigo=11149&amp;peri_nr_ano=2019&amp;peri_nr_mes=1&amp;peri_nr_ordem=1"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25"/>
  <sheetViews>
    <sheetView view="pageBreakPreview" topLeftCell="B1" zoomScaleSheetLayoutView="100" workbookViewId="0">
      <selection activeCell="E11" sqref="E11"/>
    </sheetView>
  </sheetViews>
  <sheetFormatPr defaultColWidth="9.140625" defaultRowHeight="15" customHeight="1"/>
  <cols>
    <col min="1" max="1" width="4.42578125" style="21" hidden="1" customWidth="1"/>
    <col min="2" max="2" width="10" style="22" customWidth="1"/>
    <col min="3" max="3" width="61.28515625" style="22" customWidth="1"/>
    <col min="4" max="4" width="15.42578125" style="22" customWidth="1"/>
    <col min="5" max="5" width="17" style="22" customWidth="1"/>
    <col min="6" max="6" width="4.7109375" style="21" customWidth="1"/>
    <col min="7" max="7" width="14.85546875" style="21" customWidth="1"/>
    <col min="8" max="10" width="9.140625" style="21"/>
    <col min="11" max="12" width="11.5703125" style="21" bestFit="1" customWidth="1"/>
    <col min="13" max="16384" width="9.140625" style="21"/>
  </cols>
  <sheetData>
    <row r="1" spans="1:12" customFormat="1" ht="35.25" customHeight="1">
      <c r="A1" s="139"/>
      <c r="B1" s="932" t="str">
        <f>GLOBAL!A1</f>
        <v>PREFEITURA MUNICIPAL DE VIANA</v>
      </c>
      <c r="C1" s="933"/>
      <c r="D1" s="933"/>
      <c r="E1" s="934"/>
    </row>
    <row r="2" spans="1:12" customFormat="1" ht="35.25" customHeight="1">
      <c r="A2" s="140"/>
      <c r="B2" s="935"/>
      <c r="C2" s="936"/>
      <c r="D2" s="936"/>
      <c r="E2" s="937"/>
    </row>
    <row r="3" spans="1:12" customFormat="1" ht="15" customHeight="1">
      <c r="A3" s="140"/>
      <c r="B3" s="947" t="str">
        <f>GLOBAL!C2</f>
        <v>OBRA: PONTO DE APOIO DOS CARROS DA GUARDA MUNICIPAL</v>
      </c>
      <c r="C3" s="948"/>
      <c r="D3" s="940" t="s">
        <v>25284</v>
      </c>
      <c r="E3" s="941"/>
      <c r="G3" s="21"/>
      <c r="H3" s="21"/>
      <c r="I3" s="21"/>
    </row>
    <row r="4" spans="1:12" customFormat="1" ht="54" customHeight="1">
      <c r="A4" s="140"/>
      <c r="B4" s="949"/>
      <c r="C4" s="950"/>
      <c r="D4" s="942" t="s">
        <v>30806</v>
      </c>
      <c r="E4" s="943"/>
      <c r="F4" s="97"/>
      <c r="G4" s="21"/>
      <c r="H4" s="21"/>
      <c r="I4" s="21"/>
    </row>
    <row r="5" spans="1:12" customFormat="1" ht="24.75" customHeight="1">
      <c r="A5" s="140"/>
      <c r="B5" s="944" t="s">
        <v>16</v>
      </c>
      <c r="C5" s="945"/>
      <c r="D5" s="945"/>
      <c r="E5" s="946"/>
      <c r="F5" s="97"/>
      <c r="G5" s="63"/>
      <c r="H5" s="63"/>
      <c r="I5" s="63"/>
    </row>
    <row r="6" spans="1:12" ht="30" customHeight="1">
      <c r="A6" s="141"/>
      <c r="B6" s="137" t="s">
        <v>1</v>
      </c>
      <c r="C6" s="138" t="s">
        <v>2</v>
      </c>
      <c r="D6" s="159" t="s">
        <v>17</v>
      </c>
      <c r="E6" s="142" t="s">
        <v>5</v>
      </c>
      <c r="F6" s="97"/>
      <c r="G6" s="63"/>
      <c r="H6" s="63"/>
      <c r="I6" s="63"/>
      <c r="K6" s="148"/>
    </row>
    <row r="7" spans="1:12" ht="26.1" customHeight="1">
      <c r="A7" s="141"/>
      <c r="B7" s="98" t="s">
        <v>6</v>
      </c>
      <c r="C7" s="99" t="str">
        <f>UPPER(VLOOKUP($B7,GLOBAL!A:H,4,0))</f>
        <v>SERVIÇOS PRELIMINARES</v>
      </c>
      <c r="D7" s="160">
        <f>VLOOKUP(G7,GLOBAL!D6:H38,5,FALSE)</f>
        <v>399.32</v>
      </c>
      <c r="E7" s="143">
        <f>D7/$D$11</f>
        <v>1.8317363972976248E-2</v>
      </c>
      <c r="F7" s="97"/>
      <c r="G7" s="63" t="s">
        <v>33</v>
      </c>
      <c r="H7" s="63"/>
      <c r="I7" s="63"/>
      <c r="K7" s="148"/>
      <c r="L7" s="149"/>
    </row>
    <row r="8" spans="1:12" ht="26.1" customHeight="1">
      <c r="A8" s="141"/>
      <c r="B8" s="95" t="s">
        <v>7</v>
      </c>
      <c r="C8" s="96" t="str">
        <f>UPPER(VLOOKUP($B8,GLOBAL!A:H,4,0))</f>
        <v>ESTRUTURAS</v>
      </c>
      <c r="D8" s="160">
        <f>VLOOKUP(G8,GLOBAL!D13:H39,5,FALSE)</f>
        <v>13514.47</v>
      </c>
      <c r="E8" s="143">
        <f>D8/$D$11</f>
        <v>0.61992754155030627</v>
      </c>
      <c r="F8" s="97"/>
      <c r="G8" s="63" t="s">
        <v>36</v>
      </c>
      <c r="H8" s="63"/>
      <c r="I8" s="63"/>
      <c r="K8" s="148"/>
      <c r="L8" s="149"/>
    </row>
    <row r="9" spans="1:12" ht="26.1" customHeight="1">
      <c r="A9" s="141">
        <v>2</v>
      </c>
      <c r="B9" s="95" t="s">
        <v>8</v>
      </c>
      <c r="C9" s="280" t="str">
        <f>GLOBAL!D30</f>
        <v>PAREDES E PAINÉIS</v>
      </c>
      <c r="D9" s="160">
        <f>VLOOKUP(G9,GLOBAL!D13:H39,5,FALSE)</f>
        <v>7314.35</v>
      </c>
      <c r="E9" s="143">
        <f>D9/$D$11</f>
        <v>0.33551941093794158</v>
      </c>
      <c r="F9" s="97"/>
      <c r="G9" s="63" t="s">
        <v>39</v>
      </c>
      <c r="H9" s="63"/>
      <c r="I9" s="63"/>
      <c r="K9" s="148"/>
      <c r="L9" s="149"/>
    </row>
    <row r="10" spans="1:12" ht="26.1" customHeight="1">
      <c r="A10" s="141">
        <v>2</v>
      </c>
      <c r="B10" s="95" t="s">
        <v>9</v>
      </c>
      <c r="C10" s="280" t="str">
        <f>UPPER(VLOOKUP($B10,GLOBAL!A:H,4,0))</f>
        <v>PINTURA</v>
      </c>
      <c r="D10" s="160">
        <f>VLOOKUP(G10,GLOBAL!D13:H39,5,FALSE)</f>
        <v>571.94000000000005</v>
      </c>
      <c r="E10" s="143">
        <f>D10/$D$11</f>
        <v>2.6235683538776009E-2</v>
      </c>
      <c r="F10" s="97"/>
      <c r="G10" s="63" t="s">
        <v>14969</v>
      </c>
      <c r="H10" s="63"/>
      <c r="I10" s="63"/>
      <c r="K10" s="148"/>
      <c r="L10" s="149"/>
    </row>
    <row r="11" spans="1:12" ht="20.100000000000001" customHeight="1" thickBot="1">
      <c r="A11" s="144"/>
      <c r="B11" s="938" t="s">
        <v>2261</v>
      </c>
      <c r="C11" s="939"/>
      <c r="D11" s="691">
        <f>SUM(D7:D10)</f>
        <v>21800.079999999998</v>
      </c>
      <c r="E11" s="692">
        <f>SUM(E7:E10)</f>
        <v>1</v>
      </c>
      <c r="K11" s="149"/>
    </row>
    <row r="12" spans="1:12" ht="15" customHeight="1">
      <c r="K12" s="149"/>
    </row>
    <row r="14" spans="1:12" ht="15" customHeight="1">
      <c r="D14" s="100"/>
      <c r="E14" s="155"/>
      <c r="G14" s="148"/>
    </row>
    <row r="15" spans="1:12" ht="15" customHeight="1">
      <c r="G15" s="148"/>
    </row>
    <row r="16" spans="1:12" ht="15" customHeight="1">
      <c r="D16" s="150"/>
      <c r="K16" s="149"/>
    </row>
    <row r="19" spans="4:6" ht="15" customHeight="1">
      <c r="D19" s="151"/>
    </row>
    <row r="20" spans="4:6" ht="15" customHeight="1">
      <c r="E20" s="155"/>
      <c r="F20" s="157"/>
    </row>
    <row r="25" spans="4:6" ht="15" customHeight="1">
      <c r="D25" s="22">
        <v>261443.52999999997</v>
      </c>
    </row>
  </sheetData>
  <mergeCells count="6">
    <mergeCell ref="B1:E2"/>
    <mergeCell ref="B11:C11"/>
    <mergeCell ref="D3:E3"/>
    <mergeCell ref="D4:E4"/>
    <mergeCell ref="B5:E5"/>
    <mergeCell ref="B3:C4"/>
  </mergeCells>
  <printOptions horizontalCentered="1"/>
  <pageMargins left="0.51181102362204722" right="0.51181102362204722" top="0.78740157480314965" bottom="0.78740157480314965" header="0.19685039370078741" footer="0.31496062992125984"/>
  <pageSetup paperSize="9" scale="82" orientation="portrait" r:id="rId1"/>
  <headerFooter>
    <oddFooter>&amp;C&amp;P de &amp;N&amp;RFERNANDA R. DA SILVAENGª CIVILCREA n° 038888/D</oddFooter>
  </headerFooter>
  <drawing r:id="rId2"/>
</worksheet>
</file>

<file path=xl/worksheets/sheet10.xml><?xml version="1.0" encoding="utf-8"?>
<worksheet xmlns="http://schemas.openxmlformats.org/spreadsheetml/2006/main" xmlns:r="http://schemas.openxmlformats.org/officeDocument/2006/relationships">
  <dimension ref="A1:H6430"/>
  <sheetViews>
    <sheetView topLeftCell="A1366" workbookViewId="0">
      <selection activeCell="A1370" sqref="A1370"/>
    </sheetView>
  </sheetViews>
  <sheetFormatPr defaultRowHeight="15" customHeight="1"/>
  <cols>
    <col min="1" max="1" width="11.42578125" style="61" customWidth="1"/>
    <col min="2" max="2" width="59.7109375" style="38" customWidth="1"/>
    <col min="3" max="3" width="9.42578125" style="61" bestFit="1" customWidth="1"/>
    <col min="4" max="4" width="11.7109375" style="61" bestFit="1" customWidth="1"/>
    <col min="5" max="5" width="8.140625" bestFit="1" customWidth="1"/>
  </cols>
  <sheetData>
    <row r="1" spans="1:8" ht="15" customHeight="1">
      <c r="A1" s="358"/>
      <c r="B1" s="38" t="s">
        <v>79</v>
      </c>
      <c r="C1" s="291">
        <v>43770</v>
      </c>
      <c r="D1" s="61" t="s">
        <v>2140</v>
      </c>
      <c r="E1" s="154">
        <v>0.85860000000000003</v>
      </c>
      <c r="G1" t="s">
        <v>115</v>
      </c>
      <c r="H1" s="81">
        <v>0.27639999999999998</v>
      </c>
    </row>
    <row r="2" spans="1:8" ht="15.75" thickBot="1">
      <c r="A2" s="358"/>
      <c r="B2" s="286"/>
      <c r="C2" s="358"/>
      <c r="D2" s="358"/>
      <c r="E2" s="77"/>
      <c r="H2" s="81"/>
    </row>
    <row r="3" spans="1:8" ht="60.75" customHeight="1" thickBot="1">
      <c r="A3" s="287" t="s">
        <v>183</v>
      </c>
      <c r="B3" s="288" t="s">
        <v>184</v>
      </c>
      <c r="C3" s="288" t="s">
        <v>2142</v>
      </c>
      <c r="D3" s="289" t="s">
        <v>2156</v>
      </c>
      <c r="H3" s="80" t="s">
        <v>2157</v>
      </c>
    </row>
    <row r="4" spans="1:8" ht="54">
      <c r="A4" s="359" t="s">
        <v>7510</v>
      </c>
      <c r="B4" s="314" t="s">
        <v>7511</v>
      </c>
      <c r="C4" s="359" t="s">
        <v>74</v>
      </c>
      <c r="D4" s="359" t="s">
        <v>17084</v>
      </c>
      <c r="F4" t="str">
        <f t="shared" ref="F4" si="0">TRIM(A4)</f>
        <v>97141</v>
      </c>
      <c r="H4" s="31">
        <f t="shared" ref="H4" si="1">ROUND(D4*(1+$H$1),2)</f>
        <v>8.09</v>
      </c>
    </row>
    <row r="5" spans="1:8" ht="54">
      <c r="A5" s="359" t="s">
        <v>7513</v>
      </c>
      <c r="B5" s="314" t="s">
        <v>7514</v>
      </c>
      <c r="C5" s="359" t="s">
        <v>74</v>
      </c>
      <c r="D5" s="359" t="s">
        <v>12235</v>
      </c>
      <c r="F5" t="str">
        <f t="shared" ref="F5:F68" si="2">TRIM(A5)</f>
        <v>97142</v>
      </c>
      <c r="H5" s="31">
        <f t="shared" ref="H5:H68" si="3">ROUND(D5*(1+$H$1),2)</f>
        <v>9.02</v>
      </c>
    </row>
    <row r="6" spans="1:8" ht="54">
      <c r="A6" s="359" t="s">
        <v>7515</v>
      </c>
      <c r="B6" s="314" t="s">
        <v>7516</v>
      </c>
      <c r="C6" s="359" t="s">
        <v>74</v>
      </c>
      <c r="D6" s="359" t="s">
        <v>25285</v>
      </c>
      <c r="F6" t="str">
        <f t="shared" si="2"/>
        <v>97143</v>
      </c>
      <c r="H6" s="31">
        <f t="shared" si="3"/>
        <v>11.41</v>
      </c>
    </row>
    <row r="7" spans="1:8" ht="54">
      <c r="A7" s="359" t="s">
        <v>7517</v>
      </c>
      <c r="B7" s="314" t="s">
        <v>7518</v>
      </c>
      <c r="C7" s="359" t="s">
        <v>74</v>
      </c>
      <c r="D7" s="359" t="s">
        <v>24486</v>
      </c>
      <c r="E7" s="31"/>
      <c r="F7" t="str">
        <f t="shared" si="2"/>
        <v>97144</v>
      </c>
      <c r="H7" s="31">
        <f t="shared" si="3"/>
        <v>13.77</v>
      </c>
    </row>
    <row r="8" spans="1:8" ht="54">
      <c r="A8" s="359" t="s">
        <v>7519</v>
      </c>
      <c r="B8" s="314" t="s">
        <v>7520</v>
      </c>
      <c r="C8" s="359" t="s">
        <v>74</v>
      </c>
      <c r="D8" s="359" t="s">
        <v>22151</v>
      </c>
      <c r="E8" s="31"/>
      <c r="F8" t="str">
        <f t="shared" si="2"/>
        <v>97145</v>
      </c>
      <c r="H8" s="31">
        <f t="shared" si="3"/>
        <v>16.18</v>
      </c>
    </row>
    <row r="9" spans="1:8" ht="54">
      <c r="A9" s="359" t="s">
        <v>7521</v>
      </c>
      <c r="B9" s="314" t="s">
        <v>7522</v>
      </c>
      <c r="C9" s="359" t="s">
        <v>74</v>
      </c>
      <c r="D9" s="359" t="s">
        <v>22700</v>
      </c>
      <c r="E9" s="31"/>
      <c r="F9" t="str">
        <f t="shared" si="2"/>
        <v>97146</v>
      </c>
      <c r="H9" s="31">
        <f t="shared" si="3"/>
        <v>18.55</v>
      </c>
    </row>
    <row r="10" spans="1:8" ht="54">
      <c r="A10" s="359" t="s">
        <v>7524</v>
      </c>
      <c r="B10" s="314" t="s">
        <v>7525</v>
      </c>
      <c r="C10" s="359" t="s">
        <v>74</v>
      </c>
      <c r="D10" s="359" t="s">
        <v>17863</v>
      </c>
      <c r="E10" s="31"/>
      <c r="F10" t="str">
        <f t="shared" si="2"/>
        <v>97147</v>
      </c>
      <c r="H10" s="31">
        <f t="shared" si="3"/>
        <v>20.95</v>
      </c>
    </row>
    <row r="11" spans="1:8" ht="54">
      <c r="A11" s="359" t="s">
        <v>7526</v>
      </c>
      <c r="B11" s="314" t="s">
        <v>7527</v>
      </c>
      <c r="C11" s="359" t="s">
        <v>74</v>
      </c>
      <c r="D11" s="359" t="s">
        <v>11565</v>
      </c>
      <c r="F11" t="str">
        <f t="shared" si="2"/>
        <v>97148</v>
      </c>
      <c r="H11" s="31">
        <f t="shared" si="3"/>
        <v>23.33</v>
      </c>
    </row>
    <row r="12" spans="1:8" ht="54">
      <c r="A12" s="359" t="s">
        <v>7528</v>
      </c>
      <c r="B12" s="314" t="s">
        <v>7529</v>
      </c>
      <c r="C12" s="359" t="s">
        <v>74</v>
      </c>
      <c r="D12" s="359" t="s">
        <v>23669</v>
      </c>
      <c r="F12" t="str">
        <f t="shared" si="2"/>
        <v>97149</v>
      </c>
      <c r="H12" s="31">
        <f t="shared" si="3"/>
        <v>25.77</v>
      </c>
    </row>
    <row r="13" spans="1:8" ht="54">
      <c r="A13" s="359" t="s">
        <v>7530</v>
      </c>
      <c r="B13" s="314" t="s">
        <v>7531</v>
      </c>
      <c r="C13" s="359" t="s">
        <v>74</v>
      </c>
      <c r="D13" s="359" t="s">
        <v>25286</v>
      </c>
      <c r="F13" t="str">
        <f t="shared" si="2"/>
        <v>97150</v>
      </c>
      <c r="H13" s="31">
        <f t="shared" si="3"/>
        <v>30.97</v>
      </c>
    </row>
    <row r="14" spans="1:8" ht="54">
      <c r="A14" s="359" t="s">
        <v>7532</v>
      </c>
      <c r="B14" s="314" t="s">
        <v>7533</v>
      </c>
      <c r="C14" s="359" t="s">
        <v>74</v>
      </c>
      <c r="D14" s="359" t="s">
        <v>24793</v>
      </c>
      <c r="F14" t="str">
        <f t="shared" si="2"/>
        <v>97151</v>
      </c>
      <c r="H14" s="31">
        <f t="shared" si="3"/>
        <v>36.19</v>
      </c>
    </row>
    <row r="15" spans="1:8" ht="54">
      <c r="A15" s="359" t="s">
        <v>7534</v>
      </c>
      <c r="B15" s="314" t="s">
        <v>7535</v>
      </c>
      <c r="C15" s="359" t="s">
        <v>74</v>
      </c>
      <c r="D15" s="359" t="s">
        <v>23959</v>
      </c>
      <c r="F15" t="str">
        <f t="shared" si="2"/>
        <v>97152</v>
      </c>
      <c r="H15" s="31">
        <f t="shared" si="3"/>
        <v>41.18</v>
      </c>
    </row>
    <row r="16" spans="1:8" ht="54">
      <c r="A16" s="359" t="s">
        <v>7536</v>
      </c>
      <c r="B16" s="314" t="s">
        <v>7537</v>
      </c>
      <c r="C16" s="359" t="s">
        <v>74</v>
      </c>
      <c r="D16" s="359" t="s">
        <v>25287</v>
      </c>
      <c r="F16" t="str">
        <f t="shared" si="2"/>
        <v>97153</v>
      </c>
      <c r="H16" s="31">
        <f t="shared" si="3"/>
        <v>46.28</v>
      </c>
    </row>
    <row r="17" spans="1:8" ht="54">
      <c r="A17" s="359" t="s">
        <v>7538</v>
      </c>
      <c r="B17" s="314" t="s">
        <v>7539</v>
      </c>
      <c r="C17" s="359" t="s">
        <v>74</v>
      </c>
      <c r="D17" s="359" t="s">
        <v>23796</v>
      </c>
      <c r="F17" t="str">
        <f t="shared" si="2"/>
        <v>97154</v>
      </c>
      <c r="H17" s="31">
        <f t="shared" si="3"/>
        <v>51.45</v>
      </c>
    </row>
    <row r="18" spans="1:8" ht="54">
      <c r="A18" s="359" t="s">
        <v>7540</v>
      </c>
      <c r="B18" s="314" t="s">
        <v>7541</v>
      </c>
      <c r="C18" s="359" t="s">
        <v>74</v>
      </c>
      <c r="D18" s="359" t="s">
        <v>25288</v>
      </c>
      <c r="F18" t="str">
        <f t="shared" si="2"/>
        <v>97155</v>
      </c>
      <c r="H18" s="31">
        <f t="shared" si="3"/>
        <v>56.6</v>
      </c>
    </row>
    <row r="19" spans="1:8" ht="54">
      <c r="A19" s="359" t="s">
        <v>7542</v>
      </c>
      <c r="B19" s="314" t="s">
        <v>7543</v>
      </c>
      <c r="C19" s="359" t="s">
        <v>74</v>
      </c>
      <c r="D19" s="359" t="s">
        <v>22411</v>
      </c>
      <c r="F19" t="str">
        <f t="shared" si="2"/>
        <v>97156</v>
      </c>
      <c r="H19" s="31">
        <f t="shared" si="3"/>
        <v>67.33</v>
      </c>
    </row>
    <row r="20" spans="1:8" ht="54">
      <c r="A20" s="359" t="s">
        <v>7544</v>
      </c>
      <c r="B20" s="314" t="s">
        <v>7545</v>
      </c>
      <c r="C20" s="359" t="s">
        <v>74</v>
      </c>
      <c r="D20" s="359" t="s">
        <v>8352</v>
      </c>
      <c r="F20" t="str">
        <f t="shared" si="2"/>
        <v>97157</v>
      </c>
      <c r="H20" s="31">
        <f t="shared" si="3"/>
        <v>4.8499999999999996</v>
      </c>
    </row>
    <row r="21" spans="1:8" ht="54">
      <c r="A21" s="359" t="s">
        <v>7547</v>
      </c>
      <c r="B21" s="314" t="s">
        <v>7548</v>
      </c>
      <c r="C21" s="359" t="s">
        <v>74</v>
      </c>
      <c r="D21" s="359" t="s">
        <v>25099</v>
      </c>
      <c r="F21" t="str">
        <f t="shared" si="2"/>
        <v>97158</v>
      </c>
      <c r="H21" s="31">
        <f t="shared" si="3"/>
        <v>5.44</v>
      </c>
    </row>
    <row r="22" spans="1:8" ht="54">
      <c r="A22" s="359" t="s">
        <v>7549</v>
      </c>
      <c r="B22" s="314" t="s">
        <v>7550</v>
      </c>
      <c r="C22" s="359" t="s">
        <v>74</v>
      </c>
      <c r="D22" s="359" t="s">
        <v>10935</v>
      </c>
      <c r="F22" t="str">
        <f t="shared" si="2"/>
        <v>97159</v>
      </c>
      <c r="H22" s="31">
        <f t="shared" si="3"/>
        <v>6.89</v>
      </c>
    </row>
    <row r="23" spans="1:8" ht="54">
      <c r="A23" s="359" t="s">
        <v>7551</v>
      </c>
      <c r="B23" s="314" t="s">
        <v>7552</v>
      </c>
      <c r="C23" s="359" t="s">
        <v>74</v>
      </c>
      <c r="D23" s="359" t="s">
        <v>10068</v>
      </c>
      <c r="F23" t="str">
        <f t="shared" si="2"/>
        <v>97160</v>
      </c>
      <c r="H23" s="31">
        <f t="shared" si="3"/>
        <v>8.31</v>
      </c>
    </row>
    <row r="24" spans="1:8" ht="54">
      <c r="A24" s="359" t="s">
        <v>7554</v>
      </c>
      <c r="B24" s="314" t="s">
        <v>7555</v>
      </c>
      <c r="C24" s="359" t="s">
        <v>74</v>
      </c>
      <c r="D24" s="359" t="s">
        <v>14817</v>
      </c>
      <c r="F24" t="str">
        <f t="shared" si="2"/>
        <v>97161</v>
      </c>
      <c r="H24" s="31">
        <f t="shared" si="3"/>
        <v>9.7899999999999991</v>
      </c>
    </row>
    <row r="25" spans="1:8" ht="54">
      <c r="A25" s="359" t="s">
        <v>7557</v>
      </c>
      <c r="B25" s="314" t="s">
        <v>7558</v>
      </c>
      <c r="C25" s="359" t="s">
        <v>74</v>
      </c>
      <c r="D25" s="359" t="s">
        <v>19545</v>
      </c>
      <c r="F25" t="str">
        <f t="shared" si="2"/>
        <v>97162</v>
      </c>
      <c r="H25" s="31">
        <f t="shared" si="3"/>
        <v>11.22</v>
      </c>
    </row>
    <row r="26" spans="1:8" ht="54">
      <c r="A26" s="359" t="s">
        <v>7560</v>
      </c>
      <c r="B26" s="314" t="s">
        <v>7561</v>
      </c>
      <c r="C26" s="359" t="s">
        <v>74</v>
      </c>
      <c r="D26" s="359" t="s">
        <v>25289</v>
      </c>
      <c r="F26" t="str">
        <f t="shared" si="2"/>
        <v>97163</v>
      </c>
      <c r="H26" s="31">
        <f t="shared" si="3"/>
        <v>12.7</v>
      </c>
    </row>
    <row r="27" spans="1:8" ht="54">
      <c r="A27" s="359" t="s">
        <v>7562</v>
      </c>
      <c r="B27" s="314" t="s">
        <v>7563</v>
      </c>
      <c r="C27" s="359" t="s">
        <v>74</v>
      </c>
      <c r="D27" s="359" t="s">
        <v>14009</v>
      </c>
      <c r="F27" t="str">
        <f t="shared" si="2"/>
        <v>97164</v>
      </c>
      <c r="H27" s="31">
        <f t="shared" si="3"/>
        <v>14.16</v>
      </c>
    </row>
    <row r="28" spans="1:8" ht="54">
      <c r="A28" s="359" t="s">
        <v>7565</v>
      </c>
      <c r="B28" s="314" t="s">
        <v>7566</v>
      </c>
      <c r="C28" s="359" t="s">
        <v>74</v>
      </c>
      <c r="D28" s="359" t="s">
        <v>10948</v>
      </c>
      <c r="F28" t="str">
        <f t="shared" si="2"/>
        <v>97165</v>
      </c>
      <c r="H28" s="31">
        <f t="shared" si="3"/>
        <v>15.65</v>
      </c>
    </row>
    <row r="29" spans="1:8" ht="54">
      <c r="A29" s="359" t="s">
        <v>7567</v>
      </c>
      <c r="B29" s="314" t="s">
        <v>7568</v>
      </c>
      <c r="C29" s="359" t="s">
        <v>74</v>
      </c>
      <c r="D29" s="359" t="s">
        <v>22572</v>
      </c>
      <c r="F29" t="str">
        <f t="shared" si="2"/>
        <v>97166</v>
      </c>
      <c r="H29" s="31">
        <f t="shared" si="3"/>
        <v>18.809999999999999</v>
      </c>
    </row>
    <row r="30" spans="1:8" ht="54">
      <c r="A30" s="359" t="s">
        <v>7569</v>
      </c>
      <c r="B30" s="314" t="s">
        <v>7570</v>
      </c>
      <c r="C30" s="359" t="s">
        <v>74</v>
      </c>
      <c r="D30" s="359" t="s">
        <v>22033</v>
      </c>
      <c r="F30" t="str">
        <f t="shared" si="2"/>
        <v>97167</v>
      </c>
      <c r="H30" s="31">
        <f t="shared" si="3"/>
        <v>22.02</v>
      </c>
    </row>
    <row r="31" spans="1:8" ht="54">
      <c r="A31" s="359" t="s">
        <v>7572</v>
      </c>
      <c r="B31" s="314" t="s">
        <v>7573</v>
      </c>
      <c r="C31" s="359" t="s">
        <v>74</v>
      </c>
      <c r="D31" s="359" t="s">
        <v>25290</v>
      </c>
      <c r="F31" t="str">
        <f t="shared" si="2"/>
        <v>97168</v>
      </c>
      <c r="H31" s="31">
        <f t="shared" si="3"/>
        <v>24.99</v>
      </c>
    </row>
    <row r="32" spans="1:8" ht="54">
      <c r="A32" s="359" t="s">
        <v>7574</v>
      </c>
      <c r="B32" s="314" t="s">
        <v>7575</v>
      </c>
      <c r="C32" s="359" t="s">
        <v>74</v>
      </c>
      <c r="D32" s="359" t="s">
        <v>24951</v>
      </c>
      <c r="F32" t="str">
        <f t="shared" si="2"/>
        <v>97169</v>
      </c>
      <c r="H32" s="31">
        <f t="shared" si="3"/>
        <v>28.09</v>
      </c>
    </row>
    <row r="33" spans="1:8" ht="54">
      <c r="A33" s="359" t="s">
        <v>7576</v>
      </c>
      <c r="B33" s="314" t="s">
        <v>7577</v>
      </c>
      <c r="C33" s="359" t="s">
        <v>74</v>
      </c>
      <c r="D33" s="359" t="s">
        <v>23297</v>
      </c>
      <c r="F33" t="str">
        <f t="shared" si="2"/>
        <v>97170</v>
      </c>
      <c r="H33" s="31">
        <f t="shared" si="3"/>
        <v>31.23</v>
      </c>
    </row>
    <row r="34" spans="1:8" ht="54">
      <c r="A34" s="359" t="s">
        <v>7578</v>
      </c>
      <c r="B34" s="314" t="s">
        <v>7579</v>
      </c>
      <c r="C34" s="359" t="s">
        <v>74</v>
      </c>
      <c r="D34" s="359" t="s">
        <v>25291</v>
      </c>
      <c r="F34" t="str">
        <f t="shared" si="2"/>
        <v>97171</v>
      </c>
      <c r="H34" s="31">
        <f t="shared" si="3"/>
        <v>34.369999999999997</v>
      </c>
    </row>
    <row r="35" spans="1:8" ht="54">
      <c r="A35" s="359" t="s">
        <v>7580</v>
      </c>
      <c r="B35" s="314" t="s">
        <v>7581</v>
      </c>
      <c r="C35" s="359" t="s">
        <v>74</v>
      </c>
      <c r="D35" s="359" t="s">
        <v>24263</v>
      </c>
      <c r="F35" t="str">
        <f t="shared" si="2"/>
        <v>97172</v>
      </c>
      <c r="H35" s="31">
        <f t="shared" si="3"/>
        <v>41.07</v>
      </c>
    </row>
    <row r="36" spans="1:8" ht="54">
      <c r="A36" s="359" t="s">
        <v>7582</v>
      </c>
      <c r="B36" s="314" t="s">
        <v>7583</v>
      </c>
      <c r="C36" s="359" t="s">
        <v>74</v>
      </c>
      <c r="D36" s="359" t="s">
        <v>25292</v>
      </c>
      <c r="F36" t="str">
        <f t="shared" si="2"/>
        <v>97173</v>
      </c>
      <c r="H36" s="31">
        <f t="shared" si="3"/>
        <v>33.53</v>
      </c>
    </row>
    <row r="37" spans="1:8" ht="54">
      <c r="A37" s="359" t="s">
        <v>7584</v>
      </c>
      <c r="B37" s="314" t="s">
        <v>7585</v>
      </c>
      <c r="C37" s="359" t="s">
        <v>74</v>
      </c>
      <c r="D37" s="359" t="s">
        <v>25293</v>
      </c>
      <c r="F37" t="str">
        <f t="shared" si="2"/>
        <v>97174</v>
      </c>
      <c r="H37" s="31">
        <f t="shared" si="3"/>
        <v>38.78</v>
      </c>
    </row>
    <row r="38" spans="1:8" ht="54">
      <c r="A38" s="359" t="s">
        <v>7586</v>
      </c>
      <c r="B38" s="314" t="s">
        <v>7587</v>
      </c>
      <c r="C38" s="359" t="s">
        <v>74</v>
      </c>
      <c r="D38" s="359" t="s">
        <v>23926</v>
      </c>
      <c r="F38" t="str">
        <f t="shared" si="2"/>
        <v>97175</v>
      </c>
      <c r="H38" s="31">
        <f t="shared" si="3"/>
        <v>43.98</v>
      </c>
    </row>
    <row r="39" spans="1:8" ht="54">
      <c r="A39" s="359" t="s">
        <v>7588</v>
      </c>
      <c r="B39" s="314" t="s">
        <v>7589</v>
      </c>
      <c r="C39" s="359" t="s">
        <v>74</v>
      </c>
      <c r="D39" s="359" t="s">
        <v>25294</v>
      </c>
      <c r="F39" t="str">
        <f t="shared" si="2"/>
        <v>97176</v>
      </c>
      <c r="H39" s="31">
        <f t="shared" si="3"/>
        <v>49.23</v>
      </c>
    </row>
    <row r="40" spans="1:8" ht="67.5">
      <c r="A40" s="359" t="s">
        <v>7590</v>
      </c>
      <c r="B40" s="314" t="s">
        <v>7591</v>
      </c>
      <c r="C40" s="359" t="s">
        <v>74</v>
      </c>
      <c r="D40" s="359" t="s">
        <v>22578</v>
      </c>
      <c r="F40" t="str">
        <f t="shared" si="2"/>
        <v>97177</v>
      </c>
      <c r="H40" s="31">
        <f t="shared" si="3"/>
        <v>59.67</v>
      </c>
    </row>
    <row r="41" spans="1:8" ht="67.5">
      <c r="A41" s="359" t="s">
        <v>7592</v>
      </c>
      <c r="B41" s="314" t="s">
        <v>7593</v>
      </c>
      <c r="C41" s="359" t="s">
        <v>74</v>
      </c>
      <c r="D41" s="359" t="s">
        <v>25295</v>
      </c>
      <c r="F41" t="str">
        <f t="shared" si="2"/>
        <v>97178</v>
      </c>
      <c r="H41" s="31">
        <f t="shared" si="3"/>
        <v>70.14</v>
      </c>
    </row>
    <row r="42" spans="1:8" ht="67.5">
      <c r="A42" s="359" t="s">
        <v>7594</v>
      </c>
      <c r="B42" s="314" t="s">
        <v>7595</v>
      </c>
      <c r="C42" s="359" t="s">
        <v>74</v>
      </c>
      <c r="D42" s="359" t="s">
        <v>25296</v>
      </c>
      <c r="F42" t="str">
        <f t="shared" si="2"/>
        <v>97179</v>
      </c>
      <c r="H42" s="31">
        <f t="shared" si="3"/>
        <v>80.62</v>
      </c>
    </row>
    <row r="43" spans="1:8" ht="67.5">
      <c r="A43" s="359" t="s">
        <v>7596</v>
      </c>
      <c r="B43" s="314" t="s">
        <v>7597</v>
      </c>
      <c r="C43" s="359" t="s">
        <v>74</v>
      </c>
      <c r="D43" s="359" t="s">
        <v>22031</v>
      </c>
      <c r="F43" t="str">
        <f t="shared" si="2"/>
        <v>97180</v>
      </c>
      <c r="H43" s="31">
        <f t="shared" si="3"/>
        <v>91.08</v>
      </c>
    </row>
    <row r="44" spans="1:8" ht="67.5">
      <c r="A44" s="359" t="s">
        <v>7598</v>
      </c>
      <c r="B44" s="314" t="s">
        <v>7599</v>
      </c>
      <c r="C44" s="359" t="s">
        <v>74</v>
      </c>
      <c r="D44" s="359" t="s">
        <v>25297</v>
      </c>
      <c r="F44" t="str">
        <f t="shared" si="2"/>
        <v>97181</v>
      </c>
      <c r="H44" s="31">
        <f t="shared" si="3"/>
        <v>104.77</v>
      </c>
    </row>
    <row r="45" spans="1:8" ht="67.5">
      <c r="A45" s="359" t="s">
        <v>7600</v>
      </c>
      <c r="B45" s="314" t="s">
        <v>7601</v>
      </c>
      <c r="C45" s="359" t="s">
        <v>74</v>
      </c>
      <c r="D45" s="359" t="s">
        <v>25298</v>
      </c>
      <c r="F45" t="str">
        <f t="shared" si="2"/>
        <v>97182</v>
      </c>
      <c r="H45" s="31">
        <f t="shared" si="3"/>
        <v>115.57</v>
      </c>
    </row>
    <row r="46" spans="1:8" ht="54">
      <c r="A46" s="359" t="s">
        <v>7602</v>
      </c>
      <c r="B46" s="314" t="s">
        <v>7603</v>
      </c>
      <c r="C46" s="359" t="s">
        <v>74</v>
      </c>
      <c r="D46" s="359" t="s">
        <v>25107</v>
      </c>
      <c r="F46" t="str">
        <f t="shared" si="2"/>
        <v>97183</v>
      </c>
      <c r="H46" s="31">
        <f t="shared" si="3"/>
        <v>27.3</v>
      </c>
    </row>
    <row r="47" spans="1:8" ht="54">
      <c r="A47" s="359" t="s">
        <v>7604</v>
      </c>
      <c r="B47" s="314" t="s">
        <v>7605</v>
      </c>
      <c r="C47" s="359" t="s">
        <v>74</v>
      </c>
      <c r="D47" s="359" t="s">
        <v>23307</v>
      </c>
      <c r="F47" t="str">
        <f t="shared" si="2"/>
        <v>97184</v>
      </c>
      <c r="H47" s="31">
        <f t="shared" si="3"/>
        <v>31.65</v>
      </c>
    </row>
    <row r="48" spans="1:8" ht="54">
      <c r="A48" s="359" t="s">
        <v>7606</v>
      </c>
      <c r="B48" s="314" t="s">
        <v>7607</v>
      </c>
      <c r="C48" s="359" t="s">
        <v>74</v>
      </c>
      <c r="D48" s="359" t="s">
        <v>23556</v>
      </c>
      <c r="F48" t="str">
        <f t="shared" si="2"/>
        <v>97185</v>
      </c>
      <c r="H48" s="31">
        <f t="shared" si="3"/>
        <v>35.979999999999997</v>
      </c>
    </row>
    <row r="49" spans="1:8" ht="54">
      <c r="A49" s="359" t="s">
        <v>7608</v>
      </c>
      <c r="B49" s="314" t="s">
        <v>7609</v>
      </c>
      <c r="C49" s="359" t="s">
        <v>74</v>
      </c>
      <c r="D49" s="359" t="s">
        <v>25299</v>
      </c>
      <c r="F49" t="str">
        <f t="shared" si="2"/>
        <v>97186</v>
      </c>
      <c r="H49" s="31">
        <f t="shared" si="3"/>
        <v>40.33</v>
      </c>
    </row>
    <row r="50" spans="1:8" ht="67.5">
      <c r="A50" s="359" t="s">
        <v>7610</v>
      </c>
      <c r="B50" s="314" t="s">
        <v>21665</v>
      </c>
      <c r="C50" s="359" t="s">
        <v>74</v>
      </c>
      <c r="D50" s="359" t="s">
        <v>25300</v>
      </c>
      <c r="F50" t="str">
        <f t="shared" si="2"/>
        <v>97187</v>
      </c>
      <c r="H50" s="31">
        <f t="shared" si="3"/>
        <v>48.99</v>
      </c>
    </row>
    <row r="51" spans="1:8" ht="67.5">
      <c r="A51" s="359" t="s">
        <v>7611</v>
      </c>
      <c r="B51" s="314" t="s">
        <v>7612</v>
      </c>
      <c r="C51" s="359" t="s">
        <v>74</v>
      </c>
      <c r="D51" s="359" t="s">
        <v>25301</v>
      </c>
      <c r="F51" t="str">
        <f t="shared" si="2"/>
        <v>97188</v>
      </c>
      <c r="H51" s="31">
        <f t="shared" si="3"/>
        <v>57.67</v>
      </c>
    </row>
    <row r="52" spans="1:8" ht="67.5">
      <c r="A52" s="359" t="s">
        <v>7613</v>
      </c>
      <c r="B52" s="314" t="s">
        <v>7614</v>
      </c>
      <c r="C52" s="359" t="s">
        <v>74</v>
      </c>
      <c r="D52" s="359" t="s">
        <v>24879</v>
      </c>
      <c r="F52" t="str">
        <f t="shared" si="2"/>
        <v>97189</v>
      </c>
      <c r="H52" s="31">
        <f t="shared" si="3"/>
        <v>66.36</v>
      </c>
    </row>
    <row r="53" spans="1:8" ht="67.5">
      <c r="A53" s="359" t="s">
        <v>7615</v>
      </c>
      <c r="B53" s="314" t="s">
        <v>7616</v>
      </c>
      <c r="C53" s="359" t="s">
        <v>74</v>
      </c>
      <c r="D53" s="359" t="s">
        <v>24687</v>
      </c>
      <c r="F53" t="str">
        <f t="shared" si="2"/>
        <v>97190</v>
      </c>
      <c r="H53" s="31">
        <f t="shared" si="3"/>
        <v>75.03</v>
      </c>
    </row>
    <row r="54" spans="1:8" ht="67.5">
      <c r="A54" s="359" t="s">
        <v>7617</v>
      </c>
      <c r="B54" s="314" t="s">
        <v>7618</v>
      </c>
      <c r="C54" s="359" t="s">
        <v>74</v>
      </c>
      <c r="D54" s="359" t="s">
        <v>25302</v>
      </c>
      <c r="F54" t="str">
        <f t="shared" si="2"/>
        <v>97191</v>
      </c>
      <c r="H54" s="31">
        <f t="shared" si="3"/>
        <v>86.12</v>
      </c>
    </row>
    <row r="55" spans="1:8" ht="67.5">
      <c r="A55" s="359" t="s">
        <v>7619</v>
      </c>
      <c r="B55" s="314" t="s">
        <v>7620</v>
      </c>
      <c r="C55" s="359" t="s">
        <v>74</v>
      </c>
      <c r="D55" s="359" t="s">
        <v>25303</v>
      </c>
      <c r="F55" t="str">
        <f t="shared" si="2"/>
        <v>97192</v>
      </c>
      <c r="H55" s="31">
        <f t="shared" si="3"/>
        <v>95.05</v>
      </c>
    </row>
    <row r="56" spans="1:8" ht="67.5">
      <c r="A56" s="359" t="s">
        <v>7621</v>
      </c>
      <c r="B56" s="314" t="s">
        <v>4060</v>
      </c>
      <c r="C56" s="359" t="s">
        <v>74</v>
      </c>
      <c r="D56" s="359" t="s">
        <v>25304</v>
      </c>
      <c r="F56" t="str">
        <f t="shared" si="2"/>
        <v>90694</v>
      </c>
      <c r="H56" s="31">
        <f t="shared" si="3"/>
        <v>29.38</v>
      </c>
    </row>
    <row r="57" spans="1:8" ht="67.5">
      <c r="A57" s="359" t="s">
        <v>7622</v>
      </c>
      <c r="B57" s="314" t="s">
        <v>4061</v>
      </c>
      <c r="C57" s="359" t="s">
        <v>74</v>
      </c>
      <c r="D57" s="359" t="s">
        <v>25305</v>
      </c>
      <c r="F57" t="str">
        <f t="shared" si="2"/>
        <v>90695</v>
      </c>
      <c r="H57" s="31">
        <f t="shared" si="3"/>
        <v>60.49</v>
      </c>
    </row>
    <row r="58" spans="1:8" ht="67.5">
      <c r="A58" s="359" t="s">
        <v>7623</v>
      </c>
      <c r="B58" s="314" t="s">
        <v>4062</v>
      </c>
      <c r="C58" s="359" t="s">
        <v>74</v>
      </c>
      <c r="D58" s="359" t="s">
        <v>25306</v>
      </c>
      <c r="F58" t="str">
        <f t="shared" si="2"/>
        <v>90696</v>
      </c>
      <c r="H58" s="31">
        <f t="shared" si="3"/>
        <v>89.62</v>
      </c>
    </row>
    <row r="59" spans="1:8" ht="67.5">
      <c r="A59" s="359" t="s">
        <v>7624</v>
      </c>
      <c r="B59" s="314" t="s">
        <v>4063</v>
      </c>
      <c r="C59" s="359" t="s">
        <v>74</v>
      </c>
      <c r="D59" s="359" t="s">
        <v>25307</v>
      </c>
      <c r="F59" t="str">
        <f t="shared" si="2"/>
        <v>90697</v>
      </c>
      <c r="H59" s="31">
        <f t="shared" si="3"/>
        <v>150.36000000000001</v>
      </c>
    </row>
    <row r="60" spans="1:8" ht="67.5">
      <c r="A60" s="359" t="s">
        <v>7625</v>
      </c>
      <c r="B60" s="314" t="s">
        <v>4064</v>
      </c>
      <c r="C60" s="359" t="s">
        <v>74</v>
      </c>
      <c r="D60" s="359" t="s">
        <v>25308</v>
      </c>
      <c r="F60" t="str">
        <f t="shared" si="2"/>
        <v>90698</v>
      </c>
      <c r="H60" s="31">
        <f t="shared" si="3"/>
        <v>240.35</v>
      </c>
    </row>
    <row r="61" spans="1:8" ht="67.5">
      <c r="A61" s="359" t="s">
        <v>7626</v>
      </c>
      <c r="B61" s="314" t="s">
        <v>4065</v>
      </c>
      <c r="C61" s="359" t="s">
        <v>74</v>
      </c>
      <c r="D61" s="359" t="s">
        <v>25309</v>
      </c>
      <c r="F61" t="str">
        <f t="shared" si="2"/>
        <v>90699</v>
      </c>
      <c r="H61" s="31">
        <f t="shared" si="3"/>
        <v>296.97000000000003</v>
      </c>
    </row>
    <row r="62" spans="1:8" ht="67.5">
      <c r="A62" s="359" t="s">
        <v>7627</v>
      </c>
      <c r="B62" s="314" t="s">
        <v>4066</v>
      </c>
      <c r="C62" s="359" t="s">
        <v>74</v>
      </c>
      <c r="D62" s="359" t="s">
        <v>25310</v>
      </c>
      <c r="F62" t="str">
        <f t="shared" si="2"/>
        <v>90700</v>
      </c>
      <c r="H62" s="31">
        <f t="shared" si="3"/>
        <v>390.17</v>
      </c>
    </row>
    <row r="63" spans="1:8" ht="67.5">
      <c r="A63" s="359" t="s">
        <v>7628</v>
      </c>
      <c r="B63" s="314" t="s">
        <v>4067</v>
      </c>
      <c r="C63" s="359" t="s">
        <v>74</v>
      </c>
      <c r="D63" s="359" t="s">
        <v>25030</v>
      </c>
      <c r="F63" t="str">
        <f t="shared" si="2"/>
        <v>90701</v>
      </c>
      <c r="H63" s="31">
        <f t="shared" si="3"/>
        <v>52.36</v>
      </c>
    </row>
    <row r="64" spans="1:8" ht="67.5">
      <c r="A64" s="359" t="s">
        <v>7629</v>
      </c>
      <c r="B64" s="314" t="s">
        <v>4068</v>
      </c>
      <c r="C64" s="359" t="s">
        <v>74</v>
      </c>
      <c r="D64" s="359" t="s">
        <v>25311</v>
      </c>
      <c r="F64" t="str">
        <f t="shared" si="2"/>
        <v>90702</v>
      </c>
      <c r="H64" s="31">
        <f t="shared" si="3"/>
        <v>81.36</v>
      </c>
    </row>
    <row r="65" spans="1:8" ht="67.5">
      <c r="A65" s="359" t="s">
        <v>7630</v>
      </c>
      <c r="B65" s="314" t="s">
        <v>4069</v>
      </c>
      <c r="C65" s="359" t="s">
        <v>74</v>
      </c>
      <c r="D65" s="359" t="s">
        <v>25312</v>
      </c>
      <c r="F65" t="str">
        <f t="shared" si="2"/>
        <v>90703</v>
      </c>
      <c r="H65" s="31">
        <f t="shared" si="3"/>
        <v>131.07</v>
      </c>
    </row>
    <row r="66" spans="1:8" ht="67.5">
      <c r="A66" s="359" t="s">
        <v>7631</v>
      </c>
      <c r="B66" s="314" t="s">
        <v>4070</v>
      </c>
      <c r="C66" s="359" t="s">
        <v>74</v>
      </c>
      <c r="D66" s="359" t="s">
        <v>25313</v>
      </c>
      <c r="F66" t="str">
        <f t="shared" si="2"/>
        <v>90704</v>
      </c>
      <c r="H66" s="31">
        <f t="shared" si="3"/>
        <v>179.93</v>
      </c>
    </row>
    <row r="67" spans="1:8" ht="67.5">
      <c r="A67" s="359" t="s">
        <v>7632</v>
      </c>
      <c r="B67" s="314" t="s">
        <v>4071</v>
      </c>
      <c r="C67" s="359" t="s">
        <v>74</v>
      </c>
      <c r="D67" s="359" t="s">
        <v>25314</v>
      </c>
      <c r="F67" t="str">
        <f t="shared" si="2"/>
        <v>90705</v>
      </c>
      <c r="H67" s="31">
        <f t="shared" si="3"/>
        <v>251.64</v>
      </c>
    </row>
    <row r="68" spans="1:8" ht="67.5">
      <c r="A68" s="359" t="s">
        <v>7633</v>
      </c>
      <c r="B68" s="314" t="s">
        <v>4072</v>
      </c>
      <c r="C68" s="359" t="s">
        <v>74</v>
      </c>
      <c r="D68" s="359" t="s">
        <v>25315</v>
      </c>
      <c r="F68" t="str">
        <f t="shared" si="2"/>
        <v>90706</v>
      </c>
      <c r="H68" s="31">
        <f t="shared" si="3"/>
        <v>301.52</v>
      </c>
    </row>
    <row r="69" spans="1:8" ht="67.5">
      <c r="A69" s="359" t="s">
        <v>7634</v>
      </c>
      <c r="B69" s="314" t="s">
        <v>4073</v>
      </c>
      <c r="C69" s="359" t="s">
        <v>74</v>
      </c>
      <c r="D69" s="359" t="s">
        <v>25316</v>
      </c>
      <c r="F69" t="str">
        <f t="shared" ref="F69:F132" si="4">TRIM(A69)</f>
        <v>90708</v>
      </c>
      <c r="H69" s="31">
        <f t="shared" ref="H69:H132" si="5">ROUND(D69*(1+$H$1),2)</f>
        <v>815.16</v>
      </c>
    </row>
    <row r="70" spans="1:8" ht="67.5">
      <c r="A70" s="359" t="s">
        <v>7635</v>
      </c>
      <c r="B70" s="314" t="s">
        <v>4074</v>
      </c>
      <c r="C70" s="359" t="s">
        <v>74</v>
      </c>
      <c r="D70" s="359" t="s">
        <v>23307</v>
      </c>
      <c r="F70" t="str">
        <f t="shared" si="4"/>
        <v>90709</v>
      </c>
      <c r="H70" s="31">
        <f t="shared" si="5"/>
        <v>31.65</v>
      </c>
    </row>
    <row r="71" spans="1:8" ht="67.5">
      <c r="A71" s="359" t="s">
        <v>7636</v>
      </c>
      <c r="B71" s="314" t="s">
        <v>4075</v>
      </c>
      <c r="C71" s="359" t="s">
        <v>74</v>
      </c>
      <c r="D71" s="359" t="s">
        <v>25317</v>
      </c>
      <c r="F71" t="str">
        <f t="shared" si="4"/>
        <v>90710</v>
      </c>
      <c r="H71" s="31">
        <f t="shared" si="5"/>
        <v>62.77</v>
      </c>
    </row>
    <row r="72" spans="1:8" ht="67.5">
      <c r="A72" s="359" t="s">
        <v>7637</v>
      </c>
      <c r="B72" s="314" t="s">
        <v>4076</v>
      </c>
      <c r="C72" s="359" t="s">
        <v>74</v>
      </c>
      <c r="D72" s="359" t="s">
        <v>25318</v>
      </c>
      <c r="F72" t="str">
        <f t="shared" si="4"/>
        <v>90711</v>
      </c>
      <c r="H72" s="31">
        <f t="shared" si="5"/>
        <v>91.88</v>
      </c>
    </row>
    <row r="73" spans="1:8" ht="67.5">
      <c r="A73" s="359" t="s">
        <v>7638</v>
      </c>
      <c r="B73" s="314" t="s">
        <v>4077</v>
      </c>
      <c r="C73" s="359" t="s">
        <v>74</v>
      </c>
      <c r="D73" s="359" t="s">
        <v>25319</v>
      </c>
      <c r="F73" t="str">
        <f t="shared" si="4"/>
        <v>90712</v>
      </c>
      <c r="H73" s="31">
        <f t="shared" si="5"/>
        <v>152.63</v>
      </c>
    </row>
    <row r="74" spans="1:8" ht="67.5">
      <c r="A74" s="359" t="s">
        <v>7639</v>
      </c>
      <c r="B74" s="314" t="s">
        <v>4078</v>
      </c>
      <c r="C74" s="359" t="s">
        <v>74</v>
      </c>
      <c r="D74" s="359" t="s">
        <v>25320</v>
      </c>
      <c r="F74" t="str">
        <f t="shared" si="4"/>
        <v>90713</v>
      </c>
      <c r="H74" s="31">
        <f t="shared" si="5"/>
        <v>242.61</v>
      </c>
    </row>
    <row r="75" spans="1:8" ht="67.5">
      <c r="A75" s="359" t="s">
        <v>7640</v>
      </c>
      <c r="B75" s="314" t="s">
        <v>4079</v>
      </c>
      <c r="C75" s="359" t="s">
        <v>74</v>
      </c>
      <c r="D75" s="359" t="s">
        <v>25321</v>
      </c>
      <c r="F75" t="str">
        <f t="shared" si="4"/>
        <v>90714</v>
      </c>
      <c r="H75" s="31">
        <f t="shared" si="5"/>
        <v>299.23</v>
      </c>
    </row>
    <row r="76" spans="1:8" ht="67.5">
      <c r="A76" s="359" t="s">
        <v>7641</v>
      </c>
      <c r="B76" s="314" t="s">
        <v>4080</v>
      </c>
      <c r="C76" s="359" t="s">
        <v>74</v>
      </c>
      <c r="D76" s="359" t="s">
        <v>25322</v>
      </c>
      <c r="F76" t="str">
        <f t="shared" si="4"/>
        <v>90715</v>
      </c>
      <c r="H76" s="31">
        <f t="shared" si="5"/>
        <v>394.74</v>
      </c>
    </row>
    <row r="77" spans="1:8" ht="67.5">
      <c r="A77" s="359" t="s">
        <v>7642</v>
      </c>
      <c r="B77" s="314" t="s">
        <v>4081</v>
      </c>
      <c r="C77" s="359" t="s">
        <v>74</v>
      </c>
      <c r="D77" s="359" t="s">
        <v>25323</v>
      </c>
      <c r="F77" t="str">
        <f t="shared" si="4"/>
        <v>90716</v>
      </c>
      <c r="H77" s="31">
        <f t="shared" si="5"/>
        <v>54.63</v>
      </c>
    </row>
    <row r="78" spans="1:8" ht="67.5">
      <c r="A78" s="359" t="s">
        <v>7643</v>
      </c>
      <c r="B78" s="314" t="s">
        <v>4082</v>
      </c>
      <c r="C78" s="359" t="s">
        <v>74</v>
      </c>
      <c r="D78" s="359" t="s">
        <v>25324</v>
      </c>
      <c r="F78" t="str">
        <f t="shared" si="4"/>
        <v>90717</v>
      </c>
      <c r="H78" s="31">
        <f t="shared" si="5"/>
        <v>83.63</v>
      </c>
    </row>
    <row r="79" spans="1:8" ht="67.5">
      <c r="A79" s="359" t="s">
        <v>7644</v>
      </c>
      <c r="B79" s="314" t="s">
        <v>4083</v>
      </c>
      <c r="C79" s="359" t="s">
        <v>74</v>
      </c>
      <c r="D79" s="359" t="s">
        <v>25325</v>
      </c>
      <c r="F79" t="str">
        <f t="shared" si="4"/>
        <v>90718</v>
      </c>
      <c r="H79" s="31">
        <f t="shared" si="5"/>
        <v>133.35</v>
      </c>
    </row>
    <row r="80" spans="1:8" ht="67.5">
      <c r="A80" s="359" t="s">
        <v>7645</v>
      </c>
      <c r="B80" s="314" t="s">
        <v>4084</v>
      </c>
      <c r="C80" s="359" t="s">
        <v>74</v>
      </c>
      <c r="D80" s="359" t="s">
        <v>24373</v>
      </c>
      <c r="F80" t="str">
        <f t="shared" si="4"/>
        <v>90719</v>
      </c>
      <c r="H80" s="31">
        <f t="shared" si="5"/>
        <v>182.21</v>
      </c>
    </row>
    <row r="81" spans="1:8" ht="67.5">
      <c r="A81" s="359" t="s">
        <v>7646</v>
      </c>
      <c r="B81" s="314" t="s">
        <v>4085</v>
      </c>
      <c r="C81" s="359" t="s">
        <v>74</v>
      </c>
      <c r="D81" s="359" t="s">
        <v>25326</v>
      </c>
      <c r="F81" t="str">
        <f t="shared" si="4"/>
        <v>90720</v>
      </c>
      <c r="H81" s="31">
        <f t="shared" si="5"/>
        <v>253.9</v>
      </c>
    </row>
    <row r="82" spans="1:8" ht="67.5">
      <c r="A82" s="359" t="s">
        <v>7647</v>
      </c>
      <c r="B82" s="314" t="s">
        <v>4086</v>
      </c>
      <c r="C82" s="359" t="s">
        <v>74</v>
      </c>
      <c r="D82" s="359" t="s">
        <v>25327</v>
      </c>
      <c r="F82" t="str">
        <f t="shared" si="4"/>
        <v>90721</v>
      </c>
      <c r="H82" s="31">
        <f t="shared" si="5"/>
        <v>306.08999999999997</v>
      </c>
    </row>
    <row r="83" spans="1:8" ht="67.5">
      <c r="A83" s="359" t="s">
        <v>7648</v>
      </c>
      <c r="B83" s="314" t="s">
        <v>4087</v>
      </c>
      <c r="C83" s="359" t="s">
        <v>74</v>
      </c>
      <c r="D83" s="359" t="s">
        <v>25328</v>
      </c>
      <c r="F83" t="str">
        <f t="shared" si="4"/>
        <v>90723</v>
      </c>
      <c r="H83" s="31">
        <f t="shared" si="5"/>
        <v>817.93</v>
      </c>
    </row>
    <row r="84" spans="1:8" ht="40.5">
      <c r="A84" s="359" t="s">
        <v>7649</v>
      </c>
      <c r="B84" s="314" t="s">
        <v>2473</v>
      </c>
      <c r="C84" s="359" t="s">
        <v>112</v>
      </c>
      <c r="D84" s="359" t="s">
        <v>23800</v>
      </c>
      <c r="F84" t="str">
        <f t="shared" si="4"/>
        <v>90724</v>
      </c>
      <c r="H84" s="31">
        <f t="shared" si="5"/>
        <v>25.95</v>
      </c>
    </row>
    <row r="85" spans="1:8" ht="40.5">
      <c r="A85" s="359" t="s">
        <v>7650</v>
      </c>
      <c r="B85" s="314" t="s">
        <v>2474</v>
      </c>
      <c r="C85" s="359" t="s">
        <v>112</v>
      </c>
      <c r="D85" s="359" t="s">
        <v>25329</v>
      </c>
      <c r="F85" t="str">
        <f t="shared" si="4"/>
        <v>90725</v>
      </c>
      <c r="H85" s="31">
        <f t="shared" si="5"/>
        <v>32</v>
      </c>
    </row>
    <row r="86" spans="1:8" ht="40.5">
      <c r="A86" s="359" t="s">
        <v>7651</v>
      </c>
      <c r="B86" s="314" t="s">
        <v>2158</v>
      </c>
      <c r="C86" s="359" t="s">
        <v>112</v>
      </c>
      <c r="D86" s="359" t="s">
        <v>13976</v>
      </c>
      <c r="F86" t="str">
        <f t="shared" si="4"/>
        <v>90726</v>
      </c>
      <c r="H86" s="31">
        <f t="shared" si="5"/>
        <v>38.04</v>
      </c>
    </row>
    <row r="87" spans="1:8" ht="40.5">
      <c r="A87" s="359" t="s">
        <v>7652</v>
      </c>
      <c r="B87" s="314" t="s">
        <v>2475</v>
      </c>
      <c r="C87" s="359" t="s">
        <v>112</v>
      </c>
      <c r="D87" s="359" t="s">
        <v>24834</v>
      </c>
      <c r="F87" t="str">
        <f t="shared" si="4"/>
        <v>90727</v>
      </c>
      <c r="H87" s="31">
        <f t="shared" si="5"/>
        <v>44.07</v>
      </c>
    </row>
    <row r="88" spans="1:8" ht="40.5">
      <c r="A88" s="359" t="s">
        <v>7653</v>
      </c>
      <c r="B88" s="314" t="s">
        <v>2476</v>
      </c>
      <c r="C88" s="359" t="s">
        <v>112</v>
      </c>
      <c r="D88" s="359" t="s">
        <v>25330</v>
      </c>
      <c r="F88" t="str">
        <f t="shared" si="4"/>
        <v>90728</v>
      </c>
      <c r="H88" s="31">
        <f t="shared" si="5"/>
        <v>50.1</v>
      </c>
    </row>
    <row r="89" spans="1:8" ht="40.5">
      <c r="A89" s="359" t="s">
        <v>7654</v>
      </c>
      <c r="B89" s="314" t="s">
        <v>2477</v>
      </c>
      <c r="C89" s="359" t="s">
        <v>112</v>
      </c>
      <c r="D89" s="359" t="s">
        <v>25331</v>
      </c>
      <c r="F89" t="str">
        <f t="shared" si="4"/>
        <v>90729</v>
      </c>
      <c r="H89" s="31">
        <f t="shared" si="5"/>
        <v>56.14</v>
      </c>
    </row>
    <row r="90" spans="1:8" ht="40.5">
      <c r="A90" s="359" t="s">
        <v>7655</v>
      </c>
      <c r="B90" s="314" t="s">
        <v>2478</v>
      </c>
      <c r="C90" s="359" t="s">
        <v>112</v>
      </c>
      <c r="D90" s="359" t="s">
        <v>13826</v>
      </c>
      <c r="F90" t="str">
        <f t="shared" si="4"/>
        <v>90730</v>
      </c>
      <c r="H90" s="31">
        <f t="shared" si="5"/>
        <v>62.22</v>
      </c>
    </row>
    <row r="91" spans="1:8" ht="40.5">
      <c r="A91" s="359" t="s">
        <v>7656</v>
      </c>
      <c r="B91" s="314" t="s">
        <v>2479</v>
      </c>
      <c r="C91" s="359" t="s">
        <v>112</v>
      </c>
      <c r="D91" s="359" t="s">
        <v>25332</v>
      </c>
      <c r="F91" t="str">
        <f t="shared" si="4"/>
        <v>90731</v>
      </c>
      <c r="H91" s="31">
        <f t="shared" si="5"/>
        <v>68.25</v>
      </c>
    </row>
    <row r="92" spans="1:8" ht="40.5">
      <c r="A92" s="359" t="s">
        <v>7657</v>
      </c>
      <c r="B92" s="314" t="s">
        <v>2480</v>
      </c>
      <c r="C92" s="359" t="s">
        <v>112</v>
      </c>
      <c r="D92" s="359" t="s">
        <v>25333</v>
      </c>
      <c r="F92" t="str">
        <f t="shared" si="4"/>
        <v>90732</v>
      </c>
      <c r="H92" s="31">
        <f t="shared" si="5"/>
        <v>86.36</v>
      </c>
    </row>
    <row r="93" spans="1:8" ht="67.5">
      <c r="A93" s="359" t="s">
        <v>7658</v>
      </c>
      <c r="B93" s="314" t="s">
        <v>4088</v>
      </c>
      <c r="C93" s="359" t="s">
        <v>74</v>
      </c>
      <c r="D93" s="359" t="s">
        <v>8371</v>
      </c>
      <c r="F93" t="str">
        <f t="shared" si="4"/>
        <v>90733</v>
      </c>
      <c r="H93" s="31">
        <f t="shared" si="5"/>
        <v>2.85</v>
      </c>
    </row>
    <row r="94" spans="1:8" ht="67.5">
      <c r="A94" s="359" t="s">
        <v>7660</v>
      </c>
      <c r="B94" s="314" t="s">
        <v>4089</v>
      </c>
      <c r="C94" s="359" t="s">
        <v>74</v>
      </c>
      <c r="D94" s="359" t="s">
        <v>10930</v>
      </c>
      <c r="F94" t="str">
        <f t="shared" si="4"/>
        <v>90734</v>
      </c>
      <c r="H94" s="31">
        <f t="shared" si="5"/>
        <v>3.47</v>
      </c>
    </row>
    <row r="95" spans="1:8" ht="67.5">
      <c r="A95" s="359" t="s">
        <v>7662</v>
      </c>
      <c r="B95" s="314" t="s">
        <v>4090</v>
      </c>
      <c r="C95" s="359" t="s">
        <v>74</v>
      </c>
      <c r="D95" s="359" t="s">
        <v>8145</v>
      </c>
      <c r="F95" t="str">
        <f t="shared" si="4"/>
        <v>90735</v>
      </c>
      <c r="H95" s="31">
        <f t="shared" si="5"/>
        <v>4.1399999999999997</v>
      </c>
    </row>
    <row r="96" spans="1:8" ht="67.5">
      <c r="A96" s="359" t="s">
        <v>7664</v>
      </c>
      <c r="B96" s="314" t="s">
        <v>4091</v>
      </c>
      <c r="C96" s="359" t="s">
        <v>74</v>
      </c>
      <c r="D96" s="359" t="s">
        <v>7546</v>
      </c>
      <c r="F96" t="str">
        <f t="shared" si="4"/>
        <v>90736</v>
      </c>
      <c r="H96" s="31">
        <f t="shared" si="5"/>
        <v>4.7699999999999996</v>
      </c>
    </row>
    <row r="97" spans="1:8" ht="67.5">
      <c r="A97" s="359" t="s">
        <v>7665</v>
      </c>
      <c r="B97" s="314" t="s">
        <v>4092</v>
      </c>
      <c r="C97" s="359" t="s">
        <v>74</v>
      </c>
      <c r="D97" s="359" t="s">
        <v>13890</v>
      </c>
      <c r="F97" t="str">
        <f t="shared" si="4"/>
        <v>90737</v>
      </c>
      <c r="H97" s="31">
        <f t="shared" si="5"/>
        <v>5.41</v>
      </c>
    </row>
    <row r="98" spans="1:8" ht="67.5">
      <c r="A98" s="359" t="s">
        <v>7667</v>
      </c>
      <c r="B98" s="314" t="s">
        <v>4093</v>
      </c>
      <c r="C98" s="359" t="s">
        <v>74</v>
      </c>
      <c r="D98" s="359" t="s">
        <v>8797</v>
      </c>
      <c r="F98" t="str">
        <f t="shared" si="4"/>
        <v>90738</v>
      </c>
      <c r="H98" s="31">
        <f t="shared" si="5"/>
        <v>6.05</v>
      </c>
    </row>
    <row r="99" spans="1:8" ht="67.5">
      <c r="A99" s="359" t="s">
        <v>7668</v>
      </c>
      <c r="B99" s="314" t="s">
        <v>4094</v>
      </c>
      <c r="C99" s="359" t="s">
        <v>74</v>
      </c>
      <c r="D99" s="359" t="s">
        <v>13827</v>
      </c>
      <c r="F99" t="str">
        <f t="shared" si="4"/>
        <v>90739</v>
      </c>
      <c r="H99" s="31">
        <f t="shared" si="5"/>
        <v>13.47</v>
      </c>
    </row>
    <row r="100" spans="1:8" ht="67.5">
      <c r="A100" s="359" t="s">
        <v>7669</v>
      </c>
      <c r="B100" s="314" t="s">
        <v>4095</v>
      </c>
      <c r="C100" s="359" t="s">
        <v>74</v>
      </c>
      <c r="D100" s="359" t="s">
        <v>13904</v>
      </c>
      <c r="F100" t="str">
        <f t="shared" si="4"/>
        <v>90740</v>
      </c>
      <c r="H100" s="31">
        <f t="shared" si="5"/>
        <v>6.37</v>
      </c>
    </row>
    <row r="101" spans="1:8" ht="67.5">
      <c r="A101" s="359" t="s">
        <v>7671</v>
      </c>
      <c r="B101" s="314" t="s">
        <v>4096</v>
      </c>
      <c r="C101" s="359" t="s">
        <v>74</v>
      </c>
      <c r="D101" s="359" t="s">
        <v>12696</v>
      </c>
      <c r="F101" t="str">
        <f t="shared" si="4"/>
        <v>90741</v>
      </c>
      <c r="H101" s="31">
        <f t="shared" si="5"/>
        <v>7.01</v>
      </c>
    </row>
    <row r="102" spans="1:8" ht="67.5">
      <c r="A102" s="359" t="s">
        <v>7673</v>
      </c>
      <c r="B102" s="314" t="s">
        <v>4097</v>
      </c>
      <c r="C102" s="359" t="s">
        <v>74</v>
      </c>
      <c r="D102" s="359" t="s">
        <v>8922</v>
      </c>
      <c r="F102" t="str">
        <f t="shared" si="4"/>
        <v>90742</v>
      </c>
      <c r="H102" s="31">
        <f t="shared" si="5"/>
        <v>7.65</v>
      </c>
    </row>
    <row r="103" spans="1:8" ht="67.5">
      <c r="A103" s="359" t="s">
        <v>7674</v>
      </c>
      <c r="B103" s="314" t="s">
        <v>4098</v>
      </c>
      <c r="C103" s="359" t="s">
        <v>74</v>
      </c>
      <c r="D103" s="359" t="s">
        <v>25334</v>
      </c>
      <c r="F103" t="str">
        <f t="shared" si="4"/>
        <v>90743</v>
      </c>
      <c r="H103" s="31">
        <f t="shared" si="5"/>
        <v>8.2799999999999994</v>
      </c>
    </row>
    <row r="104" spans="1:8" ht="67.5">
      <c r="A104" s="359" t="s">
        <v>7675</v>
      </c>
      <c r="B104" s="314" t="s">
        <v>4099</v>
      </c>
      <c r="C104" s="359" t="s">
        <v>74</v>
      </c>
      <c r="D104" s="359" t="s">
        <v>11278</v>
      </c>
      <c r="F104" t="str">
        <f t="shared" si="4"/>
        <v>90744</v>
      </c>
      <c r="H104" s="31">
        <f t="shared" si="5"/>
        <v>8.92</v>
      </c>
    </row>
    <row r="105" spans="1:8" ht="67.5">
      <c r="A105" s="359" t="s">
        <v>7676</v>
      </c>
      <c r="B105" s="314" t="s">
        <v>4100</v>
      </c>
      <c r="C105" s="359" t="s">
        <v>74</v>
      </c>
      <c r="D105" s="359" t="s">
        <v>22421</v>
      </c>
      <c r="F105" t="str">
        <f t="shared" si="4"/>
        <v>90745</v>
      </c>
      <c r="H105" s="31">
        <f t="shared" si="5"/>
        <v>19.25</v>
      </c>
    </row>
    <row r="106" spans="1:8" ht="67.5">
      <c r="A106" s="359" t="s">
        <v>7677</v>
      </c>
      <c r="B106" s="314" t="s">
        <v>4101</v>
      </c>
      <c r="C106" s="359" t="s">
        <v>74</v>
      </c>
      <c r="D106" s="359" t="s">
        <v>13790</v>
      </c>
      <c r="F106" t="str">
        <f t="shared" si="4"/>
        <v>90746</v>
      </c>
      <c r="H106" s="31">
        <f t="shared" si="5"/>
        <v>3.88</v>
      </c>
    </row>
    <row r="107" spans="1:8" ht="67.5">
      <c r="A107" s="359" t="s">
        <v>7678</v>
      </c>
      <c r="B107" s="314" t="s">
        <v>4102</v>
      </c>
      <c r="C107" s="359" t="s">
        <v>74</v>
      </c>
      <c r="D107" s="359" t="s">
        <v>25335</v>
      </c>
      <c r="F107" t="str">
        <f t="shared" si="4"/>
        <v>90747</v>
      </c>
      <c r="H107" s="31">
        <f t="shared" si="5"/>
        <v>14.59</v>
      </c>
    </row>
    <row r="108" spans="1:8" ht="67.5">
      <c r="A108" s="359" t="s">
        <v>7680</v>
      </c>
      <c r="B108" s="314" t="s">
        <v>2481</v>
      </c>
      <c r="C108" s="359" t="s">
        <v>74</v>
      </c>
      <c r="D108" s="359" t="s">
        <v>24707</v>
      </c>
      <c r="F108" t="str">
        <f t="shared" si="4"/>
        <v>90748</v>
      </c>
      <c r="H108" s="31">
        <f t="shared" si="5"/>
        <v>5.12</v>
      </c>
    </row>
    <row r="109" spans="1:8" ht="67.5">
      <c r="A109" s="359" t="s">
        <v>7681</v>
      </c>
      <c r="B109" s="314" t="s">
        <v>2482</v>
      </c>
      <c r="C109" s="359" t="s">
        <v>74</v>
      </c>
      <c r="D109" s="359" t="s">
        <v>9795</v>
      </c>
      <c r="F109" t="str">
        <f t="shared" si="4"/>
        <v>90749</v>
      </c>
      <c r="H109" s="31">
        <f t="shared" si="5"/>
        <v>5.76</v>
      </c>
    </row>
    <row r="110" spans="1:8" ht="67.5">
      <c r="A110" s="359" t="s">
        <v>7683</v>
      </c>
      <c r="B110" s="314" t="s">
        <v>2483</v>
      </c>
      <c r="C110" s="359" t="s">
        <v>74</v>
      </c>
      <c r="D110" s="359" t="s">
        <v>17072</v>
      </c>
      <c r="F110" t="str">
        <f t="shared" si="4"/>
        <v>90750</v>
      </c>
      <c r="H110" s="31">
        <f t="shared" si="5"/>
        <v>6.39</v>
      </c>
    </row>
    <row r="111" spans="1:8" ht="67.5">
      <c r="A111" s="359" t="s">
        <v>7685</v>
      </c>
      <c r="B111" s="314" t="s">
        <v>2484</v>
      </c>
      <c r="C111" s="359" t="s">
        <v>74</v>
      </c>
      <c r="D111" s="359" t="s">
        <v>10172</v>
      </c>
      <c r="F111" t="str">
        <f t="shared" si="4"/>
        <v>90751</v>
      </c>
      <c r="H111" s="31">
        <f t="shared" si="5"/>
        <v>7.05</v>
      </c>
    </row>
    <row r="112" spans="1:8" ht="67.5">
      <c r="A112" s="359" t="s">
        <v>7687</v>
      </c>
      <c r="B112" s="314" t="s">
        <v>2485</v>
      </c>
      <c r="C112" s="359" t="s">
        <v>74</v>
      </c>
      <c r="D112" s="359" t="s">
        <v>8225</v>
      </c>
      <c r="F112" t="str">
        <f t="shared" si="4"/>
        <v>90752</v>
      </c>
      <c r="H112" s="31">
        <f t="shared" si="5"/>
        <v>7.67</v>
      </c>
    </row>
    <row r="113" spans="1:8" ht="67.5">
      <c r="A113" s="359" t="s">
        <v>7688</v>
      </c>
      <c r="B113" s="314" t="s">
        <v>2486</v>
      </c>
      <c r="C113" s="359" t="s">
        <v>74</v>
      </c>
      <c r="D113" s="359" t="s">
        <v>10068</v>
      </c>
      <c r="F113" t="str">
        <f t="shared" si="4"/>
        <v>90753</v>
      </c>
      <c r="H113" s="31">
        <f t="shared" si="5"/>
        <v>8.31</v>
      </c>
    </row>
    <row r="114" spans="1:8" ht="67.5">
      <c r="A114" s="359" t="s">
        <v>7689</v>
      </c>
      <c r="B114" s="314" t="s">
        <v>2487</v>
      </c>
      <c r="C114" s="359" t="s">
        <v>74</v>
      </c>
      <c r="D114" s="359" t="s">
        <v>24364</v>
      </c>
      <c r="F114" t="str">
        <f t="shared" si="4"/>
        <v>90754</v>
      </c>
      <c r="H114" s="31">
        <f t="shared" si="5"/>
        <v>18.04</v>
      </c>
    </row>
    <row r="115" spans="1:8" ht="67.5">
      <c r="A115" s="359" t="s">
        <v>7690</v>
      </c>
      <c r="B115" s="314" t="s">
        <v>4103</v>
      </c>
      <c r="C115" s="359" t="s">
        <v>74</v>
      </c>
      <c r="D115" s="359" t="s">
        <v>13985</v>
      </c>
      <c r="F115" t="str">
        <f t="shared" si="4"/>
        <v>90755</v>
      </c>
      <c r="H115" s="31">
        <f t="shared" si="5"/>
        <v>8.64</v>
      </c>
    </row>
    <row r="116" spans="1:8" ht="67.5">
      <c r="A116" s="359" t="s">
        <v>7691</v>
      </c>
      <c r="B116" s="314" t="s">
        <v>4104</v>
      </c>
      <c r="C116" s="359" t="s">
        <v>74</v>
      </c>
      <c r="D116" s="359" t="s">
        <v>8417</v>
      </c>
      <c r="F116" t="str">
        <f t="shared" si="4"/>
        <v>90756</v>
      </c>
      <c r="H116" s="31">
        <f t="shared" si="5"/>
        <v>9.2799999999999994</v>
      </c>
    </row>
    <row r="117" spans="1:8" ht="67.5">
      <c r="A117" s="359" t="s">
        <v>7693</v>
      </c>
      <c r="B117" s="314" t="s">
        <v>4105</v>
      </c>
      <c r="C117" s="359" t="s">
        <v>74</v>
      </c>
      <c r="D117" s="359" t="s">
        <v>18075</v>
      </c>
      <c r="F117" t="str">
        <f t="shared" si="4"/>
        <v>90757</v>
      </c>
      <c r="H117" s="31">
        <f t="shared" si="5"/>
        <v>9.92</v>
      </c>
    </row>
    <row r="118" spans="1:8" ht="67.5">
      <c r="A118" s="359" t="s">
        <v>7695</v>
      </c>
      <c r="B118" s="314" t="s">
        <v>4106</v>
      </c>
      <c r="C118" s="359" t="s">
        <v>74</v>
      </c>
      <c r="D118" s="359" t="s">
        <v>24351</v>
      </c>
      <c r="F118" t="str">
        <f t="shared" si="4"/>
        <v>90758</v>
      </c>
      <c r="H118" s="31">
        <f t="shared" si="5"/>
        <v>10.56</v>
      </c>
    </row>
    <row r="119" spans="1:8" ht="67.5">
      <c r="A119" s="359" t="s">
        <v>7697</v>
      </c>
      <c r="B119" s="314" t="s">
        <v>4107</v>
      </c>
      <c r="C119" s="359" t="s">
        <v>74</v>
      </c>
      <c r="D119" s="359" t="s">
        <v>25336</v>
      </c>
      <c r="F119" t="str">
        <f t="shared" si="4"/>
        <v>90759</v>
      </c>
      <c r="H119" s="31">
        <f t="shared" si="5"/>
        <v>11.18</v>
      </c>
    </row>
    <row r="120" spans="1:8" ht="67.5">
      <c r="A120" s="359" t="s">
        <v>7699</v>
      </c>
      <c r="B120" s="314" t="s">
        <v>2488</v>
      </c>
      <c r="C120" s="359" t="s">
        <v>74</v>
      </c>
      <c r="D120" s="359" t="s">
        <v>22470</v>
      </c>
      <c r="F120" t="str">
        <f t="shared" si="4"/>
        <v>90760</v>
      </c>
      <c r="H120" s="31">
        <f t="shared" si="5"/>
        <v>23.82</v>
      </c>
    </row>
    <row r="121" spans="1:8" ht="67.5">
      <c r="A121" s="359" t="s">
        <v>7700</v>
      </c>
      <c r="B121" s="314" t="s">
        <v>4108</v>
      </c>
      <c r="C121" s="359" t="s">
        <v>74</v>
      </c>
      <c r="D121" s="359" t="s">
        <v>12743</v>
      </c>
      <c r="F121" t="str">
        <f t="shared" si="4"/>
        <v>90761</v>
      </c>
      <c r="H121" s="31">
        <f t="shared" si="5"/>
        <v>4.75</v>
      </c>
    </row>
    <row r="122" spans="1:8" ht="67.5">
      <c r="A122" s="359" t="s">
        <v>7702</v>
      </c>
      <c r="B122" s="314" t="s">
        <v>4109</v>
      </c>
      <c r="C122" s="359" t="s">
        <v>74</v>
      </c>
      <c r="D122" s="359" t="s">
        <v>23314</v>
      </c>
      <c r="F122" t="str">
        <f t="shared" si="4"/>
        <v>90762</v>
      </c>
      <c r="H122" s="31">
        <f t="shared" si="5"/>
        <v>17.36</v>
      </c>
    </row>
    <row r="123" spans="1:8" ht="67.5">
      <c r="A123" s="359" t="s">
        <v>7703</v>
      </c>
      <c r="B123" s="314" t="s">
        <v>4110</v>
      </c>
      <c r="C123" s="359" t="s">
        <v>74</v>
      </c>
      <c r="D123" s="359" t="s">
        <v>23860</v>
      </c>
      <c r="F123" t="str">
        <f t="shared" si="4"/>
        <v>94869</v>
      </c>
      <c r="H123" s="31">
        <f t="shared" si="5"/>
        <v>165.72</v>
      </c>
    </row>
    <row r="124" spans="1:8" ht="67.5">
      <c r="A124" s="359" t="s">
        <v>7704</v>
      </c>
      <c r="B124" s="314" t="s">
        <v>4111</v>
      </c>
      <c r="C124" s="359" t="s">
        <v>74</v>
      </c>
      <c r="D124" s="359" t="s">
        <v>8459</v>
      </c>
      <c r="F124" t="str">
        <f t="shared" si="4"/>
        <v>94870</v>
      </c>
      <c r="H124" s="31">
        <f t="shared" si="5"/>
        <v>0.94</v>
      </c>
    </row>
    <row r="125" spans="1:8" ht="67.5">
      <c r="A125" s="359" t="s">
        <v>7706</v>
      </c>
      <c r="B125" s="314" t="s">
        <v>4112</v>
      </c>
      <c r="C125" s="359" t="s">
        <v>74</v>
      </c>
      <c r="D125" s="359" t="s">
        <v>25337</v>
      </c>
      <c r="F125" t="str">
        <f t="shared" si="4"/>
        <v>94871</v>
      </c>
      <c r="H125" s="31">
        <f t="shared" si="5"/>
        <v>196.45</v>
      </c>
    </row>
    <row r="126" spans="1:8" ht="67.5">
      <c r="A126" s="359" t="s">
        <v>7707</v>
      </c>
      <c r="B126" s="314" t="s">
        <v>4113</v>
      </c>
      <c r="C126" s="359" t="s">
        <v>74</v>
      </c>
      <c r="D126" s="359" t="s">
        <v>7943</v>
      </c>
      <c r="F126" t="str">
        <f t="shared" si="4"/>
        <v>94872</v>
      </c>
      <c r="H126" s="31">
        <f t="shared" si="5"/>
        <v>1.65</v>
      </c>
    </row>
    <row r="127" spans="1:8" ht="67.5">
      <c r="A127" s="359" t="s">
        <v>7709</v>
      </c>
      <c r="B127" s="314" t="s">
        <v>4114</v>
      </c>
      <c r="C127" s="359" t="s">
        <v>74</v>
      </c>
      <c r="D127" s="359" t="s">
        <v>25338</v>
      </c>
      <c r="F127" t="str">
        <f t="shared" si="4"/>
        <v>94875</v>
      </c>
      <c r="H127" s="31">
        <f t="shared" si="5"/>
        <v>1152.01</v>
      </c>
    </row>
    <row r="128" spans="1:8" ht="67.5">
      <c r="A128" s="359" t="s">
        <v>7710</v>
      </c>
      <c r="B128" s="314" t="s">
        <v>4115</v>
      </c>
      <c r="C128" s="359" t="s">
        <v>74</v>
      </c>
      <c r="D128" s="359" t="s">
        <v>23338</v>
      </c>
      <c r="F128" t="str">
        <f t="shared" si="4"/>
        <v>94876</v>
      </c>
      <c r="H128" s="31">
        <f t="shared" si="5"/>
        <v>22.09</v>
      </c>
    </row>
    <row r="129" spans="1:8" ht="67.5">
      <c r="A129" s="359" t="s">
        <v>7711</v>
      </c>
      <c r="B129" s="314" t="s">
        <v>4116</v>
      </c>
      <c r="C129" s="359" t="s">
        <v>74</v>
      </c>
      <c r="D129" s="359" t="s">
        <v>23809</v>
      </c>
      <c r="F129" t="str">
        <f t="shared" si="4"/>
        <v>94878</v>
      </c>
      <c r="H129" s="31">
        <f t="shared" si="5"/>
        <v>25.92</v>
      </c>
    </row>
    <row r="130" spans="1:8" ht="67.5">
      <c r="A130" s="359" t="s">
        <v>7712</v>
      </c>
      <c r="B130" s="314" t="s">
        <v>4117</v>
      </c>
      <c r="C130" s="359" t="s">
        <v>74</v>
      </c>
      <c r="D130" s="359" t="s">
        <v>25339</v>
      </c>
      <c r="F130" t="str">
        <f t="shared" si="4"/>
        <v>94879</v>
      </c>
      <c r="H130" s="31">
        <f t="shared" si="5"/>
        <v>1535.36</v>
      </c>
    </row>
    <row r="131" spans="1:8" ht="67.5">
      <c r="A131" s="359" t="s">
        <v>7713</v>
      </c>
      <c r="B131" s="314" t="s">
        <v>4118</v>
      </c>
      <c r="C131" s="359" t="s">
        <v>74</v>
      </c>
      <c r="D131" s="359" t="s">
        <v>14047</v>
      </c>
      <c r="F131" t="str">
        <f t="shared" si="4"/>
        <v>94880</v>
      </c>
      <c r="H131" s="31">
        <f t="shared" si="5"/>
        <v>31.76</v>
      </c>
    </row>
    <row r="132" spans="1:8" ht="67.5">
      <c r="A132" s="359" t="s">
        <v>7714</v>
      </c>
      <c r="B132" s="314" t="s">
        <v>4119</v>
      </c>
      <c r="C132" s="359" t="s">
        <v>74</v>
      </c>
      <c r="D132" s="359" t="s">
        <v>25340</v>
      </c>
      <c r="F132" t="str">
        <f t="shared" si="4"/>
        <v>94881</v>
      </c>
      <c r="H132" s="31">
        <f t="shared" si="5"/>
        <v>2394.6</v>
      </c>
    </row>
    <row r="133" spans="1:8" ht="67.5">
      <c r="A133" s="359" t="s">
        <v>7715</v>
      </c>
      <c r="B133" s="314" t="s">
        <v>4120</v>
      </c>
      <c r="C133" s="359" t="s">
        <v>74</v>
      </c>
      <c r="D133" s="359" t="s">
        <v>25341</v>
      </c>
      <c r="F133" t="str">
        <f t="shared" ref="F133:F196" si="6">TRIM(A133)</f>
        <v>94882</v>
      </c>
      <c r="H133" s="31">
        <f t="shared" ref="H133:H196" si="7">ROUND(D133*(1+$H$1),2)</f>
        <v>37.67</v>
      </c>
    </row>
    <row r="134" spans="1:8" ht="67.5">
      <c r="A134" s="359" t="s">
        <v>7716</v>
      </c>
      <c r="B134" s="314" t="s">
        <v>4121</v>
      </c>
      <c r="C134" s="359" t="s">
        <v>74</v>
      </c>
      <c r="D134" s="359" t="s">
        <v>25342</v>
      </c>
      <c r="F134" t="str">
        <f t="shared" si="6"/>
        <v>94884</v>
      </c>
      <c r="H134" s="31">
        <f t="shared" si="7"/>
        <v>49.66</v>
      </c>
    </row>
    <row r="135" spans="1:8" ht="67.5">
      <c r="A135" s="359" t="s">
        <v>7717</v>
      </c>
      <c r="B135" s="314" t="s">
        <v>4122</v>
      </c>
      <c r="C135" s="359" t="s">
        <v>74</v>
      </c>
      <c r="D135" s="359" t="s">
        <v>24302</v>
      </c>
      <c r="F135" t="str">
        <f t="shared" si="6"/>
        <v>94885</v>
      </c>
      <c r="H135" s="31">
        <f t="shared" si="7"/>
        <v>165.98</v>
      </c>
    </row>
    <row r="136" spans="1:8" ht="67.5">
      <c r="A136" s="359" t="s">
        <v>7718</v>
      </c>
      <c r="B136" s="314" t="s">
        <v>4123</v>
      </c>
      <c r="C136" s="359" t="s">
        <v>74</v>
      </c>
      <c r="D136" s="359" t="s">
        <v>8834</v>
      </c>
      <c r="F136" t="str">
        <f t="shared" si="6"/>
        <v>94886</v>
      </c>
      <c r="H136" s="31">
        <f t="shared" si="7"/>
        <v>1.21</v>
      </c>
    </row>
    <row r="137" spans="1:8" ht="67.5">
      <c r="A137" s="359" t="s">
        <v>7719</v>
      </c>
      <c r="B137" s="314" t="s">
        <v>4124</v>
      </c>
      <c r="C137" s="359" t="s">
        <v>74</v>
      </c>
      <c r="D137" s="359" t="s">
        <v>25260</v>
      </c>
      <c r="F137" t="str">
        <f t="shared" si="6"/>
        <v>94887</v>
      </c>
      <c r="H137" s="31">
        <f t="shared" si="7"/>
        <v>196.91</v>
      </c>
    </row>
    <row r="138" spans="1:8" ht="67.5">
      <c r="A138" s="359" t="s">
        <v>7720</v>
      </c>
      <c r="B138" s="314" t="s">
        <v>4125</v>
      </c>
      <c r="C138" s="359" t="s">
        <v>74</v>
      </c>
      <c r="D138" s="359" t="s">
        <v>13681</v>
      </c>
      <c r="F138" t="str">
        <f t="shared" si="6"/>
        <v>94888</v>
      </c>
      <c r="H138" s="31">
        <f t="shared" si="7"/>
        <v>2.11</v>
      </c>
    </row>
    <row r="139" spans="1:8" ht="67.5">
      <c r="A139" s="359" t="s">
        <v>7722</v>
      </c>
      <c r="B139" s="314" t="s">
        <v>4126</v>
      </c>
      <c r="C139" s="359" t="s">
        <v>74</v>
      </c>
      <c r="D139" s="359" t="s">
        <v>25343</v>
      </c>
      <c r="F139" t="str">
        <f t="shared" si="6"/>
        <v>94891</v>
      </c>
      <c r="H139" s="31">
        <f t="shared" si="7"/>
        <v>1155.56</v>
      </c>
    </row>
    <row r="140" spans="1:8" ht="67.5">
      <c r="A140" s="359" t="s">
        <v>7723</v>
      </c>
      <c r="B140" s="314" t="s">
        <v>4127</v>
      </c>
      <c r="C140" s="359" t="s">
        <v>74</v>
      </c>
      <c r="D140" s="359" t="s">
        <v>24787</v>
      </c>
      <c r="F140" t="str">
        <f t="shared" si="6"/>
        <v>94892</v>
      </c>
      <c r="H140" s="31">
        <f t="shared" si="7"/>
        <v>25.64</v>
      </c>
    </row>
    <row r="141" spans="1:8" ht="67.5">
      <c r="A141" s="359" t="s">
        <v>7724</v>
      </c>
      <c r="B141" s="314" t="s">
        <v>4128</v>
      </c>
      <c r="C141" s="359" t="s">
        <v>74</v>
      </c>
      <c r="D141" s="359" t="s">
        <v>23624</v>
      </c>
      <c r="F141" t="str">
        <f t="shared" si="6"/>
        <v>94894</v>
      </c>
      <c r="H141" s="31">
        <f t="shared" si="7"/>
        <v>29.8</v>
      </c>
    </row>
    <row r="142" spans="1:8" ht="67.5">
      <c r="A142" s="359" t="s">
        <v>7725</v>
      </c>
      <c r="B142" s="314" t="s">
        <v>4129</v>
      </c>
      <c r="C142" s="359" t="s">
        <v>74</v>
      </c>
      <c r="D142" s="359" t="s">
        <v>25344</v>
      </c>
      <c r="F142" t="str">
        <f t="shared" si="6"/>
        <v>94895</v>
      </c>
      <c r="H142" s="31">
        <f t="shared" si="7"/>
        <v>1539.61</v>
      </c>
    </row>
    <row r="143" spans="1:8" ht="67.5">
      <c r="A143" s="359" t="s">
        <v>7726</v>
      </c>
      <c r="B143" s="314" t="s">
        <v>4130</v>
      </c>
      <c r="C143" s="359" t="s">
        <v>74</v>
      </c>
      <c r="D143" s="359" t="s">
        <v>25345</v>
      </c>
      <c r="F143" t="str">
        <f t="shared" si="6"/>
        <v>94896</v>
      </c>
      <c r="H143" s="31">
        <f t="shared" si="7"/>
        <v>36.01</v>
      </c>
    </row>
    <row r="144" spans="1:8" ht="67.5">
      <c r="A144" s="359" t="s">
        <v>7727</v>
      </c>
      <c r="B144" s="314" t="s">
        <v>4131</v>
      </c>
      <c r="C144" s="359" t="s">
        <v>74</v>
      </c>
      <c r="D144" s="359" t="s">
        <v>25346</v>
      </c>
      <c r="F144" t="str">
        <f t="shared" si="6"/>
        <v>94897</v>
      </c>
      <c r="H144" s="31">
        <f t="shared" si="7"/>
        <v>2399.16</v>
      </c>
    </row>
    <row r="145" spans="1:8" ht="67.5">
      <c r="A145" s="359" t="s">
        <v>7728</v>
      </c>
      <c r="B145" s="314" t="s">
        <v>4132</v>
      </c>
      <c r="C145" s="359" t="s">
        <v>74</v>
      </c>
      <c r="D145" s="359" t="s">
        <v>23501</v>
      </c>
      <c r="F145" t="str">
        <f t="shared" si="6"/>
        <v>94898</v>
      </c>
      <c r="H145" s="31">
        <f t="shared" si="7"/>
        <v>42.22</v>
      </c>
    </row>
    <row r="146" spans="1:8" ht="67.5">
      <c r="A146" s="359" t="s">
        <v>7729</v>
      </c>
      <c r="B146" s="314" t="s">
        <v>4133</v>
      </c>
      <c r="C146" s="359" t="s">
        <v>74</v>
      </c>
      <c r="D146" s="359" t="s">
        <v>25347</v>
      </c>
      <c r="F146" t="str">
        <f t="shared" si="6"/>
        <v>94900</v>
      </c>
      <c r="H146" s="31">
        <f t="shared" si="7"/>
        <v>54.64</v>
      </c>
    </row>
    <row r="147" spans="1:8" ht="67.5">
      <c r="A147" s="359" t="s">
        <v>7730</v>
      </c>
      <c r="B147" s="314" t="s">
        <v>7731</v>
      </c>
      <c r="C147" s="359" t="s">
        <v>74</v>
      </c>
      <c r="D147" s="359" t="s">
        <v>13725</v>
      </c>
      <c r="F147" t="str">
        <f t="shared" si="6"/>
        <v>97121</v>
      </c>
      <c r="H147" s="31">
        <f t="shared" si="7"/>
        <v>2.13</v>
      </c>
    </row>
    <row r="148" spans="1:8" ht="67.5">
      <c r="A148" s="359" t="s">
        <v>7732</v>
      </c>
      <c r="B148" s="314" t="s">
        <v>7733</v>
      </c>
      <c r="C148" s="359" t="s">
        <v>74</v>
      </c>
      <c r="D148" s="359" t="s">
        <v>13889</v>
      </c>
      <c r="F148" t="str">
        <f t="shared" si="6"/>
        <v>97122</v>
      </c>
      <c r="H148" s="31">
        <f t="shared" si="7"/>
        <v>2.95</v>
      </c>
    </row>
    <row r="149" spans="1:8" ht="67.5">
      <c r="A149" s="359" t="s">
        <v>7735</v>
      </c>
      <c r="B149" s="314" t="s">
        <v>7736</v>
      </c>
      <c r="C149" s="359" t="s">
        <v>74</v>
      </c>
      <c r="D149" s="359" t="s">
        <v>25348</v>
      </c>
      <c r="F149" t="str">
        <f t="shared" si="6"/>
        <v>97123</v>
      </c>
      <c r="H149" s="31">
        <f t="shared" si="7"/>
        <v>3.74</v>
      </c>
    </row>
    <row r="150" spans="1:8" ht="67.5">
      <c r="A150" s="359" t="s">
        <v>7737</v>
      </c>
      <c r="B150" s="314" t="s">
        <v>7738</v>
      </c>
      <c r="C150" s="359" t="s">
        <v>74</v>
      </c>
      <c r="D150" s="359" t="s">
        <v>23302</v>
      </c>
      <c r="F150" t="str">
        <f t="shared" si="6"/>
        <v>97124</v>
      </c>
      <c r="H150" s="31">
        <f t="shared" si="7"/>
        <v>0.93</v>
      </c>
    </row>
    <row r="151" spans="1:8" ht="67.5">
      <c r="A151" s="359" t="s">
        <v>7740</v>
      </c>
      <c r="B151" s="314" t="s">
        <v>7741</v>
      </c>
      <c r="C151" s="359" t="s">
        <v>74</v>
      </c>
      <c r="D151" s="359" t="s">
        <v>7959</v>
      </c>
      <c r="F151" t="str">
        <f t="shared" si="6"/>
        <v>97125</v>
      </c>
      <c r="H151" s="31">
        <f t="shared" si="7"/>
        <v>1.31</v>
      </c>
    </row>
    <row r="152" spans="1:8" ht="67.5">
      <c r="A152" s="359" t="s">
        <v>7742</v>
      </c>
      <c r="B152" s="314" t="s">
        <v>7743</v>
      </c>
      <c r="C152" s="359" t="s">
        <v>74</v>
      </c>
      <c r="D152" s="359" t="s">
        <v>13711</v>
      </c>
      <c r="F152" t="str">
        <f t="shared" si="6"/>
        <v>97126</v>
      </c>
      <c r="H152" s="31">
        <f t="shared" si="7"/>
        <v>1.67</v>
      </c>
    </row>
    <row r="153" spans="1:8" ht="67.5">
      <c r="A153" s="359" t="s">
        <v>7745</v>
      </c>
      <c r="B153" s="314" t="s">
        <v>4134</v>
      </c>
      <c r="C153" s="359" t="s">
        <v>74</v>
      </c>
      <c r="D153" s="359" t="s">
        <v>25349</v>
      </c>
      <c r="F153" t="str">
        <f t="shared" si="6"/>
        <v>92833</v>
      </c>
      <c r="H153" s="31">
        <f t="shared" si="7"/>
        <v>140.81</v>
      </c>
    </row>
    <row r="154" spans="1:8" ht="67.5">
      <c r="A154" s="359" t="s">
        <v>7746</v>
      </c>
      <c r="B154" s="314" t="s">
        <v>4135</v>
      </c>
      <c r="C154" s="359" t="s">
        <v>74</v>
      </c>
      <c r="D154" s="359" t="s">
        <v>24576</v>
      </c>
      <c r="F154" t="str">
        <f t="shared" si="6"/>
        <v>92834</v>
      </c>
      <c r="H154" s="31">
        <f t="shared" si="7"/>
        <v>7.99</v>
      </c>
    </row>
    <row r="155" spans="1:8" ht="67.5">
      <c r="A155" s="359" t="s">
        <v>7747</v>
      </c>
      <c r="B155" s="314" t="s">
        <v>4136</v>
      </c>
      <c r="C155" s="359" t="s">
        <v>74</v>
      </c>
      <c r="D155" s="359" t="s">
        <v>25350</v>
      </c>
      <c r="F155" t="str">
        <f t="shared" si="6"/>
        <v>92835</v>
      </c>
      <c r="H155" s="31">
        <f t="shared" si="7"/>
        <v>184.58</v>
      </c>
    </row>
    <row r="156" spans="1:8" ht="67.5">
      <c r="A156" s="359" t="s">
        <v>7748</v>
      </c>
      <c r="B156" s="314" t="s">
        <v>4137</v>
      </c>
      <c r="C156" s="359" t="s">
        <v>74</v>
      </c>
      <c r="D156" s="359" t="s">
        <v>10189</v>
      </c>
      <c r="F156" t="str">
        <f t="shared" si="6"/>
        <v>92836</v>
      </c>
      <c r="H156" s="31">
        <f t="shared" si="7"/>
        <v>10.199999999999999</v>
      </c>
    </row>
    <row r="157" spans="1:8" ht="67.5">
      <c r="A157" s="359" t="s">
        <v>7749</v>
      </c>
      <c r="B157" s="314" t="s">
        <v>4138</v>
      </c>
      <c r="C157" s="359" t="s">
        <v>74</v>
      </c>
      <c r="D157" s="359" t="s">
        <v>25351</v>
      </c>
      <c r="F157" t="str">
        <f t="shared" si="6"/>
        <v>92837</v>
      </c>
      <c r="H157" s="31">
        <f t="shared" si="7"/>
        <v>232.59</v>
      </c>
    </row>
    <row r="158" spans="1:8" ht="67.5">
      <c r="A158" s="359" t="s">
        <v>7750</v>
      </c>
      <c r="B158" s="314" t="s">
        <v>4139</v>
      </c>
      <c r="C158" s="359" t="s">
        <v>74</v>
      </c>
      <c r="D158" s="359" t="s">
        <v>25352</v>
      </c>
      <c r="F158" t="str">
        <f t="shared" si="6"/>
        <v>92838</v>
      </c>
      <c r="H158" s="31">
        <f t="shared" si="7"/>
        <v>12.23</v>
      </c>
    </row>
    <row r="159" spans="1:8" ht="67.5">
      <c r="A159" s="359" t="s">
        <v>7752</v>
      </c>
      <c r="B159" s="314" t="s">
        <v>4140</v>
      </c>
      <c r="C159" s="359" t="s">
        <v>74</v>
      </c>
      <c r="D159" s="359" t="s">
        <v>25353</v>
      </c>
      <c r="F159" t="str">
        <f t="shared" si="6"/>
        <v>92839</v>
      </c>
      <c r="H159" s="31">
        <f t="shared" si="7"/>
        <v>304.36</v>
      </c>
    </row>
    <row r="160" spans="1:8" ht="67.5">
      <c r="A160" s="359" t="s">
        <v>7753</v>
      </c>
      <c r="B160" s="314" t="s">
        <v>4141</v>
      </c>
      <c r="C160" s="359" t="s">
        <v>74</v>
      </c>
      <c r="D160" s="359" t="s">
        <v>25354</v>
      </c>
      <c r="F160" t="str">
        <f t="shared" si="6"/>
        <v>92840</v>
      </c>
      <c r="H160" s="31">
        <f t="shared" si="7"/>
        <v>14.47</v>
      </c>
    </row>
    <row r="161" spans="1:8" ht="67.5">
      <c r="A161" s="359" t="s">
        <v>7754</v>
      </c>
      <c r="B161" s="314" t="s">
        <v>4142</v>
      </c>
      <c r="C161" s="359" t="s">
        <v>74</v>
      </c>
      <c r="D161" s="359" t="s">
        <v>25355</v>
      </c>
      <c r="F161" t="str">
        <f t="shared" si="6"/>
        <v>92841</v>
      </c>
      <c r="H161" s="31">
        <f t="shared" si="7"/>
        <v>344.04</v>
      </c>
    </row>
    <row r="162" spans="1:8" ht="67.5">
      <c r="A162" s="359" t="s">
        <v>7755</v>
      </c>
      <c r="B162" s="314" t="s">
        <v>4143</v>
      </c>
      <c r="C162" s="359" t="s">
        <v>74</v>
      </c>
      <c r="D162" s="359" t="s">
        <v>25356</v>
      </c>
      <c r="F162" t="str">
        <f t="shared" si="6"/>
        <v>92842</v>
      </c>
      <c r="H162" s="31">
        <f t="shared" si="7"/>
        <v>16.57</v>
      </c>
    </row>
    <row r="163" spans="1:8" ht="67.5">
      <c r="A163" s="359" t="s">
        <v>7756</v>
      </c>
      <c r="B163" s="314" t="s">
        <v>4144</v>
      </c>
      <c r="C163" s="359" t="s">
        <v>74</v>
      </c>
      <c r="D163" s="359" t="s">
        <v>22572</v>
      </c>
      <c r="F163" t="str">
        <f t="shared" si="6"/>
        <v>92844</v>
      </c>
      <c r="H163" s="31">
        <f t="shared" si="7"/>
        <v>18.809999999999999</v>
      </c>
    </row>
    <row r="164" spans="1:8" ht="67.5">
      <c r="A164" s="359" t="s">
        <v>7758</v>
      </c>
      <c r="B164" s="314" t="s">
        <v>4145</v>
      </c>
      <c r="C164" s="359" t="s">
        <v>74</v>
      </c>
      <c r="D164" s="359" t="s">
        <v>21677</v>
      </c>
      <c r="F164" t="str">
        <f t="shared" si="6"/>
        <v>92846</v>
      </c>
      <c r="H164" s="31">
        <f t="shared" si="7"/>
        <v>20.88</v>
      </c>
    </row>
    <row r="165" spans="1:8" ht="67.5">
      <c r="A165" s="359" t="s">
        <v>7759</v>
      </c>
      <c r="B165" s="314" t="s">
        <v>4146</v>
      </c>
      <c r="C165" s="359" t="s">
        <v>74</v>
      </c>
      <c r="D165" s="359" t="s">
        <v>25357</v>
      </c>
      <c r="F165" t="str">
        <f t="shared" si="6"/>
        <v>92847</v>
      </c>
      <c r="H165" s="31">
        <f t="shared" si="7"/>
        <v>596.53</v>
      </c>
    </row>
    <row r="166" spans="1:8" ht="67.5">
      <c r="A166" s="359" t="s">
        <v>7760</v>
      </c>
      <c r="B166" s="314" t="s">
        <v>4147</v>
      </c>
      <c r="C166" s="359" t="s">
        <v>74</v>
      </c>
      <c r="D166" s="359" t="s">
        <v>8222</v>
      </c>
      <c r="F166" t="str">
        <f t="shared" si="6"/>
        <v>92848</v>
      </c>
      <c r="H166" s="31">
        <f t="shared" si="7"/>
        <v>23.15</v>
      </c>
    </row>
    <row r="167" spans="1:8" ht="67.5">
      <c r="A167" s="359" t="s">
        <v>7761</v>
      </c>
      <c r="B167" s="314" t="s">
        <v>4148</v>
      </c>
      <c r="C167" s="359" t="s">
        <v>74</v>
      </c>
      <c r="D167" s="359" t="s">
        <v>25358</v>
      </c>
      <c r="F167" t="str">
        <f t="shared" si="6"/>
        <v>92849</v>
      </c>
      <c r="H167" s="31">
        <f t="shared" si="7"/>
        <v>147.77000000000001</v>
      </c>
    </row>
    <row r="168" spans="1:8" ht="67.5">
      <c r="A168" s="359" t="s">
        <v>7762</v>
      </c>
      <c r="B168" s="314" t="s">
        <v>2489</v>
      </c>
      <c r="C168" s="359" t="s">
        <v>74</v>
      </c>
      <c r="D168" s="359" t="s">
        <v>14860</v>
      </c>
      <c r="F168" t="str">
        <f t="shared" si="6"/>
        <v>92850</v>
      </c>
      <c r="H168" s="31">
        <f t="shared" si="7"/>
        <v>15.1</v>
      </c>
    </row>
    <row r="169" spans="1:8" ht="67.5">
      <c r="A169" s="359" t="s">
        <v>7763</v>
      </c>
      <c r="B169" s="314" t="s">
        <v>4149</v>
      </c>
      <c r="C169" s="359" t="s">
        <v>74</v>
      </c>
      <c r="D169" s="359" t="s">
        <v>25359</v>
      </c>
      <c r="F169" t="str">
        <f t="shared" si="6"/>
        <v>92851</v>
      </c>
      <c r="H169" s="31">
        <f t="shared" si="7"/>
        <v>193.26</v>
      </c>
    </row>
    <row r="170" spans="1:8" ht="67.5">
      <c r="A170" s="359" t="s">
        <v>7764</v>
      </c>
      <c r="B170" s="314" t="s">
        <v>2490</v>
      </c>
      <c r="C170" s="359" t="s">
        <v>74</v>
      </c>
      <c r="D170" s="359" t="s">
        <v>25360</v>
      </c>
      <c r="F170" t="str">
        <f t="shared" si="6"/>
        <v>92852</v>
      </c>
      <c r="H170" s="31">
        <f t="shared" si="7"/>
        <v>19.079999999999998</v>
      </c>
    </row>
    <row r="171" spans="1:8" ht="67.5">
      <c r="A171" s="359" t="s">
        <v>7765</v>
      </c>
      <c r="B171" s="314" t="s">
        <v>4150</v>
      </c>
      <c r="C171" s="359" t="s">
        <v>74</v>
      </c>
      <c r="D171" s="359" t="s">
        <v>25361</v>
      </c>
      <c r="F171" t="str">
        <f t="shared" si="6"/>
        <v>92853</v>
      </c>
      <c r="H171" s="31">
        <f t="shared" si="7"/>
        <v>243.36</v>
      </c>
    </row>
    <row r="172" spans="1:8" ht="67.5">
      <c r="A172" s="359" t="s">
        <v>7766</v>
      </c>
      <c r="B172" s="314" t="s">
        <v>2491</v>
      </c>
      <c r="C172" s="359" t="s">
        <v>74</v>
      </c>
      <c r="D172" s="359" t="s">
        <v>14448</v>
      </c>
      <c r="F172" t="str">
        <f t="shared" si="6"/>
        <v>92854</v>
      </c>
      <c r="H172" s="31">
        <f t="shared" si="7"/>
        <v>23.24</v>
      </c>
    </row>
    <row r="173" spans="1:8" ht="67.5">
      <c r="A173" s="359" t="s">
        <v>7767</v>
      </c>
      <c r="B173" s="314" t="s">
        <v>4151</v>
      </c>
      <c r="C173" s="359" t="s">
        <v>74</v>
      </c>
      <c r="D173" s="359" t="s">
        <v>25362</v>
      </c>
      <c r="F173" t="str">
        <f t="shared" si="6"/>
        <v>92855</v>
      </c>
      <c r="H173" s="31">
        <f t="shared" si="7"/>
        <v>316.98</v>
      </c>
    </row>
    <row r="174" spans="1:8" ht="67.5">
      <c r="A174" s="359" t="s">
        <v>7768</v>
      </c>
      <c r="B174" s="314" t="s">
        <v>2492</v>
      </c>
      <c r="C174" s="359" t="s">
        <v>74</v>
      </c>
      <c r="D174" s="359" t="s">
        <v>25119</v>
      </c>
      <c r="F174" t="str">
        <f t="shared" si="6"/>
        <v>92856</v>
      </c>
      <c r="H174" s="31">
        <f t="shared" si="7"/>
        <v>27.39</v>
      </c>
    </row>
    <row r="175" spans="1:8" ht="67.5">
      <c r="A175" s="359" t="s">
        <v>7769</v>
      </c>
      <c r="B175" s="314" t="s">
        <v>4152</v>
      </c>
      <c r="C175" s="359" t="s">
        <v>74</v>
      </c>
      <c r="D175" s="359" t="s">
        <v>25363</v>
      </c>
      <c r="F175" t="str">
        <f t="shared" si="6"/>
        <v>92857</v>
      </c>
      <c r="H175" s="31">
        <f t="shared" si="7"/>
        <v>358.52</v>
      </c>
    </row>
    <row r="176" spans="1:8" ht="67.5">
      <c r="A176" s="359" t="s">
        <v>7770</v>
      </c>
      <c r="B176" s="314" t="s">
        <v>2493</v>
      </c>
      <c r="C176" s="359" t="s">
        <v>74</v>
      </c>
      <c r="D176" s="359" t="s">
        <v>14858</v>
      </c>
      <c r="F176" t="str">
        <f t="shared" si="6"/>
        <v>92858</v>
      </c>
      <c r="H176" s="31">
        <f t="shared" si="7"/>
        <v>31.35</v>
      </c>
    </row>
    <row r="177" spans="1:8" ht="67.5">
      <c r="A177" s="359" t="s">
        <v>7771</v>
      </c>
      <c r="B177" s="314" t="s">
        <v>2494</v>
      </c>
      <c r="C177" s="359" t="s">
        <v>74</v>
      </c>
      <c r="D177" s="359" t="s">
        <v>25364</v>
      </c>
      <c r="F177" t="str">
        <f t="shared" si="6"/>
        <v>92860</v>
      </c>
      <c r="H177" s="31">
        <f t="shared" si="7"/>
        <v>35.6</v>
      </c>
    </row>
    <row r="178" spans="1:8" ht="67.5">
      <c r="A178" s="359" t="s">
        <v>7772</v>
      </c>
      <c r="B178" s="314" t="s">
        <v>2495</v>
      </c>
      <c r="C178" s="359" t="s">
        <v>74</v>
      </c>
      <c r="D178" s="359" t="s">
        <v>23925</v>
      </c>
      <c r="F178" t="str">
        <f t="shared" si="6"/>
        <v>92862</v>
      </c>
      <c r="H178" s="31">
        <f t="shared" si="7"/>
        <v>39.71</v>
      </c>
    </row>
    <row r="179" spans="1:8" ht="67.5">
      <c r="A179" s="359" t="s">
        <v>7773</v>
      </c>
      <c r="B179" s="314" t="s">
        <v>4153</v>
      </c>
      <c r="C179" s="359" t="s">
        <v>74</v>
      </c>
      <c r="D179" s="359" t="s">
        <v>25365</v>
      </c>
      <c r="F179" t="str">
        <f t="shared" si="6"/>
        <v>92863</v>
      </c>
      <c r="H179" s="31">
        <f t="shared" si="7"/>
        <v>616.79</v>
      </c>
    </row>
    <row r="180" spans="1:8" ht="67.5">
      <c r="A180" s="359" t="s">
        <v>7774</v>
      </c>
      <c r="B180" s="314" t="s">
        <v>4154</v>
      </c>
      <c r="C180" s="359" t="s">
        <v>74</v>
      </c>
      <c r="D180" s="359" t="s">
        <v>14319</v>
      </c>
      <c r="F180" t="str">
        <f t="shared" si="6"/>
        <v>92864</v>
      </c>
      <c r="H180" s="31">
        <f t="shared" si="7"/>
        <v>43.87</v>
      </c>
    </row>
    <row r="181" spans="1:8" ht="67.5">
      <c r="A181" s="359" t="s">
        <v>7775</v>
      </c>
      <c r="B181" s="314" t="s">
        <v>2496</v>
      </c>
      <c r="C181" s="359" t="s">
        <v>74</v>
      </c>
      <c r="D181" s="359" t="s">
        <v>25198</v>
      </c>
      <c r="F181" t="str">
        <f t="shared" si="6"/>
        <v>92210</v>
      </c>
      <c r="H181" s="31">
        <f t="shared" si="7"/>
        <v>117.43</v>
      </c>
    </row>
    <row r="182" spans="1:8" ht="67.5">
      <c r="A182" s="359" t="s">
        <v>7776</v>
      </c>
      <c r="B182" s="314" t="s">
        <v>2497</v>
      </c>
      <c r="C182" s="359" t="s">
        <v>74</v>
      </c>
      <c r="D182" s="359" t="s">
        <v>25366</v>
      </c>
      <c r="F182" t="str">
        <f t="shared" si="6"/>
        <v>92211</v>
      </c>
      <c r="H182" s="31">
        <f t="shared" si="7"/>
        <v>150.28</v>
      </c>
    </row>
    <row r="183" spans="1:8" ht="67.5">
      <c r="A183" s="359" t="s">
        <v>7777</v>
      </c>
      <c r="B183" s="314" t="s">
        <v>2498</v>
      </c>
      <c r="C183" s="359" t="s">
        <v>74</v>
      </c>
      <c r="D183" s="359" t="s">
        <v>25367</v>
      </c>
      <c r="F183" t="str">
        <f t="shared" si="6"/>
        <v>92212</v>
      </c>
      <c r="H183" s="31">
        <f t="shared" si="7"/>
        <v>191.27</v>
      </c>
    </row>
    <row r="184" spans="1:8" ht="67.5">
      <c r="A184" s="359" t="s">
        <v>7778</v>
      </c>
      <c r="B184" s="314" t="s">
        <v>2499</v>
      </c>
      <c r="C184" s="359" t="s">
        <v>74</v>
      </c>
      <c r="D184" s="359" t="s">
        <v>25368</v>
      </c>
      <c r="F184" t="str">
        <f t="shared" si="6"/>
        <v>92213</v>
      </c>
      <c r="H184" s="31">
        <f t="shared" si="7"/>
        <v>252.06</v>
      </c>
    </row>
    <row r="185" spans="1:8" ht="67.5">
      <c r="A185" s="359" t="s">
        <v>7779</v>
      </c>
      <c r="B185" s="314" t="s">
        <v>2500</v>
      </c>
      <c r="C185" s="359" t="s">
        <v>74</v>
      </c>
      <c r="D185" s="359" t="s">
        <v>25369</v>
      </c>
      <c r="F185" t="str">
        <f t="shared" si="6"/>
        <v>92214</v>
      </c>
      <c r="H185" s="31">
        <f t="shared" si="7"/>
        <v>287.38</v>
      </c>
    </row>
    <row r="186" spans="1:8" ht="67.5">
      <c r="A186" s="359" t="s">
        <v>7780</v>
      </c>
      <c r="B186" s="314" t="s">
        <v>2501</v>
      </c>
      <c r="C186" s="359" t="s">
        <v>74</v>
      </c>
      <c r="D186" s="359" t="s">
        <v>25370</v>
      </c>
      <c r="F186" t="str">
        <f t="shared" si="6"/>
        <v>92215</v>
      </c>
      <c r="H186" s="31">
        <f t="shared" si="7"/>
        <v>346.36</v>
      </c>
    </row>
    <row r="187" spans="1:8" ht="67.5">
      <c r="A187" s="359" t="s">
        <v>7781</v>
      </c>
      <c r="B187" s="314" t="s">
        <v>2502</v>
      </c>
      <c r="C187" s="359" t="s">
        <v>74</v>
      </c>
      <c r="D187" s="359" t="s">
        <v>25371</v>
      </c>
      <c r="F187" t="str">
        <f t="shared" si="6"/>
        <v>92216</v>
      </c>
      <c r="H187" s="31">
        <f t="shared" si="7"/>
        <v>387.68</v>
      </c>
    </row>
    <row r="188" spans="1:8" ht="67.5">
      <c r="A188" s="359" t="s">
        <v>7782</v>
      </c>
      <c r="B188" s="314" t="s">
        <v>2503</v>
      </c>
      <c r="C188" s="359" t="s">
        <v>74</v>
      </c>
      <c r="D188" s="359" t="s">
        <v>25372</v>
      </c>
      <c r="F188" t="str">
        <f t="shared" si="6"/>
        <v>92219</v>
      </c>
      <c r="H188" s="31">
        <f t="shared" si="7"/>
        <v>126.33</v>
      </c>
    </row>
    <row r="189" spans="1:8" ht="67.5">
      <c r="A189" s="359" t="s">
        <v>7783</v>
      </c>
      <c r="B189" s="314" t="s">
        <v>2504</v>
      </c>
      <c r="C189" s="359" t="s">
        <v>74</v>
      </c>
      <c r="D189" s="359" t="s">
        <v>25373</v>
      </c>
      <c r="F189" t="str">
        <f t="shared" si="6"/>
        <v>92220</v>
      </c>
      <c r="H189" s="31">
        <f t="shared" si="7"/>
        <v>161.27000000000001</v>
      </c>
    </row>
    <row r="190" spans="1:8" ht="67.5">
      <c r="A190" s="359" t="s">
        <v>7784</v>
      </c>
      <c r="B190" s="314" t="s">
        <v>2505</v>
      </c>
      <c r="C190" s="359" t="s">
        <v>74</v>
      </c>
      <c r="D190" s="359" t="s">
        <v>25374</v>
      </c>
      <c r="F190" t="str">
        <f t="shared" si="6"/>
        <v>92221</v>
      </c>
      <c r="H190" s="31">
        <f t="shared" si="7"/>
        <v>204.17</v>
      </c>
    </row>
    <row r="191" spans="1:8" ht="67.5">
      <c r="A191" s="359" t="s">
        <v>7785</v>
      </c>
      <c r="B191" s="314" t="s">
        <v>2506</v>
      </c>
      <c r="C191" s="359" t="s">
        <v>74</v>
      </c>
      <c r="D191" s="359" t="s">
        <v>25375</v>
      </c>
      <c r="F191" t="str">
        <f t="shared" si="6"/>
        <v>92222</v>
      </c>
      <c r="H191" s="31">
        <f t="shared" si="7"/>
        <v>267.02</v>
      </c>
    </row>
    <row r="192" spans="1:8" ht="67.5">
      <c r="A192" s="359" t="s">
        <v>7786</v>
      </c>
      <c r="B192" s="314" t="s">
        <v>2507</v>
      </c>
      <c r="C192" s="359" t="s">
        <v>74</v>
      </c>
      <c r="D192" s="359" t="s">
        <v>25376</v>
      </c>
      <c r="F192" t="str">
        <f t="shared" si="6"/>
        <v>92223</v>
      </c>
      <c r="H192" s="31">
        <f t="shared" si="7"/>
        <v>304.17</v>
      </c>
    </row>
    <row r="193" spans="1:8" ht="67.5">
      <c r="A193" s="359" t="s">
        <v>7787</v>
      </c>
      <c r="B193" s="314" t="s">
        <v>2508</v>
      </c>
      <c r="C193" s="359" t="s">
        <v>74</v>
      </c>
      <c r="D193" s="359" t="s">
        <v>24766</v>
      </c>
      <c r="F193" t="str">
        <f t="shared" si="6"/>
        <v>92224</v>
      </c>
      <c r="H193" s="31">
        <f t="shared" si="7"/>
        <v>365</v>
      </c>
    </row>
    <row r="194" spans="1:8" ht="67.5">
      <c r="A194" s="359" t="s">
        <v>7788</v>
      </c>
      <c r="B194" s="314" t="s">
        <v>2509</v>
      </c>
      <c r="C194" s="359" t="s">
        <v>74</v>
      </c>
      <c r="D194" s="359" t="s">
        <v>25377</v>
      </c>
      <c r="F194" t="str">
        <f t="shared" si="6"/>
        <v>92226</v>
      </c>
      <c r="H194" s="31">
        <f t="shared" si="7"/>
        <v>408.5</v>
      </c>
    </row>
    <row r="195" spans="1:8" ht="67.5">
      <c r="A195" s="359" t="s">
        <v>7789</v>
      </c>
      <c r="B195" s="314" t="s">
        <v>2510</v>
      </c>
      <c r="C195" s="359" t="s">
        <v>74</v>
      </c>
      <c r="D195" s="359" t="s">
        <v>24336</v>
      </c>
      <c r="F195" t="str">
        <f t="shared" si="6"/>
        <v>92808</v>
      </c>
      <c r="H195" s="31">
        <f t="shared" si="7"/>
        <v>35.89</v>
      </c>
    </row>
    <row r="196" spans="1:8" ht="67.5">
      <c r="A196" s="359" t="s">
        <v>7790</v>
      </c>
      <c r="B196" s="314" t="s">
        <v>2511</v>
      </c>
      <c r="C196" s="359" t="s">
        <v>74</v>
      </c>
      <c r="D196" s="359" t="s">
        <v>21435</v>
      </c>
      <c r="F196" t="str">
        <f t="shared" si="6"/>
        <v>92809</v>
      </c>
      <c r="H196" s="31">
        <f t="shared" si="7"/>
        <v>45.94</v>
      </c>
    </row>
    <row r="197" spans="1:8" ht="67.5">
      <c r="A197" s="359" t="s">
        <v>7791</v>
      </c>
      <c r="B197" s="314" t="s">
        <v>2512</v>
      </c>
      <c r="C197" s="359" t="s">
        <v>74</v>
      </c>
      <c r="D197" s="359" t="s">
        <v>23813</v>
      </c>
      <c r="F197" t="str">
        <f t="shared" ref="F197:F260" si="8">TRIM(A197)</f>
        <v>92810</v>
      </c>
      <c r="H197" s="31">
        <f t="shared" ref="H197:H260" si="9">ROUND(D197*(1+$H$1),2)</f>
        <v>55.88</v>
      </c>
    </row>
    <row r="198" spans="1:8" ht="67.5">
      <c r="A198" s="359" t="s">
        <v>7792</v>
      </c>
      <c r="B198" s="314" t="s">
        <v>2513</v>
      </c>
      <c r="C198" s="359" t="s">
        <v>74</v>
      </c>
      <c r="D198" s="359" t="s">
        <v>23954</v>
      </c>
      <c r="F198" t="str">
        <f t="shared" si="8"/>
        <v>92811</v>
      </c>
      <c r="H198" s="31">
        <f t="shared" si="9"/>
        <v>66.37</v>
      </c>
    </row>
    <row r="199" spans="1:8" ht="67.5">
      <c r="A199" s="359" t="s">
        <v>7793</v>
      </c>
      <c r="B199" s="314" t="s">
        <v>2514</v>
      </c>
      <c r="C199" s="359" t="s">
        <v>74</v>
      </c>
      <c r="D199" s="359" t="s">
        <v>25092</v>
      </c>
      <c r="F199" t="str">
        <f t="shared" si="8"/>
        <v>92812</v>
      </c>
      <c r="H199" s="31">
        <f t="shared" si="9"/>
        <v>76.760000000000005</v>
      </c>
    </row>
    <row r="200" spans="1:8" ht="67.5">
      <c r="A200" s="359" t="s">
        <v>7794</v>
      </c>
      <c r="B200" s="314" t="s">
        <v>2515</v>
      </c>
      <c r="C200" s="359" t="s">
        <v>74</v>
      </c>
      <c r="D200" s="359" t="s">
        <v>25378</v>
      </c>
      <c r="F200" t="str">
        <f t="shared" si="8"/>
        <v>92813</v>
      </c>
      <c r="H200" s="31">
        <f t="shared" si="9"/>
        <v>88.59</v>
      </c>
    </row>
    <row r="201" spans="1:8" ht="67.5">
      <c r="A201" s="359" t="s">
        <v>7795</v>
      </c>
      <c r="B201" s="314" t="s">
        <v>2516</v>
      </c>
      <c r="C201" s="359" t="s">
        <v>74</v>
      </c>
      <c r="D201" s="359" t="s">
        <v>25379</v>
      </c>
      <c r="F201" t="str">
        <f t="shared" si="8"/>
        <v>92814</v>
      </c>
      <c r="H201" s="31">
        <f t="shared" si="9"/>
        <v>100.94</v>
      </c>
    </row>
    <row r="202" spans="1:8" ht="67.5">
      <c r="A202" s="359" t="s">
        <v>7796</v>
      </c>
      <c r="B202" s="314" t="s">
        <v>2517</v>
      </c>
      <c r="C202" s="359" t="s">
        <v>74</v>
      </c>
      <c r="D202" s="359" t="s">
        <v>25380</v>
      </c>
      <c r="F202" t="str">
        <f t="shared" si="8"/>
        <v>92815</v>
      </c>
      <c r="H202" s="31">
        <f t="shared" si="9"/>
        <v>114.81</v>
      </c>
    </row>
    <row r="203" spans="1:8" ht="67.5">
      <c r="A203" s="359" t="s">
        <v>7797</v>
      </c>
      <c r="B203" s="314" t="s">
        <v>2518</v>
      </c>
      <c r="C203" s="359" t="s">
        <v>74</v>
      </c>
      <c r="D203" s="359" t="s">
        <v>25381</v>
      </c>
      <c r="F203" t="str">
        <f t="shared" si="8"/>
        <v>92816</v>
      </c>
      <c r="H203" s="31">
        <f t="shared" si="9"/>
        <v>530.4</v>
      </c>
    </row>
    <row r="204" spans="1:8" ht="67.5">
      <c r="A204" s="359" t="s">
        <v>7798</v>
      </c>
      <c r="B204" s="314" t="s">
        <v>2519</v>
      </c>
      <c r="C204" s="359" t="s">
        <v>74</v>
      </c>
      <c r="D204" s="359" t="s">
        <v>25382</v>
      </c>
      <c r="F204" t="str">
        <f t="shared" si="8"/>
        <v>92817</v>
      </c>
      <c r="H204" s="31">
        <f t="shared" si="9"/>
        <v>143.68</v>
      </c>
    </row>
    <row r="205" spans="1:8" ht="67.5">
      <c r="A205" s="359" t="s">
        <v>7799</v>
      </c>
      <c r="B205" s="314" t="s">
        <v>2520</v>
      </c>
      <c r="C205" s="359" t="s">
        <v>74</v>
      </c>
      <c r="D205" s="359" t="s">
        <v>25383</v>
      </c>
      <c r="F205" t="str">
        <f t="shared" si="8"/>
        <v>92818</v>
      </c>
      <c r="H205" s="31">
        <f t="shared" si="9"/>
        <v>768.57</v>
      </c>
    </row>
    <row r="206" spans="1:8" ht="67.5">
      <c r="A206" s="359" t="s">
        <v>7800</v>
      </c>
      <c r="B206" s="314" t="s">
        <v>2521</v>
      </c>
      <c r="C206" s="359" t="s">
        <v>74</v>
      </c>
      <c r="D206" s="359" t="s">
        <v>25384</v>
      </c>
      <c r="F206" t="str">
        <f t="shared" si="8"/>
        <v>92819</v>
      </c>
      <c r="H206" s="31">
        <f t="shared" si="9"/>
        <v>193.37</v>
      </c>
    </row>
    <row r="207" spans="1:8" ht="67.5">
      <c r="A207" s="359" t="s">
        <v>7801</v>
      </c>
      <c r="B207" s="314" t="s">
        <v>4155</v>
      </c>
      <c r="C207" s="359" t="s">
        <v>74</v>
      </c>
      <c r="D207" s="359" t="s">
        <v>25385</v>
      </c>
      <c r="F207" t="str">
        <f t="shared" si="8"/>
        <v>92820</v>
      </c>
      <c r="H207" s="31">
        <f t="shared" si="9"/>
        <v>42.85</v>
      </c>
    </row>
    <row r="208" spans="1:8" ht="67.5">
      <c r="A208" s="359" t="s">
        <v>7802</v>
      </c>
      <c r="B208" s="314" t="s">
        <v>4156</v>
      </c>
      <c r="C208" s="359" t="s">
        <v>74</v>
      </c>
      <c r="D208" s="359" t="s">
        <v>21614</v>
      </c>
      <c r="F208" t="str">
        <f t="shared" si="8"/>
        <v>92821</v>
      </c>
      <c r="H208" s="31">
        <f t="shared" si="9"/>
        <v>54.83</v>
      </c>
    </row>
    <row r="209" spans="1:8" ht="67.5">
      <c r="A209" s="359" t="s">
        <v>7803</v>
      </c>
      <c r="B209" s="314" t="s">
        <v>4157</v>
      </c>
      <c r="C209" s="359" t="s">
        <v>74</v>
      </c>
      <c r="D209" s="359" t="s">
        <v>25386</v>
      </c>
      <c r="F209" t="str">
        <f t="shared" si="8"/>
        <v>92822</v>
      </c>
      <c r="H209" s="31">
        <f t="shared" si="9"/>
        <v>66.87</v>
      </c>
    </row>
    <row r="210" spans="1:8" ht="67.5">
      <c r="A210" s="359" t="s">
        <v>7804</v>
      </c>
      <c r="B210" s="314" t="s">
        <v>4158</v>
      </c>
      <c r="C210" s="359" t="s">
        <v>74</v>
      </c>
      <c r="D210" s="359" t="s">
        <v>23640</v>
      </c>
      <c r="F210" t="str">
        <f t="shared" si="8"/>
        <v>92824</v>
      </c>
      <c r="H210" s="31">
        <f t="shared" si="9"/>
        <v>79.28</v>
      </c>
    </row>
    <row r="211" spans="1:8" ht="67.5">
      <c r="A211" s="359" t="s">
        <v>7805</v>
      </c>
      <c r="B211" s="314" t="s">
        <v>4159</v>
      </c>
      <c r="C211" s="359" t="s">
        <v>74</v>
      </c>
      <c r="D211" s="359" t="s">
        <v>25387</v>
      </c>
      <c r="F211" t="str">
        <f t="shared" si="8"/>
        <v>92825</v>
      </c>
      <c r="H211" s="31">
        <f t="shared" si="9"/>
        <v>91.72</v>
      </c>
    </row>
    <row r="212" spans="1:8" ht="67.5">
      <c r="A212" s="359" t="s">
        <v>7806</v>
      </c>
      <c r="B212" s="314" t="s">
        <v>4160</v>
      </c>
      <c r="C212" s="359" t="s">
        <v>74</v>
      </c>
      <c r="D212" s="359" t="s">
        <v>25388</v>
      </c>
      <c r="F212" t="str">
        <f t="shared" si="8"/>
        <v>92826</v>
      </c>
      <c r="H212" s="31">
        <f t="shared" si="9"/>
        <v>105.38</v>
      </c>
    </row>
    <row r="213" spans="1:8" ht="67.5">
      <c r="A213" s="359" t="s">
        <v>7807</v>
      </c>
      <c r="B213" s="314" t="s">
        <v>4161</v>
      </c>
      <c r="C213" s="359" t="s">
        <v>74</v>
      </c>
      <c r="D213" s="359" t="s">
        <v>25389</v>
      </c>
      <c r="F213" t="str">
        <f t="shared" si="8"/>
        <v>92827</v>
      </c>
      <c r="H213" s="31">
        <f t="shared" si="9"/>
        <v>119.57</v>
      </c>
    </row>
    <row r="214" spans="1:8" ht="67.5">
      <c r="A214" s="359" t="s">
        <v>7808</v>
      </c>
      <c r="B214" s="314" t="s">
        <v>2522</v>
      </c>
      <c r="C214" s="359" t="s">
        <v>74</v>
      </c>
      <c r="D214" s="359" t="s">
        <v>25390</v>
      </c>
      <c r="F214" t="str">
        <f t="shared" si="8"/>
        <v>92828</v>
      </c>
      <c r="H214" s="31">
        <f t="shared" si="9"/>
        <v>135.63</v>
      </c>
    </row>
    <row r="215" spans="1:8" ht="67.5">
      <c r="A215" s="359" t="s">
        <v>7809</v>
      </c>
      <c r="B215" s="314" t="s">
        <v>2523</v>
      </c>
      <c r="C215" s="359" t="s">
        <v>74</v>
      </c>
      <c r="D215" s="359" t="s">
        <v>25391</v>
      </c>
      <c r="F215" t="str">
        <f t="shared" si="8"/>
        <v>92829</v>
      </c>
      <c r="H215" s="31">
        <f t="shared" si="9"/>
        <v>554.94000000000005</v>
      </c>
    </row>
    <row r="216" spans="1:8" ht="67.5">
      <c r="A216" s="359" t="s">
        <v>7810</v>
      </c>
      <c r="B216" s="314" t="s">
        <v>2524</v>
      </c>
      <c r="C216" s="359" t="s">
        <v>74</v>
      </c>
      <c r="D216" s="359" t="s">
        <v>25392</v>
      </c>
      <c r="F216" t="str">
        <f t="shared" si="8"/>
        <v>92830</v>
      </c>
      <c r="H216" s="31">
        <f t="shared" si="9"/>
        <v>168.23</v>
      </c>
    </row>
    <row r="217" spans="1:8" ht="67.5">
      <c r="A217" s="359" t="s">
        <v>7811</v>
      </c>
      <c r="B217" s="314" t="s">
        <v>2525</v>
      </c>
      <c r="C217" s="359" t="s">
        <v>74</v>
      </c>
      <c r="D217" s="359" t="s">
        <v>25393</v>
      </c>
      <c r="F217" t="str">
        <f t="shared" si="8"/>
        <v>92831</v>
      </c>
      <c r="H217" s="31">
        <f t="shared" si="9"/>
        <v>798.85</v>
      </c>
    </row>
    <row r="218" spans="1:8" ht="67.5">
      <c r="A218" s="359" t="s">
        <v>7812</v>
      </c>
      <c r="B218" s="314" t="s">
        <v>2526</v>
      </c>
      <c r="C218" s="359" t="s">
        <v>74</v>
      </c>
      <c r="D218" s="359" t="s">
        <v>25394</v>
      </c>
      <c r="F218" t="str">
        <f t="shared" si="8"/>
        <v>92832</v>
      </c>
      <c r="H218" s="31">
        <f t="shared" si="9"/>
        <v>223.65</v>
      </c>
    </row>
    <row r="219" spans="1:8" ht="67.5">
      <c r="A219" s="359" t="s">
        <v>7813</v>
      </c>
      <c r="B219" s="314" t="s">
        <v>4162</v>
      </c>
      <c r="C219" s="359" t="s">
        <v>74</v>
      </c>
      <c r="D219" s="359" t="s">
        <v>25395</v>
      </c>
      <c r="F219" t="str">
        <f t="shared" si="8"/>
        <v>95565</v>
      </c>
      <c r="H219" s="31">
        <f t="shared" si="9"/>
        <v>102.78</v>
      </c>
    </row>
    <row r="220" spans="1:8" ht="67.5">
      <c r="A220" s="359" t="s">
        <v>7814</v>
      </c>
      <c r="B220" s="314" t="s">
        <v>4163</v>
      </c>
      <c r="C220" s="359" t="s">
        <v>74</v>
      </c>
      <c r="D220" s="359" t="s">
        <v>25396</v>
      </c>
      <c r="F220" t="str">
        <f t="shared" si="8"/>
        <v>95566</v>
      </c>
      <c r="H220" s="31">
        <f t="shared" si="9"/>
        <v>109.58</v>
      </c>
    </row>
    <row r="221" spans="1:8" ht="67.5">
      <c r="A221" s="359" t="s">
        <v>7815</v>
      </c>
      <c r="B221" s="314" t="s">
        <v>4164</v>
      </c>
      <c r="C221" s="359" t="s">
        <v>74</v>
      </c>
      <c r="D221" s="359" t="s">
        <v>24735</v>
      </c>
      <c r="F221" t="str">
        <f t="shared" si="8"/>
        <v>95567</v>
      </c>
      <c r="H221" s="31">
        <f t="shared" si="9"/>
        <v>79.349999999999994</v>
      </c>
    </row>
    <row r="222" spans="1:8" ht="67.5">
      <c r="A222" s="359" t="s">
        <v>7816</v>
      </c>
      <c r="B222" s="314" t="s">
        <v>4165</v>
      </c>
      <c r="C222" s="359" t="s">
        <v>74</v>
      </c>
      <c r="D222" s="359" t="s">
        <v>25397</v>
      </c>
      <c r="F222" t="str">
        <f t="shared" si="8"/>
        <v>95568</v>
      </c>
      <c r="H222" s="31">
        <f t="shared" si="9"/>
        <v>103.43</v>
      </c>
    </row>
    <row r="223" spans="1:8" ht="67.5">
      <c r="A223" s="359" t="s">
        <v>7817</v>
      </c>
      <c r="B223" s="314" t="s">
        <v>4166</v>
      </c>
      <c r="C223" s="359" t="s">
        <v>74</v>
      </c>
      <c r="D223" s="359" t="s">
        <v>25011</v>
      </c>
      <c r="F223" t="str">
        <f t="shared" si="8"/>
        <v>95569</v>
      </c>
      <c r="H223" s="31">
        <f t="shared" si="9"/>
        <v>139.41</v>
      </c>
    </row>
    <row r="224" spans="1:8" ht="67.5">
      <c r="A224" s="359" t="s">
        <v>7818</v>
      </c>
      <c r="B224" s="314" t="s">
        <v>4167</v>
      </c>
      <c r="C224" s="359" t="s">
        <v>74</v>
      </c>
      <c r="D224" s="359" t="s">
        <v>25169</v>
      </c>
      <c r="F224" t="str">
        <f t="shared" si="8"/>
        <v>95570</v>
      </c>
      <c r="H224" s="31">
        <f t="shared" si="9"/>
        <v>86.16</v>
      </c>
    </row>
    <row r="225" spans="1:8" ht="67.5">
      <c r="A225" s="359" t="s">
        <v>7819</v>
      </c>
      <c r="B225" s="314" t="s">
        <v>4168</v>
      </c>
      <c r="C225" s="359" t="s">
        <v>74</v>
      </c>
      <c r="D225" s="359" t="s">
        <v>25398</v>
      </c>
      <c r="F225" t="str">
        <f t="shared" si="8"/>
        <v>95571</v>
      </c>
      <c r="H225" s="31">
        <f t="shared" si="9"/>
        <v>112.13</v>
      </c>
    </row>
    <row r="226" spans="1:8" ht="67.5">
      <c r="A226" s="359" t="s">
        <v>7820</v>
      </c>
      <c r="B226" s="314" t="s">
        <v>4169</v>
      </c>
      <c r="C226" s="359" t="s">
        <v>74</v>
      </c>
      <c r="D226" s="359" t="s">
        <v>23408</v>
      </c>
      <c r="F226" t="str">
        <f t="shared" si="8"/>
        <v>95572</v>
      </c>
      <c r="H226" s="31">
        <f t="shared" si="9"/>
        <v>150.16</v>
      </c>
    </row>
    <row r="227" spans="1:8">
      <c r="A227" s="359" t="s">
        <v>7821</v>
      </c>
      <c r="B227" s="314" t="s">
        <v>4170</v>
      </c>
      <c r="C227" s="359" t="s">
        <v>112</v>
      </c>
      <c r="D227" s="359" t="s">
        <v>25399</v>
      </c>
      <c r="F227" t="str">
        <f t="shared" si="8"/>
        <v>73606</v>
      </c>
      <c r="H227" s="31">
        <f t="shared" si="9"/>
        <v>144.74</v>
      </c>
    </row>
    <row r="228" spans="1:8">
      <c r="A228" s="359" t="s">
        <v>7822</v>
      </c>
      <c r="B228" s="314" t="s">
        <v>4171</v>
      </c>
      <c r="C228" s="359" t="s">
        <v>112</v>
      </c>
      <c r="D228" s="359" t="s">
        <v>25400</v>
      </c>
      <c r="F228" t="str">
        <f t="shared" si="8"/>
        <v>73607</v>
      </c>
      <c r="H228" s="31">
        <f t="shared" si="9"/>
        <v>96.5</v>
      </c>
    </row>
    <row r="229" spans="1:8" ht="27">
      <c r="A229" s="359" t="s">
        <v>7823</v>
      </c>
      <c r="B229" s="314" t="s">
        <v>2527</v>
      </c>
      <c r="C229" s="359" t="s">
        <v>74</v>
      </c>
      <c r="D229" s="359" t="s">
        <v>25401</v>
      </c>
      <c r="F229" t="str">
        <f t="shared" si="8"/>
        <v>83623</v>
      </c>
      <c r="H229" s="31">
        <f t="shared" si="9"/>
        <v>249.69</v>
      </c>
    </row>
    <row r="230" spans="1:8" ht="27">
      <c r="A230" s="359" t="s">
        <v>7824</v>
      </c>
      <c r="B230" s="314" t="s">
        <v>2528</v>
      </c>
      <c r="C230" s="359" t="s">
        <v>74</v>
      </c>
      <c r="D230" s="359" t="s">
        <v>25402</v>
      </c>
      <c r="F230" t="str">
        <f t="shared" si="8"/>
        <v>83624</v>
      </c>
      <c r="H230" s="31">
        <f t="shared" si="9"/>
        <v>175.94</v>
      </c>
    </row>
    <row r="231" spans="1:8" ht="27">
      <c r="A231" s="359" t="s">
        <v>7825</v>
      </c>
      <c r="B231" s="314" t="s">
        <v>2529</v>
      </c>
      <c r="C231" s="359" t="s">
        <v>74</v>
      </c>
      <c r="D231" s="359" t="s">
        <v>25403</v>
      </c>
      <c r="F231" t="str">
        <f t="shared" si="8"/>
        <v>83626</v>
      </c>
      <c r="H231" s="31">
        <f t="shared" si="9"/>
        <v>139.06</v>
      </c>
    </row>
    <row r="232" spans="1:8" ht="67.5">
      <c r="A232" s="359" t="s">
        <v>7826</v>
      </c>
      <c r="B232" s="314" t="s">
        <v>4172</v>
      </c>
      <c r="C232" s="359" t="s">
        <v>112</v>
      </c>
      <c r="D232" s="359" t="s">
        <v>25404</v>
      </c>
      <c r="F232" t="str">
        <f t="shared" si="8"/>
        <v>83627</v>
      </c>
      <c r="H232" s="31">
        <f t="shared" si="9"/>
        <v>492.12</v>
      </c>
    </row>
    <row r="233" spans="1:8" ht="54">
      <c r="A233" s="359" t="s">
        <v>7827</v>
      </c>
      <c r="B233" s="314" t="s">
        <v>4173</v>
      </c>
      <c r="C233" s="359" t="s">
        <v>70</v>
      </c>
      <c r="D233" s="359" t="s">
        <v>13706</v>
      </c>
      <c r="F233" t="str">
        <f t="shared" si="8"/>
        <v>83724</v>
      </c>
      <c r="H233" s="31">
        <f t="shared" si="9"/>
        <v>1.88</v>
      </c>
    </row>
    <row r="234" spans="1:8" ht="54">
      <c r="A234" s="359" t="s">
        <v>7828</v>
      </c>
      <c r="B234" s="314" t="s">
        <v>4174</v>
      </c>
      <c r="C234" s="359" t="s">
        <v>70</v>
      </c>
      <c r="D234" s="359" t="s">
        <v>8882</v>
      </c>
      <c r="F234" t="str">
        <f t="shared" si="8"/>
        <v>83725</v>
      </c>
      <c r="H234" s="31">
        <f t="shared" si="9"/>
        <v>1.24</v>
      </c>
    </row>
    <row r="235" spans="1:8" ht="54">
      <c r="A235" s="359" t="s">
        <v>7829</v>
      </c>
      <c r="B235" s="314" t="s">
        <v>4175</v>
      </c>
      <c r="C235" s="359" t="s">
        <v>70</v>
      </c>
      <c r="D235" s="359" t="s">
        <v>7739</v>
      </c>
      <c r="F235" t="str">
        <f t="shared" si="8"/>
        <v>83726</v>
      </c>
      <c r="H235" s="31">
        <f t="shared" si="9"/>
        <v>0.89</v>
      </c>
    </row>
    <row r="236" spans="1:8" ht="67.5">
      <c r="A236" s="359" t="s">
        <v>7831</v>
      </c>
      <c r="B236" s="314" t="s">
        <v>7832</v>
      </c>
      <c r="C236" s="359" t="s">
        <v>74</v>
      </c>
      <c r="D236" s="359" t="s">
        <v>8327</v>
      </c>
      <c r="F236" t="str">
        <f t="shared" si="8"/>
        <v>97127</v>
      </c>
      <c r="H236" s="31">
        <f t="shared" si="9"/>
        <v>5.37</v>
      </c>
    </row>
    <row r="237" spans="1:8" ht="67.5">
      <c r="A237" s="359" t="s">
        <v>7833</v>
      </c>
      <c r="B237" s="314" t="s">
        <v>7834</v>
      </c>
      <c r="C237" s="359" t="s">
        <v>74</v>
      </c>
      <c r="D237" s="359" t="s">
        <v>22348</v>
      </c>
      <c r="F237" t="str">
        <f t="shared" si="8"/>
        <v>97128</v>
      </c>
      <c r="H237" s="31">
        <f t="shared" si="9"/>
        <v>10.15</v>
      </c>
    </row>
    <row r="238" spans="1:8" ht="67.5">
      <c r="A238" s="359" t="s">
        <v>7835</v>
      </c>
      <c r="B238" s="314" t="s">
        <v>7836</v>
      </c>
      <c r="C238" s="359" t="s">
        <v>74</v>
      </c>
      <c r="D238" s="359" t="s">
        <v>10584</v>
      </c>
      <c r="F238" t="str">
        <f t="shared" si="8"/>
        <v>97129</v>
      </c>
      <c r="H238" s="31">
        <f t="shared" si="9"/>
        <v>12.48</v>
      </c>
    </row>
    <row r="239" spans="1:8" ht="67.5">
      <c r="A239" s="359" t="s">
        <v>7838</v>
      </c>
      <c r="B239" s="314" t="s">
        <v>7839</v>
      </c>
      <c r="C239" s="359" t="s">
        <v>74</v>
      </c>
      <c r="D239" s="359" t="s">
        <v>8266</v>
      </c>
      <c r="F239" t="str">
        <f t="shared" si="8"/>
        <v>97130</v>
      </c>
      <c r="H239" s="31">
        <f t="shared" si="9"/>
        <v>14.82</v>
      </c>
    </row>
    <row r="240" spans="1:8" ht="67.5">
      <c r="A240" s="359" t="s">
        <v>7840</v>
      </c>
      <c r="B240" s="314" t="s">
        <v>7841</v>
      </c>
      <c r="C240" s="359" t="s">
        <v>74</v>
      </c>
      <c r="D240" s="359" t="s">
        <v>25405</v>
      </c>
      <c r="F240" t="str">
        <f t="shared" si="8"/>
        <v>97131</v>
      </c>
      <c r="H240" s="31">
        <f t="shared" si="9"/>
        <v>17.149999999999999</v>
      </c>
    </row>
    <row r="241" spans="1:8" ht="67.5">
      <c r="A241" s="359" t="s">
        <v>7842</v>
      </c>
      <c r="B241" s="314" t="s">
        <v>7843</v>
      </c>
      <c r="C241" s="359" t="s">
        <v>74</v>
      </c>
      <c r="D241" s="359" t="s">
        <v>13661</v>
      </c>
      <c r="F241" t="str">
        <f t="shared" si="8"/>
        <v>97132</v>
      </c>
      <c r="H241" s="31">
        <f t="shared" si="9"/>
        <v>19.47</v>
      </c>
    </row>
    <row r="242" spans="1:8" ht="67.5">
      <c r="A242" s="359" t="s">
        <v>7845</v>
      </c>
      <c r="B242" s="314" t="s">
        <v>7846</v>
      </c>
      <c r="C242" s="359" t="s">
        <v>74</v>
      </c>
      <c r="D242" s="359" t="s">
        <v>25406</v>
      </c>
      <c r="F242" t="str">
        <f t="shared" si="8"/>
        <v>97133</v>
      </c>
      <c r="H242" s="31">
        <f t="shared" si="9"/>
        <v>24.15</v>
      </c>
    </row>
    <row r="243" spans="1:8" ht="67.5">
      <c r="A243" s="359" t="s">
        <v>7848</v>
      </c>
      <c r="B243" s="314" t="s">
        <v>7849</v>
      </c>
      <c r="C243" s="359" t="s">
        <v>74</v>
      </c>
      <c r="D243" s="359" t="s">
        <v>13316</v>
      </c>
      <c r="F243" t="str">
        <f t="shared" si="8"/>
        <v>97134</v>
      </c>
      <c r="H243" s="31">
        <f t="shared" si="9"/>
        <v>2.44</v>
      </c>
    </row>
    <row r="244" spans="1:8" ht="67.5">
      <c r="A244" s="359" t="s">
        <v>7851</v>
      </c>
      <c r="B244" s="314" t="s">
        <v>7852</v>
      </c>
      <c r="C244" s="359" t="s">
        <v>74</v>
      </c>
      <c r="D244" s="359" t="s">
        <v>10061</v>
      </c>
      <c r="F244" t="str">
        <f t="shared" si="8"/>
        <v>97135</v>
      </c>
      <c r="H244" s="31">
        <f t="shared" si="9"/>
        <v>5.03</v>
      </c>
    </row>
    <row r="245" spans="1:8" ht="67.5">
      <c r="A245" s="359" t="s">
        <v>7853</v>
      </c>
      <c r="B245" s="314" t="s">
        <v>7854</v>
      </c>
      <c r="C245" s="359" t="s">
        <v>74</v>
      </c>
      <c r="D245" s="359" t="s">
        <v>13671</v>
      </c>
      <c r="F245" t="str">
        <f t="shared" si="8"/>
        <v>97136</v>
      </c>
      <c r="H245" s="31">
        <f t="shared" si="9"/>
        <v>6.17</v>
      </c>
    </row>
    <row r="246" spans="1:8" ht="67.5">
      <c r="A246" s="359" t="s">
        <v>7856</v>
      </c>
      <c r="B246" s="314" t="s">
        <v>7857</v>
      </c>
      <c r="C246" s="359" t="s">
        <v>74</v>
      </c>
      <c r="D246" s="359" t="s">
        <v>18893</v>
      </c>
      <c r="F246" t="str">
        <f t="shared" si="8"/>
        <v>97137</v>
      </c>
      <c r="H246" s="31">
        <f t="shared" si="9"/>
        <v>7.35</v>
      </c>
    </row>
    <row r="247" spans="1:8" ht="67.5">
      <c r="A247" s="359" t="s">
        <v>7859</v>
      </c>
      <c r="B247" s="314" t="s">
        <v>7860</v>
      </c>
      <c r="C247" s="359" t="s">
        <v>74</v>
      </c>
      <c r="D247" s="359" t="s">
        <v>8358</v>
      </c>
      <c r="F247" t="str">
        <f t="shared" si="8"/>
        <v>97138</v>
      </c>
      <c r="H247" s="31">
        <f t="shared" si="9"/>
        <v>8.5</v>
      </c>
    </row>
    <row r="248" spans="1:8" ht="67.5">
      <c r="A248" s="359" t="s">
        <v>7862</v>
      </c>
      <c r="B248" s="314" t="s">
        <v>7863</v>
      </c>
      <c r="C248" s="359" t="s">
        <v>74</v>
      </c>
      <c r="D248" s="359" t="s">
        <v>7694</v>
      </c>
      <c r="F248" t="str">
        <f t="shared" si="8"/>
        <v>97139</v>
      </c>
      <c r="H248" s="31">
        <f t="shared" si="9"/>
        <v>9.64</v>
      </c>
    </row>
    <row r="249" spans="1:8" ht="67.5">
      <c r="A249" s="359" t="s">
        <v>7864</v>
      </c>
      <c r="B249" s="314" t="s">
        <v>7865</v>
      </c>
      <c r="C249" s="359" t="s">
        <v>74</v>
      </c>
      <c r="D249" s="359" t="s">
        <v>9072</v>
      </c>
      <c r="F249" t="str">
        <f t="shared" si="8"/>
        <v>97140</v>
      </c>
      <c r="H249" s="31">
        <f t="shared" si="9"/>
        <v>11.96</v>
      </c>
    </row>
    <row r="250" spans="1:8" ht="27">
      <c r="A250" s="359" t="s">
        <v>7866</v>
      </c>
      <c r="B250" s="314" t="s">
        <v>4176</v>
      </c>
      <c r="C250" s="359" t="s">
        <v>112</v>
      </c>
      <c r="D250" s="359" t="s">
        <v>25407</v>
      </c>
      <c r="F250" t="str">
        <f t="shared" si="8"/>
        <v>83520</v>
      </c>
      <c r="H250" s="31">
        <f t="shared" si="9"/>
        <v>100.17</v>
      </c>
    </row>
    <row r="251" spans="1:8" ht="27">
      <c r="A251" s="359" t="s">
        <v>7867</v>
      </c>
      <c r="B251" s="314" t="s">
        <v>2530</v>
      </c>
      <c r="C251" s="359" t="s">
        <v>112</v>
      </c>
      <c r="D251" s="359" t="s">
        <v>25408</v>
      </c>
      <c r="F251" t="str">
        <f t="shared" si="8"/>
        <v>83531</v>
      </c>
      <c r="H251" s="31">
        <f t="shared" si="9"/>
        <v>467.83</v>
      </c>
    </row>
    <row r="252" spans="1:8" ht="27">
      <c r="A252" s="359" t="s">
        <v>7868</v>
      </c>
      <c r="B252" s="314" t="s">
        <v>2531</v>
      </c>
      <c r="C252" s="359" t="s">
        <v>112</v>
      </c>
      <c r="D252" s="359" t="s">
        <v>25409</v>
      </c>
      <c r="F252" t="str">
        <f t="shared" si="8"/>
        <v>83535</v>
      </c>
      <c r="H252" s="31">
        <f t="shared" si="9"/>
        <v>385.1</v>
      </c>
    </row>
    <row r="253" spans="1:8" ht="40.5">
      <c r="A253" s="359" t="s">
        <v>7869</v>
      </c>
      <c r="B253" s="314" t="s">
        <v>2532</v>
      </c>
      <c r="C253" s="359" t="s">
        <v>72</v>
      </c>
      <c r="D253" s="359" t="s">
        <v>24002</v>
      </c>
      <c r="F253" t="str">
        <f t="shared" si="8"/>
        <v>92235</v>
      </c>
      <c r="H253" s="31">
        <f t="shared" si="9"/>
        <v>66.3</v>
      </c>
    </row>
    <row r="254" spans="1:8" ht="40.5">
      <c r="A254" s="359" t="s">
        <v>7870</v>
      </c>
      <c r="B254" s="314" t="s">
        <v>4177</v>
      </c>
      <c r="C254" s="359" t="s">
        <v>72</v>
      </c>
      <c r="D254" s="359" t="s">
        <v>25410</v>
      </c>
      <c r="F254" t="str">
        <f t="shared" si="8"/>
        <v>93206</v>
      </c>
      <c r="H254" s="31">
        <f t="shared" si="9"/>
        <v>982.27</v>
      </c>
    </row>
    <row r="255" spans="1:8" ht="40.5">
      <c r="A255" s="359" t="s">
        <v>7871</v>
      </c>
      <c r="B255" s="314" t="s">
        <v>4178</v>
      </c>
      <c r="C255" s="359" t="s">
        <v>72</v>
      </c>
      <c r="D255" s="359" t="s">
        <v>25411</v>
      </c>
      <c r="F255" t="str">
        <f t="shared" si="8"/>
        <v>93207</v>
      </c>
      <c r="H255" s="31">
        <f t="shared" si="9"/>
        <v>916.93</v>
      </c>
    </row>
    <row r="256" spans="1:8" ht="40.5">
      <c r="A256" s="359" t="s">
        <v>7872</v>
      </c>
      <c r="B256" s="314" t="s">
        <v>4179</v>
      </c>
      <c r="C256" s="359" t="s">
        <v>72</v>
      </c>
      <c r="D256" s="359" t="s">
        <v>25412</v>
      </c>
      <c r="F256" t="str">
        <f t="shared" si="8"/>
        <v>93208</v>
      </c>
      <c r="H256" s="31">
        <f t="shared" si="9"/>
        <v>700.94</v>
      </c>
    </row>
    <row r="257" spans="1:8" ht="27">
      <c r="A257" s="359" t="s">
        <v>7873</v>
      </c>
      <c r="B257" s="314" t="s">
        <v>4180</v>
      </c>
      <c r="C257" s="359" t="s">
        <v>72</v>
      </c>
      <c r="D257" s="359" t="s">
        <v>25413</v>
      </c>
      <c r="F257" t="str">
        <f t="shared" si="8"/>
        <v>93209</v>
      </c>
      <c r="H257" s="31">
        <f t="shared" si="9"/>
        <v>774.97</v>
      </c>
    </row>
    <row r="258" spans="1:8" ht="40.5">
      <c r="A258" s="359" t="s">
        <v>7874</v>
      </c>
      <c r="B258" s="314" t="s">
        <v>4181</v>
      </c>
      <c r="C258" s="359" t="s">
        <v>72</v>
      </c>
      <c r="D258" s="359" t="s">
        <v>25414</v>
      </c>
      <c r="F258" t="str">
        <f t="shared" si="8"/>
        <v>93210</v>
      </c>
      <c r="H258" s="31">
        <f t="shared" si="9"/>
        <v>460.83</v>
      </c>
    </row>
    <row r="259" spans="1:8" ht="40.5">
      <c r="A259" s="359" t="s">
        <v>7875</v>
      </c>
      <c r="B259" s="314" t="s">
        <v>4182</v>
      </c>
      <c r="C259" s="359" t="s">
        <v>72</v>
      </c>
      <c r="D259" s="359" t="s">
        <v>25415</v>
      </c>
      <c r="F259" t="str">
        <f t="shared" si="8"/>
        <v>93211</v>
      </c>
      <c r="H259" s="31">
        <f t="shared" si="9"/>
        <v>471.6</v>
      </c>
    </row>
    <row r="260" spans="1:8" ht="40.5">
      <c r="A260" s="359" t="s">
        <v>7876</v>
      </c>
      <c r="B260" s="314" t="s">
        <v>4183</v>
      </c>
      <c r="C260" s="359" t="s">
        <v>72</v>
      </c>
      <c r="D260" s="359" t="s">
        <v>25416</v>
      </c>
      <c r="F260" t="str">
        <f t="shared" si="8"/>
        <v>93212</v>
      </c>
      <c r="H260" s="31">
        <f t="shared" si="9"/>
        <v>814.01</v>
      </c>
    </row>
    <row r="261" spans="1:8" ht="40.5">
      <c r="A261" s="359" t="s">
        <v>7877</v>
      </c>
      <c r="B261" s="314" t="s">
        <v>4184</v>
      </c>
      <c r="C261" s="359" t="s">
        <v>72</v>
      </c>
      <c r="D261" s="359" t="s">
        <v>25417</v>
      </c>
      <c r="F261" t="str">
        <f t="shared" ref="F261:F324" si="10">TRIM(A261)</f>
        <v>93213</v>
      </c>
      <c r="H261" s="31">
        <f t="shared" ref="H261:H324" si="11">ROUND(D261*(1+$H$1),2)</f>
        <v>841.73</v>
      </c>
    </row>
    <row r="262" spans="1:8" ht="40.5">
      <c r="A262" s="359" t="s">
        <v>7878</v>
      </c>
      <c r="B262" s="314" t="s">
        <v>2533</v>
      </c>
      <c r="C262" s="359" t="s">
        <v>112</v>
      </c>
      <c r="D262" s="359" t="s">
        <v>25418</v>
      </c>
      <c r="F262" t="str">
        <f t="shared" si="10"/>
        <v>93214</v>
      </c>
      <c r="H262" s="31">
        <f t="shared" si="11"/>
        <v>5221.43</v>
      </c>
    </row>
    <row r="263" spans="1:8" ht="40.5">
      <c r="A263" s="359" t="s">
        <v>7879</v>
      </c>
      <c r="B263" s="314" t="s">
        <v>7880</v>
      </c>
      <c r="C263" s="359" t="s">
        <v>112</v>
      </c>
      <c r="D263" s="359" t="s">
        <v>25419</v>
      </c>
      <c r="F263" t="str">
        <f t="shared" si="10"/>
        <v>93243</v>
      </c>
      <c r="H263" s="31">
        <f t="shared" si="11"/>
        <v>7860.22</v>
      </c>
    </row>
    <row r="264" spans="1:8" ht="40.5">
      <c r="A264" s="359" t="s">
        <v>7881</v>
      </c>
      <c r="B264" s="314" t="s">
        <v>4185</v>
      </c>
      <c r="C264" s="359" t="s">
        <v>72</v>
      </c>
      <c r="D264" s="359" t="s">
        <v>25420</v>
      </c>
      <c r="F264" t="str">
        <f t="shared" si="10"/>
        <v>93582</v>
      </c>
      <c r="H264" s="31">
        <f t="shared" si="11"/>
        <v>227.47</v>
      </c>
    </row>
    <row r="265" spans="1:8" ht="40.5">
      <c r="A265" s="359" t="s">
        <v>7882</v>
      </c>
      <c r="B265" s="314" t="s">
        <v>4186</v>
      </c>
      <c r="C265" s="359" t="s">
        <v>72</v>
      </c>
      <c r="D265" s="359" t="s">
        <v>25421</v>
      </c>
      <c r="F265" t="str">
        <f t="shared" si="10"/>
        <v>93583</v>
      </c>
      <c r="H265" s="31">
        <f t="shared" si="11"/>
        <v>376.63</v>
      </c>
    </row>
    <row r="266" spans="1:8" ht="40.5">
      <c r="A266" s="359" t="s">
        <v>7883</v>
      </c>
      <c r="B266" s="314" t="s">
        <v>4187</v>
      </c>
      <c r="C266" s="359" t="s">
        <v>72</v>
      </c>
      <c r="D266" s="359" t="s">
        <v>25422</v>
      </c>
      <c r="F266" t="str">
        <f t="shared" si="10"/>
        <v>93584</v>
      </c>
      <c r="H266" s="31">
        <f t="shared" si="11"/>
        <v>718.37</v>
      </c>
    </row>
    <row r="267" spans="1:8" ht="40.5">
      <c r="A267" s="359" t="s">
        <v>7884</v>
      </c>
      <c r="B267" s="314" t="s">
        <v>4188</v>
      </c>
      <c r="C267" s="359" t="s">
        <v>72</v>
      </c>
      <c r="D267" s="359" t="s">
        <v>25423</v>
      </c>
      <c r="F267" t="str">
        <f t="shared" si="10"/>
        <v>93585</v>
      </c>
      <c r="H267" s="31">
        <f t="shared" si="11"/>
        <v>1009.95</v>
      </c>
    </row>
    <row r="268" spans="1:8" ht="54">
      <c r="A268" s="359" t="s">
        <v>14054</v>
      </c>
      <c r="B268" s="314" t="s">
        <v>14055</v>
      </c>
      <c r="C268" s="359" t="s">
        <v>72</v>
      </c>
      <c r="D268" s="359" t="s">
        <v>25424</v>
      </c>
      <c r="F268" t="str">
        <f t="shared" si="10"/>
        <v>98441</v>
      </c>
      <c r="H268" s="31">
        <f t="shared" si="11"/>
        <v>114.2</v>
      </c>
    </row>
    <row r="269" spans="1:8" ht="40.5">
      <c r="A269" s="359" t="s">
        <v>14056</v>
      </c>
      <c r="B269" s="314" t="s">
        <v>14057</v>
      </c>
      <c r="C269" s="359" t="s">
        <v>72</v>
      </c>
      <c r="D269" s="359" t="s">
        <v>25425</v>
      </c>
      <c r="F269" t="str">
        <f t="shared" si="10"/>
        <v>98442</v>
      </c>
      <c r="H269" s="31">
        <f t="shared" si="11"/>
        <v>117.34</v>
      </c>
    </row>
    <row r="270" spans="1:8" ht="54">
      <c r="A270" s="359" t="s">
        <v>14058</v>
      </c>
      <c r="B270" s="314" t="s">
        <v>14059</v>
      </c>
      <c r="C270" s="359" t="s">
        <v>72</v>
      </c>
      <c r="D270" s="359" t="s">
        <v>25426</v>
      </c>
      <c r="F270" t="str">
        <f t="shared" si="10"/>
        <v>98443</v>
      </c>
      <c r="H270" s="31">
        <f t="shared" si="11"/>
        <v>98.82</v>
      </c>
    </row>
    <row r="271" spans="1:8" ht="40.5">
      <c r="A271" s="359" t="s">
        <v>14060</v>
      </c>
      <c r="B271" s="314" t="s">
        <v>14061</v>
      </c>
      <c r="C271" s="359" t="s">
        <v>72</v>
      </c>
      <c r="D271" s="359" t="s">
        <v>24747</v>
      </c>
      <c r="F271" t="str">
        <f t="shared" si="10"/>
        <v>98444</v>
      </c>
      <c r="H271" s="31">
        <f t="shared" si="11"/>
        <v>101.05</v>
      </c>
    </row>
    <row r="272" spans="1:8" ht="54">
      <c r="A272" s="359" t="s">
        <v>14062</v>
      </c>
      <c r="B272" s="314" t="s">
        <v>14063</v>
      </c>
      <c r="C272" s="359" t="s">
        <v>72</v>
      </c>
      <c r="D272" s="359" t="s">
        <v>25427</v>
      </c>
      <c r="F272" t="str">
        <f t="shared" si="10"/>
        <v>98445</v>
      </c>
      <c r="H272" s="31">
        <f t="shared" si="11"/>
        <v>137.22999999999999</v>
      </c>
    </row>
    <row r="273" spans="1:8" ht="40.5">
      <c r="A273" s="359" t="s">
        <v>14064</v>
      </c>
      <c r="B273" s="314" t="s">
        <v>14065</v>
      </c>
      <c r="C273" s="359" t="s">
        <v>72</v>
      </c>
      <c r="D273" s="359" t="s">
        <v>25428</v>
      </c>
      <c r="F273" t="str">
        <f t="shared" si="10"/>
        <v>98446</v>
      </c>
      <c r="H273" s="31">
        <f t="shared" si="11"/>
        <v>177.3</v>
      </c>
    </row>
    <row r="274" spans="1:8" ht="54">
      <c r="A274" s="359" t="s">
        <v>14066</v>
      </c>
      <c r="B274" s="314" t="s">
        <v>14067</v>
      </c>
      <c r="C274" s="359" t="s">
        <v>72</v>
      </c>
      <c r="D274" s="359" t="s">
        <v>24632</v>
      </c>
      <c r="F274" t="str">
        <f t="shared" si="10"/>
        <v>98447</v>
      </c>
      <c r="H274" s="31">
        <f t="shared" si="11"/>
        <v>115.99</v>
      </c>
    </row>
    <row r="275" spans="1:8" ht="40.5">
      <c r="A275" s="359" t="s">
        <v>14068</v>
      </c>
      <c r="B275" s="314" t="s">
        <v>14069</v>
      </c>
      <c r="C275" s="359" t="s">
        <v>72</v>
      </c>
      <c r="D275" s="359" t="s">
        <v>25429</v>
      </c>
      <c r="F275" t="str">
        <f t="shared" si="10"/>
        <v>98448</v>
      </c>
      <c r="H275" s="31">
        <f t="shared" si="11"/>
        <v>146.81</v>
      </c>
    </row>
    <row r="276" spans="1:8" ht="54">
      <c r="A276" s="359" t="s">
        <v>14070</v>
      </c>
      <c r="B276" s="314" t="s">
        <v>14071</v>
      </c>
      <c r="C276" s="359" t="s">
        <v>72</v>
      </c>
      <c r="D276" s="359" t="s">
        <v>25430</v>
      </c>
      <c r="F276" t="str">
        <f t="shared" si="10"/>
        <v>98449</v>
      </c>
      <c r="H276" s="31">
        <f t="shared" si="11"/>
        <v>139.86000000000001</v>
      </c>
    </row>
    <row r="277" spans="1:8" ht="40.5">
      <c r="A277" s="359" t="s">
        <v>14072</v>
      </c>
      <c r="B277" s="314" t="s">
        <v>14073</v>
      </c>
      <c r="C277" s="359" t="s">
        <v>72</v>
      </c>
      <c r="D277" s="359" t="s">
        <v>25431</v>
      </c>
      <c r="F277" t="str">
        <f t="shared" si="10"/>
        <v>98450</v>
      </c>
      <c r="H277" s="31">
        <f t="shared" si="11"/>
        <v>144.41999999999999</v>
      </c>
    </row>
    <row r="278" spans="1:8" ht="54">
      <c r="A278" s="359" t="s">
        <v>14074</v>
      </c>
      <c r="B278" s="314" t="s">
        <v>14075</v>
      </c>
      <c r="C278" s="359" t="s">
        <v>72</v>
      </c>
      <c r="D278" s="359" t="s">
        <v>25432</v>
      </c>
      <c r="F278" t="str">
        <f t="shared" si="10"/>
        <v>98451</v>
      </c>
      <c r="H278" s="31">
        <f t="shared" si="11"/>
        <v>121.77</v>
      </c>
    </row>
    <row r="279" spans="1:8" ht="40.5">
      <c r="A279" s="359" t="s">
        <v>14076</v>
      </c>
      <c r="B279" s="314" t="s">
        <v>14077</v>
      </c>
      <c r="C279" s="359" t="s">
        <v>72</v>
      </c>
      <c r="D279" s="359" t="s">
        <v>25433</v>
      </c>
      <c r="F279" t="str">
        <f t="shared" si="10"/>
        <v>98452</v>
      </c>
      <c r="H279" s="31">
        <f t="shared" si="11"/>
        <v>124.53</v>
      </c>
    </row>
    <row r="280" spans="1:8" ht="54">
      <c r="A280" s="359" t="s">
        <v>14078</v>
      </c>
      <c r="B280" s="314" t="s">
        <v>14079</v>
      </c>
      <c r="C280" s="359" t="s">
        <v>72</v>
      </c>
      <c r="D280" s="359" t="s">
        <v>24802</v>
      </c>
      <c r="F280" t="str">
        <f t="shared" si="10"/>
        <v>98453</v>
      </c>
      <c r="H280" s="31">
        <f t="shared" si="11"/>
        <v>168.31</v>
      </c>
    </row>
    <row r="281" spans="1:8" ht="40.5">
      <c r="A281" s="359" t="s">
        <v>14080</v>
      </c>
      <c r="B281" s="314" t="s">
        <v>14081</v>
      </c>
      <c r="C281" s="359" t="s">
        <v>72</v>
      </c>
      <c r="D281" s="359" t="s">
        <v>25434</v>
      </c>
      <c r="F281" t="str">
        <f t="shared" si="10"/>
        <v>98454</v>
      </c>
      <c r="H281" s="31">
        <f t="shared" si="11"/>
        <v>221.57</v>
      </c>
    </row>
    <row r="282" spans="1:8" ht="54">
      <c r="A282" s="359" t="s">
        <v>14082</v>
      </c>
      <c r="B282" s="314" t="s">
        <v>14083</v>
      </c>
      <c r="C282" s="359" t="s">
        <v>72</v>
      </c>
      <c r="D282" s="359" t="s">
        <v>25435</v>
      </c>
      <c r="F282" t="str">
        <f t="shared" si="10"/>
        <v>98455</v>
      </c>
      <c r="H282" s="31">
        <f t="shared" si="11"/>
        <v>144.35</v>
      </c>
    </row>
    <row r="283" spans="1:8" ht="40.5">
      <c r="A283" s="359" t="s">
        <v>14084</v>
      </c>
      <c r="B283" s="314" t="s">
        <v>14085</v>
      </c>
      <c r="C283" s="359" t="s">
        <v>72</v>
      </c>
      <c r="D283" s="359" t="s">
        <v>25436</v>
      </c>
      <c r="F283" t="str">
        <f t="shared" si="10"/>
        <v>98456</v>
      </c>
      <c r="H283" s="31">
        <f t="shared" si="11"/>
        <v>187.46</v>
      </c>
    </row>
    <row r="284" spans="1:8">
      <c r="A284" s="359" t="s">
        <v>14086</v>
      </c>
      <c r="B284" s="314" t="s">
        <v>14087</v>
      </c>
      <c r="C284" s="359" t="s">
        <v>72</v>
      </c>
      <c r="D284" s="359" t="s">
        <v>25437</v>
      </c>
      <c r="F284" t="str">
        <f t="shared" si="10"/>
        <v>98458</v>
      </c>
      <c r="H284" s="31">
        <f t="shared" si="11"/>
        <v>108.81</v>
      </c>
    </row>
    <row r="285" spans="1:8">
      <c r="A285" s="359" t="s">
        <v>14088</v>
      </c>
      <c r="B285" s="314" t="s">
        <v>14089</v>
      </c>
      <c r="C285" s="359" t="s">
        <v>72</v>
      </c>
      <c r="D285" s="359" t="s">
        <v>25438</v>
      </c>
      <c r="F285" t="str">
        <f t="shared" si="10"/>
        <v>98459</v>
      </c>
      <c r="H285" s="31">
        <f t="shared" si="11"/>
        <v>86.07</v>
      </c>
    </row>
    <row r="286" spans="1:8" ht="27">
      <c r="A286" s="359" t="s">
        <v>14090</v>
      </c>
      <c r="B286" s="314" t="s">
        <v>14091</v>
      </c>
      <c r="C286" s="359" t="s">
        <v>72</v>
      </c>
      <c r="D286" s="359" t="s">
        <v>25439</v>
      </c>
      <c r="F286" t="str">
        <f t="shared" si="10"/>
        <v>98460</v>
      </c>
      <c r="H286" s="31">
        <f t="shared" si="11"/>
        <v>103.03</v>
      </c>
    </row>
    <row r="287" spans="1:8" ht="27">
      <c r="A287" s="359" t="s">
        <v>14092</v>
      </c>
      <c r="B287" s="314" t="s">
        <v>14093</v>
      </c>
      <c r="C287" s="359" t="s">
        <v>112</v>
      </c>
      <c r="D287" s="359" t="s">
        <v>25440</v>
      </c>
      <c r="F287" t="str">
        <f t="shared" si="10"/>
        <v>98461</v>
      </c>
      <c r="H287" s="31">
        <f t="shared" si="11"/>
        <v>4505.99</v>
      </c>
    </row>
    <row r="288" spans="1:8" ht="27">
      <c r="A288" s="359" t="s">
        <v>14094</v>
      </c>
      <c r="B288" s="314" t="s">
        <v>14095</v>
      </c>
      <c r="C288" s="359" t="s">
        <v>112</v>
      </c>
      <c r="D288" s="359" t="s">
        <v>25441</v>
      </c>
      <c r="F288" t="str">
        <f t="shared" si="10"/>
        <v>98462</v>
      </c>
      <c r="H288" s="31">
        <f t="shared" si="11"/>
        <v>6620.16</v>
      </c>
    </row>
    <row r="289" spans="1:8">
      <c r="A289" s="359" t="s">
        <v>4189</v>
      </c>
      <c r="B289" s="314" t="s">
        <v>4190</v>
      </c>
      <c r="C289" s="359" t="s">
        <v>72</v>
      </c>
      <c r="D289" s="359" t="s">
        <v>25442</v>
      </c>
      <c r="F289" t="str">
        <f t="shared" si="10"/>
        <v>74209/1</v>
      </c>
      <c r="H289" s="31">
        <f t="shared" si="11"/>
        <v>344.25</v>
      </c>
    </row>
    <row r="290" spans="1:8" ht="40.5">
      <c r="A290" s="359" t="s">
        <v>7885</v>
      </c>
      <c r="B290" s="314" t="s">
        <v>2534</v>
      </c>
      <c r="C290" s="359" t="s">
        <v>2159</v>
      </c>
      <c r="D290" s="359" t="s">
        <v>25203</v>
      </c>
      <c r="F290" t="str">
        <f t="shared" si="10"/>
        <v>5631</v>
      </c>
      <c r="H290" s="31">
        <f t="shared" si="11"/>
        <v>156.35</v>
      </c>
    </row>
    <row r="291" spans="1:8" ht="67.5">
      <c r="A291" s="359" t="s">
        <v>7886</v>
      </c>
      <c r="B291" s="314" t="s">
        <v>4191</v>
      </c>
      <c r="C291" s="359" t="s">
        <v>2159</v>
      </c>
      <c r="D291" s="359" t="s">
        <v>25443</v>
      </c>
      <c r="F291" t="str">
        <f t="shared" si="10"/>
        <v>5678</v>
      </c>
      <c r="H291" s="31">
        <f t="shared" si="11"/>
        <v>116.56</v>
      </c>
    </row>
    <row r="292" spans="1:8" ht="67.5">
      <c r="A292" s="359" t="s">
        <v>7887</v>
      </c>
      <c r="B292" s="314" t="s">
        <v>4192</v>
      </c>
      <c r="C292" s="359" t="s">
        <v>2159</v>
      </c>
      <c r="D292" s="359" t="s">
        <v>25444</v>
      </c>
      <c r="F292" t="str">
        <f t="shared" si="10"/>
        <v>5680</v>
      </c>
      <c r="H292" s="31">
        <f t="shared" si="11"/>
        <v>108.52</v>
      </c>
    </row>
    <row r="293" spans="1:8" ht="54">
      <c r="A293" s="359" t="s">
        <v>7888</v>
      </c>
      <c r="B293" s="314" t="s">
        <v>4193</v>
      </c>
      <c r="C293" s="359" t="s">
        <v>2159</v>
      </c>
      <c r="D293" s="359" t="s">
        <v>25445</v>
      </c>
      <c r="F293" t="str">
        <f t="shared" si="10"/>
        <v>5684</v>
      </c>
      <c r="H293" s="31">
        <f t="shared" si="11"/>
        <v>119.02</v>
      </c>
    </row>
    <row r="294" spans="1:8" ht="40.5">
      <c r="A294" s="359" t="s">
        <v>7889</v>
      </c>
      <c r="B294" s="314" t="s">
        <v>2160</v>
      </c>
      <c r="C294" s="359" t="s">
        <v>2159</v>
      </c>
      <c r="D294" s="359" t="s">
        <v>24343</v>
      </c>
      <c r="F294" t="str">
        <f t="shared" si="10"/>
        <v>5689</v>
      </c>
      <c r="H294" s="31">
        <f t="shared" si="11"/>
        <v>4.28</v>
      </c>
    </row>
    <row r="295" spans="1:8" ht="27">
      <c r="A295" s="359" t="s">
        <v>7890</v>
      </c>
      <c r="B295" s="314" t="s">
        <v>4194</v>
      </c>
      <c r="C295" s="359" t="s">
        <v>2159</v>
      </c>
      <c r="D295" s="359" t="s">
        <v>25024</v>
      </c>
      <c r="F295" t="str">
        <f t="shared" si="10"/>
        <v>5795</v>
      </c>
      <c r="H295" s="31">
        <f t="shared" si="11"/>
        <v>20</v>
      </c>
    </row>
    <row r="296" spans="1:8" ht="54">
      <c r="A296" s="359" t="s">
        <v>7891</v>
      </c>
      <c r="B296" s="314" t="s">
        <v>2535</v>
      </c>
      <c r="C296" s="359" t="s">
        <v>2159</v>
      </c>
      <c r="D296" s="359" t="s">
        <v>25446</v>
      </c>
      <c r="F296" t="str">
        <f t="shared" si="10"/>
        <v>5811</v>
      </c>
      <c r="H296" s="31">
        <f t="shared" si="11"/>
        <v>152.94</v>
      </c>
    </row>
    <row r="297" spans="1:8" ht="27">
      <c r="A297" s="359" t="s">
        <v>7892</v>
      </c>
      <c r="B297" s="314" t="s">
        <v>4195</v>
      </c>
      <c r="C297" s="359" t="s">
        <v>2159</v>
      </c>
      <c r="D297" s="359" t="s">
        <v>25447</v>
      </c>
      <c r="F297" t="str">
        <f t="shared" si="10"/>
        <v>5823</v>
      </c>
      <c r="H297" s="31">
        <f t="shared" si="11"/>
        <v>219.69</v>
      </c>
    </row>
    <row r="298" spans="1:8" ht="67.5">
      <c r="A298" s="359" t="s">
        <v>7893</v>
      </c>
      <c r="B298" s="314" t="s">
        <v>4196</v>
      </c>
      <c r="C298" s="359" t="s">
        <v>2159</v>
      </c>
      <c r="D298" s="359" t="s">
        <v>25448</v>
      </c>
      <c r="F298" t="str">
        <f t="shared" si="10"/>
        <v>5824</v>
      </c>
      <c r="H298" s="31">
        <f t="shared" si="11"/>
        <v>148.29</v>
      </c>
    </row>
    <row r="299" spans="1:8" ht="40.5">
      <c r="A299" s="359" t="s">
        <v>7894</v>
      </c>
      <c r="B299" s="314" t="s">
        <v>4197</v>
      </c>
      <c r="C299" s="359" t="s">
        <v>2159</v>
      </c>
      <c r="D299" s="359" t="s">
        <v>25449</v>
      </c>
      <c r="F299" t="str">
        <f t="shared" si="10"/>
        <v>5835</v>
      </c>
      <c r="H299" s="31">
        <f t="shared" si="11"/>
        <v>341.4</v>
      </c>
    </row>
    <row r="300" spans="1:8" ht="40.5">
      <c r="A300" s="359" t="s">
        <v>7895</v>
      </c>
      <c r="B300" s="314" t="s">
        <v>2536</v>
      </c>
      <c r="C300" s="359" t="s">
        <v>2159</v>
      </c>
      <c r="D300" s="359" t="s">
        <v>10869</v>
      </c>
      <c r="F300" t="str">
        <f t="shared" si="10"/>
        <v>5839</v>
      </c>
      <c r="H300" s="31">
        <f t="shared" si="11"/>
        <v>6.33</v>
      </c>
    </row>
    <row r="301" spans="1:8" ht="40.5">
      <c r="A301" s="359" t="s">
        <v>7896</v>
      </c>
      <c r="B301" s="314" t="s">
        <v>4198</v>
      </c>
      <c r="C301" s="359" t="s">
        <v>2159</v>
      </c>
      <c r="D301" s="359" t="s">
        <v>25450</v>
      </c>
      <c r="F301" t="str">
        <f t="shared" si="10"/>
        <v>5843</v>
      </c>
      <c r="H301" s="31">
        <f t="shared" si="11"/>
        <v>195.38</v>
      </c>
    </row>
    <row r="302" spans="1:8" ht="40.5">
      <c r="A302" s="359" t="s">
        <v>7897</v>
      </c>
      <c r="B302" s="314" t="s">
        <v>2537</v>
      </c>
      <c r="C302" s="359" t="s">
        <v>2159</v>
      </c>
      <c r="D302" s="359" t="s">
        <v>25451</v>
      </c>
      <c r="F302" t="str">
        <f t="shared" si="10"/>
        <v>5847</v>
      </c>
      <c r="H302" s="31">
        <f t="shared" si="11"/>
        <v>204.19</v>
      </c>
    </row>
    <row r="303" spans="1:8" ht="40.5">
      <c r="A303" s="359" t="s">
        <v>7898</v>
      </c>
      <c r="B303" s="314" t="s">
        <v>4199</v>
      </c>
      <c r="C303" s="359" t="s">
        <v>2159</v>
      </c>
      <c r="D303" s="359" t="s">
        <v>25452</v>
      </c>
      <c r="F303" t="str">
        <f t="shared" si="10"/>
        <v>5851</v>
      </c>
      <c r="H303" s="31">
        <f t="shared" si="11"/>
        <v>195</v>
      </c>
    </row>
    <row r="304" spans="1:8" ht="40.5">
      <c r="A304" s="359" t="s">
        <v>7899</v>
      </c>
      <c r="B304" s="314" t="s">
        <v>2538</v>
      </c>
      <c r="C304" s="359" t="s">
        <v>2159</v>
      </c>
      <c r="D304" s="359" t="s">
        <v>25453</v>
      </c>
      <c r="F304" t="str">
        <f t="shared" si="10"/>
        <v>5855</v>
      </c>
      <c r="H304" s="31">
        <f t="shared" si="11"/>
        <v>495.6</v>
      </c>
    </row>
    <row r="305" spans="1:8" ht="54">
      <c r="A305" s="359" t="s">
        <v>7900</v>
      </c>
      <c r="B305" s="314" t="s">
        <v>2539</v>
      </c>
      <c r="C305" s="359" t="s">
        <v>2159</v>
      </c>
      <c r="D305" s="359" t="s">
        <v>25454</v>
      </c>
      <c r="F305" t="str">
        <f t="shared" si="10"/>
        <v>5863</v>
      </c>
      <c r="H305" s="31">
        <f t="shared" si="11"/>
        <v>15.3</v>
      </c>
    </row>
    <row r="306" spans="1:8" ht="54">
      <c r="A306" s="359" t="s">
        <v>7901</v>
      </c>
      <c r="B306" s="314" t="s">
        <v>2540</v>
      </c>
      <c r="C306" s="359" t="s">
        <v>2159</v>
      </c>
      <c r="D306" s="359" t="s">
        <v>25455</v>
      </c>
      <c r="F306" t="str">
        <f t="shared" si="10"/>
        <v>5867</v>
      </c>
      <c r="H306" s="31">
        <f t="shared" si="11"/>
        <v>118.35</v>
      </c>
    </row>
    <row r="307" spans="1:8" ht="67.5">
      <c r="A307" s="359" t="s">
        <v>7902</v>
      </c>
      <c r="B307" s="314" t="s">
        <v>4200</v>
      </c>
      <c r="C307" s="359" t="s">
        <v>2159</v>
      </c>
      <c r="D307" s="359" t="s">
        <v>25456</v>
      </c>
      <c r="F307" t="str">
        <f t="shared" si="10"/>
        <v>5875</v>
      </c>
      <c r="H307" s="31">
        <f t="shared" si="11"/>
        <v>108.69</v>
      </c>
    </row>
    <row r="308" spans="1:8" ht="54">
      <c r="A308" s="359" t="s">
        <v>7903</v>
      </c>
      <c r="B308" s="314" t="s">
        <v>2541</v>
      </c>
      <c r="C308" s="359" t="s">
        <v>2159</v>
      </c>
      <c r="D308" s="359" t="s">
        <v>25457</v>
      </c>
      <c r="F308" t="str">
        <f t="shared" si="10"/>
        <v>5879</v>
      </c>
      <c r="H308" s="31">
        <f t="shared" si="11"/>
        <v>102.46</v>
      </c>
    </row>
    <row r="309" spans="1:8" ht="67.5">
      <c r="A309" s="359" t="s">
        <v>7904</v>
      </c>
      <c r="B309" s="314" t="s">
        <v>4201</v>
      </c>
      <c r="C309" s="359" t="s">
        <v>2159</v>
      </c>
      <c r="D309" s="359" t="s">
        <v>24599</v>
      </c>
      <c r="F309" t="str">
        <f t="shared" si="10"/>
        <v>5882</v>
      </c>
      <c r="H309" s="31">
        <f t="shared" si="11"/>
        <v>100.57</v>
      </c>
    </row>
    <row r="310" spans="1:8" ht="54">
      <c r="A310" s="359" t="s">
        <v>7905</v>
      </c>
      <c r="B310" s="314" t="s">
        <v>4202</v>
      </c>
      <c r="C310" s="359" t="s">
        <v>2159</v>
      </c>
      <c r="D310" s="359" t="s">
        <v>25458</v>
      </c>
      <c r="F310" t="str">
        <f t="shared" si="10"/>
        <v>5890</v>
      </c>
      <c r="H310" s="31">
        <f t="shared" si="11"/>
        <v>150.27000000000001</v>
      </c>
    </row>
    <row r="311" spans="1:8" ht="54">
      <c r="A311" s="359" t="s">
        <v>7906</v>
      </c>
      <c r="B311" s="314" t="s">
        <v>4203</v>
      </c>
      <c r="C311" s="359" t="s">
        <v>2159</v>
      </c>
      <c r="D311" s="359" t="s">
        <v>25459</v>
      </c>
      <c r="F311" t="str">
        <f t="shared" si="10"/>
        <v>5894</v>
      </c>
      <c r="H311" s="31">
        <f t="shared" si="11"/>
        <v>146.63</v>
      </c>
    </row>
    <row r="312" spans="1:8" ht="67.5">
      <c r="A312" s="359" t="s">
        <v>7907</v>
      </c>
      <c r="B312" s="314" t="s">
        <v>4204</v>
      </c>
      <c r="C312" s="359" t="s">
        <v>2159</v>
      </c>
      <c r="D312" s="359" t="s">
        <v>25460</v>
      </c>
      <c r="F312" t="str">
        <f t="shared" si="10"/>
        <v>5901</v>
      </c>
      <c r="H312" s="31">
        <f t="shared" si="11"/>
        <v>226.89</v>
      </c>
    </row>
    <row r="313" spans="1:8" ht="40.5">
      <c r="A313" s="359" t="s">
        <v>7908</v>
      </c>
      <c r="B313" s="314" t="s">
        <v>4205</v>
      </c>
      <c r="C313" s="359" t="s">
        <v>2159</v>
      </c>
      <c r="D313" s="359" t="s">
        <v>13961</v>
      </c>
      <c r="F313" t="str">
        <f t="shared" si="10"/>
        <v>5909</v>
      </c>
      <c r="H313" s="31">
        <f t="shared" si="11"/>
        <v>28.97</v>
      </c>
    </row>
    <row r="314" spans="1:8" ht="40.5">
      <c r="A314" s="359" t="s">
        <v>7909</v>
      </c>
      <c r="B314" s="314" t="s">
        <v>2542</v>
      </c>
      <c r="C314" s="359" t="s">
        <v>2159</v>
      </c>
      <c r="D314" s="359" t="s">
        <v>8945</v>
      </c>
      <c r="F314" t="str">
        <f t="shared" si="10"/>
        <v>5921</v>
      </c>
      <c r="H314" s="31">
        <f t="shared" si="11"/>
        <v>3.34</v>
      </c>
    </row>
    <row r="315" spans="1:8" ht="67.5">
      <c r="A315" s="359" t="s">
        <v>7911</v>
      </c>
      <c r="B315" s="314" t="s">
        <v>2543</v>
      </c>
      <c r="C315" s="359" t="s">
        <v>2159</v>
      </c>
      <c r="D315" s="359" t="s">
        <v>25461</v>
      </c>
      <c r="F315" t="str">
        <f t="shared" si="10"/>
        <v>5928</v>
      </c>
      <c r="H315" s="31">
        <f t="shared" si="11"/>
        <v>192.6</v>
      </c>
    </row>
    <row r="316" spans="1:8" ht="40.5">
      <c r="A316" s="359" t="s">
        <v>7912</v>
      </c>
      <c r="B316" s="314" t="s">
        <v>2161</v>
      </c>
      <c r="C316" s="359" t="s">
        <v>2159</v>
      </c>
      <c r="D316" s="359" t="s">
        <v>25058</v>
      </c>
      <c r="F316" t="str">
        <f t="shared" si="10"/>
        <v>5932</v>
      </c>
      <c r="H316" s="31">
        <f t="shared" si="11"/>
        <v>183.89</v>
      </c>
    </row>
    <row r="317" spans="1:8" ht="40.5">
      <c r="A317" s="359" t="s">
        <v>7913</v>
      </c>
      <c r="B317" s="314" t="s">
        <v>2544</v>
      </c>
      <c r="C317" s="359" t="s">
        <v>2159</v>
      </c>
      <c r="D317" s="359" t="s">
        <v>23373</v>
      </c>
      <c r="F317" t="str">
        <f t="shared" si="10"/>
        <v>5940</v>
      </c>
      <c r="H317" s="31">
        <f t="shared" si="11"/>
        <v>154.99</v>
      </c>
    </row>
    <row r="318" spans="1:8" ht="40.5">
      <c r="A318" s="359" t="s">
        <v>7914</v>
      </c>
      <c r="B318" s="314" t="s">
        <v>2545</v>
      </c>
      <c r="C318" s="359" t="s">
        <v>2159</v>
      </c>
      <c r="D318" s="359" t="s">
        <v>25462</v>
      </c>
      <c r="F318" t="str">
        <f t="shared" si="10"/>
        <v>5944</v>
      </c>
      <c r="H318" s="31">
        <f t="shared" si="11"/>
        <v>172.42</v>
      </c>
    </row>
    <row r="319" spans="1:8" ht="40.5">
      <c r="A319" s="359" t="s">
        <v>7915</v>
      </c>
      <c r="B319" s="314" t="s">
        <v>4206</v>
      </c>
      <c r="C319" s="359" t="s">
        <v>2159</v>
      </c>
      <c r="D319" s="359" t="s">
        <v>25463</v>
      </c>
      <c r="F319" t="str">
        <f t="shared" si="10"/>
        <v>5953</v>
      </c>
      <c r="H319" s="31">
        <f t="shared" si="11"/>
        <v>44.19</v>
      </c>
    </row>
    <row r="320" spans="1:8" ht="54">
      <c r="A320" s="359" t="s">
        <v>7916</v>
      </c>
      <c r="B320" s="314" t="s">
        <v>4207</v>
      </c>
      <c r="C320" s="359" t="s">
        <v>2159</v>
      </c>
      <c r="D320" s="359" t="s">
        <v>25464</v>
      </c>
      <c r="F320" t="str">
        <f t="shared" si="10"/>
        <v>6259</v>
      </c>
      <c r="H320" s="31">
        <f t="shared" si="11"/>
        <v>188.96</v>
      </c>
    </row>
    <row r="321" spans="1:8" ht="54">
      <c r="A321" s="359" t="s">
        <v>7917</v>
      </c>
      <c r="B321" s="314" t="s">
        <v>4208</v>
      </c>
      <c r="C321" s="359" t="s">
        <v>2159</v>
      </c>
      <c r="D321" s="359" t="s">
        <v>25465</v>
      </c>
      <c r="F321" t="str">
        <f t="shared" si="10"/>
        <v>6879</v>
      </c>
      <c r="H321" s="31">
        <f t="shared" si="11"/>
        <v>153.30000000000001</v>
      </c>
    </row>
    <row r="322" spans="1:8" ht="27">
      <c r="A322" s="359" t="s">
        <v>7918</v>
      </c>
      <c r="B322" s="314" t="s">
        <v>2546</v>
      </c>
      <c r="C322" s="359" t="s">
        <v>2159</v>
      </c>
      <c r="D322" s="359" t="s">
        <v>25466</v>
      </c>
      <c r="F322" t="str">
        <f t="shared" si="10"/>
        <v>7030</v>
      </c>
      <c r="H322" s="31">
        <f t="shared" si="11"/>
        <v>178.13</v>
      </c>
    </row>
    <row r="323" spans="1:8" ht="54">
      <c r="A323" s="359" t="s">
        <v>7919</v>
      </c>
      <c r="B323" s="314" t="s">
        <v>2547</v>
      </c>
      <c r="C323" s="359" t="s">
        <v>2159</v>
      </c>
      <c r="D323" s="359" t="s">
        <v>10141</v>
      </c>
      <c r="F323" t="str">
        <f t="shared" si="10"/>
        <v>7042</v>
      </c>
      <c r="H323" s="31">
        <f t="shared" si="11"/>
        <v>10.07</v>
      </c>
    </row>
    <row r="324" spans="1:8" ht="67.5">
      <c r="A324" s="359" t="s">
        <v>7920</v>
      </c>
      <c r="B324" s="314" t="s">
        <v>2548</v>
      </c>
      <c r="C324" s="359" t="s">
        <v>2159</v>
      </c>
      <c r="D324" s="359" t="s">
        <v>25467</v>
      </c>
      <c r="F324" t="str">
        <f t="shared" si="10"/>
        <v>7049</v>
      </c>
      <c r="H324" s="31">
        <f t="shared" si="11"/>
        <v>163.66</v>
      </c>
    </row>
    <row r="325" spans="1:8" ht="54">
      <c r="A325" s="359" t="s">
        <v>7921</v>
      </c>
      <c r="B325" s="314" t="s">
        <v>2549</v>
      </c>
      <c r="C325" s="359" t="s">
        <v>2159</v>
      </c>
      <c r="D325" s="359" t="s">
        <v>25468</v>
      </c>
      <c r="F325" t="str">
        <f t="shared" ref="F325:F388" si="12">TRIM(A325)</f>
        <v>67826</v>
      </c>
      <c r="H325" s="31">
        <f t="shared" ref="H325:H388" si="13">ROUND(D325*(1+$H$1),2)</f>
        <v>135.22999999999999</v>
      </c>
    </row>
    <row r="326" spans="1:8" ht="27">
      <c r="A326" s="359" t="s">
        <v>7922</v>
      </c>
      <c r="B326" s="314" t="s">
        <v>4209</v>
      </c>
      <c r="C326" s="359" t="s">
        <v>2159</v>
      </c>
      <c r="D326" s="359" t="s">
        <v>25469</v>
      </c>
      <c r="F326" t="str">
        <f t="shared" si="12"/>
        <v>73417</v>
      </c>
      <c r="H326" s="31">
        <f t="shared" si="13"/>
        <v>148.78</v>
      </c>
    </row>
    <row r="327" spans="1:8" ht="54">
      <c r="A327" s="359" t="s">
        <v>7923</v>
      </c>
      <c r="B327" s="314" t="s">
        <v>4210</v>
      </c>
      <c r="C327" s="359" t="s">
        <v>2159</v>
      </c>
      <c r="D327" s="359" t="s">
        <v>25470</v>
      </c>
      <c r="F327" t="str">
        <f t="shared" si="12"/>
        <v>73436</v>
      </c>
      <c r="H327" s="31">
        <f t="shared" si="13"/>
        <v>168.6</v>
      </c>
    </row>
    <row r="328" spans="1:8" ht="67.5">
      <c r="A328" s="359" t="s">
        <v>7924</v>
      </c>
      <c r="B328" s="314" t="s">
        <v>4211</v>
      </c>
      <c r="C328" s="359" t="s">
        <v>2159</v>
      </c>
      <c r="D328" s="359" t="s">
        <v>25471</v>
      </c>
      <c r="F328" t="str">
        <f t="shared" si="12"/>
        <v>73467</v>
      </c>
      <c r="H328" s="31">
        <f t="shared" si="13"/>
        <v>127.1</v>
      </c>
    </row>
    <row r="329" spans="1:8" ht="54">
      <c r="A329" s="359" t="s">
        <v>7925</v>
      </c>
      <c r="B329" s="314" t="s">
        <v>4212</v>
      </c>
      <c r="C329" s="359" t="s">
        <v>2159</v>
      </c>
      <c r="D329" s="359" t="s">
        <v>13840</v>
      </c>
      <c r="F329" t="str">
        <f t="shared" si="12"/>
        <v>73536</v>
      </c>
      <c r="H329" s="31">
        <f t="shared" si="13"/>
        <v>8.5299999999999994</v>
      </c>
    </row>
    <row r="330" spans="1:8" ht="67.5">
      <c r="A330" s="359" t="s">
        <v>7926</v>
      </c>
      <c r="B330" s="314" t="s">
        <v>4213</v>
      </c>
      <c r="C330" s="359" t="s">
        <v>2159</v>
      </c>
      <c r="D330" s="359" t="s">
        <v>25472</v>
      </c>
      <c r="F330" t="str">
        <f t="shared" si="12"/>
        <v>83362</v>
      </c>
      <c r="H330" s="31">
        <f t="shared" si="13"/>
        <v>230.28</v>
      </c>
    </row>
    <row r="331" spans="1:8" ht="40.5">
      <c r="A331" s="359" t="s">
        <v>7927</v>
      </c>
      <c r="B331" s="314" t="s">
        <v>2550</v>
      </c>
      <c r="C331" s="359" t="s">
        <v>2159</v>
      </c>
      <c r="D331" s="359" t="s">
        <v>25473</v>
      </c>
      <c r="F331" t="str">
        <f t="shared" si="12"/>
        <v>83765</v>
      </c>
      <c r="H331" s="31">
        <f t="shared" si="13"/>
        <v>95.6</v>
      </c>
    </row>
    <row r="332" spans="1:8" ht="40.5">
      <c r="A332" s="359" t="s">
        <v>7928</v>
      </c>
      <c r="B332" s="314" t="s">
        <v>4214</v>
      </c>
      <c r="C332" s="359" t="s">
        <v>2159</v>
      </c>
      <c r="D332" s="359" t="s">
        <v>11695</v>
      </c>
      <c r="F332" t="str">
        <f t="shared" si="12"/>
        <v>87445</v>
      </c>
      <c r="H332" s="31">
        <f t="shared" si="13"/>
        <v>4.05</v>
      </c>
    </row>
    <row r="333" spans="1:8" ht="40.5">
      <c r="A333" s="359" t="s">
        <v>7930</v>
      </c>
      <c r="B333" s="314" t="s">
        <v>2551</v>
      </c>
      <c r="C333" s="359" t="s">
        <v>2159</v>
      </c>
      <c r="D333" s="359" t="s">
        <v>24803</v>
      </c>
      <c r="F333" t="str">
        <f t="shared" si="12"/>
        <v>88386</v>
      </c>
      <c r="H333" s="31">
        <f t="shared" si="13"/>
        <v>4.6100000000000003</v>
      </c>
    </row>
    <row r="334" spans="1:8" ht="40.5">
      <c r="A334" s="359" t="s">
        <v>7932</v>
      </c>
      <c r="B334" s="314" t="s">
        <v>2552</v>
      </c>
      <c r="C334" s="359" t="s">
        <v>2159</v>
      </c>
      <c r="D334" s="359" t="s">
        <v>13856</v>
      </c>
      <c r="F334" t="str">
        <f t="shared" si="12"/>
        <v>88393</v>
      </c>
      <c r="H334" s="31">
        <f t="shared" si="13"/>
        <v>6.41</v>
      </c>
    </row>
    <row r="335" spans="1:8" ht="40.5">
      <c r="A335" s="359" t="s">
        <v>7933</v>
      </c>
      <c r="B335" s="314" t="s">
        <v>2553</v>
      </c>
      <c r="C335" s="359" t="s">
        <v>2159</v>
      </c>
      <c r="D335" s="359" t="s">
        <v>8945</v>
      </c>
      <c r="F335" t="str">
        <f t="shared" si="12"/>
        <v>88399</v>
      </c>
      <c r="H335" s="31">
        <f t="shared" si="13"/>
        <v>3.34</v>
      </c>
    </row>
    <row r="336" spans="1:8" ht="40.5">
      <c r="A336" s="359" t="s">
        <v>7934</v>
      </c>
      <c r="B336" s="314" t="s">
        <v>2162</v>
      </c>
      <c r="C336" s="359" t="s">
        <v>2159</v>
      </c>
      <c r="D336" s="359" t="s">
        <v>24266</v>
      </c>
      <c r="F336" t="str">
        <f t="shared" si="12"/>
        <v>88418</v>
      </c>
      <c r="H336" s="31">
        <f t="shared" si="13"/>
        <v>14.13</v>
      </c>
    </row>
    <row r="337" spans="1:8" ht="40.5">
      <c r="A337" s="359" t="s">
        <v>7936</v>
      </c>
      <c r="B337" s="314" t="s">
        <v>2554</v>
      </c>
      <c r="C337" s="359" t="s">
        <v>2159</v>
      </c>
      <c r="D337" s="359" t="s">
        <v>24408</v>
      </c>
      <c r="F337" t="str">
        <f t="shared" si="12"/>
        <v>88433</v>
      </c>
      <c r="H337" s="31">
        <f t="shared" si="13"/>
        <v>17.27</v>
      </c>
    </row>
    <row r="338" spans="1:8" ht="54">
      <c r="A338" s="359" t="s">
        <v>7938</v>
      </c>
      <c r="B338" s="314" t="s">
        <v>4215</v>
      </c>
      <c r="C338" s="359" t="s">
        <v>2159</v>
      </c>
      <c r="D338" s="359" t="s">
        <v>13703</v>
      </c>
      <c r="F338" t="str">
        <f t="shared" si="12"/>
        <v>88830</v>
      </c>
      <c r="H338" s="31">
        <f t="shared" si="13"/>
        <v>1.7</v>
      </c>
    </row>
    <row r="339" spans="1:8" ht="40.5">
      <c r="A339" s="359" t="s">
        <v>7940</v>
      </c>
      <c r="B339" s="314" t="s">
        <v>2555</v>
      </c>
      <c r="C339" s="359" t="s">
        <v>2159</v>
      </c>
      <c r="D339" s="359" t="s">
        <v>25474</v>
      </c>
      <c r="F339" t="str">
        <f t="shared" si="12"/>
        <v>88843</v>
      </c>
      <c r="H339" s="31">
        <f t="shared" si="13"/>
        <v>165.51</v>
      </c>
    </row>
    <row r="340" spans="1:8" ht="40.5">
      <c r="A340" s="359" t="s">
        <v>7941</v>
      </c>
      <c r="B340" s="314" t="s">
        <v>2556</v>
      </c>
      <c r="C340" s="359" t="s">
        <v>2159</v>
      </c>
      <c r="D340" s="359" t="s">
        <v>24710</v>
      </c>
      <c r="F340" t="str">
        <f t="shared" si="12"/>
        <v>88907</v>
      </c>
      <c r="H340" s="31">
        <f t="shared" si="13"/>
        <v>184.63</v>
      </c>
    </row>
    <row r="341" spans="1:8" ht="54">
      <c r="A341" s="359" t="s">
        <v>7942</v>
      </c>
      <c r="B341" s="314" t="s">
        <v>4216</v>
      </c>
      <c r="C341" s="359" t="s">
        <v>2159</v>
      </c>
      <c r="D341" s="359" t="s">
        <v>17866</v>
      </c>
      <c r="F341" t="str">
        <f t="shared" si="12"/>
        <v>89021</v>
      </c>
      <c r="H341" s="31">
        <f t="shared" si="13"/>
        <v>2.36</v>
      </c>
    </row>
    <row r="342" spans="1:8" ht="27">
      <c r="A342" s="359" t="s">
        <v>7944</v>
      </c>
      <c r="B342" s="314" t="s">
        <v>4217</v>
      </c>
      <c r="C342" s="359" t="s">
        <v>2159</v>
      </c>
      <c r="D342" s="359" t="s">
        <v>25475</v>
      </c>
      <c r="F342" t="str">
        <f t="shared" si="12"/>
        <v>89028</v>
      </c>
      <c r="H342" s="31">
        <f t="shared" si="13"/>
        <v>164.59</v>
      </c>
    </row>
    <row r="343" spans="1:8" ht="40.5">
      <c r="A343" s="359" t="s">
        <v>7945</v>
      </c>
      <c r="B343" s="314" t="s">
        <v>2557</v>
      </c>
      <c r="C343" s="359" t="s">
        <v>2159</v>
      </c>
      <c r="D343" s="359" t="s">
        <v>25476</v>
      </c>
      <c r="F343" t="str">
        <f t="shared" si="12"/>
        <v>89032</v>
      </c>
      <c r="H343" s="31">
        <f t="shared" si="13"/>
        <v>150.07</v>
      </c>
    </row>
    <row r="344" spans="1:8" ht="27">
      <c r="A344" s="359" t="s">
        <v>7946</v>
      </c>
      <c r="B344" s="314" t="s">
        <v>2163</v>
      </c>
      <c r="C344" s="359" t="s">
        <v>2159</v>
      </c>
      <c r="D344" s="359" t="s">
        <v>25477</v>
      </c>
      <c r="F344" t="str">
        <f t="shared" si="12"/>
        <v>89035</v>
      </c>
      <c r="H344" s="31">
        <f t="shared" si="13"/>
        <v>146.94</v>
      </c>
    </row>
    <row r="345" spans="1:8" ht="54">
      <c r="A345" s="359" t="s">
        <v>7947</v>
      </c>
      <c r="B345" s="314" t="s">
        <v>4218</v>
      </c>
      <c r="C345" s="359" t="s">
        <v>2159</v>
      </c>
      <c r="D345" s="359" t="s">
        <v>24953</v>
      </c>
      <c r="F345" t="str">
        <f t="shared" si="12"/>
        <v>89225</v>
      </c>
      <c r="H345" s="31">
        <f t="shared" si="13"/>
        <v>4.5999999999999996</v>
      </c>
    </row>
    <row r="346" spans="1:8" ht="40.5">
      <c r="A346" s="359" t="s">
        <v>7949</v>
      </c>
      <c r="B346" s="314" t="s">
        <v>2558</v>
      </c>
      <c r="C346" s="359" t="s">
        <v>2159</v>
      </c>
      <c r="D346" s="359" t="s">
        <v>25478</v>
      </c>
      <c r="F346" t="str">
        <f t="shared" si="12"/>
        <v>89234</v>
      </c>
      <c r="H346" s="31">
        <f t="shared" si="13"/>
        <v>513.16</v>
      </c>
    </row>
    <row r="347" spans="1:8" ht="40.5">
      <c r="A347" s="359" t="s">
        <v>7950</v>
      </c>
      <c r="B347" s="314" t="s">
        <v>2559</v>
      </c>
      <c r="C347" s="359" t="s">
        <v>2159</v>
      </c>
      <c r="D347" s="359" t="s">
        <v>25479</v>
      </c>
      <c r="F347" t="str">
        <f t="shared" si="12"/>
        <v>89242</v>
      </c>
      <c r="H347" s="31">
        <f t="shared" si="13"/>
        <v>1199.1400000000001</v>
      </c>
    </row>
    <row r="348" spans="1:8" ht="40.5">
      <c r="A348" s="359" t="s">
        <v>7951</v>
      </c>
      <c r="B348" s="314" t="s">
        <v>2164</v>
      </c>
      <c r="C348" s="359" t="s">
        <v>2159</v>
      </c>
      <c r="D348" s="359" t="s">
        <v>25480</v>
      </c>
      <c r="F348" t="str">
        <f t="shared" si="12"/>
        <v>89250</v>
      </c>
      <c r="H348" s="31">
        <f t="shared" si="13"/>
        <v>1040.2</v>
      </c>
    </row>
    <row r="349" spans="1:8" ht="40.5">
      <c r="A349" s="359" t="s">
        <v>7952</v>
      </c>
      <c r="B349" s="314" t="s">
        <v>4219</v>
      </c>
      <c r="C349" s="359" t="s">
        <v>2159</v>
      </c>
      <c r="D349" s="359" t="s">
        <v>25481</v>
      </c>
      <c r="F349" t="str">
        <f t="shared" si="12"/>
        <v>89257</v>
      </c>
      <c r="H349" s="31">
        <f t="shared" si="13"/>
        <v>294.35000000000002</v>
      </c>
    </row>
    <row r="350" spans="1:8" ht="54">
      <c r="A350" s="359" t="s">
        <v>7953</v>
      </c>
      <c r="B350" s="314" t="s">
        <v>4220</v>
      </c>
      <c r="C350" s="359" t="s">
        <v>2159</v>
      </c>
      <c r="D350" s="359" t="s">
        <v>25482</v>
      </c>
      <c r="F350" t="str">
        <f t="shared" si="12"/>
        <v>89272</v>
      </c>
      <c r="H350" s="31">
        <f t="shared" si="13"/>
        <v>160.74</v>
      </c>
    </row>
    <row r="351" spans="1:8" ht="40.5">
      <c r="A351" s="359" t="s">
        <v>7954</v>
      </c>
      <c r="B351" s="314" t="s">
        <v>2560</v>
      </c>
      <c r="C351" s="359" t="s">
        <v>2159</v>
      </c>
      <c r="D351" s="359" t="s">
        <v>13903</v>
      </c>
      <c r="F351" t="str">
        <f t="shared" si="12"/>
        <v>89278</v>
      </c>
      <c r="H351" s="31">
        <f t="shared" si="13"/>
        <v>9.32</v>
      </c>
    </row>
    <row r="352" spans="1:8" ht="40.5">
      <c r="A352" s="359" t="s">
        <v>7955</v>
      </c>
      <c r="B352" s="314" t="s">
        <v>2165</v>
      </c>
      <c r="C352" s="359" t="s">
        <v>2159</v>
      </c>
      <c r="D352" s="359" t="s">
        <v>25483</v>
      </c>
      <c r="F352" t="str">
        <f t="shared" si="12"/>
        <v>89843</v>
      </c>
      <c r="H352" s="31">
        <f t="shared" si="13"/>
        <v>174.71</v>
      </c>
    </row>
    <row r="353" spans="1:8" ht="54">
      <c r="A353" s="359" t="s">
        <v>7956</v>
      </c>
      <c r="B353" s="314" t="s">
        <v>4221</v>
      </c>
      <c r="C353" s="359" t="s">
        <v>2159</v>
      </c>
      <c r="D353" s="359" t="s">
        <v>25484</v>
      </c>
      <c r="F353" t="str">
        <f t="shared" si="12"/>
        <v>89876</v>
      </c>
      <c r="H353" s="31">
        <f t="shared" si="13"/>
        <v>248.14</v>
      </c>
    </row>
    <row r="354" spans="1:8" ht="54">
      <c r="A354" s="359" t="s">
        <v>7957</v>
      </c>
      <c r="B354" s="314" t="s">
        <v>4222</v>
      </c>
      <c r="C354" s="359" t="s">
        <v>2159</v>
      </c>
      <c r="D354" s="359" t="s">
        <v>25485</v>
      </c>
      <c r="F354" t="str">
        <f t="shared" si="12"/>
        <v>89883</v>
      </c>
      <c r="H354" s="31">
        <f t="shared" si="13"/>
        <v>272.63</v>
      </c>
    </row>
    <row r="355" spans="1:8" ht="40.5">
      <c r="A355" s="359" t="s">
        <v>7958</v>
      </c>
      <c r="B355" s="314" t="s">
        <v>2561</v>
      </c>
      <c r="C355" s="359" t="s">
        <v>2159</v>
      </c>
      <c r="D355" s="359" t="s">
        <v>13816</v>
      </c>
      <c r="F355" t="str">
        <f t="shared" si="12"/>
        <v>90586</v>
      </c>
      <c r="H355" s="31">
        <f t="shared" si="13"/>
        <v>1.63</v>
      </c>
    </row>
    <row r="356" spans="1:8" ht="40.5">
      <c r="A356" s="359" t="s">
        <v>7960</v>
      </c>
      <c r="B356" s="314" t="s">
        <v>2166</v>
      </c>
      <c r="C356" s="359" t="s">
        <v>2159</v>
      </c>
      <c r="D356" s="359" t="s">
        <v>10075</v>
      </c>
      <c r="F356" t="str">
        <f t="shared" si="12"/>
        <v>90625</v>
      </c>
      <c r="H356" s="31">
        <f t="shared" si="13"/>
        <v>6.55</v>
      </c>
    </row>
    <row r="357" spans="1:8" ht="40.5">
      <c r="A357" s="359" t="s">
        <v>7961</v>
      </c>
      <c r="B357" s="314" t="s">
        <v>2167</v>
      </c>
      <c r="C357" s="359" t="s">
        <v>2159</v>
      </c>
      <c r="D357" s="359" t="s">
        <v>25486</v>
      </c>
      <c r="F357" t="str">
        <f t="shared" si="12"/>
        <v>90631</v>
      </c>
      <c r="H357" s="31">
        <f t="shared" si="13"/>
        <v>118.3</v>
      </c>
    </row>
    <row r="358" spans="1:8" ht="54">
      <c r="A358" s="359" t="s">
        <v>7962</v>
      </c>
      <c r="B358" s="314" t="s">
        <v>4223</v>
      </c>
      <c r="C358" s="359" t="s">
        <v>2159</v>
      </c>
      <c r="D358" s="359" t="s">
        <v>25487</v>
      </c>
      <c r="F358" t="str">
        <f t="shared" si="12"/>
        <v>90637</v>
      </c>
      <c r="H358" s="31">
        <f t="shared" si="13"/>
        <v>13.31</v>
      </c>
    </row>
    <row r="359" spans="1:8" ht="40.5">
      <c r="A359" s="359" t="s">
        <v>7963</v>
      </c>
      <c r="B359" s="314" t="s">
        <v>2562</v>
      </c>
      <c r="C359" s="359" t="s">
        <v>2159</v>
      </c>
      <c r="D359" s="359" t="s">
        <v>25117</v>
      </c>
      <c r="F359" t="str">
        <f t="shared" si="12"/>
        <v>90643</v>
      </c>
      <c r="H359" s="31">
        <f t="shared" si="13"/>
        <v>18.239999999999998</v>
      </c>
    </row>
    <row r="360" spans="1:8" ht="54">
      <c r="A360" s="359" t="s">
        <v>7964</v>
      </c>
      <c r="B360" s="314" t="s">
        <v>4224</v>
      </c>
      <c r="C360" s="359" t="s">
        <v>2159</v>
      </c>
      <c r="D360" s="359" t="s">
        <v>8307</v>
      </c>
      <c r="F360" t="str">
        <f t="shared" si="12"/>
        <v>90650</v>
      </c>
      <c r="H360" s="31">
        <f t="shared" si="13"/>
        <v>10.81</v>
      </c>
    </row>
    <row r="361" spans="1:8" ht="27">
      <c r="A361" s="359" t="s">
        <v>7965</v>
      </c>
      <c r="B361" s="314" t="s">
        <v>4225</v>
      </c>
      <c r="C361" s="359" t="s">
        <v>2159</v>
      </c>
      <c r="D361" s="359" t="s">
        <v>24338</v>
      </c>
      <c r="F361" t="str">
        <f t="shared" si="12"/>
        <v>90656</v>
      </c>
      <c r="H361" s="31">
        <f t="shared" si="13"/>
        <v>13.25</v>
      </c>
    </row>
    <row r="362" spans="1:8" ht="27">
      <c r="A362" s="359" t="s">
        <v>7966</v>
      </c>
      <c r="B362" s="314" t="s">
        <v>4226</v>
      </c>
      <c r="C362" s="359" t="s">
        <v>2159</v>
      </c>
      <c r="D362" s="359" t="s">
        <v>24486</v>
      </c>
      <c r="F362" t="str">
        <f t="shared" si="12"/>
        <v>90662</v>
      </c>
      <c r="H362" s="31">
        <f t="shared" si="13"/>
        <v>13.77</v>
      </c>
    </row>
    <row r="363" spans="1:8" ht="54">
      <c r="A363" s="359" t="s">
        <v>7968</v>
      </c>
      <c r="B363" s="314" t="s">
        <v>4227</v>
      </c>
      <c r="C363" s="359" t="s">
        <v>2159</v>
      </c>
      <c r="D363" s="359" t="s">
        <v>12879</v>
      </c>
      <c r="F363" t="str">
        <f t="shared" si="12"/>
        <v>90668</v>
      </c>
      <c r="H363" s="31">
        <f t="shared" si="13"/>
        <v>22.76</v>
      </c>
    </row>
    <row r="364" spans="1:8" ht="67.5">
      <c r="A364" s="359" t="s">
        <v>7969</v>
      </c>
      <c r="B364" s="314" t="s">
        <v>2563</v>
      </c>
      <c r="C364" s="359" t="s">
        <v>2159</v>
      </c>
      <c r="D364" s="359" t="s">
        <v>25488</v>
      </c>
      <c r="F364" t="str">
        <f t="shared" si="12"/>
        <v>90674</v>
      </c>
      <c r="H364" s="31">
        <f t="shared" si="13"/>
        <v>475.23</v>
      </c>
    </row>
    <row r="365" spans="1:8" ht="67.5">
      <c r="A365" s="359" t="s">
        <v>7970</v>
      </c>
      <c r="B365" s="314" t="s">
        <v>4228</v>
      </c>
      <c r="C365" s="359" t="s">
        <v>2159</v>
      </c>
      <c r="D365" s="359" t="s">
        <v>25489</v>
      </c>
      <c r="F365" t="str">
        <f t="shared" si="12"/>
        <v>90680</v>
      </c>
      <c r="H365" s="31">
        <f t="shared" si="13"/>
        <v>289.27</v>
      </c>
    </row>
    <row r="366" spans="1:8" ht="40.5">
      <c r="A366" s="359" t="s">
        <v>7971</v>
      </c>
      <c r="B366" s="314" t="s">
        <v>2564</v>
      </c>
      <c r="C366" s="359" t="s">
        <v>2159</v>
      </c>
      <c r="D366" s="359" t="s">
        <v>25490</v>
      </c>
      <c r="F366" t="str">
        <f t="shared" si="12"/>
        <v>90686</v>
      </c>
      <c r="H366" s="31">
        <f t="shared" si="13"/>
        <v>139.65</v>
      </c>
    </row>
    <row r="367" spans="1:8" ht="40.5">
      <c r="A367" s="359" t="s">
        <v>7972</v>
      </c>
      <c r="B367" s="314" t="s">
        <v>2565</v>
      </c>
      <c r="C367" s="359" t="s">
        <v>2159</v>
      </c>
      <c r="D367" s="359" t="s">
        <v>25491</v>
      </c>
      <c r="F367" t="str">
        <f t="shared" si="12"/>
        <v>90692</v>
      </c>
      <c r="H367" s="31">
        <f t="shared" si="13"/>
        <v>105.12</v>
      </c>
    </row>
    <row r="368" spans="1:8" ht="40.5">
      <c r="A368" s="359" t="s">
        <v>7973</v>
      </c>
      <c r="B368" s="314" t="s">
        <v>2168</v>
      </c>
      <c r="C368" s="359" t="s">
        <v>2159</v>
      </c>
      <c r="D368" s="359" t="s">
        <v>14932</v>
      </c>
      <c r="F368" t="str">
        <f t="shared" si="12"/>
        <v>90964</v>
      </c>
      <c r="H368" s="31">
        <f t="shared" si="13"/>
        <v>21.61</v>
      </c>
    </row>
    <row r="369" spans="1:8" ht="40.5">
      <c r="A369" s="359" t="s">
        <v>7974</v>
      </c>
      <c r="B369" s="314" t="s">
        <v>2566</v>
      </c>
      <c r="C369" s="359" t="s">
        <v>2159</v>
      </c>
      <c r="D369" s="359" t="s">
        <v>22169</v>
      </c>
      <c r="F369" t="str">
        <f t="shared" si="12"/>
        <v>90972</v>
      </c>
      <c r="H369" s="31">
        <f t="shared" si="13"/>
        <v>57.21</v>
      </c>
    </row>
    <row r="370" spans="1:8" ht="40.5">
      <c r="A370" s="359" t="s">
        <v>7975</v>
      </c>
      <c r="B370" s="314" t="s">
        <v>4229</v>
      </c>
      <c r="C370" s="359" t="s">
        <v>2159</v>
      </c>
      <c r="D370" s="359" t="s">
        <v>25492</v>
      </c>
      <c r="F370" t="str">
        <f t="shared" si="12"/>
        <v>90979</v>
      </c>
      <c r="H370" s="31">
        <f t="shared" si="13"/>
        <v>147.87</v>
      </c>
    </row>
    <row r="371" spans="1:8" ht="40.5">
      <c r="A371" s="359" t="s">
        <v>7976</v>
      </c>
      <c r="B371" s="314" t="s">
        <v>2567</v>
      </c>
      <c r="C371" s="359" t="s">
        <v>2159</v>
      </c>
      <c r="D371" s="359" t="s">
        <v>25493</v>
      </c>
      <c r="F371" t="str">
        <f t="shared" si="12"/>
        <v>90991</v>
      </c>
      <c r="H371" s="31">
        <f t="shared" si="13"/>
        <v>152.43</v>
      </c>
    </row>
    <row r="372" spans="1:8" ht="40.5">
      <c r="A372" s="359" t="s">
        <v>7977</v>
      </c>
      <c r="B372" s="314" t="s">
        <v>2568</v>
      </c>
      <c r="C372" s="359" t="s">
        <v>2159</v>
      </c>
      <c r="D372" s="359" t="s">
        <v>24527</v>
      </c>
      <c r="F372" t="str">
        <f t="shared" si="12"/>
        <v>90999</v>
      </c>
      <c r="H372" s="31">
        <f t="shared" si="13"/>
        <v>75.97</v>
      </c>
    </row>
    <row r="373" spans="1:8" ht="54">
      <c r="A373" s="359" t="s">
        <v>7978</v>
      </c>
      <c r="B373" s="314" t="s">
        <v>4230</v>
      </c>
      <c r="C373" s="359" t="s">
        <v>2159</v>
      </c>
      <c r="D373" s="359" t="s">
        <v>25494</v>
      </c>
      <c r="F373" t="str">
        <f t="shared" si="12"/>
        <v>91031</v>
      </c>
      <c r="H373" s="31">
        <f t="shared" si="13"/>
        <v>181.77</v>
      </c>
    </row>
    <row r="374" spans="1:8" ht="40.5">
      <c r="A374" s="359" t="s">
        <v>7979</v>
      </c>
      <c r="B374" s="314" t="s">
        <v>2569</v>
      </c>
      <c r="C374" s="359" t="s">
        <v>2159</v>
      </c>
      <c r="D374" s="359" t="s">
        <v>14104</v>
      </c>
      <c r="F374" t="str">
        <f t="shared" si="12"/>
        <v>91277</v>
      </c>
      <c r="H374" s="31">
        <f t="shared" si="13"/>
        <v>9.56</v>
      </c>
    </row>
    <row r="375" spans="1:8" ht="54">
      <c r="A375" s="359" t="s">
        <v>7980</v>
      </c>
      <c r="B375" s="314" t="s">
        <v>4231</v>
      </c>
      <c r="C375" s="359" t="s">
        <v>2159</v>
      </c>
      <c r="D375" s="359" t="s">
        <v>14828</v>
      </c>
      <c r="F375" t="str">
        <f t="shared" si="12"/>
        <v>91283</v>
      </c>
      <c r="H375" s="31">
        <f t="shared" si="13"/>
        <v>21.51</v>
      </c>
    </row>
    <row r="376" spans="1:8" ht="67.5">
      <c r="A376" s="359" t="s">
        <v>7982</v>
      </c>
      <c r="B376" s="314" t="s">
        <v>2570</v>
      </c>
      <c r="C376" s="359" t="s">
        <v>2159</v>
      </c>
      <c r="D376" s="359" t="s">
        <v>25495</v>
      </c>
      <c r="F376" t="str">
        <f t="shared" si="12"/>
        <v>91386</v>
      </c>
      <c r="H376" s="31">
        <f t="shared" si="13"/>
        <v>190.48</v>
      </c>
    </row>
    <row r="377" spans="1:8" ht="40.5">
      <c r="A377" s="359" t="s">
        <v>7983</v>
      </c>
      <c r="B377" s="314" t="s">
        <v>2571</v>
      </c>
      <c r="C377" s="359" t="s">
        <v>2159</v>
      </c>
      <c r="D377" s="359" t="s">
        <v>25496</v>
      </c>
      <c r="F377" t="str">
        <f t="shared" si="12"/>
        <v>91533</v>
      </c>
      <c r="H377" s="31">
        <f t="shared" si="13"/>
        <v>37.56</v>
      </c>
    </row>
    <row r="378" spans="1:8" ht="67.5">
      <c r="A378" s="359" t="s">
        <v>7984</v>
      </c>
      <c r="B378" s="314" t="s">
        <v>2572</v>
      </c>
      <c r="C378" s="359" t="s">
        <v>2159</v>
      </c>
      <c r="D378" s="359" t="s">
        <v>25497</v>
      </c>
      <c r="F378" t="str">
        <f t="shared" si="12"/>
        <v>91634</v>
      </c>
      <c r="H378" s="31">
        <f t="shared" si="13"/>
        <v>170.78</v>
      </c>
    </row>
    <row r="379" spans="1:8" ht="67.5">
      <c r="A379" s="359" t="s">
        <v>7985</v>
      </c>
      <c r="B379" s="314" t="s">
        <v>2573</v>
      </c>
      <c r="C379" s="359" t="s">
        <v>2159</v>
      </c>
      <c r="D379" s="359" t="s">
        <v>25498</v>
      </c>
      <c r="F379" t="str">
        <f t="shared" si="12"/>
        <v>91645</v>
      </c>
      <c r="H379" s="31">
        <f t="shared" si="13"/>
        <v>368.04</v>
      </c>
    </row>
    <row r="380" spans="1:8" ht="40.5">
      <c r="A380" s="359" t="s">
        <v>7986</v>
      </c>
      <c r="B380" s="314" t="s">
        <v>2574</v>
      </c>
      <c r="C380" s="359" t="s">
        <v>2159</v>
      </c>
      <c r="D380" s="359" t="s">
        <v>21125</v>
      </c>
      <c r="F380" t="str">
        <f t="shared" si="12"/>
        <v>91692</v>
      </c>
      <c r="H380" s="31">
        <f t="shared" si="13"/>
        <v>32.69</v>
      </c>
    </row>
    <row r="381" spans="1:8" ht="40.5">
      <c r="A381" s="359" t="s">
        <v>7987</v>
      </c>
      <c r="B381" s="314" t="s">
        <v>2575</v>
      </c>
      <c r="C381" s="359" t="s">
        <v>2159</v>
      </c>
      <c r="D381" s="359" t="s">
        <v>9891</v>
      </c>
      <c r="F381" t="str">
        <f t="shared" si="12"/>
        <v>92043</v>
      </c>
      <c r="H381" s="31">
        <f t="shared" si="13"/>
        <v>10.71</v>
      </c>
    </row>
    <row r="382" spans="1:8" ht="81">
      <c r="A382" s="359" t="s">
        <v>7989</v>
      </c>
      <c r="B382" s="314" t="s">
        <v>4232</v>
      </c>
      <c r="C382" s="359" t="s">
        <v>2159</v>
      </c>
      <c r="D382" s="359" t="s">
        <v>25499</v>
      </c>
      <c r="F382" t="str">
        <f t="shared" si="12"/>
        <v>92106</v>
      </c>
      <c r="H382" s="31">
        <f t="shared" si="13"/>
        <v>234.31</v>
      </c>
    </row>
    <row r="383" spans="1:8" ht="40.5">
      <c r="A383" s="359" t="s">
        <v>7990</v>
      </c>
      <c r="B383" s="314" t="s">
        <v>4233</v>
      </c>
      <c r="C383" s="359" t="s">
        <v>2159</v>
      </c>
      <c r="D383" s="359" t="s">
        <v>24353</v>
      </c>
      <c r="F383" t="str">
        <f t="shared" si="12"/>
        <v>92112</v>
      </c>
      <c r="H383" s="31">
        <f t="shared" si="13"/>
        <v>2.65</v>
      </c>
    </row>
    <row r="384" spans="1:8" ht="27">
      <c r="A384" s="359" t="s">
        <v>7991</v>
      </c>
      <c r="B384" s="314" t="s">
        <v>4234</v>
      </c>
      <c r="C384" s="359" t="s">
        <v>2159</v>
      </c>
      <c r="D384" s="359" t="s">
        <v>8821</v>
      </c>
      <c r="F384" t="str">
        <f t="shared" si="12"/>
        <v>92118</v>
      </c>
      <c r="H384" s="31">
        <f t="shared" si="13"/>
        <v>0.19</v>
      </c>
    </row>
    <row r="385" spans="1:8" ht="27">
      <c r="A385" s="359" t="s">
        <v>7993</v>
      </c>
      <c r="B385" s="314" t="s">
        <v>2576</v>
      </c>
      <c r="C385" s="359" t="s">
        <v>2159</v>
      </c>
      <c r="D385" s="359" t="s">
        <v>25500</v>
      </c>
      <c r="F385" t="str">
        <f t="shared" si="12"/>
        <v>92138</v>
      </c>
      <c r="H385" s="31">
        <f t="shared" si="13"/>
        <v>82.16</v>
      </c>
    </row>
    <row r="386" spans="1:8" ht="40.5">
      <c r="A386" s="359" t="s">
        <v>7994</v>
      </c>
      <c r="B386" s="314" t="s">
        <v>4235</v>
      </c>
      <c r="C386" s="359" t="s">
        <v>2159</v>
      </c>
      <c r="D386" s="359" t="s">
        <v>23321</v>
      </c>
      <c r="F386" t="str">
        <f t="shared" si="12"/>
        <v>92145</v>
      </c>
      <c r="H386" s="31">
        <f t="shared" si="13"/>
        <v>71.53</v>
      </c>
    </row>
    <row r="387" spans="1:8" ht="67.5">
      <c r="A387" s="359" t="s">
        <v>7995</v>
      </c>
      <c r="B387" s="314" t="s">
        <v>2577</v>
      </c>
      <c r="C387" s="359" t="s">
        <v>2159</v>
      </c>
      <c r="D387" s="359" t="s">
        <v>25501</v>
      </c>
      <c r="F387" t="str">
        <f t="shared" si="12"/>
        <v>92242</v>
      </c>
      <c r="H387" s="31">
        <f t="shared" si="13"/>
        <v>321.32</v>
      </c>
    </row>
    <row r="388" spans="1:8" ht="40.5">
      <c r="A388" s="359" t="s">
        <v>7996</v>
      </c>
      <c r="B388" s="314" t="s">
        <v>2578</v>
      </c>
      <c r="C388" s="359" t="s">
        <v>2159</v>
      </c>
      <c r="D388" s="359" t="s">
        <v>25502</v>
      </c>
      <c r="F388" t="str">
        <f t="shared" si="12"/>
        <v>92716</v>
      </c>
      <c r="H388" s="31">
        <f t="shared" si="13"/>
        <v>22.4</v>
      </c>
    </row>
    <row r="389" spans="1:8" ht="40.5">
      <c r="A389" s="359" t="s">
        <v>7998</v>
      </c>
      <c r="B389" s="314" t="s">
        <v>2579</v>
      </c>
      <c r="C389" s="359" t="s">
        <v>2159</v>
      </c>
      <c r="D389" s="359" t="s">
        <v>22146</v>
      </c>
      <c r="F389" t="str">
        <f t="shared" ref="F389:F452" si="14">TRIM(A389)</f>
        <v>92960</v>
      </c>
      <c r="H389" s="31">
        <f t="shared" ref="H389:H452" si="15">ROUND(D389*(1+$H$1),2)</f>
        <v>22.03</v>
      </c>
    </row>
    <row r="390" spans="1:8" ht="27">
      <c r="A390" s="359" t="s">
        <v>7999</v>
      </c>
      <c r="B390" s="314" t="s">
        <v>2580</v>
      </c>
      <c r="C390" s="359" t="s">
        <v>2159</v>
      </c>
      <c r="D390" s="359" t="s">
        <v>24502</v>
      </c>
      <c r="F390" t="str">
        <f t="shared" si="14"/>
        <v>92966</v>
      </c>
      <c r="H390" s="31">
        <f t="shared" si="15"/>
        <v>20.079999999999998</v>
      </c>
    </row>
    <row r="391" spans="1:8" ht="67.5">
      <c r="A391" s="359" t="s">
        <v>8001</v>
      </c>
      <c r="B391" s="314" t="s">
        <v>2581</v>
      </c>
      <c r="C391" s="359" t="s">
        <v>2159</v>
      </c>
      <c r="D391" s="359" t="s">
        <v>25503</v>
      </c>
      <c r="F391" t="str">
        <f t="shared" si="14"/>
        <v>93224</v>
      </c>
      <c r="H391" s="31">
        <f t="shared" si="15"/>
        <v>699.42</v>
      </c>
    </row>
    <row r="392" spans="1:8" ht="40.5">
      <c r="A392" s="359" t="s">
        <v>8002</v>
      </c>
      <c r="B392" s="314" t="s">
        <v>4236</v>
      </c>
      <c r="C392" s="359" t="s">
        <v>2159</v>
      </c>
      <c r="D392" s="359" t="s">
        <v>14097</v>
      </c>
      <c r="F392" t="str">
        <f t="shared" si="14"/>
        <v>93233</v>
      </c>
      <c r="H392" s="31">
        <f t="shared" si="15"/>
        <v>8.8800000000000008</v>
      </c>
    </row>
    <row r="393" spans="1:8" ht="40.5">
      <c r="A393" s="359" t="s">
        <v>8003</v>
      </c>
      <c r="B393" s="314" t="s">
        <v>4237</v>
      </c>
      <c r="C393" s="359" t="s">
        <v>2159</v>
      </c>
      <c r="D393" s="359" t="s">
        <v>25504</v>
      </c>
      <c r="F393" t="str">
        <f t="shared" si="14"/>
        <v>93272</v>
      </c>
      <c r="H393" s="31">
        <f t="shared" si="15"/>
        <v>118.73</v>
      </c>
    </row>
    <row r="394" spans="1:8" ht="40.5">
      <c r="A394" s="359" t="s">
        <v>8004</v>
      </c>
      <c r="B394" s="314" t="s">
        <v>4238</v>
      </c>
      <c r="C394" s="359" t="s">
        <v>2159</v>
      </c>
      <c r="D394" s="359" t="s">
        <v>12020</v>
      </c>
      <c r="F394" t="str">
        <f t="shared" si="14"/>
        <v>93281</v>
      </c>
      <c r="H394" s="31">
        <f t="shared" si="15"/>
        <v>27.17</v>
      </c>
    </row>
    <row r="395" spans="1:8" ht="40.5">
      <c r="A395" s="359" t="s">
        <v>8005</v>
      </c>
      <c r="B395" s="314" t="s">
        <v>4239</v>
      </c>
      <c r="C395" s="359" t="s">
        <v>2159</v>
      </c>
      <c r="D395" s="359" t="s">
        <v>25505</v>
      </c>
      <c r="F395" t="str">
        <f t="shared" si="14"/>
        <v>93287</v>
      </c>
      <c r="H395" s="31">
        <f t="shared" si="15"/>
        <v>434.5</v>
      </c>
    </row>
    <row r="396" spans="1:8" ht="67.5">
      <c r="A396" s="359" t="s">
        <v>8006</v>
      </c>
      <c r="B396" s="314" t="s">
        <v>4240</v>
      </c>
      <c r="C396" s="359" t="s">
        <v>2159</v>
      </c>
      <c r="D396" s="359" t="s">
        <v>25506</v>
      </c>
      <c r="F396" t="str">
        <f t="shared" si="14"/>
        <v>93402</v>
      </c>
      <c r="H396" s="31">
        <f t="shared" si="15"/>
        <v>189.69</v>
      </c>
    </row>
    <row r="397" spans="1:8" ht="81">
      <c r="A397" s="359" t="s">
        <v>8007</v>
      </c>
      <c r="B397" s="314" t="s">
        <v>4241</v>
      </c>
      <c r="C397" s="359" t="s">
        <v>2159</v>
      </c>
      <c r="D397" s="359" t="s">
        <v>25507</v>
      </c>
      <c r="F397" t="str">
        <f t="shared" si="14"/>
        <v>93408</v>
      </c>
      <c r="H397" s="31">
        <f t="shared" si="15"/>
        <v>84.71</v>
      </c>
    </row>
    <row r="398" spans="1:8" ht="40.5">
      <c r="A398" s="359" t="s">
        <v>8008</v>
      </c>
      <c r="B398" s="314" t="s">
        <v>4242</v>
      </c>
      <c r="C398" s="359" t="s">
        <v>2159</v>
      </c>
      <c r="D398" s="359" t="s">
        <v>10052</v>
      </c>
      <c r="F398" t="str">
        <f t="shared" si="14"/>
        <v>93415</v>
      </c>
      <c r="H398" s="31">
        <f t="shared" si="15"/>
        <v>14.7</v>
      </c>
    </row>
    <row r="399" spans="1:8" ht="27">
      <c r="A399" s="359" t="s">
        <v>8009</v>
      </c>
      <c r="B399" s="314" t="s">
        <v>4243</v>
      </c>
      <c r="C399" s="359" t="s">
        <v>2159</v>
      </c>
      <c r="D399" s="359" t="s">
        <v>25508</v>
      </c>
      <c r="F399" t="str">
        <f t="shared" si="14"/>
        <v>93421</v>
      </c>
      <c r="H399" s="31">
        <f t="shared" si="15"/>
        <v>59.7</v>
      </c>
    </row>
    <row r="400" spans="1:8" ht="27">
      <c r="A400" s="359" t="s">
        <v>8010</v>
      </c>
      <c r="B400" s="314" t="s">
        <v>4244</v>
      </c>
      <c r="C400" s="359" t="s">
        <v>2159</v>
      </c>
      <c r="D400" s="359" t="s">
        <v>25509</v>
      </c>
      <c r="F400" t="str">
        <f t="shared" si="14"/>
        <v>93427</v>
      </c>
      <c r="H400" s="31">
        <f t="shared" si="15"/>
        <v>135.41</v>
      </c>
    </row>
    <row r="401" spans="1:8" ht="40.5">
      <c r="A401" s="359" t="s">
        <v>8011</v>
      </c>
      <c r="B401" s="314" t="s">
        <v>4245</v>
      </c>
      <c r="C401" s="359" t="s">
        <v>2159</v>
      </c>
      <c r="D401" s="359" t="s">
        <v>25510</v>
      </c>
      <c r="F401" t="str">
        <f t="shared" si="14"/>
        <v>93433</v>
      </c>
      <c r="H401" s="31">
        <f t="shared" si="15"/>
        <v>2572.9299999999998</v>
      </c>
    </row>
    <row r="402" spans="1:8" ht="40.5">
      <c r="A402" s="359" t="s">
        <v>8012</v>
      </c>
      <c r="B402" s="314" t="s">
        <v>4246</v>
      </c>
      <c r="C402" s="359" t="s">
        <v>2159</v>
      </c>
      <c r="D402" s="359" t="s">
        <v>25511</v>
      </c>
      <c r="F402" t="str">
        <f t="shared" si="14"/>
        <v>93439</v>
      </c>
      <c r="H402" s="31">
        <f t="shared" si="15"/>
        <v>136.83000000000001</v>
      </c>
    </row>
    <row r="403" spans="1:8" ht="27">
      <c r="A403" s="359" t="s">
        <v>8013</v>
      </c>
      <c r="B403" s="314" t="s">
        <v>4247</v>
      </c>
      <c r="C403" s="359" t="s">
        <v>2159</v>
      </c>
      <c r="D403" s="359" t="s">
        <v>25512</v>
      </c>
      <c r="F403" t="str">
        <f t="shared" si="14"/>
        <v>95121</v>
      </c>
      <c r="H403" s="31">
        <f t="shared" si="15"/>
        <v>267.2</v>
      </c>
    </row>
    <row r="404" spans="1:8" ht="40.5">
      <c r="A404" s="359" t="s">
        <v>8014</v>
      </c>
      <c r="B404" s="314" t="s">
        <v>4248</v>
      </c>
      <c r="C404" s="359" t="s">
        <v>2159</v>
      </c>
      <c r="D404" s="359" t="s">
        <v>25513</v>
      </c>
      <c r="F404" t="str">
        <f t="shared" si="14"/>
        <v>95127</v>
      </c>
      <c r="H404" s="31">
        <f t="shared" si="15"/>
        <v>178.99</v>
      </c>
    </row>
    <row r="405" spans="1:8" ht="40.5">
      <c r="A405" s="359" t="s">
        <v>8015</v>
      </c>
      <c r="B405" s="314" t="s">
        <v>4249</v>
      </c>
      <c r="C405" s="359" t="s">
        <v>2159</v>
      </c>
      <c r="D405" s="359" t="s">
        <v>23803</v>
      </c>
      <c r="F405" t="str">
        <f t="shared" si="14"/>
        <v>95133</v>
      </c>
      <c r="H405" s="31">
        <f t="shared" si="15"/>
        <v>137.03</v>
      </c>
    </row>
    <row r="406" spans="1:8" ht="27">
      <c r="A406" s="359" t="s">
        <v>8016</v>
      </c>
      <c r="B406" s="314" t="s">
        <v>4250</v>
      </c>
      <c r="C406" s="359" t="s">
        <v>2159</v>
      </c>
      <c r="D406" s="359" t="s">
        <v>8164</v>
      </c>
      <c r="F406" t="str">
        <f t="shared" si="14"/>
        <v>95139</v>
      </c>
      <c r="H406" s="31">
        <f t="shared" si="15"/>
        <v>0.08</v>
      </c>
    </row>
    <row r="407" spans="1:8" ht="40.5">
      <c r="A407" s="359" t="s">
        <v>8018</v>
      </c>
      <c r="B407" s="314" t="s">
        <v>4251</v>
      </c>
      <c r="C407" s="359" t="s">
        <v>2159</v>
      </c>
      <c r="D407" s="359" t="s">
        <v>25514</v>
      </c>
      <c r="F407" t="str">
        <f t="shared" si="14"/>
        <v>95212</v>
      </c>
      <c r="H407" s="31">
        <f t="shared" si="15"/>
        <v>127.59</v>
      </c>
    </row>
    <row r="408" spans="1:8" ht="27">
      <c r="A408" s="359" t="s">
        <v>8019</v>
      </c>
      <c r="B408" s="314" t="s">
        <v>4252</v>
      </c>
      <c r="C408" s="359" t="s">
        <v>2159</v>
      </c>
      <c r="D408" s="359" t="s">
        <v>11216</v>
      </c>
      <c r="F408" t="str">
        <f t="shared" si="14"/>
        <v>95218</v>
      </c>
      <c r="H408" s="31">
        <f t="shared" si="15"/>
        <v>28.08</v>
      </c>
    </row>
    <row r="409" spans="1:8" ht="27">
      <c r="A409" s="359" t="s">
        <v>8020</v>
      </c>
      <c r="B409" s="314" t="s">
        <v>4253</v>
      </c>
      <c r="C409" s="359" t="s">
        <v>2159</v>
      </c>
      <c r="D409" s="359" t="s">
        <v>22464</v>
      </c>
      <c r="F409" t="str">
        <f t="shared" si="14"/>
        <v>95258</v>
      </c>
      <c r="H409" s="31">
        <f t="shared" si="15"/>
        <v>19.71</v>
      </c>
    </row>
    <row r="410" spans="1:8" ht="40.5">
      <c r="A410" s="359" t="s">
        <v>8021</v>
      </c>
      <c r="B410" s="314" t="s">
        <v>4254</v>
      </c>
      <c r="C410" s="359" t="s">
        <v>2159</v>
      </c>
      <c r="D410" s="359" t="s">
        <v>18156</v>
      </c>
      <c r="F410" t="str">
        <f t="shared" si="14"/>
        <v>95264</v>
      </c>
      <c r="H410" s="31">
        <f t="shared" si="15"/>
        <v>6.29</v>
      </c>
    </row>
    <row r="411" spans="1:8" ht="40.5">
      <c r="A411" s="359" t="s">
        <v>8022</v>
      </c>
      <c r="B411" s="314" t="s">
        <v>4255</v>
      </c>
      <c r="C411" s="359" t="s">
        <v>2159</v>
      </c>
      <c r="D411" s="359" t="s">
        <v>22158</v>
      </c>
      <c r="F411" t="str">
        <f t="shared" si="14"/>
        <v>95270</v>
      </c>
      <c r="H411" s="31">
        <f t="shared" si="15"/>
        <v>9.0399999999999991</v>
      </c>
    </row>
    <row r="412" spans="1:8" ht="40.5">
      <c r="A412" s="359" t="s">
        <v>8024</v>
      </c>
      <c r="B412" s="314" t="s">
        <v>4256</v>
      </c>
      <c r="C412" s="359" t="s">
        <v>2159</v>
      </c>
      <c r="D412" s="359" t="s">
        <v>12267</v>
      </c>
      <c r="F412" t="str">
        <f t="shared" si="14"/>
        <v>95276</v>
      </c>
      <c r="H412" s="31">
        <f t="shared" si="15"/>
        <v>3.14</v>
      </c>
    </row>
    <row r="413" spans="1:8" ht="40.5">
      <c r="A413" s="359" t="s">
        <v>8026</v>
      </c>
      <c r="B413" s="314" t="s">
        <v>4257</v>
      </c>
      <c r="C413" s="359" t="s">
        <v>2159</v>
      </c>
      <c r="D413" s="359" t="s">
        <v>12235</v>
      </c>
      <c r="F413" t="str">
        <f t="shared" si="14"/>
        <v>95282</v>
      </c>
      <c r="H413" s="31">
        <f t="shared" si="15"/>
        <v>9.02</v>
      </c>
    </row>
    <row r="414" spans="1:8" ht="54">
      <c r="A414" s="359" t="s">
        <v>8027</v>
      </c>
      <c r="B414" s="314" t="s">
        <v>4258</v>
      </c>
      <c r="C414" s="359" t="s">
        <v>2159</v>
      </c>
      <c r="D414" s="359" t="s">
        <v>23311</v>
      </c>
      <c r="F414" t="str">
        <f t="shared" si="14"/>
        <v>95620</v>
      </c>
      <c r="H414" s="31">
        <f t="shared" si="15"/>
        <v>19.27</v>
      </c>
    </row>
    <row r="415" spans="1:8" ht="54">
      <c r="A415" s="359" t="s">
        <v>8028</v>
      </c>
      <c r="B415" s="314" t="s">
        <v>4259</v>
      </c>
      <c r="C415" s="359" t="s">
        <v>2159</v>
      </c>
      <c r="D415" s="359" t="s">
        <v>25515</v>
      </c>
      <c r="F415" t="str">
        <f t="shared" si="14"/>
        <v>95631</v>
      </c>
      <c r="H415" s="31">
        <f t="shared" si="15"/>
        <v>169.23</v>
      </c>
    </row>
    <row r="416" spans="1:8" ht="40.5">
      <c r="A416" s="359" t="s">
        <v>8029</v>
      </c>
      <c r="B416" s="314" t="s">
        <v>4260</v>
      </c>
      <c r="C416" s="359" t="s">
        <v>2159</v>
      </c>
      <c r="D416" s="359" t="s">
        <v>25516</v>
      </c>
      <c r="F416" t="str">
        <f t="shared" si="14"/>
        <v>95702</v>
      </c>
      <c r="H416" s="31">
        <f t="shared" si="15"/>
        <v>40.47</v>
      </c>
    </row>
    <row r="417" spans="1:8" ht="40.5">
      <c r="A417" s="359" t="s">
        <v>8030</v>
      </c>
      <c r="B417" s="314" t="s">
        <v>4261</v>
      </c>
      <c r="C417" s="359" t="s">
        <v>2159</v>
      </c>
      <c r="D417" s="359" t="s">
        <v>25517</v>
      </c>
      <c r="F417" t="str">
        <f t="shared" si="14"/>
        <v>95708</v>
      </c>
      <c r="H417" s="31">
        <f t="shared" si="15"/>
        <v>136.08000000000001</v>
      </c>
    </row>
    <row r="418" spans="1:8" ht="54">
      <c r="A418" s="359" t="s">
        <v>8031</v>
      </c>
      <c r="B418" s="314" t="s">
        <v>4262</v>
      </c>
      <c r="C418" s="359" t="s">
        <v>2159</v>
      </c>
      <c r="D418" s="359" t="s">
        <v>25518</v>
      </c>
      <c r="F418" t="str">
        <f t="shared" si="14"/>
        <v>95714</v>
      </c>
      <c r="H418" s="31">
        <f t="shared" si="15"/>
        <v>189.16</v>
      </c>
    </row>
    <row r="419" spans="1:8" ht="67.5">
      <c r="A419" s="359" t="s">
        <v>8032</v>
      </c>
      <c r="B419" s="314" t="s">
        <v>4263</v>
      </c>
      <c r="C419" s="359" t="s">
        <v>2159</v>
      </c>
      <c r="D419" s="359" t="s">
        <v>25519</v>
      </c>
      <c r="F419" t="str">
        <f t="shared" si="14"/>
        <v>95720</v>
      </c>
      <c r="H419" s="31">
        <f t="shared" si="15"/>
        <v>185.86</v>
      </c>
    </row>
    <row r="420" spans="1:8" ht="40.5">
      <c r="A420" s="359" t="s">
        <v>8033</v>
      </c>
      <c r="B420" s="314" t="s">
        <v>4264</v>
      </c>
      <c r="C420" s="359" t="s">
        <v>2159</v>
      </c>
      <c r="D420" s="359" t="s">
        <v>25520</v>
      </c>
      <c r="F420" t="str">
        <f t="shared" si="14"/>
        <v>95872</v>
      </c>
      <c r="H420" s="31">
        <f t="shared" si="15"/>
        <v>229.56</v>
      </c>
    </row>
    <row r="421" spans="1:8" ht="40.5">
      <c r="A421" s="359" t="s">
        <v>8034</v>
      </c>
      <c r="B421" s="314" t="s">
        <v>4265</v>
      </c>
      <c r="C421" s="359" t="s">
        <v>2159</v>
      </c>
      <c r="D421" s="359" t="s">
        <v>25521</v>
      </c>
      <c r="F421" t="str">
        <f t="shared" si="14"/>
        <v>96013</v>
      </c>
      <c r="H421" s="31">
        <f t="shared" si="15"/>
        <v>201.03</v>
      </c>
    </row>
    <row r="422" spans="1:8" ht="40.5">
      <c r="A422" s="359" t="s">
        <v>8035</v>
      </c>
      <c r="B422" s="314" t="s">
        <v>4266</v>
      </c>
      <c r="C422" s="359" t="s">
        <v>2159</v>
      </c>
      <c r="D422" s="359" t="s">
        <v>25522</v>
      </c>
      <c r="F422" t="str">
        <f t="shared" si="14"/>
        <v>96020</v>
      </c>
      <c r="H422" s="31">
        <f t="shared" si="15"/>
        <v>200.71</v>
      </c>
    </row>
    <row r="423" spans="1:8" ht="40.5">
      <c r="A423" s="359" t="s">
        <v>8036</v>
      </c>
      <c r="B423" s="314" t="s">
        <v>4267</v>
      </c>
      <c r="C423" s="359" t="s">
        <v>2159</v>
      </c>
      <c r="D423" s="359" t="s">
        <v>25523</v>
      </c>
      <c r="F423" t="str">
        <f t="shared" si="14"/>
        <v>96028</v>
      </c>
      <c r="H423" s="31">
        <f t="shared" si="15"/>
        <v>152.27000000000001</v>
      </c>
    </row>
    <row r="424" spans="1:8" ht="40.5">
      <c r="A424" s="359" t="s">
        <v>8037</v>
      </c>
      <c r="B424" s="314" t="s">
        <v>4268</v>
      </c>
      <c r="C424" s="359" t="s">
        <v>2159</v>
      </c>
      <c r="D424" s="359" t="s">
        <v>25524</v>
      </c>
      <c r="F424" t="str">
        <f t="shared" si="14"/>
        <v>96035</v>
      </c>
      <c r="H424" s="31">
        <f t="shared" si="15"/>
        <v>200.11</v>
      </c>
    </row>
    <row r="425" spans="1:8" ht="40.5">
      <c r="A425" s="359" t="s">
        <v>8038</v>
      </c>
      <c r="B425" s="314" t="s">
        <v>4269</v>
      </c>
      <c r="C425" s="359" t="s">
        <v>2159</v>
      </c>
      <c r="D425" s="359" t="s">
        <v>25525</v>
      </c>
      <c r="F425" t="str">
        <f t="shared" si="14"/>
        <v>96157</v>
      </c>
      <c r="H425" s="31">
        <f t="shared" si="15"/>
        <v>152.59</v>
      </c>
    </row>
    <row r="426" spans="1:8" ht="40.5">
      <c r="A426" s="359" t="s">
        <v>8039</v>
      </c>
      <c r="B426" s="314" t="s">
        <v>4270</v>
      </c>
      <c r="C426" s="359" t="s">
        <v>2159</v>
      </c>
      <c r="D426" s="359" t="s">
        <v>25526</v>
      </c>
      <c r="F426" t="str">
        <f t="shared" si="14"/>
        <v>96158</v>
      </c>
      <c r="H426" s="31">
        <f t="shared" si="15"/>
        <v>113.94</v>
      </c>
    </row>
    <row r="427" spans="1:8" ht="40.5">
      <c r="A427" s="359" t="s">
        <v>8040</v>
      </c>
      <c r="B427" s="314" t="s">
        <v>4271</v>
      </c>
      <c r="C427" s="359" t="s">
        <v>2159</v>
      </c>
      <c r="D427" s="359" t="s">
        <v>24995</v>
      </c>
      <c r="F427" t="str">
        <f t="shared" si="14"/>
        <v>96245</v>
      </c>
      <c r="H427" s="31">
        <f t="shared" si="15"/>
        <v>83.86</v>
      </c>
    </row>
    <row r="428" spans="1:8" ht="40.5">
      <c r="A428" s="359" t="s">
        <v>8041</v>
      </c>
      <c r="B428" s="314" t="s">
        <v>4272</v>
      </c>
      <c r="C428" s="359" t="s">
        <v>2159</v>
      </c>
      <c r="D428" s="359" t="s">
        <v>24822</v>
      </c>
      <c r="F428" t="str">
        <f t="shared" si="14"/>
        <v>96303</v>
      </c>
      <c r="H428" s="31">
        <f t="shared" si="15"/>
        <v>182.69</v>
      </c>
    </row>
    <row r="429" spans="1:8" ht="54">
      <c r="A429" s="359" t="s">
        <v>8042</v>
      </c>
      <c r="B429" s="314" t="s">
        <v>4273</v>
      </c>
      <c r="C429" s="359" t="s">
        <v>2159</v>
      </c>
      <c r="D429" s="359" t="s">
        <v>8885</v>
      </c>
      <c r="F429" t="str">
        <f t="shared" si="14"/>
        <v>96309</v>
      </c>
      <c r="H429" s="31">
        <f t="shared" si="15"/>
        <v>1.54</v>
      </c>
    </row>
    <row r="430" spans="1:8" ht="54">
      <c r="A430" s="359" t="s">
        <v>8044</v>
      </c>
      <c r="B430" s="314" t="s">
        <v>4274</v>
      </c>
      <c r="C430" s="359" t="s">
        <v>2159</v>
      </c>
      <c r="D430" s="359" t="s">
        <v>25527</v>
      </c>
      <c r="F430" t="str">
        <f t="shared" si="14"/>
        <v>96463</v>
      </c>
      <c r="H430" s="31">
        <f t="shared" si="15"/>
        <v>157.71</v>
      </c>
    </row>
    <row r="431" spans="1:8" ht="54">
      <c r="A431" s="359" t="s">
        <v>21671</v>
      </c>
      <c r="B431" s="314" t="s">
        <v>21672</v>
      </c>
      <c r="C431" s="359" t="s">
        <v>2159</v>
      </c>
      <c r="D431" s="359" t="s">
        <v>10115</v>
      </c>
      <c r="F431" t="str">
        <f t="shared" si="14"/>
        <v>98764</v>
      </c>
      <c r="H431" s="31">
        <f t="shared" si="15"/>
        <v>4.5199999999999996</v>
      </c>
    </row>
    <row r="432" spans="1:8" ht="54">
      <c r="A432" s="359" t="s">
        <v>23318</v>
      </c>
      <c r="B432" s="314" t="s">
        <v>23319</v>
      </c>
      <c r="C432" s="359" t="s">
        <v>2159</v>
      </c>
      <c r="D432" s="359" t="s">
        <v>12534</v>
      </c>
      <c r="F432" t="str">
        <f t="shared" si="14"/>
        <v>99833</v>
      </c>
      <c r="H432" s="31">
        <f t="shared" si="15"/>
        <v>1.52</v>
      </c>
    </row>
    <row r="433" spans="1:8" ht="40.5">
      <c r="A433" s="359" t="s">
        <v>8045</v>
      </c>
      <c r="B433" s="314" t="s">
        <v>2582</v>
      </c>
      <c r="C433" s="359" t="s">
        <v>2169</v>
      </c>
      <c r="D433" s="359" t="s">
        <v>25528</v>
      </c>
      <c r="F433" t="str">
        <f t="shared" si="14"/>
        <v>5632</v>
      </c>
      <c r="H433" s="31">
        <f t="shared" si="15"/>
        <v>68.64</v>
      </c>
    </row>
    <row r="434" spans="1:8" ht="67.5">
      <c r="A434" s="359" t="s">
        <v>8046</v>
      </c>
      <c r="B434" s="314" t="s">
        <v>4275</v>
      </c>
      <c r="C434" s="359" t="s">
        <v>2169</v>
      </c>
      <c r="D434" s="359" t="s">
        <v>25529</v>
      </c>
      <c r="F434" t="str">
        <f t="shared" si="14"/>
        <v>5679</v>
      </c>
      <c r="H434" s="31">
        <f t="shared" si="15"/>
        <v>53.02</v>
      </c>
    </row>
    <row r="435" spans="1:8" ht="67.5">
      <c r="A435" s="359" t="s">
        <v>8047</v>
      </c>
      <c r="B435" s="314" t="s">
        <v>4276</v>
      </c>
      <c r="C435" s="359" t="s">
        <v>2169</v>
      </c>
      <c r="D435" s="359" t="s">
        <v>24979</v>
      </c>
      <c r="F435" t="str">
        <f t="shared" si="14"/>
        <v>5681</v>
      </c>
      <c r="H435" s="31">
        <f t="shared" si="15"/>
        <v>50.58</v>
      </c>
    </row>
    <row r="436" spans="1:8" ht="54">
      <c r="A436" s="359" t="s">
        <v>8048</v>
      </c>
      <c r="B436" s="314" t="s">
        <v>4277</v>
      </c>
      <c r="C436" s="359" t="s">
        <v>2169</v>
      </c>
      <c r="D436" s="359" t="s">
        <v>25530</v>
      </c>
      <c r="F436" t="str">
        <f t="shared" si="14"/>
        <v>5685</v>
      </c>
      <c r="H436" s="31">
        <f t="shared" si="15"/>
        <v>49.27</v>
      </c>
    </row>
    <row r="437" spans="1:8" ht="40.5">
      <c r="A437" s="359" t="s">
        <v>8049</v>
      </c>
      <c r="B437" s="314" t="s">
        <v>4278</v>
      </c>
      <c r="C437" s="359" t="s">
        <v>2169</v>
      </c>
      <c r="D437" s="359" t="s">
        <v>8321</v>
      </c>
      <c r="F437" t="str">
        <f t="shared" si="14"/>
        <v>5690</v>
      </c>
      <c r="H437" s="31">
        <f t="shared" si="15"/>
        <v>2.76</v>
      </c>
    </row>
    <row r="438" spans="1:8" ht="54">
      <c r="A438" s="359" t="s">
        <v>8051</v>
      </c>
      <c r="B438" s="314" t="s">
        <v>4279</v>
      </c>
      <c r="C438" s="359" t="s">
        <v>2169</v>
      </c>
      <c r="D438" s="359" t="s">
        <v>8288</v>
      </c>
      <c r="F438" t="str">
        <f t="shared" si="14"/>
        <v>5806</v>
      </c>
      <c r="H438" s="31">
        <f t="shared" si="15"/>
        <v>0.23</v>
      </c>
    </row>
    <row r="439" spans="1:8" ht="67.5">
      <c r="A439" s="359" t="s">
        <v>8053</v>
      </c>
      <c r="B439" s="314" t="s">
        <v>4280</v>
      </c>
      <c r="C439" s="359" t="s">
        <v>2169</v>
      </c>
      <c r="D439" s="359" t="s">
        <v>23308</v>
      </c>
      <c r="F439" t="str">
        <f t="shared" si="14"/>
        <v>5826</v>
      </c>
      <c r="H439" s="31">
        <f t="shared" si="15"/>
        <v>40.1</v>
      </c>
    </row>
    <row r="440" spans="1:8" ht="27">
      <c r="A440" s="359" t="s">
        <v>8054</v>
      </c>
      <c r="B440" s="314" t="s">
        <v>4281</v>
      </c>
      <c r="C440" s="359" t="s">
        <v>2169</v>
      </c>
      <c r="D440" s="359" t="s">
        <v>25531</v>
      </c>
      <c r="F440" t="str">
        <f t="shared" si="14"/>
        <v>5829</v>
      </c>
      <c r="H440" s="31">
        <f t="shared" si="15"/>
        <v>152.54</v>
      </c>
    </row>
    <row r="441" spans="1:8" ht="40.5">
      <c r="A441" s="359" t="s">
        <v>8055</v>
      </c>
      <c r="B441" s="314" t="s">
        <v>4282</v>
      </c>
      <c r="C441" s="359" t="s">
        <v>2169</v>
      </c>
      <c r="D441" s="359" t="s">
        <v>25532</v>
      </c>
      <c r="F441" t="str">
        <f t="shared" si="14"/>
        <v>5837</v>
      </c>
      <c r="H441" s="31">
        <f t="shared" si="15"/>
        <v>140.05000000000001</v>
      </c>
    </row>
    <row r="442" spans="1:8" ht="40.5">
      <c r="A442" s="359" t="s">
        <v>8056</v>
      </c>
      <c r="B442" s="314" t="s">
        <v>2583</v>
      </c>
      <c r="C442" s="359" t="s">
        <v>2169</v>
      </c>
      <c r="D442" s="359" t="s">
        <v>13764</v>
      </c>
      <c r="F442" t="str">
        <f t="shared" si="14"/>
        <v>5841</v>
      </c>
      <c r="H442" s="31">
        <f t="shared" si="15"/>
        <v>3.18</v>
      </c>
    </row>
    <row r="443" spans="1:8" ht="40.5">
      <c r="A443" s="359" t="s">
        <v>8058</v>
      </c>
      <c r="B443" s="314" t="s">
        <v>4283</v>
      </c>
      <c r="C443" s="359" t="s">
        <v>2169</v>
      </c>
      <c r="D443" s="359" t="s">
        <v>25116</v>
      </c>
      <c r="F443" t="str">
        <f t="shared" si="14"/>
        <v>5845</v>
      </c>
      <c r="H443" s="31">
        <f t="shared" si="15"/>
        <v>47.84</v>
      </c>
    </row>
    <row r="444" spans="1:8" ht="40.5">
      <c r="A444" s="359" t="s">
        <v>8059</v>
      </c>
      <c r="B444" s="314" t="s">
        <v>2584</v>
      </c>
      <c r="C444" s="359" t="s">
        <v>2169</v>
      </c>
      <c r="D444" s="359" t="s">
        <v>25231</v>
      </c>
      <c r="F444" t="str">
        <f t="shared" si="14"/>
        <v>5849</v>
      </c>
      <c r="H444" s="31">
        <f t="shared" si="15"/>
        <v>71.73</v>
      </c>
    </row>
    <row r="445" spans="1:8" ht="40.5">
      <c r="A445" s="359" t="s">
        <v>8060</v>
      </c>
      <c r="B445" s="314" t="s">
        <v>4284</v>
      </c>
      <c r="C445" s="359" t="s">
        <v>2169</v>
      </c>
      <c r="D445" s="359" t="s">
        <v>24430</v>
      </c>
      <c r="F445" t="str">
        <f t="shared" si="14"/>
        <v>5853</v>
      </c>
      <c r="H445" s="31">
        <f t="shared" si="15"/>
        <v>71.98</v>
      </c>
    </row>
    <row r="446" spans="1:8" ht="40.5">
      <c r="A446" s="359" t="s">
        <v>8061</v>
      </c>
      <c r="B446" s="314" t="s">
        <v>2585</v>
      </c>
      <c r="C446" s="359" t="s">
        <v>2169</v>
      </c>
      <c r="D446" s="359" t="s">
        <v>25533</v>
      </c>
      <c r="F446" t="str">
        <f t="shared" si="14"/>
        <v>5857</v>
      </c>
      <c r="H446" s="31">
        <f t="shared" si="15"/>
        <v>162.88999999999999</v>
      </c>
    </row>
    <row r="447" spans="1:8" ht="54">
      <c r="A447" s="359" t="s">
        <v>8062</v>
      </c>
      <c r="B447" s="314" t="s">
        <v>2586</v>
      </c>
      <c r="C447" s="359" t="s">
        <v>2169</v>
      </c>
      <c r="D447" s="359" t="s">
        <v>14323</v>
      </c>
      <c r="F447" t="str">
        <f t="shared" si="14"/>
        <v>5865</v>
      </c>
      <c r="H447" s="31">
        <f t="shared" si="15"/>
        <v>7.68</v>
      </c>
    </row>
    <row r="448" spans="1:8" ht="54">
      <c r="A448" s="359" t="s">
        <v>8063</v>
      </c>
      <c r="B448" s="314" t="s">
        <v>2587</v>
      </c>
      <c r="C448" s="359" t="s">
        <v>2169</v>
      </c>
      <c r="D448" s="359" t="s">
        <v>25534</v>
      </c>
      <c r="F448" t="str">
        <f t="shared" si="14"/>
        <v>5869</v>
      </c>
      <c r="H448" s="31">
        <f t="shared" si="15"/>
        <v>55.09</v>
      </c>
    </row>
    <row r="449" spans="1:8" ht="67.5">
      <c r="A449" s="359" t="s">
        <v>8064</v>
      </c>
      <c r="B449" s="314" t="s">
        <v>4285</v>
      </c>
      <c r="C449" s="359" t="s">
        <v>2169</v>
      </c>
      <c r="D449" s="359" t="s">
        <v>25535</v>
      </c>
      <c r="F449" t="str">
        <f t="shared" si="14"/>
        <v>5877</v>
      </c>
      <c r="H449" s="31">
        <f t="shared" si="15"/>
        <v>52.26</v>
      </c>
    </row>
    <row r="450" spans="1:8" ht="54">
      <c r="A450" s="359" t="s">
        <v>8065</v>
      </c>
      <c r="B450" s="314" t="s">
        <v>2588</v>
      </c>
      <c r="C450" s="359" t="s">
        <v>2169</v>
      </c>
      <c r="D450" s="359" t="s">
        <v>25536</v>
      </c>
      <c r="F450" t="str">
        <f t="shared" si="14"/>
        <v>5881</v>
      </c>
      <c r="H450" s="31">
        <f t="shared" si="15"/>
        <v>58.61</v>
      </c>
    </row>
    <row r="451" spans="1:8" ht="67.5">
      <c r="A451" s="359" t="s">
        <v>8066</v>
      </c>
      <c r="B451" s="314" t="s">
        <v>4286</v>
      </c>
      <c r="C451" s="359" t="s">
        <v>2169</v>
      </c>
      <c r="D451" s="359" t="s">
        <v>18585</v>
      </c>
      <c r="F451" t="str">
        <f t="shared" si="14"/>
        <v>5884</v>
      </c>
      <c r="H451" s="31">
        <f t="shared" si="15"/>
        <v>44.27</v>
      </c>
    </row>
    <row r="452" spans="1:8" ht="54">
      <c r="A452" s="359" t="s">
        <v>8067</v>
      </c>
      <c r="B452" s="314" t="s">
        <v>4287</v>
      </c>
      <c r="C452" s="359" t="s">
        <v>2169</v>
      </c>
      <c r="D452" s="359" t="s">
        <v>25537</v>
      </c>
      <c r="F452" t="str">
        <f t="shared" si="14"/>
        <v>5892</v>
      </c>
      <c r="H452" s="31">
        <f t="shared" si="15"/>
        <v>41.83</v>
      </c>
    </row>
    <row r="453" spans="1:8" ht="54">
      <c r="A453" s="359" t="s">
        <v>8068</v>
      </c>
      <c r="B453" s="314" t="s">
        <v>4288</v>
      </c>
      <c r="C453" s="359" t="s">
        <v>2169</v>
      </c>
      <c r="D453" s="359" t="s">
        <v>24057</v>
      </c>
      <c r="F453" t="str">
        <f t="shared" ref="F453:F516" si="16">TRIM(A453)</f>
        <v>5896</v>
      </c>
      <c r="H453" s="31">
        <f t="shared" ref="H453:H516" si="17">ROUND(D453*(1+$H$1),2)</f>
        <v>39.380000000000003</v>
      </c>
    </row>
    <row r="454" spans="1:8" ht="67.5">
      <c r="A454" s="359" t="s">
        <v>8069</v>
      </c>
      <c r="B454" s="314" t="s">
        <v>4289</v>
      </c>
      <c r="C454" s="359" t="s">
        <v>2169</v>
      </c>
      <c r="D454" s="359" t="s">
        <v>25538</v>
      </c>
      <c r="F454" t="str">
        <f t="shared" si="16"/>
        <v>5903</v>
      </c>
      <c r="H454" s="31">
        <f t="shared" si="17"/>
        <v>48.69</v>
      </c>
    </row>
    <row r="455" spans="1:8" ht="40.5">
      <c r="A455" s="359" t="s">
        <v>8070</v>
      </c>
      <c r="B455" s="314" t="s">
        <v>4290</v>
      </c>
      <c r="C455" s="359" t="s">
        <v>2169</v>
      </c>
      <c r="D455" s="359" t="s">
        <v>25539</v>
      </c>
      <c r="F455" t="str">
        <f t="shared" si="16"/>
        <v>5911</v>
      </c>
      <c r="H455" s="31">
        <f t="shared" si="17"/>
        <v>22.48</v>
      </c>
    </row>
    <row r="456" spans="1:8" ht="40.5">
      <c r="A456" s="359" t="s">
        <v>8071</v>
      </c>
      <c r="B456" s="314" t="s">
        <v>2589</v>
      </c>
      <c r="C456" s="359" t="s">
        <v>2169</v>
      </c>
      <c r="D456" s="359" t="s">
        <v>8269</v>
      </c>
      <c r="F456" t="str">
        <f t="shared" si="16"/>
        <v>5923</v>
      </c>
      <c r="H456" s="31">
        <f t="shared" si="17"/>
        <v>2.16</v>
      </c>
    </row>
    <row r="457" spans="1:8" ht="67.5">
      <c r="A457" s="359" t="s">
        <v>8073</v>
      </c>
      <c r="B457" s="314" t="s">
        <v>2590</v>
      </c>
      <c r="C457" s="359" t="s">
        <v>2169</v>
      </c>
      <c r="D457" s="359" t="s">
        <v>25540</v>
      </c>
      <c r="F457" t="str">
        <f t="shared" si="16"/>
        <v>5930</v>
      </c>
      <c r="H457" s="31">
        <f t="shared" si="17"/>
        <v>47.32</v>
      </c>
    </row>
    <row r="458" spans="1:8" ht="40.5">
      <c r="A458" s="359" t="s">
        <v>8074</v>
      </c>
      <c r="B458" s="314" t="s">
        <v>2170</v>
      </c>
      <c r="C458" s="359" t="s">
        <v>2169</v>
      </c>
      <c r="D458" s="359" t="s">
        <v>25541</v>
      </c>
      <c r="F458" t="str">
        <f t="shared" si="16"/>
        <v>5934</v>
      </c>
      <c r="H458" s="31">
        <f t="shared" si="17"/>
        <v>72.77</v>
      </c>
    </row>
    <row r="459" spans="1:8" ht="40.5">
      <c r="A459" s="359" t="s">
        <v>8075</v>
      </c>
      <c r="B459" s="314" t="s">
        <v>2591</v>
      </c>
      <c r="C459" s="359" t="s">
        <v>2169</v>
      </c>
      <c r="D459" s="359" t="s">
        <v>25542</v>
      </c>
      <c r="F459" t="str">
        <f t="shared" si="16"/>
        <v>5942</v>
      </c>
      <c r="H459" s="31">
        <f t="shared" si="17"/>
        <v>60.54</v>
      </c>
    </row>
    <row r="460" spans="1:8" ht="40.5">
      <c r="A460" s="359" t="s">
        <v>8076</v>
      </c>
      <c r="B460" s="314" t="s">
        <v>2592</v>
      </c>
      <c r="C460" s="359" t="s">
        <v>2169</v>
      </c>
      <c r="D460" s="359" t="s">
        <v>24587</v>
      </c>
      <c r="F460" t="str">
        <f t="shared" si="16"/>
        <v>5946</v>
      </c>
      <c r="H460" s="31">
        <f t="shared" si="17"/>
        <v>73.040000000000006</v>
      </c>
    </row>
    <row r="461" spans="1:8" ht="27">
      <c r="A461" s="359" t="s">
        <v>8077</v>
      </c>
      <c r="B461" s="314" t="s">
        <v>4291</v>
      </c>
      <c r="C461" s="359" t="s">
        <v>2169</v>
      </c>
      <c r="D461" s="359" t="s">
        <v>23937</v>
      </c>
      <c r="F461" t="str">
        <f t="shared" si="16"/>
        <v>5952</v>
      </c>
      <c r="H461" s="31">
        <f t="shared" si="17"/>
        <v>18.64</v>
      </c>
    </row>
    <row r="462" spans="1:8" ht="40.5">
      <c r="A462" s="359" t="s">
        <v>8078</v>
      </c>
      <c r="B462" s="314" t="s">
        <v>4292</v>
      </c>
      <c r="C462" s="359" t="s">
        <v>2169</v>
      </c>
      <c r="D462" s="359" t="s">
        <v>8584</v>
      </c>
      <c r="F462" t="str">
        <f t="shared" si="16"/>
        <v>5954</v>
      </c>
      <c r="H462" s="31">
        <f t="shared" si="17"/>
        <v>3.75</v>
      </c>
    </row>
    <row r="463" spans="1:8" ht="54">
      <c r="A463" s="359" t="s">
        <v>8080</v>
      </c>
      <c r="B463" s="314" t="s">
        <v>2593</v>
      </c>
      <c r="C463" s="359" t="s">
        <v>2169</v>
      </c>
      <c r="D463" s="359" t="s">
        <v>20153</v>
      </c>
      <c r="F463" t="str">
        <f t="shared" si="16"/>
        <v>5961</v>
      </c>
      <c r="H463" s="31">
        <f t="shared" si="17"/>
        <v>46.23</v>
      </c>
    </row>
    <row r="464" spans="1:8" ht="54">
      <c r="A464" s="359" t="s">
        <v>8081</v>
      </c>
      <c r="B464" s="314" t="s">
        <v>4293</v>
      </c>
      <c r="C464" s="359" t="s">
        <v>2169</v>
      </c>
      <c r="D464" s="359" t="s">
        <v>25543</v>
      </c>
      <c r="F464" t="str">
        <f t="shared" si="16"/>
        <v>6260</v>
      </c>
      <c r="H464" s="31">
        <f t="shared" si="17"/>
        <v>43.74</v>
      </c>
    </row>
    <row r="465" spans="1:8" ht="54">
      <c r="A465" s="359" t="s">
        <v>8082</v>
      </c>
      <c r="B465" s="314" t="s">
        <v>4294</v>
      </c>
      <c r="C465" s="359" t="s">
        <v>2169</v>
      </c>
      <c r="D465" s="359" t="s">
        <v>25544</v>
      </c>
      <c r="F465" t="str">
        <f t="shared" si="16"/>
        <v>6880</v>
      </c>
      <c r="H465" s="31">
        <f t="shared" si="17"/>
        <v>63.63</v>
      </c>
    </row>
    <row r="466" spans="1:8" ht="27">
      <c r="A466" s="359" t="s">
        <v>8083</v>
      </c>
      <c r="B466" s="314" t="s">
        <v>2594</v>
      </c>
      <c r="C466" s="359" t="s">
        <v>2169</v>
      </c>
      <c r="D466" s="359" t="s">
        <v>8773</v>
      </c>
      <c r="F466" t="str">
        <f t="shared" si="16"/>
        <v>7031</v>
      </c>
      <c r="H466" s="31">
        <f t="shared" si="17"/>
        <v>5.0199999999999996</v>
      </c>
    </row>
    <row r="467" spans="1:8" ht="54">
      <c r="A467" s="359" t="s">
        <v>8085</v>
      </c>
      <c r="B467" s="314" t="s">
        <v>2595</v>
      </c>
      <c r="C467" s="359" t="s">
        <v>2169</v>
      </c>
      <c r="D467" s="359" t="s">
        <v>8545</v>
      </c>
      <c r="F467" t="str">
        <f t="shared" si="16"/>
        <v>7043</v>
      </c>
      <c r="H467" s="31">
        <f t="shared" si="17"/>
        <v>0.28999999999999998</v>
      </c>
    </row>
    <row r="468" spans="1:8" ht="67.5">
      <c r="A468" s="359" t="s">
        <v>8087</v>
      </c>
      <c r="B468" s="314" t="s">
        <v>2596</v>
      </c>
      <c r="C468" s="359" t="s">
        <v>2169</v>
      </c>
      <c r="D468" s="359" t="s">
        <v>25545</v>
      </c>
      <c r="F468" t="str">
        <f t="shared" si="16"/>
        <v>7050</v>
      </c>
      <c r="H468" s="31">
        <f t="shared" si="17"/>
        <v>59.12</v>
      </c>
    </row>
    <row r="469" spans="1:8" ht="54">
      <c r="A469" s="359" t="s">
        <v>8088</v>
      </c>
      <c r="B469" s="314" t="s">
        <v>2597</v>
      </c>
      <c r="C469" s="359" t="s">
        <v>2169</v>
      </c>
      <c r="D469" s="359" t="s">
        <v>25546</v>
      </c>
      <c r="F469" t="str">
        <f t="shared" si="16"/>
        <v>67827</v>
      </c>
      <c r="H469" s="31">
        <f t="shared" si="17"/>
        <v>45.24</v>
      </c>
    </row>
    <row r="470" spans="1:8" ht="27">
      <c r="A470" s="359" t="s">
        <v>8089</v>
      </c>
      <c r="B470" s="314" t="s">
        <v>2598</v>
      </c>
      <c r="C470" s="359" t="s">
        <v>2169</v>
      </c>
      <c r="D470" s="359" t="s">
        <v>8761</v>
      </c>
      <c r="F470" t="str">
        <f t="shared" si="16"/>
        <v>73395</v>
      </c>
      <c r="H470" s="31">
        <f t="shared" si="17"/>
        <v>7.15</v>
      </c>
    </row>
    <row r="471" spans="1:8" ht="40.5">
      <c r="A471" s="359" t="s">
        <v>8091</v>
      </c>
      <c r="B471" s="314" t="s">
        <v>2599</v>
      </c>
      <c r="C471" s="359" t="s">
        <v>2169</v>
      </c>
      <c r="D471" s="359" t="s">
        <v>24724</v>
      </c>
      <c r="F471" t="str">
        <f t="shared" si="16"/>
        <v>83766</v>
      </c>
      <c r="H471" s="31">
        <f t="shared" si="17"/>
        <v>42.31</v>
      </c>
    </row>
    <row r="472" spans="1:8" ht="40.5">
      <c r="A472" s="359" t="s">
        <v>8092</v>
      </c>
      <c r="B472" s="314" t="s">
        <v>2600</v>
      </c>
      <c r="C472" s="359" t="s">
        <v>2169</v>
      </c>
      <c r="D472" s="359" t="s">
        <v>16698</v>
      </c>
      <c r="F472" t="str">
        <f t="shared" si="16"/>
        <v>84013</v>
      </c>
      <c r="H472" s="31">
        <f t="shared" si="17"/>
        <v>66.92</v>
      </c>
    </row>
    <row r="473" spans="1:8" ht="40.5">
      <c r="A473" s="359" t="s">
        <v>8093</v>
      </c>
      <c r="B473" s="314" t="s">
        <v>4295</v>
      </c>
      <c r="C473" s="359" t="s">
        <v>2169</v>
      </c>
      <c r="D473" s="359" t="s">
        <v>13205</v>
      </c>
      <c r="F473" t="str">
        <f t="shared" si="16"/>
        <v>87446</v>
      </c>
      <c r="H473" s="31">
        <f t="shared" si="17"/>
        <v>0.42</v>
      </c>
    </row>
    <row r="474" spans="1:8" ht="40.5">
      <c r="A474" s="359" t="s">
        <v>8095</v>
      </c>
      <c r="B474" s="314" t="s">
        <v>2601</v>
      </c>
      <c r="C474" s="359" t="s">
        <v>2169</v>
      </c>
      <c r="D474" s="359" t="s">
        <v>13207</v>
      </c>
      <c r="F474" t="str">
        <f t="shared" si="16"/>
        <v>88392</v>
      </c>
      <c r="H474" s="31">
        <f t="shared" si="17"/>
        <v>0.82</v>
      </c>
    </row>
    <row r="475" spans="1:8" ht="40.5">
      <c r="A475" s="359" t="s">
        <v>8097</v>
      </c>
      <c r="B475" s="314" t="s">
        <v>2602</v>
      </c>
      <c r="C475" s="359" t="s">
        <v>2169</v>
      </c>
      <c r="D475" s="359" t="s">
        <v>13663</v>
      </c>
      <c r="F475" t="str">
        <f t="shared" si="16"/>
        <v>88398</v>
      </c>
      <c r="H475" s="31">
        <f t="shared" si="17"/>
        <v>0.98</v>
      </c>
    </row>
    <row r="476" spans="1:8" ht="40.5">
      <c r="A476" s="359" t="s">
        <v>8099</v>
      </c>
      <c r="B476" s="314" t="s">
        <v>2603</v>
      </c>
      <c r="C476" s="359" t="s">
        <v>2169</v>
      </c>
      <c r="D476" s="359" t="s">
        <v>13204</v>
      </c>
      <c r="F476" t="str">
        <f t="shared" si="16"/>
        <v>88404</v>
      </c>
      <c r="H476" s="31">
        <f t="shared" si="17"/>
        <v>0.78</v>
      </c>
    </row>
    <row r="477" spans="1:8" ht="40.5">
      <c r="A477" s="359" t="s">
        <v>8100</v>
      </c>
      <c r="B477" s="314" t="s">
        <v>2171</v>
      </c>
      <c r="C477" s="359" t="s">
        <v>2169</v>
      </c>
      <c r="D477" s="359" t="s">
        <v>22555</v>
      </c>
      <c r="F477" t="str">
        <f t="shared" si="16"/>
        <v>88430</v>
      </c>
      <c r="H477" s="31">
        <f t="shared" si="17"/>
        <v>5.09</v>
      </c>
    </row>
    <row r="478" spans="1:8" ht="40.5">
      <c r="A478" s="359" t="s">
        <v>8102</v>
      </c>
      <c r="B478" s="314" t="s">
        <v>2604</v>
      </c>
      <c r="C478" s="359" t="s">
        <v>2169</v>
      </c>
      <c r="D478" s="359" t="s">
        <v>22550</v>
      </c>
      <c r="F478" t="str">
        <f t="shared" si="16"/>
        <v>88438</v>
      </c>
      <c r="H478" s="31">
        <f t="shared" si="17"/>
        <v>6.75</v>
      </c>
    </row>
    <row r="479" spans="1:8" ht="54">
      <c r="A479" s="359" t="s">
        <v>8104</v>
      </c>
      <c r="B479" s="314" t="s">
        <v>4296</v>
      </c>
      <c r="C479" s="359" t="s">
        <v>2169</v>
      </c>
      <c r="D479" s="359" t="s">
        <v>8545</v>
      </c>
      <c r="F479" t="str">
        <f t="shared" si="16"/>
        <v>88831</v>
      </c>
      <c r="H479" s="31">
        <f t="shared" si="17"/>
        <v>0.28999999999999998</v>
      </c>
    </row>
    <row r="480" spans="1:8" ht="40.5">
      <c r="A480" s="359" t="s">
        <v>8106</v>
      </c>
      <c r="B480" s="314" t="s">
        <v>2605</v>
      </c>
      <c r="C480" s="359" t="s">
        <v>2169</v>
      </c>
      <c r="D480" s="359" t="s">
        <v>25547</v>
      </c>
      <c r="F480" t="str">
        <f t="shared" si="16"/>
        <v>88844</v>
      </c>
      <c r="H480" s="31">
        <f t="shared" si="17"/>
        <v>64.290000000000006</v>
      </c>
    </row>
    <row r="481" spans="1:8" ht="40.5">
      <c r="A481" s="359" t="s">
        <v>8107</v>
      </c>
      <c r="B481" s="314" t="s">
        <v>2606</v>
      </c>
      <c r="C481" s="359" t="s">
        <v>2169</v>
      </c>
      <c r="D481" s="359" t="s">
        <v>25548</v>
      </c>
      <c r="F481" t="str">
        <f t="shared" si="16"/>
        <v>88908</v>
      </c>
      <c r="H481" s="31">
        <f t="shared" si="17"/>
        <v>72.88</v>
      </c>
    </row>
    <row r="482" spans="1:8" ht="54">
      <c r="A482" s="359" t="s">
        <v>8108</v>
      </c>
      <c r="B482" s="314" t="s">
        <v>4297</v>
      </c>
      <c r="C482" s="359" t="s">
        <v>2169</v>
      </c>
      <c r="D482" s="359" t="s">
        <v>8545</v>
      </c>
      <c r="F482" t="str">
        <f t="shared" si="16"/>
        <v>89022</v>
      </c>
      <c r="H482" s="31">
        <f t="shared" si="17"/>
        <v>0.28999999999999998</v>
      </c>
    </row>
    <row r="483" spans="1:8" ht="27">
      <c r="A483" s="359" t="s">
        <v>8109</v>
      </c>
      <c r="B483" s="314" t="s">
        <v>4298</v>
      </c>
      <c r="C483" s="359" t="s">
        <v>2169</v>
      </c>
      <c r="D483" s="359" t="s">
        <v>8084</v>
      </c>
      <c r="F483" t="str">
        <f t="shared" si="16"/>
        <v>89027</v>
      </c>
      <c r="H483" s="31">
        <f t="shared" si="17"/>
        <v>4.07</v>
      </c>
    </row>
    <row r="484" spans="1:8" ht="40.5">
      <c r="A484" s="359" t="s">
        <v>8111</v>
      </c>
      <c r="B484" s="314" t="s">
        <v>2607</v>
      </c>
      <c r="C484" s="359" t="s">
        <v>2169</v>
      </c>
      <c r="D484" s="359" t="s">
        <v>23603</v>
      </c>
      <c r="F484" t="str">
        <f t="shared" si="16"/>
        <v>89031</v>
      </c>
      <c r="H484" s="31">
        <f t="shared" si="17"/>
        <v>62.85</v>
      </c>
    </row>
    <row r="485" spans="1:8" ht="27">
      <c r="A485" s="359" t="s">
        <v>8112</v>
      </c>
      <c r="B485" s="314" t="s">
        <v>2172</v>
      </c>
      <c r="C485" s="359" t="s">
        <v>2169</v>
      </c>
      <c r="D485" s="359" t="s">
        <v>25549</v>
      </c>
      <c r="F485" t="str">
        <f t="shared" si="16"/>
        <v>89036</v>
      </c>
      <c r="H485" s="31">
        <f t="shared" si="17"/>
        <v>43.63</v>
      </c>
    </row>
    <row r="486" spans="1:8" ht="40.5">
      <c r="A486" s="359" t="s">
        <v>8113</v>
      </c>
      <c r="B486" s="314" t="s">
        <v>2173</v>
      </c>
      <c r="C486" s="359" t="s">
        <v>2169</v>
      </c>
      <c r="D486" s="359" t="s">
        <v>25550</v>
      </c>
      <c r="F486" t="str">
        <f t="shared" si="16"/>
        <v>89218</v>
      </c>
      <c r="H486" s="31">
        <f t="shared" si="17"/>
        <v>85.47</v>
      </c>
    </row>
    <row r="487" spans="1:8" ht="54">
      <c r="A487" s="359" t="s">
        <v>8114</v>
      </c>
      <c r="B487" s="314" t="s">
        <v>4299</v>
      </c>
      <c r="C487" s="359" t="s">
        <v>2169</v>
      </c>
      <c r="D487" s="359" t="s">
        <v>24539</v>
      </c>
      <c r="F487" t="str">
        <f t="shared" si="16"/>
        <v>89226</v>
      </c>
      <c r="H487" s="31">
        <f t="shared" si="17"/>
        <v>1.26</v>
      </c>
    </row>
    <row r="488" spans="1:8" ht="40.5">
      <c r="A488" s="359" t="s">
        <v>8116</v>
      </c>
      <c r="B488" s="314" t="s">
        <v>2608</v>
      </c>
      <c r="C488" s="359" t="s">
        <v>2169</v>
      </c>
      <c r="D488" s="359" t="s">
        <v>25551</v>
      </c>
      <c r="F488" t="str">
        <f t="shared" si="16"/>
        <v>89235</v>
      </c>
      <c r="H488" s="31">
        <f t="shared" si="17"/>
        <v>178.68</v>
      </c>
    </row>
    <row r="489" spans="1:8" ht="40.5">
      <c r="A489" s="359" t="s">
        <v>8117</v>
      </c>
      <c r="B489" s="314" t="s">
        <v>2609</v>
      </c>
      <c r="C489" s="359" t="s">
        <v>2169</v>
      </c>
      <c r="D489" s="359" t="s">
        <v>25552</v>
      </c>
      <c r="F489" t="str">
        <f t="shared" si="16"/>
        <v>89243</v>
      </c>
      <c r="H489" s="31">
        <f t="shared" si="17"/>
        <v>377.65</v>
      </c>
    </row>
    <row r="490" spans="1:8" ht="40.5">
      <c r="A490" s="359" t="s">
        <v>8118</v>
      </c>
      <c r="B490" s="314" t="s">
        <v>2174</v>
      </c>
      <c r="C490" s="359" t="s">
        <v>2169</v>
      </c>
      <c r="D490" s="359" t="s">
        <v>25553</v>
      </c>
      <c r="F490" t="str">
        <f t="shared" si="16"/>
        <v>89251</v>
      </c>
      <c r="H490" s="31">
        <f t="shared" si="17"/>
        <v>332.06</v>
      </c>
    </row>
    <row r="491" spans="1:8" ht="40.5">
      <c r="A491" s="359" t="s">
        <v>8119</v>
      </c>
      <c r="B491" s="314" t="s">
        <v>4300</v>
      </c>
      <c r="C491" s="359" t="s">
        <v>2169</v>
      </c>
      <c r="D491" s="359" t="s">
        <v>25554</v>
      </c>
      <c r="F491" t="str">
        <f t="shared" si="16"/>
        <v>89258</v>
      </c>
      <c r="H491" s="31">
        <f t="shared" si="17"/>
        <v>120.13</v>
      </c>
    </row>
    <row r="492" spans="1:8" ht="54">
      <c r="A492" s="359" t="s">
        <v>8120</v>
      </c>
      <c r="B492" s="314" t="s">
        <v>4301</v>
      </c>
      <c r="C492" s="359" t="s">
        <v>2169</v>
      </c>
      <c r="D492" s="359" t="s">
        <v>25555</v>
      </c>
      <c r="F492" t="str">
        <f t="shared" si="16"/>
        <v>89273</v>
      </c>
      <c r="H492" s="31">
        <f t="shared" si="17"/>
        <v>87.62</v>
      </c>
    </row>
    <row r="493" spans="1:8" ht="40.5">
      <c r="A493" s="359" t="s">
        <v>8121</v>
      </c>
      <c r="B493" s="314" t="s">
        <v>2610</v>
      </c>
      <c r="C493" s="359" t="s">
        <v>2169</v>
      </c>
      <c r="D493" s="359" t="s">
        <v>12517</v>
      </c>
      <c r="F493" t="str">
        <f t="shared" si="16"/>
        <v>89279</v>
      </c>
      <c r="H493" s="31">
        <f t="shared" si="17"/>
        <v>1.53</v>
      </c>
    </row>
    <row r="494" spans="1:8" ht="54">
      <c r="A494" s="359" t="s">
        <v>8122</v>
      </c>
      <c r="B494" s="314" t="s">
        <v>4302</v>
      </c>
      <c r="C494" s="359" t="s">
        <v>2169</v>
      </c>
      <c r="D494" s="359" t="s">
        <v>22447</v>
      </c>
      <c r="F494" t="str">
        <f t="shared" si="16"/>
        <v>89877</v>
      </c>
      <c r="H494" s="31">
        <f t="shared" si="17"/>
        <v>62.08</v>
      </c>
    </row>
    <row r="495" spans="1:8" ht="54">
      <c r="A495" s="359" t="s">
        <v>8123</v>
      </c>
      <c r="B495" s="314" t="s">
        <v>4303</v>
      </c>
      <c r="C495" s="359" t="s">
        <v>2169</v>
      </c>
      <c r="D495" s="359" t="s">
        <v>12448</v>
      </c>
      <c r="F495" t="str">
        <f t="shared" si="16"/>
        <v>89884</v>
      </c>
      <c r="H495" s="31">
        <f t="shared" si="17"/>
        <v>63.54</v>
      </c>
    </row>
    <row r="496" spans="1:8" ht="40.5">
      <c r="A496" s="359" t="s">
        <v>8124</v>
      </c>
      <c r="B496" s="314" t="s">
        <v>2611</v>
      </c>
      <c r="C496" s="359" t="s">
        <v>2169</v>
      </c>
      <c r="D496" s="359" t="s">
        <v>8086</v>
      </c>
      <c r="F496" t="str">
        <f t="shared" si="16"/>
        <v>90587</v>
      </c>
      <c r="H496" s="31">
        <f t="shared" si="17"/>
        <v>0.28000000000000003</v>
      </c>
    </row>
    <row r="497" spans="1:8" ht="40.5">
      <c r="A497" s="359" t="s">
        <v>8126</v>
      </c>
      <c r="B497" s="314" t="s">
        <v>2175</v>
      </c>
      <c r="C497" s="359" t="s">
        <v>2169</v>
      </c>
      <c r="D497" s="359" t="s">
        <v>12107</v>
      </c>
      <c r="F497" t="str">
        <f t="shared" si="16"/>
        <v>90626</v>
      </c>
      <c r="H497" s="31">
        <f t="shared" si="17"/>
        <v>1.77</v>
      </c>
    </row>
    <row r="498" spans="1:8" ht="40.5">
      <c r="A498" s="359" t="s">
        <v>8128</v>
      </c>
      <c r="B498" s="314" t="s">
        <v>2176</v>
      </c>
      <c r="C498" s="359" t="s">
        <v>2169</v>
      </c>
      <c r="D498" s="359" t="s">
        <v>24494</v>
      </c>
      <c r="F498" t="str">
        <f t="shared" si="16"/>
        <v>90632</v>
      </c>
      <c r="H498" s="31">
        <f t="shared" si="17"/>
        <v>68.099999999999994</v>
      </c>
    </row>
    <row r="499" spans="1:8" ht="54">
      <c r="A499" s="359" t="s">
        <v>8129</v>
      </c>
      <c r="B499" s="314" t="s">
        <v>4304</v>
      </c>
      <c r="C499" s="359" t="s">
        <v>2169</v>
      </c>
      <c r="D499" s="359" t="s">
        <v>12036</v>
      </c>
      <c r="F499" t="str">
        <f t="shared" si="16"/>
        <v>90638</v>
      </c>
      <c r="H499" s="31">
        <f t="shared" si="17"/>
        <v>3.91</v>
      </c>
    </row>
    <row r="500" spans="1:8" ht="40.5">
      <c r="A500" s="359" t="s">
        <v>8131</v>
      </c>
      <c r="B500" s="314" t="s">
        <v>2612</v>
      </c>
      <c r="C500" s="359" t="s">
        <v>2169</v>
      </c>
      <c r="D500" s="359" t="s">
        <v>10121</v>
      </c>
      <c r="F500" t="str">
        <f t="shared" si="16"/>
        <v>90644</v>
      </c>
      <c r="H500" s="31">
        <f t="shared" si="17"/>
        <v>5.85</v>
      </c>
    </row>
    <row r="501" spans="1:8" ht="54">
      <c r="A501" s="359" t="s">
        <v>8133</v>
      </c>
      <c r="B501" s="314" t="s">
        <v>4305</v>
      </c>
      <c r="C501" s="359" t="s">
        <v>2169</v>
      </c>
      <c r="D501" s="359" t="s">
        <v>8672</v>
      </c>
      <c r="F501" t="str">
        <f t="shared" si="16"/>
        <v>90651</v>
      </c>
      <c r="H501" s="31">
        <f t="shared" si="17"/>
        <v>0.84</v>
      </c>
    </row>
    <row r="502" spans="1:8" ht="27">
      <c r="A502" s="359" t="s">
        <v>8135</v>
      </c>
      <c r="B502" s="314" t="s">
        <v>4306</v>
      </c>
      <c r="C502" s="359" t="s">
        <v>2169</v>
      </c>
      <c r="D502" s="359" t="s">
        <v>12055</v>
      </c>
      <c r="F502" t="str">
        <f t="shared" si="16"/>
        <v>90657</v>
      </c>
      <c r="H502" s="31">
        <f t="shared" si="17"/>
        <v>3.79</v>
      </c>
    </row>
    <row r="503" spans="1:8" ht="27">
      <c r="A503" s="359" t="s">
        <v>8136</v>
      </c>
      <c r="B503" s="314" t="s">
        <v>4307</v>
      </c>
      <c r="C503" s="359" t="s">
        <v>2169</v>
      </c>
      <c r="D503" s="359" t="s">
        <v>8084</v>
      </c>
      <c r="F503" t="str">
        <f t="shared" si="16"/>
        <v>90663</v>
      </c>
      <c r="H503" s="31">
        <f t="shared" si="17"/>
        <v>4.07</v>
      </c>
    </row>
    <row r="504" spans="1:8" ht="54">
      <c r="A504" s="359" t="s">
        <v>8137</v>
      </c>
      <c r="B504" s="314" t="s">
        <v>4308</v>
      </c>
      <c r="C504" s="359" t="s">
        <v>2169</v>
      </c>
      <c r="D504" s="359" t="s">
        <v>8732</v>
      </c>
      <c r="F504" t="str">
        <f t="shared" si="16"/>
        <v>90669</v>
      </c>
      <c r="H504" s="31">
        <f t="shared" si="17"/>
        <v>5.87</v>
      </c>
    </row>
    <row r="505" spans="1:8" ht="67.5">
      <c r="A505" s="359" t="s">
        <v>8138</v>
      </c>
      <c r="B505" s="314" t="s">
        <v>2613</v>
      </c>
      <c r="C505" s="359" t="s">
        <v>2169</v>
      </c>
      <c r="D505" s="359" t="s">
        <v>25556</v>
      </c>
      <c r="F505" t="str">
        <f t="shared" si="16"/>
        <v>90675</v>
      </c>
      <c r="H505" s="31">
        <f t="shared" si="17"/>
        <v>206.57</v>
      </c>
    </row>
    <row r="506" spans="1:8" ht="67.5">
      <c r="A506" s="359" t="s">
        <v>8139</v>
      </c>
      <c r="B506" s="314" t="s">
        <v>4309</v>
      </c>
      <c r="C506" s="359" t="s">
        <v>2169</v>
      </c>
      <c r="D506" s="359" t="s">
        <v>25557</v>
      </c>
      <c r="F506" t="str">
        <f t="shared" si="16"/>
        <v>90681</v>
      </c>
      <c r="H506" s="31">
        <f t="shared" si="17"/>
        <v>126.08</v>
      </c>
    </row>
    <row r="507" spans="1:8" ht="40.5">
      <c r="A507" s="359" t="s">
        <v>8140</v>
      </c>
      <c r="B507" s="314" t="s">
        <v>2614</v>
      </c>
      <c r="C507" s="359" t="s">
        <v>2169</v>
      </c>
      <c r="D507" s="359" t="s">
        <v>22656</v>
      </c>
      <c r="F507" t="str">
        <f t="shared" si="16"/>
        <v>90687</v>
      </c>
      <c r="H507" s="31">
        <f t="shared" si="17"/>
        <v>63.67</v>
      </c>
    </row>
    <row r="508" spans="1:8" ht="40.5">
      <c r="A508" s="359" t="s">
        <v>8141</v>
      </c>
      <c r="B508" s="314" t="s">
        <v>2615</v>
      </c>
      <c r="C508" s="359" t="s">
        <v>2169</v>
      </c>
      <c r="D508" s="359" t="s">
        <v>25558</v>
      </c>
      <c r="F508" t="str">
        <f t="shared" si="16"/>
        <v>90693</v>
      </c>
      <c r="H508" s="31">
        <f t="shared" si="17"/>
        <v>45.84</v>
      </c>
    </row>
    <row r="509" spans="1:8" ht="40.5">
      <c r="A509" s="359" t="s">
        <v>8142</v>
      </c>
      <c r="B509" s="314" t="s">
        <v>2177</v>
      </c>
      <c r="C509" s="359" t="s">
        <v>2169</v>
      </c>
      <c r="D509" s="359" t="s">
        <v>22037</v>
      </c>
      <c r="F509" t="str">
        <f t="shared" si="16"/>
        <v>90965</v>
      </c>
      <c r="H509" s="31">
        <f t="shared" si="17"/>
        <v>5</v>
      </c>
    </row>
    <row r="510" spans="1:8" ht="40.5">
      <c r="A510" s="359" t="s">
        <v>8144</v>
      </c>
      <c r="B510" s="314" t="s">
        <v>2616</v>
      </c>
      <c r="C510" s="359" t="s">
        <v>2169</v>
      </c>
      <c r="D510" s="359" t="s">
        <v>10061</v>
      </c>
      <c r="F510" t="str">
        <f t="shared" si="16"/>
        <v>90973</v>
      </c>
      <c r="H510" s="31">
        <f t="shared" si="17"/>
        <v>5.03</v>
      </c>
    </row>
    <row r="511" spans="1:8" ht="40.5">
      <c r="A511" s="359" t="s">
        <v>8146</v>
      </c>
      <c r="B511" s="314" t="s">
        <v>4310</v>
      </c>
      <c r="C511" s="359" t="s">
        <v>2169</v>
      </c>
      <c r="D511" s="359" t="s">
        <v>8858</v>
      </c>
      <c r="F511" t="str">
        <f t="shared" si="16"/>
        <v>90982</v>
      </c>
      <c r="H511" s="31">
        <f t="shared" si="17"/>
        <v>12.78</v>
      </c>
    </row>
    <row r="512" spans="1:8" ht="40.5">
      <c r="A512" s="359" t="s">
        <v>8148</v>
      </c>
      <c r="B512" s="314" t="s">
        <v>2617</v>
      </c>
      <c r="C512" s="359" t="s">
        <v>2169</v>
      </c>
      <c r="D512" s="359" t="s">
        <v>10117</v>
      </c>
      <c r="F512" t="str">
        <f t="shared" si="16"/>
        <v>91001</v>
      </c>
      <c r="H512" s="31">
        <f t="shared" si="17"/>
        <v>5.96</v>
      </c>
    </row>
    <row r="513" spans="1:8" ht="54">
      <c r="A513" s="359" t="s">
        <v>8149</v>
      </c>
      <c r="B513" s="314" t="s">
        <v>4311</v>
      </c>
      <c r="C513" s="359" t="s">
        <v>2169</v>
      </c>
      <c r="D513" s="359" t="s">
        <v>25559</v>
      </c>
      <c r="F513" t="str">
        <f t="shared" si="16"/>
        <v>91032</v>
      </c>
      <c r="H513" s="31">
        <f t="shared" si="17"/>
        <v>45.96</v>
      </c>
    </row>
    <row r="514" spans="1:8" ht="40.5">
      <c r="A514" s="359" t="s">
        <v>8150</v>
      </c>
      <c r="B514" s="314" t="s">
        <v>2618</v>
      </c>
      <c r="C514" s="359" t="s">
        <v>2169</v>
      </c>
      <c r="D514" s="359" t="s">
        <v>8661</v>
      </c>
      <c r="F514" t="str">
        <f t="shared" si="16"/>
        <v>91278</v>
      </c>
      <c r="H514" s="31">
        <f t="shared" si="17"/>
        <v>0.74</v>
      </c>
    </row>
    <row r="515" spans="1:8" ht="54">
      <c r="A515" s="359" t="s">
        <v>8151</v>
      </c>
      <c r="B515" s="314" t="s">
        <v>4312</v>
      </c>
      <c r="C515" s="359" t="s">
        <v>2169</v>
      </c>
      <c r="D515" s="359" t="s">
        <v>12260</v>
      </c>
      <c r="F515" t="str">
        <f t="shared" si="16"/>
        <v>91285</v>
      </c>
      <c r="H515" s="31">
        <f t="shared" si="17"/>
        <v>1.06</v>
      </c>
    </row>
    <row r="516" spans="1:8" ht="67.5">
      <c r="A516" s="359" t="s">
        <v>8152</v>
      </c>
      <c r="B516" s="314" t="s">
        <v>2619</v>
      </c>
      <c r="C516" s="359" t="s">
        <v>2169</v>
      </c>
      <c r="D516" s="359" t="s">
        <v>24269</v>
      </c>
      <c r="F516" t="str">
        <f t="shared" si="16"/>
        <v>91387</v>
      </c>
      <c r="H516" s="31">
        <f t="shared" si="17"/>
        <v>48.81</v>
      </c>
    </row>
    <row r="517" spans="1:8" ht="67.5">
      <c r="A517" s="359" t="s">
        <v>8153</v>
      </c>
      <c r="B517" s="314" t="s">
        <v>4313</v>
      </c>
      <c r="C517" s="359" t="s">
        <v>2169</v>
      </c>
      <c r="D517" s="359" t="s">
        <v>24616</v>
      </c>
      <c r="F517" t="str">
        <f t="shared" ref="F517:F580" si="18">TRIM(A517)</f>
        <v>91395</v>
      </c>
      <c r="H517" s="31">
        <f t="shared" ref="H517:H580" si="19">ROUND(D517*(1+$H$1),2)</f>
        <v>42.77</v>
      </c>
    </row>
    <row r="518" spans="1:8" ht="67.5">
      <c r="A518" s="359" t="s">
        <v>8154</v>
      </c>
      <c r="B518" s="314" t="s">
        <v>4314</v>
      </c>
      <c r="C518" s="359" t="s">
        <v>2169</v>
      </c>
      <c r="D518" s="359" t="s">
        <v>14050</v>
      </c>
      <c r="F518" t="str">
        <f t="shared" si="18"/>
        <v>91486</v>
      </c>
      <c r="H518" s="31">
        <f t="shared" si="19"/>
        <v>50.02</v>
      </c>
    </row>
    <row r="519" spans="1:8" ht="40.5">
      <c r="A519" s="359" t="s">
        <v>8155</v>
      </c>
      <c r="B519" s="314" t="s">
        <v>2620</v>
      </c>
      <c r="C519" s="359" t="s">
        <v>2169</v>
      </c>
      <c r="D519" s="359" t="s">
        <v>14312</v>
      </c>
      <c r="F519" t="str">
        <f t="shared" si="18"/>
        <v>91534</v>
      </c>
      <c r="H519" s="31">
        <f t="shared" si="19"/>
        <v>30.61</v>
      </c>
    </row>
    <row r="520" spans="1:8" ht="67.5">
      <c r="A520" s="359" t="s">
        <v>8156</v>
      </c>
      <c r="B520" s="314" t="s">
        <v>2621</v>
      </c>
      <c r="C520" s="359" t="s">
        <v>2169</v>
      </c>
      <c r="D520" s="359" t="s">
        <v>23928</v>
      </c>
      <c r="F520" t="str">
        <f t="shared" si="18"/>
        <v>91635</v>
      </c>
      <c r="H520" s="31">
        <f t="shared" si="19"/>
        <v>46.03</v>
      </c>
    </row>
    <row r="521" spans="1:8" ht="67.5">
      <c r="A521" s="359" t="s">
        <v>8157</v>
      </c>
      <c r="B521" s="314" t="s">
        <v>2622</v>
      </c>
      <c r="C521" s="359" t="s">
        <v>2169</v>
      </c>
      <c r="D521" s="359" t="s">
        <v>25560</v>
      </c>
      <c r="F521" t="str">
        <f t="shared" si="18"/>
        <v>91646</v>
      </c>
      <c r="H521" s="31">
        <f t="shared" si="19"/>
        <v>77.5</v>
      </c>
    </row>
    <row r="522" spans="1:8" ht="40.5">
      <c r="A522" s="359" t="s">
        <v>8158</v>
      </c>
      <c r="B522" s="314" t="s">
        <v>2623</v>
      </c>
      <c r="C522" s="359" t="s">
        <v>2169</v>
      </c>
      <c r="D522" s="359" t="s">
        <v>24583</v>
      </c>
      <c r="F522" t="str">
        <f t="shared" si="18"/>
        <v>91693</v>
      </c>
      <c r="H522" s="31">
        <f t="shared" si="19"/>
        <v>29.64</v>
      </c>
    </row>
    <row r="523" spans="1:8" ht="40.5">
      <c r="A523" s="359" t="s">
        <v>8159</v>
      </c>
      <c r="B523" s="314" t="s">
        <v>2624</v>
      </c>
      <c r="C523" s="359" t="s">
        <v>2169</v>
      </c>
      <c r="D523" s="359" t="s">
        <v>9101</v>
      </c>
      <c r="F523" t="str">
        <f t="shared" si="18"/>
        <v>92044</v>
      </c>
      <c r="H523" s="31">
        <f t="shared" si="19"/>
        <v>6.32</v>
      </c>
    </row>
    <row r="524" spans="1:8" ht="67.5">
      <c r="A524" s="359" t="s">
        <v>8160</v>
      </c>
      <c r="B524" s="314" t="s">
        <v>4315</v>
      </c>
      <c r="C524" s="359" t="s">
        <v>2169</v>
      </c>
      <c r="D524" s="359" t="s">
        <v>25561</v>
      </c>
      <c r="F524" t="str">
        <f t="shared" si="18"/>
        <v>92107</v>
      </c>
      <c r="H524" s="31">
        <f t="shared" si="19"/>
        <v>51.96</v>
      </c>
    </row>
    <row r="525" spans="1:8" ht="40.5">
      <c r="A525" s="359" t="s">
        <v>8161</v>
      </c>
      <c r="B525" s="314" t="s">
        <v>4316</v>
      </c>
      <c r="C525" s="359" t="s">
        <v>2169</v>
      </c>
      <c r="D525" s="359" t="s">
        <v>8697</v>
      </c>
      <c r="F525" t="str">
        <f t="shared" si="18"/>
        <v>92113</v>
      </c>
      <c r="H525" s="31">
        <f t="shared" si="19"/>
        <v>0.91</v>
      </c>
    </row>
    <row r="526" spans="1:8" ht="27">
      <c r="A526" s="359" t="s">
        <v>8163</v>
      </c>
      <c r="B526" s="314" t="s">
        <v>4317</v>
      </c>
      <c r="C526" s="359" t="s">
        <v>2169</v>
      </c>
      <c r="D526" s="359" t="s">
        <v>8744</v>
      </c>
      <c r="F526" t="str">
        <f t="shared" si="18"/>
        <v>92119</v>
      </c>
      <c r="H526" s="31">
        <f t="shared" si="19"/>
        <v>0.09</v>
      </c>
    </row>
    <row r="527" spans="1:8" ht="27">
      <c r="A527" s="359" t="s">
        <v>8165</v>
      </c>
      <c r="B527" s="314" t="s">
        <v>2625</v>
      </c>
      <c r="C527" s="359" t="s">
        <v>2169</v>
      </c>
      <c r="D527" s="359" t="s">
        <v>25562</v>
      </c>
      <c r="F527" t="str">
        <f t="shared" si="18"/>
        <v>92139</v>
      </c>
      <c r="H527" s="31">
        <f t="shared" si="19"/>
        <v>38.979999999999997</v>
      </c>
    </row>
    <row r="528" spans="1:8" ht="40.5">
      <c r="A528" s="359" t="s">
        <v>8166</v>
      </c>
      <c r="B528" s="314" t="s">
        <v>4318</v>
      </c>
      <c r="C528" s="359" t="s">
        <v>2169</v>
      </c>
      <c r="D528" s="359" t="s">
        <v>25563</v>
      </c>
      <c r="F528" t="str">
        <f t="shared" si="18"/>
        <v>92146</v>
      </c>
      <c r="H528" s="31">
        <f t="shared" si="19"/>
        <v>29.61</v>
      </c>
    </row>
    <row r="529" spans="1:8" ht="67.5">
      <c r="A529" s="359" t="s">
        <v>8167</v>
      </c>
      <c r="B529" s="314" t="s">
        <v>2626</v>
      </c>
      <c r="C529" s="359" t="s">
        <v>2169</v>
      </c>
      <c r="D529" s="359" t="s">
        <v>24753</v>
      </c>
      <c r="F529" t="str">
        <f t="shared" si="18"/>
        <v>92243</v>
      </c>
      <c r="H529" s="31">
        <f t="shared" si="19"/>
        <v>65.489999999999995</v>
      </c>
    </row>
    <row r="530" spans="1:8" ht="40.5">
      <c r="A530" s="359" t="s">
        <v>8168</v>
      </c>
      <c r="B530" s="314" t="s">
        <v>2627</v>
      </c>
      <c r="C530" s="359" t="s">
        <v>2169</v>
      </c>
      <c r="D530" s="359" t="s">
        <v>8105</v>
      </c>
      <c r="F530" t="str">
        <f t="shared" si="18"/>
        <v>92717</v>
      </c>
      <c r="H530" s="31">
        <f t="shared" si="19"/>
        <v>0.27</v>
      </c>
    </row>
    <row r="531" spans="1:8" ht="40.5">
      <c r="A531" s="359" t="s">
        <v>8169</v>
      </c>
      <c r="B531" s="314" t="s">
        <v>2628</v>
      </c>
      <c r="C531" s="359" t="s">
        <v>2169</v>
      </c>
      <c r="D531" s="359" t="s">
        <v>13771</v>
      </c>
      <c r="F531" t="str">
        <f t="shared" si="18"/>
        <v>92961</v>
      </c>
      <c r="H531" s="31">
        <f t="shared" si="19"/>
        <v>7.82</v>
      </c>
    </row>
    <row r="532" spans="1:8" ht="27">
      <c r="A532" s="359" t="s">
        <v>8170</v>
      </c>
      <c r="B532" s="314" t="s">
        <v>2629</v>
      </c>
      <c r="C532" s="359" t="s">
        <v>2169</v>
      </c>
      <c r="D532" s="359" t="s">
        <v>23993</v>
      </c>
      <c r="F532" t="str">
        <f t="shared" si="18"/>
        <v>92967</v>
      </c>
      <c r="H532" s="31">
        <f t="shared" si="19"/>
        <v>18.670000000000002</v>
      </c>
    </row>
    <row r="533" spans="1:8" ht="67.5">
      <c r="A533" s="359" t="s">
        <v>8171</v>
      </c>
      <c r="B533" s="314" t="s">
        <v>2630</v>
      </c>
      <c r="C533" s="359" t="s">
        <v>2169</v>
      </c>
      <c r="D533" s="359" t="s">
        <v>25564</v>
      </c>
      <c r="F533" t="str">
        <f t="shared" si="18"/>
        <v>93225</v>
      </c>
      <c r="H533" s="31">
        <f t="shared" si="19"/>
        <v>304.86</v>
      </c>
    </row>
    <row r="534" spans="1:8" ht="40.5">
      <c r="A534" s="359" t="s">
        <v>8172</v>
      </c>
      <c r="B534" s="314" t="s">
        <v>4319</v>
      </c>
      <c r="C534" s="359" t="s">
        <v>2169</v>
      </c>
      <c r="D534" s="359" t="s">
        <v>13193</v>
      </c>
      <c r="F534" t="str">
        <f t="shared" si="18"/>
        <v>93234</v>
      </c>
      <c r="H534" s="31">
        <f t="shared" si="19"/>
        <v>0.38</v>
      </c>
    </row>
    <row r="535" spans="1:8" ht="54">
      <c r="A535" s="359" t="s">
        <v>8174</v>
      </c>
      <c r="B535" s="314" t="s">
        <v>4320</v>
      </c>
      <c r="C535" s="359" t="s">
        <v>2169</v>
      </c>
      <c r="D535" s="359" t="s">
        <v>25565</v>
      </c>
      <c r="F535" t="str">
        <f t="shared" si="18"/>
        <v>93244</v>
      </c>
      <c r="H535" s="31">
        <f t="shared" si="19"/>
        <v>50.29</v>
      </c>
    </row>
    <row r="536" spans="1:8" ht="40.5">
      <c r="A536" s="359" t="s">
        <v>8175</v>
      </c>
      <c r="B536" s="314" t="s">
        <v>4321</v>
      </c>
      <c r="C536" s="359" t="s">
        <v>2169</v>
      </c>
      <c r="D536" s="359" t="s">
        <v>25566</v>
      </c>
      <c r="F536" t="str">
        <f t="shared" si="18"/>
        <v>93274</v>
      </c>
      <c r="H536" s="31">
        <f t="shared" si="19"/>
        <v>78.459999999999994</v>
      </c>
    </row>
    <row r="537" spans="1:8" ht="40.5">
      <c r="A537" s="359" t="s">
        <v>8176</v>
      </c>
      <c r="B537" s="314" t="s">
        <v>4322</v>
      </c>
      <c r="C537" s="359" t="s">
        <v>2169</v>
      </c>
      <c r="D537" s="359" t="s">
        <v>14049</v>
      </c>
      <c r="F537" t="str">
        <f t="shared" si="18"/>
        <v>93282</v>
      </c>
      <c r="H537" s="31">
        <f t="shared" si="19"/>
        <v>26.12</v>
      </c>
    </row>
    <row r="538" spans="1:8" ht="40.5">
      <c r="A538" s="359" t="s">
        <v>8177</v>
      </c>
      <c r="B538" s="314" t="s">
        <v>4323</v>
      </c>
      <c r="C538" s="359" t="s">
        <v>2169</v>
      </c>
      <c r="D538" s="359" t="s">
        <v>25567</v>
      </c>
      <c r="F538" t="str">
        <f t="shared" si="18"/>
        <v>93288</v>
      </c>
      <c r="H538" s="31">
        <f t="shared" si="19"/>
        <v>128.6</v>
      </c>
    </row>
    <row r="539" spans="1:8" ht="67.5">
      <c r="A539" s="359" t="s">
        <v>8178</v>
      </c>
      <c r="B539" s="314" t="s">
        <v>4324</v>
      </c>
      <c r="C539" s="359" t="s">
        <v>2169</v>
      </c>
      <c r="D539" s="359" t="s">
        <v>23928</v>
      </c>
      <c r="F539" t="str">
        <f t="shared" si="18"/>
        <v>93403</v>
      </c>
      <c r="H539" s="31">
        <f t="shared" si="19"/>
        <v>46.03</v>
      </c>
    </row>
    <row r="540" spans="1:8" ht="81">
      <c r="A540" s="359" t="s">
        <v>8179</v>
      </c>
      <c r="B540" s="314" t="s">
        <v>4325</v>
      </c>
      <c r="C540" s="359" t="s">
        <v>2169</v>
      </c>
      <c r="D540" s="359" t="s">
        <v>23292</v>
      </c>
      <c r="F540" t="str">
        <f t="shared" si="18"/>
        <v>93409</v>
      </c>
      <c r="H540" s="31">
        <f t="shared" si="19"/>
        <v>41</v>
      </c>
    </row>
    <row r="541" spans="1:8" ht="40.5">
      <c r="A541" s="359" t="s">
        <v>8180</v>
      </c>
      <c r="B541" s="314" t="s">
        <v>4326</v>
      </c>
      <c r="C541" s="359" t="s">
        <v>2169</v>
      </c>
      <c r="D541" s="359" t="s">
        <v>13690</v>
      </c>
      <c r="F541" t="str">
        <f t="shared" si="18"/>
        <v>93416</v>
      </c>
      <c r="H541" s="31">
        <f t="shared" si="19"/>
        <v>0.33</v>
      </c>
    </row>
    <row r="542" spans="1:8" ht="27">
      <c r="A542" s="359" t="s">
        <v>8182</v>
      </c>
      <c r="B542" s="314" t="s">
        <v>4327</v>
      </c>
      <c r="C542" s="359" t="s">
        <v>2169</v>
      </c>
      <c r="D542" s="359" t="s">
        <v>22825</v>
      </c>
      <c r="F542" t="str">
        <f t="shared" si="18"/>
        <v>93422</v>
      </c>
      <c r="H542" s="31">
        <f t="shared" si="19"/>
        <v>4.49</v>
      </c>
    </row>
    <row r="543" spans="1:8" ht="27">
      <c r="A543" s="359" t="s">
        <v>8184</v>
      </c>
      <c r="B543" s="314" t="s">
        <v>4328</v>
      </c>
      <c r="C543" s="359" t="s">
        <v>2169</v>
      </c>
      <c r="D543" s="359" t="s">
        <v>13904</v>
      </c>
      <c r="F543" t="str">
        <f t="shared" si="18"/>
        <v>93428</v>
      </c>
      <c r="H543" s="31">
        <f t="shared" si="19"/>
        <v>6.37</v>
      </c>
    </row>
    <row r="544" spans="1:8" ht="40.5">
      <c r="A544" s="359" t="s">
        <v>8185</v>
      </c>
      <c r="B544" s="314" t="s">
        <v>4329</v>
      </c>
      <c r="C544" s="359" t="s">
        <v>2169</v>
      </c>
      <c r="D544" s="359" t="s">
        <v>25568</v>
      </c>
      <c r="F544" t="str">
        <f t="shared" si="18"/>
        <v>93434</v>
      </c>
      <c r="H544" s="31">
        <f t="shared" si="19"/>
        <v>207.42</v>
      </c>
    </row>
    <row r="545" spans="1:8" ht="40.5">
      <c r="A545" s="359" t="s">
        <v>8186</v>
      </c>
      <c r="B545" s="314" t="s">
        <v>4330</v>
      </c>
      <c r="C545" s="359" t="s">
        <v>2169</v>
      </c>
      <c r="D545" s="359" t="s">
        <v>25569</v>
      </c>
      <c r="F545" t="str">
        <f t="shared" si="18"/>
        <v>93440</v>
      </c>
      <c r="H545" s="31">
        <f t="shared" si="19"/>
        <v>105.56</v>
      </c>
    </row>
    <row r="546" spans="1:8" ht="27">
      <c r="A546" s="359" t="s">
        <v>8187</v>
      </c>
      <c r="B546" s="314" t="s">
        <v>4331</v>
      </c>
      <c r="C546" s="359" t="s">
        <v>2169</v>
      </c>
      <c r="D546" s="359" t="s">
        <v>25570</v>
      </c>
      <c r="F546" t="str">
        <f t="shared" si="18"/>
        <v>95122</v>
      </c>
      <c r="H546" s="31">
        <f t="shared" si="19"/>
        <v>155.15</v>
      </c>
    </row>
    <row r="547" spans="1:8" ht="40.5">
      <c r="A547" s="359" t="s">
        <v>8188</v>
      </c>
      <c r="B547" s="314" t="s">
        <v>4332</v>
      </c>
      <c r="C547" s="359" t="s">
        <v>2169</v>
      </c>
      <c r="D547" s="359" t="s">
        <v>22159</v>
      </c>
      <c r="F547" t="str">
        <f t="shared" si="18"/>
        <v>95128</v>
      </c>
      <c r="H547" s="31">
        <f t="shared" si="19"/>
        <v>48.43</v>
      </c>
    </row>
    <row r="548" spans="1:8" ht="27">
      <c r="A548" s="359" t="s">
        <v>8189</v>
      </c>
      <c r="B548" s="314" t="s">
        <v>4333</v>
      </c>
      <c r="C548" s="359" t="s">
        <v>2169</v>
      </c>
      <c r="D548" s="359" t="s">
        <v>8290</v>
      </c>
      <c r="F548" t="str">
        <f t="shared" si="18"/>
        <v>95140</v>
      </c>
      <c r="H548" s="31">
        <f t="shared" si="19"/>
        <v>0.05</v>
      </c>
    </row>
    <row r="549" spans="1:8" ht="40.5">
      <c r="A549" s="359" t="s">
        <v>8191</v>
      </c>
      <c r="B549" s="314" t="s">
        <v>4334</v>
      </c>
      <c r="C549" s="359" t="s">
        <v>2169</v>
      </c>
      <c r="D549" s="359" t="s">
        <v>23595</v>
      </c>
      <c r="F549" t="str">
        <f t="shared" si="18"/>
        <v>95213</v>
      </c>
      <c r="H549" s="31">
        <f t="shared" si="19"/>
        <v>83.14</v>
      </c>
    </row>
    <row r="550" spans="1:8" ht="27">
      <c r="A550" s="359" t="s">
        <v>8192</v>
      </c>
      <c r="B550" s="314" t="s">
        <v>4335</v>
      </c>
      <c r="C550" s="359" t="s">
        <v>2169</v>
      </c>
      <c r="D550" s="359" t="s">
        <v>25004</v>
      </c>
      <c r="F550" t="str">
        <f t="shared" si="18"/>
        <v>95219</v>
      </c>
      <c r="H550" s="31">
        <f t="shared" si="19"/>
        <v>27.29</v>
      </c>
    </row>
    <row r="551" spans="1:8" ht="27">
      <c r="A551" s="359" t="s">
        <v>8193</v>
      </c>
      <c r="B551" s="314" t="s">
        <v>4336</v>
      </c>
      <c r="C551" s="359" t="s">
        <v>2169</v>
      </c>
      <c r="D551" s="359" t="s">
        <v>25571</v>
      </c>
      <c r="F551" t="str">
        <f t="shared" si="18"/>
        <v>95259</v>
      </c>
      <c r="H551" s="31">
        <f t="shared" si="19"/>
        <v>18.5</v>
      </c>
    </row>
    <row r="552" spans="1:8" ht="40.5">
      <c r="A552" s="359" t="s">
        <v>8195</v>
      </c>
      <c r="B552" s="314" t="s">
        <v>4337</v>
      </c>
      <c r="C552" s="359" t="s">
        <v>2169</v>
      </c>
      <c r="D552" s="359" t="s">
        <v>7739</v>
      </c>
      <c r="F552" t="str">
        <f t="shared" si="18"/>
        <v>95265</v>
      </c>
      <c r="H552" s="31">
        <f t="shared" si="19"/>
        <v>0.89</v>
      </c>
    </row>
    <row r="553" spans="1:8" ht="40.5">
      <c r="A553" s="359" t="s">
        <v>8196</v>
      </c>
      <c r="B553" s="314" t="s">
        <v>4338</v>
      </c>
      <c r="C553" s="359" t="s">
        <v>2169</v>
      </c>
      <c r="D553" s="359" t="s">
        <v>13192</v>
      </c>
      <c r="F553" t="str">
        <f t="shared" si="18"/>
        <v>95271</v>
      </c>
      <c r="H553" s="31">
        <f t="shared" si="19"/>
        <v>0.46</v>
      </c>
    </row>
    <row r="554" spans="1:8" ht="40.5">
      <c r="A554" s="359" t="s">
        <v>8198</v>
      </c>
      <c r="B554" s="314" t="s">
        <v>4339</v>
      </c>
      <c r="C554" s="359" t="s">
        <v>2169</v>
      </c>
      <c r="D554" s="359" t="s">
        <v>13192</v>
      </c>
      <c r="F554" t="str">
        <f t="shared" si="18"/>
        <v>95277</v>
      </c>
      <c r="H554" s="31">
        <f t="shared" si="19"/>
        <v>0.46</v>
      </c>
    </row>
    <row r="555" spans="1:8" ht="40.5">
      <c r="A555" s="359" t="s">
        <v>8199</v>
      </c>
      <c r="B555" s="314" t="s">
        <v>4340</v>
      </c>
      <c r="C555" s="359" t="s">
        <v>2169</v>
      </c>
      <c r="D555" s="359" t="s">
        <v>8428</v>
      </c>
      <c r="F555" t="str">
        <f t="shared" si="18"/>
        <v>95283</v>
      </c>
      <c r="H555" s="31">
        <f t="shared" si="19"/>
        <v>0.5</v>
      </c>
    </row>
    <row r="556" spans="1:8" ht="54">
      <c r="A556" s="359" t="s">
        <v>8201</v>
      </c>
      <c r="B556" s="314" t="s">
        <v>4341</v>
      </c>
      <c r="C556" s="359" t="s">
        <v>2169</v>
      </c>
      <c r="D556" s="359" t="s">
        <v>22653</v>
      </c>
      <c r="F556" t="str">
        <f t="shared" si="18"/>
        <v>95621</v>
      </c>
      <c r="H556" s="31">
        <f t="shared" si="19"/>
        <v>18.28</v>
      </c>
    </row>
    <row r="557" spans="1:8" ht="54">
      <c r="A557" s="359" t="s">
        <v>8202</v>
      </c>
      <c r="B557" s="314" t="s">
        <v>4342</v>
      </c>
      <c r="C557" s="359" t="s">
        <v>2169</v>
      </c>
      <c r="D557" s="359" t="s">
        <v>24484</v>
      </c>
      <c r="F557" t="str">
        <f t="shared" si="18"/>
        <v>95632</v>
      </c>
      <c r="H557" s="31">
        <f t="shared" si="19"/>
        <v>61.92</v>
      </c>
    </row>
    <row r="558" spans="1:8" ht="40.5">
      <c r="A558" s="359" t="s">
        <v>8203</v>
      </c>
      <c r="B558" s="314" t="s">
        <v>4343</v>
      </c>
      <c r="C558" s="359" t="s">
        <v>2169</v>
      </c>
      <c r="D558" s="359" t="s">
        <v>25572</v>
      </c>
      <c r="F558" t="str">
        <f t="shared" si="18"/>
        <v>95703</v>
      </c>
      <c r="H558" s="31">
        <f t="shared" si="19"/>
        <v>33.479999999999997</v>
      </c>
    </row>
    <row r="559" spans="1:8" ht="40.5">
      <c r="A559" s="359" t="s">
        <v>8204</v>
      </c>
      <c r="B559" s="314" t="s">
        <v>4344</v>
      </c>
      <c r="C559" s="359" t="s">
        <v>2169</v>
      </c>
      <c r="D559" s="359" t="s">
        <v>25573</v>
      </c>
      <c r="F559" t="str">
        <f t="shared" si="18"/>
        <v>95709</v>
      </c>
      <c r="H559" s="31">
        <f t="shared" si="19"/>
        <v>66.489999999999995</v>
      </c>
    </row>
    <row r="560" spans="1:8" ht="54">
      <c r="A560" s="359" t="s">
        <v>8205</v>
      </c>
      <c r="B560" s="314" t="s">
        <v>4345</v>
      </c>
      <c r="C560" s="359" t="s">
        <v>2169</v>
      </c>
      <c r="D560" s="359" t="s">
        <v>25574</v>
      </c>
      <c r="F560" t="str">
        <f t="shared" si="18"/>
        <v>95715</v>
      </c>
      <c r="H560" s="31">
        <f t="shared" si="19"/>
        <v>75.150000000000006</v>
      </c>
    </row>
    <row r="561" spans="1:8" ht="67.5">
      <c r="A561" s="359" t="s">
        <v>8206</v>
      </c>
      <c r="B561" s="314" t="s">
        <v>4346</v>
      </c>
      <c r="C561" s="359" t="s">
        <v>2169</v>
      </c>
      <c r="D561" s="359" t="s">
        <v>24433</v>
      </c>
      <c r="F561" t="str">
        <f t="shared" si="18"/>
        <v>95721</v>
      </c>
      <c r="H561" s="31">
        <f t="shared" si="19"/>
        <v>73.5</v>
      </c>
    </row>
    <row r="562" spans="1:8" ht="40.5">
      <c r="A562" s="359" t="s">
        <v>8207</v>
      </c>
      <c r="B562" s="314" t="s">
        <v>4347</v>
      </c>
      <c r="C562" s="359" t="s">
        <v>2169</v>
      </c>
      <c r="D562" s="359" t="s">
        <v>25575</v>
      </c>
      <c r="F562" t="str">
        <f t="shared" si="18"/>
        <v>95873</v>
      </c>
      <c r="H562" s="31">
        <f t="shared" si="19"/>
        <v>10.17</v>
      </c>
    </row>
    <row r="563" spans="1:8" ht="40.5">
      <c r="A563" s="359" t="s">
        <v>8209</v>
      </c>
      <c r="B563" s="314" t="s">
        <v>4348</v>
      </c>
      <c r="C563" s="359" t="s">
        <v>2169</v>
      </c>
      <c r="D563" s="359" t="s">
        <v>25576</v>
      </c>
      <c r="F563" t="str">
        <f t="shared" si="18"/>
        <v>96014</v>
      </c>
      <c r="H563" s="31">
        <f t="shared" si="19"/>
        <v>50.86</v>
      </c>
    </row>
    <row r="564" spans="1:8" ht="40.5">
      <c r="A564" s="359" t="s">
        <v>8210</v>
      </c>
      <c r="B564" s="314" t="s">
        <v>4349</v>
      </c>
      <c r="C564" s="359" t="s">
        <v>2169</v>
      </c>
      <c r="D564" s="359" t="s">
        <v>24334</v>
      </c>
      <c r="F564" t="str">
        <f t="shared" si="18"/>
        <v>96021</v>
      </c>
      <c r="H564" s="31">
        <f t="shared" si="19"/>
        <v>50.7</v>
      </c>
    </row>
    <row r="565" spans="1:8" ht="40.5">
      <c r="A565" s="359" t="s">
        <v>8211</v>
      </c>
      <c r="B565" s="314" t="s">
        <v>4350</v>
      </c>
      <c r="C565" s="359" t="s">
        <v>2169</v>
      </c>
      <c r="D565" s="359" t="s">
        <v>25577</v>
      </c>
      <c r="F565" t="str">
        <f t="shared" si="18"/>
        <v>96029</v>
      </c>
      <c r="H565" s="31">
        <f t="shared" si="19"/>
        <v>46.49</v>
      </c>
    </row>
    <row r="566" spans="1:8" ht="40.5">
      <c r="A566" s="359" t="s">
        <v>8212</v>
      </c>
      <c r="B566" s="314" t="s">
        <v>4351</v>
      </c>
      <c r="C566" s="359" t="s">
        <v>2169</v>
      </c>
      <c r="D566" s="359" t="s">
        <v>22406</v>
      </c>
      <c r="F566" t="str">
        <f t="shared" si="18"/>
        <v>96036</v>
      </c>
      <c r="H566" s="31">
        <f t="shared" si="19"/>
        <v>52.96</v>
      </c>
    </row>
    <row r="567" spans="1:8" ht="40.5">
      <c r="A567" s="359" t="s">
        <v>8213</v>
      </c>
      <c r="B567" s="314" t="s">
        <v>4352</v>
      </c>
      <c r="C567" s="359" t="s">
        <v>2169</v>
      </c>
      <c r="D567" s="359" t="s">
        <v>24399</v>
      </c>
      <c r="F567" t="str">
        <f t="shared" si="18"/>
        <v>96155</v>
      </c>
      <c r="H567" s="31">
        <f t="shared" si="19"/>
        <v>46.65</v>
      </c>
    </row>
    <row r="568" spans="1:8" ht="40.5">
      <c r="A568" s="359" t="s">
        <v>8214</v>
      </c>
      <c r="B568" s="314" t="s">
        <v>4353</v>
      </c>
      <c r="C568" s="359" t="s">
        <v>2169</v>
      </c>
      <c r="D568" s="359" t="s">
        <v>22766</v>
      </c>
      <c r="F568" t="str">
        <f t="shared" si="18"/>
        <v>96156</v>
      </c>
      <c r="H568" s="31">
        <f t="shared" si="19"/>
        <v>50.14</v>
      </c>
    </row>
    <row r="569" spans="1:8" ht="40.5">
      <c r="A569" s="359" t="s">
        <v>8215</v>
      </c>
      <c r="B569" s="314" t="s">
        <v>4354</v>
      </c>
      <c r="C569" s="359" t="s">
        <v>2169</v>
      </c>
      <c r="D569" s="359" t="s">
        <v>24618</v>
      </c>
      <c r="F569" t="str">
        <f t="shared" si="18"/>
        <v>96159</v>
      </c>
      <c r="H569" s="31">
        <f t="shared" si="19"/>
        <v>63.5</v>
      </c>
    </row>
    <row r="570" spans="1:8" ht="40.5">
      <c r="A570" s="359" t="s">
        <v>8216</v>
      </c>
      <c r="B570" s="314" t="s">
        <v>4355</v>
      </c>
      <c r="C570" s="359" t="s">
        <v>2169</v>
      </c>
      <c r="D570" s="359" t="s">
        <v>25578</v>
      </c>
      <c r="F570" t="str">
        <f t="shared" si="18"/>
        <v>96246</v>
      </c>
      <c r="H570" s="31">
        <f t="shared" si="19"/>
        <v>50.66</v>
      </c>
    </row>
    <row r="571" spans="1:8" ht="40.5">
      <c r="A571" s="359" t="s">
        <v>8217</v>
      </c>
      <c r="B571" s="314" t="s">
        <v>4356</v>
      </c>
      <c r="C571" s="359" t="s">
        <v>2169</v>
      </c>
      <c r="D571" s="359" t="s">
        <v>24819</v>
      </c>
      <c r="F571" t="str">
        <f t="shared" si="18"/>
        <v>96302</v>
      </c>
      <c r="H571" s="31">
        <f t="shared" si="19"/>
        <v>87.24</v>
      </c>
    </row>
    <row r="572" spans="1:8" ht="54">
      <c r="A572" s="359" t="s">
        <v>8218</v>
      </c>
      <c r="B572" s="314" t="s">
        <v>4357</v>
      </c>
      <c r="C572" s="359" t="s">
        <v>2169</v>
      </c>
      <c r="D572" s="359" t="s">
        <v>8424</v>
      </c>
      <c r="F572" t="str">
        <f t="shared" si="18"/>
        <v>96308</v>
      </c>
      <c r="H572" s="31">
        <f t="shared" si="19"/>
        <v>0.18</v>
      </c>
    </row>
    <row r="573" spans="1:8" ht="54">
      <c r="A573" s="359" t="s">
        <v>8220</v>
      </c>
      <c r="B573" s="314" t="s">
        <v>4358</v>
      </c>
      <c r="C573" s="359" t="s">
        <v>2169</v>
      </c>
      <c r="D573" s="359" t="s">
        <v>25579</v>
      </c>
      <c r="F573" t="str">
        <f t="shared" si="18"/>
        <v>96464</v>
      </c>
      <c r="H573" s="31">
        <f t="shared" si="19"/>
        <v>66.08</v>
      </c>
    </row>
    <row r="574" spans="1:8" ht="54">
      <c r="A574" s="359" t="s">
        <v>21674</v>
      </c>
      <c r="B574" s="314" t="s">
        <v>21675</v>
      </c>
      <c r="C574" s="359" t="s">
        <v>2169</v>
      </c>
      <c r="D574" s="359" t="s">
        <v>8744</v>
      </c>
      <c r="F574" t="str">
        <f t="shared" si="18"/>
        <v>98765</v>
      </c>
      <c r="H574" s="31">
        <f t="shared" si="19"/>
        <v>0.09</v>
      </c>
    </row>
    <row r="575" spans="1:8" ht="54">
      <c r="A575" s="359" t="s">
        <v>23329</v>
      </c>
      <c r="B575" s="314" t="s">
        <v>23330</v>
      </c>
      <c r="C575" s="359" t="s">
        <v>2169</v>
      </c>
      <c r="D575" s="359" t="s">
        <v>8424</v>
      </c>
      <c r="F575" t="str">
        <f t="shared" si="18"/>
        <v>99834</v>
      </c>
      <c r="H575" s="31">
        <f t="shared" si="19"/>
        <v>0.18</v>
      </c>
    </row>
    <row r="576" spans="1:8" ht="54">
      <c r="A576" s="359" t="s">
        <v>8221</v>
      </c>
      <c r="B576" s="314" t="s">
        <v>4359</v>
      </c>
      <c r="C576" s="359" t="s">
        <v>107</v>
      </c>
      <c r="D576" s="359" t="s">
        <v>24664</v>
      </c>
      <c r="F576" t="str">
        <f t="shared" si="18"/>
        <v>5089</v>
      </c>
      <c r="H576" s="31">
        <f t="shared" si="19"/>
        <v>26.27</v>
      </c>
    </row>
    <row r="577" spans="1:8" ht="40.5">
      <c r="A577" s="359" t="s">
        <v>8223</v>
      </c>
      <c r="B577" s="314" t="s">
        <v>2631</v>
      </c>
      <c r="C577" s="359" t="s">
        <v>107</v>
      </c>
      <c r="D577" s="359" t="s">
        <v>10105</v>
      </c>
      <c r="F577" t="str">
        <f t="shared" si="18"/>
        <v>5627</v>
      </c>
      <c r="H577" s="31">
        <f t="shared" si="19"/>
        <v>30.02</v>
      </c>
    </row>
    <row r="578" spans="1:8" ht="40.5">
      <c r="A578" s="359" t="s">
        <v>8224</v>
      </c>
      <c r="B578" s="314" t="s">
        <v>2632</v>
      </c>
      <c r="C578" s="359" t="s">
        <v>107</v>
      </c>
      <c r="D578" s="359" t="s">
        <v>9030</v>
      </c>
      <c r="F578" t="str">
        <f t="shared" si="18"/>
        <v>5628</v>
      </c>
      <c r="H578" s="31">
        <f t="shared" si="19"/>
        <v>7.71</v>
      </c>
    </row>
    <row r="579" spans="1:8" ht="40.5">
      <c r="A579" s="359" t="s">
        <v>8226</v>
      </c>
      <c r="B579" s="314" t="s">
        <v>2633</v>
      </c>
      <c r="C579" s="359" t="s">
        <v>107</v>
      </c>
      <c r="D579" s="359" t="s">
        <v>14100</v>
      </c>
      <c r="F579" t="str">
        <f t="shared" si="18"/>
        <v>5629</v>
      </c>
      <c r="H579" s="31">
        <f t="shared" si="19"/>
        <v>37.53</v>
      </c>
    </row>
    <row r="580" spans="1:8" ht="40.5">
      <c r="A580" s="359" t="s">
        <v>8227</v>
      </c>
      <c r="B580" s="314" t="s">
        <v>2634</v>
      </c>
      <c r="C580" s="359" t="s">
        <v>107</v>
      </c>
      <c r="D580" s="359" t="s">
        <v>25580</v>
      </c>
      <c r="F580" t="str">
        <f t="shared" si="18"/>
        <v>5630</v>
      </c>
      <c r="H580" s="31">
        <f t="shared" si="19"/>
        <v>50.18</v>
      </c>
    </row>
    <row r="581" spans="1:8" ht="40.5">
      <c r="A581" s="359" t="s">
        <v>8228</v>
      </c>
      <c r="B581" s="314" t="s">
        <v>4360</v>
      </c>
      <c r="C581" s="359" t="s">
        <v>107</v>
      </c>
      <c r="D581" s="359" t="s">
        <v>12534</v>
      </c>
      <c r="F581" t="str">
        <f t="shared" ref="F581:F644" si="20">TRIM(A581)</f>
        <v>5658</v>
      </c>
      <c r="H581" s="31">
        <f t="shared" ref="H581:H644" si="21">ROUND(D581*(1+$H$1),2)</f>
        <v>1.52</v>
      </c>
    </row>
    <row r="582" spans="1:8" ht="67.5">
      <c r="A582" s="359" t="s">
        <v>8229</v>
      </c>
      <c r="B582" s="314" t="s">
        <v>4361</v>
      </c>
      <c r="C582" s="359" t="s">
        <v>107</v>
      </c>
      <c r="D582" s="359" t="s">
        <v>25581</v>
      </c>
      <c r="F582" t="str">
        <f t="shared" si="20"/>
        <v>5664</v>
      </c>
      <c r="H582" s="31">
        <f t="shared" si="21"/>
        <v>21.99</v>
      </c>
    </row>
    <row r="583" spans="1:8" ht="67.5">
      <c r="A583" s="359" t="s">
        <v>8230</v>
      </c>
      <c r="B583" s="314" t="s">
        <v>4362</v>
      </c>
      <c r="C583" s="359" t="s">
        <v>107</v>
      </c>
      <c r="D583" s="359" t="s">
        <v>25582</v>
      </c>
      <c r="F583" t="str">
        <f t="shared" si="20"/>
        <v>5667</v>
      </c>
      <c r="H583" s="31">
        <f t="shared" si="21"/>
        <v>19.55</v>
      </c>
    </row>
    <row r="584" spans="1:8" ht="67.5">
      <c r="A584" s="359" t="s">
        <v>8232</v>
      </c>
      <c r="B584" s="314" t="s">
        <v>4363</v>
      </c>
      <c r="C584" s="359" t="s">
        <v>107</v>
      </c>
      <c r="D584" s="359" t="s">
        <v>25234</v>
      </c>
      <c r="F584" t="str">
        <f t="shared" si="20"/>
        <v>5668</v>
      </c>
      <c r="H584" s="31">
        <f t="shared" si="21"/>
        <v>38.380000000000003</v>
      </c>
    </row>
    <row r="585" spans="1:8" ht="54">
      <c r="A585" s="359" t="s">
        <v>8233</v>
      </c>
      <c r="B585" s="314" t="s">
        <v>4364</v>
      </c>
      <c r="C585" s="359" t="s">
        <v>107</v>
      </c>
      <c r="D585" s="359" t="s">
        <v>25583</v>
      </c>
      <c r="F585" t="str">
        <f t="shared" si="20"/>
        <v>5674</v>
      </c>
      <c r="H585" s="31">
        <f t="shared" si="21"/>
        <v>25.27</v>
      </c>
    </row>
    <row r="586" spans="1:8" ht="54">
      <c r="A586" s="359" t="s">
        <v>8235</v>
      </c>
      <c r="B586" s="314" t="s">
        <v>4365</v>
      </c>
      <c r="C586" s="359" t="s">
        <v>107</v>
      </c>
      <c r="D586" s="359" t="s">
        <v>8236</v>
      </c>
      <c r="F586" t="str">
        <f t="shared" si="20"/>
        <v>5692</v>
      </c>
      <c r="H586" s="31">
        <f t="shared" si="21"/>
        <v>0.2</v>
      </c>
    </row>
    <row r="587" spans="1:8" ht="54">
      <c r="A587" s="359" t="s">
        <v>8237</v>
      </c>
      <c r="B587" s="314" t="s">
        <v>4366</v>
      </c>
      <c r="C587" s="359" t="s">
        <v>107</v>
      </c>
      <c r="D587" s="359" t="s">
        <v>17084</v>
      </c>
      <c r="F587" t="str">
        <f t="shared" si="20"/>
        <v>5693</v>
      </c>
      <c r="H587" s="31">
        <f t="shared" si="21"/>
        <v>8.09</v>
      </c>
    </row>
    <row r="588" spans="1:8" ht="54">
      <c r="A588" s="359" t="s">
        <v>8239</v>
      </c>
      <c r="B588" s="314" t="s">
        <v>2635</v>
      </c>
      <c r="C588" s="359" t="s">
        <v>107</v>
      </c>
      <c r="D588" s="359" t="s">
        <v>19343</v>
      </c>
      <c r="F588" t="str">
        <f t="shared" si="20"/>
        <v>5695</v>
      </c>
      <c r="H588" s="31">
        <f t="shared" si="21"/>
        <v>27.84</v>
      </c>
    </row>
    <row r="589" spans="1:8" ht="40.5">
      <c r="A589" s="359" t="s">
        <v>8240</v>
      </c>
      <c r="B589" s="314" t="s">
        <v>4367</v>
      </c>
      <c r="C589" s="359" t="s">
        <v>107</v>
      </c>
      <c r="D589" s="359" t="s">
        <v>25539</v>
      </c>
      <c r="F589" t="str">
        <f t="shared" si="20"/>
        <v>5703</v>
      </c>
      <c r="H589" s="31">
        <f t="shared" si="21"/>
        <v>22.48</v>
      </c>
    </row>
    <row r="590" spans="1:8" ht="67.5">
      <c r="A590" s="359" t="s">
        <v>8242</v>
      </c>
      <c r="B590" s="314" t="s">
        <v>4368</v>
      </c>
      <c r="C590" s="359" t="s">
        <v>107</v>
      </c>
      <c r="D590" s="359" t="s">
        <v>22168</v>
      </c>
      <c r="F590" t="str">
        <f t="shared" si="20"/>
        <v>5705</v>
      </c>
      <c r="H590" s="31">
        <f t="shared" si="21"/>
        <v>17.489999999999998</v>
      </c>
    </row>
    <row r="591" spans="1:8" ht="27">
      <c r="A591" s="359" t="s">
        <v>8243</v>
      </c>
      <c r="B591" s="314" t="s">
        <v>4369</v>
      </c>
      <c r="C591" s="359" t="s">
        <v>107</v>
      </c>
      <c r="D591" s="359" t="s">
        <v>22418</v>
      </c>
      <c r="F591" t="str">
        <f t="shared" si="20"/>
        <v>5707</v>
      </c>
      <c r="H591" s="31">
        <f t="shared" si="21"/>
        <v>51.85</v>
      </c>
    </row>
    <row r="592" spans="1:8" ht="40.5">
      <c r="A592" s="359" t="s">
        <v>8244</v>
      </c>
      <c r="B592" s="314" t="s">
        <v>4370</v>
      </c>
      <c r="C592" s="359" t="s">
        <v>107</v>
      </c>
      <c r="D592" s="359" t="s">
        <v>25584</v>
      </c>
      <c r="F592" t="str">
        <f t="shared" si="20"/>
        <v>5710</v>
      </c>
      <c r="H592" s="31">
        <f t="shared" si="21"/>
        <v>132.03</v>
      </c>
    </row>
    <row r="593" spans="1:8" ht="54">
      <c r="A593" s="359" t="s">
        <v>8245</v>
      </c>
      <c r="B593" s="314" t="s">
        <v>4371</v>
      </c>
      <c r="C593" s="359" t="s">
        <v>107</v>
      </c>
      <c r="D593" s="359" t="s">
        <v>25585</v>
      </c>
      <c r="F593" t="str">
        <f t="shared" si="20"/>
        <v>5711</v>
      </c>
      <c r="H593" s="31">
        <f t="shared" si="21"/>
        <v>69.319999999999993</v>
      </c>
    </row>
    <row r="594" spans="1:8" ht="27">
      <c r="A594" s="359" t="s">
        <v>8246</v>
      </c>
      <c r="B594" s="314" t="s">
        <v>2178</v>
      </c>
      <c r="C594" s="359" t="s">
        <v>107</v>
      </c>
      <c r="D594" s="359" t="s">
        <v>14821</v>
      </c>
      <c r="F594" t="str">
        <f t="shared" si="20"/>
        <v>5714</v>
      </c>
      <c r="H594" s="31">
        <f t="shared" si="21"/>
        <v>10.050000000000001</v>
      </c>
    </row>
    <row r="595" spans="1:8" ht="40.5">
      <c r="A595" s="359" t="s">
        <v>8248</v>
      </c>
      <c r="B595" s="314" t="s">
        <v>2179</v>
      </c>
      <c r="C595" s="359" t="s">
        <v>107</v>
      </c>
      <c r="D595" s="359" t="s">
        <v>25586</v>
      </c>
      <c r="F595" t="str">
        <f t="shared" si="20"/>
        <v>5715</v>
      </c>
      <c r="H595" s="31">
        <f t="shared" si="21"/>
        <v>93.27</v>
      </c>
    </row>
    <row r="596" spans="1:8" ht="40.5">
      <c r="A596" s="359" t="s">
        <v>8249</v>
      </c>
      <c r="B596" s="314" t="s">
        <v>2636</v>
      </c>
      <c r="C596" s="359" t="s">
        <v>107</v>
      </c>
      <c r="D596" s="359" t="s">
        <v>25587</v>
      </c>
      <c r="F596" t="str">
        <f t="shared" si="20"/>
        <v>5718</v>
      </c>
      <c r="H596" s="31">
        <f t="shared" si="21"/>
        <v>82.74</v>
      </c>
    </row>
    <row r="597" spans="1:8" ht="54">
      <c r="A597" s="359" t="s">
        <v>8250</v>
      </c>
      <c r="B597" s="314" t="s">
        <v>4372</v>
      </c>
      <c r="C597" s="359" t="s">
        <v>107</v>
      </c>
      <c r="D597" s="359" t="s">
        <v>25588</v>
      </c>
      <c r="F597" t="str">
        <f t="shared" si="20"/>
        <v>5721</v>
      </c>
      <c r="H597" s="31">
        <f t="shared" si="21"/>
        <v>73</v>
      </c>
    </row>
    <row r="598" spans="1:8" ht="40.5">
      <c r="A598" s="359" t="s">
        <v>8251</v>
      </c>
      <c r="B598" s="314" t="s">
        <v>2637</v>
      </c>
      <c r="C598" s="359" t="s">
        <v>107</v>
      </c>
      <c r="D598" s="359" t="s">
        <v>25589</v>
      </c>
      <c r="F598" t="str">
        <f t="shared" si="20"/>
        <v>5722</v>
      </c>
      <c r="H598" s="31">
        <f t="shared" si="21"/>
        <v>168.83</v>
      </c>
    </row>
    <row r="599" spans="1:8" ht="40.5">
      <c r="A599" s="359" t="s">
        <v>8252</v>
      </c>
      <c r="B599" s="314" t="s">
        <v>2638</v>
      </c>
      <c r="C599" s="359" t="s">
        <v>107</v>
      </c>
      <c r="D599" s="359" t="s">
        <v>23331</v>
      </c>
      <c r="F599" t="str">
        <f t="shared" si="20"/>
        <v>5724</v>
      </c>
      <c r="H599" s="31">
        <f t="shared" si="21"/>
        <v>38.590000000000003</v>
      </c>
    </row>
    <row r="600" spans="1:8" ht="54">
      <c r="A600" s="359" t="s">
        <v>8253</v>
      </c>
      <c r="B600" s="314" t="s">
        <v>2639</v>
      </c>
      <c r="C600" s="359" t="s">
        <v>107</v>
      </c>
      <c r="D600" s="359" t="s">
        <v>8208</v>
      </c>
      <c r="F600" t="str">
        <f t="shared" si="20"/>
        <v>5727</v>
      </c>
      <c r="H600" s="31">
        <f t="shared" si="21"/>
        <v>7.62</v>
      </c>
    </row>
    <row r="601" spans="1:8" ht="54">
      <c r="A601" s="359" t="s">
        <v>8255</v>
      </c>
      <c r="B601" s="314" t="s">
        <v>2640</v>
      </c>
      <c r="C601" s="359" t="s">
        <v>107</v>
      </c>
      <c r="D601" s="359" t="s">
        <v>10260</v>
      </c>
      <c r="F601" t="str">
        <f t="shared" si="20"/>
        <v>5729</v>
      </c>
      <c r="H601" s="31">
        <f t="shared" si="21"/>
        <v>31.03</v>
      </c>
    </row>
    <row r="602" spans="1:8" ht="54">
      <c r="A602" s="359" t="s">
        <v>8256</v>
      </c>
      <c r="B602" s="314" t="s">
        <v>2641</v>
      </c>
      <c r="C602" s="359" t="s">
        <v>107</v>
      </c>
      <c r="D602" s="359" t="s">
        <v>25590</v>
      </c>
      <c r="F602" t="str">
        <f t="shared" si="20"/>
        <v>5730</v>
      </c>
      <c r="H602" s="31">
        <f t="shared" si="21"/>
        <v>32.229999999999997</v>
      </c>
    </row>
    <row r="603" spans="1:8" ht="67.5">
      <c r="A603" s="359" t="s">
        <v>8257</v>
      </c>
      <c r="B603" s="314" t="s">
        <v>4373</v>
      </c>
      <c r="C603" s="359" t="s">
        <v>107</v>
      </c>
      <c r="D603" s="359" t="s">
        <v>23315</v>
      </c>
      <c r="F603" t="str">
        <f t="shared" si="20"/>
        <v>5735</v>
      </c>
      <c r="H603" s="31">
        <f t="shared" si="21"/>
        <v>21.21</v>
      </c>
    </row>
    <row r="604" spans="1:8" ht="81">
      <c r="A604" s="359" t="s">
        <v>8258</v>
      </c>
      <c r="B604" s="314" t="s">
        <v>4374</v>
      </c>
      <c r="C604" s="359" t="s">
        <v>107</v>
      </c>
      <c r="D604" s="359" t="s">
        <v>25591</v>
      </c>
      <c r="F604" t="str">
        <f t="shared" si="20"/>
        <v>5736</v>
      </c>
      <c r="H604" s="31">
        <f t="shared" si="21"/>
        <v>35.22</v>
      </c>
    </row>
    <row r="605" spans="1:8" ht="54">
      <c r="A605" s="359" t="s">
        <v>8259</v>
      </c>
      <c r="B605" s="314" t="s">
        <v>2642</v>
      </c>
      <c r="C605" s="359" t="s">
        <v>107</v>
      </c>
      <c r="D605" s="359" t="s">
        <v>20070</v>
      </c>
      <c r="F605" t="str">
        <f t="shared" si="20"/>
        <v>5738</v>
      </c>
      <c r="H605" s="31">
        <f t="shared" si="21"/>
        <v>27.6</v>
      </c>
    </row>
    <row r="606" spans="1:8" ht="54">
      <c r="A606" s="359" t="s">
        <v>8260</v>
      </c>
      <c r="B606" s="314" t="s">
        <v>2643</v>
      </c>
      <c r="C606" s="359" t="s">
        <v>107</v>
      </c>
      <c r="D606" s="359" t="s">
        <v>24674</v>
      </c>
      <c r="F606" t="str">
        <f t="shared" si="20"/>
        <v>5739</v>
      </c>
      <c r="H606" s="31">
        <f t="shared" si="21"/>
        <v>34.53</v>
      </c>
    </row>
    <row r="607" spans="1:8" ht="67.5">
      <c r="A607" s="359" t="s">
        <v>8261</v>
      </c>
      <c r="B607" s="314" t="s">
        <v>4375</v>
      </c>
      <c r="C607" s="359" t="s">
        <v>107</v>
      </c>
      <c r="D607" s="359" t="s">
        <v>21725</v>
      </c>
      <c r="F607" t="str">
        <f t="shared" si="20"/>
        <v>5741</v>
      </c>
      <c r="H607" s="31">
        <f t="shared" si="21"/>
        <v>34.83</v>
      </c>
    </row>
    <row r="608" spans="1:8" ht="67.5">
      <c r="A608" s="359" t="s">
        <v>8262</v>
      </c>
      <c r="B608" s="314" t="s">
        <v>4376</v>
      </c>
      <c r="C608" s="359" t="s">
        <v>107</v>
      </c>
      <c r="D608" s="359" t="s">
        <v>8000</v>
      </c>
      <c r="F608" t="str">
        <f t="shared" si="20"/>
        <v>5742</v>
      </c>
      <c r="H608" s="31">
        <f t="shared" si="21"/>
        <v>21.47</v>
      </c>
    </row>
    <row r="609" spans="1:8" ht="67.5">
      <c r="A609" s="359" t="s">
        <v>8263</v>
      </c>
      <c r="B609" s="314" t="s">
        <v>4377</v>
      </c>
      <c r="C609" s="359" t="s">
        <v>107</v>
      </c>
      <c r="D609" s="359" t="s">
        <v>25592</v>
      </c>
      <c r="F609" t="str">
        <f t="shared" si="20"/>
        <v>5747</v>
      </c>
      <c r="H609" s="31">
        <f t="shared" si="21"/>
        <v>123.12</v>
      </c>
    </row>
    <row r="610" spans="1:8" ht="54">
      <c r="A610" s="359" t="s">
        <v>8264</v>
      </c>
      <c r="B610" s="314" t="s">
        <v>4378</v>
      </c>
      <c r="C610" s="359" t="s">
        <v>107</v>
      </c>
      <c r="D610" s="359" t="s">
        <v>13991</v>
      </c>
      <c r="F610" t="str">
        <f t="shared" si="20"/>
        <v>5751</v>
      </c>
      <c r="H610" s="31">
        <f t="shared" si="21"/>
        <v>19.66</v>
      </c>
    </row>
    <row r="611" spans="1:8" ht="54">
      <c r="A611" s="359" t="s">
        <v>8265</v>
      </c>
      <c r="B611" s="314" t="s">
        <v>4379</v>
      </c>
      <c r="C611" s="359" t="s">
        <v>107</v>
      </c>
      <c r="D611" s="359" t="s">
        <v>11060</v>
      </c>
      <c r="F611" t="str">
        <f t="shared" si="20"/>
        <v>5754</v>
      </c>
      <c r="H611" s="31">
        <f t="shared" si="21"/>
        <v>16.55</v>
      </c>
    </row>
    <row r="612" spans="1:8" ht="67.5">
      <c r="A612" s="359" t="s">
        <v>8267</v>
      </c>
      <c r="B612" s="314" t="s">
        <v>4380</v>
      </c>
      <c r="C612" s="359" t="s">
        <v>107</v>
      </c>
      <c r="D612" s="359" t="s">
        <v>14864</v>
      </c>
      <c r="F612" t="str">
        <f t="shared" si="20"/>
        <v>5763</v>
      </c>
      <c r="H612" s="31">
        <f t="shared" si="21"/>
        <v>28.37</v>
      </c>
    </row>
    <row r="613" spans="1:8" ht="40.5">
      <c r="A613" s="359" t="s">
        <v>8268</v>
      </c>
      <c r="B613" s="314" t="s">
        <v>4381</v>
      </c>
      <c r="C613" s="359" t="s">
        <v>107</v>
      </c>
      <c r="D613" s="359" t="s">
        <v>8617</v>
      </c>
      <c r="F613" t="str">
        <f t="shared" si="20"/>
        <v>5765</v>
      </c>
      <c r="H613" s="31">
        <f t="shared" si="21"/>
        <v>2.4500000000000002</v>
      </c>
    </row>
    <row r="614" spans="1:8" ht="40.5">
      <c r="A614" s="359" t="s">
        <v>8270</v>
      </c>
      <c r="B614" s="314" t="s">
        <v>4382</v>
      </c>
      <c r="C614" s="359" t="s">
        <v>107</v>
      </c>
      <c r="D614" s="359" t="s">
        <v>11695</v>
      </c>
      <c r="F614" t="str">
        <f t="shared" si="20"/>
        <v>5766</v>
      </c>
      <c r="H614" s="31">
        <f t="shared" si="21"/>
        <v>4.05</v>
      </c>
    </row>
    <row r="615" spans="1:8" ht="40.5">
      <c r="A615" s="359" t="s">
        <v>8271</v>
      </c>
      <c r="B615" s="314" t="s">
        <v>2180</v>
      </c>
      <c r="C615" s="359" t="s">
        <v>107</v>
      </c>
      <c r="D615" s="359" t="s">
        <v>22619</v>
      </c>
      <c r="F615" t="str">
        <f t="shared" si="20"/>
        <v>5779</v>
      </c>
      <c r="H615" s="31">
        <f t="shared" si="21"/>
        <v>45.95</v>
      </c>
    </row>
    <row r="616" spans="1:8" ht="54">
      <c r="A616" s="359" t="s">
        <v>8272</v>
      </c>
      <c r="B616" s="314" t="s">
        <v>2644</v>
      </c>
      <c r="C616" s="359" t="s">
        <v>107</v>
      </c>
      <c r="D616" s="359" t="s">
        <v>25593</v>
      </c>
      <c r="F616" t="str">
        <f t="shared" si="20"/>
        <v>5787</v>
      </c>
      <c r="H616" s="31">
        <f t="shared" si="21"/>
        <v>54.78</v>
      </c>
    </row>
    <row r="617" spans="1:8" ht="40.5">
      <c r="A617" s="359" t="s">
        <v>8273</v>
      </c>
      <c r="B617" s="314" t="s">
        <v>4383</v>
      </c>
      <c r="C617" s="359" t="s">
        <v>107</v>
      </c>
      <c r="D617" s="359" t="s">
        <v>13774</v>
      </c>
      <c r="F617" t="str">
        <f t="shared" si="20"/>
        <v>5797</v>
      </c>
      <c r="H617" s="31">
        <f t="shared" si="21"/>
        <v>3.73</v>
      </c>
    </row>
    <row r="618" spans="1:8" ht="54">
      <c r="A618" s="359" t="s">
        <v>8275</v>
      </c>
      <c r="B618" s="314" t="s">
        <v>4384</v>
      </c>
      <c r="C618" s="359" t="s">
        <v>107</v>
      </c>
      <c r="D618" s="359" t="s">
        <v>8181</v>
      </c>
      <c r="F618" t="str">
        <f t="shared" si="20"/>
        <v>5800</v>
      </c>
      <c r="H618" s="31">
        <f t="shared" si="21"/>
        <v>0.26</v>
      </c>
    </row>
    <row r="619" spans="1:8" ht="27">
      <c r="A619" s="359" t="s">
        <v>8277</v>
      </c>
      <c r="B619" s="314" t="s">
        <v>2645</v>
      </c>
      <c r="C619" s="359" t="s">
        <v>107</v>
      </c>
      <c r="D619" s="359" t="s">
        <v>12572</v>
      </c>
      <c r="F619" t="str">
        <f t="shared" si="20"/>
        <v>7032</v>
      </c>
      <c r="H619" s="31">
        <f t="shared" si="21"/>
        <v>3.59</v>
      </c>
    </row>
    <row r="620" spans="1:8" ht="27">
      <c r="A620" s="359" t="s">
        <v>8279</v>
      </c>
      <c r="B620" s="314" t="s">
        <v>2646</v>
      </c>
      <c r="C620" s="359" t="s">
        <v>107</v>
      </c>
      <c r="D620" s="359" t="s">
        <v>8776</v>
      </c>
      <c r="F620" t="str">
        <f t="shared" si="20"/>
        <v>7033</v>
      </c>
      <c r="H620" s="31">
        <f t="shared" si="21"/>
        <v>1.43</v>
      </c>
    </row>
    <row r="621" spans="1:8" ht="27">
      <c r="A621" s="359" t="s">
        <v>8280</v>
      </c>
      <c r="B621" s="314" t="s">
        <v>2647</v>
      </c>
      <c r="C621" s="359" t="s">
        <v>107</v>
      </c>
      <c r="D621" s="359" t="s">
        <v>13833</v>
      </c>
      <c r="F621" t="str">
        <f t="shared" si="20"/>
        <v>7034</v>
      </c>
      <c r="H621" s="31">
        <f t="shared" si="21"/>
        <v>6.73</v>
      </c>
    </row>
    <row r="622" spans="1:8" ht="40.5">
      <c r="A622" s="359" t="s">
        <v>8281</v>
      </c>
      <c r="B622" s="314" t="s">
        <v>2648</v>
      </c>
      <c r="C622" s="359" t="s">
        <v>107</v>
      </c>
      <c r="D622" s="359" t="s">
        <v>25594</v>
      </c>
      <c r="F622" t="str">
        <f t="shared" si="20"/>
        <v>7035</v>
      </c>
      <c r="H622" s="31">
        <f t="shared" si="21"/>
        <v>166.39</v>
      </c>
    </row>
    <row r="623" spans="1:8" ht="54">
      <c r="A623" s="359" t="s">
        <v>8282</v>
      </c>
      <c r="B623" s="314" t="s">
        <v>4385</v>
      </c>
      <c r="C623" s="359" t="s">
        <v>107</v>
      </c>
      <c r="D623" s="359" t="s">
        <v>21335</v>
      </c>
      <c r="F623" t="str">
        <f t="shared" si="20"/>
        <v>7038</v>
      </c>
      <c r="H623" s="31">
        <f t="shared" si="21"/>
        <v>31.57</v>
      </c>
    </row>
    <row r="624" spans="1:8" ht="54">
      <c r="A624" s="359" t="s">
        <v>8284</v>
      </c>
      <c r="B624" s="314" t="s">
        <v>4386</v>
      </c>
      <c r="C624" s="359" t="s">
        <v>107</v>
      </c>
      <c r="D624" s="359" t="s">
        <v>25334</v>
      </c>
      <c r="F624" t="str">
        <f t="shared" si="20"/>
        <v>7039</v>
      </c>
      <c r="H624" s="31">
        <f t="shared" si="21"/>
        <v>8.2799999999999994</v>
      </c>
    </row>
    <row r="625" spans="1:8" ht="54">
      <c r="A625" s="359" t="s">
        <v>8286</v>
      </c>
      <c r="B625" s="314" t="s">
        <v>4387</v>
      </c>
      <c r="C625" s="359" t="s">
        <v>107</v>
      </c>
      <c r="D625" s="359" t="s">
        <v>25595</v>
      </c>
      <c r="F625" t="str">
        <f t="shared" si="20"/>
        <v>7040</v>
      </c>
      <c r="H625" s="31">
        <f t="shared" si="21"/>
        <v>39.49</v>
      </c>
    </row>
    <row r="626" spans="1:8" ht="54">
      <c r="A626" s="359" t="s">
        <v>8287</v>
      </c>
      <c r="B626" s="314" t="s">
        <v>2649</v>
      </c>
      <c r="C626" s="359" t="s">
        <v>107</v>
      </c>
      <c r="D626" s="359" t="s">
        <v>8276</v>
      </c>
      <c r="F626" t="str">
        <f t="shared" si="20"/>
        <v>7044</v>
      </c>
      <c r="H626" s="31">
        <f t="shared" si="21"/>
        <v>0.24</v>
      </c>
    </row>
    <row r="627" spans="1:8" ht="54">
      <c r="A627" s="359" t="s">
        <v>8289</v>
      </c>
      <c r="B627" s="314" t="s">
        <v>2650</v>
      </c>
      <c r="C627" s="359" t="s">
        <v>107</v>
      </c>
      <c r="D627" s="359" t="s">
        <v>8290</v>
      </c>
      <c r="F627" t="str">
        <f t="shared" si="20"/>
        <v>7045</v>
      </c>
      <c r="H627" s="31">
        <f t="shared" si="21"/>
        <v>0.05</v>
      </c>
    </row>
    <row r="628" spans="1:8" ht="54">
      <c r="A628" s="359" t="s">
        <v>8291</v>
      </c>
      <c r="B628" s="314" t="s">
        <v>2651</v>
      </c>
      <c r="C628" s="359" t="s">
        <v>107</v>
      </c>
      <c r="D628" s="359" t="s">
        <v>8181</v>
      </c>
      <c r="F628" t="str">
        <f t="shared" si="20"/>
        <v>7046</v>
      </c>
      <c r="H628" s="31">
        <f t="shared" si="21"/>
        <v>0.26</v>
      </c>
    </row>
    <row r="629" spans="1:8" ht="54">
      <c r="A629" s="359" t="s">
        <v>8292</v>
      </c>
      <c r="B629" s="314" t="s">
        <v>2652</v>
      </c>
      <c r="C629" s="359" t="s">
        <v>107</v>
      </c>
      <c r="D629" s="359" t="s">
        <v>9110</v>
      </c>
      <c r="F629" t="str">
        <f t="shared" si="20"/>
        <v>7047</v>
      </c>
      <c r="H629" s="31">
        <f t="shared" si="21"/>
        <v>9.52</v>
      </c>
    </row>
    <row r="630" spans="1:8" ht="67.5">
      <c r="A630" s="359" t="s">
        <v>8294</v>
      </c>
      <c r="B630" s="314" t="s">
        <v>2653</v>
      </c>
      <c r="C630" s="359" t="s">
        <v>107</v>
      </c>
      <c r="D630" s="359" t="s">
        <v>23949</v>
      </c>
      <c r="F630" t="str">
        <f t="shared" si="20"/>
        <v>7051</v>
      </c>
      <c r="H630" s="31">
        <f t="shared" si="21"/>
        <v>27.99</v>
      </c>
    </row>
    <row r="631" spans="1:8" ht="54">
      <c r="A631" s="359" t="s">
        <v>8295</v>
      </c>
      <c r="B631" s="314" t="s">
        <v>2654</v>
      </c>
      <c r="C631" s="359" t="s">
        <v>107</v>
      </c>
      <c r="D631" s="359" t="s">
        <v>18893</v>
      </c>
      <c r="F631" t="str">
        <f t="shared" si="20"/>
        <v>7052</v>
      </c>
      <c r="H631" s="31">
        <f t="shared" si="21"/>
        <v>7.35</v>
      </c>
    </row>
    <row r="632" spans="1:8" ht="67.5">
      <c r="A632" s="359" t="s">
        <v>8297</v>
      </c>
      <c r="B632" s="314" t="s">
        <v>2655</v>
      </c>
      <c r="C632" s="359" t="s">
        <v>107</v>
      </c>
      <c r="D632" s="359" t="s">
        <v>22736</v>
      </c>
      <c r="F632" t="str">
        <f t="shared" si="20"/>
        <v>7053</v>
      </c>
      <c r="H632" s="31">
        <f t="shared" si="21"/>
        <v>35.04</v>
      </c>
    </row>
    <row r="633" spans="1:8" ht="67.5">
      <c r="A633" s="359" t="s">
        <v>8298</v>
      </c>
      <c r="B633" s="314" t="s">
        <v>2656</v>
      </c>
      <c r="C633" s="359" t="s">
        <v>107</v>
      </c>
      <c r="D633" s="359" t="s">
        <v>25596</v>
      </c>
      <c r="F633" t="str">
        <f t="shared" si="20"/>
        <v>7054</v>
      </c>
      <c r="H633" s="31">
        <f t="shared" si="21"/>
        <v>69.5</v>
      </c>
    </row>
    <row r="634" spans="1:8" ht="54">
      <c r="A634" s="359" t="s">
        <v>8299</v>
      </c>
      <c r="B634" s="314" t="s">
        <v>2657</v>
      </c>
      <c r="C634" s="359" t="s">
        <v>107</v>
      </c>
      <c r="D634" s="359" t="s">
        <v>14463</v>
      </c>
      <c r="F634" t="str">
        <f t="shared" si="20"/>
        <v>7058</v>
      </c>
      <c r="H634" s="31">
        <f t="shared" si="21"/>
        <v>14.14</v>
      </c>
    </row>
    <row r="635" spans="1:8" ht="54">
      <c r="A635" s="359" t="s">
        <v>8301</v>
      </c>
      <c r="B635" s="314" t="s">
        <v>2658</v>
      </c>
      <c r="C635" s="359" t="s">
        <v>107</v>
      </c>
      <c r="D635" s="359" t="s">
        <v>13823</v>
      </c>
      <c r="F635" t="str">
        <f t="shared" si="20"/>
        <v>7059</v>
      </c>
      <c r="H635" s="31">
        <f t="shared" si="21"/>
        <v>4.95</v>
      </c>
    </row>
    <row r="636" spans="1:8" ht="54">
      <c r="A636" s="359" t="s">
        <v>8303</v>
      </c>
      <c r="B636" s="314" t="s">
        <v>2659</v>
      </c>
      <c r="C636" s="359" t="s">
        <v>107</v>
      </c>
      <c r="D636" s="359" t="s">
        <v>23335</v>
      </c>
      <c r="F636" t="str">
        <f t="shared" si="20"/>
        <v>7060</v>
      </c>
      <c r="H636" s="31">
        <f t="shared" si="21"/>
        <v>26.55</v>
      </c>
    </row>
    <row r="637" spans="1:8" ht="67.5">
      <c r="A637" s="359" t="s">
        <v>8305</v>
      </c>
      <c r="B637" s="314" t="s">
        <v>2660</v>
      </c>
      <c r="C637" s="359" t="s">
        <v>107</v>
      </c>
      <c r="D637" s="359" t="s">
        <v>25088</v>
      </c>
      <c r="F637" t="str">
        <f t="shared" si="20"/>
        <v>7061</v>
      </c>
      <c r="H637" s="31">
        <f t="shared" si="21"/>
        <v>63.45</v>
      </c>
    </row>
    <row r="638" spans="1:8" ht="40.5">
      <c r="A638" s="359" t="s">
        <v>8306</v>
      </c>
      <c r="B638" s="314" t="s">
        <v>4388</v>
      </c>
      <c r="C638" s="359" t="s">
        <v>107</v>
      </c>
      <c r="D638" s="359" t="s">
        <v>21975</v>
      </c>
      <c r="F638" t="str">
        <f t="shared" si="20"/>
        <v>7063</v>
      </c>
      <c r="H638" s="31">
        <f t="shared" si="21"/>
        <v>12.52</v>
      </c>
    </row>
    <row r="639" spans="1:8" ht="27">
      <c r="A639" s="359" t="s">
        <v>8308</v>
      </c>
      <c r="B639" s="314" t="s">
        <v>4389</v>
      </c>
      <c r="C639" s="359" t="s">
        <v>107</v>
      </c>
      <c r="D639" s="359" t="s">
        <v>8627</v>
      </c>
      <c r="F639" t="str">
        <f t="shared" si="20"/>
        <v>7064</v>
      </c>
      <c r="H639" s="31">
        <f t="shared" si="21"/>
        <v>3.28</v>
      </c>
    </row>
    <row r="640" spans="1:8" ht="40.5">
      <c r="A640" s="359" t="s">
        <v>8310</v>
      </c>
      <c r="B640" s="314" t="s">
        <v>4390</v>
      </c>
      <c r="C640" s="359" t="s">
        <v>107</v>
      </c>
      <c r="D640" s="359" t="s">
        <v>22741</v>
      </c>
      <c r="F640" t="str">
        <f t="shared" si="20"/>
        <v>7065</v>
      </c>
      <c r="H640" s="31">
        <f t="shared" si="21"/>
        <v>13.7</v>
      </c>
    </row>
    <row r="641" spans="1:8" ht="40.5">
      <c r="A641" s="359" t="s">
        <v>8312</v>
      </c>
      <c r="B641" s="314" t="s">
        <v>4391</v>
      </c>
      <c r="C641" s="359" t="s">
        <v>107</v>
      </c>
      <c r="D641" s="359" t="s">
        <v>25597</v>
      </c>
      <c r="F641" t="str">
        <f t="shared" si="20"/>
        <v>7066</v>
      </c>
      <c r="H641" s="31">
        <f t="shared" si="21"/>
        <v>133.84</v>
      </c>
    </row>
    <row r="642" spans="1:8" ht="67.5">
      <c r="A642" s="359" t="s">
        <v>8314</v>
      </c>
      <c r="B642" s="314" t="s">
        <v>4392</v>
      </c>
      <c r="C642" s="359" t="s">
        <v>107</v>
      </c>
      <c r="D642" s="359" t="s">
        <v>25598</v>
      </c>
      <c r="F642" t="str">
        <f t="shared" si="20"/>
        <v>53786</v>
      </c>
      <c r="H642" s="31">
        <f t="shared" si="21"/>
        <v>41.55</v>
      </c>
    </row>
    <row r="643" spans="1:8" ht="67.5">
      <c r="A643" s="359" t="s">
        <v>8315</v>
      </c>
      <c r="B643" s="314" t="s">
        <v>4393</v>
      </c>
      <c r="C643" s="359" t="s">
        <v>107</v>
      </c>
      <c r="D643" s="359" t="s">
        <v>25599</v>
      </c>
      <c r="F643" t="str">
        <f t="shared" si="20"/>
        <v>53788</v>
      </c>
      <c r="H643" s="31">
        <f t="shared" si="21"/>
        <v>44.48</v>
      </c>
    </row>
    <row r="644" spans="1:8" ht="54">
      <c r="A644" s="359" t="s">
        <v>8316</v>
      </c>
      <c r="B644" s="314" t="s">
        <v>2661</v>
      </c>
      <c r="C644" s="359" t="s">
        <v>107</v>
      </c>
      <c r="D644" s="359" t="s">
        <v>24759</v>
      </c>
      <c r="F644" t="str">
        <f t="shared" si="20"/>
        <v>53792</v>
      </c>
      <c r="H644" s="31">
        <f t="shared" si="21"/>
        <v>78.87</v>
      </c>
    </row>
    <row r="645" spans="1:8" ht="27">
      <c r="A645" s="359" t="s">
        <v>8317</v>
      </c>
      <c r="B645" s="314" t="s">
        <v>4394</v>
      </c>
      <c r="C645" s="359" t="s">
        <v>107</v>
      </c>
      <c r="D645" s="359" t="s">
        <v>8318</v>
      </c>
      <c r="F645" t="str">
        <f t="shared" ref="F645:F708" si="22">TRIM(A645)</f>
        <v>53794</v>
      </c>
      <c r="H645" s="31">
        <f t="shared" ref="H645:H708" si="23">ROUND(D645*(1+$H$1),2)</f>
        <v>44.67</v>
      </c>
    </row>
    <row r="646" spans="1:8" ht="81">
      <c r="A646" s="359" t="s">
        <v>8319</v>
      </c>
      <c r="B646" s="314" t="s">
        <v>4395</v>
      </c>
      <c r="C646" s="359" t="s">
        <v>107</v>
      </c>
      <c r="D646" s="359" t="s">
        <v>24783</v>
      </c>
      <c r="F646" t="str">
        <f t="shared" si="22"/>
        <v>53797</v>
      </c>
      <c r="H646" s="31">
        <f t="shared" si="23"/>
        <v>90.7</v>
      </c>
    </row>
    <row r="647" spans="1:8" ht="40.5">
      <c r="A647" s="359" t="s">
        <v>8320</v>
      </c>
      <c r="B647" s="314" t="s">
        <v>2662</v>
      </c>
      <c r="C647" s="359" t="s">
        <v>107</v>
      </c>
      <c r="D647" s="359" t="s">
        <v>8679</v>
      </c>
      <c r="F647" t="str">
        <f t="shared" si="22"/>
        <v>53804</v>
      </c>
      <c r="H647" s="31">
        <f t="shared" si="23"/>
        <v>3.15</v>
      </c>
    </row>
    <row r="648" spans="1:8" ht="40.5">
      <c r="A648" s="359" t="s">
        <v>8322</v>
      </c>
      <c r="B648" s="314" t="s">
        <v>2663</v>
      </c>
      <c r="C648" s="359" t="s">
        <v>107</v>
      </c>
      <c r="D648" s="359" t="s">
        <v>23336</v>
      </c>
      <c r="F648" t="str">
        <f t="shared" si="22"/>
        <v>53806</v>
      </c>
      <c r="H648" s="31">
        <f t="shared" si="23"/>
        <v>49.72</v>
      </c>
    </row>
    <row r="649" spans="1:8" ht="40.5">
      <c r="A649" s="359" t="s">
        <v>8323</v>
      </c>
      <c r="B649" s="314" t="s">
        <v>4396</v>
      </c>
      <c r="C649" s="359" t="s">
        <v>107</v>
      </c>
      <c r="D649" s="359" t="s">
        <v>14050</v>
      </c>
      <c r="F649" t="str">
        <f t="shared" si="22"/>
        <v>53810</v>
      </c>
      <c r="H649" s="31">
        <f t="shared" si="23"/>
        <v>50.02</v>
      </c>
    </row>
    <row r="650" spans="1:8" ht="40.5">
      <c r="A650" s="359" t="s">
        <v>8324</v>
      </c>
      <c r="B650" s="314" t="s">
        <v>2664</v>
      </c>
      <c r="C650" s="359" t="s">
        <v>107</v>
      </c>
      <c r="D650" s="359" t="s">
        <v>23337</v>
      </c>
      <c r="F650" t="str">
        <f t="shared" si="22"/>
        <v>53814</v>
      </c>
      <c r="H650" s="31">
        <f t="shared" si="23"/>
        <v>163.88</v>
      </c>
    </row>
    <row r="651" spans="1:8" ht="40.5">
      <c r="A651" s="359" t="s">
        <v>8325</v>
      </c>
      <c r="B651" s="314" t="s">
        <v>2665</v>
      </c>
      <c r="C651" s="359" t="s">
        <v>107</v>
      </c>
      <c r="D651" s="359" t="s">
        <v>25600</v>
      </c>
      <c r="F651" t="str">
        <f t="shared" si="22"/>
        <v>53817</v>
      </c>
      <c r="H651" s="31">
        <f t="shared" si="23"/>
        <v>48.63</v>
      </c>
    </row>
    <row r="652" spans="1:8" ht="54">
      <c r="A652" s="359" t="s">
        <v>8326</v>
      </c>
      <c r="B652" s="314" t="s">
        <v>2666</v>
      </c>
      <c r="C652" s="359" t="s">
        <v>107</v>
      </c>
      <c r="D652" s="359" t="s">
        <v>10174</v>
      </c>
      <c r="F652" t="str">
        <f t="shared" si="22"/>
        <v>53818</v>
      </c>
      <c r="H652" s="31">
        <f t="shared" si="23"/>
        <v>6.09</v>
      </c>
    </row>
    <row r="653" spans="1:8" ht="54">
      <c r="A653" s="359" t="s">
        <v>8328</v>
      </c>
      <c r="B653" s="314" t="s">
        <v>4397</v>
      </c>
      <c r="C653" s="359" t="s">
        <v>107</v>
      </c>
      <c r="D653" s="359" t="s">
        <v>25601</v>
      </c>
      <c r="F653" t="str">
        <f t="shared" si="22"/>
        <v>53827</v>
      </c>
      <c r="H653" s="31">
        <f t="shared" si="23"/>
        <v>88.79</v>
      </c>
    </row>
    <row r="654" spans="1:8" ht="54">
      <c r="A654" s="359" t="s">
        <v>8329</v>
      </c>
      <c r="B654" s="314" t="s">
        <v>4398</v>
      </c>
      <c r="C654" s="359" t="s">
        <v>107</v>
      </c>
      <c r="D654" s="359" t="s">
        <v>24783</v>
      </c>
      <c r="F654" t="str">
        <f t="shared" si="22"/>
        <v>53829</v>
      </c>
      <c r="H654" s="31">
        <f t="shared" si="23"/>
        <v>90.7</v>
      </c>
    </row>
    <row r="655" spans="1:8" ht="67.5">
      <c r="A655" s="359" t="s">
        <v>8330</v>
      </c>
      <c r="B655" s="314" t="s">
        <v>4399</v>
      </c>
      <c r="C655" s="359" t="s">
        <v>107</v>
      </c>
      <c r="D655" s="359" t="s">
        <v>25602</v>
      </c>
      <c r="F655" t="str">
        <f t="shared" si="22"/>
        <v>53831</v>
      </c>
      <c r="H655" s="31">
        <f t="shared" si="23"/>
        <v>149.82</v>
      </c>
    </row>
    <row r="656" spans="1:8" ht="40.5">
      <c r="A656" s="359" t="s">
        <v>8331</v>
      </c>
      <c r="B656" s="314" t="s">
        <v>2667</v>
      </c>
      <c r="C656" s="359" t="s">
        <v>107</v>
      </c>
      <c r="D656" s="359" t="s">
        <v>13209</v>
      </c>
      <c r="F656" t="str">
        <f t="shared" si="22"/>
        <v>53840</v>
      </c>
      <c r="H656" s="31">
        <f t="shared" si="23"/>
        <v>1.71</v>
      </c>
    </row>
    <row r="657" spans="1:8" ht="40.5">
      <c r="A657" s="359" t="s">
        <v>8333</v>
      </c>
      <c r="B657" s="314" t="s">
        <v>2668</v>
      </c>
      <c r="C657" s="359" t="s">
        <v>107</v>
      </c>
      <c r="D657" s="359" t="s">
        <v>22126</v>
      </c>
      <c r="F657" t="str">
        <f t="shared" si="22"/>
        <v>53841</v>
      </c>
      <c r="H657" s="31">
        <f t="shared" si="23"/>
        <v>1.19</v>
      </c>
    </row>
    <row r="658" spans="1:8" ht="54">
      <c r="A658" s="359" t="s">
        <v>8335</v>
      </c>
      <c r="B658" s="314" t="s">
        <v>2669</v>
      </c>
      <c r="C658" s="359" t="s">
        <v>107</v>
      </c>
      <c r="D658" s="359" t="s">
        <v>25603</v>
      </c>
      <c r="F658" t="str">
        <f t="shared" si="22"/>
        <v>53849</v>
      </c>
      <c r="H658" s="31">
        <f t="shared" si="23"/>
        <v>65.17</v>
      </c>
    </row>
    <row r="659" spans="1:8" ht="40.5">
      <c r="A659" s="359" t="s">
        <v>8336</v>
      </c>
      <c r="B659" s="314" t="s">
        <v>2670</v>
      </c>
      <c r="C659" s="359" t="s">
        <v>107</v>
      </c>
      <c r="D659" s="359" t="s">
        <v>25604</v>
      </c>
      <c r="F659" t="str">
        <f t="shared" si="22"/>
        <v>53857</v>
      </c>
      <c r="H659" s="31">
        <f t="shared" si="23"/>
        <v>32.17</v>
      </c>
    </row>
    <row r="660" spans="1:8" ht="54">
      <c r="A660" s="359" t="s">
        <v>8337</v>
      </c>
      <c r="B660" s="314" t="s">
        <v>4400</v>
      </c>
      <c r="C660" s="359" t="s">
        <v>107</v>
      </c>
      <c r="D660" s="359" t="s">
        <v>25605</v>
      </c>
      <c r="F660" t="str">
        <f t="shared" si="22"/>
        <v>53858</v>
      </c>
      <c r="H660" s="31">
        <f t="shared" si="23"/>
        <v>62.29</v>
      </c>
    </row>
    <row r="661" spans="1:8" ht="40.5">
      <c r="A661" s="359" t="s">
        <v>8338</v>
      </c>
      <c r="B661" s="314" t="s">
        <v>2671</v>
      </c>
      <c r="C661" s="359" t="s">
        <v>107</v>
      </c>
      <c r="D661" s="359" t="s">
        <v>25606</v>
      </c>
      <c r="F661" t="str">
        <f t="shared" si="22"/>
        <v>53861</v>
      </c>
      <c r="H661" s="31">
        <f t="shared" si="23"/>
        <v>44.6</v>
      </c>
    </row>
    <row r="662" spans="1:8" ht="27">
      <c r="A662" s="359" t="s">
        <v>8339</v>
      </c>
      <c r="B662" s="314" t="s">
        <v>4401</v>
      </c>
      <c r="C662" s="359" t="s">
        <v>107</v>
      </c>
      <c r="D662" s="359" t="s">
        <v>24358</v>
      </c>
      <c r="F662" t="str">
        <f t="shared" si="22"/>
        <v>53863</v>
      </c>
      <c r="H662" s="31">
        <f t="shared" si="23"/>
        <v>1.37</v>
      </c>
    </row>
    <row r="663" spans="1:8" ht="54">
      <c r="A663" s="359" t="s">
        <v>8341</v>
      </c>
      <c r="B663" s="314" t="s">
        <v>4402</v>
      </c>
      <c r="C663" s="359" t="s">
        <v>107</v>
      </c>
      <c r="D663" s="359" t="s">
        <v>25607</v>
      </c>
      <c r="F663" t="str">
        <f t="shared" si="22"/>
        <v>53865</v>
      </c>
      <c r="H663" s="31">
        <f t="shared" si="23"/>
        <v>36.71</v>
      </c>
    </row>
    <row r="664" spans="1:8" ht="54">
      <c r="A664" s="359" t="s">
        <v>8342</v>
      </c>
      <c r="B664" s="314" t="s">
        <v>4403</v>
      </c>
      <c r="C664" s="359" t="s">
        <v>107</v>
      </c>
      <c r="D664" s="359" t="s">
        <v>13674</v>
      </c>
      <c r="F664" t="str">
        <f t="shared" si="22"/>
        <v>53866</v>
      </c>
      <c r="H664" s="31">
        <f t="shared" si="23"/>
        <v>1.81</v>
      </c>
    </row>
    <row r="665" spans="1:8" ht="54">
      <c r="A665" s="359" t="s">
        <v>8343</v>
      </c>
      <c r="B665" s="314" t="s">
        <v>4404</v>
      </c>
      <c r="C665" s="359" t="s">
        <v>107</v>
      </c>
      <c r="D665" s="359" t="s">
        <v>23338</v>
      </c>
      <c r="F665" t="str">
        <f t="shared" si="22"/>
        <v>53882</v>
      </c>
      <c r="H665" s="31">
        <f t="shared" si="23"/>
        <v>22.09</v>
      </c>
    </row>
    <row r="666" spans="1:8" ht="54">
      <c r="A666" s="359" t="s">
        <v>8344</v>
      </c>
      <c r="B666" s="314" t="s">
        <v>4405</v>
      </c>
      <c r="C666" s="359" t="s">
        <v>107</v>
      </c>
      <c r="D666" s="359" t="s">
        <v>25580</v>
      </c>
      <c r="F666" t="str">
        <f t="shared" si="22"/>
        <v>55263</v>
      </c>
      <c r="H666" s="31">
        <f t="shared" si="23"/>
        <v>50.18</v>
      </c>
    </row>
    <row r="667" spans="1:8" ht="27">
      <c r="A667" s="359" t="s">
        <v>8345</v>
      </c>
      <c r="B667" s="314" t="s">
        <v>2672</v>
      </c>
      <c r="C667" s="359" t="s">
        <v>107</v>
      </c>
      <c r="D667" s="359" t="s">
        <v>23317</v>
      </c>
      <c r="F667" t="str">
        <f t="shared" si="22"/>
        <v>73303</v>
      </c>
      <c r="H667" s="31">
        <f t="shared" si="23"/>
        <v>5.32</v>
      </c>
    </row>
    <row r="668" spans="1:8" ht="27">
      <c r="A668" s="359" t="s">
        <v>8347</v>
      </c>
      <c r="B668" s="314" t="s">
        <v>2673</v>
      </c>
      <c r="C668" s="359" t="s">
        <v>107</v>
      </c>
      <c r="D668" s="359" t="s">
        <v>22413</v>
      </c>
      <c r="F668" t="str">
        <f t="shared" si="22"/>
        <v>73307</v>
      </c>
      <c r="H668" s="31">
        <f t="shared" si="23"/>
        <v>4.76</v>
      </c>
    </row>
    <row r="669" spans="1:8" ht="54">
      <c r="A669" s="359" t="s">
        <v>8349</v>
      </c>
      <c r="B669" s="314" t="s">
        <v>4406</v>
      </c>
      <c r="C669" s="359" t="s">
        <v>107</v>
      </c>
      <c r="D669" s="359" t="s">
        <v>17898</v>
      </c>
      <c r="F669" t="str">
        <f t="shared" si="22"/>
        <v>73309</v>
      </c>
      <c r="H669" s="31">
        <f t="shared" si="23"/>
        <v>21</v>
      </c>
    </row>
    <row r="670" spans="1:8" ht="27">
      <c r="A670" s="359" t="s">
        <v>8350</v>
      </c>
      <c r="B670" s="314" t="s">
        <v>2674</v>
      </c>
      <c r="C670" s="359" t="s">
        <v>107</v>
      </c>
      <c r="D670" s="359" t="s">
        <v>25608</v>
      </c>
      <c r="F670" t="str">
        <f t="shared" si="22"/>
        <v>73311</v>
      </c>
      <c r="H670" s="31">
        <f t="shared" si="23"/>
        <v>138.69</v>
      </c>
    </row>
    <row r="671" spans="1:8" ht="54">
      <c r="A671" s="359" t="s">
        <v>8351</v>
      </c>
      <c r="B671" s="314" t="s">
        <v>4407</v>
      </c>
      <c r="C671" s="359" t="s">
        <v>107</v>
      </c>
      <c r="D671" s="359" t="s">
        <v>24804</v>
      </c>
      <c r="F671" t="str">
        <f t="shared" si="22"/>
        <v>73313</v>
      </c>
      <c r="H671" s="31">
        <f t="shared" si="23"/>
        <v>5.51</v>
      </c>
    </row>
    <row r="672" spans="1:8" ht="54">
      <c r="A672" s="359" t="s">
        <v>8353</v>
      </c>
      <c r="B672" s="314" t="s">
        <v>4408</v>
      </c>
      <c r="C672" s="359" t="s">
        <v>107</v>
      </c>
      <c r="D672" s="359" t="s">
        <v>25599</v>
      </c>
      <c r="F672" t="str">
        <f t="shared" si="22"/>
        <v>73315</v>
      </c>
      <c r="H672" s="31">
        <f t="shared" si="23"/>
        <v>44.48</v>
      </c>
    </row>
    <row r="673" spans="1:8" ht="67.5">
      <c r="A673" s="359" t="s">
        <v>8354</v>
      </c>
      <c r="B673" s="314" t="s">
        <v>4409</v>
      </c>
      <c r="C673" s="359" t="s">
        <v>107</v>
      </c>
      <c r="D673" s="359" t="s">
        <v>21677</v>
      </c>
      <c r="F673" t="str">
        <f t="shared" si="22"/>
        <v>73335</v>
      </c>
      <c r="H673" s="31">
        <f t="shared" si="23"/>
        <v>20.88</v>
      </c>
    </row>
    <row r="674" spans="1:8" ht="81">
      <c r="A674" s="359" t="s">
        <v>8355</v>
      </c>
      <c r="B674" s="314" t="s">
        <v>4410</v>
      </c>
      <c r="C674" s="359" t="s">
        <v>107</v>
      </c>
      <c r="D674" s="359" t="s">
        <v>25088</v>
      </c>
      <c r="F674" t="str">
        <f t="shared" si="22"/>
        <v>73340</v>
      </c>
      <c r="H674" s="31">
        <f t="shared" si="23"/>
        <v>63.45</v>
      </c>
    </row>
    <row r="675" spans="1:8" ht="67.5">
      <c r="A675" s="359" t="s">
        <v>8356</v>
      </c>
      <c r="B675" s="314" t="s">
        <v>4411</v>
      </c>
      <c r="C675" s="359" t="s">
        <v>107</v>
      </c>
      <c r="D675" s="359" t="s">
        <v>13829</v>
      </c>
      <c r="F675" t="str">
        <f t="shared" si="22"/>
        <v>83361</v>
      </c>
      <c r="H675" s="31">
        <f t="shared" si="23"/>
        <v>13.15</v>
      </c>
    </row>
    <row r="676" spans="1:8" ht="40.5">
      <c r="A676" s="359" t="s">
        <v>8357</v>
      </c>
      <c r="B676" s="314" t="s">
        <v>2675</v>
      </c>
      <c r="C676" s="359" t="s">
        <v>107</v>
      </c>
      <c r="D676" s="359" t="s">
        <v>12151</v>
      </c>
      <c r="F676" t="str">
        <f t="shared" si="22"/>
        <v>83761</v>
      </c>
      <c r="H676" s="31">
        <f t="shared" si="23"/>
        <v>11.37</v>
      </c>
    </row>
    <row r="677" spans="1:8" ht="40.5">
      <c r="A677" s="359" t="s">
        <v>8359</v>
      </c>
      <c r="B677" s="314" t="s">
        <v>2676</v>
      </c>
      <c r="C677" s="359" t="s">
        <v>107</v>
      </c>
      <c r="D677" s="359" t="s">
        <v>24989</v>
      </c>
      <c r="F677" t="str">
        <f t="shared" si="22"/>
        <v>83762</v>
      </c>
      <c r="H677" s="31">
        <f t="shared" si="23"/>
        <v>14.21</v>
      </c>
    </row>
    <row r="678" spans="1:8" ht="54">
      <c r="A678" s="359" t="s">
        <v>8360</v>
      </c>
      <c r="B678" s="314" t="s">
        <v>2677</v>
      </c>
      <c r="C678" s="359" t="s">
        <v>107</v>
      </c>
      <c r="D678" s="359" t="s">
        <v>25609</v>
      </c>
      <c r="F678" t="str">
        <f t="shared" si="22"/>
        <v>83763</v>
      </c>
      <c r="H678" s="31">
        <f t="shared" si="23"/>
        <v>39.08</v>
      </c>
    </row>
    <row r="679" spans="1:8" ht="40.5">
      <c r="A679" s="359" t="s">
        <v>8361</v>
      </c>
      <c r="B679" s="314" t="s">
        <v>2678</v>
      </c>
      <c r="C679" s="359" t="s">
        <v>107</v>
      </c>
      <c r="D679" s="359" t="s">
        <v>8612</v>
      </c>
      <c r="F679" t="str">
        <f t="shared" si="22"/>
        <v>83764</v>
      </c>
      <c r="H679" s="31">
        <f t="shared" si="23"/>
        <v>2.5499999999999998</v>
      </c>
    </row>
    <row r="680" spans="1:8" ht="27">
      <c r="A680" s="359" t="s">
        <v>8363</v>
      </c>
      <c r="B680" s="314" t="s">
        <v>2679</v>
      </c>
      <c r="C680" s="359" t="s">
        <v>107</v>
      </c>
      <c r="D680" s="359" t="s">
        <v>8805</v>
      </c>
      <c r="F680" t="str">
        <f t="shared" si="22"/>
        <v>87026</v>
      </c>
      <c r="H680" s="31">
        <f t="shared" si="23"/>
        <v>0.45</v>
      </c>
    </row>
    <row r="681" spans="1:8" ht="40.5">
      <c r="A681" s="359" t="s">
        <v>8365</v>
      </c>
      <c r="B681" s="314" t="s">
        <v>4412</v>
      </c>
      <c r="C681" s="359" t="s">
        <v>107</v>
      </c>
      <c r="D681" s="359" t="s">
        <v>8173</v>
      </c>
      <c r="F681" t="str">
        <f t="shared" si="22"/>
        <v>87441</v>
      </c>
      <c r="H681" s="31">
        <f t="shared" si="23"/>
        <v>0.34</v>
      </c>
    </row>
    <row r="682" spans="1:8" ht="40.5">
      <c r="A682" s="359" t="s">
        <v>8367</v>
      </c>
      <c r="B682" s="314" t="s">
        <v>4413</v>
      </c>
      <c r="C682" s="359" t="s">
        <v>107</v>
      </c>
      <c r="D682" s="359" t="s">
        <v>8164</v>
      </c>
      <c r="F682" t="str">
        <f t="shared" si="22"/>
        <v>87442</v>
      </c>
      <c r="H682" s="31">
        <f t="shared" si="23"/>
        <v>0.08</v>
      </c>
    </row>
    <row r="683" spans="1:8" ht="40.5">
      <c r="A683" s="359" t="s">
        <v>8369</v>
      </c>
      <c r="B683" s="314" t="s">
        <v>4414</v>
      </c>
      <c r="C683" s="359" t="s">
        <v>107</v>
      </c>
      <c r="D683" s="359" t="s">
        <v>8778</v>
      </c>
      <c r="F683" t="str">
        <f t="shared" si="22"/>
        <v>87443</v>
      </c>
      <c r="H683" s="31">
        <f t="shared" si="23"/>
        <v>0.32</v>
      </c>
    </row>
    <row r="684" spans="1:8" ht="54">
      <c r="A684" s="359" t="s">
        <v>8370</v>
      </c>
      <c r="B684" s="314" t="s">
        <v>4415</v>
      </c>
      <c r="C684" s="359" t="s">
        <v>107</v>
      </c>
      <c r="D684" s="359" t="s">
        <v>7931</v>
      </c>
      <c r="F684" t="str">
        <f t="shared" si="22"/>
        <v>87444</v>
      </c>
      <c r="H684" s="31">
        <f t="shared" si="23"/>
        <v>3.31</v>
      </c>
    </row>
    <row r="685" spans="1:8" ht="40.5">
      <c r="A685" s="359" t="s">
        <v>8372</v>
      </c>
      <c r="B685" s="314" t="s">
        <v>2680</v>
      </c>
      <c r="C685" s="359" t="s">
        <v>107</v>
      </c>
      <c r="D685" s="359" t="s">
        <v>8200</v>
      </c>
      <c r="F685" t="str">
        <f t="shared" si="22"/>
        <v>88387</v>
      </c>
      <c r="H685" s="31">
        <f t="shared" si="23"/>
        <v>0.68</v>
      </c>
    </row>
    <row r="686" spans="1:8" ht="40.5">
      <c r="A686" s="359" t="s">
        <v>8374</v>
      </c>
      <c r="B686" s="314" t="s">
        <v>2681</v>
      </c>
      <c r="C686" s="359" t="s">
        <v>107</v>
      </c>
      <c r="D686" s="359" t="s">
        <v>8219</v>
      </c>
      <c r="F686" t="str">
        <f t="shared" si="22"/>
        <v>88389</v>
      </c>
      <c r="H686" s="31">
        <f t="shared" si="23"/>
        <v>0.14000000000000001</v>
      </c>
    </row>
    <row r="687" spans="1:8" ht="40.5">
      <c r="A687" s="359" t="s">
        <v>8376</v>
      </c>
      <c r="B687" s="314" t="s">
        <v>2682</v>
      </c>
      <c r="C687" s="359" t="s">
        <v>107</v>
      </c>
      <c r="D687" s="359" t="s">
        <v>8672</v>
      </c>
      <c r="F687" t="str">
        <f t="shared" si="22"/>
        <v>88390</v>
      </c>
      <c r="H687" s="31">
        <f t="shared" si="23"/>
        <v>0.84</v>
      </c>
    </row>
    <row r="688" spans="1:8" ht="40.5">
      <c r="A688" s="359" t="s">
        <v>8378</v>
      </c>
      <c r="B688" s="314" t="s">
        <v>2683</v>
      </c>
      <c r="C688" s="359" t="s">
        <v>107</v>
      </c>
      <c r="D688" s="359" t="s">
        <v>13889</v>
      </c>
      <c r="F688" t="str">
        <f t="shared" si="22"/>
        <v>88391</v>
      </c>
      <c r="H688" s="31">
        <f t="shared" si="23"/>
        <v>2.95</v>
      </c>
    </row>
    <row r="689" spans="1:8" ht="40.5">
      <c r="A689" s="359" t="s">
        <v>8380</v>
      </c>
      <c r="B689" s="314" t="s">
        <v>2684</v>
      </c>
      <c r="C689" s="359" t="s">
        <v>107</v>
      </c>
      <c r="D689" s="359" t="s">
        <v>8162</v>
      </c>
      <c r="F689" t="str">
        <f t="shared" si="22"/>
        <v>88394</v>
      </c>
      <c r="H689" s="31">
        <f t="shared" si="23"/>
        <v>0.8</v>
      </c>
    </row>
    <row r="690" spans="1:8" ht="40.5">
      <c r="A690" s="359" t="s">
        <v>8382</v>
      </c>
      <c r="B690" s="314" t="s">
        <v>2685</v>
      </c>
      <c r="C690" s="359" t="s">
        <v>107</v>
      </c>
      <c r="D690" s="359" t="s">
        <v>8424</v>
      </c>
      <c r="F690" t="str">
        <f t="shared" si="22"/>
        <v>88395</v>
      </c>
      <c r="H690" s="31">
        <f t="shared" si="23"/>
        <v>0.18</v>
      </c>
    </row>
    <row r="691" spans="1:8" ht="40.5">
      <c r="A691" s="359" t="s">
        <v>8384</v>
      </c>
      <c r="B691" s="314" t="s">
        <v>2686</v>
      </c>
      <c r="C691" s="359" t="s">
        <v>107</v>
      </c>
      <c r="D691" s="359" t="s">
        <v>13988</v>
      </c>
      <c r="F691" t="str">
        <f t="shared" si="22"/>
        <v>88396</v>
      </c>
      <c r="H691" s="31">
        <f t="shared" si="23"/>
        <v>1</v>
      </c>
    </row>
    <row r="692" spans="1:8" ht="54">
      <c r="A692" s="359" t="s">
        <v>8385</v>
      </c>
      <c r="B692" s="314" t="s">
        <v>2687</v>
      </c>
      <c r="C692" s="359" t="s">
        <v>107</v>
      </c>
      <c r="D692" s="359" t="s">
        <v>12027</v>
      </c>
      <c r="F692" t="str">
        <f t="shared" si="22"/>
        <v>88397</v>
      </c>
      <c r="H692" s="31">
        <f t="shared" si="23"/>
        <v>4.43</v>
      </c>
    </row>
    <row r="693" spans="1:8" ht="40.5">
      <c r="A693" s="359" t="s">
        <v>8387</v>
      </c>
      <c r="B693" s="314" t="s">
        <v>2688</v>
      </c>
      <c r="C693" s="359" t="s">
        <v>107</v>
      </c>
      <c r="D693" s="359" t="s">
        <v>8563</v>
      </c>
      <c r="F693" t="str">
        <f t="shared" si="22"/>
        <v>88400</v>
      </c>
      <c r="H693" s="31">
        <f t="shared" si="23"/>
        <v>0.64</v>
      </c>
    </row>
    <row r="694" spans="1:8" ht="40.5">
      <c r="A694" s="359" t="s">
        <v>8389</v>
      </c>
      <c r="B694" s="314" t="s">
        <v>2689</v>
      </c>
      <c r="C694" s="359" t="s">
        <v>107</v>
      </c>
      <c r="D694" s="359" t="s">
        <v>8219</v>
      </c>
      <c r="F694" t="str">
        <f t="shared" si="22"/>
        <v>88401</v>
      </c>
      <c r="H694" s="31">
        <f t="shared" si="23"/>
        <v>0.14000000000000001</v>
      </c>
    </row>
    <row r="695" spans="1:8" ht="40.5">
      <c r="A695" s="359" t="s">
        <v>8390</v>
      </c>
      <c r="B695" s="314" t="s">
        <v>2690</v>
      </c>
      <c r="C695" s="359" t="s">
        <v>107</v>
      </c>
      <c r="D695" s="359" t="s">
        <v>8134</v>
      </c>
      <c r="F695" t="str">
        <f t="shared" si="22"/>
        <v>88402</v>
      </c>
      <c r="H695" s="31">
        <f t="shared" si="23"/>
        <v>0.79</v>
      </c>
    </row>
    <row r="696" spans="1:8" ht="40.5">
      <c r="A696" s="359" t="s">
        <v>8392</v>
      </c>
      <c r="B696" s="314" t="s">
        <v>2691</v>
      </c>
      <c r="C696" s="359" t="s">
        <v>107</v>
      </c>
      <c r="D696" s="359" t="s">
        <v>12107</v>
      </c>
      <c r="F696" t="str">
        <f t="shared" si="22"/>
        <v>88403</v>
      </c>
      <c r="H696" s="31">
        <f t="shared" si="23"/>
        <v>1.77</v>
      </c>
    </row>
    <row r="697" spans="1:8" ht="40.5">
      <c r="A697" s="359" t="s">
        <v>8394</v>
      </c>
      <c r="B697" s="314" t="s">
        <v>2181</v>
      </c>
      <c r="C697" s="359" t="s">
        <v>107</v>
      </c>
      <c r="D697" s="359" t="s">
        <v>25610</v>
      </c>
      <c r="F697" t="str">
        <f t="shared" si="22"/>
        <v>88419</v>
      </c>
      <c r="H697" s="31">
        <f t="shared" si="23"/>
        <v>4.16</v>
      </c>
    </row>
    <row r="698" spans="1:8" ht="40.5">
      <c r="A698" s="359" t="s">
        <v>8396</v>
      </c>
      <c r="B698" s="314" t="s">
        <v>2182</v>
      </c>
      <c r="C698" s="359" t="s">
        <v>107</v>
      </c>
      <c r="D698" s="359" t="s">
        <v>23302</v>
      </c>
      <c r="F698" t="str">
        <f t="shared" si="22"/>
        <v>88422</v>
      </c>
      <c r="H698" s="31">
        <f t="shared" si="23"/>
        <v>0.93</v>
      </c>
    </row>
    <row r="699" spans="1:8" ht="40.5">
      <c r="A699" s="359" t="s">
        <v>8398</v>
      </c>
      <c r="B699" s="314" t="s">
        <v>2183</v>
      </c>
      <c r="C699" s="359" t="s">
        <v>107</v>
      </c>
      <c r="D699" s="359" t="s">
        <v>8101</v>
      </c>
      <c r="F699" t="str">
        <f t="shared" si="22"/>
        <v>88425</v>
      </c>
      <c r="H699" s="31">
        <f t="shared" si="23"/>
        <v>4.54</v>
      </c>
    </row>
    <row r="700" spans="1:8" ht="54">
      <c r="A700" s="359" t="s">
        <v>8399</v>
      </c>
      <c r="B700" s="314" t="s">
        <v>2692</v>
      </c>
      <c r="C700" s="359" t="s">
        <v>107</v>
      </c>
      <c r="D700" s="359" t="s">
        <v>22825</v>
      </c>
      <c r="F700" t="str">
        <f t="shared" si="22"/>
        <v>88427</v>
      </c>
      <c r="H700" s="31">
        <f t="shared" si="23"/>
        <v>4.49</v>
      </c>
    </row>
    <row r="701" spans="1:8" ht="40.5">
      <c r="A701" s="359" t="s">
        <v>8400</v>
      </c>
      <c r="B701" s="314" t="s">
        <v>2693</v>
      </c>
      <c r="C701" s="359" t="s">
        <v>107</v>
      </c>
      <c r="D701" s="359" t="s">
        <v>24804</v>
      </c>
      <c r="F701" t="str">
        <f t="shared" si="22"/>
        <v>88434</v>
      </c>
      <c r="H701" s="31">
        <f t="shared" si="23"/>
        <v>5.51</v>
      </c>
    </row>
    <row r="702" spans="1:8" ht="40.5">
      <c r="A702" s="359" t="s">
        <v>8401</v>
      </c>
      <c r="B702" s="314" t="s">
        <v>2694</v>
      </c>
      <c r="C702" s="359" t="s">
        <v>107</v>
      </c>
      <c r="D702" s="359" t="s">
        <v>8882</v>
      </c>
      <c r="F702" t="str">
        <f t="shared" si="22"/>
        <v>88435</v>
      </c>
      <c r="H702" s="31">
        <f t="shared" si="23"/>
        <v>1.24</v>
      </c>
    </row>
    <row r="703" spans="1:8" ht="40.5">
      <c r="A703" s="359" t="s">
        <v>8402</v>
      </c>
      <c r="B703" s="314" t="s">
        <v>2695</v>
      </c>
      <c r="C703" s="359" t="s">
        <v>107</v>
      </c>
      <c r="D703" s="359" t="s">
        <v>7855</v>
      </c>
      <c r="F703" t="str">
        <f t="shared" si="22"/>
        <v>88436</v>
      </c>
      <c r="H703" s="31">
        <f t="shared" si="23"/>
        <v>6.02</v>
      </c>
    </row>
    <row r="704" spans="1:8" ht="40.5">
      <c r="A704" s="359" t="s">
        <v>8403</v>
      </c>
      <c r="B704" s="314" t="s">
        <v>2696</v>
      </c>
      <c r="C704" s="359" t="s">
        <v>107</v>
      </c>
      <c r="D704" s="359" t="s">
        <v>22825</v>
      </c>
      <c r="F704" t="str">
        <f t="shared" si="22"/>
        <v>88437</v>
      </c>
      <c r="H704" s="31">
        <f t="shared" si="23"/>
        <v>4.49</v>
      </c>
    </row>
    <row r="705" spans="1:8" ht="40.5">
      <c r="A705" s="359" t="s">
        <v>8404</v>
      </c>
      <c r="B705" s="314" t="s">
        <v>4416</v>
      </c>
      <c r="C705" s="359" t="s">
        <v>107</v>
      </c>
      <c r="D705" s="359" t="s">
        <v>12267</v>
      </c>
      <c r="F705" t="str">
        <f t="shared" si="22"/>
        <v>88569</v>
      </c>
      <c r="H705" s="31">
        <f t="shared" si="23"/>
        <v>3.14</v>
      </c>
    </row>
    <row r="706" spans="1:8" ht="40.5">
      <c r="A706" s="359" t="s">
        <v>8405</v>
      </c>
      <c r="B706" s="314" t="s">
        <v>4417</v>
      </c>
      <c r="C706" s="359" t="s">
        <v>107</v>
      </c>
      <c r="D706" s="359" t="s">
        <v>12260</v>
      </c>
      <c r="F706" t="str">
        <f t="shared" si="22"/>
        <v>88570</v>
      </c>
      <c r="H706" s="31">
        <f t="shared" si="23"/>
        <v>1.06</v>
      </c>
    </row>
    <row r="707" spans="1:8" ht="54">
      <c r="A707" s="359" t="s">
        <v>8406</v>
      </c>
      <c r="B707" s="314" t="s">
        <v>4418</v>
      </c>
      <c r="C707" s="359" t="s">
        <v>107</v>
      </c>
      <c r="D707" s="359" t="s">
        <v>8276</v>
      </c>
      <c r="F707" t="str">
        <f t="shared" si="22"/>
        <v>88826</v>
      </c>
      <c r="H707" s="31">
        <f t="shared" si="23"/>
        <v>0.24</v>
      </c>
    </row>
    <row r="708" spans="1:8" ht="54">
      <c r="A708" s="359" t="s">
        <v>8407</v>
      </c>
      <c r="B708" s="314" t="s">
        <v>4419</v>
      </c>
      <c r="C708" s="359" t="s">
        <v>107</v>
      </c>
      <c r="D708" s="359" t="s">
        <v>8290</v>
      </c>
      <c r="F708" t="str">
        <f t="shared" si="22"/>
        <v>88827</v>
      </c>
      <c r="H708" s="31">
        <f t="shared" si="23"/>
        <v>0.05</v>
      </c>
    </row>
    <row r="709" spans="1:8" ht="54">
      <c r="A709" s="359" t="s">
        <v>8408</v>
      </c>
      <c r="B709" s="314" t="s">
        <v>4420</v>
      </c>
      <c r="C709" s="359" t="s">
        <v>107</v>
      </c>
      <c r="D709" s="359" t="s">
        <v>8288</v>
      </c>
      <c r="F709" t="str">
        <f t="shared" ref="F709:F772" si="24">TRIM(A709)</f>
        <v>88828</v>
      </c>
      <c r="H709" s="31">
        <f t="shared" ref="H709:H772" si="25">ROUND(D709*(1+$H$1),2)</f>
        <v>0.23</v>
      </c>
    </row>
    <row r="710" spans="1:8" ht="54">
      <c r="A710" s="359" t="s">
        <v>8409</v>
      </c>
      <c r="B710" s="314" t="s">
        <v>4421</v>
      </c>
      <c r="C710" s="359" t="s">
        <v>107</v>
      </c>
      <c r="D710" s="359" t="s">
        <v>13728</v>
      </c>
      <c r="F710" t="str">
        <f t="shared" si="24"/>
        <v>88829</v>
      </c>
      <c r="H710" s="31">
        <f t="shared" si="25"/>
        <v>1.17</v>
      </c>
    </row>
    <row r="711" spans="1:8" ht="40.5">
      <c r="A711" s="359" t="s">
        <v>8410</v>
      </c>
      <c r="B711" s="314" t="s">
        <v>2697</v>
      </c>
      <c r="C711" s="359" t="s">
        <v>107</v>
      </c>
      <c r="D711" s="359" t="s">
        <v>17658</v>
      </c>
      <c r="F711" t="str">
        <f t="shared" si="24"/>
        <v>88832</v>
      </c>
      <c r="H711" s="31">
        <f t="shared" si="25"/>
        <v>28.64</v>
      </c>
    </row>
    <row r="712" spans="1:8" ht="40.5">
      <c r="A712" s="359" t="s">
        <v>8411</v>
      </c>
      <c r="B712" s="314" t="s">
        <v>2698</v>
      </c>
      <c r="C712" s="359" t="s">
        <v>107</v>
      </c>
      <c r="D712" s="359" t="s">
        <v>9102</v>
      </c>
      <c r="F712" t="str">
        <f t="shared" si="24"/>
        <v>88834</v>
      </c>
      <c r="H712" s="31">
        <f t="shared" si="25"/>
        <v>7.36</v>
      </c>
    </row>
    <row r="713" spans="1:8" ht="40.5">
      <c r="A713" s="359" t="s">
        <v>8413</v>
      </c>
      <c r="B713" s="314" t="s">
        <v>2699</v>
      </c>
      <c r="C713" s="359" t="s">
        <v>107</v>
      </c>
      <c r="D713" s="359" t="s">
        <v>18583</v>
      </c>
      <c r="F713" t="str">
        <f t="shared" si="24"/>
        <v>88835</v>
      </c>
      <c r="H713" s="31">
        <f t="shared" si="25"/>
        <v>35.799999999999997</v>
      </c>
    </row>
    <row r="714" spans="1:8" ht="54">
      <c r="A714" s="359" t="s">
        <v>8414</v>
      </c>
      <c r="B714" s="314" t="s">
        <v>2700</v>
      </c>
      <c r="C714" s="359" t="s">
        <v>107</v>
      </c>
      <c r="D714" s="359" t="s">
        <v>25611</v>
      </c>
      <c r="F714" t="str">
        <f t="shared" si="24"/>
        <v>88836</v>
      </c>
      <c r="H714" s="31">
        <f t="shared" si="25"/>
        <v>49.7</v>
      </c>
    </row>
    <row r="715" spans="1:8" ht="40.5">
      <c r="A715" s="359" t="s">
        <v>8415</v>
      </c>
      <c r="B715" s="314" t="s">
        <v>2701</v>
      </c>
      <c r="C715" s="359" t="s">
        <v>107</v>
      </c>
      <c r="D715" s="359" t="s">
        <v>23339</v>
      </c>
      <c r="F715" t="str">
        <f t="shared" si="24"/>
        <v>88839</v>
      </c>
      <c r="H715" s="31">
        <f t="shared" si="25"/>
        <v>22.59</v>
      </c>
    </row>
    <row r="716" spans="1:8" ht="40.5">
      <c r="A716" s="359" t="s">
        <v>8416</v>
      </c>
      <c r="B716" s="314" t="s">
        <v>2702</v>
      </c>
      <c r="C716" s="359" t="s">
        <v>107</v>
      </c>
      <c r="D716" s="359" t="s">
        <v>10059</v>
      </c>
      <c r="F716" t="str">
        <f t="shared" si="24"/>
        <v>88840</v>
      </c>
      <c r="H716" s="31">
        <f t="shared" si="25"/>
        <v>9.66</v>
      </c>
    </row>
    <row r="717" spans="1:8" ht="40.5">
      <c r="A717" s="359" t="s">
        <v>8418</v>
      </c>
      <c r="B717" s="314" t="s">
        <v>2703</v>
      </c>
      <c r="C717" s="359" t="s">
        <v>107</v>
      </c>
      <c r="D717" s="359" t="s">
        <v>23340</v>
      </c>
      <c r="F717" t="str">
        <f t="shared" si="24"/>
        <v>88841</v>
      </c>
      <c r="H717" s="31">
        <f t="shared" si="25"/>
        <v>40.39</v>
      </c>
    </row>
    <row r="718" spans="1:8" ht="40.5">
      <c r="A718" s="359" t="s">
        <v>8419</v>
      </c>
      <c r="B718" s="314" t="s">
        <v>2704</v>
      </c>
      <c r="C718" s="359" t="s">
        <v>107</v>
      </c>
      <c r="D718" s="359" t="s">
        <v>23839</v>
      </c>
      <c r="F718" t="str">
        <f t="shared" si="24"/>
        <v>88842</v>
      </c>
      <c r="H718" s="31">
        <f t="shared" si="25"/>
        <v>60.83</v>
      </c>
    </row>
    <row r="719" spans="1:8" ht="67.5">
      <c r="A719" s="359" t="s">
        <v>8420</v>
      </c>
      <c r="B719" s="314" t="s">
        <v>4422</v>
      </c>
      <c r="C719" s="359" t="s">
        <v>107</v>
      </c>
      <c r="D719" s="359" t="s">
        <v>14052</v>
      </c>
      <c r="F719" t="str">
        <f t="shared" si="24"/>
        <v>88847</v>
      </c>
      <c r="H719" s="31">
        <f t="shared" si="25"/>
        <v>18.57</v>
      </c>
    </row>
    <row r="720" spans="1:8" ht="54">
      <c r="A720" s="359" t="s">
        <v>8421</v>
      </c>
      <c r="B720" s="314" t="s">
        <v>4423</v>
      </c>
      <c r="C720" s="359" t="s">
        <v>107</v>
      </c>
      <c r="D720" s="359" t="s">
        <v>10057</v>
      </c>
      <c r="F720" t="str">
        <f t="shared" si="24"/>
        <v>88848</v>
      </c>
      <c r="H720" s="31">
        <f t="shared" si="25"/>
        <v>7.42</v>
      </c>
    </row>
    <row r="721" spans="1:8" ht="54">
      <c r="A721" s="359" t="s">
        <v>8423</v>
      </c>
      <c r="B721" s="314" t="s">
        <v>4424</v>
      </c>
      <c r="C721" s="359" t="s">
        <v>107</v>
      </c>
      <c r="D721" s="359" t="s">
        <v>8821</v>
      </c>
      <c r="F721" t="str">
        <f t="shared" si="24"/>
        <v>88853</v>
      </c>
      <c r="H721" s="31">
        <f t="shared" si="25"/>
        <v>0.19</v>
      </c>
    </row>
    <row r="722" spans="1:8" ht="54">
      <c r="A722" s="359" t="s">
        <v>8425</v>
      </c>
      <c r="B722" s="314" t="s">
        <v>4425</v>
      </c>
      <c r="C722" s="359" t="s">
        <v>107</v>
      </c>
      <c r="D722" s="359" t="s">
        <v>8017</v>
      </c>
      <c r="F722" t="str">
        <f t="shared" si="24"/>
        <v>88854</v>
      </c>
      <c r="H722" s="31">
        <f t="shared" si="25"/>
        <v>0.04</v>
      </c>
    </row>
    <row r="723" spans="1:8" ht="40.5">
      <c r="A723" s="359" t="s">
        <v>8426</v>
      </c>
      <c r="B723" s="314" t="s">
        <v>4426</v>
      </c>
      <c r="C723" s="359" t="s">
        <v>107</v>
      </c>
      <c r="D723" s="359" t="s">
        <v>25612</v>
      </c>
      <c r="F723" t="str">
        <f t="shared" si="24"/>
        <v>88855</v>
      </c>
      <c r="H723" s="31">
        <f t="shared" si="25"/>
        <v>2.1800000000000002</v>
      </c>
    </row>
    <row r="724" spans="1:8" ht="40.5">
      <c r="A724" s="359" t="s">
        <v>8427</v>
      </c>
      <c r="B724" s="314" t="s">
        <v>4427</v>
      </c>
      <c r="C724" s="359" t="s">
        <v>107</v>
      </c>
      <c r="D724" s="359" t="s">
        <v>8749</v>
      </c>
      <c r="F724" t="str">
        <f t="shared" si="24"/>
        <v>88856</v>
      </c>
      <c r="H724" s="31">
        <f t="shared" si="25"/>
        <v>0.56999999999999995</v>
      </c>
    </row>
    <row r="725" spans="1:8" ht="67.5">
      <c r="A725" s="359" t="s">
        <v>8429</v>
      </c>
      <c r="B725" s="314" t="s">
        <v>4428</v>
      </c>
      <c r="C725" s="359" t="s">
        <v>107</v>
      </c>
      <c r="D725" s="359" t="s">
        <v>14931</v>
      </c>
      <c r="F725" t="str">
        <f t="shared" si="24"/>
        <v>88857</v>
      </c>
      <c r="H725" s="31">
        <f t="shared" si="25"/>
        <v>17.59</v>
      </c>
    </row>
    <row r="726" spans="1:8" ht="67.5">
      <c r="A726" s="359" t="s">
        <v>8430</v>
      </c>
      <c r="B726" s="314" t="s">
        <v>4429</v>
      </c>
      <c r="C726" s="359" t="s">
        <v>107</v>
      </c>
      <c r="D726" s="359" t="s">
        <v>10115</v>
      </c>
      <c r="F726" t="str">
        <f t="shared" si="24"/>
        <v>88858</v>
      </c>
      <c r="H726" s="31">
        <f t="shared" si="25"/>
        <v>4.5199999999999996</v>
      </c>
    </row>
    <row r="727" spans="1:8" ht="67.5">
      <c r="A727" s="359" t="s">
        <v>8432</v>
      </c>
      <c r="B727" s="314" t="s">
        <v>4430</v>
      </c>
      <c r="C727" s="359" t="s">
        <v>107</v>
      </c>
      <c r="D727" s="359" t="s">
        <v>10948</v>
      </c>
      <c r="F727" t="str">
        <f t="shared" si="24"/>
        <v>88859</v>
      </c>
      <c r="H727" s="31">
        <f t="shared" si="25"/>
        <v>15.65</v>
      </c>
    </row>
    <row r="728" spans="1:8" ht="67.5">
      <c r="A728" s="359" t="s">
        <v>8434</v>
      </c>
      <c r="B728" s="314" t="s">
        <v>4431</v>
      </c>
      <c r="C728" s="359" t="s">
        <v>107</v>
      </c>
      <c r="D728" s="359" t="s">
        <v>7663</v>
      </c>
      <c r="F728" t="str">
        <f t="shared" si="24"/>
        <v>88860</v>
      </c>
      <c r="H728" s="31">
        <f t="shared" si="25"/>
        <v>4.0199999999999996</v>
      </c>
    </row>
    <row r="729" spans="1:8" ht="40.5">
      <c r="A729" s="359" t="s">
        <v>8436</v>
      </c>
      <c r="B729" s="314" t="s">
        <v>2705</v>
      </c>
      <c r="C729" s="359" t="s">
        <v>107</v>
      </c>
      <c r="D729" s="359" t="s">
        <v>20599</v>
      </c>
      <c r="F729" t="str">
        <f t="shared" si="24"/>
        <v>88900</v>
      </c>
      <c r="H729" s="31">
        <f t="shared" si="25"/>
        <v>33.39</v>
      </c>
    </row>
    <row r="730" spans="1:8" ht="40.5">
      <c r="A730" s="359" t="s">
        <v>8437</v>
      </c>
      <c r="B730" s="314" t="s">
        <v>2706</v>
      </c>
      <c r="C730" s="359" t="s">
        <v>107</v>
      </c>
      <c r="D730" s="359" t="s">
        <v>14505</v>
      </c>
      <c r="F730" t="str">
        <f t="shared" si="24"/>
        <v>88902</v>
      </c>
      <c r="H730" s="31">
        <f t="shared" si="25"/>
        <v>8.58</v>
      </c>
    </row>
    <row r="731" spans="1:8" ht="40.5">
      <c r="A731" s="359" t="s">
        <v>8438</v>
      </c>
      <c r="B731" s="314" t="s">
        <v>2707</v>
      </c>
      <c r="C731" s="359" t="s">
        <v>107</v>
      </c>
      <c r="D731" s="359" t="s">
        <v>22141</v>
      </c>
      <c r="F731" t="str">
        <f t="shared" si="24"/>
        <v>88903</v>
      </c>
      <c r="H731" s="31">
        <f t="shared" si="25"/>
        <v>41.74</v>
      </c>
    </row>
    <row r="732" spans="1:8" ht="40.5">
      <c r="A732" s="359" t="s">
        <v>8439</v>
      </c>
      <c r="B732" s="314" t="s">
        <v>2708</v>
      </c>
      <c r="C732" s="359" t="s">
        <v>107</v>
      </c>
      <c r="D732" s="359" t="s">
        <v>25613</v>
      </c>
      <c r="F732" t="str">
        <f t="shared" si="24"/>
        <v>88904</v>
      </c>
      <c r="H732" s="31">
        <f t="shared" si="25"/>
        <v>70.010000000000005</v>
      </c>
    </row>
    <row r="733" spans="1:8" ht="40.5">
      <c r="A733" s="359" t="s">
        <v>8440</v>
      </c>
      <c r="B733" s="314" t="s">
        <v>4432</v>
      </c>
      <c r="C733" s="359" t="s">
        <v>107</v>
      </c>
      <c r="D733" s="359" t="s">
        <v>8839</v>
      </c>
      <c r="F733" t="str">
        <f t="shared" si="24"/>
        <v>89009</v>
      </c>
      <c r="H733" s="31">
        <f t="shared" si="25"/>
        <v>27.98</v>
      </c>
    </row>
    <row r="734" spans="1:8" ht="40.5">
      <c r="A734" s="359" t="s">
        <v>8442</v>
      </c>
      <c r="B734" s="314" t="s">
        <v>4433</v>
      </c>
      <c r="C734" s="359" t="s">
        <v>107</v>
      </c>
      <c r="D734" s="359" t="s">
        <v>9072</v>
      </c>
      <c r="F734" t="str">
        <f t="shared" si="24"/>
        <v>89010</v>
      </c>
      <c r="H734" s="31">
        <f t="shared" si="25"/>
        <v>11.96</v>
      </c>
    </row>
    <row r="735" spans="1:8" ht="67.5">
      <c r="A735" s="359" t="s">
        <v>8444</v>
      </c>
      <c r="B735" s="314" t="s">
        <v>4434</v>
      </c>
      <c r="C735" s="359" t="s">
        <v>107</v>
      </c>
      <c r="D735" s="359" t="s">
        <v>10592</v>
      </c>
      <c r="F735" t="str">
        <f t="shared" si="24"/>
        <v>89011</v>
      </c>
      <c r="H735" s="31">
        <f t="shared" si="25"/>
        <v>16.98</v>
      </c>
    </row>
    <row r="736" spans="1:8" ht="67.5">
      <c r="A736" s="359" t="s">
        <v>8445</v>
      </c>
      <c r="B736" s="314" t="s">
        <v>4435</v>
      </c>
      <c r="C736" s="359" t="s">
        <v>107</v>
      </c>
      <c r="D736" s="359" t="s">
        <v>10858</v>
      </c>
      <c r="F736" t="str">
        <f t="shared" si="24"/>
        <v>89012</v>
      </c>
      <c r="H736" s="31">
        <f t="shared" si="25"/>
        <v>4.37</v>
      </c>
    </row>
    <row r="737" spans="1:8" ht="40.5">
      <c r="A737" s="359" t="s">
        <v>8447</v>
      </c>
      <c r="B737" s="314" t="s">
        <v>2709</v>
      </c>
      <c r="C737" s="359" t="s">
        <v>107</v>
      </c>
      <c r="D737" s="359" t="s">
        <v>22743</v>
      </c>
      <c r="F737" t="str">
        <f t="shared" si="24"/>
        <v>89013</v>
      </c>
      <c r="H737" s="31">
        <f t="shared" si="25"/>
        <v>91.66</v>
      </c>
    </row>
    <row r="738" spans="1:8" ht="40.5">
      <c r="A738" s="359" t="s">
        <v>8448</v>
      </c>
      <c r="B738" s="314" t="s">
        <v>2710</v>
      </c>
      <c r="C738" s="359" t="s">
        <v>107</v>
      </c>
      <c r="D738" s="359" t="s">
        <v>23341</v>
      </c>
      <c r="F738" t="str">
        <f t="shared" si="24"/>
        <v>89014</v>
      </c>
      <c r="H738" s="31">
        <f t="shared" si="25"/>
        <v>39.200000000000003</v>
      </c>
    </row>
    <row r="739" spans="1:8" ht="40.5">
      <c r="A739" s="359" t="s">
        <v>8449</v>
      </c>
      <c r="B739" s="314" t="s">
        <v>2711</v>
      </c>
      <c r="C739" s="359" t="s">
        <v>107</v>
      </c>
      <c r="D739" s="359" t="s">
        <v>13684</v>
      </c>
      <c r="F739" t="str">
        <f t="shared" si="24"/>
        <v>89015</v>
      </c>
      <c r="H739" s="31">
        <f t="shared" si="25"/>
        <v>2.5299999999999998</v>
      </c>
    </row>
    <row r="740" spans="1:8" ht="40.5">
      <c r="A740" s="359" t="s">
        <v>8451</v>
      </c>
      <c r="B740" s="314" t="s">
        <v>2712</v>
      </c>
      <c r="C740" s="359" t="s">
        <v>107</v>
      </c>
      <c r="D740" s="359" t="s">
        <v>8574</v>
      </c>
      <c r="F740" t="str">
        <f t="shared" si="24"/>
        <v>89016</v>
      </c>
      <c r="H740" s="31">
        <f t="shared" si="25"/>
        <v>0.65</v>
      </c>
    </row>
    <row r="741" spans="1:8" ht="40.5">
      <c r="A741" s="359" t="s">
        <v>8452</v>
      </c>
      <c r="B741" s="314" t="s">
        <v>2713</v>
      </c>
      <c r="C741" s="359" t="s">
        <v>107</v>
      </c>
      <c r="D741" s="359" t="s">
        <v>8283</v>
      </c>
      <c r="F741" t="str">
        <f t="shared" si="24"/>
        <v>89017</v>
      </c>
      <c r="H741" s="31">
        <f t="shared" si="25"/>
        <v>27.81</v>
      </c>
    </row>
    <row r="742" spans="1:8" ht="40.5">
      <c r="A742" s="359" t="s">
        <v>8453</v>
      </c>
      <c r="B742" s="314" t="s">
        <v>2714</v>
      </c>
      <c r="C742" s="359" t="s">
        <v>107</v>
      </c>
      <c r="D742" s="359" t="s">
        <v>8647</v>
      </c>
      <c r="F742" t="str">
        <f t="shared" si="24"/>
        <v>89018</v>
      </c>
      <c r="H742" s="31">
        <f t="shared" si="25"/>
        <v>11.88</v>
      </c>
    </row>
    <row r="743" spans="1:8" ht="54">
      <c r="A743" s="359" t="s">
        <v>8455</v>
      </c>
      <c r="B743" s="314" t="s">
        <v>4436</v>
      </c>
      <c r="C743" s="359" t="s">
        <v>107</v>
      </c>
      <c r="D743" s="359" t="s">
        <v>8276</v>
      </c>
      <c r="F743" t="str">
        <f t="shared" si="24"/>
        <v>89019</v>
      </c>
      <c r="H743" s="31">
        <f t="shared" si="25"/>
        <v>0.24</v>
      </c>
    </row>
    <row r="744" spans="1:8" ht="54">
      <c r="A744" s="359" t="s">
        <v>8456</v>
      </c>
      <c r="B744" s="314" t="s">
        <v>4437</v>
      </c>
      <c r="C744" s="359" t="s">
        <v>107</v>
      </c>
      <c r="D744" s="359" t="s">
        <v>8290</v>
      </c>
      <c r="F744" t="str">
        <f t="shared" si="24"/>
        <v>89020</v>
      </c>
      <c r="H744" s="31">
        <f t="shared" si="25"/>
        <v>0.05</v>
      </c>
    </row>
    <row r="745" spans="1:8" ht="27">
      <c r="A745" s="359" t="s">
        <v>8457</v>
      </c>
      <c r="B745" s="314" t="s">
        <v>2715</v>
      </c>
      <c r="C745" s="359" t="s">
        <v>107</v>
      </c>
      <c r="D745" s="359" t="s">
        <v>8278</v>
      </c>
      <c r="F745" t="str">
        <f t="shared" si="24"/>
        <v>89023</v>
      </c>
      <c r="H745" s="31">
        <f t="shared" si="25"/>
        <v>2.91</v>
      </c>
    </row>
    <row r="746" spans="1:8" ht="27">
      <c r="A746" s="359" t="s">
        <v>8458</v>
      </c>
      <c r="B746" s="314" t="s">
        <v>2716</v>
      </c>
      <c r="C746" s="359" t="s">
        <v>107</v>
      </c>
      <c r="D746" s="359" t="s">
        <v>14098</v>
      </c>
      <c r="F746" t="str">
        <f t="shared" si="24"/>
        <v>89024</v>
      </c>
      <c r="H746" s="31">
        <f t="shared" si="25"/>
        <v>1.1599999999999999</v>
      </c>
    </row>
    <row r="747" spans="1:8" ht="27">
      <c r="A747" s="359" t="s">
        <v>8460</v>
      </c>
      <c r="B747" s="314" t="s">
        <v>2717</v>
      </c>
      <c r="C747" s="359" t="s">
        <v>107</v>
      </c>
      <c r="D747" s="359" t="s">
        <v>9869</v>
      </c>
      <c r="F747" t="str">
        <f t="shared" si="24"/>
        <v>89025</v>
      </c>
      <c r="H747" s="31">
        <f t="shared" si="25"/>
        <v>5.48</v>
      </c>
    </row>
    <row r="748" spans="1:8" ht="40.5">
      <c r="A748" s="359" t="s">
        <v>8462</v>
      </c>
      <c r="B748" s="314" t="s">
        <v>2718</v>
      </c>
      <c r="C748" s="359" t="s">
        <v>107</v>
      </c>
      <c r="D748" s="359" t="s">
        <v>25217</v>
      </c>
      <c r="F748" t="str">
        <f t="shared" si="24"/>
        <v>89026</v>
      </c>
      <c r="H748" s="31">
        <f t="shared" si="25"/>
        <v>155.04</v>
      </c>
    </row>
    <row r="749" spans="1:8" ht="40.5">
      <c r="A749" s="359" t="s">
        <v>8463</v>
      </c>
      <c r="B749" s="314" t="s">
        <v>2719</v>
      </c>
      <c r="C749" s="359" t="s">
        <v>107</v>
      </c>
      <c r="D749" s="359" t="s">
        <v>13741</v>
      </c>
      <c r="F749" t="str">
        <f t="shared" si="24"/>
        <v>89029</v>
      </c>
      <c r="H749" s="31">
        <f t="shared" si="25"/>
        <v>21.58</v>
      </c>
    </row>
    <row r="750" spans="1:8" ht="40.5">
      <c r="A750" s="359" t="s">
        <v>8464</v>
      </c>
      <c r="B750" s="314" t="s">
        <v>2720</v>
      </c>
      <c r="C750" s="359" t="s">
        <v>107</v>
      </c>
      <c r="D750" s="359" t="s">
        <v>11575</v>
      </c>
      <c r="F750" t="str">
        <f t="shared" si="24"/>
        <v>89030</v>
      </c>
      <c r="H750" s="31">
        <f t="shared" si="25"/>
        <v>9.23</v>
      </c>
    </row>
    <row r="751" spans="1:8" ht="27">
      <c r="A751" s="359" t="s">
        <v>8466</v>
      </c>
      <c r="B751" s="314" t="s">
        <v>2184</v>
      </c>
      <c r="C751" s="359" t="s">
        <v>107</v>
      </c>
      <c r="D751" s="359" t="s">
        <v>25614</v>
      </c>
      <c r="F751" t="str">
        <f t="shared" si="24"/>
        <v>89033</v>
      </c>
      <c r="H751" s="31">
        <f t="shared" si="25"/>
        <v>9.18</v>
      </c>
    </row>
    <row r="752" spans="1:8" ht="27">
      <c r="A752" s="359" t="s">
        <v>8468</v>
      </c>
      <c r="B752" s="314" t="s">
        <v>2185</v>
      </c>
      <c r="C752" s="359" t="s">
        <v>107</v>
      </c>
      <c r="D752" s="359" t="s">
        <v>8050</v>
      </c>
      <c r="F752" t="str">
        <f t="shared" si="24"/>
        <v>89034</v>
      </c>
      <c r="H752" s="31">
        <f t="shared" si="25"/>
        <v>2.41</v>
      </c>
    </row>
    <row r="753" spans="1:8" ht="40.5">
      <c r="A753" s="359" t="s">
        <v>8470</v>
      </c>
      <c r="B753" s="314" t="s">
        <v>2721</v>
      </c>
      <c r="C753" s="359" t="s">
        <v>107</v>
      </c>
      <c r="D753" s="359" t="s">
        <v>24842</v>
      </c>
      <c r="F753" t="str">
        <f t="shared" si="24"/>
        <v>89128</v>
      </c>
      <c r="H753" s="31">
        <f t="shared" si="25"/>
        <v>25.73</v>
      </c>
    </row>
    <row r="754" spans="1:8" ht="40.5">
      <c r="A754" s="359" t="s">
        <v>8471</v>
      </c>
      <c r="B754" s="314" t="s">
        <v>2722</v>
      </c>
      <c r="C754" s="359" t="s">
        <v>107</v>
      </c>
      <c r="D754" s="359" t="s">
        <v>10809</v>
      </c>
      <c r="F754" t="str">
        <f t="shared" si="24"/>
        <v>89129</v>
      </c>
      <c r="H754" s="31">
        <f t="shared" si="25"/>
        <v>6.61</v>
      </c>
    </row>
    <row r="755" spans="1:8" ht="40.5">
      <c r="A755" s="359" t="s">
        <v>8473</v>
      </c>
      <c r="B755" s="314" t="s">
        <v>2723</v>
      </c>
      <c r="C755" s="359" t="s">
        <v>107</v>
      </c>
      <c r="D755" s="359" t="s">
        <v>25615</v>
      </c>
      <c r="F755" t="str">
        <f t="shared" si="24"/>
        <v>89130</v>
      </c>
      <c r="H755" s="31">
        <f t="shared" si="25"/>
        <v>35.68</v>
      </c>
    </row>
    <row r="756" spans="1:8" ht="40.5">
      <c r="A756" s="359" t="s">
        <v>8474</v>
      </c>
      <c r="B756" s="314" t="s">
        <v>2724</v>
      </c>
      <c r="C756" s="359" t="s">
        <v>107</v>
      </c>
      <c r="D756" s="359" t="s">
        <v>14423</v>
      </c>
      <c r="F756" t="str">
        <f t="shared" si="24"/>
        <v>89131</v>
      </c>
      <c r="H756" s="31">
        <f t="shared" si="25"/>
        <v>9.16</v>
      </c>
    </row>
    <row r="757" spans="1:8" ht="54">
      <c r="A757" s="359" t="s">
        <v>8475</v>
      </c>
      <c r="B757" s="314" t="s">
        <v>4438</v>
      </c>
      <c r="C757" s="359" t="s">
        <v>107</v>
      </c>
      <c r="D757" s="359" t="s">
        <v>25098</v>
      </c>
      <c r="F757" t="str">
        <f t="shared" si="24"/>
        <v>89210</v>
      </c>
      <c r="H757" s="31">
        <f t="shared" si="25"/>
        <v>20.190000000000001</v>
      </c>
    </row>
    <row r="758" spans="1:8" ht="54">
      <c r="A758" s="359" t="s">
        <v>8477</v>
      </c>
      <c r="B758" s="314" t="s">
        <v>4439</v>
      </c>
      <c r="C758" s="359" t="s">
        <v>107</v>
      </c>
      <c r="D758" s="359" t="s">
        <v>12851</v>
      </c>
      <c r="F758" t="str">
        <f t="shared" si="24"/>
        <v>89211</v>
      </c>
      <c r="H758" s="31">
        <f t="shared" si="25"/>
        <v>5.3</v>
      </c>
    </row>
    <row r="759" spans="1:8" ht="40.5">
      <c r="A759" s="359" t="s">
        <v>8479</v>
      </c>
      <c r="B759" s="314" t="s">
        <v>2186</v>
      </c>
      <c r="C759" s="359" t="s">
        <v>107</v>
      </c>
      <c r="D759" s="359" t="s">
        <v>23580</v>
      </c>
      <c r="F759" t="str">
        <f t="shared" si="24"/>
        <v>89212</v>
      </c>
      <c r="H759" s="31">
        <f t="shared" si="25"/>
        <v>18.05</v>
      </c>
    </row>
    <row r="760" spans="1:8" ht="40.5">
      <c r="A760" s="359" t="s">
        <v>8480</v>
      </c>
      <c r="B760" s="314" t="s">
        <v>2187</v>
      </c>
      <c r="C760" s="359" t="s">
        <v>107</v>
      </c>
      <c r="D760" s="359" t="s">
        <v>13890</v>
      </c>
      <c r="F760" t="str">
        <f t="shared" si="24"/>
        <v>89213</v>
      </c>
      <c r="H760" s="31">
        <f t="shared" si="25"/>
        <v>5.41</v>
      </c>
    </row>
    <row r="761" spans="1:8" ht="40.5">
      <c r="A761" s="359" t="s">
        <v>8482</v>
      </c>
      <c r="B761" s="314" t="s">
        <v>2188</v>
      </c>
      <c r="C761" s="359" t="s">
        <v>107</v>
      </c>
      <c r="D761" s="359" t="s">
        <v>23512</v>
      </c>
      <c r="F761" t="str">
        <f t="shared" si="24"/>
        <v>89214</v>
      </c>
      <c r="H761" s="31">
        <f t="shared" si="25"/>
        <v>16.95</v>
      </c>
    </row>
    <row r="762" spans="1:8" ht="40.5">
      <c r="A762" s="359" t="s">
        <v>8483</v>
      </c>
      <c r="B762" s="314" t="s">
        <v>2189</v>
      </c>
      <c r="C762" s="359" t="s">
        <v>107</v>
      </c>
      <c r="D762" s="359" t="s">
        <v>25616</v>
      </c>
      <c r="F762" t="str">
        <f t="shared" si="24"/>
        <v>89215</v>
      </c>
      <c r="H762" s="31">
        <f t="shared" si="25"/>
        <v>72.3</v>
      </c>
    </row>
    <row r="763" spans="1:8" ht="54">
      <c r="A763" s="359" t="s">
        <v>8484</v>
      </c>
      <c r="B763" s="314" t="s">
        <v>4440</v>
      </c>
      <c r="C763" s="359" t="s">
        <v>107</v>
      </c>
      <c r="D763" s="359" t="s">
        <v>8334</v>
      </c>
      <c r="F763" t="str">
        <f t="shared" si="24"/>
        <v>89221</v>
      </c>
      <c r="H763" s="31">
        <f t="shared" si="25"/>
        <v>1.03</v>
      </c>
    </row>
    <row r="764" spans="1:8" ht="54">
      <c r="A764" s="359" t="s">
        <v>8485</v>
      </c>
      <c r="B764" s="314" t="s">
        <v>2725</v>
      </c>
      <c r="C764" s="359" t="s">
        <v>107</v>
      </c>
      <c r="D764" s="359" t="s">
        <v>8288</v>
      </c>
      <c r="F764" t="str">
        <f t="shared" si="24"/>
        <v>89222</v>
      </c>
      <c r="H764" s="31">
        <f t="shared" si="25"/>
        <v>0.23</v>
      </c>
    </row>
    <row r="765" spans="1:8" ht="54">
      <c r="A765" s="359" t="s">
        <v>8486</v>
      </c>
      <c r="B765" s="314" t="s">
        <v>4441</v>
      </c>
      <c r="C765" s="359" t="s">
        <v>107</v>
      </c>
      <c r="D765" s="359" t="s">
        <v>13731</v>
      </c>
      <c r="F765" t="str">
        <f t="shared" si="24"/>
        <v>89223</v>
      </c>
      <c r="H765" s="31">
        <f t="shared" si="25"/>
        <v>0.97</v>
      </c>
    </row>
    <row r="766" spans="1:8" ht="54">
      <c r="A766" s="359" t="s">
        <v>8487</v>
      </c>
      <c r="B766" s="314" t="s">
        <v>4442</v>
      </c>
      <c r="C766" s="359" t="s">
        <v>107</v>
      </c>
      <c r="D766" s="359" t="s">
        <v>17866</v>
      </c>
      <c r="F766" t="str">
        <f t="shared" si="24"/>
        <v>89224</v>
      </c>
      <c r="H766" s="31">
        <f t="shared" si="25"/>
        <v>2.36</v>
      </c>
    </row>
    <row r="767" spans="1:8" ht="40.5">
      <c r="A767" s="359" t="s">
        <v>8489</v>
      </c>
      <c r="B767" s="314" t="s">
        <v>2190</v>
      </c>
      <c r="C767" s="359" t="s">
        <v>107</v>
      </c>
      <c r="D767" s="359" t="s">
        <v>9227</v>
      </c>
      <c r="F767" t="str">
        <f t="shared" si="24"/>
        <v>89228</v>
      </c>
      <c r="H767" s="31">
        <f t="shared" si="25"/>
        <v>28.59</v>
      </c>
    </row>
    <row r="768" spans="1:8" ht="40.5">
      <c r="A768" s="359" t="s">
        <v>8490</v>
      </c>
      <c r="B768" s="314" t="s">
        <v>2191</v>
      </c>
      <c r="C768" s="359" t="s">
        <v>107</v>
      </c>
      <c r="D768" s="359" t="s">
        <v>14817</v>
      </c>
      <c r="F768" t="str">
        <f t="shared" si="24"/>
        <v>89229</v>
      </c>
      <c r="H768" s="31">
        <f t="shared" si="25"/>
        <v>9.7899999999999991</v>
      </c>
    </row>
    <row r="769" spans="1:8" ht="40.5">
      <c r="A769" s="359" t="s">
        <v>8491</v>
      </c>
      <c r="B769" s="314" t="s">
        <v>2726</v>
      </c>
      <c r="C769" s="359" t="s">
        <v>107</v>
      </c>
      <c r="D769" s="359" t="s">
        <v>25617</v>
      </c>
      <c r="F769" t="str">
        <f t="shared" si="24"/>
        <v>89230</v>
      </c>
      <c r="H769" s="31">
        <f t="shared" si="25"/>
        <v>114.57</v>
      </c>
    </row>
    <row r="770" spans="1:8" ht="40.5">
      <c r="A770" s="359" t="s">
        <v>8492</v>
      </c>
      <c r="B770" s="314" t="s">
        <v>2727</v>
      </c>
      <c r="C770" s="359" t="s">
        <v>107</v>
      </c>
      <c r="D770" s="359" t="s">
        <v>21692</v>
      </c>
      <c r="F770" t="str">
        <f t="shared" si="24"/>
        <v>89231</v>
      </c>
      <c r="H770" s="31">
        <f t="shared" si="25"/>
        <v>34.340000000000003</v>
      </c>
    </row>
    <row r="771" spans="1:8" ht="40.5">
      <c r="A771" s="359" t="s">
        <v>8493</v>
      </c>
      <c r="B771" s="314" t="s">
        <v>2728</v>
      </c>
      <c r="C771" s="359" t="s">
        <v>107</v>
      </c>
      <c r="D771" s="359" t="s">
        <v>25618</v>
      </c>
      <c r="F771" t="str">
        <f t="shared" si="24"/>
        <v>89232</v>
      </c>
      <c r="H771" s="31">
        <f t="shared" si="25"/>
        <v>204.36</v>
      </c>
    </row>
    <row r="772" spans="1:8" ht="40.5">
      <c r="A772" s="359" t="s">
        <v>8494</v>
      </c>
      <c r="B772" s="314" t="s">
        <v>2729</v>
      </c>
      <c r="C772" s="359" t="s">
        <v>107</v>
      </c>
      <c r="D772" s="359" t="s">
        <v>24723</v>
      </c>
      <c r="F772" t="str">
        <f t="shared" si="24"/>
        <v>89233</v>
      </c>
      <c r="H772" s="31">
        <f t="shared" si="25"/>
        <v>130.12</v>
      </c>
    </row>
    <row r="773" spans="1:8" ht="40.5">
      <c r="A773" s="359" t="s">
        <v>8495</v>
      </c>
      <c r="B773" s="314" t="s">
        <v>2730</v>
      </c>
      <c r="C773" s="359" t="s">
        <v>107</v>
      </c>
      <c r="D773" s="359" t="s">
        <v>25619</v>
      </c>
      <c r="F773" t="str">
        <f t="shared" ref="F773:F836" si="26">TRIM(A773)</f>
        <v>89236</v>
      </c>
      <c r="H773" s="31">
        <f t="shared" ref="H773:H836" si="27">ROUND(D773*(1+$H$1),2)</f>
        <v>267.64</v>
      </c>
    </row>
    <row r="774" spans="1:8" ht="40.5">
      <c r="A774" s="359" t="s">
        <v>8496</v>
      </c>
      <c r="B774" s="314" t="s">
        <v>2731</v>
      </c>
      <c r="C774" s="359" t="s">
        <v>107</v>
      </c>
      <c r="D774" s="359" t="s">
        <v>24718</v>
      </c>
      <c r="F774" t="str">
        <f t="shared" si="26"/>
        <v>89237</v>
      </c>
      <c r="H774" s="31">
        <f t="shared" si="27"/>
        <v>80.23</v>
      </c>
    </row>
    <row r="775" spans="1:8" ht="40.5">
      <c r="A775" s="359" t="s">
        <v>8497</v>
      </c>
      <c r="B775" s="314" t="s">
        <v>2732</v>
      </c>
      <c r="C775" s="359" t="s">
        <v>107</v>
      </c>
      <c r="D775" s="359" t="s">
        <v>25620</v>
      </c>
      <c r="F775" t="str">
        <f t="shared" si="26"/>
        <v>89238</v>
      </c>
      <c r="H775" s="31">
        <f t="shared" si="27"/>
        <v>477.4</v>
      </c>
    </row>
    <row r="776" spans="1:8" ht="40.5">
      <c r="A776" s="359" t="s">
        <v>8498</v>
      </c>
      <c r="B776" s="314" t="s">
        <v>2733</v>
      </c>
      <c r="C776" s="359" t="s">
        <v>107</v>
      </c>
      <c r="D776" s="359" t="s">
        <v>25621</v>
      </c>
      <c r="F776" t="str">
        <f t="shared" si="26"/>
        <v>89239</v>
      </c>
      <c r="H776" s="31">
        <f t="shared" si="27"/>
        <v>344.09</v>
      </c>
    </row>
    <row r="777" spans="1:8" ht="40.5">
      <c r="A777" s="359" t="s">
        <v>8499</v>
      </c>
      <c r="B777" s="314" t="s">
        <v>4443</v>
      </c>
      <c r="C777" s="359" t="s">
        <v>107</v>
      </c>
      <c r="D777" s="359" t="s">
        <v>25622</v>
      </c>
      <c r="F777" t="str">
        <f t="shared" si="26"/>
        <v>89240</v>
      </c>
      <c r="H777" s="31">
        <f t="shared" si="27"/>
        <v>82.14</v>
      </c>
    </row>
    <row r="778" spans="1:8" ht="40.5">
      <c r="A778" s="359" t="s">
        <v>8500</v>
      </c>
      <c r="B778" s="314" t="s">
        <v>4444</v>
      </c>
      <c r="C778" s="359" t="s">
        <v>107</v>
      </c>
      <c r="D778" s="359" t="s">
        <v>24665</v>
      </c>
      <c r="F778" t="str">
        <f t="shared" si="26"/>
        <v>89241</v>
      </c>
      <c r="H778" s="31">
        <f t="shared" si="27"/>
        <v>28.13</v>
      </c>
    </row>
    <row r="779" spans="1:8" ht="40.5">
      <c r="A779" s="359" t="s">
        <v>8501</v>
      </c>
      <c r="B779" s="314" t="s">
        <v>2192</v>
      </c>
      <c r="C779" s="359" t="s">
        <v>107</v>
      </c>
      <c r="D779" s="359" t="s">
        <v>25623</v>
      </c>
      <c r="F779" t="str">
        <f t="shared" si="26"/>
        <v>89246</v>
      </c>
      <c r="H779" s="31">
        <f t="shared" si="27"/>
        <v>232.56</v>
      </c>
    </row>
    <row r="780" spans="1:8" ht="40.5">
      <c r="A780" s="359" t="s">
        <v>8502</v>
      </c>
      <c r="B780" s="314" t="s">
        <v>2193</v>
      </c>
      <c r="C780" s="359" t="s">
        <v>107</v>
      </c>
      <c r="D780" s="359" t="s">
        <v>25624</v>
      </c>
      <c r="F780" t="str">
        <f t="shared" si="26"/>
        <v>89247</v>
      </c>
      <c r="H780" s="31">
        <f t="shared" si="27"/>
        <v>69.72</v>
      </c>
    </row>
    <row r="781" spans="1:8" ht="40.5">
      <c r="A781" s="359" t="s">
        <v>8503</v>
      </c>
      <c r="B781" s="314" t="s">
        <v>2194</v>
      </c>
      <c r="C781" s="359" t="s">
        <v>107</v>
      </c>
      <c r="D781" s="359" t="s">
        <v>24972</v>
      </c>
      <c r="F781" t="str">
        <f t="shared" si="26"/>
        <v>89248</v>
      </c>
      <c r="H781" s="31">
        <f t="shared" si="27"/>
        <v>414.83</v>
      </c>
    </row>
    <row r="782" spans="1:8" ht="40.5">
      <c r="A782" s="359" t="s">
        <v>8504</v>
      </c>
      <c r="B782" s="314" t="s">
        <v>2195</v>
      </c>
      <c r="C782" s="359" t="s">
        <v>107</v>
      </c>
      <c r="D782" s="359" t="s">
        <v>25625</v>
      </c>
      <c r="F782" t="str">
        <f t="shared" si="26"/>
        <v>89249</v>
      </c>
      <c r="H782" s="31">
        <f t="shared" si="27"/>
        <v>293.32</v>
      </c>
    </row>
    <row r="783" spans="1:8" ht="40.5">
      <c r="A783" s="359" t="s">
        <v>8505</v>
      </c>
      <c r="B783" s="314" t="s">
        <v>4445</v>
      </c>
      <c r="C783" s="359" t="s">
        <v>107</v>
      </c>
      <c r="D783" s="359" t="s">
        <v>24320</v>
      </c>
      <c r="F783" t="str">
        <f t="shared" si="26"/>
        <v>89253</v>
      </c>
      <c r="H783" s="31">
        <f t="shared" si="27"/>
        <v>67.3</v>
      </c>
    </row>
    <row r="784" spans="1:8" ht="40.5">
      <c r="A784" s="359" t="s">
        <v>8506</v>
      </c>
      <c r="B784" s="314" t="s">
        <v>4446</v>
      </c>
      <c r="C784" s="359" t="s">
        <v>107</v>
      </c>
      <c r="D784" s="359" t="s">
        <v>22826</v>
      </c>
      <c r="F784" t="str">
        <f t="shared" si="26"/>
        <v>89254</v>
      </c>
      <c r="H784" s="31">
        <f t="shared" si="27"/>
        <v>23.05</v>
      </c>
    </row>
    <row r="785" spans="1:8" ht="40.5">
      <c r="A785" s="359" t="s">
        <v>8507</v>
      </c>
      <c r="B785" s="314" t="s">
        <v>4447</v>
      </c>
      <c r="C785" s="359" t="s">
        <v>107</v>
      </c>
      <c r="D785" s="359" t="s">
        <v>24291</v>
      </c>
      <c r="F785" t="str">
        <f t="shared" si="26"/>
        <v>89255</v>
      </c>
      <c r="H785" s="31">
        <f t="shared" si="27"/>
        <v>108.2</v>
      </c>
    </row>
    <row r="786" spans="1:8" ht="54">
      <c r="A786" s="359" t="s">
        <v>8508</v>
      </c>
      <c r="B786" s="314" t="s">
        <v>4448</v>
      </c>
      <c r="C786" s="359" t="s">
        <v>107</v>
      </c>
      <c r="D786" s="359" t="s">
        <v>25626</v>
      </c>
      <c r="F786" t="str">
        <f t="shared" si="26"/>
        <v>89256</v>
      </c>
      <c r="H786" s="31">
        <f t="shared" si="27"/>
        <v>66.02</v>
      </c>
    </row>
    <row r="787" spans="1:8" ht="67.5">
      <c r="A787" s="359" t="s">
        <v>8509</v>
      </c>
      <c r="B787" s="314" t="s">
        <v>2734</v>
      </c>
      <c r="C787" s="359" t="s">
        <v>107</v>
      </c>
      <c r="D787" s="359" t="s">
        <v>8311</v>
      </c>
      <c r="F787" t="str">
        <f t="shared" si="26"/>
        <v>89259</v>
      </c>
      <c r="H787" s="31">
        <f t="shared" si="27"/>
        <v>11.82</v>
      </c>
    </row>
    <row r="788" spans="1:8" ht="67.5">
      <c r="A788" s="359" t="s">
        <v>8510</v>
      </c>
      <c r="B788" s="314" t="s">
        <v>2735</v>
      </c>
      <c r="C788" s="359" t="s">
        <v>107</v>
      </c>
      <c r="D788" s="359" t="s">
        <v>12072</v>
      </c>
      <c r="F788" t="str">
        <f t="shared" si="26"/>
        <v>89260</v>
      </c>
      <c r="H788" s="31">
        <f t="shared" si="27"/>
        <v>4.71</v>
      </c>
    </row>
    <row r="789" spans="1:8" ht="67.5">
      <c r="A789" s="359" t="s">
        <v>8512</v>
      </c>
      <c r="B789" s="314" t="s">
        <v>2736</v>
      </c>
      <c r="C789" s="359" t="s">
        <v>107</v>
      </c>
      <c r="D789" s="359" t="s">
        <v>21722</v>
      </c>
      <c r="F789" t="str">
        <f t="shared" si="26"/>
        <v>89262</v>
      </c>
      <c r="H789" s="31">
        <f t="shared" si="27"/>
        <v>22.16</v>
      </c>
    </row>
    <row r="790" spans="1:8" ht="67.5">
      <c r="A790" s="359" t="s">
        <v>8513</v>
      </c>
      <c r="B790" s="314" t="s">
        <v>4449</v>
      </c>
      <c r="C790" s="359" t="s">
        <v>107</v>
      </c>
      <c r="D790" s="359" t="s">
        <v>12114</v>
      </c>
      <c r="F790" t="str">
        <f t="shared" si="26"/>
        <v>89264</v>
      </c>
      <c r="H790" s="31">
        <f t="shared" si="27"/>
        <v>9.33</v>
      </c>
    </row>
    <row r="791" spans="1:8" ht="67.5">
      <c r="A791" s="359" t="s">
        <v>8514</v>
      </c>
      <c r="B791" s="314" t="s">
        <v>4450</v>
      </c>
      <c r="C791" s="359" t="s">
        <v>107</v>
      </c>
      <c r="D791" s="359" t="s">
        <v>8395</v>
      </c>
      <c r="F791" t="str">
        <f t="shared" si="26"/>
        <v>89265</v>
      </c>
      <c r="H791" s="31">
        <f t="shared" si="27"/>
        <v>3.71</v>
      </c>
    </row>
    <row r="792" spans="1:8" ht="81">
      <c r="A792" s="359" t="s">
        <v>8515</v>
      </c>
      <c r="B792" s="314" t="s">
        <v>4451</v>
      </c>
      <c r="C792" s="359" t="s">
        <v>107</v>
      </c>
      <c r="D792" s="359" t="s">
        <v>8377</v>
      </c>
      <c r="F792" t="str">
        <f t="shared" si="26"/>
        <v>89266</v>
      </c>
      <c r="H792" s="31">
        <f t="shared" si="27"/>
        <v>0.75</v>
      </c>
    </row>
    <row r="793" spans="1:8" ht="54">
      <c r="A793" s="359" t="s">
        <v>8517</v>
      </c>
      <c r="B793" s="314" t="s">
        <v>4452</v>
      </c>
      <c r="C793" s="359" t="s">
        <v>107</v>
      </c>
      <c r="D793" s="359" t="s">
        <v>23948</v>
      </c>
      <c r="F793" t="str">
        <f t="shared" si="26"/>
        <v>89267</v>
      </c>
      <c r="H793" s="31">
        <f t="shared" si="27"/>
        <v>31.42</v>
      </c>
    </row>
    <row r="794" spans="1:8" ht="40.5">
      <c r="A794" s="359" t="s">
        <v>8518</v>
      </c>
      <c r="B794" s="314" t="s">
        <v>4453</v>
      </c>
      <c r="C794" s="359" t="s">
        <v>107</v>
      </c>
      <c r="D794" s="359" t="s">
        <v>25627</v>
      </c>
      <c r="F794" t="str">
        <f t="shared" si="26"/>
        <v>89268</v>
      </c>
      <c r="H794" s="31">
        <f t="shared" si="27"/>
        <v>10.76</v>
      </c>
    </row>
    <row r="795" spans="1:8" ht="54">
      <c r="A795" s="359" t="s">
        <v>8520</v>
      </c>
      <c r="B795" s="314" t="s">
        <v>4454</v>
      </c>
      <c r="C795" s="359" t="s">
        <v>107</v>
      </c>
      <c r="D795" s="359" t="s">
        <v>14004</v>
      </c>
      <c r="F795" t="str">
        <f t="shared" si="26"/>
        <v>89269</v>
      </c>
      <c r="H795" s="31">
        <f t="shared" si="27"/>
        <v>2.2000000000000002</v>
      </c>
    </row>
    <row r="796" spans="1:8" ht="54">
      <c r="A796" s="359" t="s">
        <v>8521</v>
      </c>
      <c r="B796" s="314" t="s">
        <v>4455</v>
      </c>
      <c r="C796" s="359" t="s">
        <v>107</v>
      </c>
      <c r="D796" s="359" t="s">
        <v>22558</v>
      </c>
      <c r="F796" t="str">
        <f t="shared" si="26"/>
        <v>89270</v>
      </c>
      <c r="H796" s="31">
        <f t="shared" si="27"/>
        <v>50.52</v>
      </c>
    </row>
    <row r="797" spans="1:8" ht="54">
      <c r="A797" s="359" t="s">
        <v>8522</v>
      </c>
      <c r="B797" s="314" t="s">
        <v>4456</v>
      </c>
      <c r="C797" s="359" t="s">
        <v>107</v>
      </c>
      <c r="D797" s="359" t="s">
        <v>23339</v>
      </c>
      <c r="F797" t="str">
        <f t="shared" si="26"/>
        <v>89271</v>
      </c>
      <c r="H797" s="31">
        <f t="shared" si="27"/>
        <v>22.59</v>
      </c>
    </row>
    <row r="798" spans="1:8" ht="40.5">
      <c r="A798" s="359" t="s">
        <v>8523</v>
      </c>
      <c r="B798" s="314" t="s">
        <v>2737</v>
      </c>
      <c r="C798" s="359" t="s">
        <v>107</v>
      </c>
      <c r="D798" s="359" t="s">
        <v>8956</v>
      </c>
      <c r="F798" t="str">
        <f t="shared" si="26"/>
        <v>89274</v>
      </c>
      <c r="H798" s="31">
        <f t="shared" si="27"/>
        <v>1.25</v>
      </c>
    </row>
    <row r="799" spans="1:8" ht="40.5">
      <c r="A799" s="359" t="s">
        <v>8524</v>
      </c>
      <c r="B799" s="314" t="s">
        <v>2738</v>
      </c>
      <c r="C799" s="359" t="s">
        <v>107</v>
      </c>
      <c r="D799" s="359" t="s">
        <v>8086</v>
      </c>
      <c r="F799" t="str">
        <f t="shared" si="26"/>
        <v>89275</v>
      </c>
      <c r="H799" s="31">
        <f t="shared" si="27"/>
        <v>0.28000000000000003</v>
      </c>
    </row>
    <row r="800" spans="1:8" ht="40.5">
      <c r="A800" s="359" t="s">
        <v>8525</v>
      </c>
      <c r="B800" s="314" t="s">
        <v>2739</v>
      </c>
      <c r="C800" s="359" t="s">
        <v>107</v>
      </c>
      <c r="D800" s="359" t="s">
        <v>13728</v>
      </c>
      <c r="F800" t="str">
        <f t="shared" si="26"/>
        <v>89276</v>
      </c>
      <c r="H800" s="31">
        <f t="shared" si="27"/>
        <v>1.17</v>
      </c>
    </row>
    <row r="801" spans="1:8" ht="54">
      <c r="A801" s="359" t="s">
        <v>8527</v>
      </c>
      <c r="B801" s="314" t="s">
        <v>2740</v>
      </c>
      <c r="C801" s="359" t="s">
        <v>107</v>
      </c>
      <c r="D801" s="359" t="s">
        <v>10809</v>
      </c>
      <c r="F801" t="str">
        <f t="shared" si="26"/>
        <v>89277</v>
      </c>
      <c r="H801" s="31">
        <f t="shared" si="27"/>
        <v>6.61</v>
      </c>
    </row>
    <row r="802" spans="1:8" ht="54">
      <c r="A802" s="359" t="s">
        <v>8529</v>
      </c>
      <c r="B802" s="314" t="s">
        <v>2741</v>
      </c>
      <c r="C802" s="359" t="s">
        <v>107</v>
      </c>
      <c r="D802" s="359" t="s">
        <v>25628</v>
      </c>
      <c r="F802" t="str">
        <f t="shared" si="26"/>
        <v>89280</v>
      </c>
      <c r="H802" s="31">
        <f t="shared" si="27"/>
        <v>24.8</v>
      </c>
    </row>
    <row r="803" spans="1:8" ht="40.5">
      <c r="A803" s="359" t="s">
        <v>8530</v>
      </c>
      <c r="B803" s="314" t="s">
        <v>2742</v>
      </c>
      <c r="C803" s="359" t="s">
        <v>107</v>
      </c>
      <c r="D803" s="359" t="s">
        <v>8422</v>
      </c>
      <c r="F803" t="str">
        <f t="shared" si="26"/>
        <v>89281</v>
      </c>
      <c r="H803" s="31">
        <f t="shared" si="27"/>
        <v>6.51</v>
      </c>
    </row>
    <row r="804" spans="1:8" ht="54">
      <c r="A804" s="359" t="s">
        <v>8531</v>
      </c>
      <c r="B804" s="314" t="s">
        <v>4457</v>
      </c>
      <c r="C804" s="359" t="s">
        <v>107</v>
      </c>
      <c r="D804" s="359" t="s">
        <v>14939</v>
      </c>
      <c r="F804" t="str">
        <f t="shared" si="26"/>
        <v>89870</v>
      </c>
      <c r="H804" s="31">
        <f t="shared" si="27"/>
        <v>26</v>
      </c>
    </row>
    <row r="805" spans="1:8" ht="54">
      <c r="A805" s="359" t="s">
        <v>8533</v>
      </c>
      <c r="B805" s="314" t="s">
        <v>4458</v>
      </c>
      <c r="C805" s="359" t="s">
        <v>107</v>
      </c>
      <c r="D805" s="359" t="s">
        <v>21715</v>
      </c>
      <c r="F805" t="str">
        <f t="shared" si="26"/>
        <v>89871</v>
      </c>
      <c r="H805" s="31">
        <f t="shared" si="27"/>
        <v>9.09</v>
      </c>
    </row>
    <row r="806" spans="1:8" ht="54">
      <c r="A806" s="359" t="s">
        <v>8535</v>
      </c>
      <c r="B806" s="314" t="s">
        <v>4459</v>
      </c>
      <c r="C806" s="359" t="s">
        <v>107</v>
      </c>
      <c r="D806" s="359" t="s">
        <v>13706</v>
      </c>
      <c r="F806" t="str">
        <f t="shared" si="26"/>
        <v>89872</v>
      </c>
      <c r="H806" s="31">
        <f t="shared" si="27"/>
        <v>1.88</v>
      </c>
    </row>
    <row r="807" spans="1:8" ht="54">
      <c r="A807" s="359" t="s">
        <v>8537</v>
      </c>
      <c r="B807" s="314" t="s">
        <v>4460</v>
      </c>
      <c r="C807" s="359" t="s">
        <v>107</v>
      </c>
      <c r="D807" s="359" t="s">
        <v>23345</v>
      </c>
      <c r="F807" t="str">
        <f t="shared" si="26"/>
        <v>89873</v>
      </c>
      <c r="H807" s="31">
        <f t="shared" si="27"/>
        <v>48.77</v>
      </c>
    </row>
    <row r="808" spans="1:8" ht="67.5">
      <c r="A808" s="359" t="s">
        <v>8538</v>
      </c>
      <c r="B808" s="314" t="s">
        <v>4461</v>
      </c>
      <c r="C808" s="359" t="s">
        <v>107</v>
      </c>
      <c r="D808" s="359" t="s">
        <v>25629</v>
      </c>
      <c r="F808" t="str">
        <f t="shared" si="26"/>
        <v>89874</v>
      </c>
      <c r="H808" s="31">
        <f t="shared" si="27"/>
        <v>137.29</v>
      </c>
    </row>
    <row r="809" spans="1:8" ht="54">
      <c r="A809" s="359" t="s">
        <v>8539</v>
      </c>
      <c r="B809" s="314" t="s">
        <v>4462</v>
      </c>
      <c r="C809" s="359" t="s">
        <v>107</v>
      </c>
      <c r="D809" s="359" t="s">
        <v>23346</v>
      </c>
      <c r="F809" t="str">
        <f t="shared" si="26"/>
        <v>89878</v>
      </c>
      <c r="H809" s="31">
        <f t="shared" si="27"/>
        <v>27.02</v>
      </c>
    </row>
    <row r="810" spans="1:8" ht="54">
      <c r="A810" s="359" t="s">
        <v>8540</v>
      </c>
      <c r="B810" s="314" t="s">
        <v>4463</v>
      </c>
      <c r="C810" s="359" t="s">
        <v>107</v>
      </c>
      <c r="D810" s="359" t="s">
        <v>13965</v>
      </c>
      <c r="F810" t="str">
        <f t="shared" si="26"/>
        <v>89879</v>
      </c>
      <c r="H810" s="31">
        <f t="shared" si="27"/>
        <v>9.4600000000000009</v>
      </c>
    </row>
    <row r="811" spans="1:8" ht="54">
      <c r="A811" s="359" t="s">
        <v>8541</v>
      </c>
      <c r="B811" s="314" t="s">
        <v>4464</v>
      </c>
      <c r="C811" s="359" t="s">
        <v>107</v>
      </c>
      <c r="D811" s="359" t="s">
        <v>8935</v>
      </c>
      <c r="F811" t="str">
        <f t="shared" si="26"/>
        <v>89880</v>
      </c>
      <c r="H811" s="31">
        <f t="shared" si="27"/>
        <v>1.94</v>
      </c>
    </row>
    <row r="812" spans="1:8" ht="54">
      <c r="A812" s="359" t="s">
        <v>8542</v>
      </c>
      <c r="B812" s="314" t="s">
        <v>4465</v>
      </c>
      <c r="C812" s="359" t="s">
        <v>107</v>
      </c>
      <c r="D812" s="359" t="s">
        <v>23347</v>
      </c>
      <c r="F812" t="str">
        <f t="shared" si="26"/>
        <v>89881</v>
      </c>
      <c r="H812" s="31">
        <f t="shared" si="27"/>
        <v>50.69</v>
      </c>
    </row>
    <row r="813" spans="1:8" ht="67.5">
      <c r="A813" s="359" t="s">
        <v>8543</v>
      </c>
      <c r="B813" s="314" t="s">
        <v>4466</v>
      </c>
      <c r="C813" s="359" t="s">
        <v>107</v>
      </c>
      <c r="D813" s="359" t="s">
        <v>25630</v>
      </c>
      <c r="F813" t="str">
        <f t="shared" si="26"/>
        <v>89882</v>
      </c>
      <c r="H813" s="31">
        <f t="shared" si="27"/>
        <v>158.4</v>
      </c>
    </row>
    <row r="814" spans="1:8" ht="40.5">
      <c r="A814" s="359" t="s">
        <v>8544</v>
      </c>
      <c r="B814" s="314" t="s">
        <v>2743</v>
      </c>
      <c r="C814" s="359" t="s">
        <v>107</v>
      </c>
      <c r="D814" s="359" t="s">
        <v>8288</v>
      </c>
      <c r="F814" t="str">
        <f t="shared" si="26"/>
        <v>90582</v>
      </c>
      <c r="H814" s="31">
        <f t="shared" si="27"/>
        <v>0.23</v>
      </c>
    </row>
    <row r="815" spans="1:8" ht="40.5">
      <c r="A815" s="359" t="s">
        <v>8546</v>
      </c>
      <c r="B815" s="314" t="s">
        <v>2744</v>
      </c>
      <c r="C815" s="359" t="s">
        <v>107</v>
      </c>
      <c r="D815" s="359" t="s">
        <v>8290</v>
      </c>
      <c r="F815" t="str">
        <f t="shared" si="26"/>
        <v>90583</v>
      </c>
      <c r="H815" s="31">
        <f t="shared" si="27"/>
        <v>0.05</v>
      </c>
    </row>
    <row r="816" spans="1:8" ht="40.5">
      <c r="A816" s="359" t="s">
        <v>8547</v>
      </c>
      <c r="B816" s="314" t="s">
        <v>2745</v>
      </c>
      <c r="C816" s="359" t="s">
        <v>107</v>
      </c>
      <c r="D816" s="359" t="s">
        <v>8424</v>
      </c>
      <c r="F816" t="str">
        <f t="shared" si="26"/>
        <v>90584</v>
      </c>
      <c r="H816" s="31">
        <f t="shared" si="27"/>
        <v>0.18</v>
      </c>
    </row>
    <row r="817" spans="1:8" ht="40.5">
      <c r="A817" s="359" t="s">
        <v>8548</v>
      </c>
      <c r="B817" s="314" t="s">
        <v>2746</v>
      </c>
      <c r="C817" s="359" t="s">
        <v>107</v>
      </c>
      <c r="D817" s="359" t="s">
        <v>13728</v>
      </c>
      <c r="F817" t="str">
        <f t="shared" si="26"/>
        <v>90585</v>
      </c>
      <c r="H817" s="31">
        <f t="shared" si="27"/>
        <v>1.17</v>
      </c>
    </row>
    <row r="818" spans="1:8" ht="40.5">
      <c r="A818" s="359" t="s">
        <v>8549</v>
      </c>
      <c r="B818" s="314" t="s">
        <v>2196</v>
      </c>
      <c r="C818" s="359" t="s">
        <v>107</v>
      </c>
      <c r="D818" s="359" t="s">
        <v>8763</v>
      </c>
      <c r="F818" t="str">
        <f t="shared" si="26"/>
        <v>90621</v>
      </c>
      <c r="H818" s="31">
        <f t="shared" si="27"/>
        <v>1.46</v>
      </c>
    </row>
    <row r="819" spans="1:8" ht="40.5">
      <c r="A819" s="359" t="s">
        <v>8551</v>
      </c>
      <c r="B819" s="314" t="s">
        <v>2197</v>
      </c>
      <c r="C819" s="359" t="s">
        <v>107</v>
      </c>
      <c r="D819" s="359" t="s">
        <v>8778</v>
      </c>
      <c r="F819" t="str">
        <f t="shared" si="26"/>
        <v>90622</v>
      </c>
      <c r="H819" s="31">
        <f t="shared" si="27"/>
        <v>0.32</v>
      </c>
    </row>
    <row r="820" spans="1:8" ht="40.5">
      <c r="A820" s="359" t="s">
        <v>8553</v>
      </c>
      <c r="B820" s="314" t="s">
        <v>2198</v>
      </c>
      <c r="C820" s="359" t="s">
        <v>107</v>
      </c>
      <c r="D820" s="359" t="s">
        <v>8379</v>
      </c>
      <c r="F820" t="str">
        <f t="shared" si="26"/>
        <v>90623</v>
      </c>
      <c r="H820" s="31">
        <f t="shared" si="27"/>
        <v>1.83</v>
      </c>
    </row>
    <row r="821" spans="1:8" ht="40.5">
      <c r="A821" s="359" t="s">
        <v>8555</v>
      </c>
      <c r="B821" s="314" t="s">
        <v>2199</v>
      </c>
      <c r="C821" s="359" t="s">
        <v>107</v>
      </c>
      <c r="D821" s="359" t="s">
        <v>13889</v>
      </c>
      <c r="F821" t="str">
        <f t="shared" si="26"/>
        <v>90624</v>
      </c>
      <c r="H821" s="31">
        <f t="shared" si="27"/>
        <v>2.95</v>
      </c>
    </row>
    <row r="822" spans="1:8" ht="40.5">
      <c r="A822" s="359" t="s">
        <v>8556</v>
      </c>
      <c r="B822" s="314" t="s">
        <v>2200</v>
      </c>
      <c r="C822" s="359" t="s">
        <v>107</v>
      </c>
      <c r="D822" s="359" t="s">
        <v>22147</v>
      </c>
      <c r="F822" t="str">
        <f t="shared" si="26"/>
        <v>90627</v>
      </c>
      <c r="H822" s="31">
        <f t="shared" si="27"/>
        <v>30.56</v>
      </c>
    </row>
    <row r="823" spans="1:8" ht="40.5">
      <c r="A823" s="359" t="s">
        <v>8557</v>
      </c>
      <c r="B823" s="314" t="s">
        <v>2201</v>
      </c>
      <c r="C823" s="359" t="s">
        <v>107</v>
      </c>
      <c r="D823" s="359" t="s">
        <v>13834</v>
      </c>
      <c r="F823" t="str">
        <f t="shared" si="26"/>
        <v>90628</v>
      </c>
      <c r="H823" s="31">
        <f t="shared" si="27"/>
        <v>8.02</v>
      </c>
    </row>
    <row r="824" spans="1:8" ht="40.5">
      <c r="A824" s="359" t="s">
        <v>8559</v>
      </c>
      <c r="B824" s="314" t="s">
        <v>2202</v>
      </c>
      <c r="C824" s="359" t="s">
        <v>107</v>
      </c>
      <c r="D824" s="359" t="s">
        <v>14936</v>
      </c>
      <c r="F824" t="str">
        <f t="shared" si="26"/>
        <v>90629</v>
      </c>
      <c r="H824" s="31">
        <f t="shared" si="27"/>
        <v>38.229999999999997</v>
      </c>
    </row>
    <row r="825" spans="1:8" ht="40.5">
      <c r="A825" s="359" t="s">
        <v>8560</v>
      </c>
      <c r="B825" s="314" t="s">
        <v>2747</v>
      </c>
      <c r="C825" s="359" t="s">
        <v>107</v>
      </c>
      <c r="D825" s="359" t="s">
        <v>10804</v>
      </c>
      <c r="F825" t="str">
        <f t="shared" si="26"/>
        <v>90630</v>
      </c>
      <c r="H825" s="31">
        <f t="shared" si="27"/>
        <v>11.97</v>
      </c>
    </row>
    <row r="826" spans="1:8" ht="54">
      <c r="A826" s="359" t="s">
        <v>8561</v>
      </c>
      <c r="B826" s="314" t="s">
        <v>4467</v>
      </c>
      <c r="C826" s="359" t="s">
        <v>107</v>
      </c>
      <c r="D826" s="359" t="s">
        <v>12531</v>
      </c>
      <c r="F826" t="str">
        <f t="shared" si="26"/>
        <v>90633</v>
      </c>
      <c r="H826" s="31">
        <f t="shared" si="27"/>
        <v>3.19</v>
      </c>
    </row>
    <row r="827" spans="1:8" ht="54">
      <c r="A827" s="359" t="s">
        <v>8562</v>
      </c>
      <c r="B827" s="314" t="s">
        <v>4468</v>
      </c>
      <c r="C827" s="359" t="s">
        <v>107</v>
      </c>
      <c r="D827" s="359" t="s">
        <v>8381</v>
      </c>
      <c r="F827" t="str">
        <f t="shared" si="26"/>
        <v>90634</v>
      </c>
      <c r="H827" s="31">
        <f t="shared" si="27"/>
        <v>0.71</v>
      </c>
    </row>
    <row r="828" spans="1:8" ht="54">
      <c r="A828" s="359" t="s">
        <v>8564</v>
      </c>
      <c r="B828" s="314" t="s">
        <v>4469</v>
      </c>
      <c r="C828" s="359" t="s">
        <v>107</v>
      </c>
      <c r="D828" s="359" t="s">
        <v>7929</v>
      </c>
      <c r="F828" t="str">
        <f t="shared" si="26"/>
        <v>90635</v>
      </c>
      <c r="H828" s="31">
        <f t="shared" si="27"/>
        <v>3.5</v>
      </c>
    </row>
    <row r="829" spans="1:8" ht="67.5">
      <c r="A829" s="359" t="s">
        <v>8565</v>
      </c>
      <c r="B829" s="314" t="s">
        <v>4470</v>
      </c>
      <c r="C829" s="359" t="s">
        <v>107</v>
      </c>
      <c r="D829" s="359" t="s">
        <v>22129</v>
      </c>
      <c r="F829" t="str">
        <f t="shared" si="26"/>
        <v>90636</v>
      </c>
      <c r="H829" s="31">
        <f t="shared" si="27"/>
        <v>5.91</v>
      </c>
    </row>
    <row r="830" spans="1:8" ht="40.5">
      <c r="A830" s="359" t="s">
        <v>8567</v>
      </c>
      <c r="B830" s="314" t="s">
        <v>2748</v>
      </c>
      <c r="C830" s="359" t="s">
        <v>107</v>
      </c>
      <c r="D830" s="359" t="s">
        <v>7546</v>
      </c>
      <c r="F830" t="str">
        <f t="shared" si="26"/>
        <v>90639</v>
      </c>
      <c r="H830" s="31">
        <f t="shared" si="27"/>
        <v>4.7699999999999996</v>
      </c>
    </row>
    <row r="831" spans="1:8" ht="40.5">
      <c r="A831" s="359" t="s">
        <v>8568</v>
      </c>
      <c r="B831" s="314" t="s">
        <v>2749</v>
      </c>
      <c r="C831" s="359" t="s">
        <v>107</v>
      </c>
      <c r="D831" s="359" t="s">
        <v>8685</v>
      </c>
      <c r="F831" t="str">
        <f t="shared" si="26"/>
        <v>90640</v>
      </c>
      <c r="H831" s="31">
        <f t="shared" si="27"/>
        <v>1.07</v>
      </c>
    </row>
    <row r="832" spans="1:8" ht="40.5">
      <c r="A832" s="359" t="s">
        <v>8570</v>
      </c>
      <c r="B832" s="314" t="s">
        <v>2750</v>
      </c>
      <c r="C832" s="359" t="s">
        <v>107</v>
      </c>
      <c r="D832" s="359" t="s">
        <v>8132</v>
      </c>
      <c r="F832" t="str">
        <f t="shared" si="26"/>
        <v>90641</v>
      </c>
      <c r="H832" s="31">
        <f t="shared" si="27"/>
        <v>5.22</v>
      </c>
    </row>
    <row r="833" spans="1:8" ht="40.5">
      <c r="A833" s="359" t="s">
        <v>8572</v>
      </c>
      <c r="B833" s="314" t="s">
        <v>2751</v>
      </c>
      <c r="C833" s="359" t="s">
        <v>107</v>
      </c>
      <c r="D833" s="359" t="s">
        <v>23534</v>
      </c>
      <c r="F833" t="str">
        <f t="shared" si="26"/>
        <v>90642</v>
      </c>
      <c r="H833" s="31">
        <f t="shared" si="27"/>
        <v>7.17</v>
      </c>
    </row>
    <row r="834" spans="1:8" ht="54">
      <c r="A834" s="359" t="s">
        <v>8573</v>
      </c>
      <c r="B834" s="314" t="s">
        <v>4471</v>
      </c>
      <c r="C834" s="359" t="s">
        <v>107</v>
      </c>
      <c r="D834" s="359" t="s">
        <v>23348</v>
      </c>
      <c r="F834" t="str">
        <f t="shared" si="26"/>
        <v>90646</v>
      </c>
      <c r="H834" s="31">
        <f t="shared" si="27"/>
        <v>0.69</v>
      </c>
    </row>
    <row r="835" spans="1:8" ht="54">
      <c r="A835" s="359" t="s">
        <v>8575</v>
      </c>
      <c r="B835" s="314" t="s">
        <v>4472</v>
      </c>
      <c r="C835" s="359" t="s">
        <v>107</v>
      </c>
      <c r="D835" s="359" t="s">
        <v>8383</v>
      </c>
      <c r="F835" t="str">
        <f t="shared" si="26"/>
        <v>90647</v>
      </c>
      <c r="H835" s="31">
        <f t="shared" si="27"/>
        <v>0.15</v>
      </c>
    </row>
    <row r="836" spans="1:8" ht="54">
      <c r="A836" s="359" t="s">
        <v>8576</v>
      </c>
      <c r="B836" s="314" t="s">
        <v>4473</v>
      </c>
      <c r="C836" s="359" t="s">
        <v>107</v>
      </c>
      <c r="D836" s="359" t="s">
        <v>8377</v>
      </c>
      <c r="F836" t="str">
        <f t="shared" si="26"/>
        <v>90648</v>
      </c>
      <c r="H836" s="31">
        <f t="shared" si="27"/>
        <v>0.75</v>
      </c>
    </row>
    <row r="837" spans="1:8" ht="54">
      <c r="A837" s="359" t="s">
        <v>8577</v>
      </c>
      <c r="B837" s="314" t="s">
        <v>4474</v>
      </c>
      <c r="C837" s="359" t="s">
        <v>107</v>
      </c>
      <c r="D837" s="359" t="s">
        <v>8746</v>
      </c>
      <c r="F837" t="str">
        <f t="shared" ref="F837:F900" si="28">TRIM(A837)</f>
        <v>90649</v>
      </c>
      <c r="H837" s="31">
        <f t="shared" ref="H837:H900" si="29">ROUND(D837*(1+$H$1),2)</f>
        <v>9.2200000000000006</v>
      </c>
    </row>
    <row r="838" spans="1:8" ht="27">
      <c r="A838" s="359" t="s">
        <v>8578</v>
      </c>
      <c r="B838" s="314" t="s">
        <v>2752</v>
      </c>
      <c r="C838" s="359" t="s">
        <v>107</v>
      </c>
      <c r="D838" s="359" t="s">
        <v>13824</v>
      </c>
      <c r="F838" t="str">
        <f t="shared" si="28"/>
        <v>90652</v>
      </c>
      <c r="H838" s="31">
        <f t="shared" si="29"/>
        <v>3.1</v>
      </c>
    </row>
    <row r="839" spans="1:8" ht="27">
      <c r="A839" s="359" t="s">
        <v>8579</v>
      </c>
      <c r="B839" s="314" t="s">
        <v>2753</v>
      </c>
      <c r="C839" s="359" t="s">
        <v>107</v>
      </c>
      <c r="D839" s="359" t="s">
        <v>23348</v>
      </c>
      <c r="F839" t="str">
        <f t="shared" si="28"/>
        <v>90653</v>
      </c>
      <c r="H839" s="31">
        <f t="shared" si="29"/>
        <v>0.69</v>
      </c>
    </row>
    <row r="840" spans="1:8" ht="27">
      <c r="A840" s="359" t="s">
        <v>8581</v>
      </c>
      <c r="B840" s="314" t="s">
        <v>2754</v>
      </c>
      <c r="C840" s="359" t="s">
        <v>107</v>
      </c>
      <c r="D840" s="359" t="s">
        <v>13759</v>
      </c>
      <c r="F840" t="str">
        <f t="shared" si="28"/>
        <v>90654</v>
      </c>
      <c r="H840" s="31">
        <f t="shared" si="29"/>
        <v>3.4</v>
      </c>
    </row>
    <row r="841" spans="1:8" ht="40.5">
      <c r="A841" s="359" t="s">
        <v>8583</v>
      </c>
      <c r="B841" s="314" t="s">
        <v>2755</v>
      </c>
      <c r="C841" s="359" t="s">
        <v>107</v>
      </c>
      <c r="D841" s="359" t="s">
        <v>14326</v>
      </c>
      <c r="F841" t="str">
        <f t="shared" si="28"/>
        <v>90655</v>
      </c>
      <c r="H841" s="31">
        <f t="shared" si="29"/>
        <v>6.06</v>
      </c>
    </row>
    <row r="842" spans="1:8" ht="27">
      <c r="A842" s="359" t="s">
        <v>8585</v>
      </c>
      <c r="B842" s="314" t="s">
        <v>2756</v>
      </c>
      <c r="C842" s="359" t="s">
        <v>107</v>
      </c>
      <c r="D842" s="359" t="s">
        <v>10918</v>
      </c>
      <c r="F842" t="str">
        <f t="shared" si="28"/>
        <v>90658</v>
      </c>
      <c r="H842" s="31">
        <f t="shared" si="29"/>
        <v>3.33</v>
      </c>
    </row>
    <row r="843" spans="1:8" ht="27">
      <c r="A843" s="359" t="s">
        <v>8587</v>
      </c>
      <c r="B843" s="314" t="s">
        <v>2757</v>
      </c>
      <c r="C843" s="359" t="s">
        <v>107</v>
      </c>
      <c r="D843" s="359" t="s">
        <v>8661</v>
      </c>
      <c r="F843" t="str">
        <f t="shared" si="28"/>
        <v>90659</v>
      </c>
      <c r="H843" s="31">
        <f t="shared" si="29"/>
        <v>0.74</v>
      </c>
    </row>
    <row r="844" spans="1:8" ht="27">
      <c r="A844" s="359" t="s">
        <v>8588</v>
      </c>
      <c r="B844" s="314" t="s">
        <v>2758</v>
      </c>
      <c r="C844" s="359" t="s">
        <v>107</v>
      </c>
      <c r="D844" s="359" t="s">
        <v>25631</v>
      </c>
      <c r="F844" t="str">
        <f t="shared" si="28"/>
        <v>90660</v>
      </c>
      <c r="H844" s="31">
        <f t="shared" si="29"/>
        <v>3.64</v>
      </c>
    </row>
    <row r="845" spans="1:8" ht="40.5">
      <c r="A845" s="359" t="s">
        <v>8590</v>
      </c>
      <c r="B845" s="314" t="s">
        <v>2759</v>
      </c>
      <c r="C845" s="359" t="s">
        <v>107</v>
      </c>
      <c r="D845" s="359" t="s">
        <v>14326</v>
      </c>
      <c r="F845" t="str">
        <f t="shared" si="28"/>
        <v>90661</v>
      </c>
      <c r="H845" s="31">
        <f t="shared" si="29"/>
        <v>6.06</v>
      </c>
    </row>
    <row r="846" spans="1:8" ht="54">
      <c r="A846" s="359" t="s">
        <v>8591</v>
      </c>
      <c r="B846" s="314" t="s">
        <v>4475</v>
      </c>
      <c r="C846" s="359" t="s">
        <v>107</v>
      </c>
      <c r="D846" s="359" t="s">
        <v>23894</v>
      </c>
      <c r="F846" t="str">
        <f t="shared" si="28"/>
        <v>90664</v>
      </c>
      <c r="H846" s="31">
        <f t="shared" si="29"/>
        <v>4.8</v>
      </c>
    </row>
    <row r="847" spans="1:8" ht="54">
      <c r="A847" s="359" t="s">
        <v>8593</v>
      </c>
      <c r="B847" s="314" t="s">
        <v>4476</v>
      </c>
      <c r="C847" s="359" t="s">
        <v>107</v>
      </c>
      <c r="D847" s="359" t="s">
        <v>8685</v>
      </c>
      <c r="F847" t="str">
        <f t="shared" si="28"/>
        <v>90665</v>
      </c>
      <c r="H847" s="31">
        <f t="shared" si="29"/>
        <v>1.07</v>
      </c>
    </row>
    <row r="848" spans="1:8" ht="54">
      <c r="A848" s="359" t="s">
        <v>8594</v>
      </c>
      <c r="B848" s="314" t="s">
        <v>4477</v>
      </c>
      <c r="C848" s="359" t="s">
        <v>107</v>
      </c>
      <c r="D848" s="359" t="s">
        <v>13200</v>
      </c>
      <c r="F848" t="str">
        <f t="shared" si="28"/>
        <v>90666</v>
      </c>
      <c r="H848" s="31">
        <f t="shared" si="29"/>
        <v>5.25</v>
      </c>
    </row>
    <row r="849" spans="1:8" ht="67.5">
      <c r="A849" s="359" t="s">
        <v>8596</v>
      </c>
      <c r="B849" s="314" t="s">
        <v>4478</v>
      </c>
      <c r="C849" s="359" t="s">
        <v>107</v>
      </c>
      <c r="D849" s="359" t="s">
        <v>24580</v>
      </c>
      <c r="F849" t="str">
        <f t="shared" si="28"/>
        <v>90667</v>
      </c>
      <c r="H849" s="31">
        <f t="shared" si="29"/>
        <v>11.64</v>
      </c>
    </row>
    <row r="850" spans="1:8" ht="67.5">
      <c r="A850" s="359" t="s">
        <v>8598</v>
      </c>
      <c r="B850" s="314" t="s">
        <v>2760</v>
      </c>
      <c r="C850" s="359" t="s">
        <v>107</v>
      </c>
      <c r="D850" s="359" t="s">
        <v>22148</v>
      </c>
      <c r="F850" t="str">
        <f t="shared" si="28"/>
        <v>90670</v>
      </c>
      <c r="H850" s="31">
        <f t="shared" si="29"/>
        <v>140.22999999999999</v>
      </c>
    </row>
    <row r="851" spans="1:8" ht="67.5">
      <c r="A851" s="359" t="s">
        <v>8599</v>
      </c>
      <c r="B851" s="314" t="s">
        <v>4479</v>
      </c>
      <c r="C851" s="359" t="s">
        <v>107</v>
      </c>
      <c r="D851" s="359" t="s">
        <v>22149</v>
      </c>
      <c r="F851" t="str">
        <f t="shared" si="28"/>
        <v>90671</v>
      </c>
      <c r="H851" s="31">
        <f t="shared" si="29"/>
        <v>36.82</v>
      </c>
    </row>
    <row r="852" spans="1:8" ht="67.5">
      <c r="A852" s="359" t="s">
        <v>8600</v>
      </c>
      <c r="B852" s="314" t="s">
        <v>2761</v>
      </c>
      <c r="C852" s="359" t="s">
        <v>107</v>
      </c>
      <c r="D852" s="359" t="s">
        <v>22150</v>
      </c>
      <c r="F852" t="str">
        <f t="shared" si="28"/>
        <v>90672</v>
      </c>
      <c r="H852" s="31">
        <f t="shared" si="29"/>
        <v>175.48</v>
      </c>
    </row>
    <row r="853" spans="1:8" ht="67.5">
      <c r="A853" s="359" t="s">
        <v>8601</v>
      </c>
      <c r="B853" s="314" t="s">
        <v>2762</v>
      </c>
      <c r="C853" s="359" t="s">
        <v>107</v>
      </c>
      <c r="D853" s="359" t="s">
        <v>25632</v>
      </c>
      <c r="F853" t="str">
        <f t="shared" si="28"/>
        <v>90673</v>
      </c>
      <c r="H853" s="31">
        <f t="shared" si="29"/>
        <v>93.18</v>
      </c>
    </row>
    <row r="854" spans="1:8" ht="67.5">
      <c r="A854" s="359" t="s">
        <v>8602</v>
      </c>
      <c r="B854" s="314" t="s">
        <v>4480</v>
      </c>
      <c r="C854" s="359" t="s">
        <v>107</v>
      </c>
      <c r="D854" s="359" t="s">
        <v>23349</v>
      </c>
      <c r="F854" t="str">
        <f t="shared" si="28"/>
        <v>90676</v>
      </c>
      <c r="H854" s="31">
        <f t="shared" si="29"/>
        <v>73.33</v>
      </c>
    </row>
    <row r="855" spans="1:8" ht="67.5">
      <c r="A855" s="359" t="s">
        <v>8603</v>
      </c>
      <c r="B855" s="314" t="s">
        <v>4481</v>
      </c>
      <c r="C855" s="359" t="s">
        <v>107</v>
      </c>
      <c r="D855" s="359" t="s">
        <v>22421</v>
      </c>
      <c r="F855" t="str">
        <f t="shared" si="28"/>
        <v>90677</v>
      </c>
      <c r="H855" s="31">
        <f t="shared" si="29"/>
        <v>19.25</v>
      </c>
    </row>
    <row r="856" spans="1:8" ht="67.5">
      <c r="A856" s="359" t="s">
        <v>8604</v>
      </c>
      <c r="B856" s="314" t="s">
        <v>4482</v>
      </c>
      <c r="C856" s="359" t="s">
        <v>107</v>
      </c>
      <c r="D856" s="359" t="s">
        <v>23350</v>
      </c>
      <c r="F856" t="str">
        <f t="shared" si="28"/>
        <v>90678</v>
      </c>
      <c r="H856" s="31">
        <f t="shared" si="29"/>
        <v>91.77</v>
      </c>
    </row>
    <row r="857" spans="1:8" ht="67.5">
      <c r="A857" s="359" t="s">
        <v>8605</v>
      </c>
      <c r="B857" s="314" t="s">
        <v>4483</v>
      </c>
      <c r="C857" s="359" t="s">
        <v>107</v>
      </c>
      <c r="D857" s="359" t="s">
        <v>25633</v>
      </c>
      <c r="F857" t="str">
        <f t="shared" si="28"/>
        <v>90679</v>
      </c>
      <c r="H857" s="31">
        <f t="shared" si="29"/>
        <v>71.41</v>
      </c>
    </row>
    <row r="858" spans="1:8" ht="40.5">
      <c r="A858" s="359" t="s">
        <v>8606</v>
      </c>
      <c r="B858" s="314" t="s">
        <v>2763</v>
      </c>
      <c r="C858" s="359" t="s">
        <v>107</v>
      </c>
      <c r="D858" s="359" t="s">
        <v>25634</v>
      </c>
      <c r="F858" t="str">
        <f t="shared" si="28"/>
        <v>90682</v>
      </c>
      <c r="H858" s="31">
        <f t="shared" si="29"/>
        <v>28.96</v>
      </c>
    </row>
    <row r="859" spans="1:8" ht="40.5">
      <c r="A859" s="359" t="s">
        <v>8607</v>
      </c>
      <c r="B859" s="314" t="s">
        <v>2764</v>
      </c>
      <c r="C859" s="359" t="s">
        <v>107</v>
      </c>
      <c r="D859" s="359" t="s">
        <v>8422</v>
      </c>
      <c r="F859" t="str">
        <f t="shared" si="28"/>
        <v>90683</v>
      </c>
      <c r="H859" s="31">
        <f t="shared" si="29"/>
        <v>6.51</v>
      </c>
    </row>
    <row r="860" spans="1:8" ht="40.5">
      <c r="A860" s="359" t="s">
        <v>8608</v>
      </c>
      <c r="B860" s="314" t="s">
        <v>2765</v>
      </c>
      <c r="C860" s="359" t="s">
        <v>107</v>
      </c>
      <c r="D860" s="359" t="s">
        <v>25635</v>
      </c>
      <c r="F860" t="str">
        <f t="shared" si="28"/>
        <v>90684</v>
      </c>
      <c r="H860" s="31">
        <f t="shared" si="29"/>
        <v>31.68</v>
      </c>
    </row>
    <row r="861" spans="1:8" ht="54">
      <c r="A861" s="359" t="s">
        <v>8609</v>
      </c>
      <c r="B861" s="314" t="s">
        <v>2766</v>
      </c>
      <c r="C861" s="359" t="s">
        <v>107</v>
      </c>
      <c r="D861" s="359" t="s">
        <v>14314</v>
      </c>
      <c r="F861" t="str">
        <f t="shared" si="28"/>
        <v>90685</v>
      </c>
      <c r="H861" s="31">
        <f t="shared" si="29"/>
        <v>44.3</v>
      </c>
    </row>
    <row r="862" spans="1:8" ht="40.5">
      <c r="A862" s="359" t="s">
        <v>8610</v>
      </c>
      <c r="B862" s="314" t="s">
        <v>2767</v>
      </c>
      <c r="C862" s="359" t="s">
        <v>107</v>
      </c>
      <c r="D862" s="359" t="s">
        <v>13837</v>
      </c>
      <c r="F862" t="str">
        <f t="shared" si="28"/>
        <v>90688</v>
      </c>
      <c r="H862" s="31">
        <f t="shared" si="29"/>
        <v>14.79</v>
      </c>
    </row>
    <row r="863" spans="1:8" ht="40.5">
      <c r="A863" s="359" t="s">
        <v>8611</v>
      </c>
      <c r="B863" s="314" t="s">
        <v>2768</v>
      </c>
      <c r="C863" s="359" t="s">
        <v>107</v>
      </c>
      <c r="D863" s="359" t="s">
        <v>8371</v>
      </c>
      <c r="F863" t="str">
        <f t="shared" si="28"/>
        <v>90689</v>
      </c>
      <c r="H863" s="31">
        <f t="shared" si="29"/>
        <v>2.85</v>
      </c>
    </row>
    <row r="864" spans="1:8" ht="40.5">
      <c r="A864" s="359" t="s">
        <v>8613</v>
      </c>
      <c r="B864" s="314" t="s">
        <v>2769</v>
      </c>
      <c r="C864" s="359" t="s">
        <v>107</v>
      </c>
      <c r="D864" s="359" t="s">
        <v>25636</v>
      </c>
      <c r="F864" t="str">
        <f t="shared" si="28"/>
        <v>90690</v>
      </c>
      <c r="H864" s="31">
        <f t="shared" si="29"/>
        <v>18.48</v>
      </c>
    </row>
    <row r="865" spans="1:8" ht="40.5">
      <c r="A865" s="359" t="s">
        <v>8615</v>
      </c>
      <c r="B865" s="314" t="s">
        <v>2770</v>
      </c>
      <c r="C865" s="359" t="s">
        <v>107</v>
      </c>
      <c r="D865" s="359" t="s">
        <v>24419</v>
      </c>
      <c r="F865" t="str">
        <f t="shared" si="28"/>
        <v>90691</v>
      </c>
      <c r="H865" s="31">
        <f t="shared" si="29"/>
        <v>40.81</v>
      </c>
    </row>
    <row r="866" spans="1:8" ht="40.5">
      <c r="A866" s="359" t="s">
        <v>8616</v>
      </c>
      <c r="B866" s="314" t="s">
        <v>4484</v>
      </c>
      <c r="C866" s="359" t="s">
        <v>107</v>
      </c>
      <c r="D866" s="359" t="s">
        <v>8586</v>
      </c>
      <c r="F866" t="str">
        <f t="shared" si="28"/>
        <v>90957</v>
      </c>
      <c r="H866" s="31">
        <f t="shared" si="29"/>
        <v>2.97</v>
      </c>
    </row>
    <row r="867" spans="1:8" ht="40.5">
      <c r="A867" s="359" t="s">
        <v>8618</v>
      </c>
      <c r="B867" s="314" t="s">
        <v>4485</v>
      </c>
      <c r="C867" s="359" t="s">
        <v>107</v>
      </c>
      <c r="D867" s="359" t="s">
        <v>13204</v>
      </c>
      <c r="F867" t="str">
        <f t="shared" si="28"/>
        <v>90958</v>
      </c>
      <c r="H867" s="31">
        <f t="shared" si="29"/>
        <v>0.78</v>
      </c>
    </row>
    <row r="868" spans="1:8" ht="40.5">
      <c r="A868" s="359" t="s">
        <v>8619</v>
      </c>
      <c r="B868" s="314" t="s">
        <v>2203</v>
      </c>
      <c r="C868" s="359" t="s">
        <v>107</v>
      </c>
      <c r="D868" s="359" t="s">
        <v>8691</v>
      </c>
      <c r="F868" t="str">
        <f t="shared" si="28"/>
        <v>90960</v>
      </c>
      <c r="H868" s="31">
        <f t="shared" si="29"/>
        <v>3.97</v>
      </c>
    </row>
    <row r="869" spans="1:8" ht="40.5">
      <c r="A869" s="359" t="s">
        <v>8621</v>
      </c>
      <c r="B869" s="314" t="s">
        <v>2204</v>
      </c>
      <c r="C869" s="359" t="s">
        <v>107</v>
      </c>
      <c r="D869" s="359" t="s">
        <v>8334</v>
      </c>
      <c r="F869" t="str">
        <f t="shared" si="28"/>
        <v>90961</v>
      </c>
      <c r="H869" s="31">
        <f t="shared" si="29"/>
        <v>1.03</v>
      </c>
    </row>
    <row r="870" spans="1:8" ht="40.5">
      <c r="A870" s="359" t="s">
        <v>8623</v>
      </c>
      <c r="B870" s="314" t="s">
        <v>2205</v>
      </c>
      <c r="C870" s="359" t="s">
        <v>107</v>
      </c>
      <c r="D870" s="359" t="s">
        <v>13686</v>
      </c>
      <c r="F870" t="str">
        <f t="shared" si="28"/>
        <v>90962</v>
      </c>
      <c r="H870" s="31">
        <f t="shared" si="29"/>
        <v>4.97</v>
      </c>
    </row>
    <row r="871" spans="1:8" ht="54">
      <c r="A871" s="359" t="s">
        <v>8625</v>
      </c>
      <c r="B871" s="314" t="s">
        <v>2771</v>
      </c>
      <c r="C871" s="359" t="s">
        <v>107</v>
      </c>
      <c r="D871" s="359" t="s">
        <v>24580</v>
      </c>
      <c r="F871" t="str">
        <f t="shared" si="28"/>
        <v>90963</v>
      </c>
      <c r="H871" s="31">
        <f t="shared" si="29"/>
        <v>11.64</v>
      </c>
    </row>
    <row r="872" spans="1:8" ht="40.5">
      <c r="A872" s="359" t="s">
        <v>8626</v>
      </c>
      <c r="B872" s="314" t="s">
        <v>2772</v>
      </c>
      <c r="C872" s="359" t="s">
        <v>107</v>
      </c>
      <c r="D872" s="359" t="s">
        <v>8346</v>
      </c>
      <c r="F872" t="str">
        <f t="shared" si="28"/>
        <v>90968</v>
      </c>
      <c r="H872" s="31">
        <f t="shared" si="29"/>
        <v>3.98</v>
      </c>
    </row>
    <row r="873" spans="1:8" ht="40.5">
      <c r="A873" s="359" t="s">
        <v>8628</v>
      </c>
      <c r="B873" s="314" t="s">
        <v>2773</v>
      </c>
      <c r="C873" s="359" t="s">
        <v>107</v>
      </c>
      <c r="D873" s="359" t="s">
        <v>8526</v>
      </c>
      <c r="F873" t="str">
        <f t="shared" si="28"/>
        <v>90969</v>
      </c>
      <c r="H873" s="31">
        <f t="shared" si="29"/>
        <v>1.05</v>
      </c>
    </row>
    <row r="874" spans="1:8" ht="40.5">
      <c r="A874" s="359" t="s">
        <v>8629</v>
      </c>
      <c r="B874" s="314" t="s">
        <v>2774</v>
      </c>
      <c r="C874" s="359" t="s">
        <v>107</v>
      </c>
      <c r="D874" s="359" t="s">
        <v>21714</v>
      </c>
      <c r="F874" t="str">
        <f t="shared" si="28"/>
        <v>90970</v>
      </c>
      <c r="H874" s="31">
        <f t="shared" si="29"/>
        <v>4.99</v>
      </c>
    </row>
    <row r="875" spans="1:8" ht="54">
      <c r="A875" s="359" t="s">
        <v>8631</v>
      </c>
      <c r="B875" s="314" t="s">
        <v>2775</v>
      </c>
      <c r="C875" s="359" t="s">
        <v>107</v>
      </c>
      <c r="D875" s="359" t="s">
        <v>25637</v>
      </c>
      <c r="F875" t="str">
        <f t="shared" si="28"/>
        <v>90971</v>
      </c>
      <c r="H875" s="31">
        <f t="shared" si="29"/>
        <v>47.19</v>
      </c>
    </row>
    <row r="876" spans="1:8" ht="40.5">
      <c r="A876" s="359" t="s">
        <v>8632</v>
      </c>
      <c r="B876" s="314" t="s">
        <v>4486</v>
      </c>
      <c r="C876" s="359" t="s">
        <v>107</v>
      </c>
      <c r="D876" s="359" t="s">
        <v>24352</v>
      </c>
      <c r="F876" t="str">
        <f t="shared" si="28"/>
        <v>90975</v>
      </c>
      <c r="H876" s="31">
        <f t="shared" si="29"/>
        <v>10.119999999999999</v>
      </c>
    </row>
    <row r="877" spans="1:8" ht="40.5">
      <c r="A877" s="359" t="s">
        <v>8634</v>
      </c>
      <c r="B877" s="314" t="s">
        <v>4487</v>
      </c>
      <c r="C877" s="359" t="s">
        <v>107</v>
      </c>
      <c r="D877" s="359" t="s">
        <v>24353</v>
      </c>
      <c r="F877" t="str">
        <f t="shared" si="28"/>
        <v>90976</v>
      </c>
      <c r="H877" s="31">
        <f t="shared" si="29"/>
        <v>2.65</v>
      </c>
    </row>
    <row r="878" spans="1:8" ht="40.5">
      <c r="A878" s="359" t="s">
        <v>8635</v>
      </c>
      <c r="B878" s="314" t="s">
        <v>4488</v>
      </c>
      <c r="C878" s="359" t="s">
        <v>107</v>
      </c>
      <c r="D878" s="359" t="s">
        <v>13968</v>
      </c>
      <c r="F878" t="str">
        <f t="shared" si="28"/>
        <v>90977</v>
      </c>
      <c r="H878" s="31">
        <f t="shared" si="29"/>
        <v>12.66</v>
      </c>
    </row>
    <row r="879" spans="1:8" ht="54">
      <c r="A879" s="359" t="s">
        <v>8637</v>
      </c>
      <c r="B879" s="314" t="s">
        <v>4489</v>
      </c>
      <c r="C879" s="359" t="s">
        <v>107</v>
      </c>
      <c r="D879" s="359" t="s">
        <v>25027</v>
      </c>
      <c r="F879" t="str">
        <f t="shared" si="28"/>
        <v>90978</v>
      </c>
      <c r="H879" s="31">
        <f t="shared" si="29"/>
        <v>122.43</v>
      </c>
    </row>
    <row r="880" spans="1:8" ht="40.5">
      <c r="A880" s="359" t="s">
        <v>8638</v>
      </c>
      <c r="B880" s="314" t="s">
        <v>2776</v>
      </c>
      <c r="C880" s="359" t="s">
        <v>107</v>
      </c>
      <c r="D880" s="359" t="s">
        <v>12279</v>
      </c>
      <c r="F880" t="str">
        <f t="shared" si="28"/>
        <v>90992</v>
      </c>
      <c r="H880" s="31">
        <f t="shared" si="29"/>
        <v>4.72</v>
      </c>
    </row>
    <row r="881" spans="1:8" ht="40.5">
      <c r="A881" s="359" t="s">
        <v>8640</v>
      </c>
      <c r="B881" s="314" t="s">
        <v>2777</v>
      </c>
      <c r="C881" s="359" t="s">
        <v>107</v>
      </c>
      <c r="D881" s="359" t="s">
        <v>8882</v>
      </c>
      <c r="F881" t="str">
        <f t="shared" si="28"/>
        <v>90993</v>
      </c>
      <c r="H881" s="31">
        <f t="shared" si="29"/>
        <v>1.24</v>
      </c>
    </row>
    <row r="882" spans="1:8" ht="40.5">
      <c r="A882" s="359" t="s">
        <v>8641</v>
      </c>
      <c r="B882" s="314" t="s">
        <v>2778</v>
      </c>
      <c r="C882" s="359" t="s">
        <v>107</v>
      </c>
      <c r="D882" s="359" t="s">
        <v>22129</v>
      </c>
      <c r="F882" t="str">
        <f t="shared" si="28"/>
        <v>90994</v>
      </c>
      <c r="H882" s="31">
        <f t="shared" si="29"/>
        <v>5.91</v>
      </c>
    </row>
    <row r="883" spans="1:8" ht="54">
      <c r="A883" s="359" t="s">
        <v>8643</v>
      </c>
      <c r="B883" s="314" t="s">
        <v>2779</v>
      </c>
      <c r="C883" s="359" t="s">
        <v>107</v>
      </c>
      <c r="D883" s="359" t="s">
        <v>25638</v>
      </c>
      <c r="F883" t="str">
        <f t="shared" si="28"/>
        <v>90995</v>
      </c>
      <c r="H883" s="31">
        <f t="shared" si="29"/>
        <v>64.099999999999994</v>
      </c>
    </row>
    <row r="884" spans="1:8" ht="67.5">
      <c r="A884" s="359" t="s">
        <v>8644</v>
      </c>
      <c r="B884" s="314" t="s">
        <v>4490</v>
      </c>
      <c r="C884" s="359" t="s">
        <v>107</v>
      </c>
      <c r="D884" s="359" t="s">
        <v>8346</v>
      </c>
      <c r="F884" t="str">
        <f t="shared" si="28"/>
        <v>91021</v>
      </c>
      <c r="H884" s="31">
        <f t="shared" si="29"/>
        <v>3.98</v>
      </c>
    </row>
    <row r="885" spans="1:8" ht="54">
      <c r="A885" s="359" t="s">
        <v>8646</v>
      </c>
      <c r="B885" s="314" t="s">
        <v>4491</v>
      </c>
      <c r="C885" s="359" t="s">
        <v>107</v>
      </c>
      <c r="D885" s="359" t="s">
        <v>13841</v>
      </c>
      <c r="F885" t="str">
        <f t="shared" si="28"/>
        <v>91026</v>
      </c>
      <c r="H885" s="31">
        <f t="shared" si="29"/>
        <v>13.29</v>
      </c>
    </row>
    <row r="886" spans="1:8" ht="54">
      <c r="A886" s="359" t="s">
        <v>8648</v>
      </c>
      <c r="B886" s="314" t="s">
        <v>4492</v>
      </c>
      <c r="C886" s="359" t="s">
        <v>107</v>
      </c>
      <c r="D886" s="359" t="s">
        <v>12851</v>
      </c>
      <c r="F886" t="str">
        <f t="shared" si="28"/>
        <v>91027</v>
      </c>
      <c r="H886" s="31">
        <f t="shared" si="29"/>
        <v>5.3</v>
      </c>
    </row>
    <row r="887" spans="1:8" ht="54">
      <c r="A887" s="359" t="s">
        <v>8650</v>
      </c>
      <c r="B887" s="314" t="s">
        <v>4493</v>
      </c>
      <c r="C887" s="359" t="s">
        <v>107</v>
      </c>
      <c r="D887" s="359" t="s">
        <v>8685</v>
      </c>
      <c r="F887" t="str">
        <f t="shared" si="28"/>
        <v>91028</v>
      </c>
      <c r="H887" s="31">
        <f t="shared" si="29"/>
        <v>1.07</v>
      </c>
    </row>
    <row r="888" spans="1:8" ht="54">
      <c r="A888" s="359" t="s">
        <v>8651</v>
      </c>
      <c r="B888" s="314" t="s">
        <v>4494</v>
      </c>
      <c r="C888" s="359" t="s">
        <v>107</v>
      </c>
      <c r="D888" s="359" t="s">
        <v>11567</v>
      </c>
      <c r="F888" t="str">
        <f t="shared" si="28"/>
        <v>91029</v>
      </c>
      <c r="H888" s="31">
        <f t="shared" si="29"/>
        <v>24.93</v>
      </c>
    </row>
    <row r="889" spans="1:8" ht="54">
      <c r="A889" s="359" t="s">
        <v>8652</v>
      </c>
      <c r="B889" s="314" t="s">
        <v>4495</v>
      </c>
      <c r="C889" s="359" t="s">
        <v>107</v>
      </c>
      <c r="D889" s="359" t="s">
        <v>25639</v>
      </c>
      <c r="F889" t="str">
        <f t="shared" si="28"/>
        <v>91030</v>
      </c>
      <c r="H889" s="31">
        <f t="shared" si="29"/>
        <v>110.88</v>
      </c>
    </row>
    <row r="890" spans="1:8" ht="40.5">
      <c r="A890" s="359" t="s">
        <v>8653</v>
      </c>
      <c r="B890" s="314" t="s">
        <v>2780</v>
      </c>
      <c r="C890" s="359" t="s">
        <v>107</v>
      </c>
      <c r="D890" s="359" t="s">
        <v>13208</v>
      </c>
      <c r="F890" t="str">
        <f t="shared" si="28"/>
        <v>91273</v>
      </c>
      <c r="H890" s="31">
        <f t="shared" si="29"/>
        <v>0.59</v>
      </c>
    </row>
    <row r="891" spans="1:8" ht="40.5">
      <c r="A891" s="359" t="s">
        <v>8655</v>
      </c>
      <c r="B891" s="314" t="s">
        <v>2781</v>
      </c>
      <c r="C891" s="359" t="s">
        <v>107</v>
      </c>
      <c r="D891" s="359" t="s">
        <v>8383</v>
      </c>
      <c r="F891" t="str">
        <f t="shared" si="28"/>
        <v>91274</v>
      </c>
      <c r="H891" s="31">
        <f t="shared" si="29"/>
        <v>0.15</v>
      </c>
    </row>
    <row r="892" spans="1:8" ht="40.5">
      <c r="A892" s="359" t="s">
        <v>8656</v>
      </c>
      <c r="B892" s="314" t="s">
        <v>2782</v>
      </c>
      <c r="C892" s="359" t="s">
        <v>107</v>
      </c>
      <c r="D892" s="359" t="s">
        <v>8096</v>
      </c>
      <c r="F892" t="str">
        <f t="shared" si="28"/>
        <v>91275</v>
      </c>
      <c r="H892" s="31">
        <f t="shared" si="29"/>
        <v>0.73</v>
      </c>
    </row>
    <row r="893" spans="1:8" ht="54">
      <c r="A893" s="359" t="s">
        <v>8657</v>
      </c>
      <c r="B893" s="314" t="s">
        <v>2783</v>
      </c>
      <c r="C893" s="359" t="s">
        <v>107</v>
      </c>
      <c r="D893" s="359" t="s">
        <v>17084</v>
      </c>
      <c r="F893" t="str">
        <f t="shared" si="28"/>
        <v>91276</v>
      </c>
      <c r="H893" s="31">
        <f t="shared" si="29"/>
        <v>8.09</v>
      </c>
    </row>
    <row r="894" spans="1:8" ht="54">
      <c r="A894" s="359" t="s">
        <v>8658</v>
      </c>
      <c r="B894" s="314" t="s">
        <v>4496</v>
      </c>
      <c r="C894" s="359" t="s">
        <v>107</v>
      </c>
      <c r="D894" s="359" t="s">
        <v>8098</v>
      </c>
      <c r="F894" t="str">
        <f t="shared" si="28"/>
        <v>91279</v>
      </c>
      <c r="H894" s="31">
        <f t="shared" si="29"/>
        <v>0.87</v>
      </c>
    </row>
    <row r="895" spans="1:8" ht="54">
      <c r="A895" s="359" t="s">
        <v>8659</v>
      </c>
      <c r="B895" s="314" t="s">
        <v>4497</v>
      </c>
      <c r="C895" s="359" t="s">
        <v>107</v>
      </c>
      <c r="D895" s="359" t="s">
        <v>8821</v>
      </c>
      <c r="F895" t="str">
        <f t="shared" si="28"/>
        <v>91280</v>
      </c>
      <c r="H895" s="31">
        <f t="shared" si="29"/>
        <v>0.19</v>
      </c>
    </row>
    <row r="896" spans="1:8" ht="54">
      <c r="A896" s="359" t="s">
        <v>8660</v>
      </c>
      <c r="B896" s="314" t="s">
        <v>4498</v>
      </c>
      <c r="C896" s="359" t="s">
        <v>107</v>
      </c>
      <c r="D896" s="359" t="s">
        <v>13206</v>
      </c>
      <c r="F896" t="str">
        <f t="shared" si="28"/>
        <v>91281</v>
      </c>
      <c r="H896" s="31">
        <f t="shared" si="29"/>
        <v>1.08</v>
      </c>
    </row>
    <row r="897" spans="1:8" ht="67.5">
      <c r="A897" s="359" t="s">
        <v>8662</v>
      </c>
      <c r="B897" s="314" t="s">
        <v>4499</v>
      </c>
      <c r="C897" s="359" t="s">
        <v>107</v>
      </c>
      <c r="D897" s="359" t="s">
        <v>25229</v>
      </c>
      <c r="F897" t="str">
        <f t="shared" si="28"/>
        <v>91282</v>
      </c>
      <c r="H897" s="31">
        <f t="shared" si="29"/>
        <v>19.36</v>
      </c>
    </row>
    <row r="898" spans="1:8" ht="54">
      <c r="A898" s="359" t="s">
        <v>8664</v>
      </c>
      <c r="B898" s="314" t="s">
        <v>4500</v>
      </c>
      <c r="C898" s="359" t="s">
        <v>107</v>
      </c>
      <c r="D898" s="359" t="s">
        <v>11559</v>
      </c>
      <c r="F898" t="str">
        <f t="shared" si="28"/>
        <v>91354</v>
      </c>
      <c r="H898" s="31">
        <f t="shared" si="29"/>
        <v>10.48</v>
      </c>
    </row>
    <row r="899" spans="1:8" ht="54">
      <c r="A899" s="359" t="s">
        <v>8665</v>
      </c>
      <c r="B899" s="314" t="s">
        <v>4501</v>
      </c>
      <c r="C899" s="359" t="s">
        <v>107</v>
      </c>
      <c r="D899" s="359" t="s">
        <v>20657</v>
      </c>
      <c r="F899" t="str">
        <f t="shared" si="28"/>
        <v>91355</v>
      </c>
      <c r="H899" s="31">
        <f t="shared" si="29"/>
        <v>4.1900000000000004</v>
      </c>
    </row>
    <row r="900" spans="1:8" ht="54">
      <c r="A900" s="359" t="s">
        <v>8666</v>
      </c>
      <c r="B900" s="314" t="s">
        <v>4502</v>
      </c>
      <c r="C900" s="359" t="s">
        <v>107</v>
      </c>
      <c r="D900" s="359" t="s">
        <v>8622</v>
      </c>
      <c r="F900" t="str">
        <f t="shared" si="28"/>
        <v>91356</v>
      </c>
      <c r="H900" s="31">
        <f t="shared" si="29"/>
        <v>0.86</v>
      </c>
    </row>
    <row r="901" spans="1:8" ht="54">
      <c r="A901" s="359" t="s">
        <v>8668</v>
      </c>
      <c r="B901" s="314" t="s">
        <v>4503</v>
      </c>
      <c r="C901" s="359" t="s">
        <v>107</v>
      </c>
      <c r="D901" s="359" t="s">
        <v>9781</v>
      </c>
      <c r="F901" t="str">
        <f t="shared" ref="F901:F964" si="30">TRIM(A901)</f>
        <v>91359</v>
      </c>
      <c r="H901" s="31">
        <f t="shared" ref="H901:H964" si="31">ROUND(D901*(1+$H$1),2)</f>
        <v>11.78</v>
      </c>
    </row>
    <row r="902" spans="1:8" ht="54">
      <c r="A902" s="359" t="s">
        <v>8669</v>
      </c>
      <c r="B902" s="314" t="s">
        <v>4504</v>
      </c>
      <c r="C902" s="359" t="s">
        <v>107</v>
      </c>
      <c r="D902" s="359" t="s">
        <v>23353</v>
      </c>
      <c r="F902" t="str">
        <f t="shared" si="30"/>
        <v>91360</v>
      </c>
      <c r="H902" s="31">
        <f t="shared" si="31"/>
        <v>4.7</v>
      </c>
    </row>
    <row r="903" spans="1:8" ht="54">
      <c r="A903" s="359" t="s">
        <v>8671</v>
      </c>
      <c r="B903" s="314" t="s">
        <v>4505</v>
      </c>
      <c r="C903" s="359" t="s">
        <v>107</v>
      </c>
      <c r="D903" s="359" t="s">
        <v>8569</v>
      </c>
      <c r="F903" t="str">
        <f t="shared" si="30"/>
        <v>91361</v>
      </c>
      <c r="H903" s="31">
        <f t="shared" si="31"/>
        <v>0.96</v>
      </c>
    </row>
    <row r="904" spans="1:8" ht="54">
      <c r="A904" s="359" t="s">
        <v>8673</v>
      </c>
      <c r="B904" s="314" t="s">
        <v>2784</v>
      </c>
      <c r="C904" s="359" t="s">
        <v>107</v>
      </c>
      <c r="D904" s="359" t="s">
        <v>10293</v>
      </c>
      <c r="F904" t="str">
        <f t="shared" si="30"/>
        <v>91367</v>
      </c>
      <c r="H904" s="31">
        <f t="shared" si="31"/>
        <v>14.84</v>
      </c>
    </row>
    <row r="905" spans="1:8" ht="54">
      <c r="A905" s="359" t="s">
        <v>8674</v>
      </c>
      <c r="B905" s="314" t="s">
        <v>2785</v>
      </c>
      <c r="C905" s="359" t="s">
        <v>107</v>
      </c>
      <c r="D905" s="359" t="s">
        <v>23354</v>
      </c>
      <c r="F905" t="str">
        <f t="shared" si="30"/>
        <v>91368</v>
      </c>
      <c r="H905" s="31">
        <f t="shared" si="31"/>
        <v>5.19</v>
      </c>
    </row>
    <row r="906" spans="1:8" ht="54">
      <c r="A906" s="359" t="s">
        <v>8676</v>
      </c>
      <c r="B906" s="314" t="s">
        <v>2786</v>
      </c>
      <c r="C906" s="359" t="s">
        <v>107</v>
      </c>
      <c r="D906" s="359" t="s">
        <v>8685</v>
      </c>
      <c r="F906" t="str">
        <f t="shared" si="30"/>
        <v>91369</v>
      </c>
      <c r="H906" s="31">
        <f t="shared" si="31"/>
        <v>1.07</v>
      </c>
    </row>
    <row r="907" spans="1:8" ht="54">
      <c r="A907" s="359" t="s">
        <v>8677</v>
      </c>
      <c r="B907" s="314" t="s">
        <v>4506</v>
      </c>
      <c r="C907" s="359" t="s">
        <v>107</v>
      </c>
      <c r="D907" s="359" t="s">
        <v>13935</v>
      </c>
      <c r="F907" t="str">
        <f t="shared" si="30"/>
        <v>91375</v>
      </c>
      <c r="H907" s="31">
        <f t="shared" si="31"/>
        <v>8.83</v>
      </c>
    </row>
    <row r="908" spans="1:8" ht="54">
      <c r="A908" s="359" t="s">
        <v>8678</v>
      </c>
      <c r="B908" s="314" t="s">
        <v>4507</v>
      </c>
      <c r="C908" s="359" t="s">
        <v>107</v>
      </c>
      <c r="D908" s="359" t="s">
        <v>13720</v>
      </c>
      <c r="F908" t="str">
        <f t="shared" si="30"/>
        <v>91376</v>
      </c>
      <c r="H908" s="31">
        <f t="shared" si="31"/>
        <v>3.52</v>
      </c>
    </row>
    <row r="909" spans="1:8" ht="54">
      <c r="A909" s="359" t="s">
        <v>8680</v>
      </c>
      <c r="B909" s="314" t="s">
        <v>4508</v>
      </c>
      <c r="C909" s="359" t="s">
        <v>107</v>
      </c>
      <c r="D909" s="359" t="s">
        <v>8381</v>
      </c>
      <c r="F909" t="str">
        <f t="shared" si="30"/>
        <v>91377</v>
      </c>
      <c r="H909" s="31">
        <f t="shared" si="31"/>
        <v>0.71</v>
      </c>
    </row>
    <row r="910" spans="1:8" ht="67.5">
      <c r="A910" s="359" t="s">
        <v>8681</v>
      </c>
      <c r="B910" s="314" t="s">
        <v>2787</v>
      </c>
      <c r="C910" s="359" t="s">
        <v>107</v>
      </c>
      <c r="D910" s="359" t="s">
        <v>13981</v>
      </c>
      <c r="F910" t="str">
        <f t="shared" si="30"/>
        <v>91380</v>
      </c>
      <c r="H910" s="31">
        <f t="shared" si="31"/>
        <v>16.670000000000002</v>
      </c>
    </row>
    <row r="911" spans="1:8" ht="67.5">
      <c r="A911" s="359" t="s">
        <v>8682</v>
      </c>
      <c r="B911" s="314" t="s">
        <v>2788</v>
      </c>
      <c r="C911" s="359" t="s">
        <v>107</v>
      </c>
      <c r="D911" s="359" t="s">
        <v>10828</v>
      </c>
      <c r="F911" t="str">
        <f t="shared" si="30"/>
        <v>91381</v>
      </c>
      <c r="H911" s="31">
        <f t="shared" si="31"/>
        <v>5.82</v>
      </c>
    </row>
    <row r="912" spans="1:8" ht="67.5">
      <c r="A912" s="359" t="s">
        <v>8684</v>
      </c>
      <c r="B912" s="314" t="s">
        <v>2789</v>
      </c>
      <c r="C912" s="359" t="s">
        <v>107</v>
      </c>
      <c r="D912" s="359" t="s">
        <v>7939</v>
      </c>
      <c r="F912" t="str">
        <f t="shared" si="30"/>
        <v>91382</v>
      </c>
      <c r="H912" s="31">
        <f t="shared" si="31"/>
        <v>1.2</v>
      </c>
    </row>
    <row r="913" spans="1:8" ht="67.5">
      <c r="A913" s="359" t="s">
        <v>8686</v>
      </c>
      <c r="B913" s="314" t="s">
        <v>2790</v>
      </c>
      <c r="C913" s="359" t="s">
        <v>107</v>
      </c>
      <c r="D913" s="359" t="s">
        <v>23355</v>
      </c>
      <c r="F913" t="str">
        <f t="shared" si="30"/>
        <v>91383</v>
      </c>
      <c r="H913" s="31">
        <f t="shared" si="31"/>
        <v>31.26</v>
      </c>
    </row>
    <row r="914" spans="1:8" ht="67.5">
      <c r="A914" s="359" t="s">
        <v>8687</v>
      </c>
      <c r="B914" s="314" t="s">
        <v>2791</v>
      </c>
      <c r="C914" s="359" t="s">
        <v>107</v>
      </c>
      <c r="D914" s="359" t="s">
        <v>25640</v>
      </c>
      <c r="F914" t="str">
        <f t="shared" si="30"/>
        <v>91384</v>
      </c>
      <c r="H914" s="31">
        <f t="shared" si="31"/>
        <v>110.41</v>
      </c>
    </row>
    <row r="915" spans="1:8" ht="67.5">
      <c r="A915" s="359" t="s">
        <v>8688</v>
      </c>
      <c r="B915" s="314" t="s">
        <v>4509</v>
      </c>
      <c r="C915" s="359" t="s">
        <v>107</v>
      </c>
      <c r="D915" s="359" t="s">
        <v>14096</v>
      </c>
      <c r="F915" t="str">
        <f t="shared" si="30"/>
        <v>91390</v>
      </c>
      <c r="H915" s="31">
        <f t="shared" si="31"/>
        <v>11.13</v>
      </c>
    </row>
    <row r="916" spans="1:8" ht="67.5">
      <c r="A916" s="359" t="s">
        <v>8690</v>
      </c>
      <c r="B916" s="314" t="s">
        <v>4510</v>
      </c>
      <c r="C916" s="359" t="s">
        <v>107</v>
      </c>
      <c r="D916" s="359" t="s">
        <v>8461</v>
      </c>
      <c r="F916" t="str">
        <f t="shared" si="30"/>
        <v>91391</v>
      </c>
      <c r="H916" s="31">
        <f t="shared" si="31"/>
        <v>4.4400000000000004</v>
      </c>
    </row>
    <row r="917" spans="1:8" ht="81">
      <c r="A917" s="359" t="s">
        <v>8692</v>
      </c>
      <c r="B917" s="314" t="s">
        <v>4511</v>
      </c>
      <c r="C917" s="359" t="s">
        <v>107</v>
      </c>
      <c r="D917" s="359" t="s">
        <v>7739</v>
      </c>
      <c r="F917" t="str">
        <f t="shared" si="30"/>
        <v>91392</v>
      </c>
      <c r="H917" s="31">
        <f t="shared" si="31"/>
        <v>0.89</v>
      </c>
    </row>
    <row r="918" spans="1:8" ht="67.5">
      <c r="A918" s="359" t="s">
        <v>8693</v>
      </c>
      <c r="B918" s="314" t="s">
        <v>4512</v>
      </c>
      <c r="C918" s="359" t="s">
        <v>107</v>
      </c>
      <c r="D918" s="359" t="s">
        <v>19483</v>
      </c>
      <c r="F918" t="str">
        <f t="shared" si="30"/>
        <v>91396</v>
      </c>
      <c r="H918" s="31">
        <f t="shared" si="31"/>
        <v>15.13</v>
      </c>
    </row>
    <row r="919" spans="1:8" ht="67.5">
      <c r="A919" s="359" t="s">
        <v>8694</v>
      </c>
      <c r="B919" s="314" t="s">
        <v>4513</v>
      </c>
      <c r="C919" s="359" t="s">
        <v>107</v>
      </c>
      <c r="D919" s="359" t="s">
        <v>10881</v>
      </c>
      <c r="F919" t="str">
        <f t="shared" si="30"/>
        <v>91397</v>
      </c>
      <c r="H919" s="31">
        <f t="shared" si="31"/>
        <v>6.04</v>
      </c>
    </row>
    <row r="920" spans="1:8" ht="67.5">
      <c r="A920" s="359" t="s">
        <v>8695</v>
      </c>
      <c r="B920" s="314" t="s">
        <v>4514</v>
      </c>
      <c r="C920" s="359" t="s">
        <v>107</v>
      </c>
      <c r="D920" s="359" t="s">
        <v>13381</v>
      </c>
      <c r="F920" t="str">
        <f t="shared" si="30"/>
        <v>91398</v>
      </c>
      <c r="H920" s="31">
        <f t="shared" si="31"/>
        <v>1.23</v>
      </c>
    </row>
    <row r="921" spans="1:8" ht="54">
      <c r="A921" s="359" t="s">
        <v>8696</v>
      </c>
      <c r="B921" s="314" t="s">
        <v>2792</v>
      </c>
      <c r="C921" s="359" t="s">
        <v>107</v>
      </c>
      <c r="D921" s="359" t="s">
        <v>8043</v>
      </c>
      <c r="F921" t="str">
        <f t="shared" si="30"/>
        <v>91402</v>
      </c>
      <c r="H921" s="31">
        <f t="shared" si="31"/>
        <v>1.02</v>
      </c>
    </row>
    <row r="922" spans="1:8" ht="67.5">
      <c r="A922" s="359" t="s">
        <v>8698</v>
      </c>
      <c r="B922" s="314" t="s">
        <v>2793</v>
      </c>
      <c r="C922" s="359" t="s">
        <v>107</v>
      </c>
      <c r="D922" s="359" t="s">
        <v>8569</v>
      </c>
      <c r="F922" t="str">
        <f t="shared" si="30"/>
        <v>91466</v>
      </c>
      <c r="H922" s="31">
        <f t="shared" si="31"/>
        <v>0.96</v>
      </c>
    </row>
    <row r="923" spans="1:8" ht="67.5">
      <c r="A923" s="359" t="s">
        <v>8699</v>
      </c>
      <c r="B923" s="314" t="s">
        <v>2794</v>
      </c>
      <c r="C923" s="359" t="s">
        <v>107</v>
      </c>
      <c r="D923" s="359" t="s">
        <v>25592</v>
      </c>
      <c r="F923" t="str">
        <f t="shared" si="30"/>
        <v>91467</v>
      </c>
      <c r="H923" s="31">
        <f t="shared" si="31"/>
        <v>123.12</v>
      </c>
    </row>
    <row r="924" spans="1:8" ht="67.5">
      <c r="A924" s="359" t="s">
        <v>8700</v>
      </c>
      <c r="B924" s="314" t="s">
        <v>4515</v>
      </c>
      <c r="C924" s="359" t="s">
        <v>107</v>
      </c>
      <c r="D924" s="359" t="s">
        <v>14861</v>
      </c>
      <c r="F924" t="str">
        <f t="shared" si="30"/>
        <v>91468</v>
      </c>
      <c r="H924" s="31">
        <f t="shared" si="31"/>
        <v>16.850000000000001</v>
      </c>
    </row>
    <row r="925" spans="1:8" ht="67.5">
      <c r="A925" s="359" t="s">
        <v>8702</v>
      </c>
      <c r="B925" s="314" t="s">
        <v>4516</v>
      </c>
      <c r="C925" s="359" t="s">
        <v>107</v>
      </c>
      <c r="D925" s="359" t="s">
        <v>22134</v>
      </c>
      <c r="F925" t="str">
        <f t="shared" si="30"/>
        <v>91469</v>
      </c>
      <c r="H925" s="31">
        <f t="shared" si="31"/>
        <v>5.71</v>
      </c>
    </row>
    <row r="926" spans="1:8" ht="67.5">
      <c r="A926" s="359" t="s">
        <v>8703</v>
      </c>
      <c r="B926" s="314" t="s">
        <v>4517</v>
      </c>
      <c r="C926" s="359" t="s">
        <v>107</v>
      </c>
      <c r="D926" s="359" t="s">
        <v>14098</v>
      </c>
      <c r="F926" t="str">
        <f t="shared" si="30"/>
        <v>91484</v>
      </c>
      <c r="H926" s="31">
        <f t="shared" si="31"/>
        <v>1.1599999999999999</v>
      </c>
    </row>
    <row r="927" spans="1:8" ht="67.5">
      <c r="A927" s="359" t="s">
        <v>8704</v>
      </c>
      <c r="B927" s="314" t="s">
        <v>4518</v>
      </c>
      <c r="C927" s="359" t="s">
        <v>107</v>
      </c>
      <c r="D927" s="359" t="s">
        <v>25641</v>
      </c>
      <c r="F927" t="str">
        <f t="shared" si="30"/>
        <v>91485</v>
      </c>
      <c r="H927" s="31">
        <f t="shared" si="31"/>
        <v>167.11</v>
      </c>
    </row>
    <row r="928" spans="1:8" ht="40.5">
      <c r="A928" s="359" t="s">
        <v>8705</v>
      </c>
      <c r="B928" s="314" t="s">
        <v>2795</v>
      </c>
      <c r="C928" s="359" t="s">
        <v>107</v>
      </c>
      <c r="D928" s="359" t="s">
        <v>8098</v>
      </c>
      <c r="F928" t="str">
        <f t="shared" si="30"/>
        <v>91529</v>
      </c>
      <c r="H928" s="31">
        <f t="shared" si="31"/>
        <v>0.87</v>
      </c>
    </row>
    <row r="929" spans="1:8" ht="40.5">
      <c r="A929" s="359" t="s">
        <v>8706</v>
      </c>
      <c r="B929" s="314" t="s">
        <v>2796</v>
      </c>
      <c r="C929" s="359" t="s">
        <v>107</v>
      </c>
      <c r="D929" s="359" t="s">
        <v>8052</v>
      </c>
      <c r="F929" t="str">
        <f t="shared" si="30"/>
        <v>91530</v>
      </c>
      <c r="H929" s="31">
        <f t="shared" si="31"/>
        <v>0.22</v>
      </c>
    </row>
    <row r="930" spans="1:8" ht="40.5">
      <c r="A930" s="359" t="s">
        <v>8707</v>
      </c>
      <c r="B930" s="314" t="s">
        <v>2797</v>
      </c>
      <c r="C930" s="359" t="s">
        <v>107</v>
      </c>
      <c r="D930" s="359" t="s">
        <v>13206</v>
      </c>
      <c r="F930" t="str">
        <f t="shared" si="30"/>
        <v>91531</v>
      </c>
      <c r="H930" s="31">
        <f t="shared" si="31"/>
        <v>1.08</v>
      </c>
    </row>
    <row r="931" spans="1:8" ht="40.5">
      <c r="A931" s="359" t="s">
        <v>8709</v>
      </c>
      <c r="B931" s="314" t="s">
        <v>2798</v>
      </c>
      <c r="C931" s="359" t="s">
        <v>107</v>
      </c>
      <c r="D931" s="359" t="s">
        <v>8732</v>
      </c>
      <c r="F931" t="str">
        <f t="shared" si="30"/>
        <v>91532</v>
      </c>
      <c r="H931" s="31">
        <f t="shared" si="31"/>
        <v>5.87</v>
      </c>
    </row>
    <row r="932" spans="1:8" ht="67.5">
      <c r="A932" s="359" t="s">
        <v>8710</v>
      </c>
      <c r="B932" s="314" t="s">
        <v>2799</v>
      </c>
      <c r="C932" s="359" t="s">
        <v>107</v>
      </c>
      <c r="D932" s="359" t="s">
        <v>11504</v>
      </c>
      <c r="F932" t="str">
        <f t="shared" si="30"/>
        <v>91629</v>
      </c>
      <c r="H932" s="31">
        <f t="shared" si="31"/>
        <v>10.95</v>
      </c>
    </row>
    <row r="933" spans="1:8" ht="67.5">
      <c r="A933" s="359" t="s">
        <v>8711</v>
      </c>
      <c r="B933" s="314" t="s">
        <v>2800</v>
      </c>
      <c r="C933" s="359" t="s">
        <v>107</v>
      </c>
      <c r="D933" s="359" t="s">
        <v>10858</v>
      </c>
      <c r="F933" t="str">
        <f t="shared" si="30"/>
        <v>91630</v>
      </c>
      <c r="H933" s="31">
        <f t="shared" si="31"/>
        <v>4.37</v>
      </c>
    </row>
    <row r="934" spans="1:8" ht="67.5">
      <c r="A934" s="359" t="s">
        <v>8713</v>
      </c>
      <c r="B934" s="314" t="s">
        <v>2801</v>
      </c>
      <c r="C934" s="359" t="s">
        <v>107</v>
      </c>
      <c r="D934" s="359" t="s">
        <v>7830</v>
      </c>
      <c r="F934" t="str">
        <f t="shared" si="30"/>
        <v>91631</v>
      </c>
      <c r="H934" s="31">
        <f t="shared" si="31"/>
        <v>0.88</v>
      </c>
    </row>
    <row r="935" spans="1:8" ht="67.5">
      <c r="A935" s="359" t="s">
        <v>8714</v>
      </c>
      <c r="B935" s="314" t="s">
        <v>2802</v>
      </c>
      <c r="C935" s="359" t="s">
        <v>107</v>
      </c>
      <c r="D935" s="359" t="s">
        <v>24661</v>
      </c>
      <c r="F935" t="str">
        <f t="shared" si="30"/>
        <v>91632</v>
      </c>
      <c r="H935" s="31">
        <f t="shared" si="31"/>
        <v>20.54</v>
      </c>
    </row>
    <row r="936" spans="1:8" ht="67.5">
      <c r="A936" s="359" t="s">
        <v>8715</v>
      </c>
      <c r="B936" s="314" t="s">
        <v>2803</v>
      </c>
      <c r="C936" s="359" t="s">
        <v>107</v>
      </c>
      <c r="D936" s="359" t="s">
        <v>25642</v>
      </c>
      <c r="F936" t="str">
        <f t="shared" si="30"/>
        <v>91633</v>
      </c>
      <c r="H936" s="31">
        <f t="shared" si="31"/>
        <v>104.22</v>
      </c>
    </row>
    <row r="937" spans="1:8" ht="67.5">
      <c r="A937" s="359" t="s">
        <v>8716</v>
      </c>
      <c r="B937" s="314" t="s">
        <v>2804</v>
      </c>
      <c r="C937" s="359" t="s">
        <v>107</v>
      </c>
      <c r="D937" s="359" t="s">
        <v>24354</v>
      </c>
      <c r="F937" t="str">
        <f t="shared" si="30"/>
        <v>91640</v>
      </c>
      <c r="H937" s="31">
        <f t="shared" si="31"/>
        <v>29.88</v>
      </c>
    </row>
    <row r="938" spans="1:8" ht="67.5">
      <c r="A938" s="359" t="s">
        <v>8717</v>
      </c>
      <c r="B938" s="314" t="s">
        <v>2805</v>
      </c>
      <c r="C938" s="359" t="s">
        <v>107</v>
      </c>
      <c r="D938" s="359" t="s">
        <v>11760</v>
      </c>
      <c r="F938" t="str">
        <f t="shared" si="30"/>
        <v>91641</v>
      </c>
      <c r="H938" s="31">
        <f t="shared" si="31"/>
        <v>11.92</v>
      </c>
    </row>
    <row r="939" spans="1:8" ht="67.5">
      <c r="A939" s="359" t="s">
        <v>8718</v>
      </c>
      <c r="B939" s="314" t="s">
        <v>2806</v>
      </c>
      <c r="C939" s="359" t="s">
        <v>107</v>
      </c>
      <c r="D939" s="359" t="s">
        <v>13986</v>
      </c>
      <c r="F939" t="str">
        <f t="shared" si="30"/>
        <v>91642</v>
      </c>
      <c r="H939" s="31">
        <f t="shared" si="31"/>
        <v>2.4300000000000002</v>
      </c>
    </row>
    <row r="940" spans="1:8" ht="67.5">
      <c r="A940" s="359" t="s">
        <v>8720</v>
      </c>
      <c r="B940" s="314" t="s">
        <v>2807</v>
      </c>
      <c r="C940" s="359" t="s">
        <v>107</v>
      </c>
      <c r="D940" s="359" t="s">
        <v>23356</v>
      </c>
      <c r="F940" t="str">
        <f t="shared" si="30"/>
        <v>91643</v>
      </c>
      <c r="H940" s="31">
        <f t="shared" si="31"/>
        <v>56.01</v>
      </c>
    </row>
    <row r="941" spans="1:8" ht="67.5">
      <c r="A941" s="359" t="s">
        <v>8721</v>
      </c>
      <c r="B941" s="314" t="s">
        <v>2808</v>
      </c>
      <c r="C941" s="359" t="s">
        <v>107</v>
      </c>
      <c r="D941" s="359" t="s">
        <v>25643</v>
      </c>
      <c r="F941" t="str">
        <f t="shared" si="30"/>
        <v>91644</v>
      </c>
      <c r="H941" s="31">
        <f t="shared" si="31"/>
        <v>234.53</v>
      </c>
    </row>
    <row r="942" spans="1:8" ht="40.5">
      <c r="A942" s="359" t="s">
        <v>8722</v>
      </c>
      <c r="B942" s="314" t="s">
        <v>2809</v>
      </c>
      <c r="C942" s="359" t="s">
        <v>107</v>
      </c>
      <c r="D942" s="359" t="s">
        <v>8894</v>
      </c>
      <c r="F942" t="str">
        <f t="shared" si="30"/>
        <v>91688</v>
      </c>
      <c r="H942" s="31">
        <f t="shared" si="31"/>
        <v>0.1</v>
      </c>
    </row>
    <row r="943" spans="1:8" ht="40.5">
      <c r="A943" s="359" t="s">
        <v>8723</v>
      </c>
      <c r="B943" s="314" t="s">
        <v>2810</v>
      </c>
      <c r="C943" s="359" t="s">
        <v>107</v>
      </c>
      <c r="D943" s="359" t="s">
        <v>8724</v>
      </c>
      <c r="F943" t="str">
        <f t="shared" si="30"/>
        <v>91689</v>
      </c>
      <c r="H943" s="31">
        <f t="shared" si="31"/>
        <v>0.01</v>
      </c>
    </row>
    <row r="944" spans="1:8" ht="40.5">
      <c r="A944" s="359" t="s">
        <v>8725</v>
      </c>
      <c r="B944" s="314" t="s">
        <v>2811</v>
      </c>
      <c r="C944" s="359" t="s">
        <v>107</v>
      </c>
      <c r="D944" s="359" t="s">
        <v>8368</v>
      </c>
      <c r="F944" t="str">
        <f t="shared" si="30"/>
        <v>91690</v>
      </c>
      <c r="H944" s="31">
        <f t="shared" si="31"/>
        <v>0.06</v>
      </c>
    </row>
    <row r="945" spans="1:8" ht="40.5">
      <c r="A945" s="359" t="s">
        <v>8726</v>
      </c>
      <c r="B945" s="314" t="s">
        <v>2812</v>
      </c>
      <c r="C945" s="359" t="s">
        <v>107</v>
      </c>
      <c r="D945" s="359" t="s">
        <v>24840</v>
      </c>
      <c r="F945" t="str">
        <f t="shared" si="30"/>
        <v>91691</v>
      </c>
      <c r="H945" s="31">
        <f t="shared" si="31"/>
        <v>2.99</v>
      </c>
    </row>
    <row r="946" spans="1:8" ht="40.5">
      <c r="A946" s="359" t="s">
        <v>8727</v>
      </c>
      <c r="B946" s="314" t="s">
        <v>2813</v>
      </c>
      <c r="C946" s="359" t="s">
        <v>107</v>
      </c>
      <c r="D946" s="359" t="s">
        <v>13696</v>
      </c>
      <c r="F946" t="str">
        <f t="shared" si="30"/>
        <v>92040</v>
      </c>
      <c r="H946" s="31">
        <f t="shared" si="31"/>
        <v>5.27</v>
      </c>
    </row>
    <row r="947" spans="1:8" ht="40.5">
      <c r="A947" s="359" t="s">
        <v>8728</v>
      </c>
      <c r="B947" s="314" t="s">
        <v>2814</v>
      </c>
      <c r="C947" s="359" t="s">
        <v>107</v>
      </c>
      <c r="D947" s="359" t="s">
        <v>8526</v>
      </c>
      <c r="F947" t="str">
        <f t="shared" si="30"/>
        <v>92041</v>
      </c>
      <c r="H947" s="31">
        <f t="shared" si="31"/>
        <v>1.05</v>
      </c>
    </row>
    <row r="948" spans="1:8" ht="40.5">
      <c r="A948" s="359" t="s">
        <v>8729</v>
      </c>
      <c r="B948" s="314" t="s">
        <v>2815</v>
      </c>
      <c r="C948" s="359" t="s">
        <v>107</v>
      </c>
      <c r="D948" s="359" t="s">
        <v>13845</v>
      </c>
      <c r="F948" t="str">
        <f t="shared" si="30"/>
        <v>92042</v>
      </c>
      <c r="H948" s="31">
        <f t="shared" si="31"/>
        <v>4.3899999999999997</v>
      </c>
    </row>
    <row r="949" spans="1:8" ht="67.5">
      <c r="A949" s="359" t="s">
        <v>8730</v>
      </c>
      <c r="B949" s="314" t="s">
        <v>4519</v>
      </c>
      <c r="C949" s="359" t="s">
        <v>107</v>
      </c>
      <c r="D949" s="359" t="s">
        <v>22609</v>
      </c>
      <c r="F949" t="str">
        <f t="shared" si="30"/>
        <v>92101</v>
      </c>
      <c r="H949" s="31">
        <f t="shared" si="31"/>
        <v>17.329999999999998</v>
      </c>
    </row>
    <row r="950" spans="1:8" ht="67.5">
      <c r="A950" s="359" t="s">
        <v>8731</v>
      </c>
      <c r="B950" s="314" t="s">
        <v>4520</v>
      </c>
      <c r="C950" s="359" t="s">
        <v>107</v>
      </c>
      <c r="D950" s="359" t="s">
        <v>9816</v>
      </c>
      <c r="F950" t="str">
        <f t="shared" si="30"/>
        <v>92102</v>
      </c>
      <c r="H950" s="31">
        <f t="shared" si="31"/>
        <v>6.92</v>
      </c>
    </row>
    <row r="951" spans="1:8" ht="81">
      <c r="A951" s="359" t="s">
        <v>8733</v>
      </c>
      <c r="B951" s="314" t="s">
        <v>4521</v>
      </c>
      <c r="C951" s="359" t="s">
        <v>107</v>
      </c>
      <c r="D951" s="359" t="s">
        <v>8791</v>
      </c>
      <c r="F951" t="str">
        <f t="shared" si="30"/>
        <v>92103</v>
      </c>
      <c r="H951" s="31">
        <f t="shared" si="31"/>
        <v>1.4</v>
      </c>
    </row>
    <row r="952" spans="1:8" ht="67.5">
      <c r="A952" s="359" t="s">
        <v>8734</v>
      </c>
      <c r="B952" s="314" t="s">
        <v>4522</v>
      </c>
      <c r="C952" s="359" t="s">
        <v>107</v>
      </c>
      <c r="D952" s="359" t="s">
        <v>22125</v>
      </c>
      <c r="F952" t="str">
        <f t="shared" si="30"/>
        <v>92104</v>
      </c>
      <c r="H952" s="31">
        <f t="shared" si="31"/>
        <v>32.520000000000003</v>
      </c>
    </row>
    <row r="953" spans="1:8" ht="81">
      <c r="A953" s="359" t="s">
        <v>8735</v>
      </c>
      <c r="B953" s="314" t="s">
        <v>21679</v>
      </c>
      <c r="C953" s="359" t="s">
        <v>107</v>
      </c>
      <c r="D953" s="359" t="s">
        <v>25602</v>
      </c>
      <c r="F953" t="str">
        <f t="shared" si="30"/>
        <v>92105</v>
      </c>
      <c r="H953" s="31">
        <f t="shared" si="31"/>
        <v>149.82</v>
      </c>
    </row>
    <row r="954" spans="1:8" ht="40.5">
      <c r="A954" s="359" t="s">
        <v>8736</v>
      </c>
      <c r="B954" s="314" t="s">
        <v>4523</v>
      </c>
      <c r="C954" s="359" t="s">
        <v>107</v>
      </c>
      <c r="D954" s="359" t="s">
        <v>8661</v>
      </c>
      <c r="F954" t="str">
        <f t="shared" si="30"/>
        <v>92108</v>
      </c>
      <c r="H954" s="31">
        <f t="shared" si="31"/>
        <v>0.74</v>
      </c>
    </row>
    <row r="955" spans="1:8" ht="40.5">
      <c r="A955" s="359" t="s">
        <v>8737</v>
      </c>
      <c r="B955" s="314" t="s">
        <v>4524</v>
      </c>
      <c r="C955" s="359" t="s">
        <v>107</v>
      </c>
      <c r="D955" s="359" t="s">
        <v>7992</v>
      </c>
      <c r="F955" t="str">
        <f t="shared" si="30"/>
        <v>92109</v>
      </c>
      <c r="H955" s="31">
        <f t="shared" si="31"/>
        <v>0.17</v>
      </c>
    </row>
    <row r="956" spans="1:8" ht="40.5">
      <c r="A956" s="359" t="s">
        <v>8738</v>
      </c>
      <c r="B956" s="314" t="s">
        <v>4525</v>
      </c>
      <c r="C956" s="359" t="s">
        <v>107</v>
      </c>
      <c r="D956" s="359" t="s">
        <v>8749</v>
      </c>
      <c r="F956" t="str">
        <f t="shared" si="30"/>
        <v>92110</v>
      </c>
      <c r="H956" s="31">
        <f t="shared" si="31"/>
        <v>0.56999999999999995</v>
      </c>
    </row>
    <row r="957" spans="1:8" ht="40.5">
      <c r="A957" s="359" t="s">
        <v>8740</v>
      </c>
      <c r="B957" s="314" t="s">
        <v>4526</v>
      </c>
      <c r="C957" s="359" t="s">
        <v>107</v>
      </c>
      <c r="D957" s="359" t="s">
        <v>13728</v>
      </c>
      <c r="F957" t="str">
        <f t="shared" si="30"/>
        <v>92111</v>
      </c>
      <c r="H957" s="31">
        <f t="shared" si="31"/>
        <v>1.17</v>
      </c>
    </row>
    <row r="958" spans="1:8" ht="27">
      <c r="A958" s="359" t="s">
        <v>8741</v>
      </c>
      <c r="B958" s="314" t="s">
        <v>4527</v>
      </c>
      <c r="C958" s="359" t="s">
        <v>107</v>
      </c>
      <c r="D958" s="359" t="s">
        <v>8164</v>
      </c>
      <c r="F958" t="str">
        <f t="shared" si="30"/>
        <v>92114</v>
      </c>
      <c r="H958" s="31">
        <f t="shared" si="31"/>
        <v>0.08</v>
      </c>
    </row>
    <row r="959" spans="1:8" ht="27">
      <c r="A959" s="359" t="s">
        <v>8742</v>
      </c>
      <c r="B959" s="314" t="s">
        <v>4528</v>
      </c>
      <c r="C959" s="359" t="s">
        <v>107</v>
      </c>
      <c r="D959" s="359" t="s">
        <v>8724</v>
      </c>
      <c r="F959" t="str">
        <f t="shared" si="30"/>
        <v>92115</v>
      </c>
      <c r="H959" s="31">
        <f t="shared" si="31"/>
        <v>0.01</v>
      </c>
    </row>
    <row r="960" spans="1:8" ht="27">
      <c r="A960" s="359" t="s">
        <v>8743</v>
      </c>
      <c r="B960" s="314" t="s">
        <v>4529</v>
      </c>
      <c r="C960" s="359" t="s">
        <v>107</v>
      </c>
      <c r="D960" s="359" t="s">
        <v>8894</v>
      </c>
      <c r="F960" t="str">
        <f t="shared" si="30"/>
        <v>92116</v>
      </c>
      <c r="H960" s="31">
        <f t="shared" si="31"/>
        <v>0.1</v>
      </c>
    </row>
    <row r="961" spans="1:8" ht="27">
      <c r="A961" s="359" t="s">
        <v>8745</v>
      </c>
      <c r="B961" s="314" t="s">
        <v>2816</v>
      </c>
      <c r="C961" s="359" t="s">
        <v>107</v>
      </c>
      <c r="D961" s="359" t="s">
        <v>23945</v>
      </c>
      <c r="F961" t="str">
        <f t="shared" si="30"/>
        <v>92133</v>
      </c>
      <c r="H961" s="31">
        <f t="shared" si="31"/>
        <v>9.8699999999999992</v>
      </c>
    </row>
    <row r="962" spans="1:8" ht="27">
      <c r="A962" s="359" t="s">
        <v>8747</v>
      </c>
      <c r="B962" s="314" t="s">
        <v>2817</v>
      </c>
      <c r="C962" s="359" t="s">
        <v>107</v>
      </c>
      <c r="D962" s="359" t="s">
        <v>23804</v>
      </c>
      <c r="F962" t="str">
        <f t="shared" si="30"/>
        <v>92134</v>
      </c>
      <c r="H962" s="31">
        <f t="shared" si="31"/>
        <v>2.96</v>
      </c>
    </row>
    <row r="963" spans="1:8" ht="40.5">
      <c r="A963" s="359" t="s">
        <v>8748</v>
      </c>
      <c r="B963" s="314" t="s">
        <v>2818</v>
      </c>
      <c r="C963" s="359" t="s">
        <v>107</v>
      </c>
      <c r="D963" s="359" t="s">
        <v>8580</v>
      </c>
      <c r="F963" t="str">
        <f t="shared" si="30"/>
        <v>92135</v>
      </c>
      <c r="H963" s="31">
        <f t="shared" si="31"/>
        <v>0.61</v>
      </c>
    </row>
    <row r="964" spans="1:8" ht="27">
      <c r="A964" s="359" t="s">
        <v>8750</v>
      </c>
      <c r="B964" s="314" t="s">
        <v>2819</v>
      </c>
      <c r="C964" s="359" t="s">
        <v>107</v>
      </c>
      <c r="D964" s="359" t="s">
        <v>11643</v>
      </c>
      <c r="F964" t="str">
        <f t="shared" si="30"/>
        <v>92136</v>
      </c>
      <c r="H964" s="31">
        <f t="shared" si="31"/>
        <v>12.34</v>
      </c>
    </row>
    <row r="965" spans="1:8" ht="40.5">
      <c r="A965" s="359" t="s">
        <v>8751</v>
      </c>
      <c r="B965" s="314" t="s">
        <v>2820</v>
      </c>
      <c r="C965" s="359" t="s">
        <v>107</v>
      </c>
      <c r="D965" s="359" t="s">
        <v>25644</v>
      </c>
      <c r="F965" t="str">
        <f t="shared" ref="F965:F1028" si="32">TRIM(A965)</f>
        <v>92137</v>
      </c>
      <c r="H965" s="31">
        <f t="shared" ref="H965:H1028" si="33">ROUND(D965*(1+$H$1),2)</f>
        <v>30.84</v>
      </c>
    </row>
    <row r="966" spans="1:8" ht="40.5">
      <c r="A966" s="359" t="s">
        <v>8752</v>
      </c>
      <c r="B966" s="314" t="s">
        <v>4530</v>
      </c>
      <c r="C966" s="359" t="s">
        <v>107</v>
      </c>
      <c r="D966" s="359" t="s">
        <v>13726</v>
      </c>
      <c r="F966" t="str">
        <f t="shared" si="32"/>
        <v>92140</v>
      </c>
      <c r="H966" s="31">
        <f t="shared" si="33"/>
        <v>3</v>
      </c>
    </row>
    <row r="967" spans="1:8" ht="40.5">
      <c r="A967" s="359" t="s">
        <v>8753</v>
      </c>
      <c r="B967" s="314" t="s">
        <v>4531</v>
      </c>
      <c r="C967" s="359" t="s">
        <v>107</v>
      </c>
      <c r="D967" s="359" t="s">
        <v>7739</v>
      </c>
      <c r="F967" t="str">
        <f t="shared" si="32"/>
        <v>92141</v>
      </c>
      <c r="H967" s="31">
        <f t="shared" si="33"/>
        <v>0.89</v>
      </c>
    </row>
    <row r="968" spans="1:8" ht="40.5">
      <c r="A968" s="359" t="s">
        <v>8754</v>
      </c>
      <c r="B968" s="314" t="s">
        <v>4532</v>
      </c>
      <c r="C968" s="359" t="s">
        <v>107</v>
      </c>
      <c r="D968" s="359" t="s">
        <v>8424</v>
      </c>
      <c r="F968" t="str">
        <f t="shared" si="32"/>
        <v>92142</v>
      </c>
      <c r="H968" s="31">
        <f t="shared" si="33"/>
        <v>0.18</v>
      </c>
    </row>
    <row r="969" spans="1:8" ht="40.5">
      <c r="A969" s="359" t="s">
        <v>8755</v>
      </c>
      <c r="B969" s="314" t="s">
        <v>4533</v>
      </c>
      <c r="C969" s="359" t="s">
        <v>107</v>
      </c>
      <c r="D969" s="359" t="s">
        <v>8584</v>
      </c>
      <c r="F969" t="str">
        <f t="shared" si="32"/>
        <v>92143</v>
      </c>
      <c r="H969" s="31">
        <f t="shared" si="33"/>
        <v>3.75</v>
      </c>
    </row>
    <row r="970" spans="1:8" ht="40.5">
      <c r="A970" s="359" t="s">
        <v>8757</v>
      </c>
      <c r="B970" s="314" t="s">
        <v>4534</v>
      </c>
      <c r="C970" s="359" t="s">
        <v>107</v>
      </c>
      <c r="D970" s="359" t="s">
        <v>25645</v>
      </c>
      <c r="F970" t="str">
        <f t="shared" si="32"/>
        <v>92144</v>
      </c>
      <c r="H970" s="31">
        <f t="shared" si="33"/>
        <v>38.159999999999997</v>
      </c>
    </row>
    <row r="971" spans="1:8" ht="67.5">
      <c r="A971" s="359" t="s">
        <v>8758</v>
      </c>
      <c r="B971" s="314" t="s">
        <v>2821</v>
      </c>
      <c r="C971" s="359" t="s">
        <v>107</v>
      </c>
      <c r="D971" s="359" t="s">
        <v>13781</v>
      </c>
      <c r="F971" t="str">
        <f t="shared" si="32"/>
        <v>92237</v>
      </c>
      <c r="H971" s="31">
        <f t="shared" si="33"/>
        <v>21.76</v>
      </c>
    </row>
    <row r="972" spans="1:8" ht="67.5">
      <c r="A972" s="359" t="s">
        <v>8760</v>
      </c>
      <c r="B972" s="314" t="s">
        <v>2822</v>
      </c>
      <c r="C972" s="359" t="s">
        <v>107</v>
      </c>
      <c r="D972" s="359" t="s">
        <v>23313</v>
      </c>
      <c r="F972" t="str">
        <f t="shared" si="32"/>
        <v>92238</v>
      </c>
      <c r="H972" s="31">
        <f t="shared" si="33"/>
        <v>8.69</v>
      </c>
    </row>
    <row r="973" spans="1:8" ht="67.5">
      <c r="A973" s="359" t="s">
        <v>8762</v>
      </c>
      <c r="B973" s="314" t="s">
        <v>4535</v>
      </c>
      <c r="C973" s="359" t="s">
        <v>107</v>
      </c>
      <c r="D973" s="359" t="s">
        <v>8844</v>
      </c>
      <c r="F973" t="str">
        <f t="shared" si="32"/>
        <v>92239</v>
      </c>
      <c r="H973" s="31">
        <f t="shared" si="33"/>
        <v>1.76</v>
      </c>
    </row>
    <row r="974" spans="1:8" ht="67.5">
      <c r="A974" s="359" t="s">
        <v>8764</v>
      </c>
      <c r="B974" s="314" t="s">
        <v>2823</v>
      </c>
      <c r="C974" s="359" t="s">
        <v>107</v>
      </c>
      <c r="D974" s="359" t="s">
        <v>8851</v>
      </c>
      <c r="F974" t="str">
        <f t="shared" si="32"/>
        <v>92240</v>
      </c>
      <c r="H974" s="31">
        <f t="shared" si="33"/>
        <v>40.83</v>
      </c>
    </row>
    <row r="975" spans="1:8" ht="67.5">
      <c r="A975" s="359" t="s">
        <v>8765</v>
      </c>
      <c r="B975" s="314" t="s">
        <v>2824</v>
      </c>
      <c r="C975" s="359" t="s">
        <v>107</v>
      </c>
      <c r="D975" s="359" t="s">
        <v>25646</v>
      </c>
      <c r="F975" t="str">
        <f t="shared" si="32"/>
        <v>92241</v>
      </c>
      <c r="H975" s="31">
        <f t="shared" si="33"/>
        <v>215</v>
      </c>
    </row>
    <row r="976" spans="1:8" ht="40.5">
      <c r="A976" s="359" t="s">
        <v>8766</v>
      </c>
      <c r="B976" s="314" t="s">
        <v>2825</v>
      </c>
      <c r="C976" s="359" t="s">
        <v>107</v>
      </c>
      <c r="D976" s="359" t="s">
        <v>8052</v>
      </c>
      <c r="F976" t="str">
        <f t="shared" si="32"/>
        <v>92712</v>
      </c>
      <c r="H976" s="31">
        <f t="shared" si="33"/>
        <v>0.22</v>
      </c>
    </row>
    <row r="977" spans="1:8" ht="40.5">
      <c r="A977" s="359" t="s">
        <v>8767</v>
      </c>
      <c r="B977" s="314" t="s">
        <v>2826</v>
      </c>
      <c r="C977" s="359" t="s">
        <v>107</v>
      </c>
      <c r="D977" s="359" t="s">
        <v>8290</v>
      </c>
      <c r="F977" t="str">
        <f t="shared" si="32"/>
        <v>92713</v>
      </c>
      <c r="H977" s="31">
        <f t="shared" si="33"/>
        <v>0.05</v>
      </c>
    </row>
    <row r="978" spans="1:8" ht="40.5">
      <c r="A978" s="359" t="s">
        <v>8768</v>
      </c>
      <c r="B978" s="314" t="s">
        <v>2827</v>
      </c>
      <c r="C978" s="359" t="s">
        <v>107</v>
      </c>
      <c r="D978" s="359" t="s">
        <v>8086</v>
      </c>
      <c r="F978" t="str">
        <f t="shared" si="32"/>
        <v>92714</v>
      </c>
      <c r="H978" s="31">
        <f t="shared" si="33"/>
        <v>0.28000000000000003</v>
      </c>
    </row>
    <row r="979" spans="1:8" ht="40.5">
      <c r="A979" s="359" t="s">
        <v>8769</v>
      </c>
      <c r="B979" s="314" t="s">
        <v>2828</v>
      </c>
      <c r="C979" s="359" t="s">
        <v>107</v>
      </c>
      <c r="D979" s="359" t="s">
        <v>22446</v>
      </c>
      <c r="F979" t="str">
        <f t="shared" si="32"/>
        <v>92715</v>
      </c>
      <c r="H979" s="31">
        <f t="shared" si="33"/>
        <v>21.85</v>
      </c>
    </row>
    <row r="980" spans="1:8" ht="40.5">
      <c r="A980" s="359" t="s">
        <v>8770</v>
      </c>
      <c r="B980" s="314" t="s">
        <v>2829</v>
      </c>
      <c r="C980" s="359" t="s">
        <v>107</v>
      </c>
      <c r="D980" s="359" t="s">
        <v>17072</v>
      </c>
      <c r="F980" t="str">
        <f t="shared" si="32"/>
        <v>92956</v>
      </c>
      <c r="H980" s="31">
        <f t="shared" si="33"/>
        <v>6.39</v>
      </c>
    </row>
    <row r="981" spans="1:8" ht="40.5">
      <c r="A981" s="359" t="s">
        <v>8771</v>
      </c>
      <c r="B981" s="314" t="s">
        <v>2830</v>
      </c>
      <c r="C981" s="359" t="s">
        <v>107</v>
      </c>
      <c r="D981" s="359" t="s">
        <v>8776</v>
      </c>
      <c r="F981" t="str">
        <f t="shared" si="32"/>
        <v>92957</v>
      </c>
      <c r="H981" s="31">
        <f t="shared" si="33"/>
        <v>1.43</v>
      </c>
    </row>
    <row r="982" spans="1:8" ht="40.5">
      <c r="A982" s="359" t="s">
        <v>8772</v>
      </c>
      <c r="B982" s="314" t="s">
        <v>2831</v>
      </c>
      <c r="C982" s="359" t="s">
        <v>107</v>
      </c>
      <c r="D982" s="359" t="s">
        <v>8912</v>
      </c>
      <c r="F982" t="str">
        <f t="shared" si="32"/>
        <v>92958</v>
      </c>
      <c r="H982" s="31">
        <f t="shared" si="33"/>
        <v>6.99</v>
      </c>
    </row>
    <row r="983" spans="1:8" ht="40.5">
      <c r="A983" s="359" t="s">
        <v>8774</v>
      </c>
      <c r="B983" s="314" t="s">
        <v>2832</v>
      </c>
      <c r="C983" s="359" t="s">
        <v>107</v>
      </c>
      <c r="D983" s="359" t="s">
        <v>13773</v>
      </c>
      <c r="F983" t="str">
        <f t="shared" si="32"/>
        <v>92959</v>
      </c>
      <c r="H983" s="31">
        <f t="shared" si="33"/>
        <v>7.21</v>
      </c>
    </row>
    <row r="984" spans="1:8" ht="27">
      <c r="A984" s="359" t="s">
        <v>8775</v>
      </c>
      <c r="B984" s="314" t="s">
        <v>2833</v>
      </c>
      <c r="C984" s="359" t="s">
        <v>107</v>
      </c>
      <c r="D984" s="359" t="s">
        <v>8115</v>
      </c>
      <c r="F984" t="str">
        <f t="shared" si="32"/>
        <v>92963</v>
      </c>
      <c r="H984" s="31">
        <f t="shared" si="33"/>
        <v>1.1200000000000001</v>
      </c>
    </row>
    <row r="985" spans="1:8" ht="27">
      <c r="A985" s="359" t="s">
        <v>8777</v>
      </c>
      <c r="B985" s="314" t="s">
        <v>4536</v>
      </c>
      <c r="C985" s="359" t="s">
        <v>107</v>
      </c>
      <c r="D985" s="359" t="s">
        <v>8276</v>
      </c>
      <c r="F985" t="str">
        <f t="shared" si="32"/>
        <v>92964</v>
      </c>
      <c r="H985" s="31">
        <f t="shared" si="33"/>
        <v>0.24</v>
      </c>
    </row>
    <row r="986" spans="1:8" ht="27">
      <c r="A986" s="359" t="s">
        <v>8779</v>
      </c>
      <c r="B986" s="314" t="s">
        <v>2834</v>
      </c>
      <c r="C986" s="359" t="s">
        <v>107</v>
      </c>
      <c r="D986" s="359" t="s">
        <v>8791</v>
      </c>
      <c r="F986" t="str">
        <f t="shared" si="32"/>
        <v>92965</v>
      </c>
      <c r="H986" s="31">
        <f t="shared" si="33"/>
        <v>1.4</v>
      </c>
    </row>
    <row r="987" spans="1:8" ht="67.5">
      <c r="A987" s="359" t="s">
        <v>8780</v>
      </c>
      <c r="B987" s="314" t="s">
        <v>2835</v>
      </c>
      <c r="C987" s="359" t="s">
        <v>107</v>
      </c>
      <c r="D987" s="359" t="s">
        <v>22153</v>
      </c>
      <c r="F987" t="str">
        <f t="shared" si="32"/>
        <v>93220</v>
      </c>
      <c r="H987" s="31">
        <f t="shared" si="33"/>
        <v>218.06</v>
      </c>
    </row>
    <row r="988" spans="1:8" ht="67.5">
      <c r="A988" s="359" t="s">
        <v>8781</v>
      </c>
      <c r="B988" s="314" t="s">
        <v>4537</v>
      </c>
      <c r="C988" s="359" t="s">
        <v>107</v>
      </c>
      <c r="D988" s="359" t="s">
        <v>22154</v>
      </c>
      <c r="F988" t="str">
        <f t="shared" si="32"/>
        <v>93221</v>
      </c>
      <c r="H988" s="31">
        <f t="shared" si="33"/>
        <v>57.27</v>
      </c>
    </row>
    <row r="989" spans="1:8" ht="67.5">
      <c r="A989" s="359" t="s">
        <v>8782</v>
      </c>
      <c r="B989" s="314" t="s">
        <v>2836</v>
      </c>
      <c r="C989" s="359" t="s">
        <v>107</v>
      </c>
      <c r="D989" s="359" t="s">
        <v>22155</v>
      </c>
      <c r="F989" t="str">
        <f t="shared" si="32"/>
        <v>93222</v>
      </c>
      <c r="H989" s="31">
        <f t="shared" si="33"/>
        <v>272.88</v>
      </c>
    </row>
    <row r="990" spans="1:8" ht="67.5">
      <c r="A990" s="359" t="s">
        <v>8783</v>
      </c>
      <c r="B990" s="314" t="s">
        <v>4538</v>
      </c>
      <c r="C990" s="359" t="s">
        <v>107</v>
      </c>
      <c r="D990" s="359" t="s">
        <v>25647</v>
      </c>
      <c r="F990" t="str">
        <f t="shared" si="32"/>
        <v>93223</v>
      </c>
      <c r="H990" s="31">
        <f t="shared" si="33"/>
        <v>121.68</v>
      </c>
    </row>
    <row r="991" spans="1:8" ht="40.5">
      <c r="A991" s="359" t="s">
        <v>8784</v>
      </c>
      <c r="B991" s="314" t="s">
        <v>4539</v>
      </c>
      <c r="C991" s="359" t="s">
        <v>107</v>
      </c>
      <c r="D991" s="359" t="s">
        <v>8778</v>
      </c>
      <c r="F991" t="str">
        <f t="shared" si="32"/>
        <v>93229</v>
      </c>
      <c r="H991" s="31">
        <f t="shared" si="33"/>
        <v>0.32</v>
      </c>
    </row>
    <row r="992" spans="1:8" ht="40.5">
      <c r="A992" s="359" t="s">
        <v>8785</v>
      </c>
      <c r="B992" s="314" t="s">
        <v>4540</v>
      </c>
      <c r="C992" s="359" t="s">
        <v>107</v>
      </c>
      <c r="D992" s="359" t="s">
        <v>8368</v>
      </c>
      <c r="F992" t="str">
        <f t="shared" si="32"/>
        <v>93230</v>
      </c>
      <c r="H992" s="31">
        <f t="shared" si="33"/>
        <v>0.06</v>
      </c>
    </row>
    <row r="993" spans="1:8" ht="40.5">
      <c r="A993" s="359" t="s">
        <v>8786</v>
      </c>
      <c r="B993" s="314" t="s">
        <v>4541</v>
      </c>
      <c r="C993" s="359" t="s">
        <v>107</v>
      </c>
      <c r="D993" s="359" t="s">
        <v>8545</v>
      </c>
      <c r="F993" t="str">
        <f t="shared" si="32"/>
        <v>93231</v>
      </c>
      <c r="H993" s="31">
        <f t="shared" si="33"/>
        <v>0.28999999999999998</v>
      </c>
    </row>
    <row r="994" spans="1:8" ht="54">
      <c r="A994" s="359" t="s">
        <v>8787</v>
      </c>
      <c r="B994" s="314" t="s">
        <v>4542</v>
      </c>
      <c r="C994" s="359" t="s">
        <v>107</v>
      </c>
      <c r="D994" s="359" t="s">
        <v>23426</v>
      </c>
      <c r="F994" t="str">
        <f t="shared" si="32"/>
        <v>93232</v>
      </c>
      <c r="H994" s="31">
        <f t="shared" si="33"/>
        <v>8.2100000000000009</v>
      </c>
    </row>
    <row r="995" spans="1:8" ht="27">
      <c r="A995" s="359" t="s">
        <v>8789</v>
      </c>
      <c r="B995" s="314" t="s">
        <v>2837</v>
      </c>
      <c r="C995" s="359" t="s">
        <v>107</v>
      </c>
      <c r="D995" s="359" t="s">
        <v>8379</v>
      </c>
      <c r="F995" t="str">
        <f t="shared" si="32"/>
        <v>93235</v>
      </c>
      <c r="H995" s="31">
        <f t="shared" si="33"/>
        <v>1.83</v>
      </c>
    </row>
    <row r="996" spans="1:8" ht="54">
      <c r="A996" s="359" t="s">
        <v>8790</v>
      </c>
      <c r="B996" s="314" t="s">
        <v>2838</v>
      </c>
      <c r="C996" s="359" t="s">
        <v>107</v>
      </c>
      <c r="D996" s="359" t="s">
        <v>13662</v>
      </c>
      <c r="F996" t="str">
        <f t="shared" si="32"/>
        <v>93238</v>
      </c>
      <c r="H996" s="31">
        <f t="shared" si="33"/>
        <v>1.6</v>
      </c>
    </row>
    <row r="997" spans="1:8" ht="54">
      <c r="A997" s="359" t="s">
        <v>8792</v>
      </c>
      <c r="B997" s="314" t="s">
        <v>2839</v>
      </c>
      <c r="C997" s="359" t="s">
        <v>107</v>
      </c>
      <c r="D997" s="359" t="s">
        <v>25648</v>
      </c>
      <c r="F997" t="str">
        <f t="shared" si="32"/>
        <v>93239</v>
      </c>
      <c r="H997" s="31">
        <f t="shared" si="33"/>
        <v>7.24</v>
      </c>
    </row>
    <row r="998" spans="1:8" ht="54">
      <c r="A998" s="359" t="s">
        <v>8794</v>
      </c>
      <c r="B998" s="314" t="s">
        <v>2840</v>
      </c>
      <c r="C998" s="359" t="s">
        <v>107</v>
      </c>
      <c r="D998" s="359" t="s">
        <v>13903</v>
      </c>
      <c r="F998" t="str">
        <f t="shared" si="32"/>
        <v>93240</v>
      </c>
      <c r="H998" s="31">
        <f t="shared" si="33"/>
        <v>9.32</v>
      </c>
    </row>
    <row r="999" spans="1:8" ht="40.5">
      <c r="A999" s="359" t="s">
        <v>8795</v>
      </c>
      <c r="B999" s="314" t="s">
        <v>4543</v>
      </c>
      <c r="C999" s="359" t="s">
        <v>107</v>
      </c>
      <c r="D999" s="359" t="s">
        <v>25649</v>
      </c>
      <c r="F999" t="str">
        <f t="shared" si="32"/>
        <v>93267</v>
      </c>
      <c r="H999" s="31">
        <f t="shared" si="33"/>
        <v>28.76</v>
      </c>
    </row>
    <row r="1000" spans="1:8" ht="27">
      <c r="A1000" s="359" t="s">
        <v>8796</v>
      </c>
      <c r="B1000" s="314" t="s">
        <v>4544</v>
      </c>
      <c r="C1000" s="359" t="s">
        <v>107</v>
      </c>
      <c r="D1000" s="359" t="s">
        <v>22347</v>
      </c>
      <c r="F1000" t="str">
        <f t="shared" si="32"/>
        <v>93269</v>
      </c>
      <c r="H1000" s="31">
        <f t="shared" si="33"/>
        <v>6.46</v>
      </c>
    </row>
    <row r="1001" spans="1:8" ht="40.5">
      <c r="A1001" s="359" t="s">
        <v>8798</v>
      </c>
      <c r="B1001" s="314" t="s">
        <v>4545</v>
      </c>
      <c r="C1001" s="359" t="s">
        <v>107</v>
      </c>
      <c r="D1001" s="359" t="s">
        <v>23480</v>
      </c>
      <c r="F1001" t="str">
        <f t="shared" si="32"/>
        <v>93270</v>
      </c>
      <c r="H1001" s="31">
        <f t="shared" si="33"/>
        <v>31.45</v>
      </c>
    </row>
    <row r="1002" spans="1:8" ht="40.5">
      <c r="A1002" s="359" t="s">
        <v>8799</v>
      </c>
      <c r="B1002" s="314" t="s">
        <v>4546</v>
      </c>
      <c r="C1002" s="359" t="s">
        <v>107</v>
      </c>
      <c r="D1002" s="359" t="s">
        <v>11861</v>
      </c>
      <c r="F1002" t="str">
        <f t="shared" si="32"/>
        <v>93271</v>
      </c>
      <c r="H1002" s="31">
        <f t="shared" si="33"/>
        <v>8.82</v>
      </c>
    </row>
    <row r="1003" spans="1:8" ht="40.5">
      <c r="A1003" s="359" t="s">
        <v>8801</v>
      </c>
      <c r="B1003" s="314" t="s">
        <v>4547</v>
      </c>
      <c r="C1003" s="359" t="s">
        <v>107</v>
      </c>
      <c r="D1003" s="359" t="s">
        <v>8173</v>
      </c>
      <c r="F1003" t="str">
        <f t="shared" si="32"/>
        <v>93277</v>
      </c>
      <c r="H1003" s="31">
        <f t="shared" si="33"/>
        <v>0.34</v>
      </c>
    </row>
    <row r="1004" spans="1:8" ht="40.5">
      <c r="A1004" s="359" t="s">
        <v>8802</v>
      </c>
      <c r="B1004" s="314" t="s">
        <v>4548</v>
      </c>
      <c r="C1004" s="359" t="s">
        <v>107</v>
      </c>
      <c r="D1004" s="359" t="s">
        <v>8164</v>
      </c>
      <c r="F1004" t="str">
        <f t="shared" si="32"/>
        <v>93278</v>
      </c>
      <c r="H1004" s="31">
        <f t="shared" si="33"/>
        <v>0.08</v>
      </c>
    </row>
    <row r="1005" spans="1:8" ht="40.5">
      <c r="A1005" s="359" t="s">
        <v>8803</v>
      </c>
      <c r="B1005" s="314" t="s">
        <v>4549</v>
      </c>
      <c r="C1005" s="359" t="s">
        <v>107</v>
      </c>
      <c r="D1005" s="359" t="s">
        <v>13690</v>
      </c>
      <c r="F1005" t="str">
        <f t="shared" si="32"/>
        <v>93279</v>
      </c>
      <c r="H1005" s="31">
        <f t="shared" si="33"/>
        <v>0.33</v>
      </c>
    </row>
    <row r="1006" spans="1:8" ht="40.5">
      <c r="A1006" s="359" t="s">
        <v>8804</v>
      </c>
      <c r="B1006" s="314" t="s">
        <v>4550</v>
      </c>
      <c r="C1006" s="359" t="s">
        <v>107</v>
      </c>
      <c r="D1006" s="359" t="s">
        <v>8096</v>
      </c>
      <c r="F1006" t="str">
        <f t="shared" si="32"/>
        <v>93280</v>
      </c>
      <c r="H1006" s="31">
        <f t="shared" si="33"/>
        <v>0.73</v>
      </c>
    </row>
    <row r="1007" spans="1:8" ht="40.5">
      <c r="A1007" s="359" t="s">
        <v>8806</v>
      </c>
      <c r="B1007" s="314" t="s">
        <v>4551</v>
      </c>
      <c r="C1007" s="359" t="s">
        <v>107</v>
      </c>
      <c r="D1007" s="359" t="s">
        <v>24919</v>
      </c>
      <c r="F1007" t="str">
        <f t="shared" si="32"/>
        <v>93283</v>
      </c>
      <c r="H1007" s="31">
        <f t="shared" si="33"/>
        <v>60.44</v>
      </c>
    </row>
    <row r="1008" spans="1:8" ht="40.5">
      <c r="A1008" s="359" t="s">
        <v>8807</v>
      </c>
      <c r="B1008" s="314" t="s">
        <v>4552</v>
      </c>
      <c r="C1008" s="359" t="s">
        <v>107</v>
      </c>
      <c r="D1008" s="359" t="s">
        <v>13854</v>
      </c>
      <c r="F1008" t="str">
        <f t="shared" si="32"/>
        <v>93284</v>
      </c>
      <c r="H1008" s="31">
        <f t="shared" si="33"/>
        <v>20.69</v>
      </c>
    </row>
    <row r="1009" spans="1:8" ht="40.5">
      <c r="A1009" s="359" t="s">
        <v>8808</v>
      </c>
      <c r="B1009" s="314" t="s">
        <v>4553</v>
      </c>
      <c r="C1009" s="359" t="s">
        <v>107</v>
      </c>
      <c r="D1009" s="359" t="s">
        <v>25650</v>
      </c>
      <c r="F1009" t="str">
        <f t="shared" si="32"/>
        <v>93285</v>
      </c>
      <c r="H1009" s="31">
        <f t="shared" si="33"/>
        <v>97.16</v>
      </c>
    </row>
    <row r="1010" spans="1:8" ht="54">
      <c r="A1010" s="359" t="s">
        <v>8809</v>
      </c>
      <c r="B1010" s="314" t="s">
        <v>4554</v>
      </c>
      <c r="C1010" s="359" t="s">
        <v>107</v>
      </c>
      <c r="D1010" s="359" t="s">
        <v>25651</v>
      </c>
      <c r="F1010" t="str">
        <f t="shared" si="32"/>
        <v>93286</v>
      </c>
      <c r="H1010" s="31">
        <f t="shared" si="33"/>
        <v>208.74</v>
      </c>
    </row>
    <row r="1011" spans="1:8" ht="40.5">
      <c r="A1011" s="359" t="s">
        <v>8810</v>
      </c>
      <c r="B1011" s="314" t="s">
        <v>4555</v>
      </c>
      <c r="C1011" s="359" t="s">
        <v>107</v>
      </c>
      <c r="D1011" s="359" t="s">
        <v>8788</v>
      </c>
      <c r="F1011" t="str">
        <f t="shared" si="32"/>
        <v>93296</v>
      </c>
      <c r="H1011" s="31">
        <f t="shared" si="33"/>
        <v>4.22</v>
      </c>
    </row>
    <row r="1012" spans="1:8" ht="67.5">
      <c r="A1012" s="359" t="s">
        <v>8811</v>
      </c>
      <c r="B1012" s="314" t="s">
        <v>4556</v>
      </c>
      <c r="C1012" s="359" t="s">
        <v>107</v>
      </c>
      <c r="D1012" s="359" t="s">
        <v>11504</v>
      </c>
      <c r="F1012" t="str">
        <f t="shared" si="32"/>
        <v>93397</v>
      </c>
      <c r="H1012" s="31">
        <f t="shared" si="33"/>
        <v>10.95</v>
      </c>
    </row>
    <row r="1013" spans="1:8" ht="67.5">
      <c r="A1013" s="359" t="s">
        <v>8812</v>
      </c>
      <c r="B1013" s="314" t="s">
        <v>4557</v>
      </c>
      <c r="C1013" s="359" t="s">
        <v>107</v>
      </c>
      <c r="D1013" s="359" t="s">
        <v>10858</v>
      </c>
      <c r="F1013" t="str">
        <f t="shared" si="32"/>
        <v>93398</v>
      </c>
      <c r="H1013" s="31">
        <f t="shared" si="33"/>
        <v>4.37</v>
      </c>
    </row>
    <row r="1014" spans="1:8" ht="67.5">
      <c r="A1014" s="359" t="s">
        <v>8813</v>
      </c>
      <c r="B1014" s="314" t="s">
        <v>4558</v>
      </c>
      <c r="C1014" s="359" t="s">
        <v>107</v>
      </c>
      <c r="D1014" s="359" t="s">
        <v>7830</v>
      </c>
      <c r="F1014" t="str">
        <f t="shared" si="32"/>
        <v>93399</v>
      </c>
      <c r="H1014" s="31">
        <f t="shared" si="33"/>
        <v>0.88</v>
      </c>
    </row>
    <row r="1015" spans="1:8" ht="67.5">
      <c r="A1015" s="359" t="s">
        <v>8814</v>
      </c>
      <c r="B1015" s="314" t="s">
        <v>4559</v>
      </c>
      <c r="C1015" s="359" t="s">
        <v>107</v>
      </c>
      <c r="D1015" s="359" t="s">
        <v>24661</v>
      </c>
      <c r="F1015" t="str">
        <f t="shared" si="32"/>
        <v>93400</v>
      </c>
      <c r="H1015" s="31">
        <f t="shared" si="33"/>
        <v>20.54</v>
      </c>
    </row>
    <row r="1016" spans="1:8" ht="67.5">
      <c r="A1016" s="359" t="s">
        <v>8815</v>
      </c>
      <c r="B1016" s="314" t="s">
        <v>4560</v>
      </c>
      <c r="C1016" s="359" t="s">
        <v>107</v>
      </c>
      <c r="D1016" s="359" t="s">
        <v>25592</v>
      </c>
      <c r="F1016" t="str">
        <f t="shared" si="32"/>
        <v>93401</v>
      </c>
      <c r="H1016" s="31">
        <f t="shared" si="33"/>
        <v>123.12</v>
      </c>
    </row>
    <row r="1017" spans="1:8" ht="81">
      <c r="A1017" s="359" t="s">
        <v>8816</v>
      </c>
      <c r="B1017" s="314" t="s">
        <v>4561</v>
      </c>
      <c r="C1017" s="359" t="s">
        <v>107</v>
      </c>
      <c r="D1017" s="359" t="s">
        <v>7682</v>
      </c>
      <c r="F1017" t="str">
        <f t="shared" si="32"/>
        <v>93404</v>
      </c>
      <c r="H1017" s="31">
        <f t="shared" si="33"/>
        <v>5.6</v>
      </c>
    </row>
    <row r="1018" spans="1:8" ht="81">
      <c r="A1018" s="359" t="s">
        <v>8817</v>
      </c>
      <c r="B1018" s="314" t="s">
        <v>4562</v>
      </c>
      <c r="C1018" s="359" t="s">
        <v>107</v>
      </c>
      <c r="D1018" s="359" t="s">
        <v>13199</v>
      </c>
      <c r="F1018" t="str">
        <f t="shared" si="32"/>
        <v>93405</v>
      </c>
      <c r="H1018" s="31">
        <f t="shared" si="33"/>
        <v>1.1100000000000001</v>
      </c>
    </row>
    <row r="1019" spans="1:8" ht="81">
      <c r="A1019" s="359" t="s">
        <v>8818</v>
      </c>
      <c r="B1019" s="314" t="s">
        <v>4563</v>
      </c>
      <c r="C1019" s="359" t="s">
        <v>107</v>
      </c>
      <c r="D1019" s="359" t="s">
        <v>12696</v>
      </c>
      <c r="F1019" t="str">
        <f t="shared" si="32"/>
        <v>93406</v>
      </c>
      <c r="H1019" s="31">
        <f t="shared" si="33"/>
        <v>7.01</v>
      </c>
    </row>
    <row r="1020" spans="1:8" ht="94.5">
      <c r="A1020" s="359" t="s">
        <v>8819</v>
      </c>
      <c r="B1020" s="314" t="s">
        <v>4564</v>
      </c>
      <c r="C1020" s="359" t="s">
        <v>107</v>
      </c>
      <c r="D1020" s="359" t="s">
        <v>25607</v>
      </c>
      <c r="F1020" t="str">
        <f t="shared" si="32"/>
        <v>93407</v>
      </c>
      <c r="H1020" s="31">
        <f t="shared" si="33"/>
        <v>36.71</v>
      </c>
    </row>
    <row r="1021" spans="1:8" ht="40.5">
      <c r="A1021" s="359" t="s">
        <v>8820</v>
      </c>
      <c r="B1021" s="314" t="s">
        <v>4565</v>
      </c>
      <c r="C1021" s="359" t="s">
        <v>107</v>
      </c>
      <c r="D1021" s="359" t="s">
        <v>8181</v>
      </c>
      <c r="F1021" t="str">
        <f t="shared" si="32"/>
        <v>93411</v>
      </c>
      <c r="H1021" s="31">
        <f t="shared" si="33"/>
        <v>0.26</v>
      </c>
    </row>
    <row r="1022" spans="1:8" ht="40.5">
      <c r="A1022" s="359" t="s">
        <v>8822</v>
      </c>
      <c r="B1022" s="314" t="s">
        <v>4566</v>
      </c>
      <c r="C1022" s="359" t="s">
        <v>107</v>
      </c>
      <c r="D1022" s="359" t="s">
        <v>8164</v>
      </c>
      <c r="F1022" t="str">
        <f t="shared" si="32"/>
        <v>93412</v>
      </c>
      <c r="H1022" s="31">
        <f t="shared" si="33"/>
        <v>0.08</v>
      </c>
    </row>
    <row r="1023" spans="1:8" ht="40.5">
      <c r="A1023" s="359" t="s">
        <v>8823</v>
      </c>
      <c r="B1023" s="314" t="s">
        <v>4567</v>
      </c>
      <c r="C1023" s="359" t="s">
        <v>107</v>
      </c>
      <c r="D1023" s="359" t="s">
        <v>8052</v>
      </c>
      <c r="F1023" t="str">
        <f t="shared" si="32"/>
        <v>93413</v>
      </c>
      <c r="H1023" s="31">
        <f t="shared" si="33"/>
        <v>0.22</v>
      </c>
    </row>
    <row r="1024" spans="1:8" ht="40.5">
      <c r="A1024" s="359" t="s">
        <v>8824</v>
      </c>
      <c r="B1024" s="314" t="s">
        <v>4568</v>
      </c>
      <c r="C1024" s="359" t="s">
        <v>107</v>
      </c>
      <c r="D1024" s="359" t="s">
        <v>14009</v>
      </c>
      <c r="F1024" t="str">
        <f t="shared" si="32"/>
        <v>93414</v>
      </c>
      <c r="H1024" s="31">
        <f t="shared" si="33"/>
        <v>14.16</v>
      </c>
    </row>
    <row r="1025" spans="1:8" ht="27">
      <c r="A1025" s="359" t="s">
        <v>8826</v>
      </c>
      <c r="B1025" s="314" t="s">
        <v>4569</v>
      </c>
      <c r="C1025" s="359" t="s">
        <v>107</v>
      </c>
      <c r="D1025" s="359" t="s">
        <v>8945</v>
      </c>
      <c r="F1025" t="str">
        <f t="shared" si="32"/>
        <v>93417</v>
      </c>
      <c r="H1025" s="31">
        <f t="shared" si="33"/>
        <v>3.34</v>
      </c>
    </row>
    <row r="1026" spans="1:8" ht="27">
      <c r="A1026" s="359" t="s">
        <v>8827</v>
      </c>
      <c r="B1026" s="314" t="s">
        <v>4570</v>
      </c>
      <c r="C1026" s="359" t="s">
        <v>107</v>
      </c>
      <c r="D1026" s="359" t="s">
        <v>13729</v>
      </c>
      <c r="F1026" t="str">
        <f t="shared" si="32"/>
        <v>93418</v>
      </c>
      <c r="H1026" s="31">
        <f t="shared" si="33"/>
        <v>1.1499999999999999</v>
      </c>
    </row>
    <row r="1027" spans="1:8" ht="27">
      <c r="A1027" s="359" t="s">
        <v>8828</v>
      </c>
      <c r="B1027" s="314" t="s">
        <v>4571</v>
      </c>
      <c r="C1027" s="359" t="s">
        <v>107</v>
      </c>
      <c r="D1027" s="359" t="s">
        <v>24840</v>
      </c>
      <c r="F1027" t="str">
        <f t="shared" si="32"/>
        <v>93419</v>
      </c>
      <c r="H1027" s="31">
        <f t="shared" si="33"/>
        <v>2.99</v>
      </c>
    </row>
    <row r="1028" spans="1:8" ht="27">
      <c r="A1028" s="359" t="s">
        <v>8830</v>
      </c>
      <c r="B1028" s="314" t="s">
        <v>4572</v>
      </c>
      <c r="C1028" s="359" t="s">
        <v>107</v>
      </c>
      <c r="D1028" s="359" t="s">
        <v>25652</v>
      </c>
      <c r="F1028" t="str">
        <f t="shared" si="32"/>
        <v>93420</v>
      </c>
      <c r="H1028" s="31">
        <f t="shared" si="33"/>
        <v>52.22</v>
      </c>
    </row>
    <row r="1029" spans="1:8" ht="27">
      <c r="A1029" s="359" t="s">
        <v>8831</v>
      </c>
      <c r="B1029" s="314" t="s">
        <v>4573</v>
      </c>
      <c r="C1029" s="359" t="s">
        <v>107</v>
      </c>
      <c r="D1029" s="359" t="s">
        <v>12743</v>
      </c>
      <c r="F1029" t="str">
        <f t="shared" ref="F1029:F1092" si="34">TRIM(A1029)</f>
        <v>93423</v>
      </c>
      <c r="H1029" s="31">
        <f t="shared" ref="H1029:H1092" si="35">ROUND(D1029*(1+$H$1),2)</f>
        <v>4.75</v>
      </c>
    </row>
    <row r="1030" spans="1:8" ht="27">
      <c r="A1030" s="359" t="s">
        <v>8833</v>
      </c>
      <c r="B1030" s="314" t="s">
        <v>4574</v>
      </c>
      <c r="C1030" s="359" t="s">
        <v>107</v>
      </c>
      <c r="D1030" s="359" t="s">
        <v>7744</v>
      </c>
      <c r="F1030" t="str">
        <f t="shared" si="34"/>
        <v>93424</v>
      </c>
      <c r="H1030" s="31">
        <f t="shared" si="35"/>
        <v>1.62</v>
      </c>
    </row>
    <row r="1031" spans="1:8" ht="27">
      <c r="A1031" s="359" t="s">
        <v>8835</v>
      </c>
      <c r="B1031" s="314" t="s">
        <v>4575</v>
      </c>
      <c r="C1031" s="359" t="s">
        <v>107</v>
      </c>
      <c r="D1031" s="359" t="s">
        <v>8431</v>
      </c>
      <c r="F1031" t="str">
        <f t="shared" si="34"/>
        <v>93425</v>
      </c>
      <c r="H1031" s="31">
        <f t="shared" si="35"/>
        <v>4.24</v>
      </c>
    </row>
    <row r="1032" spans="1:8" ht="27">
      <c r="A1032" s="359" t="s">
        <v>8836</v>
      </c>
      <c r="B1032" s="314" t="s">
        <v>4576</v>
      </c>
      <c r="C1032" s="359" t="s">
        <v>107</v>
      </c>
      <c r="D1032" s="359" t="s">
        <v>25653</v>
      </c>
      <c r="F1032" t="str">
        <f t="shared" si="34"/>
        <v>93426</v>
      </c>
      <c r="H1032" s="31">
        <f t="shared" si="35"/>
        <v>124.81</v>
      </c>
    </row>
    <row r="1033" spans="1:8" ht="40.5">
      <c r="A1033" s="359" t="s">
        <v>8837</v>
      </c>
      <c r="B1033" s="314" t="s">
        <v>4577</v>
      </c>
      <c r="C1033" s="359" t="s">
        <v>107</v>
      </c>
      <c r="D1033" s="359" t="s">
        <v>25654</v>
      </c>
      <c r="F1033" t="str">
        <f t="shared" si="34"/>
        <v>93429</v>
      </c>
      <c r="H1033" s="31">
        <f t="shared" si="35"/>
        <v>80.41</v>
      </c>
    </row>
    <row r="1034" spans="1:8" ht="27">
      <c r="A1034" s="359" t="s">
        <v>8838</v>
      </c>
      <c r="B1034" s="314" t="s">
        <v>4578</v>
      </c>
      <c r="C1034" s="359" t="s">
        <v>107</v>
      </c>
      <c r="D1034" s="359" t="s">
        <v>19461</v>
      </c>
      <c r="F1034" t="str">
        <f t="shared" si="34"/>
        <v>93430</v>
      </c>
      <c r="H1034" s="31">
        <f t="shared" si="35"/>
        <v>27.53</v>
      </c>
    </row>
    <row r="1035" spans="1:8" ht="40.5">
      <c r="A1035" s="359" t="s">
        <v>8840</v>
      </c>
      <c r="B1035" s="314" t="s">
        <v>4579</v>
      </c>
      <c r="C1035" s="359" t="s">
        <v>107</v>
      </c>
      <c r="D1035" s="359" t="s">
        <v>25142</v>
      </c>
      <c r="F1035" t="str">
        <f t="shared" si="34"/>
        <v>93431</v>
      </c>
      <c r="H1035" s="31">
        <f t="shared" si="35"/>
        <v>129.26</v>
      </c>
    </row>
    <row r="1036" spans="1:8" ht="40.5">
      <c r="A1036" s="359" t="s">
        <v>8841</v>
      </c>
      <c r="B1036" s="314" t="s">
        <v>4580</v>
      </c>
      <c r="C1036" s="359" t="s">
        <v>107</v>
      </c>
      <c r="D1036" s="359" t="s">
        <v>25655</v>
      </c>
      <c r="F1036" t="str">
        <f t="shared" si="34"/>
        <v>93432</v>
      </c>
      <c r="H1036" s="31">
        <f t="shared" si="35"/>
        <v>2236.25</v>
      </c>
    </row>
    <row r="1037" spans="1:8" ht="40.5">
      <c r="A1037" s="359" t="s">
        <v>8842</v>
      </c>
      <c r="B1037" s="314" t="s">
        <v>4581</v>
      </c>
      <c r="C1037" s="359" t="s">
        <v>107</v>
      </c>
      <c r="D1037" s="359" t="s">
        <v>14007</v>
      </c>
      <c r="F1037" t="str">
        <f t="shared" si="34"/>
        <v>93435</v>
      </c>
      <c r="H1037" s="31">
        <f t="shared" si="35"/>
        <v>4.3499999999999996</v>
      </c>
    </row>
    <row r="1038" spans="1:8" ht="40.5">
      <c r="A1038" s="359" t="s">
        <v>8843</v>
      </c>
      <c r="B1038" s="314" t="s">
        <v>4582</v>
      </c>
      <c r="C1038" s="359" t="s">
        <v>107</v>
      </c>
      <c r="D1038" s="359" t="s">
        <v>8340</v>
      </c>
      <c r="F1038" t="str">
        <f t="shared" si="34"/>
        <v>93436</v>
      </c>
      <c r="H1038" s="31">
        <f t="shared" si="35"/>
        <v>1.74</v>
      </c>
    </row>
    <row r="1039" spans="1:8" ht="40.5">
      <c r="A1039" s="359" t="s">
        <v>8845</v>
      </c>
      <c r="B1039" s="314" t="s">
        <v>4583</v>
      </c>
      <c r="C1039" s="359" t="s">
        <v>107</v>
      </c>
      <c r="D1039" s="359" t="s">
        <v>10130</v>
      </c>
      <c r="F1039" t="str">
        <f t="shared" si="34"/>
        <v>93437</v>
      </c>
      <c r="H1039" s="31">
        <f t="shared" si="35"/>
        <v>8.16</v>
      </c>
    </row>
    <row r="1040" spans="1:8" ht="40.5">
      <c r="A1040" s="359" t="s">
        <v>8846</v>
      </c>
      <c r="B1040" s="314" t="s">
        <v>4584</v>
      </c>
      <c r="C1040" s="359" t="s">
        <v>107</v>
      </c>
      <c r="D1040" s="359" t="s">
        <v>25656</v>
      </c>
      <c r="F1040" t="str">
        <f t="shared" si="34"/>
        <v>93438</v>
      </c>
      <c r="H1040" s="31">
        <f t="shared" si="35"/>
        <v>23.12</v>
      </c>
    </row>
    <row r="1041" spans="1:8" ht="27">
      <c r="A1041" s="359" t="s">
        <v>8847</v>
      </c>
      <c r="B1041" s="314" t="s">
        <v>4585</v>
      </c>
      <c r="C1041" s="359" t="s">
        <v>107</v>
      </c>
      <c r="D1041" s="359" t="s">
        <v>13206</v>
      </c>
      <c r="F1041" t="str">
        <f t="shared" si="34"/>
        <v>95114</v>
      </c>
      <c r="H1041" s="31">
        <f t="shared" si="35"/>
        <v>1.08</v>
      </c>
    </row>
    <row r="1042" spans="1:8" ht="27">
      <c r="A1042" s="359" t="s">
        <v>8849</v>
      </c>
      <c r="B1042" s="314" t="s">
        <v>4586</v>
      </c>
      <c r="C1042" s="359" t="s">
        <v>107</v>
      </c>
      <c r="D1042" s="359" t="s">
        <v>8276</v>
      </c>
      <c r="F1042" t="str">
        <f t="shared" si="34"/>
        <v>95115</v>
      </c>
      <c r="H1042" s="31">
        <f t="shared" si="35"/>
        <v>0.24</v>
      </c>
    </row>
    <row r="1043" spans="1:8" ht="27">
      <c r="A1043" s="359" t="s">
        <v>8850</v>
      </c>
      <c r="B1043" s="314" t="s">
        <v>4587</v>
      </c>
      <c r="C1043" s="359" t="s">
        <v>107</v>
      </c>
      <c r="D1043" s="359" t="s">
        <v>8851</v>
      </c>
      <c r="F1043" t="str">
        <f t="shared" si="34"/>
        <v>95116</v>
      </c>
      <c r="H1043" s="31">
        <f t="shared" si="35"/>
        <v>40.83</v>
      </c>
    </row>
    <row r="1044" spans="1:8" ht="27">
      <c r="A1044" s="359" t="s">
        <v>8852</v>
      </c>
      <c r="B1044" s="314" t="s">
        <v>4588</v>
      </c>
      <c r="C1044" s="359" t="s">
        <v>107</v>
      </c>
      <c r="D1044" s="359" t="s">
        <v>8853</v>
      </c>
      <c r="F1044" t="str">
        <f t="shared" si="34"/>
        <v>95117</v>
      </c>
      <c r="H1044" s="31">
        <f t="shared" si="35"/>
        <v>12.24</v>
      </c>
    </row>
    <row r="1045" spans="1:8" ht="40.5">
      <c r="A1045" s="359" t="s">
        <v>8854</v>
      </c>
      <c r="B1045" s="314" t="s">
        <v>4589</v>
      </c>
      <c r="C1045" s="359" t="s">
        <v>107</v>
      </c>
      <c r="D1045" s="359" t="s">
        <v>25657</v>
      </c>
      <c r="F1045" t="str">
        <f t="shared" si="34"/>
        <v>95118</v>
      </c>
      <c r="H1045" s="31">
        <f t="shared" si="35"/>
        <v>41.47</v>
      </c>
    </row>
    <row r="1046" spans="1:8" ht="27">
      <c r="A1046" s="359" t="s">
        <v>8855</v>
      </c>
      <c r="B1046" s="314" t="s">
        <v>4590</v>
      </c>
      <c r="C1046" s="359" t="s">
        <v>107</v>
      </c>
      <c r="D1046" s="359" t="s">
        <v>24989</v>
      </c>
      <c r="F1046" t="str">
        <f t="shared" si="34"/>
        <v>95119</v>
      </c>
      <c r="H1046" s="31">
        <f t="shared" si="35"/>
        <v>14.21</v>
      </c>
    </row>
    <row r="1047" spans="1:8" ht="40.5">
      <c r="A1047" s="359" t="s">
        <v>8856</v>
      </c>
      <c r="B1047" s="314" t="s">
        <v>4591</v>
      </c>
      <c r="C1047" s="359" t="s">
        <v>107</v>
      </c>
      <c r="D1047" s="359" t="s">
        <v>25658</v>
      </c>
      <c r="F1047" t="str">
        <f t="shared" si="34"/>
        <v>95120</v>
      </c>
      <c r="H1047" s="31">
        <f t="shared" si="35"/>
        <v>60.21</v>
      </c>
    </row>
    <row r="1048" spans="1:8" ht="40.5">
      <c r="A1048" s="359" t="s">
        <v>8857</v>
      </c>
      <c r="B1048" s="314" t="s">
        <v>4592</v>
      </c>
      <c r="C1048" s="359" t="s">
        <v>107</v>
      </c>
      <c r="D1048" s="359" t="s">
        <v>13782</v>
      </c>
      <c r="F1048" t="str">
        <f t="shared" si="34"/>
        <v>95123</v>
      </c>
      <c r="H1048" s="31">
        <f t="shared" si="35"/>
        <v>14.55</v>
      </c>
    </row>
    <row r="1049" spans="1:8" ht="27">
      <c r="A1049" s="359" t="s">
        <v>8859</v>
      </c>
      <c r="B1049" s="314" t="s">
        <v>4593</v>
      </c>
      <c r="C1049" s="359" t="s">
        <v>107</v>
      </c>
      <c r="D1049" s="359" t="s">
        <v>14007</v>
      </c>
      <c r="F1049" t="str">
        <f t="shared" si="34"/>
        <v>95124</v>
      </c>
      <c r="H1049" s="31">
        <f t="shared" si="35"/>
        <v>4.3499999999999996</v>
      </c>
    </row>
    <row r="1050" spans="1:8" ht="40.5">
      <c r="A1050" s="359" t="s">
        <v>8860</v>
      </c>
      <c r="B1050" s="314" t="s">
        <v>4594</v>
      </c>
      <c r="C1050" s="359" t="s">
        <v>107</v>
      </c>
      <c r="D1050" s="359" t="s">
        <v>19684</v>
      </c>
      <c r="F1050" t="str">
        <f t="shared" si="34"/>
        <v>95125</v>
      </c>
      <c r="H1050" s="31">
        <f t="shared" si="35"/>
        <v>15.92</v>
      </c>
    </row>
    <row r="1051" spans="1:8" ht="40.5">
      <c r="A1051" s="359" t="s">
        <v>8862</v>
      </c>
      <c r="B1051" s="314" t="s">
        <v>4595</v>
      </c>
      <c r="C1051" s="359" t="s">
        <v>107</v>
      </c>
      <c r="D1051" s="359" t="s">
        <v>24792</v>
      </c>
      <c r="F1051" t="str">
        <f t="shared" si="34"/>
        <v>95126</v>
      </c>
      <c r="H1051" s="31">
        <f t="shared" si="35"/>
        <v>114.65</v>
      </c>
    </row>
    <row r="1052" spans="1:8" ht="40.5">
      <c r="A1052" s="359" t="s">
        <v>8863</v>
      </c>
      <c r="B1052" s="314" t="s">
        <v>4596</v>
      </c>
      <c r="C1052" s="359" t="s">
        <v>107</v>
      </c>
      <c r="D1052" s="359" t="s">
        <v>13992</v>
      </c>
      <c r="F1052" t="str">
        <f t="shared" si="34"/>
        <v>95129</v>
      </c>
      <c r="H1052" s="31">
        <f t="shared" si="35"/>
        <v>25.82</v>
      </c>
    </row>
    <row r="1053" spans="1:8" ht="27">
      <c r="A1053" s="359" t="s">
        <v>8864</v>
      </c>
      <c r="B1053" s="314" t="s">
        <v>4597</v>
      </c>
      <c r="C1053" s="359" t="s">
        <v>107</v>
      </c>
      <c r="D1053" s="359" t="s">
        <v>22158</v>
      </c>
      <c r="F1053" t="str">
        <f t="shared" si="34"/>
        <v>95130</v>
      </c>
      <c r="H1053" s="31">
        <f t="shared" si="35"/>
        <v>9.0399999999999991</v>
      </c>
    </row>
    <row r="1054" spans="1:8" ht="40.5">
      <c r="A1054" s="359" t="s">
        <v>8866</v>
      </c>
      <c r="B1054" s="314" t="s">
        <v>4598</v>
      </c>
      <c r="C1054" s="359" t="s">
        <v>107</v>
      </c>
      <c r="D1054" s="359" t="s">
        <v>22159</v>
      </c>
      <c r="F1054" t="str">
        <f t="shared" si="34"/>
        <v>95131</v>
      </c>
      <c r="H1054" s="31">
        <f t="shared" si="35"/>
        <v>48.43</v>
      </c>
    </row>
    <row r="1055" spans="1:8" ht="40.5">
      <c r="A1055" s="359" t="s">
        <v>8867</v>
      </c>
      <c r="B1055" s="314" t="s">
        <v>4599</v>
      </c>
      <c r="C1055" s="359" t="s">
        <v>107</v>
      </c>
      <c r="D1055" s="359" t="s">
        <v>25659</v>
      </c>
      <c r="F1055" t="str">
        <f t="shared" si="34"/>
        <v>95132</v>
      </c>
      <c r="H1055" s="31">
        <f t="shared" si="35"/>
        <v>25.11</v>
      </c>
    </row>
    <row r="1056" spans="1:8" ht="27">
      <c r="A1056" s="359" t="s">
        <v>8869</v>
      </c>
      <c r="B1056" s="314" t="s">
        <v>4600</v>
      </c>
      <c r="C1056" s="359" t="s">
        <v>107</v>
      </c>
      <c r="D1056" s="359" t="s">
        <v>8017</v>
      </c>
      <c r="F1056" t="str">
        <f t="shared" si="34"/>
        <v>95136</v>
      </c>
      <c r="H1056" s="31">
        <f t="shared" si="35"/>
        <v>0.04</v>
      </c>
    </row>
    <row r="1057" spans="1:8" ht="27">
      <c r="A1057" s="359" t="s">
        <v>8870</v>
      </c>
      <c r="B1057" s="314" t="s">
        <v>4601</v>
      </c>
      <c r="C1057" s="359" t="s">
        <v>107</v>
      </c>
      <c r="D1057" s="359" t="s">
        <v>8724</v>
      </c>
      <c r="F1057" t="str">
        <f t="shared" si="34"/>
        <v>95137</v>
      </c>
      <c r="H1057" s="31">
        <f t="shared" si="35"/>
        <v>0.01</v>
      </c>
    </row>
    <row r="1058" spans="1:8" ht="27">
      <c r="A1058" s="359" t="s">
        <v>8871</v>
      </c>
      <c r="B1058" s="314" t="s">
        <v>4602</v>
      </c>
      <c r="C1058" s="359" t="s">
        <v>107</v>
      </c>
      <c r="D1058" s="359" t="s">
        <v>8190</v>
      </c>
      <c r="F1058" t="str">
        <f t="shared" si="34"/>
        <v>95138</v>
      </c>
      <c r="H1058" s="31">
        <f t="shared" si="35"/>
        <v>0.03</v>
      </c>
    </row>
    <row r="1059" spans="1:8" ht="40.5">
      <c r="A1059" s="359" t="s">
        <v>8872</v>
      </c>
      <c r="B1059" s="314" t="s">
        <v>4603</v>
      </c>
      <c r="C1059" s="359" t="s">
        <v>107</v>
      </c>
      <c r="D1059" s="359" t="s">
        <v>25660</v>
      </c>
      <c r="F1059" t="str">
        <f t="shared" si="34"/>
        <v>95208</v>
      </c>
      <c r="H1059" s="31">
        <f t="shared" si="35"/>
        <v>32.57</v>
      </c>
    </row>
    <row r="1060" spans="1:8" ht="27">
      <c r="A1060" s="359" t="s">
        <v>8873</v>
      </c>
      <c r="B1060" s="314" t="s">
        <v>4604</v>
      </c>
      <c r="C1060" s="359" t="s">
        <v>107</v>
      </c>
      <c r="D1060" s="359" t="s">
        <v>8412</v>
      </c>
      <c r="F1060" t="str">
        <f t="shared" si="34"/>
        <v>95209</v>
      </c>
      <c r="H1060" s="31">
        <f t="shared" si="35"/>
        <v>7.33</v>
      </c>
    </row>
    <row r="1061" spans="1:8" ht="40.5">
      <c r="A1061" s="359" t="s">
        <v>8875</v>
      </c>
      <c r="B1061" s="314" t="s">
        <v>4605</v>
      </c>
      <c r="C1061" s="359" t="s">
        <v>107</v>
      </c>
      <c r="D1061" s="359" t="s">
        <v>25661</v>
      </c>
      <c r="F1061" t="str">
        <f t="shared" si="34"/>
        <v>95210</v>
      </c>
      <c r="H1061" s="31">
        <f t="shared" si="35"/>
        <v>35.619999999999997</v>
      </c>
    </row>
    <row r="1062" spans="1:8" ht="40.5">
      <c r="A1062" s="359" t="s">
        <v>8876</v>
      </c>
      <c r="B1062" s="314" t="s">
        <v>4606</v>
      </c>
      <c r="C1062" s="359" t="s">
        <v>107</v>
      </c>
      <c r="D1062" s="359" t="s">
        <v>11861</v>
      </c>
      <c r="F1062" t="str">
        <f t="shared" si="34"/>
        <v>95211</v>
      </c>
      <c r="H1062" s="31">
        <f t="shared" si="35"/>
        <v>8.82</v>
      </c>
    </row>
    <row r="1063" spans="1:8" ht="27">
      <c r="A1063" s="359" t="s">
        <v>8877</v>
      </c>
      <c r="B1063" s="314" t="s">
        <v>4607</v>
      </c>
      <c r="C1063" s="359" t="s">
        <v>107</v>
      </c>
      <c r="D1063" s="359" t="s">
        <v>8545</v>
      </c>
      <c r="F1063" t="str">
        <f t="shared" si="34"/>
        <v>95214</v>
      </c>
      <c r="H1063" s="31">
        <f t="shared" si="35"/>
        <v>0.28999999999999998</v>
      </c>
    </row>
    <row r="1064" spans="1:8" ht="27">
      <c r="A1064" s="359" t="s">
        <v>8878</v>
      </c>
      <c r="B1064" s="314" t="s">
        <v>4608</v>
      </c>
      <c r="C1064" s="359" t="s">
        <v>107</v>
      </c>
      <c r="D1064" s="359" t="s">
        <v>8290</v>
      </c>
      <c r="F1064" t="str">
        <f t="shared" si="34"/>
        <v>95215</v>
      </c>
      <c r="H1064" s="31">
        <f t="shared" si="35"/>
        <v>0.05</v>
      </c>
    </row>
    <row r="1065" spans="1:8" ht="27">
      <c r="A1065" s="359" t="s">
        <v>8879</v>
      </c>
      <c r="B1065" s="314" t="s">
        <v>4609</v>
      </c>
      <c r="C1065" s="359" t="s">
        <v>107</v>
      </c>
      <c r="D1065" s="359" t="s">
        <v>8236</v>
      </c>
      <c r="F1065" t="str">
        <f t="shared" si="34"/>
        <v>95216</v>
      </c>
      <c r="H1065" s="31">
        <f t="shared" si="35"/>
        <v>0.2</v>
      </c>
    </row>
    <row r="1066" spans="1:8" ht="40.5">
      <c r="A1066" s="359" t="s">
        <v>8880</v>
      </c>
      <c r="B1066" s="314" t="s">
        <v>4610</v>
      </c>
      <c r="C1066" s="359" t="s">
        <v>107</v>
      </c>
      <c r="D1066" s="359" t="s">
        <v>13208</v>
      </c>
      <c r="F1066" t="str">
        <f t="shared" si="34"/>
        <v>95217</v>
      </c>
      <c r="H1066" s="31">
        <f t="shared" si="35"/>
        <v>0.59</v>
      </c>
    </row>
    <row r="1067" spans="1:8" ht="27">
      <c r="A1067" s="359" t="s">
        <v>8881</v>
      </c>
      <c r="B1067" s="314" t="s">
        <v>4611</v>
      </c>
      <c r="C1067" s="359" t="s">
        <v>107</v>
      </c>
      <c r="D1067" s="359" t="s">
        <v>13731</v>
      </c>
      <c r="F1067" t="str">
        <f t="shared" si="34"/>
        <v>95255</v>
      </c>
      <c r="H1067" s="31">
        <f t="shared" si="35"/>
        <v>0.97</v>
      </c>
    </row>
    <row r="1068" spans="1:8" ht="27">
      <c r="A1068" s="359" t="s">
        <v>8883</v>
      </c>
      <c r="B1068" s="314" t="s">
        <v>4612</v>
      </c>
      <c r="C1068" s="359" t="s">
        <v>107</v>
      </c>
      <c r="D1068" s="359" t="s">
        <v>8052</v>
      </c>
      <c r="F1068" t="str">
        <f t="shared" si="34"/>
        <v>95256</v>
      </c>
      <c r="H1068" s="31">
        <f t="shared" si="35"/>
        <v>0.22</v>
      </c>
    </row>
    <row r="1069" spans="1:8" ht="27">
      <c r="A1069" s="359" t="s">
        <v>8884</v>
      </c>
      <c r="B1069" s="314" t="s">
        <v>4613</v>
      </c>
      <c r="C1069" s="359" t="s">
        <v>107</v>
      </c>
      <c r="D1069" s="359" t="s">
        <v>8834</v>
      </c>
      <c r="F1069" t="str">
        <f t="shared" si="34"/>
        <v>95257</v>
      </c>
      <c r="H1069" s="31">
        <f t="shared" si="35"/>
        <v>1.21</v>
      </c>
    </row>
    <row r="1070" spans="1:8" ht="40.5">
      <c r="A1070" s="359" t="s">
        <v>8886</v>
      </c>
      <c r="B1070" s="314" t="s">
        <v>4614</v>
      </c>
      <c r="C1070" s="359" t="s">
        <v>107</v>
      </c>
      <c r="D1070" s="359" t="s">
        <v>23348</v>
      </c>
      <c r="F1070" t="str">
        <f t="shared" si="34"/>
        <v>95260</v>
      </c>
      <c r="H1070" s="31">
        <f t="shared" si="35"/>
        <v>0.69</v>
      </c>
    </row>
    <row r="1071" spans="1:8" ht="40.5">
      <c r="A1071" s="359" t="s">
        <v>8887</v>
      </c>
      <c r="B1071" s="314" t="s">
        <v>4615</v>
      </c>
      <c r="C1071" s="359" t="s">
        <v>107</v>
      </c>
      <c r="D1071" s="359" t="s">
        <v>8236</v>
      </c>
      <c r="F1071" t="str">
        <f t="shared" si="34"/>
        <v>95261</v>
      </c>
      <c r="H1071" s="31">
        <f t="shared" si="35"/>
        <v>0.2</v>
      </c>
    </row>
    <row r="1072" spans="1:8" ht="40.5">
      <c r="A1072" s="359" t="s">
        <v>8888</v>
      </c>
      <c r="B1072" s="314" t="s">
        <v>4616</v>
      </c>
      <c r="C1072" s="359" t="s">
        <v>107</v>
      </c>
      <c r="D1072" s="359" t="s">
        <v>8708</v>
      </c>
      <c r="F1072" t="str">
        <f t="shared" si="34"/>
        <v>95262</v>
      </c>
      <c r="H1072" s="31">
        <f t="shared" si="35"/>
        <v>1.01</v>
      </c>
    </row>
    <row r="1073" spans="1:8" ht="40.5">
      <c r="A1073" s="359" t="s">
        <v>8890</v>
      </c>
      <c r="B1073" s="314" t="s">
        <v>4617</v>
      </c>
      <c r="C1073" s="359" t="s">
        <v>107</v>
      </c>
      <c r="D1073" s="359" t="s">
        <v>13845</v>
      </c>
      <c r="F1073" t="str">
        <f t="shared" si="34"/>
        <v>95263</v>
      </c>
      <c r="H1073" s="31">
        <f t="shared" si="35"/>
        <v>4.3899999999999997</v>
      </c>
    </row>
    <row r="1074" spans="1:8" ht="40.5">
      <c r="A1074" s="359" t="s">
        <v>8891</v>
      </c>
      <c r="B1074" s="314" t="s">
        <v>4618</v>
      </c>
      <c r="C1074" s="359" t="s">
        <v>107</v>
      </c>
      <c r="D1074" s="359" t="s">
        <v>13193</v>
      </c>
      <c r="F1074" t="str">
        <f t="shared" si="34"/>
        <v>95266</v>
      </c>
      <c r="H1074" s="31">
        <f t="shared" si="35"/>
        <v>0.38</v>
      </c>
    </row>
    <row r="1075" spans="1:8" ht="40.5">
      <c r="A1075" s="359" t="s">
        <v>8893</v>
      </c>
      <c r="B1075" s="314" t="s">
        <v>4619</v>
      </c>
      <c r="C1075" s="359" t="s">
        <v>107</v>
      </c>
      <c r="D1075" s="359" t="s">
        <v>8164</v>
      </c>
      <c r="F1075" t="str">
        <f t="shared" si="34"/>
        <v>95267</v>
      </c>
      <c r="H1075" s="31">
        <f t="shared" si="35"/>
        <v>0.08</v>
      </c>
    </row>
    <row r="1076" spans="1:8" ht="40.5">
      <c r="A1076" s="359" t="s">
        <v>8895</v>
      </c>
      <c r="B1076" s="314" t="s">
        <v>4620</v>
      </c>
      <c r="C1076" s="359" t="s">
        <v>107</v>
      </c>
      <c r="D1076" s="359" t="s">
        <v>8094</v>
      </c>
      <c r="F1076" t="str">
        <f t="shared" si="34"/>
        <v>95268</v>
      </c>
      <c r="H1076" s="31">
        <f t="shared" si="35"/>
        <v>0.37</v>
      </c>
    </row>
    <row r="1077" spans="1:8" ht="54">
      <c r="A1077" s="359" t="s">
        <v>8896</v>
      </c>
      <c r="B1077" s="314" t="s">
        <v>4621</v>
      </c>
      <c r="C1077" s="359" t="s">
        <v>107</v>
      </c>
      <c r="D1077" s="359" t="s">
        <v>23426</v>
      </c>
      <c r="F1077" t="str">
        <f t="shared" si="34"/>
        <v>95269</v>
      </c>
      <c r="H1077" s="31">
        <f t="shared" si="35"/>
        <v>8.2100000000000009</v>
      </c>
    </row>
    <row r="1078" spans="1:8" ht="40.5">
      <c r="A1078" s="359" t="s">
        <v>8897</v>
      </c>
      <c r="B1078" s="314" t="s">
        <v>4622</v>
      </c>
      <c r="C1078" s="359" t="s">
        <v>107</v>
      </c>
      <c r="D1078" s="359" t="s">
        <v>13193</v>
      </c>
      <c r="F1078" t="str">
        <f t="shared" si="34"/>
        <v>95272</v>
      </c>
      <c r="H1078" s="31">
        <f t="shared" si="35"/>
        <v>0.38</v>
      </c>
    </row>
    <row r="1079" spans="1:8" ht="40.5">
      <c r="A1079" s="359" t="s">
        <v>8898</v>
      </c>
      <c r="B1079" s="314" t="s">
        <v>4623</v>
      </c>
      <c r="C1079" s="359" t="s">
        <v>107</v>
      </c>
      <c r="D1079" s="359" t="s">
        <v>8164</v>
      </c>
      <c r="F1079" t="str">
        <f t="shared" si="34"/>
        <v>95273</v>
      </c>
      <c r="H1079" s="31">
        <f t="shared" si="35"/>
        <v>0.08</v>
      </c>
    </row>
    <row r="1080" spans="1:8" ht="40.5">
      <c r="A1080" s="359" t="s">
        <v>8900</v>
      </c>
      <c r="B1080" s="314" t="s">
        <v>4624</v>
      </c>
      <c r="C1080" s="359" t="s">
        <v>107</v>
      </c>
      <c r="D1080" s="359" t="s">
        <v>8545</v>
      </c>
      <c r="F1080" t="str">
        <f t="shared" si="34"/>
        <v>95274</v>
      </c>
      <c r="H1080" s="31">
        <f t="shared" si="35"/>
        <v>0.28999999999999998</v>
      </c>
    </row>
    <row r="1081" spans="1:8" ht="40.5">
      <c r="A1081" s="359" t="s">
        <v>8901</v>
      </c>
      <c r="B1081" s="314" t="s">
        <v>4625</v>
      </c>
      <c r="C1081" s="359" t="s">
        <v>107</v>
      </c>
      <c r="D1081" s="359" t="s">
        <v>24768</v>
      </c>
      <c r="F1081" t="str">
        <f t="shared" si="34"/>
        <v>95275</v>
      </c>
      <c r="H1081" s="31">
        <f t="shared" si="35"/>
        <v>2.39</v>
      </c>
    </row>
    <row r="1082" spans="1:8" ht="40.5">
      <c r="A1082" s="359" t="s">
        <v>8902</v>
      </c>
      <c r="B1082" s="314" t="s">
        <v>4626</v>
      </c>
      <c r="C1082" s="359" t="s">
        <v>107</v>
      </c>
      <c r="D1082" s="359" t="s">
        <v>8552</v>
      </c>
      <c r="F1082" t="str">
        <f t="shared" si="34"/>
        <v>95278</v>
      </c>
      <c r="H1082" s="31">
        <f t="shared" si="35"/>
        <v>0.41</v>
      </c>
    </row>
    <row r="1083" spans="1:8" ht="40.5">
      <c r="A1083" s="359" t="s">
        <v>8903</v>
      </c>
      <c r="B1083" s="314" t="s">
        <v>4627</v>
      </c>
      <c r="C1083" s="359" t="s">
        <v>107</v>
      </c>
      <c r="D1083" s="359" t="s">
        <v>8744</v>
      </c>
      <c r="F1083" t="str">
        <f t="shared" si="34"/>
        <v>95279</v>
      </c>
      <c r="H1083" s="31">
        <f t="shared" si="35"/>
        <v>0.09</v>
      </c>
    </row>
    <row r="1084" spans="1:8" ht="40.5">
      <c r="A1084" s="359" t="s">
        <v>8904</v>
      </c>
      <c r="B1084" s="314" t="s">
        <v>4628</v>
      </c>
      <c r="C1084" s="359" t="s">
        <v>107</v>
      </c>
      <c r="D1084" s="359" t="s">
        <v>8778</v>
      </c>
      <c r="F1084" t="str">
        <f t="shared" si="34"/>
        <v>95280</v>
      </c>
      <c r="H1084" s="31">
        <f t="shared" si="35"/>
        <v>0.32</v>
      </c>
    </row>
    <row r="1085" spans="1:8" ht="40.5">
      <c r="A1085" s="359" t="s">
        <v>8906</v>
      </c>
      <c r="B1085" s="314" t="s">
        <v>4629</v>
      </c>
      <c r="C1085" s="359" t="s">
        <v>107</v>
      </c>
      <c r="D1085" s="359" t="s">
        <v>23426</v>
      </c>
      <c r="F1085" t="str">
        <f t="shared" si="34"/>
        <v>95281</v>
      </c>
      <c r="H1085" s="31">
        <f t="shared" si="35"/>
        <v>8.2100000000000009</v>
      </c>
    </row>
    <row r="1086" spans="1:8" ht="54">
      <c r="A1086" s="359" t="s">
        <v>8907</v>
      </c>
      <c r="B1086" s="314" t="s">
        <v>4630</v>
      </c>
      <c r="C1086" s="359" t="s">
        <v>107</v>
      </c>
      <c r="D1086" s="359" t="s">
        <v>8134</v>
      </c>
      <c r="F1086" t="str">
        <f t="shared" si="34"/>
        <v>95617</v>
      </c>
      <c r="H1086" s="31">
        <f t="shared" si="35"/>
        <v>0.79</v>
      </c>
    </row>
    <row r="1087" spans="1:8" ht="54">
      <c r="A1087" s="359" t="s">
        <v>8908</v>
      </c>
      <c r="B1087" s="314" t="s">
        <v>4631</v>
      </c>
      <c r="C1087" s="359" t="s">
        <v>107</v>
      </c>
      <c r="D1087" s="359" t="s">
        <v>8424</v>
      </c>
      <c r="F1087" t="str">
        <f t="shared" si="34"/>
        <v>95618</v>
      </c>
      <c r="H1087" s="31">
        <f t="shared" si="35"/>
        <v>0.18</v>
      </c>
    </row>
    <row r="1088" spans="1:8" ht="54">
      <c r="A1088" s="359" t="s">
        <v>8909</v>
      </c>
      <c r="B1088" s="314" t="s">
        <v>4632</v>
      </c>
      <c r="C1088" s="359" t="s">
        <v>107</v>
      </c>
      <c r="D1088" s="359" t="s">
        <v>13988</v>
      </c>
      <c r="F1088" t="str">
        <f t="shared" si="34"/>
        <v>95619</v>
      </c>
      <c r="H1088" s="31">
        <f t="shared" si="35"/>
        <v>1</v>
      </c>
    </row>
    <row r="1089" spans="1:8" ht="54">
      <c r="A1089" s="359" t="s">
        <v>8910</v>
      </c>
      <c r="B1089" s="314" t="s">
        <v>4633</v>
      </c>
      <c r="C1089" s="359" t="s">
        <v>107</v>
      </c>
      <c r="D1089" s="359" t="s">
        <v>25662</v>
      </c>
      <c r="F1089" t="str">
        <f t="shared" si="34"/>
        <v>95627</v>
      </c>
      <c r="H1089" s="31">
        <f t="shared" si="35"/>
        <v>30.21</v>
      </c>
    </row>
    <row r="1090" spans="1:8" ht="40.5">
      <c r="A1090" s="359" t="s">
        <v>8911</v>
      </c>
      <c r="B1090" s="314" t="s">
        <v>4634</v>
      </c>
      <c r="C1090" s="359" t="s">
        <v>107</v>
      </c>
      <c r="D1090" s="359" t="s">
        <v>12577</v>
      </c>
      <c r="F1090" t="str">
        <f t="shared" si="34"/>
        <v>95628</v>
      </c>
      <c r="H1090" s="31">
        <f t="shared" si="35"/>
        <v>7.93</v>
      </c>
    </row>
    <row r="1091" spans="1:8" ht="54">
      <c r="A1091" s="359" t="s">
        <v>8913</v>
      </c>
      <c r="B1091" s="314" t="s">
        <v>4635</v>
      </c>
      <c r="C1091" s="359" t="s">
        <v>107</v>
      </c>
      <c r="D1091" s="359" t="s">
        <v>25663</v>
      </c>
      <c r="F1091" t="str">
        <f t="shared" si="34"/>
        <v>95629</v>
      </c>
      <c r="H1091" s="31">
        <f t="shared" si="35"/>
        <v>37.81</v>
      </c>
    </row>
    <row r="1092" spans="1:8" ht="54">
      <c r="A1092" s="359" t="s">
        <v>8914</v>
      </c>
      <c r="B1092" s="314" t="s">
        <v>4636</v>
      </c>
      <c r="C1092" s="359" t="s">
        <v>107</v>
      </c>
      <c r="D1092" s="359" t="s">
        <v>25596</v>
      </c>
      <c r="F1092" t="str">
        <f t="shared" si="34"/>
        <v>95630</v>
      </c>
      <c r="H1092" s="31">
        <f t="shared" si="35"/>
        <v>69.5</v>
      </c>
    </row>
    <row r="1093" spans="1:8" ht="40.5">
      <c r="A1093" s="359" t="s">
        <v>8915</v>
      </c>
      <c r="B1093" s="314" t="s">
        <v>4637</v>
      </c>
      <c r="C1093" s="359" t="s">
        <v>107</v>
      </c>
      <c r="D1093" s="359" t="s">
        <v>13717</v>
      </c>
      <c r="F1093" t="str">
        <f t="shared" ref="F1093:F1156" si="36">TRIM(A1093)</f>
        <v>95698</v>
      </c>
      <c r="H1093" s="31">
        <f t="shared" ref="H1093:H1156" si="37">ROUND(D1093*(1+$H$1),2)</f>
        <v>3.23</v>
      </c>
    </row>
    <row r="1094" spans="1:8" ht="40.5">
      <c r="A1094" s="359" t="s">
        <v>8916</v>
      </c>
      <c r="B1094" s="314" t="s">
        <v>4638</v>
      </c>
      <c r="C1094" s="359" t="s">
        <v>107</v>
      </c>
      <c r="D1094" s="359" t="s">
        <v>8096</v>
      </c>
      <c r="F1094" t="str">
        <f t="shared" si="36"/>
        <v>95699</v>
      </c>
      <c r="H1094" s="31">
        <f t="shared" si="37"/>
        <v>0.73</v>
      </c>
    </row>
    <row r="1095" spans="1:8" ht="40.5">
      <c r="A1095" s="359" t="s">
        <v>8917</v>
      </c>
      <c r="B1095" s="314" t="s">
        <v>4639</v>
      </c>
      <c r="C1095" s="359" t="s">
        <v>107</v>
      </c>
      <c r="D1095" s="359" t="s">
        <v>11695</v>
      </c>
      <c r="F1095" t="str">
        <f t="shared" si="36"/>
        <v>95700</v>
      </c>
      <c r="H1095" s="31">
        <f t="shared" si="37"/>
        <v>4.05</v>
      </c>
    </row>
    <row r="1096" spans="1:8" ht="40.5">
      <c r="A1096" s="359" t="s">
        <v>8918</v>
      </c>
      <c r="B1096" s="314" t="s">
        <v>4640</v>
      </c>
      <c r="C1096" s="359" t="s">
        <v>107</v>
      </c>
      <c r="D1096" s="359" t="s">
        <v>13889</v>
      </c>
      <c r="F1096" t="str">
        <f t="shared" si="36"/>
        <v>95701</v>
      </c>
      <c r="H1096" s="31">
        <f t="shared" si="37"/>
        <v>2.95</v>
      </c>
    </row>
    <row r="1097" spans="1:8" ht="40.5">
      <c r="A1097" s="359" t="s">
        <v>8919</v>
      </c>
      <c r="B1097" s="314" t="s">
        <v>4641</v>
      </c>
      <c r="C1097" s="359" t="s">
        <v>107</v>
      </c>
      <c r="D1097" s="359" t="s">
        <v>22161</v>
      </c>
      <c r="F1097" t="str">
        <f t="shared" si="36"/>
        <v>95704</v>
      </c>
      <c r="H1097" s="31">
        <f t="shared" si="37"/>
        <v>29.28</v>
      </c>
    </row>
    <row r="1098" spans="1:8" ht="40.5">
      <c r="A1098" s="359" t="s">
        <v>8921</v>
      </c>
      <c r="B1098" s="314" t="s">
        <v>4642</v>
      </c>
      <c r="C1098" s="359" t="s">
        <v>107</v>
      </c>
      <c r="D1098" s="359" t="s">
        <v>14323</v>
      </c>
      <c r="F1098" t="str">
        <f t="shared" si="36"/>
        <v>95705</v>
      </c>
      <c r="H1098" s="31">
        <f t="shared" si="37"/>
        <v>7.68</v>
      </c>
    </row>
    <row r="1099" spans="1:8" ht="40.5">
      <c r="A1099" s="359" t="s">
        <v>8923</v>
      </c>
      <c r="B1099" s="314" t="s">
        <v>4643</v>
      </c>
      <c r="C1099" s="359" t="s">
        <v>107</v>
      </c>
      <c r="D1099" s="359" t="s">
        <v>22162</v>
      </c>
      <c r="F1099" t="str">
        <f t="shared" si="36"/>
        <v>95706</v>
      </c>
      <c r="H1099" s="31">
        <f t="shared" si="37"/>
        <v>36.65</v>
      </c>
    </row>
    <row r="1100" spans="1:8" ht="40.5">
      <c r="A1100" s="359" t="s">
        <v>8924</v>
      </c>
      <c r="B1100" s="314" t="s">
        <v>4644</v>
      </c>
      <c r="C1100" s="359" t="s">
        <v>107</v>
      </c>
      <c r="D1100" s="359" t="s">
        <v>23303</v>
      </c>
      <c r="F1100" t="str">
        <f t="shared" si="36"/>
        <v>95707</v>
      </c>
      <c r="H1100" s="31">
        <f t="shared" si="37"/>
        <v>32.94</v>
      </c>
    </row>
    <row r="1101" spans="1:8" ht="54">
      <c r="A1101" s="359" t="s">
        <v>8925</v>
      </c>
      <c r="B1101" s="314" t="s">
        <v>4645</v>
      </c>
      <c r="C1101" s="359" t="s">
        <v>107</v>
      </c>
      <c r="D1101" s="359" t="s">
        <v>13838</v>
      </c>
      <c r="F1101" t="str">
        <f t="shared" si="36"/>
        <v>95710</v>
      </c>
      <c r="H1101" s="31">
        <f t="shared" si="37"/>
        <v>35.19</v>
      </c>
    </row>
    <row r="1102" spans="1:8" ht="54">
      <c r="A1102" s="359" t="s">
        <v>8926</v>
      </c>
      <c r="B1102" s="314" t="s">
        <v>4646</v>
      </c>
      <c r="C1102" s="359" t="s">
        <v>107</v>
      </c>
      <c r="D1102" s="359" t="s">
        <v>11577</v>
      </c>
      <c r="F1102" t="str">
        <f t="shared" si="36"/>
        <v>95711</v>
      </c>
      <c r="H1102" s="31">
        <f t="shared" si="37"/>
        <v>9.0500000000000007</v>
      </c>
    </row>
    <row r="1103" spans="1:8" ht="54">
      <c r="A1103" s="359" t="s">
        <v>8928</v>
      </c>
      <c r="B1103" s="314" t="s">
        <v>4647</v>
      </c>
      <c r="C1103" s="359" t="s">
        <v>107</v>
      </c>
      <c r="D1103" s="359" t="s">
        <v>22163</v>
      </c>
      <c r="F1103" t="str">
        <f t="shared" si="36"/>
        <v>95712</v>
      </c>
      <c r="H1103" s="31">
        <f t="shared" si="37"/>
        <v>44</v>
      </c>
    </row>
    <row r="1104" spans="1:8" ht="54">
      <c r="A1104" s="359" t="s">
        <v>8929</v>
      </c>
      <c r="B1104" s="314" t="s">
        <v>4648</v>
      </c>
      <c r="C1104" s="359" t="s">
        <v>107</v>
      </c>
      <c r="D1104" s="359" t="s">
        <v>25613</v>
      </c>
      <c r="F1104" t="str">
        <f t="shared" si="36"/>
        <v>95713</v>
      </c>
      <c r="H1104" s="31">
        <f t="shared" si="37"/>
        <v>70.010000000000005</v>
      </c>
    </row>
    <row r="1105" spans="1:8" ht="67.5">
      <c r="A1105" s="359" t="s">
        <v>8930</v>
      </c>
      <c r="B1105" s="314" t="s">
        <v>4649</v>
      </c>
      <c r="C1105" s="359" t="s">
        <v>107</v>
      </c>
      <c r="D1105" s="359" t="s">
        <v>13863</v>
      </c>
      <c r="F1105" t="str">
        <f t="shared" si="36"/>
        <v>95716</v>
      </c>
      <c r="H1105" s="31">
        <f t="shared" si="37"/>
        <v>33.880000000000003</v>
      </c>
    </row>
    <row r="1106" spans="1:8" ht="67.5">
      <c r="A1106" s="359" t="s">
        <v>8931</v>
      </c>
      <c r="B1106" s="314" t="s">
        <v>4650</v>
      </c>
      <c r="C1106" s="359" t="s">
        <v>107</v>
      </c>
      <c r="D1106" s="359" t="s">
        <v>13680</v>
      </c>
      <c r="F1106" t="str">
        <f t="shared" si="36"/>
        <v>95717</v>
      </c>
      <c r="H1106" s="31">
        <f t="shared" si="37"/>
        <v>8.7100000000000009</v>
      </c>
    </row>
    <row r="1107" spans="1:8" ht="67.5">
      <c r="A1107" s="359" t="s">
        <v>8932</v>
      </c>
      <c r="B1107" s="314" t="s">
        <v>4651</v>
      </c>
      <c r="C1107" s="359" t="s">
        <v>107</v>
      </c>
      <c r="D1107" s="359" t="s">
        <v>21839</v>
      </c>
      <c r="F1107" t="str">
        <f t="shared" si="36"/>
        <v>95718</v>
      </c>
      <c r="H1107" s="31">
        <f t="shared" si="37"/>
        <v>42.35</v>
      </c>
    </row>
    <row r="1108" spans="1:8" ht="67.5">
      <c r="A1108" s="359" t="s">
        <v>8933</v>
      </c>
      <c r="B1108" s="314" t="s">
        <v>4652</v>
      </c>
      <c r="C1108" s="359" t="s">
        <v>107</v>
      </c>
      <c r="D1108" s="359" t="s">
        <v>25613</v>
      </c>
      <c r="F1108" t="str">
        <f t="shared" si="36"/>
        <v>95719</v>
      </c>
      <c r="H1108" s="31">
        <f t="shared" si="37"/>
        <v>70.010000000000005</v>
      </c>
    </row>
    <row r="1109" spans="1:8" ht="40.5">
      <c r="A1109" s="359" t="s">
        <v>8934</v>
      </c>
      <c r="B1109" s="314" t="s">
        <v>4653</v>
      </c>
      <c r="C1109" s="359" t="s">
        <v>107</v>
      </c>
      <c r="D1109" s="359" t="s">
        <v>23786</v>
      </c>
      <c r="F1109" t="str">
        <f t="shared" si="36"/>
        <v>95869</v>
      </c>
      <c r="H1109" s="31">
        <f t="shared" si="37"/>
        <v>2.59</v>
      </c>
    </row>
    <row r="1110" spans="1:8" ht="40.5">
      <c r="A1110" s="359" t="s">
        <v>8936</v>
      </c>
      <c r="B1110" s="314" t="s">
        <v>4654</v>
      </c>
      <c r="C1110" s="359" t="s">
        <v>107</v>
      </c>
      <c r="D1110" s="359" t="s">
        <v>13814</v>
      </c>
      <c r="F1110" t="str">
        <f t="shared" si="36"/>
        <v>95870</v>
      </c>
      <c r="H1110" s="31">
        <f t="shared" si="37"/>
        <v>6.76</v>
      </c>
    </row>
    <row r="1111" spans="1:8" ht="40.5">
      <c r="A1111" s="359" t="s">
        <v>8937</v>
      </c>
      <c r="B1111" s="314" t="s">
        <v>4655</v>
      </c>
      <c r="C1111" s="359" t="s">
        <v>107</v>
      </c>
      <c r="D1111" s="359" t="s">
        <v>25664</v>
      </c>
      <c r="F1111" t="str">
        <f t="shared" si="36"/>
        <v>95871</v>
      </c>
      <c r="H1111" s="31">
        <f t="shared" si="37"/>
        <v>212.62</v>
      </c>
    </row>
    <row r="1112" spans="1:8" ht="40.5">
      <c r="A1112" s="359" t="s">
        <v>8938</v>
      </c>
      <c r="B1112" s="314" t="s">
        <v>4656</v>
      </c>
      <c r="C1112" s="359" t="s">
        <v>107</v>
      </c>
      <c r="D1112" s="359" t="s">
        <v>11750</v>
      </c>
      <c r="F1112" t="str">
        <f t="shared" si="36"/>
        <v>95874</v>
      </c>
      <c r="H1112" s="31">
        <f t="shared" si="37"/>
        <v>7.58</v>
      </c>
    </row>
    <row r="1113" spans="1:8" ht="40.5">
      <c r="A1113" s="359" t="s">
        <v>8939</v>
      </c>
      <c r="B1113" s="314" t="s">
        <v>4657</v>
      </c>
      <c r="C1113" s="359" t="s">
        <v>107</v>
      </c>
      <c r="D1113" s="359" t="s">
        <v>22388</v>
      </c>
      <c r="F1113" t="str">
        <f t="shared" si="36"/>
        <v>96008</v>
      </c>
      <c r="H1113" s="31">
        <f t="shared" si="37"/>
        <v>14.92</v>
      </c>
    </row>
    <row r="1114" spans="1:8" ht="40.5">
      <c r="A1114" s="359" t="s">
        <v>8940</v>
      </c>
      <c r="B1114" s="314" t="s">
        <v>4658</v>
      </c>
      <c r="C1114" s="359" t="s">
        <v>107</v>
      </c>
      <c r="D1114" s="359" t="s">
        <v>12036</v>
      </c>
      <c r="F1114" t="str">
        <f t="shared" si="36"/>
        <v>96009</v>
      </c>
      <c r="H1114" s="31">
        <f t="shared" si="37"/>
        <v>3.91</v>
      </c>
    </row>
    <row r="1115" spans="1:8" ht="40.5">
      <c r="A1115" s="359" t="s">
        <v>8941</v>
      </c>
      <c r="B1115" s="314" t="s">
        <v>4659</v>
      </c>
      <c r="C1115" s="359" t="s">
        <v>107</v>
      </c>
      <c r="D1115" s="359" t="s">
        <v>24810</v>
      </c>
      <c r="F1115" t="str">
        <f t="shared" si="36"/>
        <v>96011</v>
      </c>
      <c r="H1115" s="31">
        <f t="shared" si="37"/>
        <v>16.329999999999998</v>
      </c>
    </row>
    <row r="1116" spans="1:8" ht="40.5">
      <c r="A1116" s="359" t="s">
        <v>8942</v>
      </c>
      <c r="B1116" s="314" t="s">
        <v>4660</v>
      </c>
      <c r="C1116" s="359" t="s">
        <v>107</v>
      </c>
      <c r="D1116" s="359" t="s">
        <v>25597</v>
      </c>
      <c r="F1116" t="str">
        <f t="shared" si="36"/>
        <v>96012</v>
      </c>
      <c r="H1116" s="31">
        <f t="shared" si="37"/>
        <v>133.84</v>
      </c>
    </row>
    <row r="1117" spans="1:8" ht="40.5">
      <c r="A1117" s="359" t="s">
        <v>8943</v>
      </c>
      <c r="B1117" s="314" t="s">
        <v>4661</v>
      </c>
      <c r="C1117" s="359" t="s">
        <v>107</v>
      </c>
      <c r="D1117" s="359" t="s">
        <v>13837</v>
      </c>
      <c r="F1117" t="str">
        <f t="shared" si="36"/>
        <v>96015</v>
      </c>
      <c r="H1117" s="31">
        <f t="shared" si="37"/>
        <v>14.79</v>
      </c>
    </row>
    <row r="1118" spans="1:8" ht="40.5">
      <c r="A1118" s="359" t="s">
        <v>8944</v>
      </c>
      <c r="B1118" s="314" t="s">
        <v>4662</v>
      </c>
      <c r="C1118" s="359" t="s">
        <v>107</v>
      </c>
      <c r="D1118" s="359" t="s">
        <v>24839</v>
      </c>
      <c r="F1118" t="str">
        <f t="shared" si="36"/>
        <v>96016</v>
      </c>
      <c r="H1118" s="31">
        <f t="shared" si="37"/>
        <v>3.87</v>
      </c>
    </row>
    <row r="1119" spans="1:8" ht="40.5">
      <c r="A1119" s="359" t="s">
        <v>8946</v>
      </c>
      <c r="B1119" s="314" t="s">
        <v>4663</v>
      </c>
      <c r="C1119" s="359" t="s">
        <v>107</v>
      </c>
      <c r="D1119" s="359" t="s">
        <v>13766</v>
      </c>
      <c r="F1119" t="str">
        <f t="shared" si="36"/>
        <v>96018</v>
      </c>
      <c r="H1119" s="31">
        <f t="shared" si="37"/>
        <v>16.170000000000002</v>
      </c>
    </row>
    <row r="1120" spans="1:8" ht="40.5">
      <c r="A1120" s="359" t="s">
        <v>8947</v>
      </c>
      <c r="B1120" s="314" t="s">
        <v>4664</v>
      </c>
      <c r="C1120" s="359" t="s">
        <v>107</v>
      </c>
      <c r="D1120" s="359" t="s">
        <v>25597</v>
      </c>
      <c r="F1120" t="str">
        <f t="shared" si="36"/>
        <v>96019</v>
      </c>
      <c r="H1120" s="31">
        <f t="shared" si="37"/>
        <v>133.84</v>
      </c>
    </row>
    <row r="1121" spans="1:8" ht="40.5">
      <c r="A1121" s="359" t="s">
        <v>8948</v>
      </c>
      <c r="B1121" s="314" t="s">
        <v>4665</v>
      </c>
      <c r="C1121" s="359" t="s">
        <v>107</v>
      </c>
      <c r="D1121" s="359" t="s">
        <v>13793</v>
      </c>
      <c r="F1121" t="str">
        <f t="shared" si="36"/>
        <v>96023</v>
      </c>
      <c r="H1121" s="31">
        <f t="shared" si="37"/>
        <v>11.45</v>
      </c>
    </row>
    <row r="1122" spans="1:8" ht="40.5">
      <c r="A1122" s="359" t="s">
        <v>8949</v>
      </c>
      <c r="B1122" s="314" t="s">
        <v>4666</v>
      </c>
      <c r="C1122" s="359" t="s">
        <v>107</v>
      </c>
      <c r="D1122" s="359" t="s">
        <v>13726</v>
      </c>
      <c r="F1122" t="str">
        <f t="shared" si="36"/>
        <v>96024</v>
      </c>
      <c r="H1122" s="31">
        <f t="shared" si="37"/>
        <v>3</v>
      </c>
    </row>
    <row r="1123" spans="1:8" ht="40.5">
      <c r="A1123" s="359" t="s">
        <v>8950</v>
      </c>
      <c r="B1123" s="314" t="s">
        <v>4667</v>
      </c>
      <c r="C1123" s="359" t="s">
        <v>107</v>
      </c>
      <c r="D1123" s="359" t="s">
        <v>21975</v>
      </c>
      <c r="F1123" t="str">
        <f t="shared" si="36"/>
        <v>96026</v>
      </c>
      <c r="H1123" s="31">
        <f t="shared" si="37"/>
        <v>12.52</v>
      </c>
    </row>
    <row r="1124" spans="1:8" ht="40.5">
      <c r="A1124" s="359" t="s">
        <v>8951</v>
      </c>
      <c r="B1124" s="314" t="s">
        <v>4668</v>
      </c>
      <c r="C1124" s="359" t="s">
        <v>107</v>
      </c>
      <c r="D1124" s="359" t="s">
        <v>25586</v>
      </c>
      <c r="F1124" t="str">
        <f t="shared" si="36"/>
        <v>96027</v>
      </c>
      <c r="H1124" s="31">
        <f t="shared" si="37"/>
        <v>93.27</v>
      </c>
    </row>
    <row r="1125" spans="1:8" ht="40.5">
      <c r="A1125" s="359" t="s">
        <v>8952</v>
      </c>
      <c r="B1125" s="314" t="s">
        <v>4669</v>
      </c>
      <c r="C1125" s="359" t="s">
        <v>107</v>
      </c>
      <c r="D1125" s="359" t="s">
        <v>13996</v>
      </c>
      <c r="F1125" t="str">
        <f t="shared" si="36"/>
        <v>96030</v>
      </c>
      <c r="H1125" s="31">
        <f t="shared" si="37"/>
        <v>19.59</v>
      </c>
    </row>
    <row r="1126" spans="1:8" ht="40.5">
      <c r="A1126" s="359" t="s">
        <v>8953</v>
      </c>
      <c r="B1126" s="314" t="s">
        <v>4670</v>
      </c>
      <c r="C1126" s="359" t="s">
        <v>107</v>
      </c>
      <c r="D1126" s="359" t="s">
        <v>7686</v>
      </c>
      <c r="F1126" t="str">
        <f t="shared" si="36"/>
        <v>96031</v>
      </c>
      <c r="H1126" s="31">
        <f t="shared" si="37"/>
        <v>6.84</v>
      </c>
    </row>
    <row r="1127" spans="1:8" ht="54">
      <c r="A1127" s="359" t="s">
        <v>8955</v>
      </c>
      <c r="B1127" s="314" t="s">
        <v>4671</v>
      </c>
      <c r="C1127" s="359" t="s">
        <v>107</v>
      </c>
      <c r="D1127" s="359" t="s">
        <v>8791</v>
      </c>
      <c r="F1127" t="str">
        <f t="shared" si="36"/>
        <v>96032</v>
      </c>
      <c r="H1127" s="31">
        <f t="shared" si="37"/>
        <v>1.4</v>
      </c>
    </row>
    <row r="1128" spans="1:8" ht="40.5">
      <c r="A1128" s="359" t="s">
        <v>8957</v>
      </c>
      <c r="B1128" s="314" t="s">
        <v>4672</v>
      </c>
      <c r="C1128" s="359" t="s">
        <v>107</v>
      </c>
      <c r="D1128" s="359" t="s">
        <v>22617</v>
      </c>
      <c r="F1128" t="str">
        <f t="shared" si="36"/>
        <v>96033</v>
      </c>
      <c r="H1128" s="31">
        <f t="shared" si="37"/>
        <v>36.75</v>
      </c>
    </row>
    <row r="1129" spans="1:8" ht="54">
      <c r="A1129" s="359" t="s">
        <v>8958</v>
      </c>
      <c r="B1129" s="314" t="s">
        <v>4673</v>
      </c>
      <c r="C1129" s="359" t="s">
        <v>107</v>
      </c>
      <c r="D1129" s="359" t="s">
        <v>25640</v>
      </c>
      <c r="F1129" t="str">
        <f t="shared" si="36"/>
        <v>96034</v>
      </c>
      <c r="H1129" s="31">
        <f t="shared" si="37"/>
        <v>110.41</v>
      </c>
    </row>
    <row r="1130" spans="1:8" ht="40.5">
      <c r="A1130" s="359" t="s">
        <v>8959</v>
      </c>
      <c r="B1130" s="314" t="s">
        <v>4674</v>
      </c>
      <c r="C1130" s="359" t="s">
        <v>107</v>
      </c>
      <c r="D1130" s="359" t="s">
        <v>21678</v>
      </c>
      <c r="F1130" t="str">
        <f t="shared" si="36"/>
        <v>96053</v>
      </c>
      <c r="H1130" s="31">
        <f t="shared" si="37"/>
        <v>11.58</v>
      </c>
    </row>
    <row r="1131" spans="1:8" ht="40.5">
      <c r="A1131" s="359" t="s">
        <v>8960</v>
      </c>
      <c r="B1131" s="314" t="s">
        <v>4675</v>
      </c>
      <c r="C1131" s="359" t="s">
        <v>107</v>
      </c>
      <c r="D1131" s="359" t="s">
        <v>25665</v>
      </c>
      <c r="F1131" t="str">
        <f t="shared" si="36"/>
        <v>96054</v>
      </c>
      <c r="H1131" s="31">
        <f t="shared" si="37"/>
        <v>18.41</v>
      </c>
    </row>
    <row r="1132" spans="1:8" ht="40.5">
      <c r="A1132" s="359" t="s">
        <v>8961</v>
      </c>
      <c r="B1132" s="314" t="s">
        <v>4676</v>
      </c>
      <c r="C1132" s="359" t="s">
        <v>107</v>
      </c>
      <c r="D1132" s="359" t="s">
        <v>8582</v>
      </c>
      <c r="F1132" t="str">
        <f t="shared" si="36"/>
        <v>96055</v>
      </c>
      <c r="H1132" s="31">
        <f t="shared" si="37"/>
        <v>3.04</v>
      </c>
    </row>
    <row r="1133" spans="1:8" ht="40.5">
      <c r="A1133" s="359" t="s">
        <v>8962</v>
      </c>
      <c r="B1133" s="314" t="s">
        <v>4677</v>
      </c>
      <c r="C1133" s="359" t="s">
        <v>107</v>
      </c>
      <c r="D1133" s="359" t="s">
        <v>25666</v>
      </c>
      <c r="F1133" t="str">
        <f t="shared" si="36"/>
        <v>96056</v>
      </c>
      <c r="H1133" s="31">
        <f t="shared" si="37"/>
        <v>12.67</v>
      </c>
    </row>
    <row r="1134" spans="1:8" ht="40.5">
      <c r="A1134" s="359" t="s">
        <v>8963</v>
      </c>
      <c r="B1134" s="314" t="s">
        <v>4678</v>
      </c>
      <c r="C1134" s="359" t="s">
        <v>107</v>
      </c>
      <c r="D1134" s="359" t="s">
        <v>25586</v>
      </c>
      <c r="F1134" t="str">
        <f t="shared" si="36"/>
        <v>96057</v>
      </c>
      <c r="H1134" s="31">
        <f t="shared" si="37"/>
        <v>93.27</v>
      </c>
    </row>
    <row r="1135" spans="1:8" ht="40.5">
      <c r="A1135" s="359" t="s">
        <v>8964</v>
      </c>
      <c r="B1135" s="314" t="s">
        <v>4679</v>
      </c>
      <c r="C1135" s="359" t="s">
        <v>107</v>
      </c>
      <c r="D1135" s="359" t="s">
        <v>25157</v>
      </c>
      <c r="F1135" t="str">
        <f t="shared" si="36"/>
        <v>96060</v>
      </c>
      <c r="H1135" s="31">
        <f t="shared" si="37"/>
        <v>3.54</v>
      </c>
    </row>
    <row r="1136" spans="1:8" ht="40.5">
      <c r="A1136" s="359" t="s">
        <v>8965</v>
      </c>
      <c r="B1136" s="314" t="s">
        <v>4680</v>
      </c>
      <c r="C1136" s="359" t="s">
        <v>107</v>
      </c>
      <c r="D1136" s="359" t="s">
        <v>25667</v>
      </c>
      <c r="F1136" t="str">
        <f t="shared" si="36"/>
        <v>96061</v>
      </c>
      <c r="H1136" s="31">
        <f t="shared" si="37"/>
        <v>23</v>
      </c>
    </row>
    <row r="1137" spans="1:8" ht="40.5">
      <c r="A1137" s="359" t="s">
        <v>8966</v>
      </c>
      <c r="B1137" s="314" t="s">
        <v>4681</v>
      </c>
      <c r="C1137" s="359" t="s">
        <v>107</v>
      </c>
      <c r="D1137" s="359" t="s">
        <v>24419</v>
      </c>
      <c r="F1137" t="str">
        <f t="shared" si="36"/>
        <v>96062</v>
      </c>
      <c r="H1137" s="31">
        <f t="shared" si="37"/>
        <v>40.81</v>
      </c>
    </row>
    <row r="1138" spans="1:8" ht="40.5">
      <c r="A1138" s="359" t="s">
        <v>8967</v>
      </c>
      <c r="B1138" s="314" t="s">
        <v>4682</v>
      </c>
      <c r="C1138" s="359" t="s">
        <v>107</v>
      </c>
      <c r="D1138" s="359" t="s">
        <v>10942</v>
      </c>
      <c r="F1138" t="str">
        <f t="shared" si="36"/>
        <v>96241</v>
      </c>
      <c r="H1138" s="31">
        <f t="shared" si="37"/>
        <v>15.71</v>
      </c>
    </row>
    <row r="1139" spans="1:8" ht="40.5">
      <c r="A1139" s="359" t="s">
        <v>8969</v>
      </c>
      <c r="B1139" s="314" t="s">
        <v>4683</v>
      </c>
      <c r="C1139" s="359" t="s">
        <v>107</v>
      </c>
      <c r="D1139" s="359" t="s">
        <v>13416</v>
      </c>
      <c r="F1139" t="str">
        <f t="shared" si="36"/>
        <v>96242</v>
      </c>
      <c r="H1139" s="31">
        <f t="shared" si="37"/>
        <v>4.03</v>
      </c>
    </row>
    <row r="1140" spans="1:8" ht="40.5">
      <c r="A1140" s="359" t="s">
        <v>8970</v>
      </c>
      <c r="B1140" s="314" t="s">
        <v>4684</v>
      </c>
      <c r="C1140" s="359" t="s">
        <v>107</v>
      </c>
      <c r="D1140" s="359" t="s">
        <v>14825</v>
      </c>
      <c r="F1140" t="str">
        <f t="shared" si="36"/>
        <v>96243</v>
      </c>
      <c r="H1140" s="31">
        <f t="shared" si="37"/>
        <v>19.64</v>
      </c>
    </row>
    <row r="1141" spans="1:8" ht="40.5">
      <c r="A1141" s="359" t="s">
        <v>8972</v>
      </c>
      <c r="B1141" s="314" t="s">
        <v>4685</v>
      </c>
      <c r="C1141" s="359" t="s">
        <v>107</v>
      </c>
      <c r="D1141" s="359" t="s">
        <v>25668</v>
      </c>
      <c r="F1141" t="str">
        <f t="shared" si="36"/>
        <v>96244</v>
      </c>
      <c r="H1141" s="31">
        <f t="shared" si="37"/>
        <v>13.56</v>
      </c>
    </row>
    <row r="1142" spans="1:8" ht="40.5">
      <c r="A1142" s="359" t="s">
        <v>8973</v>
      </c>
      <c r="B1142" s="314" t="s">
        <v>4686</v>
      </c>
      <c r="C1142" s="359" t="s">
        <v>107</v>
      </c>
      <c r="D1142" s="359" t="s">
        <v>21879</v>
      </c>
      <c r="F1142" t="str">
        <f t="shared" si="36"/>
        <v>96298</v>
      </c>
      <c r="H1142" s="31">
        <f t="shared" si="37"/>
        <v>45.72</v>
      </c>
    </row>
    <row r="1143" spans="1:8" ht="40.5">
      <c r="A1143" s="359" t="s">
        <v>8974</v>
      </c>
      <c r="B1143" s="314" t="s">
        <v>4687</v>
      </c>
      <c r="C1143" s="359" t="s">
        <v>107</v>
      </c>
      <c r="D1143" s="359" t="s">
        <v>10152</v>
      </c>
      <c r="F1143" t="str">
        <f t="shared" si="36"/>
        <v>96299</v>
      </c>
      <c r="H1143" s="31">
        <f t="shared" si="37"/>
        <v>12</v>
      </c>
    </row>
    <row r="1144" spans="1:8" ht="40.5">
      <c r="A1144" s="359" t="s">
        <v>8975</v>
      </c>
      <c r="B1144" s="314" t="s">
        <v>4688</v>
      </c>
      <c r="C1144" s="359" t="s">
        <v>107</v>
      </c>
      <c r="D1144" s="359" t="s">
        <v>22169</v>
      </c>
      <c r="F1144" t="str">
        <f t="shared" si="36"/>
        <v>96300</v>
      </c>
      <c r="H1144" s="31">
        <f t="shared" si="37"/>
        <v>57.21</v>
      </c>
    </row>
    <row r="1145" spans="1:8" ht="40.5">
      <c r="A1145" s="359" t="s">
        <v>8976</v>
      </c>
      <c r="B1145" s="314" t="s">
        <v>4689</v>
      </c>
      <c r="C1145" s="359" t="s">
        <v>107</v>
      </c>
      <c r="D1145" s="359" t="s">
        <v>25211</v>
      </c>
      <c r="F1145" t="str">
        <f t="shared" si="36"/>
        <v>96301</v>
      </c>
      <c r="H1145" s="31">
        <f t="shared" si="37"/>
        <v>38.24</v>
      </c>
    </row>
    <row r="1146" spans="1:8" ht="54">
      <c r="A1146" s="359" t="s">
        <v>8977</v>
      </c>
      <c r="B1146" s="314" t="s">
        <v>4690</v>
      </c>
      <c r="C1146" s="359" t="s">
        <v>107</v>
      </c>
      <c r="D1146" s="359" t="s">
        <v>8219</v>
      </c>
      <c r="F1146" t="str">
        <f t="shared" si="36"/>
        <v>96304</v>
      </c>
      <c r="H1146" s="31">
        <f t="shared" si="37"/>
        <v>0.14000000000000001</v>
      </c>
    </row>
    <row r="1147" spans="1:8" ht="54">
      <c r="A1147" s="359" t="s">
        <v>8978</v>
      </c>
      <c r="B1147" s="314" t="s">
        <v>4691</v>
      </c>
      <c r="C1147" s="359" t="s">
        <v>107</v>
      </c>
      <c r="D1147" s="359" t="s">
        <v>8017</v>
      </c>
      <c r="F1147" t="str">
        <f t="shared" si="36"/>
        <v>96305</v>
      </c>
      <c r="H1147" s="31">
        <f t="shared" si="37"/>
        <v>0.04</v>
      </c>
    </row>
    <row r="1148" spans="1:8" ht="54">
      <c r="A1148" s="359" t="s">
        <v>8979</v>
      </c>
      <c r="B1148" s="314" t="s">
        <v>4692</v>
      </c>
      <c r="C1148" s="359" t="s">
        <v>107</v>
      </c>
      <c r="D1148" s="359" t="s">
        <v>8424</v>
      </c>
      <c r="F1148" t="str">
        <f t="shared" si="36"/>
        <v>96306</v>
      </c>
      <c r="H1148" s="31">
        <f t="shared" si="37"/>
        <v>0.18</v>
      </c>
    </row>
    <row r="1149" spans="1:8" ht="54">
      <c r="A1149" s="359" t="s">
        <v>8980</v>
      </c>
      <c r="B1149" s="314" t="s">
        <v>4693</v>
      </c>
      <c r="C1149" s="359" t="s">
        <v>107</v>
      </c>
      <c r="D1149" s="359" t="s">
        <v>22126</v>
      </c>
      <c r="F1149" t="str">
        <f t="shared" si="36"/>
        <v>96307</v>
      </c>
      <c r="H1149" s="31">
        <f t="shared" si="37"/>
        <v>1.19</v>
      </c>
    </row>
    <row r="1150" spans="1:8" ht="54">
      <c r="A1150" s="359" t="s">
        <v>8981</v>
      </c>
      <c r="B1150" s="314" t="s">
        <v>4694</v>
      </c>
      <c r="C1150" s="359" t="s">
        <v>107</v>
      </c>
      <c r="D1150" s="359" t="s">
        <v>25611</v>
      </c>
      <c r="F1150" t="str">
        <f t="shared" si="36"/>
        <v>96457</v>
      </c>
      <c r="H1150" s="31">
        <f t="shared" si="37"/>
        <v>49.7</v>
      </c>
    </row>
    <row r="1151" spans="1:8" ht="54">
      <c r="A1151" s="359" t="s">
        <v>8982</v>
      </c>
      <c r="B1151" s="314" t="s">
        <v>4695</v>
      </c>
      <c r="C1151" s="359" t="s">
        <v>107</v>
      </c>
      <c r="D1151" s="359" t="s">
        <v>25219</v>
      </c>
      <c r="F1151" t="str">
        <f t="shared" si="36"/>
        <v>96458</v>
      </c>
      <c r="H1151" s="31">
        <f t="shared" si="37"/>
        <v>41.93</v>
      </c>
    </row>
    <row r="1152" spans="1:8" ht="54">
      <c r="A1152" s="359" t="s">
        <v>8983</v>
      </c>
      <c r="B1152" s="314" t="s">
        <v>4696</v>
      </c>
      <c r="C1152" s="359" t="s">
        <v>107</v>
      </c>
      <c r="D1152" s="359" t="s">
        <v>13716</v>
      </c>
      <c r="F1152" t="str">
        <f t="shared" si="36"/>
        <v>96459</v>
      </c>
      <c r="H1152" s="31">
        <f t="shared" si="37"/>
        <v>8.7899999999999991</v>
      </c>
    </row>
    <row r="1153" spans="1:8" ht="54">
      <c r="A1153" s="359" t="s">
        <v>8985</v>
      </c>
      <c r="B1153" s="314" t="s">
        <v>4697</v>
      </c>
      <c r="C1153" s="359" t="s">
        <v>107</v>
      </c>
      <c r="D1153" s="359" t="s">
        <v>25669</v>
      </c>
      <c r="F1153" t="str">
        <f t="shared" si="36"/>
        <v>96460</v>
      </c>
      <c r="H1153" s="31">
        <f t="shared" si="37"/>
        <v>33.51</v>
      </c>
    </row>
    <row r="1154" spans="1:8" ht="54">
      <c r="A1154" s="359" t="s">
        <v>14108</v>
      </c>
      <c r="B1154" s="314" t="s">
        <v>14109</v>
      </c>
      <c r="C1154" s="359" t="s">
        <v>107</v>
      </c>
      <c r="D1154" s="359" t="s">
        <v>8164</v>
      </c>
      <c r="F1154" t="str">
        <f t="shared" si="36"/>
        <v>98760</v>
      </c>
      <c r="H1154" s="31">
        <f t="shared" si="37"/>
        <v>0.08</v>
      </c>
    </row>
    <row r="1155" spans="1:8" ht="54">
      <c r="A1155" s="359" t="s">
        <v>14110</v>
      </c>
      <c r="B1155" s="314" t="s">
        <v>14111</v>
      </c>
      <c r="C1155" s="359" t="s">
        <v>107</v>
      </c>
      <c r="D1155" s="359" t="s">
        <v>8724</v>
      </c>
      <c r="F1155" t="str">
        <f t="shared" si="36"/>
        <v>98761</v>
      </c>
      <c r="H1155" s="31">
        <f t="shared" si="37"/>
        <v>0.01</v>
      </c>
    </row>
    <row r="1156" spans="1:8" ht="54">
      <c r="A1156" s="359" t="s">
        <v>14112</v>
      </c>
      <c r="B1156" s="314" t="s">
        <v>14113</v>
      </c>
      <c r="C1156" s="359" t="s">
        <v>107</v>
      </c>
      <c r="D1156" s="359" t="s">
        <v>8894</v>
      </c>
      <c r="F1156" t="str">
        <f t="shared" si="36"/>
        <v>98762</v>
      </c>
      <c r="H1156" s="31">
        <f t="shared" si="37"/>
        <v>0.1</v>
      </c>
    </row>
    <row r="1157" spans="1:8" ht="54">
      <c r="A1157" s="359" t="s">
        <v>14114</v>
      </c>
      <c r="B1157" s="314" t="s">
        <v>14115</v>
      </c>
      <c r="C1157" s="359" t="s">
        <v>107</v>
      </c>
      <c r="D1157" s="359" t="s">
        <v>8595</v>
      </c>
      <c r="F1157" t="str">
        <f t="shared" ref="F1157:F1220" si="38">TRIM(A1157)</f>
        <v>98763</v>
      </c>
      <c r="H1157" s="31">
        <f t="shared" ref="H1157:H1220" si="39">ROUND(D1157*(1+$H$1),2)</f>
        <v>4.33</v>
      </c>
    </row>
    <row r="1158" spans="1:8" ht="54">
      <c r="A1158" s="359" t="s">
        <v>23358</v>
      </c>
      <c r="B1158" s="314" t="s">
        <v>23359</v>
      </c>
      <c r="C1158" s="359" t="s">
        <v>107</v>
      </c>
      <c r="D1158" s="359" t="s">
        <v>8383</v>
      </c>
      <c r="F1158" t="str">
        <f t="shared" si="38"/>
        <v>99829</v>
      </c>
      <c r="H1158" s="31">
        <f t="shared" si="39"/>
        <v>0.15</v>
      </c>
    </row>
    <row r="1159" spans="1:8" ht="54">
      <c r="A1159" s="359" t="s">
        <v>23360</v>
      </c>
      <c r="B1159" s="314" t="s">
        <v>23361</v>
      </c>
      <c r="C1159" s="359" t="s">
        <v>107</v>
      </c>
      <c r="D1159" s="359" t="s">
        <v>8190</v>
      </c>
      <c r="F1159" t="str">
        <f t="shared" si="38"/>
        <v>99830</v>
      </c>
      <c r="H1159" s="31">
        <f t="shared" si="39"/>
        <v>0.03</v>
      </c>
    </row>
    <row r="1160" spans="1:8" ht="54">
      <c r="A1160" s="359" t="s">
        <v>23362</v>
      </c>
      <c r="B1160" s="314" t="s">
        <v>23363</v>
      </c>
      <c r="C1160" s="359" t="s">
        <v>107</v>
      </c>
      <c r="D1160" s="359" t="s">
        <v>8052</v>
      </c>
      <c r="F1160" t="str">
        <f t="shared" si="38"/>
        <v>99831</v>
      </c>
      <c r="H1160" s="31">
        <f t="shared" si="39"/>
        <v>0.22</v>
      </c>
    </row>
    <row r="1161" spans="1:8" ht="54">
      <c r="A1161" s="359" t="s">
        <v>23364</v>
      </c>
      <c r="B1161" s="314" t="s">
        <v>23365</v>
      </c>
      <c r="C1161" s="359" t="s">
        <v>107</v>
      </c>
      <c r="D1161" s="359" t="s">
        <v>8115</v>
      </c>
      <c r="F1161" t="str">
        <f t="shared" si="38"/>
        <v>99832</v>
      </c>
      <c r="H1161" s="31">
        <f t="shared" si="39"/>
        <v>1.1200000000000001</v>
      </c>
    </row>
    <row r="1162" spans="1:8" ht="27">
      <c r="A1162" s="359" t="s">
        <v>8986</v>
      </c>
      <c r="B1162" s="314" t="s">
        <v>2841</v>
      </c>
      <c r="C1162" s="359" t="s">
        <v>72</v>
      </c>
      <c r="D1162" s="359" t="s">
        <v>25670</v>
      </c>
      <c r="F1162" t="str">
        <f t="shared" si="38"/>
        <v>55960</v>
      </c>
      <c r="H1162" s="31">
        <f t="shared" si="39"/>
        <v>5.54</v>
      </c>
    </row>
    <row r="1163" spans="1:8" ht="54">
      <c r="A1163" s="359" t="s">
        <v>8988</v>
      </c>
      <c r="B1163" s="314" t="s">
        <v>25671</v>
      </c>
      <c r="C1163" s="359" t="s">
        <v>112</v>
      </c>
      <c r="D1163" s="359" t="s">
        <v>25672</v>
      </c>
      <c r="F1163" t="str">
        <f t="shared" si="38"/>
        <v>92259</v>
      </c>
      <c r="H1163" s="31">
        <f t="shared" si="39"/>
        <v>399.9</v>
      </c>
    </row>
    <row r="1164" spans="1:8" ht="54">
      <c r="A1164" s="359" t="s">
        <v>8989</v>
      </c>
      <c r="B1164" s="314" t="s">
        <v>25673</v>
      </c>
      <c r="C1164" s="359" t="s">
        <v>112</v>
      </c>
      <c r="D1164" s="359" t="s">
        <v>25674</v>
      </c>
      <c r="F1164" t="str">
        <f t="shared" si="38"/>
        <v>92260</v>
      </c>
      <c r="H1164" s="31">
        <f t="shared" si="39"/>
        <v>460.4</v>
      </c>
    </row>
    <row r="1165" spans="1:8" ht="54">
      <c r="A1165" s="359" t="s">
        <v>8990</v>
      </c>
      <c r="B1165" s="314" t="s">
        <v>25675</v>
      </c>
      <c r="C1165" s="359" t="s">
        <v>112</v>
      </c>
      <c r="D1165" s="359" t="s">
        <v>25676</v>
      </c>
      <c r="F1165" t="str">
        <f t="shared" si="38"/>
        <v>92261</v>
      </c>
      <c r="H1165" s="31">
        <f t="shared" si="39"/>
        <v>519.05999999999995</v>
      </c>
    </row>
    <row r="1166" spans="1:8" ht="54">
      <c r="A1166" s="359" t="s">
        <v>8991</v>
      </c>
      <c r="B1166" s="314" t="s">
        <v>25677</v>
      </c>
      <c r="C1166" s="359" t="s">
        <v>112</v>
      </c>
      <c r="D1166" s="359" t="s">
        <v>25678</v>
      </c>
      <c r="F1166" t="str">
        <f t="shared" si="38"/>
        <v>92262</v>
      </c>
      <c r="H1166" s="31">
        <f t="shared" si="39"/>
        <v>613.5</v>
      </c>
    </row>
    <row r="1167" spans="1:8" ht="54">
      <c r="A1167" s="359" t="s">
        <v>8992</v>
      </c>
      <c r="B1167" s="314" t="s">
        <v>25679</v>
      </c>
      <c r="C1167" s="359" t="s">
        <v>72</v>
      </c>
      <c r="D1167" s="359" t="s">
        <v>24295</v>
      </c>
      <c r="F1167" t="str">
        <f t="shared" si="38"/>
        <v>92539</v>
      </c>
      <c r="H1167" s="31">
        <f t="shared" si="39"/>
        <v>66.97</v>
      </c>
    </row>
    <row r="1168" spans="1:8" ht="54">
      <c r="A1168" s="359" t="s">
        <v>8993</v>
      </c>
      <c r="B1168" s="314" t="s">
        <v>25680</v>
      </c>
      <c r="C1168" s="359" t="s">
        <v>72</v>
      </c>
      <c r="D1168" s="359" t="s">
        <v>24527</v>
      </c>
      <c r="F1168" t="str">
        <f t="shared" si="38"/>
        <v>92540</v>
      </c>
      <c r="H1168" s="31">
        <f t="shared" si="39"/>
        <v>75.97</v>
      </c>
    </row>
    <row r="1169" spans="1:8" ht="54">
      <c r="A1169" s="359" t="s">
        <v>8994</v>
      </c>
      <c r="B1169" s="314" t="s">
        <v>25681</v>
      </c>
      <c r="C1169" s="359" t="s">
        <v>72</v>
      </c>
      <c r="D1169" s="359" t="s">
        <v>24671</v>
      </c>
      <c r="F1169" t="str">
        <f t="shared" si="38"/>
        <v>92541</v>
      </c>
      <c r="H1169" s="31">
        <f t="shared" si="39"/>
        <v>71.680000000000007</v>
      </c>
    </row>
    <row r="1170" spans="1:8" ht="54">
      <c r="A1170" s="359" t="s">
        <v>8995</v>
      </c>
      <c r="B1170" s="314" t="s">
        <v>25682</v>
      </c>
      <c r="C1170" s="359" t="s">
        <v>72</v>
      </c>
      <c r="D1170" s="359" t="s">
        <v>25683</v>
      </c>
      <c r="F1170" t="str">
        <f t="shared" si="38"/>
        <v>92542</v>
      </c>
      <c r="H1170" s="31">
        <f t="shared" si="39"/>
        <v>87.15</v>
      </c>
    </row>
    <row r="1171" spans="1:8" ht="67.5">
      <c r="A1171" s="359" t="s">
        <v>8996</v>
      </c>
      <c r="B1171" s="314" t="s">
        <v>25684</v>
      </c>
      <c r="C1171" s="359" t="s">
        <v>72</v>
      </c>
      <c r="D1171" s="359" t="s">
        <v>25685</v>
      </c>
      <c r="F1171" t="str">
        <f t="shared" si="38"/>
        <v>92543</v>
      </c>
      <c r="H1171" s="31">
        <f t="shared" si="39"/>
        <v>18.72</v>
      </c>
    </row>
    <row r="1172" spans="1:8" ht="54">
      <c r="A1172" s="359" t="s">
        <v>8997</v>
      </c>
      <c r="B1172" s="314" t="s">
        <v>25686</v>
      </c>
      <c r="C1172" s="359" t="s">
        <v>72</v>
      </c>
      <c r="D1172" s="359" t="s">
        <v>24714</v>
      </c>
      <c r="F1172" t="str">
        <f t="shared" si="38"/>
        <v>92544</v>
      </c>
      <c r="H1172" s="31">
        <f t="shared" si="39"/>
        <v>15.88</v>
      </c>
    </row>
    <row r="1173" spans="1:8" ht="54">
      <c r="A1173" s="359" t="s">
        <v>8998</v>
      </c>
      <c r="B1173" s="314" t="s">
        <v>25687</v>
      </c>
      <c r="C1173" s="359" t="s">
        <v>112</v>
      </c>
      <c r="D1173" s="359" t="s">
        <v>25688</v>
      </c>
      <c r="F1173" t="str">
        <f t="shared" si="38"/>
        <v>92545</v>
      </c>
      <c r="H1173" s="31">
        <f t="shared" si="39"/>
        <v>862.2</v>
      </c>
    </row>
    <row r="1174" spans="1:8" ht="54">
      <c r="A1174" s="359" t="s">
        <v>8999</v>
      </c>
      <c r="B1174" s="314" t="s">
        <v>25689</v>
      </c>
      <c r="C1174" s="359" t="s">
        <v>112</v>
      </c>
      <c r="D1174" s="359" t="s">
        <v>25690</v>
      </c>
      <c r="F1174" t="str">
        <f t="shared" si="38"/>
        <v>92546</v>
      </c>
      <c r="H1174" s="31">
        <f t="shared" si="39"/>
        <v>1057.78</v>
      </c>
    </row>
    <row r="1175" spans="1:8" ht="54">
      <c r="A1175" s="359" t="s">
        <v>9000</v>
      </c>
      <c r="B1175" s="314" t="s">
        <v>25691</v>
      </c>
      <c r="C1175" s="359" t="s">
        <v>112</v>
      </c>
      <c r="D1175" s="359" t="s">
        <v>25692</v>
      </c>
      <c r="F1175" t="str">
        <f t="shared" si="38"/>
        <v>92547</v>
      </c>
      <c r="H1175" s="31">
        <f t="shared" si="39"/>
        <v>1111.96</v>
      </c>
    </row>
    <row r="1176" spans="1:8" ht="54">
      <c r="A1176" s="359" t="s">
        <v>9001</v>
      </c>
      <c r="B1176" s="314" t="s">
        <v>25693</v>
      </c>
      <c r="C1176" s="359" t="s">
        <v>112</v>
      </c>
      <c r="D1176" s="359" t="s">
        <v>25694</v>
      </c>
      <c r="F1176" t="str">
        <f t="shared" si="38"/>
        <v>92548</v>
      </c>
      <c r="H1176" s="31">
        <f t="shared" si="39"/>
        <v>1237.3800000000001</v>
      </c>
    </row>
    <row r="1177" spans="1:8" ht="54">
      <c r="A1177" s="359" t="s">
        <v>9002</v>
      </c>
      <c r="B1177" s="314" t="s">
        <v>25695</v>
      </c>
      <c r="C1177" s="359" t="s">
        <v>112</v>
      </c>
      <c r="D1177" s="359" t="s">
        <v>25696</v>
      </c>
      <c r="F1177" t="str">
        <f t="shared" si="38"/>
        <v>92549</v>
      </c>
      <c r="H1177" s="31">
        <f t="shared" si="39"/>
        <v>1563.56</v>
      </c>
    </row>
    <row r="1178" spans="1:8" ht="54">
      <c r="A1178" s="359" t="s">
        <v>9003</v>
      </c>
      <c r="B1178" s="314" t="s">
        <v>25697</v>
      </c>
      <c r="C1178" s="359" t="s">
        <v>112</v>
      </c>
      <c r="D1178" s="359" t="s">
        <v>25698</v>
      </c>
      <c r="F1178" t="str">
        <f t="shared" si="38"/>
        <v>92550</v>
      </c>
      <c r="H1178" s="31">
        <f t="shared" si="39"/>
        <v>1865.69</v>
      </c>
    </row>
    <row r="1179" spans="1:8" ht="54">
      <c r="A1179" s="359" t="s">
        <v>9004</v>
      </c>
      <c r="B1179" s="314" t="s">
        <v>25699</v>
      </c>
      <c r="C1179" s="359" t="s">
        <v>112</v>
      </c>
      <c r="D1179" s="359" t="s">
        <v>25700</v>
      </c>
      <c r="F1179" t="str">
        <f t="shared" si="38"/>
        <v>92551</v>
      </c>
      <c r="H1179" s="31">
        <f t="shared" si="39"/>
        <v>1937.46</v>
      </c>
    </row>
    <row r="1180" spans="1:8" ht="54">
      <c r="A1180" s="359" t="s">
        <v>9005</v>
      </c>
      <c r="B1180" s="314" t="s">
        <v>25701</v>
      </c>
      <c r="C1180" s="359" t="s">
        <v>112</v>
      </c>
      <c r="D1180" s="359" t="s">
        <v>25702</v>
      </c>
      <c r="F1180" t="str">
        <f t="shared" si="38"/>
        <v>92552</v>
      </c>
      <c r="H1180" s="31">
        <f t="shared" si="39"/>
        <v>2114.41</v>
      </c>
    </row>
    <row r="1181" spans="1:8" ht="54">
      <c r="A1181" s="359" t="s">
        <v>9006</v>
      </c>
      <c r="B1181" s="314" t="s">
        <v>25703</v>
      </c>
      <c r="C1181" s="359" t="s">
        <v>112</v>
      </c>
      <c r="D1181" s="359" t="s">
        <v>25704</v>
      </c>
      <c r="F1181" t="str">
        <f t="shared" si="38"/>
        <v>92553</v>
      </c>
      <c r="H1181" s="31">
        <f t="shared" si="39"/>
        <v>2453.3000000000002</v>
      </c>
    </row>
    <row r="1182" spans="1:8" ht="54">
      <c r="A1182" s="359" t="s">
        <v>9007</v>
      </c>
      <c r="B1182" s="314" t="s">
        <v>25705</v>
      </c>
      <c r="C1182" s="359" t="s">
        <v>112</v>
      </c>
      <c r="D1182" s="359" t="s">
        <v>25706</v>
      </c>
      <c r="F1182" t="str">
        <f t="shared" si="38"/>
        <v>92554</v>
      </c>
      <c r="H1182" s="31">
        <f t="shared" si="39"/>
        <v>2534.9</v>
      </c>
    </row>
    <row r="1183" spans="1:8" ht="54">
      <c r="A1183" s="359" t="s">
        <v>9008</v>
      </c>
      <c r="B1183" s="314" t="s">
        <v>25707</v>
      </c>
      <c r="C1183" s="359" t="s">
        <v>112</v>
      </c>
      <c r="D1183" s="359" t="s">
        <v>25708</v>
      </c>
      <c r="F1183" t="str">
        <f t="shared" si="38"/>
        <v>92555</v>
      </c>
      <c r="H1183" s="31">
        <f t="shared" si="39"/>
        <v>851.46</v>
      </c>
    </row>
    <row r="1184" spans="1:8" ht="54">
      <c r="A1184" s="359" t="s">
        <v>9009</v>
      </c>
      <c r="B1184" s="314" t="s">
        <v>25709</v>
      </c>
      <c r="C1184" s="359" t="s">
        <v>112</v>
      </c>
      <c r="D1184" s="359" t="s">
        <v>25710</v>
      </c>
      <c r="F1184" t="str">
        <f t="shared" si="38"/>
        <v>92556</v>
      </c>
      <c r="H1184" s="31">
        <f t="shared" si="39"/>
        <v>1040.05</v>
      </c>
    </row>
    <row r="1185" spans="1:8" ht="54">
      <c r="A1185" s="359" t="s">
        <v>9010</v>
      </c>
      <c r="B1185" s="314" t="s">
        <v>25711</v>
      </c>
      <c r="C1185" s="359" t="s">
        <v>112</v>
      </c>
      <c r="D1185" s="359" t="s">
        <v>25712</v>
      </c>
      <c r="F1185" t="str">
        <f t="shared" si="38"/>
        <v>92557</v>
      </c>
      <c r="H1185" s="31">
        <f t="shared" si="39"/>
        <v>1094.22</v>
      </c>
    </row>
    <row r="1186" spans="1:8" ht="54">
      <c r="A1186" s="359" t="s">
        <v>9011</v>
      </c>
      <c r="B1186" s="314" t="s">
        <v>25713</v>
      </c>
      <c r="C1186" s="359" t="s">
        <v>112</v>
      </c>
      <c r="D1186" s="359" t="s">
        <v>25714</v>
      </c>
      <c r="F1186" t="str">
        <f t="shared" si="38"/>
        <v>92558</v>
      </c>
      <c r="H1186" s="31">
        <f t="shared" si="39"/>
        <v>1226.6300000000001</v>
      </c>
    </row>
    <row r="1187" spans="1:8" ht="54">
      <c r="A1187" s="359" t="s">
        <v>9012</v>
      </c>
      <c r="B1187" s="314" t="s">
        <v>25715</v>
      </c>
      <c r="C1187" s="359" t="s">
        <v>112</v>
      </c>
      <c r="D1187" s="359" t="s">
        <v>25716</v>
      </c>
      <c r="F1187" t="str">
        <f t="shared" si="38"/>
        <v>92559</v>
      </c>
      <c r="H1187" s="31">
        <f t="shared" si="39"/>
        <v>1544.66</v>
      </c>
    </row>
    <row r="1188" spans="1:8" ht="54">
      <c r="A1188" s="359" t="s">
        <v>9013</v>
      </c>
      <c r="B1188" s="314" t="s">
        <v>25717</v>
      </c>
      <c r="C1188" s="359" t="s">
        <v>112</v>
      </c>
      <c r="D1188" s="359" t="s">
        <v>25718</v>
      </c>
      <c r="F1188" t="str">
        <f t="shared" si="38"/>
        <v>92560</v>
      </c>
      <c r="H1188" s="31">
        <f t="shared" si="39"/>
        <v>1836.85</v>
      </c>
    </row>
    <row r="1189" spans="1:8" ht="54">
      <c r="A1189" s="359" t="s">
        <v>9014</v>
      </c>
      <c r="B1189" s="314" t="s">
        <v>25719</v>
      </c>
      <c r="C1189" s="359" t="s">
        <v>112</v>
      </c>
      <c r="D1189" s="359" t="s">
        <v>25720</v>
      </c>
      <c r="F1189" t="str">
        <f t="shared" si="38"/>
        <v>92561</v>
      </c>
      <c r="H1189" s="31">
        <f t="shared" si="39"/>
        <v>1909.9</v>
      </c>
    </row>
    <row r="1190" spans="1:8" ht="54">
      <c r="A1190" s="359" t="s">
        <v>9015</v>
      </c>
      <c r="B1190" s="314" t="s">
        <v>25721</v>
      </c>
      <c r="C1190" s="359" t="s">
        <v>112</v>
      </c>
      <c r="D1190" s="359" t="s">
        <v>25722</v>
      </c>
      <c r="F1190" t="str">
        <f t="shared" si="38"/>
        <v>92562</v>
      </c>
      <c r="H1190" s="31">
        <f t="shared" si="39"/>
        <v>2069.12</v>
      </c>
    </row>
    <row r="1191" spans="1:8" ht="54">
      <c r="A1191" s="359" t="s">
        <v>9016</v>
      </c>
      <c r="B1191" s="314" t="s">
        <v>25723</v>
      </c>
      <c r="C1191" s="359" t="s">
        <v>112</v>
      </c>
      <c r="D1191" s="359" t="s">
        <v>25724</v>
      </c>
      <c r="F1191" t="str">
        <f t="shared" si="38"/>
        <v>92563</v>
      </c>
      <c r="H1191" s="31">
        <f t="shared" si="39"/>
        <v>2398.2199999999998</v>
      </c>
    </row>
    <row r="1192" spans="1:8" ht="54">
      <c r="A1192" s="359" t="s">
        <v>9017</v>
      </c>
      <c r="B1192" s="314" t="s">
        <v>25725</v>
      </c>
      <c r="C1192" s="359" t="s">
        <v>112</v>
      </c>
      <c r="D1192" s="359" t="s">
        <v>25726</v>
      </c>
      <c r="F1192" t="str">
        <f t="shared" si="38"/>
        <v>92564</v>
      </c>
      <c r="H1192" s="31">
        <f t="shared" si="39"/>
        <v>2467.92</v>
      </c>
    </row>
    <row r="1193" spans="1:8" ht="54">
      <c r="A1193" s="359" t="s">
        <v>9018</v>
      </c>
      <c r="B1193" s="314" t="s">
        <v>4698</v>
      </c>
      <c r="C1193" s="359" t="s">
        <v>72</v>
      </c>
      <c r="D1193" s="359" t="s">
        <v>25727</v>
      </c>
      <c r="F1193" t="str">
        <f t="shared" si="38"/>
        <v>92565</v>
      </c>
      <c r="H1193" s="31">
        <f t="shared" si="39"/>
        <v>32.83</v>
      </c>
    </row>
    <row r="1194" spans="1:8" ht="67.5">
      <c r="A1194" s="359" t="s">
        <v>9019</v>
      </c>
      <c r="B1194" s="314" t="s">
        <v>4699</v>
      </c>
      <c r="C1194" s="359" t="s">
        <v>72</v>
      </c>
      <c r="D1194" s="359" t="s">
        <v>25728</v>
      </c>
      <c r="F1194" t="str">
        <f t="shared" si="38"/>
        <v>92566</v>
      </c>
      <c r="H1194" s="31">
        <f t="shared" si="39"/>
        <v>19.8</v>
      </c>
    </row>
    <row r="1195" spans="1:8" ht="54">
      <c r="A1195" s="359" t="s">
        <v>9020</v>
      </c>
      <c r="B1195" s="314" t="s">
        <v>4700</v>
      </c>
      <c r="C1195" s="359" t="s">
        <v>72</v>
      </c>
      <c r="D1195" s="359" t="s">
        <v>25729</v>
      </c>
      <c r="F1195" t="str">
        <f t="shared" si="38"/>
        <v>92567</v>
      </c>
      <c r="H1195" s="31">
        <f t="shared" si="39"/>
        <v>29.26</v>
      </c>
    </row>
    <row r="1196" spans="1:8" ht="67.5">
      <c r="A1196" s="359" t="s">
        <v>25730</v>
      </c>
      <c r="B1196" s="314" t="s">
        <v>25731</v>
      </c>
      <c r="C1196" s="359" t="s">
        <v>72</v>
      </c>
      <c r="D1196" s="359" t="s">
        <v>25727</v>
      </c>
      <c r="F1196" t="str">
        <f t="shared" si="38"/>
        <v>100379</v>
      </c>
      <c r="H1196" s="31">
        <f t="shared" si="39"/>
        <v>32.83</v>
      </c>
    </row>
    <row r="1197" spans="1:8" ht="67.5">
      <c r="A1197" s="359" t="s">
        <v>25732</v>
      </c>
      <c r="B1197" s="314" t="s">
        <v>25733</v>
      </c>
      <c r="C1197" s="359" t="s">
        <v>72</v>
      </c>
      <c r="D1197" s="359" t="s">
        <v>24834</v>
      </c>
      <c r="F1197" t="str">
        <f t="shared" si="38"/>
        <v>100380</v>
      </c>
      <c r="H1197" s="31">
        <f t="shared" si="39"/>
        <v>44.07</v>
      </c>
    </row>
    <row r="1198" spans="1:8" ht="67.5">
      <c r="A1198" s="359" t="s">
        <v>25734</v>
      </c>
      <c r="B1198" s="314" t="s">
        <v>25735</v>
      </c>
      <c r="C1198" s="359" t="s">
        <v>72</v>
      </c>
      <c r="D1198" s="359" t="s">
        <v>24559</v>
      </c>
      <c r="F1198" t="str">
        <f t="shared" si="38"/>
        <v>100381</v>
      </c>
      <c r="H1198" s="31">
        <f t="shared" si="39"/>
        <v>49.69</v>
      </c>
    </row>
    <row r="1199" spans="1:8" ht="81">
      <c r="A1199" s="359" t="s">
        <v>25736</v>
      </c>
      <c r="B1199" s="314" t="s">
        <v>25737</v>
      </c>
      <c r="C1199" s="359" t="s">
        <v>72</v>
      </c>
      <c r="D1199" s="359" t="s">
        <v>25738</v>
      </c>
      <c r="F1199" t="str">
        <f t="shared" si="38"/>
        <v>100383</v>
      </c>
      <c r="H1199" s="31">
        <f t="shared" si="39"/>
        <v>21.62</v>
      </c>
    </row>
    <row r="1200" spans="1:8" ht="67.5">
      <c r="A1200" s="359" t="s">
        <v>25739</v>
      </c>
      <c r="B1200" s="314" t="s">
        <v>25740</v>
      </c>
      <c r="C1200" s="359" t="s">
        <v>72</v>
      </c>
      <c r="D1200" s="359" t="s">
        <v>11016</v>
      </c>
      <c r="F1200" t="str">
        <f t="shared" si="38"/>
        <v>100384</v>
      </c>
      <c r="H1200" s="31">
        <f t="shared" si="39"/>
        <v>22.83</v>
      </c>
    </row>
    <row r="1201" spans="1:8" ht="67.5">
      <c r="A1201" s="359" t="s">
        <v>25741</v>
      </c>
      <c r="B1201" s="314" t="s">
        <v>25742</v>
      </c>
      <c r="C1201" s="359" t="s">
        <v>72</v>
      </c>
      <c r="D1201" s="359" t="s">
        <v>25729</v>
      </c>
      <c r="F1201" t="str">
        <f t="shared" si="38"/>
        <v>100385</v>
      </c>
      <c r="H1201" s="31">
        <f t="shared" si="39"/>
        <v>29.26</v>
      </c>
    </row>
    <row r="1202" spans="1:8" ht="54">
      <c r="A1202" s="359" t="s">
        <v>25743</v>
      </c>
      <c r="B1202" s="314" t="s">
        <v>25744</v>
      </c>
      <c r="C1202" s="359" t="s">
        <v>72</v>
      </c>
      <c r="D1202" s="359" t="s">
        <v>24600</v>
      </c>
      <c r="F1202" t="str">
        <f t="shared" si="38"/>
        <v>100386</v>
      </c>
      <c r="H1202" s="31">
        <f t="shared" si="39"/>
        <v>38.01</v>
      </c>
    </row>
    <row r="1203" spans="1:8" ht="67.5">
      <c r="A1203" s="359" t="s">
        <v>25745</v>
      </c>
      <c r="B1203" s="314" t="s">
        <v>25746</v>
      </c>
      <c r="C1203" s="359" t="s">
        <v>72</v>
      </c>
      <c r="D1203" s="359" t="s">
        <v>25577</v>
      </c>
      <c r="F1203" t="str">
        <f t="shared" si="38"/>
        <v>100387</v>
      </c>
      <c r="H1203" s="31">
        <f t="shared" si="39"/>
        <v>46.49</v>
      </c>
    </row>
    <row r="1204" spans="1:8" ht="40.5">
      <c r="A1204" s="359" t="s">
        <v>25747</v>
      </c>
      <c r="B1204" s="314" t="s">
        <v>25748</v>
      </c>
      <c r="C1204" s="359" t="s">
        <v>72</v>
      </c>
      <c r="D1204" s="359" t="s">
        <v>22038</v>
      </c>
      <c r="F1204" t="str">
        <f t="shared" si="38"/>
        <v>100388</v>
      </c>
      <c r="H1204" s="31">
        <f t="shared" si="39"/>
        <v>18.7</v>
      </c>
    </row>
    <row r="1205" spans="1:8" ht="40.5">
      <c r="A1205" s="359" t="s">
        <v>25749</v>
      </c>
      <c r="B1205" s="314" t="s">
        <v>25750</v>
      </c>
      <c r="C1205" s="359" t="s">
        <v>72</v>
      </c>
      <c r="D1205" s="359" t="s">
        <v>13700</v>
      </c>
      <c r="F1205" t="str">
        <f t="shared" si="38"/>
        <v>100389</v>
      </c>
      <c r="H1205" s="31">
        <f t="shared" si="39"/>
        <v>15.81</v>
      </c>
    </row>
    <row r="1206" spans="1:8" ht="54">
      <c r="A1206" s="359" t="s">
        <v>25751</v>
      </c>
      <c r="B1206" s="314" t="s">
        <v>25752</v>
      </c>
      <c r="C1206" s="359" t="s">
        <v>72</v>
      </c>
      <c r="D1206" s="359" t="s">
        <v>8234</v>
      </c>
      <c r="F1206" t="str">
        <f t="shared" si="38"/>
        <v>100390</v>
      </c>
      <c r="H1206" s="31">
        <f t="shared" si="39"/>
        <v>22.27</v>
      </c>
    </row>
    <row r="1207" spans="1:8" ht="54">
      <c r="A1207" s="359" t="s">
        <v>25753</v>
      </c>
      <c r="B1207" s="314" t="s">
        <v>25754</v>
      </c>
      <c r="C1207" s="359" t="s">
        <v>72</v>
      </c>
      <c r="D1207" s="359" t="s">
        <v>22763</v>
      </c>
      <c r="F1207" t="str">
        <f t="shared" si="38"/>
        <v>100391</v>
      </c>
      <c r="H1207" s="31">
        <f t="shared" si="39"/>
        <v>18.12</v>
      </c>
    </row>
    <row r="1208" spans="1:8" ht="40.5">
      <c r="A1208" s="359" t="s">
        <v>25755</v>
      </c>
      <c r="B1208" s="314" t="s">
        <v>25756</v>
      </c>
      <c r="C1208" s="359" t="s">
        <v>72</v>
      </c>
      <c r="D1208" s="359" t="s">
        <v>10052</v>
      </c>
      <c r="F1208" t="str">
        <f t="shared" si="38"/>
        <v>100392</v>
      </c>
      <c r="H1208" s="31">
        <f t="shared" si="39"/>
        <v>14.7</v>
      </c>
    </row>
    <row r="1209" spans="1:8" ht="40.5">
      <c r="A1209" s="359" t="s">
        <v>25757</v>
      </c>
      <c r="B1209" s="314" t="s">
        <v>25758</v>
      </c>
      <c r="C1209" s="359" t="s">
        <v>72</v>
      </c>
      <c r="D1209" s="359" t="s">
        <v>23580</v>
      </c>
      <c r="F1209" t="str">
        <f t="shared" si="38"/>
        <v>100393</v>
      </c>
      <c r="H1209" s="31">
        <f t="shared" si="39"/>
        <v>18.05</v>
      </c>
    </row>
    <row r="1210" spans="1:8" ht="40.5">
      <c r="A1210" s="359" t="s">
        <v>25759</v>
      </c>
      <c r="B1210" s="314" t="s">
        <v>25760</v>
      </c>
      <c r="C1210" s="359" t="s">
        <v>72</v>
      </c>
      <c r="D1210" s="359" t="s">
        <v>13437</v>
      </c>
      <c r="F1210" t="str">
        <f t="shared" si="38"/>
        <v>100394</v>
      </c>
      <c r="H1210" s="31">
        <f t="shared" si="39"/>
        <v>17.510000000000002</v>
      </c>
    </row>
    <row r="1211" spans="1:8" ht="40.5">
      <c r="A1211" s="359" t="s">
        <v>25761</v>
      </c>
      <c r="B1211" s="314" t="s">
        <v>25762</v>
      </c>
      <c r="C1211" s="359" t="s">
        <v>72</v>
      </c>
      <c r="D1211" s="359" t="s">
        <v>25738</v>
      </c>
      <c r="F1211" t="str">
        <f t="shared" si="38"/>
        <v>100395</v>
      </c>
      <c r="H1211" s="31">
        <f t="shared" si="39"/>
        <v>21.62</v>
      </c>
    </row>
    <row r="1212" spans="1:8" ht="40.5">
      <c r="A1212" s="359" t="s">
        <v>9021</v>
      </c>
      <c r="B1212" s="314" t="s">
        <v>25763</v>
      </c>
      <c r="C1212" s="359" t="s">
        <v>72</v>
      </c>
      <c r="D1212" s="359" t="s">
        <v>24859</v>
      </c>
      <c r="F1212" t="str">
        <f t="shared" si="38"/>
        <v>94189</v>
      </c>
      <c r="H1212" s="31">
        <f t="shared" si="39"/>
        <v>29.05</v>
      </c>
    </row>
    <row r="1213" spans="1:8" ht="40.5">
      <c r="A1213" s="359" t="s">
        <v>9022</v>
      </c>
      <c r="B1213" s="314" t="s">
        <v>25764</v>
      </c>
      <c r="C1213" s="359" t="s">
        <v>72</v>
      </c>
      <c r="D1213" s="359" t="s">
        <v>22402</v>
      </c>
      <c r="F1213" t="str">
        <f t="shared" si="38"/>
        <v>94192</v>
      </c>
      <c r="H1213" s="31">
        <f t="shared" si="39"/>
        <v>31.27</v>
      </c>
    </row>
    <row r="1214" spans="1:8" ht="40.5">
      <c r="A1214" s="359" t="s">
        <v>9023</v>
      </c>
      <c r="B1214" s="314" t="s">
        <v>25765</v>
      </c>
      <c r="C1214" s="359" t="s">
        <v>72</v>
      </c>
      <c r="D1214" s="359" t="s">
        <v>22454</v>
      </c>
      <c r="F1214" t="str">
        <f t="shared" si="38"/>
        <v>94195</v>
      </c>
      <c r="H1214" s="31">
        <f t="shared" si="39"/>
        <v>27.05</v>
      </c>
    </row>
    <row r="1215" spans="1:8" ht="40.5">
      <c r="A1215" s="359" t="s">
        <v>9024</v>
      </c>
      <c r="B1215" s="314" t="s">
        <v>25766</v>
      </c>
      <c r="C1215" s="359" t="s">
        <v>72</v>
      </c>
      <c r="D1215" s="359" t="s">
        <v>25767</v>
      </c>
      <c r="F1215" t="str">
        <f t="shared" si="38"/>
        <v>94198</v>
      </c>
      <c r="H1215" s="31">
        <f t="shared" si="39"/>
        <v>30</v>
      </c>
    </row>
    <row r="1216" spans="1:8" ht="40.5">
      <c r="A1216" s="359" t="s">
        <v>9025</v>
      </c>
      <c r="B1216" s="314" t="s">
        <v>25768</v>
      </c>
      <c r="C1216" s="359" t="s">
        <v>72</v>
      </c>
      <c r="D1216" s="359" t="s">
        <v>23794</v>
      </c>
      <c r="F1216" t="str">
        <f t="shared" si="38"/>
        <v>94201</v>
      </c>
      <c r="H1216" s="31">
        <f t="shared" si="39"/>
        <v>39.020000000000003</v>
      </c>
    </row>
    <row r="1217" spans="1:8" ht="40.5">
      <c r="A1217" s="359" t="s">
        <v>9026</v>
      </c>
      <c r="B1217" s="314" t="s">
        <v>25769</v>
      </c>
      <c r="C1217" s="359" t="s">
        <v>72</v>
      </c>
      <c r="D1217" s="359" t="s">
        <v>25770</v>
      </c>
      <c r="F1217" t="str">
        <f t="shared" si="38"/>
        <v>94204</v>
      </c>
      <c r="H1217" s="31">
        <f t="shared" si="39"/>
        <v>44.05</v>
      </c>
    </row>
    <row r="1218" spans="1:8" ht="27">
      <c r="A1218" s="359" t="s">
        <v>9027</v>
      </c>
      <c r="B1218" s="314" t="s">
        <v>25771</v>
      </c>
      <c r="C1218" s="359" t="s">
        <v>74</v>
      </c>
      <c r="D1218" s="359" t="s">
        <v>23410</v>
      </c>
      <c r="F1218" t="str">
        <f t="shared" si="38"/>
        <v>94224</v>
      </c>
      <c r="H1218" s="31">
        <f t="shared" si="39"/>
        <v>21.93</v>
      </c>
    </row>
    <row r="1219" spans="1:8" ht="40.5">
      <c r="A1219" s="359" t="s">
        <v>9028</v>
      </c>
      <c r="B1219" s="314" t="s">
        <v>25772</v>
      </c>
      <c r="C1219" s="359" t="s">
        <v>72</v>
      </c>
      <c r="D1219" s="359" t="s">
        <v>25773</v>
      </c>
      <c r="F1219" t="str">
        <f t="shared" si="38"/>
        <v>94225</v>
      </c>
      <c r="H1219" s="31">
        <f t="shared" si="39"/>
        <v>21.18</v>
      </c>
    </row>
    <row r="1220" spans="1:8" ht="40.5">
      <c r="A1220" s="359" t="s">
        <v>9029</v>
      </c>
      <c r="B1220" s="314" t="s">
        <v>25774</v>
      </c>
      <c r="C1220" s="359" t="s">
        <v>72</v>
      </c>
      <c r="D1220" s="359" t="s">
        <v>22388</v>
      </c>
      <c r="F1220" t="str">
        <f t="shared" si="38"/>
        <v>94226</v>
      </c>
      <c r="H1220" s="31">
        <f t="shared" si="39"/>
        <v>14.92</v>
      </c>
    </row>
    <row r="1221" spans="1:8" ht="27">
      <c r="A1221" s="359" t="s">
        <v>9031</v>
      </c>
      <c r="B1221" s="314" t="s">
        <v>25775</v>
      </c>
      <c r="C1221" s="359" t="s">
        <v>112</v>
      </c>
      <c r="D1221" s="359" t="s">
        <v>16958</v>
      </c>
      <c r="F1221" t="str">
        <f t="shared" ref="F1221:F1284" si="40">TRIM(A1221)</f>
        <v>94232</v>
      </c>
      <c r="H1221" s="31">
        <f t="shared" ref="H1221:H1284" si="41">ROUND(D1221*(1+$H$1),2)</f>
        <v>2.46</v>
      </c>
    </row>
    <row r="1222" spans="1:8" ht="40.5">
      <c r="A1222" s="359" t="s">
        <v>9033</v>
      </c>
      <c r="B1222" s="314" t="s">
        <v>25776</v>
      </c>
      <c r="C1222" s="359" t="s">
        <v>72</v>
      </c>
      <c r="D1222" s="359" t="s">
        <v>22454</v>
      </c>
      <c r="F1222" t="str">
        <f t="shared" si="40"/>
        <v>94440</v>
      </c>
      <c r="H1222" s="31">
        <f t="shared" si="41"/>
        <v>27.05</v>
      </c>
    </row>
    <row r="1223" spans="1:8" ht="40.5">
      <c r="A1223" s="359" t="s">
        <v>9034</v>
      </c>
      <c r="B1223" s="314" t="s">
        <v>25777</v>
      </c>
      <c r="C1223" s="359" t="s">
        <v>72</v>
      </c>
      <c r="D1223" s="359" t="s">
        <v>25767</v>
      </c>
      <c r="F1223" t="str">
        <f t="shared" si="40"/>
        <v>94441</v>
      </c>
      <c r="H1223" s="31">
        <f t="shared" si="41"/>
        <v>30</v>
      </c>
    </row>
    <row r="1224" spans="1:8" ht="40.5">
      <c r="A1224" s="359" t="s">
        <v>9035</v>
      </c>
      <c r="B1224" s="314" t="s">
        <v>25778</v>
      </c>
      <c r="C1224" s="359" t="s">
        <v>72</v>
      </c>
      <c r="D1224" s="359" t="s">
        <v>22454</v>
      </c>
      <c r="F1224" t="str">
        <f t="shared" si="40"/>
        <v>94442</v>
      </c>
      <c r="H1224" s="31">
        <f t="shared" si="41"/>
        <v>27.05</v>
      </c>
    </row>
    <row r="1225" spans="1:8" ht="40.5">
      <c r="A1225" s="359" t="s">
        <v>9036</v>
      </c>
      <c r="B1225" s="314" t="s">
        <v>25779</v>
      </c>
      <c r="C1225" s="359" t="s">
        <v>72</v>
      </c>
      <c r="D1225" s="359" t="s">
        <v>25767</v>
      </c>
      <c r="F1225" t="str">
        <f t="shared" si="40"/>
        <v>94443</v>
      </c>
      <c r="H1225" s="31">
        <f t="shared" si="41"/>
        <v>30</v>
      </c>
    </row>
    <row r="1226" spans="1:8" ht="40.5">
      <c r="A1226" s="359" t="s">
        <v>9037</v>
      </c>
      <c r="B1226" s="314" t="s">
        <v>25780</v>
      </c>
      <c r="C1226" s="359" t="s">
        <v>72</v>
      </c>
      <c r="D1226" s="359" t="s">
        <v>23794</v>
      </c>
      <c r="F1226" t="str">
        <f t="shared" si="40"/>
        <v>94445</v>
      </c>
      <c r="H1226" s="31">
        <f t="shared" si="41"/>
        <v>39.020000000000003</v>
      </c>
    </row>
    <row r="1227" spans="1:8" ht="40.5">
      <c r="A1227" s="359" t="s">
        <v>9038</v>
      </c>
      <c r="B1227" s="314" t="s">
        <v>25781</v>
      </c>
      <c r="C1227" s="359" t="s">
        <v>72</v>
      </c>
      <c r="D1227" s="359" t="s">
        <v>25770</v>
      </c>
      <c r="F1227" t="str">
        <f t="shared" si="40"/>
        <v>94446</v>
      </c>
      <c r="H1227" s="31">
        <f t="shared" si="41"/>
        <v>44.05</v>
      </c>
    </row>
    <row r="1228" spans="1:8" ht="40.5">
      <c r="A1228" s="359" t="s">
        <v>9039</v>
      </c>
      <c r="B1228" s="314" t="s">
        <v>25782</v>
      </c>
      <c r="C1228" s="359" t="s">
        <v>72</v>
      </c>
      <c r="D1228" s="359" t="s">
        <v>23794</v>
      </c>
      <c r="F1228" t="str">
        <f t="shared" si="40"/>
        <v>94447</v>
      </c>
      <c r="H1228" s="31">
        <f t="shared" si="41"/>
        <v>39.020000000000003</v>
      </c>
    </row>
    <row r="1229" spans="1:8" ht="40.5">
      <c r="A1229" s="359" t="s">
        <v>9040</v>
      </c>
      <c r="B1229" s="314" t="s">
        <v>25783</v>
      </c>
      <c r="C1229" s="359" t="s">
        <v>72</v>
      </c>
      <c r="D1229" s="359" t="s">
        <v>25770</v>
      </c>
      <c r="F1229" t="str">
        <f t="shared" si="40"/>
        <v>94448</v>
      </c>
      <c r="H1229" s="31">
        <f t="shared" si="41"/>
        <v>44.05</v>
      </c>
    </row>
    <row r="1230" spans="1:8" ht="54">
      <c r="A1230" s="359" t="s">
        <v>9041</v>
      </c>
      <c r="B1230" s="314" t="s">
        <v>25784</v>
      </c>
      <c r="C1230" s="359" t="s">
        <v>72</v>
      </c>
      <c r="D1230" s="359" t="s">
        <v>24631</v>
      </c>
      <c r="F1230" t="str">
        <f t="shared" si="40"/>
        <v>94207</v>
      </c>
      <c r="H1230" s="31">
        <f t="shared" si="41"/>
        <v>43.33</v>
      </c>
    </row>
    <row r="1231" spans="1:8" ht="54">
      <c r="A1231" s="359" t="s">
        <v>9042</v>
      </c>
      <c r="B1231" s="314" t="s">
        <v>25785</v>
      </c>
      <c r="C1231" s="359" t="s">
        <v>72</v>
      </c>
      <c r="D1231" s="359" t="s">
        <v>23928</v>
      </c>
      <c r="F1231" t="str">
        <f t="shared" si="40"/>
        <v>94210</v>
      </c>
      <c r="H1231" s="31">
        <f t="shared" si="41"/>
        <v>46.03</v>
      </c>
    </row>
    <row r="1232" spans="1:8" ht="40.5">
      <c r="A1232" s="359" t="s">
        <v>9043</v>
      </c>
      <c r="B1232" s="314" t="s">
        <v>25786</v>
      </c>
      <c r="C1232" s="359" t="s">
        <v>72</v>
      </c>
      <c r="D1232" s="359" t="s">
        <v>25787</v>
      </c>
      <c r="F1232" t="str">
        <f t="shared" si="40"/>
        <v>94218</v>
      </c>
      <c r="H1232" s="31">
        <f t="shared" si="41"/>
        <v>95.19</v>
      </c>
    </row>
    <row r="1233" spans="1:8" ht="27">
      <c r="A1233" s="359" t="s">
        <v>9044</v>
      </c>
      <c r="B1233" s="314" t="s">
        <v>25788</v>
      </c>
      <c r="C1233" s="359" t="s">
        <v>72</v>
      </c>
      <c r="D1233" s="359" t="s">
        <v>25342</v>
      </c>
      <c r="F1233" t="str">
        <f t="shared" si="40"/>
        <v>94213</v>
      </c>
      <c r="H1233" s="31">
        <f t="shared" si="41"/>
        <v>49.66</v>
      </c>
    </row>
    <row r="1234" spans="1:8" ht="40.5">
      <c r="A1234" s="359" t="s">
        <v>9045</v>
      </c>
      <c r="B1234" s="314" t="s">
        <v>25789</v>
      </c>
      <c r="C1234" s="359" t="s">
        <v>72</v>
      </c>
      <c r="D1234" s="359" t="s">
        <v>25790</v>
      </c>
      <c r="F1234" t="str">
        <f t="shared" si="40"/>
        <v>94216</v>
      </c>
      <c r="H1234" s="31">
        <f t="shared" si="41"/>
        <v>366.57</v>
      </c>
    </row>
    <row r="1235" spans="1:8" ht="54">
      <c r="A1235" s="359" t="s">
        <v>9046</v>
      </c>
      <c r="B1235" s="314" t="s">
        <v>25791</v>
      </c>
      <c r="C1235" s="359" t="s">
        <v>74</v>
      </c>
      <c r="D1235" s="359" t="s">
        <v>25792</v>
      </c>
      <c r="F1235" t="str">
        <f t="shared" si="40"/>
        <v>94219</v>
      </c>
      <c r="H1235" s="31">
        <f t="shared" si="41"/>
        <v>26.2</v>
      </c>
    </row>
    <row r="1236" spans="1:8" ht="54">
      <c r="A1236" s="359" t="s">
        <v>9047</v>
      </c>
      <c r="B1236" s="314" t="s">
        <v>25793</v>
      </c>
      <c r="C1236" s="359" t="s">
        <v>74</v>
      </c>
      <c r="D1236" s="359" t="s">
        <v>24395</v>
      </c>
      <c r="F1236" t="str">
        <f t="shared" si="40"/>
        <v>94220</v>
      </c>
      <c r="H1236" s="31">
        <f t="shared" si="41"/>
        <v>42.21</v>
      </c>
    </row>
    <row r="1237" spans="1:8" ht="54">
      <c r="A1237" s="359" t="s">
        <v>9048</v>
      </c>
      <c r="B1237" s="314" t="s">
        <v>25794</v>
      </c>
      <c r="C1237" s="359" t="s">
        <v>74</v>
      </c>
      <c r="D1237" s="359" t="s">
        <v>23405</v>
      </c>
      <c r="F1237" t="str">
        <f t="shared" si="40"/>
        <v>94221</v>
      </c>
      <c r="H1237" s="31">
        <f t="shared" si="41"/>
        <v>20.36</v>
      </c>
    </row>
    <row r="1238" spans="1:8" ht="54">
      <c r="A1238" s="359" t="s">
        <v>9050</v>
      </c>
      <c r="B1238" s="314" t="s">
        <v>25795</v>
      </c>
      <c r="C1238" s="359" t="s">
        <v>74</v>
      </c>
      <c r="D1238" s="359" t="s">
        <v>25796</v>
      </c>
      <c r="F1238" t="str">
        <f t="shared" si="40"/>
        <v>94222</v>
      </c>
      <c r="H1238" s="31">
        <f t="shared" si="41"/>
        <v>36.36</v>
      </c>
    </row>
    <row r="1239" spans="1:8" ht="40.5">
      <c r="A1239" s="359" t="s">
        <v>9051</v>
      </c>
      <c r="B1239" s="314" t="s">
        <v>25797</v>
      </c>
      <c r="C1239" s="359" t="s">
        <v>74</v>
      </c>
      <c r="D1239" s="359" t="s">
        <v>25798</v>
      </c>
      <c r="F1239" t="str">
        <f t="shared" si="40"/>
        <v>94223</v>
      </c>
      <c r="H1239" s="31">
        <f t="shared" si="41"/>
        <v>55.56</v>
      </c>
    </row>
    <row r="1240" spans="1:8" ht="40.5">
      <c r="A1240" s="359" t="s">
        <v>9052</v>
      </c>
      <c r="B1240" s="314" t="s">
        <v>25799</v>
      </c>
      <c r="C1240" s="359" t="s">
        <v>74</v>
      </c>
      <c r="D1240" s="359" t="s">
        <v>25800</v>
      </c>
      <c r="F1240" t="str">
        <f t="shared" si="40"/>
        <v>94451</v>
      </c>
      <c r="H1240" s="31">
        <f t="shared" si="41"/>
        <v>124.95</v>
      </c>
    </row>
    <row r="1241" spans="1:8" ht="40.5">
      <c r="A1241" s="359" t="s">
        <v>25801</v>
      </c>
      <c r="B1241" s="314" t="s">
        <v>25802</v>
      </c>
      <c r="C1241" s="359" t="s">
        <v>74</v>
      </c>
      <c r="D1241" s="359" t="s">
        <v>25803</v>
      </c>
      <c r="F1241" t="str">
        <f t="shared" si="40"/>
        <v>100325</v>
      </c>
      <c r="H1241" s="31">
        <f t="shared" si="41"/>
        <v>53.51</v>
      </c>
    </row>
    <row r="1242" spans="1:8" ht="40.5">
      <c r="A1242" s="359" t="s">
        <v>25804</v>
      </c>
      <c r="B1242" s="314" t="s">
        <v>25805</v>
      </c>
      <c r="C1242" s="359" t="s">
        <v>74</v>
      </c>
      <c r="D1242" s="359" t="s">
        <v>24815</v>
      </c>
      <c r="F1242" t="str">
        <f t="shared" si="40"/>
        <v>100327</v>
      </c>
      <c r="H1242" s="31">
        <f t="shared" si="41"/>
        <v>49.35</v>
      </c>
    </row>
    <row r="1243" spans="1:8" ht="40.5">
      <c r="A1243" s="359" t="s">
        <v>25806</v>
      </c>
      <c r="B1243" s="314" t="s">
        <v>25807</v>
      </c>
      <c r="C1243" s="359" t="s">
        <v>72</v>
      </c>
      <c r="D1243" s="359" t="s">
        <v>11100</v>
      </c>
      <c r="F1243" t="str">
        <f t="shared" si="40"/>
        <v>100328</v>
      </c>
      <c r="H1243" s="31">
        <f t="shared" si="41"/>
        <v>11.14</v>
      </c>
    </row>
    <row r="1244" spans="1:8" ht="40.5">
      <c r="A1244" s="359" t="s">
        <v>25808</v>
      </c>
      <c r="B1244" s="314" t="s">
        <v>25809</v>
      </c>
      <c r="C1244" s="359" t="s">
        <v>72</v>
      </c>
      <c r="D1244" s="359" t="s">
        <v>8968</v>
      </c>
      <c r="F1244" t="str">
        <f t="shared" si="40"/>
        <v>100329</v>
      </c>
      <c r="H1244" s="31">
        <f t="shared" si="41"/>
        <v>14.1</v>
      </c>
    </row>
    <row r="1245" spans="1:8" ht="40.5">
      <c r="A1245" s="359" t="s">
        <v>25810</v>
      </c>
      <c r="B1245" s="314" t="s">
        <v>25811</v>
      </c>
      <c r="C1245" s="359" t="s">
        <v>72</v>
      </c>
      <c r="D1245" s="359" t="s">
        <v>13758</v>
      </c>
      <c r="F1245" t="str">
        <f t="shared" si="40"/>
        <v>100330</v>
      </c>
      <c r="H1245" s="31">
        <f t="shared" si="41"/>
        <v>15.15</v>
      </c>
    </row>
    <row r="1246" spans="1:8" ht="40.5">
      <c r="A1246" s="359" t="s">
        <v>25812</v>
      </c>
      <c r="B1246" s="314" t="s">
        <v>25813</v>
      </c>
      <c r="C1246" s="359" t="s">
        <v>72</v>
      </c>
      <c r="D1246" s="359" t="s">
        <v>25098</v>
      </c>
      <c r="F1246" t="str">
        <f t="shared" si="40"/>
        <v>100331</v>
      </c>
      <c r="H1246" s="31">
        <f t="shared" si="41"/>
        <v>20.190000000000001</v>
      </c>
    </row>
    <row r="1247" spans="1:8" ht="54">
      <c r="A1247" s="359" t="s">
        <v>25814</v>
      </c>
      <c r="B1247" s="314" t="s">
        <v>25815</v>
      </c>
      <c r="C1247" s="359" t="s">
        <v>74</v>
      </c>
      <c r="D1247" s="359" t="s">
        <v>25816</v>
      </c>
      <c r="F1247" t="str">
        <f t="shared" si="40"/>
        <v>100434</v>
      </c>
      <c r="H1247" s="31">
        <f t="shared" si="41"/>
        <v>65.239999999999995</v>
      </c>
    </row>
    <row r="1248" spans="1:8" ht="40.5">
      <c r="A1248" s="359" t="s">
        <v>25817</v>
      </c>
      <c r="B1248" s="314" t="s">
        <v>25818</v>
      </c>
      <c r="C1248" s="359" t="s">
        <v>74</v>
      </c>
      <c r="D1248" s="359" t="s">
        <v>13961</v>
      </c>
      <c r="F1248" t="str">
        <f t="shared" si="40"/>
        <v>100435</v>
      </c>
      <c r="H1248" s="31">
        <f t="shared" si="41"/>
        <v>28.97</v>
      </c>
    </row>
    <row r="1249" spans="1:8" ht="40.5">
      <c r="A1249" s="359" t="s">
        <v>9053</v>
      </c>
      <c r="B1249" s="314" t="s">
        <v>25819</v>
      </c>
      <c r="C1249" s="359" t="s">
        <v>74</v>
      </c>
      <c r="D1249" s="359" t="s">
        <v>25005</v>
      </c>
      <c r="F1249" t="str">
        <f t="shared" si="40"/>
        <v>94227</v>
      </c>
      <c r="H1249" s="31">
        <f t="shared" si="41"/>
        <v>48.2</v>
      </c>
    </row>
    <row r="1250" spans="1:8" ht="40.5">
      <c r="A1250" s="826" t="s">
        <v>9054</v>
      </c>
      <c r="B1250" s="314" t="s">
        <v>25820</v>
      </c>
      <c r="C1250" s="359" t="s">
        <v>74</v>
      </c>
      <c r="D1250" s="359" t="s">
        <v>25821</v>
      </c>
      <c r="F1250" t="str">
        <f t="shared" si="40"/>
        <v>94228</v>
      </c>
      <c r="H1250" s="31">
        <f t="shared" si="41"/>
        <v>71.900000000000006</v>
      </c>
    </row>
    <row r="1251" spans="1:8" ht="40.5">
      <c r="A1251" s="359" t="s">
        <v>9055</v>
      </c>
      <c r="B1251" s="314" t="s">
        <v>25822</v>
      </c>
      <c r="C1251" s="359" t="s">
        <v>74</v>
      </c>
      <c r="D1251" s="359" t="s">
        <v>25823</v>
      </c>
      <c r="F1251" t="str">
        <f t="shared" si="40"/>
        <v>94229</v>
      </c>
      <c r="H1251" s="31">
        <f t="shared" si="41"/>
        <v>140.31</v>
      </c>
    </row>
    <row r="1252" spans="1:8" ht="27">
      <c r="A1252" s="359" t="s">
        <v>9056</v>
      </c>
      <c r="B1252" s="314" t="s">
        <v>25824</v>
      </c>
      <c r="C1252" s="359" t="s">
        <v>74</v>
      </c>
      <c r="D1252" s="359" t="s">
        <v>25825</v>
      </c>
      <c r="F1252" t="str">
        <f t="shared" si="40"/>
        <v>94231</v>
      </c>
      <c r="H1252" s="31">
        <f t="shared" si="41"/>
        <v>42.07</v>
      </c>
    </row>
    <row r="1253" spans="1:8" ht="54">
      <c r="A1253" s="359" t="s">
        <v>9057</v>
      </c>
      <c r="B1253" s="314" t="s">
        <v>25826</v>
      </c>
      <c r="C1253" s="359" t="s">
        <v>72</v>
      </c>
      <c r="D1253" s="359" t="s">
        <v>23679</v>
      </c>
      <c r="F1253" t="str">
        <f t="shared" si="40"/>
        <v>94449</v>
      </c>
      <c r="H1253" s="31">
        <f t="shared" si="41"/>
        <v>73.88</v>
      </c>
    </row>
    <row r="1254" spans="1:8" ht="27">
      <c r="A1254" s="359" t="s">
        <v>4701</v>
      </c>
      <c r="B1254" s="314" t="s">
        <v>4702</v>
      </c>
      <c r="C1254" s="359" t="s">
        <v>70</v>
      </c>
      <c r="D1254" s="359" t="s">
        <v>25827</v>
      </c>
      <c r="F1254" t="str">
        <f t="shared" si="40"/>
        <v>73970/1</v>
      </c>
      <c r="H1254" s="31">
        <f t="shared" si="41"/>
        <v>13.02</v>
      </c>
    </row>
    <row r="1255" spans="1:8" ht="27">
      <c r="A1255" s="359" t="s">
        <v>4703</v>
      </c>
      <c r="B1255" s="314" t="s">
        <v>4704</v>
      </c>
      <c r="C1255" s="359" t="s">
        <v>70</v>
      </c>
      <c r="D1255" s="359" t="s">
        <v>24645</v>
      </c>
      <c r="F1255" t="str">
        <f t="shared" si="40"/>
        <v>73970/2</v>
      </c>
      <c r="H1255" s="31">
        <f t="shared" si="41"/>
        <v>9.5299999999999994</v>
      </c>
    </row>
    <row r="1256" spans="1:8" ht="40.5">
      <c r="A1256" s="359" t="s">
        <v>9059</v>
      </c>
      <c r="B1256" s="314" t="s">
        <v>25828</v>
      </c>
      <c r="C1256" s="359" t="s">
        <v>112</v>
      </c>
      <c r="D1256" s="359" t="s">
        <v>25829</v>
      </c>
      <c r="F1256" t="str">
        <f t="shared" si="40"/>
        <v>92255</v>
      </c>
      <c r="H1256" s="31">
        <f t="shared" si="41"/>
        <v>187.21</v>
      </c>
    </row>
    <row r="1257" spans="1:8" ht="40.5">
      <c r="A1257" s="359" t="s">
        <v>9060</v>
      </c>
      <c r="B1257" s="314" t="s">
        <v>25830</v>
      </c>
      <c r="C1257" s="359" t="s">
        <v>112</v>
      </c>
      <c r="D1257" s="359" t="s">
        <v>25831</v>
      </c>
      <c r="F1257" t="str">
        <f t="shared" si="40"/>
        <v>92256</v>
      </c>
      <c r="H1257" s="31">
        <f t="shared" si="41"/>
        <v>234.68</v>
      </c>
    </row>
    <row r="1258" spans="1:8" ht="40.5">
      <c r="A1258" s="359" t="s">
        <v>9061</v>
      </c>
      <c r="B1258" s="314" t="s">
        <v>25832</v>
      </c>
      <c r="C1258" s="359" t="s">
        <v>112</v>
      </c>
      <c r="D1258" s="359" t="s">
        <v>25833</v>
      </c>
      <c r="F1258" t="str">
        <f t="shared" si="40"/>
        <v>92257</v>
      </c>
      <c r="H1258" s="31">
        <f t="shared" si="41"/>
        <v>281.45999999999998</v>
      </c>
    </row>
    <row r="1259" spans="1:8" ht="40.5">
      <c r="A1259" s="359" t="s">
        <v>9062</v>
      </c>
      <c r="B1259" s="314" t="s">
        <v>25834</v>
      </c>
      <c r="C1259" s="359" t="s">
        <v>112</v>
      </c>
      <c r="D1259" s="359" t="s">
        <v>25835</v>
      </c>
      <c r="F1259" t="str">
        <f t="shared" si="40"/>
        <v>92258</v>
      </c>
      <c r="H1259" s="31">
        <f t="shared" si="41"/>
        <v>356.68</v>
      </c>
    </row>
    <row r="1260" spans="1:8" ht="54">
      <c r="A1260" s="359" t="s">
        <v>9063</v>
      </c>
      <c r="B1260" s="314" t="s">
        <v>25836</v>
      </c>
      <c r="C1260" s="359" t="s">
        <v>72</v>
      </c>
      <c r="D1260" s="359" t="s">
        <v>25837</v>
      </c>
      <c r="F1260" t="str">
        <f t="shared" si="40"/>
        <v>92568</v>
      </c>
      <c r="H1260" s="31">
        <f t="shared" si="41"/>
        <v>91.03</v>
      </c>
    </row>
    <row r="1261" spans="1:8" ht="54">
      <c r="A1261" s="359" t="s">
        <v>9064</v>
      </c>
      <c r="B1261" s="314" t="s">
        <v>25838</v>
      </c>
      <c r="C1261" s="359" t="s">
        <v>72</v>
      </c>
      <c r="D1261" s="359" t="s">
        <v>24814</v>
      </c>
      <c r="F1261" t="str">
        <f t="shared" si="40"/>
        <v>92569</v>
      </c>
      <c r="H1261" s="31">
        <f t="shared" si="41"/>
        <v>41.37</v>
      </c>
    </row>
    <row r="1262" spans="1:8" ht="54">
      <c r="A1262" s="359" t="s">
        <v>9065</v>
      </c>
      <c r="B1262" s="314" t="s">
        <v>25839</v>
      </c>
      <c r="C1262" s="359" t="s">
        <v>72</v>
      </c>
      <c r="D1262" s="359" t="s">
        <v>22572</v>
      </c>
      <c r="F1262" t="str">
        <f t="shared" si="40"/>
        <v>92570</v>
      </c>
      <c r="H1262" s="31">
        <f t="shared" si="41"/>
        <v>18.809999999999999</v>
      </c>
    </row>
    <row r="1263" spans="1:8" ht="54">
      <c r="A1263" s="359" t="s">
        <v>9066</v>
      </c>
      <c r="B1263" s="314" t="s">
        <v>25840</v>
      </c>
      <c r="C1263" s="359" t="s">
        <v>72</v>
      </c>
      <c r="D1263" s="359" t="s">
        <v>24633</v>
      </c>
      <c r="F1263" t="str">
        <f t="shared" si="40"/>
        <v>92571</v>
      </c>
      <c r="H1263" s="31">
        <f t="shared" si="41"/>
        <v>99.83</v>
      </c>
    </row>
    <row r="1264" spans="1:8" ht="54">
      <c r="A1264" s="359" t="s">
        <v>9067</v>
      </c>
      <c r="B1264" s="314" t="s">
        <v>25841</v>
      </c>
      <c r="C1264" s="359" t="s">
        <v>72</v>
      </c>
      <c r="D1264" s="359" t="s">
        <v>23438</v>
      </c>
      <c r="F1264" t="str">
        <f t="shared" si="40"/>
        <v>92572</v>
      </c>
      <c r="H1264" s="31">
        <f t="shared" si="41"/>
        <v>51.39</v>
      </c>
    </row>
    <row r="1265" spans="1:8" ht="54">
      <c r="A1265" s="359" t="s">
        <v>9068</v>
      </c>
      <c r="B1265" s="314" t="s">
        <v>25842</v>
      </c>
      <c r="C1265" s="359" t="s">
        <v>72</v>
      </c>
      <c r="D1265" s="359" t="s">
        <v>25108</v>
      </c>
      <c r="F1265" t="str">
        <f t="shared" si="40"/>
        <v>92573</v>
      </c>
      <c r="H1265" s="31">
        <f t="shared" si="41"/>
        <v>22.52</v>
      </c>
    </row>
    <row r="1266" spans="1:8" ht="54">
      <c r="A1266" s="881" t="s">
        <v>9069</v>
      </c>
      <c r="B1266" s="314" t="s">
        <v>25843</v>
      </c>
      <c r="C1266" s="359" t="s">
        <v>72</v>
      </c>
      <c r="D1266" s="359" t="s">
        <v>25844</v>
      </c>
      <c r="F1266" t="str">
        <f t="shared" si="40"/>
        <v>92574</v>
      </c>
      <c r="H1266" s="31">
        <f t="shared" si="41"/>
        <v>97.57</v>
      </c>
    </row>
    <row r="1267" spans="1:8" ht="40.5">
      <c r="A1267" s="359" t="s">
        <v>9070</v>
      </c>
      <c r="B1267" s="314" t="s">
        <v>25845</v>
      </c>
      <c r="C1267" s="359" t="s">
        <v>72</v>
      </c>
      <c r="D1267" s="359" t="s">
        <v>25846</v>
      </c>
      <c r="F1267" t="str">
        <f t="shared" si="40"/>
        <v>92575</v>
      </c>
      <c r="H1267" s="31">
        <f t="shared" si="41"/>
        <v>40.64</v>
      </c>
    </row>
    <row r="1268" spans="1:8" ht="40.5">
      <c r="A1268" s="359" t="s">
        <v>9071</v>
      </c>
      <c r="B1268" s="314" t="s">
        <v>25847</v>
      </c>
      <c r="C1268" s="359" t="s">
        <v>72</v>
      </c>
      <c r="D1268" s="359" t="s">
        <v>10112</v>
      </c>
      <c r="F1268" t="str">
        <f t="shared" si="40"/>
        <v>92576</v>
      </c>
      <c r="H1268" s="31">
        <f t="shared" si="41"/>
        <v>14.98</v>
      </c>
    </row>
    <row r="1269" spans="1:8" ht="54">
      <c r="A1269" s="359" t="s">
        <v>9073</v>
      </c>
      <c r="B1269" s="314" t="s">
        <v>25848</v>
      </c>
      <c r="C1269" s="359" t="s">
        <v>72</v>
      </c>
      <c r="D1269" s="359" t="s">
        <v>25849</v>
      </c>
      <c r="F1269" t="str">
        <f t="shared" si="40"/>
        <v>92577</v>
      </c>
      <c r="H1269" s="31">
        <f t="shared" si="41"/>
        <v>106.76</v>
      </c>
    </row>
    <row r="1270" spans="1:8" ht="54">
      <c r="A1270" s="359" t="s">
        <v>9074</v>
      </c>
      <c r="B1270" s="314" t="s">
        <v>25850</v>
      </c>
      <c r="C1270" s="359" t="s">
        <v>72</v>
      </c>
      <c r="D1270" s="359" t="s">
        <v>24667</v>
      </c>
      <c r="F1270" t="str">
        <f t="shared" si="40"/>
        <v>92578</v>
      </c>
      <c r="H1270" s="31">
        <f t="shared" si="41"/>
        <v>45.75</v>
      </c>
    </row>
    <row r="1271" spans="1:8" ht="40.5">
      <c r="A1271" s="359" t="s">
        <v>9075</v>
      </c>
      <c r="B1271" s="314" t="s">
        <v>25851</v>
      </c>
      <c r="C1271" s="359" t="s">
        <v>72</v>
      </c>
      <c r="D1271" s="359" t="s">
        <v>25106</v>
      </c>
      <c r="F1271" t="str">
        <f t="shared" si="40"/>
        <v>92579</v>
      </c>
      <c r="H1271" s="31">
        <f t="shared" si="41"/>
        <v>17.96</v>
      </c>
    </row>
    <row r="1272" spans="1:8" ht="54">
      <c r="A1272" s="359" t="s">
        <v>9077</v>
      </c>
      <c r="B1272" s="314" t="s">
        <v>25852</v>
      </c>
      <c r="C1272" s="359" t="s">
        <v>72</v>
      </c>
      <c r="D1272" s="359" t="s">
        <v>24278</v>
      </c>
      <c r="F1272" t="str">
        <f t="shared" si="40"/>
        <v>92580</v>
      </c>
      <c r="H1272" s="31">
        <f t="shared" si="41"/>
        <v>43.04</v>
      </c>
    </row>
    <row r="1273" spans="1:8" ht="54">
      <c r="A1273" s="359" t="s">
        <v>9078</v>
      </c>
      <c r="B1273" s="314" t="s">
        <v>25853</v>
      </c>
      <c r="C1273" s="359" t="s">
        <v>72</v>
      </c>
      <c r="D1273" s="359" t="s">
        <v>23968</v>
      </c>
      <c r="F1273" t="str">
        <f t="shared" si="40"/>
        <v>92581</v>
      </c>
      <c r="H1273" s="31">
        <f t="shared" si="41"/>
        <v>44.66</v>
      </c>
    </row>
    <row r="1274" spans="1:8" ht="40.5">
      <c r="A1274" s="359" t="s">
        <v>9079</v>
      </c>
      <c r="B1274" s="314" t="s">
        <v>4705</v>
      </c>
      <c r="C1274" s="359" t="s">
        <v>112</v>
      </c>
      <c r="D1274" s="359" t="s">
        <v>25854</v>
      </c>
      <c r="F1274" t="str">
        <f t="shared" si="40"/>
        <v>92582</v>
      </c>
      <c r="H1274" s="31">
        <f t="shared" si="41"/>
        <v>627.80999999999995</v>
      </c>
    </row>
    <row r="1275" spans="1:8" ht="40.5">
      <c r="A1275" s="359" t="s">
        <v>9080</v>
      </c>
      <c r="B1275" s="314" t="s">
        <v>4706</v>
      </c>
      <c r="C1275" s="359" t="s">
        <v>112</v>
      </c>
      <c r="D1275" s="359" t="s">
        <v>25855</v>
      </c>
      <c r="F1275" t="str">
        <f t="shared" si="40"/>
        <v>92584</v>
      </c>
      <c r="H1275" s="31">
        <f t="shared" si="41"/>
        <v>727.52</v>
      </c>
    </row>
    <row r="1276" spans="1:8" ht="40.5">
      <c r="A1276" s="359" t="s">
        <v>9081</v>
      </c>
      <c r="B1276" s="314" t="s">
        <v>4707</v>
      </c>
      <c r="C1276" s="359" t="s">
        <v>112</v>
      </c>
      <c r="D1276" s="359" t="s">
        <v>25856</v>
      </c>
      <c r="F1276" t="str">
        <f t="shared" si="40"/>
        <v>92586</v>
      </c>
      <c r="H1276" s="31">
        <f t="shared" si="41"/>
        <v>827.23</v>
      </c>
    </row>
    <row r="1277" spans="1:8" ht="40.5">
      <c r="A1277" s="359" t="s">
        <v>9082</v>
      </c>
      <c r="B1277" s="314" t="s">
        <v>4708</v>
      </c>
      <c r="C1277" s="359" t="s">
        <v>112</v>
      </c>
      <c r="D1277" s="359" t="s">
        <v>25857</v>
      </c>
      <c r="F1277" t="str">
        <f t="shared" si="40"/>
        <v>92588</v>
      </c>
      <c r="H1277" s="31">
        <f t="shared" si="41"/>
        <v>1039.24</v>
      </c>
    </row>
    <row r="1278" spans="1:8" ht="40.5">
      <c r="A1278" s="359" t="s">
        <v>9083</v>
      </c>
      <c r="B1278" s="314" t="s">
        <v>4709</v>
      </c>
      <c r="C1278" s="359" t="s">
        <v>112</v>
      </c>
      <c r="D1278" s="359" t="s">
        <v>25858</v>
      </c>
      <c r="F1278" t="str">
        <f t="shared" si="40"/>
        <v>92590</v>
      </c>
      <c r="H1278" s="31">
        <f t="shared" si="41"/>
        <v>1138.97</v>
      </c>
    </row>
    <row r="1279" spans="1:8" ht="40.5">
      <c r="A1279" s="359" t="s">
        <v>9084</v>
      </c>
      <c r="B1279" s="314" t="s">
        <v>4710</v>
      </c>
      <c r="C1279" s="359" t="s">
        <v>112</v>
      </c>
      <c r="D1279" s="359" t="s">
        <v>25859</v>
      </c>
      <c r="F1279" t="str">
        <f t="shared" si="40"/>
        <v>92592</v>
      </c>
      <c r="H1279" s="31">
        <f t="shared" si="41"/>
        <v>1285.45</v>
      </c>
    </row>
    <row r="1280" spans="1:8" ht="54">
      <c r="A1280" s="359" t="s">
        <v>9085</v>
      </c>
      <c r="B1280" s="314" t="s">
        <v>4711</v>
      </c>
      <c r="C1280" s="359" t="s">
        <v>70</v>
      </c>
      <c r="D1280" s="359" t="s">
        <v>10053</v>
      </c>
      <c r="F1280" t="str">
        <f t="shared" si="40"/>
        <v>92593</v>
      </c>
      <c r="H1280" s="31">
        <f t="shared" si="41"/>
        <v>9.73</v>
      </c>
    </row>
    <row r="1281" spans="1:8" ht="40.5">
      <c r="A1281" s="359" t="s">
        <v>9086</v>
      </c>
      <c r="B1281" s="314" t="s">
        <v>4712</v>
      </c>
      <c r="C1281" s="359" t="s">
        <v>112</v>
      </c>
      <c r="D1281" s="359" t="s">
        <v>25860</v>
      </c>
      <c r="F1281" t="str">
        <f t="shared" si="40"/>
        <v>92594</v>
      </c>
      <c r="H1281" s="31">
        <f t="shared" si="41"/>
        <v>1469.4</v>
      </c>
    </row>
    <row r="1282" spans="1:8" ht="40.5">
      <c r="A1282" s="359" t="s">
        <v>9087</v>
      </c>
      <c r="B1282" s="314" t="s">
        <v>4713</v>
      </c>
      <c r="C1282" s="359" t="s">
        <v>112</v>
      </c>
      <c r="D1282" s="359" t="s">
        <v>25861</v>
      </c>
      <c r="F1282" t="str">
        <f t="shared" si="40"/>
        <v>92596</v>
      </c>
      <c r="H1282" s="31">
        <f t="shared" si="41"/>
        <v>1647.64</v>
      </c>
    </row>
    <row r="1283" spans="1:8" ht="40.5">
      <c r="A1283" s="359" t="s">
        <v>9088</v>
      </c>
      <c r="B1283" s="314" t="s">
        <v>4714</v>
      </c>
      <c r="C1283" s="359" t="s">
        <v>112</v>
      </c>
      <c r="D1283" s="359" t="s">
        <v>25862</v>
      </c>
      <c r="F1283" t="str">
        <f t="shared" si="40"/>
        <v>92598</v>
      </c>
      <c r="H1283" s="31">
        <f t="shared" si="41"/>
        <v>1747.34</v>
      </c>
    </row>
    <row r="1284" spans="1:8" ht="40.5">
      <c r="A1284" s="359" t="s">
        <v>9089</v>
      </c>
      <c r="B1284" s="314" t="s">
        <v>4715</v>
      </c>
      <c r="C1284" s="359" t="s">
        <v>112</v>
      </c>
      <c r="D1284" s="359" t="s">
        <v>25863</v>
      </c>
      <c r="F1284" t="str">
        <f t="shared" si="40"/>
        <v>92600</v>
      </c>
      <c r="H1284" s="31">
        <f t="shared" si="41"/>
        <v>1866.49</v>
      </c>
    </row>
    <row r="1285" spans="1:8" ht="54">
      <c r="A1285" s="359" t="s">
        <v>9090</v>
      </c>
      <c r="B1285" s="314" t="s">
        <v>4716</v>
      </c>
      <c r="C1285" s="359" t="s">
        <v>112</v>
      </c>
      <c r="D1285" s="359" t="s">
        <v>25854</v>
      </c>
      <c r="F1285" t="str">
        <f t="shared" ref="F1285:F1348" si="42">TRIM(A1285)</f>
        <v>92602</v>
      </c>
      <c r="H1285" s="31">
        <f t="shared" ref="H1285:H1348" si="43">ROUND(D1285*(1+$H$1),2)</f>
        <v>627.80999999999995</v>
      </c>
    </row>
    <row r="1286" spans="1:8" ht="54">
      <c r="A1286" s="359" t="s">
        <v>9091</v>
      </c>
      <c r="B1286" s="314" t="s">
        <v>4717</v>
      </c>
      <c r="C1286" s="359" t="s">
        <v>112</v>
      </c>
      <c r="D1286" s="359" t="s">
        <v>25864</v>
      </c>
      <c r="F1286" t="str">
        <f t="shared" si="42"/>
        <v>92604</v>
      </c>
      <c r="H1286" s="31">
        <f t="shared" si="43"/>
        <v>708.08</v>
      </c>
    </row>
    <row r="1287" spans="1:8" ht="54">
      <c r="A1287" s="359" t="s">
        <v>9092</v>
      </c>
      <c r="B1287" s="314" t="s">
        <v>4718</v>
      </c>
      <c r="C1287" s="359" t="s">
        <v>112</v>
      </c>
      <c r="D1287" s="359" t="s">
        <v>25865</v>
      </c>
      <c r="F1287" t="str">
        <f t="shared" si="42"/>
        <v>92606</v>
      </c>
      <c r="H1287" s="31">
        <f t="shared" si="43"/>
        <v>807.81</v>
      </c>
    </row>
    <row r="1288" spans="1:8" ht="54">
      <c r="A1288" s="359" t="s">
        <v>9093</v>
      </c>
      <c r="B1288" s="314" t="s">
        <v>4719</v>
      </c>
      <c r="C1288" s="359" t="s">
        <v>112</v>
      </c>
      <c r="D1288" s="359" t="s">
        <v>25866</v>
      </c>
      <c r="F1288" t="str">
        <f t="shared" si="42"/>
        <v>92608</v>
      </c>
      <c r="H1288" s="31">
        <f t="shared" si="43"/>
        <v>1000.38</v>
      </c>
    </row>
    <row r="1289" spans="1:8" ht="54">
      <c r="A1289" s="359" t="s">
        <v>9094</v>
      </c>
      <c r="B1289" s="314" t="s">
        <v>4720</v>
      </c>
      <c r="C1289" s="359" t="s">
        <v>112</v>
      </c>
      <c r="D1289" s="359" t="s">
        <v>25867</v>
      </c>
      <c r="F1289" t="str">
        <f t="shared" si="42"/>
        <v>92610</v>
      </c>
      <c r="H1289" s="31">
        <f t="shared" si="43"/>
        <v>1100.0899999999999</v>
      </c>
    </row>
    <row r="1290" spans="1:8" ht="67.5">
      <c r="A1290" s="359" t="s">
        <v>9095</v>
      </c>
      <c r="B1290" s="314" t="s">
        <v>4721</v>
      </c>
      <c r="C1290" s="359" t="s">
        <v>112</v>
      </c>
      <c r="D1290" s="359" t="s">
        <v>25868</v>
      </c>
      <c r="F1290" t="str">
        <f t="shared" si="42"/>
        <v>92612</v>
      </c>
      <c r="H1290" s="31">
        <f t="shared" si="43"/>
        <v>1246.58</v>
      </c>
    </row>
    <row r="1291" spans="1:8" ht="54">
      <c r="A1291" s="359" t="s">
        <v>9096</v>
      </c>
      <c r="B1291" s="314" t="s">
        <v>4722</v>
      </c>
      <c r="C1291" s="359" t="s">
        <v>112</v>
      </c>
      <c r="D1291" s="359" t="s">
        <v>25869</v>
      </c>
      <c r="F1291" t="str">
        <f t="shared" si="42"/>
        <v>92614</v>
      </c>
      <c r="H1291" s="31">
        <f t="shared" si="43"/>
        <v>1391.67</v>
      </c>
    </row>
    <row r="1292" spans="1:8" ht="54">
      <c r="A1292" s="359" t="s">
        <v>9097</v>
      </c>
      <c r="B1292" s="314" t="s">
        <v>4723</v>
      </c>
      <c r="C1292" s="359" t="s">
        <v>112</v>
      </c>
      <c r="D1292" s="359" t="s">
        <v>25870</v>
      </c>
      <c r="F1292" t="str">
        <f t="shared" si="42"/>
        <v>92616</v>
      </c>
      <c r="H1292" s="31">
        <f t="shared" si="43"/>
        <v>1589.33</v>
      </c>
    </row>
    <row r="1293" spans="1:8" ht="54">
      <c r="A1293" s="359" t="s">
        <v>9098</v>
      </c>
      <c r="B1293" s="314" t="s">
        <v>4724</v>
      </c>
      <c r="C1293" s="359" t="s">
        <v>112</v>
      </c>
      <c r="D1293" s="359" t="s">
        <v>25871</v>
      </c>
      <c r="F1293" t="str">
        <f t="shared" si="42"/>
        <v>92618</v>
      </c>
      <c r="H1293" s="31">
        <f t="shared" si="43"/>
        <v>1689.05</v>
      </c>
    </row>
    <row r="1294" spans="1:8" ht="54">
      <c r="A1294" s="359" t="s">
        <v>9099</v>
      </c>
      <c r="B1294" s="314" t="s">
        <v>4725</v>
      </c>
      <c r="C1294" s="359" t="s">
        <v>112</v>
      </c>
      <c r="D1294" s="359" t="s">
        <v>25872</v>
      </c>
      <c r="F1294" t="str">
        <f t="shared" si="42"/>
        <v>92620</v>
      </c>
      <c r="H1294" s="31">
        <f t="shared" si="43"/>
        <v>1788.75</v>
      </c>
    </row>
    <row r="1295" spans="1:8" ht="54">
      <c r="A1295" s="359" t="s">
        <v>25873</v>
      </c>
      <c r="B1295" s="314" t="s">
        <v>25874</v>
      </c>
      <c r="C1295" s="359" t="s">
        <v>112</v>
      </c>
      <c r="D1295" s="359" t="s">
        <v>25875</v>
      </c>
      <c r="F1295" t="str">
        <f t="shared" si="42"/>
        <v>100357</v>
      </c>
      <c r="H1295" s="31">
        <f t="shared" si="43"/>
        <v>887.9</v>
      </c>
    </row>
    <row r="1296" spans="1:8" ht="54">
      <c r="A1296" s="359" t="s">
        <v>25876</v>
      </c>
      <c r="B1296" s="314" t="s">
        <v>25877</v>
      </c>
      <c r="C1296" s="359" t="s">
        <v>112</v>
      </c>
      <c r="D1296" s="359" t="s">
        <v>25878</v>
      </c>
      <c r="F1296" t="str">
        <f t="shared" si="42"/>
        <v>100358</v>
      </c>
      <c r="H1296" s="31">
        <f t="shared" si="43"/>
        <v>1219.52</v>
      </c>
    </row>
    <row r="1297" spans="1:8" ht="54">
      <c r="A1297" s="359" t="s">
        <v>25879</v>
      </c>
      <c r="B1297" s="314" t="s">
        <v>25880</v>
      </c>
      <c r="C1297" s="359" t="s">
        <v>112</v>
      </c>
      <c r="D1297" s="359" t="s">
        <v>25881</v>
      </c>
      <c r="F1297" t="str">
        <f t="shared" si="42"/>
        <v>100359</v>
      </c>
      <c r="H1297" s="31">
        <f t="shared" si="43"/>
        <v>1275.3699999999999</v>
      </c>
    </row>
    <row r="1298" spans="1:8" ht="54">
      <c r="A1298" s="359" t="s">
        <v>25882</v>
      </c>
      <c r="B1298" s="314" t="s">
        <v>25883</v>
      </c>
      <c r="C1298" s="359" t="s">
        <v>112</v>
      </c>
      <c r="D1298" s="359" t="s">
        <v>25884</v>
      </c>
      <c r="F1298" t="str">
        <f t="shared" si="42"/>
        <v>100360</v>
      </c>
      <c r="H1298" s="31">
        <f t="shared" si="43"/>
        <v>1411.92</v>
      </c>
    </row>
    <row r="1299" spans="1:8" ht="54">
      <c r="A1299" s="359" t="s">
        <v>25885</v>
      </c>
      <c r="B1299" s="314" t="s">
        <v>25886</v>
      </c>
      <c r="C1299" s="359" t="s">
        <v>112</v>
      </c>
      <c r="D1299" s="359" t="s">
        <v>25887</v>
      </c>
      <c r="F1299" t="str">
        <f t="shared" si="42"/>
        <v>100361</v>
      </c>
      <c r="H1299" s="31">
        <f t="shared" si="43"/>
        <v>1767.34</v>
      </c>
    </row>
    <row r="1300" spans="1:8" ht="54">
      <c r="A1300" s="359" t="s">
        <v>25888</v>
      </c>
      <c r="B1300" s="314" t="s">
        <v>25889</v>
      </c>
      <c r="C1300" s="359" t="s">
        <v>112</v>
      </c>
      <c r="D1300" s="359" t="s">
        <v>25890</v>
      </c>
      <c r="F1300" t="str">
        <f t="shared" si="42"/>
        <v>100362</v>
      </c>
      <c r="H1300" s="31">
        <f t="shared" si="43"/>
        <v>2207.46</v>
      </c>
    </row>
    <row r="1301" spans="1:8" ht="54">
      <c r="A1301" s="359" t="s">
        <v>25891</v>
      </c>
      <c r="B1301" s="314" t="s">
        <v>25892</v>
      </c>
      <c r="C1301" s="359" t="s">
        <v>112</v>
      </c>
      <c r="D1301" s="359" t="s">
        <v>25893</v>
      </c>
      <c r="F1301" t="str">
        <f t="shared" si="42"/>
        <v>100363</v>
      </c>
      <c r="H1301" s="31">
        <f t="shared" si="43"/>
        <v>2289.85</v>
      </c>
    </row>
    <row r="1302" spans="1:8" ht="54">
      <c r="A1302" s="359" t="s">
        <v>25894</v>
      </c>
      <c r="B1302" s="314" t="s">
        <v>25895</v>
      </c>
      <c r="C1302" s="359" t="s">
        <v>112</v>
      </c>
      <c r="D1302" s="359" t="s">
        <v>25896</v>
      </c>
      <c r="F1302" t="str">
        <f t="shared" si="42"/>
        <v>100364</v>
      </c>
      <c r="H1302" s="31">
        <f t="shared" si="43"/>
        <v>2503.19</v>
      </c>
    </row>
    <row r="1303" spans="1:8" ht="54">
      <c r="A1303" s="359" t="s">
        <v>25897</v>
      </c>
      <c r="B1303" s="314" t="s">
        <v>25898</v>
      </c>
      <c r="C1303" s="359" t="s">
        <v>112</v>
      </c>
      <c r="D1303" s="359" t="s">
        <v>25899</v>
      </c>
      <c r="F1303" t="str">
        <f t="shared" si="42"/>
        <v>100365</v>
      </c>
      <c r="H1303" s="31">
        <f t="shared" si="43"/>
        <v>2905.12</v>
      </c>
    </row>
    <row r="1304" spans="1:8" ht="54">
      <c r="A1304" s="359" t="s">
        <v>25900</v>
      </c>
      <c r="B1304" s="314" t="s">
        <v>25901</v>
      </c>
      <c r="C1304" s="359" t="s">
        <v>112</v>
      </c>
      <c r="D1304" s="359" t="s">
        <v>25902</v>
      </c>
      <c r="F1304" t="str">
        <f t="shared" si="42"/>
        <v>100366</v>
      </c>
      <c r="H1304" s="31">
        <f t="shared" si="43"/>
        <v>3100.49</v>
      </c>
    </row>
    <row r="1305" spans="1:8" ht="67.5">
      <c r="A1305" s="359" t="s">
        <v>25903</v>
      </c>
      <c r="B1305" s="314" t="s">
        <v>25904</v>
      </c>
      <c r="C1305" s="359" t="s">
        <v>112</v>
      </c>
      <c r="D1305" s="359" t="s">
        <v>25905</v>
      </c>
      <c r="F1305" t="str">
        <f t="shared" si="42"/>
        <v>100367</v>
      </c>
      <c r="H1305" s="31">
        <f t="shared" si="43"/>
        <v>866.42</v>
      </c>
    </row>
    <row r="1306" spans="1:8" ht="67.5">
      <c r="A1306" s="359" t="s">
        <v>25906</v>
      </c>
      <c r="B1306" s="314" t="s">
        <v>25907</v>
      </c>
      <c r="C1306" s="359" t="s">
        <v>112</v>
      </c>
      <c r="D1306" s="359" t="s">
        <v>25908</v>
      </c>
      <c r="F1306" t="str">
        <f t="shared" si="42"/>
        <v>100368</v>
      </c>
      <c r="H1306" s="31">
        <f t="shared" si="43"/>
        <v>1191.97</v>
      </c>
    </row>
    <row r="1307" spans="1:8" ht="67.5">
      <c r="A1307" s="359" t="s">
        <v>25909</v>
      </c>
      <c r="B1307" s="314" t="s">
        <v>25910</v>
      </c>
      <c r="C1307" s="359" t="s">
        <v>112</v>
      </c>
      <c r="D1307" s="359" t="s">
        <v>25911</v>
      </c>
      <c r="F1307" t="str">
        <f t="shared" si="42"/>
        <v>100369</v>
      </c>
      <c r="H1307" s="31">
        <f t="shared" si="43"/>
        <v>1247.82</v>
      </c>
    </row>
    <row r="1308" spans="1:8" ht="67.5">
      <c r="A1308" s="359" t="s">
        <v>25912</v>
      </c>
      <c r="B1308" s="314" t="s">
        <v>25913</v>
      </c>
      <c r="C1308" s="359" t="s">
        <v>112</v>
      </c>
      <c r="D1308" s="359" t="s">
        <v>25914</v>
      </c>
      <c r="F1308" t="str">
        <f t="shared" si="42"/>
        <v>100370</v>
      </c>
      <c r="H1308" s="31">
        <f t="shared" si="43"/>
        <v>1465.41</v>
      </c>
    </row>
    <row r="1309" spans="1:8" ht="67.5">
      <c r="A1309" s="359" t="s">
        <v>25915</v>
      </c>
      <c r="B1309" s="314" t="s">
        <v>25916</v>
      </c>
      <c r="C1309" s="359" t="s">
        <v>112</v>
      </c>
      <c r="D1309" s="359" t="s">
        <v>25917</v>
      </c>
      <c r="F1309" t="str">
        <f t="shared" si="42"/>
        <v>100371</v>
      </c>
      <c r="H1309" s="31">
        <f t="shared" si="43"/>
        <v>1693</v>
      </c>
    </row>
    <row r="1310" spans="1:8" ht="67.5">
      <c r="A1310" s="359" t="s">
        <v>25918</v>
      </c>
      <c r="B1310" s="314" t="s">
        <v>25919</v>
      </c>
      <c r="C1310" s="359" t="s">
        <v>112</v>
      </c>
      <c r="D1310" s="359" t="s">
        <v>25920</v>
      </c>
      <c r="F1310" t="str">
        <f t="shared" si="42"/>
        <v>100372</v>
      </c>
      <c r="H1310" s="31">
        <f t="shared" si="43"/>
        <v>2088.65</v>
      </c>
    </row>
    <row r="1311" spans="1:8" ht="67.5">
      <c r="A1311" s="359" t="s">
        <v>25921</v>
      </c>
      <c r="B1311" s="314" t="s">
        <v>25922</v>
      </c>
      <c r="C1311" s="359" t="s">
        <v>112</v>
      </c>
      <c r="D1311" s="359" t="s">
        <v>25923</v>
      </c>
      <c r="F1311" t="str">
        <f t="shared" si="42"/>
        <v>100373</v>
      </c>
      <c r="H1311" s="31">
        <f t="shared" si="43"/>
        <v>2157.19</v>
      </c>
    </row>
    <row r="1312" spans="1:8" ht="67.5">
      <c r="A1312" s="359" t="s">
        <v>25924</v>
      </c>
      <c r="B1312" s="314" t="s">
        <v>25925</v>
      </c>
      <c r="C1312" s="359" t="s">
        <v>112</v>
      </c>
      <c r="D1312" s="359" t="s">
        <v>25926</v>
      </c>
      <c r="F1312" t="str">
        <f t="shared" si="42"/>
        <v>100374</v>
      </c>
      <c r="H1312" s="31">
        <f t="shared" si="43"/>
        <v>2325.09</v>
      </c>
    </row>
    <row r="1313" spans="1:8" ht="67.5">
      <c r="A1313" s="359" t="s">
        <v>25927</v>
      </c>
      <c r="B1313" s="314" t="s">
        <v>25928</v>
      </c>
      <c r="C1313" s="359" t="s">
        <v>112</v>
      </c>
      <c r="D1313" s="359" t="s">
        <v>25929</v>
      </c>
      <c r="F1313" t="str">
        <f t="shared" si="42"/>
        <v>100375</v>
      </c>
      <c r="H1313" s="31">
        <f t="shared" si="43"/>
        <v>2646.41</v>
      </c>
    </row>
    <row r="1314" spans="1:8" ht="67.5">
      <c r="A1314" s="359" t="s">
        <v>25930</v>
      </c>
      <c r="B1314" s="314" t="s">
        <v>25931</v>
      </c>
      <c r="C1314" s="359" t="s">
        <v>112</v>
      </c>
      <c r="D1314" s="359" t="s">
        <v>25932</v>
      </c>
      <c r="F1314" t="str">
        <f t="shared" si="42"/>
        <v>100376</v>
      </c>
      <c r="H1314" s="31">
        <f t="shared" si="43"/>
        <v>2573.11</v>
      </c>
    </row>
    <row r="1315" spans="1:8" ht="54">
      <c r="A1315" s="359" t="s">
        <v>25933</v>
      </c>
      <c r="B1315" s="314" t="s">
        <v>25934</v>
      </c>
      <c r="C1315" s="359" t="s">
        <v>70</v>
      </c>
      <c r="D1315" s="359" t="s">
        <v>10890</v>
      </c>
      <c r="F1315" t="str">
        <f t="shared" si="42"/>
        <v>100377</v>
      </c>
      <c r="H1315" s="31">
        <f t="shared" si="43"/>
        <v>10.31</v>
      </c>
    </row>
    <row r="1316" spans="1:8" ht="40.5">
      <c r="A1316" s="359" t="s">
        <v>25935</v>
      </c>
      <c r="B1316" s="314" t="s">
        <v>25936</v>
      </c>
      <c r="C1316" s="359" t="s">
        <v>70</v>
      </c>
      <c r="D1316" s="359" t="s">
        <v>24589</v>
      </c>
      <c r="F1316" t="str">
        <f t="shared" si="42"/>
        <v>100378</v>
      </c>
      <c r="H1316" s="31">
        <f t="shared" si="43"/>
        <v>9.24</v>
      </c>
    </row>
    <row r="1317" spans="1:8" ht="67.5">
      <c r="A1317" s="359" t="s">
        <v>25937</v>
      </c>
      <c r="B1317" s="314" t="s">
        <v>25938</v>
      </c>
      <c r="C1317" s="359" t="s">
        <v>72</v>
      </c>
      <c r="D1317" s="359" t="s">
        <v>25728</v>
      </c>
      <c r="F1317" t="str">
        <f t="shared" si="42"/>
        <v>100382</v>
      </c>
      <c r="H1317" s="31">
        <f t="shared" si="43"/>
        <v>19.8</v>
      </c>
    </row>
    <row r="1318" spans="1:8" ht="40.5">
      <c r="A1318" s="359" t="s">
        <v>9100</v>
      </c>
      <c r="B1318" s="314" t="s">
        <v>25939</v>
      </c>
      <c r="C1318" s="359" t="s">
        <v>72</v>
      </c>
      <c r="D1318" s="359" t="s">
        <v>25940</v>
      </c>
      <c r="F1318" t="str">
        <f t="shared" si="42"/>
        <v>94444</v>
      </c>
      <c r="H1318" s="31">
        <f t="shared" si="43"/>
        <v>712.36</v>
      </c>
    </row>
    <row r="1319" spans="1:8" ht="27">
      <c r="A1319" s="359" t="s">
        <v>4726</v>
      </c>
      <c r="B1319" s="314" t="s">
        <v>4727</v>
      </c>
      <c r="C1319" s="359" t="s">
        <v>74</v>
      </c>
      <c r="D1319" s="359" t="s">
        <v>22714</v>
      </c>
      <c r="F1319" t="str">
        <f t="shared" si="42"/>
        <v>73882/1</v>
      </c>
      <c r="H1319" s="31">
        <f t="shared" si="43"/>
        <v>36.299999999999997</v>
      </c>
    </row>
    <row r="1320" spans="1:8" ht="27">
      <c r="A1320" s="359" t="s">
        <v>4728</v>
      </c>
      <c r="B1320" s="314" t="s">
        <v>4729</v>
      </c>
      <c r="C1320" s="359" t="s">
        <v>74</v>
      </c>
      <c r="D1320" s="359" t="s">
        <v>25941</v>
      </c>
      <c r="F1320" t="str">
        <f t="shared" si="42"/>
        <v>73882/5</v>
      </c>
      <c r="H1320" s="31">
        <f t="shared" si="43"/>
        <v>101.65</v>
      </c>
    </row>
    <row r="1321" spans="1:8" ht="27">
      <c r="A1321" s="359" t="s">
        <v>4730</v>
      </c>
      <c r="B1321" s="314" t="s">
        <v>2842</v>
      </c>
      <c r="C1321" s="359" t="s">
        <v>74</v>
      </c>
      <c r="D1321" s="359" t="s">
        <v>25942</v>
      </c>
      <c r="F1321" t="str">
        <f t="shared" si="42"/>
        <v>73816/1</v>
      </c>
      <c r="H1321" s="31">
        <f t="shared" si="43"/>
        <v>34.950000000000003</v>
      </c>
    </row>
    <row r="1322" spans="1:8" ht="27">
      <c r="A1322" s="359" t="s">
        <v>4731</v>
      </c>
      <c r="B1322" s="314" t="s">
        <v>4732</v>
      </c>
      <c r="C1322" s="359" t="s">
        <v>74</v>
      </c>
      <c r="D1322" s="359" t="s">
        <v>25943</v>
      </c>
      <c r="F1322" t="str">
        <f t="shared" si="42"/>
        <v>73816/2</v>
      </c>
      <c r="H1322" s="31">
        <f t="shared" si="43"/>
        <v>28.45</v>
      </c>
    </row>
    <row r="1323" spans="1:8">
      <c r="A1323" s="359" t="s">
        <v>4733</v>
      </c>
      <c r="B1323" s="314" t="s">
        <v>4734</v>
      </c>
      <c r="C1323" s="359" t="s">
        <v>72</v>
      </c>
      <c r="D1323" s="359" t="s">
        <v>9793</v>
      </c>
      <c r="F1323" t="str">
        <f t="shared" si="42"/>
        <v>73881/1</v>
      </c>
      <c r="H1323" s="31">
        <f t="shared" si="43"/>
        <v>8.1300000000000008</v>
      </c>
    </row>
    <row r="1324" spans="1:8">
      <c r="A1324" s="359" t="s">
        <v>4735</v>
      </c>
      <c r="B1324" s="314" t="s">
        <v>4736</v>
      </c>
      <c r="C1324" s="359" t="s">
        <v>72</v>
      </c>
      <c r="D1324" s="359" t="s">
        <v>25944</v>
      </c>
      <c r="F1324" t="str">
        <f t="shared" si="42"/>
        <v>73881/3</v>
      </c>
      <c r="H1324" s="31">
        <f t="shared" si="43"/>
        <v>15.96</v>
      </c>
    </row>
    <row r="1325" spans="1:8">
      <c r="A1325" s="359" t="s">
        <v>4737</v>
      </c>
      <c r="B1325" s="314" t="s">
        <v>4738</v>
      </c>
      <c r="C1325" s="359" t="s">
        <v>82</v>
      </c>
      <c r="D1325" s="359" t="s">
        <v>25945</v>
      </c>
      <c r="F1325" t="str">
        <f t="shared" si="42"/>
        <v>73883/1</v>
      </c>
      <c r="H1325" s="31">
        <f t="shared" si="43"/>
        <v>81.19</v>
      </c>
    </row>
    <row r="1326" spans="1:8">
      <c r="A1326" s="359" t="s">
        <v>4739</v>
      </c>
      <c r="B1326" s="314" t="s">
        <v>4740</v>
      </c>
      <c r="C1326" s="359" t="s">
        <v>82</v>
      </c>
      <c r="D1326" s="359" t="s">
        <v>25946</v>
      </c>
      <c r="F1326" t="str">
        <f t="shared" si="42"/>
        <v>73883/2</v>
      </c>
      <c r="H1326" s="31">
        <f t="shared" si="43"/>
        <v>136.37</v>
      </c>
    </row>
    <row r="1327" spans="1:8">
      <c r="A1327" s="359" t="s">
        <v>4741</v>
      </c>
      <c r="B1327" s="314" t="s">
        <v>4742</v>
      </c>
      <c r="C1327" s="359" t="s">
        <v>82</v>
      </c>
      <c r="D1327" s="359" t="s">
        <v>14815</v>
      </c>
      <c r="F1327" t="str">
        <f t="shared" si="42"/>
        <v>73883/3</v>
      </c>
      <c r="H1327" s="31">
        <f t="shared" si="43"/>
        <v>84.24</v>
      </c>
    </row>
    <row r="1328" spans="1:8" ht="40.5">
      <c r="A1328" s="359" t="s">
        <v>4743</v>
      </c>
      <c r="B1328" s="314" t="s">
        <v>2843</v>
      </c>
      <c r="C1328" s="359" t="s">
        <v>74</v>
      </c>
      <c r="D1328" s="359" t="s">
        <v>25947</v>
      </c>
      <c r="F1328" t="str">
        <f t="shared" si="42"/>
        <v>73969/1</v>
      </c>
      <c r="H1328" s="31">
        <f t="shared" si="43"/>
        <v>90.84</v>
      </c>
    </row>
    <row r="1329" spans="1:8" ht="27">
      <c r="A1329" s="359" t="s">
        <v>4744</v>
      </c>
      <c r="B1329" s="314" t="s">
        <v>2844</v>
      </c>
      <c r="C1329" s="359" t="s">
        <v>74</v>
      </c>
      <c r="D1329" s="359" t="s">
        <v>25948</v>
      </c>
      <c r="F1329" t="str">
        <f t="shared" si="42"/>
        <v>74017/1</v>
      </c>
      <c r="H1329" s="31">
        <f t="shared" si="43"/>
        <v>60.74</v>
      </c>
    </row>
    <row r="1330" spans="1:8" ht="27">
      <c r="A1330" s="359" t="s">
        <v>4745</v>
      </c>
      <c r="B1330" s="314" t="s">
        <v>2845</v>
      </c>
      <c r="C1330" s="359" t="s">
        <v>74</v>
      </c>
      <c r="D1330" s="359" t="s">
        <v>25949</v>
      </c>
      <c r="F1330" t="str">
        <f t="shared" si="42"/>
        <v>74017/2</v>
      </c>
      <c r="H1330" s="31">
        <f t="shared" si="43"/>
        <v>82.65</v>
      </c>
    </row>
    <row r="1331" spans="1:8" ht="27">
      <c r="A1331" s="359" t="s">
        <v>4746</v>
      </c>
      <c r="B1331" s="314" t="s">
        <v>2846</v>
      </c>
      <c r="C1331" s="359" t="s">
        <v>74</v>
      </c>
      <c r="D1331" s="359" t="s">
        <v>25950</v>
      </c>
      <c r="F1331" t="str">
        <f t="shared" si="42"/>
        <v>75029/1</v>
      </c>
      <c r="H1331" s="31">
        <f t="shared" si="43"/>
        <v>53.46</v>
      </c>
    </row>
    <row r="1332" spans="1:8" ht="27">
      <c r="A1332" s="359" t="s">
        <v>9104</v>
      </c>
      <c r="B1332" s="314" t="s">
        <v>4747</v>
      </c>
      <c r="C1332" s="359" t="s">
        <v>74</v>
      </c>
      <c r="D1332" s="359" t="s">
        <v>25951</v>
      </c>
      <c r="F1332" t="str">
        <f t="shared" si="42"/>
        <v>83651</v>
      </c>
      <c r="H1332" s="31">
        <f t="shared" si="43"/>
        <v>38.409999999999997</v>
      </c>
    </row>
    <row r="1333" spans="1:8" ht="54">
      <c r="A1333" s="359" t="s">
        <v>9105</v>
      </c>
      <c r="B1333" s="314" t="s">
        <v>4748</v>
      </c>
      <c r="C1333" s="359" t="s">
        <v>74</v>
      </c>
      <c r="D1333" s="359" t="s">
        <v>25952</v>
      </c>
      <c r="F1333" t="str">
        <f t="shared" si="42"/>
        <v>83658</v>
      </c>
      <c r="H1333" s="31">
        <f t="shared" si="43"/>
        <v>178.7</v>
      </c>
    </row>
    <row r="1334" spans="1:8" ht="27">
      <c r="A1334" s="359" t="s">
        <v>9106</v>
      </c>
      <c r="B1334" s="314" t="s">
        <v>4749</v>
      </c>
      <c r="C1334" s="359" t="s">
        <v>74</v>
      </c>
      <c r="D1334" s="359" t="s">
        <v>25953</v>
      </c>
      <c r="F1334" t="str">
        <f t="shared" si="42"/>
        <v>83661</v>
      </c>
      <c r="H1334" s="31">
        <f t="shared" si="43"/>
        <v>123.63</v>
      </c>
    </row>
    <row r="1335" spans="1:8">
      <c r="A1335" s="359" t="s">
        <v>9107</v>
      </c>
      <c r="B1335" s="314" t="s">
        <v>4750</v>
      </c>
      <c r="C1335" s="359" t="s">
        <v>82</v>
      </c>
      <c r="D1335" s="359" t="s">
        <v>25954</v>
      </c>
      <c r="F1335" t="str">
        <f t="shared" si="42"/>
        <v>83662</v>
      </c>
      <c r="H1335" s="31">
        <f t="shared" si="43"/>
        <v>125.61</v>
      </c>
    </row>
    <row r="1336" spans="1:8" ht="40.5">
      <c r="A1336" s="359" t="s">
        <v>9108</v>
      </c>
      <c r="B1336" s="314" t="s">
        <v>2847</v>
      </c>
      <c r="C1336" s="359" t="s">
        <v>74</v>
      </c>
      <c r="D1336" s="359" t="s">
        <v>25955</v>
      </c>
      <c r="F1336" t="str">
        <f t="shared" si="42"/>
        <v>83664</v>
      </c>
      <c r="H1336" s="31">
        <f t="shared" si="43"/>
        <v>78.7</v>
      </c>
    </row>
    <row r="1337" spans="1:8">
      <c r="A1337" s="359" t="s">
        <v>9109</v>
      </c>
      <c r="B1337" s="314" t="s">
        <v>4751</v>
      </c>
      <c r="C1337" s="359" t="s">
        <v>72</v>
      </c>
      <c r="D1337" s="359" t="s">
        <v>9838</v>
      </c>
      <c r="F1337" t="str">
        <f t="shared" si="42"/>
        <v>83665</v>
      </c>
      <c r="H1337" s="31">
        <f t="shared" si="43"/>
        <v>10.5</v>
      </c>
    </row>
    <row r="1338" spans="1:8">
      <c r="A1338" s="359" t="s">
        <v>9111</v>
      </c>
      <c r="B1338" s="314" t="s">
        <v>4752</v>
      </c>
      <c r="C1338" s="359" t="s">
        <v>72</v>
      </c>
      <c r="D1338" s="359" t="s">
        <v>17813</v>
      </c>
      <c r="F1338" t="str">
        <f t="shared" si="42"/>
        <v>83669</v>
      </c>
      <c r="H1338" s="31">
        <f t="shared" si="43"/>
        <v>12.51</v>
      </c>
    </row>
    <row r="1339" spans="1:8" ht="27">
      <c r="A1339" s="359" t="s">
        <v>9112</v>
      </c>
      <c r="B1339" s="314" t="s">
        <v>4753</v>
      </c>
      <c r="C1339" s="359" t="s">
        <v>74</v>
      </c>
      <c r="D1339" s="359" t="s">
        <v>25956</v>
      </c>
      <c r="F1339" t="str">
        <f t="shared" si="42"/>
        <v>83670</v>
      </c>
      <c r="H1339" s="31">
        <f t="shared" si="43"/>
        <v>60.03</v>
      </c>
    </row>
    <row r="1340" spans="1:8" ht="27">
      <c r="A1340" s="359" t="s">
        <v>9113</v>
      </c>
      <c r="B1340" s="314" t="s">
        <v>4754</v>
      </c>
      <c r="C1340" s="359" t="s">
        <v>74</v>
      </c>
      <c r="D1340" s="359" t="s">
        <v>24582</v>
      </c>
      <c r="F1340" t="str">
        <f t="shared" si="42"/>
        <v>83671</v>
      </c>
      <c r="H1340" s="31">
        <f t="shared" si="43"/>
        <v>64.650000000000006</v>
      </c>
    </row>
    <row r="1341" spans="1:8" ht="27">
      <c r="A1341" s="359" t="s">
        <v>9114</v>
      </c>
      <c r="B1341" s="314" t="s">
        <v>4755</v>
      </c>
      <c r="C1341" s="359" t="s">
        <v>74</v>
      </c>
      <c r="D1341" s="359" t="s">
        <v>14822</v>
      </c>
      <c r="F1341" t="str">
        <f t="shared" si="42"/>
        <v>83679</v>
      </c>
      <c r="H1341" s="31">
        <f t="shared" si="43"/>
        <v>19.62</v>
      </c>
    </row>
    <row r="1342" spans="1:8" ht="27">
      <c r="A1342" s="359" t="s">
        <v>9115</v>
      </c>
      <c r="B1342" s="314" t="s">
        <v>2206</v>
      </c>
      <c r="C1342" s="359" t="s">
        <v>74</v>
      </c>
      <c r="D1342" s="359" t="s">
        <v>24952</v>
      </c>
      <c r="F1342" t="str">
        <f t="shared" si="42"/>
        <v>83680</v>
      </c>
      <c r="H1342" s="31">
        <f t="shared" si="43"/>
        <v>24.35</v>
      </c>
    </row>
    <row r="1343" spans="1:8" ht="27">
      <c r="A1343" s="359" t="s">
        <v>9116</v>
      </c>
      <c r="B1343" s="314" t="s">
        <v>2207</v>
      </c>
      <c r="C1343" s="359" t="s">
        <v>74</v>
      </c>
      <c r="D1343" s="359" t="s">
        <v>25001</v>
      </c>
      <c r="F1343" t="str">
        <f t="shared" si="42"/>
        <v>83681</v>
      </c>
      <c r="H1343" s="31">
        <f t="shared" si="43"/>
        <v>26.45</v>
      </c>
    </row>
    <row r="1344" spans="1:8" ht="27">
      <c r="A1344" s="359" t="s">
        <v>9117</v>
      </c>
      <c r="B1344" s="314" t="s">
        <v>4756</v>
      </c>
      <c r="C1344" s="359" t="s">
        <v>82</v>
      </c>
      <c r="D1344" s="359" t="s">
        <v>25957</v>
      </c>
      <c r="F1344" t="str">
        <f t="shared" si="42"/>
        <v>83682</v>
      </c>
      <c r="H1344" s="31">
        <f t="shared" si="43"/>
        <v>141.16999999999999</v>
      </c>
    </row>
    <row r="1345" spans="1:8">
      <c r="A1345" s="359" t="s">
        <v>9118</v>
      </c>
      <c r="B1345" s="314" t="s">
        <v>4757</v>
      </c>
      <c r="C1345" s="359" t="s">
        <v>72</v>
      </c>
      <c r="D1345" s="359" t="s">
        <v>13750</v>
      </c>
      <c r="F1345" t="str">
        <f t="shared" si="42"/>
        <v>83729</v>
      </c>
      <c r="H1345" s="31">
        <f t="shared" si="43"/>
        <v>24.6</v>
      </c>
    </row>
    <row r="1346" spans="1:8">
      <c r="A1346" s="359" t="s">
        <v>9119</v>
      </c>
      <c r="B1346" s="314" t="s">
        <v>4758</v>
      </c>
      <c r="C1346" s="359" t="s">
        <v>72</v>
      </c>
      <c r="D1346" s="359" t="s">
        <v>13840</v>
      </c>
      <c r="F1346" t="str">
        <f t="shared" si="42"/>
        <v>83739</v>
      </c>
      <c r="H1346" s="31">
        <f t="shared" si="43"/>
        <v>8.5299999999999994</v>
      </c>
    </row>
    <row r="1347" spans="1:8">
      <c r="A1347" s="359" t="s">
        <v>9121</v>
      </c>
      <c r="B1347" s="314" t="s">
        <v>4759</v>
      </c>
      <c r="C1347" s="359" t="s">
        <v>82</v>
      </c>
      <c r="D1347" s="359" t="s">
        <v>25958</v>
      </c>
      <c r="F1347" t="str">
        <f t="shared" si="42"/>
        <v>6454</v>
      </c>
      <c r="H1347" s="31">
        <f t="shared" si="43"/>
        <v>209.47</v>
      </c>
    </row>
    <row r="1348" spans="1:8" ht="27">
      <c r="A1348" s="359" t="s">
        <v>9122</v>
      </c>
      <c r="B1348" s="314" t="s">
        <v>4760</v>
      </c>
      <c r="C1348" s="359" t="s">
        <v>82</v>
      </c>
      <c r="D1348" s="359" t="s">
        <v>25959</v>
      </c>
      <c r="F1348" t="str">
        <f t="shared" si="42"/>
        <v>73611</v>
      </c>
      <c r="H1348" s="31">
        <f t="shared" si="43"/>
        <v>440.86</v>
      </c>
    </row>
    <row r="1349" spans="1:8">
      <c r="A1349" s="359" t="s">
        <v>9123</v>
      </c>
      <c r="B1349" s="314" t="s">
        <v>4761</v>
      </c>
      <c r="C1349" s="359" t="s">
        <v>82</v>
      </c>
      <c r="D1349" s="359" t="s">
        <v>25960</v>
      </c>
      <c r="F1349" t="str">
        <f t="shared" ref="F1349:F1412" si="44">TRIM(A1349)</f>
        <v>73697</v>
      </c>
      <c r="H1349" s="31">
        <f t="shared" ref="H1349:H1412" si="45">ROUND(D1349*(1+$H$1),2)</f>
        <v>211.21</v>
      </c>
    </row>
    <row r="1350" spans="1:8">
      <c r="A1350" s="359" t="s">
        <v>9124</v>
      </c>
      <c r="B1350" s="314" t="s">
        <v>4762</v>
      </c>
      <c r="C1350" s="359" t="s">
        <v>82</v>
      </c>
      <c r="D1350" s="359" t="s">
        <v>25961</v>
      </c>
      <c r="F1350" t="str">
        <f t="shared" si="44"/>
        <v>73698</v>
      </c>
      <c r="H1350" s="31">
        <f t="shared" si="45"/>
        <v>276.91000000000003</v>
      </c>
    </row>
    <row r="1351" spans="1:8">
      <c r="A1351" s="359" t="s">
        <v>4763</v>
      </c>
      <c r="B1351" s="314" t="s">
        <v>4764</v>
      </c>
      <c r="C1351" s="359" t="s">
        <v>72</v>
      </c>
      <c r="D1351" s="359" t="s">
        <v>25962</v>
      </c>
      <c r="F1351" t="str">
        <f t="shared" si="44"/>
        <v>73890/1</v>
      </c>
      <c r="H1351" s="31">
        <f t="shared" si="45"/>
        <v>162.4</v>
      </c>
    </row>
    <row r="1352" spans="1:8">
      <c r="A1352" s="359" t="s">
        <v>4765</v>
      </c>
      <c r="B1352" s="314" t="s">
        <v>4766</v>
      </c>
      <c r="C1352" s="359" t="s">
        <v>72</v>
      </c>
      <c r="D1352" s="359" t="s">
        <v>25963</v>
      </c>
      <c r="F1352" t="str">
        <f t="shared" si="44"/>
        <v>73890/2</v>
      </c>
      <c r="H1352" s="31">
        <f t="shared" si="45"/>
        <v>410.04</v>
      </c>
    </row>
    <row r="1353" spans="1:8" ht="54">
      <c r="A1353" s="359" t="s">
        <v>9125</v>
      </c>
      <c r="B1353" s="314" t="s">
        <v>14120</v>
      </c>
      <c r="C1353" s="359" t="s">
        <v>82</v>
      </c>
      <c r="D1353" s="359" t="s">
        <v>25964</v>
      </c>
      <c r="F1353" t="str">
        <f t="shared" si="44"/>
        <v>92743</v>
      </c>
      <c r="H1353" s="31">
        <f t="shared" si="45"/>
        <v>635.09</v>
      </c>
    </row>
    <row r="1354" spans="1:8" ht="54">
      <c r="A1354" s="359" t="s">
        <v>9126</v>
      </c>
      <c r="B1354" s="314" t="s">
        <v>14121</v>
      </c>
      <c r="C1354" s="359" t="s">
        <v>82</v>
      </c>
      <c r="D1354" s="359" t="s">
        <v>25965</v>
      </c>
      <c r="F1354" t="str">
        <f t="shared" si="44"/>
        <v>92744</v>
      </c>
      <c r="H1354" s="31">
        <f t="shared" si="45"/>
        <v>617.87</v>
      </c>
    </row>
    <row r="1355" spans="1:8" ht="67.5">
      <c r="A1355" s="359" t="s">
        <v>9127</v>
      </c>
      <c r="B1355" s="314" t="s">
        <v>14122</v>
      </c>
      <c r="C1355" s="359" t="s">
        <v>82</v>
      </c>
      <c r="D1355" s="359" t="s">
        <v>25966</v>
      </c>
      <c r="F1355" t="str">
        <f t="shared" si="44"/>
        <v>92745</v>
      </c>
      <c r="H1355" s="31">
        <f t="shared" si="45"/>
        <v>789.08</v>
      </c>
    </row>
    <row r="1356" spans="1:8" ht="67.5">
      <c r="A1356" s="359" t="s">
        <v>9128</v>
      </c>
      <c r="B1356" s="314" t="s">
        <v>21682</v>
      </c>
      <c r="C1356" s="359" t="s">
        <v>82</v>
      </c>
      <c r="D1356" s="359" t="s">
        <v>25967</v>
      </c>
      <c r="F1356" t="str">
        <f t="shared" si="44"/>
        <v>92746</v>
      </c>
      <c r="H1356" s="31">
        <f t="shared" si="45"/>
        <v>730.41</v>
      </c>
    </row>
    <row r="1357" spans="1:8" ht="67.5">
      <c r="A1357" s="359" t="s">
        <v>9129</v>
      </c>
      <c r="B1357" s="314" t="s">
        <v>21683</v>
      </c>
      <c r="C1357" s="359" t="s">
        <v>82</v>
      </c>
      <c r="D1357" s="359" t="s">
        <v>25968</v>
      </c>
      <c r="F1357" t="str">
        <f t="shared" si="44"/>
        <v>92747</v>
      </c>
      <c r="H1357" s="31">
        <f t="shared" si="45"/>
        <v>876.21</v>
      </c>
    </row>
    <row r="1358" spans="1:8" ht="67.5">
      <c r="A1358" s="359" t="s">
        <v>9130</v>
      </c>
      <c r="B1358" s="314" t="s">
        <v>14123</v>
      </c>
      <c r="C1358" s="359" t="s">
        <v>82</v>
      </c>
      <c r="D1358" s="359" t="s">
        <v>25969</v>
      </c>
      <c r="F1358" t="str">
        <f t="shared" si="44"/>
        <v>92748</v>
      </c>
      <c r="H1358" s="31">
        <f t="shared" si="45"/>
        <v>794.32</v>
      </c>
    </row>
    <row r="1359" spans="1:8" ht="54">
      <c r="A1359" s="359" t="s">
        <v>9131</v>
      </c>
      <c r="B1359" s="314" t="s">
        <v>21684</v>
      </c>
      <c r="C1359" s="359" t="s">
        <v>82</v>
      </c>
      <c r="D1359" s="359" t="s">
        <v>25970</v>
      </c>
      <c r="F1359" t="str">
        <f t="shared" si="44"/>
        <v>92749</v>
      </c>
      <c r="H1359" s="31">
        <f t="shared" si="45"/>
        <v>916.52</v>
      </c>
    </row>
    <row r="1360" spans="1:8" ht="54">
      <c r="A1360" s="359" t="s">
        <v>9132</v>
      </c>
      <c r="B1360" s="314" t="s">
        <v>21685</v>
      </c>
      <c r="C1360" s="359" t="s">
        <v>82</v>
      </c>
      <c r="D1360" s="359" t="s">
        <v>25971</v>
      </c>
      <c r="F1360" t="str">
        <f t="shared" si="44"/>
        <v>92750</v>
      </c>
      <c r="H1360" s="31">
        <f t="shared" si="45"/>
        <v>1583.55</v>
      </c>
    </row>
    <row r="1361" spans="1:8" ht="54">
      <c r="A1361" s="359" t="s">
        <v>9133</v>
      </c>
      <c r="B1361" s="314" t="s">
        <v>21686</v>
      </c>
      <c r="C1361" s="359" t="s">
        <v>82</v>
      </c>
      <c r="D1361" s="359" t="s">
        <v>25972</v>
      </c>
      <c r="F1361" t="str">
        <f t="shared" si="44"/>
        <v>92751</v>
      </c>
      <c r="H1361" s="31">
        <f t="shared" si="45"/>
        <v>1970.99</v>
      </c>
    </row>
    <row r="1362" spans="1:8" ht="54">
      <c r="A1362" s="359" t="s">
        <v>9134</v>
      </c>
      <c r="B1362" s="314" t="s">
        <v>21687</v>
      </c>
      <c r="C1362" s="359" t="s">
        <v>82</v>
      </c>
      <c r="D1362" s="359" t="s">
        <v>25973</v>
      </c>
      <c r="F1362" t="str">
        <f t="shared" si="44"/>
        <v>92752</v>
      </c>
      <c r="H1362" s="31">
        <f t="shared" si="45"/>
        <v>2357.0500000000002</v>
      </c>
    </row>
    <row r="1363" spans="1:8" ht="67.5">
      <c r="A1363" s="359" t="s">
        <v>9135</v>
      </c>
      <c r="B1363" s="314" t="s">
        <v>21688</v>
      </c>
      <c r="C1363" s="359" t="s">
        <v>82</v>
      </c>
      <c r="D1363" s="359" t="s">
        <v>25974</v>
      </c>
      <c r="F1363" t="str">
        <f t="shared" si="44"/>
        <v>92753</v>
      </c>
      <c r="H1363" s="31">
        <f t="shared" si="45"/>
        <v>599.64</v>
      </c>
    </row>
    <row r="1364" spans="1:8" ht="67.5">
      <c r="A1364" s="359" t="s">
        <v>9136</v>
      </c>
      <c r="B1364" s="314" t="s">
        <v>21689</v>
      </c>
      <c r="C1364" s="359" t="s">
        <v>82</v>
      </c>
      <c r="D1364" s="359" t="s">
        <v>25975</v>
      </c>
      <c r="F1364" t="str">
        <f t="shared" si="44"/>
        <v>92754</v>
      </c>
      <c r="H1364" s="31">
        <f t="shared" si="45"/>
        <v>547.67999999999995</v>
      </c>
    </row>
    <row r="1365" spans="1:8" ht="54">
      <c r="A1365" s="359" t="s">
        <v>9137</v>
      </c>
      <c r="B1365" s="314" t="s">
        <v>2848</v>
      </c>
      <c r="C1365" s="359" t="s">
        <v>72</v>
      </c>
      <c r="D1365" s="359" t="s">
        <v>25976</v>
      </c>
      <c r="F1365" t="str">
        <f t="shared" si="44"/>
        <v>92755</v>
      </c>
      <c r="H1365" s="31">
        <f t="shared" si="45"/>
        <v>233.03</v>
      </c>
    </row>
    <row r="1366" spans="1:8" ht="54">
      <c r="A1366" s="359" t="s">
        <v>9138</v>
      </c>
      <c r="B1366" s="314" t="s">
        <v>2849</v>
      </c>
      <c r="C1366" s="359" t="s">
        <v>72</v>
      </c>
      <c r="D1366" s="359" t="s">
        <v>25977</v>
      </c>
      <c r="F1366" t="str">
        <f t="shared" si="44"/>
        <v>92756</v>
      </c>
      <c r="H1366" s="31">
        <f t="shared" si="45"/>
        <v>263.93</v>
      </c>
    </row>
    <row r="1367" spans="1:8" ht="54">
      <c r="A1367" s="359" t="s">
        <v>9139</v>
      </c>
      <c r="B1367" s="314" t="s">
        <v>2850</v>
      </c>
      <c r="C1367" s="359" t="s">
        <v>72</v>
      </c>
      <c r="D1367" s="359" t="s">
        <v>25978</v>
      </c>
      <c r="F1367" t="str">
        <f t="shared" si="44"/>
        <v>92757</v>
      </c>
      <c r="H1367" s="31">
        <f t="shared" si="45"/>
        <v>301.47000000000003</v>
      </c>
    </row>
    <row r="1368" spans="1:8" ht="54">
      <c r="A1368" s="359" t="s">
        <v>9140</v>
      </c>
      <c r="B1368" s="314" t="s">
        <v>4767</v>
      </c>
      <c r="C1368" s="359" t="s">
        <v>82</v>
      </c>
      <c r="D1368" s="359" t="s">
        <v>25979</v>
      </c>
      <c r="F1368" t="str">
        <f t="shared" si="44"/>
        <v>92758</v>
      </c>
      <c r="H1368" s="31">
        <f t="shared" si="45"/>
        <v>733.75</v>
      </c>
    </row>
    <row r="1369" spans="1:8" ht="67.5">
      <c r="A1369" s="359" t="s">
        <v>9141</v>
      </c>
      <c r="B1369" s="314" t="s">
        <v>2851</v>
      </c>
      <c r="C1369" s="359" t="s">
        <v>72</v>
      </c>
      <c r="D1369" s="359" t="s">
        <v>25980</v>
      </c>
      <c r="F1369" t="str">
        <f t="shared" si="44"/>
        <v>91069</v>
      </c>
      <c r="H1369" s="31">
        <f t="shared" si="45"/>
        <v>96.94</v>
      </c>
    </row>
    <row r="1370" spans="1:8" ht="67.5">
      <c r="A1370" s="1234" t="s">
        <v>9142</v>
      </c>
      <c r="B1370" s="314" t="s">
        <v>4768</v>
      </c>
      <c r="C1370" s="359" t="s">
        <v>72</v>
      </c>
      <c r="D1370" s="359" t="s">
        <v>25981</v>
      </c>
      <c r="F1370" t="str">
        <f t="shared" si="44"/>
        <v>91070</v>
      </c>
      <c r="H1370" s="31">
        <f t="shared" si="45"/>
        <v>106.52</v>
      </c>
    </row>
    <row r="1371" spans="1:8" ht="67.5">
      <c r="A1371" s="359" t="s">
        <v>9143</v>
      </c>
      <c r="B1371" s="314" t="s">
        <v>2852</v>
      </c>
      <c r="C1371" s="359" t="s">
        <v>72</v>
      </c>
      <c r="D1371" s="359" t="s">
        <v>25430</v>
      </c>
      <c r="F1371" t="str">
        <f t="shared" si="44"/>
        <v>91071</v>
      </c>
      <c r="H1371" s="31">
        <f t="shared" si="45"/>
        <v>139.86000000000001</v>
      </c>
    </row>
    <row r="1372" spans="1:8" ht="67.5">
      <c r="A1372" s="359" t="s">
        <v>9144</v>
      </c>
      <c r="B1372" s="314" t="s">
        <v>4769</v>
      </c>
      <c r="C1372" s="359" t="s">
        <v>72</v>
      </c>
      <c r="D1372" s="359" t="s">
        <v>25982</v>
      </c>
      <c r="F1372" t="str">
        <f t="shared" si="44"/>
        <v>91072</v>
      </c>
      <c r="H1372" s="31">
        <f t="shared" si="45"/>
        <v>149.43</v>
      </c>
    </row>
    <row r="1373" spans="1:8" ht="67.5">
      <c r="A1373" s="359" t="s">
        <v>9145</v>
      </c>
      <c r="B1373" s="314" t="s">
        <v>2853</v>
      </c>
      <c r="C1373" s="359" t="s">
        <v>72</v>
      </c>
      <c r="D1373" s="359" t="s">
        <v>25983</v>
      </c>
      <c r="F1373" t="str">
        <f t="shared" si="44"/>
        <v>91073</v>
      </c>
      <c r="H1373" s="31">
        <f t="shared" si="45"/>
        <v>112.45</v>
      </c>
    </row>
    <row r="1374" spans="1:8" ht="67.5">
      <c r="A1374" s="359" t="s">
        <v>9146</v>
      </c>
      <c r="B1374" s="314" t="s">
        <v>4770</v>
      </c>
      <c r="C1374" s="359" t="s">
        <v>72</v>
      </c>
      <c r="D1374" s="359" t="s">
        <v>25953</v>
      </c>
      <c r="F1374" t="str">
        <f t="shared" si="44"/>
        <v>91074</v>
      </c>
      <c r="H1374" s="31">
        <f t="shared" si="45"/>
        <v>123.63</v>
      </c>
    </row>
    <row r="1375" spans="1:8" ht="67.5">
      <c r="A1375" s="359" t="s">
        <v>9147</v>
      </c>
      <c r="B1375" s="314" t="s">
        <v>2854</v>
      </c>
      <c r="C1375" s="359" t="s">
        <v>72</v>
      </c>
      <c r="D1375" s="359" t="s">
        <v>25984</v>
      </c>
      <c r="F1375" t="str">
        <f t="shared" si="44"/>
        <v>91075</v>
      </c>
      <c r="H1375" s="31">
        <f t="shared" si="45"/>
        <v>158.19999999999999</v>
      </c>
    </row>
    <row r="1376" spans="1:8" ht="67.5">
      <c r="A1376" s="359" t="s">
        <v>9148</v>
      </c>
      <c r="B1376" s="314" t="s">
        <v>4771</v>
      </c>
      <c r="C1376" s="359" t="s">
        <v>72</v>
      </c>
      <c r="D1376" s="359" t="s">
        <v>25985</v>
      </c>
      <c r="F1376" t="str">
        <f t="shared" si="44"/>
        <v>91076</v>
      </c>
      <c r="H1376" s="31">
        <f t="shared" si="45"/>
        <v>169.4</v>
      </c>
    </row>
    <row r="1377" spans="1:8" ht="67.5">
      <c r="A1377" s="359" t="s">
        <v>9149</v>
      </c>
      <c r="B1377" s="314" t="s">
        <v>2855</v>
      </c>
      <c r="C1377" s="359" t="s">
        <v>72</v>
      </c>
      <c r="D1377" s="359" t="s">
        <v>25986</v>
      </c>
      <c r="F1377" t="str">
        <f t="shared" si="44"/>
        <v>91077</v>
      </c>
      <c r="H1377" s="31">
        <f t="shared" si="45"/>
        <v>130.93</v>
      </c>
    </row>
    <row r="1378" spans="1:8" ht="67.5">
      <c r="A1378" s="359" t="s">
        <v>9150</v>
      </c>
      <c r="B1378" s="314" t="s">
        <v>4772</v>
      </c>
      <c r="C1378" s="359" t="s">
        <v>72</v>
      </c>
      <c r="D1378" s="359" t="s">
        <v>25987</v>
      </c>
      <c r="F1378" t="str">
        <f t="shared" si="44"/>
        <v>91078</v>
      </c>
      <c r="H1378" s="31">
        <f t="shared" si="45"/>
        <v>153.91</v>
      </c>
    </row>
    <row r="1379" spans="1:8" ht="67.5">
      <c r="A1379" s="359" t="s">
        <v>9151</v>
      </c>
      <c r="B1379" s="314" t="s">
        <v>2856</v>
      </c>
      <c r="C1379" s="359" t="s">
        <v>72</v>
      </c>
      <c r="D1379" s="359" t="s">
        <v>24699</v>
      </c>
      <c r="F1379" t="str">
        <f t="shared" si="44"/>
        <v>91079</v>
      </c>
      <c r="H1379" s="31">
        <f t="shared" si="45"/>
        <v>136.93</v>
      </c>
    </row>
    <row r="1380" spans="1:8" ht="67.5">
      <c r="A1380" s="359" t="s">
        <v>9152</v>
      </c>
      <c r="B1380" s="314" t="s">
        <v>4773</v>
      </c>
      <c r="C1380" s="359" t="s">
        <v>72</v>
      </c>
      <c r="D1380" s="359" t="s">
        <v>25988</v>
      </c>
      <c r="F1380" t="str">
        <f t="shared" si="44"/>
        <v>91080</v>
      </c>
      <c r="H1380" s="31">
        <f t="shared" si="45"/>
        <v>159.63999999999999</v>
      </c>
    </row>
    <row r="1381" spans="1:8" ht="67.5">
      <c r="A1381" s="359" t="s">
        <v>9153</v>
      </c>
      <c r="B1381" s="314" t="s">
        <v>2857</v>
      </c>
      <c r="C1381" s="359" t="s">
        <v>72</v>
      </c>
      <c r="D1381" s="359" t="s">
        <v>25989</v>
      </c>
      <c r="F1381" t="str">
        <f t="shared" si="44"/>
        <v>91081</v>
      </c>
      <c r="H1381" s="31">
        <f t="shared" si="45"/>
        <v>148.19999999999999</v>
      </c>
    </row>
    <row r="1382" spans="1:8" ht="67.5">
      <c r="A1382" s="359" t="s">
        <v>9154</v>
      </c>
      <c r="B1382" s="314" t="s">
        <v>4774</v>
      </c>
      <c r="C1382" s="359" t="s">
        <v>72</v>
      </c>
      <c r="D1382" s="359" t="s">
        <v>25990</v>
      </c>
      <c r="F1382" t="str">
        <f t="shared" si="44"/>
        <v>91082</v>
      </c>
      <c r="H1382" s="31">
        <f t="shared" si="45"/>
        <v>172.53</v>
      </c>
    </row>
    <row r="1383" spans="1:8" ht="67.5">
      <c r="A1383" s="359" t="s">
        <v>9155</v>
      </c>
      <c r="B1383" s="314" t="s">
        <v>2858</v>
      </c>
      <c r="C1383" s="359" t="s">
        <v>72</v>
      </c>
      <c r="D1383" s="359" t="s">
        <v>25991</v>
      </c>
      <c r="F1383" t="str">
        <f t="shared" si="44"/>
        <v>91083</v>
      </c>
      <c r="H1383" s="31">
        <f t="shared" si="45"/>
        <v>158.76</v>
      </c>
    </row>
    <row r="1384" spans="1:8" ht="67.5">
      <c r="A1384" s="359" t="s">
        <v>9156</v>
      </c>
      <c r="B1384" s="314" t="s">
        <v>4775</v>
      </c>
      <c r="C1384" s="359" t="s">
        <v>72</v>
      </c>
      <c r="D1384" s="359" t="s">
        <v>23814</v>
      </c>
      <c r="F1384" t="str">
        <f t="shared" si="44"/>
        <v>91084</v>
      </c>
      <c r="H1384" s="31">
        <f t="shared" si="45"/>
        <v>182.83</v>
      </c>
    </row>
    <row r="1385" spans="1:8" ht="67.5">
      <c r="A1385" s="359" t="s">
        <v>9157</v>
      </c>
      <c r="B1385" s="314" t="s">
        <v>2859</v>
      </c>
      <c r="C1385" s="359" t="s">
        <v>72</v>
      </c>
      <c r="D1385" s="359" t="s">
        <v>25992</v>
      </c>
      <c r="F1385" t="str">
        <f t="shared" si="44"/>
        <v>91086</v>
      </c>
      <c r="H1385" s="31">
        <f t="shared" si="45"/>
        <v>108.24</v>
      </c>
    </row>
    <row r="1386" spans="1:8" ht="67.5">
      <c r="A1386" s="359" t="s">
        <v>9158</v>
      </c>
      <c r="B1386" s="314" t="s">
        <v>4776</v>
      </c>
      <c r="C1386" s="359" t="s">
        <v>72</v>
      </c>
      <c r="D1386" s="359" t="s">
        <v>24287</v>
      </c>
      <c r="F1386" t="str">
        <f t="shared" si="44"/>
        <v>91087</v>
      </c>
      <c r="H1386" s="31">
        <f t="shared" si="45"/>
        <v>118.18</v>
      </c>
    </row>
    <row r="1387" spans="1:8" ht="67.5">
      <c r="A1387" s="359" t="s">
        <v>9159</v>
      </c>
      <c r="B1387" s="314" t="s">
        <v>4777</v>
      </c>
      <c r="C1387" s="359" t="s">
        <v>72</v>
      </c>
      <c r="D1387" s="359" t="s">
        <v>25993</v>
      </c>
      <c r="F1387" t="str">
        <f t="shared" si="44"/>
        <v>91088</v>
      </c>
      <c r="H1387" s="31">
        <f t="shared" si="45"/>
        <v>152.63999999999999</v>
      </c>
    </row>
    <row r="1388" spans="1:8" ht="67.5">
      <c r="A1388" s="359" t="s">
        <v>9160</v>
      </c>
      <c r="B1388" s="314" t="s">
        <v>4778</v>
      </c>
      <c r="C1388" s="359" t="s">
        <v>72</v>
      </c>
      <c r="D1388" s="359" t="s">
        <v>25994</v>
      </c>
      <c r="F1388" t="str">
        <f t="shared" si="44"/>
        <v>91089</v>
      </c>
      <c r="H1388" s="31">
        <f t="shared" si="45"/>
        <v>162.69999999999999</v>
      </c>
    </row>
    <row r="1389" spans="1:8" ht="67.5">
      <c r="A1389" s="359" t="s">
        <v>9161</v>
      </c>
      <c r="B1389" s="314" t="s">
        <v>2860</v>
      </c>
      <c r="C1389" s="359" t="s">
        <v>72</v>
      </c>
      <c r="D1389" s="359" t="s">
        <v>25995</v>
      </c>
      <c r="F1389" t="str">
        <f t="shared" si="44"/>
        <v>91090</v>
      </c>
      <c r="H1389" s="31">
        <f t="shared" si="45"/>
        <v>121.7</v>
      </c>
    </row>
    <row r="1390" spans="1:8" ht="67.5">
      <c r="A1390" s="359" t="s">
        <v>9162</v>
      </c>
      <c r="B1390" s="314" t="s">
        <v>4779</v>
      </c>
      <c r="C1390" s="359" t="s">
        <v>72</v>
      </c>
      <c r="D1390" s="359" t="s">
        <v>24712</v>
      </c>
      <c r="F1390" t="str">
        <f t="shared" si="44"/>
        <v>91091</v>
      </c>
      <c r="H1390" s="31">
        <f t="shared" si="45"/>
        <v>133.41999999999999</v>
      </c>
    </row>
    <row r="1391" spans="1:8" ht="67.5">
      <c r="A1391" s="359" t="s">
        <v>9163</v>
      </c>
      <c r="B1391" s="314" t="s">
        <v>4780</v>
      </c>
      <c r="C1391" s="359" t="s">
        <v>72</v>
      </c>
      <c r="D1391" s="359" t="s">
        <v>25996</v>
      </c>
      <c r="F1391" t="str">
        <f t="shared" si="44"/>
        <v>91092</v>
      </c>
      <c r="H1391" s="31">
        <f t="shared" si="45"/>
        <v>168.4</v>
      </c>
    </row>
    <row r="1392" spans="1:8" ht="67.5">
      <c r="A1392" s="359" t="s">
        <v>9164</v>
      </c>
      <c r="B1392" s="314" t="s">
        <v>4781</v>
      </c>
      <c r="C1392" s="359" t="s">
        <v>72</v>
      </c>
      <c r="D1392" s="359" t="s">
        <v>25997</v>
      </c>
      <c r="F1392" t="str">
        <f t="shared" si="44"/>
        <v>91093</v>
      </c>
      <c r="H1392" s="31">
        <f t="shared" si="45"/>
        <v>180.43</v>
      </c>
    </row>
    <row r="1393" spans="1:8" ht="67.5">
      <c r="A1393" s="359" t="s">
        <v>9165</v>
      </c>
      <c r="B1393" s="314" t="s">
        <v>2861</v>
      </c>
      <c r="C1393" s="359" t="s">
        <v>72</v>
      </c>
      <c r="D1393" s="359" t="s">
        <v>25998</v>
      </c>
      <c r="F1393" t="str">
        <f t="shared" si="44"/>
        <v>91094</v>
      </c>
      <c r="H1393" s="31">
        <f t="shared" si="45"/>
        <v>137.88999999999999</v>
      </c>
    </row>
    <row r="1394" spans="1:8" ht="67.5">
      <c r="A1394" s="359" t="s">
        <v>9166</v>
      </c>
      <c r="B1394" s="314" t="s">
        <v>4782</v>
      </c>
      <c r="C1394" s="359" t="s">
        <v>72</v>
      </c>
      <c r="D1394" s="359" t="s">
        <v>25999</v>
      </c>
      <c r="F1394" t="str">
        <f t="shared" si="44"/>
        <v>91095</v>
      </c>
      <c r="H1394" s="31">
        <f t="shared" si="45"/>
        <v>161.21</v>
      </c>
    </row>
    <row r="1395" spans="1:8" ht="67.5">
      <c r="A1395" s="359" t="s">
        <v>9167</v>
      </c>
      <c r="B1395" s="314" t="s">
        <v>2862</v>
      </c>
      <c r="C1395" s="359" t="s">
        <v>72</v>
      </c>
      <c r="D1395" s="359" t="s">
        <v>26000</v>
      </c>
      <c r="F1395" t="str">
        <f t="shared" si="44"/>
        <v>91096</v>
      </c>
      <c r="H1395" s="31">
        <f t="shared" si="45"/>
        <v>140.74</v>
      </c>
    </row>
    <row r="1396" spans="1:8" ht="67.5">
      <c r="A1396" s="359" t="s">
        <v>9168</v>
      </c>
      <c r="B1396" s="314" t="s">
        <v>4783</v>
      </c>
      <c r="C1396" s="359" t="s">
        <v>72</v>
      </c>
      <c r="D1396" s="359" t="s">
        <v>26001</v>
      </c>
      <c r="F1396" t="str">
        <f t="shared" si="44"/>
        <v>91097</v>
      </c>
      <c r="H1396" s="31">
        <f t="shared" si="45"/>
        <v>163.9</v>
      </c>
    </row>
    <row r="1397" spans="1:8" ht="67.5">
      <c r="A1397" s="359" t="s">
        <v>9169</v>
      </c>
      <c r="B1397" s="314" t="s">
        <v>2863</v>
      </c>
      <c r="C1397" s="359" t="s">
        <v>72</v>
      </c>
      <c r="D1397" s="359" t="s">
        <v>26002</v>
      </c>
      <c r="F1397" t="str">
        <f t="shared" si="44"/>
        <v>91098</v>
      </c>
      <c r="H1397" s="31">
        <f t="shared" si="45"/>
        <v>154.97999999999999</v>
      </c>
    </row>
    <row r="1398" spans="1:8" ht="67.5">
      <c r="A1398" s="359" t="s">
        <v>9170</v>
      </c>
      <c r="B1398" s="314" t="s">
        <v>4784</v>
      </c>
      <c r="C1398" s="359" t="s">
        <v>72</v>
      </c>
      <c r="D1398" s="359" t="s">
        <v>26003</v>
      </c>
      <c r="F1398" t="str">
        <f t="shared" si="44"/>
        <v>91099</v>
      </c>
      <c r="H1398" s="31">
        <f t="shared" si="45"/>
        <v>179.86</v>
      </c>
    </row>
    <row r="1399" spans="1:8" ht="67.5">
      <c r="A1399" s="359" t="s">
        <v>9171</v>
      </c>
      <c r="B1399" s="314" t="s">
        <v>2864</v>
      </c>
      <c r="C1399" s="359" t="s">
        <v>72</v>
      </c>
      <c r="D1399" s="359" t="s">
        <v>26004</v>
      </c>
      <c r="F1399" t="str">
        <f t="shared" si="44"/>
        <v>91100</v>
      </c>
      <c r="H1399" s="31">
        <f t="shared" si="45"/>
        <v>163.24</v>
      </c>
    </row>
    <row r="1400" spans="1:8" ht="67.5">
      <c r="A1400" s="359" t="s">
        <v>9172</v>
      </c>
      <c r="B1400" s="314" t="s">
        <v>4785</v>
      </c>
      <c r="C1400" s="359" t="s">
        <v>72</v>
      </c>
      <c r="D1400" s="359" t="s">
        <v>26005</v>
      </c>
      <c r="F1400" t="str">
        <f t="shared" si="44"/>
        <v>91101</v>
      </c>
      <c r="H1400" s="31">
        <f t="shared" si="45"/>
        <v>188.01</v>
      </c>
    </row>
    <row r="1401" spans="1:8" ht="54">
      <c r="A1401" s="359" t="s">
        <v>9173</v>
      </c>
      <c r="B1401" s="314" t="s">
        <v>4786</v>
      </c>
      <c r="C1401" s="359" t="s">
        <v>74</v>
      </c>
      <c r="D1401" s="359" t="s">
        <v>26006</v>
      </c>
      <c r="F1401" t="str">
        <f t="shared" si="44"/>
        <v>93952</v>
      </c>
      <c r="H1401" s="31">
        <f t="shared" si="45"/>
        <v>200.1</v>
      </c>
    </row>
    <row r="1402" spans="1:8" ht="67.5">
      <c r="A1402" s="359" t="s">
        <v>9174</v>
      </c>
      <c r="B1402" s="314" t="s">
        <v>4787</v>
      </c>
      <c r="C1402" s="359" t="s">
        <v>74</v>
      </c>
      <c r="D1402" s="359" t="s">
        <v>26007</v>
      </c>
      <c r="F1402" t="str">
        <f t="shared" si="44"/>
        <v>93953</v>
      </c>
      <c r="H1402" s="31">
        <f t="shared" si="45"/>
        <v>185.29</v>
      </c>
    </row>
    <row r="1403" spans="1:8" ht="67.5">
      <c r="A1403" s="359" t="s">
        <v>9175</v>
      </c>
      <c r="B1403" s="314" t="s">
        <v>4788</v>
      </c>
      <c r="C1403" s="359" t="s">
        <v>74</v>
      </c>
      <c r="D1403" s="359" t="s">
        <v>26008</v>
      </c>
      <c r="F1403" t="str">
        <f t="shared" si="44"/>
        <v>93954</v>
      </c>
      <c r="H1403" s="31">
        <f t="shared" si="45"/>
        <v>176.44</v>
      </c>
    </row>
    <row r="1404" spans="1:8" ht="67.5">
      <c r="A1404" s="359" t="s">
        <v>9176</v>
      </c>
      <c r="B1404" s="314" t="s">
        <v>4789</v>
      </c>
      <c r="C1404" s="359" t="s">
        <v>74</v>
      </c>
      <c r="D1404" s="359" t="s">
        <v>26009</v>
      </c>
      <c r="F1404" t="str">
        <f t="shared" si="44"/>
        <v>93955</v>
      </c>
      <c r="H1404" s="31">
        <f t="shared" si="45"/>
        <v>170.16</v>
      </c>
    </row>
    <row r="1405" spans="1:8" ht="54">
      <c r="A1405" s="359" t="s">
        <v>9177</v>
      </c>
      <c r="B1405" s="314" t="s">
        <v>4790</v>
      </c>
      <c r="C1405" s="359" t="s">
        <v>74</v>
      </c>
      <c r="D1405" s="359" t="s">
        <v>24689</v>
      </c>
      <c r="F1405" t="str">
        <f t="shared" si="44"/>
        <v>93956</v>
      </c>
      <c r="H1405" s="31">
        <f t="shared" si="45"/>
        <v>165.22</v>
      </c>
    </row>
    <row r="1406" spans="1:8" ht="54">
      <c r="A1406" s="359" t="s">
        <v>9178</v>
      </c>
      <c r="B1406" s="314" t="s">
        <v>4791</v>
      </c>
      <c r="C1406" s="359" t="s">
        <v>74</v>
      </c>
      <c r="D1406" s="359" t="s">
        <v>26010</v>
      </c>
      <c r="F1406" t="str">
        <f t="shared" si="44"/>
        <v>93957</v>
      </c>
      <c r="H1406" s="31">
        <f t="shared" si="45"/>
        <v>207.06</v>
      </c>
    </row>
    <row r="1407" spans="1:8" ht="67.5">
      <c r="A1407" s="359" t="s">
        <v>9179</v>
      </c>
      <c r="B1407" s="314" t="s">
        <v>4792</v>
      </c>
      <c r="C1407" s="359" t="s">
        <v>74</v>
      </c>
      <c r="D1407" s="359" t="s">
        <v>26011</v>
      </c>
      <c r="F1407" t="str">
        <f t="shared" si="44"/>
        <v>93958</v>
      </c>
      <c r="H1407" s="31">
        <f t="shared" si="45"/>
        <v>191.45</v>
      </c>
    </row>
    <row r="1408" spans="1:8" ht="67.5">
      <c r="A1408" s="359" t="s">
        <v>9180</v>
      </c>
      <c r="B1408" s="314" t="s">
        <v>4793</v>
      </c>
      <c r="C1408" s="359" t="s">
        <v>74</v>
      </c>
      <c r="D1408" s="359" t="s">
        <v>26012</v>
      </c>
      <c r="F1408" t="str">
        <f t="shared" si="44"/>
        <v>93959</v>
      </c>
      <c r="H1408" s="31">
        <f t="shared" si="45"/>
        <v>182.22</v>
      </c>
    </row>
    <row r="1409" spans="1:8" ht="67.5">
      <c r="A1409" s="359" t="s">
        <v>9181</v>
      </c>
      <c r="B1409" s="314" t="s">
        <v>4794</v>
      </c>
      <c r="C1409" s="359" t="s">
        <v>74</v>
      </c>
      <c r="D1409" s="359" t="s">
        <v>26013</v>
      </c>
      <c r="F1409" t="str">
        <f t="shared" si="44"/>
        <v>93960</v>
      </c>
      <c r="H1409" s="31">
        <f t="shared" si="45"/>
        <v>175.68</v>
      </c>
    </row>
    <row r="1410" spans="1:8" ht="54">
      <c r="A1410" s="359" t="s">
        <v>9182</v>
      </c>
      <c r="B1410" s="314" t="s">
        <v>4795</v>
      </c>
      <c r="C1410" s="359" t="s">
        <v>74</v>
      </c>
      <c r="D1410" s="359" t="s">
        <v>26014</v>
      </c>
      <c r="F1410" t="str">
        <f t="shared" si="44"/>
        <v>93961</v>
      </c>
      <c r="H1410" s="31">
        <f t="shared" si="45"/>
        <v>170.58</v>
      </c>
    </row>
    <row r="1411" spans="1:8" ht="54">
      <c r="A1411" s="359" t="s">
        <v>9183</v>
      </c>
      <c r="B1411" s="314" t="s">
        <v>4796</v>
      </c>
      <c r="C1411" s="359" t="s">
        <v>74</v>
      </c>
      <c r="D1411" s="359" t="s">
        <v>26015</v>
      </c>
      <c r="F1411" t="str">
        <f t="shared" si="44"/>
        <v>93962</v>
      </c>
      <c r="H1411" s="31">
        <f t="shared" si="45"/>
        <v>189.61</v>
      </c>
    </row>
    <row r="1412" spans="1:8" ht="67.5">
      <c r="A1412" s="359" t="s">
        <v>9184</v>
      </c>
      <c r="B1412" s="314" t="s">
        <v>4797</v>
      </c>
      <c r="C1412" s="359" t="s">
        <v>74</v>
      </c>
      <c r="D1412" s="359" t="s">
        <v>26016</v>
      </c>
      <c r="F1412" t="str">
        <f t="shared" si="44"/>
        <v>93963</v>
      </c>
      <c r="H1412" s="31">
        <f t="shared" si="45"/>
        <v>174.82</v>
      </c>
    </row>
    <row r="1413" spans="1:8" ht="67.5">
      <c r="A1413" s="359" t="s">
        <v>9185</v>
      </c>
      <c r="B1413" s="314" t="s">
        <v>4798</v>
      </c>
      <c r="C1413" s="359" t="s">
        <v>74</v>
      </c>
      <c r="D1413" s="359" t="s">
        <v>24713</v>
      </c>
      <c r="F1413" t="str">
        <f t="shared" ref="F1413:F1476" si="46">TRIM(A1413)</f>
        <v>93964</v>
      </c>
      <c r="H1413" s="31">
        <f t="shared" ref="H1413:H1476" si="47">ROUND(D1413*(1+$H$1),2)</f>
        <v>166.01</v>
      </c>
    </row>
    <row r="1414" spans="1:8" ht="67.5">
      <c r="A1414" s="359" t="s">
        <v>9186</v>
      </c>
      <c r="B1414" s="314" t="s">
        <v>4799</v>
      </c>
      <c r="C1414" s="359" t="s">
        <v>74</v>
      </c>
      <c r="D1414" s="359" t="s">
        <v>26017</v>
      </c>
      <c r="F1414" t="str">
        <f t="shared" si="46"/>
        <v>93965</v>
      </c>
      <c r="H1414" s="31">
        <f t="shared" si="47"/>
        <v>156.84</v>
      </c>
    </row>
    <row r="1415" spans="1:8" ht="54">
      <c r="A1415" s="359" t="s">
        <v>9187</v>
      </c>
      <c r="B1415" s="314" t="s">
        <v>4800</v>
      </c>
      <c r="C1415" s="359" t="s">
        <v>74</v>
      </c>
      <c r="D1415" s="359" t="s">
        <v>26018</v>
      </c>
      <c r="F1415" t="str">
        <f t="shared" si="46"/>
        <v>93966</v>
      </c>
      <c r="H1415" s="31">
        <f t="shared" si="47"/>
        <v>154.87</v>
      </c>
    </row>
    <row r="1416" spans="1:8" ht="54">
      <c r="A1416" s="359" t="s">
        <v>9188</v>
      </c>
      <c r="B1416" s="314" t="s">
        <v>4801</v>
      </c>
      <c r="C1416" s="359" t="s">
        <v>74</v>
      </c>
      <c r="D1416" s="359" t="s">
        <v>24850</v>
      </c>
      <c r="F1416" t="str">
        <f t="shared" si="46"/>
        <v>93967</v>
      </c>
      <c r="H1416" s="31">
        <f t="shared" si="47"/>
        <v>196.54</v>
      </c>
    </row>
    <row r="1417" spans="1:8" ht="67.5">
      <c r="A1417" s="359" t="s">
        <v>9189</v>
      </c>
      <c r="B1417" s="314" t="s">
        <v>4802</v>
      </c>
      <c r="C1417" s="359" t="s">
        <v>74</v>
      </c>
      <c r="D1417" s="359" t="s">
        <v>26019</v>
      </c>
      <c r="F1417" t="str">
        <f t="shared" si="46"/>
        <v>93968</v>
      </c>
      <c r="H1417" s="31">
        <f t="shared" si="47"/>
        <v>180.99</v>
      </c>
    </row>
    <row r="1418" spans="1:8" ht="67.5">
      <c r="A1418" s="359" t="s">
        <v>9190</v>
      </c>
      <c r="B1418" s="314" t="s">
        <v>4803</v>
      </c>
      <c r="C1418" s="359" t="s">
        <v>74</v>
      </c>
      <c r="D1418" s="359" t="s">
        <v>26020</v>
      </c>
      <c r="F1418" t="str">
        <f t="shared" si="46"/>
        <v>93969</v>
      </c>
      <c r="H1418" s="31">
        <f t="shared" si="47"/>
        <v>171.8</v>
      </c>
    </row>
    <row r="1419" spans="1:8" ht="67.5">
      <c r="A1419" s="359" t="s">
        <v>9191</v>
      </c>
      <c r="B1419" s="314" t="s">
        <v>4804</v>
      </c>
      <c r="C1419" s="359" t="s">
        <v>74</v>
      </c>
      <c r="D1419" s="359" t="s">
        <v>26021</v>
      </c>
      <c r="F1419" t="str">
        <f t="shared" si="46"/>
        <v>93970</v>
      </c>
      <c r="H1419" s="31">
        <f t="shared" si="47"/>
        <v>165.34</v>
      </c>
    </row>
    <row r="1420" spans="1:8" ht="54">
      <c r="A1420" s="359" t="s">
        <v>9192</v>
      </c>
      <c r="B1420" s="314" t="s">
        <v>4805</v>
      </c>
      <c r="C1420" s="359" t="s">
        <v>74</v>
      </c>
      <c r="D1420" s="359" t="s">
        <v>26022</v>
      </c>
      <c r="F1420" t="str">
        <f t="shared" si="46"/>
        <v>93971</v>
      </c>
      <c r="H1420" s="31">
        <f t="shared" si="47"/>
        <v>155.31</v>
      </c>
    </row>
    <row r="1421" spans="1:8" ht="40.5">
      <c r="A1421" s="359" t="s">
        <v>9193</v>
      </c>
      <c r="B1421" s="314" t="s">
        <v>4806</v>
      </c>
      <c r="C1421" s="359" t="s">
        <v>112</v>
      </c>
      <c r="D1421" s="359" t="s">
        <v>26023</v>
      </c>
      <c r="F1421" t="str">
        <f t="shared" si="46"/>
        <v>95108</v>
      </c>
      <c r="H1421" s="31">
        <f t="shared" si="47"/>
        <v>26.78</v>
      </c>
    </row>
    <row r="1422" spans="1:8" ht="40.5">
      <c r="A1422" s="359" t="s">
        <v>26024</v>
      </c>
      <c r="B1422" s="314" t="s">
        <v>26025</v>
      </c>
      <c r="C1422" s="359" t="s">
        <v>72</v>
      </c>
      <c r="D1422" s="359" t="s">
        <v>26026</v>
      </c>
      <c r="F1422" t="str">
        <f t="shared" si="46"/>
        <v>100332</v>
      </c>
      <c r="H1422" s="31">
        <f t="shared" si="47"/>
        <v>600.85</v>
      </c>
    </row>
    <row r="1423" spans="1:8" ht="40.5">
      <c r="A1423" s="359" t="s">
        <v>26027</v>
      </c>
      <c r="B1423" s="314" t="s">
        <v>26028</v>
      </c>
      <c r="C1423" s="359" t="s">
        <v>72</v>
      </c>
      <c r="D1423" s="359" t="s">
        <v>26029</v>
      </c>
      <c r="F1423" t="str">
        <f t="shared" si="46"/>
        <v>100333</v>
      </c>
      <c r="H1423" s="31">
        <f t="shared" si="47"/>
        <v>375.24</v>
      </c>
    </row>
    <row r="1424" spans="1:8" ht="40.5">
      <c r="A1424" s="359" t="s">
        <v>26030</v>
      </c>
      <c r="B1424" s="314" t="s">
        <v>26031</v>
      </c>
      <c r="C1424" s="359" t="s">
        <v>72</v>
      </c>
      <c r="D1424" s="359" t="s">
        <v>26032</v>
      </c>
      <c r="F1424" t="str">
        <f t="shared" si="46"/>
        <v>100334</v>
      </c>
      <c r="H1424" s="31">
        <f t="shared" si="47"/>
        <v>477.91</v>
      </c>
    </row>
    <row r="1425" spans="1:8" ht="40.5">
      <c r="A1425" s="359" t="s">
        <v>26033</v>
      </c>
      <c r="B1425" s="314" t="s">
        <v>26034</v>
      </c>
      <c r="C1425" s="359" t="s">
        <v>72</v>
      </c>
      <c r="D1425" s="359" t="s">
        <v>26035</v>
      </c>
      <c r="F1425" t="str">
        <f t="shared" si="46"/>
        <v>100335</v>
      </c>
      <c r="H1425" s="31">
        <f t="shared" si="47"/>
        <v>308.7</v>
      </c>
    </row>
    <row r="1426" spans="1:8" ht="54">
      <c r="A1426" s="359" t="s">
        <v>26036</v>
      </c>
      <c r="B1426" s="314" t="s">
        <v>26037</v>
      </c>
      <c r="C1426" s="359" t="s">
        <v>72</v>
      </c>
      <c r="D1426" s="359" t="s">
        <v>24859</v>
      </c>
      <c r="F1426" t="str">
        <f t="shared" si="46"/>
        <v>100341</v>
      </c>
      <c r="H1426" s="31">
        <f t="shared" si="47"/>
        <v>29.05</v>
      </c>
    </row>
    <row r="1427" spans="1:8" ht="40.5">
      <c r="A1427" s="359" t="s">
        <v>26038</v>
      </c>
      <c r="B1427" s="314" t="s">
        <v>26039</v>
      </c>
      <c r="C1427" s="359" t="s">
        <v>70</v>
      </c>
      <c r="D1427" s="359" t="s">
        <v>23549</v>
      </c>
      <c r="F1427" t="str">
        <f t="shared" si="46"/>
        <v>100342</v>
      </c>
      <c r="H1427" s="31">
        <f t="shared" si="47"/>
        <v>10.77</v>
      </c>
    </row>
    <row r="1428" spans="1:8" ht="40.5">
      <c r="A1428" s="359" t="s">
        <v>26040</v>
      </c>
      <c r="B1428" s="314" t="s">
        <v>26041</v>
      </c>
      <c r="C1428" s="359" t="s">
        <v>70</v>
      </c>
      <c r="D1428" s="359" t="s">
        <v>13710</v>
      </c>
      <c r="F1428" t="str">
        <f t="shared" si="46"/>
        <v>100343</v>
      </c>
      <c r="H1428" s="31">
        <f t="shared" si="47"/>
        <v>10.36</v>
      </c>
    </row>
    <row r="1429" spans="1:8" ht="40.5">
      <c r="A1429" s="359" t="s">
        <v>26042</v>
      </c>
      <c r="B1429" s="314" t="s">
        <v>26043</v>
      </c>
      <c r="C1429" s="359" t="s">
        <v>70</v>
      </c>
      <c r="D1429" s="359" t="s">
        <v>13855</v>
      </c>
      <c r="F1429" t="str">
        <f t="shared" si="46"/>
        <v>100344</v>
      </c>
      <c r="H1429" s="31">
        <f t="shared" si="47"/>
        <v>8.44</v>
      </c>
    </row>
    <row r="1430" spans="1:8" ht="40.5">
      <c r="A1430" s="359" t="s">
        <v>26044</v>
      </c>
      <c r="B1430" s="314" t="s">
        <v>26045</v>
      </c>
      <c r="C1430" s="359" t="s">
        <v>70</v>
      </c>
      <c r="D1430" s="359" t="s">
        <v>9804</v>
      </c>
      <c r="F1430" t="str">
        <f t="shared" si="46"/>
        <v>100345</v>
      </c>
      <c r="H1430" s="31">
        <f t="shared" si="47"/>
        <v>7.52</v>
      </c>
    </row>
    <row r="1431" spans="1:8" ht="40.5">
      <c r="A1431" s="359" t="s">
        <v>26046</v>
      </c>
      <c r="B1431" s="314" t="s">
        <v>26047</v>
      </c>
      <c r="C1431" s="359" t="s">
        <v>70</v>
      </c>
      <c r="D1431" s="359" t="s">
        <v>18153</v>
      </c>
      <c r="F1431" t="str">
        <f t="shared" si="46"/>
        <v>100346</v>
      </c>
      <c r="H1431" s="31">
        <f t="shared" si="47"/>
        <v>6.98</v>
      </c>
    </row>
    <row r="1432" spans="1:8" ht="40.5">
      <c r="A1432" s="359" t="s">
        <v>26048</v>
      </c>
      <c r="B1432" s="314" t="s">
        <v>26049</v>
      </c>
      <c r="C1432" s="359" t="s">
        <v>70</v>
      </c>
      <c r="D1432" s="359" t="s">
        <v>17072</v>
      </c>
      <c r="F1432" t="str">
        <f t="shared" si="46"/>
        <v>100347</v>
      </c>
      <c r="H1432" s="31">
        <f t="shared" si="47"/>
        <v>6.39</v>
      </c>
    </row>
    <row r="1433" spans="1:8" ht="40.5">
      <c r="A1433" s="359" t="s">
        <v>26050</v>
      </c>
      <c r="B1433" s="314" t="s">
        <v>26051</v>
      </c>
      <c r="C1433" s="359" t="s">
        <v>70</v>
      </c>
      <c r="D1433" s="359" t="s">
        <v>18153</v>
      </c>
      <c r="F1433" t="str">
        <f t="shared" si="46"/>
        <v>100348</v>
      </c>
      <c r="H1433" s="31">
        <f t="shared" si="47"/>
        <v>6.98</v>
      </c>
    </row>
    <row r="1434" spans="1:8" ht="40.5">
      <c r="A1434" s="359" t="s">
        <v>26052</v>
      </c>
      <c r="B1434" s="314" t="s">
        <v>26053</v>
      </c>
      <c r="C1434" s="359" t="s">
        <v>82</v>
      </c>
      <c r="D1434" s="359" t="s">
        <v>26054</v>
      </c>
      <c r="F1434" t="str">
        <f t="shared" si="46"/>
        <v>100349</v>
      </c>
      <c r="H1434" s="31">
        <f t="shared" si="47"/>
        <v>478.31</v>
      </c>
    </row>
    <row r="1435" spans="1:8" ht="54">
      <c r="A1435" s="359" t="s">
        <v>4807</v>
      </c>
      <c r="B1435" s="314" t="s">
        <v>4808</v>
      </c>
      <c r="C1435" s="359" t="s">
        <v>112</v>
      </c>
      <c r="D1435" s="359" t="s">
        <v>26055</v>
      </c>
      <c r="F1435" t="str">
        <f t="shared" si="46"/>
        <v>73799/1</v>
      </c>
      <c r="H1435" s="31">
        <f t="shared" si="47"/>
        <v>364.37</v>
      </c>
    </row>
    <row r="1436" spans="1:8" ht="54">
      <c r="A1436" s="359" t="s">
        <v>4809</v>
      </c>
      <c r="B1436" s="314" t="s">
        <v>2865</v>
      </c>
      <c r="C1436" s="359" t="s">
        <v>112</v>
      </c>
      <c r="D1436" s="359" t="s">
        <v>26056</v>
      </c>
      <c r="F1436" t="str">
        <f t="shared" si="46"/>
        <v>73856/1</v>
      </c>
      <c r="H1436" s="31">
        <f t="shared" si="47"/>
        <v>697.55</v>
      </c>
    </row>
    <row r="1437" spans="1:8" ht="54">
      <c r="A1437" s="359" t="s">
        <v>4810</v>
      </c>
      <c r="B1437" s="314" t="s">
        <v>2866</v>
      </c>
      <c r="C1437" s="359" t="s">
        <v>112</v>
      </c>
      <c r="D1437" s="359" t="s">
        <v>26057</v>
      </c>
      <c r="F1437" t="str">
        <f t="shared" si="46"/>
        <v>73856/2</v>
      </c>
      <c r="H1437" s="31">
        <f t="shared" si="47"/>
        <v>1136.5999999999999</v>
      </c>
    </row>
    <row r="1438" spans="1:8" ht="54">
      <c r="A1438" s="359" t="s">
        <v>4811</v>
      </c>
      <c r="B1438" s="314" t="s">
        <v>2867</v>
      </c>
      <c r="C1438" s="359" t="s">
        <v>112</v>
      </c>
      <c r="D1438" s="359" t="s">
        <v>26058</v>
      </c>
      <c r="F1438" t="str">
        <f t="shared" si="46"/>
        <v>73856/3</v>
      </c>
      <c r="H1438" s="31">
        <f t="shared" si="47"/>
        <v>1695.48</v>
      </c>
    </row>
    <row r="1439" spans="1:8" ht="54">
      <c r="A1439" s="359" t="s">
        <v>4812</v>
      </c>
      <c r="B1439" s="314" t="s">
        <v>2868</v>
      </c>
      <c r="C1439" s="359" t="s">
        <v>112</v>
      </c>
      <c r="D1439" s="359" t="s">
        <v>26059</v>
      </c>
      <c r="F1439" t="str">
        <f t="shared" si="46"/>
        <v>73856/4</v>
      </c>
      <c r="H1439" s="31">
        <f t="shared" si="47"/>
        <v>2381.62</v>
      </c>
    </row>
    <row r="1440" spans="1:8" ht="54">
      <c r="A1440" s="359" t="s">
        <v>4813</v>
      </c>
      <c r="B1440" s="314" t="s">
        <v>2869</v>
      </c>
      <c r="C1440" s="359" t="s">
        <v>112</v>
      </c>
      <c r="D1440" s="359" t="s">
        <v>26060</v>
      </c>
      <c r="F1440" t="str">
        <f t="shared" si="46"/>
        <v>73856/5</v>
      </c>
      <c r="H1440" s="31">
        <f t="shared" si="47"/>
        <v>3200.88</v>
      </c>
    </row>
    <row r="1441" spans="1:8" ht="54">
      <c r="A1441" s="359" t="s">
        <v>4814</v>
      </c>
      <c r="B1441" s="314" t="s">
        <v>2870</v>
      </c>
      <c r="C1441" s="359" t="s">
        <v>112</v>
      </c>
      <c r="D1441" s="359" t="s">
        <v>26061</v>
      </c>
      <c r="F1441" t="str">
        <f t="shared" si="46"/>
        <v>73856/6</v>
      </c>
      <c r="H1441" s="31">
        <f t="shared" si="47"/>
        <v>981.13</v>
      </c>
    </row>
    <row r="1442" spans="1:8" ht="54">
      <c r="A1442" s="359" t="s">
        <v>4815</v>
      </c>
      <c r="B1442" s="314" t="s">
        <v>2871</v>
      </c>
      <c r="C1442" s="359" t="s">
        <v>112</v>
      </c>
      <c r="D1442" s="359" t="s">
        <v>26062</v>
      </c>
      <c r="F1442" t="str">
        <f t="shared" si="46"/>
        <v>73856/7</v>
      </c>
      <c r="H1442" s="31">
        <f t="shared" si="47"/>
        <v>1608.67</v>
      </c>
    </row>
    <row r="1443" spans="1:8" ht="54">
      <c r="A1443" s="359" t="s">
        <v>4816</v>
      </c>
      <c r="B1443" s="314" t="s">
        <v>2872</v>
      </c>
      <c r="C1443" s="359" t="s">
        <v>112</v>
      </c>
      <c r="D1443" s="359" t="s">
        <v>26063</v>
      </c>
      <c r="F1443" t="str">
        <f t="shared" si="46"/>
        <v>73856/8</v>
      </c>
      <c r="H1443" s="31">
        <f t="shared" si="47"/>
        <v>2404.9499999999998</v>
      </c>
    </row>
    <row r="1444" spans="1:8" ht="54">
      <c r="A1444" s="359" t="s">
        <v>4817</v>
      </c>
      <c r="B1444" s="314" t="s">
        <v>2873</v>
      </c>
      <c r="C1444" s="359" t="s">
        <v>112</v>
      </c>
      <c r="D1444" s="359" t="s">
        <v>26064</v>
      </c>
      <c r="F1444" t="str">
        <f t="shared" si="46"/>
        <v>73856/9</v>
      </c>
      <c r="H1444" s="31">
        <f t="shared" si="47"/>
        <v>3039.59</v>
      </c>
    </row>
    <row r="1445" spans="1:8" ht="54">
      <c r="A1445" s="359" t="s">
        <v>4818</v>
      </c>
      <c r="B1445" s="314" t="s">
        <v>4819</v>
      </c>
      <c r="C1445" s="359" t="s">
        <v>112</v>
      </c>
      <c r="D1445" s="359" t="s">
        <v>26065</v>
      </c>
      <c r="F1445" t="str">
        <f t="shared" si="46"/>
        <v>73856/10</v>
      </c>
      <c r="H1445" s="31">
        <f t="shared" si="47"/>
        <v>4536.08</v>
      </c>
    </row>
    <row r="1446" spans="1:8" ht="54">
      <c r="A1446" s="359" t="s">
        <v>4820</v>
      </c>
      <c r="B1446" s="314" t="s">
        <v>2874</v>
      </c>
      <c r="C1446" s="359" t="s">
        <v>112</v>
      </c>
      <c r="D1446" s="359" t="s">
        <v>26066</v>
      </c>
      <c r="F1446" t="str">
        <f t="shared" si="46"/>
        <v>73856/11</v>
      </c>
      <c r="H1446" s="31">
        <f t="shared" si="47"/>
        <v>1264.25</v>
      </c>
    </row>
    <row r="1447" spans="1:8" ht="54">
      <c r="A1447" s="359" t="s">
        <v>4821</v>
      </c>
      <c r="B1447" s="314" t="s">
        <v>2875</v>
      </c>
      <c r="C1447" s="359" t="s">
        <v>112</v>
      </c>
      <c r="D1447" s="359" t="s">
        <v>26067</v>
      </c>
      <c r="F1447" t="str">
        <f t="shared" si="46"/>
        <v>73856/12</v>
      </c>
      <c r="H1447" s="31">
        <f t="shared" si="47"/>
        <v>2080.23</v>
      </c>
    </row>
    <row r="1448" spans="1:8" ht="54">
      <c r="A1448" s="359" t="s">
        <v>4822</v>
      </c>
      <c r="B1448" s="314" t="s">
        <v>2876</v>
      </c>
      <c r="C1448" s="359" t="s">
        <v>112</v>
      </c>
      <c r="D1448" s="359" t="s">
        <v>26068</v>
      </c>
      <c r="F1448" t="str">
        <f t="shared" si="46"/>
        <v>73856/13</v>
      </c>
      <c r="H1448" s="31">
        <f t="shared" si="47"/>
        <v>3113.98</v>
      </c>
    </row>
    <row r="1449" spans="1:8" ht="54">
      <c r="A1449" s="359" t="s">
        <v>4823</v>
      </c>
      <c r="B1449" s="314" t="s">
        <v>2877</v>
      </c>
      <c r="C1449" s="359" t="s">
        <v>112</v>
      </c>
      <c r="D1449" s="359" t="s">
        <v>26069</v>
      </c>
      <c r="F1449" t="str">
        <f t="shared" si="46"/>
        <v>73856/14</v>
      </c>
      <c r="H1449" s="31">
        <f t="shared" si="47"/>
        <v>4374.7299999999996</v>
      </c>
    </row>
    <row r="1450" spans="1:8" ht="54">
      <c r="A1450" s="359" t="s">
        <v>4824</v>
      </c>
      <c r="B1450" s="314" t="s">
        <v>2878</v>
      </c>
      <c r="C1450" s="359" t="s">
        <v>112</v>
      </c>
      <c r="D1450" s="359" t="s">
        <v>26070</v>
      </c>
      <c r="F1450" t="str">
        <f t="shared" si="46"/>
        <v>73856/15</v>
      </c>
      <c r="H1450" s="31">
        <f t="shared" si="47"/>
        <v>5871.41</v>
      </c>
    </row>
    <row r="1451" spans="1:8" ht="54">
      <c r="A1451" s="359" t="s">
        <v>4825</v>
      </c>
      <c r="B1451" s="314" t="s">
        <v>2879</v>
      </c>
      <c r="C1451" s="359" t="s">
        <v>112</v>
      </c>
      <c r="D1451" s="359" t="s">
        <v>26071</v>
      </c>
      <c r="F1451" t="str">
        <f t="shared" si="46"/>
        <v>74224/1</v>
      </c>
      <c r="H1451" s="31">
        <f t="shared" si="47"/>
        <v>1587.54</v>
      </c>
    </row>
    <row r="1452" spans="1:8" ht="54">
      <c r="A1452" s="359" t="s">
        <v>9194</v>
      </c>
      <c r="B1452" s="314" t="s">
        <v>2880</v>
      </c>
      <c r="C1452" s="359" t="s">
        <v>112</v>
      </c>
      <c r="D1452" s="359" t="s">
        <v>26072</v>
      </c>
      <c r="F1452" t="str">
        <f t="shared" si="46"/>
        <v>83659</v>
      </c>
      <c r="H1452" s="31">
        <f t="shared" si="47"/>
        <v>894.92</v>
      </c>
    </row>
    <row r="1453" spans="1:8" ht="40.5">
      <c r="A1453" s="359" t="s">
        <v>9195</v>
      </c>
      <c r="B1453" s="314" t="s">
        <v>2881</v>
      </c>
      <c r="C1453" s="359" t="s">
        <v>112</v>
      </c>
      <c r="D1453" s="359" t="s">
        <v>24500</v>
      </c>
      <c r="F1453" t="str">
        <f t="shared" si="46"/>
        <v>83716</v>
      </c>
      <c r="H1453" s="31">
        <f t="shared" si="47"/>
        <v>363.44</v>
      </c>
    </row>
    <row r="1454" spans="1:8" ht="54">
      <c r="A1454" s="359" t="s">
        <v>14125</v>
      </c>
      <c r="B1454" s="314" t="s">
        <v>14126</v>
      </c>
      <c r="C1454" s="359" t="s">
        <v>112</v>
      </c>
      <c r="D1454" s="359" t="s">
        <v>26073</v>
      </c>
      <c r="F1454" t="str">
        <f t="shared" si="46"/>
        <v>97976</v>
      </c>
      <c r="H1454" s="31">
        <f t="shared" si="47"/>
        <v>996.08</v>
      </c>
    </row>
    <row r="1455" spans="1:8" ht="54">
      <c r="A1455" s="359" t="s">
        <v>14127</v>
      </c>
      <c r="B1455" s="314" t="s">
        <v>14128</v>
      </c>
      <c r="C1455" s="359" t="s">
        <v>112</v>
      </c>
      <c r="D1455" s="359" t="s">
        <v>26074</v>
      </c>
      <c r="F1455" t="str">
        <f t="shared" si="46"/>
        <v>97977</v>
      </c>
      <c r="H1455" s="31">
        <f t="shared" si="47"/>
        <v>1450.35</v>
      </c>
    </row>
    <row r="1456" spans="1:8" ht="54">
      <c r="A1456" s="359" t="s">
        <v>14129</v>
      </c>
      <c r="B1456" s="314" t="s">
        <v>14130</v>
      </c>
      <c r="C1456" s="359" t="s">
        <v>112</v>
      </c>
      <c r="D1456" s="359" t="s">
        <v>26075</v>
      </c>
      <c r="F1456" t="str">
        <f t="shared" si="46"/>
        <v>97980</v>
      </c>
      <c r="H1456" s="31">
        <f t="shared" si="47"/>
        <v>1850.54</v>
      </c>
    </row>
    <row r="1457" spans="1:8" ht="40.5">
      <c r="A1457" s="359" t="s">
        <v>14131</v>
      </c>
      <c r="B1457" s="314" t="s">
        <v>14132</v>
      </c>
      <c r="C1457" s="359" t="s">
        <v>74</v>
      </c>
      <c r="D1457" s="359" t="s">
        <v>26076</v>
      </c>
      <c r="F1457" t="str">
        <f t="shared" si="46"/>
        <v>97981</v>
      </c>
      <c r="H1457" s="31">
        <f t="shared" si="47"/>
        <v>1114.82</v>
      </c>
    </row>
    <row r="1458" spans="1:8" ht="40.5">
      <c r="A1458" s="359" t="s">
        <v>14133</v>
      </c>
      <c r="B1458" s="314" t="s">
        <v>14134</v>
      </c>
      <c r="C1458" s="359" t="s">
        <v>74</v>
      </c>
      <c r="D1458" s="359" t="s">
        <v>26077</v>
      </c>
      <c r="F1458" t="str">
        <f t="shared" si="46"/>
        <v>97983</v>
      </c>
      <c r="H1458" s="31">
        <f t="shared" si="47"/>
        <v>397.71</v>
      </c>
    </row>
    <row r="1459" spans="1:8" ht="40.5">
      <c r="A1459" s="359" t="s">
        <v>14135</v>
      </c>
      <c r="B1459" s="314" t="s">
        <v>14136</v>
      </c>
      <c r="C1459" s="359" t="s">
        <v>74</v>
      </c>
      <c r="D1459" s="359" t="s">
        <v>26078</v>
      </c>
      <c r="F1459" t="str">
        <f t="shared" si="46"/>
        <v>97985</v>
      </c>
      <c r="H1459" s="31">
        <f t="shared" si="47"/>
        <v>1351.13</v>
      </c>
    </row>
    <row r="1460" spans="1:8" ht="40.5">
      <c r="A1460" s="359" t="s">
        <v>14137</v>
      </c>
      <c r="B1460" s="314" t="s">
        <v>14138</v>
      </c>
      <c r="C1460" s="359" t="s">
        <v>74</v>
      </c>
      <c r="D1460" s="359" t="s">
        <v>26079</v>
      </c>
      <c r="F1460" t="str">
        <f t="shared" si="46"/>
        <v>97987</v>
      </c>
      <c r="H1460" s="31">
        <f t="shared" si="47"/>
        <v>446.65</v>
      </c>
    </row>
    <row r="1461" spans="1:8" ht="54">
      <c r="A1461" s="359" t="s">
        <v>14139</v>
      </c>
      <c r="B1461" s="314" t="s">
        <v>14140</v>
      </c>
      <c r="C1461" s="359" t="s">
        <v>112</v>
      </c>
      <c r="D1461" s="359" t="s">
        <v>26080</v>
      </c>
      <c r="F1461" t="str">
        <f t="shared" si="46"/>
        <v>97988</v>
      </c>
      <c r="H1461" s="31">
        <f t="shared" si="47"/>
        <v>2670.28</v>
      </c>
    </row>
    <row r="1462" spans="1:8" ht="40.5">
      <c r="A1462" s="359" t="s">
        <v>14141</v>
      </c>
      <c r="B1462" s="314" t="s">
        <v>14142</v>
      </c>
      <c r="C1462" s="359" t="s">
        <v>74</v>
      </c>
      <c r="D1462" s="359" t="s">
        <v>26081</v>
      </c>
      <c r="F1462" t="str">
        <f t="shared" si="46"/>
        <v>97989</v>
      </c>
      <c r="H1462" s="31">
        <f t="shared" si="47"/>
        <v>1587.42</v>
      </c>
    </row>
    <row r="1463" spans="1:8" ht="40.5">
      <c r="A1463" s="359" t="s">
        <v>14143</v>
      </c>
      <c r="B1463" s="314" t="s">
        <v>14144</v>
      </c>
      <c r="C1463" s="359" t="s">
        <v>74</v>
      </c>
      <c r="D1463" s="359" t="s">
        <v>26082</v>
      </c>
      <c r="F1463" t="str">
        <f t="shared" si="46"/>
        <v>97991</v>
      </c>
      <c r="H1463" s="31">
        <f t="shared" si="47"/>
        <v>691.63</v>
      </c>
    </row>
    <row r="1464" spans="1:8" ht="54">
      <c r="A1464" s="359" t="s">
        <v>14145</v>
      </c>
      <c r="B1464" s="314" t="s">
        <v>14146</v>
      </c>
      <c r="C1464" s="359" t="s">
        <v>112</v>
      </c>
      <c r="D1464" s="359" t="s">
        <v>26083</v>
      </c>
      <c r="F1464" t="str">
        <f t="shared" si="46"/>
        <v>97992</v>
      </c>
      <c r="H1464" s="31">
        <f t="shared" si="47"/>
        <v>3381.99</v>
      </c>
    </row>
    <row r="1465" spans="1:8" ht="40.5">
      <c r="A1465" s="359" t="s">
        <v>14147</v>
      </c>
      <c r="B1465" s="314" t="s">
        <v>14148</v>
      </c>
      <c r="C1465" s="359" t="s">
        <v>74</v>
      </c>
      <c r="D1465" s="359" t="s">
        <v>26084</v>
      </c>
      <c r="F1465" t="str">
        <f t="shared" si="46"/>
        <v>97993</v>
      </c>
      <c r="H1465" s="31">
        <f t="shared" si="47"/>
        <v>1941.86</v>
      </c>
    </row>
    <row r="1466" spans="1:8" ht="54">
      <c r="A1466" s="359" t="s">
        <v>14149</v>
      </c>
      <c r="B1466" s="314" t="s">
        <v>14150</v>
      </c>
      <c r="C1466" s="359" t="s">
        <v>112</v>
      </c>
      <c r="D1466" s="359" t="s">
        <v>26085</v>
      </c>
      <c r="F1466" t="str">
        <f t="shared" si="46"/>
        <v>97994</v>
      </c>
      <c r="H1466" s="31">
        <f t="shared" si="47"/>
        <v>2308.91</v>
      </c>
    </row>
    <row r="1467" spans="1:8" ht="40.5">
      <c r="A1467" s="359" t="s">
        <v>14151</v>
      </c>
      <c r="B1467" s="314" t="s">
        <v>14152</v>
      </c>
      <c r="C1467" s="359" t="s">
        <v>74</v>
      </c>
      <c r="D1467" s="359" t="s">
        <v>26086</v>
      </c>
      <c r="F1467" t="str">
        <f t="shared" si="46"/>
        <v>97995</v>
      </c>
      <c r="H1467" s="31">
        <f t="shared" si="47"/>
        <v>1189.1600000000001</v>
      </c>
    </row>
    <row r="1468" spans="1:8" ht="54">
      <c r="A1468" s="359" t="s">
        <v>14153</v>
      </c>
      <c r="B1468" s="314" t="s">
        <v>14154</v>
      </c>
      <c r="C1468" s="359" t="s">
        <v>112</v>
      </c>
      <c r="D1468" s="359" t="s">
        <v>26087</v>
      </c>
      <c r="F1468" t="str">
        <f t="shared" si="46"/>
        <v>97996</v>
      </c>
      <c r="H1468" s="31">
        <f t="shared" si="47"/>
        <v>2913.01</v>
      </c>
    </row>
    <row r="1469" spans="1:8" ht="40.5">
      <c r="A1469" s="359" t="s">
        <v>14155</v>
      </c>
      <c r="B1469" s="314" t="s">
        <v>14156</v>
      </c>
      <c r="C1469" s="359" t="s">
        <v>74</v>
      </c>
      <c r="D1469" s="359" t="s">
        <v>26088</v>
      </c>
      <c r="F1469" t="str">
        <f t="shared" si="46"/>
        <v>97997</v>
      </c>
      <c r="H1469" s="31">
        <f t="shared" si="47"/>
        <v>1424.51</v>
      </c>
    </row>
    <row r="1470" spans="1:8" ht="40.5">
      <c r="A1470" s="359" t="s">
        <v>14157</v>
      </c>
      <c r="B1470" s="314" t="s">
        <v>14158</v>
      </c>
      <c r="C1470" s="359" t="s">
        <v>74</v>
      </c>
      <c r="D1470" s="359" t="s">
        <v>26089</v>
      </c>
      <c r="F1470" t="str">
        <f t="shared" si="46"/>
        <v>97999</v>
      </c>
      <c r="H1470" s="31">
        <f t="shared" si="47"/>
        <v>1659.87</v>
      </c>
    </row>
    <row r="1471" spans="1:8" ht="40.5">
      <c r="A1471" s="359" t="s">
        <v>14159</v>
      </c>
      <c r="B1471" s="314" t="s">
        <v>14160</v>
      </c>
      <c r="C1471" s="359" t="s">
        <v>74</v>
      </c>
      <c r="D1471" s="359" t="s">
        <v>26090</v>
      </c>
      <c r="F1471" t="str">
        <f t="shared" si="46"/>
        <v>98001</v>
      </c>
      <c r="H1471" s="31">
        <f t="shared" si="47"/>
        <v>1895.2</v>
      </c>
    </row>
    <row r="1472" spans="1:8" ht="54">
      <c r="A1472" s="359" t="s">
        <v>14161</v>
      </c>
      <c r="B1472" s="314" t="s">
        <v>14162</v>
      </c>
      <c r="C1472" s="359" t="s">
        <v>112</v>
      </c>
      <c r="D1472" s="359" t="s">
        <v>26091</v>
      </c>
      <c r="F1472" t="str">
        <f t="shared" si="46"/>
        <v>98002</v>
      </c>
      <c r="H1472" s="31">
        <f t="shared" si="47"/>
        <v>4752.5200000000004</v>
      </c>
    </row>
    <row r="1473" spans="1:8" ht="40.5">
      <c r="A1473" s="359" t="s">
        <v>14163</v>
      </c>
      <c r="B1473" s="314" t="s">
        <v>14164</v>
      </c>
      <c r="C1473" s="359" t="s">
        <v>74</v>
      </c>
      <c r="D1473" s="359" t="s">
        <v>26092</v>
      </c>
      <c r="F1473" t="str">
        <f t="shared" si="46"/>
        <v>98003</v>
      </c>
      <c r="H1473" s="31">
        <f t="shared" si="47"/>
        <v>2130.5700000000002</v>
      </c>
    </row>
    <row r="1474" spans="1:8" ht="40.5">
      <c r="A1474" s="359" t="s">
        <v>14165</v>
      </c>
      <c r="B1474" s="314" t="s">
        <v>14166</v>
      </c>
      <c r="C1474" s="359" t="s">
        <v>74</v>
      </c>
      <c r="D1474" s="359" t="s">
        <v>26093</v>
      </c>
      <c r="F1474" t="str">
        <f t="shared" si="46"/>
        <v>98005</v>
      </c>
      <c r="H1474" s="31">
        <f t="shared" si="47"/>
        <v>2365.94</v>
      </c>
    </row>
    <row r="1475" spans="1:8" ht="54">
      <c r="A1475" s="359" t="s">
        <v>14167</v>
      </c>
      <c r="B1475" s="314" t="s">
        <v>14168</v>
      </c>
      <c r="C1475" s="359" t="s">
        <v>112</v>
      </c>
      <c r="D1475" s="359" t="s">
        <v>26094</v>
      </c>
      <c r="F1475" t="str">
        <f t="shared" si="46"/>
        <v>98006</v>
      </c>
      <c r="H1475" s="31">
        <f t="shared" si="47"/>
        <v>5967.53</v>
      </c>
    </row>
    <row r="1476" spans="1:8" ht="40.5">
      <c r="A1476" s="359" t="s">
        <v>14169</v>
      </c>
      <c r="B1476" s="314" t="s">
        <v>14170</v>
      </c>
      <c r="C1476" s="359" t="s">
        <v>74</v>
      </c>
      <c r="D1476" s="359" t="s">
        <v>26095</v>
      </c>
      <c r="F1476" t="str">
        <f t="shared" si="46"/>
        <v>98007</v>
      </c>
      <c r="H1476" s="31">
        <f t="shared" si="47"/>
        <v>2601.2800000000002</v>
      </c>
    </row>
    <row r="1477" spans="1:8" ht="54">
      <c r="A1477" s="359" t="s">
        <v>14171</v>
      </c>
      <c r="B1477" s="314" t="s">
        <v>14172</v>
      </c>
      <c r="C1477" s="359" t="s">
        <v>112</v>
      </c>
      <c r="D1477" s="359" t="s">
        <v>26096</v>
      </c>
      <c r="F1477" t="str">
        <f t="shared" ref="F1477:F1540" si="48">TRIM(A1477)</f>
        <v>98008</v>
      </c>
      <c r="H1477" s="31">
        <f t="shared" ref="H1477:H1540" si="49">ROUND(D1477*(1+$H$1),2)</f>
        <v>3596.74</v>
      </c>
    </row>
    <row r="1478" spans="1:8" ht="40.5">
      <c r="A1478" s="359" t="s">
        <v>14173</v>
      </c>
      <c r="B1478" s="314" t="s">
        <v>14174</v>
      </c>
      <c r="C1478" s="359" t="s">
        <v>74</v>
      </c>
      <c r="D1478" s="359" t="s">
        <v>26089</v>
      </c>
      <c r="F1478" t="str">
        <f t="shared" si="48"/>
        <v>98009</v>
      </c>
      <c r="H1478" s="31">
        <f t="shared" si="49"/>
        <v>1659.87</v>
      </c>
    </row>
    <row r="1479" spans="1:8" ht="54">
      <c r="A1479" s="359" t="s">
        <v>14175</v>
      </c>
      <c r="B1479" s="314" t="s">
        <v>14176</v>
      </c>
      <c r="C1479" s="359" t="s">
        <v>112</v>
      </c>
      <c r="D1479" s="359" t="s">
        <v>26097</v>
      </c>
      <c r="F1479" t="str">
        <f t="shared" si="48"/>
        <v>98010</v>
      </c>
      <c r="H1479" s="31">
        <f t="shared" si="49"/>
        <v>4374.1099999999997</v>
      </c>
    </row>
    <row r="1480" spans="1:8" ht="40.5">
      <c r="A1480" s="359" t="s">
        <v>14177</v>
      </c>
      <c r="B1480" s="314" t="s">
        <v>14178</v>
      </c>
      <c r="C1480" s="359" t="s">
        <v>74</v>
      </c>
      <c r="D1480" s="359" t="s">
        <v>26090</v>
      </c>
      <c r="F1480" t="str">
        <f t="shared" si="48"/>
        <v>98011</v>
      </c>
      <c r="H1480" s="31">
        <f t="shared" si="49"/>
        <v>1895.2</v>
      </c>
    </row>
    <row r="1481" spans="1:8" ht="54">
      <c r="A1481" s="359" t="s">
        <v>14179</v>
      </c>
      <c r="B1481" s="314" t="s">
        <v>14180</v>
      </c>
      <c r="C1481" s="359" t="s">
        <v>112</v>
      </c>
      <c r="D1481" s="359" t="s">
        <v>26098</v>
      </c>
      <c r="F1481" t="str">
        <f t="shared" si="48"/>
        <v>98012</v>
      </c>
      <c r="H1481" s="31">
        <f t="shared" si="49"/>
        <v>5129.99</v>
      </c>
    </row>
    <row r="1482" spans="1:8" ht="40.5">
      <c r="A1482" s="359" t="s">
        <v>14181</v>
      </c>
      <c r="B1482" s="314" t="s">
        <v>14182</v>
      </c>
      <c r="C1482" s="359" t="s">
        <v>74</v>
      </c>
      <c r="D1482" s="359" t="s">
        <v>26092</v>
      </c>
      <c r="F1482" t="str">
        <f t="shared" si="48"/>
        <v>98013</v>
      </c>
      <c r="H1482" s="31">
        <f t="shared" si="49"/>
        <v>2130.5700000000002</v>
      </c>
    </row>
    <row r="1483" spans="1:8" ht="54">
      <c r="A1483" s="359" t="s">
        <v>14183</v>
      </c>
      <c r="B1483" s="314" t="s">
        <v>14184</v>
      </c>
      <c r="C1483" s="359" t="s">
        <v>112</v>
      </c>
      <c r="D1483" s="359" t="s">
        <v>26099</v>
      </c>
      <c r="F1483" t="str">
        <f t="shared" si="48"/>
        <v>98014</v>
      </c>
      <c r="H1483" s="31">
        <f t="shared" si="49"/>
        <v>5885.77</v>
      </c>
    </row>
    <row r="1484" spans="1:8" ht="40.5">
      <c r="A1484" s="359" t="s">
        <v>14185</v>
      </c>
      <c r="B1484" s="314" t="s">
        <v>14186</v>
      </c>
      <c r="C1484" s="359" t="s">
        <v>74</v>
      </c>
      <c r="D1484" s="359" t="s">
        <v>26093</v>
      </c>
      <c r="F1484" t="str">
        <f t="shared" si="48"/>
        <v>98015</v>
      </c>
      <c r="H1484" s="31">
        <f t="shared" si="49"/>
        <v>2365.94</v>
      </c>
    </row>
    <row r="1485" spans="1:8" ht="54">
      <c r="A1485" s="359" t="s">
        <v>14187</v>
      </c>
      <c r="B1485" s="314" t="s">
        <v>14188</v>
      </c>
      <c r="C1485" s="359" t="s">
        <v>112</v>
      </c>
      <c r="D1485" s="359" t="s">
        <v>26100</v>
      </c>
      <c r="F1485" t="str">
        <f t="shared" si="48"/>
        <v>98016</v>
      </c>
      <c r="H1485" s="31">
        <f t="shared" si="49"/>
        <v>6641.68</v>
      </c>
    </row>
    <row r="1486" spans="1:8" ht="40.5">
      <c r="A1486" s="359" t="s">
        <v>14189</v>
      </c>
      <c r="B1486" s="314" t="s">
        <v>14190</v>
      </c>
      <c r="C1486" s="359" t="s">
        <v>74</v>
      </c>
      <c r="D1486" s="359" t="s">
        <v>26095</v>
      </c>
      <c r="F1486" t="str">
        <f t="shared" si="48"/>
        <v>98017</v>
      </c>
      <c r="H1486" s="31">
        <f t="shared" si="49"/>
        <v>2601.2800000000002</v>
      </c>
    </row>
    <row r="1487" spans="1:8" ht="54">
      <c r="A1487" s="359" t="s">
        <v>14191</v>
      </c>
      <c r="B1487" s="314" t="s">
        <v>14192</v>
      </c>
      <c r="C1487" s="359" t="s">
        <v>112</v>
      </c>
      <c r="D1487" s="359" t="s">
        <v>26101</v>
      </c>
      <c r="F1487" t="str">
        <f t="shared" si="48"/>
        <v>98018</v>
      </c>
      <c r="H1487" s="31">
        <f t="shared" si="49"/>
        <v>7397.53</v>
      </c>
    </row>
    <row r="1488" spans="1:8" ht="40.5">
      <c r="A1488" s="359" t="s">
        <v>14193</v>
      </c>
      <c r="B1488" s="314" t="s">
        <v>14194</v>
      </c>
      <c r="C1488" s="359" t="s">
        <v>74</v>
      </c>
      <c r="D1488" s="359" t="s">
        <v>26102</v>
      </c>
      <c r="F1488" t="str">
        <f t="shared" si="48"/>
        <v>98019</v>
      </c>
      <c r="H1488" s="31">
        <f t="shared" si="49"/>
        <v>2868.13</v>
      </c>
    </row>
    <row r="1489" spans="1:8" ht="54">
      <c r="A1489" s="359" t="s">
        <v>14195</v>
      </c>
      <c r="B1489" s="314" t="s">
        <v>14196</v>
      </c>
      <c r="C1489" s="359" t="s">
        <v>112</v>
      </c>
      <c r="D1489" s="359" t="s">
        <v>26103</v>
      </c>
      <c r="F1489" t="str">
        <f t="shared" si="48"/>
        <v>98020</v>
      </c>
      <c r="H1489" s="31">
        <f t="shared" si="49"/>
        <v>5281.77</v>
      </c>
    </row>
    <row r="1490" spans="1:8" ht="40.5">
      <c r="A1490" s="359" t="s">
        <v>14197</v>
      </c>
      <c r="B1490" s="314" t="s">
        <v>14198</v>
      </c>
      <c r="C1490" s="359" t="s">
        <v>74</v>
      </c>
      <c r="D1490" s="359" t="s">
        <v>26104</v>
      </c>
      <c r="F1490" t="str">
        <f t="shared" si="48"/>
        <v>98021</v>
      </c>
      <c r="H1490" s="31">
        <f t="shared" si="49"/>
        <v>2162.11</v>
      </c>
    </row>
    <row r="1491" spans="1:8" ht="54">
      <c r="A1491" s="359" t="s">
        <v>14199</v>
      </c>
      <c r="B1491" s="314" t="s">
        <v>14200</v>
      </c>
      <c r="C1491" s="359" t="s">
        <v>112</v>
      </c>
      <c r="D1491" s="359" t="s">
        <v>26105</v>
      </c>
      <c r="F1491" t="str">
        <f t="shared" si="48"/>
        <v>98022</v>
      </c>
      <c r="H1491" s="31">
        <f t="shared" si="49"/>
        <v>6177.78</v>
      </c>
    </row>
    <row r="1492" spans="1:8" ht="40.5">
      <c r="A1492" s="359" t="s">
        <v>14201</v>
      </c>
      <c r="B1492" s="314" t="s">
        <v>14202</v>
      </c>
      <c r="C1492" s="359" t="s">
        <v>74</v>
      </c>
      <c r="D1492" s="359" t="s">
        <v>26106</v>
      </c>
      <c r="F1492" t="str">
        <f t="shared" si="48"/>
        <v>98023</v>
      </c>
      <c r="H1492" s="31">
        <f t="shared" si="49"/>
        <v>2397.46</v>
      </c>
    </row>
    <row r="1493" spans="1:8" ht="54">
      <c r="A1493" s="359" t="s">
        <v>14203</v>
      </c>
      <c r="B1493" s="314" t="s">
        <v>14204</v>
      </c>
      <c r="C1493" s="359" t="s">
        <v>112</v>
      </c>
      <c r="D1493" s="359" t="s">
        <v>26107</v>
      </c>
      <c r="F1493" t="str">
        <f t="shared" si="48"/>
        <v>98024</v>
      </c>
      <c r="H1493" s="31">
        <f t="shared" si="49"/>
        <v>7122.9</v>
      </c>
    </row>
    <row r="1494" spans="1:8" ht="40.5">
      <c r="A1494" s="359" t="s">
        <v>14205</v>
      </c>
      <c r="B1494" s="314" t="s">
        <v>14206</v>
      </c>
      <c r="C1494" s="359" t="s">
        <v>74</v>
      </c>
      <c r="D1494" s="359" t="s">
        <v>26108</v>
      </c>
      <c r="F1494" t="str">
        <f t="shared" si="48"/>
        <v>98025</v>
      </c>
      <c r="H1494" s="31">
        <f t="shared" si="49"/>
        <v>2632.82</v>
      </c>
    </row>
    <row r="1495" spans="1:8" ht="54">
      <c r="A1495" s="359" t="s">
        <v>14207</v>
      </c>
      <c r="B1495" s="314" t="s">
        <v>14208</v>
      </c>
      <c r="C1495" s="359" t="s">
        <v>112</v>
      </c>
      <c r="D1495" s="359" t="s">
        <v>26109</v>
      </c>
      <c r="F1495" t="str">
        <f t="shared" si="48"/>
        <v>98026</v>
      </c>
      <c r="H1495" s="31">
        <f t="shared" si="49"/>
        <v>8024.96</v>
      </c>
    </row>
    <row r="1496" spans="1:8" ht="40.5">
      <c r="A1496" s="359" t="s">
        <v>14209</v>
      </c>
      <c r="B1496" s="314" t="s">
        <v>14210</v>
      </c>
      <c r="C1496" s="359" t="s">
        <v>74</v>
      </c>
      <c r="D1496" s="359" t="s">
        <v>26102</v>
      </c>
      <c r="F1496" t="str">
        <f t="shared" si="48"/>
        <v>98027</v>
      </c>
      <c r="H1496" s="31">
        <f t="shared" si="49"/>
        <v>2868.13</v>
      </c>
    </row>
    <row r="1497" spans="1:8" ht="54">
      <c r="A1497" s="359" t="s">
        <v>14211</v>
      </c>
      <c r="B1497" s="314" t="s">
        <v>14212</v>
      </c>
      <c r="C1497" s="359" t="s">
        <v>112</v>
      </c>
      <c r="D1497" s="359" t="s">
        <v>26110</v>
      </c>
      <c r="F1497" t="str">
        <f t="shared" si="48"/>
        <v>98028</v>
      </c>
      <c r="H1497" s="31">
        <f t="shared" si="49"/>
        <v>8927.0300000000007</v>
      </c>
    </row>
    <row r="1498" spans="1:8" ht="40.5">
      <c r="A1498" s="359" t="s">
        <v>14213</v>
      </c>
      <c r="B1498" s="314" t="s">
        <v>14214</v>
      </c>
      <c r="C1498" s="359" t="s">
        <v>74</v>
      </c>
      <c r="D1498" s="359" t="s">
        <v>26111</v>
      </c>
      <c r="F1498" t="str">
        <f t="shared" si="48"/>
        <v>98029</v>
      </c>
      <c r="H1498" s="31">
        <f t="shared" si="49"/>
        <v>3110.01</v>
      </c>
    </row>
    <row r="1499" spans="1:8" ht="54">
      <c r="A1499" s="359" t="s">
        <v>14215</v>
      </c>
      <c r="B1499" s="314" t="s">
        <v>14216</v>
      </c>
      <c r="C1499" s="359" t="s">
        <v>112</v>
      </c>
      <c r="D1499" s="359" t="s">
        <v>26112</v>
      </c>
      <c r="F1499" t="str">
        <f t="shared" si="48"/>
        <v>98030</v>
      </c>
      <c r="H1499" s="31">
        <f t="shared" si="49"/>
        <v>7279.64</v>
      </c>
    </row>
    <row r="1500" spans="1:8" ht="40.5">
      <c r="A1500" s="359" t="s">
        <v>14217</v>
      </c>
      <c r="B1500" s="314" t="s">
        <v>14218</v>
      </c>
      <c r="C1500" s="359" t="s">
        <v>74</v>
      </c>
      <c r="D1500" s="359" t="s">
        <v>26113</v>
      </c>
      <c r="F1500" t="str">
        <f t="shared" si="48"/>
        <v>98031</v>
      </c>
      <c r="H1500" s="31">
        <f t="shared" si="49"/>
        <v>2639.38</v>
      </c>
    </row>
    <row r="1501" spans="1:8" ht="54">
      <c r="A1501" s="359" t="s">
        <v>14219</v>
      </c>
      <c r="B1501" s="314" t="s">
        <v>14220</v>
      </c>
      <c r="C1501" s="359" t="s">
        <v>112</v>
      </c>
      <c r="D1501" s="359" t="s">
        <v>26114</v>
      </c>
      <c r="F1501" t="str">
        <f t="shared" si="48"/>
        <v>98032</v>
      </c>
      <c r="H1501" s="31">
        <f t="shared" si="49"/>
        <v>8360.2199999999993</v>
      </c>
    </row>
    <row r="1502" spans="1:8" ht="40.5">
      <c r="A1502" s="359" t="s">
        <v>14221</v>
      </c>
      <c r="B1502" s="314" t="s">
        <v>14222</v>
      </c>
      <c r="C1502" s="359" t="s">
        <v>74</v>
      </c>
      <c r="D1502" s="359" t="s">
        <v>26115</v>
      </c>
      <c r="F1502" t="str">
        <f t="shared" si="48"/>
        <v>98033</v>
      </c>
      <c r="H1502" s="31">
        <f t="shared" si="49"/>
        <v>2874.72</v>
      </c>
    </row>
    <row r="1503" spans="1:8" ht="54">
      <c r="A1503" s="359" t="s">
        <v>14223</v>
      </c>
      <c r="B1503" s="314" t="s">
        <v>14224</v>
      </c>
      <c r="C1503" s="359" t="s">
        <v>112</v>
      </c>
      <c r="D1503" s="359" t="s">
        <v>26116</v>
      </c>
      <c r="F1503" t="str">
        <f t="shared" si="48"/>
        <v>98034</v>
      </c>
      <c r="H1503" s="31">
        <f t="shared" si="49"/>
        <v>9440.8700000000008</v>
      </c>
    </row>
    <row r="1504" spans="1:8" ht="40.5">
      <c r="A1504" s="359" t="s">
        <v>14225</v>
      </c>
      <c r="B1504" s="314" t="s">
        <v>14226</v>
      </c>
      <c r="C1504" s="359" t="s">
        <v>74</v>
      </c>
      <c r="D1504" s="359" t="s">
        <v>26111</v>
      </c>
      <c r="F1504" t="str">
        <f t="shared" si="48"/>
        <v>98035</v>
      </c>
      <c r="H1504" s="31">
        <f t="shared" si="49"/>
        <v>3110.01</v>
      </c>
    </row>
    <row r="1505" spans="1:8" ht="54">
      <c r="A1505" s="359" t="s">
        <v>14227</v>
      </c>
      <c r="B1505" s="314" t="s">
        <v>14228</v>
      </c>
      <c r="C1505" s="359" t="s">
        <v>112</v>
      </c>
      <c r="D1505" s="359" t="s">
        <v>26117</v>
      </c>
      <c r="F1505" t="str">
        <f t="shared" si="48"/>
        <v>98036</v>
      </c>
      <c r="H1505" s="31">
        <f t="shared" si="49"/>
        <v>10521.49</v>
      </c>
    </row>
    <row r="1506" spans="1:8" ht="40.5">
      <c r="A1506" s="359" t="s">
        <v>14229</v>
      </c>
      <c r="B1506" s="314" t="s">
        <v>14230</v>
      </c>
      <c r="C1506" s="359" t="s">
        <v>74</v>
      </c>
      <c r="D1506" s="359" t="s">
        <v>26118</v>
      </c>
      <c r="F1506" t="str">
        <f t="shared" si="48"/>
        <v>98037</v>
      </c>
      <c r="H1506" s="31">
        <f t="shared" si="49"/>
        <v>3351.94</v>
      </c>
    </row>
    <row r="1507" spans="1:8" ht="54">
      <c r="A1507" s="359" t="s">
        <v>14231</v>
      </c>
      <c r="B1507" s="314" t="s">
        <v>14232</v>
      </c>
      <c r="C1507" s="359" t="s">
        <v>112</v>
      </c>
      <c r="D1507" s="359" t="s">
        <v>26119</v>
      </c>
      <c r="F1507" t="str">
        <f t="shared" si="48"/>
        <v>98038</v>
      </c>
      <c r="H1507" s="31">
        <f t="shared" si="49"/>
        <v>9649.7900000000009</v>
      </c>
    </row>
    <row r="1508" spans="1:8" ht="40.5">
      <c r="A1508" s="359" t="s">
        <v>14233</v>
      </c>
      <c r="B1508" s="314" t="s">
        <v>14234</v>
      </c>
      <c r="C1508" s="359" t="s">
        <v>74</v>
      </c>
      <c r="D1508" s="359" t="s">
        <v>26120</v>
      </c>
      <c r="F1508" t="str">
        <f t="shared" si="48"/>
        <v>98039</v>
      </c>
      <c r="H1508" s="31">
        <f t="shared" si="49"/>
        <v>3116.6</v>
      </c>
    </row>
    <row r="1509" spans="1:8" ht="54">
      <c r="A1509" s="359" t="s">
        <v>14235</v>
      </c>
      <c r="B1509" s="314" t="s">
        <v>14236</v>
      </c>
      <c r="C1509" s="359" t="s">
        <v>112</v>
      </c>
      <c r="D1509" s="359" t="s">
        <v>26121</v>
      </c>
      <c r="F1509" t="str">
        <f t="shared" si="48"/>
        <v>98040</v>
      </c>
      <c r="H1509" s="31">
        <f t="shared" si="49"/>
        <v>10891.32</v>
      </c>
    </row>
    <row r="1510" spans="1:8" ht="40.5">
      <c r="A1510" s="359" t="s">
        <v>14237</v>
      </c>
      <c r="B1510" s="314" t="s">
        <v>14238</v>
      </c>
      <c r="C1510" s="359" t="s">
        <v>74</v>
      </c>
      <c r="D1510" s="359" t="s">
        <v>26118</v>
      </c>
      <c r="F1510" t="str">
        <f t="shared" si="48"/>
        <v>98041</v>
      </c>
      <c r="H1510" s="31">
        <f t="shared" si="49"/>
        <v>3351.94</v>
      </c>
    </row>
    <row r="1511" spans="1:8" ht="54">
      <c r="A1511" s="359" t="s">
        <v>14239</v>
      </c>
      <c r="B1511" s="314" t="s">
        <v>14240</v>
      </c>
      <c r="C1511" s="359" t="s">
        <v>112</v>
      </c>
      <c r="D1511" s="359" t="s">
        <v>26122</v>
      </c>
      <c r="F1511" t="str">
        <f t="shared" si="48"/>
        <v>98042</v>
      </c>
      <c r="H1511" s="31">
        <f t="shared" si="49"/>
        <v>12132.92</v>
      </c>
    </row>
    <row r="1512" spans="1:8" ht="40.5">
      <c r="A1512" s="359" t="s">
        <v>14241</v>
      </c>
      <c r="B1512" s="314" t="s">
        <v>14242</v>
      </c>
      <c r="C1512" s="359" t="s">
        <v>74</v>
      </c>
      <c r="D1512" s="359" t="s">
        <v>26123</v>
      </c>
      <c r="F1512" t="str">
        <f t="shared" si="48"/>
        <v>98043</v>
      </c>
      <c r="H1512" s="31">
        <f t="shared" si="49"/>
        <v>3593.84</v>
      </c>
    </row>
    <row r="1513" spans="1:8" ht="54">
      <c r="A1513" s="359" t="s">
        <v>14243</v>
      </c>
      <c r="B1513" s="314" t="s">
        <v>14244</v>
      </c>
      <c r="C1513" s="359" t="s">
        <v>112</v>
      </c>
      <c r="D1513" s="359" t="s">
        <v>26124</v>
      </c>
      <c r="F1513" t="str">
        <f t="shared" si="48"/>
        <v>98044</v>
      </c>
      <c r="H1513" s="31">
        <f t="shared" si="49"/>
        <v>12350.46</v>
      </c>
    </row>
    <row r="1514" spans="1:8" ht="40.5">
      <c r="A1514" s="359" t="s">
        <v>14245</v>
      </c>
      <c r="B1514" s="314" t="s">
        <v>14246</v>
      </c>
      <c r="C1514" s="359" t="s">
        <v>74</v>
      </c>
      <c r="D1514" s="359" t="s">
        <v>26123</v>
      </c>
      <c r="F1514" t="str">
        <f t="shared" si="48"/>
        <v>98045</v>
      </c>
      <c r="H1514" s="31">
        <f t="shared" si="49"/>
        <v>3593.84</v>
      </c>
    </row>
    <row r="1515" spans="1:8" ht="54">
      <c r="A1515" s="359" t="s">
        <v>14247</v>
      </c>
      <c r="B1515" s="314" t="s">
        <v>14248</v>
      </c>
      <c r="C1515" s="359" t="s">
        <v>112</v>
      </c>
      <c r="D1515" s="359" t="s">
        <v>26125</v>
      </c>
      <c r="F1515" t="str">
        <f t="shared" si="48"/>
        <v>98046</v>
      </c>
      <c r="H1515" s="31">
        <f t="shared" si="49"/>
        <v>13754.21</v>
      </c>
    </row>
    <row r="1516" spans="1:8" ht="40.5">
      <c r="A1516" s="359" t="s">
        <v>14249</v>
      </c>
      <c r="B1516" s="314" t="s">
        <v>14250</v>
      </c>
      <c r="C1516" s="359" t="s">
        <v>74</v>
      </c>
      <c r="D1516" s="359" t="s">
        <v>26126</v>
      </c>
      <c r="F1516" t="str">
        <f t="shared" si="48"/>
        <v>98047</v>
      </c>
      <c r="H1516" s="31">
        <f t="shared" si="49"/>
        <v>3835.8</v>
      </c>
    </row>
    <row r="1517" spans="1:8" ht="54">
      <c r="A1517" s="359" t="s">
        <v>14251</v>
      </c>
      <c r="B1517" s="314" t="s">
        <v>14252</v>
      </c>
      <c r="C1517" s="359" t="s">
        <v>112</v>
      </c>
      <c r="D1517" s="359" t="s">
        <v>26127</v>
      </c>
      <c r="F1517" t="str">
        <f t="shared" si="48"/>
        <v>98048</v>
      </c>
      <c r="H1517" s="31">
        <f t="shared" si="49"/>
        <v>15385.57</v>
      </c>
    </row>
    <row r="1518" spans="1:8" ht="40.5">
      <c r="A1518" s="359" t="s">
        <v>14253</v>
      </c>
      <c r="B1518" s="314" t="s">
        <v>14254</v>
      </c>
      <c r="C1518" s="359" t="s">
        <v>74</v>
      </c>
      <c r="D1518" s="359" t="s">
        <v>26128</v>
      </c>
      <c r="F1518" t="str">
        <f t="shared" si="48"/>
        <v>98049</v>
      </c>
      <c r="H1518" s="31">
        <f t="shared" si="49"/>
        <v>4013.3</v>
      </c>
    </row>
    <row r="1519" spans="1:8" ht="40.5">
      <c r="A1519" s="359" t="s">
        <v>14255</v>
      </c>
      <c r="B1519" s="314" t="s">
        <v>14256</v>
      </c>
      <c r="C1519" s="359" t="s">
        <v>74</v>
      </c>
      <c r="D1519" s="359" t="s">
        <v>26129</v>
      </c>
      <c r="F1519" t="str">
        <f t="shared" si="48"/>
        <v>98050</v>
      </c>
      <c r="H1519" s="31">
        <f t="shared" si="49"/>
        <v>214.27</v>
      </c>
    </row>
    <row r="1520" spans="1:8" ht="40.5">
      <c r="A1520" s="359" t="s">
        <v>14257</v>
      </c>
      <c r="B1520" s="314" t="s">
        <v>14258</v>
      </c>
      <c r="C1520" s="359" t="s">
        <v>74</v>
      </c>
      <c r="D1520" s="359" t="s">
        <v>26130</v>
      </c>
      <c r="F1520" t="str">
        <f t="shared" si="48"/>
        <v>98051</v>
      </c>
      <c r="H1520" s="31">
        <f t="shared" si="49"/>
        <v>877.51</v>
      </c>
    </row>
    <row r="1521" spans="1:8" ht="54">
      <c r="A1521" s="359" t="s">
        <v>14259</v>
      </c>
      <c r="B1521" s="314" t="s">
        <v>21690</v>
      </c>
      <c r="C1521" s="359" t="s">
        <v>112</v>
      </c>
      <c r="D1521" s="359" t="s">
        <v>26131</v>
      </c>
      <c r="F1521" t="str">
        <f t="shared" si="48"/>
        <v>98405</v>
      </c>
      <c r="H1521" s="31">
        <f t="shared" si="49"/>
        <v>2264.81</v>
      </c>
    </row>
    <row r="1522" spans="1:8" ht="54">
      <c r="A1522" s="359" t="s">
        <v>14260</v>
      </c>
      <c r="B1522" s="314" t="s">
        <v>14261</v>
      </c>
      <c r="C1522" s="359" t="s">
        <v>112</v>
      </c>
      <c r="D1522" s="359" t="s">
        <v>26132</v>
      </c>
      <c r="F1522" t="str">
        <f t="shared" si="48"/>
        <v>98406</v>
      </c>
      <c r="H1522" s="31">
        <f t="shared" si="49"/>
        <v>5359.92</v>
      </c>
    </row>
    <row r="1523" spans="1:8" ht="54">
      <c r="A1523" s="359" t="s">
        <v>14262</v>
      </c>
      <c r="B1523" s="314" t="s">
        <v>14263</v>
      </c>
      <c r="C1523" s="359" t="s">
        <v>112</v>
      </c>
      <c r="D1523" s="359" t="s">
        <v>26133</v>
      </c>
      <c r="F1523" t="str">
        <f t="shared" si="48"/>
        <v>98407</v>
      </c>
      <c r="H1523" s="31">
        <f t="shared" si="49"/>
        <v>3517.08</v>
      </c>
    </row>
    <row r="1524" spans="1:8" ht="54">
      <c r="A1524" s="359" t="s">
        <v>14264</v>
      </c>
      <c r="B1524" s="314" t="s">
        <v>14265</v>
      </c>
      <c r="C1524" s="359" t="s">
        <v>112</v>
      </c>
      <c r="D1524" s="359" t="s">
        <v>26134</v>
      </c>
      <c r="F1524" t="str">
        <f t="shared" si="48"/>
        <v>98408</v>
      </c>
      <c r="H1524" s="31">
        <f t="shared" si="49"/>
        <v>4121.13</v>
      </c>
    </row>
    <row r="1525" spans="1:8" ht="40.5">
      <c r="A1525" s="359" t="s">
        <v>14266</v>
      </c>
      <c r="B1525" s="314" t="s">
        <v>14267</v>
      </c>
      <c r="C1525" s="359" t="s">
        <v>74</v>
      </c>
      <c r="D1525" s="359" t="s">
        <v>26135</v>
      </c>
      <c r="F1525" t="str">
        <f t="shared" si="48"/>
        <v>98409</v>
      </c>
      <c r="H1525" s="31">
        <f t="shared" si="49"/>
        <v>328.83</v>
      </c>
    </row>
    <row r="1526" spans="1:8" ht="54">
      <c r="A1526" s="359" t="s">
        <v>14268</v>
      </c>
      <c r="B1526" s="314" t="s">
        <v>14269</v>
      </c>
      <c r="C1526" s="359" t="s">
        <v>112</v>
      </c>
      <c r="D1526" s="359" t="s">
        <v>26136</v>
      </c>
      <c r="F1526" t="str">
        <f t="shared" si="48"/>
        <v>98414</v>
      </c>
      <c r="H1526" s="31">
        <f t="shared" si="49"/>
        <v>1043.3</v>
      </c>
    </row>
    <row r="1527" spans="1:8" ht="54">
      <c r="A1527" s="359" t="s">
        <v>14270</v>
      </c>
      <c r="B1527" s="314" t="s">
        <v>14271</v>
      </c>
      <c r="C1527" s="359" t="s">
        <v>112</v>
      </c>
      <c r="D1527" s="359" t="s">
        <v>26136</v>
      </c>
      <c r="F1527" t="str">
        <f t="shared" si="48"/>
        <v>98415</v>
      </c>
      <c r="H1527" s="31">
        <f t="shared" si="49"/>
        <v>1043.3</v>
      </c>
    </row>
    <row r="1528" spans="1:8" ht="54">
      <c r="A1528" s="359" t="s">
        <v>14272</v>
      </c>
      <c r="B1528" s="314" t="s">
        <v>14273</v>
      </c>
      <c r="C1528" s="359" t="s">
        <v>112</v>
      </c>
      <c r="D1528" s="359" t="s">
        <v>26137</v>
      </c>
      <c r="F1528" t="str">
        <f t="shared" si="48"/>
        <v>98416</v>
      </c>
      <c r="H1528" s="31">
        <f t="shared" si="49"/>
        <v>1242.1500000000001</v>
      </c>
    </row>
    <row r="1529" spans="1:8" ht="54">
      <c r="A1529" s="359" t="s">
        <v>14274</v>
      </c>
      <c r="B1529" s="314" t="s">
        <v>14275</v>
      </c>
      <c r="C1529" s="359" t="s">
        <v>112</v>
      </c>
      <c r="D1529" s="359" t="s">
        <v>26138</v>
      </c>
      <c r="F1529" t="str">
        <f t="shared" si="48"/>
        <v>98417</v>
      </c>
      <c r="H1529" s="31">
        <f t="shared" si="49"/>
        <v>1441.02</v>
      </c>
    </row>
    <row r="1530" spans="1:8" ht="54">
      <c r="A1530" s="359" t="s">
        <v>14276</v>
      </c>
      <c r="B1530" s="314" t="s">
        <v>14277</v>
      </c>
      <c r="C1530" s="359" t="s">
        <v>112</v>
      </c>
      <c r="D1530" s="359" t="s">
        <v>26139</v>
      </c>
      <c r="F1530" t="str">
        <f t="shared" si="48"/>
        <v>98418</v>
      </c>
      <c r="H1530" s="31">
        <f t="shared" si="49"/>
        <v>1548.15</v>
      </c>
    </row>
    <row r="1531" spans="1:8" ht="54">
      <c r="A1531" s="359" t="s">
        <v>14278</v>
      </c>
      <c r="B1531" s="314" t="s">
        <v>14279</v>
      </c>
      <c r="C1531" s="359" t="s">
        <v>112</v>
      </c>
      <c r="D1531" s="359" t="s">
        <v>26140</v>
      </c>
      <c r="F1531" t="str">
        <f t="shared" si="48"/>
        <v>98419</v>
      </c>
      <c r="H1531" s="31">
        <f t="shared" si="49"/>
        <v>1655.29</v>
      </c>
    </row>
    <row r="1532" spans="1:8" ht="67.5">
      <c r="A1532" s="359" t="s">
        <v>14280</v>
      </c>
      <c r="B1532" s="314" t="s">
        <v>14281</v>
      </c>
      <c r="C1532" s="359" t="s">
        <v>112</v>
      </c>
      <c r="D1532" s="359" t="s">
        <v>26141</v>
      </c>
      <c r="F1532" t="str">
        <f t="shared" si="48"/>
        <v>98420</v>
      </c>
      <c r="H1532" s="31">
        <f t="shared" si="49"/>
        <v>1516.61</v>
      </c>
    </row>
    <row r="1533" spans="1:8" ht="67.5">
      <c r="A1533" s="359" t="s">
        <v>14282</v>
      </c>
      <c r="B1533" s="314" t="s">
        <v>14283</v>
      </c>
      <c r="C1533" s="359" t="s">
        <v>112</v>
      </c>
      <c r="D1533" s="359" t="s">
        <v>26142</v>
      </c>
      <c r="F1533" t="str">
        <f t="shared" si="48"/>
        <v>98421</v>
      </c>
      <c r="H1533" s="31">
        <f t="shared" si="49"/>
        <v>1715.46</v>
      </c>
    </row>
    <row r="1534" spans="1:8" ht="67.5">
      <c r="A1534" s="359" t="s">
        <v>14284</v>
      </c>
      <c r="B1534" s="314" t="s">
        <v>14285</v>
      </c>
      <c r="C1534" s="359" t="s">
        <v>112</v>
      </c>
      <c r="D1534" s="359" t="s">
        <v>26143</v>
      </c>
      <c r="F1534" t="str">
        <f t="shared" si="48"/>
        <v>98422</v>
      </c>
      <c r="H1534" s="31">
        <f t="shared" si="49"/>
        <v>1914.32</v>
      </c>
    </row>
    <row r="1535" spans="1:8" ht="67.5">
      <c r="A1535" s="359" t="s">
        <v>14286</v>
      </c>
      <c r="B1535" s="314" t="s">
        <v>14287</v>
      </c>
      <c r="C1535" s="359" t="s">
        <v>112</v>
      </c>
      <c r="D1535" s="359" t="s">
        <v>26144</v>
      </c>
      <c r="F1535" t="str">
        <f t="shared" si="48"/>
        <v>98423</v>
      </c>
      <c r="H1535" s="31">
        <f t="shared" si="49"/>
        <v>2021.45</v>
      </c>
    </row>
    <row r="1536" spans="1:8" ht="67.5">
      <c r="A1536" s="359" t="s">
        <v>14288</v>
      </c>
      <c r="B1536" s="314" t="s">
        <v>14289</v>
      </c>
      <c r="C1536" s="359" t="s">
        <v>112</v>
      </c>
      <c r="D1536" s="359" t="s">
        <v>26145</v>
      </c>
      <c r="F1536" t="str">
        <f t="shared" si="48"/>
        <v>98424</v>
      </c>
      <c r="H1536" s="31">
        <f t="shared" si="49"/>
        <v>2128.59</v>
      </c>
    </row>
    <row r="1537" spans="1:8" ht="67.5">
      <c r="A1537" s="359" t="s">
        <v>14290</v>
      </c>
      <c r="B1537" s="314" t="s">
        <v>14291</v>
      </c>
      <c r="C1537" s="359" t="s">
        <v>112</v>
      </c>
      <c r="D1537" s="359" t="s">
        <v>26080</v>
      </c>
      <c r="F1537" t="str">
        <f t="shared" si="48"/>
        <v>98425</v>
      </c>
      <c r="H1537" s="31">
        <f t="shared" si="49"/>
        <v>2670.28</v>
      </c>
    </row>
    <row r="1538" spans="1:8" ht="67.5">
      <c r="A1538" s="359" t="s">
        <v>14292</v>
      </c>
      <c r="B1538" s="314" t="s">
        <v>14293</v>
      </c>
      <c r="C1538" s="359" t="s">
        <v>112</v>
      </c>
      <c r="D1538" s="359" t="s">
        <v>26146</v>
      </c>
      <c r="F1538" t="str">
        <f t="shared" si="48"/>
        <v>98426</v>
      </c>
      <c r="H1538" s="31">
        <f t="shared" si="49"/>
        <v>3463.98</v>
      </c>
    </row>
    <row r="1539" spans="1:8" ht="67.5">
      <c r="A1539" s="359" t="s">
        <v>14294</v>
      </c>
      <c r="B1539" s="314" t="s">
        <v>14295</v>
      </c>
      <c r="C1539" s="359" t="s">
        <v>112</v>
      </c>
      <c r="D1539" s="359" t="s">
        <v>26147</v>
      </c>
      <c r="F1539" t="str">
        <f t="shared" si="48"/>
        <v>98427</v>
      </c>
      <c r="H1539" s="31">
        <f t="shared" si="49"/>
        <v>4257.7</v>
      </c>
    </row>
    <row r="1540" spans="1:8" ht="67.5">
      <c r="A1540" s="359" t="s">
        <v>14296</v>
      </c>
      <c r="B1540" s="314" t="s">
        <v>14297</v>
      </c>
      <c r="C1540" s="359" t="s">
        <v>112</v>
      </c>
      <c r="D1540" s="359" t="s">
        <v>26148</v>
      </c>
      <c r="F1540" t="str">
        <f t="shared" si="48"/>
        <v>98428</v>
      </c>
      <c r="H1540" s="31">
        <f t="shared" si="49"/>
        <v>4696.45</v>
      </c>
    </row>
    <row r="1541" spans="1:8" ht="67.5">
      <c r="A1541" s="359" t="s">
        <v>14298</v>
      </c>
      <c r="B1541" s="314" t="s">
        <v>14299</v>
      </c>
      <c r="C1541" s="359" t="s">
        <v>112</v>
      </c>
      <c r="D1541" s="359" t="s">
        <v>26149</v>
      </c>
      <c r="F1541" t="str">
        <f t="shared" ref="F1541:F1604" si="50">TRIM(A1541)</f>
        <v>98429</v>
      </c>
      <c r="H1541" s="31">
        <f t="shared" ref="H1541:H1604" si="51">ROUND(D1541*(1+$H$1),2)</f>
        <v>5135.21</v>
      </c>
    </row>
    <row r="1542" spans="1:8" ht="67.5">
      <c r="A1542" s="359" t="s">
        <v>14300</v>
      </c>
      <c r="B1542" s="314" t="s">
        <v>14301</v>
      </c>
      <c r="C1542" s="359" t="s">
        <v>112</v>
      </c>
      <c r="D1542" s="359" t="s">
        <v>26150</v>
      </c>
      <c r="F1542" t="str">
        <f t="shared" si="50"/>
        <v>98430</v>
      </c>
      <c r="H1542" s="31">
        <f t="shared" si="51"/>
        <v>3143.58</v>
      </c>
    </row>
    <row r="1543" spans="1:8" ht="67.5">
      <c r="A1543" s="359" t="s">
        <v>14302</v>
      </c>
      <c r="B1543" s="314" t="s">
        <v>14303</v>
      </c>
      <c r="C1543" s="359" t="s">
        <v>112</v>
      </c>
      <c r="D1543" s="359" t="s">
        <v>26151</v>
      </c>
      <c r="F1543" t="str">
        <f t="shared" si="50"/>
        <v>98431</v>
      </c>
      <c r="H1543" s="31">
        <f t="shared" si="51"/>
        <v>3937.29</v>
      </c>
    </row>
    <row r="1544" spans="1:8" ht="67.5">
      <c r="A1544" s="359" t="s">
        <v>14304</v>
      </c>
      <c r="B1544" s="314" t="s">
        <v>14305</v>
      </c>
      <c r="C1544" s="359" t="s">
        <v>112</v>
      </c>
      <c r="D1544" s="359" t="s">
        <v>26152</v>
      </c>
      <c r="F1544" t="str">
        <f t="shared" si="50"/>
        <v>98432</v>
      </c>
      <c r="H1544" s="31">
        <f t="shared" si="51"/>
        <v>4731</v>
      </c>
    </row>
    <row r="1545" spans="1:8" ht="67.5">
      <c r="A1545" s="359" t="s">
        <v>14306</v>
      </c>
      <c r="B1545" s="314" t="s">
        <v>14307</v>
      </c>
      <c r="C1545" s="359" t="s">
        <v>112</v>
      </c>
      <c r="D1545" s="359" t="s">
        <v>26153</v>
      </c>
      <c r="F1545" t="str">
        <f t="shared" si="50"/>
        <v>98433</v>
      </c>
      <c r="H1545" s="31">
        <f t="shared" si="51"/>
        <v>5169.75</v>
      </c>
    </row>
    <row r="1546" spans="1:8" ht="67.5">
      <c r="A1546" s="359" t="s">
        <v>14308</v>
      </c>
      <c r="B1546" s="314" t="s">
        <v>14309</v>
      </c>
      <c r="C1546" s="359" t="s">
        <v>112</v>
      </c>
      <c r="D1546" s="359" t="s">
        <v>26154</v>
      </c>
      <c r="F1546" t="str">
        <f t="shared" si="50"/>
        <v>98434</v>
      </c>
      <c r="H1546" s="31">
        <f t="shared" si="51"/>
        <v>5608.51</v>
      </c>
    </row>
    <row r="1547" spans="1:8" ht="40.5">
      <c r="A1547" s="359" t="s">
        <v>22172</v>
      </c>
      <c r="B1547" s="314" t="s">
        <v>22173</v>
      </c>
      <c r="C1547" s="359" t="s">
        <v>74</v>
      </c>
      <c r="D1547" s="359" t="s">
        <v>26155</v>
      </c>
      <c r="F1547" t="str">
        <f t="shared" si="50"/>
        <v>99240</v>
      </c>
      <c r="H1547" s="31">
        <f t="shared" si="51"/>
        <v>435.29</v>
      </c>
    </row>
    <row r="1548" spans="1:8" ht="40.5">
      <c r="A1548" s="359" t="s">
        <v>22174</v>
      </c>
      <c r="B1548" s="314" t="s">
        <v>22175</v>
      </c>
      <c r="C1548" s="359" t="s">
        <v>74</v>
      </c>
      <c r="D1548" s="359" t="s">
        <v>26156</v>
      </c>
      <c r="F1548" t="str">
        <f t="shared" si="50"/>
        <v>99241</v>
      </c>
      <c r="H1548" s="31">
        <f t="shared" si="51"/>
        <v>1600.31</v>
      </c>
    </row>
    <row r="1549" spans="1:8" ht="54">
      <c r="A1549" s="359" t="s">
        <v>22176</v>
      </c>
      <c r="B1549" s="314" t="s">
        <v>22177</v>
      </c>
      <c r="C1549" s="359" t="s">
        <v>112</v>
      </c>
      <c r="D1549" s="359" t="s">
        <v>26157</v>
      </c>
      <c r="F1549" t="str">
        <f t="shared" si="50"/>
        <v>99242</v>
      </c>
      <c r="H1549" s="31">
        <f t="shared" si="51"/>
        <v>2574.58</v>
      </c>
    </row>
    <row r="1550" spans="1:8" ht="40.5">
      <c r="A1550" s="359" t="s">
        <v>22178</v>
      </c>
      <c r="B1550" s="314" t="s">
        <v>22179</v>
      </c>
      <c r="C1550" s="359" t="s">
        <v>74</v>
      </c>
      <c r="D1550" s="359" t="s">
        <v>26158</v>
      </c>
      <c r="F1550" t="str">
        <f t="shared" si="50"/>
        <v>99243</v>
      </c>
      <c r="H1550" s="31">
        <f t="shared" si="51"/>
        <v>1510.72</v>
      </c>
    </row>
    <row r="1551" spans="1:8" ht="54">
      <c r="A1551" s="359" t="s">
        <v>22180</v>
      </c>
      <c r="B1551" s="314" t="s">
        <v>22181</v>
      </c>
      <c r="C1551" s="359" t="s">
        <v>112</v>
      </c>
      <c r="D1551" s="359" t="s">
        <v>26159</v>
      </c>
      <c r="F1551" t="str">
        <f t="shared" si="50"/>
        <v>99244</v>
      </c>
      <c r="H1551" s="31">
        <f t="shared" si="51"/>
        <v>4251.55</v>
      </c>
    </row>
    <row r="1552" spans="1:8" ht="40.5">
      <c r="A1552" s="359" t="s">
        <v>22182</v>
      </c>
      <c r="B1552" s="314" t="s">
        <v>22183</v>
      </c>
      <c r="C1552" s="359" t="s">
        <v>74</v>
      </c>
      <c r="D1552" s="359" t="s">
        <v>26160</v>
      </c>
      <c r="F1552" t="str">
        <f t="shared" si="50"/>
        <v>99246</v>
      </c>
      <c r="H1552" s="31">
        <f t="shared" si="51"/>
        <v>676.13</v>
      </c>
    </row>
    <row r="1553" spans="1:8" ht="40.5">
      <c r="A1553" s="359" t="s">
        <v>22184</v>
      </c>
      <c r="B1553" s="314" t="s">
        <v>22185</v>
      </c>
      <c r="C1553" s="359" t="s">
        <v>74</v>
      </c>
      <c r="D1553" s="359" t="s">
        <v>26161</v>
      </c>
      <c r="F1553" t="str">
        <f t="shared" si="50"/>
        <v>99247</v>
      </c>
      <c r="H1553" s="31">
        <f t="shared" si="51"/>
        <v>1826.9</v>
      </c>
    </row>
    <row r="1554" spans="1:8" ht="54">
      <c r="A1554" s="359" t="s">
        <v>22186</v>
      </c>
      <c r="B1554" s="314" t="s">
        <v>22187</v>
      </c>
      <c r="C1554" s="359" t="s">
        <v>112</v>
      </c>
      <c r="D1554" s="359" t="s">
        <v>26162</v>
      </c>
      <c r="F1554" t="str">
        <f t="shared" si="50"/>
        <v>99248</v>
      </c>
      <c r="H1554" s="31">
        <f t="shared" si="51"/>
        <v>3263.18</v>
      </c>
    </row>
    <row r="1555" spans="1:8" ht="40.5">
      <c r="A1555" s="359" t="s">
        <v>22188</v>
      </c>
      <c r="B1555" s="314" t="s">
        <v>22189</v>
      </c>
      <c r="C1555" s="359" t="s">
        <v>74</v>
      </c>
      <c r="D1555" s="359" t="s">
        <v>26163</v>
      </c>
      <c r="F1555" t="str">
        <f t="shared" si="50"/>
        <v>99249</v>
      </c>
      <c r="H1555" s="31">
        <f t="shared" si="51"/>
        <v>1853.23</v>
      </c>
    </row>
    <row r="1556" spans="1:8" ht="54">
      <c r="A1556" s="359" t="s">
        <v>22190</v>
      </c>
      <c r="B1556" s="314" t="s">
        <v>22191</v>
      </c>
      <c r="C1556" s="359" t="s">
        <v>112</v>
      </c>
      <c r="D1556" s="359" t="s">
        <v>26164</v>
      </c>
      <c r="F1556" t="str">
        <f t="shared" si="50"/>
        <v>99252</v>
      </c>
      <c r="H1556" s="31">
        <f t="shared" si="51"/>
        <v>2246.0700000000002</v>
      </c>
    </row>
    <row r="1557" spans="1:8" ht="40.5">
      <c r="A1557" s="359" t="s">
        <v>22192</v>
      </c>
      <c r="B1557" s="314" t="s">
        <v>22193</v>
      </c>
      <c r="C1557" s="359" t="s">
        <v>74</v>
      </c>
      <c r="D1557" s="359" t="s">
        <v>26165</v>
      </c>
      <c r="F1557" t="str">
        <f t="shared" si="50"/>
        <v>99254</v>
      </c>
      <c r="H1557" s="31">
        <f t="shared" si="51"/>
        <v>1147.1099999999999</v>
      </c>
    </row>
    <row r="1558" spans="1:8" ht="54">
      <c r="A1558" s="359" t="s">
        <v>22194</v>
      </c>
      <c r="B1558" s="314" t="s">
        <v>22195</v>
      </c>
      <c r="C1558" s="359" t="s">
        <v>112</v>
      </c>
      <c r="D1558" s="359" t="s">
        <v>26166</v>
      </c>
      <c r="F1558" t="str">
        <f t="shared" si="50"/>
        <v>99256</v>
      </c>
      <c r="H1558" s="31">
        <f t="shared" si="51"/>
        <v>4985.2700000000004</v>
      </c>
    </row>
    <row r="1559" spans="1:8" ht="54">
      <c r="A1559" s="359" t="s">
        <v>22196</v>
      </c>
      <c r="B1559" s="314" t="s">
        <v>22197</v>
      </c>
      <c r="C1559" s="359" t="s">
        <v>112</v>
      </c>
      <c r="D1559" s="359" t="s">
        <v>26167</v>
      </c>
      <c r="F1559" t="str">
        <f t="shared" si="50"/>
        <v>99259</v>
      </c>
      <c r="H1559" s="31">
        <f t="shared" si="51"/>
        <v>2833.29</v>
      </c>
    </row>
    <row r="1560" spans="1:8" ht="40.5">
      <c r="A1560" s="359" t="s">
        <v>22198</v>
      </c>
      <c r="B1560" s="314" t="s">
        <v>22199</v>
      </c>
      <c r="C1560" s="359" t="s">
        <v>74</v>
      </c>
      <c r="D1560" s="359" t="s">
        <v>26168</v>
      </c>
      <c r="F1560" t="str">
        <f t="shared" si="50"/>
        <v>99261</v>
      </c>
      <c r="H1560" s="31">
        <f t="shared" si="51"/>
        <v>1373.73</v>
      </c>
    </row>
    <row r="1561" spans="1:8" ht="40.5">
      <c r="A1561" s="359" t="s">
        <v>22200</v>
      </c>
      <c r="B1561" s="314" t="s">
        <v>22201</v>
      </c>
      <c r="C1561" s="359" t="s">
        <v>74</v>
      </c>
      <c r="D1561" s="359" t="s">
        <v>26169</v>
      </c>
      <c r="F1561" t="str">
        <f t="shared" si="50"/>
        <v>99263</v>
      </c>
      <c r="H1561" s="31">
        <f t="shared" si="51"/>
        <v>2053.5</v>
      </c>
    </row>
    <row r="1562" spans="1:8" ht="54">
      <c r="A1562" s="359" t="s">
        <v>22202</v>
      </c>
      <c r="B1562" s="314" t="s">
        <v>22203</v>
      </c>
      <c r="C1562" s="359" t="s">
        <v>112</v>
      </c>
      <c r="D1562" s="359" t="s">
        <v>26170</v>
      </c>
      <c r="F1562" t="str">
        <f t="shared" si="50"/>
        <v>99265</v>
      </c>
      <c r="H1562" s="31">
        <f t="shared" si="51"/>
        <v>3420.46</v>
      </c>
    </row>
    <row r="1563" spans="1:8" ht="40.5">
      <c r="A1563" s="359" t="s">
        <v>22204</v>
      </c>
      <c r="B1563" s="314" t="s">
        <v>22205</v>
      </c>
      <c r="C1563" s="359" t="s">
        <v>74</v>
      </c>
      <c r="D1563" s="359" t="s">
        <v>26156</v>
      </c>
      <c r="F1563" t="str">
        <f t="shared" si="50"/>
        <v>99266</v>
      </c>
      <c r="H1563" s="31">
        <f t="shared" si="51"/>
        <v>1600.31</v>
      </c>
    </row>
    <row r="1564" spans="1:8" ht="54">
      <c r="A1564" s="359" t="s">
        <v>22206</v>
      </c>
      <c r="B1564" s="314" t="s">
        <v>22207</v>
      </c>
      <c r="C1564" s="359" t="s">
        <v>112</v>
      </c>
      <c r="D1564" s="359" t="s">
        <v>26171</v>
      </c>
      <c r="F1564" t="str">
        <f t="shared" si="50"/>
        <v>99267</v>
      </c>
      <c r="H1564" s="31">
        <f t="shared" si="51"/>
        <v>4007.62</v>
      </c>
    </row>
    <row r="1565" spans="1:8" ht="40.5">
      <c r="A1565" s="359" t="s">
        <v>22208</v>
      </c>
      <c r="B1565" s="314" t="s">
        <v>22209</v>
      </c>
      <c r="C1565" s="359" t="s">
        <v>74</v>
      </c>
      <c r="D1565" s="359" t="s">
        <v>26161</v>
      </c>
      <c r="F1565" t="str">
        <f t="shared" si="50"/>
        <v>99269</v>
      </c>
      <c r="H1565" s="31">
        <f t="shared" si="51"/>
        <v>1826.9</v>
      </c>
    </row>
    <row r="1566" spans="1:8" ht="54">
      <c r="A1566" s="359" t="s">
        <v>22210</v>
      </c>
      <c r="B1566" s="314" t="s">
        <v>22211</v>
      </c>
      <c r="C1566" s="359" t="s">
        <v>112</v>
      </c>
      <c r="D1566" s="359" t="s">
        <v>26172</v>
      </c>
      <c r="F1566" t="str">
        <f t="shared" si="50"/>
        <v>99271</v>
      </c>
      <c r="H1566" s="31">
        <f t="shared" si="51"/>
        <v>5718.88</v>
      </c>
    </row>
    <row r="1567" spans="1:8" ht="54">
      <c r="A1567" s="359" t="s">
        <v>22212</v>
      </c>
      <c r="B1567" s="314" t="s">
        <v>22213</v>
      </c>
      <c r="C1567" s="359" t="s">
        <v>112</v>
      </c>
      <c r="D1567" s="359" t="s">
        <v>26173</v>
      </c>
      <c r="F1567" t="str">
        <f t="shared" si="50"/>
        <v>99272</v>
      </c>
      <c r="H1567" s="31">
        <f t="shared" si="51"/>
        <v>955.63</v>
      </c>
    </row>
    <row r="1568" spans="1:8" ht="54">
      <c r="A1568" s="359" t="s">
        <v>22214</v>
      </c>
      <c r="B1568" s="314" t="s">
        <v>22215</v>
      </c>
      <c r="C1568" s="359" t="s">
        <v>112</v>
      </c>
      <c r="D1568" s="359" t="s">
        <v>26174</v>
      </c>
      <c r="F1568" t="str">
        <f t="shared" si="50"/>
        <v>99273</v>
      </c>
      <c r="H1568" s="31">
        <f t="shared" si="51"/>
        <v>1381.73</v>
      </c>
    </row>
    <row r="1569" spans="1:8" ht="54">
      <c r="A1569" s="359" t="s">
        <v>22216</v>
      </c>
      <c r="B1569" s="314" t="s">
        <v>22217</v>
      </c>
      <c r="C1569" s="359" t="s">
        <v>112</v>
      </c>
      <c r="D1569" s="359" t="s">
        <v>26175</v>
      </c>
      <c r="F1569" t="str">
        <f t="shared" si="50"/>
        <v>99274</v>
      </c>
      <c r="H1569" s="31">
        <f t="shared" si="51"/>
        <v>4622.1099999999997</v>
      </c>
    </row>
    <row r="1570" spans="1:8" ht="40.5">
      <c r="A1570" s="359" t="s">
        <v>22218</v>
      </c>
      <c r="B1570" s="314" t="s">
        <v>22219</v>
      </c>
      <c r="C1570" s="359" t="s">
        <v>74</v>
      </c>
      <c r="D1570" s="359" t="s">
        <v>26176</v>
      </c>
      <c r="F1570" t="str">
        <f t="shared" si="50"/>
        <v>99276</v>
      </c>
      <c r="H1570" s="31">
        <f t="shared" si="51"/>
        <v>2280.1</v>
      </c>
    </row>
    <row r="1571" spans="1:8" ht="40.5">
      <c r="A1571" s="359" t="s">
        <v>22220</v>
      </c>
      <c r="B1571" s="314" t="s">
        <v>22221</v>
      </c>
      <c r="C1571" s="359" t="s">
        <v>74</v>
      </c>
      <c r="D1571" s="359" t="s">
        <v>26169</v>
      </c>
      <c r="F1571" t="str">
        <f t="shared" si="50"/>
        <v>99277</v>
      </c>
      <c r="H1571" s="31">
        <f t="shared" si="51"/>
        <v>2053.5</v>
      </c>
    </row>
    <row r="1572" spans="1:8" ht="40.5">
      <c r="A1572" s="359" t="s">
        <v>22222</v>
      </c>
      <c r="B1572" s="314" t="s">
        <v>22223</v>
      </c>
      <c r="C1572" s="359" t="s">
        <v>74</v>
      </c>
      <c r="D1572" s="359" t="s">
        <v>26177</v>
      </c>
      <c r="F1572" t="str">
        <f t="shared" si="50"/>
        <v>99278</v>
      </c>
      <c r="H1572" s="31">
        <f t="shared" si="51"/>
        <v>321.93</v>
      </c>
    </row>
    <row r="1573" spans="1:8" ht="54">
      <c r="A1573" s="359" t="s">
        <v>22224</v>
      </c>
      <c r="B1573" s="314" t="s">
        <v>22225</v>
      </c>
      <c r="C1573" s="359" t="s">
        <v>112</v>
      </c>
      <c r="D1573" s="359" t="s">
        <v>26178</v>
      </c>
      <c r="F1573" t="str">
        <f t="shared" si="50"/>
        <v>99279</v>
      </c>
      <c r="H1573" s="31">
        <f t="shared" si="51"/>
        <v>5212.63</v>
      </c>
    </row>
    <row r="1574" spans="1:8" ht="54">
      <c r="A1574" s="359" t="s">
        <v>22226</v>
      </c>
      <c r="B1574" s="314" t="s">
        <v>22227</v>
      </c>
      <c r="C1574" s="359" t="s">
        <v>112</v>
      </c>
      <c r="D1574" s="359" t="s">
        <v>26179</v>
      </c>
      <c r="F1574" t="str">
        <f t="shared" si="50"/>
        <v>99280</v>
      </c>
      <c r="H1574" s="31">
        <f t="shared" si="51"/>
        <v>1777.78</v>
      </c>
    </row>
    <row r="1575" spans="1:8" ht="40.5">
      <c r="A1575" s="359" t="s">
        <v>22228</v>
      </c>
      <c r="B1575" s="314" t="s">
        <v>22229</v>
      </c>
      <c r="C1575" s="359" t="s">
        <v>74</v>
      </c>
      <c r="D1575" s="359" t="s">
        <v>26176</v>
      </c>
      <c r="F1575" t="str">
        <f t="shared" si="50"/>
        <v>99281</v>
      </c>
      <c r="H1575" s="31">
        <f t="shared" si="51"/>
        <v>2280.1</v>
      </c>
    </row>
    <row r="1576" spans="1:8" ht="40.5">
      <c r="A1576" s="359" t="s">
        <v>22230</v>
      </c>
      <c r="B1576" s="314" t="s">
        <v>22231</v>
      </c>
      <c r="C1576" s="359" t="s">
        <v>74</v>
      </c>
      <c r="D1576" s="359" t="s">
        <v>26180</v>
      </c>
      <c r="F1576" t="str">
        <f t="shared" si="50"/>
        <v>99282</v>
      </c>
      <c r="H1576" s="31">
        <f t="shared" si="51"/>
        <v>2538.44</v>
      </c>
    </row>
    <row r="1577" spans="1:8" ht="40.5">
      <c r="A1577" s="359" t="s">
        <v>22232</v>
      </c>
      <c r="B1577" s="314" t="s">
        <v>22233</v>
      </c>
      <c r="C1577" s="359" t="s">
        <v>74</v>
      </c>
      <c r="D1577" s="359" t="s">
        <v>26181</v>
      </c>
      <c r="F1577" t="str">
        <f t="shared" si="50"/>
        <v>99283</v>
      </c>
      <c r="H1577" s="31">
        <f t="shared" si="51"/>
        <v>1054.04</v>
      </c>
    </row>
    <row r="1578" spans="1:8" ht="54">
      <c r="A1578" s="359" t="s">
        <v>22234</v>
      </c>
      <c r="B1578" s="314" t="s">
        <v>22235</v>
      </c>
      <c r="C1578" s="359" t="s">
        <v>112</v>
      </c>
      <c r="D1578" s="359" t="s">
        <v>26182</v>
      </c>
      <c r="F1578" t="str">
        <f t="shared" si="50"/>
        <v>99284</v>
      </c>
      <c r="H1578" s="31">
        <f t="shared" si="51"/>
        <v>6452.62</v>
      </c>
    </row>
    <row r="1579" spans="1:8" ht="54">
      <c r="A1579" s="359" t="s">
        <v>22236</v>
      </c>
      <c r="B1579" s="314" t="s">
        <v>22237</v>
      </c>
      <c r="C1579" s="359" t="s">
        <v>112</v>
      </c>
      <c r="D1579" s="359" t="s">
        <v>26183</v>
      </c>
      <c r="F1579" t="str">
        <f t="shared" si="50"/>
        <v>99286</v>
      </c>
      <c r="H1579" s="31">
        <f t="shared" si="51"/>
        <v>5803.34</v>
      </c>
    </row>
    <row r="1580" spans="1:8" ht="54">
      <c r="A1580" s="359" t="s">
        <v>22238</v>
      </c>
      <c r="B1580" s="314" t="s">
        <v>22239</v>
      </c>
      <c r="C1580" s="359" t="s">
        <v>112</v>
      </c>
      <c r="D1580" s="359" t="s">
        <v>26184</v>
      </c>
      <c r="F1580" t="str">
        <f t="shared" si="50"/>
        <v>99287</v>
      </c>
      <c r="H1580" s="31">
        <f t="shared" si="51"/>
        <v>8106.74</v>
      </c>
    </row>
    <row r="1581" spans="1:8" ht="40.5">
      <c r="A1581" s="359" t="s">
        <v>22240</v>
      </c>
      <c r="B1581" s="314" t="s">
        <v>22241</v>
      </c>
      <c r="C1581" s="359" t="s">
        <v>74</v>
      </c>
      <c r="D1581" s="359" t="s">
        <v>26185</v>
      </c>
      <c r="F1581" t="str">
        <f t="shared" si="50"/>
        <v>99288</v>
      </c>
      <c r="H1581" s="31">
        <f t="shared" si="51"/>
        <v>388.68</v>
      </c>
    </row>
    <row r="1582" spans="1:8" ht="40.5">
      <c r="A1582" s="359" t="s">
        <v>22242</v>
      </c>
      <c r="B1582" s="314" t="s">
        <v>22243</v>
      </c>
      <c r="C1582" s="359" t="s">
        <v>74</v>
      </c>
      <c r="D1582" s="359" t="s">
        <v>26186</v>
      </c>
      <c r="F1582" t="str">
        <f t="shared" si="50"/>
        <v>99289</v>
      </c>
      <c r="H1582" s="31">
        <f t="shared" si="51"/>
        <v>2506.6999999999998</v>
      </c>
    </row>
    <row r="1583" spans="1:8" ht="54">
      <c r="A1583" s="359" t="s">
        <v>22244</v>
      </c>
      <c r="B1583" s="314" t="s">
        <v>22245</v>
      </c>
      <c r="C1583" s="359" t="s">
        <v>112</v>
      </c>
      <c r="D1583" s="359" t="s">
        <v>26187</v>
      </c>
      <c r="F1583" t="str">
        <f t="shared" si="50"/>
        <v>99290</v>
      </c>
      <c r="H1583" s="31">
        <f t="shared" si="51"/>
        <v>3496.34</v>
      </c>
    </row>
    <row r="1584" spans="1:8" ht="40.5">
      <c r="A1584" s="359" t="s">
        <v>22246</v>
      </c>
      <c r="B1584" s="314" t="s">
        <v>22247</v>
      </c>
      <c r="C1584" s="359" t="s">
        <v>74</v>
      </c>
      <c r="D1584" s="359" t="s">
        <v>26186</v>
      </c>
      <c r="F1584" t="str">
        <f t="shared" si="50"/>
        <v>99291</v>
      </c>
      <c r="H1584" s="31">
        <f t="shared" si="51"/>
        <v>2506.6999999999998</v>
      </c>
    </row>
    <row r="1585" spans="1:8" ht="54">
      <c r="A1585" s="359" t="s">
        <v>22248</v>
      </c>
      <c r="B1585" s="314" t="s">
        <v>22249</v>
      </c>
      <c r="C1585" s="359" t="s">
        <v>112</v>
      </c>
      <c r="D1585" s="359" t="s">
        <v>26188</v>
      </c>
      <c r="F1585" t="str">
        <f t="shared" si="50"/>
        <v>99292</v>
      </c>
      <c r="H1585" s="31">
        <f t="shared" si="51"/>
        <v>2180.38</v>
      </c>
    </row>
    <row r="1586" spans="1:8" ht="40.5">
      <c r="A1586" s="359" t="s">
        <v>22250</v>
      </c>
      <c r="B1586" s="314" t="s">
        <v>22251</v>
      </c>
      <c r="C1586" s="359" t="s">
        <v>74</v>
      </c>
      <c r="D1586" s="359" t="s">
        <v>26189</v>
      </c>
      <c r="F1586" t="str">
        <f t="shared" si="50"/>
        <v>99293</v>
      </c>
      <c r="H1586" s="31">
        <f t="shared" si="51"/>
        <v>1282.3900000000001</v>
      </c>
    </row>
    <row r="1587" spans="1:8" ht="54">
      <c r="A1587" s="359" t="s">
        <v>22252</v>
      </c>
      <c r="B1587" s="314" t="s">
        <v>22253</v>
      </c>
      <c r="C1587" s="359" t="s">
        <v>112</v>
      </c>
      <c r="D1587" s="359" t="s">
        <v>26190</v>
      </c>
      <c r="F1587" t="str">
        <f t="shared" si="50"/>
        <v>99294</v>
      </c>
      <c r="H1587" s="31">
        <f t="shared" si="51"/>
        <v>7186.32</v>
      </c>
    </row>
    <row r="1588" spans="1:8" ht="40.5">
      <c r="A1588" s="359" t="s">
        <v>22254</v>
      </c>
      <c r="B1588" s="314" t="s">
        <v>22255</v>
      </c>
      <c r="C1588" s="359" t="s">
        <v>74</v>
      </c>
      <c r="D1588" s="359" t="s">
        <v>26191</v>
      </c>
      <c r="F1588" t="str">
        <f t="shared" si="50"/>
        <v>99296</v>
      </c>
      <c r="H1588" s="31">
        <f t="shared" si="51"/>
        <v>2765.01</v>
      </c>
    </row>
    <row r="1589" spans="1:8" ht="40.5">
      <c r="A1589" s="359" t="s">
        <v>22256</v>
      </c>
      <c r="B1589" s="314" t="s">
        <v>22257</v>
      </c>
      <c r="C1589" s="359" t="s">
        <v>74</v>
      </c>
      <c r="D1589" s="359" t="s">
        <v>26192</v>
      </c>
      <c r="F1589" t="str">
        <f t="shared" si="50"/>
        <v>99297</v>
      </c>
      <c r="H1589" s="31">
        <f t="shared" si="51"/>
        <v>2759.53</v>
      </c>
    </row>
    <row r="1590" spans="1:8" ht="54">
      <c r="A1590" s="359" t="s">
        <v>22258</v>
      </c>
      <c r="B1590" s="314" t="s">
        <v>22259</v>
      </c>
      <c r="C1590" s="359" t="s">
        <v>112</v>
      </c>
      <c r="D1590" s="359" t="s">
        <v>26193</v>
      </c>
      <c r="F1590" t="str">
        <f t="shared" si="50"/>
        <v>99298</v>
      </c>
      <c r="H1590" s="31">
        <f t="shared" si="51"/>
        <v>9152.32</v>
      </c>
    </row>
    <row r="1591" spans="1:8" ht="40.5">
      <c r="A1591" s="359" t="s">
        <v>22260</v>
      </c>
      <c r="B1591" s="314" t="s">
        <v>22261</v>
      </c>
      <c r="C1591" s="359" t="s">
        <v>74</v>
      </c>
      <c r="D1591" s="359" t="s">
        <v>26194</v>
      </c>
      <c r="F1591" t="str">
        <f t="shared" si="50"/>
        <v>99299</v>
      </c>
      <c r="H1591" s="31">
        <f t="shared" si="51"/>
        <v>2991.55</v>
      </c>
    </row>
    <row r="1592" spans="1:8" ht="54">
      <c r="A1592" s="359" t="s">
        <v>22262</v>
      </c>
      <c r="B1592" s="314" t="s">
        <v>22263</v>
      </c>
      <c r="C1592" s="359" t="s">
        <v>112</v>
      </c>
      <c r="D1592" s="359" t="s">
        <v>26195</v>
      </c>
      <c r="F1592" t="str">
        <f t="shared" si="50"/>
        <v>99300</v>
      </c>
      <c r="H1592" s="31">
        <f t="shared" si="51"/>
        <v>10197.89</v>
      </c>
    </row>
    <row r="1593" spans="1:8" ht="54">
      <c r="A1593" s="359" t="s">
        <v>22264</v>
      </c>
      <c r="B1593" s="314" t="s">
        <v>22265</v>
      </c>
      <c r="C1593" s="359" t="s">
        <v>112</v>
      </c>
      <c r="D1593" s="359" t="s">
        <v>26196</v>
      </c>
      <c r="F1593" t="str">
        <f t="shared" si="50"/>
        <v>99301</v>
      </c>
      <c r="H1593" s="31">
        <f t="shared" si="51"/>
        <v>5130.26</v>
      </c>
    </row>
    <row r="1594" spans="1:8" ht="40.5">
      <c r="A1594" s="359" t="s">
        <v>22266</v>
      </c>
      <c r="B1594" s="314" t="s">
        <v>22267</v>
      </c>
      <c r="C1594" s="359" t="s">
        <v>74</v>
      </c>
      <c r="D1594" s="359" t="s">
        <v>26197</v>
      </c>
      <c r="F1594" t="str">
        <f t="shared" si="50"/>
        <v>99302</v>
      </c>
      <c r="H1594" s="31">
        <f t="shared" si="51"/>
        <v>3223.62</v>
      </c>
    </row>
    <row r="1595" spans="1:8" ht="54">
      <c r="A1595" s="359" t="s">
        <v>22268</v>
      </c>
      <c r="B1595" s="314" t="s">
        <v>22269</v>
      </c>
      <c r="C1595" s="359" t="s">
        <v>112</v>
      </c>
      <c r="D1595" s="359" t="s">
        <v>26198</v>
      </c>
      <c r="F1595" t="str">
        <f t="shared" si="50"/>
        <v>99303</v>
      </c>
      <c r="H1595" s="31">
        <f t="shared" si="51"/>
        <v>9351.0300000000007</v>
      </c>
    </row>
    <row r="1596" spans="1:8" ht="40.5">
      <c r="A1596" s="359" t="s">
        <v>22270</v>
      </c>
      <c r="B1596" s="314" t="s">
        <v>22271</v>
      </c>
      <c r="C1596" s="359" t="s">
        <v>74</v>
      </c>
      <c r="D1596" s="359" t="s">
        <v>26199</v>
      </c>
      <c r="F1596" t="str">
        <f t="shared" si="50"/>
        <v>99304</v>
      </c>
      <c r="H1596" s="31">
        <f t="shared" si="51"/>
        <v>2997.04</v>
      </c>
    </row>
    <row r="1597" spans="1:8" ht="54">
      <c r="A1597" s="359" t="s">
        <v>22272</v>
      </c>
      <c r="B1597" s="314" t="s">
        <v>22273</v>
      </c>
      <c r="C1597" s="359" t="s">
        <v>112</v>
      </c>
      <c r="D1597" s="359" t="s">
        <v>26200</v>
      </c>
      <c r="F1597" t="str">
        <f t="shared" si="50"/>
        <v>99305</v>
      </c>
      <c r="H1597" s="31">
        <f t="shared" si="51"/>
        <v>10551.27</v>
      </c>
    </row>
    <row r="1598" spans="1:8" ht="40.5">
      <c r="A1598" s="359" t="s">
        <v>22274</v>
      </c>
      <c r="B1598" s="314" t="s">
        <v>22275</v>
      </c>
      <c r="C1598" s="359" t="s">
        <v>74</v>
      </c>
      <c r="D1598" s="359" t="s">
        <v>26197</v>
      </c>
      <c r="F1598" t="str">
        <f t="shared" si="50"/>
        <v>99306</v>
      </c>
      <c r="H1598" s="31">
        <f t="shared" si="51"/>
        <v>3223.62</v>
      </c>
    </row>
    <row r="1599" spans="1:8" ht="40.5">
      <c r="A1599" s="359" t="s">
        <v>22276</v>
      </c>
      <c r="B1599" s="314" t="s">
        <v>22277</v>
      </c>
      <c r="C1599" s="359" t="s">
        <v>74</v>
      </c>
      <c r="D1599" s="359" t="s">
        <v>26201</v>
      </c>
      <c r="F1599" t="str">
        <f t="shared" si="50"/>
        <v>99307</v>
      </c>
      <c r="H1599" s="31">
        <f t="shared" si="51"/>
        <v>2079.7800000000002</v>
      </c>
    </row>
    <row r="1600" spans="1:8" ht="54">
      <c r="A1600" s="359" t="s">
        <v>22278</v>
      </c>
      <c r="B1600" s="314" t="s">
        <v>22279</v>
      </c>
      <c r="C1600" s="359" t="s">
        <v>112</v>
      </c>
      <c r="D1600" s="359" t="s">
        <v>26202</v>
      </c>
      <c r="F1600" t="str">
        <f t="shared" si="50"/>
        <v>99308</v>
      </c>
      <c r="H1600" s="31">
        <f t="shared" si="51"/>
        <v>11751.59</v>
      </c>
    </row>
    <row r="1601" spans="1:8" ht="40.5">
      <c r="A1601" s="359" t="s">
        <v>22280</v>
      </c>
      <c r="B1601" s="314" t="s">
        <v>22281</v>
      </c>
      <c r="C1601" s="359" t="s">
        <v>74</v>
      </c>
      <c r="D1601" s="359" t="s">
        <v>26203</v>
      </c>
      <c r="F1601" t="str">
        <f t="shared" si="50"/>
        <v>99309</v>
      </c>
      <c r="H1601" s="31">
        <f t="shared" si="51"/>
        <v>3455.67</v>
      </c>
    </row>
    <row r="1602" spans="1:8" ht="54">
      <c r="A1602" s="359" t="s">
        <v>22282</v>
      </c>
      <c r="B1602" s="314" t="s">
        <v>22283</v>
      </c>
      <c r="C1602" s="359" t="s">
        <v>112</v>
      </c>
      <c r="D1602" s="359" t="s">
        <v>26204</v>
      </c>
      <c r="F1602" t="str">
        <f t="shared" si="50"/>
        <v>99310</v>
      </c>
      <c r="H1602" s="31">
        <f t="shared" si="51"/>
        <v>11958.13</v>
      </c>
    </row>
    <row r="1603" spans="1:8" ht="40.5">
      <c r="A1603" s="359" t="s">
        <v>22284</v>
      </c>
      <c r="B1603" s="314" t="s">
        <v>22285</v>
      </c>
      <c r="C1603" s="359" t="s">
        <v>74</v>
      </c>
      <c r="D1603" s="359" t="s">
        <v>26203</v>
      </c>
      <c r="F1603" t="str">
        <f t="shared" si="50"/>
        <v>99311</v>
      </c>
      <c r="H1603" s="31">
        <f t="shared" si="51"/>
        <v>3455.67</v>
      </c>
    </row>
    <row r="1604" spans="1:8" ht="54">
      <c r="A1604" s="359" t="s">
        <v>22286</v>
      </c>
      <c r="B1604" s="314" t="s">
        <v>22287</v>
      </c>
      <c r="C1604" s="359" t="s">
        <v>112</v>
      </c>
      <c r="D1604" s="359" t="s">
        <v>26205</v>
      </c>
      <c r="F1604" t="str">
        <f t="shared" si="50"/>
        <v>99312</v>
      </c>
      <c r="H1604" s="31">
        <f t="shared" si="51"/>
        <v>5999.22</v>
      </c>
    </row>
    <row r="1605" spans="1:8" ht="54">
      <c r="A1605" s="359" t="s">
        <v>22288</v>
      </c>
      <c r="B1605" s="314" t="s">
        <v>22289</v>
      </c>
      <c r="C1605" s="359" t="s">
        <v>112</v>
      </c>
      <c r="D1605" s="359" t="s">
        <v>26206</v>
      </c>
      <c r="F1605" t="str">
        <f t="shared" ref="F1605:F1668" si="52">TRIM(A1605)</f>
        <v>99313</v>
      </c>
      <c r="H1605" s="31">
        <f t="shared" ref="H1605:H1668" si="53">ROUND(D1605*(1+$H$1),2)</f>
        <v>13314.24</v>
      </c>
    </row>
    <row r="1606" spans="1:8" ht="40.5">
      <c r="A1606" s="359" t="s">
        <v>22290</v>
      </c>
      <c r="B1606" s="314" t="s">
        <v>22291</v>
      </c>
      <c r="C1606" s="359" t="s">
        <v>74</v>
      </c>
      <c r="D1606" s="359" t="s">
        <v>26207</v>
      </c>
      <c r="F1606" t="str">
        <f t="shared" si="52"/>
        <v>99314</v>
      </c>
      <c r="H1606" s="31">
        <f t="shared" si="53"/>
        <v>3687.76</v>
      </c>
    </row>
    <row r="1607" spans="1:8" ht="54">
      <c r="A1607" s="359" t="s">
        <v>22292</v>
      </c>
      <c r="B1607" s="314" t="s">
        <v>22293</v>
      </c>
      <c r="C1607" s="359" t="s">
        <v>112</v>
      </c>
      <c r="D1607" s="359" t="s">
        <v>26208</v>
      </c>
      <c r="F1607" t="str">
        <f t="shared" si="52"/>
        <v>99315</v>
      </c>
      <c r="H1607" s="31">
        <f t="shared" si="53"/>
        <v>14886.08</v>
      </c>
    </row>
    <row r="1608" spans="1:8" ht="40.5">
      <c r="A1608" s="359" t="s">
        <v>22294</v>
      </c>
      <c r="B1608" s="314" t="s">
        <v>22295</v>
      </c>
      <c r="C1608" s="359" t="s">
        <v>74</v>
      </c>
      <c r="D1608" s="359" t="s">
        <v>26209</v>
      </c>
      <c r="F1608" t="str">
        <f t="shared" si="52"/>
        <v>99317</v>
      </c>
      <c r="H1608" s="31">
        <f t="shared" si="53"/>
        <v>2306.37</v>
      </c>
    </row>
    <row r="1609" spans="1:8" ht="40.5">
      <c r="A1609" s="359" t="s">
        <v>22296</v>
      </c>
      <c r="B1609" s="314" t="s">
        <v>22297</v>
      </c>
      <c r="C1609" s="359" t="s">
        <v>74</v>
      </c>
      <c r="D1609" s="359" t="s">
        <v>26210</v>
      </c>
      <c r="F1609" t="str">
        <f t="shared" si="52"/>
        <v>99318</v>
      </c>
      <c r="H1609" s="31">
        <f t="shared" si="53"/>
        <v>211.17</v>
      </c>
    </row>
    <row r="1610" spans="1:8" ht="40.5">
      <c r="A1610" s="359" t="s">
        <v>22298</v>
      </c>
      <c r="B1610" s="314" t="s">
        <v>22299</v>
      </c>
      <c r="C1610" s="359" t="s">
        <v>74</v>
      </c>
      <c r="D1610" s="359" t="s">
        <v>26211</v>
      </c>
      <c r="F1610" t="str">
        <f t="shared" si="52"/>
        <v>99319</v>
      </c>
      <c r="H1610" s="31">
        <f t="shared" si="53"/>
        <v>826.66</v>
      </c>
    </row>
    <row r="1611" spans="1:8" ht="54">
      <c r="A1611" s="359" t="s">
        <v>22300</v>
      </c>
      <c r="B1611" s="314" t="s">
        <v>22301</v>
      </c>
      <c r="C1611" s="359" t="s">
        <v>112</v>
      </c>
      <c r="D1611" s="359" t="s">
        <v>26212</v>
      </c>
      <c r="F1611" t="str">
        <f t="shared" si="52"/>
        <v>99320</v>
      </c>
      <c r="H1611" s="31">
        <f t="shared" si="53"/>
        <v>6917.26</v>
      </c>
    </row>
    <row r="1612" spans="1:8" ht="40.5">
      <c r="A1612" s="359" t="s">
        <v>22302</v>
      </c>
      <c r="B1612" s="314" t="s">
        <v>22303</v>
      </c>
      <c r="C1612" s="359" t="s">
        <v>74</v>
      </c>
      <c r="D1612" s="359" t="s">
        <v>26213</v>
      </c>
      <c r="F1612" t="str">
        <f t="shared" si="52"/>
        <v>99321</v>
      </c>
      <c r="H1612" s="31">
        <f t="shared" si="53"/>
        <v>2532.96</v>
      </c>
    </row>
    <row r="1613" spans="1:8" ht="54">
      <c r="A1613" s="359" t="s">
        <v>22304</v>
      </c>
      <c r="B1613" s="314" t="s">
        <v>22305</v>
      </c>
      <c r="C1613" s="359" t="s">
        <v>112</v>
      </c>
      <c r="D1613" s="359" t="s">
        <v>26214</v>
      </c>
      <c r="F1613" t="str">
        <f t="shared" si="52"/>
        <v>99322</v>
      </c>
      <c r="H1613" s="31">
        <f t="shared" si="53"/>
        <v>7792.27</v>
      </c>
    </row>
    <row r="1614" spans="1:8" ht="40.5">
      <c r="A1614" s="359" t="s">
        <v>22306</v>
      </c>
      <c r="B1614" s="314" t="s">
        <v>22307</v>
      </c>
      <c r="C1614" s="359" t="s">
        <v>74</v>
      </c>
      <c r="D1614" s="359" t="s">
        <v>26192</v>
      </c>
      <c r="F1614" t="str">
        <f t="shared" si="52"/>
        <v>99323</v>
      </c>
      <c r="H1614" s="31">
        <f t="shared" si="53"/>
        <v>2759.53</v>
      </c>
    </row>
    <row r="1615" spans="1:8" ht="54">
      <c r="A1615" s="359" t="s">
        <v>22308</v>
      </c>
      <c r="B1615" s="314" t="s">
        <v>22309</v>
      </c>
      <c r="C1615" s="359" t="s">
        <v>112</v>
      </c>
      <c r="D1615" s="359" t="s">
        <v>26215</v>
      </c>
      <c r="F1615" t="str">
        <f t="shared" si="52"/>
        <v>99324</v>
      </c>
      <c r="H1615" s="31">
        <f t="shared" si="53"/>
        <v>8667.2900000000009</v>
      </c>
    </row>
    <row r="1616" spans="1:8" ht="40.5">
      <c r="A1616" s="359" t="s">
        <v>22310</v>
      </c>
      <c r="B1616" s="314" t="s">
        <v>22311</v>
      </c>
      <c r="C1616" s="359" t="s">
        <v>74</v>
      </c>
      <c r="D1616" s="359" t="s">
        <v>26194</v>
      </c>
      <c r="F1616" t="str">
        <f t="shared" si="52"/>
        <v>99325</v>
      </c>
      <c r="H1616" s="31">
        <f t="shared" si="53"/>
        <v>2991.55</v>
      </c>
    </row>
    <row r="1617" spans="1:8" ht="54">
      <c r="A1617" s="359" t="s">
        <v>22312</v>
      </c>
      <c r="B1617" s="314" t="s">
        <v>22313</v>
      </c>
      <c r="C1617" s="359" t="s">
        <v>112</v>
      </c>
      <c r="D1617" s="359" t="s">
        <v>26216</v>
      </c>
      <c r="F1617" t="str">
        <f t="shared" si="52"/>
        <v>99326</v>
      </c>
      <c r="H1617" s="31">
        <f t="shared" si="53"/>
        <v>7061.21</v>
      </c>
    </row>
    <row r="1618" spans="1:8" ht="40.5">
      <c r="A1618" s="359" t="s">
        <v>22314</v>
      </c>
      <c r="B1618" s="314" t="s">
        <v>22315</v>
      </c>
      <c r="C1618" s="359" t="s">
        <v>74</v>
      </c>
      <c r="D1618" s="359" t="s">
        <v>26217</v>
      </c>
      <c r="F1618" t="str">
        <f t="shared" si="52"/>
        <v>99327</v>
      </c>
      <c r="H1618" s="31">
        <f t="shared" si="53"/>
        <v>3866.16</v>
      </c>
    </row>
    <row r="1619" spans="1:8" ht="40.5">
      <c r="A1619" s="359" t="s">
        <v>9196</v>
      </c>
      <c r="B1619" s="314" t="s">
        <v>22316</v>
      </c>
      <c r="C1619" s="359" t="s">
        <v>74</v>
      </c>
      <c r="D1619" s="359" t="s">
        <v>26218</v>
      </c>
      <c r="F1619" t="str">
        <f t="shared" si="52"/>
        <v>94263</v>
      </c>
      <c r="H1619" s="31">
        <f t="shared" si="53"/>
        <v>27.34</v>
      </c>
    </row>
    <row r="1620" spans="1:8" ht="40.5">
      <c r="A1620" s="359" t="s">
        <v>9197</v>
      </c>
      <c r="B1620" s="314" t="s">
        <v>22317</v>
      </c>
      <c r="C1620" s="359" t="s">
        <v>74</v>
      </c>
      <c r="D1620" s="359" t="s">
        <v>25644</v>
      </c>
      <c r="F1620" t="str">
        <f t="shared" si="52"/>
        <v>94264</v>
      </c>
      <c r="H1620" s="31">
        <f t="shared" si="53"/>
        <v>30.84</v>
      </c>
    </row>
    <row r="1621" spans="1:8" ht="40.5">
      <c r="A1621" s="359" t="s">
        <v>9198</v>
      </c>
      <c r="B1621" s="314" t="s">
        <v>22318</v>
      </c>
      <c r="C1621" s="359" t="s">
        <v>74</v>
      </c>
      <c r="D1621" s="359" t="s">
        <v>23434</v>
      </c>
      <c r="F1621" t="str">
        <f t="shared" si="52"/>
        <v>94265</v>
      </c>
      <c r="H1621" s="31">
        <f t="shared" si="53"/>
        <v>35.06</v>
      </c>
    </row>
    <row r="1622" spans="1:8" ht="40.5">
      <c r="A1622" s="359" t="s">
        <v>9199</v>
      </c>
      <c r="B1622" s="314" t="s">
        <v>22319</v>
      </c>
      <c r="C1622" s="359" t="s">
        <v>74</v>
      </c>
      <c r="D1622" s="359" t="s">
        <v>26219</v>
      </c>
      <c r="F1622" t="str">
        <f t="shared" si="52"/>
        <v>94266</v>
      </c>
      <c r="H1622" s="31">
        <f t="shared" si="53"/>
        <v>39.06</v>
      </c>
    </row>
    <row r="1623" spans="1:8" ht="54">
      <c r="A1623" s="359" t="s">
        <v>9200</v>
      </c>
      <c r="B1623" s="314" t="s">
        <v>22320</v>
      </c>
      <c r="C1623" s="359" t="s">
        <v>74</v>
      </c>
      <c r="D1623" s="359" t="s">
        <v>20454</v>
      </c>
      <c r="F1623" t="str">
        <f t="shared" si="52"/>
        <v>94267</v>
      </c>
      <c r="H1623" s="31">
        <f t="shared" si="53"/>
        <v>41.02</v>
      </c>
    </row>
    <row r="1624" spans="1:8" ht="54">
      <c r="A1624" s="359" t="s">
        <v>9201</v>
      </c>
      <c r="B1624" s="314" t="s">
        <v>22322</v>
      </c>
      <c r="C1624" s="359" t="s">
        <v>74</v>
      </c>
      <c r="D1624" s="359" t="s">
        <v>25214</v>
      </c>
      <c r="F1624" t="str">
        <f t="shared" si="52"/>
        <v>94268</v>
      </c>
      <c r="H1624" s="31">
        <f t="shared" si="53"/>
        <v>45.4</v>
      </c>
    </row>
    <row r="1625" spans="1:8" ht="54">
      <c r="A1625" s="359" t="s">
        <v>9202</v>
      </c>
      <c r="B1625" s="314" t="s">
        <v>22323</v>
      </c>
      <c r="C1625" s="359" t="s">
        <v>74</v>
      </c>
      <c r="D1625" s="359" t="s">
        <v>24824</v>
      </c>
      <c r="F1625" t="str">
        <f t="shared" si="52"/>
        <v>94269</v>
      </c>
      <c r="H1625" s="31">
        <f t="shared" si="53"/>
        <v>57.73</v>
      </c>
    </row>
    <row r="1626" spans="1:8" ht="54">
      <c r="A1626" s="359" t="s">
        <v>9203</v>
      </c>
      <c r="B1626" s="314" t="s">
        <v>22324</v>
      </c>
      <c r="C1626" s="359" t="s">
        <v>74</v>
      </c>
      <c r="D1626" s="359" t="s">
        <v>22342</v>
      </c>
      <c r="F1626" t="str">
        <f t="shared" si="52"/>
        <v>94270</v>
      </c>
      <c r="H1626" s="31">
        <f t="shared" si="53"/>
        <v>63.87</v>
      </c>
    </row>
    <row r="1627" spans="1:8" ht="54">
      <c r="A1627" s="359" t="s">
        <v>9204</v>
      </c>
      <c r="B1627" s="314" t="s">
        <v>22325</v>
      </c>
      <c r="C1627" s="359" t="s">
        <v>74</v>
      </c>
      <c r="D1627" s="359" t="s">
        <v>26220</v>
      </c>
      <c r="F1627" t="str">
        <f t="shared" si="52"/>
        <v>94271</v>
      </c>
      <c r="H1627" s="31">
        <f t="shared" si="53"/>
        <v>70.459999999999994</v>
      </c>
    </row>
    <row r="1628" spans="1:8" ht="54">
      <c r="A1628" s="359" t="s">
        <v>9205</v>
      </c>
      <c r="B1628" s="314" t="s">
        <v>22326</v>
      </c>
      <c r="C1628" s="359" t="s">
        <v>74</v>
      </c>
      <c r="D1628" s="359" t="s">
        <v>23295</v>
      </c>
      <c r="F1628" t="str">
        <f t="shared" si="52"/>
        <v>94272</v>
      </c>
      <c r="H1628" s="31">
        <f t="shared" si="53"/>
        <v>78.63</v>
      </c>
    </row>
    <row r="1629" spans="1:8" ht="67.5">
      <c r="A1629" s="359" t="s">
        <v>9206</v>
      </c>
      <c r="B1629" s="314" t="s">
        <v>4826</v>
      </c>
      <c r="C1629" s="359" t="s">
        <v>74</v>
      </c>
      <c r="D1629" s="359" t="s">
        <v>26221</v>
      </c>
      <c r="F1629" t="str">
        <f t="shared" si="52"/>
        <v>94273</v>
      </c>
      <c r="H1629" s="31">
        <f t="shared" si="53"/>
        <v>41.67</v>
      </c>
    </row>
    <row r="1630" spans="1:8" ht="67.5">
      <c r="A1630" s="359" t="s">
        <v>9207</v>
      </c>
      <c r="B1630" s="314" t="s">
        <v>4827</v>
      </c>
      <c r="C1630" s="359" t="s">
        <v>74</v>
      </c>
      <c r="D1630" s="359" t="s">
        <v>26222</v>
      </c>
      <c r="F1630" t="str">
        <f t="shared" si="52"/>
        <v>94274</v>
      </c>
      <c r="H1630" s="31">
        <f t="shared" si="53"/>
        <v>45.57</v>
      </c>
    </row>
    <row r="1631" spans="1:8" ht="81">
      <c r="A1631" s="359" t="s">
        <v>9208</v>
      </c>
      <c r="B1631" s="314" t="s">
        <v>4828</v>
      </c>
      <c r="C1631" s="359" t="s">
        <v>74</v>
      </c>
      <c r="D1631" s="359" t="s">
        <v>26223</v>
      </c>
      <c r="F1631" t="str">
        <f t="shared" si="52"/>
        <v>94275</v>
      </c>
      <c r="H1631" s="31">
        <f t="shared" si="53"/>
        <v>39.729999999999997</v>
      </c>
    </row>
    <row r="1632" spans="1:8" ht="81">
      <c r="A1632" s="359" t="s">
        <v>9209</v>
      </c>
      <c r="B1632" s="314" t="s">
        <v>4829</v>
      </c>
      <c r="C1632" s="359" t="s">
        <v>74</v>
      </c>
      <c r="D1632" s="359" t="s">
        <v>25549</v>
      </c>
      <c r="F1632" t="str">
        <f t="shared" si="52"/>
        <v>94276</v>
      </c>
      <c r="H1632" s="31">
        <f t="shared" si="53"/>
        <v>43.63</v>
      </c>
    </row>
    <row r="1633" spans="1:8" ht="40.5">
      <c r="A1633" s="359" t="s">
        <v>9210</v>
      </c>
      <c r="B1633" s="314" t="s">
        <v>4830</v>
      </c>
      <c r="C1633" s="359" t="s">
        <v>74</v>
      </c>
      <c r="D1633" s="359" t="s">
        <v>25097</v>
      </c>
      <c r="F1633" t="str">
        <f t="shared" si="52"/>
        <v>94281</v>
      </c>
      <c r="H1633" s="31">
        <f t="shared" si="53"/>
        <v>42.93</v>
      </c>
    </row>
    <row r="1634" spans="1:8" ht="40.5">
      <c r="A1634" s="359" t="s">
        <v>9211</v>
      </c>
      <c r="B1634" s="314" t="s">
        <v>4831</v>
      </c>
      <c r="C1634" s="359" t="s">
        <v>74</v>
      </c>
      <c r="D1634" s="359" t="s">
        <v>23642</v>
      </c>
      <c r="F1634" t="str">
        <f t="shared" si="52"/>
        <v>94282</v>
      </c>
      <c r="H1634" s="31">
        <f t="shared" si="53"/>
        <v>54.8</v>
      </c>
    </row>
    <row r="1635" spans="1:8" ht="40.5">
      <c r="A1635" s="359" t="s">
        <v>9212</v>
      </c>
      <c r="B1635" s="314" t="s">
        <v>4832</v>
      </c>
      <c r="C1635" s="359" t="s">
        <v>74</v>
      </c>
      <c r="D1635" s="359" t="s">
        <v>26224</v>
      </c>
      <c r="F1635" t="str">
        <f t="shared" si="52"/>
        <v>94283</v>
      </c>
      <c r="H1635" s="31">
        <f t="shared" si="53"/>
        <v>54.26</v>
      </c>
    </row>
    <row r="1636" spans="1:8" ht="40.5">
      <c r="A1636" s="359" t="s">
        <v>9213</v>
      </c>
      <c r="B1636" s="314" t="s">
        <v>4833</v>
      </c>
      <c r="C1636" s="359" t="s">
        <v>74</v>
      </c>
      <c r="D1636" s="359" t="s">
        <v>24867</v>
      </c>
      <c r="F1636" t="str">
        <f t="shared" si="52"/>
        <v>94284</v>
      </c>
      <c r="H1636" s="31">
        <f t="shared" si="53"/>
        <v>66.13</v>
      </c>
    </row>
    <row r="1637" spans="1:8" ht="40.5">
      <c r="A1637" s="359" t="s">
        <v>9214</v>
      </c>
      <c r="B1637" s="314" t="s">
        <v>4834</v>
      </c>
      <c r="C1637" s="359" t="s">
        <v>74</v>
      </c>
      <c r="D1637" s="359" t="s">
        <v>26225</v>
      </c>
      <c r="F1637" t="str">
        <f t="shared" si="52"/>
        <v>94285</v>
      </c>
      <c r="H1637" s="31">
        <f t="shared" si="53"/>
        <v>65.03</v>
      </c>
    </row>
    <row r="1638" spans="1:8" ht="40.5">
      <c r="A1638" s="359" t="s">
        <v>9215</v>
      </c>
      <c r="B1638" s="314" t="s">
        <v>4835</v>
      </c>
      <c r="C1638" s="359" t="s">
        <v>74</v>
      </c>
      <c r="D1638" s="359" t="s">
        <v>26226</v>
      </c>
      <c r="F1638" t="str">
        <f t="shared" si="52"/>
        <v>94286</v>
      </c>
      <c r="H1638" s="31">
        <f t="shared" si="53"/>
        <v>76.900000000000006</v>
      </c>
    </row>
    <row r="1639" spans="1:8" ht="40.5">
      <c r="A1639" s="359" t="s">
        <v>9216</v>
      </c>
      <c r="B1639" s="314" t="s">
        <v>4836</v>
      </c>
      <c r="C1639" s="359" t="s">
        <v>74</v>
      </c>
      <c r="D1639" s="359" t="s">
        <v>24370</v>
      </c>
      <c r="F1639" t="str">
        <f t="shared" si="52"/>
        <v>94287</v>
      </c>
      <c r="H1639" s="31">
        <f t="shared" si="53"/>
        <v>34.090000000000003</v>
      </c>
    </row>
    <row r="1640" spans="1:8" ht="40.5">
      <c r="A1640" s="359" t="s">
        <v>9217</v>
      </c>
      <c r="B1640" s="314" t="s">
        <v>4837</v>
      </c>
      <c r="C1640" s="359" t="s">
        <v>74</v>
      </c>
      <c r="D1640" s="359" t="s">
        <v>26227</v>
      </c>
      <c r="F1640" t="str">
        <f t="shared" si="52"/>
        <v>94288</v>
      </c>
      <c r="H1640" s="31">
        <f t="shared" si="53"/>
        <v>44.47</v>
      </c>
    </row>
    <row r="1641" spans="1:8" ht="40.5">
      <c r="A1641" s="359" t="s">
        <v>9218</v>
      </c>
      <c r="B1641" s="314" t="s">
        <v>4838</v>
      </c>
      <c r="C1641" s="359" t="s">
        <v>74</v>
      </c>
      <c r="D1641" s="359" t="s">
        <v>26228</v>
      </c>
      <c r="F1641" t="str">
        <f t="shared" si="52"/>
        <v>94289</v>
      </c>
      <c r="H1641" s="31">
        <f t="shared" si="53"/>
        <v>42.27</v>
      </c>
    </row>
    <row r="1642" spans="1:8" ht="40.5">
      <c r="A1642" s="359" t="s">
        <v>9219</v>
      </c>
      <c r="B1642" s="314" t="s">
        <v>4839</v>
      </c>
      <c r="C1642" s="359" t="s">
        <v>74</v>
      </c>
      <c r="D1642" s="359" t="s">
        <v>22339</v>
      </c>
      <c r="F1642" t="str">
        <f t="shared" si="52"/>
        <v>94290</v>
      </c>
      <c r="H1642" s="31">
        <f t="shared" si="53"/>
        <v>52.65</v>
      </c>
    </row>
    <row r="1643" spans="1:8" ht="40.5">
      <c r="A1643" s="359" t="s">
        <v>9220</v>
      </c>
      <c r="B1643" s="314" t="s">
        <v>4840</v>
      </c>
      <c r="C1643" s="359" t="s">
        <v>74</v>
      </c>
      <c r="D1643" s="359" t="s">
        <v>26229</v>
      </c>
      <c r="F1643" t="str">
        <f t="shared" si="52"/>
        <v>94291</v>
      </c>
      <c r="H1643" s="31">
        <f t="shared" si="53"/>
        <v>49.93</v>
      </c>
    </row>
    <row r="1644" spans="1:8" ht="40.5">
      <c r="A1644" s="359" t="s">
        <v>9221</v>
      </c>
      <c r="B1644" s="314" t="s">
        <v>4841</v>
      </c>
      <c r="C1644" s="359" t="s">
        <v>74</v>
      </c>
      <c r="D1644" s="359" t="s">
        <v>26230</v>
      </c>
      <c r="F1644" t="str">
        <f t="shared" si="52"/>
        <v>94292</v>
      </c>
      <c r="H1644" s="31">
        <f t="shared" si="53"/>
        <v>60.31</v>
      </c>
    </row>
    <row r="1645" spans="1:8" ht="40.5">
      <c r="A1645" s="359" t="s">
        <v>9222</v>
      </c>
      <c r="B1645" s="314" t="s">
        <v>4842</v>
      </c>
      <c r="C1645" s="359" t="s">
        <v>74</v>
      </c>
      <c r="D1645" s="359" t="s">
        <v>26231</v>
      </c>
      <c r="F1645" t="str">
        <f t="shared" si="52"/>
        <v>94293</v>
      </c>
      <c r="H1645" s="31">
        <f t="shared" si="53"/>
        <v>125.75</v>
      </c>
    </row>
    <row r="1646" spans="1:8" ht="27">
      <c r="A1646" s="359" t="s">
        <v>9223</v>
      </c>
      <c r="B1646" s="314" t="s">
        <v>4843</v>
      </c>
      <c r="C1646" s="359" t="s">
        <v>74</v>
      </c>
      <c r="D1646" s="359" t="s">
        <v>9844</v>
      </c>
      <c r="F1646" t="str">
        <f t="shared" si="52"/>
        <v>94294</v>
      </c>
      <c r="H1646" s="31">
        <f t="shared" si="53"/>
        <v>6.83</v>
      </c>
    </row>
    <row r="1647" spans="1:8" ht="54">
      <c r="A1647" s="359" t="s">
        <v>9225</v>
      </c>
      <c r="B1647" s="314" t="s">
        <v>4844</v>
      </c>
      <c r="C1647" s="359" t="s">
        <v>72</v>
      </c>
      <c r="D1647" s="359" t="s">
        <v>14425</v>
      </c>
      <c r="F1647" t="str">
        <f t="shared" si="52"/>
        <v>94037</v>
      </c>
      <c r="H1647" s="31">
        <f t="shared" si="53"/>
        <v>20.55</v>
      </c>
    </row>
    <row r="1648" spans="1:8" ht="54">
      <c r="A1648" s="359" t="s">
        <v>9226</v>
      </c>
      <c r="B1648" s="314" t="s">
        <v>4845</v>
      </c>
      <c r="C1648" s="359" t="s">
        <v>72</v>
      </c>
      <c r="D1648" s="359" t="s">
        <v>20435</v>
      </c>
      <c r="F1648" t="str">
        <f t="shared" si="52"/>
        <v>94038</v>
      </c>
      <c r="H1648" s="31">
        <f t="shared" si="53"/>
        <v>28.22</v>
      </c>
    </row>
    <row r="1649" spans="1:8" ht="54">
      <c r="A1649" s="359" t="s">
        <v>9228</v>
      </c>
      <c r="B1649" s="314" t="s">
        <v>4846</v>
      </c>
      <c r="C1649" s="359" t="s">
        <v>72</v>
      </c>
      <c r="D1649" s="359" t="s">
        <v>23581</v>
      </c>
      <c r="F1649" t="str">
        <f t="shared" si="52"/>
        <v>94039</v>
      </c>
      <c r="H1649" s="31">
        <f t="shared" si="53"/>
        <v>16.16</v>
      </c>
    </row>
    <row r="1650" spans="1:8" ht="54">
      <c r="A1650" s="359" t="s">
        <v>9229</v>
      </c>
      <c r="B1650" s="314" t="s">
        <v>4847</v>
      </c>
      <c r="C1650" s="359" t="s">
        <v>72</v>
      </c>
      <c r="D1650" s="359" t="s">
        <v>19820</v>
      </c>
      <c r="F1650" t="str">
        <f t="shared" si="52"/>
        <v>94040</v>
      </c>
      <c r="H1650" s="31">
        <f t="shared" si="53"/>
        <v>23.87</v>
      </c>
    </row>
    <row r="1651" spans="1:8" ht="54">
      <c r="A1651" s="359" t="s">
        <v>9230</v>
      </c>
      <c r="B1651" s="314" t="s">
        <v>4848</v>
      </c>
      <c r="C1651" s="359" t="s">
        <v>72</v>
      </c>
      <c r="D1651" s="359" t="s">
        <v>13701</v>
      </c>
      <c r="F1651" t="str">
        <f t="shared" si="52"/>
        <v>94041</v>
      </c>
      <c r="H1651" s="31">
        <f t="shared" si="53"/>
        <v>12.33</v>
      </c>
    </row>
    <row r="1652" spans="1:8" ht="54">
      <c r="A1652" s="359" t="s">
        <v>9231</v>
      </c>
      <c r="B1652" s="314" t="s">
        <v>4849</v>
      </c>
      <c r="C1652" s="359" t="s">
        <v>72</v>
      </c>
      <c r="D1652" s="359" t="s">
        <v>25098</v>
      </c>
      <c r="F1652" t="str">
        <f t="shared" si="52"/>
        <v>94042</v>
      </c>
      <c r="H1652" s="31">
        <f t="shared" si="53"/>
        <v>20.190000000000001</v>
      </c>
    </row>
    <row r="1653" spans="1:8" ht="54">
      <c r="A1653" s="359" t="s">
        <v>9232</v>
      </c>
      <c r="B1653" s="314" t="s">
        <v>4850</v>
      </c>
      <c r="C1653" s="359" t="s">
        <v>72</v>
      </c>
      <c r="D1653" s="359" t="s">
        <v>23570</v>
      </c>
      <c r="F1653" t="str">
        <f t="shared" si="52"/>
        <v>94043</v>
      </c>
      <c r="H1653" s="31">
        <f t="shared" si="53"/>
        <v>19.309999999999999</v>
      </c>
    </row>
    <row r="1654" spans="1:8" ht="54">
      <c r="A1654" s="359" t="s">
        <v>9234</v>
      </c>
      <c r="B1654" s="314" t="s">
        <v>4851</v>
      </c>
      <c r="C1654" s="359" t="s">
        <v>72</v>
      </c>
      <c r="D1654" s="359" t="s">
        <v>23346</v>
      </c>
      <c r="F1654" t="str">
        <f t="shared" si="52"/>
        <v>94044</v>
      </c>
      <c r="H1654" s="31">
        <f t="shared" si="53"/>
        <v>27.02</v>
      </c>
    </row>
    <row r="1655" spans="1:8" ht="54">
      <c r="A1655" s="359" t="s">
        <v>9235</v>
      </c>
      <c r="B1655" s="314" t="s">
        <v>4852</v>
      </c>
      <c r="C1655" s="359" t="s">
        <v>72</v>
      </c>
      <c r="D1655" s="359" t="s">
        <v>8701</v>
      </c>
      <c r="F1655" t="str">
        <f t="shared" si="52"/>
        <v>94045</v>
      </c>
      <c r="H1655" s="31">
        <f t="shared" si="53"/>
        <v>14.97</v>
      </c>
    </row>
    <row r="1656" spans="1:8" ht="54">
      <c r="A1656" s="359" t="s">
        <v>9236</v>
      </c>
      <c r="B1656" s="314" t="s">
        <v>4853</v>
      </c>
      <c r="C1656" s="359" t="s">
        <v>72</v>
      </c>
      <c r="D1656" s="359" t="s">
        <v>24581</v>
      </c>
      <c r="F1656" t="str">
        <f t="shared" si="52"/>
        <v>94046</v>
      </c>
      <c r="H1656" s="31">
        <f t="shared" si="53"/>
        <v>22.64</v>
      </c>
    </row>
    <row r="1657" spans="1:8" ht="54">
      <c r="A1657" s="359" t="s">
        <v>9237</v>
      </c>
      <c r="B1657" s="314" t="s">
        <v>4854</v>
      </c>
      <c r="C1657" s="359" t="s">
        <v>72</v>
      </c>
      <c r="D1657" s="359" t="s">
        <v>11100</v>
      </c>
      <c r="F1657" t="str">
        <f t="shared" si="52"/>
        <v>94047</v>
      </c>
      <c r="H1657" s="31">
        <f t="shared" si="53"/>
        <v>11.14</v>
      </c>
    </row>
    <row r="1658" spans="1:8" ht="54">
      <c r="A1658" s="359" t="s">
        <v>9238</v>
      </c>
      <c r="B1658" s="314" t="s">
        <v>4855</v>
      </c>
      <c r="C1658" s="359" t="s">
        <v>72</v>
      </c>
      <c r="D1658" s="359" t="s">
        <v>13786</v>
      </c>
      <c r="F1658" t="str">
        <f t="shared" si="52"/>
        <v>94048</v>
      </c>
      <c r="H1658" s="31">
        <f t="shared" si="53"/>
        <v>18.95</v>
      </c>
    </row>
    <row r="1659" spans="1:8" ht="54">
      <c r="A1659" s="359" t="s">
        <v>9239</v>
      </c>
      <c r="B1659" s="314" t="s">
        <v>4856</v>
      </c>
      <c r="C1659" s="359" t="s">
        <v>72</v>
      </c>
      <c r="D1659" s="359" t="s">
        <v>26232</v>
      </c>
      <c r="F1659" t="str">
        <f t="shared" si="52"/>
        <v>94049</v>
      </c>
      <c r="H1659" s="31">
        <f t="shared" si="53"/>
        <v>34.51</v>
      </c>
    </row>
    <row r="1660" spans="1:8" ht="54">
      <c r="A1660" s="359" t="s">
        <v>9240</v>
      </c>
      <c r="B1660" s="314" t="s">
        <v>4857</v>
      </c>
      <c r="C1660" s="359" t="s">
        <v>72</v>
      </c>
      <c r="D1660" s="359" t="s">
        <v>26233</v>
      </c>
      <c r="F1660" t="str">
        <f t="shared" si="52"/>
        <v>94050</v>
      </c>
      <c r="H1660" s="31">
        <f t="shared" si="53"/>
        <v>44.56</v>
      </c>
    </row>
    <row r="1661" spans="1:8" ht="54">
      <c r="A1661" s="359" t="s">
        <v>9241</v>
      </c>
      <c r="B1661" s="314" t="s">
        <v>4858</v>
      </c>
      <c r="C1661" s="359" t="s">
        <v>72</v>
      </c>
      <c r="D1661" s="359" t="s">
        <v>24772</v>
      </c>
      <c r="F1661" t="str">
        <f t="shared" si="52"/>
        <v>94051</v>
      </c>
      <c r="H1661" s="31">
        <f t="shared" si="53"/>
        <v>28.41</v>
      </c>
    </row>
    <row r="1662" spans="1:8" ht="54">
      <c r="A1662" s="359" t="s">
        <v>9242</v>
      </c>
      <c r="B1662" s="314" t="s">
        <v>4859</v>
      </c>
      <c r="C1662" s="359" t="s">
        <v>72</v>
      </c>
      <c r="D1662" s="359" t="s">
        <v>23577</v>
      </c>
      <c r="F1662" t="str">
        <f t="shared" si="52"/>
        <v>94052</v>
      </c>
      <c r="H1662" s="31">
        <f t="shared" si="53"/>
        <v>38.270000000000003</v>
      </c>
    </row>
    <row r="1663" spans="1:8" ht="54">
      <c r="A1663" s="359" t="s">
        <v>9243</v>
      </c>
      <c r="B1663" s="314" t="s">
        <v>4860</v>
      </c>
      <c r="C1663" s="359" t="s">
        <v>72</v>
      </c>
      <c r="D1663" s="359" t="s">
        <v>24392</v>
      </c>
      <c r="F1663" t="str">
        <f t="shared" si="52"/>
        <v>94053</v>
      </c>
      <c r="H1663" s="31">
        <f t="shared" si="53"/>
        <v>24.58</v>
      </c>
    </row>
    <row r="1664" spans="1:8" ht="54">
      <c r="A1664" s="359" t="s">
        <v>9244</v>
      </c>
      <c r="B1664" s="314" t="s">
        <v>4861</v>
      </c>
      <c r="C1664" s="359" t="s">
        <v>72</v>
      </c>
      <c r="D1664" s="359" t="s">
        <v>26234</v>
      </c>
      <c r="F1664" t="str">
        <f t="shared" si="52"/>
        <v>94054</v>
      </c>
      <c r="H1664" s="31">
        <f t="shared" si="53"/>
        <v>34.58</v>
      </c>
    </row>
    <row r="1665" spans="1:8" ht="54">
      <c r="A1665" s="359" t="s">
        <v>9245</v>
      </c>
      <c r="B1665" s="314" t="s">
        <v>4862</v>
      </c>
      <c r="C1665" s="359" t="s">
        <v>72</v>
      </c>
      <c r="D1665" s="359" t="s">
        <v>26235</v>
      </c>
      <c r="F1665" t="str">
        <f t="shared" si="52"/>
        <v>94055</v>
      </c>
      <c r="H1665" s="31">
        <f t="shared" si="53"/>
        <v>32.93</v>
      </c>
    </row>
    <row r="1666" spans="1:8" ht="54">
      <c r="A1666" s="359" t="s">
        <v>9246</v>
      </c>
      <c r="B1666" s="314" t="s">
        <v>4863</v>
      </c>
      <c r="C1666" s="359" t="s">
        <v>72</v>
      </c>
      <c r="D1666" s="359" t="s">
        <v>22473</v>
      </c>
      <c r="F1666" t="str">
        <f t="shared" si="52"/>
        <v>94056</v>
      </c>
      <c r="H1666" s="31">
        <f t="shared" si="53"/>
        <v>43</v>
      </c>
    </row>
    <row r="1667" spans="1:8" ht="54">
      <c r="A1667" s="359" t="s">
        <v>9247</v>
      </c>
      <c r="B1667" s="314" t="s">
        <v>4864</v>
      </c>
      <c r="C1667" s="359" t="s">
        <v>72</v>
      </c>
      <c r="D1667" s="359" t="s">
        <v>14315</v>
      </c>
      <c r="F1667" t="str">
        <f t="shared" si="52"/>
        <v>94057</v>
      </c>
      <c r="H1667" s="31">
        <f t="shared" si="53"/>
        <v>26.86</v>
      </c>
    </row>
    <row r="1668" spans="1:8" ht="54">
      <c r="A1668" s="359" t="s">
        <v>9248</v>
      </c>
      <c r="B1668" s="314" t="s">
        <v>4865</v>
      </c>
      <c r="C1668" s="359" t="s">
        <v>72</v>
      </c>
      <c r="D1668" s="359" t="s">
        <v>26236</v>
      </c>
      <c r="F1668" t="str">
        <f t="shared" si="52"/>
        <v>94058</v>
      </c>
      <c r="H1668" s="31">
        <f t="shared" si="53"/>
        <v>36.68</v>
      </c>
    </row>
    <row r="1669" spans="1:8" ht="54">
      <c r="A1669" s="359" t="s">
        <v>9249</v>
      </c>
      <c r="B1669" s="314" t="s">
        <v>4866</v>
      </c>
      <c r="C1669" s="359" t="s">
        <v>72</v>
      </c>
      <c r="D1669" s="359" t="s">
        <v>24634</v>
      </c>
      <c r="F1669" t="str">
        <f t="shared" ref="F1669:F1732" si="54">TRIM(A1669)</f>
        <v>94059</v>
      </c>
      <c r="H1669" s="31">
        <f t="shared" ref="H1669:H1732" si="55">ROUND(D1669*(1+$H$1),2)</f>
        <v>23.03</v>
      </c>
    </row>
    <row r="1670" spans="1:8" ht="54">
      <c r="A1670" s="359" t="s">
        <v>9250</v>
      </c>
      <c r="B1670" s="314" t="s">
        <v>4867</v>
      </c>
      <c r="C1670" s="359" t="s">
        <v>72</v>
      </c>
      <c r="D1670" s="359" t="s">
        <v>26237</v>
      </c>
      <c r="F1670" t="str">
        <f t="shared" si="54"/>
        <v>94060</v>
      </c>
      <c r="H1670" s="31">
        <f t="shared" si="55"/>
        <v>33.01</v>
      </c>
    </row>
    <row r="1671" spans="1:8" ht="27">
      <c r="A1671" s="359" t="s">
        <v>9251</v>
      </c>
      <c r="B1671" s="314" t="s">
        <v>4868</v>
      </c>
      <c r="C1671" s="359" t="s">
        <v>72</v>
      </c>
      <c r="D1671" s="359" t="s">
        <v>26238</v>
      </c>
      <c r="F1671" t="str">
        <f t="shared" si="54"/>
        <v>83770</v>
      </c>
      <c r="H1671" s="31">
        <f t="shared" si="55"/>
        <v>174.13</v>
      </c>
    </row>
    <row r="1672" spans="1:8" ht="40.5">
      <c r="A1672" s="359" t="s">
        <v>9252</v>
      </c>
      <c r="B1672" s="314" t="s">
        <v>2882</v>
      </c>
      <c r="C1672" s="359" t="s">
        <v>82</v>
      </c>
      <c r="D1672" s="359" t="s">
        <v>26239</v>
      </c>
      <c r="F1672" t="str">
        <f t="shared" si="54"/>
        <v>73301</v>
      </c>
      <c r="H1672" s="31">
        <f t="shared" si="55"/>
        <v>10.84</v>
      </c>
    </row>
    <row r="1673" spans="1:8" ht="40.5">
      <c r="A1673" s="359" t="s">
        <v>9253</v>
      </c>
      <c r="B1673" s="314" t="s">
        <v>2883</v>
      </c>
      <c r="C1673" s="359" t="s">
        <v>82</v>
      </c>
      <c r="D1673" s="359" t="s">
        <v>26240</v>
      </c>
      <c r="F1673" t="str">
        <f t="shared" si="54"/>
        <v>83515</v>
      </c>
      <c r="H1673" s="31">
        <f t="shared" si="55"/>
        <v>19.96</v>
      </c>
    </row>
    <row r="1674" spans="1:8" ht="40.5">
      <c r="A1674" s="359" t="s">
        <v>9254</v>
      </c>
      <c r="B1674" s="314" t="s">
        <v>2884</v>
      </c>
      <c r="C1674" s="359" t="s">
        <v>82</v>
      </c>
      <c r="D1674" s="359" t="s">
        <v>22826</v>
      </c>
      <c r="F1674" t="str">
        <f t="shared" si="54"/>
        <v>83516</v>
      </c>
      <c r="H1674" s="31">
        <f t="shared" si="55"/>
        <v>23.05</v>
      </c>
    </row>
    <row r="1675" spans="1:8" ht="27">
      <c r="A1675" s="359" t="s">
        <v>9255</v>
      </c>
      <c r="B1675" s="314" t="s">
        <v>2885</v>
      </c>
      <c r="C1675" s="359" t="s">
        <v>112</v>
      </c>
      <c r="D1675" s="359" t="s">
        <v>24414</v>
      </c>
      <c r="F1675" t="str">
        <f t="shared" si="54"/>
        <v>72144</v>
      </c>
      <c r="H1675" s="31">
        <f t="shared" si="55"/>
        <v>89.31</v>
      </c>
    </row>
    <row r="1676" spans="1:8" ht="40.5">
      <c r="A1676" s="359" t="s">
        <v>4869</v>
      </c>
      <c r="B1676" s="314" t="s">
        <v>2886</v>
      </c>
      <c r="C1676" s="359" t="s">
        <v>112</v>
      </c>
      <c r="D1676" s="359" t="s">
        <v>26241</v>
      </c>
      <c r="F1676" t="str">
        <f t="shared" si="54"/>
        <v>73910/8</v>
      </c>
      <c r="H1676" s="31">
        <f t="shared" si="55"/>
        <v>755.02</v>
      </c>
    </row>
    <row r="1677" spans="1:8" ht="27">
      <c r="A1677" s="359" t="s">
        <v>9256</v>
      </c>
      <c r="B1677" s="314" t="s">
        <v>4870</v>
      </c>
      <c r="C1677" s="359" t="s">
        <v>72</v>
      </c>
      <c r="D1677" s="359" t="s">
        <v>26242</v>
      </c>
      <c r="F1677" t="str">
        <f t="shared" si="54"/>
        <v>84876</v>
      </c>
      <c r="H1677" s="31">
        <f t="shared" si="55"/>
        <v>847.15</v>
      </c>
    </row>
    <row r="1678" spans="1:8" ht="54">
      <c r="A1678" s="359" t="s">
        <v>23377</v>
      </c>
      <c r="B1678" s="314" t="s">
        <v>23378</v>
      </c>
      <c r="C1678" s="359" t="s">
        <v>112</v>
      </c>
      <c r="D1678" s="359" t="s">
        <v>26243</v>
      </c>
      <c r="F1678" t="str">
        <f t="shared" si="54"/>
        <v>90788</v>
      </c>
      <c r="H1678" s="31">
        <f t="shared" si="55"/>
        <v>445.21</v>
      </c>
    </row>
    <row r="1679" spans="1:8" ht="54">
      <c r="A1679" s="359" t="s">
        <v>23379</v>
      </c>
      <c r="B1679" s="314" t="s">
        <v>23380</v>
      </c>
      <c r="C1679" s="359" t="s">
        <v>112</v>
      </c>
      <c r="D1679" s="359" t="s">
        <v>26244</v>
      </c>
      <c r="F1679" t="str">
        <f t="shared" si="54"/>
        <v>90789</v>
      </c>
      <c r="H1679" s="31">
        <f t="shared" si="55"/>
        <v>460.21</v>
      </c>
    </row>
    <row r="1680" spans="1:8" ht="54">
      <c r="A1680" s="359" t="s">
        <v>23381</v>
      </c>
      <c r="B1680" s="314" t="s">
        <v>23382</v>
      </c>
      <c r="C1680" s="359" t="s">
        <v>112</v>
      </c>
      <c r="D1680" s="359" t="s">
        <v>26245</v>
      </c>
      <c r="F1680" t="str">
        <f t="shared" si="54"/>
        <v>90790</v>
      </c>
      <c r="H1680" s="31">
        <f t="shared" si="55"/>
        <v>464.37</v>
      </c>
    </row>
    <row r="1681" spans="1:8" ht="54">
      <c r="A1681" s="359" t="s">
        <v>23383</v>
      </c>
      <c r="B1681" s="314" t="s">
        <v>23384</v>
      </c>
      <c r="C1681" s="359" t="s">
        <v>112</v>
      </c>
      <c r="D1681" s="359" t="s">
        <v>26246</v>
      </c>
      <c r="F1681" t="str">
        <f t="shared" si="54"/>
        <v>90791</v>
      </c>
      <c r="H1681" s="31">
        <f t="shared" si="55"/>
        <v>497.48</v>
      </c>
    </row>
    <row r="1682" spans="1:8" ht="54">
      <c r="A1682" s="359" t="s">
        <v>23385</v>
      </c>
      <c r="B1682" s="314" t="s">
        <v>23386</v>
      </c>
      <c r="C1682" s="359" t="s">
        <v>112</v>
      </c>
      <c r="D1682" s="359" t="s">
        <v>26247</v>
      </c>
      <c r="F1682" t="str">
        <f t="shared" si="54"/>
        <v>90792</v>
      </c>
      <c r="H1682" s="31">
        <f t="shared" si="55"/>
        <v>517.59</v>
      </c>
    </row>
    <row r="1683" spans="1:8" ht="54">
      <c r="A1683" s="359" t="s">
        <v>23387</v>
      </c>
      <c r="B1683" s="314" t="s">
        <v>23388</v>
      </c>
      <c r="C1683" s="359" t="s">
        <v>112</v>
      </c>
      <c r="D1683" s="359" t="s">
        <v>26248</v>
      </c>
      <c r="F1683" t="str">
        <f t="shared" si="54"/>
        <v>90793</v>
      </c>
      <c r="H1683" s="31">
        <f t="shared" si="55"/>
        <v>532.49</v>
      </c>
    </row>
    <row r="1684" spans="1:8" ht="40.5">
      <c r="A1684" s="359" t="s">
        <v>9257</v>
      </c>
      <c r="B1684" s="314" t="s">
        <v>2887</v>
      </c>
      <c r="C1684" s="359" t="s">
        <v>112</v>
      </c>
      <c r="D1684" s="359" t="s">
        <v>26249</v>
      </c>
      <c r="F1684" t="str">
        <f t="shared" si="54"/>
        <v>90800</v>
      </c>
      <c r="H1684" s="31">
        <f t="shared" si="55"/>
        <v>192.86</v>
      </c>
    </row>
    <row r="1685" spans="1:8" ht="40.5">
      <c r="A1685" s="359" t="s">
        <v>9258</v>
      </c>
      <c r="B1685" s="314" t="s">
        <v>2888</v>
      </c>
      <c r="C1685" s="359" t="s">
        <v>112</v>
      </c>
      <c r="D1685" s="359" t="s">
        <v>24711</v>
      </c>
      <c r="F1685" t="str">
        <f t="shared" si="54"/>
        <v>90801</v>
      </c>
      <c r="H1685" s="31">
        <f t="shared" si="55"/>
        <v>200.83</v>
      </c>
    </row>
    <row r="1686" spans="1:8" ht="40.5">
      <c r="A1686" s="359" t="s">
        <v>9259</v>
      </c>
      <c r="B1686" s="314" t="s">
        <v>2889</v>
      </c>
      <c r="C1686" s="359" t="s">
        <v>112</v>
      </c>
      <c r="D1686" s="359" t="s">
        <v>26250</v>
      </c>
      <c r="F1686" t="str">
        <f t="shared" si="54"/>
        <v>90802</v>
      </c>
      <c r="H1686" s="31">
        <f t="shared" si="55"/>
        <v>208.83</v>
      </c>
    </row>
    <row r="1687" spans="1:8" ht="40.5">
      <c r="A1687" s="359" t="s">
        <v>9260</v>
      </c>
      <c r="B1687" s="314" t="s">
        <v>2890</v>
      </c>
      <c r="C1687" s="359" t="s">
        <v>112</v>
      </c>
      <c r="D1687" s="359" t="s">
        <v>26251</v>
      </c>
      <c r="F1687" t="str">
        <f t="shared" si="54"/>
        <v>90803</v>
      </c>
      <c r="H1687" s="31">
        <f t="shared" si="55"/>
        <v>216.78</v>
      </c>
    </row>
    <row r="1688" spans="1:8" ht="40.5">
      <c r="A1688" s="359" t="s">
        <v>9261</v>
      </c>
      <c r="B1688" s="314" t="s">
        <v>2891</v>
      </c>
      <c r="C1688" s="359" t="s">
        <v>112</v>
      </c>
      <c r="D1688" s="359" t="s">
        <v>26252</v>
      </c>
      <c r="F1688" t="str">
        <f t="shared" si="54"/>
        <v>90804</v>
      </c>
      <c r="H1688" s="31">
        <f t="shared" si="55"/>
        <v>265.57</v>
      </c>
    </row>
    <row r="1689" spans="1:8" ht="40.5">
      <c r="A1689" s="359" t="s">
        <v>9262</v>
      </c>
      <c r="B1689" s="314" t="s">
        <v>4871</v>
      </c>
      <c r="C1689" s="359" t="s">
        <v>112</v>
      </c>
      <c r="D1689" s="359" t="s">
        <v>26253</v>
      </c>
      <c r="F1689" t="str">
        <f t="shared" si="54"/>
        <v>90805</v>
      </c>
      <c r="H1689" s="31">
        <f t="shared" si="55"/>
        <v>72.7</v>
      </c>
    </row>
    <row r="1690" spans="1:8" ht="40.5">
      <c r="A1690" s="359" t="s">
        <v>9263</v>
      </c>
      <c r="B1690" s="314" t="s">
        <v>2892</v>
      </c>
      <c r="C1690" s="359" t="s">
        <v>112</v>
      </c>
      <c r="D1690" s="359" t="s">
        <v>26254</v>
      </c>
      <c r="F1690" t="str">
        <f t="shared" si="54"/>
        <v>90806</v>
      </c>
      <c r="H1690" s="31">
        <f t="shared" si="55"/>
        <v>279.74</v>
      </c>
    </row>
    <row r="1691" spans="1:8" ht="40.5">
      <c r="A1691" s="359" t="s">
        <v>9264</v>
      </c>
      <c r="B1691" s="314" t="s">
        <v>4872</v>
      </c>
      <c r="C1691" s="359" t="s">
        <v>112</v>
      </c>
      <c r="D1691" s="359" t="s">
        <v>24560</v>
      </c>
      <c r="F1691" t="str">
        <f t="shared" si="54"/>
        <v>90807</v>
      </c>
      <c r="H1691" s="31">
        <f t="shared" si="55"/>
        <v>78.91</v>
      </c>
    </row>
    <row r="1692" spans="1:8" ht="40.5">
      <c r="A1692" s="359" t="s">
        <v>9265</v>
      </c>
      <c r="B1692" s="314" t="s">
        <v>2893</v>
      </c>
      <c r="C1692" s="359" t="s">
        <v>112</v>
      </c>
      <c r="D1692" s="359" t="s">
        <v>26255</v>
      </c>
      <c r="F1692" t="str">
        <f t="shared" si="54"/>
        <v>90816</v>
      </c>
      <c r="H1692" s="31">
        <f t="shared" si="55"/>
        <v>293.89</v>
      </c>
    </row>
    <row r="1693" spans="1:8" ht="40.5">
      <c r="A1693" s="359" t="s">
        <v>9266</v>
      </c>
      <c r="B1693" s="314" t="s">
        <v>4873</v>
      </c>
      <c r="C1693" s="359" t="s">
        <v>112</v>
      </c>
      <c r="D1693" s="359" t="s">
        <v>23540</v>
      </c>
      <c r="F1693" t="str">
        <f t="shared" si="54"/>
        <v>90817</v>
      </c>
      <c r="H1693" s="31">
        <f t="shared" si="55"/>
        <v>85.06</v>
      </c>
    </row>
    <row r="1694" spans="1:8" ht="40.5">
      <c r="A1694" s="359" t="s">
        <v>9267</v>
      </c>
      <c r="B1694" s="314" t="s">
        <v>2894</v>
      </c>
      <c r="C1694" s="359" t="s">
        <v>112</v>
      </c>
      <c r="D1694" s="359" t="s">
        <v>26256</v>
      </c>
      <c r="F1694" t="str">
        <f t="shared" si="54"/>
        <v>90818</v>
      </c>
      <c r="H1694" s="31">
        <f t="shared" si="55"/>
        <v>308.08</v>
      </c>
    </row>
    <row r="1695" spans="1:8" ht="40.5">
      <c r="A1695" s="359" t="s">
        <v>9268</v>
      </c>
      <c r="B1695" s="314" t="s">
        <v>4874</v>
      </c>
      <c r="C1695" s="359" t="s">
        <v>112</v>
      </c>
      <c r="D1695" s="359" t="s">
        <v>26257</v>
      </c>
      <c r="F1695" t="str">
        <f t="shared" si="54"/>
        <v>90819</v>
      </c>
      <c r="H1695" s="31">
        <f t="shared" si="55"/>
        <v>91.3</v>
      </c>
    </row>
    <row r="1696" spans="1:8" ht="54">
      <c r="A1696" s="359" t="s">
        <v>9269</v>
      </c>
      <c r="B1696" s="314" t="s">
        <v>2895</v>
      </c>
      <c r="C1696" s="359" t="s">
        <v>112</v>
      </c>
      <c r="D1696" s="359" t="s">
        <v>26258</v>
      </c>
      <c r="F1696" t="str">
        <f t="shared" si="54"/>
        <v>90820</v>
      </c>
      <c r="H1696" s="31">
        <f t="shared" si="55"/>
        <v>341.71</v>
      </c>
    </row>
    <row r="1697" spans="1:8" ht="54">
      <c r="A1697" s="359" t="s">
        <v>9270</v>
      </c>
      <c r="B1697" s="314" t="s">
        <v>2896</v>
      </c>
      <c r="C1697" s="359" t="s">
        <v>112</v>
      </c>
      <c r="D1697" s="359" t="s">
        <v>26259</v>
      </c>
      <c r="F1697" t="str">
        <f t="shared" si="54"/>
        <v>90821</v>
      </c>
      <c r="H1697" s="31">
        <f t="shared" si="55"/>
        <v>368.76</v>
      </c>
    </row>
    <row r="1698" spans="1:8" ht="54">
      <c r="A1698" s="359" t="s">
        <v>9271</v>
      </c>
      <c r="B1698" s="314" t="s">
        <v>2897</v>
      </c>
      <c r="C1698" s="359" t="s">
        <v>112</v>
      </c>
      <c r="D1698" s="359" t="s">
        <v>26260</v>
      </c>
      <c r="F1698" t="str">
        <f t="shared" si="54"/>
        <v>90822</v>
      </c>
      <c r="H1698" s="31">
        <f t="shared" si="55"/>
        <v>365.32</v>
      </c>
    </row>
    <row r="1699" spans="1:8" ht="54">
      <c r="A1699" s="359" t="s">
        <v>9272</v>
      </c>
      <c r="B1699" s="314" t="s">
        <v>2898</v>
      </c>
      <c r="C1699" s="359" t="s">
        <v>112</v>
      </c>
      <c r="D1699" s="359" t="s">
        <v>26261</v>
      </c>
      <c r="F1699" t="str">
        <f t="shared" si="54"/>
        <v>90823</v>
      </c>
      <c r="H1699" s="31">
        <f t="shared" si="55"/>
        <v>382.58</v>
      </c>
    </row>
    <row r="1700" spans="1:8" ht="40.5">
      <c r="A1700" s="359" t="s">
        <v>9273</v>
      </c>
      <c r="B1700" s="314" t="s">
        <v>4875</v>
      </c>
      <c r="C1700" s="359" t="s">
        <v>112</v>
      </c>
      <c r="D1700" s="359" t="s">
        <v>26262</v>
      </c>
      <c r="F1700" t="str">
        <f t="shared" si="54"/>
        <v>90826</v>
      </c>
      <c r="H1700" s="31">
        <f t="shared" si="55"/>
        <v>29.17</v>
      </c>
    </row>
    <row r="1701" spans="1:8" ht="40.5">
      <c r="A1701" s="359" t="s">
        <v>9274</v>
      </c>
      <c r="B1701" s="314" t="s">
        <v>4876</v>
      </c>
      <c r="C1701" s="359" t="s">
        <v>112</v>
      </c>
      <c r="D1701" s="359" t="s">
        <v>26263</v>
      </c>
      <c r="F1701" t="str">
        <f t="shared" si="54"/>
        <v>90827</v>
      </c>
      <c r="H1701" s="31">
        <f t="shared" si="55"/>
        <v>30.71</v>
      </c>
    </row>
    <row r="1702" spans="1:8" ht="40.5">
      <c r="A1702" s="359" t="s">
        <v>9276</v>
      </c>
      <c r="B1702" s="314" t="s">
        <v>4877</v>
      </c>
      <c r="C1702" s="359" t="s">
        <v>112</v>
      </c>
      <c r="D1702" s="359" t="s">
        <v>26264</v>
      </c>
      <c r="F1702" t="str">
        <f t="shared" si="54"/>
        <v>90828</v>
      </c>
      <c r="H1702" s="31">
        <f t="shared" si="55"/>
        <v>32.25</v>
      </c>
    </row>
    <row r="1703" spans="1:8" ht="40.5">
      <c r="A1703" s="359" t="s">
        <v>9277</v>
      </c>
      <c r="B1703" s="314" t="s">
        <v>4878</v>
      </c>
      <c r="C1703" s="359" t="s">
        <v>112</v>
      </c>
      <c r="D1703" s="359" t="s">
        <v>26265</v>
      </c>
      <c r="F1703" t="str">
        <f t="shared" si="54"/>
        <v>90829</v>
      </c>
      <c r="H1703" s="31">
        <f t="shared" si="55"/>
        <v>33.840000000000003</v>
      </c>
    </row>
    <row r="1704" spans="1:8" ht="54">
      <c r="A1704" s="359" t="s">
        <v>9278</v>
      </c>
      <c r="B1704" s="314" t="s">
        <v>2899</v>
      </c>
      <c r="C1704" s="359" t="s">
        <v>112</v>
      </c>
      <c r="D1704" s="359" t="s">
        <v>26266</v>
      </c>
      <c r="F1704" t="str">
        <f t="shared" si="54"/>
        <v>90830</v>
      </c>
      <c r="H1704" s="31">
        <f t="shared" si="55"/>
        <v>112.21</v>
      </c>
    </row>
    <row r="1705" spans="1:8" ht="54">
      <c r="A1705" s="359" t="s">
        <v>9279</v>
      </c>
      <c r="B1705" s="314" t="s">
        <v>2900</v>
      </c>
      <c r="C1705" s="359" t="s">
        <v>112</v>
      </c>
      <c r="D1705" s="359" t="s">
        <v>26267</v>
      </c>
      <c r="F1705" t="str">
        <f t="shared" si="54"/>
        <v>90831</v>
      </c>
      <c r="H1705" s="31">
        <f t="shared" si="55"/>
        <v>87.93</v>
      </c>
    </row>
    <row r="1706" spans="1:8" ht="81">
      <c r="A1706" s="359" t="s">
        <v>9280</v>
      </c>
      <c r="B1706" s="314" t="s">
        <v>4879</v>
      </c>
      <c r="C1706" s="359" t="s">
        <v>112</v>
      </c>
      <c r="D1706" s="359" t="s">
        <v>26268</v>
      </c>
      <c r="F1706" t="str">
        <f t="shared" si="54"/>
        <v>90841</v>
      </c>
      <c r="H1706" s="31">
        <f t="shared" si="55"/>
        <v>753.54</v>
      </c>
    </row>
    <row r="1707" spans="1:8" ht="81">
      <c r="A1707" s="359" t="s">
        <v>9281</v>
      </c>
      <c r="B1707" s="314" t="s">
        <v>4880</v>
      </c>
      <c r="C1707" s="359" t="s">
        <v>112</v>
      </c>
      <c r="D1707" s="359" t="s">
        <v>26269</v>
      </c>
      <c r="F1707" t="str">
        <f t="shared" si="54"/>
        <v>90842</v>
      </c>
      <c r="H1707" s="31">
        <f t="shared" si="55"/>
        <v>805.68</v>
      </c>
    </row>
    <row r="1708" spans="1:8" ht="81">
      <c r="A1708" s="359" t="s">
        <v>9282</v>
      </c>
      <c r="B1708" s="314" t="s">
        <v>4881</v>
      </c>
      <c r="C1708" s="359" t="s">
        <v>112</v>
      </c>
      <c r="D1708" s="359" t="s">
        <v>26270</v>
      </c>
      <c r="F1708" t="str">
        <f t="shared" si="54"/>
        <v>90843</v>
      </c>
      <c r="H1708" s="31">
        <f t="shared" si="55"/>
        <v>835.93</v>
      </c>
    </row>
    <row r="1709" spans="1:8" ht="81">
      <c r="A1709" s="359" t="s">
        <v>9283</v>
      </c>
      <c r="B1709" s="314" t="s">
        <v>4882</v>
      </c>
      <c r="C1709" s="359" t="s">
        <v>112</v>
      </c>
      <c r="D1709" s="359" t="s">
        <v>26271</v>
      </c>
      <c r="F1709" t="str">
        <f t="shared" si="54"/>
        <v>90844</v>
      </c>
      <c r="H1709" s="31">
        <f t="shared" si="55"/>
        <v>870.54</v>
      </c>
    </row>
    <row r="1710" spans="1:8" ht="67.5">
      <c r="A1710" s="359" t="s">
        <v>9284</v>
      </c>
      <c r="B1710" s="314" t="s">
        <v>4883</v>
      </c>
      <c r="C1710" s="359" t="s">
        <v>112</v>
      </c>
      <c r="D1710" s="359" t="s">
        <v>26272</v>
      </c>
      <c r="F1710" t="str">
        <f t="shared" si="54"/>
        <v>90847</v>
      </c>
      <c r="H1710" s="31">
        <f t="shared" si="55"/>
        <v>665.6</v>
      </c>
    </row>
    <row r="1711" spans="1:8" ht="67.5">
      <c r="A1711" s="359" t="s">
        <v>9285</v>
      </c>
      <c r="B1711" s="314" t="s">
        <v>4884</v>
      </c>
      <c r="C1711" s="359" t="s">
        <v>112</v>
      </c>
      <c r="D1711" s="359" t="s">
        <v>26273</v>
      </c>
      <c r="F1711" t="str">
        <f t="shared" si="54"/>
        <v>90848</v>
      </c>
      <c r="H1711" s="31">
        <f t="shared" si="55"/>
        <v>709.92</v>
      </c>
    </row>
    <row r="1712" spans="1:8" ht="67.5">
      <c r="A1712" s="359" t="s">
        <v>9286</v>
      </c>
      <c r="B1712" s="314" t="s">
        <v>4885</v>
      </c>
      <c r="C1712" s="359" t="s">
        <v>112</v>
      </c>
      <c r="D1712" s="359" t="s">
        <v>26274</v>
      </c>
      <c r="F1712" t="str">
        <f t="shared" si="54"/>
        <v>90849</v>
      </c>
      <c r="H1712" s="31">
        <f t="shared" si="55"/>
        <v>723.72</v>
      </c>
    </row>
    <row r="1713" spans="1:8" ht="67.5">
      <c r="A1713" s="359" t="s">
        <v>9287</v>
      </c>
      <c r="B1713" s="314" t="s">
        <v>4886</v>
      </c>
      <c r="C1713" s="359" t="s">
        <v>112</v>
      </c>
      <c r="D1713" s="359" t="s">
        <v>24992</v>
      </c>
      <c r="F1713" t="str">
        <f t="shared" si="54"/>
        <v>90850</v>
      </c>
      <c r="H1713" s="31">
        <f t="shared" si="55"/>
        <v>758.33</v>
      </c>
    </row>
    <row r="1714" spans="1:8" ht="54">
      <c r="A1714" s="359" t="s">
        <v>9288</v>
      </c>
      <c r="B1714" s="314" t="s">
        <v>2901</v>
      </c>
      <c r="C1714" s="359" t="s">
        <v>112</v>
      </c>
      <c r="D1714" s="359" t="s">
        <v>26275</v>
      </c>
      <c r="F1714" t="str">
        <f t="shared" si="54"/>
        <v>91009</v>
      </c>
      <c r="H1714" s="31">
        <f t="shared" si="55"/>
        <v>348.87</v>
      </c>
    </row>
    <row r="1715" spans="1:8" ht="54">
      <c r="A1715" s="359" t="s">
        <v>9289</v>
      </c>
      <c r="B1715" s="314" t="s">
        <v>2902</v>
      </c>
      <c r="C1715" s="359" t="s">
        <v>112</v>
      </c>
      <c r="D1715" s="359" t="s">
        <v>26276</v>
      </c>
      <c r="F1715" t="str">
        <f t="shared" si="54"/>
        <v>91010</v>
      </c>
      <c r="H1715" s="31">
        <f t="shared" si="55"/>
        <v>290.22000000000003</v>
      </c>
    </row>
    <row r="1716" spans="1:8" ht="54">
      <c r="A1716" s="359" t="s">
        <v>9290</v>
      </c>
      <c r="B1716" s="314" t="s">
        <v>2903</v>
      </c>
      <c r="C1716" s="359" t="s">
        <v>112</v>
      </c>
      <c r="D1716" s="359" t="s">
        <v>26277</v>
      </c>
      <c r="F1716" t="str">
        <f t="shared" si="54"/>
        <v>91011</v>
      </c>
      <c r="H1716" s="31">
        <f t="shared" si="55"/>
        <v>392.16</v>
      </c>
    </row>
    <row r="1717" spans="1:8" ht="54">
      <c r="A1717" s="359" t="s">
        <v>9291</v>
      </c>
      <c r="B1717" s="314" t="s">
        <v>2904</v>
      </c>
      <c r="C1717" s="359" t="s">
        <v>112</v>
      </c>
      <c r="D1717" s="359" t="s">
        <v>26278</v>
      </c>
      <c r="F1717" t="str">
        <f t="shared" si="54"/>
        <v>91012</v>
      </c>
      <c r="H1717" s="31">
        <f t="shared" si="55"/>
        <v>377.06</v>
      </c>
    </row>
    <row r="1718" spans="1:8" ht="67.5">
      <c r="A1718" s="359" t="s">
        <v>9292</v>
      </c>
      <c r="B1718" s="314" t="s">
        <v>2905</v>
      </c>
      <c r="C1718" s="359" t="s">
        <v>112</v>
      </c>
      <c r="D1718" s="359" t="s">
        <v>26279</v>
      </c>
      <c r="F1718" t="str">
        <f t="shared" si="54"/>
        <v>91013</v>
      </c>
      <c r="H1718" s="31">
        <f t="shared" si="55"/>
        <v>672.76</v>
      </c>
    </row>
    <row r="1719" spans="1:8" ht="67.5">
      <c r="A1719" s="359" t="s">
        <v>9293</v>
      </c>
      <c r="B1719" s="314" t="s">
        <v>2906</v>
      </c>
      <c r="C1719" s="359" t="s">
        <v>112</v>
      </c>
      <c r="D1719" s="359" t="s">
        <v>26280</v>
      </c>
      <c r="F1719" t="str">
        <f t="shared" si="54"/>
        <v>91014</v>
      </c>
      <c r="H1719" s="31">
        <f t="shared" si="55"/>
        <v>631.37</v>
      </c>
    </row>
    <row r="1720" spans="1:8" ht="67.5">
      <c r="A1720" s="359" t="s">
        <v>9294</v>
      </c>
      <c r="B1720" s="314" t="s">
        <v>2907</v>
      </c>
      <c r="C1720" s="359" t="s">
        <v>112</v>
      </c>
      <c r="D1720" s="359" t="s">
        <v>26281</v>
      </c>
      <c r="F1720" t="str">
        <f t="shared" si="54"/>
        <v>91015</v>
      </c>
      <c r="H1720" s="31">
        <f t="shared" si="55"/>
        <v>750.56</v>
      </c>
    </row>
    <row r="1721" spans="1:8" ht="67.5">
      <c r="A1721" s="359" t="s">
        <v>9295</v>
      </c>
      <c r="B1721" s="314" t="s">
        <v>2908</v>
      </c>
      <c r="C1721" s="359" t="s">
        <v>112</v>
      </c>
      <c r="D1721" s="359" t="s">
        <v>26282</v>
      </c>
      <c r="F1721" t="str">
        <f t="shared" si="54"/>
        <v>91016</v>
      </c>
      <c r="H1721" s="31">
        <f t="shared" si="55"/>
        <v>752.82</v>
      </c>
    </row>
    <row r="1722" spans="1:8" ht="40.5">
      <c r="A1722" s="359" t="s">
        <v>9296</v>
      </c>
      <c r="B1722" s="314" t="s">
        <v>2909</v>
      </c>
      <c r="C1722" s="359" t="s">
        <v>112</v>
      </c>
      <c r="D1722" s="359" t="s">
        <v>25987</v>
      </c>
      <c r="F1722" t="str">
        <f t="shared" si="54"/>
        <v>91286</v>
      </c>
      <c r="H1722" s="31">
        <f t="shared" si="55"/>
        <v>153.91</v>
      </c>
    </row>
    <row r="1723" spans="1:8" ht="40.5">
      <c r="A1723" s="359" t="s">
        <v>9297</v>
      </c>
      <c r="B1723" s="314" t="s">
        <v>2910</v>
      </c>
      <c r="C1723" s="359" t="s">
        <v>112</v>
      </c>
      <c r="D1723" s="359" t="s">
        <v>26283</v>
      </c>
      <c r="F1723" t="str">
        <f t="shared" si="54"/>
        <v>91287</v>
      </c>
      <c r="H1723" s="31">
        <f t="shared" si="55"/>
        <v>161.87</v>
      </c>
    </row>
    <row r="1724" spans="1:8" ht="40.5">
      <c r="A1724" s="359" t="s">
        <v>9298</v>
      </c>
      <c r="B1724" s="314" t="s">
        <v>2911</v>
      </c>
      <c r="C1724" s="359" t="s">
        <v>112</v>
      </c>
      <c r="D1724" s="359" t="s">
        <v>26284</v>
      </c>
      <c r="F1724" t="str">
        <f t="shared" si="54"/>
        <v>91288</v>
      </c>
      <c r="H1724" s="31">
        <f t="shared" si="55"/>
        <v>169.88</v>
      </c>
    </row>
    <row r="1725" spans="1:8" ht="40.5">
      <c r="A1725" s="359" t="s">
        <v>9299</v>
      </c>
      <c r="B1725" s="382" t="s">
        <v>2912</v>
      </c>
      <c r="C1725" s="359" t="s">
        <v>112</v>
      </c>
      <c r="D1725" s="359" t="s">
        <v>26285</v>
      </c>
      <c r="F1725" t="str">
        <f t="shared" si="54"/>
        <v>91290</v>
      </c>
      <c r="H1725" s="31">
        <f t="shared" si="55"/>
        <v>177.83</v>
      </c>
    </row>
    <row r="1726" spans="1:8" ht="40.5">
      <c r="A1726" s="359" t="s">
        <v>9300</v>
      </c>
      <c r="B1726" s="382" t="s">
        <v>2913</v>
      </c>
      <c r="C1726" s="359" t="s">
        <v>112</v>
      </c>
      <c r="D1726" s="359" t="s">
        <v>26286</v>
      </c>
      <c r="F1726" t="str">
        <f t="shared" si="54"/>
        <v>91291</v>
      </c>
      <c r="H1726" s="31">
        <f t="shared" si="55"/>
        <v>226.61</v>
      </c>
    </row>
    <row r="1727" spans="1:8" ht="40.5">
      <c r="A1727" s="359" t="s">
        <v>9301</v>
      </c>
      <c r="B1727" s="314" t="s">
        <v>2914</v>
      </c>
      <c r="C1727" s="359" t="s">
        <v>112</v>
      </c>
      <c r="D1727" s="359" t="s">
        <v>26287</v>
      </c>
      <c r="F1727" t="str">
        <f t="shared" si="54"/>
        <v>91292</v>
      </c>
      <c r="H1727" s="31">
        <f t="shared" si="55"/>
        <v>240.78</v>
      </c>
    </row>
    <row r="1728" spans="1:8" ht="40.5">
      <c r="A1728" s="359" t="s">
        <v>9302</v>
      </c>
      <c r="B1728" s="314" t="s">
        <v>2915</v>
      </c>
      <c r="C1728" s="359" t="s">
        <v>112</v>
      </c>
      <c r="D1728" s="359" t="s">
        <v>26288</v>
      </c>
      <c r="F1728" t="str">
        <f t="shared" si="54"/>
        <v>91293</v>
      </c>
      <c r="H1728" s="31">
        <f t="shared" si="55"/>
        <v>254.94</v>
      </c>
    </row>
    <row r="1729" spans="1:8" ht="40.5">
      <c r="A1729" s="359" t="s">
        <v>9303</v>
      </c>
      <c r="B1729" s="314" t="s">
        <v>2916</v>
      </c>
      <c r="C1729" s="359" t="s">
        <v>112</v>
      </c>
      <c r="D1729" s="359" t="s">
        <v>26289</v>
      </c>
      <c r="F1729" t="str">
        <f t="shared" si="54"/>
        <v>91294</v>
      </c>
      <c r="H1729" s="31">
        <f t="shared" si="55"/>
        <v>269.13</v>
      </c>
    </row>
    <row r="1730" spans="1:8" ht="54">
      <c r="A1730" s="359" t="s">
        <v>9304</v>
      </c>
      <c r="B1730" s="314" t="s">
        <v>4887</v>
      </c>
      <c r="C1730" s="359" t="s">
        <v>112</v>
      </c>
      <c r="D1730" s="359" t="s">
        <v>26290</v>
      </c>
      <c r="F1730" t="str">
        <f t="shared" si="54"/>
        <v>91295</v>
      </c>
      <c r="H1730" s="31">
        <f t="shared" si="55"/>
        <v>329.62</v>
      </c>
    </row>
    <row r="1731" spans="1:8" ht="54">
      <c r="A1731" s="359" t="s">
        <v>9305</v>
      </c>
      <c r="B1731" s="314" t="s">
        <v>4888</v>
      </c>
      <c r="C1731" s="359" t="s">
        <v>112</v>
      </c>
      <c r="D1731" s="359" t="s">
        <v>26291</v>
      </c>
      <c r="F1731" t="str">
        <f t="shared" si="54"/>
        <v>91296</v>
      </c>
      <c r="H1731" s="31">
        <f t="shared" si="55"/>
        <v>347.83</v>
      </c>
    </row>
    <row r="1732" spans="1:8" ht="54">
      <c r="A1732" s="359" t="s">
        <v>9306</v>
      </c>
      <c r="B1732" s="314" t="s">
        <v>4889</v>
      </c>
      <c r="C1732" s="359" t="s">
        <v>112</v>
      </c>
      <c r="D1732" s="359" t="s">
        <v>26292</v>
      </c>
      <c r="F1732" t="str">
        <f t="shared" si="54"/>
        <v>91297</v>
      </c>
      <c r="H1732" s="31">
        <f t="shared" si="55"/>
        <v>394.13</v>
      </c>
    </row>
    <row r="1733" spans="1:8" ht="40.5">
      <c r="A1733" s="359" t="s">
        <v>9307</v>
      </c>
      <c r="B1733" s="314" t="s">
        <v>4890</v>
      </c>
      <c r="C1733" s="359" t="s">
        <v>112</v>
      </c>
      <c r="D1733" s="359" t="s">
        <v>26293</v>
      </c>
      <c r="F1733" t="str">
        <f t="shared" ref="F1733:F1796" si="56">TRIM(A1733)</f>
        <v>91298</v>
      </c>
      <c r="H1733" s="31">
        <f t="shared" ref="H1733:H1796" si="57">ROUND(D1733*(1+$H$1),2)</f>
        <v>780.97</v>
      </c>
    </row>
    <row r="1734" spans="1:8" ht="54">
      <c r="A1734" s="359" t="s">
        <v>9308</v>
      </c>
      <c r="B1734" s="314" t="s">
        <v>4891</v>
      </c>
      <c r="C1734" s="359" t="s">
        <v>112</v>
      </c>
      <c r="D1734" s="359" t="s">
        <v>26294</v>
      </c>
      <c r="F1734" t="str">
        <f t="shared" si="56"/>
        <v>91299</v>
      </c>
      <c r="H1734" s="31">
        <f t="shared" si="57"/>
        <v>1073.18</v>
      </c>
    </row>
    <row r="1735" spans="1:8" ht="40.5">
      <c r="A1735" s="359" t="s">
        <v>9309</v>
      </c>
      <c r="B1735" s="314" t="s">
        <v>4892</v>
      </c>
      <c r="C1735" s="359" t="s">
        <v>112</v>
      </c>
      <c r="D1735" s="359" t="s">
        <v>22401</v>
      </c>
      <c r="F1735" t="str">
        <f t="shared" si="56"/>
        <v>91300</v>
      </c>
      <c r="H1735" s="31">
        <f t="shared" si="57"/>
        <v>24.66</v>
      </c>
    </row>
    <row r="1736" spans="1:8" ht="40.5">
      <c r="A1736" s="359" t="s">
        <v>9310</v>
      </c>
      <c r="B1736" s="314" t="s">
        <v>4893</v>
      </c>
      <c r="C1736" s="359" t="s">
        <v>112</v>
      </c>
      <c r="D1736" s="359" t="s">
        <v>22133</v>
      </c>
      <c r="F1736" t="str">
        <f t="shared" si="56"/>
        <v>91301</v>
      </c>
      <c r="H1736" s="31">
        <f t="shared" si="57"/>
        <v>26.13</v>
      </c>
    </row>
    <row r="1737" spans="1:8" ht="40.5">
      <c r="A1737" s="359" t="s">
        <v>9311</v>
      </c>
      <c r="B1737" s="314" t="s">
        <v>4894</v>
      </c>
      <c r="C1737" s="359" t="s">
        <v>112</v>
      </c>
      <c r="D1737" s="359" t="s">
        <v>20070</v>
      </c>
      <c r="F1737" t="str">
        <f t="shared" si="56"/>
        <v>91302</v>
      </c>
      <c r="H1737" s="31">
        <f t="shared" si="57"/>
        <v>27.6</v>
      </c>
    </row>
    <row r="1738" spans="1:8" ht="40.5">
      <c r="A1738" s="359" t="s">
        <v>9312</v>
      </c>
      <c r="B1738" s="314" t="s">
        <v>4895</v>
      </c>
      <c r="C1738" s="359" t="s">
        <v>112</v>
      </c>
      <c r="D1738" s="359" t="s">
        <v>23713</v>
      </c>
      <c r="F1738" t="str">
        <f t="shared" si="56"/>
        <v>91303</v>
      </c>
      <c r="H1738" s="31">
        <f t="shared" si="57"/>
        <v>29.1</v>
      </c>
    </row>
    <row r="1739" spans="1:8" ht="54">
      <c r="A1739" s="359" t="s">
        <v>9313</v>
      </c>
      <c r="B1739" s="314" t="s">
        <v>2917</v>
      </c>
      <c r="C1739" s="359" t="s">
        <v>112</v>
      </c>
      <c r="D1739" s="359" t="s">
        <v>26295</v>
      </c>
      <c r="F1739" t="str">
        <f t="shared" si="56"/>
        <v>91304</v>
      </c>
      <c r="H1739" s="31">
        <f t="shared" si="57"/>
        <v>84.83</v>
      </c>
    </row>
    <row r="1740" spans="1:8" ht="54">
      <c r="A1740" s="359" t="s">
        <v>9314</v>
      </c>
      <c r="B1740" s="314" t="s">
        <v>2918</v>
      </c>
      <c r="C1740" s="359" t="s">
        <v>112</v>
      </c>
      <c r="D1740" s="359" t="s">
        <v>26296</v>
      </c>
      <c r="F1740" t="str">
        <f t="shared" si="56"/>
        <v>91305</v>
      </c>
      <c r="H1740" s="31">
        <f t="shared" si="57"/>
        <v>64.010000000000005</v>
      </c>
    </row>
    <row r="1741" spans="1:8" ht="40.5">
      <c r="A1741" s="359" t="s">
        <v>9315</v>
      </c>
      <c r="B1741" s="314" t="s">
        <v>4896</v>
      </c>
      <c r="C1741" s="359" t="s">
        <v>112</v>
      </c>
      <c r="D1741" s="359" t="s">
        <v>26297</v>
      </c>
      <c r="F1741" t="str">
        <f t="shared" si="56"/>
        <v>91306</v>
      </c>
      <c r="H1741" s="31">
        <f t="shared" si="57"/>
        <v>95.76</v>
      </c>
    </row>
    <row r="1742" spans="1:8" ht="40.5">
      <c r="A1742" s="359" t="s">
        <v>9316</v>
      </c>
      <c r="B1742" s="314" t="s">
        <v>4897</v>
      </c>
      <c r="C1742" s="359" t="s">
        <v>112</v>
      </c>
      <c r="D1742" s="359" t="s">
        <v>26298</v>
      </c>
      <c r="F1742" t="str">
        <f t="shared" si="56"/>
        <v>91307</v>
      </c>
      <c r="H1742" s="31">
        <f t="shared" si="57"/>
        <v>67.23</v>
      </c>
    </row>
    <row r="1743" spans="1:8" ht="81">
      <c r="A1743" s="359" t="s">
        <v>9317</v>
      </c>
      <c r="B1743" s="314" t="s">
        <v>4898</v>
      </c>
      <c r="C1743" s="359" t="s">
        <v>112</v>
      </c>
      <c r="D1743" s="359" t="s">
        <v>26299</v>
      </c>
      <c r="F1743" t="str">
        <f t="shared" si="56"/>
        <v>91312</v>
      </c>
      <c r="H1743" s="31">
        <f t="shared" si="57"/>
        <v>681.65</v>
      </c>
    </row>
    <row r="1744" spans="1:8" ht="81">
      <c r="A1744" s="359" t="s">
        <v>9318</v>
      </c>
      <c r="B1744" s="314" t="s">
        <v>4899</v>
      </c>
      <c r="C1744" s="359" t="s">
        <v>112</v>
      </c>
      <c r="D1744" s="359" t="s">
        <v>26300</v>
      </c>
      <c r="F1744" t="str">
        <f t="shared" si="56"/>
        <v>91313</v>
      </c>
      <c r="H1744" s="31">
        <f t="shared" si="57"/>
        <v>729.03</v>
      </c>
    </row>
    <row r="1745" spans="1:8" ht="81">
      <c r="A1745" s="359" t="s">
        <v>9319</v>
      </c>
      <c r="B1745" s="314" t="s">
        <v>4900</v>
      </c>
      <c r="C1745" s="359" t="s">
        <v>112</v>
      </c>
      <c r="D1745" s="359" t="s">
        <v>26301</v>
      </c>
      <c r="F1745" t="str">
        <f t="shared" si="56"/>
        <v>91314</v>
      </c>
      <c r="H1745" s="31">
        <f t="shared" si="57"/>
        <v>760.27</v>
      </c>
    </row>
    <row r="1746" spans="1:8" ht="81">
      <c r="A1746" s="359" t="s">
        <v>9320</v>
      </c>
      <c r="B1746" s="314" t="s">
        <v>4901</v>
      </c>
      <c r="C1746" s="359" t="s">
        <v>112</v>
      </c>
      <c r="D1746" s="359" t="s">
        <v>26302</v>
      </c>
      <c r="F1746" t="str">
        <f t="shared" si="56"/>
        <v>91315</v>
      </c>
      <c r="H1746" s="31">
        <f t="shared" si="57"/>
        <v>794.74</v>
      </c>
    </row>
    <row r="1747" spans="1:8" ht="67.5">
      <c r="A1747" s="359" t="s">
        <v>9321</v>
      </c>
      <c r="B1747" s="314" t="s">
        <v>4902</v>
      </c>
      <c r="C1747" s="359" t="s">
        <v>112</v>
      </c>
      <c r="D1747" s="359" t="s">
        <v>26303</v>
      </c>
      <c r="F1747" t="str">
        <f t="shared" si="56"/>
        <v>91318</v>
      </c>
      <c r="H1747" s="31">
        <f t="shared" si="57"/>
        <v>617.64</v>
      </c>
    </row>
    <row r="1748" spans="1:8" ht="67.5">
      <c r="A1748" s="359" t="s">
        <v>9322</v>
      </c>
      <c r="B1748" s="314" t="s">
        <v>4903</v>
      </c>
      <c r="C1748" s="359" t="s">
        <v>112</v>
      </c>
      <c r="D1748" s="359" t="s">
        <v>26304</v>
      </c>
      <c r="F1748" t="str">
        <f t="shared" si="56"/>
        <v>91319</v>
      </c>
      <c r="H1748" s="31">
        <f t="shared" si="57"/>
        <v>661.8</v>
      </c>
    </row>
    <row r="1749" spans="1:8" ht="67.5">
      <c r="A1749" s="359" t="s">
        <v>9323</v>
      </c>
      <c r="B1749" s="314" t="s">
        <v>4904</v>
      </c>
      <c r="C1749" s="359" t="s">
        <v>112</v>
      </c>
      <c r="D1749" s="359" t="s">
        <v>26305</v>
      </c>
      <c r="F1749" t="str">
        <f t="shared" si="56"/>
        <v>91320</v>
      </c>
      <c r="H1749" s="31">
        <f t="shared" si="57"/>
        <v>675.45</v>
      </c>
    </row>
    <row r="1750" spans="1:8" ht="67.5">
      <c r="A1750" s="359" t="s">
        <v>9324</v>
      </c>
      <c r="B1750" s="314" t="s">
        <v>4905</v>
      </c>
      <c r="C1750" s="359" t="s">
        <v>112</v>
      </c>
      <c r="D1750" s="359" t="s">
        <v>26306</v>
      </c>
      <c r="F1750" t="str">
        <f t="shared" si="56"/>
        <v>91321</v>
      </c>
      <c r="H1750" s="31">
        <f t="shared" si="57"/>
        <v>709.91</v>
      </c>
    </row>
    <row r="1751" spans="1:8" ht="67.5">
      <c r="A1751" s="359" t="s">
        <v>9325</v>
      </c>
      <c r="B1751" s="382" t="s">
        <v>2919</v>
      </c>
      <c r="C1751" s="359" t="s">
        <v>112</v>
      </c>
      <c r="D1751" s="359" t="s">
        <v>26307</v>
      </c>
      <c r="F1751" t="str">
        <f t="shared" si="56"/>
        <v>91324</v>
      </c>
      <c r="H1751" s="31">
        <f t="shared" si="57"/>
        <v>624.79999999999995</v>
      </c>
    </row>
    <row r="1752" spans="1:8" ht="67.5">
      <c r="A1752" s="359" t="s">
        <v>9326</v>
      </c>
      <c r="B1752" s="314" t="s">
        <v>2920</v>
      </c>
      <c r="C1752" s="359" t="s">
        <v>112</v>
      </c>
      <c r="D1752" s="359" t="s">
        <v>26308</v>
      </c>
      <c r="F1752" t="str">
        <f t="shared" si="56"/>
        <v>91325</v>
      </c>
      <c r="H1752" s="31">
        <f t="shared" si="57"/>
        <v>583.25</v>
      </c>
    </row>
    <row r="1753" spans="1:8" ht="67.5">
      <c r="A1753" s="359" t="s">
        <v>9327</v>
      </c>
      <c r="B1753" s="314" t="s">
        <v>2921</v>
      </c>
      <c r="C1753" s="359" t="s">
        <v>112</v>
      </c>
      <c r="D1753" s="359" t="s">
        <v>26309</v>
      </c>
      <c r="F1753" t="str">
        <f t="shared" si="56"/>
        <v>91326</v>
      </c>
      <c r="H1753" s="31">
        <f t="shared" si="57"/>
        <v>702.29</v>
      </c>
    </row>
    <row r="1754" spans="1:8" ht="67.5">
      <c r="A1754" s="359" t="s">
        <v>9328</v>
      </c>
      <c r="B1754" s="314" t="s">
        <v>2922</v>
      </c>
      <c r="C1754" s="359" t="s">
        <v>112</v>
      </c>
      <c r="D1754" s="359" t="s">
        <v>26310</v>
      </c>
      <c r="F1754" t="str">
        <f t="shared" si="56"/>
        <v>91327</v>
      </c>
      <c r="H1754" s="31">
        <f t="shared" si="57"/>
        <v>704.39</v>
      </c>
    </row>
    <row r="1755" spans="1:8" ht="67.5">
      <c r="A1755" s="359" t="s">
        <v>9329</v>
      </c>
      <c r="B1755" s="314" t="s">
        <v>4906</v>
      </c>
      <c r="C1755" s="359" t="s">
        <v>112</v>
      </c>
      <c r="D1755" s="359" t="s">
        <v>26311</v>
      </c>
      <c r="F1755" t="str">
        <f t="shared" si="56"/>
        <v>91328</v>
      </c>
      <c r="H1755" s="31">
        <f t="shared" si="57"/>
        <v>653.52</v>
      </c>
    </row>
    <row r="1756" spans="1:8" ht="67.5">
      <c r="A1756" s="359" t="s">
        <v>9330</v>
      </c>
      <c r="B1756" s="314" t="s">
        <v>4907</v>
      </c>
      <c r="C1756" s="359" t="s">
        <v>112</v>
      </c>
      <c r="D1756" s="359" t="s">
        <v>26312</v>
      </c>
      <c r="F1756" t="str">
        <f t="shared" si="56"/>
        <v>91329</v>
      </c>
      <c r="H1756" s="31">
        <f t="shared" si="57"/>
        <v>605.54999999999995</v>
      </c>
    </row>
    <row r="1757" spans="1:8" ht="67.5">
      <c r="A1757" s="359" t="s">
        <v>9331</v>
      </c>
      <c r="B1757" s="314" t="s">
        <v>4908</v>
      </c>
      <c r="C1757" s="359" t="s">
        <v>112</v>
      </c>
      <c r="D1757" s="359" t="s">
        <v>26313</v>
      </c>
      <c r="F1757" t="str">
        <f t="shared" si="56"/>
        <v>91330</v>
      </c>
      <c r="H1757" s="31">
        <f t="shared" si="57"/>
        <v>688.99</v>
      </c>
    </row>
    <row r="1758" spans="1:8" ht="67.5">
      <c r="A1758" s="359" t="s">
        <v>9332</v>
      </c>
      <c r="B1758" s="314" t="s">
        <v>4909</v>
      </c>
      <c r="C1758" s="359" t="s">
        <v>112</v>
      </c>
      <c r="D1758" s="359" t="s">
        <v>26314</v>
      </c>
      <c r="F1758" t="str">
        <f t="shared" si="56"/>
        <v>91331</v>
      </c>
      <c r="H1758" s="31">
        <f t="shared" si="57"/>
        <v>640.87</v>
      </c>
    </row>
    <row r="1759" spans="1:8" ht="67.5">
      <c r="A1759" s="359" t="s">
        <v>9333</v>
      </c>
      <c r="B1759" s="314" t="s">
        <v>4910</v>
      </c>
      <c r="C1759" s="359" t="s">
        <v>112</v>
      </c>
      <c r="D1759" s="359" t="s">
        <v>26315</v>
      </c>
      <c r="F1759" t="str">
        <f t="shared" si="56"/>
        <v>91332</v>
      </c>
      <c r="H1759" s="31">
        <f t="shared" si="57"/>
        <v>752.53</v>
      </c>
    </row>
    <row r="1760" spans="1:8" ht="67.5">
      <c r="A1760" s="359" t="s">
        <v>9334</v>
      </c>
      <c r="B1760" s="314" t="s">
        <v>4911</v>
      </c>
      <c r="C1760" s="359" t="s">
        <v>112</v>
      </c>
      <c r="D1760" s="359" t="s">
        <v>26316</v>
      </c>
      <c r="F1760" t="str">
        <f t="shared" si="56"/>
        <v>91333</v>
      </c>
      <c r="H1760" s="31">
        <f t="shared" si="57"/>
        <v>704.25</v>
      </c>
    </row>
    <row r="1761" spans="1:8" ht="67.5">
      <c r="A1761" s="359" t="s">
        <v>9335</v>
      </c>
      <c r="B1761" s="314" t="s">
        <v>4912</v>
      </c>
      <c r="C1761" s="359" t="s">
        <v>112</v>
      </c>
      <c r="D1761" s="359" t="s">
        <v>26317</v>
      </c>
      <c r="F1761" t="str">
        <f t="shared" si="56"/>
        <v>91334</v>
      </c>
      <c r="H1761" s="31">
        <f t="shared" si="57"/>
        <v>1139.3699999999999</v>
      </c>
    </row>
    <row r="1762" spans="1:8" ht="67.5">
      <c r="A1762" s="359" t="s">
        <v>9336</v>
      </c>
      <c r="B1762" s="314" t="s">
        <v>4913</v>
      </c>
      <c r="C1762" s="359" t="s">
        <v>112</v>
      </c>
      <c r="D1762" s="359" t="s">
        <v>26318</v>
      </c>
      <c r="F1762" t="str">
        <f t="shared" si="56"/>
        <v>91335</v>
      </c>
      <c r="H1762" s="31">
        <f t="shared" si="57"/>
        <v>1091.0899999999999</v>
      </c>
    </row>
    <row r="1763" spans="1:8" ht="67.5">
      <c r="A1763" s="359" t="s">
        <v>9337</v>
      </c>
      <c r="B1763" s="382" t="s">
        <v>4914</v>
      </c>
      <c r="C1763" s="359" t="s">
        <v>112</v>
      </c>
      <c r="D1763" s="359" t="s">
        <v>26319</v>
      </c>
      <c r="F1763" t="str">
        <f t="shared" si="56"/>
        <v>91336</v>
      </c>
      <c r="H1763" s="31">
        <f t="shared" si="57"/>
        <v>1431.58</v>
      </c>
    </row>
    <row r="1764" spans="1:8" ht="67.5">
      <c r="A1764" s="359" t="s">
        <v>9338</v>
      </c>
      <c r="B1764" s="382" t="s">
        <v>4915</v>
      </c>
      <c r="C1764" s="359" t="s">
        <v>112</v>
      </c>
      <c r="D1764" s="359" t="s">
        <v>26320</v>
      </c>
      <c r="F1764" t="str">
        <f t="shared" si="56"/>
        <v>91337</v>
      </c>
      <c r="H1764" s="31">
        <f t="shared" si="57"/>
        <v>1383.31</v>
      </c>
    </row>
    <row r="1765" spans="1:8" ht="27">
      <c r="A1765" s="359" t="s">
        <v>4916</v>
      </c>
      <c r="B1765" s="314" t="s">
        <v>2923</v>
      </c>
      <c r="C1765" s="359" t="s">
        <v>112</v>
      </c>
      <c r="D1765" s="359" t="s">
        <v>26321</v>
      </c>
      <c r="F1765" t="str">
        <f t="shared" si="56"/>
        <v>73813/1</v>
      </c>
      <c r="H1765" s="31">
        <f t="shared" si="57"/>
        <v>2695.02</v>
      </c>
    </row>
    <row r="1766" spans="1:8" ht="27">
      <c r="A1766" s="359" t="s">
        <v>9339</v>
      </c>
      <c r="B1766" s="314" t="s">
        <v>2208</v>
      </c>
      <c r="C1766" s="359" t="s">
        <v>72</v>
      </c>
      <c r="D1766" s="359" t="s">
        <v>26322</v>
      </c>
      <c r="F1766" t="str">
        <f t="shared" si="56"/>
        <v>84844</v>
      </c>
      <c r="H1766" s="31">
        <f t="shared" si="57"/>
        <v>734.99</v>
      </c>
    </row>
    <row r="1767" spans="1:8" ht="27">
      <c r="A1767" s="359" t="s">
        <v>9340</v>
      </c>
      <c r="B1767" s="314" t="s">
        <v>4917</v>
      </c>
      <c r="C1767" s="359" t="s">
        <v>72</v>
      </c>
      <c r="D1767" s="359" t="s">
        <v>26323</v>
      </c>
      <c r="F1767" t="str">
        <f t="shared" si="56"/>
        <v>84845</v>
      </c>
      <c r="H1767" s="31">
        <f t="shared" si="57"/>
        <v>1168.2</v>
      </c>
    </row>
    <row r="1768" spans="1:8" ht="27">
      <c r="A1768" s="359" t="s">
        <v>9341</v>
      </c>
      <c r="B1768" s="314" t="s">
        <v>2209</v>
      </c>
      <c r="C1768" s="359" t="s">
        <v>72</v>
      </c>
      <c r="D1768" s="359" t="s">
        <v>26324</v>
      </c>
      <c r="F1768" t="str">
        <f t="shared" si="56"/>
        <v>84846</v>
      </c>
      <c r="H1768" s="31">
        <f t="shared" si="57"/>
        <v>1179.75</v>
      </c>
    </row>
    <row r="1769" spans="1:8" ht="27">
      <c r="A1769" s="359" t="s">
        <v>9342</v>
      </c>
      <c r="B1769" s="314" t="s">
        <v>2924</v>
      </c>
      <c r="C1769" s="359" t="s">
        <v>72</v>
      </c>
      <c r="D1769" s="359" t="s">
        <v>26324</v>
      </c>
      <c r="F1769" t="str">
        <f t="shared" si="56"/>
        <v>84847</v>
      </c>
      <c r="H1769" s="31">
        <f t="shared" si="57"/>
        <v>1179.75</v>
      </c>
    </row>
    <row r="1770" spans="1:8" ht="27">
      <c r="A1770" s="359" t="s">
        <v>9343</v>
      </c>
      <c r="B1770" s="314" t="s">
        <v>2925</v>
      </c>
      <c r="C1770" s="359" t="s">
        <v>72</v>
      </c>
      <c r="D1770" s="359" t="s">
        <v>26325</v>
      </c>
      <c r="F1770" t="str">
        <f t="shared" si="56"/>
        <v>84848</v>
      </c>
      <c r="H1770" s="31">
        <f t="shared" si="57"/>
        <v>919.25</v>
      </c>
    </row>
    <row r="1771" spans="1:8" ht="27">
      <c r="A1771" s="359" t="s">
        <v>4918</v>
      </c>
      <c r="B1771" s="314" t="s">
        <v>2926</v>
      </c>
      <c r="C1771" s="359" t="s">
        <v>72</v>
      </c>
      <c r="D1771" s="359" t="s">
        <v>26326</v>
      </c>
      <c r="F1771" t="str">
        <f t="shared" si="56"/>
        <v>73933/1</v>
      </c>
      <c r="H1771" s="31">
        <f t="shared" si="57"/>
        <v>554.55999999999995</v>
      </c>
    </row>
    <row r="1772" spans="1:8" ht="27">
      <c r="A1772" s="359" t="s">
        <v>4919</v>
      </c>
      <c r="B1772" s="314" t="s">
        <v>2927</v>
      </c>
      <c r="C1772" s="359" t="s">
        <v>72</v>
      </c>
      <c r="D1772" s="359" t="s">
        <v>26327</v>
      </c>
      <c r="F1772" t="str">
        <f t="shared" si="56"/>
        <v>73933/4</v>
      </c>
      <c r="H1772" s="31">
        <f t="shared" si="57"/>
        <v>515.86</v>
      </c>
    </row>
    <row r="1773" spans="1:8">
      <c r="A1773" s="359" t="s">
        <v>4920</v>
      </c>
      <c r="B1773" s="314" t="s">
        <v>4921</v>
      </c>
      <c r="C1773" s="359" t="s">
        <v>112</v>
      </c>
      <c r="D1773" s="359" t="s">
        <v>26328</v>
      </c>
      <c r="F1773" t="str">
        <f t="shared" si="56"/>
        <v>74073/1</v>
      </c>
      <c r="H1773" s="31">
        <f t="shared" si="57"/>
        <v>131.38</v>
      </c>
    </row>
    <row r="1774" spans="1:8">
      <c r="A1774" s="359" t="s">
        <v>4922</v>
      </c>
      <c r="B1774" s="314" t="s">
        <v>4923</v>
      </c>
      <c r="C1774" s="359" t="s">
        <v>112</v>
      </c>
      <c r="D1774" s="359" t="s">
        <v>26329</v>
      </c>
      <c r="F1774" t="str">
        <f t="shared" si="56"/>
        <v>74073/2</v>
      </c>
      <c r="H1774" s="31">
        <f t="shared" si="57"/>
        <v>146.31</v>
      </c>
    </row>
    <row r="1775" spans="1:8">
      <c r="A1775" s="359" t="s">
        <v>4924</v>
      </c>
      <c r="B1775" s="314" t="s">
        <v>4925</v>
      </c>
      <c r="C1775" s="359" t="s">
        <v>72</v>
      </c>
      <c r="D1775" s="359" t="s">
        <v>26330</v>
      </c>
      <c r="F1775" t="str">
        <f t="shared" si="56"/>
        <v>74136/1</v>
      </c>
      <c r="H1775" s="31">
        <f t="shared" si="57"/>
        <v>536.59</v>
      </c>
    </row>
    <row r="1776" spans="1:8" ht="40.5">
      <c r="A1776" s="359" t="s">
        <v>4926</v>
      </c>
      <c r="B1776" s="314" t="s">
        <v>4927</v>
      </c>
      <c r="C1776" s="359" t="s">
        <v>72</v>
      </c>
      <c r="D1776" s="359" t="s">
        <v>26331</v>
      </c>
      <c r="F1776" t="str">
        <f t="shared" si="56"/>
        <v>74136/2</v>
      </c>
      <c r="H1776" s="31">
        <f t="shared" si="57"/>
        <v>460.38</v>
      </c>
    </row>
    <row r="1777" spans="1:8" ht="27">
      <c r="A1777" s="359" t="s">
        <v>4928</v>
      </c>
      <c r="B1777" s="314" t="s">
        <v>2928</v>
      </c>
      <c r="C1777" s="359" t="s">
        <v>72</v>
      </c>
      <c r="D1777" s="359" t="s">
        <v>26332</v>
      </c>
      <c r="F1777" t="str">
        <f t="shared" si="56"/>
        <v>74136/3</v>
      </c>
      <c r="H1777" s="31">
        <f t="shared" si="57"/>
        <v>335.83</v>
      </c>
    </row>
    <row r="1778" spans="1:8">
      <c r="A1778" s="359" t="s">
        <v>9344</v>
      </c>
      <c r="B1778" s="314" t="s">
        <v>4929</v>
      </c>
      <c r="C1778" s="359" t="s">
        <v>74</v>
      </c>
      <c r="D1778" s="359" t="s">
        <v>26333</v>
      </c>
      <c r="F1778" t="str">
        <f t="shared" si="56"/>
        <v>84854</v>
      </c>
      <c r="H1778" s="31">
        <f t="shared" si="57"/>
        <v>40.119999999999997</v>
      </c>
    </row>
    <row r="1779" spans="1:8" ht="27">
      <c r="A1779" s="359" t="s">
        <v>9345</v>
      </c>
      <c r="B1779" s="314" t="s">
        <v>4930</v>
      </c>
      <c r="C1779" s="359" t="s">
        <v>72</v>
      </c>
      <c r="D1779" s="359" t="s">
        <v>26334</v>
      </c>
      <c r="F1779" t="str">
        <f t="shared" si="56"/>
        <v>94559</v>
      </c>
      <c r="H1779" s="31">
        <f t="shared" si="57"/>
        <v>727.92</v>
      </c>
    </row>
    <row r="1780" spans="1:8" ht="27">
      <c r="A1780" s="359" t="s">
        <v>9346</v>
      </c>
      <c r="B1780" s="314" t="s">
        <v>4931</v>
      </c>
      <c r="C1780" s="359" t="s">
        <v>72</v>
      </c>
      <c r="D1780" s="359" t="s">
        <v>26335</v>
      </c>
      <c r="F1780" t="str">
        <f t="shared" si="56"/>
        <v>94560</v>
      </c>
      <c r="H1780" s="31">
        <f t="shared" si="57"/>
        <v>661.23</v>
      </c>
    </row>
    <row r="1781" spans="1:8" ht="27">
      <c r="A1781" s="359" t="s">
        <v>9347</v>
      </c>
      <c r="B1781" s="314" t="s">
        <v>4932</v>
      </c>
      <c r="C1781" s="359" t="s">
        <v>72</v>
      </c>
      <c r="D1781" s="359" t="s">
        <v>26336</v>
      </c>
      <c r="F1781" t="str">
        <f t="shared" si="56"/>
        <v>94562</v>
      </c>
      <c r="H1781" s="31">
        <f t="shared" si="57"/>
        <v>694.77</v>
      </c>
    </row>
    <row r="1782" spans="1:8" ht="27">
      <c r="A1782" s="359" t="s">
        <v>9348</v>
      </c>
      <c r="B1782" s="314" t="s">
        <v>4933</v>
      </c>
      <c r="C1782" s="359" t="s">
        <v>72</v>
      </c>
      <c r="D1782" s="359" t="s">
        <v>26337</v>
      </c>
      <c r="F1782" t="str">
        <f t="shared" si="56"/>
        <v>94563</v>
      </c>
      <c r="H1782" s="31">
        <f t="shared" si="57"/>
        <v>873.35</v>
      </c>
    </row>
    <row r="1783" spans="1:8" ht="40.5">
      <c r="A1783" s="359" t="s">
        <v>9349</v>
      </c>
      <c r="B1783" s="314" t="s">
        <v>4934</v>
      </c>
      <c r="C1783" s="359" t="s">
        <v>72</v>
      </c>
      <c r="D1783" s="359" t="s">
        <v>26338</v>
      </c>
      <c r="F1783" t="str">
        <f t="shared" si="56"/>
        <v>94564</v>
      </c>
      <c r="H1783" s="31">
        <f t="shared" si="57"/>
        <v>663.56</v>
      </c>
    </row>
    <row r="1784" spans="1:8" ht="40.5">
      <c r="A1784" s="359" t="s">
        <v>9350</v>
      </c>
      <c r="B1784" s="314" t="s">
        <v>4935</v>
      </c>
      <c r="C1784" s="359" t="s">
        <v>72</v>
      </c>
      <c r="D1784" s="359" t="s">
        <v>26339</v>
      </c>
      <c r="F1784" t="str">
        <f t="shared" si="56"/>
        <v>94565</v>
      </c>
      <c r="H1784" s="31">
        <f t="shared" si="57"/>
        <v>639.67999999999995</v>
      </c>
    </row>
    <row r="1785" spans="1:8" ht="40.5">
      <c r="A1785" s="359" t="s">
        <v>9351</v>
      </c>
      <c r="B1785" s="314" t="s">
        <v>4936</v>
      </c>
      <c r="C1785" s="359" t="s">
        <v>72</v>
      </c>
      <c r="D1785" s="359" t="s">
        <v>26340</v>
      </c>
      <c r="F1785" t="str">
        <f t="shared" si="56"/>
        <v>94567</v>
      </c>
      <c r="H1785" s="31">
        <f t="shared" si="57"/>
        <v>666.36</v>
      </c>
    </row>
    <row r="1786" spans="1:8" ht="40.5">
      <c r="A1786" s="359" t="s">
        <v>9352</v>
      </c>
      <c r="B1786" s="314" t="s">
        <v>4937</v>
      </c>
      <c r="C1786" s="359" t="s">
        <v>72</v>
      </c>
      <c r="D1786" s="359" t="s">
        <v>26341</v>
      </c>
      <c r="F1786" t="str">
        <f t="shared" si="56"/>
        <v>94568</v>
      </c>
      <c r="H1786" s="31">
        <f t="shared" si="57"/>
        <v>840.04</v>
      </c>
    </row>
    <row r="1787" spans="1:8" ht="67.5">
      <c r="A1787" s="359" t="s">
        <v>23389</v>
      </c>
      <c r="B1787" s="314" t="s">
        <v>23390</v>
      </c>
      <c r="C1787" s="359" t="s">
        <v>74</v>
      </c>
      <c r="D1787" s="359" t="s">
        <v>26342</v>
      </c>
      <c r="F1787" t="str">
        <f t="shared" si="56"/>
        <v>99837</v>
      </c>
      <c r="H1787" s="31">
        <f t="shared" si="57"/>
        <v>535.58000000000004</v>
      </c>
    </row>
    <row r="1788" spans="1:8" ht="67.5">
      <c r="A1788" s="359" t="s">
        <v>23391</v>
      </c>
      <c r="B1788" s="314" t="s">
        <v>23392</v>
      </c>
      <c r="C1788" s="359" t="s">
        <v>74</v>
      </c>
      <c r="D1788" s="359" t="s">
        <v>26343</v>
      </c>
      <c r="F1788" t="str">
        <f t="shared" si="56"/>
        <v>99839</v>
      </c>
      <c r="H1788" s="31">
        <f t="shared" si="57"/>
        <v>422.09</v>
      </c>
    </row>
    <row r="1789" spans="1:8" ht="40.5">
      <c r="A1789" s="359" t="s">
        <v>23393</v>
      </c>
      <c r="B1789" s="314" t="s">
        <v>23394</v>
      </c>
      <c r="C1789" s="359" t="s">
        <v>74</v>
      </c>
      <c r="D1789" s="359" t="s">
        <v>26344</v>
      </c>
      <c r="F1789" t="str">
        <f t="shared" si="56"/>
        <v>99841</v>
      </c>
      <c r="H1789" s="31">
        <f t="shared" si="57"/>
        <v>1214.6500000000001</v>
      </c>
    </row>
    <row r="1790" spans="1:8" ht="27">
      <c r="A1790" s="359" t="s">
        <v>23395</v>
      </c>
      <c r="B1790" s="314" t="s">
        <v>23396</v>
      </c>
      <c r="C1790" s="359" t="s">
        <v>74</v>
      </c>
      <c r="D1790" s="359" t="s">
        <v>24378</v>
      </c>
      <c r="F1790" t="str">
        <f t="shared" si="56"/>
        <v>99855</v>
      </c>
      <c r="H1790" s="31">
        <f t="shared" si="57"/>
        <v>98.16</v>
      </c>
    </row>
    <row r="1791" spans="1:8" ht="27">
      <c r="A1791" s="359" t="s">
        <v>23397</v>
      </c>
      <c r="B1791" s="314" t="s">
        <v>23398</v>
      </c>
      <c r="C1791" s="359" t="s">
        <v>74</v>
      </c>
      <c r="D1791" s="359" t="s">
        <v>26345</v>
      </c>
      <c r="F1791" t="str">
        <f t="shared" si="56"/>
        <v>99857</v>
      </c>
      <c r="H1791" s="31">
        <f t="shared" si="57"/>
        <v>80.25</v>
      </c>
    </row>
    <row r="1792" spans="1:8" ht="40.5">
      <c r="A1792" s="359" t="s">
        <v>23399</v>
      </c>
      <c r="B1792" s="314" t="s">
        <v>23400</v>
      </c>
      <c r="C1792" s="359" t="s">
        <v>72</v>
      </c>
      <c r="D1792" s="359" t="s">
        <v>26346</v>
      </c>
      <c r="F1792" t="str">
        <f t="shared" si="56"/>
        <v>99861</v>
      </c>
      <c r="H1792" s="31">
        <f t="shared" si="57"/>
        <v>503.31</v>
      </c>
    </row>
    <row r="1793" spans="1:8" ht="27">
      <c r="A1793" s="359" t="s">
        <v>23401</v>
      </c>
      <c r="B1793" s="314" t="s">
        <v>23402</v>
      </c>
      <c r="C1793" s="359" t="s">
        <v>72</v>
      </c>
      <c r="D1793" s="359" t="s">
        <v>26347</v>
      </c>
      <c r="F1793" t="str">
        <f t="shared" si="56"/>
        <v>99862</v>
      </c>
      <c r="H1793" s="31">
        <f t="shared" si="57"/>
        <v>524.73</v>
      </c>
    </row>
    <row r="1794" spans="1:8" ht="40.5">
      <c r="A1794" s="359" t="s">
        <v>9353</v>
      </c>
      <c r="B1794" s="314" t="s">
        <v>2929</v>
      </c>
      <c r="C1794" s="359" t="s">
        <v>74</v>
      </c>
      <c r="D1794" s="359" t="s">
        <v>26348</v>
      </c>
      <c r="F1794" t="str">
        <f t="shared" si="56"/>
        <v>73665</v>
      </c>
      <c r="H1794" s="31">
        <f t="shared" si="57"/>
        <v>74.78</v>
      </c>
    </row>
    <row r="1795" spans="1:8" ht="27">
      <c r="A1795" s="359" t="s">
        <v>4938</v>
      </c>
      <c r="B1795" s="314" t="s">
        <v>4939</v>
      </c>
      <c r="C1795" s="359" t="s">
        <v>74</v>
      </c>
      <c r="D1795" s="359" t="s">
        <v>26349</v>
      </c>
      <c r="F1795" t="str">
        <f t="shared" si="56"/>
        <v>74194/1</v>
      </c>
      <c r="H1795" s="31">
        <f t="shared" si="57"/>
        <v>343.15</v>
      </c>
    </row>
    <row r="1796" spans="1:8" ht="40.5">
      <c r="A1796" s="359" t="s">
        <v>9354</v>
      </c>
      <c r="B1796" s="314" t="s">
        <v>4940</v>
      </c>
      <c r="C1796" s="359" t="s">
        <v>72</v>
      </c>
      <c r="D1796" s="359" t="s">
        <v>26350</v>
      </c>
      <c r="F1796" t="str">
        <f t="shared" si="56"/>
        <v>68050</v>
      </c>
      <c r="H1796" s="31">
        <f t="shared" si="57"/>
        <v>431.33</v>
      </c>
    </row>
    <row r="1797" spans="1:8" ht="27">
      <c r="A1797" s="359" t="s">
        <v>9355</v>
      </c>
      <c r="B1797" s="314" t="s">
        <v>4941</v>
      </c>
      <c r="C1797" s="359" t="s">
        <v>112</v>
      </c>
      <c r="D1797" s="359" t="s">
        <v>26351</v>
      </c>
      <c r="F1797" t="str">
        <f t="shared" ref="F1797:F1860" si="58">TRIM(A1797)</f>
        <v>90838</v>
      </c>
      <c r="H1797" s="31">
        <f t="shared" ref="H1797:H1860" si="59">ROUND(D1797*(1+$H$1),2)</f>
        <v>1048.32</v>
      </c>
    </row>
    <row r="1798" spans="1:8" ht="40.5">
      <c r="A1798" s="359" t="s">
        <v>9356</v>
      </c>
      <c r="B1798" s="314" t="s">
        <v>23403</v>
      </c>
      <c r="C1798" s="359" t="s">
        <v>72</v>
      </c>
      <c r="D1798" s="359" t="s">
        <v>26352</v>
      </c>
      <c r="F1798" t="str">
        <f t="shared" si="58"/>
        <v>91338</v>
      </c>
      <c r="H1798" s="31">
        <f t="shared" si="59"/>
        <v>691.95</v>
      </c>
    </row>
    <row r="1799" spans="1:8" ht="40.5">
      <c r="A1799" s="359" t="s">
        <v>9357</v>
      </c>
      <c r="B1799" s="314" t="s">
        <v>23404</v>
      </c>
      <c r="C1799" s="359" t="s">
        <v>72</v>
      </c>
      <c r="D1799" s="359" t="s">
        <v>26353</v>
      </c>
      <c r="F1799" t="str">
        <f t="shared" si="58"/>
        <v>91341</v>
      </c>
      <c r="H1799" s="31">
        <f t="shared" si="59"/>
        <v>513.51</v>
      </c>
    </row>
    <row r="1800" spans="1:8" ht="54">
      <c r="A1800" s="359" t="s">
        <v>9358</v>
      </c>
      <c r="B1800" s="314" t="s">
        <v>4942</v>
      </c>
      <c r="C1800" s="359" t="s">
        <v>112</v>
      </c>
      <c r="D1800" s="359" t="s">
        <v>26354</v>
      </c>
      <c r="F1800" t="str">
        <f t="shared" si="58"/>
        <v>94805</v>
      </c>
      <c r="H1800" s="31">
        <f t="shared" si="59"/>
        <v>807.03</v>
      </c>
    </row>
    <row r="1801" spans="1:8" ht="40.5">
      <c r="A1801" s="359" t="s">
        <v>9359</v>
      </c>
      <c r="B1801" s="314" t="s">
        <v>4943</v>
      </c>
      <c r="C1801" s="359" t="s">
        <v>112</v>
      </c>
      <c r="D1801" s="359" t="s">
        <v>26355</v>
      </c>
      <c r="F1801" t="str">
        <f t="shared" si="58"/>
        <v>94806</v>
      </c>
      <c r="H1801" s="31">
        <f t="shared" si="59"/>
        <v>506.85</v>
      </c>
    </row>
    <row r="1802" spans="1:8" ht="40.5">
      <c r="A1802" s="359" t="s">
        <v>9360</v>
      </c>
      <c r="B1802" s="314" t="s">
        <v>4944</v>
      </c>
      <c r="C1802" s="359" t="s">
        <v>112</v>
      </c>
      <c r="D1802" s="359" t="s">
        <v>26356</v>
      </c>
      <c r="F1802" t="str">
        <f t="shared" si="58"/>
        <v>94807</v>
      </c>
      <c r="H1802" s="31">
        <f t="shared" si="59"/>
        <v>605.36</v>
      </c>
    </row>
    <row r="1803" spans="1:8">
      <c r="A1803" s="359" t="s">
        <v>4945</v>
      </c>
      <c r="B1803" s="314" t="s">
        <v>4946</v>
      </c>
      <c r="C1803" s="359" t="s">
        <v>112</v>
      </c>
      <c r="D1803" s="359" t="s">
        <v>26357</v>
      </c>
      <c r="F1803" t="str">
        <f t="shared" si="58"/>
        <v>73736/1</v>
      </c>
      <c r="H1803" s="31">
        <f t="shared" si="59"/>
        <v>121.31</v>
      </c>
    </row>
    <row r="1804" spans="1:8" ht="54">
      <c r="A1804" s="359" t="s">
        <v>9361</v>
      </c>
      <c r="B1804" s="314" t="s">
        <v>2930</v>
      </c>
      <c r="C1804" s="359" t="s">
        <v>112</v>
      </c>
      <c r="D1804" s="359" t="s">
        <v>26358</v>
      </c>
      <c r="F1804" t="str">
        <f t="shared" si="58"/>
        <v>84885</v>
      </c>
      <c r="H1804" s="31">
        <f t="shared" si="59"/>
        <v>761.04</v>
      </c>
    </row>
    <row r="1805" spans="1:8" ht="27">
      <c r="A1805" s="359" t="s">
        <v>9362</v>
      </c>
      <c r="B1805" s="314" t="s">
        <v>4947</v>
      </c>
      <c r="C1805" s="359" t="s">
        <v>112</v>
      </c>
      <c r="D1805" s="359" t="s">
        <v>26359</v>
      </c>
      <c r="F1805" t="str">
        <f t="shared" si="58"/>
        <v>84886</v>
      </c>
      <c r="H1805" s="31">
        <f t="shared" si="59"/>
        <v>1368.71</v>
      </c>
    </row>
    <row r="1806" spans="1:8">
      <c r="A1806" s="359" t="s">
        <v>9363</v>
      </c>
      <c r="B1806" s="314" t="s">
        <v>4948</v>
      </c>
      <c r="C1806" s="359" t="s">
        <v>112</v>
      </c>
      <c r="D1806" s="359" t="s">
        <v>22571</v>
      </c>
      <c r="F1806" t="str">
        <f t="shared" si="58"/>
        <v>84889</v>
      </c>
      <c r="H1806" s="31">
        <f t="shared" si="59"/>
        <v>20.93</v>
      </c>
    </row>
    <row r="1807" spans="1:8" ht="27">
      <c r="A1807" s="359" t="s">
        <v>9364</v>
      </c>
      <c r="B1807" s="314" t="s">
        <v>4949</v>
      </c>
      <c r="C1807" s="359" t="s">
        <v>112</v>
      </c>
      <c r="D1807" s="359" t="s">
        <v>26360</v>
      </c>
      <c r="F1807" t="str">
        <f t="shared" si="58"/>
        <v>84891</v>
      </c>
      <c r="H1807" s="31">
        <f t="shared" si="59"/>
        <v>222.18</v>
      </c>
    </row>
    <row r="1808" spans="1:8">
      <c r="A1808" s="359" t="s">
        <v>4950</v>
      </c>
      <c r="B1808" s="314" t="s">
        <v>4951</v>
      </c>
      <c r="C1808" s="359" t="s">
        <v>112</v>
      </c>
      <c r="D1808" s="359" t="s">
        <v>26361</v>
      </c>
      <c r="F1808" t="str">
        <f t="shared" si="58"/>
        <v>74046/2</v>
      </c>
      <c r="H1808" s="31">
        <f t="shared" si="59"/>
        <v>40.22</v>
      </c>
    </row>
    <row r="1809" spans="1:8" ht="40.5">
      <c r="A1809" s="359" t="s">
        <v>4952</v>
      </c>
      <c r="B1809" s="314" t="s">
        <v>4953</v>
      </c>
      <c r="C1809" s="359" t="s">
        <v>112</v>
      </c>
      <c r="D1809" s="359" t="s">
        <v>25669</v>
      </c>
      <c r="F1809" t="str">
        <f t="shared" si="58"/>
        <v>74047/2</v>
      </c>
      <c r="H1809" s="31">
        <f t="shared" si="59"/>
        <v>33.51</v>
      </c>
    </row>
    <row r="1810" spans="1:8" ht="27">
      <c r="A1810" s="359" t="s">
        <v>4954</v>
      </c>
      <c r="B1810" s="314" t="s">
        <v>4955</v>
      </c>
      <c r="C1810" s="359" t="s">
        <v>112</v>
      </c>
      <c r="D1810" s="359" t="s">
        <v>26362</v>
      </c>
      <c r="F1810" t="str">
        <f t="shared" si="58"/>
        <v>74084/1</v>
      </c>
      <c r="H1810" s="31">
        <f t="shared" si="59"/>
        <v>172.89</v>
      </c>
    </row>
    <row r="1811" spans="1:8">
      <c r="A1811" s="359" t="s">
        <v>9365</v>
      </c>
      <c r="B1811" s="314" t="s">
        <v>4956</v>
      </c>
      <c r="C1811" s="359" t="s">
        <v>112</v>
      </c>
      <c r="D1811" s="359" t="s">
        <v>26363</v>
      </c>
      <c r="F1811" t="str">
        <f t="shared" si="58"/>
        <v>84950</v>
      </c>
      <c r="H1811" s="31">
        <f t="shared" si="59"/>
        <v>56.49</v>
      </c>
    </row>
    <row r="1812" spans="1:8">
      <c r="A1812" s="359" t="s">
        <v>9366</v>
      </c>
      <c r="B1812" s="314" t="s">
        <v>4957</v>
      </c>
      <c r="C1812" s="359" t="s">
        <v>112</v>
      </c>
      <c r="D1812" s="359" t="s">
        <v>26364</v>
      </c>
      <c r="F1812" t="str">
        <f t="shared" si="58"/>
        <v>84952</v>
      </c>
      <c r="H1812" s="31">
        <f t="shared" si="59"/>
        <v>42.62</v>
      </c>
    </row>
    <row r="1813" spans="1:8">
      <c r="A1813" s="359" t="s">
        <v>9367</v>
      </c>
      <c r="B1813" s="314" t="s">
        <v>4958</v>
      </c>
      <c r="C1813" s="359" t="s">
        <v>72</v>
      </c>
      <c r="D1813" s="359" t="s">
        <v>26365</v>
      </c>
      <c r="F1813" t="str">
        <f t="shared" si="58"/>
        <v>72116</v>
      </c>
      <c r="H1813" s="31">
        <f t="shared" si="59"/>
        <v>175.36</v>
      </c>
    </row>
    <row r="1814" spans="1:8">
      <c r="A1814" s="359" t="s">
        <v>9368</v>
      </c>
      <c r="B1814" s="314" t="s">
        <v>4959</v>
      </c>
      <c r="C1814" s="359" t="s">
        <v>72</v>
      </c>
      <c r="D1814" s="359" t="s">
        <v>26366</v>
      </c>
      <c r="F1814" t="str">
        <f t="shared" si="58"/>
        <v>72117</v>
      </c>
      <c r="H1814" s="31">
        <f t="shared" si="59"/>
        <v>225.49</v>
      </c>
    </row>
    <row r="1815" spans="1:8" ht="40.5">
      <c r="A1815" s="359" t="s">
        <v>9369</v>
      </c>
      <c r="B1815" s="314" t="s">
        <v>2931</v>
      </c>
      <c r="C1815" s="359" t="s">
        <v>72</v>
      </c>
      <c r="D1815" s="359" t="s">
        <v>26367</v>
      </c>
      <c r="F1815" t="str">
        <f t="shared" si="58"/>
        <v>72118</v>
      </c>
      <c r="H1815" s="31">
        <f t="shared" si="59"/>
        <v>276.37</v>
      </c>
    </row>
    <row r="1816" spans="1:8" ht="40.5">
      <c r="A1816" s="359" t="s">
        <v>9370</v>
      </c>
      <c r="B1816" s="314" t="s">
        <v>2932</v>
      </c>
      <c r="C1816" s="359" t="s">
        <v>72</v>
      </c>
      <c r="D1816" s="359" t="s">
        <v>26368</v>
      </c>
      <c r="F1816" t="str">
        <f t="shared" si="58"/>
        <v>72119</v>
      </c>
      <c r="H1816" s="31">
        <f t="shared" si="59"/>
        <v>348.78</v>
      </c>
    </row>
    <row r="1817" spans="1:8" ht="40.5">
      <c r="A1817" s="359" t="s">
        <v>9371</v>
      </c>
      <c r="B1817" s="314" t="s">
        <v>2933</v>
      </c>
      <c r="C1817" s="359" t="s">
        <v>72</v>
      </c>
      <c r="D1817" s="359" t="s">
        <v>26369</v>
      </c>
      <c r="F1817" t="str">
        <f t="shared" si="58"/>
        <v>72120</v>
      </c>
      <c r="H1817" s="31">
        <f t="shared" si="59"/>
        <v>441.09</v>
      </c>
    </row>
    <row r="1818" spans="1:8">
      <c r="A1818" s="359" t="s">
        <v>9372</v>
      </c>
      <c r="B1818" s="314" t="s">
        <v>4960</v>
      </c>
      <c r="C1818" s="359" t="s">
        <v>72</v>
      </c>
      <c r="D1818" s="359" t="s">
        <v>25190</v>
      </c>
      <c r="F1818" t="str">
        <f t="shared" si="58"/>
        <v>72122</v>
      </c>
      <c r="H1818" s="31">
        <f t="shared" si="59"/>
        <v>193.11</v>
      </c>
    </row>
    <row r="1819" spans="1:8">
      <c r="A1819" s="359" t="s">
        <v>9373</v>
      </c>
      <c r="B1819" s="314" t="s">
        <v>4961</v>
      </c>
      <c r="C1819" s="359" t="s">
        <v>72</v>
      </c>
      <c r="D1819" s="359" t="s">
        <v>26370</v>
      </c>
      <c r="F1819" t="str">
        <f t="shared" si="58"/>
        <v>72123</v>
      </c>
      <c r="H1819" s="31">
        <f t="shared" si="59"/>
        <v>520.71</v>
      </c>
    </row>
    <row r="1820" spans="1:8" ht="27">
      <c r="A1820" s="359" t="s">
        <v>4962</v>
      </c>
      <c r="B1820" s="314" t="s">
        <v>2934</v>
      </c>
      <c r="C1820" s="359" t="s">
        <v>112</v>
      </c>
      <c r="D1820" s="359" t="s">
        <v>26371</v>
      </c>
      <c r="F1820" t="str">
        <f t="shared" si="58"/>
        <v>73838/1</v>
      </c>
      <c r="H1820" s="31">
        <f t="shared" si="59"/>
        <v>2577.2800000000002</v>
      </c>
    </row>
    <row r="1821" spans="1:8" ht="27">
      <c r="A1821" s="359" t="s">
        <v>4963</v>
      </c>
      <c r="B1821" s="314" t="s">
        <v>4964</v>
      </c>
      <c r="C1821" s="359" t="s">
        <v>72</v>
      </c>
      <c r="D1821" s="359" t="s">
        <v>26372</v>
      </c>
      <c r="F1821" t="str">
        <f t="shared" si="58"/>
        <v>74125/1</v>
      </c>
      <c r="H1821" s="31">
        <f t="shared" si="59"/>
        <v>641.6</v>
      </c>
    </row>
    <row r="1822" spans="1:8" ht="27">
      <c r="A1822" s="359" t="s">
        <v>4965</v>
      </c>
      <c r="B1822" s="314" t="s">
        <v>2935</v>
      </c>
      <c r="C1822" s="359" t="s">
        <v>72</v>
      </c>
      <c r="D1822" s="359" t="s">
        <v>26373</v>
      </c>
      <c r="F1822" t="str">
        <f t="shared" si="58"/>
        <v>74125/2</v>
      </c>
      <c r="H1822" s="31">
        <f t="shared" si="59"/>
        <v>689.72</v>
      </c>
    </row>
    <row r="1823" spans="1:8">
      <c r="A1823" s="359" t="s">
        <v>9374</v>
      </c>
      <c r="B1823" s="314" t="s">
        <v>4966</v>
      </c>
      <c r="C1823" s="359" t="s">
        <v>72</v>
      </c>
      <c r="D1823" s="359" t="s">
        <v>26374</v>
      </c>
      <c r="F1823" t="str">
        <f t="shared" si="58"/>
        <v>84957</v>
      </c>
      <c r="H1823" s="31">
        <f t="shared" si="59"/>
        <v>270.41000000000003</v>
      </c>
    </row>
    <row r="1824" spans="1:8">
      <c r="A1824" s="359" t="s">
        <v>9375</v>
      </c>
      <c r="B1824" s="314" t="s">
        <v>4967</v>
      </c>
      <c r="C1824" s="359" t="s">
        <v>72</v>
      </c>
      <c r="D1824" s="359" t="s">
        <v>26375</v>
      </c>
      <c r="F1824" t="str">
        <f t="shared" si="58"/>
        <v>84959</v>
      </c>
      <c r="H1824" s="31">
        <f t="shared" si="59"/>
        <v>317.2</v>
      </c>
    </row>
    <row r="1825" spans="1:8">
      <c r="A1825" s="359" t="s">
        <v>9376</v>
      </c>
      <c r="B1825" s="314" t="s">
        <v>4968</v>
      </c>
      <c r="C1825" s="359" t="s">
        <v>72</v>
      </c>
      <c r="D1825" s="359" t="s">
        <v>26376</v>
      </c>
      <c r="F1825" t="str">
        <f t="shared" si="58"/>
        <v>85001</v>
      </c>
      <c r="H1825" s="31">
        <f t="shared" si="59"/>
        <v>301.60000000000002</v>
      </c>
    </row>
    <row r="1826" spans="1:8">
      <c r="A1826" s="359" t="s">
        <v>9377</v>
      </c>
      <c r="B1826" s="314" t="s">
        <v>4969</v>
      </c>
      <c r="C1826" s="359" t="s">
        <v>72</v>
      </c>
      <c r="D1826" s="359" t="s">
        <v>26377</v>
      </c>
      <c r="F1826" t="str">
        <f t="shared" si="58"/>
        <v>85002</v>
      </c>
      <c r="H1826" s="31">
        <f t="shared" si="59"/>
        <v>426.41</v>
      </c>
    </row>
    <row r="1827" spans="1:8">
      <c r="A1827" s="359" t="s">
        <v>9378</v>
      </c>
      <c r="B1827" s="314" t="s">
        <v>4970</v>
      </c>
      <c r="C1827" s="359" t="s">
        <v>72</v>
      </c>
      <c r="D1827" s="359" t="s">
        <v>26378</v>
      </c>
      <c r="F1827" t="str">
        <f t="shared" si="58"/>
        <v>85004</v>
      </c>
      <c r="H1827" s="31">
        <f t="shared" si="59"/>
        <v>208</v>
      </c>
    </row>
    <row r="1828" spans="1:8" ht="27">
      <c r="A1828" s="359" t="s">
        <v>9379</v>
      </c>
      <c r="B1828" s="314" t="s">
        <v>4971</v>
      </c>
      <c r="C1828" s="359" t="s">
        <v>72</v>
      </c>
      <c r="D1828" s="359" t="s">
        <v>26379</v>
      </c>
      <c r="F1828" t="str">
        <f t="shared" si="58"/>
        <v>85005</v>
      </c>
      <c r="H1828" s="31">
        <f t="shared" si="59"/>
        <v>613.13</v>
      </c>
    </row>
    <row r="1829" spans="1:8">
      <c r="A1829" s="359" t="s">
        <v>9380</v>
      </c>
      <c r="B1829" s="314" t="s">
        <v>4972</v>
      </c>
      <c r="C1829" s="359" t="s">
        <v>72</v>
      </c>
      <c r="D1829" s="359" t="s">
        <v>26380</v>
      </c>
      <c r="F1829" t="str">
        <f t="shared" si="58"/>
        <v>68054</v>
      </c>
      <c r="H1829" s="31">
        <f t="shared" si="59"/>
        <v>281.42</v>
      </c>
    </row>
    <row r="1830" spans="1:8">
      <c r="A1830" s="359" t="s">
        <v>4973</v>
      </c>
      <c r="B1830" s="314" t="s">
        <v>4974</v>
      </c>
      <c r="C1830" s="359" t="s">
        <v>72</v>
      </c>
      <c r="D1830" s="359" t="s">
        <v>26381</v>
      </c>
      <c r="F1830" t="str">
        <f t="shared" si="58"/>
        <v>74100/1</v>
      </c>
      <c r="H1830" s="31">
        <f t="shared" si="59"/>
        <v>465.63</v>
      </c>
    </row>
    <row r="1831" spans="1:8" ht="40.5">
      <c r="A1831" s="359" t="s">
        <v>4975</v>
      </c>
      <c r="B1831" s="314" t="s">
        <v>2936</v>
      </c>
      <c r="C1831" s="359" t="s">
        <v>72</v>
      </c>
      <c r="D1831" s="359" t="s">
        <v>26382</v>
      </c>
      <c r="F1831" t="str">
        <f t="shared" si="58"/>
        <v>74238/2</v>
      </c>
      <c r="H1831" s="31">
        <f t="shared" si="59"/>
        <v>902.15</v>
      </c>
    </row>
    <row r="1832" spans="1:8" ht="40.5">
      <c r="A1832" s="359" t="s">
        <v>9381</v>
      </c>
      <c r="B1832" s="314" t="s">
        <v>2937</v>
      </c>
      <c r="C1832" s="359" t="s">
        <v>112</v>
      </c>
      <c r="D1832" s="359" t="s">
        <v>26383</v>
      </c>
      <c r="F1832" t="str">
        <f t="shared" si="58"/>
        <v>85188</v>
      </c>
      <c r="H1832" s="31">
        <f t="shared" si="59"/>
        <v>865.36</v>
      </c>
    </row>
    <row r="1833" spans="1:8" ht="40.5">
      <c r="A1833" s="359" t="s">
        <v>9382</v>
      </c>
      <c r="B1833" s="314" t="s">
        <v>2938</v>
      </c>
      <c r="C1833" s="359" t="s">
        <v>112</v>
      </c>
      <c r="D1833" s="359" t="s">
        <v>26384</v>
      </c>
      <c r="F1833" t="str">
        <f t="shared" si="58"/>
        <v>85189</v>
      </c>
      <c r="H1833" s="31">
        <f t="shared" si="59"/>
        <v>1832.44</v>
      </c>
    </row>
    <row r="1834" spans="1:8">
      <c r="A1834" s="359" t="s">
        <v>9383</v>
      </c>
      <c r="B1834" s="314" t="s">
        <v>4976</v>
      </c>
      <c r="C1834" s="359" t="s">
        <v>72</v>
      </c>
      <c r="D1834" s="359" t="s">
        <v>26385</v>
      </c>
      <c r="F1834" t="str">
        <f t="shared" si="58"/>
        <v>85010</v>
      </c>
      <c r="H1834" s="31">
        <f t="shared" si="59"/>
        <v>357.06</v>
      </c>
    </row>
    <row r="1835" spans="1:8" ht="40.5">
      <c r="A1835" s="359" t="s">
        <v>9384</v>
      </c>
      <c r="B1835" s="314" t="s">
        <v>4977</v>
      </c>
      <c r="C1835" s="359" t="s">
        <v>72</v>
      </c>
      <c r="D1835" s="359" t="s">
        <v>26386</v>
      </c>
      <c r="F1835" t="str">
        <f t="shared" si="58"/>
        <v>94569</v>
      </c>
      <c r="H1835" s="31">
        <f t="shared" si="59"/>
        <v>489.98</v>
      </c>
    </row>
    <row r="1836" spans="1:8" ht="40.5">
      <c r="A1836" s="359" t="s">
        <v>9385</v>
      </c>
      <c r="B1836" s="314" t="s">
        <v>4978</v>
      </c>
      <c r="C1836" s="359" t="s">
        <v>72</v>
      </c>
      <c r="D1836" s="359" t="s">
        <v>26387</v>
      </c>
      <c r="F1836" t="str">
        <f t="shared" si="58"/>
        <v>94570</v>
      </c>
      <c r="H1836" s="31">
        <f t="shared" si="59"/>
        <v>305.01</v>
      </c>
    </row>
    <row r="1837" spans="1:8" ht="40.5">
      <c r="A1837" s="359" t="s">
        <v>9386</v>
      </c>
      <c r="B1837" s="314" t="s">
        <v>4979</v>
      </c>
      <c r="C1837" s="359" t="s">
        <v>72</v>
      </c>
      <c r="D1837" s="359" t="s">
        <v>26388</v>
      </c>
      <c r="F1837" t="str">
        <f t="shared" si="58"/>
        <v>94572</v>
      </c>
      <c r="H1837" s="31">
        <f t="shared" si="59"/>
        <v>458.34</v>
      </c>
    </row>
    <row r="1838" spans="1:8" ht="40.5">
      <c r="A1838" s="359" t="s">
        <v>9387</v>
      </c>
      <c r="B1838" s="314" t="s">
        <v>4980</v>
      </c>
      <c r="C1838" s="359" t="s">
        <v>72</v>
      </c>
      <c r="D1838" s="359" t="s">
        <v>26389</v>
      </c>
      <c r="F1838" t="str">
        <f t="shared" si="58"/>
        <v>94573</v>
      </c>
      <c r="H1838" s="31">
        <f t="shared" si="59"/>
        <v>355.09</v>
      </c>
    </row>
    <row r="1839" spans="1:8" ht="40.5">
      <c r="A1839" s="359" t="s">
        <v>9388</v>
      </c>
      <c r="B1839" s="314" t="s">
        <v>4981</v>
      </c>
      <c r="C1839" s="359" t="s">
        <v>72</v>
      </c>
      <c r="D1839" s="359" t="s">
        <v>26390</v>
      </c>
      <c r="F1839" t="str">
        <f t="shared" si="58"/>
        <v>94574</v>
      </c>
      <c r="H1839" s="31">
        <f t="shared" si="59"/>
        <v>520.52</v>
      </c>
    </row>
    <row r="1840" spans="1:8" ht="40.5">
      <c r="A1840" s="359" t="s">
        <v>9389</v>
      </c>
      <c r="B1840" s="314" t="s">
        <v>4982</v>
      </c>
      <c r="C1840" s="359" t="s">
        <v>72</v>
      </c>
      <c r="D1840" s="359" t="s">
        <v>26391</v>
      </c>
      <c r="F1840" t="str">
        <f t="shared" si="58"/>
        <v>94575</v>
      </c>
      <c r="H1840" s="31">
        <f t="shared" si="59"/>
        <v>539.99</v>
      </c>
    </row>
    <row r="1841" spans="1:8" ht="40.5">
      <c r="A1841" s="359" t="s">
        <v>9390</v>
      </c>
      <c r="B1841" s="314" t="s">
        <v>4983</v>
      </c>
      <c r="C1841" s="359" t="s">
        <v>72</v>
      </c>
      <c r="D1841" s="359" t="s">
        <v>26392</v>
      </c>
      <c r="F1841" t="str">
        <f t="shared" si="58"/>
        <v>94576</v>
      </c>
      <c r="H1841" s="31">
        <f t="shared" si="59"/>
        <v>318.91000000000003</v>
      </c>
    </row>
    <row r="1842" spans="1:8" ht="40.5">
      <c r="A1842" s="359" t="s">
        <v>9391</v>
      </c>
      <c r="B1842" s="314" t="s">
        <v>4984</v>
      </c>
      <c r="C1842" s="359" t="s">
        <v>72</v>
      </c>
      <c r="D1842" s="359" t="s">
        <v>26393</v>
      </c>
      <c r="F1842" t="str">
        <f t="shared" si="58"/>
        <v>94578</v>
      </c>
      <c r="H1842" s="31">
        <f t="shared" si="59"/>
        <v>472.47</v>
      </c>
    </row>
    <row r="1843" spans="1:8" ht="40.5">
      <c r="A1843" s="359" t="s">
        <v>9392</v>
      </c>
      <c r="B1843" s="314" t="s">
        <v>4985</v>
      </c>
      <c r="C1843" s="359" t="s">
        <v>72</v>
      </c>
      <c r="D1843" s="359" t="s">
        <v>26394</v>
      </c>
      <c r="F1843" t="str">
        <f t="shared" si="58"/>
        <v>94579</v>
      </c>
      <c r="H1843" s="31">
        <f t="shared" si="59"/>
        <v>370.25</v>
      </c>
    </row>
    <row r="1844" spans="1:8" ht="40.5">
      <c r="A1844" s="359" t="s">
        <v>9393</v>
      </c>
      <c r="B1844" s="314" t="s">
        <v>4986</v>
      </c>
      <c r="C1844" s="359" t="s">
        <v>72</v>
      </c>
      <c r="D1844" s="359" t="s">
        <v>26395</v>
      </c>
      <c r="F1844" t="str">
        <f t="shared" si="58"/>
        <v>94580</v>
      </c>
      <c r="H1844" s="31">
        <f t="shared" si="59"/>
        <v>535.16999999999996</v>
      </c>
    </row>
    <row r="1845" spans="1:8" ht="27">
      <c r="A1845" s="359" t="s">
        <v>9394</v>
      </c>
      <c r="B1845" s="314" t="s">
        <v>4987</v>
      </c>
      <c r="C1845" s="359" t="s">
        <v>72</v>
      </c>
      <c r="D1845" s="359" t="s">
        <v>26396</v>
      </c>
      <c r="F1845" t="str">
        <f t="shared" si="58"/>
        <v>94581</v>
      </c>
      <c r="H1845" s="31">
        <f t="shared" si="59"/>
        <v>537.84</v>
      </c>
    </row>
    <row r="1846" spans="1:8" ht="40.5">
      <c r="A1846" s="359" t="s">
        <v>9395</v>
      </c>
      <c r="B1846" s="314" t="s">
        <v>4988</v>
      </c>
      <c r="C1846" s="359" t="s">
        <v>72</v>
      </c>
      <c r="D1846" s="359" t="s">
        <v>26397</v>
      </c>
      <c r="F1846" t="str">
        <f t="shared" si="58"/>
        <v>94582</v>
      </c>
      <c r="H1846" s="31">
        <f t="shared" si="59"/>
        <v>319</v>
      </c>
    </row>
    <row r="1847" spans="1:8" ht="40.5">
      <c r="A1847" s="359" t="s">
        <v>9396</v>
      </c>
      <c r="B1847" s="314" t="s">
        <v>4989</v>
      </c>
      <c r="C1847" s="359" t="s">
        <v>72</v>
      </c>
      <c r="D1847" s="359" t="s">
        <v>26398</v>
      </c>
      <c r="F1847" t="str">
        <f t="shared" si="58"/>
        <v>94584</v>
      </c>
      <c r="H1847" s="31">
        <f t="shared" si="59"/>
        <v>480.27</v>
      </c>
    </row>
    <row r="1848" spans="1:8" ht="40.5">
      <c r="A1848" s="359" t="s">
        <v>9397</v>
      </c>
      <c r="B1848" s="314" t="s">
        <v>4990</v>
      </c>
      <c r="C1848" s="359" t="s">
        <v>72</v>
      </c>
      <c r="D1848" s="359" t="s">
        <v>26399</v>
      </c>
      <c r="F1848" t="str">
        <f t="shared" si="58"/>
        <v>94585</v>
      </c>
      <c r="H1848" s="31">
        <f t="shared" si="59"/>
        <v>369.44</v>
      </c>
    </row>
    <row r="1849" spans="1:8" ht="27">
      <c r="A1849" s="359" t="s">
        <v>9398</v>
      </c>
      <c r="B1849" s="314" t="s">
        <v>4991</v>
      </c>
      <c r="C1849" s="359" t="s">
        <v>72</v>
      </c>
      <c r="D1849" s="359" t="s">
        <v>26400</v>
      </c>
      <c r="F1849" t="str">
        <f t="shared" si="58"/>
        <v>94586</v>
      </c>
      <c r="H1849" s="31">
        <f t="shared" si="59"/>
        <v>544.27</v>
      </c>
    </row>
    <row r="1850" spans="1:8" ht="27">
      <c r="A1850" s="359" t="s">
        <v>4992</v>
      </c>
      <c r="B1850" s="314" t="s">
        <v>4993</v>
      </c>
      <c r="C1850" s="359" t="s">
        <v>74</v>
      </c>
      <c r="D1850" s="359" t="s">
        <v>26401</v>
      </c>
      <c r="F1850" t="str">
        <f t="shared" si="58"/>
        <v>73908/1</v>
      </c>
      <c r="H1850" s="31">
        <f t="shared" si="59"/>
        <v>51.59</v>
      </c>
    </row>
    <row r="1851" spans="1:8" ht="27">
      <c r="A1851" s="359" t="s">
        <v>4994</v>
      </c>
      <c r="B1851" s="314" t="s">
        <v>4995</v>
      </c>
      <c r="C1851" s="359" t="s">
        <v>74</v>
      </c>
      <c r="D1851" s="359" t="s">
        <v>14862</v>
      </c>
      <c r="F1851" t="str">
        <f t="shared" si="58"/>
        <v>73908/2</v>
      </c>
      <c r="H1851" s="31">
        <f t="shared" si="59"/>
        <v>39.979999999999997</v>
      </c>
    </row>
    <row r="1852" spans="1:8">
      <c r="A1852" s="359" t="s">
        <v>9399</v>
      </c>
      <c r="B1852" s="314" t="s">
        <v>4996</v>
      </c>
      <c r="C1852" s="359" t="s">
        <v>74</v>
      </c>
      <c r="D1852" s="359" t="s">
        <v>24947</v>
      </c>
      <c r="F1852" t="str">
        <f t="shared" si="58"/>
        <v>85015</v>
      </c>
      <c r="H1852" s="31">
        <f t="shared" si="59"/>
        <v>26.74</v>
      </c>
    </row>
    <row r="1853" spans="1:8" ht="27">
      <c r="A1853" s="359" t="s">
        <v>9400</v>
      </c>
      <c r="B1853" s="314" t="s">
        <v>4997</v>
      </c>
      <c r="C1853" s="359" t="s">
        <v>74</v>
      </c>
      <c r="D1853" s="359" t="s">
        <v>26402</v>
      </c>
      <c r="F1853" t="str">
        <f t="shared" si="58"/>
        <v>85016</v>
      </c>
      <c r="H1853" s="31">
        <f t="shared" si="59"/>
        <v>33.340000000000003</v>
      </c>
    </row>
    <row r="1854" spans="1:8" ht="54">
      <c r="A1854" s="359" t="s">
        <v>9401</v>
      </c>
      <c r="B1854" s="314" t="s">
        <v>9402</v>
      </c>
      <c r="C1854" s="359" t="s">
        <v>82</v>
      </c>
      <c r="D1854" s="359" t="s">
        <v>26403</v>
      </c>
      <c r="F1854" t="str">
        <f t="shared" si="58"/>
        <v>97751</v>
      </c>
      <c r="H1854" s="31">
        <f t="shared" si="59"/>
        <v>734.15</v>
      </c>
    </row>
    <row r="1855" spans="1:8" ht="54">
      <c r="A1855" s="359" t="s">
        <v>9403</v>
      </c>
      <c r="B1855" s="314" t="s">
        <v>9404</v>
      </c>
      <c r="C1855" s="359" t="s">
        <v>82</v>
      </c>
      <c r="D1855" s="359" t="s">
        <v>26404</v>
      </c>
      <c r="F1855" t="str">
        <f t="shared" si="58"/>
        <v>97752</v>
      </c>
      <c r="H1855" s="31">
        <f t="shared" si="59"/>
        <v>691.55</v>
      </c>
    </row>
    <row r="1856" spans="1:8" ht="54">
      <c r="A1856" s="359" t="s">
        <v>9405</v>
      </c>
      <c r="B1856" s="314" t="s">
        <v>9406</v>
      </c>
      <c r="C1856" s="359" t="s">
        <v>82</v>
      </c>
      <c r="D1856" s="359" t="s">
        <v>26405</v>
      </c>
      <c r="F1856" t="str">
        <f t="shared" si="58"/>
        <v>97753</v>
      </c>
      <c r="H1856" s="31">
        <f t="shared" si="59"/>
        <v>632.23</v>
      </c>
    </row>
    <row r="1857" spans="1:8" ht="54">
      <c r="A1857" s="359" t="s">
        <v>9407</v>
      </c>
      <c r="B1857" s="314" t="s">
        <v>9408</v>
      </c>
      <c r="C1857" s="359" t="s">
        <v>82</v>
      </c>
      <c r="D1857" s="359" t="s">
        <v>26406</v>
      </c>
      <c r="F1857" t="str">
        <f t="shared" si="58"/>
        <v>97754</v>
      </c>
      <c r="H1857" s="31">
        <f t="shared" si="59"/>
        <v>593.29999999999995</v>
      </c>
    </row>
    <row r="1858" spans="1:8" ht="67.5">
      <c r="A1858" s="359" t="s">
        <v>9409</v>
      </c>
      <c r="B1858" s="314" t="s">
        <v>9410</v>
      </c>
      <c r="C1858" s="359" t="s">
        <v>82</v>
      </c>
      <c r="D1858" s="359" t="s">
        <v>26407</v>
      </c>
      <c r="F1858" t="str">
        <f t="shared" si="58"/>
        <v>97755</v>
      </c>
      <c r="H1858" s="31">
        <f t="shared" si="59"/>
        <v>716.98</v>
      </c>
    </row>
    <row r="1859" spans="1:8" ht="67.5">
      <c r="A1859" s="359" t="s">
        <v>9411</v>
      </c>
      <c r="B1859" s="314" t="s">
        <v>9412</v>
      </c>
      <c r="C1859" s="359" t="s">
        <v>82</v>
      </c>
      <c r="D1859" s="359" t="s">
        <v>26408</v>
      </c>
      <c r="F1859" t="str">
        <f t="shared" si="58"/>
        <v>97756</v>
      </c>
      <c r="H1859" s="31">
        <f t="shared" si="59"/>
        <v>676.79</v>
      </c>
    </row>
    <row r="1860" spans="1:8" ht="67.5">
      <c r="A1860" s="359" t="s">
        <v>9413</v>
      </c>
      <c r="B1860" s="314" t="s">
        <v>9414</v>
      </c>
      <c r="C1860" s="359" t="s">
        <v>82</v>
      </c>
      <c r="D1860" s="359" t="s">
        <v>26409</v>
      </c>
      <c r="F1860" t="str">
        <f t="shared" si="58"/>
        <v>97757</v>
      </c>
      <c r="H1860" s="31">
        <f t="shared" si="59"/>
        <v>613.58000000000004</v>
      </c>
    </row>
    <row r="1861" spans="1:8" ht="67.5">
      <c r="A1861" s="359" t="s">
        <v>9415</v>
      </c>
      <c r="B1861" s="314" t="s">
        <v>9416</v>
      </c>
      <c r="C1861" s="359" t="s">
        <v>82</v>
      </c>
      <c r="D1861" s="359" t="s">
        <v>26410</v>
      </c>
      <c r="F1861" t="str">
        <f t="shared" ref="F1861:F1924" si="60">TRIM(A1861)</f>
        <v>97758</v>
      </c>
      <c r="H1861" s="31">
        <f t="shared" ref="H1861:H1924" si="61">ROUND(D1861*(1+$H$1),2)</f>
        <v>567.97</v>
      </c>
    </row>
    <row r="1862" spans="1:8" ht="54">
      <c r="A1862" s="359" t="s">
        <v>9417</v>
      </c>
      <c r="B1862" s="314" t="s">
        <v>9418</v>
      </c>
      <c r="C1862" s="359" t="s">
        <v>82</v>
      </c>
      <c r="D1862" s="359" t="s">
        <v>26411</v>
      </c>
      <c r="F1862" t="str">
        <f t="shared" si="60"/>
        <v>97759</v>
      </c>
      <c r="H1862" s="31">
        <f t="shared" si="61"/>
        <v>719.12</v>
      </c>
    </row>
    <row r="1863" spans="1:8" ht="54">
      <c r="A1863" s="359" t="s">
        <v>9419</v>
      </c>
      <c r="B1863" s="314" t="s">
        <v>9420</v>
      </c>
      <c r="C1863" s="359" t="s">
        <v>82</v>
      </c>
      <c r="D1863" s="359" t="s">
        <v>26412</v>
      </c>
      <c r="F1863" t="str">
        <f t="shared" si="60"/>
        <v>97760</v>
      </c>
      <c r="H1863" s="31">
        <f t="shared" si="61"/>
        <v>669.74</v>
      </c>
    </row>
    <row r="1864" spans="1:8" ht="54">
      <c r="A1864" s="359" t="s">
        <v>9421</v>
      </c>
      <c r="B1864" s="314" t="s">
        <v>9422</v>
      </c>
      <c r="C1864" s="359" t="s">
        <v>82</v>
      </c>
      <c r="D1864" s="359" t="s">
        <v>26413</v>
      </c>
      <c r="F1864" t="str">
        <f t="shared" si="60"/>
        <v>97761</v>
      </c>
      <c r="H1864" s="31">
        <f t="shared" si="61"/>
        <v>600.33000000000004</v>
      </c>
    </row>
    <row r="1865" spans="1:8" ht="54">
      <c r="A1865" s="359" t="s">
        <v>9423</v>
      </c>
      <c r="B1865" s="314" t="s">
        <v>9424</v>
      </c>
      <c r="C1865" s="359" t="s">
        <v>82</v>
      </c>
      <c r="D1865" s="359" t="s">
        <v>25159</v>
      </c>
      <c r="F1865" t="str">
        <f t="shared" si="60"/>
        <v>97762</v>
      </c>
      <c r="H1865" s="31">
        <f t="shared" si="61"/>
        <v>550.04999999999995</v>
      </c>
    </row>
    <row r="1866" spans="1:8" ht="54">
      <c r="A1866" s="359" t="s">
        <v>9425</v>
      </c>
      <c r="B1866" s="314" t="s">
        <v>9426</v>
      </c>
      <c r="C1866" s="359" t="s">
        <v>82</v>
      </c>
      <c r="D1866" s="359" t="s">
        <v>26414</v>
      </c>
      <c r="F1866" t="str">
        <f t="shared" si="60"/>
        <v>97763</v>
      </c>
      <c r="H1866" s="31">
        <f t="shared" si="61"/>
        <v>589.96</v>
      </c>
    </row>
    <row r="1867" spans="1:8" ht="54">
      <c r="A1867" s="359" t="s">
        <v>9427</v>
      </c>
      <c r="B1867" s="314" t="s">
        <v>9428</v>
      </c>
      <c r="C1867" s="359" t="s">
        <v>82</v>
      </c>
      <c r="D1867" s="359" t="s">
        <v>26415</v>
      </c>
      <c r="F1867" t="str">
        <f t="shared" si="60"/>
        <v>97764</v>
      </c>
      <c r="H1867" s="31">
        <f t="shared" si="61"/>
        <v>565.42999999999995</v>
      </c>
    </row>
    <row r="1868" spans="1:8" ht="54">
      <c r="A1868" s="359" t="s">
        <v>9429</v>
      </c>
      <c r="B1868" s="314" t="s">
        <v>9430</v>
      </c>
      <c r="C1868" s="359" t="s">
        <v>82</v>
      </c>
      <c r="D1868" s="359" t="s">
        <v>26416</v>
      </c>
      <c r="F1868" t="str">
        <f t="shared" si="60"/>
        <v>97765</v>
      </c>
      <c r="H1868" s="31">
        <f t="shared" si="61"/>
        <v>532.5</v>
      </c>
    </row>
    <row r="1869" spans="1:8" ht="54">
      <c r="A1869" s="359" t="s">
        <v>9431</v>
      </c>
      <c r="B1869" s="314" t="s">
        <v>9432</v>
      </c>
      <c r="C1869" s="359" t="s">
        <v>82</v>
      </c>
      <c r="D1869" s="359" t="s">
        <v>26417</v>
      </c>
      <c r="F1869" t="str">
        <f t="shared" si="60"/>
        <v>97766</v>
      </c>
      <c r="H1869" s="31">
        <f t="shared" si="61"/>
        <v>511.9</v>
      </c>
    </row>
    <row r="1870" spans="1:8" ht="67.5">
      <c r="A1870" s="359" t="s">
        <v>9433</v>
      </c>
      <c r="B1870" s="314" t="s">
        <v>9434</v>
      </c>
      <c r="C1870" s="359" t="s">
        <v>82</v>
      </c>
      <c r="D1870" s="359" t="s">
        <v>26418</v>
      </c>
      <c r="F1870" t="str">
        <f t="shared" si="60"/>
        <v>97767</v>
      </c>
      <c r="H1870" s="31">
        <f t="shared" si="61"/>
        <v>533.39</v>
      </c>
    </row>
    <row r="1871" spans="1:8" ht="67.5">
      <c r="A1871" s="359" t="s">
        <v>9435</v>
      </c>
      <c r="B1871" s="314" t="s">
        <v>9436</v>
      </c>
      <c r="C1871" s="359" t="s">
        <v>82</v>
      </c>
      <c r="D1871" s="359" t="s">
        <v>26419</v>
      </c>
      <c r="F1871" t="str">
        <f t="shared" si="60"/>
        <v>97768</v>
      </c>
      <c r="H1871" s="31">
        <f t="shared" si="61"/>
        <v>519.33000000000004</v>
      </c>
    </row>
    <row r="1872" spans="1:8" ht="67.5">
      <c r="A1872" s="359" t="s">
        <v>9437</v>
      </c>
      <c r="B1872" s="314" t="s">
        <v>9438</v>
      </c>
      <c r="C1872" s="359" t="s">
        <v>82</v>
      </c>
      <c r="D1872" s="359" t="s">
        <v>26420</v>
      </c>
      <c r="F1872" t="str">
        <f t="shared" si="60"/>
        <v>97769</v>
      </c>
      <c r="H1872" s="31">
        <f t="shared" si="61"/>
        <v>491.78</v>
      </c>
    </row>
    <row r="1873" spans="1:8" ht="67.5">
      <c r="A1873" s="359" t="s">
        <v>9439</v>
      </c>
      <c r="B1873" s="314" t="s">
        <v>9440</v>
      </c>
      <c r="C1873" s="359" t="s">
        <v>82</v>
      </c>
      <c r="D1873" s="359" t="s">
        <v>26421</v>
      </c>
      <c r="F1873" t="str">
        <f t="shared" si="60"/>
        <v>97770</v>
      </c>
      <c r="H1873" s="31">
        <f t="shared" si="61"/>
        <v>469.24</v>
      </c>
    </row>
    <row r="1874" spans="1:8" ht="54">
      <c r="A1874" s="359" t="s">
        <v>9441</v>
      </c>
      <c r="B1874" s="314" t="s">
        <v>9442</v>
      </c>
      <c r="C1874" s="359" t="s">
        <v>82</v>
      </c>
      <c r="D1874" s="359" t="s">
        <v>26422</v>
      </c>
      <c r="F1874" t="str">
        <f t="shared" si="60"/>
        <v>97771</v>
      </c>
      <c r="H1874" s="31">
        <f t="shared" si="61"/>
        <v>510.82</v>
      </c>
    </row>
    <row r="1875" spans="1:8" ht="54">
      <c r="A1875" s="359" t="s">
        <v>9443</v>
      </c>
      <c r="B1875" s="314" t="s">
        <v>9444</v>
      </c>
      <c r="C1875" s="359" t="s">
        <v>82</v>
      </c>
      <c r="D1875" s="359" t="s">
        <v>26423</v>
      </c>
      <c r="F1875" t="str">
        <f t="shared" si="60"/>
        <v>97772</v>
      </c>
      <c r="H1875" s="31">
        <f t="shared" si="61"/>
        <v>492.88</v>
      </c>
    </row>
    <row r="1876" spans="1:8" ht="54">
      <c r="A1876" s="359" t="s">
        <v>9445</v>
      </c>
      <c r="B1876" s="314" t="s">
        <v>9446</v>
      </c>
      <c r="C1876" s="359" t="s">
        <v>82</v>
      </c>
      <c r="D1876" s="359" t="s">
        <v>26424</v>
      </c>
      <c r="F1876" t="str">
        <f t="shared" si="60"/>
        <v>97773</v>
      </c>
      <c r="H1876" s="31">
        <f t="shared" si="61"/>
        <v>464.99</v>
      </c>
    </row>
    <row r="1877" spans="1:8" ht="54">
      <c r="A1877" s="359" t="s">
        <v>9447</v>
      </c>
      <c r="B1877" s="314" t="s">
        <v>9448</v>
      </c>
      <c r="C1877" s="359" t="s">
        <v>82</v>
      </c>
      <c r="D1877" s="359" t="s">
        <v>26425</v>
      </c>
      <c r="F1877" t="str">
        <f t="shared" si="60"/>
        <v>97774</v>
      </c>
      <c r="H1877" s="31">
        <f t="shared" si="61"/>
        <v>441.29</v>
      </c>
    </row>
    <row r="1878" spans="1:8" ht="67.5">
      <c r="A1878" s="359" t="s">
        <v>9449</v>
      </c>
      <c r="B1878" s="314" t="s">
        <v>9450</v>
      </c>
      <c r="C1878" s="359" t="s">
        <v>82</v>
      </c>
      <c r="D1878" s="359" t="s">
        <v>26426</v>
      </c>
      <c r="F1878" t="str">
        <f t="shared" si="60"/>
        <v>97775</v>
      </c>
      <c r="H1878" s="31">
        <f t="shared" si="61"/>
        <v>780.24</v>
      </c>
    </row>
    <row r="1879" spans="1:8" ht="67.5">
      <c r="A1879" s="359" t="s">
        <v>9451</v>
      </c>
      <c r="B1879" s="314" t="s">
        <v>9452</v>
      </c>
      <c r="C1879" s="359" t="s">
        <v>82</v>
      </c>
      <c r="D1879" s="359" t="s">
        <v>26427</v>
      </c>
      <c r="F1879" t="str">
        <f t="shared" si="60"/>
        <v>97776</v>
      </c>
      <c r="H1879" s="31">
        <f t="shared" si="61"/>
        <v>736.21</v>
      </c>
    </row>
    <row r="1880" spans="1:8" ht="67.5">
      <c r="A1880" s="359" t="s">
        <v>9453</v>
      </c>
      <c r="B1880" s="314" t="s">
        <v>9454</v>
      </c>
      <c r="C1880" s="359" t="s">
        <v>82</v>
      </c>
      <c r="D1880" s="359" t="s">
        <v>26428</v>
      </c>
      <c r="F1880" t="str">
        <f t="shared" si="60"/>
        <v>97777</v>
      </c>
      <c r="H1880" s="31">
        <f t="shared" si="61"/>
        <v>675.56</v>
      </c>
    </row>
    <row r="1881" spans="1:8" ht="67.5">
      <c r="A1881" s="359" t="s">
        <v>9455</v>
      </c>
      <c r="B1881" s="314" t="s">
        <v>9456</v>
      </c>
      <c r="C1881" s="359" t="s">
        <v>82</v>
      </c>
      <c r="D1881" s="359" t="s">
        <v>26429</v>
      </c>
      <c r="F1881" t="str">
        <f t="shared" si="60"/>
        <v>97778</v>
      </c>
      <c r="H1881" s="31">
        <f t="shared" si="61"/>
        <v>636.29999999999995</v>
      </c>
    </row>
    <row r="1882" spans="1:8" ht="67.5">
      <c r="A1882" s="359" t="s">
        <v>9457</v>
      </c>
      <c r="B1882" s="314" t="s">
        <v>9458</v>
      </c>
      <c r="C1882" s="359" t="s">
        <v>82</v>
      </c>
      <c r="D1882" s="359" t="s">
        <v>26430</v>
      </c>
      <c r="F1882" t="str">
        <f t="shared" si="60"/>
        <v>97779</v>
      </c>
      <c r="H1882" s="31">
        <f t="shared" si="61"/>
        <v>752.14</v>
      </c>
    </row>
    <row r="1883" spans="1:8" ht="67.5">
      <c r="A1883" s="359" t="s">
        <v>9459</v>
      </c>
      <c r="B1883" s="314" t="s">
        <v>9460</v>
      </c>
      <c r="C1883" s="359" t="s">
        <v>82</v>
      </c>
      <c r="D1883" s="359" t="s">
        <v>26431</v>
      </c>
      <c r="F1883" t="str">
        <f t="shared" si="60"/>
        <v>97780</v>
      </c>
      <c r="H1883" s="31">
        <f t="shared" si="61"/>
        <v>711.99</v>
      </c>
    </row>
    <row r="1884" spans="1:8" ht="67.5">
      <c r="A1884" s="359" t="s">
        <v>9461</v>
      </c>
      <c r="B1884" s="314" t="s">
        <v>9462</v>
      </c>
      <c r="C1884" s="359" t="s">
        <v>82</v>
      </c>
      <c r="D1884" s="359" t="s">
        <v>26432</v>
      </c>
      <c r="F1884" t="str">
        <f t="shared" si="60"/>
        <v>97781</v>
      </c>
      <c r="H1884" s="31">
        <f t="shared" si="61"/>
        <v>648</v>
      </c>
    </row>
    <row r="1885" spans="1:8" ht="67.5">
      <c r="A1885" s="359" t="s">
        <v>9463</v>
      </c>
      <c r="B1885" s="314" t="s">
        <v>9464</v>
      </c>
      <c r="C1885" s="359" t="s">
        <v>82</v>
      </c>
      <c r="D1885" s="359" t="s">
        <v>26433</v>
      </c>
      <c r="F1885" t="str">
        <f t="shared" si="60"/>
        <v>97782</v>
      </c>
      <c r="H1885" s="31">
        <f t="shared" si="61"/>
        <v>601.58000000000004</v>
      </c>
    </row>
    <row r="1886" spans="1:8" ht="67.5">
      <c r="A1886" s="359" t="s">
        <v>9465</v>
      </c>
      <c r="B1886" s="314" t="s">
        <v>9466</v>
      </c>
      <c r="C1886" s="359" t="s">
        <v>82</v>
      </c>
      <c r="D1886" s="359" t="s">
        <v>26434</v>
      </c>
      <c r="F1886" t="str">
        <f t="shared" si="60"/>
        <v>97783</v>
      </c>
      <c r="H1886" s="31">
        <f t="shared" si="61"/>
        <v>754.12</v>
      </c>
    </row>
    <row r="1887" spans="1:8" ht="67.5">
      <c r="A1887" s="359" t="s">
        <v>9467</v>
      </c>
      <c r="B1887" s="314" t="s">
        <v>9468</v>
      </c>
      <c r="C1887" s="359" t="s">
        <v>82</v>
      </c>
      <c r="D1887" s="359" t="s">
        <v>26435</v>
      </c>
      <c r="F1887" t="str">
        <f t="shared" si="60"/>
        <v>97784</v>
      </c>
      <c r="H1887" s="31">
        <f t="shared" si="61"/>
        <v>704.01</v>
      </c>
    </row>
    <row r="1888" spans="1:8" ht="67.5">
      <c r="A1888" s="359" t="s">
        <v>9469</v>
      </c>
      <c r="B1888" s="314" t="s">
        <v>9470</v>
      </c>
      <c r="C1888" s="359" t="s">
        <v>82</v>
      </c>
      <c r="D1888" s="359" t="s">
        <v>26436</v>
      </c>
      <c r="F1888" t="str">
        <f t="shared" si="60"/>
        <v>97785</v>
      </c>
      <c r="H1888" s="31">
        <f t="shared" si="61"/>
        <v>633.54</v>
      </c>
    </row>
    <row r="1889" spans="1:8" ht="67.5">
      <c r="A1889" s="359" t="s">
        <v>9471</v>
      </c>
      <c r="B1889" s="314" t="s">
        <v>9472</v>
      </c>
      <c r="C1889" s="359" t="s">
        <v>82</v>
      </c>
      <c r="D1889" s="359" t="s">
        <v>26437</v>
      </c>
      <c r="F1889" t="str">
        <f t="shared" si="60"/>
        <v>97786</v>
      </c>
      <c r="H1889" s="31">
        <f t="shared" si="61"/>
        <v>581.99</v>
      </c>
    </row>
    <row r="1890" spans="1:8" ht="67.5">
      <c r="A1890" s="359" t="s">
        <v>9473</v>
      </c>
      <c r="B1890" s="314" t="s">
        <v>9474</v>
      </c>
      <c r="C1890" s="359" t="s">
        <v>82</v>
      </c>
      <c r="D1890" s="359" t="s">
        <v>26438</v>
      </c>
      <c r="F1890" t="str">
        <f t="shared" si="60"/>
        <v>97787</v>
      </c>
      <c r="H1890" s="31">
        <f t="shared" si="61"/>
        <v>636.05999999999995</v>
      </c>
    </row>
    <row r="1891" spans="1:8" ht="67.5">
      <c r="A1891" s="359" t="s">
        <v>9475</v>
      </c>
      <c r="B1891" s="314" t="s">
        <v>9476</v>
      </c>
      <c r="C1891" s="359" t="s">
        <v>82</v>
      </c>
      <c r="D1891" s="359" t="s">
        <v>26439</v>
      </c>
      <c r="F1891" t="str">
        <f t="shared" si="60"/>
        <v>97788</v>
      </c>
      <c r="H1891" s="31">
        <f t="shared" si="61"/>
        <v>610.09</v>
      </c>
    </row>
    <row r="1892" spans="1:8" ht="67.5">
      <c r="A1892" s="359" t="s">
        <v>9477</v>
      </c>
      <c r="B1892" s="314" t="s">
        <v>9478</v>
      </c>
      <c r="C1892" s="359" t="s">
        <v>82</v>
      </c>
      <c r="D1892" s="359" t="s">
        <v>26440</v>
      </c>
      <c r="F1892" t="str">
        <f t="shared" si="60"/>
        <v>97789</v>
      </c>
      <c r="H1892" s="31">
        <f t="shared" si="61"/>
        <v>575.84</v>
      </c>
    </row>
    <row r="1893" spans="1:8" ht="67.5">
      <c r="A1893" s="359" t="s">
        <v>9479</v>
      </c>
      <c r="B1893" s="314" t="s">
        <v>9480</v>
      </c>
      <c r="C1893" s="359" t="s">
        <v>82</v>
      </c>
      <c r="D1893" s="359" t="s">
        <v>26441</v>
      </c>
      <c r="F1893" t="str">
        <f t="shared" si="60"/>
        <v>97790</v>
      </c>
      <c r="H1893" s="31">
        <f t="shared" si="61"/>
        <v>554.9</v>
      </c>
    </row>
    <row r="1894" spans="1:8" ht="67.5">
      <c r="A1894" s="359" t="s">
        <v>9481</v>
      </c>
      <c r="B1894" s="314" t="s">
        <v>9482</v>
      </c>
      <c r="C1894" s="359" t="s">
        <v>82</v>
      </c>
      <c r="D1894" s="359" t="s">
        <v>26442</v>
      </c>
      <c r="F1894" t="str">
        <f t="shared" si="60"/>
        <v>97791</v>
      </c>
      <c r="H1894" s="31">
        <f t="shared" si="61"/>
        <v>568.55999999999995</v>
      </c>
    </row>
    <row r="1895" spans="1:8" ht="67.5">
      <c r="A1895" s="359" t="s">
        <v>9483</v>
      </c>
      <c r="B1895" s="314" t="s">
        <v>9484</v>
      </c>
      <c r="C1895" s="359" t="s">
        <v>82</v>
      </c>
      <c r="D1895" s="359" t="s">
        <v>26443</v>
      </c>
      <c r="F1895" t="str">
        <f t="shared" si="60"/>
        <v>97792</v>
      </c>
      <c r="H1895" s="31">
        <f t="shared" si="61"/>
        <v>554.53</v>
      </c>
    </row>
    <row r="1896" spans="1:8" ht="67.5">
      <c r="A1896" s="359" t="s">
        <v>9485</v>
      </c>
      <c r="B1896" s="314" t="s">
        <v>9486</v>
      </c>
      <c r="C1896" s="359" t="s">
        <v>82</v>
      </c>
      <c r="D1896" s="359" t="s">
        <v>26444</v>
      </c>
      <c r="F1896" t="str">
        <f t="shared" si="60"/>
        <v>97793</v>
      </c>
      <c r="H1896" s="31">
        <f t="shared" si="61"/>
        <v>526.21</v>
      </c>
    </row>
    <row r="1897" spans="1:8" ht="67.5">
      <c r="A1897" s="359" t="s">
        <v>9487</v>
      </c>
      <c r="B1897" s="314" t="s">
        <v>9488</v>
      </c>
      <c r="C1897" s="359" t="s">
        <v>82</v>
      </c>
      <c r="D1897" s="359" t="s">
        <v>26445</v>
      </c>
      <c r="F1897" t="str">
        <f t="shared" si="60"/>
        <v>97794</v>
      </c>
      <c r="H1897" s="31">
        <f t="shared" si="61"/>
        <v>502.85</v>
      </c>
    </row>
    <row r="1898" spans="1:8" ht="67.5">
      <c r="A1898" s="359" t="s">
        <v>9489</v>
      </c>
      <c r="B1898" s="314" t="s">
        <v>9490</v>
      </c>
      <c r="C1898" s="359" t="s">
        <v>82</v>
      </c>
      <c r="D1898" s="359" t="s">
        <v>26446</v>
      </c>
      <c r="F1898" t="str">
        <f t="shared" si="60"/>
        <v>97795</v>
      </c>
      <c r="H1898" s="31">
        <f t="shared" si="61"/>
        <v>545.80999999999995</v>
      </c>
    </row>
    <row r="1899" spans="1:8" ht="67.5">
      <c r="A1899" s="359" t="s">
        <v>9491</v>
      </c>
      <c r="B1899" s="314" t="s">
        <v>9492</v>
      </c>
      <c r="C1899" s="359" t="s">
        <v>82</v>
      </c>
      <c r="D1899" s="359" t="s">
        <v>26447</v>
      </c>
      <c r="F1899" t="str">
        <f t="shared" si="60"/>
        <v>97796</v>
      </c>
      <c r="H1899" s="31">
        <f t="shared" si="61"/>
        <v>527.15</v>
      </c>
    </row>
    <row r="1900" spans="1:8" ht="67.5">
      <c r="A1900" s="359" t="s">
        <v>9493</v>
      </c>
      <c r="B1900" s="314" t="s">
        <v>9494</v>
      </c>
      <c r="C1900" s="359" t="s">
        <v>82</v>
      </c>
      <c r="D1900" s="359" t="s">
        <v>26448</v>
      </c>
      <c r="F1900" t="str">
        <f t="shared" si="60"/>
        <v>97797</v>
      </c>
      <c r="H1900" s="31">
        <f t="shared" si="61"/>
        <v>498.2</v>
      </c>
    </row>
    <row r="1901" spans="1:8" ht="67.5">
      <c r="A1901" s="359" t="s">
        <v>9495</v>
      </c>
      <c r="B1901" s="314" t="s">
        <v>9496</v>
      </c>
      <c r="C1901" s="359" t="s">
        <v>82</v>
      </c>
      <c r="D1901" s="359" t="s">
        <v>26449</v>
      </c>
      <c r="F1901" t="str">
        <f t="shared" si="60"/>
        <v>97798</v>
      </c>
      <c r="H1901" s="31">
        <f t="shared" si="61"/>
        <v>473.23</v>
      </c>
    </row>
    <row r="1902" spans="1:8" ht="40.5">
      <c r="A1902" s="359" t="s">
        <v>9497</v>
      </c>
      <c r="B1902" s="314" t="s">
        <v>9498</v>
      </c>
      <c r="C1902" s="359" t="s">
        <v>82</v>
      </c>
      <c r="D1902" s="359" t="s">
        <v>26450</v>
      </c>
      <c r="F1902" t="str">
        <f t="shared" si="60"/>
        <v>97799</v>
      </c>
      <c r="H1902" s="31">
        <f t="shared" si="61"/>
        <v>616.37</v>
      </c>
    </row>
    <row r="1903" spans="1:8" ht="40.5">
      <c r="A1903" s="359" t="s">
        <v>9499</v>
      </c>
      <c r="B1903" s="314" t="s">
        <v>9500</v>
      </c>
      <c r="C1903" s="359" t="s">
        <v>82</v>
      </c>
      <c r="D1903" s="359" t="s">
        <v>26451</v>
      </c>
      <c r="F1903" t="str">
        <f t="shared" si="60"/>
        <v>97800</v>
      </c>
      <c r="H1903" s="31">
        <f t="shared" si="61"/>
        <v>664.79</v>
      </c>
    </row>
    <row r="1904" spans="1:8" ht="67.5">
      <c r="A1904" s="359" t="s">
        <v>9501</v>
      </c>
      <c r="B1904" s="314" t="s">
        <v>4998</v>
      </c>
      <c r="C1904" s="359" t="s">
        <v>74</v>
      </c>
      <c r="D1904" s="359" t="s">
        <v>26452</v>
      </c>
      <c r="F1904" t="str">
        <f t="shared" si="60"/>
        <v>89198</v>
      </c>
      <c r="H1904" s="31">
        <f t="shared" si="61"/>
        <v>93.76</v>
      </c>
    </row>
    <row r="1905" spans="1:8" ht="67.5">
      <c r="A1905" s="359" t="s">
        <v>9502</v>
      </c>
      <c r="B1905" s="314" t="s">
        <v>4999</v>
      </c>
      <c r="C1905" s="359" t="s">
        <v>74</v>
      </c>
      <c r="D1905" s="359" t="s">
        <v>26453</v>
      </c>
      <c r="F1905" t="str">
        <f t="shared" si="60"/>
        <v>89199</v>
      </c>
      <c r="H1905" s="31">
        <f t="shared" si="61"/>
        <v>123.29</v>
      </c>
    </row>
    <row r="1906" spans="1:8" ht="67.5">
      <c r="A1906" s="359" t="s">
        <v>9503</v>
      </c>
      <c r="B1906" s="314" t="s">
        <v>5000</v>
      </c>
      <c r="C1906" s="359" t="s">
        <v>74</v>
      </c>
      <c r="D1906" s="359" t="s">
        <v>26454</v>
      </c>
      <c r="F1906" t="str">
        <f t="shared" si="60"/>
        <v>89200</v>
      </c>
      <c r="H1906" s="31">
        <f t="shared" si="61"/>
        <v>289.58</v>
      </c>
    </row>
    <row r="1907" spans="1:8" ht="67.5">
      <c r="A1907" s="359" t="s">
        <v>9504</v>
      </c>
      <c r="B1907" s="314" t="s">
        <v>5001</v>
      </c>
      <c r="C1907" s="359" t="s">
        <v>74</v>
      </c>
      <c r="D1907" s="359" t="s">
        <v>24729</v>
      </c>
      <c r="F1907" t="str">
        <f t="shared" si="60"/>
        <v>89201</v>
      </c>
      <c r="H1907" s="31">
        <f t="shared" si="61"/>
        <v>75.540000000000006</v>
      </c>
    </row>
    <row r="1908" spans="1:8" ht="67.5">
      <c r="A1908" s="359" t="s">
        <v>9505</v>
      </c>
      <c r="B1908" s="314" t="s">
        <v>5002</v>
      </c>
      <c r="C1908" s="359" t="s">
        <v>74</v>
      </c>
      <c r="D1908" s="359" t="s">
        <v>26455</v>
      </c>
      <c r="F1908" t="str">
        <f t="shared" si="60"/>
        <v>89202</v>
      </c>
      <c r="H1908" s="31">
        <f t="shared" si="61"/>
        <v>97.76</v>
      </c>
    </row>
    <row r="1909" spans="1:8" ht="67.5">
      <c r="A1909" s="359" t="s">
        <v>9506</v>
      </c>
      <c r="B1909" s="314" t="s">
        <v>5003</v>
      </c>
      <c r="C1909" s="359" t="s">
        <v>74</v>
      </c>
      <c r="D1909" s="359" t="s">
        <v>26456</v>
      </c>
      <c r="F1909" t="str">
        <f t="shared" si="60"/>
        <v>89203</v>
      </c>
      <c r="H1909" s="31">
        <f t="shared" si="61"/>
        <v>227.61</v>
      </c>
    </row>
    <row r="1910" spans="1:8" ht="67.5">
      <c r="A1910" s="359" t="s">
        <v>9507</v>
      </c>
      <c r="B1910" s="314" t="s">
        <v>5004</v>
      </c>
      <c r="C1910" s="359" t="s">
        <v>74</v>
      </c>
      <c r="D1910" s="359" t="s">
        <v>24333</v>
      </c>
      <c r="F1910" t="str">
        <f t="shared" si="60"/>
        <v>89204</v>
      </c>
      <c r="H1910" s="31">
        <f t="shared" si="61"/>
        <v>68.7</v>
      </c>
    </row>
    <row r="1911" spans="1:8" ht="67.5">
      <c r="A1911" s="359" t="s">
        <v>9508</v>
      </c>
      <c r="B1911" s="314" t="s">
        <v>5005</v>
      </c>
      <c r="C1911" s="359" t="s">
        <v>74</v>
      </c>
      <c r="D1911" s="359" t="s">
        <v>26457</v>
      </c>
      <c r="F1911" t="str">
        <f t="shared" si="60"/>
        <v>89205</v>
      </c>
      <c r="H1911" s="31">
        <f t="shared" si="61"/>
        <v>89.76</v>
      </c>
    </row>
    <row r="1912" spans="1:8" ht="67.5">
      <c r="A1912" s="359" t="s">
        <v>9509</v>
      </c>
      <c r="B1912" s="314" t="s">
        <v>5006</v>
      </c>
      <c r="C1912" s="359" t="s">
        <v>74</v>
      </c>
      <c r="D1912" s="359" t="s">
        <v>26458</v>
      </c>
      <c r="F1912" t="str">
        <f t="shared" si="60"/>
        <v>89206</v>
      </c>
      <c r="H1912" s="31">
        <f t="shared" si="61"/>
        <v>212.39</v>
      </c>
    </row>
    <row r="1913" spans="1:8" ht="54">
      <c r="A1913" s="359" t="s">
        <v>9510</v>
      </c>
      <c r="B1913" s="314" t="s">
        <v>5007</v>
      </c>
      <c r="C1913" s="359" t="s">
        <v>74</v>
      </c>
      <c r="D1913" s="359" t="s">
        <v>26459</v>
      </c>
      <c r="F1913" t="str">
        <f t="shared" si="60"/>
        <v>90808</v>
      </c>
      <c r="H1913" s="31">
        <f t="shared" si="61"/>
        <v>76.33</v>
      </c>
    </row>
    <row r="1914" spans="1:8" ht="54">
      <c r="A1914" s="359" t="s">
        <v>9511</v>
      </c>
      <c r="B1914" s="314" t="s">
        <v>5008</v>
      </c>
      <c r="C1914" s="359" t="s">
        <v>74</v>
      </c>
      <c r="D1914" s="359" t="s">
        <v>26460</v>
      </c>
      <c r="F1914" t="str">
        <f t="shared" si="60"/>
        <v>90809</v>
      </c>
      <c r="H1914" s="31">
        <f t="shared" si="61"/>
        <v>73.760000000000005</v>
      </c>
    </row>
    <row r="1915" spans="1:8" ht="54">
      <c r="A1915" s="359" t="s">
        <v>9512</v>
      </c>
      <c r="B1915" s="314" t="s">
        <v>5009</v>
      </c>
      <c r="C1915" s="359" t="s">
        <v>74</v>
      </c>
      <c r="D1915" s="359" t="s">
        <v>24878</v>
      </c>
      <c r="F1915" t="str">
        <f t="shared" si="60"/>
        <v>90810</v>
      </c>
      <c r="H1915" s="31">
        <f t="shared" si="61"/>
        <v>163.29</v>
      </c>
    </row>
    <row r="1916" spans="1:8" ht="54">
      <c r="A1916" s="359" t="s">
        <v>9513</v>
      </c>
      <c r="B1916" s="314" t="s">
        <v>5010</v>
      </c>
      <c r="C1916" s="359" t="s">
        <v>74</v>
      </c>
      <c r="D1916" s="359" t="s">
        <v>26461</v>
      </c>
      <c r="F1916" t="str">
        <f t="shared" si="60"/>
        <v>90811</v>
      </c>
      <c r="H1916" s="31">
        <f t="shared" si="61"/>
        <v>155.38999999999999</v>
      </c>
    </row>
    <row r="1917" spans="1:8" ht="54">
      <c r="A1917" s="359" t="s">
        <v>9514</v>
      </c>
      <c r="B1917" s="314" t="s">
        <v>5011</v>
      </c>
      <c r="C1917" s="359" t="s">
        <v>74</v>
      </c>
      <c r="D1917" s="359" t="s">
        <v>26462</v>
      </c>
      <c r="F1917" t="str">
        <f t="shared" si="60"/>
        <v>90812</v>
      </c>
      <c r="H1917" s="31">
        <f t="shared" si="61"/>
        <v>280.41000000000003</v>
      </c>
    </row>
    <row r="1918" spans="1:8" ht="54">
      <c r="A1918" s="359" t="s">
        <v>9515</v>
      </c>
      <c r="B1918" s="314" t="s">
        <v>5012</v>
      </c>
      <c r="C1918" s="359" t="s">
        <v>74</v>
      </c>
      <c r="D1918" s="359" t="s">
        <v>26463</v>
      </c>
      <c r="F1918" t="str">
        <f t="shared" si="60"/>
        <v>90813</v>
      </c>
      <c r="H1918" s="31">
        <f t="shared" si="61"/>
        <v>269.47000000000003</v>
      </c>
    </row>
    <row r="1919" spans="1:8" ht="54">
      <c r="A1919" s="359" t="s">
        <v>9516</v>
      </c>
      <c r="B1919" s="314" t="s">
        <v>5013</v>
      </c>
      <c r="C1919" s="359" t="s">
        <v>74</v>
      </c>
      <c r="D1919" s="359" t="s">
        <v>26464</v>
      </c>
      <c r="F1919" t="str">
        <f t="shared" si="60"/>
        <v>90814</v>
      </c>
      <c r="H1919" s="31">
        <f t="shared" si="61"/>
        <v>339.62</v>
      </c>
    </row>
    <row r="1920" spans="1:8" ht="54">
      <c r="A1920" s="359" t="s">
        <v>9517</v>
      </c>
      <c r="B1920" s="314" t="s">
        <v>5014</v>
      </c>
      <c r="C1920" s="359" t="s">
        <v>74</v>
      </c>
      <c r="D1920" s="359" t="s">
        <v>26465</v>
      </c>
      <c r="F1920" t="str">
        <f t="shared" si="60"/>
        <v>90815</v>
      </c>
      <c r="H1920" s="31">
        <f t="shared" si="61"/>
        <v>411.95</v>
      </c>
    </row>
    <row r="1921" spans="1:8" ht="67.5">
      <c r="A1921" s="359" t="s">
        <v>9518</v>
      </c>
      <c r="B1921" s="314" t="s">
        <v>5015</v>
      </c>
      <c r="C1921" s="359" t="s">
        <v>74</v>
      </c>
      <c r="D1921" s="359" t="s">
        <v>24330</v>
      </c>
      <c r="F1921" t="str">
        <f t="shared" si="60"/>
        <v>90877</v>
      </c>
      <c r="H1921" s="31">
        <f t="shared" si="61"/>
        <v>49.29</v>
      </c>
    </row>
    <row r="1922" spans="1:8" ht="67.5">
      <c r="A1922" s="359" t="s">
        <v>9519</v>
      </c>
      <c r="B1922" s="314" t="s">
        <v>5016</v>
      </c>
      <c r="C1922" s="359" t="s">
        <v>74</v>
      </c>
      <c r="D1922" s="359" t="s">
        <v>26466</v>
      </c>
      <c r="F1922" t="str">
        <f t="shared" si="60"/>
        <v>90878</v>
      </c>
      <c r="H1922" s="31">
        <f t="shared" si="61"/>
        <v>47.2</v>
      </c>
    </row>
    <row r="1923" spans="1:8" ht="67.5">
      <c r="A1923" s="359" t="s">
        <v>9520</v>
      </c>
      <c r="B1923" s="314" t="s">
        <v>5017</v>
      </c>
      <c r="C1923" s="359" t="s">
        <v>74</v>
      </c>
      <c r="D1923" s="359" t="s">
        <v>23703</v>
      </c>
      <c r="F1923" t="str">
        <f t="shared" si="60"/>
        <v>90880</v>
      </c>
      <c r="H1923" s="31">
        <f t="shared" si="61"/>
        <v>64.599999999999994</v>
      </c>
    </row>
    <row r="1924" spans="1:8" ht="67.5">
      <c r="A1924" s="359" t="s">
        <v>9521</v>
      </c>
      <c r="B1924" s="314" t="s">
        <v>5018</v>
      </c>
      <c r="C1924" s="359" t="s">
        <v>74</v>
      </c>
      <c r="D1924" s="359" t="s">
        <v>26467</v>
      </c>
      <c r="F1924" t="str">
        <f t="shared" si="60"/>
        <v>90881</v>
      </c>
      <c r="H1924" s="31">
        <f t="shared" si="61"/>
        <v>59.53</v>
      </c>
    </row>
    <row r="1925" spans="1:8" ht="67.5">
      <c r="A1925" s="359" t="s">
        <v>9522</v>
      </c>
      <c r="B1925" s="314" t="s">
        <v>5019</v>
      </c>
      <c r="C1925" s="359" t="s">
        <v>74</v>
      </c>
      <c r="D1925" s="359" t="s">
        <v>23987</v>
      </c>
      <c r="F1925" t="str">
        <f t="shared" ref="F1925:F1988" si="62">TRIM(A1925)</f>
        <v>90883</v>
      </c>
      <c r="H1925" s="31">
        <f t="shared" ref="H1925:H1988" si="63">ROUND(D1925*(1+$H$1),2)</f>
        <v>82.97</v>
      </c>
    </row>
    <row r="1926" spans="1:8" ht="67.5">
      <c r="A1926" s="359" t="s">
        <v>9523</v>
      </c>
      <c r="B1926" s="314" t="s">
        <v>5020</v>
      </c>
      <c r="C1926" s="359" t="s">
        <v>74</v>
      </c>
      <c r="D1926" s="359" t="s">
        <v>26468</v>
      </c>
      <c r="F1926" t="str">
        <f t="shared" si="62"/>
        <v>90884</v>
      </c>
      <c r="H1926" s="31">
        <f t="shared" si="63"/>
        <v>80.59</v>
      </c>
    </row>
    <row r="1927" spans="1:8" ht="67.5">
      <c r="A1927" s="359" t="s">
        <v>9524</v>
      </c>
      <c r="B1927" s="314" t="s">
        <v>5021</v>
      </c>
      <c r="C1927" s="359" t="s">
        <v>74</v>
      </c>
      <c r="D1927" s="359" t="s">
        <v>26469</v>
      </c>
      <c r="F1927" t="str">
        <f t="shared" si="62"/>
        <v>90885</v>
      </c>
      <c r="H1927" s="31">
        <f t="shared" si="63"/>
        <v>79.489999999999995</v>
      </c>
    </row>
    <row r="1928" spans="1:8" ht="67.5">
      <c r="A1928" s="359" t="s">
        <v>9525</v>
      </c>
      <c r="B1928" s="314" t="s">
        <v>5022</v>
      </c>
      <c r="C1928" s="359" t="s">
        <v>74</v>
      </c>
      <c r="D1928" s="359" t="s">
        <v>26470</v>
      </c>
      <c r="F1928" t="str">
        <f t="shared" si="62"/>
        <v>90886</v>
      </c>
      <c r="H1928" s="31">
        <f t="shared" si="63"/>
        <v>160.1</v>
      </c>
    </row>
    <row r="1929" spans="1:8" ht="67.5">
      <c r="A1929" s="359" t="s">
        <v>9526</v>
      </c>
      <c r="B1929" s="314" t="s">
        <v>5023</v>
      </c>
      <c r="C1929" s="359" t="s">
        <v>74</v>
      </c>
      <c r="D1929" s="359" t="s">
        <v>26471</v>
      </c>
      <c r="F1929" t="str">
        <f t="shared" si="62"/>
        <v>90887</v>
      </c>
      <c r="H1929" s="31">
        <f t="shared" si="63"/>
        <v>157.47</v>
      </c>
    </row>
    <row r="1930" spans="1:8" ht="67.5">
      <c r="A1930" s="359" t="s">
        <v>9527</v>
      </c>
      <c r="B1930" s="314" t="s">
        <v>5024</v>
      </c>
      <c r="C1930" s="359" t="s">
        <v>74</v>
      </c>
      <c r="D1930" s="359" t="s">
        <v>26472</v>
      </c>
      <c r="F1930" t="str">
        <f t="shared" si="62"/>
        <v>90888</v>
      </c>
      <c r="H1930" s="31">
        <f t="shared" si="63"/>
        <v>156.33000000000001</v>
      </c>
    </row>
    <row r="1931" spans="1:8" ht="67.5">
      <c r="A1931" s="359" t="s">
        <v>9528</v>
      </c>
      <c r="B1931" s="314" t="s">
        <v>5025</v>
      </c>
      <c r="C1931" s="359" t="s">
        <v>74</v>
      </c>
      <c r="D1931" s="359" t="s">
        <v>26473</v>
      </c>
      <c r="F1931" t="str">
        <f t="shared" si="62"/>
        <v>90889</v>
      </c>
      <c r="H1931" s="31">
        <f t="shared" si="63"/>
        <v>188.41</v>
      </c>
    </row>
    <row r="1932" spans="1:8" ht="67.5">
      <c r="A1932" s="359" t="s">
        <v>9529</v>
      </c>
      <c r="B1932" s="314" t="s">
        <v>5026</v>
      </c>
      <c r="C1932" s="359" t="s">
        <v>74</v>
      </c>
      <c r="D1932" s="359" t="s">
        <v>26474</v>
      </c>
      <c r="F1932" t="str">
        <f t="shared" si="62"/>
        <v>90890</v>
      </c>
      <c r="H1932" s="31">
        <f t="shared" si="63"/>
        <v>184.49</v>
      </c>
    </row>
    <row r="1933" spans="1:8" ht="67.5">
      <c r="A1933" s="359" t="s">
        <v>9530</v>
      </c>
      <c r="B1933" s="314" t="s">
        <v>5027</v>
      </c>
      <c r="C1933" s="359" t="s">
        <v>74</v>
      </c>
      <c r="D1933" s="359" t="s">
        <v>26475</v>
      </c>
      <c r="F1933" t="str">
        <f t="shared" si="62"/>
        <v>90891</v>
      </c>
      <c r="H1933" s="31">
        <f t="shared" si="63"/>
        <v>182.75</v>
      </c>
    </row>
    <row r="1934" spans="1:8" ht="27">
      <c r="A1934" s="359" t="s">
        <v>9531</v>
      </c>
      <c r="B1934" s="314" t="s">
        <v>5028</v>
      </c>
      <c r="C1934" s="359" t="s">
        <v>112</v>
      </c>
      <c r="D1934" s="359" t="s">
        <v>25197</v>
      </c>
      <c r="F1934" t="str">
        <f t="shared" si="62"/>
        <v>95601</v>
      </c>
      <c r="H1934" s="31">
        <f t="shared" si="63"/>
        <v>17.72</v>
      </c>
    </row>
    <row r="1935" spans="1:8" ht="27">
      <c r="A1935" s="359" t="s">
        <v>9532</v>
      </c>
      <c r="B1935" s="314" t="s">
        <v>5029</v>
      </c>
      <c r="C1935" s="359" t="s">
        <v>112</v>
      </c>
      <c r="D1935" s="359" t="s">
        <v>23572</v>
      </c>
      <c r="F1935" t="str">
        <f t="shared" si="62"/>
        <v>95602</v>
      </c>
      <c r="H1935" s="31">
        <f t="shared" si="63"/>
        <v>22.57</v>
      </c>
    </row>
    <row r="1936" spans="1:8" ht="27">
      <c r="A1936" s="359" t="s">
        <v>9533</v>
      </c>
      <c r="B1936" s="314" t="s">
        <v>5030</v>
      </c>
      <c r="C1936" s="359" t="s">
        <v>112</v>
      </c>
      <c r="D1936" s="359" t="s">
        <v>25563</v>
      </c>
      <c r="F1936" t="str">
        <f t="shared" si="62"/>
        <v>95603</v>
      </c>
      <c r="H1936" s="31">
        <f t="shared" si="63"/>
        <v>29.61</v>
      </c>
    </row>
    <row r="1937" spans="1:8" ht="27">
      <c r="A1937" s="359" t="s">
        <v>9534</v>
      </c>
      <c r="B1937" s="314" t="s">
        <v>5031</v>
      </c>
      <c r="C1937" s="359" t="s">
        <v>112</v>
      </c>
      <c r="D1937" s="359" t="s">
        <v>20893</v>
      </c>
      <c r="F1937" t="str">
        <f t="shared" si="62"/>
        <v>95604</v>
      </c>
      <c r="H1937" s="31">
        <f t="shared" si="63"/>
        <v>39.01</v>
      </c>
    </row>
    <row r="1938" spans="1:8" ht="27">
      <c r="A1938" s="359" t="s">
        <v>9535</v>
      </c>
      <c r="B1938" s="314" t="s">
        <v>5032</v>
      </c>
      <c r="C1938" s="359" t="s">
        <v>112</v>
      </c>
      <c r="D1938" s="359" t="s">
        <v>26476</v>
      </c>
      <c r="F1938" t="str">
        <f t="shared" si="62"/>
        <v>95605</v>
      </c>
      <c r="H1938" s="31">
        <f t="shared" si="63"/>
        <v>61.17</v>
      </c>
    </row>
    <row r="1939" spans="1:8" ht="27">
      <c r="A1939" s="359" t="s">
        <v>9536</v>
      </c>
      <c r="B1939" s="314" t="s">
        <v>5033</v>
      </c>
      <c r="C1939" s="359" t="s">
        <v>112</v>
      </c>
      <c r="D1939" s="359" t="s">
        <v>14324</v>
      </c>
      <c r="F1939" t="str">
        <f t="shared" si="62"/>
        <v>95607</v>
      </c>
      <c r="H1939" s="31">
        <f t="shared" si="63"/>
        <v>6.65</v>
      </c>
    </row>
    <row r="1940" spans="1:8" ht="27">
      <c r="A1940" s="359" t="s">
        <v>9537</v>
      </c>
      <c r="B1940" s="314" t="s">
        <v>5034</v>
      </c>
      <c r="C1940" s="359" t="s">
        <v>112</v>
      </c>
      <c r="D1940" s="359" t="s">
        <v>14323</v>
      </c>
      <c r="F1940" t="str">
        <f t="shared" si="62"/>
        <v>95608</v>
      </c>
      <c r="H1940" s="31">
        <f t="shared" si="63"/>
        <v>7.68</v>
      </c>
    </row>
    <row r="1941" spans="1:8" ht="27">
      <c r="A1941" s="359" t="s">
        <v>9538</v>
      </c>
      <c r="B1941" s="314" t="s">
        <v>5035</v>
      </c>
      <c r="C1941" s="359" t="s">
        <v>112</v>
      </c>
      <c r="D1941" s="359" t="s">
        <v>16808</v>
      </c>
      <c r="F1941" t="str">
        <f t="shared" si="62"/>
        <v>95609</v>
      </c>
      <c r="H1941" s="31">
        <f t="shared" si="63"/>
        <v>8.5500000000000007</v>
      </c>
    </row>
    <row r="1942" spans="1:8" ht="27">
      <c r="A1942" s="359" t="s">
        <v>9540</v>
      </c>
      <c r="B1942" s="314" t="s">
        <v>5036</v>
      </c>
      <c r="C1942" s="359" t="s">
        <v>74</v>
      </c>
      <c r="D1942" s="359" t="s">
        <v>26477</v>
      </c>
      <c r="F1942" t="str">
        <f t="shared" si="62"/>
        <v>96160</v>
      </c>
      <c r="H1942" s="31">
        <f t="shared" si="63"/>
        <v>199.17</v>
      </c>
    </row>
    <row r="1943" spans="1:8" ht="27">
      <c r="A1943" s="359" t="s">
        <v>9541</v>
      </c>
      <c r="B1943" s="314" t="s">
        <v>5037</v>
      </c>
      <c r="C1943" s="359" t="s">
        <v>74</v>
      </c>
      <c r="D1943" s="359" t="s">
        <v>26478</v>
      </c>
      <c r="F1943" t="str">
        <f t="shared" si="62"/>
        <v>96161</v>
      </c>
      <c r="H1943" s="31">
        <f t="shared" si="63"/>
        <v>293.29000000000002</v>
      </c>
    </row>
    <row r="1944" spans="1:8" ht="27">
      <c r="A1944" s="359" t="s">
        <v>9542</v>
      </c>
      <c r="B1944" s="314" t="s">
        <v>5038</v>
      </c>
      <c r="C1944" s="359" t="s">
        <v>74</v>
      </c>
      <c r="D1944" s="359" t="s">
        <v>24944</v>
      </c>
      <c r="F1944" t="str">
        <f t="shared" si="62"/>
        <v>96162</v>
      </c>
      <c r="H1944" s="31">
        <f t="shared" si="63"/>
        <v>381.17</v>
      </c>
    </row>
    <row r="1945" spans="1:8" ht="27">
      <c r="A1945" s="359" t="s">
        <v>9543</v>
      </c>
      <c r="B1945" s="314" t="s">
        <v>5039</v>
      </c>
      <c r="C1945" s="359" t="s">
        <v>74</v>
      </c>
      <c r="D1945" s="359" t="s">
        <v>26479</v>
      </c>
      <c r="F1945" t="str">
        <f t="shared" si="62"/>
        <v>96163</v>
      </c>
      <c r="H1945" s="31">
        <f t="shared" si="63"/>
        <v>432.88</v>
      </c>
    </row>
    <row r="1946" spans="1:8" ht="27">
      <c r="A1946" s="359" t="s">
        <v>9544</v>
      </c>
      <c r="B1946" s="314" t="s">
        <v>5040</v>
      </c>
      <c r="C1946" s="359" t="s">
        <v>74</v>
      </c>
      <c r="D1946" s="359" t="s">
        <v>26480</v>
      </c>
      <c r="F1946" t="str">
        <f t="shared" si="62"/>
        <v>96164</v>
      </c>
      <c r="H1946" s="31">
        <f t="shared" si="63"/>
        <v>180.41</v>
      </c>
    </row>
    <row r="1947" spans="1:8" ht="27">
      <c r="A1947" s="359" t="s">
        <v>9545</v>
      </c>
      <c r="B1947" s="314" t="s">
        <v>5041</v>
      </c>
      <c r="C1947" s="359" t="s">
        <v>74</v>
      </c>
      <c r="D1947" s="359" t="s">
        <v>26481</v>
      </c>
      <c r="F1947" t="str">
        <f t="shared" si="62"/>
        <v>96165</v>
      </c>
      <c r="H1947" s="31">
        <f t="shared" si="63"/>
        <v>267.58</v>
      </c>
    </row>
    <row r="1948" spans="1:8" ht="27">
      <c r="A1948" s="359" t="s">
        <v>9546</v>
      </c>
      <c r="B1948" s="314" t="s">
        <v>5042</v>
      </c>
      <c r="C1948" s="359" t="s">
        <v>74</v>
      </c>
      <c r="D1948" s="359" t="s">
        <v>26482</v>
      </c>
      <c r="F1948" t="str">
        <f t="shared" si="62"/>
        <v>96166</v>
      </c>
      <c r="H1948" s="31">
        <f t="shared" si="63"/>
        <v>341.96</v>
      </c>
    </row>
    <row r="1949" spans="1:8" ht="27">
      <c r="A1949" s="359" t="s">
        <v>9547</v>
      </c>
      <c r="B1949" s="314" t="s">
        <v>5043</v>
      </c>
      <c r="C1949" s="359" t="s">
        <v>74</v>
      </c>
      <c r="D1949" s="359" t="s">
        <v>26483</v>
      </c>
      <c r="F1949" t="str">
        <f t="shared" si="62"/>
        <v>96167</v>
      </c>
      <c r="H1949" s="31">
        <f t="shared" si="63"/>
        <v>377.58</v>
      </c>
    </row>
    <row r="1950" spans="1:8" ht="27">
      <c r="A1950" s="359" t="s">
        <v>9548</v>
      </c>
      <c r="B1950" s="314" t="s">
        <v>5044</v>
      </c>
      <c r="C1950" s="359" t="s">
        <v>74</v>
      </c>
      <c r="D1950" s="359" t="s">
        <v>24658</v>
      </c>
      <c r="F1950" t="str">
        <f t="shared" si="62"/>
        <v>96168</v>
      </c>
      <c r="H1950" s="31">
        <f t="shared" si="63"/>
        <v>171.36</v>
      </c>
    </row>
    <row r="1951" spans="1:8" ht="27">
      <c r="A1951" s="359" t="s">
        <v>9549</v>
      </c>
      <c r="B1951" s="314" t="s">
        <v>5045</v>
      </c>
      <c r="C1951" s="359" t="s">
        <v>74</v>
      </c>
      <c r="D1951" s="359" t="s">
        <v>26484</v>
      </c>
      <c r="F1951" t="str">
        <f t="shared" si="62"/>
        <v>96169</v>
      </c>
      <c r="H1951" s="31">
        <f t="shared" si="63"/>
        <v>256.02</v>
      </c>
    </row>
    <row r="1952" spans="1:8" ht="27">
      <c r="A1952" s="359" t="s">
        <v>9550</v>
      </c>
      <c r="B1952" s="314" t="s">
        <v>5046</v>
      </c>
      <c r="C1952" s="359" t="s">
        <v>74</v>
      </c>
      <c r="D1952" s="359" t="s">
        <v>26485</v>
      </c>
      <c r="F1952" t="str">
        <f t="shared" si="62"/>
        <v>96170</v>
      </c>
      <c r="H1952" s="31">
        <f t="shared" si="63"/>
        <v>327.83</v>
      </c>
    </row>
    <row r="1953" spans="1:8" ht="27">
      <c r="A1953" s="359" t="s">
        <v>9551</v>
      </c>
      <c r="B1953" s="314" t="s">
        <v>5047</v>
      </c>
      <c r="C1953" s="359" t="s">
        <v>74</v>
      </c>
      <c r="D1953" s="359" t="s">
        <v>26486</v>
      </c>
      <c r="F1953" t="str">
        <f t="shared" si="62"/>
        <v>96171</v>
      </c>
      <c r="H1953" s="31">
        <f t="shared" si="63"/>
        <v>358.6</v>
      </c>
    </row>
    <row r="1954" spans="1:8" ht="27">
      <c r="A1954" s="359" t="s">
        <v>9552</v>
      </c>
      <c r="B1954" s="314" t="s">
        <v>5048</v>
      </c>
      <c r="C1954" s="359" t="s">
        <v>74</v>
      </c>
      <c r="D1954" s="359" t="s">
        <v>26487</v>
      </c>
      <c r="F1954" t="str">
        <f t="shared" si="62"/>
        <v>96172</v>
      </c>
      <c r="H1954" s="31">
        <f t="shared" si="63"/>
        <v>212.28</v>
      </c>
    </row>
    <row r="1955" spans="1:8" ht="27">
      <c r="A1955" s="359" t="s">
        <v>9553</v>
      </c>
      <c r="B1955" s="314" t="s">
        <v>5049</v>
      </c>
      <c r="C1955" s="359" t="s">
        <v>74</v>
      </c>
      <c r="D1955" s="359" t="s">
        <v>26488</v>
      </c>
      <c r="F1955" t="str">
        <f t="shared" si="62"/>
        <v>96173</v>
      </c>
      <c r="H1955" s="31">
        <f t="shared" si="63"/>
        <v>309.69</v>
      </c>
    </row>
    <row r="1956" spans="1:8" ht="27">
      <c r="A1956" s="359" t="s">
        <v>9554</v>
      </c>
      <c r="B1956" s="314" t="s">
        <v>5050</v>
      </c>
      <c r="C1956" s="359" t="s">
        <v>74</v>
      </c>
      <c r="D1956" s="359" t="s">
        <v>26489</v>
      </c>
      <c r="F1956" t="str">
        <f t="shared" si="62"/>
        <v>96174</v>
      </c>
      <c r="H1956" s="31">
        <f t="shared" si="63"/>
        <v>402.16</v>
      </c>
    </row>
    <row r="1957" spans="1:8" ht="27">
      <c r="A1957" s="359" t="s">
        <v>9555</v>
      </c>
      <c r="B1957" s="314" t="s">
        <v>5051</v>
      </c>
      <c r="C1957" s="359" t="s">
        <v>74</v>
      </c>
      <c r="D1957" s="359" t="s">
        <v>26490</v>
      </c>
      <c r="F1957" t="str">
        <f t="shared" si="62"/>
        <v>96175</v>
      </c>
      <c r="H1957" s="31">
        <f t="shared" si="63"/>
        <v>457.3</v>
      </c>
    </row>
    <row r="1958" spans="1:8" ht="27">
      <c r="A1958" s="359" t="s">
        <v>9556</v>
      </c>
      <c r="B1958" s="314" t="s">
        <v>5052</v>
      </c>
      <c r="C1958" s="359" t="s">
        <v>74</v>
      </c>
      <c r="D1958" s="359" t="s">
        <v>26491</v>
      </c>
      <c r="F1958" t="str">
        <f t="shared" si="62"/>
        <v>96176</v>
      </c>
      <c r="H1958" s="31">
        <f t="shared" si="63"/>
        <v>189.1</v>
      </c>
    </row>
    <row r="1959" spans="1:8" ht="27">
      <c r="A1959" s="359" t="s">
        <v>9557</v>
      </c>
      <c r="B1959" s="314" t="s">
        <v>5053</v>
      </c>
      <c r="C1959" s="359" t="s">
        <v>74</v>
      </c>
      <c r="D1959" s="359" t="s">
        <v>26492</v>
      </c>
      <c r="F1959" t="str">
        <f t="shared" si="62"/>
        <v>96177</v>
      </c>
      <c r="H1959" s="31">
        <f t="shared" si="63"/>
        <v>277.67</v>
      </c>
    </row>
    <row r="1960" spans="1:8" ht="27">
      <c r="A1960" s="359" t="s">
        <v>9558</v>
      </c>
      <c r="B1960" s="314" t="s">
        <v>5054</v>
      </c>
      <c r="C1960" s="359" t="s">
        <v>74</v>
      </c>
      <c r="D1960" s="359" t="s">
        <v>26493</v>
      </c>
      <c r="F1960" t="str">
        <f t="shared" si="62"/>
        <v>96178</v>
      </c>
      <c r="H1960" s="31">
        <f t="shared" si="63"/>
        <v>353.86</v>
      </c>
    </row>
    <row r="1961" spans="1:8" ht="27">
      <c r="A1961" s="359" t="s">
        <v>9559</v>
      </c>
      <c r="B1961" s="314" t="s">
        <v>5055</v>
      </c>
      <c r="C1961" s="359" t="s">
        <v>74</v>
      </c>
      <c r="D1961" s="359" t="s">
        <v>26494</v>
      </c>
      <c r="F1961" t="str">
        <f t="shared" si="62"/>
        <v>96179</v>
      </c>
      <c r="H1961" s="31">
        <f t="shared" si="63"/>
        <v>390.51</v>
      </c>
    </row>
    <row r="1962" spans="1:8" ht="27">
      <c r="A1962" s="359" t="s">
        <v>9560</v>
      </c>
      <c r="B1962" s="314" t="s">
        <v>5056</v>
      </c>
      <c r="C1962" s="359" t="s">
        <v>74</v>
      </c>
      <c r="D1962" s="359" t="s">
        <v>26495</v>
      </c>
      <c r="F1962" t="str">
        <f t="shared" si="62"/>
        <v>96180</v>
      </c>
      <c r="H1962" s="31">
        <f t="shared" si="63"/>
        <v>177.78</v>
      </c>
    </row>
    <row r="1963" spans="1:8" ht="27">
      <c r="A1963" s="359" t="s">
        <v>9561</v>
      </c>
      <c r="B1963" s="314" t="s">
        <v>5057</v>
      </c>
      <c r="C1963" s="359" t="s">
        <v>74</v>
      </c>
      <c r="D1963" s="359" t="s">
        <v>26496</v>
      </c>
      <c r="F1963" t="str">
        <f t="shared" si="62"/>
        <v>96181</v>
      </c>
      <c r="H1963" s="31">
        <f t="shared" si="63"/>
        <v>263.45999999999998</v>
      </c>
    </row>
    <row r="1964" spans="1:8" ht="27">
      <c r="A1964" s="359" t="s">
        <v>9562</v>
      </c>
      <c r="B1964" s="314" t="s">
        <v>5058</v>
      </c>
      <c r="C1964" s="359" t="s">
        <v>74</v>
      </c>
      <c r="D1964" s="359" t="s">
        <v>26497</v>
      </c>
      <c r="F1964" t="str">
        <f t="shared" si="62"/>
        <v>96182</v>
      </c>
      <c r="H1964" s="31">
        <f t="shared" si="63"/>
        <v>335</v>
      </c>
    </row>
    <row r="1965" spans="1:8" ht="27">
      <c r="A1965" s="359" t="s">
        <v>9563</v>
      </c>
      <c r="B1965" s="314" t="s">
        <v>5059</v>
      </c>
      <c r="C1965" s="359" t="s">
        <v>74</v>
      </c>
      <c r="D1965" s="359" t="s">
        <v>26498</v>
      </c>
      <c r="F1965" t="str">
        <f t="shared" si="62"/>
        <v>96183</v>
      </c>
      <c r="H1965" s="31">
        <f t="shared" si="63"/>
        <v>367.44</v>
      </c>
    </row>
    <row r="1966" spans="1:8" ht="40.5">
      <c r="A1966" s="359" t="s">
        <v>9564</v>
      </c>
      <c r="B1966" s="314" t="s">
        <v>9565</v>
      </c>
      <c r="C1966" s="359" t="s">
        <v>74</v>
      </c>
      <c r="D1966" s="359" t="s">
        <v>24384</v>
      </c>
      <c r="F1966" t="str">
        <f t="shared" si="62"/>
        <v>98228</v>
      </c>
      <c r="H1966" s="31">
        <f t="shared" si="63"/>
        <v>55.96</v>
      </c>
    </row>
    <row r="1967" spans="1:8" ht="40.5">
      <c r="A1967" s="359" t="s">
        <v>9566</v>
      </c>
      <c r="B1967" s="314" t="s">
        <v>9567</v>
      </c>
      <c r="C1967" s="359" t="s">
        <v>74</v>
      </c>
      <c r="D1967" s="359" t="s">
        <v>23310</v>
      </c>
      <c r="F1967" t="str">
        <f t="shared" si="62"/>
        <v>98229</v>
      </c>
      <c r="H1967" s="31">
        <f t="shared" si="63"/>
        <v>76.02</v>
      </c>
    </row>
    <row r="1968" spans="1:8" ht="40.5">
      <c r="A1968" s="359" t="s">
        <v>9568</v>
      </c>
      <c r="B1968" s="314" t="s">
        <v>9569</v>
      </c>
      <c r="C1968" s="359" t="s">
        <v>74</v>
      </c>
      <c r="D1968" s="359" t="s">
        <v>25018</v>
      </c>
      <c r="F1968" t="str">
        <f t="shared" si="62"/>
        <v>98230</v>
      </c>
      <c r="H1968" s="31">
        <f t="shared" si="63"/>
        <v>102.84</v>
      </c>
    </row>
    <row r="1969" spans="1:8" ht="40.5">
      <c r="A1969" s="359" t="s">
        <v>26499</v>
      </c>
      <c r="B1969" s="314" t="s">
        <v>26500</v>
      </c>
      <c r="C1969" s="359" t="s">
        <v>70</v>
      </c>
      <c r="D1969" s="359" t="s">
        <v>8465</v>
      </c>
      <c r="F1969" t="str">
        <f t="shared" si="62"/>
        <v>100035</v>
      </c>
      <c r="H1969" s="31">
        <f t="shared" si="63"/>
        <v>8.8699999999999992</v>
      </c>
    </row>
    <row r="1970" spans="1:8" ht="54">
      <c r="A1970" s="359" t="s">
        <v>26501</v>
      </c>
      <c r="B1970" s="314" t="s">
        <v>26502</v>
      </c>
      <c r="C1970" s="359" t="s">
        <v>70</v>
      </c>
      <c r="D1970" s="359" t="s">
        <v>26503</v>
      </c>
      <c r="F1970" t="str">
        <f t="shared" si="62"/>
        <v>100036</v>
      </c>
      <c r="H1970" s="31">
        <f t="shared" si="63"/>
        <v>8.7200000000000006</v>
      </c>
    </row>
    <row r="1971" spans="1:8" ht="54">
      <c r="A1971" s="359" t="s">
        <v>26504</v>
      </c>
      <c r="B1971" s="314" t="s">
        <v>26505</v>
      </c>
      <c r="C1971" s="359" t="s">
        <v>70</v>
      </c>
      <c r="D1971" s="359" t="s">
        <v>22349</v>
      </c>
      <c r="F1971" t="str">
        <f t="shared" si="62"/>
        <v>100037</v>
      </c>
      <c r="H1971" s="31">
        <f t="shared" si="63"/>
        <v>8.4499999999999993</v>
      </c>
    </row>
    <row r="1972" spans="1:8" ht="40.5">
      <c r="A1972" s="359" t="s">
        <v>9570</v>
      </c>
      <c r="B1972" s="314" t="s">
        <v>5060</v>
      </c>
      <c r="C1972" s="359" t="s">
        <v>82</v>
      </c>
      <c r="D1972" s="359" t="s">
        <v>26506</v>
      </c>
      <c r="F1972" t="str">
        <f t="shared" si="62"/>
        <v>83534</v>
      </c>
      <c r="H1972" s="31">
        <f t="shared" si="63"/>
        <v>558.78</v>
      </c>
    </row>
    <row r="1973" spans="1:8" ht="27">
      <c r="A1973" s="359" t="s">
        <v>9571</v>
      </c>
      <c r="B1973" s="314" t="s">
        <v>14316</v>
      </c>
      <c r="C1973" s="359" t="s">
        <v>72</v>
      </c>
      <c r="D1973" s="359" t="s">
        <v>24266</v>
      </c>
      <c r="F1973" t="str">
        <f t="shared" si="62"/>
        <v>95240</v>
      </c>
      <c r="H1973" s="31">
        <f t="shared" si="63"/>
        <v>14.13</v>
      </c>
    </row>
    <row r="1974" spans="1:8" ht="27">
      <c r="A1974" s="359" t="s">
        <v>9573</v>
      </c>
      <c r="B1974" s="314" t="s">
        <v>14317</v>
      </c>
      <c r="C1974" s="359" t="s">
        <v>72</v>
      </c>
      <c r="D1974" s="359" t="s">
        <v>26507</v>
      </c>
      <c r="F1974" t="str">
        <f t="shared" si="62"/>
        <v>95241</v>
      </c>
      <c r="H1974" s="31">
        <f t="shared" si="63"/>
        <v>23.56</v>
      </c>
    </row>
    <row r="1975" spans="1:8" ht="27">
      <c r="A1975" s="359" t="s">
        <v>9574</v>
      </c>
      <c r="B1975" s="314" t="s">
        <v>5061</v>
      </c>
      <c r="C1975" s="359" t="s">
        <v>82</v>
      </c>
      <c r="D1975" s="359" t="s">
        <v>26508</v>
      </c>
      <c r="F1975" t="str">
        <f t="shared" si="62"/>
        <v>96616</v>
      </c>
      <c r="H1975" s="31">
        <f t="shared" si="63"/>
        <v>495.26</v>
      </c>
    </row>
    <row r="1976" spans="1:8" ht="40.5">
      <c r="A1976" s="359" t="s">
        <v>9575</v>
      </c>
      <c r="B1976" s="314" t="s">
        <v>5062</v>
      </c>
      <c r="C1976" s="359" t="s">
        <v>72</v>
      </c>
      <c r="D1976" s="359" t="s">
        <v>26509</v>
      </c>
      <c r="F1976" t="str">
        <f t="shared" si="62"/>
        <v>96617</v>
      </c>
      <c r="H1976" s="31">
        <f t="shared" si="63"/>
        <v>14.83</v>
      </c>
    </row>
    <row r="1977" spans="1:8" ht="40.5">
      <c r="A1977" s="359" t="s">
        <v>9576</v>
      </c>
      <c r="B1977" s="314" t="s">
        <v>5063</v>
      </c>
      <c r="C1977" s="359" t="s">
        <v>72</v>
      </c>
      <c r="D1977" s="359" t="s">
        <v>19206</v>
      </c>
      <c r="F1977" t="str">
        <f t="shared" si="62"/>
        <v>96619</v>
      </c>
      <c r="H1977" s="31">
        <f t="shared" si="63"/>
        <v>24.75</v>
      </c>
    </row>
    <row r="1978" spans="1:8" ht="27">
      <c r="A1978" s="359" t="s">
        <v>9577</v>
      </c>
      <c r="B1978" s="314" t="s">
        <v>5064</v>
      </c>
      <c r="C1978" s="359" t="s">
        <v>82</v>
      </c>
      <c r="D1978" s="359" t="s">
        <v>26510</v>
      </c>
      <c r="F1978" t="str">
        <f t="shared" si="62"/>
        <v>96620</v>
      </c>
      <c r="H1978" s="31">
        <f t="shared" si="63"/>
        <v>471.62</v>
      </c>
    </row>
    <row r="1979" spans="1:8" ht="27">
      <c r="A1979" s="359" t="s">
        <v>9578</v>
      </c>
      <c r="B1979" s="314" t="s">
        <v>5065</v>
      </c>
      <c r="C1979" s="359" t="s">
        <v>82</v>
      </c>
      <c r="D1979" s="359" t="s">
        <v>24535</v>
      </c>
      <c r="F1979" t="str">
        <f t="shared" si="62"/>
        <v>96621</v>
      </c>
      <c r="H1979" s="31">
        <f t="shared" si="63"/>
        <v>206.1</v>
      </c>
    </row>
    <row r="1980" spans="1:8" ht="27">
      <c r="A1980" s="359" t="s">
        <v>9579</v>
      </c>
      <c r="B1980" s="314" t="s">
        <v>5066</v>
      </c>
      <c r="C1980" s="359" t="s">
        <v>82</v>
      </c>
      <c r="D1980" s="359" t="s">
        <v>26511</v>
      </c>
      <c r="F1980" t="str">
        <f t="shared" si="62"/>
        <v>96622</v>
      </c>
      <c r="H1980" s="31">
        <f t="shared" si="63"/>
        <v>136.65</v>
      </c>
    </row>
    <row r="1981" spans="1:8" ht="27">
      <c r="A1981" s="359" t="s">
        <v>9580</v>
      </c>
      <c r="B1981" s="314" t="s">
        <v>5067</v>
      </c>
      <c r="C1981" s="359" t="s">
        <v>82</v>
      </c>
      <c r="D1981" s="359" t="s">
        <v>26512</v>
      </c>
      <c r="F1981" t="str">
        <f t="shared" si="62"/>
        <v>96623</v>
      </c>
      <c r="H1981" s="31">
        <f t="shared" si="63"/>
        <v>189.93</v>
      </c>
    </row>
    <row r="1982" spans="1:8" ht="40.5">
      <c r="A1982" s="359" t="s">
        <v>9581</v>
      </c>
      <c r="B1982" s="314" t="s">
        <v>26513</v>
      </c>
      <c r="C1982" s="359" t="s">
        <v>82</v>
      </c>
      <c r="D1982" s="359" t="s">
        <v>26514</v>
      </c>
      <c r="F1982" t="str">
        <f t="shared" si="62"/>
        <v>96624</v>
      </c>
      <c r="H1982" s="31">
        <f t="shared" si="63"/>
        <v>130.94999999999999</v>
      </c>
    </row>
    <row r="1983" spans="1:8" ht="27">
      <c r="A1983" s="359" t="s">
        <v>9582</v>
      </c>
      <c r="B1983" s="314" t="s">
        <v>9583</v>
      </c>
      <c r="C1983" s="359" t="s">
        <v>82</v>
      </c>
      <c r="D1983" s="359" t="s">
        <v>26515</v>
      </c>
      <c r="F1983" t="str">
        <f t="shared" si="62"/>
        <v>97082</v>
      </c>
      <c r="H1983" s="31">
        <f t="shared" si="63"/>
        <v>53.07</v>
      </c>
    </row>
    <row r="1984" spans="1:8" ht="40.5">
      <c r="A1984" s="359" t="s">
        <v>9584</v>
      </c>
      <c r="B1984" s="314" t="s">
        <v>9585</v>
      </c>
      <c r="C1984" s="359" t="s">
        <v>72</v>
      </c>
      <c r="D1984" s="359" t="s">
        <v>13889</v>
      </c>
      <c r="F1984" t="str">
        <f t="shared" si="62"/>
        <v>97083</v>
      </c>
      <c r="H1984" s="31">
        <f t="shared" si="63"/>
        <v>2.95</v>
      </c>
    </row>
    <row r="1985" spans="1:8" ht="40.5">
      <c r="A1985" s="359" t="s">
        <v>9586</v>
      </c>
      <c r="B1985" s="314" t="s">
        <v>9587</v>
      </c>
      <c r="C1985" s="359" t="s">
        <v>72</v>
      </c>
      <c r="D1985" s="359" t="s">
        <v>8580</v>
      </c>
      <c r="F1985" t="str">
        <f t="shared" si="62"/>
        <v>97084</v>
      </c>
      <c r="H1985" s="31">
        <f t="shared" si="63"/>
        <v>0.61</v>
      </c>
    </row>
    <row r="1986" spans="1:8" ht="40.5">
      <c r="A1986" s="359" t="s">
        <v>9588</v>
      </c>
      <c r="B1986" s="314" t="s">
        <v>9589</v>
      </c>
      <c r="C1986" s="359" t="s">
        <v>72</v>
      </c>
      <c r="D1986" s="359" t="s">
        <v>26516</v>
      </c>
      <c r="F1986" t="str">
        <f t="shared" si="62"/>
        <v>97086</v>
      </c>
      <c r="H1986" s="31">
        <f t="shared" si="63"/>
        <v>109.36</v>
      </c>
    </row>
    <row r="1987" spans="1:8" ht="40.5">
      <c r="A1987" s="359" t="s">
        <v>9590</v>
      </c>
      <c r="B1987" s="314" t="s">
        <v>9591</v>
      </c>
      <c r="C1987" s="359" t="s">
        <v>82</v>
      </c>
      <c r="D1987" s="359" t="s">
        <v>26517</v>
      </c>
      <c r="F1987" t="str">
        <f t="shared" si="62"/>
        <v>97094</v>
      </c>
      <c r="H1987" s="31">
        <f t="shared" si="63"/>
        <v>497.08</v>
      </c>
    </row>
    <row r="1988" spans="1:8" ht="40.5">
      <c r="A1988" s="359" t="s">
        <v>9592</v>
      </c>
      <c r="B1988" s="314" t="s">
        <v>9593</v>
      </c>
      <c r="C1988" s="359" t="s">
        <v>82</v>
      </c>
      <c r="D1988" s="359" t="s">
        <v>26518</v>
      </c>
      <c r="F1988" t="str">
        <f t="shared" si="62"/>
        <v>97095</v>
      </c>
      <c r="H1988" s="31">
        <f t="shared" si="63"/>
        <v>466.59</v>
      </c>
    </row>
    <row r="1989" spans="1:8" ht="40.5">
      <c r="A1989" s="359" t="s">
        <v>9594</v>
      </c>
      <c r="B1989" s="314" t="s">
        <v>9595</v>
      </c>
      <c r="C1989" s="359" t="s">
        <v>82</v>
      </c>
      <c r="D1989" s="359" t="s">
        <v>26519</v>
      </c>
      <c r="F1989" t="str">
        <f t="shared" ref="F1989:F2052" si="64">TRIM(A1989)</f>
        <v>97096</v>
      </c>
      <c r="H1989" s="31">
        <f t="shared" ref="H1989:H2052" si="65">ROUND(D1989*(1+$H$1),2)</f>
        <v>450.93</v>
      </c>
    </row>
    <row r="1990" spans="1:8" ht="40.5">
      <c r="A1990" s="359" t="s">
        <v>26520</v>
      </c>
      <c r="B1990" s="314" t="s">
        <v>26521</v>
      </c>
      <c r="C1990" s="359" t="s">
        <v>82</v>
      </c>
      <c r="D1990" s="359" t="s">
        <v>26514</v>
      </c>
      <c r="F1990" t="str">
        <f t="shared" si="64"/>
        <v>100322</v>
      </c>
      <c r="H1990" s="31">
        <f t="shared" si="65"/>
        <v>130.94999999999999</v>
      </c>
    </row>
    <row r="1991" spans="1:8" ht="40.5">
      <c r="A1991" s="359" t="s">
        <v>26522</v>
      </c>
      <c r="B1991" s="314" t="s">
        <v>26523</v>
      </c>
      <c r="C1991" s="359" t="s">
        <v>82</v>
      </c>
      <c r="D1991" s="359" t="s">
        <v>26524</v>
      </c>
      <c r="F1991" t="str">
        <f t="shared" si="64"/>
        <v>100323</v>
      </c>
      <c r="H1991" s="31">
        <f t="shared" si="65"/>
        <v>86.95</v>
      </c>
    </row>
    <row r="1992" spans="1:8" ht="40.5">
      <c r="A1992" s="359" t="s">
        <v>26525</v>
      </c>
      <c r="B1992" s="314" t="s">
        <v>26526</v>
      </c>
      <c r="C1992" s="359" t="s">
        <v>82</v>
      </c>
      <c r="D1992" s="359" t="s">
        <v>26514</v>
      </c>
      <c r="F1992" t="str">
        <f t="shared" si="64"/>
        <v>100324</v>
      </c>
      <c r="H1992" s="31">
        <f t="shared" si="65"/>
        <v>130.94999999999999</v>
      </c>
    </row>
    <row r="1993" spans="1:8" ht="40.5">
      <c r="A1993" s="359" t="s">
        <v>9596</v>
      </c>
      <c r="B1993" s="314" t="s">
        <v>2939</v>
      </c>
      <c r="C1993" s="359" t="s">
        <v>72</v>
      </c>
      <c r="D1993" s="359" t="s">
        <v>22622</v>
      </c>
      <c r="F1993" t="str">
        <f t="shared" si="64"/>
        <v>90996</v>
      </c>
      <c r="H1993" s="31">
        <f t="shared" si="65"/>
        <v>15</v>
      </c>
    </row>
    <row r="1994" spans="1:8" ht="54">
      <c r="A1994" s="359" t="s">
        <v>9598</v>
      </c>
      <c r="B1994" s="314" t="s">
        <v>2940</v>
      </c>
      <c r="C1994" s="359" t="s">
        <v>72</v>
      </c>
      <c r="D1994" s="359" t="s">
        <v>26527</v>
      </c>
      <c r="F1994" t="str">
        <f t="shared" si="64"/>
        <v>90997</v>
      </c>
      <c r="H1994" s="31">
        <f t="shared" si="65"/>
        <v>20.46</v>
      </c>
    </row>
    <row r="1995" spans="1:8" ht="40.5">
      <c r="A1995" s="359" t="s">
        <v>9599</v>
      </c>
      <c r="B1995" s="314" t="s">
        <v>2941</v>
      </c>
      <c r="C1995" s="359" t="s">
        <v>72</v>
      </c>
      <c r="D1995" s="359" t="s">
        <v>19206</v>
      </c>
      <c r="F1995" t="str">
        <f t="shared" si="64"/>
        <v>90998</v>
      </c>
      <c r="H1995" s="31">
        <f t="shared" si="65"/>
        <v>24.75</v>
      </c>
    </row>
    <row r="1996" spans="1:8" ht="54">
      <c r="A1996" s="359" t="s">
        <v>9600</v>
      </c>
      <c r="B1996" s="314" t="s">
        <v>2942</v>
      </c>
      <c r="C1996" s="359" t="s">
        <v>72</v>
      </c>
      <c r="D1996" s="359" t="s">
        <v>24590</v>
      </c>
      <c r="F1996" t="str">
        <f t="shared" si="64"/>
        <v>91000</v>
      </c>
      <c r="H1996" s="31">
        <f t="shared" si="65"/>
        <v>18.84</v>
      </c>
    </row>
    <row r="1997" spans="1:8" ht="54">
      <c r="A1997" s="359" t="s">
        <v>9601</v>
      </c>
      <c r="B1997" s="314" t="s">
        <v>2943</v>
      </c>
      <c r="C1997" s="359" t="s">
        <v>72</v>
      </c>
      <c r="D1997" s="359" t="s">
        <v>25220</v>
      </c>
      <c r="F1997" t="str">
        <f t="shared" si="64"/>
        <v>91002</v>
      </c>
      <c r="H1997" s="31">
        <f t="shared" si="65"/>
        <v>17.309999999999999</v>
      </c>
    </row>
    <row r="1998" spans="1:8" ht="54">
      <c r="A1998" s="359" t="s">
        <v>9602</v>
      </c>
      <c r="B1998" s="314" t="s">
        <v>2944</v>
      </c>
      <c r="C1998" s="359" t="s">
        <v>72</v>
      </c>
      <c r="D1998" s="359" t="s">
        <v>24502</v>
      </c>
      <c r="F1998" t="str">
        <f t="shared" si="64"/>
        <v>91003</v>
      </c>
      <c r="H1998" s="31">
        <f t="shared" si="65"/>
        <v>20.079999999999998</v>
      </c>
    </row>
    <row r="1999" spans="1:8" ht="40.5">
      <c r="A1999" s="359" t="s">
        <v>9603</v>
      </c>
      <c r="B1999" s="314" t="s">
        <v>2945</v>
      </c>
      <c r="C1999" s="359" t="s">
        <v>72</v>
      </c>
      <c r="D1999" s="359" t="s">
        <v>26528</v>
      </c>
      <c r="F1999" t="str">
        <f t="shared" si="64"/>
        <v>91004</v>
      </c>
      <c r="H1999" s="31">
        <f t="shared" si="65"/>
        <v>15.89</v>
      </c>
    </row>
    <row r="2000" spans="1:8" ht="40.5">
      <c r="A2000" s="359" t="s">
        <v>9604</v>
      </c>
      <c r="B2000" s="314" t="s">
        <v>2946</v>
      </c>
      <c r="C2000" s="359" t="s">
        <v>72</v>
      </c>
      <c r="D2000" s="359" t="s">
        <v>11473</v>
      </c>
      <c r="F2000" t="str">
        <f t="shared" si="64"/>
        <v>91005</v>
      </c>
      <c r="H2000" s="31">
        <f t="shared" si="65"/>
        <v>19.07</v>
      </c>
    </row>
    <row r="2001" spans="1:8" ht="40.5">
      <c r="A2001" s="359" t="s">
        <v>9605</v>
      </c>
      <c r="B2001" s="314" t="s">
        <v>2947</v>
      </c>
      <c r="C2001" s="359" t="s">
        <v>72</v>
      </c>
      <c r="D2001" s="359" t="s">
        <v>22573</v>
      </c>
      <c r="F2001" t="str">
        <f t="shared" si="64"/>
        <v>91006</v>
      </c>
      <c r="H2001" s="31">
        <f t="shared" si="65"/>
        <v>14.67</v>
      </c>
    </row>
    <row r="2002" spans="1:8" ht="40.5">
      <c r="A2002" s="359" t="s">
        <v>9606</v>
      </c>
      <c r="B2002" s="314" t="s">
        <v>2948</v>
      </c>
      <c r="C2002" s="359" t="s">
        <v>72</v>
      </c>
      <c r="D2002" s="359" t="s">
        <v>13829</v>
      </c>
      <c r="F2002" t="str">
        <f t="shared" si="64"/>
        <v>91007</v>
      </c>
      <c r="H2002" s="31">
        <f t="shared" si="65"/>
        <v>13.15</v>
      </c>
    </row>
    <row r="2003" spans="1:8" ht="54">
      <c r="A2003" s="359" t="s">
        <v>9607</v>
      </c>
      <c r="B2003" s="314" t="s">
        <v>2949</v>
      </c>
      <c r="C2003" s="359" t="s">
        <v>72</v>
      </c>
      <c r="D2003" s="359" t="s">
        <v>19684</v>
      </c>
      <c r="F2003" t="str">
        <f t="shared" si="64"/>
        <v>91008</v>
      </c>
      <c r="H2003" s="31">
        <f t="shared" si="65"/>
        <v>15.92</v>
      </c>
    </row>
    <row r="2004" spans="1:8" ht="40.5">
      <c r="A2004" s="359" t="s">
        <v>9608</v>
      </c>
      <c r="B2004" s="314" t="s">
        <v>2950</v>
      </c>
      <c r="C2004" s="359" t="s">
        <v>72</v>
      </c>
      <c r="D2004" s="359" t="s">
        <v>26529</v>
      </c>
      <c r="F2004" t="str">
        <f t="shared" si="64"/>
        <v>92263</v>
      </c>
      <c r="H2004" s="31">
        <f t="shared" si="65"/>
        <v>116.91</v>
      </c>
    </row>
    <row r="2005" spans="1:8" ht="40.5">
      <c r="A2005" s="359" t="s">
        <v>9609</v>
      </c>
      <c r="B2005" s="314" t="s">
        <v>2951</v>
      </c>
      <c r="C2005" s="359" t="s">
        <v>72</v>
      </c>
      <c r="D2005" s="359" t="s">
        <v>25026</v>
      </c>
      <c r="F2005" t="str">
        <f t="shared" si="64"/>
        <v>92264</v>
      </c>
      <c r="H2005" s="31">
        <f t="shared" si="65"/>
        <v>149.91</v>
      </c>
    </row>
    <row r="2006" spans="1:8" ht="40.5">
      <c r="A2006" s="359" t="s">
        <v>9610</v>
      </c>
      <c r="B2006" s="314" t="s">
        <v>2952</v>
      </c>
      <c r="C2006" s="359" t="s">
        <v>72</v>
      </c>
      <c r="D2006" s="359" t="s">
        <v>26530</v>
      </c>
      <c r="F2006" t="str">
        <f t="shared" si="64"/>
        <v>92265</v>
      </c>
      <c r="H2006" s="31">
        <f t="shared" si="65"/>
        <v>91.99</v>
      </c>
    </row>
    <row r="2007" spans="1:8" ht="40.5">
      <c r="A2007" s="359" t="s">
        <v>9611</v>
      </c>
      <c r="B2007" s="314" t="s">
        <v>2953</v>
      </c>
      <c r="C2007" s="359" t="s">
        <v>72</v>
      </c>
      <c r="D2007" s="359" t="s">
        <v>26531</v>
      </c>
      <c r="F2007" t="str">
        <f t="shared" si="64"/>
        <v>92266</v>
      </c>
      <c r="H2007" s="31">
        <f t="shared" si="65"/>
        <v>121.41</v>
      </c>
    </row>
    <row r="2008" spans="1:8" ht="40.5">
      <c r="A2008" s="359" t="s">
        <v>9612</v>
      </c>
      <c r="B2008" s="314" t="s">
        <v>2954</v>
      </c>
      <c r="C2008" s="359" t="s">
        <v>72</v>
      </c>
      <c r="D2008" s="359" t="s">
        <v>26532</v>
      </c>
      <c r="F2008" t="str">
        <f t="shared" si="64"/>
        <v>92267</v>
      </c>
      <c r="H2008" s="31">
        <f t="shared" si="65"/>
        <v>34.22</v>
      </c>
    </row>
    <row r="2009" spans="1:8" ht="40.5">
      <c r="A2009" s="359" t="s">
        <v>9613</v>
      </c>
      <c r="B2009" s="314" t="s">
        <v>2955</v>
      </c>
      <c r="C2009" s="359" t="s">
        <v>72</v>
      </c>
      <c r="D2009" s="359" t="s">
        <v>26533</v>
      </c>
      <c r="F2009" t="str">
        <f t="shared" si="64"/>
        <v>92268</v>
      </c>
      <c r="H2009" s="31">
        <f t="shared" si="65"/>
        <v>60.18</v>
      </c>
    </row>
    <row r="2010" spans="1:8" ht="40.5">
      <c r="A2010" s="359" t="s">
        <v>9614</v>
      </c>
      <c r="B2010" s="314" t="s">
        <v>2956</v>
      </c>
      <c r="C2010" s="359" t="s">
        <v>72</v>
      </c>
      <c r="D2010" s="359" t="s">
        <v>26534</v>
      </c>
      <c r="F2010" t="str">
        <f t="shared" si="64"/>
        <v>92269</v>
      </c>
      <c r="H2010" s="31">
        <f t="shared" si="65"/>
        <v>103.58</v>
      </c>
    </row>
    <row r="2011" spans="1:8" ht="27">
      <c r="A2011" s="359" t="s">
        <v>9615</v>
      </c>
      <c r="B2011" s="314" t="s">
        <v>2957</v>
      </c>
      <c r="C2011" s="359" t="s">
        <v>72</v>
      </c>
      <c r="D2011" s="359" t="s">
        <v>26535</v>
      </c>
      <c r="F2011" t="str">
        <f t="shared" si="64"/>
        <v>92270</v>
      </c>
      <c r="H2011" s="31">
        <f t="shared" si="65"/>
        <v>85.03</v>
      </c>
    </row>
    <row r="2012" spans="1:8" ht="27">
      <c r="A2012" s="359" t="s">
        <v>9616</v>
      </c>
      <c r="B2012" s="314" t="s">
        <v>2958</v>
      </c>
      <c r="C2012" s="359" t="s">
        <v>72</v>
      </c>
      <c r="D2012" s="359" t="s">
        <v>26536</v>
      </c>
      <c r="F2012" t="str">
        <f t="shared" si="64"/>
        <v>92271</v>
      </c>
      <c r="H2012" s="31">
        <f t="shared" si="65"/>
        <v>62.44</v>
      </c>
    </row>
    <row r="2013" spans="1:8" ht="27">
      <c r="A2013" s="359" t="s">
        <v>9617</v>
      </c>
      <c r="B2013" s="314" t="s">
        <v>5068</v>
      </c>
      <c r="C2013" s="359" t="s">
        <v>74</v>
      </c>
      <c r="D2013" s="359" t="s">
        <v>25667</v>
      </c>
      <c r="F2013" t="str">
        <f t="shared" si="64"/>
        <v>92272</v>
      </c>
      <c r="H2013" s="31">
        <f t="shared" si="65"/>
        <v>23</v>
      </c>
    </row>
    <row r="2014" spans="1:8" ht="27">
      <c r="A2014" s="359" t="s">
        <v>9618</v>
      </c>
      <c r="B2014" s="314" t="s">
        <v>5069</v>
      </c>
      <c r="C2014" s="359" t="s">
        <v>74</v>
      </c>
      <c r="D2014" s="359" t="s">
        <v>23313</v>
      </c>
      <c r="F2014" t="str">
        <f t="shared" si="64"/>
        <v>92273</v>
      </c>
      <c r="H2014" s="31">
        <f t="shared" si="65"/>
        <v>8.69</v>
      </c>
    </row>
    <row r="2015" spans="1:8" ht="67.5">
      <c r="A2015" s="359" t="s">
        <v>9619</v>
      </c>
      <c r="B2015" s="314" t="s">
        <v>2959</v>
      </c>
      <c r="C2015" s="359" t="s">
        <v>72</v>
      </c>
      <c r="D2015" s="359" t="s">
        <v>26537</v>
      </c>
      <c r="F2015" t="str">
        <f t="shared" si="64"/>
        <v>92408</v>
      </c>
      <c r="H2015" s="31">
        <f t="shared" si="65"/>
        <v>206.39</v>
      </c>
    </row>
    <row r="2016" spans="1:8" ht="67.5">
      <c r="A2016" s="359" t="s">
        <v>9620</v>
      </c>
      <c r="B2016" s="314" t="s">
        <v>2960</v>
      </c>
      <c r="C2016" s="359" t="s">
        <v>72</v>
      </c>
      <c r="D2016" s="359" t="s">
        <v>26538</v>
      </c>
      <c r="F2016" t="str">
        <f t="shared" si="64"/>
        <v>92409</v>
      </c>
      <c r="H2016" s="31">
        <f t="shared" si="65"/>
        <v>194.69</v>
      </c>
    </row>
    <row r="2017" spans="1:8" ht="67.5">
      <c r="A2017" s="359" t="s">
        <v>9621</v>
      </c>
      <c r="B2017" s="314" t="s">
        <v>2961</v>
      </c>
      <c r="C2017" s="359" t="s">
        <v>72</v>
      </c>
      <c r="D2017" s="359" t="s">
        <v>26539</v>
      </c>
      <c r="F2017" t="str">
        <f t="shared" si="64"/>
        <v>92410</v>
      </c>
      <c r="H2017" s="31">
        <f t="shared" si="65"/>
        <v>143.88</v>
      </c>
    </row>
    <row r="2018" spans="1:8" ht="67.5">
      <c r="A2018" s="359" t="s">
        <v>9622</v>
      </c>
      <c r="B2018" s="314" t="s">
        <v>2962</v>
      </c>
      <c r="C2018" s="359" t="s">
        <v>72</v>
      </c>
      <c r="D2018" s="359" t="s">
        <v>26540</v>
      </c>
      <c r="F2018" t="str">
        <f t="shared" si="64"/>
        <v>92411</v>
      </c>
      <c r="H2018" s="31">
        <f t="shared" si="65"/>
        <v>133.55000000000001</v>
      </c>
    </row>
    <row r="2019" spans="1:8" ht="67.5">
      <c r="A2019" s="359" t="s">
        <v>9623</v>
      </c>
      <c r="B2019" s="314" t="s">
        <v>2963</v>
      </c>
      <c r="C2019" s="359" t="s">
        <v>72</v>
      </c>
      <c r="D2019" s="359" t="s">
        <v>26541</v>
      </c>
      <c r="F2019" t="str">
        <f t="shared" si="64"/>
        <v>92412</v>
      </c>
      <c r="H2019" s="31">
        <f t="shared" si="65"/>
        <v>97.07</v>
      </c>
    </row>
    <row r="2020" spans="1:8" ht="67.5">
      <c r="A2020" s="359" t="s">
        <v>9624</v>
      </c>
      <c r="B2020" s="314" t="s">
        <v>2964</v>
      </c>
      <c r="C2020" s="359" t="s">
        <v>72</v>
      </c>
      <c r="D2020" s="359" t="s">
        <v>24650</v>
      </c>
      <c r="F2020" t="str">
        <f t="shared" si="64"/>
        <v>92413</v>
      </c>
      <c r="H2020" s="31">
        <f t="shared" si="65"/>
        <v>89.12</v>
      </c>
    </row>
    <row r="2021" spans="1:8" ht="67.5">
      <c r="A2021" s="359" t="s">
        <v>9625</v>
      </c>
      <c r="B2021" s="314" t="s">
        <v>2965</v>
      </c>
      <c r="C2021" s="359" t="s">
        <v>72</v>
      </c>
      <c r="D2021" s="359" t="s">
        <v>26542</v>
      </c>
      <c r="F2021" t="str">
        <f t="shared" si="64"/>
        <v>92414</v>
      </c>
      <c r="H2021" s="31">
        <f t="shared" si="65"/>
        <v>114.16</v>
      </c>
    </row>
    <row r="2022" spans="1:8" ht="67.5">
      <c r="A2022" s="359" t="s">
        <v>9626</v>
      </c>
      <c r="B2022" s="314" t="s">
        <v>2966</v>
      </c>
      <c r="C2022" s="359" t="s">
        <v>72</v>
      </c>
      <c r="D2022" s="359" t="s">
        <v>26543</v>
      </c>
      <c r="F2022" t="str">
        <f t="shared" si="64"/>
        <v>92415</v>
      </c>
      <c r="H2022" s="31">
        <f t="shared" si="65"/>
        <v>103.84</v>
      </c>
    </row>
    <row r="2023" spans="1:8" ht="67.5">
      <c r="A2023" s="359" t="s">
        <v>9627</v>
      </c>
      <c r="B2023" s="314" t="s">
        <v>2967</v>
      </c>
      <c r="C2023" s="359" t="s">
        <v>72</v>
      </c>
      <c r="D2023" s="359" t="s">
        <v>25509</v>
      </c>
      <c r="F2023" t="str">
        <f t="shared" si="64"/>
        <v>92416</v>
      </c>
      <c r="H2023" s="31">
        <f t="shared" si="65"/>
        <v>135.41</v>
      </c>
    </row>
    <row r="2024" spans="1:8" ht="67.5">
      <c r="A2024" s="359" t="s">
        <v>9628</v>
      </c>
      <c r="B2024" s="314" t="s">
        <v>2968</v>
      </c>
      <c r="C2024" s="359" t="s">
        <v>72</v>
      </c>
      <c r="D2024" s="359" t="s">
        <v>26544</v>
      </c>
      <c r="F2024" t="str">
        <f t="shared" si="64"/>
        <v>92417</v>
      </c>
      <c r="H2024" s="31">
        <f t="shared" si="65"/>
        <v>125.13</v>
      </c>
    </row>
    <row r="2025" spans="1:8" ht="67.5">
      <c r="A2025" s="359" t="s">
        <v>9629</v>
      </c>
      <c r="B2025" s="314" t="s">
        <v>2969</v>
      </c>
      <c r="C2025" s="359" t="s">
        <v>72</v>
      </c>
      <c r="D2025" s="359" t="s">
        <v>23416</v>
      </c>
      <c r="F2025" t="str">
        <f t="shared" si="64"/>
        <v>92418</v>
      </c>
      <c r="H2025" s="31">
        <f t="shared" si="65"/>
        <v>73.55</v>
      </c>
    </row>
    <row r="2026" spans="1:8" ht="67.5">
      <c r="A2026" s="359" t="s">
        <v>9630</v>
      </c>
      <c r="B2026" s="314" t="s">
        <v>2970</v>
      </c>
      <c r="C2026" s="359" t="s">
        <v>72</v>
      </c>
      <c r="D2026" s="359" t="s">
        <v>26545</v>
      </c>
      <c r="F2026" t="str">
        <f t="shared" si="64"/>
        <v>92419</v>
      </c>
      <c r="H2026" s="31">
        <f t="shared" si="65"/>
        <v>65.62</v>
      </c>
    </row>
    <row r="2027" spans="1:8" ht="67.5">
      <c r="A2027" s="359" t="s">
        <v>9631</v>
      </c>
      <c r="B2027" s="314" t="s">
        <v>2971</v>
      </c>
      <c r="C2027" s="359" t="s">
        <v>72</v>
      </c>
      <c r="D2027" s="359" t="s">
        <v>26546</v>
      </c>
      <c r="F2027" t="str">
        <f t="shared" si="64"/>
        <v>92420</v>
      </c>
      <c r="H2027" s="31">
        <f t="shared" si="65"/>
        <v>89.88</v>
      </c>
    </row>
    <row r="2028" spans="1:8" ht="67.5">
      <c r="A2028" s="359" t="s">
        <v>9632</v>
      </c>
      <c r="B2028" s="314" t="s">
        <v>2972</v>
      </c>
      <c r="C2028" s="359" t="s">
        <v>72</v>
      </c>
      <c r="D2028" s="359" t="s">
        <v>26547</v>
      </c>
      <c r="F2028" t="str">
        <f t="shared" si="64"/>
        <v>92421</v>
      </c>
      <c r="H2028" s="31">
        <f t="shared" si="65"/>
        <v>81.96</v>
      </c>
    </row>
    <row r="2029" spans="1:8" ht="67.5">
      <c r="A2029" s="359" t="s">
        <v>9633</v>
      </c>
      <c r="B2029" s="314" t="s">
        <v>2973</v>
      </c>
      <c r="C2029" s="359" t="s">
        <v>72</v>
      </c>
      <c r="D2029" s="359" t="s">
        <v>26548</v>
      </c>
      <c r="F2029" t="str">
        <f t="shared" si="64"/>
        <v>92422</v>
      </c>
      <c r="H2029" s="31">
        <f t="shared" si="65"/>
        <v>60.4</v>
      </c>
    </row>
    <row r="2030" spans="1:8" ht="67.5">
      <c r="A2030" s="359" t="s">
        <v>9634</v>
      </c>
      <c r="B2030" s="314" t="s">
        <v>2974</v>
      </c>
      <c r="C2030" s="359" t="s">
        <v>72</v>
      </c>
      <c r="D2030" s="359" t="s">
        <v>26549</v>
      </c>
      <c r="F2030" t="str">
        <f t="shared" si="64"/>
        <v>92423</v>
      </c>
      <c r="H2030" s="31">
        <f t="shared" si="65"/>
        <v>53.52</v>
      </c>
    </row>
    <row r="2031" spans="1:8" ht="67.5">
      <c r="A2031" s="359" t="s">
        <v>9635</v>
      </c>
      <c r="B2031" s="314" t="s">
        <v>2975</v>
      </c>
      <c r="C2031" s="359" t="s">
        <v>72</v>
      </c>
      <c r="D2031" s="359" t="s">
        <v>24763</v>
      </c>
      <c r="F2031" t="str">
        <f t="shared" si="64"/>
        <v>92424</v>
      </c>
      <c r="H2031" s="31">
        <f t="shared" si="65"/>
        <v>74.62</v>
      </c>
    </row>
    <row r="2032" spans="1:8" ht="67.5">
      <c r="A2032" s="359" t="s">
        <v>9636</v>
      </c>
      <c r="B2032" s="314" t="s">
        <v>2976</v>
      </c>
      <c r="C2032" s="359" t="s">
        <v>72</v>
      </c>
      <c r="D2032" s="359" t="s">
        <v>26550</v>
      </c>
      <c r="F2032" t="str">
        <f t="shared" si="64"/>
        <v>92425</v>
      </c>
      <c r="H2032" s="31">
        <f t="shared" si="65"/>
        <v>67.709999999999994</v>
      </c>
    </row>
    <row r="2033" spans="1:8" ht="67.5">
      <c r="A2033" s="359" t="s">
        <v>9637</v>
      </c>
      <c r="B2033" s="314" t="s">
        <v>2977</v>
      </c>
      <c r="C2033" s="359" t="s">
        <v>72</v>
      </c>
      <c r="D2033" s="359" t="s">
        <v>25019</v>
      </c>
      <c r="F2033" t="str">
        <f t="shared" si="64"/>
        <v>92426</v>
      </c>
      <c r="H2033" s="31">
        <f t="shared" si="65"/>
        <v>53.79</v>
      </c>
    </row>
    <row r="2034" spans="1:8" ht="67.5">
      <c r="A2034" s="359" t="s">
        <v>9638</v>
      </c>
      <c r="B2034" s="314" t="s">
        <v>2978</v>
      </c>
      <c r="C2034" s="359" t="s">
        <v>72</v>
      </c>
      <c r="D2034" s="359" t="s">
        <v>26551</v>
      </c>
      <c r="F2034" t="str">
        <f t="shared" si="64"/>
        <v>92427</v>
      </c>
      <c r="H2034" s="31">
        <f t="shared" si="65"/>
        <v>47.41</v>
      </c>
    </row>
    <row r="2035" spans="1:8" ht="67.5">
      <c r="A2035" s="359" t="s">
        <v>9639</v>
      </c>
      <c r="B2035" s="314" t="s">
        <v>2979</v>
      </c>
      <c r="C2035" s="359" t="s">
        <v>72</v>
      </c>
      <c r="D2035" s="359" t="s">
        <v>16698</v>
      </c>
      <c r="F2035" t="str">
        <f t="shared" si="64"/>
        <v>92428</v>
      </c>
      <c r="H2035" s="31">
        <f t="shared" si="65"/>
        <v>66.92</v>
      </c>
    </row>
    <row r="2036" spans="1:8" ht="67.5">
      <c r="A2036" s="359" t="s">
        <v>9640</v>
      </c>
      <c r="B2036" s="314" t="s">
        <v>2980</v>
      </c>
      <c r="C2036" s="359" t="s">
        <v>72</v>
      </c>
      <c r="D2036" s="359" t="s">
        <v>25542</v>
      </c>
      <c r="F2036" t="str">
        <f t="shared" si="64"/>
        <v>92429</v>
      </c>
      <c r="H2036" s="31">
        <f t="shared" si="65"/>
        <v>60.54</v>
      </c>
    </row>
    <row r="2037" spans="1:8" ht="67.5">
      <c r="A2037" s="359" t="s">
        <v>9641</v>
      </c>
      <c r="B2037" s="314" t="s">
        <v>2981</v>
      </c>
      <c r="C2037" s="359" t="s">
        <v>72</v>
      </c>
      <c r="D2037" s="359" t="s">
        <v>23630</v>
      </c>
      <c r="F2037" t="str">
        <f t="shared" si="64"/>
        <v>92430</v>
      </c>
      <c r="H2037" s="31">
        <f t="shared" si="65"/>
        <v>50.63</v>
      </c>
    </row>
    <row r="2038" spans="1:8" ht="67.5">
      <c r="A2038" s="359" t="s">
        <v>9642</v>
      </c>
      <c r="B2038" s="314" t="s">
        <v>2982</v>
      </c>
      <c r="C2038" s="359" t="s">
        <v>72</v>
      </c>
      <c r="D2038" s="359" t="s">
        <v>23418</v>
      </c>
      <c r="F2038" t="str">
        <f t="shared" si="64"/>
        <v>92431</v>
      </c>
      <c r="H2038" s="31">
        <f t="shared" si="65"/>
        <v>44.58</v>
      </c>
    </row>
    <row r="2039" spans="1:8" ht="67.5">
      <c r="A2039" s="359" t="s">
        <v>9643</v>
      </c>
      <c r="B2039" s="314" t="s">
        <v>5070</v>
      </c>
      <c r="C2039" s="359" t="s">
        <v>72</v>
      </c>
      <c r="D2039" s="359" t="s">
        <v>24520</v>
      </c>
      <c r="F2039" t="str">
        <f t="shared" si="64"/>
        <v>92432</v>
      </c>
      <c r="H2039" s="31">
        <f t="shared" si="65"/>
        <v>63.13</v>
      </c>
    </row>
    <row r="2040" spans="1:8" ht="67.5">
      <c r="A2040" s="359" t="s">
        <v>9644</v>
      </c>
      <c r="B2040" s="314" t="s">
        <v>2983</v>
      </c>
      <c r="C2040" s="359" t="s">
        <v>72</v>
      </c>
      <c r="D2040" s="359" t="s">
        <v>23966</v>
      </c>
      <c r="F2040" t="str">
        <f t="shared" si="64"/>
        <v>92433</v>
      </c>
      <c r="H2040" s="31">
        <f t="shared" si="65"/>
        <v>57.07</v>
      </c>
    </row>
    <row r="2041" spans="1:8" ht="67.5">
      <c r="A2041" s="359" t="s">
        <v>9645</v>
      </c>
      <c r="B2041" s="314" t="s">
        <v>2984</v>
      </c>
      <c r="C2041" s="359" t="s">
        <v>72</v>
      </c>
      <c r="D2041" s="359" t="s">
        <v>23879</v>
      </c>
      <c r="F2041" t="str">
        <f t="shared" si="64"/>
        <v>92434</v>
      </c>
      <c r="H2041" s="31">
        <f t="shared" si="65"/>
        <v>48.13</v>
      </c>
    </row>
    <row r="2042" spans="1:8" ht="67.5">
      <c r="A2042" s="359" t="s">
        <v>9646</v>
      </c>
      <c r="B2042" s="314" t="s">
        <v>2985</v>
      </c>
      <c r="C2042" s="359" t="s">
        <v>72</v>
      </c>
      <c r="D2042" s="359" t="s">
        <v>26228</v>
      </c>
      <c r="F2042" t="str">
        <f t="shared" si="64"/>
        <v>92435</v>
      </c>
      <c r="H2042" s="31">
        <f t="shared" si="65"/>
        <v>42.27</v>
      </c>
    </row>
    <row r="2043" spans="1:8" ht="67.5">
      <c r="A2043" s="359" t="s">
        <v>9647</v>
      </c>
      <c r="B2043" s="314" t="s">
        <v>5071</v>
      </c>
      <c r="C2043" s="359" t="s">
        <v>72</v>
      </c>
      <c r="D2043" s="359" t="s">
        <v>25111</v>
      </c>
      <c r="F2043" t="str">
        <f t="shared" si="64"/>
        <v>92436</v>
      </c>
      <c r="H2043" s="31">
        <f t="shared" si="65"/>
        <v>60.17</v>
      </c>
    </row>
    <row r="2044" spans="1:8" ht="67.5">
      <c r="A2044" s="359" t="s">
        <v>9648</v>
      </c>
      <c r="B2044" s="314" t="s">
        <v>2986</v>
      </c>
      <c r="C2044" s="359" t="s">
        <v>72</v>
      </c>
      <c r="D2044" s="359" t="s">
        <v>24481</v>
      </c>
      <c r="F2044" t="str">
        <f t="shared" si="64"/>
        <v>92437</v>
      </c>
      <c r="H2044" s="31">
        <f t="shared" si="65"/>
        <v>54.34</v>
      </c>
    </row>
    <row r="2045" spans="1:8" ht="67.5">
      <c r="A2045" s="359" t="s">
        <v>9649</v>
      </c>
      <c r="B2045" s="314" t="s">
        <v>2987</v>
      </c>
      <c r="C2045" s="359" t="s">
        <v>72</v>
      </c>
      <c r="D2045" s="359" t="s">
        <v>26552</v>
      </c>
      <c r="F2045" t="str">
        <f t="shared" si="64"/>
        <v>92438</v>
      </c>
      <c r="H2045" s="31">
        <f t="shared" si="65"/>
        <v>46.31</v>
      </c>
    </row>
    <row r="2046" spans="1:8" ht="67.5">
      <c r="A2046" s="359" t="s">
        <v>9650</v>
      </c>
      <c r="B2046" s="314" t="s">
        <v>2988</v>
      </c>
      <c r="C2046" s="359" t="s">
        <v>72</v>
      </c>
      <c r="D2046" s="359" t="s">
        <v>24476</v>
      </c>
      <c r="F2046" t="str">
        <f t="shared" si="64"/>
        <v>92439</v>
      </c>
      <c r="H2046" s="31">
        <f t="shared" si="65"/>
        <v>40.6</v>
      </c>
    </row>
    <row r="2047" spans="1:8" ht="67.5">
      <c r="A2047" s="359" t="s">
        <v>9651</v>
      </c>
      <c r="B2047" s="314" t="s">
        <v>5072</v>
      </c>
      <c r="C2047" s="359" t="s">
        <v>72</v>
      </c>
      <c r="D2047" s="359" t="s">
        <v>22456</v>
      </c>
      <c r="F2047" t="str">
        <f t="shared" si="64"/>
        <v>92440</v>
      </c>
      <c r="H2047" s="31">
        <f t="shared" si="65"/>
        <v>58.03</v>
      </c>
    </row>
    <row r="2048" spans="1:8" ht="67.5">
      <c r="A2048" s="359" t="s">
        <v>9652</v>
      </c>
      <c r="B2048" s="314" t="s">
        <v>2989</v>
      </c>
      <c r="C2048" s="359" t="s">
        <v>72</v>
      </c>
      <c r="D2048" s="359" t="s">
        <v>22648</v>
      </c>
      <c r="F2048" t="str">
        <f t="shared" si="64"/>
        <v>92441</v>
      </c>
      <c r="H2048" s="31">
        <f t="shared" si="65"/>
        <v>52.37</v>
      </c>
    </row>
    <row r="2049" spans="1:8" ht="67.5">
      <c r="A2049" s="359" t="s">
        <v>9653</v>
      </c>
      <c r="B2049" s="314" t="s">
        <v>2990</v>
      </c>
      <c r="C2049" s="359" t="s">
        <v>72</v>
      </c>
      <c r="D2049" s="359" t="s">
        <v>26553</v>
      </c>
      <c r="F2049" t="str">
        <f t="shared" si="64"/>
        <v>92442</v>
      </c>
      <c r="H2049" s="31">
        <f t="shared" si="65"/>
        <v>42.61</v>
      </c>
    </row>
    <row r="2050" spans="1:8" ht="67.5">
      <c r="A2050" s="359" t="s">
        <v>9654</v>
      </c>
      <c r="B2050" s="314" t="s">
        <v>2991</v>
      </c>
      <c r="C2050" s="359" t="s">
        <v>72</v>
      </c>
      <c r="D2050" s="359" t="s">
        <v>24562</v>
      </c>
      <c r="F2050" t="str">
        <f t="shared" si="64"/>
        <v>92443</v>
      </c>
      <c r="H2050" s="31">
        <f t="shared" si="65"/>
        <v>37.090000000000003</v>
      </c>
    </row>
    <row r="2051" spans="1:8" ht="67.5">
      <c r="A2051" s="359" t="s">
        <v>9655</v>
      </c>
      <c r="B2051" s="314" t="s">
        <v>5073</v>
      </c>
      <c r="C2051" s="359" t="s">
        <v>72</v>
      </c>
      <c r="D2051" s="359" t="s">
        <v>26554</v>
      </c>
      <c r="F2051" t="str">
        <f t="shared" si="64"/>
        <v>92444</v>
      </c>
      <c r="H2051" s="31">
        <f t="shared" si="65"/>
        <v>53.95</v>
      </c>
    </row>
    <row r="2052" spans="1:8" ht="67.5">
      <c r="A2052" s="359" t="s">
        <v>9656</v>
      </c>
      <c r="B2052" s="314" t="s">
        <v>2992</v>
      </c>
      <c r="C2052" s="359" t="s">
        <v>72</v>
      </c>
      <c r="D2052" s="359" t="s">
        <v>23323</v>
      </c>
      <c r="F2052" t="str">
        <f t="shared" si="64"/>
        <v>92445</v>
      </c>
      <c r="H2052" s="31">
        <f t="shared" si="65"/>
        <v>48.45</v>
      </c>
    </row>
    <row r="2053" spans="1:8" ht="54">
      <c r="A2053" s="359" t="s">
        <v>9657</v>
      </c>
      <c r="B2053" s="314" t="s">
        <v>2993</v>
      </c>
      <c r="C2053" s="359" t="s">
        <v>72</v>
      </c>
      <c r="D2053" s="359" t="s">
        <v>26555</v>
      </c>
      <c r="F2053" t="str">
        <f t="shared" ref="F2053:F2116" si="66">TRIM(A2053)</f>
        <v>92446</v>
      </c>
      <c r="H2053" s="31">
        <f t="shared" ref="H2053:H2116" si="67">ROUND(D2053*(1+$H$1),2)</f>
        <v>185.84</v>
      </c>
    </row>
    <row r="2054" spans="1:8" ht="54">
      <c r="A2054" s="359" t="s">
        <v>9658</v>
      </c>
      <c r="B2054" s="314" t="s">
        <v>2994</v>
      </c>
      <c r="C2054" s="359" t="s">
        <v>72</v>
      </c>
      <c r="D2054" s="359" t="s">
        <v>26556</v>
      </c>
      <c r="F2054" t="str">
        <f t="shared" si="66"/>
        <v>92447</v>
      </c>
      <c r="H2054" s="31">
        <f t="shared" si="67"/>
        <v>133.68</v>
      </c>
    </row>
    <row r="2055" spans="1:8" ht="54">
      <c r="A2055" s="359" t="s">
        <v>9659</v>
      </c>
      <c r="B2055" s="314" t="s">
        <v>2995</v>
      </c>
      <c r="C2055" s="359" t="s">
        <v>72</v>
      </c>
      <c r="D2055" s="359" t="s">
        <v>24347</v>
      </c>
      <c r="F2055" t="str">
        <f t="shared" si="66"/>
        <v>92448</v>
      </c>
      <c r="H2055" s="31">
        <f t="shared" si="67"/>
        <v>106.4</v>
      </c>
    </row>
    <row r="2056" spans="1:8" ht="54">
      <c r="A2056" s="359" t="s">
        <v>9660</v>
      </c>
      <c r="B2056" s="314" t="s">
        <v>2996</v>
      </c>
      <c r="C2056" s="359" t="s">
        <v>72</v>
      </c>
      <c r="D2056" s="359" t="s">
        <v>26557</v>
      </c>
      <c r="F2056" t="str">
        <f t="shared" si="66"/>
        <v>92449</v>
      </c>
      <c r="H2056" s="31">
        <f t="shared" si="67"/>
        <v>198.15</v>
      </c>
    </row>
    <row r="2057" spans="1:8" ht="40.5">
      <c r="A2057" s="359" t="s">
        <v>9661</v>
      </c>
      <c r="B2057" s="314" t="s">
        <v>2997</v>
      </c>
      <c r="C2057" s="359" t="s">
        <v>72</v>
      </c>
      <c r="D2057" s="359" t="s">
        <v>26558</v>
      </c>
      <c r="F2057" t="str">
        <f t="shared" si="66"/>
        <v>92450</v>
      </c>
      <c r="H2057" s="31">
        <f t="shared" si="67"/>
        <v>238.61</v>
      </c>
    </row>
    <row r="2058" spans="1:8" ht="54">
      <c r="A2058" s="359" t="s">
        <v>9662</v>
      </c>
      <c r="B2058" s="314" t="s">
        <v>5074</v>
      </c>
      <c r="C2058" s="359" t="s">
        <v>72</v>
      </c>
      <c r="D2058" s="359" t="s">
        <v>26559</v>
      </c>
      <c r="F2058" t="str">
        <f t="shared" si="66"/>
        <v>92451</v>
      </c>
      <c r="H2058" s="31">
        <f t="shared" si="67"/>
        <v>138.08000000000001</v>
      </c>
    </row>
    <row r="2059" spans="1:8" ht="54">
      <c r="A2059" s="359" t="s">
        <v>9663</v>
      </c>
      <c r="B2059" s="314" t="s">
        <v>2998</v>
      </c>
      <c r="C2059" s="359" t="s">
        <v>72</v>
      </c>
      <c r="D2059" s="359" t="s">
        <v>26560</v>
      </c>
      <c r="F2059" t="str">
        <f t="shared" si="66"/>
        <v>92452</v>
      </c>
      <c r="H2059" s="31">
        <f t="shared" si="67"/>
        <v>129.34</v>
      </c>
    </row>
    <row r="2060" spans="1:8" ht="54">
      <c r="A2060" s="359" t="s">
        <v>9664</v>
      </c>
      <c r="B2060" s="314" t="s">
        <v>2999</v>
      </c>
      <c r="C2060" s="359" t="s">
        <v>72</v>
      </c>
      <c r="D2060" s="359" t="s">
        <v>26561</v>
      </c>
      <c r="F2060" t="str">
        <f t="shared" si="66"/>
        <v>92453</v>
      </c>
      <c r="H2060" s="31">
        <f t="shared" si="67"/>
        <v>168.97</v>
      </c>
    </row>
    <row r="2061" spans="1:8" ht="40.5">
      <c r="A2061" s="359" t="s">
        <v>9665</v>
      </c>
      <c r="B2061" s="314" t="s">
        <v>3000</v>
      </c>
      <c r="C2061" s="359" t="s">
        <v>72</v>
      </c>
      <c r="D2061" s="359" t="s">
        <v>26562</v>
      </c>
      <c r="F2061" t="str">
        <f t="shared" si="66"/>
        <v>92454</v>
      </c>
      <c r="H2061" s="31">
        <f t="shared" si="67"/>
        <v>214.37</v>
      </c>
    </row>
    <row r="2062" spans="1:8" ht="54">
      <c r="A2062" s="359" t="s">
        <v>9666</v>
      </c>
      <c r="B2062" s="314" t="s">
        <v>5075</v>
      </c>
      <c r="C2062" s="359" t="s">
        <v>72</v>
      </c>
      <c r="D2062" s="359" t="s">
        <v>26563</v>
      </c>
      <c r="F2062" t="str">
        <f t="shared" si="66"/>
        <v>92455</v>
      </c>
      <c r="H2062" s="31">
        <f t="shared" si="67"/>
        <v>112.87</v>
      </c>
    </row>
    <row r="2063" spans="1:8" ht="54">
      <c r="A2063" s="359" t="s">
        <v>9667</v>
      </c>
      <c r="B2063" s="314" t="s">
        <v>3001</v>
      </c>
      <c r="C2063" s="359" t="s">
        <v>72</v>
      </c>
      <c r="D2063" s="359" t="s">
        <v>26564</v>
      </c>
      <c r="F2063" t="str">
        <f t="shared" si="66"/>
        <v>92456</v>
      </c>
      <c r="H2063" s="31">
        <f t="shared" si="67"/>
        <v>105.52</v>
      </c>
    </row>
    <row r="2064" spans="1:8" ht="54">
      <c r="A2064" s="359" t="s">
        <v>9668</v>
      </c>
      <c r="B2064" s="314" t="s">
        <v>3002</v>
      </c>
      <c r="C2064" s="359" t="s">
        <v>72</v>
      </c>
      <c r="D2064" s="359" t="s">
        <v>25122</v>
      </c>
      <c r="F2064" t="str">
        <f t="shared" si="66"/>
        <v>92457</v>
      </c>
      <c r="H2064" s="31">
        <f t="shared" si="67"/>
        <v>146.61000000000001</v>
      </c>
    </row>
    <row r="2065" spans="1:8" ht="40.5">
      <c r="A2065" s="359" t="s">
        <v>9669</v>
      </c>
      <c r="B2065" s="314" t="s">
        <v>3003</v>
      </c>
      <c r="C2065" s="359" t="s">
        <v>72</v>
      </c>
      <c r="D2065" s="359" t="s">
        <v>26565</v>
      </c>
      <c r="F2065" t="str">
        <f t="shared" si="66"/>
        <v>92458</v>
      </c>
      <c r="H2065" s="31">
        <f t="shared" si="67"/>
        <v>198.76</v>
      </c>
    </row>
    <row r="2066" spans="1:8" ht="54">
      <c r="A2066" s="359" t="s">
        <v>9670</v>
      </c>
      <c r="B2066" s="314" t="s">
        <v>5076</v>
      </c>
      <c r="C2066" s="359" t="s">
        <v>72</v>
      </c>
      <c r="D2066" s="359" t="s">
        <v>26566</v>
      </c>
      <c r="F2066" t="str">
        <f t="shared" si="66"/>
        <v>92459</v>
      </c>
      <c r="H2066" s="31">
        <f t="shared" si="67"/>
        <v>95.72</v>
      </c>
    </row>
    <row r="2067" spans="1:8" ht="54">
      <c r="A2067" s="359" t="s">
        <v>9671</v>
      </c>
      <c r="B2067" s="314" t="s">
        <v>3004</v>
      </c>
      <c r="C2067" s="359" t="s">
        <v>72</v>
      </c>
      <c r="D2067" s="359" t="s">
        <v>26567</v>
      </c>
      <c r="F2067" t="str">
        <f t="shared" si="66"/>
        <v>92460</v>
      </c>
      <c r="H2067" s="31">
        <f t="shared" si="67"/>
        <v>87.1</v>
      </c>
    </row>
    <row r="2068" spans="1:8" ht="54">
      <c r="A2068" s="359" t="s">
        <v>9672</v>
      </c>
      <c r="B2068" s="314" t="s">
        <v>3005</v>
      </c>
      <c r="C2068" s="359" t="s">
        <v>72</v>
      </c>
      <c r="D2068" s="359" t="s">
        <v>26568</v>
      </c>
      <c r="F2068" t="str">
        <f t="shared" si="66"/>
        <v>92461</v>
      </c>
      <c r="H2068" s="31">
        <f t="shared" si="67"/>
        <v>134.71</v>
      </c>
    </row>
    <row r="2069" spans="1:8" ht="40.5">
      <c r="A2069" s="359" t="s">
        <v>9673</v>
      </c>
      <c r="B2069" s="314" t="s">
        <v>3006</v>
      </c>
      <c r="C2069" s="359" t="s">
        <v>72</v>
      </c>
      <c r="D2069" s="359" t="s">
        <v>26569</v>
      </c>
      <c r="F2069" t="str">
        <f t="shared" si="66"/>
        <v>92462</v>
      </c>
      <c r="H2069" s="31">
        <f t="shared" si="67"/>
        <v>188.66</v>
      </c>
    </row>
    <row r="2070" spans="1:8" ht="54">
      <c r="A2070" s="359" t="s">
        <v>9674</v>
      </c>
      <c r="B2070" s="314" t="s">
        <v>5077</v>
      </c>
      <c r="C2070" s="359" t="s">
        <v>72</v>
      </c>
      <c r="D2070" s="359" t="s">
        <v>26570</v>
      </c>
      <c r="F2070" t="str">
        <f t="shared" si="66"/>
        <v>92463</v>
      </c>
      <c r="H2070" s="31">
        <f t="shared" si="67"/>
        <v>86.39</v>
      </c>
    </row>
    <row r="2071" spans="1:8" ht="54">
      <c r="A2071" s="359" t="s">
        <v>9675</v>
      </c>
      <c r="B2071" s="314" t="s">
        <v>3007</v>
      </c>
      <c r="C2071" s="359" t="s">
        <v>72</v>
      </c>
      <c r="D2071" s="359" t="s">
        <v>26571</v>
      </c>
      <c r="F2071" t="str">
        <f t="shared" si="66"/>
        <v>92464</v>
      </c>
      <c r="H2071" s="31">
        <f t="shared" si="67"/>
        <v>81.23</v>
      </c>
    </row>
    <row r="2072" spans="1:8" ht="54">
      <c r="A2072" s="359" t="s">
        <v>9676</v>
      </c>
      <c r="B2072" s="314" t="s">
        <v>3008</v>
      </c>
      <c r="C2072" s="359" t="s">
        <v>72</v>
      </c>
      <c r="D2072" s="359" t="s">
        <v>26572</v>
      </c>
      <c r="F2072" t="str">
        <f t="shared" si="66"/>
        <v>92465</v>
      </c>
      <c r="H2072" s="31">
        <f t="shared" si="67"/>
        <v>109.66</v>
      </c>
    </row>
    <row r="2073" spans="1:8" ht="54">
      <c r="A2073" s="359" t="s">
        <v>9677</v>
      </c>
      <c r="B2073" s="314" t="s">
        <v>3009</v>
      </c>
      <c r="C2073" s="359" t="s">
        <v>72</v>
      </c>
      <c r="D2073" s="359" t="s">
        <v>26573</v>
      </c>
      <c r="F2073" t="str">
        <f t="shared" si="66"/>
        <v>92466</v>
      </c>
      <c r="H2073" s="31">
        <f t="shared" si="67"/>
        <v>182.86</v>
      </c>
    </row>
    <row r="2074" spans="1:8" ht="54">
      <c r="A2074" s="359" t="s">
        <v>9678</v>
      </c>
      <c r="B2074" s="314" t="s">
        <v>3010</v>
      </c>
      <c r="C2074" s="359" t="s">
        <v>72</v>
      </c>
      <c r="D2074" s="359" t="s">
        <v>26574</v>
      </c>
      <c r="F2074" t="str">
        <f t="shared" si="66"/>
        <v>92467</v>
      </c>
      <c r="H2074" s="31">
        <f t="shared" si="67"/>
        <v>72.510000000000005</v>
      </c>
    </row>
    <row r="2075" spans="1:8" ht="54">
      <c r="A2075" s="359" t="s">
        <v>9679</v>
      </c>
      <c r="B2075" s="314" t="s">
        <v>3011</v>
      </c>
      <c r="C2075" s="359" t="s">
        <v>72</v>
      </c>
      <c r="D2075" s="359" t="s">
        <v>26575</v>
      </c>
      <c r="F2075" t="str">
        <f t="shared" si="66"/>
        <v>92468</v>
      </c>
      <c r="H2075" s="31">
        <f t="shared" si="67"/>
        <v>76.06</v>
      </c>
    </row>
    <row r="2076" spans="1:8" ht="54">
      <c r="A2076" s="359" t="s">
        <v>9680</v>
      </c>
      <c r="B2076" s="314" t="s">
        <v>3012</v>
      </c>
      <c r="C2076" s="359" t="s">
        <v>72</v>
      </c>
      <c r="D2076" s="359" t="s">
        <v>26576</v>
      </c>
      <c r="F2076" t="str">
        <f t="shared" si="66"/>
        <v>92469</v>
      </c>
      <c r="H2076" s="31">
        <f t="shared" si="67"/>
        <v>99.97</v>
      </c>
    </row>
    <row r="2077" spans="1:8" ht="54">
      <c r="A2077" s="359" t="s">
        <v>9681</v>
      </c>
      <c r="B2077" s="314" t="s">
        <v>3013</v>
      </c>
      <c r="C2077" s="359" t="s">
        <v>72</v>
      </c>
      <c r="D2077" s="359" t="s">
        <v>26577</v>
      </c>
      <c r="F2077" t="str">
        <f t="shared" si="66"/>
        <v>92470</v>
      </c>
      <c r="H2077" s="31">
        <f t="shared" si="67"/>
        <v>176.97</v>
      </c>
    </row>
    <row r="2078" spans="1:8" ht="54">
      <c r="A2078" s="359" t="s">
        <v>9682</v>
      </c>
      <c r="B2078" s="314" t="s">
        <v>3014</v>
      </c>
      <c r="C2078" s="359" t="s">
        <v>72</v>
      </c>
      <c r="D2078" s="359" t="s">
        <v>26578</v>
      </c>
      <c r="F2078" t="str">
        <f t="shared" si="66"/>
        <v>92471</v>
      </c>
      <c r="H2078" s="31">
        <f t="shared" si="67"/>
        <v>66.180000000000007</v>
      </c>
    </row>
    <row r="2079" spans="1:8" ht="54">
      <c r="A2079" s="359" t="s">
        <v>9683</v>
      </c>
      <c r="B2079" s="314" t="s">
        <v>3015</v>
      </c>
      <c r="C2079" s="359" t="s">
        <v>72</v>
      </c>
      <c r="D2079" s="359" t="s">
        <v>24428</v>
      </c>
      <c r="F2079" t="str">
        <f t="shared" si="66"/>
        <v>92472</v>
      </c>
      <c r="H2079" s="31">
        <f t="shared" si="67"/>
        <v>71.03</v>
      </c>
    </row>
    <row r="2080" spans="1:8" ht="54">
      <c r="A2080" s="359" t="s">
        <v>9684</v>
      </c>
      <c r="B2080" s="314" t="s">
        <v>3016</v>
      </c>
      <c r="C2080" s="359" t="s">
        <v>72</v>
      </c>
      <c r="D2080" s="359" t="s">
        <v>26579</v>
      </c>
      <c r="F2080" t="str">
        <f t="shared" si="66"/>
        <v>92473</v>
      </c>
      <c r="H2080" s="31">
        <f t="shared" si="67"/>
        <v>92.05</v>
      </c>
    </row>
    <row r="2081" spans="1:8" ht="54">
      <c r="A2081" s="359" t="s">
        <v>9685</v>
      </c>
      <c r="B2081" s="314" t="s">
        <v>3017</v>
      </c>
      <c r="C2081" s="359" t="s">
        <v>72</v>
      </c>
      <c r="D2081" s="359" t="s">
        <v>26580</v>
      </c>
      <c r="F2081" t="str">
        <f t="shared" si="66"/>
        <v>92474</v>
      </c>
      <c r="H2081" s="31">
        <f t="shared" si="67"/>
        <v>171.91</v>
      </c>
    </row>
    <row r="2082" spans="1:8" ht="54">
      <c r="A2082" s="359" t="s">
        <v>9686</v>
      </c>
      <c r="B2082" s="314" t="s">
        <v>3018</v>
      </c>
      <c r="C2082" s="359" t="s">
        <v>72</v>
      </c>
      <c r="D2082" s="359" t="s">
        <v>26581</v>
      </c>
      <c r="F2082" t="str">
        <f t="shared" si="66"/>
        <v>92475</v>
      </c>
      <c r="H2082" s="31">
        <f t="shared" si="67"/>
        <v>61</v>
      </c>
    </row>
    <row r="2083" spans="1:8" ht="54">
      <c r="A2083" s="359" t="s">
        <v>9687</v>
      </c>
      <c r="B2083" s="314" t="s">
        <v>3019</v>
      </c>
      <c r="C2083" s="359" t="s">
        <v>72</v>
      </c>
      <c r="D2083" s="359" t="s">
        <v>26582</v>
      </c>
      <c r="F2083" t="str">
        <f t="shared" si="66"/>
        <v>92476</v>
      </c>
      <c r="H2083" s="31">
        <f t="shared" si="67"/>
        <v>66.739999999999995</v>
      </c>
    </row>
    <row r="2084" spans="1:8" ht="54">
      <c r="A2084" s="359" t="s">
        <v>9688</v>
      </c>
      <c r="B2084" s="314" t="s">
        <v>3020</v>
      </c>
      <c r="C2084" s="359" t="s">
        <v>72</v>
      </c>
      <c r="D2084" s="359" t="s">
        <v>26583</v>
      </c>
      <c r="F2084" t="str">
        <f t="shared" si="66"/>
        <v>92477</v>
      </c>
      <c r="H2084" s="31">
        <f t="shared" si="67"/>
        <v>75.38</v>
      </c>
    </row>
    <row r="2085" spans="1:8" ht="54">
      <c r="A2085" s="359" t="s">
        <v>9689</v>
      </c>
      <c r="B2085" s="314" t="s">
        <v>3021</v>
      </c>
      <c r="C2085" s="359" t="s">
        <v>72</v>
      </c>
      <c r="D2085" s="359" t="s">
        <v>24553</v>
      </c>
      <c r="F2085" t="str">
        <f t="shared" si="66"/>
        <v>92478</v>
      </c>
      <c r="H2085" s="31">
        <f t="shared" si="67"/>
        <v>161.94999999999999</v>
      </c>
    </row>
    <row r="2086" spans="1:8" ht="54">
      <c r="A2086" s="359" t="s">
        <v>9690</v>
      </c>
      <c r="B2086" s="314" t="s">
        <v>3022</v>
      </c>
      <c r="C2086" s="359" t="s">
        <v>72</v>
      </c>
      <c r="D2086" s="359" t="s">
        <v>26584</v>
      </c>
      <c r="F2086" t="str">
        <f t="shared" si="66"/>
        <v>92479</v>
      </c>
      <c r="H2086" s="31">
        <f t="shared" si="67"/>
        <v>50.03</v>
      </c>
    </row>
    <row r="2087" spans="1:8" ht="54">
      <c r="A2087" s="359" t="s">
        <v>9691</v>
      </c>
      <c r="B2087" s="314" t="s">
        <v>3023</v>
      </c>
      <c r="C2087" s="359" t="s">
        <v>72</v>
      </c>
      <c r="D2087" s="359" t="s">
        <v>25263</v>
      </c>
      <c r="F2087" t="str">
        <f t="shared" si="66"/>
        <v>92480</v>
      </c>
      <c r="H2087" s="31">
        <f t="shared" si="67"/>
        <v>58.24</v>
      </c>
    </row>
    <row r="2088" spans="1:8" ht="54">
      <c r="A2088" s="359" t="s">
        <v>9692</v>
      </c>
      <c r="B2088" s="314" t="s">
        <v>5078</v>
      </c>
      <c r="C2088" s="359" t="s">
        <v>72</v>
      </c>
      <c r="D2088" s="359" t="s">
        <v>26585</v>
      </c>
      <c r="F2088" t="str">
        <f t="shared" si="66"/>
        <v>92481</v>
      </c>
      <c r="H2088" s="31">
        <f t="shared" si="67"/>
        <v>242.71</v>
      </c>
    </row>
    <row r="2089" spans="1:8" ht="54">
      <c r="A2089" s="359" t="s">
        <v>9693</v>
      </c>
      <c r="B2089" s="314" t="s">
        <v>3024</v>
      </c>
      <c r="C2089" s="359" t="s">
        <v>72</v>
      </c>
      <c r="D2089" s="359" t="s">
        <v>26586</v>
      </c>
      <c r="F2089" t="str">
        <f t="shared" si="66"/>
        <v>92482</v>
      </c>
      <c r="H2089" s="31">
        <f t="shared" si="67"/>
        <v>229.09</v>
      </c>
    </row>
    <row r="2090" spans="1:8" ht="54">
      <c r="A2090" s="359" t="s">
        <v>9694</v>
      </c>
      <c r="B2090" s="314" t="s">
        <v>5079</v>
      </c>
      <c r="C2090" s="359" t="s">
        <v>72</v>
      </c>
      <c r="D2090" s="359" t="s">
        <v>26587</v>
      </c>
      <c r="F2090" t="str">
        <f t="shared" si="66"/>
        <v>92483</v>
      </c>
      <c r="H2090" s="31">
        <f t="shared" si="67"/>
        <v>184.07</v>
      </c>
    </row>
    <row r="2091" spans="1:8" ht="54">
      <c r="A2091" s="359" t="s">
        <v>9695</v>
      </c>
      <c r="B2091" s="314" t="s">
        <v>3025</v>
      </c>
      <c r="C2091" s="359" t="s">
        <v>72</v>
      </c>
      <c r="D2091" s="359" t="s">
        <v>26588</v>
      </c>
      <c r="F2091" t="str">
        <f t="shared" si="66"/>
        <v>92484</v>
      </c>
      <c r="H2091" s="31">
        <f t="shared" si="67"/>
        <v>172.02</v>
      </c>
    </row>
    <row r="2092" spans="1:8" ht="54">
      <c r="A2092" s="359" t="s">
        <v>9696</v>
      </c>
      <c r="B2092" s="314" t="s">
        <v>5080</v>
      </c>
      <c r="C2092" s="359" t="s">
        <v>72</v>
      </c>
      <c r="D2092" s="359" t="s">
        <v>26589</v>
      </c>
      <c r="F2092" t="str">
        <f t="shared" si="66"/>
        <v>92485</v>
      </c>
      <c r="H2092" s="31">
        <f t="shared" si="67"/>
        <v>131.65</v>
      </c>
    </row>
    <row r="2093" spans="1:8" ht="54">
      <c r="A2093" s="359" t="s">
        <v>9697</v>
      </c>
      <c r="B2093" s="314" t="s">
        <v>3026</v>
      </c>
      <c r="C2093" s="359" t="s">
        <v>72</v>
      </c>
      <c r="D2093" s="359" t="s">
        <v>25020</v>
      </c>
      <c r="F2093" t="str">
        <f t="shared" si="66"/>
        <v>92486</v>
      </c>
      <c r="H2093" s="31">
        <f t="shared" si="67"/>
        <v>122.41</v>
      </c>
    </row>
    <row r="2094" spans="1:8" ht="67.5">
      <c r="A2094" s="359" t="s">
        <v>9698</v>
      </c>
      <c r="B2094" s="314" t="s">
        <v>5081</v>
      </c>
      <c r="C2094" s="359" t="s">
        <v>72</v>
      </c>
      <c r="D2094" s="359" t="s">
        <v>26590</v>
      </c>
      <c r="F2094" t="str">
        <f t="shared" si="66"/>
        <v>92487</v>
      </c>
      <c r="H2094" s="31">
        <f t="shared" si="67"/>
        <v>77.38</v>
      </c>
    </row>
    <row r="2095" spans="1:8" ht="54">
      <c r="A2095" s="359" t="s">
        <v>9699</v>
      </c>
      <c r="B2095" s="314" t="s">
        <v>3027</v>
      </c>
      <c r="C2095" s="359" t="s">
        <v>72</v>
      </c>
      <c r="D2095" s="359" t="s">
        <v>26591</v>
      </c>
      <c r="F2095" t="str">
        <f t="shared" si="66"/>
        <v>92488</v>
      </c>
      <c r="H2095" s="31">
        <f t="shared" si="67"/>
        <v>74.2</v>
      </c>
    </row>
    <row r="2096" spans="1:8" ht="67.5">
      <c r="A2096" s="359" t="s">
        <v>9700</v>
      </c>
      <c r="B2096" s="314" t="s">
        <v>5082</v>
      </c>
      <c r="C2096" s="359" t="s">
        <v>72</v>
      </c>
      <c r="D2096" s="359" t="s">
        <v>26592</v>
      </c>
      <c r="F2096" t="str">
        <f t="shared" si="66"/>
        <v>92489</v>
      </c>
      <c r="H2096" s="31">
        <f t="shared" si="67"/>
        <v>47.1</v>
      </c>
    </row>
    <row r="2097" spans="1:8" ht="54">
      <c r="A2097" s="359" t="s">
        <v>9701</v>
      </c>
      <c r="B2097" s="314" t="s">
        <v>3028</v>
      </c>
      <c r="C2097" s="359" t="s">
        <v>72</v>
      </c>
      <c r="D2097" s="359" t="s">
        <v>24909</v>
      </c>
      <c r="F2097" t="str">
        <f t="shared" si="66"/>
        <v>92490</v>
      </c>
      <c r="H2097" s="31">
        <f t="shared" si="67"/>
        <v>44.18</v>
      </c>
    </row>
    <row r="2098" spans="1:8" ht="67.5">
      <c r="A2098" s="359" t="s">
        <v>9702</v>
      </c>
      <c r="B2098" s="314" t="s">
        <v>5083</v>
      </c>
      <c r="C2098" s="359" t="s">
        <v>72</v>
      </c>
      <c r="D2098" s="359" t="s">
        <v>24680</v>
      </c>
      <c r="F2098" t="str">
        <f t="shared" si="66"/>
        <v>92491</v>
      </c>
      <c r="H2098" s="31">
        <f t="shared" si="67"/>
        <v>74.27</v>
      </c>
    </row>
    <row r="2099" spans="1:8" ht="54">
      <c r="A2099" s="359" t="s">
        <v>9703</v>
      </c>
      <c r="B2099" s="314" t="s">
        <v>3029</v>
      </c>
      <c r="C2099" s="359" t="s">
        <v>72</v>
      </c>
      <c r="D2099" s="359" t="s">
        <v>21721</v>
      </c>
      <c r="F2099" t="str">
        <f t="shared" si="66"/>
        <v>92492</v>
      </c>
      <c r="H2099" s="31">
        <f t="shared" si="67"/>
        <v>71.22</v>
      </c>
    </row>
    <row r="2100" spans="1:8" ht="67.5">
      <c r="A2100" s="359" t="s">
        <v>9704</v>
      </c>
      <c r="B2100" s="314" t="s">
        <v>5084</v>
      </c>
      <c r="C2100" s="359" t="s">
        <v>72</v>
      </c>
      <c r="D2100" s="359" t="s">
        <v>26593</v>
      </c>
      <c r="F2100" t="str">
        <f t="shared" si="66"/>
        <v>92493</v>
      </c>
      <c r="H2100" s="31">
        <f t="shared" si="67"/>
        <v>42.48</v>
      </c>
    </row>
    <row r="2101" spans="1:8" ht="54">
      <c r="A2101" s="359" t="s">
        <v>9705</v>
      </c>
      <c r="B2101" s="314" t="s">
        <v>3030</v>
      </c>
      <c r="C2101" s="359" t="s">
        <v>72</v>
      </c>
      <c r="D2101" s="359" t="s">
        <v>23636</v>
      </c>
      <c r="F2101" t="str">
        <f t="shared" si="66"/>
        <v>92494</v>
      </c>
      <c r="H2101" s="31">
        <f t="shared" si="67"/>
        <v>41.69</v>
      </c>
    </row>
    <row r="2102" spans="1:8" ht="67.5">
      <c r="A2102" s="359" t="s">
        <v>9706</v>
      </c>
      <c r="B2102" s="314" t="s">
        <v>5085</v>
      </c>
      <c r="C2102" s="359" t="s">
        <v>72</v>
      </c>
      <c r="D2102" s="359" t="s">
        <v>26594</v>
      </c>
      <c r="F2102" t="str">
        <f t="shared" si="66"/>
        <v>92495</v>
      </c>
      <c r="H2102" s="31">
        <f t="shared" si="67"/>
        <v>72.17</v>
      </c>
    </row>
    <row r="2103" spans="1:8" ht="54">
      <c r="A2103" s="359" t="s">
        <v>9707</v>
      </c>
      <c r="B2103" s="314" t="s">
        <v>3031</v>
      </c>
      <c r="C2103" s="359" t="s">
        <v>72</v>
      </c>
      <c r="D2103" s="359" t="s">
        <v>24731</v>
      </c>
      <c r="F2103" t="str">
        <f t="shared" si="66"/>
        <v>92496</v>
      </c>
      <c r="H2103" s="31">
        <f t="shared" si="67"/>
        <v>69.239999999999995</v>
      </c>
    </row>
    <row r="2104" spans="1:8" ht="67.5">
      <c r="A2104" s="359" t="s">
        <v>9708</v>
      </c>
      <c r="B2104" s="314" t="s">
        <v>5086</v>
      </c>
      <c r="C2104" s="359" t="s">
        <v>72</v>
      </c>
      <c r="D2104" s="359" t="s">
        <v>26595</v>
      </c>
      <c r="F2104" t="str">
        <f t="shared" si="66"/>
        <v>92497</v>
      </c>
      <c r="H2104" s="31">
        <f t="shared" si="67"/>
        <v>42.73</v>
      </c>
    </row>
    <row r="2105" spans="1:8" ht="54">
      <c r="A2105" s="359" t="s">
        <v>9709</v>
      </c>
      <c r="B2105" s="314" t="s">
        <v>3032</v>
      </c>
      <c r="C2105" s="359" t="s">
        <v>72</v>
      </c>
      <c r="D2105" s="359" t="s">
        <v>26596</v>
      </c>
      <c r="F2105" t="str">
        <f t="shared" si="66"/>
        <v>92498</v>
      </c>
      <c r="H2105" s="31">
        <f t="shared" si="67"/>
        <v>40.020000000000003</v>
      </c>
    </row>
    <row r="2106" spans="1:8" ht="67.5">
      <c r="A2106" s="359" t="s">
        <v>9710</v>
      </c>
      <c r="B2106" s="314" t="s">
        <v>5087</v>
      </c>
      <c r="C2106" s="359" t="s">
        <v>72</v>
      </c>
      <c r="D2106" s="359" t="s">
        <v>22628</v>
      </c>
      <c r="F2106" t="str">
        <f t="shared" si="66"/>
        <v>92499</v>
      </c>
      <c r="H2106" s="31">
        <f t="shared" si="67"/>
        <v>70.88</v>
      </c>
    </row>
    <row r="2107" spans="1:8" ht="54">
      <c r="A2107" s="359" t="s">
        <v>9711</v>
      </c>
      <c r="B2107" s="314" t="s">
        <v>3033</v>
      </c>
      <c r="C2107" s="359" t="s">
        <v>72</v>
      </c>
      <c r="D2107" s="359" t="s">
        <v>26597</v>
      </c>
      <c r="F2107" t="str">
        <f t="shared" si="66"/>
        <v>92500</v>
      </c>
      <c r="H2107" s="31">
        <f t="shared" si="67"/>
        <v>68.03</v>
      </c>
    </row>
    <row r="2108" spans="1:8" ht="67.5">
      <c r="A2108" s="359" t="s">
        <v>9712</v>
      </c>
      <c r="B2108" s="314" t="s">
        <v>5088</v>
      </c>
      <c r="C2108" s="359" t="s">
        <v>72</v>
      </c>
      <c r="D2108" s="359" t="s">
        <v>23636</v>
      </c>
      <c r="F2108" t="str">
        <f t="shared" si="66"/>
        <v>92501</v>
      </c>
      <c r="H2108" s="31">
        <f t="shared" si="67"/>
        <v>41.69</v>
      </c>
    </row>
    <row r="2109" spans="1:8" ht="54">
      <c r="A2109" s="359" t="s">
        <v>9713</v>
      </c>
      <c r="B2109" s="314" t="s">
        <v>3034</v>
      </c>
      <c r="C2109" s="359" t="s">
        <v>72</v>
      </c>
      <c r="D2109" s="359" t="s">
        <v>24513</v>
      </c>
      <c r="F2109" t="str">
        <f t="shared" si="66"/>
        <v>92502</v>
      </c>
      <c r="H2109" s="31">
        <f t="shared" si="67"/>
        <v>39.049999999999997</v>
      </c>
    </row>
    <row r="2110" spans="1:8" ht="67.5">
      <c r="A2110" s="359" t="s">
        <v>9714</v>
      </c>
      <c r="B2110" s="314" t="s">
        <v>5089</v>
      </c>
      <c r="C2110" s="359" t="s">
        <v>72</v>
      </c>
      <c r="D2110" s="359" t="s">
        <v>24554</v>
      </c>
      <c r="F2110" t="str">
        <f t="shared" si="66"/>
        <v>92503</v>
      </c>
      <c r="H2110" s="31">
        <f t="shared" si="67"/>
        <v>68.86</v>
      </c>
    </row>
    <row r="2111" spans="1:8" ht="54">
      <c r="A2111" s="359" t="s">
        <v>9715</v>
      </c>
      <c r="B2111" s="314" t="s">
        <v>3035</v>
      </c>
      <c r="C2111" s="359" t="s">
        <v>72</v>
      </c>
      <c r="D2111" s="359" t="s">
        <v>24958</v>
      </c>
      <c r="F2111" t="str">
        <f t="shared" si="66"/>
        <v>92504</v>
      </c>
      <c r="H2111" s="31">
        <f t="shared" si="67"/>
        <v>46.08</v>
      </c>
    </row>
    <row r="2112" spans="1:8" ht="67.5">
      <c r="A2112" s="359" t="s">
        <v>9716</v>
      </c>
      <c r="B2112" s="314" t="s">
        <v>5090</v>
      </c>
      <c r="C2112" s="359" t="s">
        <v>72</v>
      </c>
      <c r="D2112" s="359" t="s">
        <v>14862</v>
      </c>
      <c r="F2112" t="str">
        <f t="shared" si="66"/>
        <v>92505</v>
      </c>
      <c r="H2112" s="31">
        <f t="shared" si="67"/>
        <v>39.979999999999997</v>
      </c>
    </row>
    <row r="2113" spans="1:8" ht="54">
      <c r="A2113" s="359" t="s">
        <v>9717</v>
      </c>
      <c r="B2113" s="314" t="s">
        <v>3036</v>
      </c>
      <c r="C2113" s="359" t="s">
        <v>72</v>
      </c>
      <c r="D2113" s="359" t="s">
        <v>25112</v>
      </c>
      <c r="F2113" t="str">
        <f t="shared" si="66"/>
        <v>92506</v>
      </c>
      <c r="H2113" s="31">
        <f t="shared" si="67"/>
        <v>37.44</v>
      </c>
    </row>
    <row r="2114" spans="1:8" ht="54">
      <c r="A2114" s="359" t="s">
        <v>9718</v>
      </c>
      <c r="B2114" s="314" t="s">
        <v>5091</v>
      </c>
      <c r="C2114" s="359" t="s">
        <v>72</v>
      </c>
      <c r="D2114" s="359" t="s">
        <v>26598</v>
      </c>
      <c r="F2114" t="str">
        <f t="shared" si="66"/>
        <v>92507</v>
      </c>
      <c r="H2114" s="31">
        <f t="shared" si="67"/>
        <v>81.08</v>
      </c>
    </row>
    <row r="2115" spans="1:8" ht="54">
      <c r="A2115" s="359" t="s">
        <v>9719</v>
      </c>
      <c r="B2115" s="314" t="s">
        <v>5092</v>
      </c>
      <c r="C2115" s="359" t="s">
        <v>72</v>
      </c>
      <c r="D2115" s="359" t="s">
        <v>26599</v>
      </c>
      <c r="F2115" t="str">
        <f t="shared" si="66"/>
        <v>92508</v>
      </c>
      <c r="H2115" s="31">
        <f t="shared" si="67"/>
        <v>78.52</v>
      </c>
    </row>
    <row r="2116" spans="1:8" ht="54">
      <c r="A2116" s="359" t="s">
        <v>9720</v>
      </c>
      <c r="B2116" s="314" t="s">
        <v>5093</v>
      </c>
      <c r="C2116" s="359" t="s">
        <v>72</v>
      </c>
      <c r="D2116" s="359" t="s">
        <v>26600</v>
      </c>
      <c r="F2116" t="str">
        <f t="shared" si="66"/>
        <v>92509</v>
      </c>
      <c r="H2116" s="31">
        <f t="shared" si="67"/>
        <v>46.26</v>
      </c>
    </row>
    <row r="2117" spans="1:8" ht="54">
      <c r="A2117" s="359" t="s">
        <v>9721</v>
      </c>
      <c r="B2117" s="314" t="s">
        <v>5094</v>
      </c>
      <c r="C2117" s="359" t="s">
        <v>72</v>
      </c>
      <c r="D2117" s="359" t="s">
        <v>22127</v>
      </c>
      <c r="F2117" t="str">
        <f t="shared" ref="F2117:F2180" si="68">TRIM(A2117)</f>
        <v>92510</v>
      </c>
      <c r="H2117" s="31">
        <f t="shared" ref="H2117:H2180" si="69">ROUND(D2117*(1+$H$1),2)</f>
        <v>43.91</v>
      </c>
    </row>
    <row r="2118" spans="1:8" ht="54">
      <c r="A2118" s="359" t="s">
        <v>9722</v>
      </c>
      <c r="B2118" s="314" t="s">
        <v>5095</v>
      </c>
      <c r="C2118" s="359" t="s">
        <v>72</v>
      </c>
      <c r="D2118" s="359" t="s">
        <v>20445</v>
      </c>
      <c r="F2118" t="str">
        <f t="shared" si="68"/>
        <v>92511</v>
      </c>
      <c r="H2118" s="31">
        <f t="shared" si="69"/>
        <v>64.39</v>
      </c>
    </row>
    <row r="2119" spans="1:8" ht="54">
      <c r="A2119" s="359" t="s">
        <v>9723</v>
      </c>
      <c r="B2119" s="314" t="s">
        <v>5096</v>
      </c>
      <c r="C2119" s="359" t="s">
        <v>72</v>
      </c>
      <c r="D2119" s="359" t="s">
        <v>26536</v>
      </c>
      <c r="F2119" t="str">
        <f t="shared" si="68"/>
        <v>92512</v>
      </c>
      <c r="H2119" s="31">
        <f t="shared" si="69"/>
        <v>62.44</v>
      </c>
    </row>
    <row r="2120" spans="1:8" ht="54">
      <c r="A2120" s="359" t="s">
        <v>9724</v>
      </c>
      <c r="B2120" s="314" t="s">
        <v>5097</v>
      </c>
      <c r="C2120" s="359" t="s">
        <v>72</v>
      </c>
      <c r="D2120" s="359" t="s">
        <v>23662</v>
      </c>
      <c r="F2120" t="str">
        <f t="shared" si="68"/>
        <v>92513</v>
      </c>
      <c r="H2120" s="31">
        <f t="shared" si="69"/>
        <v>32.99</v>
      </c>
    </row>
    <row r="2121" spans="1:8" ht="54">
      <c r="A2121" s="359" t="s">
        <v>9725</v>
      </c>
      <c r="B2121" s="314" t="s">
        <v>5098</v>
      </c>
      <c r="C2121" s="359" t="s">
        <v>72</v>
      </c>
      <c r="D2121" s="359" t="s">
        <v>24076</v>
      </c>
      <c r="F2121" t="str">
        <f t="shared" si="68"/>
        <v>92514</v>
      </c>
      <c r="H2121" s="31">
        <f t="shared" si="69"/>
        <v>31.2</v>
      </c>
    </row>
    <row r="2122" spans="1:8" ht="54">
      <c r="A2122" s="359" t="s">
        <v>9726</v>
      </c>
      <c r="B2122" s="314" t="s">
        <v>5099</v>
      </c>
      <c r="C2122" s="359" t="s">
        <v>72</v>
      </c>
      <c r="D2122" s="359" t="s">
        <v>26601</v>
      </c>
      <c r="F2122" t="str">
        <f t="shared" si="68"/>
        <v>92515</v>
      </c>
      <c r="H2122" s="31">
        <f t="shared" si="69"/>
        <v>57.32</v>
      </c>
    </row>
    <row r="2123" spans="1:8" ht="54">
      <c r="A2123" s="359" t="s">
        <v>9727</v>
      </c>
      <c r="B2123" s="314" t="s">
        <v>5100</v>
      </c>
      <c r="C2123" s="359" t="s">
        <v>72</v>
      </c>
      <c r="D2123" s="359" t="s">
        <v>23414</v>
      </c>
      <c r="F2123" t="str">
        <f t="shared" si="68"/>
        <v>92516</v>
      </c>
      <c r="H2123" s="31">
        <f t="shared" si="69"/>
        <v>55.63</v>
      </c>
    </row>
    <row r="2124" spans="1:8" ht="54">
      <c r="A2124" s="359" t="s">
        <v>9728</v>
      </c>
      <c r="B2124" s="314" t="s">
        <v>5101</v>
      </c>
      <c r="C2124" s="359" t="s">
        <v>72</v>
      </c>
      <c r="D2124" s="359" t="s">
        <v>26602</v>
      </c>
      <c r="F2124" t="str">
        <f t="shared" si="68"/>
        <v>92517</v>
      </c>
      <c r="H2124" s="31">
        <f t="shared" si="69"/>
        <v>27.46</v>
      </c>
    </row>
    <row r="2125" spans="1:8" ht="54">
      <c r="A2125" s="359" t="s">
        <v>9729</v>
      </c>
      <c r="B2125" s="314" t="s">
        <v>5102</v>
      </c>
      <c r="C2125" s="359" t="s">
        <v>72</v>
      </c>
      <c r="D2125" s="359" t="s">
        <v>26603</v>
      </c>
      <c r="F2125" t="str">
        <f t="shared" si="68"/>
        <v>92518</v>
      </c>
      <c r="H2125" s="31">
        <f t="shared" si="69"/>
        <v>25.87</v>
      </c>
    </row>
    <row r="2126" spans="1:8" ht="54">
      <c r="A2126" s="359" t="s">
        <v>9730</v>
      </c>
      <c r="B2126" s="314" t="s">
        <v>5103</v>
      </c>
      <c r="C2126" s="359" t="s">
        <v>72</v>
      </c>
      <c r="D2126" s="359" t="s">
        <v>26604</v>
      </c>
      <c r="F2126" t="str">
        <f t="shared" si="68"/>
        <v>92519</v>
      </c>
      <c r="H2126" s="31">
        <f t="shared" si="69"/>
        <v>53.72</v>
      </c>
    </row>
    <row r="2127" spans="1:8" ht="54">
      <c r="A2127" s="359" t="s">
        <v>9731</v>
      </c>
      <c r="B2127" s="314" t="s">
        <v>5104</v>
      </c>
      <c r="C2127" s="359" t="s">
        <v>72</v>
      </c>
      <c r="D2127" s="359" t="s">
        <v>14099</v>
      </c>
      <c r="F2127" t="str">
        <f t="shared" si="68"/>
        <v>92520</v>
      </c>
      <c r="H2127" s="31">
        <f t="shared" si="69"/>
        <v>52.17</v>
      </c>
    </row>
    <row r="2128" spans="1:8" ht="54">
      <c r="A2128" s="359" t="s">
        <v>9732</v>
      </c>
      <c r="B2128" s="314" t="s">
        <v>5105</v>
      </c>
      <c r="C2128" s="359" t="s">
        <v>72</v>
      </c>
      <c r="D2128" s="359" t="s">
        <v>14310</v>
      </c>
      <c r="F2128" t="str">
        <f t="shared" si="68"/>
        <v>92521</v>
      </c>
      <c r="H2128" s="31">
        <f t="shared" si="69"/>
        <v>24.61</v>
      </c>
    </row>
    <row r="2129" spans="1:8" ht="54">
      <c r="A2129" s="359" t="s">
        <v>9733</v>
      </c>
      <c r="B2129" s="314" t="s">
        <v>5106</v>
      </c>
      <c r="C2129" s="359" t="s">
        <v>72</v>
      </c>
      <c r="D2129" s="359" t="s">
        <v>8222</v>
      </c>
      <c r="F2129" t="str">
        <f t="shared" si="68"/>
        <v>92522</v>
      </c>
      <c r="H2129" s="31">
        <f t="shared" si="69"/>
        <v>23.15</v>
      </c>
    </row>
    <row r="2130" spans="1:8" ht="54">
      <c r="A2130" s="359" t="s">
        <v>9734</v>
      </c>
      <c r="B2130" s="314" t="s">
        <v>5107</v>
      </c>
      <c r="C2130" s="359" t="s">
        <v>72</v>
      </c>
      <c r="D2130" s="359" t="s">
        <v>23436</v>
      </c>
      <c r="F2130" t="str">
        <f t="shared" si="68"/>
        <v>92523</v>
      </c>
      <c r="H2130" s="31">
        <f t="shared" si="69"/>
        <v>54.07</v>
      </c>
    </row>
    <row r="2131" spans="1:8" ht="54">
      <c r="A2131" s="359" t="s">
        <v>9735</v>
      </c>
      <c r="B2131" s="314" t="s">
        <v>3037</v>
      </c>
      <c r="C2131" s="359" t="s">
        <v>72</v>
      </c>
      <c r="D2131" s="359" t="s">
        <v>24385</v>
      </c>
      <c r="F2131" t="str">
        <f t="shared" si="68"/>
        <v>92524</v>
      </c>
      <c r="H2131" s="31">
        <f t="shared" si="69"/>
        <v>52.59</v>
      </c>
    </row>
    <row r="2132" spans="1:8" ht="54">
      <c r="A2132" s="359" t="s">
        <v>9736</v>
      </c>
      <c r="B2132" s="314" t="s">
        <v>5108</v>
      </c>
      <c r="C2132" s="359" t="s">
        <v>72</v>
      </c>
      <c r="D2132" s="359" t="s">
        <v>22430</v>
      </c>
      <c r="F2132" t="str">
        <f t="shared" si="68"/>
        <v>92525</v>
      </c>
      <c r="H2132" s="31">
        <f t="shared" si="69"/>
        <v>25.41</v>
      </c>
    </row>
    <row r="2133" spans="1:8" ht="54">
      <c r="A2133" s="359" t="s">
        <v>9737</v>
      </c>
      <c r="B2133" s="314" t="s">
        <v>3038</v>
      </c>
      <c r="C2133" s="359" t="s">
        <v>72</v>
      </c>
      <c r="D2133" s="359" t="s">
        <v>26605</v>
      </c>
      <c r="F2133" t="str">
        <f t="shared" si="68"/>
        <v>92526</v>
      </c>
      <c r="H2133" s="31">
        <f t="shared" si="69"/>
        <v>24.01</v>
      </c>
    </row>
    <row r="2134" spans="1:8" ht="54">
      <c r="A2134" s="359" t="s">
        <v>9738</v>
      </c>
      <c r="B2134" s="314" t="s">
        <v>5109</v>
      </c>
      <c r="C2134" s="359" t="s">
        <v>72</v>
      </c>
      <c r="D2134" s="359" t="s">
        <v>26606</v>
      </c>
      <c r="F2134" t="str">
        <f t="shared" si="68"/>
        <v>92527</v>
      </c>
      <c r="H2134" s="31">
        <f t="shared" si="69"/>
        <v>52.49</v>
      </c>
    </row>
    <row r="2135" spans="1:8" ht="54">
      <c r="A2135" s="359" t="s">
        <v>9739</v>
      </c>
      <c r="B2135" s="314" t="s">
        <v>3039</v>
      </c>
      <c r="C2135" s="359" t="s">
        <v>72</v>
      </c>
      <c r="D2135" s="359" t="s">
        <v>18570</v>
      </c>
      <c r="F2135" t="str">
        <f t="shared" si="68"/>
        <v>92528</v>
      </c>
      <c r="H2135" s="31">
        <f t="shared" si="69"/>
        <v>51.06</v>
      </c>
    </row>
    <row r="2136" spans="1:8" ht="54">
      <c r="A2136" s="359" t="s">
        <v>9740</v>
      </c>
      <c r="B2136" s="314" t="s">
        <v>5110</v>
      </c>
      <c r="C2136" s="359" t="s">
        <v>72</v>
      </c>
      <c r="D2136" s="359" t="s">
        <v>13191</v>
      </c>
      <c r="F2136" t="str">
        <f t="shared" si="68"/>
        <v>92529</v>
      </c>
      <c r="H2136" s="31">
        <f t="shared" si="69"/>
        <v>24.1</v>
      </c>
    </row>
    <row r="2137" spans="1:8" ht="54">
      <c r="A2137" s="359" t="s">
        <v>9741</v>
      </c>
      <c r="B2137" s="314" t="s">
        <v>3040</v>
      </c>
      <c r="C2137" s="359" t="s">
        <v>72</v>
      </c>
      <c r="D2137" s="359" t="s">
        <v>24885</v>
      </c>
      <c r="F2137" t="str">
        <f t="shared" si="68"/>
        <v>92530</v>
      </c>
      <c r="H2137" s="31">
        <f t="shared" si="69"/>
        <v>22.75</v>
      </c>
    </row>
    <row r="2138" spans="1:8" ht="54">
      <c r="A2138" s="359" t="s">
        <v>9742</v>
      </c>
      <c r="B2138" s="314" t="s">
        <v>5111</v>
      </c>
      <c r="C2138" s="359" t="s">
        <v>72</v>
      </c>
      <c r="D2138" s="359" t="s">
        <v>26607</v>
      </c>
      <c r="F2138" t="str">
        <f t="shared" si="68"/>
        <v>92531</v>
      </c>
      <c r="H2138" s="31">
        <f t="shared" si="69"/>
        <v>51.29</v>
      </c>
    </row>
    <row r="2139" spans="1:8" ht="54">
      <c r="A2139" s="359" t="s">
        <v>9743</v>
      </c>
      <c r="B2139" s="314" t="s">
        <v>3041</v>
      </c>
      <c r="C2139" s="359" t="s">
        <v>72</v>
      </c>
      <c r="D2139" s="359" t="s">
        <v>26608</v>
      </c>
      <c r="F2139" t="str">
        <f t="shared" si="68"/>
        <v>92532</v>
      </c>
      <c r="H2139" s="31">
        <f t="shared" si="69"/>
        <v>49.87</v>
      </c>
    </row>
    <row r="2140" spans="1:8" ht="54">
      <c r="A2140" s="359" t="s">
        <v>9744</v>
      </c>
      <c r="B2140" s="314" t="s">
        <v>5112</v>
      </c>
      <c r="C2140" s="359" t="s">
        <v>72</v>
      </c>
      <c r="D2140" s="359" t="s">
        <v>22737</v>
      </c>
      <c r="F2140" t="str">
        <f t="shared" si="68"/>
        <v>92533</v>
      </c>
      <c r="H2140" s="31">
        <f t="shared" si="69"/>
        <v>23.13</v>
      </c>
    </row>
    <row r="2141" spans="1:8" ht="54">
      <c r="A2141" s="359" t="s">
        <v>9745</v>
      </c>
      <c r="B2141" s="314" t="s">
        <v>3042</v>
      </c>
      <c r="C2141" s="359" t="s">
        <v>72</v>
      </c>
      <c r="D2141" s="359" t="s">
        <v>22405</v>
      </c>
      <c r="F2141" t="str">
        <f t="shared" si="68"/>
        <v>92534</v>
      </c>
      <c r="H2141" s="31">
        <f t="shared" si="69"/>
        <v>21.83</v>
      </c>
    </row>
    <row r="2142" spans="1:8" ht="54">
      <c r="A2142" s="359" t="s">
        <v>9746</v>
      </c>
      <c r="B2142" s="314" t="s">
        <v>5113</v>
      </c>
      <c r="C2142" s="359" t="s">
        <v>72</v>
      </c>
      <c r="D2142" s="359" t="s">
        <v>23798</v>
      </c>
      <c r="F2142" t="str">
        <f t="shared" si="68"/>
        <v>92535</v>
      </c>
      <c r="H2142" s="31">
        <f t="shared" si="69"/>
        <v>49.12</v>
      </c>
    </row>
    <row r="2143" spans="1:8" ht="54">
      <c r="A2143" s="359" t="s">
        <v>9747</v>
      </c>
      <c r="B2143" s="314" t="s">
        <v>3043</v>
      </c>
      <c r="C2143" s="359" t="s">
        <v>72</v>
      </c>
      <c r="D2143" s="359" t="s">
        <v>26609</v>
      </c>
      <c r="F2143" t="str">
        <f t="shared" si="68"/>
        <v>92536</v>
      </c>
      <c r="H2143" s="31">
        <f t="shared" si="69"/>
        <v>47.76</v>
      </c>
    </row>
    <row r="2144" spans="1:8" ht="54">
      <c r="A2144" s="359" t="s">
        <v>9748</v>
      </c>
      <c r="B2144" s="314" t="s">
        <v>5114</v>
      </c>
      <c r="C2144" s="359" t="s">
        <v>72</v>
      </c>
      <c r="D2144" s="359" t="s">
        <v>13788</v>
      </c>
      <c r="F2144" t="str">
        <f t="shared" si="68"/>
        <v>92537</v>
      </c>
      <c r="H2144" s="31">
        <f t="shared" si="69"/>
        <v>21.24</v>
      </c>
    </row>
    <row r="2145" spans="1:8" ht="54">
      <c r="A2145" s="359" t="s">
        <v>9749</v>
      </c>
      <c r="B2145" s="314" t="s">
        <v>3044</v>
      </c>
      <c r="C2145" s="359" t="s">
        <v>72</v>
      </c>
      <c r="D2145" s="359" t="s">
        <v>26240</v>
      </c>
      <c r="F2145" t="str">
        <f t="shared" si="68"/>
        <v>92538</v>
      </c>
      <c r="H2145" s="31">
        <f t="shared" si="69"/>
        <v>19.96</v>
      </c>
    </row>
    <row r="2146" spans="1:8" ht="40.5">
      <c r="A2146" s="359" t="s">
        <v>9750</v>
      </c>
      <c r="B2146" s="314" t="s">
        <v>5115</v>
      </c>
      <c r="C2146" s="359" t="s">
        <v>72</v>
      </c>
      <c r="D2146" s="359" t="s">
        <v>26610</v>
      </c>
      <c r="F2146" t="str">
        <f t="shared" si="68"/>
        <v>95934</v>
      </c>
      <c r="H2146" s="31">
        <f t="shared" si="69"/>
        <v>142.24</v>
      </c>
    </row>
    <row r="2147" spans="1:8" ht="40.5">
      <c r="A2147" s="359" t="s">
        <v>9751</v>
      </c>
      <c r="B2147" s="314" t="s">
        <v>5116</v>
      </c>
      <c r="C2147" s="359" t="s">
        <v>72</v>
      </c>
      <c r="D2147" s="359" t="s">
        <v>26611</v>
      </c>
      <c r="F2147" t="str">
        <f t="shared" si="68"/>
        <v>95935</v>
      </c>
      <c r="H2147" s="31">
        <f t="shared" si="69"/>
        <v>108.99</v>
      </c>
    </row>
    <row r="2148" spans="1:8" ht="27">
      <c r="A2148" s="359" t="s">
        <v>9752</v>
      </c>
      <c r="B2148" s="314" t="s">
        <v>5117</v>
      </c>
      <c r="C2148" s="359" t="s">
        <v>72</v>
      </c>
      <c r="D2148" s="359" t="s">
        <v>26612</v>
      </c>
      <c r="F2148" t="str">
        <f t="shared" si="68"/>
        <v>95936</v>
      </c>
      <c r="H2148" s="31">
        <f t="shared" si="69"/>
        <v>144.85</v>
      </c>
    </row>
    <row r="2149" spans="1:8" ht="40.5">
      <c r="A2149" s="359" t="s">
        <v>9753</v>
      </c>
      <c r="B2149" s="314" t="s">
        <v>5118</v>
      </c>
      <c r="C2149" s="359" t="s">
        <v>72</v>
      </c>
      <c r="D2149" s="359" t="s">
        <v>26613</v>
      </c>
      <c r="F2149" t="str">
        <f t="shared" si="68"/>
        <v>95937</v>
      </c>
      <c r="H2149" s="31">
        <f t="shared" si="69"/>
        <v>327.81</v>
      </c>
    </row>
    <row r="2150" spans="1:8" ht="40.5">
      <c r="A2150" s="359" t="s">
        <v>9754</v>
      </c>
      <c r="B2150" s="314" t="s">
        <v>5119</v>
      </c>
      <c r="C2150" s="359" t="s">
        <v>72</v>
      </c>
      <c r="D2150" s="359" t="s">
        <v>26614</v>
      </c>
      <c r="F2150" t="str">
        <f t="shared" si="68"/>
        <v>95938</v>
      </c>
      <c r="H2150" s="31">
        <f t="shared" si="69"/>
        <v>273.35000000000002</v>
      </c>
    </row>
    <row r="2151" spans="1:8" ht="40.5">
      <c r="A2151" s="359" t="s">
        <v>9755</v>
      </c>
      <c r="B2151" s="314" t="s">
        <v>5120</v>
      </c>
      <c r="C2151" s="359" t="s">
        <v>72</v>
      </c>
      <c r="D2151" s="359" t="s">
        <v>26615</v>
      </c>
      <c r="F2151" t="str">
        <f t="shared" si="68"/>
        <v>95939</v>
      </c>
      <c r="H2151" s="31">
        <f t="shared" si="69"/>
        <v>178.58</v>
      </c>
    </row>
    <row r="2152" spans="1:8" ht="40.5">
      <c r="A2152" s="359" t="s">
        <v>9756</v>
      </c>
      <c r="B2152" s="314" t="s">
        <v>5121</v>
      </c>
      <c r="C2152" s="359" t="s">
        <v>72</v>
      </c>
      <c r="D2152" s="359" t="s">
        <v>26616</v>
      </c>
      <c r="F2152" t="str">
        <f t="shared" si="68"/>
        <v>95940</v>
      </c>
      <c r="H2152" s="31">
        <f t="shared" si="69"/>
        <v>153.05000000000001</v>
      </c>
    </row>
    <row r="2153" spans="1:8" ht="40.5">
      <c r="A2153" s="359" t="s">
        <v>9757</v>
      </c>
      <c r="B2153" s="314" t="s">
        <v>5122</v>
      </c>
      <c r="C2153" s="359" t="s">
        <v>72</v>
      </c>
      <c r="D2153" s="359" t="s">
        <v>24736</v>
      </c>
      <c r="F2153" t="str">
        <f t="shared" si="68"/>
        <v>95941</v>
      </c>
      <c r="H2153" s="31">
        <f t="shared" si="69"/>
        <v>134.69</v>
      </c>
    </row>
    <row r="2154" spans="1:8" ht="40.5">
      <c r="A2154" s="359" t="s">
        <v>9758</v>
      </c>
      <c r="B2154" s="314" t="s">
        <v>5123</v>
      </c>
      <c r="C2154" s="359" t="s">
        <v>72</v>
      </c>
      <c r="D2154" s="359" t="s">
        <v>24410</v>
      </c>
      <c r="F2154" t="str">
        <f t="shared" si="68"/>
        <v>95942</v>
      </c>
      <c r="H2154" s="31">
        <f t="shared" si="69"/>
        <v>123.26</v>
      </c>
    </row>
    <row r="2155" spans="1:8" ht="27">
      <c r="A2155" s="359" t="s">
        <v>9759</v>
      </c>
      <c r="B2155" s="314" t="s">
        <v>5124</v>
      </c>
      <c r="C2155" s="359" t="s">
        <v>72</v>
      </c>
      <c r="D2155" s="359" t="s">
        <v>26617</v>
      </c>
      <c r="F2155" t="str">
        <f t="shared" si="68"/>
        <v>96252</v>
      </c>
      <c r="H2155" s="31">
        <f t="shared" si="69"/>
        <v>188.49</v>
      </c>
    </row>
    <row r="2156" spans="1:8" ht="54">
      <c r="A2156" s="359" t="s">
        <v>9760</v>
      </c>
      <c r="B2156" s="314" t="s">
        <v>5125</v>
      </c>
      <c r="C2156" s="359" t="s">
        <v>72</v>
      </c>
      <c r="D2156" s="359" t="s">
        <v>26618</v>
      </c>
      <c r="F2156" t="str">
        <f t="shared" si="68"/>
        <v>96257</v>
      </c>
      <c r="H2156" s="31">
        <f t="shared" si="69"/>
        <v>164.5</v>
      </c>
    </row>
    <row r="2157" spans="1:8" ht="54">
      <c r="A2157" s="359" t="s">
        <v>9761</v>
      </c>
      <c r="B2157" s="314" t="s">
        <v>5126</v>
      </c>
      <c r="C2157" s="359" t="s">
        <v>72</v>
      </c>
      <c r="D2157" s="359" t="s">
        <v>23374</v>
      </c>
      <c r="F2157" t="str">
        <f t="shared" si="68"/>
        <v>96258</v>
      </c>
      <c r="H2157" s="31">
        <f t="shared" si="69"/>
        <v>153.59</v>
      </c>
    </row>
    <row r="2158" spans="1:8" ht="54">
      <c r="A2158" s="359" t="s">
        <v>9762</v>
      </c>
      <c r="B2158" s="314" t="s">
        <v>5127</v>
      </c>
      <c r="C2158" s="359" t="s">
        <v>72</v>
      </c>
      <c r="D2158" s="359" t="s">
        <v>26619</v>
      </c>
      <c r="F2158" t="str">
        <f t="shared" si="68"/>
        <v>96259</v>
      </c>
      <c r="H2158" s="31">
        <f t="shared" si="69"/>
        <v>187.78</v>
      </c>
    </row>
    <row r="2159" spans="1:8" ht="40.5">
      <c r="A2159" s="359" t="s">
        <v>9763</v>
      </c>
      <c r="B2159" s="314" t="s">
        <v>5128</v>
      </c>
      <c r="C2159" s="359" t="s">
        <v>72</v>
      </c>
      <c r="D2159" s="359" t="s">
        <v>26620</v>
      </c>
      <c r="F2159" t="str">
        <f t="shared" si="68"/>
        <v>96529</v>
      </c>
      <c r="H2159" s="31">
        <f t="shared" si="69"/>
        <v>264.60000000000002</v>
      </c>
    </row>
    <row r="2160" spans="1:8" ht="40.5">
      <c r="A2160" s="359" t="s">
        <v>9764</v>
      </c>
      <c r="B2160" s="314" t="s">
        <v>5129</v>
      </c>
      <c r="C2160" s="359" t="s">
        <v>72</v>
      </c>
      <c r="D2160" s="359" t="s">
        <v>26621</v>
      </c>
      <c r="F2160" t="str">
        <f t="shared" si="68"/>
        <v>96530</v>
      </c>
      <c r="H2160" s="31">
        <f t="shared" si="69"/>
        <v>133.13</v>
      </c>
    </row>
    <row r="2161" spans="1:8" ht="40.5">
      <c r="A2161" s="359" t="s">
        <v>9765</v>
      </c>
      <c r="B2161" s="314" t="s">
        <v>5130</v>
      </c>
      <c r="C2161" s="359" t="s">
        <v>72</v>
      </c>
      <c r="D2161" s="359" t="s">
        <v>24300</v>
      </c>
      <c r="F2161" t="str">
        <f t="shared" si="68"/>
        <v>96531</v>
      </c>
      <c r="H2161" s="31">
        <f t="shared" si="69"/>
        <v>98.32</v>
      </c>
    </row>
    <row r="2162" spans="1:8" ht="40.5">
      <c r="A2162" s="359" t="s">
        <v>9766</v>
      </c>
      <c r="B2162" s="314" t="s">
        <v>5131</v>
      </c>
      <c r="C2162" s="359" t="s">
        <v>72</v>
      </c>
      <c r="D2162" s="359" t="s">
        <v>26622</v>
      </c>
      <c r="F2162" t="str">
        <f t="shared" si="68"/>
        <v>96532</v>
      </c>
      <c r="H2162" s="31">
        <f t="shared" si="69"/>
        <v>174.05</v>
      </c>
    </row>
    <row r="2163" spans="1:8" ht="40.5">
      <c r="A2163" s="359" t="s">
        <v>9767</v>
      </c>
      <c r="B2163" s="314" t="s">
        <v>5132</v>
      </c>
      <c r="C2163" s="359" t="s">
        <v>72</v>
      </c>
      <c r="D2163" s="359" t="s">
        <v>24273</v>
      </c>
      <c r="F2163" t="str">
        <f t="shared" si="68"/>
        <v>96533</v>
      </c>
      <c r="H2163" s="31">
        <f t="shared" si="69"/>
        <v>86.04</v>
      </c>
    </row>
    <row r="2164" spans="1:8" ht="40.5">
      <c r="A2164" s="359" t="s">
        <v>9768</v>
      </c>
      <c r="B2164" s="314" t="s">
        <v>5133</v>
      </c>
      <c r="C2164" s="359" t="s">
        <v>72</v>
      </c>
      <c r="D2164" s="359" t="s">
        <v>24725</v>
      </c>
      <c r="F2164" t="str">
        <f t="shared" si="68"/>
        <v>96534</v>
      </c>
      <c r="H2164" s="31">
        <f t="shared" si="69"/>
        <v>72.400000000000006</v>
      </c>
    </row>
    <row r="2165" spans="1:8" ht="40.5">
      <c r="A2165" s="359" t="s">
        <v>9769</v>
      </c>
      <c r="B2165" s="314" t="s">
        <v>5134</v>
      </c>
      <c r="C2165" s="359" t="s">
        <v>72</v>
      </c>
      <c r="D2165" s="359" t="s">
        <v>26623</v>
      </c>
      <c r="F2165" t="str">
        <f t="shared" si="68"/>
        <v>96535</v>
      </c>
      <c r="H2165" s="31">
        <f t="shared" si="69"/>
        <v>126.9</v>
      </c>
    </row>
    <row r="2166" spans="1:8" ht="40.5">
      <c r="A2166" s="359" t="s">
        <v>9770</v>
      </c>
      <c r="B2166" s="314" t="s">
        <v>5135</v>
      </c>
      <c r="C2166" s="359" t="s">
        <v>72</v>
      </c>
      <c r="D2166" s="359" t="s">
        <v>26624</v>
      </c>
      <c r="F2166" t="str">
        <f t="shared" si="68"/>
        <v>96536</v>
      </c>
      <c r="H2166" s="31">
        <f t="shared" si="69"/>
        <v>61.57</v>
      </c>
    </row>
    <row r="2167" spans="1:8" ht="54">
      <c r="A2167" s="359" t="s">
        <v>9771</v>
      </c>
      <c r="B2167" s="314" t="s">
        <v>5136</v>
      </c>
      <c r="C2167" s="359" t="s">
        <v>72</v>
      </c>
      <c r="D2167" s="359" t="s">
        <v>26625</v>
      </c>
      <c r="F2167" t="str">
        <f t="shared" si="68"/>
        <v>96537</v>
      </c>
      <c r="H2167" s="31">
        <f t="shared" si="69"/>
        <v>148.41999999999999</v>
      </c>
    </row>
    <row r="2168" spans="1:8" ht="40.5">
      <c r="A2168" s="359" t="s">
        <v>9772</v>
      </c>
      <c r="B2168" s="314" t="s">
        <v>5137</v>
      </c>
      <c r="C2168" s="359" t="s">
        <v>72</v>
      </c>
      <c r="D2168" s="359" t="s">
        <v>26626</v>
      </c>
      <c r="F2168" t="str">
        <f t="shared" si="68"/>
        <v>96538</v>
      </c>
      <c r="H2168" s="31">
        <f t="shared" si="69"/>
        <v>223.78</v>
      </c>
    </row>
    <row r="2169" spans="1:8" ht="40.5">
      <c r="A2169" s="359" t="s">
        <v>9773</v>
      </c>
      <c r="B2169" s="314" t="s">
        <v>5138</v>
      </c>
      <c r="C2169" s="359" t="s">
        <v>72</v>
      </c>
      <c r="D2169" s="359" t="s">
        <v>26627</v>
      </c>
      <c r="F2169" t="str">
        <f t="shared" si="68"/>
        <v>96539</v>
      </c>
      <c r="H2169" s="31">
        <f t="shared" si="69"/>
        <v>99.16</v>
      </c>
    </row>
    <row r="2170" spans="1:8" ht="54">
      <c r="A2170" s="359" t="s">
        <v>9774</v>
      </c>
      <c r="B2170" s="314" t="s">
        <v>5139</v>
      </c>
      <c r="C2170" s="359" t="s">
        <v>72</v>
      </c>
      <c r="D2170" s="359" t="s">
        <v>26628</v>
      </c>
      <c r="F2170" t="str">
        <f t="shared" si="68"/>
        <v>96540</v>
      </c>
      <c r="H2170" s="31">
        <f t="shared" si="69"/>
        <v>108.33</v>
      </c>
    </row>
    <row r="2171" spans="1:8" ht="40.5">
      <c r="A2171" s="359" t="s">
        <v>9775</v>
      </c>
      <c r="B2171" s="314" t="s">
        <v>5140</v>
      </c>
      <c r="C2171" s="359" t="s">
        <v>72</v>
      </c>
      <c r="D2171" s="359" t="s">
        <v>26629</v>
      </c>
      <c r="F2171" t="str">
        <f t="shared" si="68"/>
        <v>96541</v>
      </c>
      <c r="H2171" s="31">
        <f t="shared" si="69"/>
        <v>163.53</v>
      </c>
    </row>
    <row r="2172" spans="1:8" ht="40.5">
      <c r="A2172" s="359" t="s">
        <v>9776</v>
      </c>
      <c r="B2172" s="314" t="s">
        <v>5141</v>
      </c>
      <c r="C2172" s="359" t="s">
        <v>72</v>
      </c>
      <c r="D2172" s="359" t="s">
        <v>26630</v>
      </c>
      <c r="F2172" t="str">
        <f t="shared" si="68"/>
        <v>96542</v>
      </c>
      <c r="H2172" s="31">
        <f t="shared" si="69"/>
        <v>77.83</v>
      </c>
    </row>
    <row r="2173" spans="1:8" ht="40.5">
      <c r="A2173" s="359" t="s">
        <v>9777</v>
      </c>
      <c r="B2173" s="314" t="s">
        <v>5142</v>
      </c>
      <c r="C2173" s="359" t="s">
        <v>70</v>
      </c>
      <c r="D2173" s="359" t="s">
        <v>10052</v>
      </c>
      <c r="F2173" t="str">
        <f t="shared" si="68"/>
        <v>96543</v>
      </c>
      <c r="H2173" s="31">
        <f t="shared" si="69"/>
        <v>14.7</v>
      </c>
    </row>
    <row r="2174" spans="1:8" ht="54">
      <c r="A2174" s="359" t="s">
        <v>9778</v>
      </c>
      <c r="B2174" s="314" t="s">
        <v>9779</v>
      </c>
      <c r="C2174" s="359" t="s">
        <v>72</v>
      </c>
      <c r="D2174" s="359" t="s">
        <v>26631</v>
      </c>
      <c r="F2174" t="str">
        <f t="shared" si="68"/>
        <v>97747</v>
      </c>
      <c r="H2174" s="31">
        <f t="shared" si="69"/>
        <v>173.48</v>
      </c>
    </row>
    <row r="2175" spans="1:8" ht="27">
      <c r="A2175" s="359" t="s">
        <v>5143</v>
      </c>
      <c r="B2175" s="314" t="s">
        <v>5144</v>
      </c>
      <c r="C2175" s="359" t="s">
        <v>112</v>
      </c>
      <c r="D2175" s="359" t="s">
        <v>26632</v>
      </c>
      <c r="F2175" t="str">
        <f t="shared" si="68"/>
        <v>73771/1</v>
      </c>
      <c r="H2175" s="31">
        <f t="shared" si="69"/>
        <v>25.2</v>
      </c>
    </row>
    <row r="2176" spans="1:8">
      <c r="A2176" s="359" t="s">
        <v>5145</v>
      </c>
      <c r="B2176" s="314" t="s">
        <v>5146</v>
      </c>
      <c r="C2176" s="359" t="s">
        <v>112</v>
      </c>
      <c r="D2176" s="359" t="s">
        <v>26633</v>
      </c>
      <c r="F2176" t="str">
        <f t="shared" si="68"/>
        <v>73990/1</v>
      </c>
      <c r="H2176" s="31">
        <f t="shared" si="69"/>
        <v>634.77</v>
      </c>
    </row>
    <row r="2177" spans="1:8" ht="27">
      <c r="A2177" s="359" t="s">
        <v>9780</v>
      </c>
      <c r="B2177" s="314" t="s">
        <v>5147</v>
      </c>
      <c r="C2177" s="359" t="s">
        <v>72</v>
      </c>
      <c r="D2177" s="359" t="s">
        <v>11779</v>
      </c>
      <c r="F2177" t="str">
        <f t="shared" si="68"/>
        <v>85662</v>
      </c>
      <c r="H2177" s="31">
        <f t="shared" si="69"/>
        <v>14.93</v>
      </c>
    </row>
    <row r="2178" spans="1:8" ht="27">
      <c r="A2178" s="359" t="s">
        <v>9782</v>
      </c>
      <c r="B2178" s="314" t="s">
        <v>3045</v>
      </c>
      <c r="C2178" s="359" t="s">
        <v>70</v>
      </c>
      <c r="D2178" s="359" t="s">
        <v>9030</v>
      </c>
      <c r="F2178" t="str">
        <f t="shared" si="68"/>
        <v>89996</v>
      </c>
      <c r="H2178" s="31">
        <f t="shared" si="69"/>
        <v>7.71</v>
      </c>
    </row>
    <row r="2179" spans="1:8" ht="27">
      <c r="A2179" s="359" t="s">
        <v>9783</v>
      </c>
      <c r="B2179" s="314" t="s">
        <v>3046</v>
      </c>
      <c r="C2179" s="359" t="s">
        <v>70</v>
      </c>
      <c r="D2179" s="359" t="s">
        <v>22551</v>
      </c>
      <c r="F2179" t="str">
        <f t="shared" si="68"/>
        <v>89997</v>
      </c>
      <c r="H2179" s="31">
        <f t="shared" si="69"/>
        <v>6.59</v>
      </c>
    </row>
    <row r="2180" spans="1:8" ht="27">
      <c r="A2180" s="359" t="s">
        <v>9785</v>
      </c>
      <c r="B2180" s="314" t="s">
        <v>3047</v>
      </c>
      <c r="C2180" s="359" t="s">
        <v>70</v>
      </c>
      <c r="D2180" s="359" t="s">
        <v>14424</v>
      </c>
      <c r="F2180" t="str">
        <f t="shared" si="68"/>
        <v>89998</v>
      </c>
      <c r="H2180" s="31">
        <f t="shared" si="69"/>
        <v>7.19</v>
      </c>
    </row>
    <row r="2181" spans="1:8" ht="27">
      <c r="A2181" s="359" t="s">
        <v>9786</v>
      </c>
      <c r="B2181" s="314" t="s">
        <v>3048</v>
      </c>
      <c r="C2181" s="359" t="s">
        <v>70</v>
      </c>
      <c r="D2181" s="359" t="s">
        <v>7837</v>
      </c>
      <c r="F2181" t="str">
        <f t="shared" ref="F2181:F2244" si="70">TRIM(A2181)</f>
        <v>89999</v>
      </c>
      <c r="H2181" s="31">
        <f t="shared" ref="H2181:H2244" si="71">ROUND(D2181*(1+$H$1),2)</f>
        <v>12.06</v>
      </c>
    </row>
    <row r="2182" spans="1:8" ht="27">
      <c r="A2182" s="359" t="s">
        <v>9788</v>
      </c>
      <c r="B2182" s="314" t="s">
        <v>3049</v>
      </c>
      <c r="C2182" s="359" t="s">
        <v>70</v>
      </c>
      <c r="D2182" s="359" t="s">
        <v>22158</v>
      </c>
      <c r="F2182" t="str">
        <f t="shared" si="70"/>
        <v>90000</v>
      </c>
      <c r="H2182" s="31">
        <f t="shared" si="71"/>
        <v>9.0399999999999991</v>
      </c>
    </row>
    <row r="2183" spans="1:8" ht="40.5">
      <c r="A2183" s="359" t="s">
        <v>9789</v>
      </c>
      <c r="B2183" s="314" t="s">
        <v>24441</v>
      </c>
      <c r="C2183" s="359" t="s">
        <v>70</v>
      </c>
      <c r="D2183" s="359" t="s">
        <v>8689</v>
      </c>
      <c r="F2183" t="str">
        <f t="shared" si="70"/>
        <v>91593</v>
      </c>
      <c r="H2183" s="31">
        <f t="shared" si="71"/>
        <v>9.9600000000000009</v>
      </c>
    </row>
    <row r="2184" spans="1:8" ht="40.5">
      <c r="A2184" s="359" t="s">
        <v>9790</v>
      </c>
      <c r="B2184" s="314" t="s">
        <v>24442</v>
      </c>
      <c r="C2184" s="359" t="s">
        <v>70</v>
      </c>
      <c r="D2184" s="359" t="s">
        <v>13710</v>
      </c>
      <c r="F2184" t="str">
        <f t="shared" si="70"/>
        <v>91594</v>
      </c>
      <c r="H2184" s="31">
        <f t="shared" si="71"/>
        <v>10.36</v>
      </c>
    </row>
    <row r="2185" spans="1:8" ht="40.5">
      <c r="A2185" s="359" t="s">
        <v>9791</v>
      </c>
      <c r="B2185" s="314" t="s">
        <v>24443</v>
      </c>
      <c r="C2185" s="359" t="s">
        <v>70</v>
      </c>
      <c r="D2185" s="359" t="s">
        <v>25285</v>
      </c>
      <c r="F2185" t="str">
        <f t="shared" si="70"/>
        <v>91595</v>
      </c>
      <c r="H2185" s="31">
        <f t="shared" si="71"/>
        <v>11.41</v>
      </c>
    </row>
    <row r="2186" spans="1:8" ht="40.5">
      <c r="A2186" s="359" t="s">
        <v>9792</v>
      </c>
      <c r="B2186" s="314" t="s">
        <v>24445</v>
      </c>
      <c r="C2186" s="359" t="s">
        <v>70</v>
      </c>
      <c r="D2186" s="359" t="s">
        <v>26634</v>
      </c>
      <c r="F2186" t="str">
        <f t="shared" si="70"/>
        <v>91596</v>
      </c>
      <c r="H2186" s="31">
        <f t="shared" si="71"/>
        <v>10.25</v>
      </c>
    </row>
    <row r="2187" spans="1:8" ht="40.5">
      <c r="A2187" s="359" t="s">
        <v>9794</v>
      </c>
      <c r="B2187" s="314" t="s">
        <v>24446</v>
      </c>
      <c r="C2187" s="359" t="s">
        <v>70</v>
      </c>
      <c r="D2187" s="359" t="s">
        <v>23534</v>
      </c>
      <c r="F2187" t="str">
        <f t="shared" si="70"/>
        <v>91597</v>
      </c>
      <c r="H2187" s="31">
        <f t="shared" si="71"/>
        <v>7.17</v>
      </c>
    </row>
    <row r="2188" spans="1:8" ht="40.5">
      <c r="A2188" s="359" t="s">
        <v>9796</v>
      </c>
      <c r="B2188" s="314" t="s">
        <v>24447</v>
      </c>
      <c r="C2188" s="359" t="s">
        <v>70</v>
      </c>
      <c r="D2188" s="359" t="s">
        <v>9801</v>
      </c>
      <c r="F2188" t="str">
        <f t="shared" si="70"/>
        <v>91598</v>
      </c>
      <c r="H2188" s="31">
        <f t="shared" si="71"/>
        <v>10.11</v>
      </c>
    </row>
    <row r="2189" spans="1:8" ht="40.5">
      <c r="A2189" s="359" t="s">
        <v>9797</v>
      </c>
      <c r="B2189" s="314" t="s">
        <v>24448</v>
      </c>
      <c r="C2189" s="359" t="s">
        <v>70</v>
      </c>
      <c r="D2189" s="359" t="s">
        <v>7698</v>
      </c>
      <c r="F2189" t="str">
        <f t="shared" si="70"/>
        <v>91599</v>
      </c>
      <c r="H2189" s="31">
        <f t="shared" si="71"/>
        <v>10.87</v>
      </c>
    </row>
    <row r="2190" spans="1:8" ht="27">
      <c r="A2190" s="359" t="s">
        <v>9798</v>
      </c>
      <c r="B2190" s="314" t="s">
        <v>24449</v>
      </c>
      <c r="C2190" s="359" t="s">
        <v>70</v>
      </c>
      <c r="D2190" s="359" t="s">
        <v>25666</v>
      </c>
      <c r="F2190" t="str">
        <f t="shared" si="70"/>
        <v>91600</v>
      </c>
      <c r="H2190" s="31">
        <f t="shared" si="71"/>
        <v>12.67</v>
      </c>
    </row>
    <row r="2191" spans="1:8" ht="40.5">
      <c r="A2191" s="359" t="s">
        <v>9800</v>
      </c>
      <c r="B2191" s="314" t="s">
        <v>24450</v>
      </c>
      <c r="C2191" s="359" t="s">
        <v>70</v>
      </c>
      <c r="D2191" s="359" t="s">
        <v>13716</v>
      </c>
      <c r="F2191" t="str">
        <f t="shared" si="70"/>
        <v>91601</v>
      </c>
      <c r="H2191" s="31">
        <f t="shared" si="71"/>
        <v>8.7899999999999991</v>
      </c>
    </row>
    <row r="2192" spans="1:8" ht="40.5">
      <c r="A2192" s="359" t="s">
        <v>9802</v>
      </c>
      <c r="B2192" s="314" t="s">
        <v>24451</v>
      </c>
      <c r="C2192" s="359" t="s">
        <v>70</v>
      </c>
      <c r="D2192" s="359" t="s">
        <v>13830</v>
      </c>
      <c r="F2192" t="str">
        <f t="shared" si="70"/>
        <v>91602</v>
      </c>
      <c r="H2192" s="31">
        <f t="shared" si="71"/>
        <v>8.56</v>
      </c>
    </row>
    <row r="2193" spans="1:8" ht="40.5">
      <c r="A2193" s="359" t="s">
        <v>9803</v>
      </c>
      <c r="B2193" s="314" t="s">
        <v>24452</v>
      </c>
      <c r="C2193" s="359" t="s">
        <v>70</v>
      </c>
      <c r="D2193" s="359" t="s">
        <v>24454</v>
      </c>
      <c r="F2193" t="str">
        <f t="shared" si="70"/>
        <v>91603</v>
      </c>
      <c r="H2193" s="31">
        <f t="shared" si="71"/>
        <v>7.45</v>
      </c>
    </row>
    <row r="2194" spans="1:8" ht="54">
      <c r="A2194" s="359" t="s">
        <v>9805</v>
      </c>
      <c r="B2194" s="314" t="s">
        <v>5148</v>
      </c>
      <c r="C2194" s="359" t="s">
        <v>70</v>
      </c>
      <c r="D2194" s="359" t="s">
        <v>23475</v>
      </c>
      <c r="F2194" t="str">
        <f t="shared" si="70"/>
        <v>92759</v>
      </c>
      <c r="H2194" s="31">
        <f t="shared" si="71"/>
        <v>11.93</v>
      </c>
    </row>
    <row r="2195" spans="1:8" ht="54">
      <c r="A2195" s="359" t="s">
        <v>9806</v>
      </c>
      <c r="B2195" s="314" t="s">
        <v>5149</v>
      </c>
      <c r="C2195" s="359" t="s">
        <v>70</v>
      </c>
      <c r="D2195" s="359" t="s">
        <v>13835</v>
      </c>
      <c r="F2195" t="str">
        <f t="shared" si="70"/>
        <v>92760</v>
      </c>
      <c r="H2195" s="31">
        <f t="shared" si="71"/>
        <v>10.39</v>
      </c>
    </row>
    <row r="2196" spans="1:8" ht="54">
      <c r="A2196" s="359" t="s">
        <v>9808</v>
      </c>
      <c r="B2196" s="314" t="s">
        <v>5150</v>
      </c>
      <c r="C2196" s="359" t="s">
        <v>70</v>
      </c>
      <c r="D2196" s="359" t="s">
        <v>10141</v>
      </c>
      <c r="F2196" t="str">
        <f t="shared" si="70"/>
        <v>92761</v>
      </c>
      <c r="H2196" s="31">
        <f t="shared" si="71"/>
        <v>10.07</v>
      </c>
    </row>
    <row r="2197" spans="1:8" ht="54">
      <c r="A2197" s="359" t="s">
        <v>9810</v>
      </c>
      <c r="B2197" s="314" t="s">
        <v>5151</v>
      </c>
      <c r="C2197" s="359" t="s">
        <v>70</v>
      </c>
      <c r="D2197" s="359" t="s">
        <v>13962</v>
      </c>
      <c r="F2197" t="str">
        <f t="shared" si="70"/>
        <v>92762</v>
      </c>
      <c r="H2197" s="31">
        <f t="shared" si="71"/>
        <v>8.23</v>
      </c>
    </row>
    <row r="2198" spans="1:8" ht="54">
      <c r="A2198" s="359" t="s">
        <v>9811</v>
      </c>
      <c r="B2198" s="314" t="s">
        <v>5152</v>
      </c>
      <c r="C2198" s="359" t="s">
        <v>70</v>
      </c>
      <c r="D2198" s="359" t="s">
        <v>26635</v>
      </c>
      <c r="F2198" t="str">
        <f t="shared" si="70"/>
        <v>92763</v>
      </c>
      <c r="H2198" s="31">
        <f t="shared" si="71"/>
        <v>7.34</v>
      </c>
    </row>
    <row r="2199" spans="1:8" ht="54">
      <c r="A2199" s="359" t="s">
        <v>9813</v>
      </c>
      <c r="B2199" s="314" t="s">
        <v>5153</v>
      </c>
      <c r="C2199" s="359" t="s">
        <v>70</v>
      </c>
      <c r="D2199" s="359" t="s">
        <v>8874</v>
      </c>
      <c r="F2199" t="str">
        <f t="shared" si="70"/>
        <v>92764</v>
      </c>
      <c r="H2199" s="31">
        <f t="shared" si="71"/>
        <v>6.87</v>
      </c>
    </row>
    <row r="2200" spans="1:8" ht="54">
      <c r="A2200" s="359" t="s">
        <v>9814</v>
      </c>
      <c r="B2200" s="314" t="s">
        <v>5154</v>
      </c>
      <c r="C2200" s="359" t="s">
        <v>70</v>
      </c>
      <c r="D2200" s="359" t="s">
        <v>10869</v>
      </c>
      <c r="F2200" t="str">
        <f t="shared" si="70"/>
        <v>92765</v>
      </c>
      <c r="H2200" s="31">
        <f t="shared" si="71"/>
        <v>6.33</v>
      </c>
    </row>
    <row r="2201" spans="1:8" ht="54">
      <c r="A2201" s="359" t="s">
        <v>9815</v>
      </c>
      <c r="B2201" s="314" t="s">
        <v>5155</v>
      </c>
      <c r="C2201" s="359" t="s">
        <v>70</v>
      </c>
      <c r="D2201" s="359" t="s">
        <v>11740</v>
      </c>
      <c r="F2201" t="str">
        <f t="shared" si="70"/>
        <v>92766</v>
      </c>
      <c r="H2201" s="31">
        <f t="shared" si="71"/>
        <v>6.94</v>
      </c>
    </row>
    <row r="2202" spans="1:8" ht="54">
      <c r="A2202" s="359" t="s">
        <v>9817</v>
      </c>
      <c r="B2202" s="314" t="s">
        <v>5156</v>
      </c>
      <c r="C2202" s="359" t="s">
        <v>70</v>
      </c>
      <c r="D2202" s="359" t="s">
        <v>11634</v>
      </c>
      <c r="F2202" t="str">
        <f t="shared" si="70"/>
        <v>92767</v>
      </c>
      <c r="H2202" s="31">
        <f t="shared" si="71"/>
        <v>12.11</v>
      </c>
    </row>
    <row r="2203" spans="1:8" ht="54">
      <c r="A2203" s="359" t="s">
        <v>9818</v>
      </c>
      <c r="B2203" s="314" t="s">
        <v>5157</v>
      </c>
      <c r="C2203" s="359" t="s">
        <v>70</v>
      </c>
      <c r="D2203" s="359" t="s">
        <v>26636</v>
      </c>
      <c r="F2203" t="str">
        <f t="shared" si="70"/>
        <v>92768</v>
      </c>
      <c r="H2203" s="31">
        <f t="shared" si="71"/>
        <v>10.45</v>
      </c>
    </row>
    <row r="2204" spans="1:8" ht="54">
      <c r="A2204" s="359" t="s">
        <v>9819</v>
      </c>
      <c r="B2204" s="314" t="s">
        <v>5158</v>
      </c>
      <c r="C2204" s="359" t="s">
        <v>70</v>
      </c>
      <c r="D2204" s="359" t="s">
        <v>8417</v>
      </c>
      <c r="F2204" t="str">
        <f t="shared" si="70"/>
        <v>92769</v>
      </c>
      <c r="H2204" s="31">
        <f t="shared" si="71"/>
        <v>9.2799999999999994</v>
      </c>
    </row>
    <row r="2205" spans="1:8" ht="54">
      <c r="A2205" s="359" t="s">
        <v>9820</v>
      </c>
      <c r="B2205" s="314" t="s">
        <v>5159</v>
      </c>
      <c r="C2205" s="359" t="s">
        <v>70</v>
      </c>
      <c r="D2205" s="359" t="s">
        <v>10180</v>
      </c>
      <c r="F2205" t="str">
        <f t="shared" si="70"/>
        <v>92770</v>
      </c>
      <c r="H2205" s="31">
        <f t="shared" si="71"/>
        <v>9.25</v>
      </c>
    </row>
    <row r="2206" spans="1:8" ht="54">
      <c r="A2206" s="359" t="s">
        <v>9821</v>
      </c>
      <c r="B2206" s="314" t="s">
        <v>5160</v>
      </c>
      <c r="C2206" s="359" t="s">
        <v>70</v>
      </c>
      <c r="D2206" s="359" t="s">
        <v>8534</v>
      </c>
      <c r="F2206" t="str">
        <f t="shared" si="70"/>
        <v>92771</v>
      </c>
      <c r="H2206" s="31">
        <f t="shared" si="71"/>
        <v>7.57</v>
      </c>
    </row>
    <row r="2207" spans="1:8" ht="54">
      <c r="A2207" s="359" t="s">
        <v>9822</v>
      </c>
      <c r="B2207" s="314" t="s">
        <v>5161</v>
      </c>
      <c r="C2207" s="359" t="s">
        <v>70</v>
      </c>
      <c r="D2207" s="359" t="s">
        <v>8874</v>
      </c>
      <c r="F2207" t="str">
        <f t="shared" si="70"/>
        <v>92772</v>
      </c>
      <c r="H2207" s="31">
        <f t="shared" si="71"/>
        <v>6.87</v>
      </c>
    </row>
    <row r="2208" spans="1:8" ht="54">
      <c r="A2208" s="359" t="s">
        <v>9823</v>
      </c>
      <c r="B2208" s="314" t="s">
        <v>5162</v>
      </c>
      <c r="C2208" s="359" t="s">
        <v>70</v>
      </c>
      <c r="D2208" s="359" t="s">
        <v>13902</v>
      </c>
      <c r="F2208" t="str">
        <f t="shared" si="70"/>
        <v>92773</v>
      </c>
      <c r="H2208" s="31">
        <f t="shared" si="71"/>
        <v>6.52</v>
      </c>
    </row>
    <row r="2209" spans="1:8" ht="54">
      <c r="A2209" s="359" t="s">
        <v>9824</v>
      </c>
      <c r="B2209" s="314" t="s">
        <v>5163</v>
      </c>
      <c r="C2209" s="359" t="s">
        <v>70</v>
      </c>
      <c r="D2209" s="359" t="s">
        <v>10319</v>
      </c>
      <c r="F2209" t="str">
        <f t="shared" si="70"/>
        <v>92774</v>
      </c>
      <c r="H2209" s="31">
        <f t="shared" si="71"/>
        <v>6.08</v>
      </c>
    </row>
    <row r="2210" spans="1:8" ht="54">
      <c r="A2210" s="359" t="s">
        <v>9825</v>
      </c>
      <c r="B2210" s="314" t="s">
        <v>5164</v>
      </c>
      <c r="C2210" s="359" t="s">
        <v>70</v>
      </c>
      <c r="D2210" s="359" t="s">
        <v>7679</v>
      </c>
      <c r="F2210" t="str">
        <f t="shared" si="70"/>
        <v>92775</v>
      </c>
      <c r="H2210" s="31">
        <f t="shared" si="71"/>
        <v>14.81</v>
      </c>
    </row>
    <row r="2211" spans="1:8" ht="54">
      <c r="A2211" s="359" t="s">
        <v>9826</v>
      </c>
      <c r="B2211" s="314" t="s">
        <v>5165</v>
      </c>
      <c r="C2211" s="359" t="s">
        <v>70</v>
      </c>
      <c r="D2211" s="359" t="s">
        <v>23629</v>
      </c>
      <c r="F2211" t="str">
        <f t="shared" si="70"/>
        <v>92776</v>
      </c>
      <c r="H2211" s="31">
        <f t="shared" si="71"/>
        <v>12.59</v>
      </c>
    </row>
    <row r="2212" spans="1:8" ht="54">
      <c r="A2212" s="359" t="s">
        <v>9827</v>
      </c>
      <c r="B2212" s="314" t="s">
        <v>5166</v>
      </c>
      <c r="C2212" s="359" t="s">
        <v>70</v>
      </c>
      <c r="D2212" s="359" t="s">
        <v>10711</v>
      </c>
      <c r="F2212" t="str">
        <f t="shared" si="70"/>
        <v>92777</v>
      </c>
      <c r="H2212" s="31">
        <f t="shared" si="71"/>
        <v>11.72</v>
      </c>
    </row>
    <row r="2213" spans="1:8" ht="54">
      <c r="A2213" s="359" t="s">
        <v>9828</v>
      </c>
      <c r="B2213" s="314" t="s">
        <v>5167</v>
      </c>
      <c r="C2213" s="359" t="s">
        <v>70</v>
      </c>
      <c r="D2213" s="359" t="s">
        <v>13965</v>
      </c>
      <c r="F2213" t="str">
        <f t="shared" si="70"/>
        <v>92778</v>
      </c>
      <c r="H2213" s="31">
        <f t="shared" si="71"/>
        <v>9.4600000000000009</v>
      </c>
    </row>
    <row r="2214" spans="1:8" ht="54">
      <c r="A2214" s="359" t="s">
        <v>9830</v>
      </c>
      <c r="B2214" s="314" t="s">
        <v>5168</v>
      </c>
      <c r="C2214" s="359" t="s">
        <v>70</v>
      </c>
      <c r="D2214" s="359" t="s">
        <v>13962</v>
      </c>
      <c r="F2214" t="str">
        <f t="shared" si="70"/>
        <v>92779</v>
      </c>
      <c r="H2214" s="31">
        <f t="shared" si="71"/>
        <v>8.23</v>
      </c>
    </row>
    <row r="2215" spans="1:8" ht="54">
      <c r="A2215" s="359" t="s">
        <v>9831</v>
      </c>
      <c r="B2215" s="314" t="s">
        <v>5169</v>
      </c>
      <c r="C2215" s="359" t="s">
        <v>70</v>
      </c>
      <c r="D2215" s="359" t="s">
        <v>23424</v>
      </c>
      <c r="F2215" t="str">
        <f t="shared" si="70"/>
        <v>92780</v>
      </c>
      <c r="H2215" s="31">
        <f t="shared" si="71"/>
        <v>7.48</v>
      </c>
    </row>
    <row r="2216" spans="1:8" ht="54">
      <c r="A2216" s="359" t="s">
        <v>9832</v>
      </c>
      <c r="B2216" s="314" t="s">
        <v>5170</v>
      </c>
      <c r="C2216" s="359" t="s">
        <v>70</v>
      </c>
      <c r="D2216" s="359" t="s">
        <v>13833</v>
      </c>
      <c r="F2216" t="str">
        <f t="shared" si="70"/>
        <v>92781</v>
      </c>
      <c r="H2216" s="31">
        <f t="shared" si="71"/>
        <v>6.73</v>
      </c>
    </row>
    <row r="2217" spans="1:8" ht="54">
      <c r="A2217" s="359" t="s">
        <v>9834</v>
      </c>
      <c r="B2217" s="314" t="s">
        <v>5171</v>
      </c>
      <c r="C2217" s="359" t="s">
        <v>70</v>
      </c>
      <c r="D2217" s="359" t="s">
        <v>23534</v>
      </c>
      <c r="F2217" t="str">
        <f t="shared" si="70"/>
        <v>92782</v>
      </c>
      <c r="H2217" s="31">
        <f t="shared" si="71"/>
        <v>7.17</v>
      </c>
    </row>
    <row r="2218" spans="1:8" ht="54">
      <c r="A2218" s="359" t="s">
        <v>9835</v>
      </c>
      <c r="B2218" s="314" t="s">
        <v>5172</v>
      </c>
      <c r="C2218" s="359" t="s">
        <v>70</v>
      </c>
      <c r="D2218" s="359" t="s">
        <v>14320</v>
      </c>
      <c r="F2218" t="str">
        <f t="shared" si="70"/>
        <v>92783</v>
      </c>
      <c r="H2218" s="31">
        <f t="shared" si="71"/>
        <v>14.54</v>
      </c>
    </row>
    <row r="2219" spans="1:8" ht="54">
      <c r="A2219" s="359" t="s">
        <v>9836</v>
      </c>
      <c r="B2219" s="314" t="s">
        <v>5173</v>
      </c>
      <c r="C2219" s="359" t="s">
        <v>70</v>
      </c>
      <c r="D2219" s="359" t="s">
        <v>13768</v>
      </c>
      <c r="F2219" t="str">
        <f t="shared" si="70"/>
        <v>92784</v>
      </c>
      <c r="H2219" s="31">
        <f t="shared" si="71"/>
        <v>12.42</v>
      </c>
    </row>
    <row r="2220" spans="1:8" ht="54">
      <c r="A2220" s="359" t="s">
        <v>9837</v>
      </c>
      <c r="B2220" s="314" t="s">
        <v>5174</v>
      </c>
      <c r="C2220" s="359" t="s">
        <v>70</v>
      </c>
      <c r="D2220" s="359" t="s">
        <v>23549</v>
      </c>
      <c r="F2220" t="str">
        <f t="shared" si="70"/>
        <v>92785</v>
      </c>
      <c r="H2220" s="31">
        <f t="shared" si="71"/>
        <v>10.77</v>
      </c>
    </row>
    <row r="2221" spans="1:8" ht="54">
      <c r="A2221" s="359" t="s">
        <v>9839</v>
      </c>
      <c r="B2221" s="314" t="s">
        <v>5175</v>
      </c>
      <c r="C2221" s="359" t="s">
        <v>70</v>
      </c>
      <c r="D2221" s="359" t="s">
        <v>10232</v>
      </c>
      <c r="F2221" t="str">
        <f t="shared" si="70"/>
        <v>92786</v>
      </c>
      <c r="H2221" s="31">
        <f t="shared" si="71"/>
        <v>10.34</v>
      </c>
    </row>
    <row r="2222" spans="1:8" ht="54">
      <c r="A2222" s="359" t="s">
        <v>9840</v>
      </c>
      <c r="B2222" s="314" t="s">
        <v>5176</v>
      </c>
      <c r="C2222" s="359" t="s">
        <v>70</v>
      </c>
      <c r="D2222" s="359" t="s">
        <v>11070</v>
      </c>
      <c r="F2222" t="str">
        <f t="shared" si="70"/>
        <v>92787</v>
      </c>
      <c r="H2222" s="31">
        <f t="shared" si="71"/>
        <v>8.3699999999999992</v>
      </c>
    </row>
    <row r="2223" spans="1:8" ht="54">
      <c r="A2223" s="359" t="s">
        <v>9842</v>
      </c>
      <c r="B2223" s="314" t="s">
        <v>5177</v>
      </c>
      <c r="C2223" s="359" t="s">
        <v>70</v>
      </c>
      <c r="D2223" s="359" t="s">
        <v>9863</v>
      </c>
      <c r="F2223" t="str">
        <f t="shared" si="70"/>
        <v>92788</v>
      </c>
      <c r="H2223" s="31">
        <f t="shared" si="71"/>
        <v>7.43</v>
      </c>
    </row>
    <row r="2224" spans="1:8" ht="54">
      <c r="A2224" s="359" t="s">
        <v>9843</v>
      </c>
      <c r="B2224" s="314" t="s">
        <v>5178</v>
      </c>
      <c r="C2224" s="359" t="s">
        <v>70</v>
      </c>
      <c r="D2224" s="359" t="s">
        <v>22427</v>
      </c>
      <c r="F2224" t="str">
        <f t="shared" si="70"/>
        <v>92789</v>
      </c>
      <c r="H2224" s="31">
        <f t="shared" si="71"/>
        <v>6.88</v>
      </c>
    </row>
    <row r="2225" spans="1:8" ht="54">
      <c r="A2225" s="359" t="s">
        <v>9845</v>
      </c>
      <c r="B2225" s="314" t="s">
        <v>5179</v>
      </c>
      <c r="C2225" s="359" t="s">
        <v>70</v>
      </c>
      <c r="D2225" s="359" t="s">
        <v>13847</v>
      </c>
      <c r="F2225" t="str">
        <f t="shared" si="70"/>
        <v>92790</v>
      </c>
      <c r="H2225" s="31">
        <f t="shared" si="71"/>
        <v>6.31</v>
      </c>
    </row>
    <row r="2226" spans="1:8" ht="40.5">
      <c r="A2226" s="359" t="s">
        <v>9846</v>
      </c>
      <c r="B2226" s="314" t="s">
        <v>5180</v>
      </c>
      <c r="C2226" s="359" t="s">
        <v>70</v>
      </c>
      <c r="D2226" s="359" t="s">
        <v>10946</v>
      </c>
      <c r="F2226" t="str">
        <f t="shared" si="70"/>
        <v>92791</v>
      </c>
      <c r="H2226" s="31">
        <f t="shared" si="71"/>
        <v>7.79</v>
      </c>
    </row>
    <row r="2227" spans="1:8" ht="40.5">
      <c r="A2227" s="359" t="s">
        <v>9847</v>
      </c>
      <c r="B2227" s="314" t="s">
        <v>5181</v>
      </c>
      <c r="C2227" s="359" t="s">
        <v>70</v>
      </c>
      <c r="D2227" s="359" t="s">
        <v>22798</v>
      </c>
      <c r="F2227" t="str">
        <f t="shared" si="70"/>
        <v>92792</v>
      </c>
      <c r="H2227" s="31">
        <f t="shared" si="71"/>
        <v>7.12</v>
      </c>
    </row>
    <row r="2228" spans="1:8" ht="40.5">
      <c r="A2228" s="359" t="s">
        <v>9848</v>
      </c>
      <c r="B2228" s="314" t="s">
        <v>5182</v>
      </c>
      <c r="C2228" s="359" t="s">
        <v>70</v>
      </c>
      <c r="D2228" s="359" t="s">
        <v>10836</v>
      </c>
      <c r="F2228" t="str">
        <f t="shared" si="70"/>
        <v>92793</v>
      </c>
      <c r="H2228" s="31">
        <f t="shared" si="71"/>
        <v>7.53</v>
      </c>
    </row>
    <row r="2229" spans="1:8" ht="40.5">
      <c r="A2229" s="359" t="s">
        <v>9850</v>
      </c>
      <c r="B2229" s="314" t="s">
        <v>5183</v>
      </c>
      <c r="C2229" s="359" t="s">
        <v>70</v>
      </c>
      <c r="D2229" s="359" t="s">
        <v>7684</v>
      </c>
      <c r="F2229" t="str">
        <f t="shared" si="70"/>
        <v>92794</v>
      </c>
      <c r="H2229" s="31">
        <f t="shared" si="71"/>
        <v>6.22</v>
      </c>
    </row>
    <row r="2230" spans="1:8" ht="40.5">
      <c r="A2230" s="359" t="s">
        <v>9852</v>
      </c>
      <c r="B2230" s="314" t="s">
        <v>5184</v>
      </c>
      <c r="C2230" s="359" t="s">
        <v>70</v>
      </c>
      <c r="D2230" s="359" t="s">
        <v>26637</v>
      </c>
      <c r="F2230" t="str">
        <f t="shared" si="70"/>
        <v>92795</v>
      </c>
      <c r="H2230" s="31">
        <f t="shared" si="71"/>
        <v>5.78</v>
      </c>
    </row>
    <row r="2231" spans="1:8" ht="40.5">
      <c r="A2231" s="359" t="s">
        <v>9854</v>
      </c>
      <c r="B2231" s="314" t="s">
        <v>5185</v>
      </c>
      <c r="C2231" s="359" t="s">
        <v>70</v>
      </c>
      <c r="D2231" s="359" t="s">
        <v>8528</v>
      </c>
      <c r="F2231" t="str">
        <f t="shared" si="70"/>
        <v>92796</v>
      </c>
      <c r="H2231" s="31">
        <f t="shared" si="71"/>
        <v>5.69</v>
      </c>
    </row>
    <row r="2232" spans="1:8" ht="40.5">
      <c r="A2232" s="359" t="s">
        <v>9855</v>
      </c>
      <c r="B2232" s="314" t="s">
        <v>5186</v>
      </c>
      <c r="C2232" s="359" t="s">
        <v>70</v>
      </c>
      <c r="D2232" s="359" t="s">
        <v>13890</v>
      </c>
      <c r="F2232" t="str">
        <f t="shared" si="70"/>
        <v>92797</v>
      </c>
      <c r="H2232" s="31">
        <f t="shared" si="71"/>
        <v>5.41</v>
      </c>
    </row>
    <row r="2233" spans="1:8" ht="40.5">
      <c r="A2233" s="359" t="s">
        <v>9856</v>
      </c>
      <c r="B2233" s="314" t="s">
        <v>5187</v>
      </c>
      <c r="C2233" s="359" t="s">
        <v>70</v>
      </c>
      <c r="D2233" s="359" t="s">
        <v>8472</v>
      </c>
      <c r="F2233" t="str">
        <f t="shared" si="70"/>
        <v>92798</v>
      </c>
      <c r="H2233" s="31">
        <f t="shared" si="71"/>
        <v>6.24</v>
      </c>
    </row>
    <row r="2234" spans="1:8" ht="27">
      <c r="A2234" s="359" t="s">
        <v>9857</v>
      </c>
      <c r="B2234" s="314" t="s">
        <v>5188</v>
      </c>
      <c r="C2234" s="359" t="s">
        <v>70</v>
      </c>
      <c r="D2234" s="359" t="s">
        <v>9841</v>
      </c>
      <c r="F2234" t="str">
        <f t="shared" si="70"/>
        <v>92799</v>
      </c>
      <c r="H2234" s="31">
        <f t="shared" si="71"/>
        <v>8.25</v>
      </c>
    </row>
    <row r="2235" spans="1:8" ht="27">
      <c r="A2235" s="359" t="s">
        <v>9859</v>
      </c>
      <c r="B2235" s="314" t="s">
        <v>5189</v>
      </c>
      <c r="C2235" s="359" t="s">
        <v>70</v>
      </c>
      <c r="D2235" s="359" t="s">
        <v>9860</v>
      </c>
      <c r="F2235" t="str">
        <f t="shared" si="70"/>
        <v>92800</v>
      </c>
      <c r="H2235" s="31">
        <f t="shared" si="71"/>
        <v>7.25</v>
      </c>
    </row>
    <row r="2236" spans="1:8" ht="27">
      <c r="A2236" s="359" t="s">
        <v>9861</v>
      </c>
      <c r="B2236" s="314" t="s">
        <v>5190</v>
      </c>
      <c r="C2236" s="359" t="s">
        <v>70</v>
      </c>
      <c r="D2236" s="359" t="s">
        <v>14327</v>
      </c>
      <c r="F2236" t="str">
        <f t="shared" si="70"/>
        <v>92801</v>
      </c>
      <c r="H2236" s="31">
        <f t="shared" si="71"/>
        <v>6.8</v>
      </c>
    </row>
    <row r="2237" spans="1:8" ht="27">
      <c r="A2237" s="359" t="s">
        <v>9862</v>
      </c>
      <c r="B2237" s="314" t="s">
        <v>5191</v>
      </c>
      <c r="C2237" s="359" t="s">
        <v>70</v>
      </c>
      <c r="D2237" s="359" t="s">
        <v>9102</v>
      </c>
      <c r="F2237" t="str">
        <f t="shared" si="70"/>
        <v>92802</v>
      </c>
      <c r="H2237" s="31">
        <f t="shared" si="71"/>
        <v>7.36</v>
      </c>
    </row>
    <row r="2238" spans="1:8" ht="27">
      <c r="A2238" s="359" t="s">
        <v>9864</v>
      </c>
      <c r="B2238" s="314" t="s">
        <v>5192</v>
      </c>
      <c r="C2238" s="359" t="s">
        <v>70</v>
      </c>
      <c r="D2238" s="359" t="s">
        <v>10092</v>
      </c>
      <c r="F2238" t="str">
        <f t="shared" si="70"/>
        <v>92803</v>
      </c>
      <c r="H2238" s="31">
        <f t="shared" si="71"/>
        <v>6.11</v>
      </c>
    </row>
    <row r="2239" spans="1:8" ht="27">
      <c r="A2239" s="359" t="s">
        <v>9866</v>
      </c>
      <c r="B2239" s="314" t="s">
        <v>5193</v>
      </c>
      <c r="C2239" s="359" t="s">
        <v>70</v>
      </c>
      <c r="D2239" s="359" t="s">
        <v>20626</v>
      </c>
      <c r="F2239" t="str">
        <f t="shared" si="70"/>
        <v>92804</v>
      </c>
      <c r="H2239" s="31">
        <f t="shared" si="71"/>
        <v>5.73</v>
      </c>
    </row>
    <row r="2240" spans="1:8" ht="27">
      <c r="A2240" s="359" t="s">
        <v>9867</v>
      </c>
      <c r="B2240" s="314" t="s">
        <v>5194</v>
      </c>
      <c r="C2240" s="359" t="s">
        <v>70</v>
      </c>
      <c r="D2240" s="359" t="s">
        <v>11135</v>
      </c>
      <c r="F2240" t="str">
        <f t="shared" si="70"/>
        <v>92805</v>
      </c>
      <c r="H2240" s="31">
        <f t="shared" si="71"/>
        <v>5.65</v>
      </c>
    </row>
    <row r="2241" spans="1:8" ht="27">
      <c r="A2241" s="359" t="s">
        <v>9868</v>
      </c>
      <c r="B2241" s="314" t="s">
        <v>5195</v>
      </c>
      <c r="C2241" s="359" t="s">
        <v>70</v>
      </c>
      <c r="D2241" s="359" t="s">
        <v>26638</v>
      </c>
      <c r="F2241" t="str">
        <f t="shared" si="70"/>
        <v>92806</v>
      </c>
      <c r="H2241" s="31">
        <f t="shared" si="71"/>
        <v>5.4</v>
      </c>
    </row>
    <row r="2242" spans="1:8" ht="27">
      <c r="A2242" s="359" t="s">
        <v>9870</v>
      </c>
      <c r="B2242" s="314" t="s">
        <v>5196</v>
      </c>
      <c r="C2242" s="359" t="s">
        <v>70</v>
      </c>
      <c r="D2242" s="359" t="s">
        <v>10068</v>
      </c>
      <c r="F2242" t="str">
        <f t="shared" si="70"/>
        <v>92875</v>
      </c>
      <c r="H2242" s="31">
        <f t="shared" si="71"/>
        <v>8.31</v>
      </c>
    </row>
    <row r="2243" spans="1:8" ht="27">
      <c r="A2243" s="359" t="s">
        <v>9871</v>
      </c>
      <c r="B2243" s="314" t="s">
        <v>5197</v>
      </c>
      <c r="C2243" s="359" t="s">
        <v>70</v>
      </c>
      <c r="D2243" s="359" t="s">
        <v>10779</v>
      </c>
      <c r="F2243" t="str">
        <f t="shared" si="70"/>
        <v>92876</v>
      </c>
      <c r="H2243" s="31">
        <f t="shared" si="71"/>
        <v>7.96</v>
      </c>
    </row>
    <row r="2244" spans="1:8" ht="27">
      <c r="A2244" s="359" t="s">
        <v>9873</v>
      </c>
      <c r="B2244" s="314" t="s">
        <v>5198</v>
      </c>
      <c r="C2244" s="359" t="s">
        <v>70</v>
      </c>
      <c r="D2244" s="359" t="s">
        <v>13773</v>
      </c>
      <c r="F2244" t="str">
        <f t="shared" si="70"/>
        <v>92877</v>
      </c>
      <c r="H2244" s="31">
        <f t="shared" si="71"/>
        <v>7.21</v>
      </c>
    </row>
    <row r="2245" spans="1:8" ht="27">
      <c r="A2245" s="359" t="s">
        <v>9875</v>
      </c>
      <c r="B2245" s="314" t="s">
        <v>5199</v>
      </c>
      <c r="C2245" s="359" t="s">
        <v>70</v>
      </c>
      <c r="D2245" s="359" t="s">
        <v>12245</v>
      </c>
      <c r="F2245" t="str">
        <f t="shared" ref="F2245:F2308" si="72">TRIM(A2245)</f>
        <v>92878</v>
      </c>
      <c r="H2245" s="31">
        <f t="shared" ref="H2245:H2308" si="73">ROUND(D2245*(1+$H$1),2)</f>
        <v>7.1</v>
      </c>
    </row>
    <row r="2246" spans="1:8" ht="27">
      <c r="A2246" s="359" t="s">
        <v>9876</v>
      </c>
      <c r="B2246" s="314" t="s">
        <v>5200</v>
      </c>
      <c r="C2246" s="359" t="s">
        <v>70</v>
      </c>
      <c r="D2246" s="359" t="s">
        <v>12696</v>
      </c>
      <c r="F2246" t="str">
        <f t="shared" si="72"/>
        <v>92879</v>
      </c>
      <c r="H2246" s="31">
        <f t="shared" si="73"/>
        <v>7.01</v>
      </c>
    </row>
    <row r="2247" spans="1:8" ht="27">
      <c r="A2247" s="359" t="s">
        <v>9877</v>
      </c>
      <c r="B2247" s="314" t="s">
        <v>5201</v>
      </c>
      <c r="C2247" s="359" t="s">
        <v>70</v>
      </c>
      <c r="D2247" s="359" t="s">
        <v>8761</v>
      </c>
      <c r="F2247" t="str">
        <f t="shared" si="72"/>
        <v>92880</v>
      </c>
      <c r="H2247" s="31">
        <f t="shared" si="73"/>
        <v>7.15</v>
      </c>
    </row>
    <row r="2248" spans="1:8" ht="27">
      <c r="A2248" s="359" t="s">
        <v>9878</v>
      </c>
      <c r="B2248" s="314" t="s">
        <v>5202</v>
      </c>
      <c r="C2248" s="359" t="s">
        <v>70</v>
      </c>
      <c r="D2248" s="359" t="s">
        <v>7858</v>
      </c>
      <c r="F2248" t="str">
        <f t="shared" si="72"/>
        <v>92881</v>
      </c>
      <c r="H2248" s="31">
        <f t="shared" si="73"/>
        <v>7.14</v>
      </c>
    </row>
    <row r="2249" spans="1:8" ht="27">
      <c r="A2249" s="359" t="s">
        <v>9879</v>
      </c>
      <c r="B2249" s="314" t="s">
        <v>5203</v>
      </c>
      <c r="C2249" s="359" t="s">
        <v>70</v>
      </c>
      <c r="D2249" s="359" t="s">
        <v>21678</v>
      </c>
      <c r="F2249" t="str">
        <f t="shared" si="72"/>
        <v>92882</v>
      </c>
      <c r="H2249" s="31">
        <f t="shared" si="73"/>
        <v>11.58</v>
      </c>
    </row>
    <row r="2250" spans="1:8" ht="27">
      <c r="A2250" s="359" t="s">
        <v>9880</v>
      </c>
      <c r="B2250" s="314" t="s">
        <v>5204</v>
      </c>
      <c r="C2250" s="359" t="s">
        <v>70</v>
      </c>
      <c r="D2250" s="359" t="s">
        <v>9838</v>
      </c>
      <c r="F2250" t="str">
        <f t="shared" si="72"/>
        <v>92883</v>
      </c>
      <c r="H2250" s="31">
        <f t="shared" si="73"/>
        <v>10.5</v>
      </c>
    </row>
    <row r="2251" spans="1:8" ht="27">
      <c r="A2251" s="359" t="s">
        <v>9881</v>
      </c>
      <c r="B2251" s="314" t="s">
        <v>5205</v>
      </c>
      <c r="C2251" s="359" t="s">
        <v>70</v>
      </c>
      <c r="D2251" s="359" t="s">
        <v>11575</v>
      </c>
      <c r="F2251" t="str">
        <f t="shared" si="72"/>
        <v>92884</v>
      </c>
      <c r="H2251" s="31">
        <f t="shared" si="73"/>
        <v>9.23</v>
      </c>
    </row>
    <row r="2252" spans="1:8" ht="27">
      <c r="A2252" s="359" t="s">
        <v>9883</v>
      </c>
      <c r="B2252" s="314" t="s">
        <v>5206</v>
      </c>
      <c r="C2252" s="359" t="s">
        <v>70</v>
      </c>
      <c r="D2252" s="359" t="s">
        <v>14106</v>
      </c>
      <c r="F2252" t="str">
        <f t="shared" si="72"/>
        <v>92885</v>
      </c>
      <c r="H2252" s="31">
        <f t="shared" si="73"/>
        <v>8.65</v>
      </c>
    </row>
    <row r="2253" spans="1:8" ht="27">
      <c r="A2253" s="359" t="s">
        <v>9884</v>
      </c>
      <c r="B2253" s="314" t="s">
        <v>5207</v>
      </c>
      <c r="C2253" s="359" t="s">
        <v>70</v>
      </c>
      <c r="D2253" s="359" t="s">
        <v>23801</v>
      </c>
      <c r="F2253" t="str">
        <f t="shared" si="72"/>
        <v>92886</v>
      </c>
      <c r="H2253" s="31">
        <f t="shared" si="73"/>
        <v>8.18</v>
      </c>
    </row>
    <row r="2254" spans="1:8" ht="27">
      <c r="A2254" s="359" t="s">
        <v>9885</v>
      </c>
      <c r="B2254" s="314" t="s">
        <v>5208</v>
      </c>
      <c r="C2254" s="359" t="s">
        <v>70</v>
      </c>
      <c r="D2254" s="359" t="s">
        <v>14428</v>
      </c>
      <c r="F2254" t="str">
        <f t="shared" si="72"/>
        <v>92887</v>
      </c>
      <c r="H2254" s="31">
        <f t="shared" si="73"/>
        <v>8.07</v>
      </c>
    </row>
    <row r="2255" spans="1:8" ht="27">
      <c r="A2255" s="359" t="s">
        <v>9887</v>
      </c>
      <c r="B2255" s="314" t="s">
        <v>5209</v>
      </c>
      <c r="C2255" s="359" t="s">
        <v>70</v>
      </c>
      <c r="D2255" s="359" t="s">
        <v>7512</v>
      </c>
      <c r="F2255" t="str">
        <f t="shared" si="72"/>
        <v>92888</v>
      </c>
      <c r="H2255" s="31">
        <f t="shared" si="73"/>
        <v>7.84</v>
      </c>
    </row>
    <row r="2256" spans="1:8" ht="40.5">
      <c r="A2256" s="359" t="s">
        <v>9888</v>
      </c>
      <c r="B2256" s="314" t="s">
        <v>5210</v>
      </c>
      <c r="C2256" s="359" t="s">
        <v>70</v>
      </c>
      <c r="D2256" s="359" t="s">
        <v>23646</v>
      </c>
      <c r="F2256" t="str">
        <f t="shared" si="72"/>
        <v>92915</v>
      </c>
      <c r="H2256" s="31">
        <f t="shared" si="73"/>
        <v>13.36</v>
      </c>
    </row>
    <row r="2257" spans="1:8" ht="40.5">
      <c r="A2257" s="359" t="s">
        <v>9889</v>
      </c>
      <c r="B2257" s="314" t="s">
        <v>5211</v>
      </c>
      <c r="C2257" s="359" t="s">
        <v>70</v>
      </c>
      <c r="D2257" s="359" t="s">
        <v>14933</v>
      </c>
      <c r="F2257" t="str">
        <f t="shared" si="72"/>
        <v>92916</v>
      </c>
      <c r="H2257" s="31">
        <f t="shared" si="73"/>
        <v>11.49</v>
      </c>
    </row>
    <row r="2258" spans="1:8" ht="40.5">
      <c r="A2258" s="359" t="s">
        <v>9890</v>
      </c>
      <c r="B2258" s="314" t="s">
        <v>5212</v>
      </c>
      <c r="C2258" s="359" t="s">
        <v>70</v>
      </c>
      <c r="D2258" s="359" t="s">
        <v>11561</v>
      </c>
      <c r="F2258" t="str">
        <f t="shared" si="72"/>
        <v>92917</v>
      </c>
      <c r="H2258" s="31">
        <f t="shared" si="73"/>
        <v>10.89</v>
      </c>
    </row>
    <row r="2259" spans="1:8" ht="40.5">
      <c r="A2259" s="359" t="s">
        <v>9892</v>
      </c>
      <c r="B2259" s="314" t="s">
        <v>5213</v>
      </c>
      <c r="C2259" s="359" t="s">
        <v>70</v>
      </c>
      <c r="D2259" s="359" t="s">
        <v>13935</v>
      </c>
      <c r="F2259" t="str">
        <f t="shared" si="72"/>
        <v>92919</v>
      </c>
      <c r="H2259" s="31">
        <f t="shared" si="73"/>
        <v>8.83</v>
      </c>
    </row>
    <row r="2260" spans="1:8" ht="40.5">
      <c r="A2260" s="359" t="s">
        <v>9893</v>
      </c>
      <c r="B2260" s="314" t="s">
        <v>5214</v>
      </c>
      <c r="C2260" s="359" t="s">
        <v>70</v>
      </c>
      <c r="D2260" s="359" t="s">
        <v>10946</v>
      </c>
      <c r="F2260" t="str">
        <f t="shared" si="72"/>
        <v>92921</v>
      </c>
      <c r="H2260" s="31">
        <f t="shared" si="73"/>
        <v>7.79</v>
      </c>
    </row>
    <row r="2261" spans="1:8" ht="40.5">
      <c r="A2261" s="359" t="s">
        <v>9894</v>
      </c>
      <c r="B2261" s="314" t="s">
        <v>5215</v>
      </c>
      <c r="C2261" s="359" t="s">
        <v>70</v>
      </c>
      <c r="D2261" s="359" t="s">
        <v>14424</v>
      </c>
      <c r="F2261" t="str">
        <f t="shared" si="72"/>
        <v>92922</v>
      </c>
      <c r="H2261" s="31">
        <f t="shared" si="73"/>
        <v>7.19</v>
      </c>
    </row>
    <row r="2262" spans="1:8" ht="40.5">
      <c r="A2262" s="359" t="s">
        <v>9896</v>
      </c>
      <c r="B2262" s="314" t="s">
        <v>5216</v>
      </c>
      <c r="C2262" s="359" t="s">
        <v>70</v>
      </c>
      <c r="D2262" s="359" t="s">
        <v>23605</v>
      </c>
      <c r="F2262" t="str">
        <f t="shared" si="72"/>
        <v>92923</v>
      </c>
      <c r="H2262" s="31">
        <f t="shared" si="73"/>
        <v>6.54</v>
      </c>
    </row>
    <row r="2263" spans="1:8" ht="40.5">
      <c r="A2263" s="359" t="s">
        <v>9898</v>
      </c>
      <c r="B2263" s="314" t="s">
        <v>5217</v>
      </c>
      <c r="C2263" s="359" t="s">
        <v>70</v>
      </c>
      <c r="D2263" s="359" t="s">
        <v>9539</v>
      </c>
      <c r="F2263" t="str">
        <f t="shared" si="72"/>
        <v>92924</v>
      </c>
      <c r="H2263" s="31">
        <f t="shared" si="73"/>
        <v>7.06</v>
      </c>
    </row>
    <row r="2264" spans="1:8" ht="40.5">
      <c r="A2264" s="359" t="s">
        <v>9899</v>
      </c>
      <c r="B2264" s="314" t="s">
        <v>5218</v>
      </c>
      <c r="C2264" s="359" t="s">
        <v>70</v>
      </c>
      <c r="D2264" s="359" t="s">
        <v>23561</v>
      </c>
      <c r="F2264" t="str">
        <f t="shared" si="72"/>
        <v>95445</v>
      </c>
      <c r="H2264" s="31">
        <f t="shared" si="73"/>
        <v>5.97</v>
      </c>
    </row>
    <row r="2265" spans="1:8" ht="40.5">
      <c r="A2265" s="359" t="s">
        <v>9900</v>
      </c>
      <c r="B2265" s="314" t="s">
        <v>5219</v>
      </c>
      <c r="C2265" s="359" t="s">
        <v>70</v>
      </c>
      <c r="D2265" s="359" t="s">
        <v>8954</v>
      </c>
      <c r="F2265" t="str">
        <f t="shared" si="72"/>
        <v>95446</v>
      </c>
      <c r="H2265" s="31">
        <f t="shared" si="73"/>
        <v>6.1</v>
      </c>
    </row>
    <row r="2266" spans="1:8" ht="40.5">
      <c r="A2266" s="359" t="s">
        <v>9901</v>
      </c>
      <c r="B2266" s="314" t="s">
        <v>9902</v>
      </c>
      <c r="C2266" s="359" t="s">
        <v>70</v>
      </c>
      <c r="D2266" s="359" t="s">
        <v>7696</v>
      </c>
      <c r="F2266" t="str">
        <f t="shared" si="72"/>
        <v>95576</v>
      </c>
      <c r="H2266" s="31">
        <f t="shared" si="73"/>
        <v>10.26</v>
      </c>
    </row>
    <row r="2267" spans="1:8" ht="27">
      <c r="A2267" s="359" t="s">
        <v>9903</v>
      </c>
      <c r="B2267" s="314" t="s">
        <v>5220</v>
      </c>
      <c r="C2267" s="359" t="s">
        <v>70</v>
      </c>
      <c r="D2267" s="359" t="s">
        <v>14321</v>
      </c>
      <c r="F2267" t="str">
        <f t="shared" si="72"/>
        <v>95577</v>
      </c>
      <c r="H2267" s="31">
        <f t="shared" si="73"/>
        <v>8.48</v>
      </c>
    </row>
    <row r="2268" spans="1:8" ht="40.5">
      <c r="A2268" s="359" t="s">
        <v>9905</v>
      </c>
      <c r="B2268" s="314" t="s">
        <v>9906</v>
      </c>
      <c r="C2268" s="359" t="s">
        <v>70</v>
      </c>
      <c r="D2268" s="359" t="s">
        <v>8225</v>
      </c>
      <c r="F2268" t="str">
        <f t="shared" si="72"/>
        <v>95578</v>
      </c>
      <c r="H2268" s="31">
        <f t="shared" si="73"/>
        <v>7.67</v>
      </c>
    </row>
    <row r="2269" spans="1:8" ht="27">
      <c r="A2269" s="359" t="s">
        <v>9907</v>
      </c>
      <c r="B2269" s="314" t="s">
        <v>5221</v>
      </c>
      <c r="C2269" s="359" t="s">
        <v>70</v>
      </c>
      <c r="D2269" s="359" t="s">
        <v>26639</v>
      </c>
      <c r="F2269" t="str">
        <f t="shared" si="72"/>
        <v>95579</v>
      </c>
      <c r="H2269" s="31">
        <f t="shared" si="73"/>
        <v>7.22</v>
      </c>
    </row>
    <row r="2270" spans="1:8" ht="27">
      <c r="A2270" s="359" t="s">
        <v>9908</v>
      </c>
      <c r="B2270" s="314" t="s">
        <v>5222</v>
      </c>
      <c r="C2270" s="359" t="s">
        <v>70</v>
      </c>
      <c r="D2270" s="359" t="s">
        <v>13833</v>
      </c>
      <c r="F2270" t="str">
        <f t="shared" si="72"/>
        <v>95580</v>
      </c>
      <c r="H2270" s="31">
        <f t="shared" si="73"/>
        <v>6.73</v>
      </c>
    </row>
    <row r="2271" spans="1:8" ht="27">
      <c r="A2271" s="359" t="s">
        <v>9909</v>
      </c>
      <c r="B2271" s="314" t="s">
        <v>5223</v>
      </c>
      <c r="C2271" s="359" t="s">
        <v>70</v>
      </c>
      <c r="D2271" s="359" t="s">
        <v>18893</v>
      </c>
      <c r="F2271" t="str">
        <f t="shared" si="72"/>
        <v>95581</v>
      </c>
      <c r="H2271" s="31">
        <f t="shared" si="73"/>
        <v>7.35</v>
      </c>
    </row>
    <row r="2272" spans="1:8" ht="27">
      <c r="A2272" s="359" t="s">
        <v>9910</v>
      </c>
      <c r="B2272" s="314" t="s">
        <v>5224</v>
      </c>
      <c r="C2272" s="359" t="s">
        <v>70</v>
      </c>
      <c r="D2272" s="359" t="s">
        <v>8861</v>
      </c>
      <c r="F2272" t="str">
        <f t="shared" si="72"/>
        <v>95583</v>
      </c>
      <c r="H2272" s="31">
        <f t="shared" si="73"/>
        <v>13.99</v>
      </c>
    </row>
    <row r="2273" spans="1:8" ht="27">
      <c r="A2273" s="359" t="s">
        <v>9911</v>
      </c>
      <c r="B2273" s="314" t="s">
        <v>5225</v>
      </c>
      <c r="C2273" s="359" t="s">
        <v>70</v>
      </c>
      <c r="D2273" s="359" t="s">
        <v>19545</v>
      </c>
      <c r="F2273" t="str">
        <f t="shared" si="72"/>
        <v>95584</v>
      </c>
      <c r="H2273" s="31">
        <f t="shared" si="73"/>
        <v>11.22</v>
      </c>
    </row>
    <row r="2274" spans="1:8" ht="40.5">
      <c r="A2274" s="359" t="s">
        <v>9912</v>
      </c>
      <c r="B2274" s="314" t="s">
        <v>9913</v>
      </c>
      <c r="C2274" s="359" t="s">
        <v>70</v>
      </c>
      <c r="D2274" s="359" t="s">
        <v>11291</v>
      </c>
      <c r="F2274" t="str">
        <f t="shared" si="72"/>
        <v>95585</v>
      </c>
      <c r="H2274" s="31">
        <f t="shared" si="73"/>
        <v>10.75</v>
      </c>
    </row>
    <row r="2275" spans="1:8" ht="40.5">
      <c r="A2275" s="359" t="s">
        <v>9915</v>
      </c>
      <c r="B2275" s="314" t="s">
        <v>5226</v>
      </c>
      <c r="C2275" s="359" t="s">
        <v>70</v>
      </c>
      <c r="D2275" s="359" t="s">
        <v>26640</v>
      </c>
      <c r="F2275" t="str">
        <f t="shared" si="72"/>
        <v>95586</v>
      </c>
      <c r="H2275" s="31">
        <f t="shared" si="73"/>
        <v>8.85</v>
      </c>
    </row>
    <row r="2276" spans="1:8" ht="40.5">
      <c r="A2276" s="359" t="s">
        <v>9916</v>
      </c>
      <c r="B2276" s="314" t="s">
        <v>9917</v>
      </c>
      <c r="C2276" s="359" t="s">
        <v>70</v>
      </c>
      <c r="D2276" s="359" t="s">
        <v>24576</v>
      </c>
      <c r="F2276" t="str">
        <f t="shared" si="72"/>
        <v>95587</v>
      </c>
      <c r="H2276" s="31">
        <f t="shared" si="73"/>
        <v>7.99</v>
      </c>
    </row>
    <row r="2277" spans="1:8" ht="40.5">
      <c r="A2277" s="359" t="s">
        <v>9918</v>
      </c>
      <c r="B2277" s="314" t="s">
        <v>5227</v>
      </c>
      <c r="C2277" s="359" t="s">
        <v>70</v>
      </c>
      <c r="D2277" s="359" t="s">
        <v>23424</v>
      </c>
      <c r="F2277" t="str">
        <f t="shared" si="72"/>
        <v>95588</v>
      </c>
      <c r="H2277" s="31">
        <f t="shared" si="73"/>
        <v>7.48</v>
      </c>
    </row>
    <row r="2278" spans="1:8" ht="40.5">
      <c r="A2278" s="359" t="s">
        <v>9919</v>
      </c>
      <c r="B2278" s="314" t="s">
        <v>5228</v>
      </c>
      <c r="C2278" s="359" t="s">
        <v>70</v>
      </c>
      <c r="D2278" s="359" t="s">
        <v>9816</v>
      </c>
      <c r="F2278" t="str">
        <f t="shared" si="72"/>
        <v>95589</v>
      </c>
      <c r="H2278" s="31">
        <f t="shared" si="73"/>
        <v>6.92</v>
      </c>
    </row>
    <row r="2279" spans="1:8" ht="40.5">
      <c r="A2279" s="359" t="s">
        <v>9921</v>
      </c>
      <c r="B2279" s="314" t="s">
        <v>5229</v>
      </c>
      <c r="C2279" s="359" t="s">
        <v>70</v>
      </c>
      <c r="D2279" s="359" t="s">
        <v>10836</v>
      </c>
      <c r="F2279" t="str">
        <f t="shared" si="72"/>
        <v>95590</v>
      </c>
      <c r="H2279" s="31">
        <f t="shared" si="73"/>
        <v>7.53</v>
      </c>
    </row>
    <row r="2280" spans="1:8" ht="40.5">
      <c r="A2280" s="359" t="s">
        <v>9922</v>
      </c>
      <c r="B2280" s="314" t="s">
        <v>5230</v>
      </c>
      <c r="C2280" s="359" t="s">
        <v>70</v>
      </c>
      <c r="D2280" s="359" t="s">
        <v>22609</v>
      </c>
      <c r="F2280" t="str">
        <f t="shared" si="72"/>
        <v>95592</v>
      </c>
      <c r="H2280" s="31">
        <f t="shared" si="73"/>
        <v>17.329999999999998</v>
      </c>
    </row>
    <row r="2281" spans="1:8" ht="40.5">
      <c r="A2281" s="359" t="s">
        <v>9923</v>
      </c>
      <c r="B2281" s="314" t="s">
        <v>5231</v>
      </c>
      <c r="C2281" s="359" t="s">
        <v>70</v>
      </c>
      <c r="D2281" s="359" t="s">
        <v>22407</v>
      </c>
      <c r="F2281" t="str">
        <f t="shared" si="72"/>
        <v>95593</v>
      </c>
      <c r="H2281" s="31">
        <f t="shared" si="73"/>
        <v>13.17</v>
      </c>
    </row>
    <row r="2282" spans="1:8" ht="40.5">
      <c r="A2282" s="359" t="s">
        <v>9924</v>
      </c>
      <c r="B2282" s="314" t="s">
        <v>5232</v>
      </c>
      <c r="C2282" s="359" t="s">
        <v>70</v>
      </c>
      <c r="D2282" s="359" t="s">
        <v>26641</v>
      </c>
      <c r="F2282" t="str">
        <f t="shared" si="72"/>
        <v>95943</v>
      </c>
      <c r="H2282" s="31">
        <f t="shared" si="73"/>
        <v>18.27</v>
      </c>
    </row>
    <row r="2283" spans="1:8" ht="40.5">
      <c r="A2283" s="359" t="s">
        <v>9925</v>
      </c>
      <c r="B2283" s="314" t="s">
        <v>5233</v>
      </c>
      <c r="C2283" s="359" t="s">
        <v>70</v>
      </c>
      <c r="D2283" s="359" t="s">
        <v>13700</v>
      </c>
      <c r="F2283" t="str">
        <f t="shared" si="72"/>
        <v>95944</v>
      </c>
      <c r="H2283" s="31">
        <f t="shared" si="73"/>
        <v>15.81</v>
      </c>
    </row>
    <row r="2284" spans="1:8" ht="40.5">
      <c r="A2284" s="359" t="s">
        <v>9926</v>
      </c>
      <c r="B2284" s="314" t="s">
        <v>5234</v>
      </c>
      <c r="C2284" s="359" t="s">
        <v>70</v>
      </c>
      <c r="D2284" s="359" t="s">
        <v>23650</v>
      </c>
      <c r="F2284" t="str">
        <f t="shared" si="72"/>
        <v>95945</v>
      </c>
      <c r="H2284" s="31">
        <f t="shared" si="73"/>
        <v>12.87</v>
      </c>
    </row>
    <row r="2285" spans="1:8" ht="40.5">
      <c r="A2285" s="359" t="s">
        <v>9928</v>
      </c>
      <c r="B2285" s="314" t="s">
        <v>5235</v>
      </c>
      <c r="C2285" s="359" t="s">
        <v>70</v>
      </c>
      <c r="D2285" s="359" t="s">
        <v>8417</v>
      </c>
      <c r="F2285" t="str">
        <f t="shared" si="72"/>
        <v>95946</v>
      </c>
      <c r="H2285" s="31">
        <f t="shared" si="73"/>
        <v>9.2799999999999994</v>
      </c>
    </row>
    <row r="2286" spans="1:8" ht="40.5">
      <c r="A2286" s="359" t="s">
        <v>9929</v>
      </c>
      <c r="B2286" s="314" t="s">
        <v>5236</v>
      </c>
      <c r="C2286" s="359" t="s">
        <v>70</v>
      </c>
      <c r="D2286" s="359" t="s">
        <v>14000</v>
      </c>
      <c r="F2286" t="str">
        <f t="shared" si="72"/>
        <v>95947</v>
      </c>
      <c r="H2286" s="31">
        <f t="shared" si="73"/>
        <v>7.38</v>
      </c>
    </row>
    <row r="2287" spans="1:8" ht="40.5">
      <c r="A2287" s="359" t="s">
        <v>9930</v>
      </c>
      <c r="B2287" s="314" t="s">
        <v>5237</v>
      </c>
      <c r="C2287" s="359" t="s">
        <v>70</v>
      </c>
      <c r="D2287" s="359" t="s">
        <v>23680</v>
      </c>
      <c r="F2287" t="str">
        <f t="shared" si="72"/>
        <v>95948</v>
      </c>
      <c r="H2287" s="31">
        <f t="shared" si="73"/>
        <v>6.27</v>
      </c>
    </row>
    <row r="2288" spans="1:8" ht="40.5">
      <c r="A2288" s="359" t="s">
        <v>9932</v>
      </c>
      <c r="B2288" s="314" t="s">
        <v>5238</v>
      </c>
      <c r="C2288" s="359" t="s">
        <v>70</v>
      </c>
      <c r="D2288" s="359" t="s">
        <v>21975</v>
      </c>
      <c r="F2288" t="str">
        <f t="shared" si="72"/>
        <v>96544</v>
      </c>
      <c r="H2288" s="31">
        <f t="shared" si="73"/>
        <v>12.52</v>
      </c>
    </row>
    <row r="2289" spans="1:8" ht="40.5">
      <c r="A2289" s="359" t="s">
        <v>9933</v>
      </c>
      <c r="B2289" s="314" t="s">
        <v>5239</v>
      </c>
      <c r="C2289" s="359" t="s">
        <v>70</v>
      </c>
      <c r="D2289" s="359" t="s">
        <v>10711</v>
      </c>
      <c r="F2289" t="str">
        <f t="shared" si="72"/>
        <v>96545</v>
      </c>
      <c r="H2289" s="31">
        <f t="shared" si="73"/>
        <v>11.72</v>
      </c>
    </row>
    <row r="2290" spans="1:8" ht="40.5">
      <c r="A2290" s="359" t="s">
        <v>9935</v>
      </c>
      <c r="B2290" s="314" t="s">
        <v>5240</v>
      </c>
      <c r="C2290" s="359" t="s">
        <v>70</v>
      </c>
      <c r="D2290" s="359" t="s">
        <v>24645</v>
      </c>
      <c r="F2290" t="str">
        <f t="shared" si="72"/>
        <v>96546</v>
      </c>
      <c r="H2290" s="31">
        <f t="shared" si="73"/>
        <v>9.5299999999999994</v>
      </c>
    </row>
    <row r="2291" spans="1:8" ht="40.5">
      <c r="A2291" s="359" t="s">
        <v>9937</v>
      </c>
      <c r="B2291" s="314" t="s">
        <v>5241</v>
      </c>
      <c r="C2291" s="359" t="s">
        <v>70</v>
      </c>
      <c r="D2291" s="359" t="s">
        <v>11025</v>
      </c>
      <c r="F2291" t="str">
        <f t="shared" si="72"/>
        <v>96547</v>
      </c>
      <c r="H2291" s="31">
        <f t="shared" si="73"/>
        <v>8.39</v>
      </c>
    </row>
    <row r="2292" spans="1:8" ht="40.5">
      <c r="A2292" s="359" t="s">
        <v>9938</v>
      </c>
      <c r="B2292" s="314" t="s">
        <v>5242</v>
      </c>
      <c r="C2292" s="359" t="s">
        <v>70</v>
      </c>
      <c r="D2292" s="359" t="s">
        <v>10749</v>
      </c>
      <c r="F2292" t="str">
        <f t="shared" si="72"/>
        <v>96548</v>
      </c>
      <c r="H2292" s="31">
        <f t="shared" si="73"/>
        <v>7.7</v>
      </c>
    </row>
    <row r="2293" spans="1:8" ht="40.5">
      <c r="A2293" s="359" t="s">
        <v>9939</v>
      </c>
      <c r="B2293" s="314" t="s">
        <v>5243</v>
      </c>
      <c r="C2293" s="359" t="s">
        <v>70</v>
      </c>
      <c r="D2293" s="359" t="s">
        <v>8912</v>
      </c>
      <c r="F2293" t="str">
        <f t="shared" si="72"/>
        <v>96549</v>
      </c>
      <c r="H2293" s="31">
        <f t="shared" si="73"/>
        <v>6.99</v>
      </c>
    </row>
    <row r="2294" spans="1:8" ht="40.5">
      <c r="A2294" s="359" t="s">
        <v>9941</v>
      </c>
      <c r="B2294" s="314" t="s">
        <v>5244</v>
      </c>
      <c r="C2294" s="359" t="s">
        <v>70</v>
      </c>
      <c r="D2294" s="359" t="s">
        <v>22745</v>
      </c>
      <c r="F2294" t="str">
        <f t="shared" si="72"/>
        <v>96550</v>
      </c>
      <c r="H2294" s="31">
        <f t="shared" si="73"/>
        <v>7.49</v>
      </c>
    </row>
    <row r="2295" spans="1:8" ht="40.5">
      <c r="A2295" s="359" t="s">
        <v>24456</v>
      </c>
      <c r="B2295" s="314" t="s">
        <v>24457</v>
      </c>
      <c r="C2295" s="359" t="s">
        <v>70</v>
      </c>
      <c r="D2295" s="359" t="s">
        <v>10080</v>
      </c>
      <c r="F2295" t="str">
        <f t="shared" si="72"/>
        <v>100066</v>
      </c>
      <c r="H2295" s="31">
        <f t="shared" si="73"/>
        <v>9.6</v>
      </c>
    </row>
    <row r="2296" spans="1:8" ht="40.5">
      <c r="A2296" s="359" t="s">
        <v>24458</v>
      </c>
      <c r="B2296" s="314" t="s">
        <v>24459</v>
      </c>
      <c r="C2296" s="359" t="s">
        <v>70</v>
      </c>
      <c r="D2296" s="359" t="s">
        <v>21715</v>
      </c>
      <c r="F2296" t="str">
        <f t="shared" si="72"/>
        <v>100067</v>
      </c>
      <c r="H2296" s="31">
        <f t="shared" si="73"/>
        <v>9.09</v>
      </c>
    </row>
    <row r="2297" spans="1:8" ht="40.5">
      <c r="A2297" s="359" t="s">
        <v>24460</v>
      </c>
      <c r="B2297" s="314" t="s">
        <v>24461</v>
      </c>
      <c r="C2297" s="359" t="s">
        <v>70</v>
      </c>
      <c r="D2297" s="359" t="s">
        <v>9920</v>
      </c>
      <c r="F2297" t="str">
        <f t="shared" si="72"/>
        <v>100068</v>
      </c>
      <c r="H2297" s="31">
        <f t="shared" si="73"/>
        <v>6.85</v>
      </c>
    </row>
    <row r="2298" spans="1:8">
      <c r="A2298" s="359" t="s">
        <v>9942</v>
      </c>
      <c r="B2298" s="314" t="s">
        <v>5245</v>
      </c>
      <c r="C2298" s="359" t="s">
        <v>72</v>
      </c>
      <c r="D2298" s="359" t="s">
        <v>23550</v>
      </c>
      <c r="F2298" t="str">
        <f t="shared" si="72"/>
        <v>40780</v>
      </c>
      <c r="H2298" s="31">
        <f t="shared" si="73"/>
        <v>11.65</v>
      </c>
    </row>
    <row r="2299" spans="1:8" ht="27">
      <c r="A2299" s="359" t="s">
        <v>5246</v>
      </c>
      <c r="B2299" s="314" t="s">
        <v>5247</v>
      </c>
      <c r="C2299" s="359" t="s">
        <v>82</v>
      </c>
      <c r="D2299" s="359" t="s">
        <v>26642</v>
      </c>
      <c r="F2299" t="str">
        <f t="shared" si="72"/>
        <v>74157/4</v>
      </c>
      <c r="H2299" s="31">
        <f t="shared" si="73"/>
        <v>124.86</v>
      </c>
    </row>
    <row r="2300" spans="1:8" ht="27">
      <c r="A2300" s="359" t="s">
        <v>9943</v>
      </c>
      <c r="B2300" s="314" t="s">
        <v>5248</v>
      </c>
      <c r="C2300" s="359" t="s">
        <v>82</v>
      </c>
      <c r="D2300" s="359" t="s">
        <v>26643</v>
      </c>
      <c r="F2300" t="str">
        <f t="shared" si="72"/>
        <v>89993</v>
      </c>
      <c r="H2300" s="31">
        <f t="shared" si="73"/>
        <v>741.75</v>
      </c>
    </row>
    <row r="2301" spans="1:8" ht="27">
      <c r="A2301" s="359" t="s">
        <v>9944</v>
      </c>
      <c r="B2301" s="314" t="s">
        <v>3050</v>
      </c>
      <c r="C2301" s="359" t="s">
        <v>82</v>
      </c>
      <c r="D2301" s="359" t="s">
        <v>25057</v>
      </c>
      <c r="F2301" t="str">
        <f t="shared" si="72"/>
        <v>89994</v>
      </c>
      <c r="H2301" s="31">
        <f t="shared" si="73"/>
        <v>612.21</v>
      </c>
    </row>
    <row r="2302" spans="1:8" ht="27">
      <c r="A2302" s="359" t="s">
        <v>9945</v>
      </c>
      <c r="B2302" s="314" t="s">
        <v>3051</v>
      </c>
      <c r="C2302" s="359" t="s">
        <v>82</v>
      </c>
      <c r="D2302" s="359" t="s">
        <v>26644</v>
      </c>
      <c r="F2302" t="str">
        <f t="shared" si="72"/>
        <v>89995</v>
      </c>
      <c r="H2302" s="31">
        <f t="shared" si="73"/>
        <v>708.62</v>
      </c>
    </row>
    <row r="2303" spans="1:8" ht="40.5">
      <c r="A2303" s="359" t="s">
        <v>9946</v>
      </c>
      <c r="B2303" s="314" t="s">
        <v>3052</v>
      </c>
      <c r="C2303" s="359" t="s">
        <v>82</v>
      </c>
      <c r="D2303" s="359" t="s">
        <v>26645</v>
      </c>
      <c r="F2303" t="str">
        <f t="shared" si="72"/>
        <v>90278</v>
      </c>
      <c r="H2303" s="31">
        <f t="shared" si="73"/>
        <v>342.02</v>
      </c>
    </row>
    <row r="2304" spans="1:8" ht="40.5">
      <c r="A2304" s="359" t="s">
        <v>9947</v>
      </c>
      <c r="B2304" s="314" t="s">
        <v>3053</v>
      </c>
      <c r="C2304" s="359" t="s">
        <v>82</v>
      </c>
      <c r="D2304" s="359" t="s">
        <v>26646</v>
      </c>
      <c r="F2304" t="str">
        <f t="shared" si="72"/>
        <v>90279</v>
      </c>
      <c r="H2304" s="31">
        <f t="shared" si="73"/>
        <v>357.67</v>
      </c>
    </row>
    <row r="2305" spans="1:8" ht="40.5">
      <c r="A2305" s="359" t="s">
        <v>9948</v>
      </c>
      <c r="B2305" s="314" t="s">
        <v>3054</v>
      </c>
      <c r="C2305" s="359" t="s">
        <v>82</v>
      </c>
      <c r="D2305" s="359" t="s">
        <v>26647</v>
      </c>
      <c r="F2305" t="str">
        <f t="shared" si="72"/>
        <v>90280</v>
      </c>
      <c r="H2305" s="31">
        <f t="shared" si="73"/>
        <v>393.64</v>
      </c>
    </row>
    <row r="2306" spans="1:8" ht="40.5">
      <c r="A2306" s="359" t="s">
        <v>9949</v>
      </c>
      <c r="B2306" s="314" t="s">
        <v>3055</v>
      </c>
      <c r="C2306" s="359" t="s">
        <v>82</v>
      </c>
      <c r="D2306" s="359" t="s">
        <v>26648</v>
      </c>
      <c r="F2306" t="str">
        <f t="shared" si="72"/>
        <v>90281</v>
      </c>
      <c r="H2306" s="31">
        <f t="shared" si="73"/>
        <v>441.2</v>
      </c>
    </row>
    <row r="2307" spans="1:8" ht="40.5">
      <c r="A2307" s="359" t="s">
        <v>9950</v>
      </c>
      <c r="B2307" s="314" t="s">
        <v>3056</v>
      </c>
      <c r="C2307" s="359" t="s">
        <v>82</v>
      </c>
      <c r="D2307" s="359" t="s">
        <v>26649</v>
      </c>
      <c r="F2307" t="str">
        <f t="shared" si="72"/>
        <v>90282</v>
      </c>
      <c r="H2307" s="31">
        <f t="shared" si="73"/>
        <v>344.96</v>
      </c>
    </row>
    <row r="2308" spans="1:8" ht="40.5">
      <c r="A2308" s="359" t="s">
        <v>9951</v>
      </c>
      <c r="B2308" s="314" t="s">
        <v>3057</v>
      </c>
      <c r="C2308" s="359" t="s">
        <v>82</v>
      </c>
      <c r="D2308" s="359" t="s">
        <v>26650</v>
      </c>
      <c r="F2308" t="str">
        <f t="shared" si="72"/>
        <v>90283</v>
      </c>
      <c r="H2308" s="31">
        <f t="shared" si="73"/>
        <v>361.29</v>
      </c>
    </row>
    <row r="2309" spans="1:8" ht="40.5">
      <c r="A2309" s="359" t="s">
        <v>9952</v>
      </c>
      <c r="B2309" s="314" t="s">
        <v>3058</v>
      </c>
      <c r="C2309" s="359" t="s">
        <v>82</v>
      </c>
      <c r="D2309" s="359" t="s">
        <v>26651</v>
      </c>
      <c r="F2309" t="str">
        <f t="shared" ref="F2309:F2372" si="74">TRIM(A2309)</f>
        <v>90284</v>
      </c>
      <c r="H2309" s="31">
        <f t="shared" ref="H2309:H2372" si="75">ROUND(D2309*(1+$H$1),2)</f>
        <v>399.33</v>
      </c>
    </row>
    <row r="2310" spans="1:8" ht="40.5">
      <c r="A2310" s="359" t="s">
        <v>9953</v>
      </c>
      <c r="B2310" s="314" t="s">
        <v>3059</v>
      </c>
      <c r="C2310" s="359" t="s">
        <v>82</v>
      </c>
      <c r="D2310" s="359" t="s">
        <v>26652</v>
      </c>
      <c r="F2310" t="str">
        <f t="shared" si="74"/>
        <v>90285</v>
      </c>
      <c r="H2310" s="31">
        <f t="shared" si="75"/>
        <v>449.11</v>
      </c>
    </row>
    <row r="2311" spans="1:8" ht="54">
      <c r="A2311" s="359" t="s">
        <v>9954</v>
      </c>
      <c r="B2311" s="314" t="s">
        <v>22351</v>
      </c>
      <c r="C2311" s="359" t="s">
        <v>82</v>
      </c>
      <c r="D2311" s="359" t="s">
        <v>26653</v>
      </c>
      <c r="F2311" t="str">
        <f t="shared" si="74"/>
        <v>90853</v>
      </c>
      <c r="H2311" s="31">
        <f t="shared" si="75"/>
        <v>476.88</v>
      </c>
    </row>
    <row r="2312" spans="1:8" ht="67.5">
      <c r="A2312" s="359" t="s">
        <v>9955</v>
      </c>
      <c r="B2312" s="314" t="s">
        <v>22352</v>
      </c>
      <c r="C2312" s="359" t="s">
        <v>82</v>
      </c>
      <c r="D2312" s="359" t="s">
        <v>26654</v>
      </c>
      <c r="F2312" t="str">
        <f t="shared" si="74"/>
        <v>90854</v>
      </c>
      <c r="H2312" s="31">
        <f t="shared" si="75"/>
        <v>462.12</v>
      </c>
    </row>
    <row r="2313" spans="1:8" ht="67.5">
      <c r="A2313" s="359" t="s">
        <v>9956</v>
      </c>
      <c r="B2313" s="314" t="s">
        <v>22353</v>
      </c>
      <c r="C2313" s="359" t="s">
        <v>82</v>
      </c>
      <c r="D2313" s="359" t="s">
        <v>26655</v>
      </c>
      <c r="F2313" t="str">
        <f t="shared" si="74"/>
        <v>90855</v>
      </c>
      <c r="H2313" s="31">
        <f t="shared" si="75"/>
        <v>507.31</v>
      </c>
    </row>
    <row r="2314" spans="1:8" ht="67.5">
      <c r="A2314" s="359" t="s">
        <v>9957</v>
      </c>
      <c r="B2314" s="314" t="s">
        <v>22354</v>
      </c>
      <c r="C2314" s="359" t="s">
        <v>82</v>
      </c>
      <c r="D2314" s="359" t="s">
        <v>26656</v>
      </c>
      <c r="F2314" t="str">
        <f t="shared" si="74"/>
        <v>90856</v>
      </c>
      <c r="H2314" s="31">
        <f t="shared" si="75"/>
        <v>481.29</v>
      </c>
    </row>
    <row r="2315" spans="1:8" ht="67.5">
      <c r="A2315" s="359" t="s">
        <v>9958</v>
      </c>
      <c r="B2315" s="314" t="s">
        <v>22355</v>
      </c>
      <c r="C2315" s="359" t="s">
        <v>82</v>
      </c>
      <c r="D2315" s="359" t="s">
        <v>26657</v>
      </c>
      <c r="F2315" t="str">
        <f t="shared" si="74"/>
        <v>90857</v>
      </c>
      <c r="H2315" s="31">
        <f t="shared" si="75"/>
        <v>465.04</v>
      </c>
    </row>
    <row r="2316" spans="1:8" ht="67.5">
      <c r="A2316" s="359" t="s">
        <v>9959</v>
      </c>
      <c r="B2316" s="314" t="s">
        <v>22356</v>
      </c>
      <c r="C2316" s="359" t="s">
        <v>82</v>
      </c>
      <c r="D2316" s="359" t="s">
        <v>26658</v>
      </c>
      <c r="F2316" t="str">
        <f t="shared" si="74"/>
        <v>90858</v>
      </c>
      <c r="H2316" s="31">
        <f t="shared" si="75"/>
        <v>527.54999999999995</v>
      </c>
    </row>
    <row r="2317" spans="1:8" ht="54">
      <c r="A2317" s="359" t="s">
        <v>9960</v>
      </c>
      <c r="B2317" s="314" t="s">
        <v>22357</v>
      </c>
      <c r="C2317" s="359" t="s">
        <v>82</v>
      </c>
      <c r="D2317" s="359" t="s">
        <v>26659</v>
      </c>
      <c r="F2317" t="str">
        <f t="shared" si="74"/>
        <v>90859</v>
      </c>
      <c r="H2317" s="31">
        <f t="shared" si="75"/>
        <v>453.49</v>
      </c>
    </row>
    <row r="2318" spans="1:8" ht="54">
      <c r="A2318" s="359" t="s">
        <v>9961</v>
      </c>
      <c r="B2318" s="314" t="s">
        <v>22358</v>
      </c>
      <c r="C2318" s="359" t="s">
        <v>82</v>
      </c>
      <c r="D2318" s="359" t="s">
        <v>26660</v>
      </c>
      <c r="F2318" t="str">
        <f t="shared" si="74"/>
        <v>90860</v>
      </c>
      <c r="H2318" s="31">
        <f t="shared" si="75"/>
        <v>459.59</v>
      </c>
    </row>
    <row r="2319" spans="1:8" ht="54">
      <c r="A2319" s="359" t="s">
        <v>9962</v>
      </c>
      <c r="B2319" s="314" t="s">
        <v>22359</v>
      </c>
      <c r="C2319" s="359" t="s">
        <v>82</v>
      </c>
      <c r="D2319" s="359" t="s">
        <v>26661</v>
      </c>
      <c r="F2319" t="str">
        <f t="shared" si="74"/>
        <v>90861</v>
      </c>
      <c r="H2319" s="31">
        <f t="shared" si="75"/>
        <v>469.51</v>
      </c>
    </row>
    <row r="2320" spans="1:8" ht="54">
      <c r="A2320" s="359" t="s">
        <v>9963</v>
      </c>
      <c r="B2320" s="314" t="s">
        <v>22360</v>
      </c>
      <c r="C2320" s="359" t="s">
        <v>82</v>
      </c>
      <c r="D2320" s="359" t="s">
        <v>26662</v>
      </c>
      <c r="F2320" t="str">
        <f t="shared" si="74"/>
        <v>90862</v>
      </c>
      <c r="H2320" s="31">
        <f t="shared" si="75"/>
        <v>425.7</v>
      </c>
    </row>
    <row r="2321" spans="1:8" ht="54">
      <c r="A2321" s="359" t="s">
        <v>9964</v>
      </c>
      <c r="B2321" s="314" t="s">
        <v>5249</v>
      </c>
      <c r="C2321" s="359" t="s">
        <v>82</v>
      </c>
      <c r="D2321" s="359" t="s">
        <v>26663</v>
      </c>
      <c r="F2321" t="str">
        <f t="shared" si="74"/>
        <v>92718</v>
      </c>
      <c r="H2321" s="31">
        <f t="shared" si="75"/>
        <v>569.92999999999995</v>
      </c>
    </row>
    <row r="2322" spans="1:8" ht="54">
      <c r="A2322" s="359" t="s">
        <v>9965</v>
      </c>
      <c r="B2322" s="314" t="s">
        <v>3060</v>
      </c>
      <c r="C2322" s="359" t="s">
        <v>82</v>
      </c>
      <c r="D2322" s="359" t="s">
        <v>26664</v>
      </c>
      <c r="F2322" t="str">
        <f t="shared" si="74"/>
        <v>92719</v>
      </c>
      <c r="H2322" s="31">
        <f t="shared" si="75"/>
        <v>410.96</v>
      </c>
    </row>
    <row r="2323" spans="1:8" ht="54">
      <c r="A2323" s="359" t="s">
        <v>9966</v>
      </c>
      <c r="B2323" s="314" t="s">
        <v>3061</v>
      </c>
      <c r="C2323" s="359" t="s">
        <v>82</v>
      </c>
      <c r="D2323" s="359" t="s">
        <v>26665</v>
      </c>
      <c r="F2323" t="str">
        <f t="shared" si="74"/>
        <v>92720</v>
      </c>
      <c r="H2323" s="31">
        <f t="shared" si="75"/>
        <v>467.75</v>
      </c>
    </row>
    <row r="2324" spans="1:8" ht="54">
      <c r="A2324" s="359" t="s">
        <v>9967</v>
      </c>
      <c r="B2324" s="314" t="s">
        <v>5250</v>
      </c>
      <c r="C2324" s="359" t="s">
        <v>82</v>
      </c>
      <c r="D2324" s="359" t="s">
        <v>26666</v>
      </c>
      <c r="F2324" t="str">
        <f t="shared" si="74"/>
        <v>92721</v>
      </c>
      <c r="H2324" s="31">
        <f t="shared" si="75"/>
        <v>401.24</v>
      </c>
    </row>
    <row r="2325" spans="1:8" ht="54">
      <c r="A2325" s="359" t="s">
        <v>9968</v>
      </c>
      <c r="B2325" s="314" t="s">
        <v>5251</v>
      </c>
      <c r="C2325" s="359" t="s">
        <v>82</v>
      </c>
      <c r="D2325" s="359" t="s">
        <v>26667</v>
      </c>
      <c r="F2325" t="str">
        <f t="shared" si="74"/>
        <v>92722</v>
      </c>
      <c r="H2325" s="31">
        <f t="shared" si="75"/>
        <v>463.78</v>
      </c>
    </row>
    <row r="2326" spans="1:8" ht="54">
      <c r="A2326" s="359" t="s">
        <v>9969</v>
      </c>
      <c r="B2326" s="314" t="s">
        <v>5252</v>
      </c>
      <c r="C2326" s="359" t="s">
        <v>82</v>
      </c>
      <c r="D2326" s="359" t="s">
        <v>26668</v>
      </c>
      <c r="F2326" t="str">
        <f t="shared" si="74"/>
        <v>92723</v>
      </c>
      <c r="H2326" s="31">
        <f t="shared" si="75"/>
        <v>451.83</v>
      </c>
    </row>
    <row r="2327" spans="1:8" ht="54">
      <c r="A2327" s="359" t="s">
        <v>9970</v>
      </c>
      <c r="B2327" s="314" t="s">
        <v>3062</v>
      </c>
      <c r="C2327" s="359" t="s">
        <v>82</v>
      </c>
      <c r="D2327" s="359" t="s">
        <v>26669</v>
      </c>
      <c r="F2327" t="str">
        <f t="shared" si="74"/>
        <v>92724</v>
      </c>
      <c r="H2327" s="31">
        <f t="shared" si="75"/>
        <v>448.22</v>
      </c>
    </row>
    <row r="2328" spans="1:8" ht="67.5">
      <c r="A2328" s="359" t="s">
        <v>9971</v>
      </c>
      <c r="B2328" s="314" t="s">
        <v>3063</v>
      </c>
      <c r="C2328" s="359" t="s">
        <v>82</v>
      </c>
      <c r="D2328" s="359" t="s">
        <v>26670</v>
      </c>
      <c r="F2328" t="str">
        <f t="shared" si="74"/>
        <v>92725</v>
      </c>
      <c r="H2328" s="31">
        <f t="shared" si="75"/>
        <v>446.7</v>
      </c>
    </row>
    <row r="2329" spans="1:8" ht="67.5">
      <c r="A2329" s="359" t="s">
        <v>9972</v>
      </c>
      <c r="B2329" s="314" t="s">
        <v>5253</v>
      </c>
      <c r="C2329" s="359" t="s">
        <v>82</v>
      </c>
      <c r="D2329" s="359" t="s">
        <v>26671</v>
      </c>
      <c r="F2329" t="str">
        <f t="shared" si="74"/>
        <v>92726</v>
      </c>
      <c r="H2329" s="31">
        <f t="shared" si="75"/>
        <v>444.15</v>
      </c>
    </row>
    <row r="2330" spans="1:8" ht="67.5">
      <c r="A2330" s="359" t="s">
        <v>9973</v>
      </c>
      <c r="B2330" s="314" t="s">
        <v>3064</v>
      </c>
      <c r="C2330" s="359" t="s">
        <v>82</v>
      </c>
      <c r="D2330" s="359" t="s">
        <v>26672</v>
      </c>
      <c r="F2330" t="str">
        <f t="shared" si="74"/>
        <v>92727</v>
      </c>
      <c r="H2330" s="31">
        <f t="shared" si="75"/>
        <v>496.16</v>
      </c>
    </row>
    <row r="2331" spans="1:8" ht="67.5">
      <c r="A2331" s="359" t="s">
        <v>9974</v>
      </c>
      <c r="B2331" s="314" t="s">
        <v>3065</v>
      </c>
      <c r="C2331" s="359" t="s">
        <v>82</v>
      </c>
      <c r="D2331" s="359" t="s">
        <v>26673</v>
      </c>
      <c r="F2331" t="str">
        <f t="shared" si="74"/>
        <v>92728</v>
      </c>
      <c r="H2331" s="31">
        <f t="shared" si="75"/>
        <v>471.06</v>
      </c>
    </row>
    <row r="2332" spans="1:8" ht="67.5">
      <c r="A2332" s="359" t="s">
        <v>9975</v>
      </c>
      <c r="B2332" s="314" t="s">
        <v>21695</v>
      </c>
      <c r="C2332" s="359" t="s">
        <v>82</v>
      </c>
      <c r="D2332" s="359" t="s">
        <v>26674</v>
      </c>
      <c r="F2332" t="str">
        <f t="shared" si="74"/>
        <v>92729</v>
      </c>
      <c r="H2332" s="31">
        <f t="shared" si="75"/>
        <v>460.42</v>
      </c>
    </row>
    <row r="2333" spans="1:8" ht="81">
      <c r="A2333" s="359" t="s">
        <v>9976</v>
      </c>
      <c r="B2333" s="314" t="s">
        <v>5254</v>
      </c>
      <c r="C2333" s="359" t="s">
        <v>82</v>
      </c>
      <c r="D2333" s="359" t="s">
        <v>26675</v>
      </c>
      <c r="F2333" t="str">
        <f t="shared" si="74"/>
        <v>92730</v>
      </c>
      <c r="H2333" s="31">
        <f t="shared" si="75"/>
        <v>442.68</v>
      </c>
    </row>
    <row r="2334" spans="1:8" ht="67.5">
      <c r="A2334" s="359" t="s">
        <v>9977</v>
      </c>
      <c r="B2334" s="314" t="s">
        <v>5255</v>
      </c>
      <c r="C2334" s="359" t="s">
        <v>82</v>
      </c>
      <c r="D2334" s="359" t="s">
        <v>26676</v>
      </c>
      <c r="F2334" t="str">
        <f t="shared" si="74"/>
        <v>92731</v>
      </c>
      <c r="H2334" s="31">
        <f t="shared" si="75"/>
        <v>462.92</v>
      </c>
    </row>
    <row r="2335" spans="1:8" ht="67.5">
      <c r="A2335" s="359" t="s">
        <v>9978</v>
      </c>
      <c r="B2335" s="314" t="s">
        <v>5256</v>
      </c>
      <c r="C2335" s="359" t="s">
        <v>82</v>
      </c>
      <c r="D2335" s="359" t="s">
        <v>23917</v>
      </c>
      <c r="F2335" t="str">
        <f t="shared" si="74"/>
        <v>92732</v>
      </c>
      <c r="H2335" s="31">
        <f t="shared" si="75"/>
        <v>445.74</v>
      </c>
    </row>
    <row r="2336" spans="1:8" ht="81">
      <c r="A2336" s="359" t="s">
        <v>9979</v>
      </c>
      <c r="B2336" s="314" t="s">
        <v>3066</v>
      </c>
      <c r="C2336" s="359" t="s">
        <v>82</v>
      </c>
      <c r="D2336" s="359" t="s">
        <v>26677</v>
      </c>
      <c r="F2336" t="str">
        <f t="shared" si="74"/>
        <v>92733</v>
      </c>
      <c r="H2336" s="31">
        <f t="shared" si="75"/>
        <v>438.44</v>
      </c>
    </row>
    <row r="2337" spans="1:8" ht="81">
      <c r="A2337" s="359" t="s">
        <v>9980</v>
      </c>
      <c r="B2337" s="314" t="s">
        <v>3067</v>
      </c>
      <c r="C2337" s="359" t="s">
        <v>82</v>
      </c>
      <c r="D2337" s="359" t="s">
        <v>26678</v>
      </c>
      <c r="F2337" t="str">
        <f t="shared" si="74"/>
        <v>92734</v>
      </c>
      <c r="H2337" s="31">
        <f t="shared" si="75"/>
        <v>426.34</v>
      </c>
    </row>
    <row r="2338" spans="1:8" ht="67.5">
      <c r="A2338" s="359" t="s">
        <v>9981</v>
      </c>
      <c r="B2338" s="314" t="s">
        <v>3068</v>
      </c>
      <c r="C2338" s="359" t="s">
        <v>82</v>
      </c>
      <c r="D2338" s="359" t="s">
        <v>26679</v>
      </c>
      <c r="F2338" t="str">
        <f t="shared" si="74"/>
        <v>92735</v>
      </c>
      <c r="H2338" s="31">
        <f t="shared" si="75"/>
        <v>435.92</v>
      </c>
    </row>
    <row r="2339" spans="1:8" ht="67.5">
      <c r="A2339" s="359" t="s">
        <v>9982</v>
      </c>
      <c r="B2339" s="314" t="s">
        <v>5257</v>
      </c>
      <c r="C2339" s="359" t="s">
        <v>82</v>
      </c>
      <c r="D2339" s="359" t="s">
        <v>26680</v>
      </c>
      <c r="F2339" t="str">
        <f t="shared" si="74"/>
        <v>92736</v>
      </c>
      <c r="H2339" s="31">
        <f t="shared" si="75"/>
        <v>422.37</v>
      </c>
    </row>
    <row r="2340" spans="1:8" ht="81">
      <c r="A2340" s="359" t="s">
        <v>9983</v>
      </c>
      <c r="B2340" s="314" t="s">
        <v>5258</v>
      </c>
      <c r="C2340" s="359" t="s">
        <v>82</v>
      </c>
      <c r="D2340" s="359" t="s">
        <v>26681</v>
      </c>
      <c r="F2340" t="str">
        <f t="shared" si="74"/>
        <v>92739</v>
      </c>
      <c r="H2340" s="31">
        <f t="shared" si="75"/>
        <v>402.68</v>
      </c>
    </row>
    <row r="2341" spans="1:8" ht="67.5">
      <c r="A2341" s="359" t="s">
        <v>9984</v>
      </c>
      <c r="B2341" s="314" t="s">
        <v>5259</v>
      </c>
      <c r="C2341" s="359" t="s">
        <v>82</v>
      </c>
      <c r="D2341" s="359" t="s">
        <v>26682</v>
      </c>
      <c r="F2341" t="str">
        <f t="shared" si="74"/>
        <v>92740</v>
      </c>
      <c r="H2341" s="31">
        <f t="shared" si="75"/>
        <v>395.96</v>
      </c>
    </row>
    <row r="2342" spans="1:8" ht="67.5">
      <c r="A2342" s="359" t="s">
        <v>9985</v>
      </c>
      <c r="B2342" s="314" t="s">
        <v>5260</v>
      </c>
      <c r="C2342" s="359" t="s">
        <v>82</v>
      </c>
      <c r="D2342" s="359" t="s">
        <v>26683</v>
      </c>
      <c r="F2342" t="str">
        <f t="shared" si="74"/>
        <v>92741</v>
      </c>
      <c r="H2342" s="31">
        <f t="shared" si="75"/>
        <v>635.55999999999995</v>
      </c>
    </row>
    <row r="2343" spans="1:8" ht="67.5">
      <c r="A2343" s="359" t="s">
        <v>9986</v>
      </c>
      <c r="B2343" s="314" t="s">
        <v>3069</v>
      </c>
      <c r="C2343" s="359" t="s">
        <v>82</v>
      </c>
      <c r="D2343" s="359" t="s">
        <v>26684</v>
      </c>
      <c r="F2343" t="str">
        <f t="shared" si="74"/>
        <v>92742</v>
      </c>
      <c r="H2343" s="31">
        <f t="shared" si="75"/>
        <v>888.44</v>
      </c>
    </row>
    <row r="2344" spans="1:8" ht="27">
      <c r="A2344" s="359" t="s">
        <v>9987</v>
      </c>
      <c r="B2344" s="314" t="s">
        <v>2392</v>
      </c>
      <c r="C2344" s="359" t="s">
        <v>82</v>
      </c>
      <c r="D2344" s="359" t="s">
        <v>26685</v>
      </c>
      <c r="F2344" t="str">
        <f t="shared" si="74"/>
        <v>92873</v>
      </c>
      <c r="H2344" s="31">
        <f t="shared" si="75"/>
        <v>196.55</v>
      </c>
    </row>
    <row r="2345" spans="1:8" ht="27">
      <c r="A2345" s="359" t="s">
        <v>9988</v>
      </c>
      <c r="B2345" s="314" t="s">
        <v>3070</v>
      </c>
      <c r="C2345" s="359" t="s">
        <v>82</v>
      </c>
      <c r="D2345" s="359" t="s">
        <v>22822</v>
      </c>
      <c r="F2345" t="str">
        <f t="shared" si="74"/>
        <v>92874</v>
      </c>
      <c r="H2345" s="31">
        <f t="shared" si="75"/>
        <v>32.020000000000003</v>
      </c>
    </row>
    <row r="2346" spans="1:8" ht="40.5">
      <c r="A2346" s="359" t="s">
        <v>9989</v>
      </c>
      <c r="B2346" s="314" t="s">
        <v>5261</v>
      </c>
      <c r="C2346" s="359" t="s">
        <v>82</v>
      </c>
      <c r="D2346" s="359" t="s">
        <v>26686</v>
      </c>
      <c r="F2346" t="str">
        <f t="shared" si="74"/>
        <v>94962</v>
      </c>
      <c r="H2346" s="31">
        <f t="shared" si="75"/>
        <v>274.5</v>
      </c>
    </row>
    <row r="2347" spans="1:8" ht="40.5">
      <c r="A2347" s="359" t="s">
        <v>9990</v>
      </c>
      <c r="B2347" s="314" t="s">
        <v>5262</v>
      </c>
      <c r="C2347" s="359" t="s">
        <v>82</v>
      </c>
      <c r="D2347" s="359" t="s">
        <v>26687</v>
      </c>
      <c r="F2347" t="str">
        <f t="shared" si="74"/>
        <v>94963</v>
      </c>
      <c r="H2347" s="31">
        <f t="shared" si="75"/>
        <v>303.52</v>
      </c>
    </row>
    <row r="2348" spans="1:8" ht="40.5">
      <c r="A2348" s="359" t="s">
        <v>9991</v>
      </c>
      <c r="B2348" s="314" t="s">
        <v>5263</v>
      </c>
      <c r="C2348" s="359" t="s">
        <v>82</v>
      </c>
      <c r="D2348" s="359" t="s">
        <v>26688</v>
      </c>
      <c r="F2348" t="str">
        <f t="shared" si="74"/>
        <v>94964</v>
      </c>
      <c r="H2348" s="31">
        <f t="shared" si="75"/>
        <v>333.56</v>
      </c>
    </row>
    <row r="2349" spans="1:8" ht="40.5">
      <c r="A2349" s="359" t="s">
        <v>9992</v>
      </c>
      <c r="B2349" s="314" t="s">
        <v>5264</v>
      </c>
      <c r="C2349" s="359" t="s">
        <v>82</v>
      </c>
      <c r="D2349" s="359" t="s">
        <v>26689</v>
      </c>
      <c r="F2349" t="str">
        <f t="shared" si="74"/>
        <v>94965</v>
      </c>
      <c r="H2349" s="31">
        <f t="shared" si="75"/>
        <v>344.77</v>
      </c>
    </row>
    <row r="2350" spans="1:8" ht="40.5">
      <c r="A2350" s="359" t="s">
        <v>9993</v>
      </c>
      <c r="B2350" s="314" t="s">
        <v>5265</v>
      </c>
      <c r="C2350" s="359" t="s">
        <v>82</v>
      </c>
      <c r="D2350" s="359" t="s">
        <v>26690</v>
      </c>
      <c r="F2350" t="str">
        <f t="shared" si="74"/>
        <v>94966</v>
      </c>
      <c r="H2350" s="31">
        <f t="shared" si="75"/>
        <v>356.36</v>
      </c>
    </row>
    <row r="2351" spans="1:8" ht="40.5">
      <c r="A2351" s="359" t="s">
        <v>9994</v>
      </c>
      <c r="B2351" s="314" t="s">
        <v>5266</v>
      </c>
      <c r="C2351" s="359" t="s">
        <v>82</v>
      </c>
      <c r="D2351" s="359" t="s">
        <v>26691</v>
      </c>
      <c r="F2351" t="str">
        <f t="shared" si="74"/>
        <v>94967</v>
      </c>
      <c r="H2351" s="31">
        <f t="shared" si="75"/>
        <v>405.9</v>
      </c>
    </row>
    <row r="2352" spans="1:8" ht="40.5">
      <c r="A2352" s="359" t="s">
        <v>9995</v>
      </c>
      <c r="B2352" s="314" t="s">
        <v>5267</v>
      </c>
      <c r="C2352" s="359" t="s">
        <v>82</v>
      </c>
      <c r="D2352" s="359" t="s">
        <v>26692</v>
      </c>
      <c r="F2352" t="str">
        <f t="shared" si="74"/>
        <v>94968</v>
      </c>
      <c r="H2352" s="31">
        <f t="shared" si="75"/>
        <v>270.56</v>
      </c>
    </row>
    <row r="2353" spans="1:8" ht="40.5">
      <c r="A2353" s="359" t="s">
        <v>9996</v>
      </c>
      <c r="B2353" s="314" t="s">
        <v>5268</v>
      </c>
      <c r="C2353" s="359" t="s">
        <v>82</v>
      </c>
      <c r="D2353" s="359" t="s">
        <v>26693</v>
      </c>
      <c r="F2353" t="str">
        <f t="shared" si="74"/>
        <v>94969</v>
      </c>
      <c r="H2353" s="31">
        <f t="shared" si="75"/>
        <v>296.66000000000003</v>
      </c>
    </row>
    <row r="2354" spans="1:8" ht="40.5">
      <c r="A2354" s="359" t="s">
        <v>9997</v>
      </c>
      <c r="B2354" s="314" t="s">
        <v>5269</v>
      </c>
      <c r="C2354" s="359" t="s">
        <v>82</v>
      </c>
      <c r="D2354" s="359" t="s">
        <v>26694</v>
      </c>
      <c r="F2354" t="str">
        <f t="shared" si="74"/>
        <v>94970</v>
      </c>
      <c r="H2354" s="31">
        <f t="shared" si="75"/>
        <v>320.70999999999998</v>
      </c>
    </row>
    <row r="2355" spans="1:8" ht="40.5">
      <c r="A2355" s="359" t="s">
        <v>9998</v>
      </c>
      <c r="B2355" s="314" t="s">
        <v>5270</v>
      </c>
      <c r="C2355" s="359" t="s">
        <v>82</v>
      </c>
      <c r="D2355" s="359" t="s">
        <v>26695</v>
      </c>
      <c r="F2355" t="str">
        <f t="shared" si="74"/>
        <v>94971</v>
      </c>
      <c r="H2355" s="31">
        <f t="shared" si="75"/>
        <v>337.7</v>
      </c>
    </row>
    <row r="2356" spans="1:8" ht="40.5">
      <c r="A2356" s="359" t="s">
        <v>9999</v>
      </c>
      <c r="B2356" s="314" t="s">
        <v>5271</v>
      </c>
      <c r="C2356" s="359" t="s">
        <v>82</v>
      </c>
      <c r="D2356" s="359" t="s">
        <v>26696</v>
      </c>
      <c r="F2356" t="str">
        <f t="shared" si="74"/>
        <v>94972</v>
      </c>
      <c r="H2356" s="31">
        <f t="shared" si="75"/>
        <v>349.06</v>
      </c>
    </row>
    <row r="2357" spans="1:8" ht="40.5">
      <c r="A2357" s="359" t="s">
        <v>10000</v>
      </c>
      <c r="B2357" s="314" t="s">
        <v>5272</v>
      </c>
      <c r="C2357" s="359" t="s">
        <v>82</v>
      </c>
      <c r="D2357" s="359" t="s">
        <v>26697</v>
      </c>
      <c r="F2357" t="str">
        <f t="shared" si="74"/>
        <v>94973</v>
      </c>
      <c r="H2357" s="31">
        <f t="shared" si="75"/>
        <v>396.82</v>
      </c>
    </row>
    <row r="2358" spans="1:8" ht="40.5">
      <c r="A2358" s="359" t="s">
        <v>10001</v>
      </c>
      <c r="B2358" s="314" t="s">
        <v>5273</v>
      </c>
      <c r="C2358" s="359" t="s">
        <v>82</v>
      </c>
      <c r="D2358" s="359" t="s">
        <v>26698</v>
      </c>
      <c r="F2358" t="str">
        <f t="shared" si="74"/>
        <v>94974</v>
      </c>
      <c r="H2358" s="31">
        <f t="shared" si="75"/>
        <v>384.16</v>
      </c>
    </row>
    <row r="2359" spans="1:8" ht="40.5">
      <c r="A2359" s="359" t="s">
        <v>10002</v>
      </c>
      <c r="B2359" s="314" t="s">
        <v>5274</v>
      </c>
      <c r="C2359" s="359" t="s">
        <v>82</v>
      </c>
      <c r="D2359" s="359" t="s">
        <v>26699</v>
      </c>
      <c r="F2359" t="str">
        <f t="shared" si="74"/>
        <v>94975</v>
      </c>
      <c r="H2359" s="31">
        <f t="shared" si="75"/>
        <v>411.65</v>
      </c>
    </row>
    <row r="2360" spans="1:8" ht="40.5">
      <c r="A2360" s="359" t="s">
        <v>10003</v>
      </c>
      <c r="B2360" s="314" t="s">
        <v>5275</v>
      </c>
      <c r="C2360" s="359" t="s">
        <v>82</v>
      </c>
      <c r="D2360" s="359" t="s">
        <v>26700</v>
      </c>
      <c r="F2360" t="str">
        <f t="shared" si="74"/>
        <v>96555</v>
      </c>
      <c r="H2360" s="31">
        <f t="shared" si="75"/>
        <v>507.87</v>
      </c>
    </row>
    <row r="2361" spans="1:8" ht="40.5">
      <c r="A2361" s="359" t="s">
        <v>10004</v>
      </c>
      <c r="B2361" s="314" t="s">
        <v>5276</v>
      </c>
      <c r="C2361" s="359" t="s">
        <v>82</v>
      </c>
      <c r="D2361" s="359" t="s">
        <v>26701</v>
      </c>
      <c r="F2361" t="str">
        <f t="shared" si="74"/>
        <v>96556</v>
      </c>
      <c r="H2361" s="31">
        <f t="shared" si="75"/>
        <v>587.91</v>
      </c>
    </row>
    <row r="2362" spans="1:8" ht="40.5">
      <c r="A2362" s="359" t="s">
        <v>10005</v>
      </c>
      <c r="B2362" s="314" t="s">
        <v>5277</v>
      </c>
      <c r="C2362" s="359" t="s">
        <v>82</v>
      </c>
      <c r="D2362" s="359" t="s">
        <v>26702</v>
      </c>
      <c r="F2362" t="str">
        <f t="shared" si="74"/>
        <v>96557</v>
      </c>
      <c r="H2362" s="31">
        <f t="shared" si="75"/>
        <v>488.96</v>
      </c>
    </row>
    <row r="2363" spans="1:8" ht="40.5">
      <c r="A2363" s="359" t="s">
        <v>10006</v>
      </c>
      <c r="B2363" s="314" t="s">
        <v>5278</v>
      </c>
      <c r="C2363" s="359" t="s">
        <v>82</v>
      </c>
      <c r="D2363" s="359" t="s">
        <v>26703</v>
      </c>
      <c r="F2363" t="str">
        <f t="shared" si="74"/>
        <v>96558</v>
      </c>
      <c r="H2363" s="31">
        <f t="shared" si="75"/>
        <v>495.91</v>
      </c>
    </row>
    <row r="2364" spans="1:8" ht="54">
      <c r="A2364" s="359" t="s">
        <v>22361</v>
      </c>
      <c r="B2364" s="314" t="s">
        <v>22362</v>
      </c>
      <c r="C2364" s="359" t="s">
        <v>82</v>
      </c>
      <c r="D2364" s="359" t="s">
        <v>26704</v>
      </c>
      <c r="F2364" t="str">
        <f t="shared" si="74"/>
        <v>99235</v>
      </c>
      <c r="H2364" s="31">
        <f t="shared" si="75"/>
        <v>440.2</v>
      </c>
    </row>
    <row r="2365" spans="1:8" ht="67.5">
      <c r="A2365" s="359" t="s">
        <v>22363</v>
      </c>
      <c r="B2365" s="314" t="s">
        <v>22364</v>
      </c>
      <c r="C2365" s="359" t="s">
        <v>82</v>
      </c>
      <c r="D2365" s="359" t="s">
        <v>26705</v>
      </c>
      <c r="F2365" t="str">
        <f t="shared" si="74"/>
        <v>99431</v>
      </c>
      <c r="H2365" s="31">
        <f t="shared" si="75"/>
        <v>523.23</v>
      </c>
    </row>
    <row r="2366" spans="1:8" ht="67.5">
      <c r="A2366" s="359" t="s">
        <v>22365</v>
      </c>
      <c r="B2366" s="314" t="s">
        <v>22366</v>
      </c>
      <c r="C2366" s="359" t="s">
        <v>82</v>
      </c>
      <c r="D2366" s="359" t="s">
        <v>26706</v>
      </c>
      <c r="F2366" t="str">
        <f t="shared" si="74"/>
        <v>99432</v>
      </c>
      <c r="H2366" s="31">
        <f t="shared" si="75"/>
        <v>495.14</v>
      </c>
    </row>
    <row r="2367" spans="1:8" ht="67.5">
      <c r="A2367" s="359" t="s">
        <v>22367</v>
      </c>
      <c r="B2367" s="314" t="s">
        <v>22368</v>
      </c>
      <c r="C2367" s="359" t="s">
        <v>82</v>
      </c>
      <c r="D2367" s="359" t="s">
        <v>26707</v>
      </c>
      <c r="F2367" t="str">
        <f t="shared" si="74"/>
        <v>99433</v>
      </c>
      <c r="H2367" s="31">
        <f t="shared" si="75"/>
        <v>555.32000000000005</v>
      </c>
    </row>
    <row r="2368" spans="1:8" ht="67.5">
      <c r="A2368" s="359" t="s">
        <v>22369</v>
      </c>
      <c r="B2368" s="314" t="s">
        <v>22370</v>
      </c>
      <c r="C2368" s="359" t="s">
        <v>82</v>
      </c>
      <c r="D2368" s="359" t="s">
        <v>26708</v>
      </c>
      <c r="F2368" t="str">
        <f t="shared" si="74"/>
        <v>99434</v>
      </c>
      <c r="H2368" s="31">
        <f t="shared" si="75"/>
        <v>527.65</v>
      </c>
    </row>
    <row r="2369" spans="1:8" ht="67.5">
      <c r="A2369" s="359" t="s">
        <v>22371</v>
      </c>
      <c r="B2369" s="314" t="s">
        <v>22372</v>
      </c>
      <c r="C2369" s="359" t="s">
        <v>82</v>
      </c>
      <c r="D2369" s="359" t="s">
        <v>26709</v>
      </c>
      <c r="F2369" t="str">
        <f t="shared" si="74"/>
        <v>99435</v>
      </c>
      <c r="H2369" s="31">
        <f t="shared" si="75"/>
        <v>510.15</v>
      </c>
    </row>
    <row r="2370" spans="1:8" ht="67.5">
      <c r="A2370" s="359" t="s">
        <v>22373</v>
      </c>
      <c r="B2370" s="314" t="s">
        <v>22374</v>
      </c>
      <c r="C2370" s="359" t="s">
        <v>82</v>
      </c>
      <c r="D2370" s="359" t="s">
        <v>26710</v>
      </c>
      <c r="F2370" t="str">
        <f t="shared" si="74"/>
        <v>99436</v>
      </c>
      <c r="H2370" s="31">
        <f t="shared" si="75"/>
        <v>575.57000000000005</v>
      </c>
    </row>
    <row r="2371" spans="1:8" ht="54">
      <c r="A2371" s="359" t="s">
        <v>22375</v>
      </c>
      <c r="B2371" s="314" t="s">
        <v>22376</v>
      </c>
      <c r="C2371" s="359" t="s">
        <v>82</v>
      </c>
      <c r="D2371" s="359" t="s">
        <v>26711</v>
      </c>
      <c r="F2371" t="str">
        <f t="shared" si="74"/>
        <v>99437</v>
      </c>
      <c r="H2371" s="31">
        <f t="shared" si="75"/>
        <v>468.81</v>
      </c>
    </row>
    <row r="2372" spans="1:8" ht="54">
      <c r="A2372" s="359" t="s">
        <v>22377</v>
      </c>
      <c r="B2372" s="314" t="s">
        <v>22378</v>
      </c>
      <c r="C2372" s="359" t="s">
        <v>82</v>
      </c>
      <c r="D2372" s="359" t="s">
        <v>26712</v>
      </c>
      <c r="F2372" t="str">
        <f t="shared" si="74"/>
        <v>99438</v>
      </c>
      <c r="H2372" s="31">
        <f t="shared" si="75"/>
        <v>474.91</v>
      </c>
    </row>
    <row r="2373" spans="1:8" ht="67.5">
      <c r="A2373" s="359" t="s">
        <v>22379</v>
      </c>
      <c r="B2373" s="314" t="s">
        <v>22380</v>
      </c>
      <c r="C2373" s="359" t="s">
        <v>82</v>
      </c>
      <c r="D2373" s="359" t="s">
        <v>26713</v>
      </c>
      <c r="F2373" t="str">
        <f t="shared" ref="F2373:F2436" si="76">TRIM(A2373)</f>
        <v>99439</v>
      </c>
      <c r="H2373" s="31">
        <f t="shared" ref="H2373:H2436" si="77">ROUND(D2373*(1+$H$1),2)</f>
        <v>515.03</v>
      </c>
    </row>
    <row r="2374" spans="1:8" ht="54">
      <c r="A2374" s="359" t="s">
        <v>5279</v>
      </c>
      <c r="B2374" s="314" t="s">
        <v>5280</v>
      </c>
      <c r="C2374" s="359" t="s">
        <v>72</v>
      </c>
      <c r="D2374" s="359" t="s">
        <v>26714</v>
      </c>
      <c r="F2374" t="str">
        <f t="shared" si="76"/>
        <v>74141/1</v>
      </c>
      <c r="H2374" s="31">
        <f t="shared" si="77"/>
        <v>80.89</v>
      </c>
    </row>
    <row r="2375" spans="1:8" ht="54">
      <c r="A2375" s="359" t="s">
        <v>5281</v>
      </c>
      <c r="B2375" s="314" t="s">
        <v>5282</v>
      </c>
      <c r="C2375" s="359" t="s">
        <v>72</v>
      </c>
      <c r="D2375" s="359" t="s">
        <v>24883</v>
      </c>
      <c r="F2375" t="str">
        <f t="shared" si="76"/>
        <v>74141/2</v>
      </c>
      <c r="H2375" s="31">
        <f t="shared" si="77"/>
        <v>89.41</v>
      </c>
    </row>
    <row r="2376" spans="1:8" ht="54">
      <c r="A2376" s="359" t="s">
        <v>5283</v>
      </c>
      <c r="B2376" s="314" t="s">
        <v>5284</v>
      </c>
      <c r="C2376" s="359" t="s">
        <v>72</v>
      </c>
      <c r="D2376" s="359" t="s">
        <v>26715</v>
      </c>
      <c r="F2376" t="str">
        <f t="shared" si="76"/>
        <v>74141/3</v>
      </c>
      <c r="H2376" s="31">
        <f t="shared" si="77"/>
        <v>106.01</v>
      </c>
    </row>
    <row r="2377" spans="1:8" ht="54">
      <c r="A2377" s="359" t="s">
        <v>5285</v>
      </c>
      <c r="B2377" s="314" t="s">
        <v>5286</v>
      </c>
      <c r="C2377" s="359" t="s">
        <v>72</v>
      </c>
      <c r="D2377" s="359" t="s">
        <v>26716</v>
      </c>
      <c r="F2377" t="str">
        <f t="shared" si="76"/>
        <v>74141/4</v>
      </c>
      <c r="H2377" s="31">
        <f t="shared" si="77"/>
        <v>120.75</v>
      </c>
    </row>
    <row r="2378" spans="1:8" ht="54">
      <c r="A2378" s="359" t="s">
        <v>5287</v>
      </c>
      <c r="B2378" s="314" t="s">
        <v>3071</v>
      </c>
      <c r="C2378" s="359" t="s">
        <v>72</v>
      </c>
      <c r="D2378" s="359" t="s">
        <v>26717</v>
      </c>
      <c r="F2378" t="str">
        <f t="shared" si="76"/>
        <v>74202/1</v>
      </c>
      <c r="H2378" s="31">
        <f t="shared" si="77"/>
        <v>72.55</v>
      </c>
    </row>
    <row r="2379" spans="1:8" ht="54">
      <c r="A2379" s="359" t="s">
        <v>5288</v>
      </c>
      <c r="B2379" s="314" t="s">
        <v>3072</v>
      </c>
      <c r="C2379" s="359" t="s">
        <v>72</v>
      </c>
      <c r="D2379" s="359" t="s">
        <v>26718</v>
      </c>
      <c r="F2379" t="str">
        <f t="shared" si="76"/>
        <v>74202/2</v>
      </c>
      <c r="H2379" s="31">
        <f t="shared" si="77"/>
        <v>80</v>
      </c>
    </row>
    <row r="2380" spans="1:8">
      <c r="A2380" s="359" t="s">
        <v>5289</v>
      </c>
      <c r="B2380" s="314" t="s">
        <v>5290</v>
      </c>
      <c r="C2380" s="359" t="s">
        <v>82</v>
      </c>
      <c r="D2380" s="359" t="s">
        <v>25445</v>
      </c>
      <c r="F2380" t="str">
        <f t="shared" si="76"/>
        <v>73817/1</v>
      </c>
      <c r="H2380" s="31">
        <f t="shared" si="77"/>
        <v>119.02</v>
      </c>
    </row>
    <row r="2381" spans="1:8">
      <c r="A2381" s="359" t="s">
        <v>5291</v>
      </c>
      <c r="B2381" s="314" t="s">
        <v>5292</v>
      </c>
      <c r="C2381" s="359" t="s">
        <v>82</v>
      </c>
      <c r="D2381" s="359" t="s">
        <v>26719</v>
      </c>
      <c r="F2381" t="str">
        <f t="shared" si="76"/>
        <v>73817/2</v>
      </c>
      <c r="H2381" s="31">
        <f t="shared" si="77"/>
        <v>154.57</v>
      </c>
    </row>
    <row r="2382" spans="1:8" ht="27">
      <c r="A2382" s="359" t="s">
        <v>5293</v>
      </c>
      <c r="B2382" s="314" t="s">
        <v>5294</v>
      </c>
      <c r="C2382" s="359" t="s">
        <v>72</v>
      </c>
      <c r="D2382" s="359" t="s">
        <v>17410</v>
      </c>
      <c r="F2382" t="str">
        <f t="shared" si="76"/>
        <v>74078/1</v>
      </c>
      <c r="H2382" s="31">
        <f t="shared" si="77"/>
        <v>36.479999999999997</v>
      </c>
    </row>
    <row r="2383" spans="1:8">
      <c r="A2383" s="359" t="s">
        <v>10007</v>
      </c>
      <c r="B2383" s="314" t="s">
        <v>5295</v>
      </c>
      <c r="C2383" s="359" t="s">
        <v>82</v>
      </c>
      <c r="D2383" s="359" t="s">
        <v>26720</v>
      </c>
      <c r="F2383" t="str">
        <f t="shared" si="76"/>
        <v>83518</v>
      </c>
      <c r="H2383" s="31">
        <f t="shared" si="77"/>
        <v>377.57</v>
      </c>
    </row>
    <row r="2384" spans="1:8" ht="27">
      <c r="A2384" s="359" t="s">
        <v>10008</v>
      </c>
      <c r="B2384" s="314" t="s">
        <v>5296</v>
      </c>
      <c r="C2384" s="359" t="s">
        <v>82</v>
      </c>
      <c r="D2384" s="359" t="s">
        <v>26721</v>
      </c>
      <c r="F2384" t="str">
        <f t="shared" si="76"/>
        <v>95467</v>
      </c>
      <c r="H2384" s="31">
        <f t="shared" si="77"/>
        <v>467.23</v>
      </c>
    </row>
    <row r="2385" spans="1:8">
      <c r="A2385" s="359" t="s">
        <v>10009</v>
      </c>
      <c r="B2385" s="314" t="s">
        <v>5297</v>
      </c>
      <c r="C2385" s="359" t="s">
        <v>72</v>
      </c>
      <c r="D2385" s="359" t="s">
        <v>24592</v>
      </c>
      <c r="F2385" t="str">
        <f t="shared" si="76"/>
        <v>68328</v>
      </c>
      <c r="H2385" s="31">
        <f t="shared" si="77"/>
        <v>18.89</v>
      </c>
    </row>
    <row r="2386" spans="1:8" ht="27">
      <c r="A2386" s="359" t="s">
        <v>5298</v>
      </c>
      <c r="B2386" s="314" t="s">
        <v>5299</v>
      </c>
      <c r="C2386" s="359" t="s">
        <v>74</v>
      </c>
      <c r="D2386" s="359" t="s">
        <v>26722</v>
      </c>
      <c r="F2386" t="str">
        <f t="shared" si="76"/>
        <v>73898/1</v>
      </c>
      <c r="H2386" s="31">
        <f t="shared" si="77"/>
        <v>122.96</v>
      </c>
    </row>
    <row r="2387" spans="1:8" ht="27">
      <c r="A2387" s="359" t="s">
        <v>10010</v>
      </c>
      <c r="B2387" s="314" t="s">
        <v>5300</v>
      </c>
      <c r="C2387" s="359" t="s">
        <v>70</v>
      </c>
      <c r="D2387" s="359" t="s">
        <v>24733</v>
      </c>
      <c r="F2387" t="str">
        <f t="shared" si="76"/>
        <v>79471</v>
      </c>
      <c r="H2387" s="31">
        <f t="shared" si="77"/>
        <v>74.239999999999995</v>
      </c>
    </row>
    <row r="2388" spans="1:8" ht="27">
      <c r="A2388" s="359" t="s">
        <v>14328</v>
      </c>
      <c r="B2388" s="314" t="s">
        <v>14329</v>
      </c>
      <c r="C2388" s="359" t="s">
        <v>74</v>
      </c>
      <c r="D2388" s="359" t="s">
        <v>22754</v>
      </c>
      <c r="F2388" t="str">
        <f t="shared" si="76"/>
        <v>98576</v>
      </c>
      <c r="H2388" s="31">
        <f t="shared" si="77"/>
        <v>21.63</v>
      </c>
    </row>
    <row r="2389" spans="1:8" ht="27">
      <c r="A2389" s="359" t="s">
        <v>10011</v>
      </c>
      <c r="B2389" s="314" t="s">
        <v>5301</v>
      </c>
      <c r="C2389" s="359" t="s">
        <v>74</v>
      </c>
      <c r="D2389" s="359" t="s">
        <v>14946</v>
      </c>
      <c r="F2389" t="str">
        <f t="shared" si="76"/>
        <v>93182</v>
      </c>
      <c r="H2389" s="31">
        <f t="shared" si="77"/>
        <v>29.52</v>
      </c>
    </row>
    <row r="2390" spans="1:8" ht="27">
      <c r="A2390" s="359" t="s">
        <v>10012</v>
      </c>
      <c r="B2390" s="314" t="s">
        <v>5302</v>
      </c>
      <c r="C2390" s="359" t="s">
        <v>74</v>
      </c>
      <c r="D2390" s="359" t="s">
        <v>24601</v>
      </c>
      <c r="F2390" t="str">
        <f t="shared" si="76"/>
        <v>93183</v>
      </c>
      <c r="H2390" s="31">
        <f t="shared" si="77"/>
        <v>37.36</v>
      </c>
    </row>
    <row r="2391" spans="1:8" ht="27">
      <c r="A2391" s="359" t="s">
        <v>10013</v>
      </c>
      <c r="B2391" s="314" t="s">
        <v>5303</v>
      </c>
      <c r="C2391" s="359" t="s">
        <v>74</v>
      </c>
      <c r="D2391" s="359" t="s">
        <v>24885</v>
      </c>
      <c r="F2391" t="str">
        <f t="shared" si="76"/>
        <v>93184</v>
      </c>
      <c r="H2391" s="31">
        <f t="shared" si="77"/>
        <v>22.75</v>
      </c>
    </row>
    <row r="2392" spans="1:8" ht="27">
      <c r="A2392" s="359" t="s">
        <v>10014</v>
      </c>
      <c r="B2392" s="314" t="s">
        <v>5304</v>
      </c>
      <c r="C2392" s="359" t="s">
        <v>74</v>
      </c>
      <c r="D2392" s="359" t="s">
        <v>25607</v>
      </c>
      <c r="F2392" t="str">
        <f t="shared" si="76"/>
        <v>93185</v>
      </c>
      <c r="H2392" s="31">
        <f t="shared" si="77"/>
        <v>36.71</v>
      </c>
    </row>
    <row r="2393" spans="1:8" ht="27">
      <c r="A2393" s="359" t="s">
        <v>10015</v>
      </c>
      <c r="B2393" s="314" t="s">
        <v>5305</v>
      </c>
      <c r="C2393" s="359" t="s">
        <v>74</v>
      </c>
      <c r="D2393" s="359" t="s">
        <v>25113</v>
      </c>
      <c r="F2393" t="str">
        <f t="shared" si="76"/>
        <v>93186</v>
      </c>
      <c r="H2393" s="31">
        <f t="shared" si="77"/>
        <v>54.54</v>
      </c>
    </row>
    <row r="2394" spans="1:8" ht="27">
      <c r="A2394" s="359" t="s">
        <v>10016</v>
      </c>
      <c r="B2394" s="314" t="s">
        <v>5306</v>
      </c>
      <c r="C2394" s="359" t="s">
        <v>74</v>
      </c>
      <c r="D2394" s="359" t="s">
        <v>22447</v>
      </c>
      <c r="F2394" t="str">
        <f t="shared" si="76"/>
        <v>93187</v>
      </c>
      <c r="H2394" s="31">
        <f t="shared" si="77"/>
        <v>62.08</v>
      </c>
    </row>
    <row r="2395" spans="1:8" ht="27">
      <c r="A2395" s="359" t="s">
        <v>10017</v>
      </c>
      <c r="B2395" s="314" t="s">
        <v>5307</v>
      </c>
      <c r="C2395" s="359" t="s">
        <v>74</v>
      </c>
      <c r="D2395" s="359" t="s">
        <v>26723</v>
      </c>
      <c r="F2395" t="str">
        <f t="shared" si="76"/>
        <v>93188</v>
      </c>
      <c r="H2395" s="31">
        <f t="shared" si="77"/>
        <v>51.26</v>
      </c>
    </row>
    <row r="2396" spans="1:8" ht="27">
      <c r="A2396" s="359" t="s">
        <v>10018</v>
      </c>
      <c r="B2396" s="314" t="s">
        <v>5308</v>
      </c>
      <c r="C2396" s="359" t="s">
        <v>74</v>
      </c>
      <c r="D2396" s="359" t="s">
        <v>24274</v>
      </c>
      <c r="F2396" t="str">
        <f t="shared" si="76"/>
        <v>93189</v>
      </c>
      <c r="H2396" s="31">
        <f t="shared" si="77"/>
        <v>62.4</v>
      </c>
    </row>
    <row r="2397" spans="1:8" ht="40.5">
      <c r="A2397" s="359" t="s">
        <v>10019</v>
      </c>
      <c r="B2397" s="314" t="s">
        <v>5309</v>
      </c>
      <c r="C2397" s="359" t="s">
        <v>74</v>
      </c>
      <c r="D2397" s="359" t="s">
        <v>13794</v>
      </c>
      <c r="F2397" t="str">
        <f t="shared" si="76"/>
        <v>93190</v>
      </c>
      <c r="H2397" s="31">
        <f t="shared" si="77"/>
        <v>33.99</v>
      </c>
    </row>
    <row r="2398" spans="1:8" ht="40.5">
      <c r="A2398" s="359" t="s">
        <v>10020</v>
      </c>
      <c r="B2398" s="314" t="s">
        <v>5310</v>
      </c>
      <c r="C2398" s="359" t="s">
        <v>74</v>
      </c>
      <c r="D2398" s="359" t="s">
        <v>24529</v>
      </c>
      <c r="F2398" t="str">
        <f t="shared" si="76"/>
        <v>93191</v>
      </c>
      <c r="H2398" s="31">
        <f t="shared" si="77"/>
        <v>35.43</v>
      </c>
    </row>
    <row r="2399" spans="1:8" ht="40.5">
      <c r="A2399" s="359" t="s">
        <v>10021</v>
      </c>
      <c r="B2399" s="314" t="s">
        <v>5311</v>
      </c>
      <c r="C2399" s="359" t="s">
        <v>74</v>
      </c>
      <c r="D2399" s="359" t="s">
        <v>26724</v>
      </c>
      <c r="F2399" t="str">
        <f t="shared" si="76"/>
        <v>93192</v>
      </c>
      <c r="H2399" s="31">
        <f t="shared" si="77"/>
        <v>36.85</v>
      </c>
    </row>
    <row r="2400" spans="1:8" ht="40.5">
      <c r="A2400" s="359" t="s">
        <v>10022</v>
      </c>
      <c r="B2400" s="314" t="s">
        <v>5312</v>
      </c>
      <c r="C2400" s="359" t="s">
        <v>74</v>
      </c>
      <c r="D2400" s="359" t="s">
        <v>26725</v>
      </c>
      <c r="F2400" t="str">
        <f t="shared" si="76"/>
        <v>93193</v>
      </c>
      <c r="H2400" s="31">
        <f t="shared" si="77"/>
        <v>35.83</v>
      </c>
    </row>
    <row r="2401" spans="1:8" ht="27">
      <c r="A2401" s="359" t="s">
        <v>10023</v>
      </c>
      <c r="B2401" s="314" t="s">
        <v>5313</v>
      </c>
      <c r="C2401" s="359" t="s">
        <v>74</v>
      </c>
      <c r="D2401" s="359" t="s">
        <v>26726</v>
      </c>
      <c r="F2401" t="str">
        <f t="shared" si="76"/>
        <v>93194</v>
      </c>
      <c r="H2401" s="31">
        <f t="shared" si="77"/>
        <v>29.01</v>
      </c>
    </row>
    <row r="2402" spans="1:8" ht="27">
      <c r="A2402" s="359" t="s">
        <v>10024</v>
      </c>
      <c r="B2402" s="314" t="s">
        <v>5314</v>
      </c>
      <c r="C2402" s="359" t="s">
        <v>74</v>
      </c>
      <c r="D2402" s="359" t="s">
        <v>25233</v>
      </c>
      <c r="F2402" t="str">
        <f t="shared" si="76"/>
        <v>93195</v>
      </c>
      <c r="H2402" s="31">
        <f t="shared" si="77"/>
        <v>34.56</v>
      </c>
    </row>
    <row r="2403" spans="1:8" ht="27">
      <c r="A2403" s="359" t="s">
        <v>10025</v>
      </c>
      <c r="B2403" s="314" t="s">
        <v>5315</v>
      </c>
      <c r="C2403" s="359" t="s">
        <v>74</v>
      </c>
      <c r="D2403" s="359" t="s">
        <v>26515</v>
      </c>
      <c r="F2403" t="str">
        <f t="shared" si="76"/>
        <v>93196</v>
      </c>
      <c r="H2403" s="31">
        <f t="shared" si="77"/>
        <v>53.07</v>
      </c>
    </row>
    <row r="2404" spans="1:8" ht="27">
      <c r="A2404" s="359" t="s">
        <v>10026</v>
      </c>
      <c r="B2404" s="314" t="s">
        <v>5316</v>
      </c>
      <c r="C2404" s="359" t="s">
        <v>74</v>
      </c>
      <c r="D2404" s="359" t="s">
        <v>26727</v>
      </c>
      <c r="F2404" t="str">
        <f t="shared" si="76"/>
        <v>93197</v>
      </c>
      <c r="H2404" s="31">
        <f t="shared" si="77"/>
        <v>58.7</v>
      </c>
    </row>
    <row r="2405" spans="1:8" ht="40.5">
      <c r="A2405" s="359" t="s">
        <v>10027</v>
      </c>
      <c r="B2405" s="314" t="s">
        <v>5317</v>
      </c>
      <c r="C2405" s="359" t="s">
        <v>74</v>
      </c>
      <c r="D2405" s="359" t="s">
        <v>14450</v>
      </c>
      <c r="F2405" t="str">
        <f t="shared" si="76"/>
        <v>93198</v>
      </c>
      <c r="H2405" s="31">
        <f t="shared" si="77"/>
        <v>30.49</v>
      </c>
    </row>
    <row r="2406" spans="1:8" ht="40.5">
      <c r="A2406" s="359" t="s">
        <v>10028</v>
      </c>
      <c r="B2406" s="314" t="s">
        <v>5318</v>
      </c>
      <c r="C2406" s="359" t="s">
        <v>74</v>
      </c>
      <c r="D2406" s="359" t="s">
        <v>24696</v>
      </c>
      <c r="F2406" t="str">
        <f t="shared" si="76"/>
        <v>93199</v>
      </c>
      <c r="H2406" s="31">
        <f t="shared" si="77"/>
        <v>29.94</v>
      </c>
    </row>
    <row r="2407" spans="1:8" ht="27">
      <c r="A2407" s="359" t="s">
        <v>10029</v>
      </c>
      <c r="B2407" s="314" t="s">
        <v>5319</v>
      </c>
      <c r="C2407" s="359" t="s">
        <v>74</v>
      </c>
      <c r="D2407" s="359" t="s">
        <v>13844</v>
      </c>
      <c r="F2407" t="str">
        <f t="shared" si="76"/>
        <v>93200</v>
      </c>
      <c r="H2407" s="31">
        <f t="shared" si="77"/>
        <v>2.69</v>
      </c>
    </row>
    <row r="2408" spans="1:8" ht="27">
      <c r="A2408" s="359" t="s">
        <v>10030</v>
      </c>
      <c r="B2408" s="314" t="s">
        <v>5320</v>
      </c>
      <c r="C2408" s="359" t="s">
        <v>74</v>
      </c>
      <c r="D2408" s="359" t="s">
        <v>14325</v>
      </c>
      <c r="F2408" t="str">
        <f t="shared" si="76"/>
        <v>93201</v>
      </c>
      <c r="H2408" s="31">
        <f t="shared" si="77"/>
        <v>5.81</v>
      </c>
    </row>
    <row r="2409" spans="1:8" ht="27">
      <c r="A2409" s="359" t="s">
        <v>10031</v>
      </c>
      <c r="B2409" s="314" t="s">
        <v>5321</v>
      </c>
      <c r="C2409" s="359" t="s">
        <v>74</v>
      </c>
      <c r="D2409" s="359" t="s">
        <v>19843</v>
      </c>
      <c r="F2409" t="str">
        <f t="shared" si="76"/>
        <v>93202</v>
      </c>
      <c r="H2409" s="31">
        <f t="shared" si="77"/>
        <v>22.01</v>
      </c>
    </row>
    <row r="2410" spans="1:8" ht="27">
      <c r="A2410" s="359" t="s">
        <v>10032</v>
      </c>
      <c r="B2410" s="314" t="s">
        <v>10033</v>
      </c>
      <c r="C2410" s="359" t="s">
        <v>74</v>
      </c>
      <c r="D2410" s="359" t="s">
        <v>8454</v>
      </c>
      <c r="F2410" t="str">
        <f t="shared" si="76"/>
        <v>93203</v>
      </c>
      <c r="H2410" s="31">
        <f t="shared" si="77"/>
        <v>11.42</v>
      </c>
    </row>
    <row r="2411" spans="1:8" ht="27">
      <c r="A2411" s="359" t="s">
        <v>10034</v>
      </c>
      <c r="B2411" s="314" t="s">
        <v>3073</v>
      </c>
      <c r="C2411" s="359" t="s">
        <v>74</v>
      </c>
      <c r="D2411" s="359" t="s">
        <v>24814</v>
      </c>
      <c r="F2411" t="str">
        <f t="shared" si="76"/>
        <v>93204</v>
      </c>
      <c r="H2411" s="31">
        <f t="shared" si="77"/>
        <v>41.37</v>
      </c>
    </row>
    <row r="2412" spans="1:8" ht="27">
      <c r="A2412" s="359" t="s">
        <v>10035</v>
      </c>
      <c r="B2412" s="314" t="s">
        <v>3074</v>
      </c>
      <c r="C2412" s="359" t="s">
        <v>74</v>
      </c>
      <c r="D2412" s="359" t="s">
        <v>26602</v>
      </c>
      <c r="F2412" t="str">
        <f t="shared" si="76"/>
        <v>93205</v>
      </c>
      <c r="H2412" s="31">
        <f t="shared" si="77"/>
        <v>27.46</v>
      </c>
    </row>
    <row r="2413" spans="1:8" ht="40.5">
      <c r="A2413" s="359" t="s">
        <v>10036</v>
      </c>
      <c r="B2413" s="314" t="s">
        <v>3075</v>
      </c>
      <c r="C2413" s="359" t="s">
        <v>74</v>
      </c>
      <c r="D2413" s="359" t="s">
        <v>24705</v>
      </c>
      <c r="F2413" t="str">
        <f t="shared" si="76"/>
        <v>71623</v>
      </c>
      <c r="H2413" s="31">
        <f t="shared" si="77"/>
        <v>34.04</v>
      </c>
    </row>
    <row r="2414" spans="1:8">
      <c r="A2414" s="359" t="s">
        <v>5322</v>
      </c>
      <c r="B2414" s="314" t="s">
        <v>5323</v>
      </c>
      <c r="C2414" s="359" t="s">
        <v>112</v>
      </c>
      <c r="D2414" s="359" t="s">
        <v>13884</v>
      </c>
      <c r="F2414" t="str">
        <f t="shared" si="76"/>
        <v>74144/2</v>
      </c>
      <c r="H2414" s="31">
        <f t="shared" si="77"/>
        <v>26.83</v>
      </c>
    </row>
    <row r="2415" spans="1:8" ht="27">
      <c r="A2415" s="359" t="s">
        <v>10037</v>
      </c>
      <c r="B2415" s="314" t="s">
        <v>5324</v>
      </c>
      <c r="C2415" s="359" t="s">
        <v>70</v>
      </c>
      <c r="D2415" s="359" t="s">
        <v>10180</v>
      </c>
      <c r="F2415" t="str">
        <f t="shared" si="76"/>
        <v>83513</v>
      </c>
      <c r="H2415" s="31">
        <f t="shared" si="77"/>
        <v>9.25</v>
      </c>
    </row>
    <row r="2416" spans="1:8" ht="27">
      <c r="A2416" s="359" t="s">
        <v>10039</v>
      </c>
      <c r="B2416" s="314" t="s">
        <v>5325</v>
      </c>
      <c r="C2416" s="359" t="s">
        <v>70</v>
      </c>
      <c r="D2416" s="359" t="s">
        <v>17084</v>
      </c>
      <c r="F2416" t="str">
        <f t="shared" si="76"/>
        <v>83514</v>
      </c>
      <c r="H2416" s="31">
        <f t="shared" si="77"/>
        <v>8.09</v>
      </c>
    </row>
    <row r="2417" spans="1:8" ht="27">
      <c r="A2417" s="359" t="s">
        <v>10040</v>
      </c>
      <c r="B2417" s="314" t="s">
        <v>5326</v>
      </c>
      <c r="C2417" s="359" t="s">
        <v>70</v>
      </c>
      <c r="D2417" s="359" t="s">
        <v>26728</v>
      </c>
      <c r="F2417" t="str">
        <f t="shared" si="76"/>
        <v>84153</v>
      </c>
      <c r="H2417" s="31">
        <f t="shared" si="77"/>
        <v>85.29</v>
      </c>
    </row>
    <row r="2418" spans="1:8">
      <c r="A2418" s="359" t="s">
        <v>10041</v>
      </c>
      <c r="B2418" s="314" t="s">
        <v>5327</v>
      </c>
      <c r="C2418" s="359" t="s">
        <v>2147</v>
      </c>
      <c r="D2418" s="359" t="s">
        <v>26729</v>
      </c>
      <c r="F2418" t="str">
        <f t="shared" si="76"/>
        <v>84154</v>
      </c>
      <c r="H2418" s="31">
        <f t="shared" si="77"/>
        <v>176.45</v>
      </c>
    </row>
    <row r="2419" spans="1:8" ht="27">
      <c r="A2419" s="359" t="s">
        <v>10042</v>
      </c>
      <c r="B2419" s="314" t="s">
        <v>5328</v>
      </c>
      <c r="C2419" s="359" t="s">
        <v>82</v>
      </c>
      <c r="D2419" s="359" t="s">
        <v>26730</v>
      </c>
      <c r="F2419" t="str">
        <f t="shared" si="76"/>
        <v>85233</v>
      </c>
      <c r="H2419" s="31">
        <f t="shared" si="77"/>
        <v>2834.03</v>
      </c>
    </row>
    <row r="2420" spans="1:8" ht="54">
      <c r="A2420" s="359" t="s">
        <v>10043</v>
      </c>
      <c r="B2420" s="314" t="s">
        <v>5329</v>
      </c>
      <c r="C2420" s="359" t="s">
        <v>82</v>
      </c>
      <c r="D2420" s="359" t="s">
        <v>26731</v>
      </c>
      <c r="F2420" t="str">
        <f t="shared" si="76"/>
        <v>95952</v>
      </c>
      <c r="H2420" s="31">
        <f t="shared" si="77"/>
        <v>1681.62</v>
      </c>
    </row>
    <row r="2421" spans="1:8" ht="54">
      <c r="A2421" s="359" t="s">
        <v>10044</v>
      </c>
      <c r="B2421" s="314" t="s">
        <v>5330</v>
      </c>
      <c r="C2421" s="359" t="s">
        <v>82</v>
      </c>
      <c r="D2421" s="359" t="s">
        <v>26732</v>
      </c>
      <c r="F2421" t="str">
        <f t="shared" si="76"/>
        <v>95953</v>
      </c>
      <c r="H2421" s="31">
        <f t="shared" si="77"/>
        <v>2838.97</v>
      </c>
    </row>
    <row r="2422" spans="1:8" ht="67.5">
      <c r="A2422" s="359" t="s">
        <v>10045</v>
      </c>
      <c r="B2422" s="314" t="s">
        <v>5331</v>
      </c>
      <c r="C2422" s="359" t="s">
        <v>82</v>
      </c>
      <c r="D2422" s="359" t="s">
        <v>26733</v>
      </c>
      <c r="F2422" t="str">
        <f t="shared" si="76"/>
        <v>95954</v>
      </c>
      <c r="H2422" s="31">
        <f t="shared" si="77"/>
        <v>2006.56</v>
      </c>
    </row>
    <row r="2423" spans="1:8" ht="54">
      <c r="A2423" s="359" t="s">
        <v>10046</v>
      </c>
      <c r="B2423" s="314" t="s">
        <v>5332</v>
      </c>
      <c r="C2423" s="359" t="s">
        <v>82</v>
      </c>
      <c r="D2423" s="359" t="s">
        <v>26734</v>
      </c>
      <c r="F2423" t="str">
        <f t="shared" si="76"/>
        <v>95955</v>
      </c>
      <c r="H2423" s="31">
        <f t="shared" si="77"/>
        <v>2508.23</v>
      </c>
    </row>
    <row r="2424" spans="1:8" ht="54">
      <c r="A2424" s="359" t="s">
        <v>10047</v>
      </c>
      <c r="B2424" s="314" t="s">
        <v>5333</v>
      </c>
      <c r="C2424" s="359" t="s">
        <v>82</v>
      </c>
      <c r="D2424" s="359" t="s">
        <v>26735</v>
      </c>
      <c r="F2424" t="str">
        <f t="shared" si="76"/>
        <v>95956</v>
      </c>
      <c r="H2424" s="31">
        <f t="shared" si="77"/>
        <v>1952.64</v>
      </c>
    </row>
    <row r="2425" spans="1:8" ht="40.5">
      <c r="A2425" s="359" t="s">
        <v>10048</v>
      </c>
      <c r="B2425" s="314" t="s">
        <v>5334</v>
      </c>
      <c r="C2425" s="359" t="s">
        <v>82</v>
      </c>
      <c r="D2425" s="359" t="s">
        <v>26736</v>
      </c>
      <c r="F2425" t="str">
        <f t="shared" si="76"/>
        <v>95957</v>
      </c>
      <c r="H2425" s="31">
        <f t="shared" si="77"/>
        <v>2442.33</v>
      </c>
    </row>
    <row r="2426" spans="1:8" ht="40.5">
      <c r="A2426" s="359" t="s">
        <v>10049</v>
      </c>
      <c r="B2426" s="314" t="s">
        <v>5335</v>
      </c>
      <c r="C2426" s="359" t="s">
        <v>82</v>
      </c>
      <c r="D2426" s="359" t="s">
        <v>26737</v>
      </c>
      <c r="F2426" t="str">
        <f t="shared" si="76"/>
        <v>95969</v>
      </c>
      <c r="H2426" s="31">
        <f t="shared" si="77"/>
        <v>2363.46</v>
      </c>
    </row>
    <row r="2427" spans="1:8" ht="40.5">
      <c r="A2427" s="359" t="s">
        <v>14330</v>
      </c>
      <c r="B2427" s="314" t="s">
        <v>14331</v>
      </c>
      <c r="C2427" s="359" t="s">
        <v>82</v>
      </c>
      <c r="D2427" s="359" t="s">
        <v>26738</v>
      </c>
      <c r="F2427" t="str">
        <f t="shared" si="76"/>
        <v>97733</v>
      </c>
      <c r="H2427" s="31">
        <f t="shared" si="77"/>
        <v>2854.69</v>
      </c>
    </row>
    <row r="2428" spans="1:8" ht="40.5">
      <c r="A2428" s="359" t="s">
        <v>14332</v>
      </c>
      <c r="B2428" s="314" t="s">
        <v>14333</v>
      </c>
      <c r="C2428" s="359" t="s">
        <v>82</v>
      </c>
      <c r="D2428" s="359" t="s">
        <v>26739</v>
      </c>
      <c r="F2428" t="str">
        <f t="shared" si="76"/>
        <v>97734</v>
      </c>
      <c r="H2428" s="31">
        <f t="shared" si="77"/>
        <v>2481.81</v>
      </c>
    </row>
    <row r="2429" spans="1:8" ht="40.5">
      <c r="A2429" s="359" t="s">
        <v>14334</v>
      </c>
      <c r="B2429" s="314" t="s">
        <v>14335</v>
      </c>
      <c r="C2429" s="359" t="s">
        <v>82</v>
      </c>
      <c r="D2429" s="359" t="s">
        <v>26740</v>
      </c>
      <c r="F2429" t="str">
        <f t="shared" si="76"/>
        <v>97735</v>
      </c>
      <c r="H2429" s="31">
        <f t="shared" si="77"/>
        <v>2027.22</v>
      </c>
    </row>
    <row r="2430" spans="1:8" ht="40.5">
      <c r="A2430" s="359" t="s">
        <v>14336</v>
      </c>
      <c r="B2430" s="314" t="s">
        <v>14337</v>
      </c>
      <c r="C2430" s="359" t="s">
        <v>82</v>
      </c>
      <c r="D2430" s="359" t="s">
        <v>26741</v>
      </c>
      <c r="F2430" t="str">
        <f t="shared" si="76"/>
        <v>97736</v>
      </c>
      <c r="H2430" s="31">
        <f t="shared" si="77"/>
        <v>1184.6300000000001</v>
      </c>
    </row>
    <row r="2431" spans="1:8" ht="40.5">
      <c r="A2431" s="359" t="s">
        <v>14338</v>
      </c>
      <c r="B2431" s="314" t="s">
        <v>14339</v>
      </c>
      <c r="C2431" s="359" t="s">
        <v>82</v>
      </c>
      <c r="D2431" s="359" t="s">
        <v>26742</v>
      </c>
      <c r="F2431" t="str">
        <f t="shared" si="76"/>
        <v>97737</v>
      </c>
      <c r="H2431" s="31">
        <f t="shared" si="77"/>
        <v>2784.57</v>
      </c>
    </row>
    <row r="2432" spans="1:8" ht="40.5">
      <c r="A2432" s="359" t="s">
        <v>14340</v>
      </c>
      <c r="B2432" s="314" t="s">
        <v>14341</v>
      </c>
      <c r="C2432" s="359" t="s">
        <v>82</v>
      </c>
      <c r="D2432" s="359" t="s">
        <v>26743</v>
      </c>
      <c r="F2432" t="str">
        <f t="shared" si="76"/>
        <v>97738</v>
      </c>
      <c r="H2432" s="31">
        <f t="shared" si="77"/>
        <v>3856.39</v>
      </c>
    </row>
    <row r="2433" spans="1:8" ht="40.5">
      <c r="A2433" s="359" t="s">
        <v>14342</v>
      </c>
      <c r="B2433" s="314" t="s">
        <v>14343</v>
      </c>
      <c r="C2433" s="359" t="s">
        <v>82</v>
      </c>
      <c r="D2433" s="359" t="s">
        <v>26744</v>
      </c>
      <c r="F2433" t="str">
        <f t="shared" si="76"/>
        <v>97739</v>
      </c>
      <c r="H2433" s="31">
        <f t="shared" si="77"/>
        <v>2310.83</v>
      </c>
    </row>
    <row r="2434" spans="1:8" ht="40.5">
      <c r="A2434" s="359" t="s">
        <v>14344</v>
      </c>
      <c r="B2434" s="314" t="s">
        <v>14345</v>
      </c>
      <c r="C2434" s="359" t="s">
        <v>82</v>
      </c>
      <c r="D2434" s="359" t="s">
        <v>26745</v>
      </c>
      <c r="F2434" t="str">
        <f t="shared" si="76"/>
        <v>97740</v>
      </c>
      <c r="H2434" s="31">
        <f t="shared" si="77"/>
        <v>1587.08</v>
      </c>
    </row>
    <row r="2435" spans="1:8" ht="40.5">
      <c r="A2435" s="359" t="s">
        <v>14346</v>
      </c>
      <c r="B2435" s="314" t="s">
        <v>14347</v>
      </c>
      <c r="C2435" s="359" t="s">
        <v>72</v>
      </c>
      <c r="D2435" s="359" t="s">
        <v>26746</v>
      </c>
      <c r="F2435" t="str">
        <f t="shared" si="76"/>
        <v>98615</v>
      </c>
      <c r="H2435" s="31">
        <f t="shared" si="77"/>
        <v>104.82</v>
      </c>
    </row>
    <row r="2436" spans="1:8" ht="40.5">
      <c r="A2436" s="359" t="s">
        <v>14348</v>
      </c>
      <c r="B2436" s="314" t="s">
        <v>14349</v>
      </c>
      <c r="C2436" s="359" t="s">
        <v>72</v>
      </c>
      <c r="D2436" s="359" t="s">
        <v>26747</v>
      </c>
      <c r="F2436" t="str">
        <f t="shared" si="76"/>
        <v>98616</v>
      </c>
      <c r="H2436" s="31">
        <f t="shared" si="77"/>
        <v>80.66</v>
      </c>
    </row>
    <row r="2437" spans="1:8" ht="40.5">
      <c r="A2437" s="359" t="s">
        <v>14350</v>
      </c>
      <c r="B2437" s="314" t="s">
        <v>14351</v>
      </c>
      <c r="C2437" s="359" t="s">
        <v>72</v>
      </c>
      <c r="D2437" s="359" t="s">
        <v>24427</v>
      </c>
      <c r="F2437" t="str">
        <f t="shared" ref="F2437:F2500" si="78">TRIM(A2437)</f>
        <v>98617</v>
      </c>
      <c r="H2437" s="31">
        <f t="shared" ref="H2437:H2500" si="79">ROUND(D2437*(1+$H$1),2)</f>
        <v>73.989999999999995</v>
      </c>
    </row>
    <row r="2438" spans="1:8" ht="40.5">
      <c r="A2438" s="359" t="s">
        <v>14352</v>
      </c>
      <c r="B2438" s="314" t="s">
        <v>14353</v>
      </c>
      <c r="C2438" s="359" t="s">
        <v>72</v>
      </c>
      <c r="D2438" s="359" t="s">
        <v>26748</v>
      </c>
      <c r="F2438" t="str">
        <f t="shared" si="78"/>
        <v>98618</v>
      </c>
      <c r="H2438" s="31">
        <f t="shared" si="79"/>
        <v>101.87</v>
      </c>
    </row>
    <row r="2439" spans="1:8" ht="40.5">
      <c r="A2439" s="359" t="s">
        <v>14354</v>
      </c>
      <c r="B2439" s="314" t="s">
        <v>14355</v>
      </c>
      <c r="C2439" s="359" t="s">
        <v>72</v>
      </c>
      <c r="D2439" s="359" t="s">
        <v>26749</v>
      </c>
      <c r="F2439" t="str">
        <f t="shared" si="78"/>
        <v>98619</v>
      </c>
      <c r="H2439" s="31">
        <f t="shared" si="79"/>
        <v>91.76</v>
      </c>
    </row>
    <row r="2440" spans="1:8" ht="40.5">
      <c r="A2440" s="359" t="s">
        <v>14356</v>
      </c>
      <c r="B2440" s="314" t="s">
        <v>14357</v>
      </c>
      <c r="C2440" s="359" t="s">
        <v>72</v>
      </c>
      <c r="D2440" s="359" t="s">
        <v>26750</v>
      </c>
      <c r="F2440" t="str">
        <f t="shared" si="78"/>
        <v>98620</v>
      </c>
      <c r="H2440" s="31">
        <f t="shared" si="79"/>
        <v>86.67</v>
      </c>
    </row>
    <row r="2441" spans="1:8" ht="40.5">
      <c r="A2441" s="359" t="s">
        <v>14358</v>
      </c>
      <c r="B2441" s="314" t="s">
        <v>14359</v>
      </c>
      <c r="C2441" s="359" t="s">
        <v>72</v>
      </c>
      <c r="D2441" s="359" t="s">
        <v>26751</v>
      </c>
      <c r="F2441" t="str">
        <f t="shared" si="78"/>
        <v>98621</v>
      </c>
      <c r="H2441" s="31">
        <f t="shared" si="79"/>
        <v>114.23</v>
      </c>
    </row>
    <row r="2442" spans="1:8" ht="40.5">
      <c r="A2442" s="359" t="s">
        <v>14360</v>
      </c>
      <c r="B2442" s="314" t="s">
        <v>14361</v>
      </c>
      <c r="C2442" s="359" t="s">
        <v>72</v>
      </c>
      <c r="D2442" s="359" t="s">
        <v>23842</v>
      </c>
      <c r="F2442" t="str">
        <f t="shared" si="78"/>
        <v>98622</v>
      </c>
      <c r="H2442" s="31">
        <f t="shared" si="79"/>
        <v>106.11</v>
      </c>
    </row>
    <row r="2443" spans="1:8" ht="40.5">
      <c r="A2443" s="359" t="s">
        <v>14362</v>
      </c>
      <c r="B2443" s="314" t="s">
        <v>14363</v>
      </c>
      <c r="C2443" s="359" t="s">
        <v>72</v>
      </c>
      <c r="D2443" s="359" t="s">
        <v>26752</v>
      </c>
      <c r="F2443" t="str">
        <f t="shared" si="78"/>
        <v>98623</v>
      </c>
      <c r="H2443" s="31">
        <f t="shared" si="79"/>
        <v>101.98</v>
      </c>
    </row>
    <row r="2444" spans="1:8" ht="40.5">
      <c r="A2444" s="359" t="s">
        <v>14364</v>
      </c>
      <c r="B2444" s="314" t="s">
        <v>14365</v>
      </c>
      <c r="C2444" s="359" t="s">
        <v>72</v>
      </c>
      <c r="D2444" s="359" t="s">
        <v>26753</v>
      </c>
      <c r="F2444" t="str">
        <f t="shared" si="78"/>
        <v>98624</v>
      </c>
      <c r="H2444" s="31">
        <f t="shared" si="79"/>
        <v>127.98</v>
      </c>
    </row>
    <row r="2445" spans="1:8" ht="40.5">
      <c r="A2445" s="359" t="s">
        <v>14366</v>
      </c>
      <c r="B2445" s="314" t="s">
        <v>14367</v>
      </c>
      <c r="C2445" s="359" t="s">
        <v>72</v>
      </c>
      <c r="D2445" s="359" t="s">
        <v>26754</v>
      </c>
      <c r="F2445" t="str">
        <f t="shared" si="78"/>
        <v>98625</v>
      </c>
      <c r="H2445" s="31">
        <f t="shared" si="79"/>
        <v>121.18</v>
      </c>
    </row>
    <row r="2446" spans="1:8" ht="40.5">
      <c r="A2446" s="359" t="s">
        <v>14368</v>
      </c>
      <c r="B2446" s="314" t="s">
        <v>14369</v>
      </c>
      <c r="C2446" s="359" t="s">
        <v>72</v>
      </c>
      <c r="D2446" s="359" t="s">
        <v>26755</v>
      </c>
      <c r="F2446" t="str">
        <f t="shared" si="78"/>
        <v>98626</v>
      </c>
      <c r="H2446" s="31">
        <f t="shared" si="79"/>
        <v>117.65</v>
      </c>
    </row>
    <row r="2447" spans="1:8" ht="27">
      <c r="A2447" s="359" t="s">
        <v>14370</v>
      </c>
      <c r="B2447" s="314" t="s">
        <v>14371</v>
      </c>
      <c r="C2447" s="359" t="s">
        <v>74</v>
      </c>
      <c r="D2447" s="359" t="s">
        <v>26756</v>
      </c>
      <c r="F2447" t="str">
        <f t="shared" si="78"/>
        <v>98655</v>
      </c>
      <c r="H2447" s="31">
        <f t="shared" si="79"/>
        <v>476.56</v>
      </c>
    </row>
    <row r="2448" spans="1:8" ht="27">
      <c r="A2448" s="359" t="s">
        <v>14372</v>
      </c>
      <c r="B2448" s="314" t="s">
        <v>14373</v>
      </c>
      <c r="C2448" s="359" t="s">
        <v>74</v>
      </c>
      <c r="D2448" s="359" t="s">
        <v>26757</v>
      </c>
      <c r="F2448" t="str">
        <f t="shared" si="78"/>
        <v>98656</v>
      </c>
      <c r="H2448" s="31">
        <f t="shared" si="79"/>
        <v>483.74</v>
      </c>
    </row>
    <row r="2449" spans="1:8" ht="27">
      <c r="A2449" s="359" t="s">
        <v>14374</v>
      </c>
      <c r="B2449" s="314" t="s">
        <v>14375</v>
      </c>
      <c r="C2449" s="359" t="s">
        <v>74</v>
      </c>
      <c r="D2449" s="359" t="s">
        <v>26758</v>
      </c>
      <c r="F2449" t="str">
        <f t="shared" si="78"/>
        <v>98657</v>
      </c>
      <c r="H2449" s="31">
        <f t="shared" si="79"/>
        <v>490.93</v>
      </c>
    </row>
    <row r="2450" spans="1:8" ht="27">
      <c r="A2450" s="359" t="s">
        <v>14376</v>
      </c>
      <c r="B2450" s="314" t="s">
        <v>14377</v>
      </c>
      <c r="C2450" s="359" t="s">
        <v>74</v>
      </c>
      <c r="D2450" s="359" t="s">
        <v>26759</v>
      </c>
      <c r="F2450" t="str">
        <f t="shared" si="78"/>
        <v>98658</v>
      </c>
      <c r="H2450" s="31">
        <f t="shared" si="79"/>
        <v>498.14</v>
      </c>
    </row>
    <row r="2451" spans="1:8" ht="27">
      <c r="A2451" s="359" t="s">
        <v>14378</v>
      </c>
      <c r="B2451" s="314" t="s">
        <v>14379</v>
      </c>
      <c r="C2451" s="359" t="s">
        <v>74</v>
      </c>
      <c r="D2451" s="359" t="s">
        <v>26760</v>
      </c>
      <c r="F2451" t="str">
        <f t="shared" si="78"/>
        <v>98659</v>
      </c>
      <c r="H2451" s="31">
        <f t="shared" si="79"/>
        <v>512.53</v>
      </c>
    </row>
    <row r="2452" spans="1:8" ht="27">
      <c r="A2452" s="881" t="s">
        <v>21696</v>
      </c>
      <c r="B2452" s="314" t="s">
        <v>21697</v>
      </c>
      <c r="C2452" s="359" t="s">
        <v>74</v>
      </c>
      <c r="D2452" s="359" t="s">
        <v>26761</v>
      </c>
      <c r="F2452" t="str">
        <f t="shared" si="78"/>
        <v>98746</v>
      </c>
      <c r="H2452" s="31">
        <f t="shared" si="79"/>
        <v>59.26</v>
      </c>
    </row>
    <row r="2453" spans="1:8" ht="27">
      <c r="A2453" s="359" t="s">
        <v>21698</v>
      </c>
      <c r="B2453" s="314" t="s">
        <v>21699</v>
      </c>
      <c r="C2453" s="359" t="s">
        <v>74</v>
      </c>
      <c r="D2453" s="359" t="s">
        <v>23752</v>
      </c>
      <c r="F2453" t="str">
        <f t="shared" si="78"/>
        <v>98749</v>
      </c>
      <c r="H2453" s="31">
        <f t="shared" si="79"/>
        <v>68.58</v>
      </c>
    </row>
    <row r="2454" spans="1:8" ht="27">
      <c r="A2454" s="359" t="s">
        <v>21700</v>
      </c>
      <c r="B2454" s="314" t="s">
        <v>21701</v>
      </c>
      <c r="C2454" s="359" t="s">
        <v>74</v>
      </c>
      <c r="D2454" s="359" t="s">
        <v>26762</v>
      </c>
      <c r="F2454" t="str">
        <f t="shared" si="78"/>
        <v>98750</v>
      </c>
      <c r="H2454" s="31">
        <f t="shared" si="79"/>
        <v>79.67</v>
      </c>
    </row>
    <row r="2455" spans="1:8" ht="27">
      <c r="A2455" s="359" t="s">
        <v>21703</v>
      </c>
      <c r="B2455" s="314" t="s">
        <v>21704</v>
      </c>
      <c r="C2455" s="359" t="s">
        <v>74</v>
      </c>
      <c r="D2455" s="359" t="s">
        <v>24422</v>
      </c>
      <c r="F2455" t="str">
        <f t="shared" si="78"/>
        <v>98751</v>
      </c>
      <c r="H2455" s="31">
        <f t="shared" si="79"/>
        <v>108.48</v>
      </c>
    </row>
    <row r="2456" spans="1:8" ht="27">
      <c r="A2456" s="359" t="s">
        <v>21705</v>
      </c>
      <c r="B2456" s="314" t="s">
        <v>21706</v>
      </c>
      <c r="C2456" s="359" t="s">
        <v>74</v>
      </c>
      <c r="D2456" s="359" t="s">
        <v>26763</v>
      </c>
      <c r="F2456" t="str">
        <f t="shared" si="78"/>
        <v>98752</v>
      </c>
      <c r="H2456" s="31">
        <f t="shared" si="79"/>
        <v>142.87</v>
      </c>
    </row>
    <row r="2457" spans="1:8" ht="27">
      <c r="A2457" s="359" t="s">
        <v>21707</v>
      </c>
      <c r="B2457" s="314" t="s">
        <v>21708</v>
      </c>
      <c r="C2457" s="359" t="s">
        <v>74</v>
      </c>
      <c r="D2457" s="359" t="s">
        <v>26764</v>
      </c>
      <c r="F2457" t="str">
        <f t="shared" si="78"/>
        <v>98753</v>
      </c>
      <c r="H2457" s="31">
        <f t="shared" si="79"/>
        <v>185.38</v>
      </c>
    </row>
    <row r="2458" spans="1:8" ht="40.5">
      <c r="A2458" s="359" t="s">
        <v>14380</v>
      </c>
      <c r="B2458" s="314" t="s">
        <v>14381</v>
      </c>
      <c r="C2458" s="359" t="s">
        <v>72</v>
      </c>
      <c r="D2458" s="359" t="s">
        <v>25598</v>
      </c>
      <c r="F2458" t="str">
        <f t="shared" si="78"/>
        <v>98560</v>
      </c>
      <c r="H2458" s="31">
        <f t="shared" si="79"/>
        <v>41.55</v>
      </c>
    </row>
    <row r="2459" spans="1:8" ht="40.5">
      <c r="A2459" s="359" t="s">
        <v>14382</v>
      </c>
      <c r="B2459" s="314" t="s">
        <v>14383</v>
      </c>
      <c r="C2459" s="359" t="s">
        <v>72</v>
      </c>
      <c r="D2459" s="359" t="s">
        <v>22824</v>
      </c>
      <c r="F2459" t="str">
        <f t="shared" si="78"/>
        <v>98561</v>
      </c>
      <c r="H2459" s="31">
        <f t="shared" si="79"/>
        <v>38.53</v>
      </c>
    </row>
    <row r="2460" spans="1:8" ht="40.5">
      <c r="A2460" s="359" t="s">
        <v>14384</v>
      </c>
      <c r="B2460" s="314" t="s">
        <v>14385</v>
      </c>
      <c r="C2460" s="359" t="s">
        <v>72</v>
      </c>
      <c r="D2460" s="359" t="s">
        <v>22654</v>
      </c>
      <c r="F2460" t="str">
        <f t="shared" si="78"/>
        <v>98562</v>
      </c>
      <c r="H2460" s="31">
        <f t="shared" si="79"/>
        <v>36.11</v>
      </c>
    </row>
    <row r="2461" spans="1:8" ht="40.5">
      <c r="A2461" s="359" t="s">
        <v>10050</v>
      </c>
      <c r="B2461" s="314" t="s">
        <v>2210</v>
      </c>
      <c r="C2461" s="359" t="s">
        <v>72</v>
      </c>
      <c r="D2461" s="359" t="s">
        <v>26765</v>
      </c>
      <c r="F2461" t="str">
        <f t="shared" si="78"/>
        <v>83735</v>
      </c>
      <c r="H2461" s="31">
        <f t="shared" si="79"/>
        <v>69.59</v>
      </c>
    </row>
    <row r="2462" spans="1:8" ht="40.5">
      <c r="A2462" s="359" t="s">
        <v>14386</v>
      </c>
      <c r="B2462" s="314" t="s">
        <v>24477</v>
      </c>
      <c r="C2462" s="359" t="s">
        <v>72</v>
      </c>
      <c r="D2462" s="359" t="s">
        <v>24709</v>
      </c>
      <c r="F2462" t="str">
        <f t="shared" si="78"/>
        <v>98555</v>
      </c>
      <c r="H2462" s="31">
        <f t="shared" si="79"/>
        <v>34.92</v>
      </c>
    </row>
    <row r="2463" spans="1:8" ht="40.5">
      <c r="A2463" s="359" t="s">
        <v>14387</v>
      </c>
      <c r="B2463" s="314" t="s">
        <v>24478</v>
      </c>
      <c r="C2463" s="359" t="s">
        <v>72</v>
      </c>
      <c r="D2463" s="359" t="s">
        <v>26230</v>
      </c>
      <c r="F2463" t="str">
        <f t="shared" si="78"/>
        <v>98556</v>
      </c>
      <c r="H2463" s="31">
        <f t="shared" si="79"/>
        <v>60.31</v>
      </c>
    </row>
    <row r="2464" spans="1:8" ht="40.5">
      <c r="A2464" s="359" t="s">
        <v>14388</v>
      </c>
      <c r="B2464" s="314" t="s">
        <v>24479</v>
      </c>
      <c r="C2464" s="359" t="s">
        <v>112</v>
      </c>
      <c r="D2464" s="359" t="s">
        <v>23620</v>
      </c>
      <c r="F2464" t="str">
        <f t="shared" si="78"/>
        <v>98558</v>
      </c>
      <c r="H2464" s="31">
        <f t="shared" si="79"/>
        <v>9.36</v>
      </c>
    </row>
    <row r="2465" spans="1:8" ht="27">
      <c r="A2465" s="359" t="s">
        <v>14390</v>
      </c>
      <c r="B2465" s="314" t="s">
        <v>14391</v>
      </c>
      <c r="C2465" s="359" t="s">
        <v>74</v>
      </c>
      <c r="D2465" s="359" t="s">
        <v>13845</v>
      </c>
      <c r="F2465" t="str">
        <f t="shared" si="78"/>
        <v>98559</v>
      </c>
      <c r="H2465" s="31">
        <f t="shared" si="79"/>
        <v>4.3899999999999997</v>
      </c>
    </row>
    <row r="2466" spans="1:8" ht="27">
      <c r="A2466" s="359" t="s">
        <v>10051</v>
      </c>
      <c r="B2466" s="314" t="s">
        <v>2211</v>
      </c>
      <c r="C2466" s="359" t="s">
        <v>72</v>
      </c>
      <c r="D2466" s="359" t="s">
        <v>12022</v>
      </c>
      <c r="F2466" t="str">
        <f t="shared" si="78"/>
        <v>68053</v>
      </c>
      <c r="H2466" s="31">
        <f t="shared" si="79"/>
        <v>6.15</v>
      </c>
    </row>
    <row r="2467" spans="1:8" ht="27">
      <c r="A2467" s="359" t="s">
        <v>5336</v>
      </c>
      <c r="B2467" s="314" t="s">
        <v>3076</v>
      </c>
      <c r="C2467" s="359" t="s">
        <v>72</v>
      </c>
      <c r="D2467" s="359" t="s">
        <v>23704</v>
      </c>
      <c r="F2467" t="str">
        <f t="shared" si="78"/>
        <v>74033/1</v>
      </c>
      <c r="H2467" s="31">
        <f t="shared" si="79"/>
        <v>56.16</v>
      </c>
    </row>
    <row r="2468" spans="1:8" ht="40.5">
      <c r="A2468" s="359" t="s">
        <v>14392</v>
      </c>
      <c r="B2468" s="314" t="s">
        <v>14393</v>
      </c>
      <c r="C2468" s="359" t="s">
        <v>72</v>
      </c>
      <c r="D2468" s="359" t="s">
        <v>26766</v>
      </c>
      <c r="F2468" t="str">
        <f t="shared" si="78"/>
        <v>98546</v>
      </c>
      <c r="H2468" s="31">
        <f t="shared" si="79"/>
        <v>100.08</v>
      </c>
    </row>
    <row r="2469" spans="1:8" ht="40.5">
      <c r="A2469" s="359" t="s">
        <v>14394</v>
      </c>
      <c r="B2469" s="314" t="s">
        <v>14395</v>
      </c>
      <c r="C2469" s="359" t="s">
        <v>72</v>
      </c>
      <c r="D2469" s="359" t="s">
        <v>26767</v>
      </c>
      <c r="F2469" t="str">
        <f t="shared" si="78"/>
        <v>98547</v>
      </c>
      <c r="H2469" s="31">
        <f t="shared" si="79"/>
        <v>186.37</v>
      </c>
    </row>
    <row r="2470" spans="1:8" ht="40.5">
      <c r="A2470" s="359" t="s">
        <v>5337</v>
      </c>
      <c r="B2470" s="314" t="s">
        <v>3077</v>
      </c>
      <c r="C2470" s="359" t="s">
        <v>72</v>
      </c>
      <c r="D2470" s="359" t="s">
        <v>26768</v>
      </c>
      <c r="F2470" t="str">
        <f t="shared" si="78"/>
        <v>73762/4</v>
      </c>
      <c r="H2470" s="31">
        <f t="shared" si="79"/>
        <v>164.57</v>
      </c>
    </row>
    <row r="2471" spans="1:8" ht="27">
      <c r="A2471" s="359" t="s">
        <v>5338</v>
      </c>
      <c r="B2471" s="314" t="s">
        <v>5339</v>
      </c>
      <c r="C2471" s="359" t="s">
        <v>72</v>
      </c>
      <c r="D2471" s="359" t="s">
        <v>24991</v>
      </c>
      <c r="F2471" t="str">
        <f t="shared" si="78"/>
        <v>74066/2</v>
      </c>
      <c r="H2471" s="31">
        <f t="shared" si="79"/>
        <v>93.69</v>
      </c>
    </row>
    <row r="2472" spans="1:8" ht="27">
      <c r="A2472" s="359" t="s">
        <v>5340</v>
      </c>
      <c r="B2472" s="314" t="s">
        <v>2212</v>
      </c>
      <c r="C2472" s="359" t="s">
        <v>72</v>
      </c>
      <c r="D2472" s="359" t="s">
        <v>13649</v>
      </c>
      <c r="F2472" t="str">
        <f t="shared" si="78"/>
        <v>74106/1</v>
      </c>
      <c r="H2472" s="31">
        <f t="shared" si="79"/>
        <v>10.49</v>
      </c>
    </row>
    <row r="2473" spans="1:8" ht="27">
      <c r="A2473" s="359" t="s">
        <v>14396</v>
      </c>
      <c r="B2473" s="314" t="s">
        <v>14397</v>
      </c>
      <c r="C2473" s="359" t="s">
        <v>72</v>
      </c>
      <c r="D2473" s="359" t="s">
        <v>24775</v>
      </c>
      <c r="F2473" t="str">
        <f t="shared" si="78"/>
        <v>98557</v>
      </c>
      <c r="H2473" s="31">
        <f t="shared" si="79"/>
        <v>30.79</v>
      </c>
    </row>
    <row r="2474" spans="1:8" ht="27">
      <c r="A2474" s="359" t="s">
        <v>5341</v>
      </c>
      <c r="B2474" s="314" t="s">
        <v>3078</v>
      </c>
      <c r="C2474" s="359" t="s">
        <v>72</v>
      </c>
      <c r="D2474" s="359" t="s">
        <v>24812</v>
      </c>
      <c r="F2474" t="str">
        <f t="shared" si="78"/>
        <v>73872/1</v>
      </c>
      <c r="H2474" s="31">
        <f t="shared" si="79"/>
        <v>33.61</v>
      </c>
    </row>
    <row r="2475" spans="1:8" ht="27">
      <c r="A2475" s="359" t="s">
        <v>5342</v>
      </c>
      <c r="B2475" s="382" t="s">
        <v>3079</v>
      </c>
      <c r="C2475" s="359" t="s">
        <v>72</v>
      </c>
      <c r="D2475" s="359" t="s">
        <v>25603</v>
      </c>
      <c r="F2475" t="str">
        <f t="shared" si="78"/>
        <v>73872/2</v>
      </c>
      <c r="H2475" s="31">
        <f t="shared" si="79"/>
        <v>65.17</v>
      </c>
    </row>
    <row r="2476" spans="1:8" ht="27">
      <c r="A2476" s="359" t="s">
        <v>10054</v>
      </c>
      <c r="B2476" s="314" t="s">
        <v>3080</v>
      </c>
      <c r="C2476" s="359" t="s">
        <v>2147</v>
      </c>
      <c r="D2476" s="359" t="s">
        <v>26769</v>
      </c>
      <c r="F2476" t="str">
        <f t="shared" si="78"/>
        <v>72124</v>
      </c>
      <c r="H2476" s="31">
        <f t="shared" si="79"/>
        <v>128.91999999999999</v>
      </c>
    </row>
    <row r="2477" spans="1:8" ht="27">
      <c r="A2477" s="359" t="s">
        <v>5343</v>
      </c>
      <c r="B2477" s="314" t="s">
        <v>3081</v>
      </c>
      <c r="C2477" s="359" t="s">
        <v>74</v>
      </c>
      <c r="D2477" s="359" t="s">
        <v>26770</v>
      </c>
      <c r="F2477" t="str">
        <f t="shared" si="78"/>
        <v>74025/1</v>
      </c>
      <c r="H2477" s="31">
        <f t="shared" si="79"/>
        <v>54.32</v>
      </c>
    </row>
    <row r="2478" spans="1:8" ht="27">
      <c r="A2478" s="359" t="s">
        <v>5344</v>
      </c>
      <c r="B2478" s="382" t="s">
        <v>3082</v>
      </c>
      <c r="C2478" s="359" t="s">
        <v>72</v>
      </c>
      <c r="D2478" s="359" t="s">
        <v>26771</v>
      </c>
      <c r="F2478" t="str">
        <f t="shared" si="78"/>
        <v>74190/1</v>
      </c>
      <c r="H2478" s="31">
        <f t="shared" si="79"/>
        <v>180.29</v>
      </c>
    </row>
    <row r="2479" spans="1:8" ht="40.5">
      <c r="A2479" s="359" t="s">
        <v>14398</v>
      </c>
      <c r="B2479" s="314" t="s">
        <v>14399</v>
      </c>
      <c r="C2479" s="359" t="s">
        <v>72</v>
      </c>
      <c r="D2479" s="359" t="s">
        <v>24785</v>
      </c>
      <c r="F2479" t="str">
        <f t="shared" si="78"/>
        <v>98563</v>
      </c>
      <c r="H2479" s="31">
        <f t="shared" si="79"/>
        <v>28.17</v>
      </c>
    </row>
    <row r="2480" spans="1:8" ht="40.5">
      <c r="A2480" s="359" t="s">
        <v>14400</v>
      </c>
      <c r="B2480" s="314" t="s">
        <v>14401</v>
      </c>
      <c r="C2480" s="359" t="s">
        <v>72</v>
      </c>
      <c r="D2480" s="359" t="s">
        <v>24572</v>
      </c>
      <c r="F2480" t="str">
        <f t="shared" si="78"/>
        <v>98564</v>
      </c>
      <c r="H2480" s="31">
        <f t="shared" si="79"/>
        <v>38.82</v>
      </c>
    </row>
    <row r="2481" spans="1:8" ht="40.5">
      <c r="A2481" s="359" t="s">
        <v>14402</v>
      </c>
      <c r="B2481" s="314" t="s">
        <v>14403</v>
      </c>
      <c r="C2481" s="359" t="s">
        <v>72</v>
      </c>
      <c r="D2481" s="359" t="s">
        <v>24532</v>
      </c>
      <c r="F2481" t="str">
        <f t="shared" si="78"/>
        <v>98565</v>
      </c>
      <c r="H2481" s="31">
        <f t="shared" si="79"/>
        <v>40.72</v>
      </c>
    </row>
    <row r="2482" spans="1:8" ht="40.5">
      <c r="A2482" s="359" t="s">
        <v>14404</v>
      </c>
      <c r="B2482" s="314" t="s">
        <v>14405</v>
      </c>
      <c r="C2482" s="359" t="s">
        <v>72</v>
      </c>
      <c r="D2482" s="359" t="s">
        <v>26772</v>
      </c>
      <c r="F2482" t="str">
        <f t="shared" si="78"/>
        <v>98566</v>
      </c>
      <c r="H2482" s="31">
        <f t="shared" si="79"/>
        <v>51.35</v>
      </c>
    </row>
    <row r="2483" spans="1:8" ht="40.5">
      <c r="A2483" s="359" t="s">
        <v>14406</v>
      </c>
      <c r="B2483" s="314" t="s">
        <v>14407</v>
      </c>
      <c r="C2483" s="359" t="s">
        <v>72</v>
      </c>
      <c r="D2483" s="359" t="s">
        <v>26773</v>
      </c>
      <c r="F2483" t="str">
        <f t="shared" si="78"/>
        <v>98567</v>
      </c>
      <c r="H2483" s="31">
        <f t="shared" si="79"/>
        <v>52.72</v>
      </c>
    </row>
    <row r="2484" spans="1:8" ht="40.5">
      <c r="A2484" s="359" t="s">
        <v>14408</v>
      </c>
      <c r="B2484" s="314" t="s">
        <v>14409</v>
      </c>
      <c r="C2484" s="359" t="s">
        <v>72</v>
      </c>
      <c r="D2484" s="359" t="s">
        <v>24533</v>
      </c>
      <c r="F2484" t="str">
        <f t="shared" si="78"/>
        <v>98568</v>
      </c>
      <c r="H2484" s="31">
        <f t="shared" si="79"/>
        <v>63.33</v>
      </c>
    </row>
    <row r="2485" spans="1:8" ht="40.5">
      <c r="A2485" s="359" t="s">
        <v>14410</v>
      </c>
      <c r="B2485" s="314" t="s">
        <v>14411</v>
      </c>
      <c r="C2485" s="359" t="s">
        <v>72</v>
      </c>
      <c r="D2485" s="359" t="s">
        <v>26774</v>
      </c>
      <c r="F2485" t="str">
        <f t="shared" si="78"/>
        <v>98569</v>
      </c>
      <c r="H2485" s="31">
        <f t="shared" si="79"/>
        <v>65.22</v>
      </c>
    </row>
    <row r="2486" spans="1:8" ht="40.5">
      <c r="A2486" s="359" t="s">
        <v>14412</v>
      </c>
      <c r="B2486" s="314" t="s">
        <v>14413</v>
      </c>
      <c r="C2486" s="359" t="s">
        <v>72</v>
      </c>
      <c r="D2486" s="359" t="s">
        <v>26775</v>
      </c>
      <c r="F2486" t="str">
        <f t="shared" si="78"/>
        <v>98570</v>
      </c>
      <c r="H2486" s="31">
        <f t="shared" si="79"/>
        <v>75.88</v>
      </c>
    </row>
    <row r="2487" spans="1:8" ht="27">
      <c r="A2487" s="359" t="s">
        <v>14414</v>
      </c>
      <c r="B2487" s="314" t="s">
        <v>14415</v>
      </c>
      <c r="C2487" s="359" t="s">
        <v>72</v>
      </c>
      <c r="D2487" s="359" t="s">
        <v>23943</v>
      </c>
      <c r="F2487" t="str">
        <f t="shared" si="78"/>
        <v>98571</v>
      </c>
      <c r="H2487" s="31">
        <f t="shared" si="79"/>
        <v>35.15</v>
      </c>
    </row>
    <row r="2488" spans="1:8" ht="27">
      <c r="A2488" s="359" t="s">
        <v>14417</v>
      </c>
      <c r="B2488" s="314" t="s">
        <v>14418</v>
      </c>
      <c r="C2488" s="359" t="s">
        <v>72</v>
      </c>
      <c r="D2488" s="359" t="s">
        <v>25062</v>
      </c>
      <c r="F2488" t="str">
        <f t="shared" si="78"/>
        <v>98572</v>
      </c>
      <c r="H2488" s="31">
        <f t="shared" si="79"/>
        <v>43.35</v>
      </c>
    </row>
    <row r="2489" spans="1:8" ht="27">
      <c r="A2489" s="359" t="s">
        <v>14419</v>
      </c>
      <c r="B2489" s="314" t="s">
        <v>14420</v>
      </c>
      <c r="C2489" s="359" t="s">
        <v>72</v>
      </c>
      <c r="D2489" s="359" t="s">
        <v>26776</v>
      </c>
      <c r="F2489" t="str">
        <f t="shared" si="78"/>
        <v>98573</v>
      </c>
      <c r="H2489" s="31">
        <f t="shared" si="79"/>
        <v>53.6</v>
      </c>
    </row>
    <row r="2490" spans="1:8" ht="54">
      <c r="A2490" s="359" t="s">
        <v>5345</v>
      </c>
      <c r="B2490" s="314" t="s">
        <v>2213</v>
      </c>
      <c r="C2490" s="359" t="s">
        <v>74</v>
      </c>
      <c r="D2490" s="359" t="s">
        <v>14858</v>
      </c>
      <c r="F2490" t="str">
        <f t="shared" si="78"/>
        <v>73798/1</v>
      </c>
      <c r="H2490" s="31">
        <f t="shared" si="79"/>
        <v>31.35</v>
      </c>
    </row>
    <row r="2491" spans="1:8" ht="54">
      <c r="A2491" s="359" t="s">
        <v>5346</v>
      </c>
      <c r="B2491" s="314" t="s">
        <v>3083</v>
      </c>
      <c r="C2491" s="359" t="s">
        <v>74</v>
      </c>
      <c r="D2491" s="359" t="s">
        <v>26777</v>
      </c>
      <c r="F2491" t="str">
        <f t="shared" si="78"/>
        <v>73798/3</v>
      </c>
      <c r="H2491" s="31">
        <f t="shared" si="79"/>
        <v>48.82</v>
      </c>
    </row>
    <row r="2492" spans="1:8" ht="40.5">
      <c r="A2492" s="359" t="s">
        <v>10055</v>
      </c>
      <c r="B2492" s="314" t="s">
        <v>3084</v>
      </c>
      <c r="C2492" s="359" t="s">
        <v>74</v>
      </c>
      <c r="D2492" s="359" t="s">
        <v>7672</v>
      </c>
      <c r="F2492" t="str">
        <f t="shared" si="78"/>
        <v>91831</v>
      </c>
      <c r="H2492" s="31">
        <f t="shared" si="79"/>
        <v>6.82</v>
      </c>
    </row>
    <row r="2493" spans="1:8" ht="40.5">
      <c r="A2493" s="359" t="s">
        <v>23439</v>
      </c>
      <c r="B2493" s="314" t="s">
        <v>23440</v>
      </c>
      <c r="C2493" s="359" t="s">
        <v>74</v>
      </c>
      <c r="D2493" s="359" t="s">
        <v>23534</v>
      </c>
      <c r="F2493" t="str">
        <f t="shared" si="78"/>
        <v>91833</v>
      </c>
      <c r="H2493" s="31">
        <f t="shared" si="79"/>
        <v>7.17</v>
      </c>
    </row>
    <row r="2494" spans="1:8" ht="40.5">
      <c r="A2494" s="359" t="s">
        <v>10056</v>
      </c>
      <c r="B2494" s="314" t="s">
        <v>3085</v>
      </c>
      <c r="C2494" s="359" t="s">
        <v>74</v>
      </c>
      <c r="D2494" s="359" t="s">
        <v>9030</v>
      </c>
      <c r="F2494" t="str">
        <f t="shared" si="78"/>
        <v>91834</v>
      </c>
      <c r="H2494" s="31">
        <f t="shared" si="79"/>
        <v>7.71</v>
      </c>
    </row>
    <row r="2495" spans="1:8" ht="40.5">
      <c r="A2495" s="359" t="s">
        <v>23441</v>
      </c>
      <c r="B2495" s="314" t="s">
        <v>23442</v>
      </c>
      <c r="C2495" s="359" t="s">
        <v>74</v>
      </c>
      <c r="D2495" s="359" t="s">
        <v>14106</v>
      </c>
      <c r="F2495" t="str">
        <f t="shared" si="78"/>
        <v>91835</v>
      </c>
      <c r="H2495" s="31">
        <f t="shared" si="79"/>
        <v>8.65</v>
      </c>
    </row>
    <row r="2496" spans="1:8" ht="40.5">
      <c r="A2496" s="359" t="s">
        <v>10058</v>
      </c>
      <c r="B2496" s="314" t="s">
        <v>3086</v>
      </c>
      <c r="C2496" s="359" t="s">
        <v>74</v>
      </c>
      <c r="D2496" s="359" t="s">
        <v>26778</v>
      </c>
      <c r="F2496" t="str">
        <f t="shared" si="78"/>
        <v>91836</v>
      </c>
      <c r="H2496" s="31">
        <f t="shared" si="79"/>
        <v>9.98</v>
      </c>
    </row>
    <row r="2497" spans="1:8" ht="40.5">
      <c r="A2497" s="359" t="s">
        <v>23443</v>
      </c>
      <c r="B2497" s="314" t="s">
        <v>23444</v>
      </c>
      <c r="C2497" s="359" t="s">
        <v>74</v>
      </c>
      <c r="D2497" s="359" t="s">
        <v>25352</v>
      </c>
      <c r="F2497" t="str">
        <f t="shared" si="78"/>
        <v>91837</v>
      </c>
      <c r="H2497" s="31">
        <f t="shared" si="79"/>
        <v>12.23</v>
      </c>
    </row>
    <row r="2498" spans="1:8" ht="40.5">
      <c r="A2498" s="359" t="s">
        <v>23445</v>
      </c>
      <c r="B2498" s="314" t="s">
        <v>23446</v>
      </c>
      <c r="C2498" s="359" t="s">
        <v>74</v>
      </c>
      <c r="D2498" s="359" t="s">
        <v>23707</v>
      </c>
      <c r="F2498" t="str">
        <f t="shared" si="78"/>
        <v>91839</v>
      </c>
      <c r="H2498" s="31">
        <f t="shared" si="79"/>
        <v>9.75</v>
      </c>
    </row>
    <row r="2499" spans="1:8" ht="40.5">
      <c r="A2499" s="359" t="s">
        <v>23447</v>
      </c>
      <c r="B2499" s="314" t="s">
        <v>23448</v>
      </c>
      <c r="C2499" s="359" t="s">
        <v>74</v>
      </c>
      <c r="D2499" s="359" t="s">
        <v>26779</v>
      </c>
      <c r="F2499" t="str">
        <f t="shared" si="78"/>
        <v>91840</v>
      </c>
      <c r="H2499" s="31">
        <f t="shared" si="79"/>
        <v>12.41</v>
      </c>
    </row>
    <row r="2500" spans="1:8" ht="40.5">
      <c r="A2500" s="359" t="s">
        <v>23449</v>
      </c>
      <c r="B2500" s="314" t="s">
        <v>23450</v>
      </c>
      <c r="C2500" s="359" t="s">
        <v>74</v>
      </c>
      <c r="D2500" s="359" t="s">
        <v>14502</v>
      </c>
      <c r="F2500" t="str">
        <f t="shared" si="78"/>
        <v>91841</v>
      </c>
      <c r="H2500" s="31">
        <f t="shared" si="79"/>
        <v>11.73</v>
      </c>
    </row>
    <row r="2501" spans="1:8" ht="40.5">
      <c r="A2501" s="359" t="s">
        <v>10060</v>
      </c>
      <c r="B2501" s="314" t="s">
        <v>3087</v>
      </c>
      <c r="C2501" s="359" t="s">
        <v>74</v>
      </c>
      <c r="D2501" s="359" t="s">
        <v>13696</v>
      </c>
      <c r="F2501" t="str">
        <f t="shared" ref="F2501:F2564" si="80">TRIM(A2501)</f>
        <v>91842</v>
      </c>
      <c r="H2501" s="31">
        <f t="shared" ref="H2501:H2564" si="81">ROUND(D2501*(1+$H$1),2)</f>
        <v>5.27</v>
      </c>
    </row>
    <row r="2502" spans="1:8" ht="40.5">
      <c r="A2502" s="359" t="s">
        <v>23451</v>
      </c>
      <c r="B2502" s="314" t="s">
        <v>23452</v>
      </c>
      <c r="C2502" s="359" t="s">
        <v>74</v>
      </c>
      <c r="D2502" s="359" t="s">
        <v>22674</v>
      </c>
      <c r="F2502" t="str">
        <f t="shared" si="80"/>
        <v>91843</v>
      </c>
      <c r="H2502" s="31">
        <f t="shared" si="81"/>
        <v>5.63</v>
      </c>
    </row>
    <row r="2503" spans="1:8" ht="40.5">
      <c r="A2503" s="359" t="s">
        <v>10062</v>
      </c>
      <c r="B2503" s="314" t="s">
        <v>3088</v>
      </c>
      <c r="C2503" s="359" t="s">
        <v>74</v>
      </c>
      <c r="D2503" s="359" t="s">
        <v>12022</v>
      </c>
      <c r="F2503" t="str">
        <f t="shared" si="80"/>
        <v>91844</v>
      </c>
      <c r="H2503" s="31">
        <f t="shared" si="81"/>
        <v>6.15</v>
      </c>
    </row>
    <row r="2504" spans="1:8" ht="40.5">
      <c r="A2504" s="359" t="s">
        <v>23453</v>
      </c>
      <c r="B2504" s="314" t="s">
        <v>23454</v>
      </c>
      <c r="C2504" s="359" t="s">
        <v>74</v>
      </c>
      <c r="D2504" s="359" t="s">
        <v>12245</v>
      </c>
      <c r="F2504" t="str">
        <f t="shared" si="80"/>
        <v>91845</v>
      </c>
      <c r="H2504" s="31">
        <f t="shared" si="81"/>
        <v>7.1</v>
      </c>
    </row>
    <row r="2505" spans="1:8" ht="40.5">
      <c r="A2505" s="359" t="s">
        <v>10063</v>
      </c>
      <c r="B2505" s="314" t="s">
        <v>3089</v>
      </c>
      <c r="C2505" s="359" t="s">
        <v>74</v>
      </c>
      <c r="D2505" s="359" t="s">
        <v>13855</v>
      </c>
      <c r="F2505" t="str">
        <f t="shared" si="80"/>
        <v>91846</v>
      </c>
      <c r="H2505" s="31">
        <f t="shared" si="81"/>
        <v>8.44</v>
      </c>
    </row>
    <row r="2506" spans="1:8" ht="40.5">
      <c r="A2506" s="359" t="s">
        <v>23455</v>
      </c>
      <c r="B2506" s="314" t="s">
        <v>23456</v>
      </c>
      <c r="C2506" s="359" t="s">
        <v>74</v>
      </c>
      <c r="D2506" s="359" t="s">
        <v>24641</v>
      </c>
      <c r="F2506" t="str">
        <f t="shared" si="80"/>
        <v>91847</v>
      </c>
      <c r="H2506" s="31">
        <f t="shared" si="81"/>
        <v>10.68</v>
      </c>
    </row>
    <row r="2507" spans="1:8" ht="40.5">
      <c r="A2507" s="359" t="s">
        <v>23457</v>
      </c>
      <c r="B2507" s="314" t="s">
        <v>23458</v>
      </c>
      <c r="C2507" s="359" t="s">
        <v>74</v>
      </c>
      <c r="D2507" s="359" t="s">
        <v>23426</v>
      </c>
      <c r="F2507" t="str">
        <f t="shared" si="80"/>
        <v>91849</v>
      </c>
      <c r="H2507" s="31">
        <f t="shared" si="81"/>
        <v>8.2100000000000009</v>
      </c>
    </row>
    <row r="2508" spans="1:8" ht="40.5">
      <c r="A2508" s="359" t="s">
        <v>23459</v>
      </c>
      <c r="B2508" s="314" t="s">
        <v>23460</v>
      </c>
      <c r="C2508" s="359" t="s">
        <v>74</v>
      </c>
      <c r="D2508" s="359" t="s">
        <v>23548</v>
      </c>
      <c r="F2508" t="str">
        <f t="shared" si="80"/>
        <v>91850</v>
      </c>
      <c r="H2508" s="31">
        <f t="shared" si="81"/>
        <v>10.93</v>
      </c>
    </row>
    <row r="2509" spans="1:8" ht="40.5">
      <c r="A2509" s="359" t="s">
        <v>23461</v>
      </c>
      <c r="B2509" s="314" t="s">
        <v>23462</v>
      </c>
      <c r="C2509" s="359" t="s">
        <v>74</v>
      </c>
      <c r="D2509" s="359" t="s">
        <v>26634</v>
      </c>
      <c r="F2509" t="str">
        <f t="shared" si="80"/>
        <v>91851</v>
      </c>
      <c r="H2509" s="31">
        <f t="shared" si="81"/>
        <v>10.25</v>
      </c>
    </row>
    <row r="2510" spans="1:8" ht="40.5">
      <c r="A2510" s="359" t="s">
        <v>10065</v>
      </c>
      <c r="B2510" s="314" t="s">
        <v>3090</v>
      </c>
      <c r="C2510" s="359" t="s">
        <v>74</v>
      </c>
      <c r="D2510" s="359" t="s">
        <v>12577</v>
      </c>
      <c r="F2510" t="str">
        <f t="shared" si="80"/>
        <v>91852</v>
      </c>
      <c r="H2510" s="31">
        <f t="shared" si="81"/>
        <v>7.93</v>
      </c>
    </row>
    <row r="2511" spans="1:8" ht="40.5">
      <c r="A2511" s="359" t="s">
        <v>23463</v>
      </c>
      <c r="B2511" s="314" t="s">
        <v>23464</v>
      </c>
      <c r="C2511" s="359" t="s">
        <v>74</v>
      </c>
      <c r="D2511" s="359" t="s">
        <v>13065</v>
      </c>
      <c r="F2511" t="str">
        <f t="shared" si="80"/>
        <v>91853</v>
      </c>
      <c r="H2511" s="31">
        <f t="shared" si="81"/>
        <v>8.26</v>
      </c>
    </row>
    <row r="2512" spans="1:8" ht="40.5">
      <c r="A2512" s="359" t="s">
        <v>10067</v>
      </c>
      <c r="B2512" s="314" t="s">
        <v>3091</v>
      </c>
      <c r="C2512" s="359" t="s">
        <v>74</v>
      </c>
      <c r="D2512" s="359" t="s">
        <v>13784</v>
      </c>
      <c r="F2512" t="str">
        <f t="shared" si="80"/>
        <v>91854</v>
      </c>
      <c r="H2512" s="31">
        <f t="shared" si="81"/>
        <v>8.81</v>
      </c>
    </row>
    <row r="2513" spans="1:8" ht="40.5">
      <c r="A2513" s="359" t="s">
        <v>23465</v>
      </c>
      <c r="B2513" s="314" t="s">
        <v>23466</v>
      </c>
      <c r="C2513" s="359" t="s">
        <v>74</v>
      </c>
      <c r="D2513" s="359" t="s">
        <v>12117</v>
      </c>
      <c r="F2513" t="str">
        <f t="shared" si="80"/>
        <v>91855</v>
      </c>
      <c r="H2513" s="31">
        <f t="shared" si="81"/>
        <v>9.69</v>
      </c>
    </row>
    <row r="2514" spans="1:8" ht="40.5">
      <c r="A2514" s="359" t="s">
        <v>10069</v>
      </c>
      <c r="B2514" s="314" t="s">
        <v>3092</v>
      </c>
      <c r="C2514" s="359" t="s">
        <v>74</v>
      </c>
      <c r="D2514" s="359" t="s">
        <v>10185</v>
      </c>
      <c r="F2514" t="str">
        <f t="shared" si="80"/>
        <v>91856</v>
      </c>
      <c r="H2514" s="31">
        <f t="shared" si="81"/>
        <v>10.99</v>
      </c>
    </row>
    <row r="2515" spans="1:8" ht="40.5">
      <c r="A2515" s="359" t="s">
        <v>23467</v>
      </c>
      <c r="B2515" s="314" t="s">
        <v>23468</v>
      </c>
      <c r="C2515" s="359" t="s">
        <v>74</v>
      </c>
      <c r="D2515" s="359" t="s">
        <v>22560</v>
      </c>
      <c r="F2515" t="str">
        <f t="shared" si="80"/>
        <v>91857</v>
      </c>
      <c r="H2515" s="31">
        <f t="shared" si="81"/>
        <v>13.07</v>
      </c>
    </row>
    <row r="2516" spans="1:8" ht="40.5">
      <c r="A2516" s="359" t="s">
        <v>23469</v>
      </c>
      <c r="B2516" s="314" t="s">
        <v>23470</v>
      </c>
      <c r="C2516" s="359" t="s">
        <v>74</v>
      </c>
      <c r="D2516" s="359" t="s">
        <v>13692</v>
      </c>
      <c r="F2516" t="str">
        <f t="shared" si="80"/>
        <v>91859</v>
      </c>
      <c r="H2516" s="31">
        <f t="shared" si="81"/>
        <v>10.79</v>
      </c>
    </row>
    <row r="2517" spans="1:8" ht="40.5">
      <c r="A2517" s="359" t="s">
        <v>23471</v>
      </c>
      <c r="B2517" s="314" t="s">
        <v>23472</v>
      </c>
      <c r="C2517" s="359" t="s">
        <v>74</v>
      </c>
      <c r="D2517" s="359" t="s">
        <v>23646</v>
      </c>
      <c r="F2517" t="str">
        <f t="shared" si="80"/>
        <v>91860</v>
      </c>
      <c r="H2517" s="31">
        <f t="shared" si="81"/>
        <v>13.36</v>
      </c>
    </row>
    <row r="2518" spans="1:8" ht="40.5">
      <c r="A2518" s="359" t="s">
        <v>23473</v>
      </c>
      <c r="B2518" s="314" t="s">
        <v>23474</v>
      </c>
      <c r="C2518" s="359" t="s">
        <v>74</v>
      </c>
      <c r="D2518" s="359" t="s">
        <v>26780</v>
      </c>
      <c r="F2518" t="str">
        <f t="shared" si="80"/>
        <v>91861</v>
      </c>
      <c r="H2518" s="31">
        <f t="shared" si="81"/>
        <v>12.74</v>
      </c>
    </row>
    <row r="2519" spans="1:8" ht="40.5">
      <c r="A2519" s="359" t="s">
        <v>10070</v>
      </c>
      <c r="B2519" s="314" t="s">
        <v>3093</v>
      </c>
      <c r="C2519" s="359" t="s">
        <v>74</v>
      </c>
      <c r="D2519" s="359" t="s">
        <v>23426</v>
      </c>
      <c r="F2519" t="str">
        <f t="shared" si="80"/>
        <v>91862</v>
      </c>
      <c r="H2519" s="31">
        <f t="shared" si="81"/>
        <v>8.2100000000000009</v>
      </c>
    </row>
    <row r="2520" spans="1:8" ht="40.5">
      <c r="A2520" s="359" t="s">
        <v>10071</v>
      </c>
      <c r="B2520" s="314" t="s">
        <v>3094</v>
      </c>
      <c r="C2520" s="359" t="s">
        <v>74</v>
      </c>
      <c r="D2520" s="359" t="s">
        <v>12117</v>
      </c>
      <c r="F2520" t="str">
        <f t="shared" si="80"/>
        <v>91863</v>
      </c>
      <c r="H2520" s="31">
        <f t="shared" si="81"/>
        <v>9.69</v>
      </c>
    </row>
    <row r="2521" spans="1:8" ht="40.5">
      <c r="A2521" s="359" t="s">
        <v>10072</v>
      </c>
      <c r="B2521" s="314" t="s">
        <v>3095</v>
      </c>
      <c r="C2521" s="359" t="s">
        <v>74</v>
      </c>
      <c r="D2521" s="359" t="s">
        <v>25666</v>
      </c>
      <c r="F2521" t="str">
        <f t="shared" si="80"/>
        <v>91864</v>
      </c>
      <c r="H2521" s="31">
        <f t="shared" si="81"/>
        <v>12.67</v>
      </c>
    </row>
    <row r="2522" spans="1:8" ht="40.5">
      <c r="A2522" s="359" t="s">
        <v>10073</v>
      </c>
      <c r="B2522" s="314" t="s">
        <v>3096</v>
      </c>
      <c r="C2522" s="359" t="s">
        <v>74</v>
      </c>
      <c r="D2522" s="359" t="s">
        <v>24499</v>
      </c>
      <c r="F2522" t="str">
        <f t="shared" si="80"/>
        <v>91865</v>
      </c>
      <c r="H2522" s="31">
        <f t="shared" si="81"/>
        <v>15.74</v>
      </c>
    </row>
    <row r="2523" spans="1:8" ht="40.5">
      <c r="A2523" s="359" t="s">
        <v>10074</v>
      </c>
      <c r="B2523" s="314" t="s">
        <v>3097</v>
      </c>
      <c r="C2523" s="359" t="s">
        <v>74</v>
      </c>
      <c r="D2523" s="359" t="s">
        <v>14327</v>
      </c>
      <c r="F2523" t="str">
        <f t="shared" si="80"/>
        <v>91866</v>
      </c>
      <c r="H2523" s="31">
        <f t="shared" si="81"/>
        <v>6.8</v>
      </c>
    </row>
    <row r="2524" spans="1:8" ht="40.5">
      <c r="A2524" s="359" t="s">
        <v>10076</v>
      </c>
      <c r="B2524" s="314" t="s">
        <v>3098</v>
      </c>
      <c r="C2524" s="359" t="s">
        <v>74</v>
      </c>
      <c r="D2524" s="359" t="s">
        <v>25334</v>
      </c>
      <c r="F2524" t="str">
        <f t="shared" si="80"/>
        <v>91867</v>
      </c>
      <c r="H2524" s="31">
        <f t="shared" si="81"/>
        <v>8.2799999999999994</v>
      </c>
    </row>
    <row r="2525" spans="1:8" ht="40.5">
      <c r="A2525" s="359" t="s">
        <v>10077</v>
      </c>
      <c r="B2525" s="314" t="s">
        <v>3099</v>
      </c>
      <c r="C2525" s="359" t="s">
        <v>74</v>
      </c>
      <c r="D2525" s="359" t="s">
        <v>13795</v>
      </c>
      <c r="F2525" t="str">
        <f t="shared" si="80"/>
        <v>91868</v>
      </c>
      <c r="H2525" s="31">
        <f t="shared" si="81"/>
        <v>11.28</v>
      </c>
    </row>
    <row r="2526" spans="1:8" ht="40.5">
      <c r="A2526" s="359" t="s">
        <v>10078</v>
      </c>
      <c r="B2526" s="314" t="s">
        <v>3100</v>
      </c>
      <c r="C2526" s="359" t="s">
        <v>74</v>
      </c>
      <c r="D2526" s="359" t="s">
        <v>23571</v>
      </c>
      <c r="F2526" t="str">
        <f t="shared" si="80"/>
        <v>91869</v>
      </c>
      <c r="H2526" s="31">
        <f t="shared" si="81"/>
        <v>14.35</v>
      </c>
    </row>
    <row r="2527" spans="1:8" ht="40.5">
      <c r="A2527" s="359" t="s">
        <v>10079</v>
      </c>
      <c r="B2527" s="314" t="s">
        <v>3101</v>
      </c>
      <c r="C2527" s="359" t="s">
        <v>74</v>
      </c>
      <c r="D2527" s="359" t="s">
        <v>17086</v>
      </c>
      <c r="F2527" t="str">
        <f t="shared" si="80"/>
        <v>91870</v>
      </c>
      <c r="H2527" s="31">
        <f t="shared" si="81"/>
        <v>10.1</v>
      </c>
    </row>
    <row r="2528" spans="1:8" ht="40.5">
      <c r="A2528" s="359" t="s">
        <v>10081</v>
      </c>
      <c r="B2528" s="314" t="s">
        <v>3102</v>
      </c>
      <c r="C2528" s="359" t="s">
        <v>74</v>
      </c>
      <c r="D2528" s="359" t="s">
        <v>13970</v>
      </c>
      <c r="F2528" t="str">
        <f t="shared" si="80"/>
        <v>91871</v>
      </c>
      <c r="H2528" s="31">
        <f t="shared" si="81"/>
        <v>11.62</v>
      </c>
    </row>
    <row r="2529" spans="1:8" ht="40.5">
      <c r="A2529" s="359" t="s">
        <v>10083</v>
      </c>
      <c r="B2529" s="314" t="s">
        <v>3103</v>
      </c>
      <c r="C2529" s="359" t="s">
        <v>74</v>
      </c>
      <c r="D2529" s="359" t="s">
        <v>13789</v>
      </c>
      <c r="F2529" t="str">
        <f t="shared" si="80"/>
        <v>91872</v>
      </c>
      <c r="H2529" s="31">
        <f t="shared" si="81"/>
        <v>14.63</v>
      </c>
    </row>
    <row r="2530" spans="1:8" ht="40.5">
      <c r="A2530" s="359" t="s">
        <v>10084</v>
      </c>
      <c r="B2530" s="314" t="s">
        <v>3104</v>
      </c>
      <c r="C2530" s="359" t="s">
        <v>74</v>
      </c>
      <c r="D2530" s="359" t="s">
        <v>22390</v>
      </c>
      <c r="F2530" t="str">
        <f t="shared" si="80"/>
        <v>91873</v>
      </c>
      <c r="H2530" s="31">
        <f t="shared" si="81"/>
        <v>17.64</v>
      </c>
    </row>
    <row r="2531" spans="1:8" ht="27">
      <c r="A2531" s="359" t="s">
        <v>10085</v>
      </c>
      <c r="B2531" s="314" t="s">
        <v>3105</v>
      </c>
      <c r="C2531" s="359" t="s">
        <v>74</v>
      </c>
      <c r="D2531" s="359" t="s">
        <v>22823</v>
      </c>
      <c r="F2531" t="str">
        <f t="shared" si="80"/>
        <v>93008</v>
      </c>
      <c r="H2531" s="31">
        <f t="shared" si="81"/>
        <v>13.5</v>
      </c>
    </row>
    <row r="2532" spans="1:8" ht="27">
      <c r="A2532" s="359" t="s">
        <v>10086</v>
      </c>
      <c r="B2532" s="314" t="s">
        <v>23478</v>
      </c>
      <c r="C2532" s="359" t="s">
        <v>74</v>
      </c>
      <c r="D2532" s="359" t="s">
        <v>13978</v>
      </c>
      <c r="F2532" t="str">
        <f t="shared" si="80"/>
        <v>93009</v>
      </c>
      <c r="H2532" s="31">
        <f t="shared" si="81"/>
        <v>19.41</v>
      </c>
    </row>
    <row r="2533" spans="1:8" ht="27">
      <c r="A2533" s="359" t="s">
        <v>10087</v>
      </c>
      <c r="B2533" s="314" t="s">
        <v>3106</v>
      </c>
      <c r="C2533" s="359" t="s">
        <v>74</v>
      </c>
      <c r="D2533" s="359" t="s">
        <v>10626</v>
      </c>
      <c r="F2533" t="str">
        <f t="shared" si="80"/>
        <v>93010</v>
      </c>
      <c r="H2533" s="31">
        <f t="shared" si="81"/>
        <v>26.64</v>
      </c>
    </row>
    <row r="2534" spans="1:8" ht="27">
      <c r="A2534" s="359" t="s">
        <v>10088</v>
      </c>
      <c r="B2534" s="314" t="s">
        <v>3107</v>
      </c>
      <c r="C2534" s="359" t="s">
        <v>74</v>
      </c>
      <c r="D2534" s="359" t="s">
        <v>24309</v>
      </c>
      <c r="F2534" t="str">
        <f t="shared" si="80"/>
        <v>93011</v>
      </c>
      <c r="H2534" s="31">
        <f t="shared" si="81"/>
        <v>32.33</v>
      </c>
    </row>
    <row r="2535" spans="1:8" ht="27">
      <c r="A2535" s="359" t="s">
        <v>10089</v>
      </c>
      <c r="B2535" s="314" t="s">
        <v>23479</v>
      </c>
      <c r="C2535" s="359" t="s">
        <v>74</v>
      </c>
      <c r="D2535" s="359" t="s">
        <v>26781</v>
      </c>
      <c r="F2535" t="str">
        <f t="shared" si="80"/>
        <v>93012</v>
      </c>
      <c r="H2535" s="31">
        <f t="shared" si="81"/>
        <v>48.18</v>
      </c>
    </row>
    <row r="2536" spans="1:8" ht="40.5">
      <c r="A2536" s="359" t="s">
        <v>10090</v>
      </c>
      <c r="B2536" s="314" t="s">
        <v>5347</v>
      </c>
      <c r="C2536" s="359" t="s">
        <v>74</v>
      </c>
      <c r="D2536" s="359" t="s">
        <v>9869</v>
      </c>
      <c r="F2536" t="str">
        <f t="shared" si="80"/>
        <v>95726</v>
      </c>
      <c r="H2536" s="31">
        <f t="shared" si="81"/>
        <v>5.48</v>
      </c>
    </row>
    <row r="2537" spans="1:8" ht="40.5">
      <c r="A2537" s="359" t="s">
        <v>10091</v>
      </c>
      <c r="B2537" s="314" t="s">
        <v>5348</v>
      </c>
      <c r="C2537" s="359" t="s">
        <v>74</v>
      </c>
      <c r="D2537" s="359" t="s">
        <v>23680</v>
      </c>
      <c r="F2537" t="str">
        <f t="shared" si="80"/>
        <v>95727</v>
      </c>
      <c r="H2537" s="31">
        <f t="shared" si="81"/>
        <v>6.27</v>
      </c>
    </row>
    <row r="2538" spans="1:8" ht="40.5">
      <c r="A2538" s="359" t="s">
        <v>10093</v>
      </c>
      <c r="B2538" s="314" t="s">
        <v>5349</v>
      </c>
      <c r="C2538" s="359" t="s">
        <v>74</v>
      </c>
      <c r="D2538" s="359" t="s">
        <v>23422</v>
      </c>
      <c r="F2538" t="str">
        <f t="shared" si="80"/>
        <v>95728</v>
      </c>
      <c r="H2538" s="31">
        <f t="shared" si="81"/>
        <v>7.89</v>
      </c>
    </row>
    <row r="2539" spans="1:8" ht="40.5">
      <c r="A2539" s="359" t="s">
        <v>10094</v>
      </c>
      <c r="B2539" s="314" t="s">
        <v>5350</v>
      </c>
      <c r="C2539" s="359" t="s">
        <v>74</v>
      </c>
      <c r="D2539" s="359" t="s">
        <v>8534</v>
      </c>
      <c r="F2539" t="str">
        <f t="shared" si="80"/>
        <v>95729</v>
      </c>
      <c r="H2539" s="31">
        <f t="shared" si="81"/>
        <v>7.57</v>
      </c>
    </row>
    <row r="2540" spans="1:8" ht="40.5">
      <c r="A2540" s="359" t="s">
        <v>10095</v>
      </c>
      <c r="B2540" s="314" t="s">
        <v>5351</v>
      </c>
      <c r="C2540" s="359" t="s">
        <v>74</v>
      </c>
      <c r="D2540" s="359" t="s">
        <v>8633</v>
      </c>
      <c r="F2540" t="str">
        <f t="shared" si="80"/>
        <v>95730</v>
      </c>
      <c r="H2540" s="31">
        <f t="shared" si="81"/>
        <v>8.35</v>
      </c>
    </row>
    <row r="2541" spans="1:8" ht="40.5">
      <c r="A2541" s="359" t="s">
        <v>10096</v>
      </c>
      <c r="B2541" s="314" t="s">
        <v>5352</v>
      </c>
      <c r="C2541" s="359" t="s">
        <v>74</v>
      </c>
      <c r="D2541" s="359" t="s">
        <v>26778</v>
      </c>
      <c r="F2541" t="str">
        <f t="shared" si="80"/>
        <v>95731</v>
      </c>
      <c r="H2541" s="31">
        <f t="shared" si="81"/>
        <v>9.98</v>
      </c>
    </row>
    <row r="2542" spans="1:8" ht="40.5">
      <c r="A2542" s="359" t="s">
        <v>10098</v>
      </c>
      <c r="B2542" s="314" t="s">
        <v>5353</v>
      </c>
      <c r="C2542" s="359" t="s">
        <v>112</v>
      </c>
      <c r="D2542" s="359" t="s">
        <v>24343</v>
      </c>
      <c r="F2542" t="str">
        <f t="shared" si="80"/>
        <v>95732</v>
      </c>
      <c r="H2542" s="31">
        <f t="shared" si="81"/>
        <v>4.28</v>
      </c>
    </row>
    <row r="2543" spans="1:8" ht="40.5">
      <c r="A2543" s="359" t="s">
        <v>10099</v>
      </c>
      <c r="B2543" s="314" t="s">
        <v>5354</v>
      </c>
      <c r="C2543" s="359" t="s">
        <v>74</v>
      </c>
      <c r="D2543" s="359" t="s">
        <v>26782</v>
      </c>
      <c r="F2543" t="str">
        <f t="shared" si="80"/>
        <v>95745</v>
      </c>
      <c r="H2543" s="31">
        <f t="shared" si="81"/>
        <v>21.2</v>
      </c>
    </row>
    <row r="2544" spans="1:8" ht="40.5">
      <c r="A2544" s="359" t="s">
        <v>10100</v>
      </c>
      <c r="B2544" s="382" t="s">
        <v>5355</v>
      </c>
      <c r="C2544" s="359" t="s">
        <v>74</v>
      </c>
      <c r="D2544" s="359" t="s">
        <v>26783</v>
      </c>
      <c r="F2544" t="str">
        <f t="shared" si="80"/>
        <v>95746</v>
      </c>
      <c r="H2544" s="31">
        <f t="shared" si="81"/>
        <v>26.49</v>
      </c>
    </row>
    <row r="2545" spans="1:8" ht="40.5">
      <c r="A2545" s="359" t="s">
        <v>10101</v>
      </c>
      <c r="B2545" s="314" t="s">
        <v>5356</v>
      </c>
      <c r="C2545" s="359" t="s">
        <v>74</v>
      </c>
      <c r="D2545" s="359" t="s">
        <v>24283</v>
      </c>
      <c r="F2545" t="str">
        <f t="shared" si="80"/>
        <v>95747</v>
      </c>
      <c r="H2545" s="31">
        <f t="shared" si="81"/>
        <v>43.96</v>
      </c>
    </row>
    <row r="2546" spans="1:8" ht="40.5">
      <c r="A2546" s="359" t="s">
        <v>10102</v>
      </c>
      <c r="B2546" s="382" t="s">
        <v>5357</v>
      </c>
      <c r="C2546" s="359" t="s">
        <v>74</v>
      </c>
      <c r="D2546" s="359" t="s">
        <v>24326</v>
      </c>
      <c r="F2546" t="str">
        <f t="shared" si="80"/>
        <v>95748</v>
      </c>
      <c r="H2546" s="31">
        <f t="shared" si="81"/>
        <v>47.64</v>
      </c>
    </row>
    <row r="2547" spans="1:8" ht="40.5">
      <c r="A2547" s="359" t="s">
        <v>10103</v>
      </c>
      <c r="B2547" s="314" t="s">
        <v>5358</v>
      </c>
      <c r="C2547" s="359" t="s">
        <v>74</v>
      </c>
      <c r="D2547" s="359" t="s">
        <v>24607</v>
      </c>
      <c r="F2547" t="str">
        <f t="shared" si="80"/>
        <v>95749</v>
      </c>
      <c r="H2547" s="31">
        <f t="shared" si="81"/>
        <v>28</v>
      </c>
    </row>
    <row r="2548" spans="1:8" ht="40.5">
      <c r="A2548" s="359" t="s">
        <v>10104</v>
      </c>
      <c r="B2548" s="382" t="s">
        <v>5359</v>
      </c>
      <c r="C2548" s="359" t="s">
        <v>74</v>
      </c>
      <c r="D2548" s="359" t="s">
        <v>26784</v>
      </c>
      <c r="F2548" t="str">
        <f t="shared" si="80"/>
        <v>95750</v>
      </c>
      <c r="H2548" s="31">
        <f t="shared" si="81"/>
        <v>33.15</v>
      </c>
    </row>
    <row r="2549" spans="1:8" ht="40.5">
      <c r="A2549" s="359" t="s">
        <v>10106</v>
      </c>
      <c r="B2549" s="382" t="s">
        <v>5360</v>
      </c>
      <c r="C2549" s="359" t="s">
        <v>74</v>
      </c>
      <c r="D2549" s="359" t="s">
        <v>26785</v>
      </c>
      <c r="F2549" t="str">
        <f t="shared" si="80"/>
        <v>95751</v>
      </c>
      <c r="H2549" s="31">
        <f t="shared" si="81"/>
        <v>50.42</v>
      </c>
    </row>
    <row r="2550" spans="1:8" ht="54">
      <c r="A2550" s="359" t="s">
        <v>10107</v>
      </c>
      <c r="B2550" s="314" t="s">
        <v>5361</v>
      </c>
      <c r="C2550" s="359" t="s">
        <v>74</v>
      </c>
      <c r="D2550" s="359" t="s">
        <v>26786</v>
      </c>
      <c r="F2550" t="str">
        <f t="shared" si="80"/>
        <v>95752</v>
      </c>
      <c r="H2550" s="31">
        <f t="shared" si="81"/>
        <v>53.85</v>
      </c>
    </row>
    <row r="2551" spans="1:8" ht="27">
      <c r="A2551" s="359" t="s">
        <v>23482</v>
      </c>
      <c r="B2551" s="314" t="s">
        <v>23483</v>
      </c>
      <c r="C2551" s="359" t="s">
        <v>74</v>
      </c>
      <c r="D2551" s="359" t="s">
        <v>10064</v>
      </c>
      <c r="F2551" t="str">
        <f t="shared" si="80"/>
        <v>97667</v>
      </c>
      <c r="H2551" s="31">
        <f t="shared" si="81"/>
        <v>8.1199999999999992</v>
      </c>
    </row>
    <row r="2552" spans="1:8" ht="27">
      <c r="A2552" s="359" t="s">
        <v>23484</v>
      </c>
      <c r="B2552" s="314" t="s">
        <v>23485</v>
      </c>
      <c r="C2552" s="359" t="s">
        <v>74</v>
      </c>
      <c r="D2552" s="359" t="s">
        <v>13818</v>
      </c>
      <c r="F2552" t="str">
        <f t="shared" si="80"/>
        <v>97668</v>
      </c>
      <c r="H2552" s="31">
        <f t="shared" si="81"/>
        <v>12.46</v>
      </c>
    </row>
    <row r="2553" spans="1:8" ht="27">
      <c r="A2553" s="359" t="s">
        <v>23486</v>
      </c>
      <c r="B2553" s="314" t="s">
        <v>23487</v>
      </c>
      <c r="C2553" s="359" t="s">
        <v>74</v>
      </c>
      <c r="D2553" s="359" t="s">
        <v>22567</v>
      </c>
      <c r="F2553" t="str">
        <f t="shared" si="80"/>
        <v>97669</v>
      </c>
      <c r="H2553" s="31">
        <f t="shared" si="81"/>
        <v>19.87</v>
      </c>
    </row>
    <row r="2554" spans="1:8" ht="27">
      <c r="A2554" s="359" t="s">
        <v>23489</v>
      </c>
      <c r="B2554" s="314" t="s">
        <v>23490</v>
      </c>
      <c r="C2554" s="359" t="s">
        <v>74</v>
      </c>
      <c r="D2554" s="359" t="s">
        <v>24777</v>
      </c>
      <c r="F2554" t="str">
        <f t="shared" si="80"/>
        <v>97670</v>
      </c>
      <c r="H2554" s="31">
        <f t="shared" si="81"/>
        <v>25.58</v>
      </c>
    </row>
    <row r="2555" spans="1:8" ht="27">
      <c r="A2555" s="359" t="s">
        <v>10108</v>
      </c>
      <c r="B2555" s="314" t="s">
        <v>3108</v>
      </c>
      <c r="C2555" s="359" t="s">
        <v>112</v>
      </c>
      <c r="D2555" s="359" t="s">
        <v>22398</v>
      </c>
      <c r="F2555" t="str">
        <f t="shared" si="80"/>
        <v>72263</v>
      </c>
      <c r="H2555" s="31">
        <f t="shared" si="81"/>
        <v>25.62</v>
      </c>
    </row>
    <row r="2556" spans="1:8" ht="27">
      <c r="A2556" s="359" t="s">
        <v>10110</v>
      </c>
      <c r="B2556" s="314" t="s">
        <v>5362</v>
      </c>
      <c r="C2556" s="359" t="s">
        <v>112</v>
      </c>
      <c r="D2556" s="359" t="s">
        <v>26787</v>
      </c>
      <c r="F2556" t="str">
        <f t="shared" si="80"/>
        <v>72271</v>
      </c>
      <c r="H2556" s="31">
        <f t="shared" si="81"/>
        <v>14.61</v>
      </c>
    </row>
    <row r="2557" spans="1:8" ht="27">
      <c r="A2557" s="359" t="s">
        <v>10111</v>
      </c>
      <c r="B2557" s="314" t="s">
        <v>5363</v>
      </c>
      <c r="C2557" s="359" t="s">
        <v>112</v>
      </c>
      <c r="D2557" s="359" t="s">
        <v>22350</v>
      </c>
      <c r="F2557" t="str">
        <f t="shared" si="80"/>
        <v>72272</v>
      </c>
      <c r="H2557" s="31">
        <f t="shared" si="81"/>
        <v>16.12</v>
      </c>
    </row>
    <row r="2558" spans="1:8" ht="40.5">
      <c r="A2558" s="359" t="s">
        <v>10114</v>
      </c>
      <c r="B2558" s="314" t="s">
        <v>3109</v>
      </c>
      <c r="C2558" s="359" t="s">
        <v>112</v>
      </c>
      <c r="D2558" s="359" t="s">
        <v>7546</v>
      </c>
      <c r="F2558" t="str">
        <f t="shared" si="80"/>
        <v>91874</v>
      </c>
      <c r="H2558" s="31">
        <f t="shared" si="81"/>
        <v>4.7699999999999996</v>
      </c>
    </row>
    <row r="2559" spans="1:8" ht="40.5">
      <c r="A2559" s="359" t="s">
        <v>10116</v>
      </c>
      <c r="B2559" s="382" t="s">
        <v>3110</v>
      </c>
      <c r="C2559" s="359" t="s">
        <v>112</v>
      </c>
      <c r="D2559" s="359" t="s">
        <v>9851</v>
      </c>
      <c r="F2559" t="str">
        <f t="shared" si="80"/>
        <v>91875</v>
      </c>
      <c r="H2559" s="31">
        <f t="shared" si="81"/>
        <v>6.28</v>
      </c>
    </row>
    <row r="2560" spans="1:8" ht="40.5">
      <c r="A2560" s="359" t="s">
        <v>10118</v>
      </c>
      <c r="B2560" s="314" t="s">
        <v>3111</v>
      </c>
      <c r="C2560" s="359" t="s">
        <v>112</v>
      </c>
      <c r="D2560" s="359" t="s">
        <v>13065</v>
      </c>
      <c r="F2560" t="str">
        <f t="shared" si="80"/>
        <v>91876</v>
      </c>
      <c r="H2560" s="31">
        <f t="shared" si="81"/>
        <v>8.26</v>
      </c>
    </row>
    <row r="2561" spans="1:8" ht="40.5">
      <c r="A2561" s="359" t="s">
        <v>10119</v>
      </c>
      <c r="B2561" s="382" t="s">
        <v>5364</v>
      </c>
      <c r="C2561" s="359" t="s">
        <v>112</v>
      </c>
      <c r="D2561" s="359" t="s">
        <v>7698</v>
      </c>
      <c r="F2561" t="str">
        <f t="shared" si="80"/>
        <v>91877</v>
      </c>
      <c r="H2561" s="31">
        <f t="shared" si="81"/>
        <v>10.87</v>
      </c>
    </row>
    <row r="2562" spans="1:8" ht="40.5">
      <c r="A2562" s="359" t="s">
        <v>10120</v>
      </c>
      <c r="B2562" s="314" t="s">
        <v>3112</v>
      </c>
      <c r="C2562" s="359" t="s">
        <v>112</v>
      </c>
      <c r="D2562" s="359" t="s">
        <v>21864</v>
      </c>
      <c r="F2562" t="str">
        <f t="shared" si="80"/>
        <v>91878</v>
      </c>
      <c r="H2562" s="31">
        <f t="shared" si="81"/>
        <v>6.2</v>
      </c>
    </row>
    <row r="2563" spans="1:8" ht="40.5">
      <c r="A2563" s="359" t="s">
        <v>10122</v>
      </c>
      <c r="B2563" s="314" t="s">
        <v>3113</v>
      </c>
      <c r="C2563" s="359" t="s">
        <v>112</v>
      </c>
      <c r="D2563" s="359" t="s">
        <v>8225</v>
      </c>
      <c r="F2563" t="str">
        <f t="shared" si="80"/>
        <v>91879</v>
      </c>
      <c r="H2563" s="31">
        <f t="shared" si="81"/>
        <v>7.67</v>
      </c>
    </row>
    <row r="2564" spans="1:8" ht="40.5">
      <c r="A2564" s="359" t="s">
        <v>10123</v>
      </c>
      <c r="B2564" s="314" t="s">
        <v>3114</v>
      </c>
      <c r="C2564" s="359" t="s">
        <v>112</v>
      </c>
      <c r="D2564" s="359" t="s">
        <v>10975</v>
      </c>
      <c r="F2564" t="str">
        <f t="shared" si="80"/>
        <v>91880</v>
      </c>
      <c r="H2564" s="31">
        <f t="shared" si="81"/>
        <v>9.6999999999999993</v>
      </c>
    </row>
    <row r="2565" spans="1:8" ht="40.5">
      <c r="A2565" s="359" t="s">
        <v>10124</v>
      </c>
      <c r="B2565" s="314" t="s">
        <v>5365</v>
      </c>
      <c r="C2565" s="359" t="s">
        <v>112</v>
      </c>
      <c r="D2565" s="359" t="s">
        <v>14426</v>
      </c>
      <c r="F2565" t="str">
        <f t="shared" ref="F2565:F2628" si="82">TRIM(A2565)</f>
        <v>91881</v>
      </c>
      <c r="H2565" s="31">
        <f t="shared" ref="H2565:H2628" si="83">ROUND(D2565*(1+$H$1),2)</f>
        <v>12.32</v>
      </c>
    </row>
    <row r="2566" spans="1:8" ht="40.5">
      <c r="A2566" s="359" t="s">
        <v>10125</v>
      </c>
      <c r="B2566" s="314" t="s">
        <v>3115</v>
      </c>
      <c r="C2566" s="359" t="s">
        <v>112</v>
      </c>
      <c r="D2566" s="359" t="s">
        <v>24765</v>
      </c>
      <c r="F2566" t="str">
        <f t="shared" si="82"/>
        <v>91882</v>
      </c>
      <c r="H2566" s="31">
        <f t="shared" si="83"/>
        <v>7.73</v>
      </c>
    </row>
    <row r="2567" spans="1:8" ht="40.5">
      <c r="A2567" s="359" t="s">
        <v>10126</v>
      </c>
      <c r="B2567" s="314" t="s">
        <v>3116</v>
      </c>
      <c r="C2567" s="359" t="s">
        <v>112</v>
      </c>
      <c r="D2567" s="359" t="s">
        <v>13724</v>
      </c>
      <c r="F2567" t="str">
        <f t="shared" si="82"/>
        <v>91884</v>
      </c>
      <c r="H2567" s="31">
        <f t="shared" si="83"/>
        <v>8.86</v>
      </c>
    </row>
    <row r="2568" spans="1:8" ht="40.5">
      <c r="A2568" s="359" t="s">
        <v>10127</v>
      </c>
      <c r="B2568" s="314" t="s">
        <v>3117</v>
      </c>
      <c r="C2568" s="359" t="s">
        <v>112</v>
      </c>
      <c r="D2568" s="359" t="s">
        <v>13835</v>
      </c>
      <c r="F2568" t="str">
        <f t="shared" si="82"/>
        <v>91885</v>
      </c>
      <c r="H2568" s="31">
        <f t="shared" si="83"/>
        <v>10.39</v>
      </c>
    </row>
    <row r="2569" spans="1:8" ht="40.5">
      <c r="A2569" s="359" t="s">
        <v>10128</v>
      </c>
      <c r="B2569" s="314" t="s">
        <v>5366</v>
      </c>
      <c r="C2569" s="359" t="s">
        <v>112</v>
      </c>
      <c r="D2569" s="359" t="s">
        <v>13818</v>
      </c>
      <c r="F2569" t="str">
        <f t="shared" si="82"/>
        <v>91886</v>
      </c>
      <c r="H2569" s="31">
        <f t="shared" si="83"/>
        <v>12.46</v>
      </c>
    </row>
    <row r="2570" spans="1:8" ht="40.5">
      <c r="A2570" s="359" t="s">
        <v>10129</v>
      </c>
      <c r="B2570" s="314" t="s">
        <v>3118</v>
      </c>
      <c r="C2570" s="359" t="s">
        <v>112</v>
      </c>
      <c r="D2570" s="359" t="s">
        <v>14321</v>
      </c>
      <c r="F2570" t="str">
        <f t="shared" si="82"/>
        <v>91887</v>
      </c>
      <c r="H2570" s="31">
        <f t="shared" si="83"/>
        <v>8.48</v>
      </c>
    </row>
    <row r="2571" spans="1:8" ht="54">
      <c r="A2571" s="359" t="s">
        <v>10131</v>
      </c>
      <c r="B2571" s="314" t="s">
        <v>5367</v>
      </c>
      <c r="C2571" s="359" t="s">
        <v>112</v>
      </c>
      <c r="D2571" s="359" t="s">
        <v>12127</v>
      </c>
      <c r="F2571" t="str">
        <f t="shared" si="82"/>
        <v>91889</v>
      </c>
      <c r="H2571" s="31">
        <f t="shared" si="83"/>
        <v>8.2200000000000006</v>
      </c>
    </row>
    <row r="2572" spans="1:8" ht="40.5">
      <c r="A2572" s="359" t="s">
        <v>10132</v>
      </c>
      <c r="B2572" s="314" t="s">
        <v>3119</v>
      </c>
      <c r="C2572" s="359" t="s">
        <v>112</v>
      </c>
      <c r="D2572" s="359" t="s">
        <v>11752</v>
      </c>
      <c r="F2572" t="str">
        <f t="shared" si="82"/>
        <v>91890</v>
      </c>
      <c r="H2572" s="31">
        <f t="shared" si="83"/>
        <v>10.220000000000001</v>
      </c>
    </row>
    <row r="2573" spans="1:8" ht="54">
      <c r="A2573" s="359" t="s">
        <v>10134</v>
      </c>
      <c r="B2573" s="314" t="s">
        <v>3120</v>
      </c>
      <c r="C2573" s="359" t="s">
        <v>112</v>
      </c>
      <c r="D2573" s="359" t="s">
        <v>13910</v>
      </c>
      <c r="F2573" t="str">
        <f t="shared" si="82"/>
        <v>91892</v>
      </c>
      <c r="H2573" s="31">
        <f t="shared" si="83"/>
        <v>11.9</v>
      </c>
    </row>
    <row r="2574" spans="1:8" ht="40.5">
      <c r="A2574" s="359" t="s">
        <v>10136</v>
      </c>
      <c r="B2574" s="314" t="s">
        <v>3121</v>
      </c>
      <c r="C2574" s="359" t="s">
        <v>112</v>
      </c>
      <c r="D2574" s="359" t="s">
        <v>7564</v>
      </c>
      <c r="F2574" t="str">
        <f t="shared" si="82"/>
        <v>91893</v>
      </c>
      <c r="H2574" s="31">
        <f t="shared" si="83"/>
        <v>13.84</v>
      </c>
    </row>
    <row r="2575" spans="1:8" ht="54">
      <c r="A2575" s="359" t="s">
        <v>23492</v>
      </c>
      <c r="B2575" s="314" t="s">
        <v>23493</v>
      </c>
      <c r="C2575" s="359" t="s">
        <v>112</v>
      </c>
      <c r="D2575" s="359" t="s">
        <v>14824</v>
      </c>
      <c r="F2575" t="str">
        <f t="shared" si="82"/>
        <v>91895</v>
      </c>
      <c r="H2575" s="31">
        <f t="shared" si="83"/>
        <v>15.53</v>
      </c>
    </row>
    <row r="2576" spans="1:8" ht="54">
      <c r="A2576" s="359" t="s">
        <v>10137</v>
      </c>
      <c r="B2576" s="314" t="s">
        <v>5368</v>
      </c>
      <c r="C2576" s="359" t="s">
        <v>112</v>
      </c>
      <c r="D2576" s="359" t="s">
        <v>10418</v>
      </c>
      <c r="F2576" t="str">
        <f t="shared" si="82"/>
        <v>91896</v>
      </c>
      <c r="H2576" s="31">
        <f t="shared" si="83"/>
        <v>17.010000000000002</v>
      </c>
    </row>
    <row r="2577" spans="1:8" ht="54">
      <c r="A2577" s="359" t="s">
        <v>10138</v>
      </c>
      <c r="B2577" s="314" t="s">
        <v>5369</v>
      </c>
      <c r="C2577" s="359" t="s">
        <v>112</v>
      </c>
      <c r="D2577" s="359" t="s">
        <v>13484</v>
      </c>
      <c r="F2577" t="str">
        <f t="shared" si="82"/>
        <v>91898</v>
      </c>
      <c r="H2577" s="31">
        <f t="shared" si="83"/>
        <v>18.829999999999998</v>
      </c>
    </row>
    <row r="2578" spans="1:8" ht="40.5">
      <c r="A2578" s="359" t="s">
        <v>10140</v>
      </c>
      <c r="B2578" s="314" t="s">
        <v>3122</v>
      </c>
      <c r="C2578" s="359" t="s">
        <v>112</v>
      </c>
      <c r="D2578" s="359" t="s">
        <v>13746</v>
      </c>
      <c r="F2578" t="str">
        <f t="shared" si="82"/>
        <v>91899</v>
      </c>
      <c r="H2578" s="31">
        <f t="shared" si="83"/>
        <v>10.54</v>
      </c>
    </row>
    <row r="2579" spans="1:8" ht="54">
      <c r="A2579" s="359" t="s">
        <v>10142</v>
      </c>
      <c r="B2579" s="314" t="s">
        <v>5370</v>
      </c>
      <c r="C2579" s="359" t="s">
        <v>112</v>
      </c>
      <c r="D2579" s="359" t="s">
        <v>11112</v>
      </c>
      <c r="F2579" t="str">
        <f t="shared" si="82"/>
        <v>91901</v>
      </c>
      <c r="H2579" s="31">
        <f t="shared" si="83"/>
        <v>10.29</v>
      </c>
    </row>
    <row r="2580" spans="1:8" ht="40.5">
      <c r="A2580" s="359" t="s">
        <v>10144</v>
      </c>
      <c r="B2580" s="314" t="s">
        <v>3123</v>
      </c>
      <c r="C2580" s="359" t="s">
        <v>112</v>
      </c>
      <c r="D2580" s="359" t="s">
        <v>10240</v>
      </c>
      <c r="F2580" t="str">
        <f t="shared" si="82"/>
        <v>91902</v>
      </c>
      <c r="H2580" s="31">
        <f t="shared" si="83"/>
        <v>12.29</v>
      </c>
    </row>
    <row r="2581" spans="1:8" ht="54">
      <c r="A2581" s="359" t="s">
        <v>10146</v>
      </c>
      <c r="B2581" s="314" t="s">
        <v>3124</v>
      </c>
      <c r="C2581" s="359" t="s">
        <v>112</v>
      </c>
      <c r="D2581" s="359" t="s">
        <v>8241</v>
      </c>
      <c r="F2581" t="str">
        <f t="shared" si="82"/>
        <v>91904</v>
      </c>
      <c r="H2581" s="31">
        <f t="shared" si="83"/>
        <v>13.96</v>
      </c>
    </row>
    <row r="2582" spans="1:8" ht="40.5">
      <c r="A2582" s="359" t="s">
        <v>10147</v>
      </c>
      <c r="B2582" s="314" t="s">
        <v>3125</v>
      </c>
      <c r="C2582" s="359" t="s">
        <v>112</v>
      </c>
      <c r="D2582" s="359" t="s">
        <v>19684</v>
      </c>
      <c r="F2582" t="str">
        <f t="shared" si="82"/>
        <v>91905</v>
      </c>
      <c r="H2582" s="31">
        <f t="shared" si="83"/>
        <v>15.92</v>
      </c>
    </row>
    <row r="2583" spans="1:8" ht="40.5">
      <c r="A2583" s="359" t="s">
        <v>23496</v>
      </c>
      <c r="B2583" s="314" t="s">
        <v>23497</v>
      </c>
      <c r="C2583" s="359" t="s">
        <v>112</v>
      </c>
      <c r="D2583" s="359" t="s">
        <v>24303</v>
      </c>
      <c r="F2583" t="str">
        <f t="shared" si="82"/>
        <v>91907</v>
      </c>
      <c r="H2583" s="31">
        <f t="shared" si="83"/>
        <v>17.61</v>
      </c>
    </row>
    <row r="2584" spans="1:8" ht="54">
      <c r="A2584" s="359" t="s">
        <v>10148</v>
      </c>
      <c r="B2584" s="314" t="s">
        <v>5371</v>
      </c>
      <c r="C2584" s="359" t="s">
        <v>112</v>
      </c>
      <c r="D2584" s="359" t="s">
        <v>22414</v>
      </c>
      <c r="F2584" t="str">
        <f t="shared" si="82"/>
        <v>91908</v>
      </c>
      <c r="H2584" s="31">
        <f t="shared" si="83"/>
        <v>19.149999999999999</v>
      </c>
    </row>
    <row r="2585" spans="1:8" ht="54">
      <c r="A2585" s="359" t="s">
        <v>10149</v>
      </c>
      <c r="B2585" s="314" t="s">
        <v>5372</v>
      </c>
      <c r="C2585" s="359" t="s">
        <v>112</v>
      </c>
      <c r="D2585" s="359" t="s">
        <v>14119</v>
      </c>
      <c r="F2585" t="str">
        <f t="shared" si="82"/>
        <v>91910</v>
      </c>
      <c r="H2585" s="31">
        <f t="shared" si="83"/>
        <v>20.96</v>
      </c>
    </row>
    <row r="2586" spans="1:8" ht="40.5">
      <c r="A2586" s="359" t="s">
        <v>10150</v>
      </c>
      <c r="B2586" s="314" t="s">
        <v>3126</v>
      </c>
      <c r="C2586" s="359" t="s">
        <v>112</v>
      </c>
      <c r="D2586" s="359" t="s">
        <v>23538</v>
      </c>
      <c r="F2586" t="str">
        <f t="shared" si="82"/>
        <v>91911</v>
      </c>
      <c r="H2586" s="31">
        <f t="shared" si="83"/>
        <v>12.9</v>
      </c>
    </row>
    <row r="2587" spans="1:8" ht="54">
      <c r="A2587" s="359" t="s">
        <v>10151</v>
      </c>
      <c r="B2587" s="314" t="s">
        <v>5373</v>
      </c>
      <c r="C2587" s="359" t="s">
        <v>112</v>
      </c>
      <c r="D2587" s="359" t="s">
        <v>8300</v>
      </c>
      <c r="F2587" t="str">
        <f t="shared" si="82"/>
        <v>91913</v>
      </c>
      <c r="H2587" s="31">
        <f t="shared" si="83"/>
        <v>12.65</v>
      </c>
    </row>
    <row r="2588" spans="1:8" ht="40.5">
      <c r="A2588" s="359" t="s">
        <v>10153</v>
      </c>
      <c r="B2588" s="314" t="s">
        <v>3127</v>
      </c>
      <c r="C2588" s="359" t="s">
        <v>112</v>
      </c>
      <c r="D2588" s="359" t="s">
        <v>24266</v>
      </c>
      <c r="F2588" t="str">
        <f t="shared" si="82"/>
        <v>91914</v>
      </c>
      <c r="H2588" s="31">
        <f t="shared" si="83"/>
        <v>14.13</v>
      </c>
    </row>
    <row r="2589" spans="1:8" ht="54">
      <c r="A2589" s="359" t="s">
        <v>10155</v>
      </c>
      <c r="B2589" s="314" t="s">
        <v>5374</v>
      </c>
      <c r="C2589" s="359" t="s">
        <v>112</v>
      </c>
      <c r="D2589" s="359" t="s">
        <v>22787</v>
      </c>
      <c r="F2589" t="str">
        <f t="shared" si="82"/>
        <v>91916</v>
      </c>
      <c r="H2589" s="31">
        <f t="shared" si="83"/>
        <v>15.8</v>
      </c>
    </row>
    <row r="2590" spans="1:8" ht="40.5">
      <c r="A2590" s="359" t="s">
        <v>10156</v>
      </c>
      <c r="B2590" s="314" t="s">
        <v>3128</v>
      </c>
      <c r="C2590" s="359" t="s">
        <v>112</v>
      </c>
      <c r="D2590" s="359" t="s">
        <v>22434</v>
      </c>
      <c r="F2590" t="str">
        <f t="shared" si="82"/>
        <v>91917</v>
      </c>
      <c r="H2590" s="31">
        <f t="shared" si="83"/>
        <v>17</v>
      </c>
    </row>
    <row r="2591" spans="1:8" ht="40.5">
      <c r="A2591" s="359" t="s">
        <v>23498</v>
      </c>
      <c r="B2591" s="314" t="s">
        <v>23499</v>
      </c>
      <c r="C2591" s="359" t="s">
        <v>112</v>
      </c>
      <c r="D2591" s="359" t="s">
        <v>22038</v>
      </c>
      <c r="F2591" t="str">
        <f t="shared" si="82"/>
        <v>91919</v>
      </c>
      <c r="H2591" s="31">
        <f t="shared" si="83"/>
        <v>18.7</v>
      </c>
    </row>
    <row r="2592" spans="1:8" ht="54">
      <c r="A2592" s="359" t="s">
        <v>10157</v>
      </c>
      <c r="B2592" s="314" t="s">
        <v>5375</v>
      </c>
      <c r="C2592" s="359" t="s">
        <v>112</v>
      </c>
      <c r="D2592" s="359" t="s">
        <v>22010</v>
      </c>
      <c r="F2592" t="str">
        <f t="shared" si="82"/>
        <v>91920</v>
      </c>
      <c r="H2592" s="31">
        <f t="shared" si="83"/>
        <v>19.39</v>
      </c>
    </row>
    <row r="2593" spans="1:8" ht="54">
      <c r="A2593" s="359" t="s">
        <v>10158</v>
      </c>
      <c r="B2593" s="314" t="s">
        <v>5376</v>
      </c>
      <c r="C2593" s="359" t="s">
        <v>112</v>
      </c>
      <c r="D2593" s="359" t="s">
        <v>26782</v>
      </c>
      <c r="F2593" t="str">
        <f t="shared" si="82"/>
        <v>91922</v>
      </c>
      <c r="H2593" s="31">
        <f t="shared" si="83"/>
        <v>21.2</v>
      </c>
    </row>
    <row r="2594" spans="1:8" ht="27">
      <c r="A2594" s="359" t="s">
        <v>10159</v>
      </c>
      <c r="B2594" s="314" t="s">
        <v>2393</v>
      </c>
      <c r="C2594" s="359" t="s">
        <v>112</v>
      </c>
      <c r="D2594" s="359" t="s">
        <v>24597</v>
      </c>
      <c r="F2594" t="str">
        <f t="shared" si="82"/>
        <v>93013</v>
      </c>
      <c r="H2594" s="31">
        <f t="shared" si="83"/>
        <v>14.07</v>
      </c>
    </row>
    <row r="2595" spans="1:8" ht="27">
      <c r="A2595" s="359" t="s">
        <v>10161</v>
      </c>
      <c r="B2595" s="314" t="s">
        <v>3129</v>
      </c>
      <c r="C2595" s="359" t="s">
        <v>112</v>
      </c>
      <c r="D2595" s="359" t="s">
        <v>24651</v>
      </c>
      <c r="F2595" t="str">
        <f t="shared" si="82"/>
        <v>93014</v>
      </c>
      <c r="H2595" s="31">
        <f t="shared" si="83"/>
        <v>17.09</v>
      </c>
    </row>
    <row r="2596" spans="1:8" ht="27">
      <c r="A2596" s="359" t="s">
        <v>10162</v>
      </c>
      <c r="B2596" s="314" t="s">
        <v>2394</v>
      </c>
      <c r="C2596" s="359" t="s">
        <v>112</v>
      </c>
      <c r="D2596" s="359" t="s">
        <v>26788</v>
      </c>
      <c r="F2596" t="str">
        <f t="shared" si="82"/>
        <v>93015</v>
      </c>
      <c r="H2596" s="31">
        <f t="shared" si="83"/>
        <v>24.89</v>
      </c>
    </row>
    <row r="2597" spans="1:8" ht="27">
      <c r="A2597" s="359" t="s">
        <v>10163</v>
      </c>
      <c r="B2597" s="314" t="s">
        <v>3130</v>
      </c>
      <c r="C2597" s="359" t="s">
        <v>112</v>
      </c>
      <c r="D2597" s="359" t="s">
        <v>18446</v>
      </c>
      <c r="F2597" t="str">
        <f t="shared" si="82"/>
        <v>93016</v>
      </c>
      <c r="H2597" s="31">
        <f t="shared" si="83"/>
        <v>29.89</v>
      </c>
    </row>
    <row r="2598" spans="1:8" ht="27">
      <c r="A2598" s="359" t="s">
        <v>10164</v>
      </c>
      <c r="B2598" s="382" t="s">
        <v>3131</v>
      </c>
      <c r="C2598" s="359" t="s">
        <v>112</v>
      </c>
      <c r="D2598" s="359" t="s">
        <v>24363</v>
      </c>
      <c r="F2598" t="str">
        <f t="shared" si="82"/>
        <v>93017</v>
      </c>
      <c r="H2598" s="31">
        <f t="shared" si="83"/>
        <v>43.9</v>
      </c>
    </row>
    <row r="2599" spans="1:8" ht="40.5">
      <c r="A2599" s="359" t="s">
        <v>10165</v>
      </c>
      <c r="B2599" s="382" t="s">
        <v>3132</v>
      </c>
      <c r="C2599" s="359" t="s">
        <v>112</v>
      </c>
      <c r="D2599" s="359" t="s">
        <v>24767</v>
      </c>
      <c r="F2599" t="str">
        <f t="shared" si="82"/>
        <v>93018</v>
      </c>
      <c r="H2599" s="31">
        <f t="shared" si="83"/>
        <v>21.42</v>
      </c>
    </row>
    <row r="2600" spans="1:8" ht="40.5">
      <c r="A2600" s="359" t="s">
        <v>10166</v>
      </c>
      <c r="B2600" s="314" t="s">
        <v>3133</v>
      </c>
      <c r="C2600" s="359" t="s">
        <v>112</v>
      </c>
      <c r="D2600" s="359" t="s">
        <v>24973</v>
      </c>
      <c r="F2600" t="str">
        <f t="shared" si="82"/>
        <v>93020</v>
      </c>
      <c r="H2600" s="31">
        <f t="shared" si="83"/>
        <v>26.94</v>
      </c>
    </row>
    <row r="2601" spans="1:8" ht="40.5">
      <c r="A2601" s="359" t="s">
        <v>10167</v>
      </c>
      <c r="B2601" s="314" t="s">
        <v>3134</v>
      </c>
      <c r="C2601" s="359" t="s">
        <v>112</v>
      </c>
      <c r="D2601" s="359" t="s">
        <v>13244</v>
      </c>
      <c r="F2601" t="str">
        <f t="shared" si="82"/>
        <v>93022</v>
      </c>
      <c r="H2601" s="31">
        <f t="shared" si="83"/>
        <v>42.86</v>
      </c>
    </row>
    <row r="2602" spans="1:8" ht="40.5">
      <c r="A2602" s="359" t="s">
        <v>10168</v>
      </c>
      <c r="B2602" s="314" t="s">
        <v>3135</v>
      </c>
      <c r="C2602" s="359" t="s">
        <v>112</v>
      </c>
      <c r="D2602" s="359" t="s">
        <v>26789</v>
      </c>
      <c r="F2602" t="str">
        <f t="shared" si="82"/>
        <v>93024</v>
      </c>
      <c r="H2602" s="31">
        <f t="shared" si="83"/>
        <v>45.35</v>
      </c>
    </row>
    <row r="2603" spans="1:8" ht="40.5">
      <c r="A2603" s="359" t="s">
        <v>10169</v>
      </c>
      <c r="B2603" s="314" t="s">
        <v>3136</v>
      </c>
      <c r="C2603" s="359" t="s">
        <v>112</v>
      </c>
      <c r="D2603" s="359" t="s">
        <v>23644</v>
      </c>
      <c r="F2603" t="str">
        <f t="shared" si="82"/>
        <v>93026</v>
      </c>
      <c r="H2603" s="31">
        <f t="shared" si="83"/>
        <v>71.760000000000005</v>
      </c>
    </row>
    <row r="2604" spans="1:8" ht="40.5">
      <c r="A2604" s="359" t="s">
        <v>10170</v>
      </c>
      <c r="B2604" s="314" t="s">
        <v>5377</v>
      </c>
      <c r="C2604" s="359" t="s">
        <v>112</v>
      </c>
      <c r="D2604" s="359" t="s">
        <v>17151</v>
      </c>
      <c r="F2604" t="str">
        <f t="shared" si="82"/>
        <v>95733</v>
      </c>
      <c r="H2604" s="31">
        <f t="shared" si="83"/>
        <v>5.59</v>
      </c>
    </row>
    <row r="2605" spans="1:8" ht="40.5">
      <c r="A2605" s="359" t="s">
        <v>10171</v>
      </c>
      <c r="B2605" s="314" t="s">
        <v>5378</v>
      </c>
      <c r="C2605" s="359" t="s">
        <v>112</v>
      </c>
      <c r="D2605" s="359" t="s">
        <v>24371</v>
      </c>
      <c r="F2605" t="str">
        <f t="shared" si="82"/>
        <v>95734</v>
      </c>
      <c r="H2605" s="31">
        <f t="shared" si="83"/>
        <v>7.4</v>
      </c>
    </row>
    <row r="2606" spans="1:8" ht="40.5">
      <c r="A2606" s="359" t="s">
        <v>10173</v>
      </c>
      <c r="B2606" s="382" t="s">
        <v>5379</v>
      </c>
      <c r="C2606" s="359" t="s">
        <v>112</v>
      </c>
      <c r="D2606" s="359" t="s">
        <v>8296</v>
      </c>
      <c r="F2606" t="str">
        <f t="shared" si="82"/>
        <v>95735</v>
      </c>
      <c r="H2606" s="31">
        <f t="shared" si="83"/>
        <v>6.47</v>
      </c>
    </row>
    <row r="2607" spans="1:8" ht="40.5">
      <c r="A2607" s="359" t="s">
        <v>10175</v>
      </c>
      <c r="B2607" s="382" t="s">
        <v>5380</v>
      </c>
      <c r="C2607" s="359" t="s">
        <v>112</v>
      </c>
      <c r="D2607" s="359" t="s">
        <v>9804</v>
      </c>
      <c r="F2607" t="str">
        <f t="shared" si="82"/>
        <v>95736</v>
      </c>
      <c r="H2607" s="31">
        <f t="shared" si="83"/>
        <v>7.52</v>
      </c>
    </row>
    <row r="2608" spans="1:8" ht="40.5">
      <c r="A2608" s="359" t="s">
        <v>10177</v>
      </c>
      <c r="B2608" s="314" t="s">
        <v>5381</v>
      </c>
      <c r="C2608" s="359" t="s">
        <v>112</v>
      </c>
      <c r="D2608" s="359" t="s">
        <v>13678</v>
      </c>
      <c r="F2608" t="str">
        <f t="shared" si="82"/>
        <v>95738</v>
      </c>
      <c r="H2608" s="31">
        <f t="shared" si="83"/>
        <v>8.99</v>
      </c>
    </row>
    <row r="2609" spans="1:8" ht="40.5">
      <c r="A2609" s="359" t="s">
        <v>10178</v>
      </c>
      <c r="B2609" s="314" t="s">
        <v>5382</v>
      </c>
      <c r="C2609" s="359" t="s">
        <v>112</v>
      </c>
      <c r="D2609" s="359" t="s">
        <v>9102</v>
      </c>
      <c r="F2609" t="str">
        <f t="shared" si="82"/>
        <v>95753</v>
      </c>
      <c r="H2609" s="31">
        <f t="shared" si="83"/>
        <v>7.36</v>
      </c>
    </row>
    <row r="2610" spans="1:8" ht="40.5">
      <c r="A2610" s="359" t="s">
        <v>10179</v>
      </c>
      <c r="B2610" s="314" t="s">
        <v>5383</v>
      </c>
      <c r="C2610" s="359" t="s">
        <v>112</v>
      </c>
      <c r="D2610" s="359" t="s">
        <v>25614</v>
      </c>
      <c r="F2610" t="str">
        <f t="shared" si="82"/>
        <v>95754</v>
      </c>
      <c r="H2610" s="31">
        <f t="shared" si="83"/>
        <v>9.18</v>
      </c>
    </row>
    <row r="2611" spans="1:8" ht="40.5">
      <c r="A2611" s="359" t="s">
        <v>10181</v>
      </c>
      <c r="B2611" s="314" t="s">
        <v>5384</v>
      </c>
      <c r="C2611" s="359" t="s">
        <v>112</v>
      </c>
      <c r="D2611" s="359" t="s">
        <v>22407</v>
      </c>
      <c r="F2611" t="str">
        <f t="shared" si="82"/>
        <v>95755</v>
      </c>
      <c r="H2611" s="31">
        <f t="shared" si="83"/>
        <v>13.17</v>
      </c>
    </row>
    <row r="2612" spans="1:8" ht="40.5">
      <c r="A2612" s="359" t="s">
        <v>10182</v>
      </c>
      <c r="B2612" s="314" t="s">
        <v>5385</v>
      </c>
      <c r="C2612" s="359" t="s">
        <v>112</v>
      </c>
      <c r="D2612" s="359" t="s">
        <v>13437</v>
      </c>
      <c r="F2612" t="str">
        <f t="shared" si="82"/>
        <v>95756</v>
      </c>
      <c r="H2612" s="31">
        <f t="shared" si="83"/>
        <v>17.510000000000002</v>
      </c>
    </row>
    <row r="2613" spans="1:8" ht="40.5">
      <c r="A2613" s="359" t="s">
        <v>10184</v>
      </c>
      <c r="B2613" s="314" t="s">
        <v>5386</v>
      </c>
      <c r="C2613" s="359" t="s">
        <v>112</v>
      </c>
      <c r="D2613" s="359" t="s">
        <v>10113</v>
      </c>
      <c r="F2613" t="str">
        <f t="shared" si="82"/>
        <v>95757</v>
      </c>
      <c r="H2613" s="31">
        <f t="shared" si="83"/>
        <v>11.17</v>
      </c>
    </row>
    <row r="2614" spans="1:8" ht="40.5">
      <c r="A2614" s="359" t="s">
        <v>10186</v>
      </c>
      <c r="B2614" s="314" t="s">
        <v>5387</v>
      </c>
      <c r="C2614" s="359" t="s">
        <v>112</v>
      </c>
      <c r="D2614" s="359" t="s">
        <v>26790</v>
      </c>
      <c r="F2614" t="str">
        <f t="shared" si="82"/>
        <v>95758</v>
      </c>
      <c r="H2614" s="31">
        <f t="shared" si="83"/>
        <v>12.55</v>
      </c>
    </row>
    <row r="2615" spans="1:8" ht="40.5">
      <c r="A2615" s="359" t="s">
        <v>10187</v>
      </c>
      <c r="B2615" s="314" t="s">
        <v>5388</v>
      </c>
      <c r="C2615" s="359" t="s">
        <v>112</v>
      </c>
      <c r="D2615" s="359" t="s">
        <v>22440</v>
      </c>
      <c r="F2615" t="str">
        <f t="shared" si="82"/>
        <v>95759</v>
      </c>
      <c r="H2615" s="31">
        <f t="shared" si="83"/>
        <v>15.9</v>
      </c>
    </row>
    <row r="2616" spans="1:8" ht="40.5">
      <c r="A2616" s="359" t="s">
        <v>10188</v>
      </c>
      <c r="B2616" s="314" t="s">
        <v>5389</v>
      </c>
      <c r="C2616" s="359" t="s">
        <v>112</v>
      </c>
      <c r="D2616" s="359" t="s">
        <v>24299</v>
      </c>
      <c r="F2616" t="str">
        <f t="shared" si="82"/>
        <v>95760</v>
      </c>
      <c r="H2616" s="31">
        <f t="shared" si="83"/>
        <v>19.52</v>
      </c>
    </row>
    <row r="2617" spans="1:8" ht="54">
      <c r="A2617" s="359" t="s">
        <v>23503</v>
      </c>
      <c r="B2617" s="314" t="s">
        <v>23504</v>
      </c>
      <c r="C2617" s="359" t="s">
        <v>112</v>
      </c>
      <c r="D2617" s="359" t="s">
        <v>13819</v>
      </c>
      <c r="F2617" t="str">
        <f t="shared" si="82"/>
        <v>97559</v>
      </c>
      <c r="H2617" s="31">
        <f t="shared" si="83"/>
        <v>10.029999999999999</v>
      </c>
    </row>
    <row r="2618" spans="1:8" ht="54">
      <c r="A2618" s="359" t="s">
        <v>23505</v>
      </c>
      <c r="B2618" s="314" t="s">
        <v>23506</v>
      </c>
      <c r="C2618" s="359" t="s">
        <v>112</v>
      </c>
      <c r="D2618" s="359" t="s">
        <v>26791</v>
      </c>
      <c r="F2618" t="str">
        <f t="shared" si="82"/>
        <v>97562</v>
      </c>
      <c r="H2618" s="31">
        <f t="shared" si="83"/>
        <v>12.1</v>
      </c>
    </row>
    <row r="2619" spans="1:8" ht="54">
      <c r="A2619" s="359" t="s">
        <v>23507</v>
      </c>
      <c r="B2619" s="314" t="s">
        <v>23508</v>
      </c>
      <c r="C2619" s="359" t="s">
        <v>112</v>
      </c>
      <c r="D2619" s="359" t="s">
        <v>10785</v>
      </c>
      <c r="F2619" t="str">
        <f t="shared" si="82"/>
        <v>97564</v>
      </c>
      <c r="H2619" s="31">
        <f t="shared" si="83"/>
        <v>13.94</v>
      </c>
    </row>
    <row r="2620" spans="1:8" ht="40.5">
      <c r="A2620" s="359" t="s">
        <v>10190</v>
      </c>
      <c r="B2620" s="314" t="s">
        <v>3137</v>
      </c>
      <c r="C2620" s="359" t="s">
        <v>74</v>
      </c>
      <c r="D2620" s="359" t="s">
        <v>8450</v>
      </c>
      <c r="F2620" t="str">
        <f t="shared" si="82"/>
        <v>91924</v>
      </c>
      <c r="H2620" s="31">
        <f t="shared" si="83"/>
        <v>2.21</v>
      </c>
    </row>
    <row r="2621" spans="1:8" ht="40.5">
      <c r="A2621" s="359" t="s">
        <v>10191</v>
      </c>
      <c r="B2621" s="314" t="s">
        <v>23509</v>
      </c>
      <c r="C2621" s="359" t="s">
        <v>74</v>
      </c>
      <c r="D2621" s="359" t="s">
        <v>7910</v>
      </c>
      <c r="F2621" t="str">
        <f t="shared" si="82"/>
        <v>91925</v>
      </c>
      <c r="H2621" s="31">
        <f t="shared" si="83"/>
        <v>2.92</v>
      </c>
    </row>
    <row r="2622" spans="1:8" ht="40.5">
      <c r="A2622" s="359" t="s">
        <v>10192</v>
      </c>
      <c r="B2622" s="314" t="s">
        <v>3138</v>
      </c>
      <c r="C2622" s="359" t="s">
        <v>74</v>
      </c>
      <c r="D2622" s="359" t="s">
        <v>16465</v>
      </c>
      <c r="F2622" t="str">
        <f t="shared" si="82"/>
        <v>91926</v>
      </c>
      <c r="H2622" s="31">
        <f t="shared" si="83"/>
        <v>3.11</v>
      </c>
    </row>
    <row r="2623" spans="1:8" ht="40.5">
      <c r="A2623" s="359" t="s">
        <v>10194</v>
      </c>
      <c r="B2623" s="314" t="s">
        <v>23510</v>
      </c>
      <c r="C2623" s="359" t="s">
        <v>74</v>
      </c>
      <c r="D2623" s="359" t="s">
        <v>12036</v>
      </c>
      <c r="F2623" t="str">
        <f t="shared" si="82"/>
        <v>91927</v>
      </c>
      <c r="H2623" s="31">
        <f t="shared" si="83"/>
        <v>3.91</v>
      </c>
    </row>
    <row r="2624" spans="1:8" ht="40.5">
      <c r="A2624" s="359" t="s">
        <v>10195</v>
      </c>
      <c r="B2624" s="314" t="s">
        <v>3139</v>
      </c>
      <c r="C2624" s="359" t="s">
        <v>74</v>
      </c>
      <c r="D2624" s="359" t="s">
        <v>14944</v>
      </c>
      <c r="F2624" t="str">
        <f t="shared" si="82"/>
        <v>91928</v>
      </c>
      <c r="H2624" s="31">
        <f t="shared" si="83"/>
        <v>4.8600000000000003</v>
      </c>
    </row>
    <row r="2625" spans="1:8" ht="40.5">
      <c r="A2625" s="359" t="s">
        <v>10196</v>
      </c>
      <c r="B2625" s="314" t="s">
        <v>22395</v>
      </c>
      <c r="C2625" s="359" t="s">
        <v>74</v>
      </c>
      <c r="D2625" s="359" t="s">
        <v>12849</v>
      </c>
      <c r="F2625" t="str">
        <f t="shared" si="82"/>
        <v>91929</v>
      </c>
      <c r="H2625" s="31">
        <f t="shared" si="83"/>
        <v>5.42</v>
      </c>
    </row>
    <row r="2626" spans="1:8" ht="40.5">
      <c r="A2626" s="359" t="s">
        <v>10197</v>
      </c>
      <c r="B2626" s="314" t="s">
        <v>22396</v>
      </c>
      <c r="C2626" s="359" t="s">
        <v>74</v>
      </c>
      <c r="D2626" s="359" t="s">
        <v>10809</v>
      </c>
      <c r="F2626" t="str">
        <f t="shared" si="82"/>
        <v>91930</v>
      </c>
      <c r="H2626" s="31">
        <f t="shared" si="83"/>
        <v>6.61</v>
      </c>
    </row>
    <row r="2627" spans="1:8" ht="40.5">
      <c r="A2627" s="359" t="s">
        <v>10198</v>
      </c>
      <c r="B2627" s="314" t="s">
        <v>3140</v>
      </c>
      <c r="C2627" s="359" t="s">
        <v>74</v>
      </c>
      <c r="D2627" s="359" t="s">
        <v>9812</v>
      </c>
      <c r="F2627" t="str">
        <f t="shared" si="82"/>
        <v>91931</v>
      </c>
      <c r="H2627" s="31">
        <f t="shared" si="83"/>
        <v>7.28</v>
      </c>
    </row>
    <row r="2628" spans="1:8" ht="40.5">
      <c r="A2628" s="359" t="s">
        <v>10199</v>
      </c>
      <c r="B2628" s="314" t="s">
        <v>3141</v>
      </c>
      <c r="C2628" s="359" t="s">
        <v>74</v>
      </c>
      <c r="D2628" s="359" t="s">
        <v>23551</v>
      </c>
      <c r="F2628" t="str">
        <f t="shared" si="82"/>
        <v>91932</v>
      </c>
      <c r="H2628" s="31">
        <f t="shared" si="83"/>
        <v>10.72</v>
      </c>
    </row>
    <row r="2629" spans="1:8" ht="40.5">
      <c r="A2629" s="359" t="s">
        <v>10200</v>
      </c>
      <c r="B2629" s="314" t="s">
        <v>3142</v>
      </c>
      <c r="C2629" s="359" t="s">
        <v>74</v>
      </c>
      <c r="D2629" s="359" t="s">
        <v>23291</v>
      </c>
      <c r="F2629" t="str">
        <f t="shared" ref="F2629:F2692" si="84">TRIM(A2629)</f>
        <v>91933</v>
      </c>
      <c r="H2629" s="31">
        <f t="shared" ref="H2629:H2692" si="85">ROUND(D2629*(1+$H$1),2)</f>
        <v>11.35</v>
      </c>
    </row>
    <row r="2630" spans="1:8" ht="40.5">
      <c r="A2630" s="359" t="s">
        <v>10201</v>
      </c>
      <c r="B2630" s="314" t="s">
        <v>3143</v>
      </c>
      <c r="C2630" s="359" t="s">
        <v>74</v>
      </c>
      <c r="D2630" s="359" t="s">
        <v>26792</v>
      </c>
      <c r="F2630" t="str">
        <f t="shared" si="84"/>
        <v>91934</v>
      </c>
      <c r="H2630" s="31">
        <f t="shared" si="85"/>
        <v>16.350000000000001</v>
      </c>
    </row>
    <row r="2631" spans="1:8" ht="40.5">
      <c r="A2631" s="359" t="s">
        <v>10202</v>
      </c>
      <c r="B2631" s="314" t="s">
        <v>3144</v>
      </c>
      <c r="C2631" s="359" t="s">
        <v>74</v>
      </c>
      <c r="D2631" s="359" t="s">
        <v>13673</v>
      </c>
      <c r="F2631" t="str">
        <f t="shared" si="84"/>
        <v>91935</v>
      </c>
      <c r="H2631" s="31">
        <f t="shared" si="85"/>
        <v>17.239999999999998</v>
      </c>
    </row>
    <row r="2632" spans="1:8" ht="40.5">
      <c r="A2632" s="359" t="s">
        <v>10204</v>
      </c>
      <c r="B2632" s="314" t="s">
        <v>3145</v>
      </c>
      <c r="C2632" s="359" t="s">
        <v>74</v>
      </c>
      <c r="D2632" s="359" t="s">
        <v>16521</v>
      </c>
      <c r="F2632" t="str">
        <f t="shared" si="84"/>
        <v>92979</v>
      </c>
      <c r="H2632" s="31">
        <f t="shared" si="85"/>
        <v>6.42</v>
      </c>
    </row>
    <row r="2633" spans="1:8" ht="40.5">
      <c r="A2633" s="359" t="s">
        <v>10205</v>
      </c>
      <c r="B2633" s="314" t="s">
        <v>3146</v>
      </c>
      <c r="C2633" s="359" t="s">
        <v>74</v>
      </c>
      <c r="D2633" s="359" t="s">
        <v>13366</v>
      </c>
      <c r="F2633" t="str">
        <f t="shared" si="84"/>
        <v>92980</v>
      </c>
      <c r="H2633" s="31">
        <f t="shared" si="85"/>
        <v>6.96</v>
      </c>
    </row>
    <row r="2634" spans="1:8" ht="40.5">
      <c r="A2634" s="359" t="s">
        <v>10207</v>
      </c>
      <c r="B2634" s="314" t="s">
        <v>3147</v>
      </c>
      <c r="C2634" s="359" t="s">
        <v>74</v>
      </c>
      <c r="D2634" s="359" t="s">
        <v>12616</v>
      </c>
      <c r="F2634" t="str">
        <f t="shared" si="84"/>
        <v>92981</v>
      </c>
      <c r="H2634" s="31">
        <f t="shared" si="85"/>
        <v>9.83</v>
      </c>
    </row>
    <row r="2635" spans="1:8" ht="40.5">
      <c r="A2635" s="359" t="s">
        <v>10208</v>
      </c>
      <c r="B2635" s="314" t="s">
        <v>3148</v>
      </c>
      <c r="C2635" s="359" t="s">
        <v>74</v>
      </c>
      <c r="D2635" s="359" t="s">
        <v>26793</v>
      </c>
      <c r="F2635" t="str">
        <f t="shared" si="84"/>
        <v>92982</v>
      </c>
      <c r="H2635" s="31">
        <f t="shared" si="85"/>
        <v>10.61</v>
      </c>
    </row>
    <row r="2636" spans="1:8" ht="40.5">
      <c r="A2636" s="359" t="s">
        <v>10209</v>
      </c>
      <c r="B2636" s="314" t="s">
        <v>3149</v>
      </c>
      <c r="C2636" s="359" t="s">
        <v>74</v>
      </c>
      <c r="D2636" s="359" t="s">
        <v>26794</v>
      </c>
      <c r="F2636" t="str">
        <f t="shared" si="84"/>
        <v>92983</v>
      </c>
      <c r="H2636" s="31">
        <f t="shared" si="85"/>
        <v>17.73</v>
      </c>
    </row>
    <row r="2637" spans="1:8" ht="40.5">
      <c r="A2637" s="359" t="s">
        <v>10210</v>
      </c>
      <c r="B2637" s="314" t="s">
        <v>3150</v>
      </c>
      <c r="C2637" s="359" t="s">
        <v>74</v>
      </c>
      <c r="D2637" s="359" t="s">
        <v>20408</v>
      </c>
      <c r="F2637" t="str">
        <f t="shared" si="84"/>
        <v>92984</v>
      </c>
      <c r="H2637" s="31">
        <f t="shared" si="85"/>
        <v>18.16</v>
      </c>
    </row>
    <row r="2638" spans="1:8" ht="40.5">
      <c r="A2638" s="359" t="s">
        <v>10211</v>
      </c>
      <c r="B2638" s="314" t="s">
        <v>3151</v>
      </c>
      <c r="C2638" s="359" t="s">
        <v>74</v>
      </c>
      <c r="D2638" s="359" t="s">
        <v>26795</v>
      </c>
      <c r="F2638" t="str">
        <f t="shared" si="84"/>
        <v>92985</v>
      </c>
      <c r="H2638" s="31">
        <f t="shared" si="85"/>
        <v>23.64</v>
      </c>
    </row>
    <row r="2639" spans="1:8" ht="40.5">
      <c r="A2639" s="359" t="s">
        <v>10212</v>
      </c>
      <c r="B2639" s="314" t="s">
        <v>3152</v>
      </c>
      <c r="C2639" s="359" t="s">
        <v>74</v>
      </c>
      <c r="D2639" s="359" t="s">
        <v>12915</v>
      </c>
      <c r="F2639" t="str">
        <f t="shared" si="84"/>
        <v>92986</v>
      </c>
      <c r="H2639" s="31">
        <f t="shared" si="85"/>
        <v>24.28</v>
      </c>
    </row>
    <row r="2640" spans="1:8" ht="40.5">
      <c r="A2640" s="359" t="s">
        <v>10213</v>
      </c>
      <c r="B2640" s="314" t="s">
        <v>3153</v>
      </c>
      <c r="C2640" s="359" t="s">
        <v>74</v>
      </c>
      <c r="D2640" s="359" t="s">
        <v>22467</v>
      </c>
      <c r="F2640" t="str">
        <f t="shared" si="84"/>
        <v>92987</v>
      </c>
      <c r="H2640" s="31">
        <f t="shared" si="85"/>
        <v>33.67</v>
      </c>
    </row>
    <row r="2641" spans="1:8" ht="40.5">
      <c r="A2641" s="359" t="s">
        <v>10214</v>
      </c>
      <c r="B2641" s="314" t="s">
        <v>3154</v>
      </c>
      <c r="C2641" s="359" t="s">
        <v>74</v>
      </c>
      <c r="D2641" s="359" t="s">
        <v>24411</v>
      </c>
      <c r="F2641" t="str">
        <f t="shared" si="84"/>
        <v>92988</v>
      </c>
      <c r="H2641" s="31">
        <f t="shared" si="85"/>
        <v>33.76</v>
      </c>
    </row>
    <row r="2642" spans="1:8" ht="40.5">
      <c r="A2642" s="359" t="s">
        <v>10215</v>
      </c>
      <c r="B2642" s="314" t="s">
        <v>3155</v>
      </c>
      <c r="C2642" s="359" t="s">
        <v>74</v>
      </c>
      <c r="D2642" s="359" t="s">
        <v>23660</v>
      </c>
      <c r="F2642" t="str">
        <f t="shared" si="84"/>
        <v>92989</v>
      </c>
      <c r="H2642" s="31">
        <f t="shared" si="85"/>
        <v>46.5</v>
      </c>
    </row>
    <row r="2643" spans="1:8" ht="40.5">
      <c r="A2643" s="359" t="s">
        <v>10216</v>
      </c>
      <c r="B2643" s="314" t="s">
        <v>3156</v>
      </c>
      <c r="C2643" s="359" t="s">
        <v>74</v>
      </c>
      <c r="D2643" s="359" t="s">
        <v>24627</v>
      </c>
      <c r="F2643" t="str">
        <f t="shared" si="84"/>
        <v>92990</v>
      </c>
      <c r="H2643" s="31">
        <f t="shared" si="85"/>
        <v>45.99</v>
      </c>
    </row>
    <row r="2644" spans="1:8" ht="40.5">
      <c r="A2644" s="359" t="s">
        <v>10217</v>
      </c>
      <c r="B2644" s="314" t="s">
        <v>3157</v>
      </c>
      <c r="C2644" s="359" t="s">
        <v>74</v>
      </c>
      <c r="D2644" s="359" t="s">
        <v>26796</v>
      </c>
      <c r="F2644" t="str">
        <f t="shared" si="84"/>
        <v>92991</v>
      </c>
      <c r="H2644" s="31">
        <f t="shared" si="85"/>
        <v>60.48</v>
      </c>
    </row>
    <row r="2645" spans="1:8" ht="40.5">
      <c r="A2645" s="359" t="s">
        <v>10218</v>
      </c>
      <c r="B2645" s="314" t="s">
        <v>3158</v>
      </c>
      <c r="C2645" s="359" t="s">
        <v>74</v>
      </c>
      <c r="D2645" s="359" t="s">
        <v>26797</v>
      </c>
      <c r="F2645" t="str">
        <f t="shared" si="84"/>
        <v>92992</v>
      </c>
      <c r="H2645" s="31">
        <f t="shared" si="85"/>
        <v>60.51</v>
      </c>
    </row>
    <row r="2646" spans="1:8" ht="40.5">
      <c r="A2646" s="359" t="s">
        <v>10219</v>
      </c>
      <c r="B2646" s="314" t="s">
        <v>3159</v>
      </c>
      <c r="C2646" s="359" t="s">
        <v>74</v>
      </c>
      <c r="D2646" s="359" t="s">
        <v>26798</v>
      </c>
      <c r="F2646" t="str">
        <f t="shared" si="84"/>
        <v>92993</v>
      </c>
      <c r="H2646" s="31">
        <f t="shared" si="85"/>
        <v>77.3</v>
      </c>
    </row>
    <row r="2647" spans="1:8" ht="40.5">
      <c r="A2647" s="359" t="s">
        <v>10220</v>
      </c>
      <c r="B2647" s="314" t="s">
        <v>3160</v>
      </c>
      <c r="C2647" s="359" t="s">
        <v>74</v>
      </c>
      <c r="D2647" s="359" t="s">
        <v>26799</v>
      </c>
      <c r="F2647" t="str">
        <f t="shared" si="84"/>
        <v>92994</v>
      </c>
      <c r="H2647" s="31">
        <f t="shared" si="85"/>
        <v>78.040000000000006</v>
      </c>
    </row>
    <row r="2648" spans="1:8" ht="40.5">
      <c r="A2648" s="359" t="s">
        <v>10221</v>
      </c>
      <c r="B2648" s="314" t="s">
        <v>3161</v>
      </c>
      <c r="C2648" s="359" t="s">
        <v>74</v>
      </c>
      <c r="D2648" s="359" t="s">
        <v>26800</v>
      </c>
      <c r="F2648" t="str">
        <f t="shared" si="84"/>
        <v>92995</v>
      </c>
      <c r="H2648" s="31">
        <f t="shared" si="85"/>
        <v>95.97</v>
      </c>
    </row>
    <row r="2649" spans="1:8" ht="40.5">
      <c r="A2649" s="359" t="s">
        <v>10222</v>
      </c>
      <c r="B2649" s="314" t="s">
        <v>3162</v>
      </c>
      <c r="C2649" s="359" t="s">
        <v>74</v>
      </c>
      <c r="D2649" s="359" t="s">
        <v>26801</v>
      </c>
      <c r="F2649" t="str">
        <f t="shared" si="84"/>
        <v>92996</v>
      </c>
      <c r="H2649" s="31">
        <f t="shared" si="85"/>
        <v>96.24</v>
      </c>
    </row>
    <row r="2650" spans="1:8" ht="40.5">
      <c r="A2650" s="359" t="s">
        <v>10223</v>
      </c>
      <c r="B2650" s="314" t="s">
        <v>3163</v>
      </c>
      <c r="C2650" s="359" t="s">
        <v>74</v>
      </c>
      <c r="D2650" s="359" t="s">
        <v>24296</v>
      </c>
      <c r="F2650" t="str">
        <f t="shared" si="84"/>
        <v>92997</v>
      </c>
      <c r="H2650" s="31">
        <f t="shared" si="85"/>
        <v>116.5</v>
      </c>
    </row>
    <row r="2651" spans="1:8" ht="40.5">
      <c r="A2651" s="359" t="s">
        <v>10224</v>
      </c>
      <c r="B2651" s="314" t="s">
        <v>3164</v>
      </c>
      <c r="C2651" s="359" t="s">
        <v>74</v>
      </c>
      <c r="D2651" s="359" t="s">
        <v>24473</v>
      </c>
      <c r="F2651" t="str">
        <f t="shared" si="84"/>
        <v>92998</v>
      </c>
      <c r="H2651" s="31">
        <f t="shared" si="85"/>
        <v>117.58</v>
      </c>
    </row>
    <row r="2652" spans="1:8" ht="40.5">
      <c r="A2652" s="359" t="s">
        <v>10225</v>
      </c>
      <c r="B2652" s="314" t="s">
        <v>3165</v>
      </c>
      <c r="C2652" s="359" t="s">
        <v>74</v>
      </c>
      <c r="D2652" s="359" t="s">
        <v>26802</v>
      </c>
      <c r="F2652" t="str">
        <f t="shared" si="84"/>
        <v>92999</v>
      </c>
      <c r="H2652" s="31">
        <f t="shared" si="85"/>
        <v>153.13</v>
      </c>
    </row>
    <row r="2653" spans="1:8" ht="40.5">
      <c r="A2653" s="359" t="s">
        <v>10226</v>
      </c>
      <c r="B2653" s="314" t="s">
        <v>3166</v>
      </c>
      <c r="C2653" s="359" t="s">
        <v>74</v>
      </c>
      <c r="D2653" s="359" t="s">
        <v>19760</v>
      </c>
      <c r="F2653" t="str">
        <f t="shared" si="84"/>
        <v>93000</v>
      </c>
      <c r="H2653" s="31">
        <f t="shared" si="85"/>
        <v>154.04</v>
      </c>
    </row>
    <row r="2654" spans="1:8" ht="40.5">
      <c r="A2654" s="359" t="s">
        <v>10227</v>
      </c>
      <c r="B2654" s="314" t="s">
        <v>5390</v>
      </c>
      <c r="C2654" s="359" t="s">
        <v>74</v>
      </c>
      <c r="D2654" s="359" t="s">
        <v>26803</v>
      </c>
      <c r="F2654" t="str">
        <f t="shared" si="84"/>
        <v>93001</v>
      </c>
      <c r="H2654" s="31">
        <f t="shared" si="85"/>
        <v>186.83</v>
      </c>
    </row>
    <row r="2655" spans="1:8" ht="40.5">
      <c r="A2655" s="359" t="s">
        <v>10228</v>
      </c>
      <c r="B2655" s="314" t="s">
        <v>3167</v>
      </c>
      <c r="C2655" s="359" t="s">
        <v>74</v>
      </c>
      <c r="D2655" s="359" t="s">
        <v>26804</v>
      </c>
      <c r="F2655" t="str">
        <f t="shared" si="84"/>
        <v>93002</v>
      </c>
      <c r="H2655" s="31">
        <f t="shared" si="85"/>
        <v>191.87</v>
      </c>
    </row>
    <row r="2656" spans="1:8" ht="27">
      <c r="A2656" s="359" t="s">
        <v>10229</v>
      </c>
      <c r="B2656" s="314" t="s">
        <v>5391</v>
      </c>
      <c r="C2656" s="359" t="s">
        <v>112</v>
      </c>
      <c r="D2656" s="359" t="s">
        <v>26805</v>
      </c>
      <c r="F2656" t="str">
        <f t="shared" si="84"/>
        <v>83446</v>
      </c>
      <c r="H2656" s="31">
        <f t="shared" si="85"/>
        <v>180.84</v>
      </c>
    </row>
    <row r="2657" spans="1:8" ht="27">
      <c r="A2657" s="359" t="s">
        <v>10230</v>
      </c>
      <c r="B2657" s="314" t="s">
        <v>3168</v>
      </c>
      <c r="C2657" s="359" t="s">
        <v>112</v>
      </c>
      <c r="D2657" s="359" t="s">
        <v>8853</v>
      </c>
      <c r="F2657" t="str">
        <f t="shared" si="84"/>
        <v>91936</v>
      </c>
      <c r="H2657" s="31">
        <f t="shared" si="85"/>
        <v>12.24</v>
      </c>
    </row>
    <row r="2658" spans="1:8" ht="27">
      <c r="A2658" s="359" t="s">
        <v>10231</v>
      </c>
      <c r="B2658" s="314" t="s">
        <v>3169</v>
      </c>
      <c r="C2658" s="359" t="s">
        <v>112</v>
      </c>
      <c r="D2658" s="359" t="s">
        <v>7967</v>
      </c>
      <c r="F2658" t="str">
        <f t="shared" si="84"/>
        <v>91937</v>
      </c>
      <c r="H2658" s="31">
        <f t="shared" si="85"/>
        <v>10.65</v>
      </c>
    </row>
    <row r="2659" spans="1:8" ht="40.5">
      <c r="A2659" s="359" t="s">
        <v>10233</v>
      </c>
      <c r="B2659" s="314" t="s">
        <v>3170</v>
      </c>
      <c r="C2659" s="359" t="s">
        <v>112</v>
      </c>
      <c r="D2659" s="359" t="s">
        <v>24978</v>
      </c>
      <c r="F2659" t="str">
        <f t="shared" si="84"/>
        <v>91939</v>
      </c>
      <c r="H2659" s="31">
        <f t="shared" si="85"/>
        <v>28.06</v>
      </c>
    </row>
    <row r="2660" spans="1:8" ht="40.5">
      <c r="A2660" s="359" t="s">
        <v>10234</v>
      </c>
      <c r="B2660" s="314" t="s">
        <v>23514</v>
      </c>
      <c r="C2660" s="359" t="s">
        <v>112</v>
      </c>
      <c r="D2660" s="359" t="s">
        <v>25335</v>
      </c>
      <c r="F2660" t="str">
        <f t="shared" si="84"/>
        <v>91940</v>
      </c>
      <c r="H2660" s="31">
        <f t="shared" si="85"/>
        <v>14.59</v>
      </c>
    </row>
    <row r="2661" spans="1:8" ht="40.5">
      <c r="A2661" s="359" t="s">
        <v>10236</v>
      </c>
      <c r="B2661" s="314" t="s">
        <v>23515</v>
      </c>
      <c r="C2661" s="359" t="s">
        <v>112</v>
      </c>
      <c r="D2661" s="359" t="s">
        <v>22344</v>
      </c>
      <c r="F2661" t="str">
        <f t="shared" si="84"/>
        <v>91941</v>
      </c>
      <c r="H2661" s="31">
        <f t="shared" si="85"/>
        <v>9.5500000000000007</v>
      </c>
    </row>
    <row r="2662" spans="1:8" ht="40.5">
      <c r="A2662" s="359" t="s">
        <v>10237</v>
      </c>
      <c r="B2662" s="314" t="s">
        <v>3171</v>
      </c>
      <c r="C2662" s="359" t="s">
        <v>112</v>
      </c>
      <c r="D2662" s="359" t="s">
        <v>13794</v>
      </c>
      <c r="F2662" t="str">
        <f t="shared" si="84"/>
        <v>91942</v>
      </c>
      <c r="H2662" s="31">
        <f t="shared" si="85"/>
        <v>33.99</v>
      </c>
    </row>
    <row r="2663" spans="1:8" ht="40.5">
      <c r="A2663" s="359" t="s">
        <v>10238</v>
      </c>
      <c r="B2663" s="314" t="s">
        <v>3172</v>
      </c>
      <c r="C2663" s="359" t="s">
        <v>112</v>
      </c>
      <c r="D2663" s="359" t="s">
        <v>24360</v>
      </c>
      <c r="F2663" t="str">
        <f t="shared" si="84"/>
        <v>91943</v>
      </c>
      <c r="H2663" s="31">
        <f t="shared" si="85"/>
        <v>18.510000000000002</v>
      </c>
    </row>
    <row r="2664" spans="1:8" ht="40.5">
      <c r="A2664" s="359" t="s">
        <v>10239</v>
      </c>
      <c r="B2664" s="314" t="s">
        <v>3173</v>
      </c>
      <c r="C2664" s="359" t="s">
        <v>112</v>
      </c>
      <c r="D2664" s="359" t="s">
        <v>10793</v>
      </c>
      <c r="F2664" t="str">
        <f t="shared" si="84"/>
        <v>91944</v>
      </c>
      <c r="H2664" s="31">
        <f t="shared" si="85"/>
        <v>12.73</v>
      </c>
    </row>
    <row r="2665" spans="1:8" ht="27">
      <c r="A2665" s="359" t="s">
        <v>10241</v>
      </c>
      <c r="B2665" s="314" t="s">
        <v>2395</v>
      </c>
      <c r="C2665" s="359" t="s">
        <v>112</v>
      </c>
      <c r="D2665" s="359" t="s">
        <v>10709</v>
      </c>
      <c r="F2665" t="str">
        <f t="shared" si="84"/>
        <v>92865</v>
      </c>
      <c r="H2665" s="31">
        <f t="shared" si="85"/>
        <v>9.4499999999999993</v>
      </c>
    </row>
    <row r="2666" spans="1:8" ht="27">
      <c r="A2666" s="359" t="s">
        <v>10242</v>
      </c>
      <c r="B2666" s="314" t="s">
        <v>2396</v>
      </c>
      <c r="C2666" s="359" t="s">
        <v>112</v>
      </c>
      <c r="D2666" s="359" t="s">
        <v>25334</v>
      </c>
      <c r="F2666" t="str">
        <f t="shared" si="84"/>
        <v>92866</v>
      </c>
      <c r="H2666" s="31">
        <f t="shared" si="85"/>
        <v>8.2799999999999994</v>
      </c>
    </row>
    <row r="2667" spans="1:8" ht="40.5">
      <c r="A2667" s="359" t="s">
        <v>10243</v>
      </c>
      <c r="B2667" s="314" t="s">
        <v>5392</v>
      </c>
      <c r="C2667" s="359" t="s">
        <v>112</v>
      </c>
      <c r="D2667" s="359" t="s">
        <v>26806</v>
      </c>
      <c r="F2667" t="str">
        <f t="shared" si="84"/>
        <v>92867</v>
      </c>
      <c r="H2667" s="31">
        <f t="shared" si="85"/>
        <v>27.19</v>
      </c>
    </row>
    <row r="2668" spans="1:8" ht="40.5">
      <c r="A2668" s="359" t="s">
        <v>10244</v>
      </c>
      <c r="B2668" s="314" t="s">
        <v>3174</v>
      </c>
      <c r="C2668" s="359" t="s">
        <v>112</v>
      </c>
      <c r="D2668" s="359" t="s">
        <v>13906</v>
      </c>
      <c r="F2668" t="str">
        <f t="shared" si="84"/>
        <v>92868</v>
      </c>
      <c r="H2668" s="31">
        <f t="shared" si="85"/>
        <v>13.72</v>
      </c>
    </row>
    <row r="2669" spans="1:8" ht="40.5">
      <c r="A2669" s="359" t="s">
        <v>10245</v>
      </c>
      <c r="B2669" s="314" t="s">
        <v>23516</v>
      </c>
      <c r="C2669" s="359" t="s">
        <v>112</v>
      </c>
      <c r="D2669" s="359" t="s">
        <v>24541</v>
      </c>
      <c r="F2669" t="str">
        <f t="shared" si="84"/>
        <v>92869</v>
      </c>
      <c r="H2669" s="31">
        <f t="shared" si="85"/>
        <v>8.68</v>
      </c>
    </row>
    <row r="2670" spans="1:8" ht="40.5">
      <c r="A2670" s="359" t="s">
        <v>10246</v>
      </c>
      <c r="B2670" s="314" t="s">
        <v>5393</v>
      </c>
      <c r="C2670" s="359" t="s">
        <v>112</v>
      </c>
      <c r="D2670" s="359" t="s">
        <v>26807</v>
      </c>
      <c r="F2670" t="str">
        <f t="shared" si="84"/>
        <v>92870</v>
      </c>
      <c r="H2670" s="31">
        <f t="shared" si="85"/>
        <v>32.4</v>
      </c>
    </row>
    <row r="2671" spans="1:8" ht="40.5">
      <c r="A2671" s="359" t="s">
        <v>10247</v>
      </c>
      <c r="B2671" s="314" t="s">
        <v>3175</v>
      </c>
      <c r="C2671" s="359" t="s">
        <v>112</v>
      </c>
      <c r="D2671" s="359" t="s">
        <v>26808</v>
      </c>
      <c r="F2671" t="str">
        <f t="shared" si="84"/>
        <v>92871</v>
      </c>
      <c r="H2671" s="31">
        <f t="shared" si="85"/>
        <v>16.91</v>
      </c>
    </row>
    <row r="2672" spans="1:8" ht="40.5">
      <c r="A2672" s="359" t="s">
        <v>10248</v>
      </c>
      <c r="B2672" s="314" t="s">
        <v>3176</v>
      </c>
      <c r="C2672" s="359" t="s">
        <v>112</v>
      </c>
      <c r="D2672" s="359" t="s">
        <v>14096</v>
      </c>
      <c r="F2672" t="str">
        <f t="shared" si="84"/>
        <v>92872</v>
      </c>
      <c r="H2672" s="31">
        <f t="shared" si="85"/>
        <v>11.13</v>
      </c>
    </row>
    <row r="2673" spans="1:8" ht="40.5">
      <c r="A2673" s="359" t="s">
        <v>10249</v>
      </c>
      <c r="B2673" s="382" t="s">
        <v>5394</v>
      </c>
      <c r="C2673" s="359" t="s">
        <v>112</v>
      </c>
      <c r="D2673" s="359" t="s">
        <v>23712</v>
      </c>
      <c r="F2673" t="str">
        <f t="shared" si="84"/>
        <v>95777</v>
      </c>
      <c r="H2673" s="31">
        <f t="shared" si="85"/>
        <v>28.83</v>
      </c>
    </row>
    <row r="2674" spans="1:8" ht="40.5">
      <c r="A2674" s="359" t="s">
        <v>10250</v>
      </c>
      <c r="B2674" s="314" t="s">
        <v>5395</v>
      </c>
      <c r="C2674" s="359" t="s">
        <v>112</v>
      </c>
      <c r="D2674" s="359" t="s">
        <v>14946</v>
      </c>
      <c r="F2674" t="str">
        <f t="shared" si="84"/>
        <v>95778</v>
      </c>
      <c r="H2674" s="31">
        <f t="shared" si="85"/>
        <v>29.52</v>
      </c>
    </row>
    <row r="2675" spans="1:8" ht="40.5">
      <c r="A2675" s="359" t="s">
        <v>10251</v>
      </c>
      <c r="B2675" s="314" t="s">
        <v>5396</v>
      </c>
      <c r="C2675" s="359" t="s">
        <v>112</v>
      </c>
      <c r="D2675" s="359" t="s">
        <v>13738</v>
      </c>
      <c r="F2675" t="str">
        <f t="shared" si="84"/>
        <v>95779</v>
      </c>
      <c r="H2675" s="31">
        <f t="shared" si="85"/>
        <v>27.21</v>
      </c>
    </row>
    <row r="2676" spans="1:8" ht="40.5">
      <c r="A2676" s="359" t="s">
        <v>10252</v>
      </c>
      <c r="B2676" s="314" t="s">
        <v>5397</v>
      </c>
      <c r="C2676" s="359" t="s">
        <v>112</v>
      </c>
      <c r="D2676" s="359" t="s">
        <v>26809</v>
      </c>
      <c r="F2676" t="str">
        <f t="shared" si="84"/>
        <v>95780</v>
      </c>
      <c r="H2676" s="31">
        <f t="shared" si="85"/>
        <v>32.729999999999997</v>
      </c>
    </row>
    <row r="2677" spans="1:8" ht="40.5">
      <c r="A2677" s="359" t="s">
        <v>10253</v>
      </c>
      <c r="B2677" s="314" t="s">
        <v>5398</v>
      </c>
      <c r="C2677" s="359" t="s">
        <v>112</v>
      </c>
      <c r="D2677" s="359" t="s">
        <v>22673</v>
      </c>
      <c r="F2677" t="str">
        <f t="shared" si="84"/>
        <v>95781</v>
      </c>
      <c r="H2677" s="31">
        <f t="shared" si="85"/>
        <v>33.24</v>
      </c>
    </row>
    <row r="2678" spans="1:8" ht="40.5">
      <c r="A2678" s="359" t="s">
        <v>10254</v>
      </c>
      <c r="B2678" s="314" t="s">
        <v>5399</v>
      </c>
      <c r="C2678" s="359" t="s">
        <v>112</v>
      </c>
      <c r="D2678" s="359" t="s">
        <v>26234</v>
      </c>
      <c r="F2678" t="str">
        <f t="shared" si="84"/>
        <v>95782</v>
      </c>
      <c r="H2678" s="31">
        <f t="shared" si="85"/>
        <v>34.58</v>
      </c>
    </row>
    <row r="2679" spans="1:8" ht="40.5">
      <c r="A2679" s="359" t="s">
        <v>10255</v>
      </c>
      <c r="B2679" s="314" t="s">
        <v>5400</v>
      </c>
      <c r="C2679" s="359" t="s">
        <v>112</v>
      </c>
      <c r="D2679" s="359" t="s">
        <v>24945</v>
      </c>
      <c r="F2679" t="str">
        <f t="shared" si="84"/>
        <v>95785</v>
      </c>
      <c r="H2679" s="31">
        <f t="shared" si="85"/>
        <v>39.270000000000003</v>
      </c>
    </row>
    <row r="2680" spans="1:8" ht="40.5">
      <c r="A2680" s="359" t="s">
        <v>10256</v>
      </c>
      <c r="B2680" s="314" t="s">
        <v>5401</v>
      </c>
      <c r="C2680" s="359" t="s">
        <v>112</v>
      </c>
      <c r="D2680" s="359" t="s">
        <v>26810</v>
      </c>
      <c r="F2680" t="str">
        <f t="shared" si="84"/>
        <v>95787</v>
      </c>
      <c r="H2680" s="31">
        <f t="shared" si="85"/>
        <v>29.19</v>
      </c>
    </row>
    <row r="2681" spans="1:8" ht="40.5">
      <c r="A2681" s="359" t="s">
        <v>10257</v>
      </c>
      <c r="B2681" s="314" t="s">
        <v>5402</v>
      </c>
      <c r="C2681" s="359" t="s">
        <v>112</v>
      </c>
      <c r="D2681" s="359" t="s">
        <v>26811</v>
      </c>
      <c r="F2681" t="str">
        <f t="shared" si="84"/>
        <v>95789</v>
      </c>
      <c r="H2681" s="31">
        <f t="shared" si="85"/>
        <v>36.049999999999997</v>
      </c>
    </row>
    <row r="2682" spans="1:8" ht="40.5">
      <c r="A2682" s="359" t="s">
        <v>10258</v>
      </c>
      <c r="B2682" s="314" t="s">
        <v>5403</v>
      </c>
      <c r="C2682" s="359" t="s">
        <v>112</v>
      </c>
      <c r="D2682" s="359" t="s">
        <v>26600</v>
      </c>
      <c r="F2682" t="str">
        <f t="shared" si="84"/>
        <v>95791</v>
      </c>
      <c r="H2682" s="31">
        <f t="shared" si="85"/>
        <v>46.26</v>
      </c>
    </row>
    <row r="2683" spans="1:8" ht="40.5">
      <c r="A2683" s="359" t="s">
        <v>10259</v>
      </c>
      <c r="B2683" s="314" t="s">
        <v>5404</v>
      </c>
      <c r="C2683" s="359" t="s">
        <v>112</v>
      </c>
      <c r="D2683" s="359" t="s">
        <v>24523</v>
      </c>
      <c r="F2683" t="str">
        <f t="shared" si="84"/>
        <v>95795</v>
      </c>
      <c r="H2683" s="31">
        <f t="shared" si="85"/>
        <v>33.72</v>
      </c>
    </row>
    <row r="2684" spans="1:8" ht="40.5">
      <c r="A2684" s="359" t="s">
        <v>10261</v>
      </c>
      <c r="B2684" s="314" t="s">
        <v>5405</v>
      </c>
      <c r="C2684" s="359" t="s">
        <v>112</v>
      </c>
      <c r="D2684" s="359" t="s">
        <v>26812</v>
      </c>
      <c r="F2684" t="str">
        <f t="shared" si="84"/>
        <v>95796</v>
      </c>
      <c r="H2684" s="31">
        <f t="shared" si="85"/>
        <v>42.44</v>
      </c>
    </row>
    <row r="2685" spans="1:8" ht="40.5">
      <c r="A2685" s="359" t="s">
        <v>10262</v>
      </c>
      <c r="B2685" s="314" t="s">
        <v>5406</v>
      </c>
      <c r="C2685" s="359" t="s">
        <v>112</v>
      </c>
      <c r="D2685" s="359" t="s">
        <v>26813</v>
      </c>
      <c r="F2685" t="str">
        <f t="shared" si="84"/>
        <v>95797</v>
      </c>
      <c r="H2685" s="31">
        <f t="shared" si="85"/>
        <v>53.77</v>
      </c>
    </row>
    <row r="2686" spans="1:8" ht="40.5">
      <c r="A2686" s="359" t="s">
        <v>10263</v>
      </c>
      <c r="B2686" s="314" t="s">
        <v>5407</v>
      </c>
      <c r="C2686" s="359" t="s">
        <v>112</v>
      </c>
      <c r="D2686" s="359" t="s">
        <v>26814</v>
      </c>
      <c r="F2686" t="str">
        <f t="shared" si="84"/>
        <v>95801</v>
      </c>
      <c r="H2686" s="31">
        <f t="shared" si="85"/>
        <v>40.44</v>
      </c>
    </row>
    <row r="2687" spans="1:8" ht="40.5">
      <c r="A2687" s="359" t="s">
        <v>10264</v>
      </c>
      <c r="B2687" s="314" t="s">
        <v>5408</v>
      </c>
      <c r="C2687" s="359" t="s">
        <v>112</v>
      </c>
      <c r="D2687" s="359" t="s">
        <v>24838</v>
      </c>
      <c r="F2687" t="str">
        <f t="shared" si="84"/>
        <v>95802</v>
      </c>
      <c r="H2687" s="31">
        <f t="shared" si="85"/>
        <v>45.1</v>
      </c>
    </row>
    <row r="2688" spans="1:8" ht="40.5">
      <c r="A2688" s="359" t="s">
        <v>10265</v>
      </c>
      <c r="B2688" s="314" t="s">
        <v>5409</v>
      </c>
      <c r="C2688" s="359" t="s">
        <v>112</v>
      </c>
      <c r="D2688" s="359" t="s">
        <v>24375</v>
      </c>
      <c r="F2688" t="str">
        <f t="shared" si="84"/>
        <v>95803</v>
      </c>
      <c r="H2688" s="31">
        <f t="shared" si="85"/>
        <v>59.6</v>
      </c>
    </row>
    <row r="2689" spans="1:8" ht="40.5">
      <c r="A2689" s="359" t="s">
        <v>10266</v>
      </c>
      <c r="B2689" s="314" t="s">
        <v>5410</v>
      </c>
      <c r="C2689" s="359" t="s">
        <v>112</v>
      </c>
      <c r="D2689" s="359" t="s">
        <v>26815</v>
      </c>
      <c r="F2689" t="str">
        <f t="shared" si="84"/>
        <v>95804</v>
      </c>
      <c r="H2689" s="31">
        <f t="shared" si="85"/>
        <v>22.89</v>
      </c>
    </row>
    <row r="2690" spans="1:8" ht="40.5">
      <c r="A2690" s="359" t="s">
        <v>10267</v>
      </c>
      <c r="B2690" s="314" t="s">
        <v>5411</v>
      </c>
      <c r="C2690" s="359" t="s">
        <v>112</v>
      </c>
      <c r="D2690" s="359" t="s">
        <v>25656</v>
      </c>
      <c r="F2690" t="str">
        <f t="shared" si="84"/>
        <v>95805</v>
      </c>
      <c r="H2690" s="31">
        <f t="shared" si="85"/>
        <v>23.12</v>
      </c>
    </row>
    <row r="2691" spans="1:8" ht="40.5">
      <c r="A2691" s="359" t="s">
        <v>10268</v>
      </c>
      <c r="B2691" s="314" t="s">
        <v>5412</v>
      </c>
      <c r="C2691" s="359" t="s">
        <v>112</v>
      </c>
      <c r="D2691" s="359" t="s">
        <v>22470</v>
      </c>
      <c r="F2691" t="str">
        <f t="shared" si="84"/>
        <v>95806</v>
      </c>
      <c r="H2691" s="31">
        <f t="shared" si="85"/>
        <v>23.82</v>
      </c>
    </row>
    <row r="2692" spans="1:8" ht="40.5">
      <c r="A2692" s="359" t="s">
        <v>10269</v>
      </c>
      <c r="B2692" s="314" t="s">
        <v>5413</v>
      </c>
      <c r="C2692" s="359" t="s">
        <v>112</v>
      </c>
      <c r="D2692" s="359" t="s">
        <v>26816</v>
      </c>
      <c r="F2692" t="str">
        <f t="shared" si="84"/>
        <v>95807</v>
      </c>
      <c r="H2692" s="31">
        <f t="shared" si="85"/>
        <v>26.41</v>
      </c>
    </row>
    <row r="2693" spans="1:8" ht="40.5">
      <c r="A2693" s="359" t="s">
        <v>10270</v>
      </c>
      <c r="B2693" s="314" t="s">
        <v>5414</v>
      </c>
      <c r="C2693" s="359" t="s">
        <v>112</v>
      </c>
      <c r="D2693" s="359" t="s">
        <v>24482</v>
      </c>
      <c r="F2693" t="str">
        <f t="shared" ref="F2693:F2756" si="86">TRIM(A2693)</f>
        <v>95808</v>
      </c>
      <c r="H2693" s="31">
        <f t="shared" ref="H2693:H2756" si="87">ROUND(D2693*(1+$H$1),2)</f>
        <v>27.11</v>
      </c>
    </row>
    <row r="2694" spans="1:8" ht="40.5">
      <c r="A2694" s="359" t="s">
        <v>10271</v>
      </c>
      <c r="B2694" s="314" t="s">
        <v>5415</v>
      </c>
      <c r="C2694" s="359" t="s">
        <v>112</v>
      </c>
      <c r="D2694" s="359" t="s">
        <v>22468</v>
      </c>
      <c r="F2694" t="str">
        <f t="shared" si="86"/>
        <v>95809</v>
      </c>
      <c r="H2694" s="31">
        <f t="shared" si="87"/>
        <v>29.63</v>
      </c>
    </row>
    <row r="2695" spans="1:8" ht="40.5">
      <c r="A2695" s="359" t="s">
        <v>10272</v>
      </c>
      <c r="B2695" s="382" t="s">
        <v>5416</v>
      </c>
      <c r="C2695" s="359" t="s">
        <v>112</v>
      </c>
      <c r="D2695" s="359" t="s">
        <v>13841</v>
      </c>
      <c r="F2695" t="str">
        <f t="shared" si="86"/>
        <v>95810</v>
      </c>
      <c r="H2695" s="31">
        <f t="shared" si="87"/>
        <v>13.29</v>
      </c>
    </row>
    <row r="2696" spans="1:8" ht="40.5">
      <c r="A2696" s="359" t="s">
        <v>10273</v>
      </c>
      <c r="B2696" s="314" t="s">
        <v>5417</v>
      </c>
      <c r="C2696" s="359" t="s">
        <v>112</v>
      </c>
      <c r="D2696" s="359" t="s">
        <v>8861</v>
      </c>
      <c r="F2696" t="str">
        <f t="shared" si="86"/>
        <v>95811</v>
      </c>
      <c r="H2696" s="31">
        <f t="shared" si="87"/>
        <v>13.99</v>
      </c>
    </row>
    <row r="2697" spans="1:8" ht="40.5">
      <c r="A2697" s="359" t="s">
        <v>10274</v>
      </c>
      <c r="B2697" s="314" t="s">
        <v>5418</v>
      </c>
      <c r="C2697" s="359" t="s">
        <v>112</v>
      </c>
      <c r="D2697" s="359" t="s">
        <v>13308</v>
      </c>
      <c r="F2697" t="str">
        <f t="shared" si="86"/>
        <v>95812</v>
      </c>
      <c r="H2697" s="31">
        <f t="shared" si="87"/>
        <v>16.5</v>
      </c>
    </row>
    <row r="2698" spans="1:8" ht="40.5">
      <c r="A2698" s="359" t="s">
        <v>10276</v>
      </c>
      <c r="B2698" s="314" t="s">
        <v>5419</v>
      </c>
      <c r="C2698" s="359" t="s">
        <v>112</v>
      </c>
      <c r="D2698" s="359" t="s">
        <v>25101</v>
      </c>
      <c r="F2698" t="str">
        <f t="shared" si="86"/>
        <v>95813</v>
      </c>
      <c r="H2698" s="31">
        <f t="shared" si="87"/>
        <v>16.260000000000002</v>
      </c>
    </row>
    <row r="2699" spans="1:8" ht="40.5">
      <c r="A2699" s="359" t="s">
        <v>10277</v>
      </c>
      <c r="B2699" s="314" t="s">
        <v>5420</v>
      </c>
      <c r="C2699" s="359" t="s">
        <v>112</v>
      </c>
      <c r="D2699" s="359" t="s">
        <v>23645</v>
      </c>
      <c r="F2699" t="str">
        <f t="shared" si="86"/>
        <v>95814</v>
      </c>
      <c r="H2699" s="31">
        <f t="shared" si="87"/>
        <v>17.32</v>
      </c>
    </row>
    <row r="2700" spans="1:8" ht="40.5">
      <c r="A2700" s="359" t="s">
        <v>10278</v>
      </c>
      <c r="B2700" s="314" t="s">
        <v>5421</v>
      </c>
      <c r="C2700" s="359" t="s">
        <v>112</v>
      </c>
      <c r="D2700" s="359" t="s">
        <v>22615</v>
      </c>
      <c r="F2700" t="str">
        <f t="shared" si="86"/>
        <v>95815</v>
      </c>
      <c r="H2700" s="31">
        <f t="shared" si="87"/>
        <v>22.06</v>
      </c>
    </row>
    <row r="2701" spans="1:8" ht="40.5">
      <c r="A2701" s="359" t="s">
        <v>10279</v>
      </c>
      <c r="B2701" s="314" t="s">
        <v>5422</v>
      </c>
      <c r="C2701" s="359" t="s">
        <v>112</v>
      </c>
      <c r="D2701" s="359" t="s">
        <v>14416</v>
      </c>
      <c r="F2701" t="str">
        <f t="shared" si="86"/>
        <v>95816</v>
      </c>
      <c r="H2701" s="31">
        <f t="shared" si="87"/>
        <v>32.549999999999997</v>
      </c>
    </row>
    <row r="2702" spans="1:8" ht="40.5">
      <c r="A2702" s="359" t="s">
        <v>10280</v>
      </c>
      <c r="B2702" s="314" t="s">
        <v>5423</v>
      </c>
      <c r="C2702" s="359" t="s">
        <v>112</v>
      </c>
      <c r="D2702" s="359" t="s">
        <v>26817</v>
      </c>
      <c r="F2702" t="str">
        <f t="shared" si="86"/>
        <v>95817</v>
      </c>
      <c r="H2702" s="31">
        <f t="shared" si="87"/>
        <v>33.57</v>
      </c>
    </row>
    <row r="2703" spans="1:8" ht="40.5">
      <c r="A2703" s="359" t="s">
        <v>10281</v>
      </c>
      <c r="B2703" s="314" t="s">
        <v>5424</v>
      </c>
      <c r="C2703" s="359" t="s">
        <v>112</v>
      </c>
      <c r="D2703" s="359" t="s">
        <v>26818</v>
      </c>
      <c r="F2703" t="str">
        <f t="shared" si="86"/>
        <v>95818</v>
      </c>
      <c r="H2703" s="31">
        <f t="shared" si="87"/>
        <v>39.950000000000003</v>
      </c>
    </row>
    <row r="2704" spans="1:8" ht="40.5">
      <c r="A2704" s="359" t="s">
        <v>14430</v>
      </c>
      <c r="B2704" s="314" t="s">
        <v>14431</v>
      </c>
      <c r="C2704" s="359" t="s">
        <v>112</v>
      </c>
      <c r="D2704" s="359" t="s">
        <v>26819</v>
      </c>
      <c r="F2704" t="str">
        <f t="shared" si="86"/>
        <v>97886</v>
      </c>
      <c r="H2704" s="31">
        <f t="shared" si="87"/>
        <v>149.93</v>
      </c>
    </row>
    <row r="2705" spans="1:8" ht="40.5">
      <c r="A2705" s="359" t="s">
        <v>14432</v>
      </c>
      <c r="B2705" s="314" t="s">
        <v>14433</v>
      </c>
      <c r="C2705" s="359" t="s">
        <v>112</v>
      </c>
      <c r="D2705" s="359" t="s">
        <v>26820</v>
      </c>
      <c r="F2705" t="str">
        <f t="shared" si="86"/>
        <v>97887</v>
      </c>
      <c r="H2705" s="31">
        <f t="shared" si="87"/>
        <v>236.58</v>
      </c>
    </row>
    <row r="2706" spans="1:8" ht="40.5">
      <c r="A2706" s="359" t="s">
        <v>14434</v>
      </c>
      <c r="B2706" s="314" t="s">
        <v>14435</v>
      </c>
      <c r="C2706" s="359" t="s">
        <v>112</v>
      </c>
      <c r="D2706" s="359" t="s">
        <v>26821</v>
      </c>
      <c r="F2706" t="str">
        <f t="shared" si="86"/>
        <v>97888</v>
      </c>
      <c r="H2706" s="31">
        <f t="shared" si="87"/>
        <v>455.53</v>
      </c>
    </row>
    <row r="2707" spans="1:8" ht="40.5">
      <c r="A2707" s="359" t="s">
        <v>14436</v>
      </c>
      <c r="B2707" s="314" t="s">
        <v>14437</v>
      </c>
      <c r="C2707" s="359" t="s">
        <v>112</v>
      </c>
      <c r="D2707" s="359" t="s">
        <v>26822</v>
      </c>
      <c r="F2707" t="str">
        <f t="shared" si="86"/>
        <v>97889</v>
      </c>
      <c r="H2707" s="31">
        <f t="shared" si="87"/>
        <v>610.23</v>
      </c>
    </row>
    <row r="2708" spans="1:8" ht="40.5">
      <c r="A2708" s="359" t="s">
        <v>14438</v>
      </c>
      <c r="B2708" s="314" t="s">
        <v>14439</v>
      </c>
      <c r="C2708" s="359" t="s">
        <v>112</v>
      </c>
      <c r="D2708" s="359" t="s">
        <v>26823</v>
      </c>
      <c r="F2708" t="str">
        <f t="shared" si="86"/>
        <v>97890</v>
      </c>
      <c r="H2708" s="31">
        <f t="shared" si="87"/>
        <v>694.83</v>
      </c>
    </row>
    <row r="2709" spans="1:8" ht="40.5">
      <c r="A2709" s="359" t="s">
        <v>14440</v>
      </c>
      <c r="B2709" s="314" t="s">
        <v>14441</v>
      </c>
      <c r="C2709" s="359" t="s">
        <v>112</v>
      </c>
      <c r="D2709" s="359" t="s">
        <v>26824</v>
      </c>
      <c r="F2709" t="str">
        <f t="shared" si="86"/>
        <v>97891</v>
      </c>
      <c r="H2709" s="31">
        <f t="shared" si="87"/>
        <v>178.98</v>
      </c>
    </row>
    <row r="2710" spans="1:8" ht="40.5">
      <c r="A2710" s="359" t="s">
        <v>14442</v>
      </c>
      <c r="B2710" s="314" t="s">
        <v>14443</v>
      </c>
      <c r="C2710" s="359" t="s">
        <v>112</v>
      </c>
      <c r="D2710" s="359" t="s">
        <v>26825</v>
      </c>
      <c r="F2710" t="str">
        <f t="shared" si="86"/>
        <v>97892</v>
      </c>
      <c r="H2710" s="31">
        <f t="shared" si="87"/>
        <v>333.73</v>
      </c>
    </row>
    <row r="2711" spans="1:8" ht="40.5">
      <c r="A2711" s="359" t="s">
        <v>14444</v>
      </c>
      <c r="B2711" s="314" t="s">
        <v>14445</v>
      </c>
      <c r="C2711" s="359" t="s">
        <v>112</v>
      </c>
      <c r="D2711" s="359" t="s">
        <v>26826</v>
      </c>
      <c r="F2711" t="str">
        <f t="shared" si="86"/>
        <v>97893</v>
      </c>
      <c r="H2711" s="31">
        <f t="shared" si="87"/>
        <v>454.88</v>
      </c>
    </row>
    <row r="2712" spans="1:8" ht="40.5">
      <c r="A2712" s="359" t="s">
        <v>14446</v>
      </c>
      <c r="B2712" s="382" t="s">
        <v>14447</v>
      </c>
      <c r="C2712" s="359" t="s">
        <v>112</v>
      </c>
      <c r="D2712" s="359" t="s">
        <v>26827</v>
      </c>
      <c r="F2712" t="str">
        <f t="shared" si="86"/>
        <v>97894</v>
      </c>
      <c r="H2712" s="31">
        <f t="shared" si="87"/>
        <v>506.56</v>
      </c>
    </row>
    <row r="2713" spans="1:8" ht="27">
      <c r="A2713" s="359" t="s">
        <v>10282</v>
      </c>
      <c r="B2713" s="314" t="s">
        <v>5425</v>
      </c>
      <c r="C2713" s="359" t="s">
        <v>112</v>
      </c>
      <c r="D2713" s="359" t="s">
        <v>25584</v>
      </c>
      <c r="F2713" t="str">
        <f t="shared" si="86"/>
        <v>68066</v>
      </c>
      <c r="H2713" s="31">
        <f t="shared" si="87"/>
        <v>132.03</v>
      </c>
    </row>
    <row r="2714" spans="1:8" ht="27">
      <c r="A2714" s="359" t="s">
        <v>10283</v>
      </c>
      <c r="B2714" s="314" t="s">
        <v>5426</v>
      </c>
      <c r="C2714" s="359" t="s">
        <v>112</v>
      </c>
      <c r="D2714" s="359" t="s">
        <v>26828</v>
      </c>
      <c r="F2714" t="str">
        <f t="shared" si="86"/>
        <v>72319</v>
      </c>
      <c r="H2714" s="31">
        <f t="shared" si="87"/>
        <v>4802.95</v>
      </c>
    </row>
    <row r="2715" spans="1:8" ht="27">
      <c r="A2715" s="359" t="s">
        <v>10284</v>
      </c>
      <c r="B2715" s="314" t="s">
        <v>2214</v>
      </c>
      <c r="C2715" s="359" t="s">
        <v>112</v>
      </c>
      <c r="D2715" s="359" t="s">
        <v>26829</v>
      </c>
      <c r="F2715" t="str">
        <f t="shared" si="86"/>
        <v>72341</v>
      </c>
      <c r="H2715" s="31">
        <f t="shared" si="87"/>
        <v>315.49</v>
      </c>
    </row>
    <row r="2716" spans="1:8" ht="27">
      <c r="A2716" s="359" t="s">
        <v>10285</v>
      </c>
      <c r="B2716" s="314" t="s">
        <v>2215</v>
      </c>
      <c r="C2716" s="359" t="s">
        <v>112</v>
      </c>
      <c r="D2716" s="359" t="s">
        <v>26830</v>
      </c>
      <c r="F2716" t="str">
        <f t="shared" si="86"/>
        <v>72343</v>
      </c>
      <c r="H2716" s="31">
        <f t="shared" si="87"/>
        <v>374.39</v>
      </c>
    </row>
    <row r="2717" spans="1:8" ht="27">
      <c r="A2717" s="359" t="s">
        <v>10286</v>
      </c>
      <c r="B2717" s="314" t="s">
        <v>2216</v>
      </c>
      <c r="C2717" s="359" t="s">
        <v>112</v>
      </c>
      <c r="D2717" s="359" t="s">
        <v>26831</v>
      </c>
      <c r="F2717" t="str">
        <f t="shared" si="86"/>
        <v>72344</v>
      </c>
      <c r="H2717" s="31">
        <f t="shared" si="87"/>
        <v>594.25</v>
      </c>
    </row>
    <row r="2718" spans="1:8" ht="27">
      <c r="A2718" s="359" t="s">
        <v>10287</v>
      </c>
      <c r="B2718" s="314" t="s">
        <v>2217</v>
      </c>
      <c r="C2718" s="359" t="s">
        <v>112</v>
      </c>
      <c r="D2718" s="359" t="s">
        <v>26832</v>
      </c>
      <c r="F2718" t="str">
        <f t="shared" si="86"/>
        <v>72345</v>
      </c>
      <c r="H2718" s="31">
        <f t="shared" si="87"/>
        <v>1723.37</v>
      </c>
    </row>
    <row r="2719" spans="1:8" ht="40.5">
      <c r="A2719" s="359" t="s">
        <v>5427</v>
      </c>
      <c r="B2719" s="314" t="s">
        <v>3177</v>
      </c>
      <c r="C2719" s="359" t="s">
        <v>112</v>
      </c>
      <c r="D2719" s="359" t="s">
        <v>10052</v>
      </c>
      <c r="F2719" t="str">
        <f t="shared" si="86"/>
        <v>74130/1</v>
      </c>
      <c r="H2719" s="31">
        <f t="shared" si="87"/>
        <v>14.7</v>
      </c>
    </row>
    <row r="2720" spans="1:8" ht="40.5">
      <c r="A2720" s="359" t="s">
        <v>5428</v>
      </c>
      <c r="B2720" s="314" t="s">
        <v>3178</v>
      </c>
      <c r="C2720" s="359" t="s">
        <v>112</v>
      </c>
      <c r="D2720" s="359" t="s">
        <v>14313</v>
      </c>
      <c r="F2720" t="str">
        <f t="shared" si="86"/>
        <v>74130/2</v>
      </c>
      <c r="H2720" s="31">
        <f t="shared" si="87"/>
        <v>22.3</v>
      </c>
    </row>
    <row r="2721" spans="1:8" ht="40.5">
      <c r="A2721" s="359" t="s">
        <v>5429</v>
      </c>
      <c r="B2721" s="314" t="s">
        <v>3179</v>
      </c>
      <c r="C2721" s="359" t="s">
        <v>112</v>
      </c>
      <c r="D2721" s="359" t="s">
        <v>26833</v>
      </c>
      <c r="F2721" t="str">
        <f t="shared" si="86"/>
        <v>74130/3</v>
      </c>
      <c r="H2721" s="31">
        <f t="shared" si="87"/>
        <v>64.55</v>
      </c>
    </row>
    <row r="2722" spans="1:8" ht="40.5">
      <c r="A2722" s="359" t="s">
        <v>5430</v>
      </c>
      <c r="B2722" s="314" t="s">
        <v>3180</v>
      </c>
      <c r="C2722" s="359" t="s">
        <v>112</v>
      </c>
      <c r="D2722" s="359" t="s">
        <v>26834</v>
      </c>
      <c r="F2722" t="str">
        <f t="shared" si="86"/>
        <v>74130/4</v>
      </c>
      <c r="H2722" s="31">
        <f t="shared" si="87"/>
        <v>95.08</v>
      </c>
    </row>
    <row r="2723" spans="1:8" ht="40.5">
      <c r="A2723" s="359" t="s">
        <v>5431</v>
      </c>
      <c r="B2723" s="314" t="s">
        <v>3181</v>
      </c>
      <c r="C2723" s="359" t="s">
        <v>112</v>
      </c>
      <c r="D2723" s="359" t="s">
        <v>26835</v>
      </c>
      <c r="F2723" t="str">
        <f t="shared" si="86"/>
        <v>74130/5</v>
      </c>
      <c r="H2723" s="31">
        <f t="shared" si="87"/>
        <v>125.88</v>
      </c>
    </row>
    <row r="2724" spans="1:8" ht="40.5">
      <c r="A2724" s="359" t="s">
        <v>5432</v>
      </c>
      <c r="B2724" s="314" t="s">
        <v>3182</v>
      </c>
      <c r="C2724" s="359" t="s">
        <v>112</v>
      </c>
      <c r="D2724" s="359" t="s">
        <v>26836</v>
      </c>
      <c r="F2724" t="str">
        <f t="shared" si="86"/>
        <v>74130/6</v>
      </c>
      <c r="H2724" s="31">
        <f t="shared" si="87"/>
        <v>351.61</v>
      </c>
    </row>
    <row r="2725" spans="1:8" ht="27">
      <c r="A2725" s="359" t="s">
        <v>5433</v>
      </c>
      <c r="B2725" s="314" t="s">
        <v>3183</v>
      </c>
      <c r="C2725" s="359" t="s">
        <v>112</v>
      </c>
      <c r="D2725" s="359" t="s">
        <v>26837</v>
      </c>
      <c r="F2725" t="str">
        <f t="shared" si="86"/>
        <v>74130/7</v>
      </c>
      <c r="H2725" s="31">
        <f t="shared" si="87"/>
        <v>904.55</v>
      </c>
    </row>
    <row r="2726" spans="1:8" ht="40.5">
      <c r="A2726" s="359" t="s">
        <v>5434</v>
      </c>
      <c r="B2726" s="314" t="s">
        <v>3184</v>
      </c>
      <c r="C2726" s="359" t="s">
        <v>112</v>
      </c>
      <c r="D2726" s="359" t="s">
        <v>26838</v>
      </c>
      <c r="F2726" t="str">
        <f t="shared" si="86"/>
        <v>74130/8</v>
      </c>
      <c r="H2726" s="31">
        <f t="shared" si="87"/>
        <v>1235.1199999999999</v>
      </c>
    </row>
    <row r="2727" spans="1:8" ht="40.5">
      <c r="A2727" s="359" t="s">
        <v>5435</v>
      </c>
      <c r="B2727" s="314" t="s">
        <v>3185</v>
      </c>
      <c r="C2727" s="359" t="s">
        <v>112</v>
      </c>
      <c r="D2727" s="359" t="s">
        <v>26144</v>
      </c>
      <c r="F2727" t="str">
        <f t="shared" si="86"/>
        <v>74130/9</v>
      </c>
      <c r="H2727" s="31">
        <f t="shared" si="87"/>
        <v>2021.45</v>
      </c>
    </row>
    <row r="2728" spans="1:8" ht="40.5">
      <c r="A2728" s="359" t="s">
        <v>5436</v>
      </c>
      <c r="B2728" s="314" t="s">
        <v>2218</v>
      </c>
      <c r="C2728" s="359" t="s">
        <v>112</v>
      </c>
      <c r="D2728" s="359" t="s">
        <v>26839</v>
      </c>
      <c r="F2728" t="str">
        <f t="shared" si="86"/>
        <v>74130/10</v>
      </c>
      <c r="H2728" s="31">
        <f t="shared" si="87"/>
        <v>548.11</v>
      </c>
    </row>
    <row r="2729" spans="1:8" ht="54">
      <c r="A2729" s="359" t="s">
        <v>5437</v>
      </c>
      <c r="B2729" s="314" t="s">
        <v>5438</v>
      </c>
      <c r="C2729" s="359" t="s">
        <v>112</v>
      </c>
      <c r="D2729" s="359" t="s">
        <v>26840</v>
      </c>
      <c r="F2729" t="str">
        <f t="shared" si="86"/>
        <v>74131/1</v>
      </c>
      <c r="H2729" s="31">
        <f t="shared" si="87"/>
        <v>71.38</v>
      </c>
    </row>
    <row r="2730" spans="1:8" ht="54">
      <c r="A2730" s="359" t="s">
        <v>5439</v>
      </c>
      <c r="B2730" s="314" t="s">
        <v>5440</v>
      </c>
      <c r="C2730" s="359" t="s">
        <v>112</v>
      </c>
      <c r="D2730" s="359" t="s">
        <v>26841</v>
      </c>
      <c r="F2730" t="str">
        <f t="shared" si="86"/>
        <v>74131/4</v>
      </c>
      <c r="H2730" s="31">
        <f t="shared" si="87"/>
        <v>402.36</v>
      </c>
    </row>
    <row r="2731" spans="1:8" ht="54">
      <c r="A2731" s="359" t="s">
        <v>5441</v>
      </c>
      <c r="B2731" s="314" t="s">
        <v>5442</v>
      </c>
      <c r="C2731" s="359" t="s">
        <v>112</v>
      </c>
      <c r="D2731" s="359" t="s">
        <v>26842</v>
      </c>
      <c r="F2731" t="str">
        <f t="shared" si="86"/>
        <v>74131/5</v>
      </c>
      <c r="H2731" s="31">
        <f t="shared" si="87"/>
        <v>468.5</v>
      </c>
    </row>
    <row r="2732" spans="1:8" ht="54">
      <c r="A2732" s="359" t="s">
        <v>5443</v>
      </c>
      <c r="B2732" s="314" t="s">
        <v>5444</v>
      </c>
      <c r="C2732" s="359" t="s">
        <v>112</v>
      </c>
      <c r="D2732" s="359" t="s">
        <v>26843</v>
      </c>
      <c r="F2732" t="str">
        <f t="shared" si="86"/>
        <v>74131/6</v>
      </c>
      <c r="H2732" s="31">
        <f t="shared" si="87"/>
        <v>873.5</v>
      </c>
    </row>
    <row r="2733" spans="1:8" ht="54">
      <c r="A2733" s="359" t="s">
        <v>5445</v>
      </c>
      <c r="B2733" s="314" t="s">
        <v>5446</v>
      </c>
      <c r="C2733" s="359" t="s">
        <v>112</v>
      </c>
      <c r="D2733" s="359" t="s">
        <v>26844</v>
      </c>
      <c r="F2733" t="str">
        <f t="shared" si="86"/>
        <v>74131/7</v>
      </c>
      <c r="H2733" s="31">
        <f t="shared" si="87"/>
        <v>743.59</v>
      </c>
    </row>
    <row r="2734" spans="1:8" ht="54">
      <c r="A2734" s="359" t="s">
        <v>5447</v>
      </c>
      <c r="B2734" s="314" t="s">
        <v>5448</v>
      </c>
      <c r="C2734" s="359" t="s">
        <v>112</v>
      </c>
      <c r="D2734" s="359" t="s">
        <v>26845</v>
      </c>
      <c r="F2734" t="str">
        <f t="shared" si="86"/>
        <v>74131/8</v>
      </c>
      <c r="H2734" s="31">
        <f t="shared" si="87"/>
        <v>1104.3499999999999</v>
      </c>
    </row>
    <row r="2735" spans="1:8" ht="54">
      <c r="A2735" s="359" t="s">
        <v>10288</v>
      </c>
      <c r="B2735" s="314" t="s">
        <v>5449</v>
      </c>
      <c r="C2735" s="359" t="s">
        <v>112</v>
      </c>
      <c r="D2735" s="359" t="s">
        <v>26846</v>
      </c>
      <c r="F2735" t="str">
        <f t="shared" si="86"/>
        <v>83463</v>
      </c>
      <c r="H2735" s="31">
        <f t="shared" si="87"/>
        <v>298.44</v>
      </c>
    </row>
    <row r="2736" spans="1:8" ht="54">
      <c r="A2736" s="359" t="s">
        <v>10289</v>
      </c>
      <c r="B2736" s="314" t="s">
        <v>5450</v>
      </c>
      <c r="C2736" s="359" t="s">
        <v>112</v>
      </c>
      <c r="D2736" s="359" t="s">
        <v>24739</v>
      </c>
      <c r="F2736" t="str">
        <f t="shared" si="86"/>
        <v>84402</v>
      </c>
      <c r="H2736" s="31">
        <f t="shared" si="87"/>
        <v>79.599999999999994</v>
      </c>
    </row>
    <row r="2737" spans="1:8" ht="27">
      <c r="A2737" s="359" t="s">
        <v>10290</v>
      </c>
      <c r="B2737" s="314" t="s">
        <v>5451</v>
      </c>
      <c r="C2737" s="359" t="s">
        <v>112</v>
      </c>
      <c r="D2737" s="359" t="s">
        <v>10185</v>
      </c>
      <c r="F2737" t="str">
        <f t="shared" si="86"/>
        <v>93653</v>
      </c>
      <c r="H2737" s="31">
        <f t="shared" si="87"/>
        <v>10.99</v>
      </c>
    </row>
    <row r="2738" spans="1:8" ht="27">
      <c r="A2738" s="359" t="s">
        <v>10291</v>
      </c>
      <c r="B2738" s="314" t="s">
        <v>5452</v>
      </c>
      <c r="C2738" s="359" t="s">
        <v>112</v>
      </c>
      <c r="D2738" s="359" t="s">
        <v>24455</v>
      </c>
      <c r="F2738" t="str">
        <f t="shared" si="86"/>
        <v>93654</v>
      </c>
      <c r="H2738" s="31">
        <f t="shared" si="87"/>
        <v>11.63</v>
      </c>
    </row>
    <row r="2739" spans="1:8" ht="27">
      <c r="A2739" s="359" t="s">
        <v>10292</v>
      </c>
      <c r="B2739" s="314" t="s">
        <v>5453</v>
      </c>
      <c r="C2739" s="359" t="s">
        <v>112</v>
      </c>
      <c r="D2739" s="359" t="s">
        <v>25289</v>
      </c>
      <c r="F2739" t="str">
        <f t="shared" si="86"/>
        <v>93655</v>
      </c>
      <c r="H2739" s="31">
        <f t="shared" si="87"/>
        <v>12.7</v>
      </c>
    </row>
    <row r="2740" spans="1:8" ht="27">
      <c r="A2740" s="359" t="s">
        <v>10294</v>
      </c>
      <c r="B2740" s="314" t="s">
        <v>5454</v>
      </c>
      <c r="C2740" s="359" t="s">
        <v>112</v>
      </c>
      <c r="D2740" s="359" t="s">
        <v>25289</v>
      </c>
      <c r="F2740" t="str">
        <f t="shared" si="86"/>
        <v>93656</v>
      </c>
      <c r="H2740" s="31">
        <f t="shared" si="87"/>
        <v>12.7</v>
      </c>
    </row>
    <row r="2741" spans="1:8" ht="27">
      <c r="A2741" s="359" t="s">
        <v>10295</v>
      </c>
      <c r="B2741" s="314" t="s">
        <v>5455</v>
      </c>
      <c r="C2741" s="359" t="s">
        <v>112</v>
      </c>
      <c r="D2741" s="359" t="s">
        <v>23608</v>
      </c>
      <c r="F2741" t="str">
        <f t="shared" si="86"/>
        <v>93657</v>
      </c>
      <c r="H2741" s="31">
        <f t="shared" si="87"/>
        <v>14.08</v>
      </c>
    </row>
    <row r="2742" spans="1:8" ht="27">
      <c r="A2742" s="359" t="s">
        <v>10296</v>
      </c>
      <c r="B2742" s="314" t="s">
        <v>5456</v>
      </c>
      <c r="C2742" s="359" t="s">
        <v>112</v>
      </c>
      <c r="D2742" s="359" t="s">
        <v>26847</v>
      </c>
      <c r="F2742" t="str">
        <f t="shared" si="86"/>
        <v>93658</v>
      </c>
      <c r="H2742" s="31">
        <f t="shared" si="87"/>
        <v>20.52</v>
      </c>
    </row>
    <row r="2743" spans="1:8" ht="27">
      <c r="A2743" s="359" t="s">
        <v>10297</v>
      </c>
      <c r="B2743" s="314" t="s">
        <v>5457</v>
      </c>
      <c r="C2743" s="359" t="s">
        <v>112</v>
      </c>
      <c r="D2743" s="359" t="s">
        <v>19506</v>
      </c>
      <c r="F2743" t="str">
        <f t="shared" si="86"/>
        <v>93659</v>
      </c>
      <c r="H2743" s="31">
        <f t="shared" si="87"/>
        <v>23.4</v>
      </c>
    </row>
    <row r="2744" spans="1:8" ht="27">
      <c r="A2744" s="359" t="s">
        <v>10298</v>
      </c>
      <c r="B2744" s="314" t="s">
        <v>5458</v>
      </c>
      <c r="C2744" s="359" t="s">
        <v>112</v>
      </c>
      <c r="D2744" s="359" t="s">
        <v>24481</v>
      </c>
      <c r="F2744" t="str">
        <f t="shared" si="86"/>
        <v>93660</v>
      </c>
      <c r="H2744" s="31">
        <f t="shared" si="87"/>
        <v>54.34</v>
      </c>
    </row>
    <row r="2745" spans="1:8" ht="27">
      <c r="A2745" s="359" t="s">
        <v>10299</v>
      </c>
      <c r="B2745" s="314" t="s">
        <v>5459</v>
      </c>
      <c r="C2745" s="359" t="s">
        <v>112</v>
      </c>
      <c r="D2745" s="359" t="s">
        <v>25798</v>
      </c>
      <c r="F2745" t="str">
        <f t="shared" si="86"/>
        <v>93661</v>
      </c>
      <c r="H2745" s="31">
        <f t="shared" si="87"/>
        <v>55.56</v>
      </c>
    </row>
    <row r="2746" spans="1:8" ht="27">
      <c r="A2746" s="359" t="s">
        <v>10300</v>
      </c>
      <c r="B2746" s="314" t="s">
        <v>5460</v>
      </c>
      <c r="C2746" s="359" t="s">
        <v>112</v>
      </c>
      <c r="D2746" s="359" t="s">
        <v>26848</v>
      </c>
      <c r="F2746" t="str">
        <f t="shared" si="86"/>
        <v>93662</v>
      </c>
      <c r="H2746" s="31">
        <f t="shared" si="87"/>
        <v>57.8</v>
      </c>
    </row>
    <row r="2747" spans="1:8" ht="27">
      <c r="A2747" s="359" t="s">
        <v>10301</v>
      </c>
      <c r="B2747" s="314" t="s">
        <v>5461</v>
      </c>
      <c r="C2747" s="359" t="s">
        <v>112</v>
      </c>
      <c r="D2747" s="359" t="s">
        <v>26848</v>
      </c>
      <c r="F2747" t="str">
        <f t="shared" si="86"/>
        <v>93663</v>
      </c>
      <c r="H2747" s="31">
        <f t="shared" si="87"/>
        <v>57.8</v>
      </c>
    </row>
    <row r="2748" spans="1:8" ht="27">
      <c r="A2748" s="359" t="s">
        <v>10302</v>
      </c>
      <c r="B2748" s="314" t="s">
        <v>5462</v>
      </c>
      <c r="C2748" s="359" t="s">
        <v>112</v>
      </c>
      <c r="D2748" s="359" t="s">
        <v>24638</v>
      </c>
      <c r="F2748" t="str">
        <f t="shared" si="86"/>
        <v>93664</v>
      </c>
      <c r="H2748" s="31">
        <f t="shared" si="87"/>
        <v>60.53</v>
      </c>
    </row>
    <row r="2749" spans="1:8" ht="27">
      <c r="A2749" s="359" t="s">
        <v>10303</v>
      </c>
      <c r="B2749" s="314" t="s">
        <v>5463</v>
      </c>
      <c r="C2749" s="359" t="s">
        <v>112</v>
      </c>
      <c r="D2749" s="359" t="s">
        <v>23978</v>
      </c>
      <c r="F2749" t="str">
        <f t="shared" si="86"/>
        <v>93665</v>
      </c>
      <c r="H2749" s="31">
        <f t="shared" si="87"/>
        <v>64.27</v>
      </c>
    </row>
    <row r="2750" spans="1:8" ht="27">
      <c r="A2750" s="359" t="s">
        <v>10304</v>
      </c>
      <c r="B2750" s="314" t="s">
        <v>5464</v>
      </c>
      <c r="C2750" s="359" t="s">
        <v>112</v>
      </c>
      <c r="D2750" s="359" t="s">
        <v>26849</v>
      </c>
      <c r="F2750" t="str">
        <f t="shared" si="86"/>
        <v>93666</v>
      </c>
      <c r="H2750" s="31">
        <f t="shared" si="87"/>
        <v>70</v>
      </c>
    </row>
    <row r="2751" spans="1:8" ht="27">
      <c r="A2751" s="359" t="s">
        <v>10305</v>
      </c>
      <c r="B2751" s="314" t="s">
        <v>5465</v>
      </c>
      <c r="C2751" s="359" t="s">
        <v>112</v>
      </c>
      <c r="D2751" s="359" t="s">
        <v>26850</v>
      </c>
      <c r="F2751" t="str">
        <f t="shared" si="86"/>
        <v>93667</v>
      </c>
      <c r="H2751" s="31">
        <f t="shared" si="87"/>
        <v>67.849999999999994</v>
      </c>
    </row>
    <row r="2752" spans="1:8" ht="27">
      <c r="A2752" s="359" t="s">
        <v>10306</v>
      </c>
      <c r="B2752" s="314" t="s">
        <v>5466</v>
      </c>
      <c r="C2752" s="359" t="s">
        <v>112</v>
      </c>
      <c r="D2752" s="359" t="s">
        <v>22753</v>
      </c>
      <c r="F2752" t="str">
        <f t="shared" si="86"/>
        <v>93668</v>
      </c>
      <c r="H2752" s="31">
        <f t="shared" si="87"/>
        <v>69.73</v>
      </c>
    </row>
    <row r="2753" spans="1:8" ht="27">
      <c r="A2753" s="359" t="s">
        <v>10307</v>
      </c>
      <c r="B2753" s="314" t="s">
        <v>5467</v>
      </c>
      <c r="C2753" s="359" t="s">
        <v>112</v>
      </c>
      <c r="D2753" s="359" t="s">
        <v>24587</v>
      </c>
      <c r="F2753" t="str">
        <f t="shared" si="86"/>
        <v>93669</v>
      </c>
      <c r="H2753" s="31">
        <f t="shared" si="87"/>
        <v>73.040000000000006</v>
      </c>
    </row>
    <row r="2754" spans="1:8" ht="27">
      <c r="A2754" s="359" t="s">
        <v>10308</v>
      </c>
      <c r="B2754" s="314" t="s">
        <v>5468</v>
      </c>
      <c r="C2754" s="359" t="s">
        <v>112</v>
      </c>
      <c r="D2754" s="359" t="s">
        <v>24587</v>
      </c>
      <c r="F2754" t="str">
        <f t="shared" si="86"/>
        <v>93670</v>
      </c>
      <c r="H2754" s="31">
        <f t="shared" si="87"/>
        <v>73.040000000000006</v>
      </c>
    </row>
    <row r="2755" spans="1:8" ht="27">
      <c r="A2755" s="359" t="s">
        <v>10309</v>
      </c>
      <c r="B2755" s="314" t="s">
        <v>5469</v>
      </c>
      <c r="C2755" s="359" t="s">
        <v>112</v>
      </c>
      <c r="D2755" s="359" t="s">
        <v>23432</v>
      </c>
      <c r="F2755" t="str">
        <f t="shared" si="86"/>
        <v>93671</v>
      </c>
      <c r="H2755" s="31">
        <f t="shared" si="87"/>
        <v>77.150000000000006</v>
      </c>
    </row>
    <row r="2756" spans="1:8" ht="27">
      <c r="A2756" s="359" t="s">
        <v>10310</v>
      </c>
      <c r="B2756" s="314" t="s">
        <v>5470</v>
      </c>
      <c r="C2756" s="359" t="s">
        <v>112</v>
      </c>
      <c r="D2756" s="359" t="s">
        <v>26851</v>
      </c>
      <c r="F2756" t="str">
        <f t="shared" si="86"/>
        <v>93672</v>
      </c>
      <c r="H2756" s="31">
        <f t="shared" si="87"/>
        <v>83.96</v>
      </c>
    </row>
    <row r="2757" spans="1:8" ht="27">
      <c r="A2757" s="359" t="s">
        <v>10311</v>
      </c>
      <c r="B2757" s="314" t="s">
        <v>23520</v>
      </c>
      <c r="C2757" s="359" t="s">
        <v>112</v>
      </c>
      <c r="D2757" s="359" t="s">
        <v>26852</v>
      </c>
      <c r="F2757" t="str">
        <f t="shared" ref="F2757:F2820" si="88">TRIM(A2757)</f>
        <v>93673</v>
      </c>
      <c r="H2757" s="31">
        <f t="shared" ref="H2757:H2820" si="89">ROUND(D2757*(1+$H$1),2)</f>
        <v>92.54</v>
      </c>
    </row>
    <row r="2758" spans="1:8" ht="27">
      <c r="A2758" s="359" t="s">
        <v>10312</v>
      </c>
      <c r="B2758" s="314" t="s">
        <v>5471</v>
      </c>
      <c r="C2758" s="359" t="s">
        <v>112</v>
      </c>
      <c r="D2758" s="359" t="s">
        <v>26853</v>
      </c>
      <c r="F2758" t="str">
        <f t="shared" si="88"/>
        <v>72339</v>
      </c>
      <c r="H2758" s="31">
        <f t="shared" si="89"/>
        <v>69.010000000000005</v>
      </c>
    </row>
    <row r="2759" spans="1:8" ht="27">
      <c r="A2759" s="359" t="s">
        <v>10313</v>
      </c>
      <c r="B2759" s="314" t="s">
        <v>3186</v>
      </c>
      <c r="C2759" s="359" t="s">
        <v>112</v>
      </c>
      <c r="D2759" s="359" t="s">
        <v>26854</v>
      </c>
      <c r="F2759" t="str">
        <f t="shared" si="88"/>
        <v>83403</v>
      </c>
      <c r="H2759" s="31">
        <f t="shared" si="89"/>
        <v>21.94</v>
      </c>
    </row>
    <row r="2760" spans="1:8" ht="27">
      <c r="A2760" s="359" t="s">
        <v>10315</v>
      </c>
      <c r="B2760" s="314" t="s">
        <v>5472</v>
      </c>
      <c r="C2760" s="359" t="s">
        <v>112</v>
      </c>
      <c r="D2760" s="359" t="s">
        <v>26855</v>
      </c>
      <c r="F2760" t="str">
        <f t="shared" si="88"/>
        <v>83465</v>
      </c>
      <c r="H2760" s="31">
        <f t="shared" si="89"/>
        <v>57.18</v>
      </c>
    </row>
    <row r="2761" spans="1:8" ht="40.5">
      <c r="A2761" s="359" t="s">
        <v>10316</v>
      </c>
      <c r="B2761" s="314" t="s">
        <v>2397</v>
      </c>
      <c r="C2761" s="359" t="s">
        <v>112</v>
      </c>
      <c r="D2761" s="359" t="s">
        <v>18075</v>
      </c>
      <c r="F2761" t="str">
        <f t="shared" si="88"/>
        <v>91945</v>
      </c>
      <c r="H2761" s="31">
        <f t="shared" si="89"/>
        <v>9.92</v>
      </c>
    </row>
    <row r="2762" spans="1:8" ht="40.5">
      <c r="A2762" s="359" t="s">
        <v>10317</v>
      </c>
      <c r="B2762" s="314" t="s">
        <v>5473</v>
      </c>
      <c r="C2762" s="359" t="s">
        <v>112</v>
      </c>
      <c r="D2762" s="359" t="s">
        <v>10068</v>
      </c>
      <c r="F2762" t="str">
        <f t="shared" si="88"/>
        <v>91946</v>
      </c>
      <c r="H2762" s="31">
        <f t="shared" si="89"/>
        <v>8.31</v>
      </c>
    </row>
    <row r="2763" spans="1:8" ht="40.5">
      <c r="A2763" s="359" t="s">
        <v>10318</v>
      </c>
      <c r="B2763" s="314" t="s">
        <v>5474</v>
      </c>
      <c r="C2763" s="359" t="s">
        <v>112</v>
      </c>
      <c r="D2763" s="359" t="s">
        <v>8285</v>
      </c>
      <c r="F2763" t="str">
        <f t="shared" si="88"/>
        <v>91947</v>
      </c>
      <c r="H2763" s="31">
        <f t="shared" si="89"/>
        <v>7.3</v>
      </c>
    </row>
    <row r="2764" spans="1:8" ht="40.5">
      <c r="A2764" s="359" t="s">
        <v>10320</v>
      </c>
      <c r="B2764" s="314" t="s">
        <v>2398</v>
      </c>
      <c r="C2764" s="359" t="s">
        <v>112</v>
      </c>
      <c r="D2764" s="359" t="s">
        <v>22397</v>
      </c>
      <c r="F2764" t="str">
        <f t="shared" si="88"/>
        <v>91949</v>
      </c>
      <c r="H2764" s="31">
        <f t="shared" si="89"/>
        <v>15.21</v>
      </c>
    </row>
    <row r="2765" spans="1:8" ht="40.5">
      <c r="A2765" s="359" t="s">
        <v>10321</v>
      </c>
      <c r="B2765" s="314" t="s">
        <v>5475</v>
      </c>
      <c r="C2765" s="359" t="s">
        <v>112</v>
      </c>
      <c r="D2765" s="359" t="s">
        <v>26856</v>
      </c>
      <c r="F2765" t="str">
        <f t="shared" si="88"/>
        <v>91950</v>
      </c>
      <c r="H2765" s="31">
        <f t="shared" si="89"/>
        <v>13.26</v>
      </c>
    </row>
    <row r="2766" spans="1:8" ht="40.5">
      <c r="A2766" s="359" t="s">
        <v>10322</v>
      </c>
      <c r="B2766" s="314" t="s">
        <v>5476</v>
      </c>
      <c r="C2766" s="359" t="s">
        <v>112</v>
      </c>
      <c r="D2766" s="359" t="s">
        <v>13195</v>
      </c>
      <c r="F2766" t="str">
        <f t="shared" si="88"/>
        <v>91951</v>
      </c>
      <c r="H2766" s="31">
        <f t="shared" si="89"/>
        <v>12.09</v>
      </c>
    </row>
    <row r="2767" spans="1:8" ht="40.5">
      <c r="A2767" s="359" t="s">
        <v>10323</v>
      </c>
      <c r="B2767" s="314" t="s">
        <v>3187</v>
      </c>
      <c r="C2767" s="359" t="s">
        <v>112</v>
      </c>
      <c r="D2767" s="359" t="s">
        <v>14427</v>
      </c>
      <c r="F2767" t="str">
        <f t="shared" si="88"/>
        <v>91952</v>
      </c>
      <c r="H2767" s="31">
        <f t="shared" si="89"/>
        <v>18.649999999999999</v>
      </c>
    </row>
    <row r="2768" spans="1:8" ht="40.5">
      <c r="A2768" s="359" t="s">
        <v>10324</v>
      </c>
      <c r="B2768" s="314" t="s">
        <v>5477</v>
      </c>
      <c r="C2768" s="359" t="s">
        <v>112</v>
      </c>
      <c r="D2768" s="359" t="s">
        <v>22450</v>
      </c>
      <c r="F2768" t="str">
        <f t="shared" si="88"/>
        <v>91953</v>
      </c>
      <c r="H2768" s="31">
        <f t="shared" si="89"/>
        <v>26.96</v>
      </c>
    </row>
    <row r="2769" spans="1:8" ht="40.5">
      <c r="A2769" s="359" t="s">
        <v>10325</v>
      </c>
      <c r="B2769" s="314" t="s">
        <v>3188</v>
      </c>
      <c r="C2769" s="359" t="s">
        <v>112</v>
      </c>
      <c r="D2769" s="359" t="s">
        <v>26857</v>
      </c>
      <c r="F2769" t="str">
        <f t="shared" si="88"/>
        <v>91954</v>
      </c>
      <c r="H2769" s="31">
        <f t="shared" si="89"/>
        <v>25.03</v>
      </c>
    </row>
    <row r="2770" spans="1:8" ht="40.5">
      <c r="A2770" s="359" t="s">
        <v>10326</v>
      </c>
      <c r="B2770" s="314" t="s">
        <v>5478</v>
      </c>
      <c r="C2770" s="359" t="s">
        <v>112</v>
      </c>
      <c r="D2770" s="359" t="s">
        <v>26402</v>
      </c>
      <c r="F2770" t="str">
        <f t="shared" si="88"/>
        <v>91955</v>
      </c>
      <c r="H2770" s="31">
        <f t="shared" si="89"/>
        <v>33.340000000000003</v>
      </c>
    </row>
    <row r="2771" spans="1:8" ht="40.5">
      <c r="A2771" s="359" t="s">
        <v>10328</v>
      </c>
      <c r="B2771" s="314" t="s">
        <v>3189</v>
      </c>
      <c r="C2771" s="359" t="s">
        <v>112</v>
      </c>
      <c r="D2771" s="359" t="s">
        <v>26858</v>
      </c>
      <c r="F2771" t="str">
        <f t="shared" si="88"/>
        <v>91956</v>
      </c>
      <c r="H2771" s="31">
        <f t="shared" si="89"/>
        <v>40.68</v>
      </c>
    </row>
    <row r="2772" spans="1:8" ht="40.5">
      <c r="A2772" s="359" t="s">
        <v>10329</v>
      </c>
      <c r="B2772" s="314" t="s">
        <v>3190</v>
      </c>
      <c r="C2772" s="359" t="s">
        <v>112</v>
      </c>
      <c r="D2772" s="359" t="s">
        <v>25300</v>
      </c>
      <c r="F2772" t="str">
        <f t="shared" si="88"/>
        <v>91957</v>
      </c>
      <c r="H2772" s="31">
        <f t="shared" si="89"/>
        <v>48.99</v>
      </c>
    </row>
    <row r="2773" spans="1:8" ht="40.5">
      <c r="A2773" s="359" t="s">
        <v>10330</v>
      </c>
      <c r="B2773" s="314" t="s">
        <v>3191</v>
      </c>
      <c r="C2773" s="359" t="s">
        <v>112</v>
      </c>
      <c r="D2773" s="359" t="s">
        <v>17876</v>
      </c>
      <c r="F2773" t="str">
        <f t="shared" si="88"/>
        <v>91958</v>
      </c>
      <c r="H2773" s="31">
        <f t="shared" si="89"/>
        <v>34.36</v>
      </c>
    </row>
    <row r="2774" spans="1:8" ht="40.5">
      <c r="A2774" s="359" t="s">
        <v>10331</v>
      </c>
      <c r="B2774" s="314" t="s">
        <v>23521</v>
      </c>
      <c r="C2774" s="359" t="s">
        <v>112</v>
      </c>
      <c r="D2774" s="359" t="s">
        <v>25124</v>
      </c>
      <c r="F2774" t="str">
        <f t="shared" si="88"/>
        <v>91959</v>
      </c>
      <c r="H2774" s="31">
        <f t="shared" si="89"/>
        <v>42.67</v>
      </c>
    </row>
    <row r="2775" spans="1:8" ht="40.5">
      <c r="A2775" s="359" t="s">
        <v>10332</v>
      </c>
      <c r="B2775" s="314" t="s">
        <v>5479</v>
      </c>
      <c r="C2775" s="359" t="s">
        <v>112</v>
      </c>
      <c r="D2775" s="359" t="s">
        <v>22463</v>
      </c>
      <c r="F2775" t="str">
        <f t="shared" si="88"/>
        <v>91960</v>
      </c>
      <c r="H2775" s="31">
        <f t="shared" si="89"/>
        <v>47.06</v>
      </c>
    </row>
    <row r="2776" spans="1:8" ht="40.5">
      <c r="A2776" s="359" t="s">
        <v>10333</v>
      </c>
      <c r="B2776" s="314" t="s">
        <v>2399</v>
      </c>
      <c r="C2776" s="359" t="s">
        <v>112</v>
      </c>
      <c r="D2776" s="359" t="s">
        <v>26859</v>
      </c>
      <c r="F2776" t="str">
        <f t="shared" si="88"/>
        <v>91961</v>
      </c>
      <c r="H2776" s="31">
        <f t="shared" si="89"/>
        <v>55.37</v>
      </c>
    </row>
    <row r="2777" spans="1:8" ht="40.5">
      <c r="A2777" s="359" t="s">
        <v>10334</v>
      </c>
      <c r="B2777" s="314" t="s">
        <v>3192</v>
      </c>
      <c r="C2777" s="359" t="s">
        <v>112</v>
      </c>
      <c r="D2777" s="359" t="s">
        <v>23328</v>
      </c>
      <c r="F2777" t="str">
        <f t="shared" si="88"/>
        <v>91962</v>
      </c>
      <c r="H2777" s="31">
        <f t="shared" si="89"/>
        <v>62.76</v>
      </c>
    </row>
    <row r="2778" spans="1:8" ht="40.5">
      <c r="A2778" s="359" t="s">
        <v>10335</v>
      </c>
      <c r="B2778" s="314" t="s">
        <v>3193</v>
      </c>
      <c r="C2778" s="359" t="s">
        <v>112</v>
      </c>
      <c r="D2778" s="359" t="s">
        <v>24521</v>
      </c>
      <c r="F2778" t="str">
        <f t="shared" si="88"/>
        <v>91963</v>
      </c>
      <c r="H2778" s="31">
        <f t="shared" si="89"/>
        <v>71.069999999999993</v>
      </c>
    </row>
    <row r="2779" spans="1:8" ht="40.5">
      <c r="A2779" s="359" t="s">
        <v>10336</v>
      </c>
      <c r="B2779" s="314" t="s">
        <v>3194</v>
      </c>
      <c r="C2779" s="359" t="s">
        <v>112</v>
      </c>
      <c r="D2779" s="359" t="s">
        <v>26860</v>
      </c>
      <c r="F2779" t="str">
        <f t="shared" si="88"/>
        <v>91964</v>
      </c>
      <c r="H2779" s="31">
        <f t="shared" si="89"/>
        <v>56.39</v>
      </c>
    </row>
    <row r="2780" spans="1:8" ht="40.5">
      <c r="A2780" s="359" t="s">
        <v>10337</v>
      </c>
      <c r="B2780" s="314" t="s">
        <v>3195</v>
      </c>
      <c r="C2780" s="359" t="s">
        <v>112</v>
      </c>
      <c r="D2780" s="359" t="s">
        <v>26861</v>
      </c>
      <c r="F2780" t="str">
        <f t="shared" si="88"/>
        <v>91965</v>
      </c>
      <c r="H2780" s="31">
        <f t="shared" si="89"/>
        <v>64.7</v>
      </c>
    </row>
    <row r="2781" spans="1:8" ht="40.5">
      <c r="A2781" s="359" t="s">
        <v>10338</v>
      </c>
      <c r="B2781" s="314" t="s">
        <v>3196</v>
      </c>
      <c r="C2781" s="359" t="s">
        <v>112</v>
      </c>
      <c r="D2781" s="359" t="s">
        <v>26862</v>
      </c>
      <c r="F2781" t="str">
        <f t="shared" si="88"/>
        <v>91966</v>
      </c>
      <c r="H2781" s="31">
        <f t="shared" si="89"/>
        <v>50.06</v>
      </c>
    </row>
    <row r="2782" spans="1:8" ht="40.5">
      <c r="A2782" s="359" t="s">
        <v>10339</v>
      </c>
      <c r="B2782" s="314" t="s">
        <v>5480</v>
      </c>
      <c r="C2782" s="359" t="s">
        <v>112</v>
      </c>
      <c r="D2782" s="359" t="s">
        <v>25146</v>
      </c>
      <c r="F2782" t="str">
        <f t="shared" si="88"/>
        <v>91967</v>
      </c>
      <c r="H2782" s="31">
        <f t="shared" si="89"/>
        <v>58.37</v>
      </c>
    </row>
    <row r="2783" spans="1:8" ht="40.5">
      <c r="A2783" s="359" t="s">
        <v>10340</v>
      </c>
      <c r="B2783" s="314" t="s">
        <v>5481</v>
      </c>
      <c r="C2783" s="359" t="s">
        <v>112</v>
      </c>
      <c r="D2783" s="359" t="s">
        <v>26863</v>
      </c>
      <c r="F2783" t="str">
        <f t="shared" si="88"/>
        <v>91968</v>
      </c>
      <c r="H2783" s="31">
        <f t="shared" si="89"/>
        <v>69.09</v>
      </c>
    </row>
    <row r="2784" spans="1:8" ht="40.5">
      <c r="A2784" s="359" t="s">
        <v>10341</v>
      </c>
      <c r="B2784" s="314" t="s">
        <v>2400</v>
      </c>
      <c r="C2784" s="359" t="s">
        <v>112</v>
      </c>
      <c r="D2784" s="359" t="s">
        <v>26864</v>
      </c>
      <c r="F2784" t="str">
        <f t="shared" si="88"/>
        <v>91969</v>
      </c>
      <c r="H2784" s="31">
        <f t="shared" si="89"/>
        <v>77.400000000000006</v>
      </c>
    </row>
    <row r="2785" spans="1:8" ht="40.5">
      <c r="A2785" s="359" t="s">
        <v>10342</v>
      </c>
      <c r="B2785" s="314" t="s">
        <v>3197</v>
      </c>
      <c r="C2785" s="359" t="s">
        <v>112</v>
      </c>
      <c r="D2785" s="359" t="s">
        <v>24506</v>
      </c>
      <c r="F2785" t="str">
        <f t="shared" si="88"/>
        <v>91970</v>
      </c>
      <c r="H2785" s="31">
        <f t="shared" si="89"/>
        <v>72.44</v>
      </c>
    </row>
    <row r="2786" spans="1:8" ht="40.5">
      <c r="A2786" s="359" t="s">
        <v>10343</v>
      </c>
      <c r="B2786" s="314" t="s">
        <v>3198</v>
      </c>
      <c r="C2786" s="359" t="s">
        <v>112</v>
      </c>
      <c r="D2786" s="359" t="s">
        <v>26865</v>
      </c>
      <c r="F2786" t="str">
        <f t="shared" si="88"/>
        <v>91971</v>
      </c>
      <c r="H2786" s="31">
        <f t="shared" si="89"/>
        <v>85.7</v>
      </c>
    </row>
    <row r="2787" spans="1:8" ht="40.5">
      <c r="A2787" s="359" t="s">
        <v>10344</v>
      </c>
      <c r="B2787" s="314" t="s">
        <v>3199</v>
      </c>
      <c r="C2787" s="359" t="s">
        <v>112</v>
      </c>
      <c r="D2787" s="359" t="s">
        <v>26866</v>
      </c>
      <c r="F2787" t="str">
        <f t="shared" si="88"/>
        <v>91972</v>
      </c>
      <c r="H2787" s="31">
        <f t="shared" si="89"/>
        <v>78.8</v>
      </c>
    </row>
    <row r="2788" spans="1:8" ht="40.5">
      <c r="A2788" s="359" t="s">
        <v>10345</v>
      </c>
      <c r="B2788" s="314" t="s">
        <v>3200</v>
      </c>
      <c r="C2788" s="359" t="s">
        <v>112</v>
      </c>
      <c r="D2788" s="359" t="s">
        <v>25152</v>
      </c>
      <c r="F2788" t="str">
        <f t="shared" si="88"/>
        <v>91973</v>
      </c>
      <c r="H2788" s="31">
        <f t="shared" si="89"/>
        <v>92.07</v>
      </c>
    </row>
    <row r="2789" spans="1:8" ht="40.5">
      <c r="A2789" s="359" t="s">
        <v>10346</v>
      </c>
      <c r="B2789" s="314" t="s">
        <v>3201</v>
      </c>
      <c r="C2789" s="359" t="s">
        <v>112</v>
      </c>
      <c r="D2789" s="359" t="s">
        <v>26867</v>
      </c>
      <c r="F2789" t="str">
        <f t="shared" si="88"/>
        <v>91974</v>
      </c>
      <c r="H2789" s="31">
        <f t="shared" si="89"/>
        <v>66.069999999999993</v>
      </c>
    </row>
    <row r="2790" spans="1:8" ht="40.5">
      <c r="A2790" s="359" t="s">
        <v>10347</v>
      </c>
      <c r="B2790" s="314" t="s">
        <v>5482</v>
      </c>
      <c r="C2790" s="359" t="s">
        <v>112</v>
      </c>
      <c r="D2790" s="359" t="s">
        <v>26868</v>
      </c>
      <c r="F2790" t="str">
        <f t="shared" si="88"/>
        <v>91975</v>
      </c>
      <c r="H2790" s="31">
        <f t="shared" si="89"/>
        <v>79.33</v>
      </c>
    </row>
    <row r="2791" spans="1:8" ht="40.5">
      <c r="A2791" s="359" t="s">
        <v>10348</v>
      </c>
      <c r="B2791" s="314" t="s">
        <v>3202</v>
      </c>
      <c r="C2791" s="359" t="s">
        <v>112</v>
      </c>
      <c r="D2791" s="359" t="s">
        <v>17392</v>
      </c>
      <c r="F2791" t="str">
        <f t="shared" si="88"/>
        <v>91976</v>
      </c>
      <c r="H2791" s="31">
        <f t="shared" si="89"/>
        <v>97.56</v>
      </c>
    </row>
    <row r="2792" spans="1:8" ht="40.5">
      <c r="A2792" s="359" t="s">
        <v>10349</v>
      </c>
      <c r="B2792" s="314" t="s">
        <v>5483</v>
      </c>
      <c r="C2792" s="359" t="s">
        <v>112</v>
      </c>
      <c r="D2792" s="359" t="s">
        <v>26869</v>
      </c>
      <c r="F2792" t="str">
        <f t="shared" si="88"/>
        <v>91977</v>
      </c>
      <c r="H2792" s="31">
        <f t="shared" si="89"/>
        <v>110.82</v>
      </c>
    </row>
    <row r="2793" spans="1:8" ht="40.5">
      <c r="A2793" s="359" t="s">
        <v>10350</v>
      </c>
      <c r="B2793" s="314" t="s">
        <v>5484</v>
      </c>
      <c r="C2793" s="359" t="s">
        <v>112</v>
      </c>
      <c r="D2793" s="359" t="s">
        <v>26870</v>
      </c>
      <c r="F2793" t="str">
        <f t="shared" si="88"/>
        <v>91978</v>
      </c>
      <c r="H2793" s="31">
        <f t="shared" si="89"/>
        <v>40.130000000000003</v>
      </c>
    </row>
    <row r="2794" spans="1:8" ht="40.5">
      <c r="A2794" s="359" t="s">
        <v>10351</v>
      </c>
      <c r="B2794" s="314" t="s">
        <v>5485</v>
      </c>
      <c r="C2794" s="359" t="s">
        <v>112</v>
      </c>
      <c r="D2794" s="359" t="s">
        <v>26871</v>
      </c>
      <c r="F2794" t="str">
        <f t="shared" si="88"/>
        <v>91979</v>
      </c>
      <c r="H2794" s="31">
        <f t="shared" si="89"/>
        <v>48.44</v>
      </c>
    </row>
    <row r="2795" spans="1:8" ht="40.5">
      <c r="A2795" s="359" t="s">
        <v>10352</v>
      </c>
      <c r="B2795" s="314" t="s">
        <v>5486</v>
      </c>
      <c r="C2795" s="359" t="s">
        <v>112</v>
      </c>
      <c r="D2795" s="359" t="s">
        <v>24656</v>
      </c>
      <c r="F2795" t="str">
        <f t="shared" si="88"/>
        <v>91980</v>
      </c>
      <c r="H2795" s="31">
        <f t="shared" si="89"/>
        <v>38.799999999999997</v>
      </c>
    </row>
    <row r="2796" spans="1:8" ht="40.5">
      <c r="A2796" s="359" t="s">
        <v>10353</v>
      </c>
      <c r="B2796" s="314" t="s">
        <v>5487</v>
      </c>
      <c r="C2796" s="359" t="s">
        <v>112</v>
      </c>
      <c r="D2796" s="359" t="s">
        <v>26872</v>
      </c>
      <c r="F2796" t="str">
        <f t="shared" si="88"/>
        <v>91981</v>
      </c>
      <c r="H2796" s="31">
        <f t="shared" si="89"/>
        <v>47.11</v>
      </c>
    </row>
    <row r="2797" spans="1:8" ht="40.5">
      <c r="A2797" s="359" t="s">
        <v>10354</v>
      </c>
      <c r="B2797" s="382" t="s">
        <v>5488</v>
      </c>
      <c r="C2797" s="359" t="s">
        <v>112</v>
      </c>
      <c r="D2797" s="359" t="s">
        <v>26873</v>
      </c>
      <c r="F2797" t="str">
        <f t="shared" si="88"/>
        <v>91982</v>
      </c>
      <c r="H2797" s="31">
        <f t="shared" si="89"/>
        <v>95.03</v>
      </c>
    </row>
    <row r="2798" spans="1:8" ht="40.5">
      <c r="A2798" s="359" t="s">
        <v>10355</v>
      </c>
      <c r="B2798" s="314" t="s">
        <v>5489</v>
      </c>
      <c r="C2798" s="359" t="s">
        <v>112</v>
      </c>
      <c r="D2798" s="359" t="s">
        <v>26874</v>
      </c>
      <c r="F2798" t="str">
        <f t="shared" si="88"/>
        <v>91983</v>
      </c>
      <c r="H2798" s="31">
        <f t="shared" si="89"/>
        <v>103.34</v>
      </c>
    </row>
    <row r="2799" spans="1:8" ht="40.5">
      <c r="A2799" s="359" t="s">
        <v>10356</v>
      </c>
      <c r="B2799" s="314" t="s">
        <v>5490</v>
      </c>
      <c r="C2799" s="359" t="s">
        <v>112</v>
      </c>
      <c r="D2799" s="359" t="s">
        <v>14863</v>
      </c>
      <c r="F2799" t="str">
        <f t="shared" si="88"/>
        <v>91984</v>
      </c>
      <c r="H2799" s="31">
        <f t="shared" si="89"/>
        <v>17.420000000000002</v>
      </c>
    </row>
    <row r="2800" spans="1:8" ht="40.5">
      <c r="A2800" s="359" t="s">
        <v>10357</v>
      </c>
      <c r="B2800" s="314" t="s">
        <v>5491</v>
      </c>
      <c r="C2800" s="359" t="s">
        <v>112</v>
      </c>
      <c r="D2800" s="359" t="s">
        <v>24842</v>
      </c>
      <c r="F2800" t="str">
        <f t="shared" si="88"/>
        <v>91985</v>
      </c>
      <c r="H2800" s="31">
        <f t="shared" si="89"/>
        <v>25.73</v>
      </c>
    </row>
    <row r="2801" spans="1:8" ht="40.5">
      <c r="A2801" s="359" t="s">
        <v>10358</v>
      </c>
      <c r="B2801" s="314" t="s">
        <v>5492</v>
      </c>
      <c r="C2801" s="359" t="s">
        <v>112</v>
      </c>
      <c r="D2801" s="359" t="s">
        <v>26875</v>
      </c>
      <c r="F2801" t="str">
        <f t="shared" si="88"/>
        <v>91986</v>
      </c>
      <c r="H2801" s="31">
        <f t="shared" si="89"/>
        <v>37.549999999999997</v>
      </c>
    </row>
    <row r="2802" spans="1:8" ht="40.5">
      <c r="A2802" s="359" t="s">
        <v>10359</v>
      </c>
      <c r="B2802" s="314" t="s">
        <v>5493</v>
      </c>
      <c r="C2802" s="359" t="s">
        <v>112</v>
      </c>
      <c r="D2802" s="359" t="s">
        <v>26876</v>
      </c>
      <c r="F2802" t="str">
        <f t="shared" si="88"/>
        <v>91987</v>
      </c>
      <c r="H2802" s="31">
        <f t="shared" si="89"/>
        <v>45.86</v>
      </c>
    </row>
    <row r="2803" spans="1:8" ht="40.5">
      <c r="A2803" s="359" t="s">
        <v>10360</v>
      </c>
      <c r="B2803" s="314" t="s">
        <v>5494</v>
      </c>
      <c r="C2803" s="359" t="s">
        <v>112</v>
      </c>
      <c r="D2803" s="359" t="s">
        <v>26877</v>
      </c>
      <c r="F2803" t="str">
        <f t="shared" si="88"/>
        <v>91988</v>
      </c>
      <c r="H2803" s="31">
        <f t="shared" si="89"/>
        <v>21.86</v>
      </c>
    </row>
    <row r="2804" spans="1:8" ht="40.5">
      <c r="A2804" s="359" t="s">
        <v>10361</v>
      </c>
      <c r="B2804" s="314" t="s">
        <v>5495</v>
      </c>
      <c r="C2804" s="359" t="s">
        <v>112</v>
      </c>
      <c r="D2804" s="359" t="s">
        <v>24055</v>
      </c>
      <c r="F2804" t="str">
        <f t="shared" si="88"/>
        <v>91989</v>
      </c>
      <c r="H2804" s="31">
        <f t="shared" si="89"/>
        <v>30.17</v>
      </c>
    </row>
    <row r="2805" spans="1:8" ht="40.5">
      <c r="A2805" s="359" t="s">
        <v>10362</v>
      </c>
      <c r="B2805" s="314" t="s">
        <v>2401</v>
      </c>
      <c r="C2805" s="359" t="s">
        <v>112</v>
      </c>
      <c r="D2805" s="359" t="s">
        <v>22731</v>
      </c>
      <c r="F2805" t="str">
        <f t="shared" si="88"/>
        <v>91990</v>
      </c>
      <c r="H2805" s="31">
        <f t="shared" si="89"/>
        <v>33.1</v>
      </c>
    </row>
    <row r="2806" spans="1:8" ht="40.5">
      <c r="A2806" s="359" t="s">
        <v>10363</v>
      </c>
      <c r="B2806" s="314" t="s">
        <v>2402</v>
      </c>
      <c r="C2806" s="359" t="s">
        <v>112</v>
      </c>
      <c r="D2806" s="359" t="s">
        <v>26878</v>
      </c>
      <c r="F2806" t="str">
        <f t="shared" si="88"/>
        <v>91991</v>
      </c>
      <c r="H2806" s="31">
        <f t="shared" si="89"/>
        <v>35.5</v>
      </c>
    </row>
    <row r="2807" spans="1:8" ht="40.5">
      <c r="A2807" s="359" t="s">
        <v>10364</v>
      </c>
      <c r="B2807" s="314" t="s">
        <v>3203</v>
      </c>
      <c r="C2807" s="359" t="s">
        <v>112</v>
      </c>
      <c r="D2807" s="359" t="s">
        <v>26879</v>
      </c>
      <c r="F2807" t="str">
        <f t="shared" si="88"/>
        <v>91992</v>
      </c>
      <c r="H2807" s="31">
        <f t="shared" si="89"/>
        <v>41.41</v>
      </c>
    </row>
    <row r="2808" spans="1:8" ht="40.5">
      <c r="A2808" s="359" t="s">
        <v>10365</v>
      </c>
      <c r="B2808" s="314" t="s">
        <v>3204</v>
      </c>
      <c r="C2808" s="359" t="s">
        <v>112</v>
      </c>
      <c r="D2808" s="359" t="s">
        <v>26880</v>
      </c>
      <c r="F2808" t="str">
        <f t="shared" si="88"/>
        <v>91993</v>
      </c>
      <c r="H2808" s="31">
        <f t="shared" si="89"/>
        <v>43.81</v>
      </c>
    </row>
    <row r="2809" spans="1:8" ht="40.5">
      <c r="A2809" s="359" t="s">
        <v>10366</v>
      </c>
      <c r="B2809" s="314" t="s">
        <v>5496</v>
      </c>
      <c r="C2809" s="359" t="s">
        <v>112</v>
      </c>
      <c r="D2809" s="359" t="s">
        <v>22576</v>
      </c>
      <c r="F2809" t="str">
        <f t="shared" si="88"/>
        <v>91994</v>
      </c>
      <c r="H2809" s="31">
        <f t="shared" si="89"/>
        <v>23.79</v>
      </c>
    </row>
    <row r="2810" spans="1:8" ht="40.5">
      <c r="A2810" s="359" t="s">
        <v>10367</v>
      </c>
      <c r="B2810" s="314" t="s">
        <v>5497</v>
      </c>
      <c r="C2810" s="359" t="s">
        <v>112</v>
      </c>
      <c r="D2810" s="359" t="s">
        <v>13798</v>
      </c>
      <c r="F2810" t="str">
        <f t="shared" si="88"/>
        <v>91995</v>
      </c>
      <c r="H2810" s="31">
        <f t="shared" si="89"/>
        <v>26.19</v>
      </c>
    </row>
    <row r="2811" spans="1:8" ht="40.5">
      <c r="A2811" s="359" t="s">
        <v>10368</v>
      </c>
      <c r="B2811" s="314" t="s">
        <v>3205</v>
      </c>
      <c r="C2811" s="359" t="s">
        <v>112</v>
      </c>
      <c r="D2811" s="359" t="s">
        <v>26881</v>
      </c>
      <c r="F2811" t="str">
        <f t="shared" si="88"/>
        <v>91996</v>
      </c>
      <c r="H2811" s="31">
        <f t="shared" si="89"/>
        <v>32.1</v>
      </c>
    </row>
    <row r="2812" spans="1:8" ht="40.5">
      <c r="A2812" s="359" t="s">
        <v>10369</v>
      </c>
      <c r="B2812" s="314" t="s">
        <v>3206</v>
      </c>
      <c r="C2812" s="359" t="s">
        <v>112</v>
      </c>
      <c r="D2812" s="359" t="s">
        <v>26882</v>
      </c>
      <c r="F2812" t="str">
        <f t="shared" si="88"/>
        <v>91997</v>
      </c>
      <c r="H2812" s="31">
        <f t="shared" si="89"/>
        <v>34.5</v>
      </c>
    </row>
    <row r="2813" spans="1:8" ht="40.5">
      <c r="A2813" s="359" t="s">
        <v>10370</v>
      </c>
      <c r="B2813" s="314" t="s">
        <v>5498</v>
      </c>
      <c r="C2813" s="359" t="s">
        <v>112</v>
      </c>
      <c r="D2813" s="359" t="s">
        <v>23782</v>
      </c>
      <c r="F2813" t="str">
        <f t="shared" si="88"/>
        <v>91998</v>
      </c>
      <c r="H2813" s="31">
        <f t="shared" si="89"/>
        <v>20.18</v>
      </c>
    </row>
    <row r="2814" spans="1:8" ht="40.5">
      <c r="A2814" s="359" t="s">
        <v>10371</v>
      </c>
      <c r="B2814" s="314" t="s">
        <v>5499</v>
      </c>
      <c r="C2814" s="359" t="s">
        <v>112</v>
      </c>
      <c r="D2814" s="359" t="s">
        <v>26883</v>
      </c>
      <c r="F2814" t="str">
        <f t="shared" si="88"/>
        <v>91999</v>
      </c>
      <c r="H2814" s="31">
        <f t="shared" si="89"/>
        <v>22.58</v>
      </c>
    </row>
    <row r="2815" spans="1:8" ht="40.5">
      <c r="A2815" s="359" t="s">
        <v>10373</v>
      </c>
      <c r="B2815" s="314" t="s">
        <v>3207</v>
      </c>
      <c r="C2815" s="359" t="s">
        <v>112</v>
      </c>
      <c r="D2815" s="359" t="s">
        <v>26884</v>
      </c>
      <c r="F2815" t="str">
        <f t="shared" si="88"/>
        <v>92000</v>
      </c>
      <c r="H2815" s="31">
        <f t="shared" si="89"/>
        <v>28.49</v>
      </c>
    </row>
    <row r="2816" spans="1:8" ht="40.5">
      <c r="A2816" s="359" t="s">
        <v>10374</v>
      </c>
      <c r="B2816" s="314" t="s">
        <v>3208</v>
      </c>
      <c r="C2816" s="359" t="s">
        <v>112</v>
      </c>
      <c r="D2816" s="359" t="s">
        <v>23541</v>
      </c>
      <c r="F2816" t="str">
        <f t="shared" si="88"/>
        <v>92001</v>
      </c>
      <c r="H2816" s="31">
        <f t="shared" si="89"/>
        <v>30.89</v>
      </c>
    </row>
    <row r="2817" spans="1:8" ht="40.5">
      <c r="A2817" s="359" t="s">
        <v>10375</v>
      </c>
      <c r="B2817" s="314" t="s">
        <v>3209</v>
      </c>
      <c r="C2817" s="359" t="s">
        <v>112</v>
      </c>
      <c r="D2817" s="359" t="s">
        <v>23418</v>
      </c>
      <c r="F2817" t="str">
        <f t="shared" si="88"/>
        <v>92002</v>
      </c>
      <c r="H2817" s="31">
        <f t="shared" si="89"/>
        <v>44.58</v>
      </c>
    </row>
    <row r="2818" spans="1:8" ht="40.5">
      <c r="A2818" s="359" t="s">
        <v>10376</v>
      </c>
      <c r="B2818" s="314" t="s">
        <v>3210</v>
      </c>
      <c r="C2818" s="359" t="s">
        <v>112</v>
      </c>
      <c r="D2818" s="359" t="s">
        <v>26885</v>
      </c>
      <c r="F2818" t="str">
        <f t="shared" si="88"/>
        <v>92003</v>
      </c>
      <c r="H2818" s="31">
        <f t="shared" si="89"/>
        <v>49.38</v>
      </c>
    </row>
    <row r="2819" spans="1:8" ht="40.5">
      <c r="A2819" s="359" t="s">
        <v>10377</v>
      </c>
      <c r="B2819" s="314" t="s">
        <v>3211</v>
      </c>
      <c r="C2819" s="359" t="s">
        <v>112</v>
      </c>
      <c r="D2819" s="359" t="s">
        <v>26886</v>
      </c>
      <c r="F2819" t="str">
        <f t="shared" si="88"/>
        <v>92004</v>
      </c>
      <c r="H2819" s="31">
        <f t="shared" si="89"/>
        <v>52.89</v>
      </c>
    </row>
    <row r="2820" spans="1:8" ht="40.5">
      <c r="A2820" s="359" t="s">
        <v>10378</v>
      </c>
      <c r="B2820" s="314" t="s">
        <v>3212</v>
      </c>
      <c r="C2820" s="359" t="s">
        <v>112</v>
      </c>
      <c r="D2820" s="359" t="s">
        <v>23594</v>
      </c>
      <c r="F2820" t="str">
        <f t="shared" si="88"/>
        <v>92005</v>
      </c>
      <c r="H2820" s="31">
        <f t="shared" si="89"/>
        <v>57.69</v>
      </c>
    </row>
    <row r="2821" spans="1:8" ht="40.5">
      <c r="A2821" s="359" t="s">
        <v>10379</v>
      </c>
      <c r="B2821" s="314" t="s">
        <v>3213</v>
      </c>
      <c r="C2821" s="359" t="s">
        <v>112</v>
      </c>
      <c r="D2821" s="359" t="s">
        <v>24466</v>
      </c>
      <c r="F2821" t="str">
        <f t="shared" ref="F2821:F2884" si="90">TRIM(A2821)</f>
        <v>92006</v>
      </c>
      <c r="H2821" s="31">
        <f t="shared" ref="H2821:H2884" si="91">ROUND(D2821*(1+$H$1),2)</f>
        <v>37.369999999999997</v>
      </c>
    </row>
    <row r="2822" spans="1:8" ht="40.5">
      <c r="A2822" s="359" t="s">
        <v>10380</v>
      </c>
      <c r="B2822" s="314" t="s">
        <v>3214</v>
      </c>
      <c r="C2822" s="359" t="s">
        <v>112</v>
      </c>
      <c r="D2822" s="359" t="s">
        <v>14943</v>
      </c>
      <c r="F2822" t="str">
        <f t="shared" si="90"/>
        <v>92007</v>
      </c>
      <c r="H2822" s="31">
        <f t="shared" si="91"/>
        <v>42.17</v>
      </c>
    </row>
    <row r="2823" spans="1:8" ht="40.5">
      <c r="A2823" s="359" t="s">
        <v>10381</v>
      </c>
      <c r="B2823" s="314" t="s">
        <v>3215</v>
      </c>
      <c r="C2823" s="359" t="s">
        <v>112</v>
      </c>
      <c r="D2823" s="359" t="s">
        <v>26887</v>
      </c>
      <c r="F2823" t="str">
        <f t="shared" si="90"/>
        <v>92008</v>
      </c>
      <c r="H2823" s="31">
        <f t="shared" si="91"/>
        <v>45.68</v>
      </c>
    </row>
    <row r="2824" spans="1:8" ht="40.5">
      <c r="A2824" s="359" t="s">
        <v>10382</v>
      </c>
      <c r="B2824" s="314" t="s">
        <v>3216</v>
      </c>
      <c r="C2824" s="359" t="s">
        <v>112</v>
      </c>
      <c r="D2824" s="359" t="s">
        <v>13960</v>
      </c>
      <c r="F2824" t="str">
        <f t="shared" si="90"/>
        <v>92009</v>
      </c>
      <c r="H2824" s="31">
        <f t="shared" si="91"/>
        <v>50.48</v>
      </c>
    </row>
    <row r="2825" spans="1:8" ht="40.5">
      <c r="A2825" s="359" t="s">
        <v>10383</v>
      </c>
      <c r="B2825" s="314" t="s">
        <v>3217</v>
      </c>
      <c r="C2825" s="359" t="s">
        <v>112</v>
      </c>
      <c r="D2825" s="359" t="s">
        <v>26888</v>
      </c>
      <c r="F2825" t="str">
        <f t="shared" si="90"/>
        <v>92010</v>
      </c>
      <c r="H2825" s="31">
        <f t="shared" si="91"/>
        <v>65.38</v>
      </c>
    </row>
    <row r="2826" spans="1:8" ht="40.5">
      <c r="A2826" s="359" t="s">
        <v>10384</v>
      </c>
      <c r="B2826" s="314" t="s">
        <v>3218</v>
      </c>
      <c r="C2826" s="359" t="s">
        <v>112</v>
      </c>
      <c r="D2826" s="359" t="s">
        <v>26889</v>
      </c>
      <c r="F2826" t="str">
        <f t="shared" si="90"/>
        <v>92011</v>
      </c>
      <c r="H2826" s="31">
        <f t="shared" si="91"/>
        <v>72.58</v>
      </c>
    </row>
    <row r="2827" spans="1:8" ht="40.5">
      <c r="A2827" s="359" t="s">
        <v>10385</v>
      </c>
      <c r="B2827" s="314" t="s">
        <v>3219</v>
      </c>
      <c r="C2827" s="359" t="s">
        <v>112</v>
      </c>
      <c r="D2827" s="359" t="s">
        <v>26890</v>
      </c>
      <c r="F2827" t="str">
        <f t="shared" si="90"/>
        <v>92012</v>
      </c>
      <c r="H2827" s="31">
        <f t="shared" si="91"/>
        <v>73.69</v>
      </c>
    </row>
    <row r="2828" spans="1:8" ht="40.5">
      <c r="A2828" s="359" t="s">
        <v>10386</v>
      </c>
      <c r="B2828" s="314" t="s">
        <v>3220</v>
      </c>
      <c r="C2828" s="359" t="s">
        <v>112</v>
      </c>
      <c r="D2828" s="359" t="s">
        <v>26714</v>
      </c>
      <c r="F2828" t="str">
        <f t="shared" si="90"/>
        <v>92013</v>
      </c>
      <c r="H2828" s="31">
        <f t="shared" si="91"/>
        <v>80.89</v>
      </c>
    </row>
    <row r="2829" spans="1:8" ht="40.5">
      <c r="A2829" s="359" t="s">
        <v>10387</v>
      </c>
      <c r="B2829" s="314" t="s">
        <v>3221</v>
      </c>
      <c r="C2829" s="359" t="s">
        <v>112</v>
      </c>
      <c r="D2829" s="359" t="s">
        <v>24418</v>
      </c>
      <c r="F2829" t="str">
        <f t="shared" si="90"/>
        <v>92014</v>
      </c>
      <c r="H2829" s="31">
        <f t="shared" si="91"/>
        <v>54.55</v>
      </c>
    </row>
    <row r="2830" spans="1:8" ht="40.5">
      <c r="A2830" s="359" t="s">
        <v>10388</v>
      </c>
      <c r="B2830" s="314" t="s">
        <v>3222</v>
      </c>
      <c r="C2830" s="359" t="s">
        <v>112</v>
      </c>
      <c r="D2830" s="359" t="s">
        <v>25016</v>
      </c>
      <c r="F2830" t="str">
        <f t="shared" si="90"/>
        <v>92015</v>
      </c>
      <c r="H2830" s="31">
        <f t="shared" si="91"/>
        <v>61.75</v>
      </c>
    </row>
    <row r="2831" spans="1:8" ht="40.5">
      <c r="A2831" s="359" t="s">
        <v>10389</v>
      </c>
      <c r="B2831" s="314" t="s">
        <v>3223</v>
      </c>
      <c r="C2831" s="359" t="s">
        <v>112</v>
      </c>
      <c r="D2831" s="359" t="s">
        <v>26891</v>
      </c>
      <c r="F2831" t="str">
        <f t="shared" si="90"/>
        <v>92016</v>
      </c>
      <c r="H2831" s="31">
        <f t="shared" si="91"/>
        <v>62.86</v>
      </c>
    </row>
    <row r="2832" spans="1:8" ht="40.5">
      <c r="A2832" s="359" t="s">
        <v>10390</v>
      </c>
      <c r="B2832" s="314" t="s">
        <v>3224</v>
      </c>
      <c r="C2832" s="359" t="s">
        <v>112</v>
      </c>
      <c r="D2832" s="359" t="s">
        <v>26892</v>
      </c>
      <c r="F2832" t="str">
        <f t="shared" si="90"/>
        <v>92017</v>
      </c>
      <c r="H2832" s="31">
        <f t="shared" si="91"/>
        <v>70.06</v>
      </c>
    </row>
    <row r="2833" spans="1:8" ht="40.5">
      <c r="A2833" s="359" t="s">
        <v>10391</v>
      </c>
      <c r="B2833" s="314" t="s">
        <v>3225</v>
      </c>
      <c r="C2833" s="359" t="s">
        <v>112</v>
      </c>
      <c r="D2833" s="359" t="s">
        <v>26893</v>
      </c>
      <c r="F2833" t="str">
        <f t="shared" si="90"/>
        <v>92018</v>
      </c>
      <c r="H2833" s="31">
        <f t="shared" si="91"/>
        <v>72.22</v>
      </c>
    </row>
    <row r="2834" spans="1:8" ht="40.5">
      <c r="A2834" s="359" t="s">
        <v>10392</v>
      </c>
      <c r="B2834" s="314" t="s">
        <v>3226</v>
      </c>
      <c r="C2834" s="359" t="s">
        <v>112</v>
      </c>
      <c r="D2834" s="359" t="s">
        <v>26894</v>
      </c>
      <c r="F2834" t="str">
        <f t="shared" si="90"/>
        <v>92019</v>
      </c>
      <c r="H2834" s="31">
        <f t="shared" si="91"/>
        <v>85.48</v>
      </c>
    </row>
    <row r="2835" spans="1:8" ht="40.5">
      <c r="A2835" s="359" t="s">
        <v>10393</v>
      </c>
      <c r="B2835" s="314" t="s">
        <v>3227</v>
      </c>
      <c r="C2835" s="359" t="s">
        <v>112</v>
      </c>
      <c r="D2835" s="359" t="s">
        <v>26895</v>
      </c>
      <c r="F2835" t="str">
        <f t="shared" si="90"/>
        <v>92020</v>
      </c>
      <c r="H2835" s="31">
        <f t="shared" si="91"/>
        <v>106.83</v>
      </c>
    </row>
    <row r="2836" spans="1:8" ht="40.5">
      <c r="A2836" s="359" t="s">
        <v>10394</v>
      </c>
      <c r="B2836" s="314" t="s">
        <v>3228</v>
      </c>
      <c r="C2836" s="359" t="s">
        <v>112</v>
      </c>
      <c r="D2836" s="359" t="s">
        <v>26896</v>
      </c>
      <c r="F2836" t="str">
        <f t="shared" si="90"/>
        <v>92021</v>
      </c>
      <c r="H2836" s="31">
        <f t="shared" si="91"/>
        <v>120.1</v>
      </c>
    </row>
    <row r="2837" spans="1:8" ht="40.5">
      <c r="A2837" s="359" t="s">
        <v>10395</v>
      </c>
      <c r="B2837" s="314" t="s">
        <v>5500</v>
      </c>
      <c r="C2837" s="359" t="s">
        <v>112</v>
      </c>
      <c r="D2837" s="359" t="s">
        <v>23633</v>
      </c>
      <c r="F2837" t="str">
        <f t="shared" si="90"/>
        <v>92022</v>
      </c>
      <c r="H2837" s="31">
        <f t="shared" si="91"/>
        <v>39.44</v>
      </c>
    </row>
    <row r="2838" spans="1:8" ht="40.5">
      <c r="A2838" s="359" t="s">
        <v>10396</v>
      </c>
      <c r="B2838" s="314" t="s">
        <v>5501</v>
      </c>
      <c r="C2838" s="359" t="s">
        <v>112</v>
      </c>
      <c r="D2838" s="359" t="s">
        <v>24416</v>
      </c>
      <c r="F2838" t="str">
        <f t="shared" si="90"/>
        <v>92023</v>
      </c>
      <c r="H2838" s="31">
        <f t="shared" si="91"/>
        <v>47.75</v>
      </c>
    </row>
    <row r="2839" spans="1:8" ht="40.5">
      <c r="A2839" s="359" t="s">
        <v>10397</v>
      </c>
      <c r="B2839" s="314" t="s">
        <v>5502</v>
      </c>
      <c r="C2839" s="359" t="s">
        <v>112</v>
      </c>
      <c r="D2839" s="359" t="s">
        <v>26897</v>
      </c>
      <c r="F2839" t="str">
        <f t="shared" si="90"/>
        <v>92024</v>
      </c>
      <c r="H2839" s="31">
        <f t="shared" si="91"/>
        <v>60.28</v>
      </c>
    </row>
    <row r="2840" spans="1:8" ht="40.5">
      <c r="A2840" s="359" t="s">
        <v>10398</v>
      </c>
      <c r="B2840" s="314" t="s">
        <v>5503</v>
      </c>
      <c r="C2840" s="359" t="s">
        <v>112</v>
      </c>
      <c r="D2840" s="359" t="s">
        <v>26898</v>
      </c>
      <c r="F2840" t="str">
        <f t="shared" si="90"/>
        <v>92025</v>
      </c>
      <c r="H2840" s="31">
        <f t="shared" si="91"/>
        <v>68.59</v>
      </c>
    </row>
    <row r="2841" spans="1:8" ht="40.5">
      <c r="A2841" s="359" t="s">
        <v>10399</v>
      </c>
      <c r="B2841" s="314" t="s">
        <v>5504</v>
      </c>
      <c r="C2841" s="359" t="s">
        <v>112</v>
      </c>
      <c r="D2841" s="359" t="s">
        <v>26899</v>
      </c>
      <c r="F2841" t="str">
        <f t="shared" si="90"/>
        <v>92026</v>
      </c>
      <c r="H2841" s="31">
        <f t="shared" si="91"/>
        <v>55.15</v>
      </c>
    </row>
    <row r="2842" spans="1:8" ht="40.5">
      <c r="A2842" s="359" t="s">
        <v>10400</v>
      </c>
      <c r="B2842" s="314" t="s">
        <v>5505</v>
      </c>
      <c r="C2842" s="359" t="s">
        <v>112</v>
      </c>
      <c r="D2842" s="359" t="s">
        <v>26900</v>
      </c>
      <c r="F2842" t="str">
        <f t="shared" si="90"/>
        <v>92027</v>
      </c>
      <c r="H2842" s="31">
        <f t="shared" si="91"/>
        <v>63.46</v>
      </c>
    </row>
    <row r="2843" spans="1:8" ht="40.5">
      <c r="A2843" s="359" t="s">
        <v>10401</v>
      </c>
      <c r="B2843" s="314" t="s">
        <v>5506</v>
      </c>
      <c r="C2843" s="359" t="s">
        <v>112</v>
      </c>
      <c r="D2843" s="359" t="s">
        <v>26901</v>
      </c>
      <c r="F2843" t="str">
        <f t="shared" si="90"/>
        <v>92028</v>
      </c>
      <c r="H2843" s="31">
        <f t="shared" si="91"/>
        <v>45.82</v>
      </c>
    </row>
    <row r="2844" spans="1:8" ht="40.5">
      <c r="A2844" s="359" t="s">
        <v>10402</v>
      </c>
      <c r="B2844" s="314" t="s">
        <v>5507</v>
      </c>
      <c r="C2844" s="359" t="s">
        <v>112</v>
      </c>
      <c r="D2844" s="359" t="s">
        <v>26902</v>
      </c>
      <c r="F2844" t="str">
        <f t="shared" si="90"/>
        <v>92029</v>
      </c>
      <c r="H2844" s="31">
        <f t="shared" si="91"/>
        <v>54.13</v>
      </c>
    </row>
    <row r="2845" spans="1:8" ht="40.5">
      <c r="A2845" s="359" t="s">
        <v>10403</v>
      </c>
      <c r="B2845" s="314" t="s">
        <v>5508</v>
      </c>
      <c r="C2845" s="359" t="s">
        <v>112</v>
      </c>
      <c r="D2845" s="359" t="s">
        <v>25207</v>
      </c>
      <c r="F2845" t="str">
        <f t="shared" si="90"/>
        <v>92030</v>
      </c>
      <c r="H2845" s="31">
        <f t="shared" si="91"/>
        <v>66.62</v>
      </c>
    </row>
    <row r="2846" spans="1:8" ht="40.5">
      <c r="A2846" s="359" t="s">
        <v>10404</v>
      </c>
      <c r="B2846" s="314" t="s">
        <v>5509</v>
      </c>
      <c r="C2846" s="359" t="s">
        <v>112</v>
      </c>
      <c r="D2846" s="359" t="s">
        <v>26903</v>
      </c>
      <c r="F2846" t="str">
        <f t="shared" si="90"/>
        <v>92031</v>
      </c>
      <c r="H2846" s="31">
        <f t="shared" si="91"/>
        <v>74.92</v>
      </c>
    </row>
    <row r="2847" spans="1:8" ht="40.5">
      <c r="A2847" s="359" t="s">
        <v>10405</v>
      </c>
      <c r="B2847" s="314" t="s">
        <v>5510</v>
      </c>
      <c r="C2847" s="359" t="s">
        <v>112</v>
      </c>
      <c r="D2847" s="359" t="s">
        <v>26850</v>
      </c>
      <c r="F2847" t="str">
        <f t="shared" si="90"/>
        <v>92032</v>
      </c>
      <c r="H2847" s="31">
        <f t="shared" si="91"/>
        <v>67.849999999999994</v>
      </c>
    </row>
    <row r="2848" spans="1:8" ht="40.5">
      <c r="A2848" s="359" t="s">
        <v>10406</v>
      </c>
      <c r="B2848" s="314" t="s">
        <v>5511</v>
      </c>
      <c r="C2848" s="359" t="s">
        <v>112</v>
      </c>
      <c r="D2848" s="359" t="s">
        <v>24692</v>
      </c>
      <c r="F2848" t="str">
        <f t="shared" si="90"/>
        <v>92033</v>
      </c>
      <c r="H2848" s="31">
        <f t="shared" si="91"/>
        <v>76.16</v>
      </c>
    </row>
    <row r="2849" spans="1:8" ht="54">
      <c r="A2849" s="359" t="s">
        <v>10407</v>
      </c>
      <c r="B2849" s="314" t="s">
        <v>5512</v>
      </c>
      <c r="C2849" s="359" t="s">
        <v>112</v>
      </c>
      <c r="D2849" s="359" t="s">
        <v>26904</v>
      </c>
      <c r="F2849" t="str">
        <f t="shared" si="90"/>
        <v>92034</v>
      </c>
      <c r="H2849" s="31">
        <f t="shared" si="91"/>
        <v>61.52</v>
      </c>
    </row>
    <row r="2850" spans="1:8" ht="54">
      <c r="A2850" s="359" t="s">
        <v>10408</v>
      </c>
      <c r="B2850" s="314" t="s">
        <v>5513</v>
      </c>
      <c r="C2850" s="359" t="s">
        <v>112</v>
      </c>
      <c r="D2850" s="359" t="s">
        <v>26905</v>
      </c>
      <c r="F2850" t="str">
        <f t="shared" si="90"/>
        <v>92035</v>
      </c>
      <c r="H2850" s="31">
        <f t="shared" si="91"/>
        <v>69.83</v>
      </c>
    </row>
    <row r="2851" spans="1:8" ht="27">
      <c r="A2851" s="359" t="s">
        <v>10409</v>
      </c>
      <c r="B2851" s="314" t="s">
        <v>5514</v>
      </c>
      <c r="C2851" s="359" t="s">
        <v>112</v>
      </c>
      <c r="D2851" s="359" t="s">
        <v>24748</v>
      </c>
      <c r="F2851" t="str">
        <f t="shared" si="90"/>
        <v>72278</v>
      </c>
      <c r="H2851" s="31">
        <f t="shared" si="91"/>
        <v>94.87</v>
      </c>
    </row>
    <row r="2852" spans="1:8" ht="27">
      <c r="A2852" s="359" t="s">
        <v>10410</v>
      </c>
      <c r="B2852" s="314" t="s">
        <v>5515</v>
      </c>
      <c r="C2852" s="359" t="s">
        <v>112</v>
      </c>
      <c r="D2852" s="359" t="s">
        <v>24469</v>
      </c>
      <c r="F2852" t="str">
        <f t="shared" si="90"/>
        <v>72280</v>
      </c>
      <c r="H2852" s="31">
        <f t="shared" si="91"/>
        <v>52.74</v>
      </c>
    </row>
    <row r="2853" spans="1:8" ht="40.5">
      <c r="A2853" s="359" t="s">
        <v>5516</v>
      </c>
      <c r="B2853" s="314" t="s">
        <v>5517</v>
      </c>
      <c r="C2853" s="359" t="s">
        <v>112</v>
      </c>
      <c r="D2853" s="359" t="s">
        <v>26906</v>
      </c>
      <c r="F2853" t="str">
        <f t="shared" si="90"/>
        <v>73953/4</v>
      </c>
      <c r="H2853" s="31">
        <f t="shared" si="91"/>
        <v>175.47</v>
      </c>
    </row>
    <row r="2854" spans="1:8" ht="40.5">
      <c r="A2854" s="359" t="s">
        <v>5518</v>
      </c>
      <c r="B2854" s="314" t="s">
        <v>5519</v>
      </c>
      <c r="C2854" s="359" t="s">
        <v>112</v>
      </c>
      <c r="D2854" s="359" t="s">
        <v>26907</v>
      </c>
      <c r="F2854" t="str">
        <f t="shared" si="90"/>
        <v>73953/8</v>
      </c>
      <c r="H2854" s="31">
        <f t="shared" si="91"/>
        <v>232.13</v>
      </c>
    </row>
    <row r="2855" spans="1:8" ht="40.5">
      <c r="A2855" s="359" t="s">
        <v>5520</v>
      </c>
      <c r="B2855" s="314" t="s">
        <v>3229</v>
      </c>
      <c r="C2855" s="359" t="s">
        <v>112</v>
      </c>
      <c r="D2855" s="359" t="s">
        <v>25248</v>
      </c>
      <c r="F2855" t="str">
        <f t="shared" si="90"/>
        <v>73953/9</v>
      </c>
      <c r="H2855" s="31">
        <f t="shared" si="91"/>
        <v>66.400000000000006</v>
      </c>
    </row>
    <row r="2856" spans="1:8" ht="27">
      <c r="A2856" s="359" t="s">
        <v>10411</v>
      </c>
      <c r="B2856" s="314" t="s">
        <v>3230</v>
      </c>
      <c r="C2856" s="359" t="s">
        <v>112</v>
      </c>
      <c r="D2856" s="359" t="s">
        <v>26908</v>
      </c>
      <c r="F2856" t="str">
        <f t="shared" si="90"/>
        <v>83391</v>
      </c>
      <c r="H2856" s="31">
        <f t="shared" si="91"/>
        <v>36.72</v>
      </c>
    </row>
    <row r="2857" spans="1:8" ht="27">
      <c r="A2857" s="359" t="s">
        <v>10412</v>
      </c>
      <c r="B2857" s="314" t="s">
        <v>3231</v>
      </c>
      <c r="C2857" s="359" t="s">
        <v>112</v>
      </c>
      <c r="D2857" s="359" t="s">
        <v>23346</v>
      </c>
      <c r="F2857" t="str">
        <f t="shared" si="90"/>
        <v>83392</v>
      </c>
      <c r="H2857" s="31">
        <f t="shared" si="91"/>
        <v>27.02</v>
      </c>
    </row>
    <row r="2858" spans="1:8" ht="27">
      <c r="A2858" s="359" t="s">
        <v>10413</v>
      </c>
      <c r="B2858" s="314" t="s">
        <v>3232</v>
      </c>
      <c r="C2858" s="359" t="s">
        <v>112</v>
      </c>
      <c r="D2858" s="359" t="s">
        <v>26909</v>
      </c>
      <c r="F2858" t="str">
        <f t="shared" si="90"/>
        <v>83393</v>
      </c>
      <c r="H2858" s="31">
        <f t="shared" si="91"/>
        <v>34.81</v>
      </c>
    </row>
    <row r="2859" spans="1:8" ht="27">
      <c r="A2859" s="359" t="s">
        <v>10414</v>
      </c>
      <c r="B2859" s="314" t="s">
        <v>5521</v>
      </c>
      <c r="C2859" s="359" t="s">
        <v>112</v>
      </c>
      <c r="D2859" s="359" t="s">
        <v>26910</v>
      </c>
      <c r="F2859" t="str">
        <f t="shared" si="90"/>
        <v>83470</v>
      </c>
      <c r="H2859" s="31">
        <f t="shared" si="91"/>
        <v>89.19</v>
      </c>
    </row>
    <row r="2860" spans="1:8" ht="27">
      <c r="A2860" s="359" t="s">
        <v>10415</v>
      </c>
      <c r="B2860" s="314" t="s">
        <v>3233</v>
      </c>
      <c r="C2860" s="359" t="s">
        <v>112</v>
      </c>
      <c r="D2860" s="359" t="s">
        <v>14320</v>
      </c>
      <c r="F2860" t="str">
        <f t="shared" si="90"/>
        <v>93040</v>
      </c>
      <c r="H2860" s="31">
        <f t="shared" si="91"/>
        <v>14.54</v>
      </c>
    </row>
    <row r="2861" spans="1:8" ht="27">
      <c r="A2861" s="359" t="s">
        <v>10416</v>
      </c>
      <c r="B2861" s="314" t="s">
        <v>3234</v>
      </c>
      <c r="C2861" s="359" t="s">
        <v>112</v>
      </c>
      <c r="D2861" s="359" t="s">
        <v>26911</v>
      </c>
      <c r="F2861" t="str">
        <f t="shared" si="90"/>
        <v>93041</v>
      </c>
      <c r="H2861" s="31">
        <f t="shared" si="91"/>
        <v>88.56</v>
      </c>
    </row>
    <row r="2862" spans="1:8" ht="27">
      <c r="A2862" s="359" t="s">
        <v>10417</v>
      </c>
      <c r="B2862" s="314" t="s">
        <v>2403</v>
      </c>
      <c r="C2862" s="359" t="s">
        <v>112</v>
      </c>
      <c r="D2862" s="359" t="s">
        <v>10203</v>
      </c>
      <c r="F2862" t="str">
        <f t="shared" si="90"/>
        <v>93044</v>
      </c>
      <c r="H2862" s="31">
        <f t="shared" si="91"/>
        <v>16.29</v>
      </c>
    </row>
    <row r="2863" spans="1:8" ht="27">
      <c r="A2863" s="359" t="s">
        <v>10419</v>
      </c>
      <c r="B2863" s="314" t="s">
        <v>3235</v>
      </c>
      <c r="C2863" s="359" t="s">
        <v>112</v>
      </c>
      <c r="D2863" s="359" t="s">
        <v>26912</v>
      </c>
      <c r="F2863" t="str">
        <f t="shared" si="90"/>
        <v>93045</v>
      </c>
      <c r="H2863" s="31">
        <f t="shared" si="91"/>
        <v>49.89</v>
      </c>
    </row>
    <row r="2864" spans="1:8" ht="40.5">
      <c r="A2864" s="359" t="s">
        <v>10420</v>
      </c>
      <c r="B2864" s="314" t="s">
        <v>10421</v>
      </c>
      <c r="C2864" s="359" t="s">
        <v>112</v>
      </c>
      <c r="D2864" s="359" t="s">
        <v>26913</v>
      </c>
      <c r="F2864" t="str">
        <f t="shared" si="90"/>
        <v>97583</v>
      </c>
      <c r="H2864" s="31">
        <f t="shared" si="91"/>
        <v>56.74</v>
      </c>
    </row>
    <row r="2865" spans="1:8" ht="40.5">
      <c r="A2865" s="359" t="s">
        <v>10422</v>
      </c>
      <c r="B2865" s="314" t="s">
        <v>10423</v>
      </c>
      <c r="C2865" s="359" t="s">
        <v>112</v>
      </c>
      <c r="D2865" s="359" t="s">
        <v>22422</v>
      </c>
      <c r="F2865" t="str">
        <f t="shared" si="90"/>
        <v>97584</v>
      </c>
      <c r="H2865" s="31">
        <f t="shared" si="91"/>
        <v>77.34</v>
      </c>
    </row>
    <row r="2866" spans="1:8" ht="40.5">
      <c r="A2866" s="359" t="s">
        <v>10424</v>
      </c>
      <c r="B2866" s="314" t="s">
        <v>10425</v>
      </c>
      <c r="C2866" s="359" t="s">
        <v>112</v>
      </c>
      <c r="D2866" s="359" t="s">
        <v>26914</v>
      </c>
      <c r="F2866" t="str">
        <f t="shared" si="90"/>
        <v>97585</v>
      </c>
      <c r="H2866" s="31">
        <f t="shared" si="91"/>
        <v>77.39</v>
      </c>
    </row>
    <row r="2867" spans="1:8" ht="40.5">
      <c r="A2867" s="359" t="s">
        <v>10426</v>
      </c>
      <c r="B2867" s="314" t="s">
        <v>10427</v>
      </c>
      <c r="C2867" s="359" t="s">
        <v>112</v>
      </c>
      <c r="D2867" s="359" t="s">
        <v>26915</v>
      </c>
      <c r="F2867" t="str">
        <f t="shared" si="90"/>
        <v>97586</v>
      </c>
      <c r="H2867" s="31">
        <f t="shared" si="91"/>
        <v>102.25</v>
      </c>
    </row>
    <row r="2868" spans="1:8" ht="40.5">
      <c r="A2868" s="359" t="s">
        <v>10428</v>
      </c>
      <c r="B2868" s="314" t="s">
        <v>10429</v>
      </c>
      <c r="C2868" s="359" t="s">
        <v>112</v>
      </c>
      <c r="D2868" s="359" t="s">
        <v>26916</v>
      </c>
      <c r="F2868" t="str">
        <f t="shared" si="90"/>
        <v>97587</v>
      </c>
      <c r="H2868" s="31">
        <f t="shared" si="91"/>
        <v>175.45</v>
      </c>
    </row>
    <row r="2869" spans="1:8" ht="40.5">
      <c r="A2869" s="359" t="s">
        <v>10430</v>
      </c>
      <c r="B2869" s="314" t="s">
        <v>10431</v>
      </c>
      <c r="C2869" s="359" t="s">
        <v>112</v>
      </c>
      <c r="D2869" s="359" t="s">
        <v>22433</v>
      </c>
      <c r="F2869" t="str">
        <f t="shared" si="90"/>
        <v>97589</v>
      </c>
      <c r="H2869" s="31">
        <f t="shared" si="91"/>
        <v>36.200000000000003</v>
      </c>
    </row>
    <row r="2870" spans="1:8" ht="40.5">
      <c r="A2870" s="359" t="s">
        <v>10432</v>
      </c>
      <c r="B2870" s="314" t="s">
        <v>10433</v>
      </c>
      <c r="C2870" s="359" t="s">
        <v>112</v>
      </c>
      <c r="D2870" s="359" t="s">
        <v>26917</v>
      </c>
      <c r="F2870" t="str">
        <f t="shared" si="90"/>
        <v>97590</v>
      </c>
      <c r="H2870" s="31">
        <f t="shared" si="91"/>
        <v>70.56</v>
      </c>
    </row>
    <row r="2871" spans="1:8" ht="40.5">
      <c r="A2871" s="359" t="s">
        <v>10434</v>
      </c>
      <c r="B2871" s="314" t="s">
        <v>10435</v>
      </c>
      <c r="C2871" s="359" t="s">
        <v>112</v>
      </c>
      <c r="D2871" s="359" t="s">
        <v>26918</v>
      </c>
      <c r="F2871" t="str">
        <f t="shared" si="90"/>
        <v>97591</v>
      </c>
      <c r="H2871" s="31">
        <f t="shared" si="91"/>
        <v>94.8</v>
      </c>
    </row>
    <row r="2872" spans="1:8" ht="27">
      <c r="A2872" s="359" t="s">
        <v>10436</v>
      </c>
      <c r="B2872" s="314" t="s">
        <v>10437</v>
      </c>
      <c r="C2872" s="359" t="s">
        <v>112</v>
      </c>
      <c r="D2872" s="359" t="s">
        <v>26919</v>
      </c>
      <c r="F2872" t="str">
        <f t="shared" si="90"/>
        <v>97592</v>
      </c>
      <c r="H2872" s="31">
        <f t="shared" si="91"/>
        <v>125.78</v>
      </c>
    </row>
    <row r="2873" spans="1:8" ht="27">
      <c r="A2873" s="359" t="s">
        <v>10438</v>
      </c>
      <c r="B2873" s="314" t="s">
        <v>10439</v>
      </c>
      <c r="C2873" s="359" t="s">
        <v>112</v>
      </c>
      <c r="D2873" s="359" t="s">
        <v>26920</v>
      </c>
      <c r="F2873" t="str">
        <f t="shared" si="90"/>
        <v>97593</v>
      </c>
      <c r="H2873" s="31">
        <f t="shared" si="91"/>
        <v>95.69</v>
      </c>
    </row>
    <row r="2874" spans="1:8" ht="27">
      <c r="A2874" s="359" t="s">
        <v>10440</v>
      </c>
      <c r="B2874" s="314" t="s">
        <v>10441</v>
      </c>
      <c r="C2874" s="359" t="s">
        <v>112</v>
      </c>
      <c r="D2874" s="359" t="s">
        <v>22122</v>
      </c>
      <c r="F2874" t="str">
        <f t="shared" si="90"/>
        <v>97594</v>
      </c>
      <c r="H2874" s="31">
        <f t="shared" si="91"/>
        <v>93.64</v>
      </c>
    </row>
    <row r="2875" spans="1:8" ht="27">
      <c r="A2875" s="359" t="s">
        <v>10442</v>
      </c>
      <c r="B2875" s="314" t="s">
        <v>10443</v>
      </c>
      <c r="C2875" s="359" t="s">
        <v>112</v>
      </c>
      <c r="D2875" s="359" t="s">
        <v>26921</v>
      </c>
      <c r="F2875" t="str">
        <f t="shared" si="90"/>
        <v>97595</v>
      </c>
      <c r="H2875" s="31">
        <f t="shared" si="91"/>
        <v>62.49</v>
      </c>
    </row>
    <row r="2876" spans="1:8" ht="27">
      <c r="A2876" s="359" t="s">
        <v>10444</v>
      </c>
      <c r="B2876" s="314" t="s">
        <v>10445</v>
      </c>
      <c r="C2876" s="359" t="s">
        <v>112</v>
      </c>
      <c r="D2876" s="359" t="s">
        <v>26922</v>
      </c>
      <c r="F2876" t="str">
        <f t="shared" si="90"/>
        <v>97596</v>
      </c>
      <c r="H2876" s="31">
        <f t="shared" si="91"/>
        <v>43.93</v>
      </c>
    </row>
    <row r="2877" spans="1:8" ht="27">
      <c r="A2877" s="359" t="s">
        <v>10446</v>
      </c>
      <c r="B2877" s="314" t="s">
        <v>10447</v>
      </c>
      <c r="C2877" s="359" t="s">
        <v>112</v>
      </c>
      <c r="D2877" s="359" t="s">
        <v>26923</v>
      </c>
      <c r="F2877" t="str">
        <f t="shared" si="90"/>
        <v>97597</v>
      </c>
      <c r="H2877" s="31">
        <f t="shared" si="91"/>
        <v>54.67</v>
      </c>
    </row>
    <row r="2878" spans="1:8" ht="27">
      <c r="A2878" s="359" t="s">
        <v>10448</v>
      </c>
      <c r="B2878" s="314" t="s">
        <v>10449</v>
      </c>
      <c r="C2878" s="359" t="s">
        <v>112</v>
      </c>
      <c r="D2878" s="359" t="s">
        <v>26924</v>
      </c>
      <c r="F2878" t="str">
        <f t="shared" si="90"/>
        <v>97598</v>
      </c>
      <c r="H2878" s="31">
        <f t="shared" si="91"/>
        <v>52.29</v>
      </c>
    </row>
    <row r="2879" spans="1:8" ht="27">
      <c r="A2879" s="359" t="s">
        <v>10450</v>
      </c>
      <c r="B2879" s="314" t="s">
        <v>10451</v>
      </c>
      <c r="C2879" s="359" t="s">
        <v>112</v>
      </c>
      <c r="D2879" s="359" t="s">
        <v>24847</v>
      </c>
      <c r="F2879" t="str">
        <f t="shared" si="90"/>
        <v>97599</v>
      </c>
      <c r="H2879" s="31">
        <f t="shared" si="91"/>
        <v>47.7</v>
      </c>
    </row>
    <row r="2880" spans="1:8" ht="27">
      <c r="A2880" s="359" t="s">
        <v>10452</v>
      </c>
      <c r="B2880" s="314" t="s">
        <v>10453</v>
      </c>
      <c r="C2880" s="359" t="s">
        <v>112</v>
      </c>
      <c r="D2880" s="359" t="s">
        <v>26925</v>
      </c>
      <c r="F2880" t="str">
        <f t="shared" si="90"/>
        <v>97609</v>
      </c>
      <c r="H2880" s="31">
        <f t="shared" si="91"/>
        <v>35.450000000000003</v>
      </c>
    </row>
    <row r="2881" spans="1:8" ht="27">
      <c r="A2881" s="359" t="s">
        <v>10454</v>
      </c>
      <c r="B2881" s="314" t="s">
        <v>10455</v>
      </c>
      <c r="C2881" s="359" t="s">
        <v>112</v>
      </c>
      <c r="D2881" s="359" t="s">
        <v>26926</v>
      </c>
      <c r="F2881" t="str">
        <f t="shared" si="90"/>
        <v>97610</v>
      </c>
      <c r="H2881" s="31">
        <f t="shared" si="91"/>
        <v>44.89</v>
      </c>
    </row>
    <row r="2882" spans="1:8" ht="27">
      <c r="A2882" s="359" t="s">
        <v>10456</v>
      </c>
      <c r="B2882" s="314" t="s">
        <v>10457</v>
      </c>
      <c r="C2882" s="359" t="s">
        <v>112</v>
      </c>
      <c r="D2882" s="359" t="s">
        <v>23544</v>
      </c>
      <c r="F2882" t="str">
        <f t="shared" si="90"/>
        <v>97611</v>
      </c>
      <c r="H2882" s="31">
        <f t="shared" si="91"/>
        <v>20.98</v>
      </c>
    </row>
    <row r="2883" spans="1:8" ht="27">
      <c r="A2883" s="359" t="s">
        <v>10458</v>
      </c>
      <c r="B2883" s="314" t="s">
        <v>10459</v>
      </c>
      <c r="C2883" s="359" t="s">
        <v>112</v>
      </c>
      <c r="D2883" s="359" t="s">
        <v>26927</v>
      </c>
      <c r="F2883" t="str">
        <f t="shared" si="90"/>
        <v>97612</v>
      </c>
      <c r="H2883" s="31">
        <f t="shared" si="91"/>
        <v>22.73</v>
      </c>
    </row>
    <row r="2884" spans="1:8" ht="27">
      <c r="A2884" s="359" t="s">
        <v>10460</v>
      </c>
      <c r="B2884" s="314" t="s">
        <v>10461</v>
      </c>
      <c r="C2884" s="359" t="s">
        <v>112</v>
      </c>
      <c r="D2884" s="359" t="s">
        <v>24666</v>
      </c>
      <c r="F2884" t="str">
        <f t="shared" si="90"/>
        <v>97613</v>
      </c>
      <c r="H2884" s="31">
        <f t="shared" si="91"/>
        <v>28.54</v>
      </c>
    </row>
    <row r="2885" spans="1:8" ht="27">
      <c r="A2885" s="359" t="s">
        <v>10462</v>
      </c>
      <c r="B2885" s="314" t="s">
        <v>10463</v>
      </c>
      <c r="C2885" s="359" t="s">
        <v>112</v>
      </c>
      <c r="D2885" s="359" t="s">
        <v>25017</v>
      </c>
      <c r="F2885" t="str">
        <f t="shared" ref="F2885:F2948" si="92">TRIM(A2885)</f>
        <v>97614</v>
      </c>
      <c r="H2885" s="31">
        <f t="shared" ref="H2885:H2948" si="93">ROUND(D2885*(1+$H$1),2)</f>
        <v>49.5</v>
      </c>
    </row>
    <row r="2886" spans="1:8" ht="27">
      <c r="A2886" s="359" t="s">
        <v>10464</v>
      </c>
      <c r="B2886" s="314" t="s">
        <v>10465</v>
      </c>
      <c r="C2886" s="359" t="s">
        <v>112</v>
      </c>
      <c r="D2886" s="359" t="s">
        <v>24075</v>
      </c>
      <c r="F2886" t="str">
        <f t="shared" si="92"/>
        <v>97615</v>
      </c>
      <c r="H2886" s="31">
        <f t="shared" si="93"/>
        <v>39.340000000000003</v>
      </c>
    </row>
    <row r="2887" spans="1:8" ht="27">
      <c r="A2887" s="359" t="s">
        <v>10466</v>
      </c>
      <c r="B2887" s="314" t="s">
        <v>10467</v>
      </c>
      <c r="C2887" s="359" t="s">
        <v>112</v>
      </c>
      <c r="D2887" s="359" t="s">
        <v>24990</v>
      </c>
      <c r="F2887" t="str">
        <f t="shared" si="92"/>
        <v>97616</v>
      </c>
      <c r="H2887" s="31">
        <f t="shared" si="93"/>
        <v>44.23</v>
      </c>
    </row>
    <row r="2888" spans="1:8" ht="27">
      <c r="A2888" s="359" t="s">
        <v>10468</v>
      </c>
      <c r="B2888" s="314" t="s">
        <v>10469</v>
      </c>
      <c r="C2888" s="359" t="s">
        <v>112</v>
      </c>
      <c r="D2888" s="359" t="s">
        <v>26928</v>
      </c>
      <c r="F2888" t="str">
        <f t="shared" si="92"/>
        <v>97617</v>
      </c>
      <c r="H2888" s="31">
        <f t="shared" si="93"/>
        <v>43.95</v>
      </c>
    </row>
    <row r="2889" spans="1:8" ht="27">
      <c r="A2889" s="359" t="s">
        <v>10470</v>
      </c>
      <c r="B2889" s="382" t="s">
        <v>10471</v>
      </c>
      <c r="C2889" s="359" t="s">
        <v>112</v>
      </c>
      <c r="D2889" s="359" t="s">
        <v>26929</v>
      </c>
      <c r="F2889" t="str">
        <f t="shared" si="92"/>
        <v>97618</v>
      </c>
      <c r="H2889" s="31">
        <f t="shared" si="93"/>
        <v>41.79</v>
      </c>
    </row>
    <row r="2890" spans="1:8" ht="27">
      <c r="A2890" s="359" t="s">
        <v>10472</v>
      </c>
      <c r="B2890" s="314" t="s">
        <v>3236</v>
      </c>
      <c r="C2890" s="359" t="s">
        <v>112</v>
      </c>
      <c r="D2890" s="359" t="s">
        <v>26930</v>
      </c>
      <c r="F2890" t="str">
        <f t="shared" si="92"/>
        <v>41598</v>
      </c>
      <c r="H2890" s="31">
        <f t="shared" si="93"/>
        <v>1674.36</v>
      </c>
    </row>
    <row r="2891" spans="1:8" ht="27">
      <c r="A2891" s="359" t="s">
        <v>10473</v>
      </c>
      <c r="B2891" s="314" t="s">
        <v>3237</v>
      </c>
      <c r="C2891" s="359" t="s">
        <v>112</v>
      </c>
      <c r="D2891" s="359" t="s">
        <v>26931</v>
      </c>
      <c r="F2891" t="str">
        <f t="shared" si="92"/>
        <v>72941</v>
      </c>
      <c r="H2891" s="31">
        <f t="shared" si="93"/>
        <v>229.66</v>
      </c>
    </row>
    <row r="2892" spans="1:8" ht="27">
      <c r="A2892" s="359" t="s">
        <v>10474</v>
      </c>
      <c r="B2892" s="314" t="s">
        <v>5522</v>
      </c>
      <c r="C2892" s="359" t="s">
        <v>112</v>
      </c>
      <c r="D2892" s="359" t="s">
        <v>26932</v>
      </c>
      <c r="F2892" t="str">
        <f t="shared" si="92"/>
        <v>73624</v>
      </c>
      <c r="H2892" s="31">
        <f t="shared" si="93"/>
        <v>104.5</v>
      </c>
    </row>
    <row r="2893" spans="1:8" ht="40.5">
      <c r="A2893" s="359" t="s">
        <v>5523</v>
      </c>
      <c r="B2893" s="314" t="s">
        <v>2219</v>
      </c>
      <c r="C2893" s="359" t="s">
        <v>112</v>
      </c>
      <c r="D2893" s="359" t="s">
        <v>10586</v>
      </c>
      <c r="F2893" t="str">
        <f t="shared" si="92"/>
        <v>73767/1</v>
      </c>
      <c r="H2893" s="31">
        <f t="shared" si="93"/>
        <v>15.47</v>
      </c>
    </row>
    <row r="2894" spans="1:8" ht="40.5">
      <c r="A2894" s="359" t="s">
        <v>5524</v>
      </c>
      <c r="B2894" s="314" t="s">
        <v>5525</v>
      </c>
      <c r="C2894" s="359" t="s">
        <v>112</v>
      </c>
      <c r="D2894" s="359" t="s">
        <v>23650</v>
      </c>
      <c r="F2894" t="str">
        <f t="shared" si="92"/>
        <v>73767/2</v>
      </c>
      <c r="H2894" s="31">
        <f t="shared" si="93"/>
        <v>12.87</v>
      </c>
    </row>
    <row r="2895" spans="1:8" ht="40.5">
      <c r="A2895" s="359" t="s">
        <v>5526</v>
      </c>
      <c r="B2895" s="314" t="s">
        <v>3238</v>
      </c>
      <c r="C2895" s="359" t="s">
        <v>112</v>
      </c>
      <c r="D2895" s="359" t="s">
        <v>13903</v>
      </c>
      <c r="F2895" t="str">
        <f t="shared" si="92"/>
        <v>73767/3</v>
      </c>
      <c r="H2895" s="31">
        <f t="shared" si="93"/>
        <v>9.32</v>
      </c>
    </row>
    <row r="2896" spans="1:8" ht="40.5">
      <c r="A2896" s="359" t="s">
        <v>5527</v>
      </c>
      <c r="B2896" s="314" t="s">
        <v>3239</v>
      </c>
      <c r="C2896" s="359" t="s">
        <v>112</v>
      </c>
      <c r="D2896" s="359" t="s">
        <v>10319</v>
      </c>
      <c r="F2896" t="str">
        <f t="shared" si="92"/>
        <v>73767/4</v>
      </c>
      <c r="H2896" s="31">
        <f t="shared" si="93"/>
        <v>6.08</v>
      </c>
    </row>
    <row r="2897" spans="1:8" ht="40.5">
      <c r="A2897" s="359" t="s">
        <v>5528</v>
      </c>
      <c r="B2897" s="314" t="s">
        <v>5529</v>
      </c>
      <c r="C2897" s="359" t="s">
        <v>112</v>
      </c>
      <c r="D2897" s="359" t="s">
        <v>26933</v>
      </c>
      <c r="F2897" t="str">
        <f t="shared" si="92"/>
        <v>73767/5</v>
      </c>
      <c r="H2897" s="31">
        <f t="shared" si="93"/>
        <v>5.55</v>
      </c>
    </row>
    <row r="2898" spans="1:8" ht="27">
      <c r="A2898" s="359" t="s">
        <v>5530</v>
      </c>
      <c r="B2898" s="314" t="s">
        <v>3240</v>
      </c>
      <c r="C2898" s="359" t="s">
        <v>112</v>
      </c>
      <c r="D2898" s="359" t="s">
        <v>26934</v>
      </c>
      <c r="F2898" t="str">
        <f t="shared" si="92"/>
        <v>73781/2</v>
      </c>
      <c r="H2898" s="31">
        <f t="shared" si="93"/>
        <v>38.71</v>
      </c>
    </row>
    <row r="2899" spans="1:8" ht="27">
      <c r="A2899" s="359" t="s">
        <v>5531</v>
      </c>
      <c r="B2899" s="314" t="s">
        <v>3241</v>
      </c>
      <c r="C2899" s="359" t="s">
        <v>112</v>
      </c>
      <c r="D2899" s="359" t="s">
        <v>26935</v>
      </c>
      <c r="F2899" t="str">
        <f t="shared" si="92"/>
        <v>73781/3</v>
      </c>
      <c r="H2899" s="31">
        <f t="shared" si="93"/>
        <v>119.41</v>
      </c>
    </row>
    <row r="2900" spans="1:8" ht="27">
      <c r="A2900" s="359" t="s">
        <v>10475</v>
      </c>
      <c r="B2900" s="314" t="s">
        <v>3242</v>
      </c>
      <c r="C2900" s="359" t="s">
        <v>112</v>
      </c>
      <c r="D2900" s="359" t="s">
        <v>26936</v>
      </c>
      <c r="F2900" t="str">
        <f t="shared" si="92"/>
        <v>88543</v>
      </c>
      <c r="H2900" s="31">
        <f t="shared" si="93"/>
        <v>170.76</v>
      </c>
    </row>
    <row r="2901" spans="1:8" ht="27">
      <c r="A2901" s="359" t="s">
        <v>10476</v>
      </c>
      <c r="B2901" s="314" t="s">
        <v>3243</v>
      </c>
      <c r="C2901" s="359" t="s">
        <v>112</v>
      </c>
      <c r="D2901" s="359" t="s">
        <v>26937</v>
      </c>
      <c r="F2901" t="str">
        <f t="shared" si="92"/>
        <v>88544</v>
      </c>
      <c r="H2901" s="31">
        <f t="shared" si="93"/>
        <v>108.39</v>
      </c>
    </row>
    <row r="2902" spans="1:8" ht="27">
      <c r="A2902" s="359" t="s">
        <v>10477</v>
      </c>
      <c r="B2902" s="314" t="s">
        <v>3244</v>
      </c>
      <c r="C2902" s="359" t="s">
        <v>112</v>
      </c>
      <c r="D2902" s="359" t="s">
        <v>24700</v>
      </c>
      <c r="F2902" t="str">
        <f t="shared" si="92"/>
        <v>88545</v>
      </c>
      <c r="H2902" s="31">
        <f t="shared" si="93"/>
        <v>198.94</v>
      </c>
    </row>
    <row r="2903" spans="1:8" ht="54">
      <c r="A2903" s="359" t="s">
        <v>26938</v>
      </c>
      <c r="B2903" s="314" t="s">
        <v>26939</v>
      </c>
      <c r="C2903" s="359" t="s">
        <v>112</v>
      </c>
      <c r="D2903" s="359" t="s">
        <v>26940</v>
      </c>
      <c r="F2903" t="str">
        <f t="shared" si="92"/>
        <v>100578</v>
      </c>
      <c r="H2903" s="31">
        <f t="shared" si="93"/>
        <v>339.99</v>
      </c>
    </row>
    <row r="2904" spans="1:8" ht="54">
      <c r="A2904" s="359" t="s">
        <v>26941</v>
      </c>
      <c r="B2904" s="314" t="s">
        <v>26942</v>
      </c>
      <c r="C2904" s="359" t="s">
        <v>112</v>
      </c>
      <c r="D2904" s="359" t="s">
        <v>26943</v>
      </c>
      <c r="F2904" t="str">
        <f t="shared" si="92"/>
        <v>100579</v>
      </c>
      <c r="H2904" s="31">
        <f t="shared" si="93"/>
        <v>371.45</v>
      </c>
    </row>
    <row r="2905" spans="1:8" ht="54">
      <c r="A2905" s="359" t="s">
        <v>26944</v>
      </c>
      <c r="B2905" s="314" t="s">
        <v>26945</v>
      </c>
      <c r="C2905" s="359" t="s">
        <v>112</v>
      </c>
      <c r="D2905" s="359" t="s">
        <v>26946</v>
      </c>
      <c r="F2905" t="str">
        <f t="shared" si="92"/>
        <v>100580</v>
      </c>
      <c r="H2905" s="31">
        <f t="shared" si="93"/>
        <v>418.93</v>
      </c>
    </row>
    <row r="2906" spans="1:8" ht="54">
      <c r="A2906" s="359" t="s">
        <v>26947</v>
      </c>
      <c r="B2906" s="314" t="s">
        <v>26948</v>
      </c>
      <c r="C2906" s="359" t="s">
        <v>112</v>
      </c>
      <c r="D2906" s="359" t="s">
        <v>26949</v>
      </c>
      <c r="F2906" t="str">
        <f t="shared" si="92"/>
        <v>100581</v>
      </c>
      <c r="H2906" s="31">
        <f t="shared" si="93"/>
        <v>386.99</v>
      </c>
    </row>
    <row r="2907" spans="1:8" ht="54">
      <c r="A2907" s="359" t="s">
        <v>26950</v>
      </c>
      <c r="B2907" s="314" t="s">
        <v>26951</v>
      </c>
      <c r="C2907" s="359" t="s">
        <v>112</v>
      </c>
      <c r="D2907" s="359" t="s">
        <v>26952</v>
      </c>
      <c r="F2907" t="str">
        <f t="shared" si="92"/>
        <v>100582</v>
      </c>
      <c r="H2907" s="31">
        <f t="shared" si="93"/>
        <v>472.68</v>
      </c>
    </row>
    <row r="2908" spans="1:8" ht="54">
      <c r="A2908" s="359" t="s">
        <v>26953</v>
      </c>
      <c r="B2908" s="314" t="s">
        <v>26954</v>
      </c>
      <c r="C2908" s="359" t="s">
        <v>112</v>
      </c>
      <c r="D2908" s="359" t="s">
        <v>26955</v>
      </c>
      <c r="F2908" t="str">
        <f t="shared" si="92"/>
        <v>100583</v>
      </c>
      <c r="H2908" s="31">
        <f t="shared" si="93"/>
        <v>404.07</v>
      </c>
    </row>
    <row r="2909" spans="1:8" ht="54">
      <c r="A2909" s="359" t="s">
        <v>26956</v>
      </c>
      <c r="B2909" s="314" t="s">
        <v>26957</v>
      </c>
      <c r="C2909" s="359" t="s">
        <v>112</v>
      </c>
      <c r="D2909" s="359" t="s">
        <v>26958</v>
      </c>
      <c r="F2909" t="str">
        <f t="shared" si="92"/>
        <v>100584</v>
      </c>
      <c r="H2909" s="31">
        <f t="shared" si="93"/>
        <v>455.52</v>
      </c>
    </row>
    <row r="2910" spans="1:8" ht="54">
      <c r="A2910" s="359" t="s">
        <v>26959</v>
      </c>
      <c r="B2910" s="314" t="s">
        <v>26960</v>
      </c>
      <c r="C2910" s="359" t="s">
        <v>112</v>
      </c>
      <c r="D2910" s="359" t="s">
        <v>24832</v>
      </c>
      <c r="F2910" t="str">
        <f t="shared" si="92"/>
        <v>100585</v>
      </c>
      <c r="H2910" s="31">
        <f t="shared" si="93"/>
        <v>436.94</v>
      </c>
    </row>
    <row r="2911" spans="1:8" ht="54">
      <c r="A2911" s="359" t="s">
        <v>26961</v>
      </c>
      <c r="B2911" s="314" t="s">
        <v>26962</v>
      </c>
      <c r="C2911" s="359" t="s">
        <v>112</v>
      </c>
      <c r="D2911" s="359" t="s">
        <v>26963</v>
      </c>
      <c r="F2911" t="str">
        <f t="shared" si="92"/>
        <v>100586</v>
      </c>
      <c r="H2911" s="31">
        <f t="shared" si="93"/>
        <v>518.82000000000005</v>
      </c>
    </row>
    <row r="2912" spans="1:8" ht="54">
      <c r="A2912" s="359" t="s">
        <v>26964</v>
      </c>
      <c r="B2912" s="314" t="s">
        <v>26965</v>
      </c>
      <c r="C2912" s="359" t="s">
        <v>112</v>
      </c>
      <c r="D2912" s="359" t="s">
        <v>26966</v>
      </c>
      <c r="F2912" t="str">
        <f t="shared" si="92"/>
        <v>100587</v>
      </c>
      <c r="H2912" s="31">
        <f t="shared" si="93"/>
        <v>471.41</v>
      </c>
    </row>
    <row r="2913" spans="1:8" ht="54">
      <c r="A2913" s="359" t="s">
        <v>26967</v>
      </c>
      <c r="B2913" s="314" t="s">
        <v>26968</v>
      </c>
      <c r="C2913" s="359" t="s">
        <v>112</v>
      </c>
      <c r="D2913" s="359" t="s">
        <v>26969</v>
      </c>
      <c r="F2913" t="str">
        <f t="shared" si="92"/>
        <v>100588</v>
      </c>
      <c r="H2913" s="31">
        <f t="shared" si="93"/>
        <v>535.07000000000005</v>
      </c>
    </row>
    <row r="2914" spans="1:8" ht="54">
      <c r="A2914" s="359" t="s">
        <v>26970</v>
      </c>
      <c r="B2914" s="314" t="s">
        <v>26971</v>
      </c>
      <c r="C2914" s="359" t="s">
        <v>112</v>
      </c>
      <c r="D2914" s="359" t="s">
        <v>26972</v>
      </c>
      <c r="F2914" t="str">
        <f t="shared" si="92"/>
        <v>100589</v>
      </c>
      <c r="H2914" s="31">
        <f t="shared" si="93"/>
        <v>533.08000000000004</v>
      </c>
    </row>
    <row r="2915" spans="1:8" ht="54">
      <c r="A2915" s="359" t="s">
        <v>26973</v>
      </c>
      <c r="B2915" s="314" t="s">
        <v>26974</v>
      </c>
      <c r="C2915" s="359" t="s">
        <v>112</v>
      </c>
      <c r="D2915" s="359" t="s">
        <v>26975</v>
      </c>
      <c r="F2915" t="str">
        <f t="shared" si="92"/>
        <v>100590</v>
      </c>
      <c r="H2915" s="31">
        <f t="shared" si="93"/>
        <v>596.17999999999995</v>
      </c>
    </row>
    <row r="2916" spans="1:8" ht="54">
      <c r="A2916" s="359" t="s">
        <v>26976</v>
      </c>
      <c r="B2916" s="314" t="s">
        <v>26977</v>
      </c>
      <c r="C2916" s="359" t="s">
        <v>112</v>
      </c>
      <c r="D2916" s="359" t="s">
        <v>26978</v>
      </c>
      <c r="F2916" t="str">
        <f t="shared" si="92"/>
        <v>100591</v>
      </c>
      <c r="H2916" s="31">
        <f t="shared" si="93"/>
        <v>522.49</v>
      </c>
    </row>
    <row r="2917" spans="1:8" ht="54">
      <c r="A2917" s="359" t="s">
        <v>26979</v>
      </c>
      <c r="B2917" s="314" t="s">
        <v>26980</v>
      </c>
      <c r="C2917" s="359" t="s">
        <v>112</v>
      </c>
      <c r="D2917" s="359" t="s">
        <v>26981</v>
      </c>
      <c r="F2917" t="str">
        <f t="shared" si="92"/>
        <v>100592</v>
      </c>
      <c r="H2917" s="31">
        <f t="shared" si="93"/>
        <v>574.75</v>
      </c>
    </row>
    <row r="2918" spans="1:8" ht="54">
      <c r="A2918" s="359" t="s">
        <v>26982</v>
      </c>
      <c r="B2918" s="314" t="s">
        <v>26983</v>
      </c>
      <c r="C2918" s="359" t="s">
        <v>112</v>
      </c>
      <c r="D2918" s="359" t="s">
        <v>26984</v>
      </c>
      <c r="F2918" t="str">
        <f t="shared" si="92"/>
        <v>100593</v>
      </c>
      <c r="H2918" s="31">
        <f t="shared" si="93"/>
        <v>559.83000000000004</v>
      </c>
    </row>
    <row r="2919" spans="1:8" ht="54">
      <c r="A2919" s="359" t="s">
        <v>26985</v>
      </c>
      <c r="B2919" s="314" t="s">
        <v>26986</v>
      </c>
      <c r="C2919" s="359" t="s">
        <v>112</v>
      </c>
      <c r="D2919" s="359" t="s">
        <v>26987</v>
      </c>
      <c r="F2919" t="str">
        <f t="shared" si="92"/>
        <v>100594</v>
      </c>
      <c r="H2919" s="31">
        <f t="shared" si="93"/>
        <v>648.25</v>
      </c>
    </row>
    <row r="2920" spans="1:8" ht="54">
      <c r="A2920" s="359" t="s">
        <v>26988</v>
      </c>
      <c r="B2920" s="314" t="s">
        <v>26989</v>
      </c>
      <c r="C2920" s="359" t="s">
        <v>112</v>
      </c>
      <c r="D2920" s="359" t="s">
        <v>26990</v>
      </c>
      <c r="F2920" t="str">
        <f t="shared" si="92"/>
        <v>100595</v>
      </c>
      <c r="H2920" s="31">
        <f t="shared" si="93"/>
        <v>671.91</v>
      </c>
    </row>
    <row r="2921" spans="1:8" ht="54">
      <c r="A2921" s="359" t="s">
        <v>26991</v>
      </c>
      <c r="B2921" s="314" t="s">
        <v>26992</v>
      </c>
      <c r="C2921" s="359" t="s">
        <v>112</v>
      </c>
      <c r="D2921" s="359" t="s">
        <v>26993</v>
      </c>
      <c r="F2921" t="str">
        <f t="shared" si="92"/>
        <v>100596</v>
      </c>
      <c r="H2921" s="31">
        <f t="shared" si="93"/>
        <v>791.06</v>
      </c>
    </row>
    <row r="2922" spans="1:8" ht="54">
      <c r="A2922" s="359" t="s">
        <v>26994</v>
      </c>
      <c r="B2922" s="314" t="s">
        <v>26995</v>
      </c>
      <c r="C2922" s="359" t="s">
        <v>112</v>
      </c>
      <c r="D2922" s="359" t="s">
        <v>26996</v>
      </c>
      <c r="F2922" t="str">
        <f t="shared" si="92"/>
        <v>100597</v>
      </c>
      <c r="H2922" s="31">
        <f t="shared" si="93"/>
        <v>787.22</v>
      </c>
    </row>
    <row r="2923" spans="1:8" ht="54">
      <c r="A2923" s="359" t="s">
        <v>26997</v>
      </c>
      <c r="B2923" s="314" t="s">
        <v>26998</v>
      </c>
      <c r="C2923" s="359" t="s">
        <v>112</v>
      </c>
      <c r="D2923" s="359" t="s">
        <v>26999</v>
      </c>
      <c r="F2923" t="str">
        <f t="shared" si="92"/>
        <v>100598</v>
      </c>
      <c r="H2923" s="31">
        <f t="shared" si="93"/>
        <v>885.43</v>
      </c>
    </row>
    <row r="2924" spans="1:8" ht="67.5">
      <c r="A2924" s="359" t="s">
        <v>27000</v>
      </c>
      <c r="B2924" s="314" t="s">
        <v>27001</v>
      </c>
      <c r="C2924" s="359" t="s">
        <v>112</v>
      </c>
      <c r="D2924" s="359" t="s">
        <v>27002</v>
      </c>
      <c r="F2924" t="str">
        <f t="shared" si="92"/>
        <v>100599</v>
      </c>
      <c r="H2924" s="31">
        <f t="shared" si="93"/>
        <v>344.59</v>
      </c>
    </row>
    <row r="2925" spans="1:8" ht="67.5">
      <c r="A2925" s="359" t="s">
        <v>27003</v>
      </c>
      <c r="B2925" s="314" t="s">
        <v>27004</v>
      </c>
      <c r="C2925" s="359" t="s">
        <v>112</v>
      </c>
      <c r="D2925" s="359" t="s">
        <v>27005</v>
      </c>
      <c r="F2925" t="str">
        <f t="shared" si="92"/>
        <v>100600</v>
      </c>
      <c r="H2925" s="31">
        <f t="shared" si="93"/>
        <v>423.43</v>
      </c>
    </row>
    <row r="2926" spans="1:8" ht="67.5">
      <c r="A2926" s="359" t="s">
        <v>27006</v>
      </c>
      <c r="B2926" s="314" t="s">
        <v>27007</v>
      </c>
      <c r="C2926" s="359" t="s">
        <v>112</v>
      </c>
      <c r="D2926" s="359" t="s">
        <v>27008</v>
      </c>
      <c r="F2926" t="str">
        <f t="shared" si="92"/>
        <v>100601</v>
      </c>
      <c r="H2926" s="31">
        <f t="shared" si="93"/>
        <v>553.57000000000005</v>
      </c>
    </row>
    <row r="2927" spans="1:8" ht="67.5">
      <c r="A2927" s="359" t="s">
        <v>27009</v>
      </c>
      <c r="B2927" s="314" t="s">
        <v>27010</v>
      </c>
      <c r="C2927" s="359" t="s">
        <v>112</v>
      </c>
      <c r="D2927" s="359" t="s">
        <v>27011</v>
      </c>
      <c r="F2927" t="str">
        <f t="shared" si="92"/>
        <v>100602</v>
      </c>
      <c r="H2927" s="31">
        <f t="shared" si="93"/>
        <v>715.92</v>
      </c>
    </row>
    <row r="2928" spans="1:8" ht="67.5">
      <c r="A2928" s="359" t="s">
        <v>27012</v>
      </c>
      <c r="B2928" s="314" t="s">
        <v>27013</v>
      </c>
      <c r="C2928" s="359" t="s">
        <v>112</v>
      </c>
      <c r="D2928" s="359" t="s">
        <v>27014</v>
      </c>
      <c r="F2928" t="str">
        <f t="shared" si="92"/>
        <v>100603</v>
      </c>
      <c r="H2928" s="31">
        <f t="shared" si="93"/>
        <v>1134.6199999999999</v>
      </c>
    </row>
    <row r="2929" spans="1:8" ht="67.5">
      <c r="A2929" s="359" t="s">
        <v>27015</v>
      </c>
      <c r="B2929" s="314" t="s">
        <v>27016</v>
      </c>
      <c r="C2929" s="359" t="s">
        <v>112</v>
      </c>
      <c r="D2929" s="359" t="s">
        <v>27017</v>
      </c>
      <c r="F2929" t="str">
        <f t="shared" si="92"/>
        <v>100604</v>
      </c>
      <c r="H2929" s="31">
        <f t="shared" si="93"/>
        <v>446.98</v>
      </c>
    </row>
    <row r="2930" spans="1:8" ht="67.5">
      <c r="A2930" s="359" t="s">
        <v>27018</v>
      </c>
      <c r="B2930" s="314" t="s">
        <v>27019</v>
      </c>
      <c r="C2930" s="359" t="s">
        <v>112</v>
      </c>
      <c r="D2930" s="359" t="s">
        <v>27020</v>
      </c>
      <c r="F2930" t="str">
        <f t="shared" si="92"/>
        <v>100605</v>
      </c>
      <c r="H2930" s="31">
        <f t="shared" si="93"/>
        <v>748.29</v>
      </c>
    </row>
    <row r="2931" spans="1:8" ht="67.5">
      <c r="A2931" s="359" t="s">
        <v>27021</v>
      </c>
      <c r="B2931" s="314" t="s">
        <v>27022</v>
      </c>
      <c r="C2931" s="359" t="s">
        <v>112</v>
      </c>
      <c r="D2931" s="359" t="s">
        <v>27023</v>
      </c>
      <c r="F2931" t="str">
        <f t="shared" si="92"/>
        <v>100606</v>
      </c>
      <c r="H2931" s="31">
        <f t="shared" si="93"/>
        <v>1178.53</v>
      </c>
    </row>
    <row r="2932" spans="1:8" ht="67.5">
      <c r="A2932" s="359" t="s">
        <v>27024</v>
      </c>
      <c r="B2932" s="314" t="s">
        <v>27025</v>
      </c>
      <c r="C2932" s="359" t="s">
        <v>112</v>
      </c>
      <c r="D2932" s="359" t="s">
        <v>27026</v>
      </c>
      <c r="F2932" t="str">
        <f t="shared" si="92"/>
        <v>100607</v>
      </c>
      <c r="H2932" s="31">
        <f t="shared" si="93"/>
        <v>458.09</v>
      </c>
    </row>
    <row r="2933" spans="1:8" ht="67.5">
      <c r="A2933" s="359" t="s">
        <v>27027</v>
      </c>
      <c r="B2933" s="314" t="s">
        <v>27028</v>
      </c>
      <c r="C2933" s="359" t="s">
        <v>112</v>
      </c>
      <c r="D2933" s="359" t="s">
        <v>27029</v>
      </c>
      <c r="F2933" t="str">
        <f t="shared" si="92"/>
        <v>100608</v>
      </c>
      <c r="H2933" s="31">
        <f t="shared" si="93"/>
        <v>764.23</v>
      </c>
    </row>
    <row r="2934" spans="1:8" ht="67.5">
      <c r="A2934" s="359" t="s">
        <v>27030</v>
      </c>
      <c r="B2934" s="314" t="s">
        <v>27031</v>
      </c>
      <c r="C2934" s="359" t="s">
        <v>112</v>
      </c>
      <c r="D2934" s="359" t="s">
        <v>27032</v>
      </c>
      <c r="F2934" t="str">
        <f t="shared" si="92"/>
        <v>100609</v>
      </c>
      <c r="H2934" s="31">
        <f t="shared" si="93"/>
        <v>1202.33</v>
      </c>
    </row>
    <row r="2935" spans="1:8" ht="67.5">
      <c r="A2935" s="359" t="s">
        <v>27033</v>
      </c>
      <c r="B2935" s="314" t="s">
        <v>27034</v>
      </c>
      <c r="C2935" s="359" t="s">
        <v>112</v>
      </c>
      <c r="D2935" s="359" t="s">
        <v>27035</v>
      </c>
      <c r="F2935" t="str">
        <f t="shared" si="92"/>
        <v>100610</v>
      </c>
      <c r="H2935" s="31">
        <f t="shared" si="93"/>
        <v>469.06</v>
      </c>
    </row>
    <row r="2936" spans="1:8" ht="67.5">
      <c r="A2936" s="359" t="s">
        <v>27036</v>
      </c>
      <c r="B2936" s="314" t="s">
        <v>27037</v>
      </c>
      <c r="C2936" s="359" t="s">
        <v>112</v>
      </c>
      <c r="D2936" s="359" t="s">
        <v>27038</v>
      </c>
      <c r="F2936" t="str">
        <f t="shared" si="92"/>
        <v>100611</v>
      </c>
      <c r="H2936" s="31">
        <f t="shared" si="93"/>
        <v>607.02</v>
      </c>
    </row>
    <row r="2937" spans="1:8" ht="67.5">
      <c r="A2937" s="359" t="s">
        <v>27039</v>
      </c>
      <c r="B2937" s="314" t="s">
        <v>27040</v>
      </c>
      <c r="C2937" s="359" t="s">
        <v>112</v>
      </c>
      <c r="D2937" s="359" t="s">
        <v>27041</v>
      </c>
      <c r="F2937" t="str">
        <f t="shared" si="92"/>
        <v>100612</v>
      </c>
      <c r="H2937" s="31">
        <f t="shared" si="93"/>
        <v>779.82</v>
      </c>
    </row>
    <row r="2938" spans="1:8" ht="67.5">
      <c r="A2938" s="359" t="s">
        <v>27042</v>
      </c>
      <c r="B2938" s="314" t="s">
        <v>27043</v>
      </c>
      <c r="C2938" s="359" t="s">
        <v>112</v>
      </c>
      <c r="D2938" s="359" t="s">
        <v>27044</v>
      </c>
      <c r="F2938" t="str">
        <f t="shared" si="92"/>
        <v>100613</v>
      </c>
      <c r="H2938" s="31">
        <f t="shared" si="93"/>
        <v>1225.5899999999999</v>
      </c>
    </row>
    <row r="2939" spans="1:8" ht="67.5">
      <c r="A2939" s="359" t="s">
        <v>27045</v>
      </c>
      <c r="B2939" s="314" t="s">
        <v>27046</v>
      </c>
      <c r="C2939" s="359" t="s">
        <v>112</v>
      </c>
      <c r="D2939" s="359" t="s">
        <v>27047</v>
      </c>
      <c r="F2939" t="str">
        <f t="shared" si="92"/>
        <v>100614</v>
      </c>
      <c r="H2939" s="31">
        <f t="shared" si="93"/>
        <v>633.12</v>
      </c>
    </row>
    <row r="2940" spans="1:8" ht="67.5">
      <c r="A2940" s="359" t="s">
        <v>27048</v>
      </c>
      <c r="B2940" s="314" t="s">
        <v>27049</v>
      </c>
      <c r="C2940" s="359" t="s">
        <v>112</v>
      </c>
      <c r="D2940" s="359" t="s">
        <v>27050</v>
      </c>
      <c r="F2940" t="str">
        <f t="shared" si="92"/>
        <v>100615</v>
      </c>
      <c r="H2940" s="31">
        <f t="shared" si="93"/>
        <v>810.72</v>
      </c>
    </row>
    <row r="2941" spans="1:8" ht="67.5">
      <c r="A2941" s="359" t="s">
        <v>27051</v>
      </c>
      <c r="B2941" s="314" t="s">
        <v>27052</v>
      </c>
      <c r="C2941" s="359" t="s">
        <v>112</v>
      </c>
      <c r="D2941" s="359" t="s">
        <v>27053</v>
      </c>
      <c r="F2941" t="str">
        <f t="shared" si="92"/>
        <v>100616</v>
      </c>
      <c r="H2941" s="31">
        <f t="shared" si="93"/>
        <v>1274.93</v>
      </c>
    </row>
    <row r="2942" spans="1:8" ht="67.5">
      <c r="A2942" s="359" t="s">
        <v>27054</v>
      </c>
      <c r="B2942" s="314" t="s">
        <v>27055</v>
      </c>
      <c r="C2942" s="359" t="s">
        <v>112</v>
      </c>
      <c r="D2942" s="359" t="s">
        <v>27056</v>
      </c>
      <c r="F2942" t="str">
        <f t="shared" si="92"/>
        <v>100617</v>
      </c>
      <c r="H2942" s="31">
        <f t="shared" si="93"/>
        <v>841.52</v>
      </c>
    </row>
    <row r="2943" spans="1:8" ht="67.5">
      <c r="A2943" s="359" t="s">
        <v>27057</v>
      </c>
      <c r="B2943" s="314" t="s">
        <v>27058</v>
      </c>
      <c r="C2943" s="359" t="s">
        <v>112</v>
      </c>
      <c r="D2943" s="359" t="s">
        <v>27059</v>
      </c>
      <c r="F2943" t="str">
        <f t="shared" si="92"/>
        <v>100618</v>
      </c>
      <c r="H2943" s="31">
        <f t="shared" si="93"/>
        <v>1326.82</v>
      </c>
    </row>
    <row r="2944" spans="1:8" ht="40.5">
      <c r="A2944" s="359" t="s">
        <v>27060</v>
      </c>
      <c r="B2944" s="314" t="s">
        <v>27061</v>
      </c>
      <c r="C2944" s="359" t="s">
        <v>112</v>
      </c>
      <c r="D2944" s="359" t="s">
        <v>27062</v>
      </c>
      <c r="F2944" t="str">
        <f t="shared" si="92"/>
        <v>100619</v>
      </c>
      <c r="H2944" s="31">
        <f t="shared" si="93"/>
        <v>426.82</v>
      </c>
    </row>
    <row r="2945" spans="1:8" ht="40.5">
      <c r="A2945" s="359" t="s">
        <v>27063</v>
      </c>
      <c r="B2945" s="314" t="s">
        <v>27064</v>
      </c>
      <c r="C2945" s="359" t="s">
        <v>112</v>
      </c>
      <c r="D2945" s="359" t="s">
        <v>27065</v>
      </c>
      <c r="F2945" t="str">
        <f t="shared" si="92"/>
        <v>100620</v>
      </c>
      <c r="H2945" s="31">
        <f t="shared" si="93"/>
        <v>2418.04</v>
      </c>
    </row>
    <row r="2946" spans="1:8" ht="40.5">
      <c r="A2946" s="359" t="s">
        <v>27066</v>
      </c>
      <c r="B2946" s="314" t="s">
        <v>27067</v>
      </c>
      <c r="C2946" s="359" t="s">
        <v>112</v>
      </c>
      <c r="D2946" s="359" t="s">
        <v>27068</v>
      </c>
      <c r="F2946" t="str">
        <f t="shared" si="92"/>
        <v>100621</v>
      </c>
      <c r="H2946" s="31">
        <f t="shared" si="93"/>
        <v>2959.87</v>
      </c>
    </row>
    <row r="2947" spans="1:8" ht="40.5">
      <c r="A2947" s="359" t="s">
        <v>27069</v>
      </c>
      <c r="B2947" s="314" t="s">
        <v>27070</v>
      </c>
      <c r="C2947" s="359" t="s">
        <v>112</v>
      </c>
      <c r="D2947" s="359" t="s">
        <v>27071</v>
      </c>
      <c r="F2947" t="str">
        <f t="shared" si="92"/>
        <v>100622</v>
      </c>
      <c r="H2947" s="31">
        <f t="shared" si="93"/>
        <v>1671.05</v>
      </c>
    </row>
    <row r="2948" spans="1:8" ht="40.5">
      <c r="A2948" s="359" t="s">
        <v>27072</v>
      </c>
      <c r="B2948" s="382" t="s">
        <v>27073</v>
      </c>
      <c r="C2948" s="359" t="s">
        <v>112</v>
      </c>
      <c r="D2948" s="359" t="s">
        <v>27074</v>
      </c>
      <c r="F2948" t="str">
        <f t="shared" si="92"/>
        <v>100623</v>
      </c>
      <c r="H2948" s="31">
        <f t="shared" si="93"/>
        <v>1799.76</v>
      </c>
    </row>
    <row r="2949" spans="1:8" ht="27">
      <c r="A2949" s="359" t="s">
        <v>10478</v>
      </c>
      <c r="B2949" s="314" t="s">
        <v>5532</v>
      </c>
      <c r="C2949" s="359" t="s">
        <v>112</v>
      </c>
      <c r="D2949" s="359" t="s">
        <v>27075</v>
      </c>
      <c r="F2949" t="str">
        <f t="shared" ref="F2949:F3012" si="94">TRIM(A2949)</f>
        <v>72281</v>
      </c>
      <c r="H2949" s="31">
        <f t="shared" ref="H2949:H3012" si="95">ROUND(D2949*(1+$H$1),2)</f>
        <v>135.27000000000001</v>
      </c>
    </row>
    <row r="2950" spans="1:8" ht="27">
      <c r="A2950" s="359" t="s">
        <v>10479</v>
      </c>
      <c r="B2950" s="314" t="s">
        <v>3245</v>
      </c>
      <c r="C2950" s="359" t="s">
        <v>112</v>
      </c>
      <c r="D2950" s="359" t="s">
        <v>27076</v>
      </c>
      <c r="F2950" t="str">
        <f t="shared" si="94"/>
        <v>72282</v>
      </c>
      <c r="H2950" s="31">
        <f t="shared" si="95"/>
        <v>181.68</v>
      </c>
    </row>
    <row r="2951" spans="1:8" ht="27">
      <c r="A2951" s="359" t="s">
        <v>5533</v>
      </c>
      <c r="B2951" s="314" t="s">
        <v>5534</v>
      </c>
      <c r="C2951" s="359" t="s">
        <v>112</v>
      </c>
      <c r="D2951" s="359" t="s">
        <v>24595</v>
      </c>
      <c r="F2951" t="str">
        <f t="shared" si="94"/>
        <v>73831/2</v>
      </c>
      <c r="H2951" s="31">
        <f t="shared" si="95"/>
        <v>41.14</v>
      </c>
    </row>
    <row r="2952" spans="1:8" ht="27">
      <c r="A2952" s="359" t="s">
        <v>5535</v>
      </c>
      <c r="B2952" s="314" t="s">
        <v>5536</v>
      </c>
      <c r="C2952" s="359" t="s">
        <v>112</v>
      </c>
      <c r="D2952" s="359" t="s">
        <v>24726</v>
      </c>
      <c r="F2952" t="str">
        <f t="shared" si="94"/>
        <v>73831/3</v>
      </c>
      <c r="H2952" s="31">
        <f t="shared" si="95"/>
        <v>54.11</v>
      </c>
    </row>
    <row r="2953" spans="1:8">
      <c r="A2953" s="359" t="s">
        <v>5537</v>
      </c>
      <c r="B2953" s="314" t="s">
        <v>5538</v>
      </c>
      <c r="C2953" s="359" t="s">
        <v>112</v>
      </c>
      <c r="D2953" s="359" t="s">
        <v>27077</v>
      </c>
      <c r="F2953" t="str">
        <f t="shared" si="94"/>
        <v>73831/4</v>
      </c>
      <c r="H2953" s="31">
        <f t="shared" si="95"/>
        <v>26.54</v>
      </c>
    </row>
    <row r="2954" spans="1:8">
      <c r="A2954" s="359" t="s">
        <v>5539</v>
      </c>
      <c r="B2954" s="314" t="s">
        <v>5540</v>
      </c>
      <c r="C2954" s="359" t="s">
        <v>112</v>
      </c>
      <c r="D2954" s="359" t="s">
        <v>23622</v>
      </c>
      <c r="F2954" t="str">
        <f t="shared" si="94"/>
        <v>73831/5</v>
      </c>
      <c r="H2954" s="31">
        <f t="shared" si="95"/>
        <v>34.25</v>
      </c>
    </row>
    <row r="2955" spans="1:8">
      <c r="A2955" s="359" t="s">
        <v>5541</v>
      </c>
      <c r="B2955" s="314" t="s">
        <v>5542</v>
      </c>
      <c r="C2955" s="359" t="s">
        <v>112</v>
      </c>
      <c r="D2955" s="359" t="s">
        <v>27078</v>
      </c>
      <c r="F2955" t="str">
        <f t="shared" si="94"/>
        <v>73831/6</v>
      </c>
      <c r="H2955" s="31">
        <f t="shared" si="95"/>
        <v>60.39</v>
      </c>
    </row>
    <row r="2956" spans="1:8" ht="27">
      <c r="A2956" s="359" t="s">
        <v>5543</v>
      </c>
      <c r="B2956" s="314" t="s">
        <v>5544</v>
      </c>
      <c r="C2956" s="359" t="s">
        <v>112</v>
      </c>
      <c r="D2956" s="359" t="s">
        <v>27079</v>
      </c>
      <c r="F2956" t="str">
        <f t="shared" si="94"/>
        <v>73831/7</v>
      </c>
      <c r="H2956" s="31">
        <f t="shared" si="95"/>
        <v>48.8</v>
      </c>
    </row>
    <row r="2957" spans="1:8" ht="27">
      <c r="A2957" s="359" t="s">
        <v>5545</v>
      </c>
      <c r="B2957" s="314" t="s">
        <v>5546</v>
      </c>
      <c r="C2957" s="359" t="s">
        <v>112</v>
      </c>
      <c r="D2957" s="359" t="s">
        <v>27080</v>
      </c>
      <c r="F2957" t="str">
        <f t="shared" si="94"/>
        <v>73831/8</v>
      </c>
      <c r="H2957" s="31">
        <f t="shared" si="95"/>
        <v>55.55</v>
      </c>
    </row>
    <row r="2958" spans="1:8" ht="27">
      <c r="A2958" s="359" t="s">
        <v>5547</v>
      </c>
      <c r="B2958" s="314" t="s">
        <v>5548</v>
      </c>
      <c r="C2958" s="359" t="s">
        <v>112</v>
      </c>
      <c r="D2958" s="359" t="s">
        <v>24557</v>
      </c>
      <c r="F2958" t="str">
        <f t="shared" si="94"/>
        <v>73831/9</v>
      </c>
      <c r="H2958" s="31">
        <f t="shared" si="95"/>
        <v>63.85</v>
      </c>
    </row>
    <row r="2959" spans="1:8" ht="67.5">
      <c r="A2959" s="359" t="s">
        <v>5549</v>
      </c>
      <c r="B2959" s="314" t="s">
        <v>3246</v>
      </c>
      <c r="C2959" s="359" t="s">
        <v>112</v>
      </c>
      <c r="D2959" s="359" t="s">
        <v>27081</v>
      </c>
      <c r="F2959" t="str">
        <f t="shared" si="94"/>
        <v>74231/1</v>
      </c>
      <c r="H2959" s="31">
        <f t="shared" si="95"/>
        <v>168.47</v>
      </c>
    </row>
    <row r="2960" spans="1:8" ht="27">
      <c r="A2960" s="359" t="s">
        <v>5550</v>
      </c>
      <c r="B2960" s="314" t="s">
        <v>5551</v>
      </c>
      <c r="C2960" s="359" t="s">
        <v>112</v>
      </c>
      <c r="D2960" s="359" t="s">
        <v>27082</v>
      </c>
      <c r="F2960" t="str">
        <f t="shared" si="94"/>
        <v>74246/1</v>
      </c>
      <c r="H2960" s="31">
        <f t="shared" si="95"/>
        <v>341.76</v>
      </c>
    </row>
    <row r="2961" spans="1:8" ht="27">
      <c r="A2961" s="359" t="s">
        <v>10480</v>
      </c>
      <c r="B2961" s="314" t="s">
        <v>2220</v>
      </c>
      <c r="C2961" s="359" t="s">
        <v>112</v>
      </c>
      <c r="D2961" s="359" t="s">
        <v>22713</v>
      </c>
      <c r="F2961" t="str">
        <f t="shared" si="94"/>
        <v>83399</v>
      </c>
      <c r="H2961" s="31">
        <f t="shared" si="95"/>
        <v>38.18</v>
      </c>
    </row>
    <row r="2962" spans="1:8" ht="54">
      <c r="A2962" s="359" t="s">
        <v>10481</v>
      </c>
      <c r="B2962" s="314" t="s">
        <v>5552</v>
      </c>
      <c r="C2962" s="359" t="s">
        <v>112</v>
      </c>
      <c r="D2962" s="359" t="s">
        <v>27083</v>
      </c>
      <c r="F2962" t="str">
        <f t="shared" si="94"/>
        <v>83400</v>
      </c>
      <c r="H2962" s="31">
        <f t="shared" si="95"/>
        <v>120.94</v>
      </c>
    </row>
    <row r="2963" spans="1:8" ht="40.5">
      <c r="A2963" s="359" t="s">
        <v>10482</v>
      </c>
      <c r="B2963" s="314" t="s">
        <v>5553</v>
      </c>
      <c r="C2963" s="359" t="s">
        <v>112</v>
      </c>
      <c r="D2963" s="359" t="s">
        <v>27083</v>
      </c>
      <c r="F2963" t="str">
        <f t="shared" si="94"/>
        <v>83401</v>
      </c>
      <c r="H2963" s="31">
        <f t="shared" si="95"/>
        <v>120.94</v>
      </c>
    </row>
    <row r="2964" spans="1:8" ht="27">
      <c r="A2964" s="359" t="s">
        <v>10483</v>
      </c>
      <c r="B2964" s="314" t="s">
        <v>2221</v>
      </c>
      <c r="C2964" s="359" t="s">
        <v>112</v>
      </c>
      <c r="D2964" s="359" t="s">
        <v>27084</v>
      </c>
      <c r="F2964" t="str">
        <f t="shared" si="94"/>
        <v>83402</v>
      </c>
      <c r="H2964" s="31">
        <f t="shared" si="95"/>
        <v>64.94</v>
      </c>
    </row>
    <row r="2965" spans="1:8" ht="40.5">
      <c r="A2965" s="359" t="s">
        <v>10484</v>
      </c>
      <c r="B2965" s="314" t="s">
        <v>5554</v>
      </c>
      <c r="C2965" s="359" t="s">
        <v>112</v>
      </c>
      <c r="D2965" s="359" t="s">
        <v>27085</v>
      </c>
      <c r="F2965" t="str">
        <f t="shared" si="94"/>
        <v>83475</v>
      </c>
      <c r="H2965" s="31">
        <f t="shared" si="95"/>
        <v>463.17</v>
      </c>
    </row>
    <row r="2966" spans="1:8" ht="40.5">
      <c r="A2966" s="359" t="s">
        <v>10485</v>
      </c>
      <c r="B2966" s="314" t="s">
        <v>3247</v>
      </c>
      <c r="C2966" s="359" t="s">
        <v>112</v>
      </c>
      <c r="D2966" s="359" t="s">
        <v>27086</v>
      </c>
      <c r="F2966" t="str">
        <f t="shared" si="94"/>
        <v>83478</v>
      </c>
      <c r="H2966" s="31">
        <f t="shared" si="95"/>
        <v>340.81</v>
      </c>
    </row>
    <row r="2967" spans="1:8" ht="27">
      <c r="A2967" s="359" t="s">
        <v>10486</v>
      </c>
      <c r="B2967" s="314" t="s">
        <v>3248</v>
      </c>
      <c r="C2967" s="359" t="s">
        <v>112</v>
      </c>
      <c r="D2967" s="359" t="s">
        <v>27087</v>
      </c>
      <c r="F2967" t="str">
        <f t="shared" si="94"/>
        <v>83479</v>
      </c>
      <c r="H2967" s="31">
        <f t="shared" si="95"/>
        <v>138.13999999999999</v>
      </c>
    </row>
    <row r="2968" spans="1:8" ht="27">
      <c r="A2968" s="359" t="s">
        <v>10487</v>
      </c>
      <c r="B2968" s="314" t="s">
        <v>5555</v>
      </c>
      <c r="C2968" s="359" t="s">
        <v>112</v>
      </c>
      <c r="D2968" s="359" t="s">
        <v>27088</v>
      </c>
      <c r="F2968" t="str">
        <f t="shared" si="94"/>
        <v>83480</v>
      </c>
      <c r="H2968" s="31">
        <f t="shared" si="95"/>
        <v>109.22</v>
      </c>
    </row>
    <row r="2969" spans="1:8" ht="27">
      <c r="A2969" s="359" t="s">
        <v>10488</v>
      </c>
      <c r="B2969" s="314" t="s">
        <v>5556</v>
      </c>
      <c r="C2969" s="359" t="s">
        <v>112</v>
      </c>
      <c r="D2969" s="359" t="s">
        <v>27089</v>
      </c>
      <c r="F2969" t="str">
        <f t="shared" si="94"/>
        <v>83481</v>
      </c>
      <c r="H2969" s="31">
        <f t="shared" si="95"/>
        <v>122.64</v>
      </c>
    </row>
    <row r="2970" spans="1:8" ht="27">
      <c r="A2970" s="359" t="s">
        <v>10489</v>
      </c>
      <c r="B2970" s="314" t="s">
        <v>10490</v>
      </c>
      <c r="C2970" s="359" t="s">
        <v>112</v>
      </c>
      <c r="D2970" s="359" t="s">
        <v>27090</v>
      </c>
      <c r="F2970" t="str">
        <f t="shared" si="94"/>
        <v>97600</v>
      </c>
      <c r="H2970" s="31">
        <f t="shared" si="95"/>
        <v>240.67</v>
      </c>
    </row>
    <row r="2971" spans="1:8" ht="27">
      <c r="A2971" s="359" t="s">
        <v>10491</v>
      </c>
      <c r="B2971" s="314" t="s">
        <v>10492</v>
      </c>
      <c r="C2971" s="359" t="s">
        <v>112</v>
      </c>
      <c r="D2971" s="359" t="s">
        <v>27091</v>
      </c>
      <c r="F2971" t="str">
        <f t="shared" si="94"/>
        <v>97601</v>
      </c>
      <c r="H2971" s="31">
        <f t="shared" si="95"/>
        <v>256.27999999999997</v>
      </c>
    </row>
    <row r="2972" spans="1:8" ht="27">
      <c r="A2972" s="359" t="s">
        <v>10493</v>
      </c>
      <c r="B2972" s="314" t="s">
        <v>10494</v>
      </c>
      <c r="C2972" s="359" t="s">
        <v>112</v>
      </c>
      <c r="D2972" s="359" t="s">
        <v>27092</v>
      </c>
      <c r="F2972" t="str">
        <f t="shared" si="94"/>
        <v>97605</v>
      </c>
      <c r="H2972" s="31">
        <f t="shared" si="95"/>
        <v>84.82</v>
      </c>
    </row>
    <row r="2973" spans="1:8" ht="27">
      <c r="A2973" s="359" t="s">
        <v>10495</v>
      </c>
      <c r="B2973" s="314" t="s">
        <v>10496</v>
      </c>
      <c r="C2973" s="359" t="s">
        <v>112</v>
      </c>
      <c r="D2973" s="359" t="s">
        <v>23756</v>
      </c>
      <c r="F2973" t="str">
        <f t="shared" si="94"/>
        <v>97606</v>
      </c>
      <c r="H2973" s="31">
        <f t="shared" si="95"/>
        <v>70.36</v>
      </c>
    </row>
    <row r="2974" spans="1:8" ht="27">
      <c r="A2974" s="359" t="s">
        <v>10497</v>
      </c>
      <c r="B2974" s="314" t="s">
        <v>10498</v>
      </c>
      <c r="C2974" s="359" t="s">
        <v>112</v>
      </c>
      <c r="D2974" s="359" t="s">
        <v>23819</v>
      </c>
      <c r="F2974" t="str">
        <f t="shared" si="94"/>
        <v>97607</v>
      </c>
      <c r="H2974" s="31">
        <f t="shared" si="95"/>
        <v>97.38</v>
      </c>
    </row>
    <row r="2975" spans="1:8" ht="40.5">
      <c r="A2975" s="359" t="s">
        <v>10499</v>
      </c>
      <c r="B2975" s="314" t="s">
        <v>10500</v>
      </c>
      <c r="C2975" s="359" t="s">
        <v>112</v>
      </c>
      <c r="D2975" s="359" t="s">
        <v>27093</v>
      </c>
      <c r="F2975" t="str">
        <f t="shared" si="94"/>
        <v>97608</v>
      </c>
      <c r="H2975" s="31">
        <f t="shared" si="95"/>
        <v>82.91</v>
      </c>
    </row>
    <row r="2976" spans="1:8" ht="40.5">
      <c r="A2976" s="359" t="s">
        <v>5557</v>
      </c>
      <c r="B2976" s="314" t="s">
        <v>5558</v>
      </c>
      <c r="C2976" s="359" t="s">
        <v>112</v>
      </c>
      <c r="D2976" s="359" t="s">
        <v>27094</v>
      </c>
      <c r="F2976" t="str">
        <f t="shared" si="94"/>
        <v>73857/1</v>
      </c>
      <c r="H2976" s="31">
        <f t="shared" si="95"/>
        <v>8396.6200000000008</v>
      </c>
    </row>
    <row r="2977" spans="1:8" ht="40.5">
      <c r="A2977" s="359" t="s">
        <v>5559</v>
      </c>
      <c r="B2977" s="314" t="s">
        <v>5560</v>
      </c>
      <c r="C2977" s="359" t="s">
        <v>112</v>
      </c>
      <c r="D2977" s="359" t="s">
        <v>27095</v>
      </c>
      <c r="F2977" t="str">
        <f t="shared" si="94"/>
        <v>73857/2</v>
      </c>
      <c r="H2977" s="31">
        <f t="shared" si="95"/>
        <v>10376.42</v>
      </c>
    </row>
    <row r="2978" spans="1:8" ht="40.5">
      <c r="A2978" s="359" t="s">
        <v>5561</v>
      </c>
      <c r="B2978" s="314" t="s">
        <v>5562</v>
      </c>
      <c r="C2978" s="359" t="s">
        <v>112</v>
      </c>
      <c r="D2978" s="359" t="s">
        <v>27096</v>
      </c>
      <c r="F2978" t="str">
        <f t="shared" si="94"/>
        <v>73857/3</v>
      </c>
      <c r="H2978" s="31">
        <f t="shared" si="95"/>
        <v>13080.06</v>
      </c>
    </row>
    <row r="2979" spans="1:8" ht="40.5">
      <c r="A2979" s="359" t="s">
        <v>5563</v>
      </c>
      <c r="B2979" s="314" t="s">
        <v>5564</v>
      </c>
      <c r="C2979" s="359" t="s">
        <v>112</v>
      </c>
      <c r="D2979" s="359" t="s">
        <v>27097</v>
      </c>
      <c r="F2979" t="str">
        <f t="shared" si="94"/>
        <v>73857/4</v>
      </c>
      <c r="H2979" s="31">
        <f t="shared" si="95"/>
        <v>18316.68</v>
      </c>
    </row>
    <row r="2980" spans="1:8" ht="40.5">
      <c r="A2980" s="359" t="s">
        <v>5565</v>
      </c>
      <c r="B2980" s="314" t="s">
        <v>5566</v>
      </c>
      <c r="C2980" s="359" t="s">
        <v>112</v>
      </c>
      <c r="D2980" s="359" t="s">
        <v>27098</v>
      </c>
      <c r="F2980" t="str">
        <f t="shared" si="94"/>
        <v>73857/5</v>
      </c>
      <c r="H2980" s="31">
        <f t="shared" si="95"/>
        <v>21365.62</v>
      </c>
    </row>
    <row r="2981" spans="1:8" ht="40.5">
      <c r="A2981" s="359" t="s">
        <v>5567</v>
      </c>
      <c r="B2981" s="314" t="s">
        <v>5568</v>
      </c>
      <c r="C2981" s="359" t="s">
        <v>112</v>
      </c>
      <c r="D2981" s="359" t="s">
        <v>27099</v>
      </c>
      <c r="F2981" t="str">
        <f t="shared" si="94"/>
        <v>73857/6</v>
      </c>
      <c r="H2981" s="31">
        <f t="shared" si="95"/>
        <v>34771.68</v>
      </c>
    </row>
    <row r="2982" spans="1:8" ht="40.5">
      <c r="A2982" s="359" t="s">
        <v>5569</v>
      </c>
      <c r="B2982" s="314" t="s">
        <v>5570</v>
      </c>
      <c r="C2982" s="359" t="s">
        <v>112</v>
      </c>
      <c r="D2982" s="359" t="s">
        <v>27100</v>
      </c>
      <c r="F2982" t="str">
        <f t="shared" si="94"/>
        <v>73857/7</v>
      </c>
      <c r="H2982" s="31">
        <f t="shared" si="95"/>
        <v>5795.28</v>
      </c>
    </row>
    <row r="2983" spans="1:8" ht="40.5">
      <c r="A2983" s="359" t="s">
        <v>5571</v>
      </c>
      <c r="B2983" s="314" t="s">
        <v>5572</v>
      </c>
      <c r="C2983" s="359" t="s">
        <v>112</v>
      </c>
      <c r="D2983" s="359" t="s">
        <v>27101</v>
      </c>
      <c r="F2983" t="str">
        <f t="shared" si="94"/>
        <v>73857/8</v>
      </c>
      <c r="H2983" s="31">
        <f t="shared" si="95"/>
        <v>6490.77</v>
      </c>
    </row>
    <row r="2984" spans="1:8" ht="40.5">
      <c r="A2984" s="359" t="s">
        <v>5573</v>
      </c>
      <c r="B2984" s="314" t="s">
        <v>5574</v>
      </c>
      <c r="C2984" s="359" t="s">
        <v>112</v>
      </c>
      <c r="D2984" s="359" t="s">
        <v>27102</v>
      </c>
      <c r="F2984" t="str">
        <f t="shared" si="94"/>
        <v>73857/9</v>
      </c>
      <c r="H2984" s="31">
        <f t="shared" si="95"/>
        <v>47641.14</v>
      </c>
    </row>
    <row r="2985" spans="1:8" ht="40.5">
      <c r="A2985" s="359" t="s">
        <v>5575</v>
      </c>
      <c r="B2985" s="314" t="s">
        <v>5576</v>
      </c>
      <c r="C2985" s="359" t="s">
        <v>112</v>
      </c>
      <c r="D2985" s="359" t="s">
        <v>27103</v>
      </c>
      <c r="F2985" t="str">
        <f t="shared" si="94"/>
        <v>73857/10</v>
      </c>
      <c r="H2985" s="31">
        <f t="shared" si="95"/>
        <v>66634.259999999995</v>
      </c>
    </row>
    <row r="2986" spans="1:8" ht="54">
      <c r="A2986" s="359" t="s">
        <v>10501</v>
      </c>
      <c r="B2986" s="314" t="s">
        <v>22409</v>
      </c>
      <c r="C2986" s="359" t="s">
        <v>112</v>
      </c>
      <c r="D2986" s="359" t="s">
        <v>27104</v>
      </c>
      <c r="F2986" t="str">
        <f t="shared" si="94"/>
        <v>93128</v>
      </c>
      <c r="H2986" s="31">
        <f t="shared" si="95"/>
        <v>135.85</v>
      </c>
    </row>
    <row r="2987" spans="1:8" ht="54">
      <c r="A2987" s="359" t="s">
        <v>10502</v>
      </c>
      <c r="B2987" s="314" t="s">
        <v>3249</v>
      </c>
      <c r="C2987" s="359" t="s">
        <v>112</v>
      </c>
      <c r="D2987" s="359" t="s">
        <v>27105</v>
      </c>
      <c r="F2987" t="str">
        <f t="shared" si="94"/>
        <v>93137</v>
      </c>
      <c r="H2987" s="31">
        <f t="shared" si="95"/>
        <v>160.83000000000001</v>
      </c>
    </row>
    <row r="2988" spans="1:8" ht="54">
      <c r="A2988" s="359" t="s">
        <v>10503</v>
      </c>
      <c r="B2988" s="314" t="s">
        <v>3250</v>
      </c>
      <c r="C2988" s="359" t="s">
        <v>112</v>
      </c>
      <c r="D2988" s="359" t="s">
        <v>24654</v>
      </c>
      <c r="F2988" t="str">
        <f t="shared" si="94"/>
        <v>93138</v>
      </c>
      <c r="H2988" s="31">
        <f t="shared" si="95"/>
        <v>151.5</v>
      </c>
    </row>
    <row r="2989" spans="1:8" ht="54">
      <c r="A2989" s="359" t="s">
        <v>10504</v>
      </c>
      <c r="B2989" s="314" t="s">
        <v>3251</v>
      </c>
      <c r="C2989" s="359" t="s">
        <v>112</v>
      </c>
      <c r="D2989" s="359" t="s">
        <v>27106</v>
      </c>
      <c r="F2989" t="str">
        <f t="shared" si="94"/>
        <v>93139</v>
      </c>
      <c r="H2989" s="31">
        <f t="shared" si="95"/>
        <v>192.09</v>
      </c>
    </row>
    <row r="2990" spans="1:8" ht="67.5">
      <c r="A2990" s="359" t="s">
        <v>10505</v>
      </c>
      <c r="B2990" s="314" t="s">
        <v>3252</v>
      </c>
      <c r="C2990" s="359" t="s">
        <v>112</v>
      </c>
      <c r="D2990" s="359" t="s">
        <v>27107</v>
      </c>
      <c r="F2990" t="str">
        <f t="shared" si="94"/>
        <v>93140</v>
      </c>
      <c r="H2990" s="31">
        <f t="shared" si="95"/>
        <v>181.06</v>
      </c>
    </row>
    <row r="2991" spans="1:8" ht="40.5">
      <c r="A2991" s="359" t="s">
        <v>10506</v>
      </c>
      <c r="B2991" s="314" t="s">
        <v>5577</v>
      </c>
      <c r="C2991" s="359" t="s">
        <v>112</v>
      </c>
      <c r="D2991" s="359" t="s">
        <v>27108</v>
      </c>
      <c r="F2991" t="str">
        <f t="shared" si="94"/>
        <v>93141</v>
      </c>
      <c r="H2991" s="31">
        <f t="shared" si="95"/>
        <v>161.68</v>
      </c>
    </row>
    <row r="2992" spans="1:8" ht="40.5">
      <c r="A2992" s="359" t="s">
        <v>10507</v>
      </c>
      <c r="B2992" s="314" t="s">
        <v>3253</v>
      </c>
      <c r="C2992" s="359" t="s">
        <v>112</v>
      </c>
      <c r="D2992" s="359" t="s">
        <v>27109</v>
      </c>
      <c r="F2992" t="str">
        <f t="shared" si="94"/>
        <v>93142</v>
      </c>
      <c r="H2992" s="31">
        <f t="shared" si="95"/>
        <v>182.47</v>
      </c>
    </row>
    <row r="2993" spans="1:8" ht="40.5">
      <c r="A2993" s="359" t="s">
        <v>10508</v>
      </c>
      <c r="B2993" s="314" t="s">
        <v>5578</v>
      </c>
      <c r="C2993" s="359" t="s">
        <v>112</v>
      </c>
      <c r="D2993" s="359" t="s">
        <v>27110</v>
      </c>
      <c r="F2993" t="str">
        <f t="shared" si="94"/>
        <v>93143</v>
      </c>
      <c r="H2993" s="31">
        <f t="shared" si="95"/>
        <v>164.08</v>
      </c>
    </row>
    <row r="2994" spans="1:8" ht="54">
      <c r="A2994" s="359" t="s">
        <v>10509</v>
      </c>
      <c r="B2994" s="314" t="s">
        <v>3254</v>
      </c>
      <c r="C2994" s="359" t="s">
        <v>112</v>
      </c>
      <c r="D2994" s="359" t="s">
        <v>27111</v>
      </c>
      <c r="F2994" t="str">
        <f t="shared" si="94"/>
        <v>93144</v>
      </c>
      <c r="H2994" s="31">
        <f t="shared" si="95"/>
        <v>198.34</v>
      </c>
    </row>
    <row r="2995" spans="1:8" ht="67.5">
      <c r="A2995" s="359" t="s">
        <v>10510</v>
      </c>
      <c r="B2995" s="314" t="s">
        <v>5579</v>
      </c>
      <c r="C2995" s="359" t="s">
        <v>112</v>
      </c>
      <c r="D2995" s="359" t="s">
        <v>27112</v>
      </c>
      <c r="F2995" t="str">
        <f t="shared" si="94"/>
        <v>93145</v>
      </c>
      <c r="H2995" s="31">
        <f t="shared" si="95"/>
        <v>195.88</v>
      </c>
    </row>
    <row r="2996" spans="1:8" ht="67.5">
      <c r="A2996" s="359" t="s">
        <v>10511</v>
      </c>
      <c r="B2996" s="314" t="s">
        <v>5580</v>
      </c>
      <c r="C2996" s="359" t="s">
        <v>112</v>
      </c>
      <c r="D2996" s="359" t="s">
        <v>27113</v>
      </c>
      <c r="F2996" t="str">
        <f t="shared" si="94"/>
        <v>93146</v>
      </c>
      <c r="H2996" s="31">
        <f t="shared" si="95"/>
        <v>211.53</v>
      </c>
    </row>
    <row r="2997" spans="1:8" ht="67.5">
      <c r="A2997" s="359" t="s">
        <v>10512</v>
      </c>
      <c r="B2997" s="314" t="s">
        <v>3255</v>
      </c>
      <c r="C2997" s="359" t="s">
        <v>112</v>
      </c>
      <c r="D2997" s="359" t="s">
        <v>27114</v>
      </c>
      <c r="F2997" t="str">
        <f t="shared" si="94"/>
        <v>93147</v>
      </c>
      <c r="H2997" s="31">
        <f t="shared" si="95"/>
        <v>241.14</v>
      </c>
    </row>
    <row r="2998" spans="1:8">
      <c r="A2998" s="359" t="s">
        <v>10513</v>
      </c>
      <c r="B2998" s="314" t="s">
        <v>5581</v>
      </c>
      <c r="C2998" s="359" t="s">
        <v>112</v>
      </c>
      <c r="D2998" s="359" t="s">
        <v>27115</v>
      </c>
      <c r="F2998" t="str">
        <f t="shared" si="94"/>
        <v>8260</v>
      </c>
      <c r="H2998" s="31">
        <f t="shared" si="95"/>
        <v>3583.48</v>
      </c>
    </row>
    <row r="2999" spans="1:8" ht="27">
      <c r="A2999" s="359" t="s">
        <v>10514</v>
      </c>
      <c r="B2999" s="314" t="s">
        <v>5582</v>
      </c>
      <c r="C2999" s="359" t="s">
        <v>112</v>
      </c>
      <c r="D2999" s="359" t="s">
        <v>22125</v>
      </c>
      <c r="F2999" t="str">
        <f t="shared" si="94"/>
        <v>72315</v>
      </c>
      <c r="H2999" s="31">
        <f t="shared" si="95"/>
        <v>32.520000000000003</v>
      </c>
    </row>
    <row r="3000" spans="1:8" ht="27">
      <c r="A3000" s="359" t="s">
        <v>10515</v>
      </c>
      <c r="B3000" s="314" t="s">
        <v>10516</v>
      </c>
      <c r="C3000" s="359" t="s">
        <v>74</v>
      </c>
      <c r="D3000" s="359" t="s">
        <v>18146</v>
      </c>
      <c r="F3000" t="str">
        <f t="shared" si="94"/>
        <v>96971</v>
      </c>
      <c r="H3000" s="31">
        <f t="shared" si="95"/>
        <v>26.14</v>
      </c>
    </row>
    <row r="3001" spans="1:8" ht="27">
      <c r="A3001" s="359" t="s">
        <v>10517</v>
      </c>
      <c r="B3001" s="314" t="s">
        <v>10518</v>
      </c>
      <c r="C3001" s="359" t="s">
        <v>74</v>
      </c>
      <c r="D3001" s="359" t="s">
        <v>23407</v>
      </c>
      <c r="F3001" t="str">
        <f t="shared" si="94"/>
        <v>96972</v>
      </c>
      <c r="H3001" s="31">
        <f t="shared" si="95"/>
        <v>36.119999999999997</v>
      </c>
    </row>
    <row r="3002" spans="1:8" ht="27">
      <c r="A3002" s="359" t="s">
        <v>10519</v>
      </c>
      <c r="B3002" s="314" t="s">
        <v>10520</v>
      </c>
      <c r="C3002" s="359" t="s">
        <v>74</v>
      </c>
      <c r="D3002" s="359" t="s">
        <v>27116</v>
      </c>
      <c r="F3002" t="str">
        <f t="shared" si="94"/>
        <v>96973</v>
      </c>
      <c r="H3002" s="31">
        <f t="shared" si="95"/>
        <v>45.5</v>
      </c>
    </row>
    <row r="3003" spans="1:8" ht="27">
      <c r="A3003" s="359" t="s">
        <v>10521</v>
      </c>
      <c r="B3003" s="314" t="s">
        <v>10522</v>
      </c>
      <c r="C3003" s="359" t="s">
        <v>74</v>
      </c>
      <c r="D3003" s="359" t="s">
        <v>27117</v>
      </c>
      <c r="F3003" t="str">
        <f t="shared" si="94"/>
        <v>96974</v>
      </c>
      <c r="H3003" s="31">
        <f t="shared" si="95"/>
        <v>57.6</v>
      </c>
    </row>
    <row r="3004" spans="1:8" ht="27">
      <c r="A3004" s="359" t="s">
        <v>10523</v>
      </c>
      <c r="B3004" s="314" t="s">
        <v>10524</v>
      </c>
      <c r="C3004" s="359" t="s">
        <v>74</v>
      </c>
      <c r="D3004" s="359" t="s">
        <v>27118</v>
      </c>
      <c r="F3004" t="str">
        <f t="shared" si="94"/>
        <v>96975</v>
      </c>
      <c r="H3004" s="31">
        <f t="shared" si="95"/>
        <v>73.37</v>
      </c>
    </row>
    <row r="3005" spans="1:8" ht="27">
      <c r="A3005" s="359" t="s">
        <v>10525</v>
      </c>
      <c r="B3005" s="314" t="s">
        <v>10526</v>
      </c>
      <c r="C3005" s="359" t="s">
        <v>74</v>
      </c>
      <c r="D3005" s="359" t="s">
        <v>27119</v>
      </c>
      <c r="F3005" t="str">
        <f t="shared" si="94"/>
        <v>96976</v>
      </c>
      <c r="H3005" s="31">
        <f t="shared" si="95"/>
        <v>93.87</v>
      </c>
    </row>
    <row r="3006" spans="1:8" ht="27">
      <c r="A3006" s="359" t="s">
        <v>10527</v>
      </c>
      <c r="B3006" s="314" t="s">
        <v>10528</v>
      </c>
      <c r="C3006" s="359" t="s">
        <v>74</v>
      </c>
      <c r="D3006" s="359" t="s">
        <v>25161</v>
      </c>
      <c r="F3006" t="str">
        <f t="shared" si="94"/>
        <v>96977</v>
      </c>
      <c r="H3006" s="31">
        <f t="shared" si="95"/>
        <v>33.43</v>
      </c>
    </row>
    <row r="3007" spans="1:8" ht="27">
      <c r="A3007" s="359" t="s">
        <v>10529</v>
      </c>
      <c r="B3007" s="314" t="s">
        <v>10530</v>
      </c>
      <c r="C3007" s="359" t="s">
        <v>74</v>
      </c>
      <c r="D3007" s="359" t="s">
        <v>27120</v>
      </c>
      <c r="F3007" t="str">
        <f t="shared" si="94"/>
        <v>96978</v>
      </c>
      <c r="H3007" s="31">
        <f t="shared" si="95"/>
        <v>46.78</v>
      </c>
    </row>
    <row r="3008" spans="1:8" ht="27">
      <c r="A3008" s="359" t="s">
        <v>10531</v>
      </c>
      <c r="B3008" s="314" t="s">
        <v>10532</v>
      </c>
      <c r="C3008" s="359" t="s">
        <v>74</v>
      </c>
      <c r="D3008" s="359" t="s">
        <v>24653</v>
      </c>
      <c r="F3008" t="str">
        <f t="shared" si="94"/>
        <v>96979</v>
      </c>
      <c r="H3008" s="31">
        <f t="shared" si="95"/>
        <v>65.39</v>
      </c>
    </row>
    <row r="3009" spans="1:8" ht="27">
      <c r="A3009" s="359" t="s">
        <v>10534</v>
      </c>
      <c r="B3009" s="314" t="s">
        <v>10535</v>
      </c>
      <c r="C3009" s="359" t="s">
        <v>112</v>
      </c>
      <c r="D3009" s="359" t="s">
        <v>27121</v>
      </c>
      <c r="F3009" t="str">
        <f t="shared" si="94"/>
        <v>96984</v>
      </c>
      <c r="H3009" s="31">
        <f t="shared" si="95"/>
        <v>53.32</v>
      </c>
    </row>
    <row r="3010" spans="1:8" ht="27">
      <c r="A3010" s="359" t="s">
        <v>10536</v>
      </c>
      <c r="B3010" s="314" t="s">
        <v>10537</v>
      </c>
      <c r="C3010" s="359" t="s">
        <v>112</v>
      </c>
      <c r="D3010" s="359" t="s">
        <v>24957</v>
      </c>
      <c r="F3010" t="str">
        <f t="shared" si="94"/>
        <v>96985</v>
      </c>
      <c r="H3010" s="31">
        <f t="shared" si="95"/>
        <v>71.95</v>
      </c>
    </row>
    <row r="3011" spans="1:8" ht="27">
      <c r="A3011" s="359" t="s">
        <v>10538</v>
      </c>
      <c r="B3011" s="314" t="s">
        <v>10539</v>
      </c>
      <c r="C3011" s="359" t="s">
        <v>112</v>
      </c>
      <c r="D3011" s="359" t="s">
        <v>27122</v>
      </c>
      <c r="F3011" t="str">
        <f t="shared" si="94"/>
        <v>96986</v>
      </c>
      <c r="H3011" s="31">
        <f t="shared" si="95"/>
        <v>107.5</v>
      </c>
    </row>
    <row r="3012" spans="1:8" ht="27">
      <c r="A3012" s="359" t="s">
        <v>10540</v>
      </c>
      <c r="B3012" s="314" t="s">
        <v>10541</v>
      </c>
      <c r="C3012" s="359" t="s">
        <v>112</v>
      </c>
      <c r="D3012" s="359" t="s">
        <v>27123</v>
      </c>
      <c r="F3012" t="str">
        <f t="shared" si="94"/>
        <v>96987</v>
      </c>
      <c r="H3012" s="31">
        <f t="shared" si="95"/>
        <v>105.49</v>
      </c>
    </row>
    <row r="3013" spans="1:8" ht="27">
      <c r="A3013" s="359" t="s">
        <v>10542</v>
      </c>
      <c r="B3013" s="314" t="s">
        <v>10543</v>
      </c>
      <c r="C3013" s="359" t="s">
        <v>112</v>
      </c>
      <c r="D3013" s="359" t="s">
        <v>27124</v>
      </c>
      <c r="F3013" t="str">
        <f t="shared" ref="F3013:F3076" si="96">TRIM(A3013)</f>
        <v>96988</v>
      </c>
      <c r="H3013" s="31">
        <f t="shared" ref="H3013:H3076" si="97">ROUND(D3013*(1+$H$1),2)</f>
        <v>121.22</v>
      </c>
    </row>
    <row r="3014" spans="1:8" ht="27">
      <c r="A3014" s="359" t="s">
        <v>10544</v>
      </c>
      <c r="B3014" s="314" t="s">
        <v>10545</v>
      </c>
      <c r="C3014" s="359" t="s">
        <v>112</v>
      </c>
      <c r="D3014" s="359" t="s">
        <v>27125</v>
      </c>
      <c r="F3014" t="str">
        <f t="shared" si="96"/>
        <v>96989</v>
      </c>
      <c r="H3014" s="31">
        <f t="shared" si="97"/>
        <v>80.27</v>
      </c>
    </row>
    <row r="3015" spans="1:8" ht="27">
      <c r="A3015" s="359" t="s">
        <v>14451</v>
      </c>
      <c r="B3015" s="314" t="s">
        <v>10533</v>
      </c>
      <c r="C3015" s="359" t="s">
        <v>112</v>
      </c>
      <c r="D3015" s="359" t="s">
        <v>22420</v>
      </c>
      <c r="F3015" t="str">
        <f t="shared" si="96"/>
        <v>98463</v>
      </c>
      <c r="H3015" s="31">
        <f t="shared" si="97"/>
        <v>22.41</v>
      </c>
    </row>
    <row r="3016" spans="1:8" ht="27">
      <c r="A3016" s="359" t="s">
        <v>10546</v>
      </c>
      <c r="B3016" s="314" t="s">
        <v>3256</v>
      </c>
      <c r="C3016" s="359" t="s">
        <v>112</v>
      </c>
      <c r="D3016" s="359" t="s">
        <v>27126</v>
      </c>
      <c r="F3016" t="str">
        <f t="shared" si="96"/>
        <v>9535</v>
      </c>
      <c r="H3016" s="31">
        <f t="shared" si="97"/>
        <v>94.67</v>
      </c>
    </row>
    <row r="3017" spans="1:8" ht="27">
      <c r="A3017" s="359" t="s">
        <v>10547</v>
      </c>
      <c r="B3017" s="314" t="s">
        <v>2222</v>
      </c>
      <c r="C3017" s="359" t="s">
        <v>112</v>
      </c>
      <c r="D3017" s="359" t="s">
        <v>27127</v>
      </c>
      <c r="F3017" t="str">
        <f t="shared" si="96"/>
        <v>88547</v>
      </c>
      <c r="H3017" s="31">
        <f t="shared" si="97"/>
        <v>95.96</v>
      </c>
    </row>
    <row r="3018" spans="1:8" ht="67.5">
      <c r="A3018" s="359" t="s">
        <v>10548</v>
      </c>
      <c r="B3018" s="314" t="s">
        <v>3257</v>
      </c>
      <c r="C3018" s="359" t="s">
        <v>112</v>
      </c>
      <c r="D3018" s="359" t="s">
        <v>27128</v>
      </c>
      <c r="F3018" t="str">
        <f t="shared" si="96"/>
        <v>72283</v>
      </c>
      <c r="H3018" s="31">
        <f t="shared" si="97"/>
        <v>1234.47</v>
      </c>
    </row>
    <row r="3019" spans="1:8" ht="27">
      <c r="A3019" s="359" t="s">
        <v>10549</v>
      </c>
      <c r="B3019" s="314" t="s">
        <v>5583</v>
      </c>
      <c r="C3019" s="359" t="s">
        <v>112</v>
      </c>
      <c r="D3019" s="359" t="s">
        <v>27129</v>
      </c>
      <c r="F3019" t="str">
        <f t="shared" si="96"/>
        <v>72287</v>
      </c>
      <c r="H3019" s="31">
        <f t="shared" si="97"/>
        <v>325.38</v>
      </c>
    </row>
    <row r="3020" spans="1:8" ht="27">
      <c r="A3020" s="359" t="s">
        <v>10550</v>
      </c>
      <c r="B3020" s="314" t="s">
        <v>5584</v>
      </c>
      <c r="C3020" s="359" t="s">
        <v>112</v>
      </c>
      <c r="D3020" s="359" t="s">
        <v>27130</v>
      </c>
      <c r="F3020" t="str">
        <f t="shared" si="96"/>
        <v>72288</v>
      </c>
      <c r="H3020" s="31">
        <f t="shared" si="97"/>
        <v>406.18</v>
      </c>
    </row>
    <row r="3021" spans="1:8">
      <c r="A3021" s="359" t="s">
        <v>10551</v>
      </c>
      <c r="B3021" s="314" t="s">
        <v>5585</v>
      </c>
      <c r="C3021" s="359" t="s">
        <v>112</v>
      </c>
      <c r="D3021" s="359" t="s">
        <v>27131</v>
      </c>
      <c r="F3021" t="str">
        <f t="shared" si="96"/>
        <v>72553</v>
      </c>
      <c r="H3021" s="31">
        <f t="shared" si="97"/>
        <v>174.94</v>
      </c>
    </row>
    <row r="3022" spans="1:8">
      <c r="A3022" s="359" t="s">
        <v>10552</v>
      </c>
      <c r="B3022" s="314" t="s">
        <v>5586</v>
      </c>
      <c r="C3022" s="359" t="s">
        <v>112</v>
      </c>
      <c r="D3022" s="359" t="s">
        <v>27132</v>
      </c>
      <c r="F3022" t="str">
        <f t="shared" si="96"/>
        <v>72554</v>
      </c>
      <c r="H3022" s="31">
        <f t="shared" si="97"/>
        <v>587.32000000000005</v>
      </c>
    </row>
    <row r="3023" spans="1:8" ht="27">
      <c r="A3023" s="359" t="s">
        <v>5587</v>
      </c>
      <c r="B3023" s="314" t="s">
        <v>5588</v>
      </c>
      <c r="C3023" s="359" t="s">
        <v>112</v>
      </c>
      <c r="D3023" s="359" t="s">
        <v>27133</v>
      </c>
      <c r="F3023" t="str">
        <f t="shared" si="96"/>
        <v>73775/1</v>
      </c>
      <c r="H3023" s="31">
        <f t="shared" si="97"/>
        <v>183.9</v>
      </c>
    </row>
    <row r="3024" spans="1:8" ht="40.5">
      <c r="A3024" s="359" t="s">
        <v>5589</v>
      </c>
      <c r="B3024" s="314" t="s">
        <v>5590</v>
      </c>
      <c r="C3024" s="359" t="s">
        <v>112</v>
      </c>
      <c r="D3024" s="359" t="s">
        <v>27134</v>
      </c>
      <c r="F3024" t="str">
        <f t="shared" si="96"/>
        <v>73775/2</v>
      </c>
      <c r="H3024" s="31">
        <f t="shared" si="97"/>
        <v>189.43</v>
      </c>
    </row>
    <row r="3025" spans="1:8" ht="27">
      <c r="A3025" s="359" t="s">
        <v>10553</v>
      </c>
      <c r="B3025" s="314" t="s">
        <v>5591</v>
      </c>
      <c r="C3025" s="359" t="s">
        <v>112</v>
      </c>
      <c r="D3025" s="359" t="s">
        <v>27135</v>
      </c>
      <c r="F3025" t="str">
        <f t="shared" si="96"/>
        <v>83633</v>
      </c>
      <c r="H3025" s="31">
        <f t="shared" si="97"/>
        <v>2703.93</v>
      </c>
    </row>
    <row r="3026" spans="1:8" ht="27">
      <c r="A3026" s="359" t="s">
        <v>10554</v>
      </c>
      <c r="B3026" s="314" t="s">
        <v>3258</v>
      </c>
      <c r="C3026" s="359" t="s">
        <v>112</v>
      </c>
      <c r="D3026" s="359" t="s">
        <v>27136</v>
      </c>
      <c r="F3026" t="str">
        <f t="shared" si="96"/>
        <v>83634</v>
      </c>
      <c r="H3026" s="31">
        <f t="shared" si="97"/>
        <v>552.09</v>
      </c>
    </row>
    <row r="3027" spans="1:8" ht="27">
      <c r="A3027" s="359" t="s">
        <v>10555</v>
      </c>
      <c r="B3027" s="314" t="s">
        <v>5592</v>
      </c>
      <c r="C3027" s="359" t="s">
        <v>112</v>
      </c>
      <c r="D3027" s="359" t="s">
        <v>27137</v>
      </c>
      <c r="F3027" t="str">
        <f t="shared" si="96"/>
        <v>83635</v>
      </c>
      <c r="H3027" s="31">
        <f t="shared" si="97"/>
        <v>213.36</v>
      </c>
    </row>
    <row r="3028" spans="1:8" ht="67.5">
      <c r="A3028" s="359" t="s">
        <v>10556</v>
      </c>
      <c r="B3028" s="314" t="s">
        <v>14452</v>
      </c>
      <c r="C3028" s="359" t="s">
        <v>112</v>
      </c>
      <c r="D3028" s="359" t="s">
        <v>27138</v>
      </c>
      <c r="F3028" t="str">
        <f t="shared" si="96"/>
        <v>96765</v>
      </c>
      <c r="H3028" s="31">
        <f t="shared" si="97"/>
        <v>1458.77</v>
      </c>
    </row>
    <row r="3029" spans="1:8" ht="40.5">
      <c r="A3029" s="359" t="s">
        <v>5593</v>
      </c>
      <c r="B3029" s="314" t="s">
        <v>3259</v>
      </c>
      <c r="C3029" s="359" t="s">
        <v>112</v>
      </c>
      <c r="D3029" s="359" t="s">
        <v>27139</v>
      </c>
      <c r="F3029" t="str">
        <f t="shared" si="96"/>
        <v>73749/1</v>
      </c>
      <c r="H3029" s="31">
        <f t="shared" si="97"/>
        <v>212.44</v>
      </c>
    </row>
    <row r="3030" spans="1:8" ht="40.5">
      <c r="A3030" s="359" t="s">
        <v>5594</v>
      </c>
      <c r="B3030" s="314" t="s">
        <v>3260</v>
      </c>
      <c r="C3030" s="359" t="s">
        <v>112</v>
      </c>
      <c r="D3030" s="359" t="s">
        <v>23788</v>
      </c>
      <c r="F3030" t="str">
        <f t="shared" si="96"/>
        <v>73749/2</v>
      </c>
      <c r="H3030" s="31">
        <f t="shared" si="97"/>
        <v>385.27</v>
      </c>
    </row>
    <row r="3031" spans="1:8" ht="40.5">
      <c r="A3031" s="359" t="s">
        <v>5595</v>
      </c>
      <c r="B3031" s="314" t="s">
        <v>3261</v>
      </c>
      <c r="C3031" s="359" t="s">
        <v>112</v>
      </c>
      <c r="D3031" s="359" t="s">
        <v>27140</v>
      </c>
      <c r="F3031" t="str">
        <f t="shared" si="96"/>
        <v>73749/3</v>
      </c>
      <c r="H3031" s="31">
        <f t="shared" si="97"/>
        <v>1253.1600000000001</v>
      </c>
    </row>
    <row r="3032" spans="1:8" ht="27">
      <c r="A3032" s="359" t="s">
        <v>10562</v>
      </c>
      <c r="B3032" s="314" t="s">
        <v>3262</v>
      </c>
      <c r="C3032" s="359" t="s">
        <v>112</v>
      </c>
      <c r="D3032" s="359" t="s">
        <v>27141</v>
      </c>
      <c r="F3032" t="str">
        <f t="shared" si="96"/>
        <v>84796</v>
      </c>
      <c r="H3032" s="31">
        <f t="shared" si="97"/>
        <v>599.37</v>
      </c>
    </row>
    <row r="3033" spans="1:8" ht="27">
      <c r="A3033" s="359" t="s">
        <v>10563</v>
      </c>
      <c r="B3033" s="314" t="s">
        <v>3263</v>
      </c>
      <c r="C3033" s="359" t="s">
        <v>112</v>
      </c>
      <c r="D3033" s="359" t="s">
        <v>27142</v>
      </c>
      <c r="F3033" t="str">
        <f t="shared" si="96"/>
        <v>84798</v>
      </c>
      <c r="H3033" s="31">
        <f t="shared" si="97"/>
        <v>273.19</v>
      </c>
    </row>
    <row r="3034" spans="1:8" ht="40.5">
      <c r="A3034" s="359" t="s">
        <v>13912</v>
      </c>
      <c r="B3034" s="314" t="s">
        <v>27143</v>
      </c>
      <c r="C3034" s="359" t="s">
        <v>74</v>
      </c>
      <c r="D3034" s="359" t="s">
        <v>8756</v>
      </c>
      <c r="F3034" t="str">
        <f t="shared" si="96"/>
        <v>98261</v>
      </c>
      <c r="H3034" s="31">
        <f t="shared" si="97"/>
        <v>3.51</v>
      </c>
    </row>
    <row r="3035" spans="1:8" ht="40.5">
      <c r="A3035" s="359" t="s">
        <v>13913</v>
      </c>
      <c r="B3035" s="314" t="s">
        <v>27144</v>
      </c>
      <c r="C3035" s="359" t="s">
        <v>74</v>
      </c>
      <c r="D3035" s="359" t="s">
        <v>7663</v>
      </c>
      <c r="F3035" t="str">
        <f t="shared" si="96"/>
        <v>98262</v>
      </c>
      <c r="H3035" s="31">
        <f t="shared" si="97"/>
        <v>4.0199999999999996</v>
      </c>
    </row>
    <row r="3036" spans="1:8" ht="40.5">
      <c r="A3036" s="359" t="s">
        <v>13914</v>
      </c>
      <c r="B3036" s="314" t="s">
        <v>27145</v>
      </c>
      <c r="C3036" s="359" t="s">
        <v>74</v>
      </c>
      <c r="D3036" s="359" t="s">
        <v>24953</v>
      </c>
      <c r="F3036" t="str">
        <f t="shared" si="96"/>
        <v>98263</v>
      </c>
      <c r="H3036" s="31">
        <f t="shared" si="97"/>
        <v>4.5999999999999996</v>
      </c>
    </row>
    <row r="3037" spans="1:8" ht="40.5">
      <c r="A3037" s="359" t="s">
        <v>13915</v>
      </c>
      <c r="B3037" s="314" t="s">
        <v>27146</v>
      </c>
      <c r="C3037" s="359" t="s">
        <v>74</v>
      </c>
      <c r="D3037" s="359" t="s">
        <v>10950</v>
      </c>
      <c r="F3037" t="str">
        <f t="shared" si="96"/>
        <v>98264</v>
      </c>
      <c r="H3037" s="31">
        <f t="shared" si="97"/>
        <v>5.05</v>
      </c>
    </row>
    <row r="3038" spans="1:8" ht="40.5">
      <c r="A3038" s="359" t="s">
        <v>13916</v>
      </c>
      <c r="B3038" s="314" t="s">
        <v>27147</v>
      </c>
      <c r="C3038" s="359" t="s">
        <v>74</v>
      </c>
      <c r="D3038" s="359" t="s">
        <v>20626</v>
      </c>
      <c r="F3038" t="str">
        <f t="shared" si="96"/>
        <v>98265</v>
      </c>
      <c r="H3038" s="31">
        <f t="shared" si="97"/>
        <v>5.73</v>
      </c>
    </row>
    <row r="3039" spans="1:8" ht="40.5">
      <c r="A3039" s="359" t="s">
        <v>13917</v>
      </c>
      <c r="B3039" s="314" t="s">
        <v>27148</v>
      </c>
      <c r="C3039" s="359" t="s">
        <v>74</v>
      </c>
      <c r="D3039" s="359" t="s">
        <v>9224</v>
      </c>
      <c r="F3039" t="str">
        <f t="shared" si="96"/>
        <v>98266</v>
      </c>
      <c r="H3039" s="31">
        <f t="shared" si="97"/>
        <v>6.13</v>
      </c>
    </row>
    <row r="3040" spans="1:8" ht="40.5">
      <c r="A3040" s="359" t="s">
        <v>13918</v>
      </c>
      <c r="B3040" s="314" t="s">
        <v>27149</v>
      </c>
      <c r="C3040" s="359" t="s">
        <v>74</v>
      </c>
      <c r="D3040" s="359" t="s">
        <v>12117</v>
      </c>
      <c r="F3040" t="str">
        <f t="shared" si="96"/>
        <v>98267</v>
      </c>
      <c r="H3040" s="31">
        <f t="shared" si="97"/>
        <v>9.69</v>
      </c>
    </row>
    <row r="3041" spans="1:8" ht="40.5">
      <c r="A3041" s="359" t="s">
        <v>13919</v>
      </c>
      <c r="B3041" s="314" t="s">
        <v>27150</v>
      </c>
      <c r="C3041" s="359" t="s">
        <v>74</v>
      </c>
      <c r="D3041" s="359" t="s">
        <v>19483</v>
      </c>
      <c r="F3041" t="str">
        <f t="shared" si="96"/>
        <v>98268</v>
      </c>
      <c r="H3041" s="31">
        <f t="shared" si="97"/>
        <v>15.13</v>
      </c>
    </row>
    <row r="3042" spans="1:8" ht="40.5">
      <c r="A3042" s="359" t="s">
        <v>13920</v>
      </c>
      <c r="B3042" s="314" t="s">
        <v>27151</v>
      </c>
      <c r="C3042" s="359" t="s">
        <v>74</v>
      </c>
      <c r="D3042" s="359" t="s">
        <v>13850</v>
      </c>
      <c r="F3042" t="str">
        <f t="shared" si="96"/>
        <v>98269</v>
      </c>
      <c r="H3042" s="31">
        <f t="shared" si="97"/>
        <v>19.239999999999998</v>
      </c>
    </row>
    <row r="3043" spans="1:8" ht="40.5">
      <c r="A3043" s="359" t="s">
        <v>13921</v>
      </c>
      <c r="B3043" s="314" t="s">
        <v>27152</v>
      </c>
      <c r="C3043" s="359" t="s">
        <v>74</v>
      </c>
      <c r="D3043" s="359" t="s">
        <v>22725</v>
      </c>
      <c r="F3043" t="str">
        <f t="shared" si="96"/>
        <v>98270</v>
      </c>
      <c r="H3043" s="31">
        <f t="shared" si="97"/>
        <v>30.42</v>
      </c>
    </row>
    <row r="3044" spans="1:8" ht="40.5">
      <c r="A3044" s="359" t="s">
        <v>13922</v>
      </c>
      <c r="B3044" s="314" t="s">
        <v>27153</v>
      </c>
      <c r="C3044" s="359" t="s">
        <v>74</v>
      </c>
      <c r="D3044" s="359" t="s">
        <v>27154</v>
      </c>
      <c r="F3044" t="str">
        <f t="shared" si="96"/>
        <v>98271</v>
      </c>
      <c r="H3044" s="31">
        <f t="shared" si="97"/>
        <v>46.35</v>
      </c>
    </row>
    <row r="3045" spans="1:8" ht="40.5">
      <c r="A3045" s="359" t="s">
        <v>13923</v>
      </c>
      <c r="B3045" s="314" t="s">
        <v>27155</v>
      </c>
      <c r="C3045" s="359" t="s">
        <v>74</v>
      </c>
      <c r="D3045" s="359" t="s">
        <v>27156</v>
      </c>
      <c r="F3045" t="str">
        <f t="shared" si="96"/>
        <v>98272</v>
      </c>
      <c r="H3045" s="31">
        <f t="shared" si="97"/>
        <v>106.68</v>
      </c>
    </row>
    <row r="3046" spans="1:8" ht="40.5">
      <c r="A3046" s="359" t="s">
        <v>13924</v>
      </c>
      <c r="B3046" s="314" t="s">
        <v>27157</v>
      </c>
      <c r="C3046" s="359" t="s">
        <v>74</v>
      </c>
      <c r="D3046" s="359" t="s">
        <v>13748</v>
      </c>
      <c r="F3046" t="str">
        <f t="shared" si="96"/>
        <v>98273</v>
      </c>
      <c r="H3046" s="31">
        <f t="shared" si="97"/>
        <v>2.09</v>
      </c>
    </row>
    <row r="3047" spans="1:8" ht="40.5">
      <c r="A3047" s="359" t="s">
        <v>13925</v>
      </c>
      <c r="B3047" s="314" t="s">
        <v>27158</v>
      </c>
      <c r="C3047" s="359" t="s">
        <v>74</v>
      </c>
      <c r="D3047" s="359" t="s">
        <v>8386</v>
      </c>
      <c r="F3047" t="str">
        <f t="shared" si="96"/>
        <v>98274</v>
      </c>
      <c r="H3047" s="31">
        <f t="shared" si="97"/>
        <v>2.74</v>
      </c>
    </row>
    <row r="3048" spans="1:8" ht="40.5">
      <c r="A3048" s="359" t="s">
        <v>13926</v>
      </c>
      <c r="B3048" s="382" t="s">
        <v>27159</v>
      </c>
      <c r="C3048" s="359" t="s">
        <v>74</v>
      </c>
      <c r="D3048" s="359" t="s">
        <v>12267</v>
      </c>
      <c r="F3048" t="str">
        <f t="shared" si="96"/>
        <v>98275</v>
      </c>
      <c r="H3048" s="31">
        <f t="shared" si="97"/>
        <v>3.14</v>
      </c>
    </row>
    <row r="3049" spans="1:8" ht="27">
      <c r="A3049" s="359" t="s">
        <v>13927</v>
      </c>
      <c r="B3049" s="314" t="s">
        <v>27160</v>
      </c>
      <c r="C3049" s="359" t="s">
        <v>74</v>
      </c>
      <c r="D3049" s="359" t="s">
        <v>8254</v>
      </c>
      <c r="F3049" t="str">
        <f t="shared" si="96"/>
        <v>98276</v>
      </c>
      <c r="H3049" s="31">
        <f t="shared" si="97"/>
        <v>6.71</v>
      </c>
    </row>
    <row r="3050" spans="1:8" ht="27">
      <c r="A3050" s="359" t="s">
        <v>13928</v>
      </c>
      <c r="B3050" s="314" t="s">
        <v>27161</v>
      </c>
      <c r="C3050" s="359" t="s">
        <v>74</v>
      </c>
      <c r="D3050" s="359" t="s">
        <v>14501</v>
      </c>
      <c r="F3050" t="str">
        <f t="shared" si="96"/>
        <v>98277</v>
      </c>
      <c r="H3050" s="31">
        <f t="shared" si="97"/>
        <v>12.15</v>
      </c>
    </row>
    <row r="3051" spans="1:8" ht="27">
      <c r="A3051" s="359" t="s">
        <v>13929</v>
      </c>
      <c r="B3051" s="314" t="s">
        <v>27162</v>
      </c>
      <c r="C3051" s="359" t="s">
        <v>74</v>
      </c>
      <c r="D3051" s="359" t="s">
        <v>22386</v>
      </c>
      <c r="F3051" t="str">
        <f t="shared" si="96"/>
        <v>98278</v>
      </c>
      <c r="H3051" s="31">
        <f t="shared" si="97"/>
        <v>16.27</v>
      </c>
    </row>
    <row r="3052" spans="1:8" ht="27">
      <c r="A3052" s="359" t="s">
        <v>13930</v>
      </c>
      <c r="B3052" s="314" t="s">
        <v>27163</v>
      </c>
      <c r="C3052" s="359" t="s">
        <v>74</v>
      </c>
      <c r="D3052" s="359" t="s">
        <v>20544</v>
      </c>
      <c r="F3052" t="str">
        <f t="shared" si="96"/>
        <v>98279</v>
      </c>
      <c r="H3052" s="31">
        <f t="shared" si="97"/>
        <v>27.43</v>
      </c>
    </row>
    <row r="3053" spans="1:8" ht="54">
      <c r="A3053" s="359" t="s">
        <v>13931</v>
      </c>
      <c r="B3053" s="314" t="s">
        <v>27164</v>
      </c>
      <c r="C3053" s="359" t="s">
        <v>74</v>
      </c>
      <c r="D3053" s="359" t="s">
        <v>26635</v>
      </c>
      <c r="F3053" t="str">
        <f t="shared" si="96"/>
        <v>98280</v>
      </c>
      <c r="H3053" s="31">
        <f t="shared" si="97"/>
        <v>7.34</v>
      </c>
    </row>
    <row r="3054" spans="1:8" ht="54">
      <c r="A3054" s="359" t="s">
        <v>13932</v>
      </c>
      <c r="B3054" s="314" t="s">
        <v>27165</v>
      </c>
      <c r="C3054" s="359" t="s">
        <v>74</v>
      </c>
      <c r="D3054" s="359" t="s">
        <v>13743</v>
      </c>
      <c r="F3054" t="str">
        <f t="shared" si="96"/>
        <v>98281</v>
      </c>
      <c r="H3054" s="31">
        <f t="shared" si="97"/>
        <v>7.85</v>
      </c>
    </row>
    <row r="3055" spans="1:8" ht="54">
      <c r="A3055" s="359" t="s">
        <v>13933</v>
      </c>
      <c r="B3055" s="314" t="s">
        <v>27166</v>
      </c>
      <c r="C3055" s="359" t="s">
        <v>74</v>
      </c>
      <c r="D3055" s="359" t="s">
        <v>13855</v>
      </c>
      <c r="F3055" t="str">
        <f t="shared" si="96"/>
        <v>98282</v>
      </c>
      <c r="H3055" s="31">
        <f t="shared" si="97"/>
        <v>8.44</v>
      </c>
    </row>
    <row r="3056" spans="1:8" ht="54">
      <c r="A3056" s="359" t="s">
        <v>13934</v>
      </c>
      <c r="B3056" s="314" t="s">
        <v>27167</v>
      </c>
      <c r="C3056" s="359" t="s">
        <v>74</v>
      </c>
      <c r="D3056" s="359" t="s">
        <v>27168</v>
      </c>
      <c r="F3056" t="str">
        <f t="shared" si="96"/>
        <v>98283</v>
      </c>
      <c r="H3056" s="31">
        <f t="shared" si="97"/>
        <v>8.9</v>
      </c>
    </row>
    <row r="3057" spans="1:8" ht="54">
      <c r="A3057" s="359" t="s">
        <v>13936</v>
      </c>
      <c r="B3057" s="314" t="s">
        <v>27169</v>
      </c>
      <c r="C3057" s="359" t="s">
        <v>74</v>
      </c>
      <c r="D3057" s="359" t="s">
        <v>14104</v>
      </c>
      <c r="F3057" t="str">
        <f t="shared" si="96"/>
        <v>98284</v>
      </c>
      <c r="H3057" s="31">
        <f t="shared" si="97"/>
        <v>9.56</v>
      </c>
    </row>
    <row r="3058" spans="1:8" ht="54">
      <c r="A3058" s="359" t="s">
        <v>13937</v>
      </c>
      <c r="B3058" s="314" t="s">
        <v>27170</v>
      </c>
      <c r="C3058" s="359" t="s">
        <v>74</v>
      </c>
      <c r="D3058" s="359" t="s">
        <v>9809</v>
      </c>
      <c r="F3058" t="str">
        <f t="shared" si="96"/>
        <v>98285</v>
      </c>
      <c r="H3058" s="31">
        <f t="shared" si="97"/>
        <v>9.94</v>
      </c>
    </row>
    <row r="3059" spans="1:8" ht="40.5">
      <c r="A3059" s="359" t="s">
        <v>13938</v>
      </c>
      <c r="B3059" s="314" t="s">
        <v>27171</v>
      </c>
      <c r="C3059" s="359" t="s">
        <v>74</v>
      </c>
      <c r="D3059" s="359" t="s">
        <v>13882</v>
      </c>
      <c r="F3059" t="str">
        <f t="shared" si="96"/>
        <v>98286</v>
      </c>
      <c r="H3059" s="31">
        <f t="shared" si="97"/>
        <v>13.52</v>
      </c>
    </row>
    <row r="3060" spans="1:8" ht="54">
      <c r="A3060" s="359" t="s">
        <v>13939</v>
      </c>
      <c r="B3060" s="314" t="s">
        <v>27172</v>
      </c>
      <c r="C3060" s="359" t="s">
        <v>74</v>
      </c>
      <c r="D3060" s="359" t="s">
        <v>7939</v>
      </c>
      <c r="F3060" t="str">
        <f t="shared" si="96"/>
        <v>98287</v>
      </c>
      <c r="H3060" s="31">
        <f t="shared" si="97"/>
        <v>1.2</v>
      </c>
    </row>
    <row r="3061" spans="1:8" ht="54">
      <c r="A3061" s="359" t="s">
        <v>13940</v>
      </c>
      <c r="B3061" s="314" t="s">
        <v>27173</v>
      </c>
      <c r="C3061" s="359" t="s">
        <v>74</v>
      </c>
      <c r="D3061" s="359" t="s">
        <v>13209</v>
      </c>
      <c r="F3061" t="str">
        <f t="shared" si="96"/>
        <v>98288</v>
      </c>
      <c r="H3061" s="31">
        <f t="shared" si="97"/>
        <v>1.71</v>
      </c>
    </row>
    <row r="3062" spans="1:8" ht="54">
      <c r="A3062" s="359" t="s">
        <v>13941</v>
      </c>
      <c r="B3062" s="314" t="s">
        <v>27174</v>
      </c>
      <c r="C3062" s="359" t="s">
        <v>74</v>
      </c>
      <c r="D3062" s="359" t="s">
        <v>13682</v>
      </c>
      <c r="F3062" t="str">
        <f t="shared" si="96"/>
        <v>98289</v>
      </c>
      <c r="H3062" s="31">
        <f t="shared" si="97"/>
        <v>2.2799999999999998</v>
      </c>
    </row>
    <row r="3063" spans="1:8" ht="54">
      <c r="A3063" s="359" t="s">
        <v>13942</v>
      </c>
      <c r="B3063" s="314" t="s">
        <v>27175</v>
      </c>
      <c r="C3063" s="359" t="s">
        <v>74</v>
      </c>
      <c r="D3063" s="359" t="s">
        <v>8057</v>
      </c>
      <c r="F3063" t="str">
        <f t="shared" si="96"/>
        <v>98290</v>
      </c>
      <c r="H3063" s="31">
        <f t="shared" si="97"/>
        <v>2.77</v>
      </c>
    </row>
    <row r="3064" spans="1:8" ht="54">
      <c r="A3064" s="359" t="s">
        <v>13943</v>
      </c>
      <c r="B3064" s="314" t="s">
        <v>27176</v>
      </c>
      <c r="C3064" s="359" t="s">
        <v>74</v>
      </c>
      <c r="D3064" s="359" t="s">
        <v>10559</v>
      </c>
      <c r="F3064" t="str">
        <f t="shared" si="96"/>
        <v>98291</v>
      </c>
      <c r="H3064" s="31">
        <f t="shared" si="97"/>
        <v>3.45</v>
      </c>
    </row>
    <row r="3065" spans="1:8" ht="54">
      <c r="A3065" s="359" t="s">
        <v>13944</v>
      </c>
      <c r="B3065" s="314" t="s">
        <v>27177</v>
      </c>
      <c r="C3065" s="359" t="s">
        <v>74</v>
      </c>
      <c r="D3065" s="359" t="s">
        <v>14105</v>
      </c>
      <c r="F3065" t="str">
        <f t="shared" si="96"/>
        <v>98292</v>
      </c>
      <c r="H3065" s="31">
        <f t="shared" si="97"/>
        <v>3.82</v>
      </c>
    </row>
    <row r="3066" spans="1:8" ht="40.5">
      <c r="A3066" s="359" t="s">
        <v>13945</v>
      </c>
      <c r="B3066" s="314" t="s">
        <v>27178</v>
      </c>
      <c r="C3066" s="359" t="s">
        <v>74</v>
      </c>
      <c r="D3066" s="359" t="s">
        <v>24926</v>
      </c>
      <c r="F3066" t="str">
        <f t="shared" si="96"/>
        <v>98293</v>
      </c>
      <c r="H3066" s="31">
        <f t="shared" si="97"/>
        <v>7.39</v>
      </c>
    </row>
    <row r="3067" spans="1:8" ht="40.5">
      <c r="A3067" s="359" t="s">
        <v>13946</v>
      </c>
      <c r="B3067" s="314" t="s">
        <v>27179</v>
      </c>
      <c r="C3067" s="359" t="s">
        <v>74</v>
      </c>
      <c r="D3067" s="359" t="s">
        <v>27180</v>
      </c>
      <c r="F3067" t="str">
        <f t="shared" si="96"/>
        <v>98400</v>
      </c>
      <c r="H3067" s="31">
        <f t="shared" si="97"/>
        <v>11.23</v>
      </c>
    </row>
    <row r="3068" spans="1:8" ht="40.5">
      <c r="A3068" s="359" t="s">
        <v>13947</v>
      </c>
      <c r="B3068" s="314" t="s">
        <v>27181</v>
      </c>
      <c r="C3068" s="359" t="s">
        <v>74</v>
      </c>
      <c r="D3068" s="359" t="s">
        <v>22332</v>
      </c>
      <c r="F3068" t="str">
        <f t="shared" si="96"/>
        <v>98401</v>
      </c>
      <c r="H3068" s="31">
        <f t="shared" si="97"/>
        <v>16.78</v>
      </c>
    </row>
    <row r="3069" spans="1:8" ht="40.5">
      <c r="A3069" s="359" t="s">
        <v>13948</v>
      </c>
      <c r="B3069" s="314" t="s">
        <v>27182</v>
      </c>
      <c r="C3069" s="359" t="s">
        <v>74</v>
      </c>
      <c r="D3069" s="359" t="s">
        <v>24808</v>
      </c>
      <c r="F3069" t="str">
        <f t="shared" si="96"/>
        <v>98402</v>
      </c>
      <c r="H3069" s="31">
        <f t="shared" si="97"/>
        <v>21.46</v>
      </c>
    </row>
    <row r="3070" spans="1:8" ht="27">
      <c r="A3070" s="359" t="s">
        <v>27183</v>
      </c>
      <c r="B3070" s="314" t="s">
        <v>27184</v>
      </c>
      <c r="C3070" s="359" t="s">
        <v>112</v>
      </c>
      <c r="D3070" s="359" t="s">
        <v>25013</v>
      </c>
      <c r="F3070" t="str">
        <f t="shared" si="96"/>
        <v>100556</v>
      </c>
      <c r="H3070" s="31">
        <f t="shared" si="97"/>
        <v>30.34</v>
      </c>
    </row>
    <row r="3071" spans="1:8" ht="27">
      <c r="A3071" s="359" t="s">
        <v>27185</v>
      </c>
      <c r="B3071" s="314" t="s">
        <v>27186</v>
      </c>
      <c r="C3071" s="359" t="s">
        <v>112</v>
      </c>
      <c r="D3071" s="359" t="s">
        <v>27187</v>
      </c>
      <c r="F3071" t="str">
        <f t="shared" si="96"/>
        <v>100557</v>
      </c>
      <c r="H3071" s="31">
        <f t="shared" si="97"/>
        <v>353.68</v>
      </c>
    </row>
    <row r="3072" spans="1:8" ht="27">
      <c r="A3072" s="359" t="s">
        <v>27188</v>
      </c>
      <c r="B3072" s="314" t="s">
        <v>27189</v>
      </c>
      <c r="C3072" s="359" t="s">
        <v>112</v>
      </c>
      <c r="D3072" s="359" t="s">
        <v>27190</v>
      </c>
      <c r="F3072" t="str">
        <f t="shared" si="96"/>
        <v>100559</v>
      </c>
      <c r="H3072" s="31">
        <f t="shared" si="97"/>
        <v>1008.9</v>
      </c>
    </row>
    <row r="3073" spans="1:8" ht="54">
      <c r="A3073" s="359" t="s">
        <v>27191</v>
      </c>
      <c r="B3073" s="314" t="s">
        <v>27192</v>
      </c>
      <c r="C3073" s="359" t="s">
        <v>112</v>
      </c>
      <c r="D3073" s="359" t="s">
        <v>27193</v>
      </c>
      <c r="F3073" t="str">
        <f t="shared" si="96"/>
        <v>100560</v>
      </c>
      <c r="H3073" s="31">
        <f t="shared" si="97"/>
        <v>84.94</v>
      </c>
    </row>
    <row r="3074" spans="1:8" ht="54">
      <c r="A3074" s="359" t="s">
        <v>27194</v>
      </c>
      <c r="B3074" s="314" t="s">
        <v>27195</v>
      </c>
      <c r="C3074" s="359" t="s">
        <v>112</v>
      </c>
      <c r="D3074" s="359" t="s">
        <v>27196</v>
      </c>
      <c r="F3074" t="str">
        <f t="shared" si="96"/>
        <v>100561</v>
      </c>
      <c r="H3074" s="31">
        <f t="shared" si="97"/>
        <v>137.46</v>
      </c>
    </row>
    <row r="3075" spans="1:8" ht="54">
      <c r="A3075" s="359" t="s">
        <v>27197</v>
      </c>
      <c r="B3075" s="314" t="s">
        <v>27198</v>
      </c>
      <c r="C3075" s="359" t="s">
        <v>112</v>
      </c>
      <c r="D3075" s="359" t="s">
        <v>27199</v>
      </c>
      <c r="F3075" t="str">
        <f t="shared" si="96"/>
        <v>100562</v>
      </c>
      <c r="H3075" s="31">
        <f t="shared" si="97"/>
        <v>228.87</v>
      </c>
    </row>
    <row r="3076" spans="1:8" ht="54">
      <c r="A3076" s="359" t="s">
        <v>27200</v>
      </c>
      <c r="B3076" s="314" t="s">
        <v>27201</v>
      </c>
      <c r="C3076" s="359" t="s">
        <v>112</v>
      </c>
      <c r="D3076" s="359" t="s">
        <v>27202</v>
      </c>
      <c r="F3076" t="str">
        <f t="shared" si="96"/>
        <v>100563</v>
      </c>
      <c r="H3076" s="31">
        <f t="shared" si="97"/>
        <v>344.79</v>
      </c>
    </row>
    <row r="3077" spans="1:8" ht="27">
      <c r="A3077" s="359" t="s">
        <v>13949</v>
      </c>
      <c r="B3077" s="314" t="s">
        <v>13950</v>
      </c>
      <c r="C3077" s="359" t="s">
        <v>72</v>
      </c>
      <c r="D3077" s="359" t="s">
        <v>22124</v>
      </c>
      <c r="F3077" t="str">
        <f t="shared" ref="F3077:F3140" si="98">TRIM(A3077)</f>
        <v>98397</v>
      </c>
      <c r="H3077" s="31">
        <f t="shared" ref="H3077:H3140" si="99">ROUND(D3077*(1+$H$1),2)</f>
        <v>10.86</v>
      </c>
    </row>
    <row r="3078" spans="1:8" ht="40.5">
      <c r="A3078" s="359" t="s">
        <v>5596</v>
      </c>
      <c r="B3078" s="314" t="s">
        <v>5597</v>
      </c>
      <c r="C3078" s="359" t="s">
        <v>112</v>
      </c>
      <c r="D3078" s="359" t="s">
        <v>27203</v>
      </c>
      <c r="F3078" t="str">
        <f t="shared" si="98"/>
        <v>74003/1</v>
      </c>
      <c r="H3078" s="31">
        <f t="shared" si="99"/>
        <v>7387.45</v>
      </c>
    </row>
    <row r="3079" spans="1:8" ht="27">
      <c r="A3079" s="359" t="s">
        <v>10564</v>
      </c>
      <c r="B3079" s="314" t="s">
        <v>3264</v>
      </c>
      <c r="C3079" s="359" t="s">
        <v>112</v>
      </c>
      <c r="D3079" s="359" t="s">
        <v>27204</v>
      </c>
      <c r="F3079" t="str">
        <f t="shared" si="98"/>
        <v>85120</v>
      </c>
      <c r="H3079" s="31">
        <f t="shared" si="99"/>
        <v>141.77000000000001</v>
      </c>
    </row>
    <row r="3080" spans="1:8">
      <c r="A3080" s="359" t="s">
        <v>10565</v>
      </c>
      <c r="B3080" s="314" t="s">
        <v>5598</v>
      </c>
      <c r="C3080" s="359" t="s">
        <v>112</v>
      </c>
      <c r="D3080" s="359" t="s">
        <v>27205</v>
      </c>
      <c r="F3080" t="str">
        <f t="shared" si="98"/>
        <v>83486</v>
      </c>
      <c r="H3080" s="31">
        <f t="shared" si="99"/>
        <v>1560.97</v>
      </c>
    </row>
    <row r="3081" spans="1:8" ht="54">
      <c r="A3081" s="359" t="s">
        <v>10566</v>
      </c>
      <c r="B3081" s="314" t="s">
        <v>5599</v>
      </c>
      <c r="C3081" s="359" t="s">
        <v>112</v>
      </c>
      <c r="D3081" s="359" t="s">
        <v>27206</v>
      </c>
      <c r="F3081" t="str">
        <f t="shared" si="98"/>
        <v>83643</v>
      </c>
      <c r="H3081" s="31">
        <f t="shared" si="99"/>
        <v>3572.75</v>
      </c>
    </row>
    <row r="3082" spans="1:8">
      <c r="A3082" s="359" t="s">
        <v>10567</v>
      </c>
      <c r="B3082" s="314" t="s">
        <v>5600</v>
      </c>
      <c r="C3082" s="359" t="s">
        <v>112</v>
      </c>
      <c r="D3082" s="359" t="s">
        <v>27207</v>
      </c>
      <c r="F3082" t="str">
        <f t="shared" si="98"/>
        <v>83644</v>
      </c>
      <c r="H3082" s="31">
        <f t="shared" si="99"/>
        <v>6842.13</v>
      </c>
    </row>
    <row r="3083" spans="1:8">
      <c r="A3083" s="359" t="s">
        <v>10568</v>
      </c>
      <c r="B3083" s="314" t="s">
        <v>5601</v>
      </c>
      <c r="C3083" s="359" t="s">
        <v>112</v>
      </c>
      <c r="D3083" s="359" t="s">
        <v>27208</v>
      </c>
      <c r="F3083" t="str">
        <f t="shared" si="98"/>
        <v>83645</v>
      </c>
      <c r="H3083" s="31">
        <f t="shared" si="99"/>
        <v>2199.29</v>
      </c>
    </row>
    <row r="3084" spans="1:8" ht="27">
      <c r="A3084" s="359" t="s">
        <v>10569</v>
      </c>
      <c r="B3084" s="314" t="s">
        <v>5602</v>
      </c>
      <c r="C3084" s="359" t="s">
        <v>112</v>
      </c>
      <c r="D3084" s="359" t="s">
        <v>27209</v>
      </c>
      <c r="F3084" t="str">
        <f t="shared" si="98"/>
        <v>83646</v>
      </c>
      <c r="H3084" s="31">
        <f t="shared" si="99"/>
        <v>2547.13</v>
      </c>
    </row>
    <row r="3085" spans="1:8">
      <c r="A3085" s="359" t="s">
        <v>10570</v>
      </c>
      <c r="B3085" s="314" t="s">
        <v>5603</v>
      </c>
      <c r="C3085" s="359" t="s">
        <v>112</v>
      </c>
      <c r="D3085" s="359" t="s">
        <v>27210</v>
      </c>
      <c r="F3085" t="str">
        <f t="shared" si="98"/>
        <v>83647</v>
      </c>
      <c r="H3085" s="31">
        <f t="shared" si="99"/>
        <v>1678.72</v>
      </c>
    </row>
    <row r="3086" spans="1:8">
      <c r="A3086" s="359" t="s">
        <v>10571</v>
      </c>
      <c r="B3086" s="314" t="s">
        <v>5604</v>
      </c>
      <c r="C3086" s="359" t="s">
        <v>112</v>
      </c>
      <c r="D3086" s="359" t="s">
        <v>24361</v>
      </c>
      <c r="F3086" t="str">
        <f t="shared" si="98"/>
        <v>83648</v>
      </c>
      <c r="H3086" s="31">
        <f t="shared" si="99"/>
        <v>1090.6099999999999</v>
      </c>
    </row>
    <row r="3087" spans="1:8">
      <c r="A3087" s="359" t="s">
        <v>10572</v>
      </c>
      <c r="B3087" s="314" t="s">
        <v>5605</v>
      </c>
      <c r="C3087" s="359" t="s">
        <v>112</v>
      </c>
      <c r="D3087" s="359" t="s">
        <v>27211</v>
      </c>
      <c r="F3087" t="str">
        <f t="shared" si="98"/>
        <v>83649</v>
      </c>
      <c r="H3087" s="31">
        <f t="shared" si="99"/>
        <v>6380.53</v>
      </c>
    </row>
    <row r="3088" spans="1:8">
      <c r="A3088" s="359" t="s">
        <v>10573</v>
      </c>
      <c r="B3088" s="314" t="s">
        <v>5606</v>
      </c>
      <c r="C3088" s="359" t="s">
        <v>112</v>
      </c>
      <c r="D3088" s="359" t="s">
        <v>27212</v>
      </c>
      <c r="F3088" t="str">
        <f t="shared" si="98"/>
        <v>83650</v>
      </c>
      <c r="H3088" s="31">
        <f t="shared" si="99"/>
        <v>5339.4</v>
      </c>
    </row>
    <row r="3089" spans="1:8" ht="40.5">
      <c r="A3089" s="359" t="s">
        <v>13951</v>
      </c>
      <c r="B3089" s="314" t="s">
        <v>27213</v>
      </c>
      <c r="C3089" s="359" t="s">
        <v>74</v>
      </c>
      <c r="D3089" s="359" t="s">
        <v>17866</v>
      </c>
      <c r="F3089" t="str">
        <f t="shared" si="98"/>
        <v>98294</v>
      </c>
      <c r="H3089" s="31">
        <f t="shared" si="99"/>
        <v>2.36</v>
      </c>
    </row>
    <row r="3090" spans="1:8" ht="40.5">
      <c r="A3090" s="359" t="s">
        <v>13952</v>
      </c>
      <c r="B3090" s="314" t="s">
        <v>27214</v>
      </c>
      <c r="C3090" s="359" t="s">
        <v>74</v>
      </c>
      <c r="D3090" s="359" t="s">
        <v>13711</v>
      </c>
      <c r="F3090" t="str">
        <f t="shared" si="98"/>
        <v>98295</v>
      </c>
      <c r="H3090" s="31">
        <f t="shared" si="99"/>
        <v>1.67</v>
      </c>
    </row>
    <row r="3091" spans="1:8" ht="40.5">
      <c r="A3091" s="359" t="s">
        <v>13953</v>
      </c>
      <c r="B3091" s="314" t="s">
        <v>27215</v>
      </c>
      <c r="C3091" s="359" t="s">
        <v>74</v>
      </c>
      <c r="D3091" s="359" t="s">
        <v>23532</v>
      </c>
      <c r="F3091" t="str">
        <f t="shared" si="98"/>
        <v>98296</v>
      </c>
      <c r="H3091" s="31">
        <f t="shared" si="99"/>
        <v>3.65</v>
      </c>
    </row>
    <row r="3092" spans="1:8" ht="40.5">
      <c r="A3092" s="359" t="s">
        <v>13954</v>
      </c>
      <c r="B3092" s="314" t="s">
        <v>27216</v>
      </c>
      <c r="C3092" s="359" t="s">
        <v>74</v>
      </c>
      <c r="D3092" s="359" t="s">
        <v>12645</v>
      </c>
      <c r="F3092" t="str">
        <f t="shared" si="98"/>
        <v>98297</v>
      </c>
      <c r="H3092" s="31">
        <f t="shared" si="99"/>
        <v>2.54</v>
      </c>
    </row>
    <row r="3093" spans="1:8" ht="27">
      <c r="A3093" s="359" t="s">
        <v>13955</v>
      </c>
      <c r="B3093" s="314" t="s">
        <v>27217</v>
      </c>
      <c r="C3093" s="359" t="s">
        <v>112</v>
      </c>
      <c r="D3093" s="359" t="s">
        <v>27218</v>
      </c>
      <c r="F3093" t="str">
        <f t="shared" si="98"/>
        <v>98301</v>
      </c>
      <c r="H3093" s="31">
        <f t="shared" si="99"/>
        <v>546.35</v>
      </c>
    </row>
    <row r="3094" spans="1:8" ht="27">
      <c r="A3094" s="359" t="s">
        <v>13956</v>
      </c>
      <c r="B3094" s="314" t="s">
        <v>27219</v>
      </c>
      <c r="C3094" s="359" t="s">
        <v>112</v>
      </c>
      <c r="D3094" s="359" t="s">
        <v>27220</v>
      </c>
      <c r="F3094" t="str">
        <f t="shared" si="98"/>
        <v>98302</v>
      </c>
      <c r="H3094" s="31">
        <f t="shared" si="99"/>
        <v>724.48</v>
      </c>
    </row>
    <row r="3095" spans="1:8" ht="27">
      <c r="A3095" s="359" t="s">
        <v>13957</v>
      </c>
      <c r="B3095" s="314" t="s">
        <v>27221</v>
      </c>
      <c r="C3095" s="359" t="s">
        <v>112</v>
      </c>
      <c r="D3095" s="359" t="s">
        <v>27222</v>
      </c>
      <c r="F3095" t="str">
        <f t="shared" si="98"/>
        <v>98304</v>
      </c>
      <c r="H3095" s="31">
        <f t="shared" si="99"/>
        <v>1172.9100000000001</v>
      </c>
    </row>
    <row r="3096" spans="1:8" ht="27">
      <c r="A3096" s="359" t="s">
        <v>13958</v>
      </c>
      <c r="B3096" s="314" t="s">
        <v>27223</v>
      </c>
      <c r="C3096" s="359" t="s">
        <v>112</v>
      </c>
      <c r="D3096" s="359" t="s">
        <v>27224</v>
      </c>
      <c r="F3096" t="str">
        <f t="shared" si="98"/>
        <v>98307</v>
      </c>
      <c r="H3096" s="31">
        <f t="shared" si="99"/>
        <v>49.41</v>
      </c>
    </row>
    <row r="3097" spans="1:8" ht="27">
      <c r="A3097" s="359" t="s">
        <v>13959</v>
      </c>
      <c r="B3097" s="314" t="s">
        <v>27225</v>
      </c>
      <c r="C3097" s="359" t="s">
        <v>112</v>
      </c>
      <c r="D3097" s="359" t="s">
        <v>27226</v>
      </c>
      <c r="F3097" t="str">
        <f t="shared" si="98"/>
        <v>98308</v>
      </c>
      <c r="H3097" s="31">
        <f t="shared" si="99"/>
        <v>32.409999999999997</v>
      </c>
    </row>
    <row r="3098" spans="1:8" ht="27">
      <c r="A3098" s="359" t="s">
        <v>14453</v>
      </c>
      <c r="B3098" s="314" t="s">
        <v>27227</v>
      </c>
      <c r="C3098" s="359" t="s">
        <v>112</v>
      </c>
      <c r="D3098" s="359" t="s">
        <v>27228</v>
      </c>
      <c r="F3098" t="str">
        <f t="shared" si="98"/>
        <v>98593</v>
      </c>
      <c r="H3098" s="31">
        <f t="shared" si="99"/>
        <v>960.15</v>
      </c>
    </row>
    <row r="3099" spans="1:8" ht="40.5">
      <c r="A3099" s="359" t="s">
        <v>10574</v>
      </c>
      <c r="B3099" s="314" t="s">
        <v>5607</v>
      </c>
      <c r="C3099" s="359" t="s">
        <v>74</v>
      </c>
      <c r="D3099" s="359" t="s">
        <v>25356</v>
      </c>
      <c r="F3099" t="str">
        <f t="shared" si="98"/>
        <v>89355</v>
      </c>
      <c r="H3099" s="31">
        <f t="shared" si="99"/>
        <v>16.57</v>
      </c>
    </row>
    <row r="3100" spans="1:8" ht="40.5">
      <c r="A3100" s="359" t="s">
        <v>10575</v>
      </c>
      <c r="B3100" s="314" t="s">
        <v>5608</v>
      </c>
      <c r="C3100" s="359" t="s">
        <v>74</v>
      </c>
      <c r="D3100" s="359" t="s">
        <v>13506</v>
      </c>
      <c r="F3100" t="str">
        <f t="shared" si="98"/>
        <v>89356</v>
      </c>
      <c r="H3100" s="31">
        <f t="shared" si="99"/>
        <v>19.54</v>
      </c>
    </row>
    <row r="3101" spans="1:8" ht="40.5">
      <c r="A3101" s="359" t="s">
        <v>10576</v>
      </c>
      <c r="B3101" s="314" t="s">
        <v>5609</v>
      </c>
      <c r="C3101" s="359" t="s">
        <v>74</v>
      </c>
      <c r="D3101" s="359" t="s">
        <v>24770</v>
      </c>
      <c r="F3101" t="str">
        <f t="shared" si="98"/>
        <v>89357</v>
      </c>
      <c r="H3101" s="31">
        <f t="shared" si="99"/>
        <v>27.52</v>
      </c>
    </row>
    <row r="3102" spans="1:8" ht="40.5">
      <c r="A3102" s="359" t="s">
        <v>10577</v>
      </c>
      <c r="B3102" s="314" t="s">
        <v>5610</v>
      </c>
      <c r="C3102" s="359" t="s">
        <v>74</v>
      </c>
      <c r="D3102" s="359" t="s">
        <v>14424</v>
      </c>
      <c r="F3102" t="str">
        <f t="shared" si="98"/>
        <v>89401</v>
      </c>
      <c r="H3102" s="31">
        <f t="shared" si="99"/>
        <v>7.19</v>
      </c>
    </row>
    <row r="3103" spans="1:8" ht="40.5">
      <c r="A3103" s="359" t="s">
        <v>10578</v>
      </c>
      <c r="B3103" s="314" t="s">
        <v>5611</v>
      </c>
      <c r="C3103" s="359" t="s">
        <v>74</v>
      </c>
      <c r="D3103" s="359" t="s">
        <v>27229</v>
      </c>
      <c r="F3103" t="str">
        <f t="shared" si="98"/>
        <v>89402</v>
      </c>
      <c r="H3103" s="31">
        <f t="shared" si="99"/>
        <v>8.73</v>
      </c>
    </row>
    <row r="3104" spans="1:8" ht="40.5">
      <c r="A3104" s="359" t="s">
        <v>10579</v>
      </c>
      <c r="B3104" s="314" t="s">
        <v>5612</v>
      </c>
      <c r="C3104" s="359" t="s">
        <v>74</v>
      </c>
      <c r="D3104" s="359" t="s">
        <v>25335</v>
      </c>
      <c r="F3104" t="str">
        <f t="shared" si="98"/>
        <v>89403</v>
      </c>
      <c r="H3104" s="31">
        <f t="shared" si="99"/>
        <v>14.59</v>
      </c>
    </row>
    <row r="3105" spans="1:8" ht="40.5">
      <c r="A3105" s="359" t="s">
        <v>10581</v>
      </c>
      <c r="B3105" s="314" t="s">
        <v>5613</v>
      </c>
      <c r="C3105" s="359" t="s">
        <v>74</v>
      </c>
      <c r="D3105" s="359" t="s">
        <v>8675</v>
      </c>
      <c r="F3105" t="str">
        <f t="shared" si="98"/>
        <v>89446</v>
      </c>
      <c r="H3105" s="31">
        <f t="shared" si="99"/>
        <v>4.63</v>
      </c>
    </row>
    <row r="3106" spans="1:8" ht="40.5">
      <c r="A3106" s="359" t="s">
        <v>10582</v>
      </c>
      <c r="B3106" s="314" t="s">
        <v>5614</v>
      </c>
      <c r="C3106" s="359" t="s">
        <v>74</v>
      </c>
      <c r="D3106" s="359" t="s">
        <v>10133</v>
      </c>
      <c r="F3106" t="str">
        <f t="shared" si="98"/>
        <v>89447</v>
      </c>
      <c r="H3106" s="31">
        <f t="shared" si="99"/>
        <v>9.7799999999999994</v>
      </c>
    </row>
    <row r="3107" spans="1:8" ht="40.5">
      <c r="A3107" s="359" t="s">
        <v>10583</v>
      </c>
      <c r="B3107" s="314" t="s">
        <v>5615</v>
      </c>
      <c r="C3107" s="359" t="s">
        <v>74</v>
      </c>
      <c r="D3107" s="359" t="s">
        <v>13730</v>
      </c>
      <c r="F3107" t="str">
        <f t="shared" si="98"/>
        <v>89448</v>
      </c>
      <c r="H3107" s="31">
        <f t="shared" si="99"/>
        <v>14.04</v>
      </c>
    </row>
    <row r="3108" spans="1:8" ht="40.5">
      <c r="A3108" s="359" t="s">
        <v>10585</v>
      </c>
      <c r="B3108" s="314" t="s">
        <v>5616</v>
      </c>
      <c r="C3108" s="359" t="s">
        <v>74</v>
      </c>
      <c r="D3108" s="359" t="s">
        <v>22575</v>
      </c>
      <c r="F3108" t="str">
        <f t="shared" si="98"/>
        <v>89449</v>
      </c>
      <c r="H3108" s="31">
        <f t="shared" si="99"/>
        <v>16.149999999999999</v>
      </c>
    </row>
    <row r="3109" spans="1:8" ht="40.5">
      <c r="A3109" s="359" t="s">
        <v>10587</v>
      </c>
      <c r="B3109" s="314" t="s">
        <v>5617</v>
      </c>
      <c r="C3109" s="359" t="s">
        <v>74</v>
      </c>
      <c r="D3109" s="359" t="s">
        <v>24383</v>
      </c>
      <c r="F3109" t="str">
        <f t="shared" si="98"/>
        <v>89450</v>
      </c>
      <c r="H3109" s="31">
        <f t="shared" si="99"/>
        <v>26.65</v>
      </c>
    </row>
    <row r="3110" spans="1:8" ht="40.5">
      <c r="A3110" s="359" t="s">
        <v>10589</v>
      </c>
      <c r="B3110" s="314" t="s">
        <v>5618</v>
      </c>
      <c r="C3110" s="359" t="s">
        <v>74</v>
      </c>
      <c r="D3110" s="359" t="s">
        <v>23931</v>
      </c>
      <c r="F3110" t="str">
        <f t="shared" si="98"/>
        <v>89451</v>
      </c>
      <c r="H3110" s="31">
        <f t="shared" si="99"/>
        <v>44.04</v>
      </c>
    </row>
    <row r="3111" spans="1:8" ht="40.5">
      <c r="A3111" s="359" t="s">
        <v>10590</v>
      </c>
      <c r="B3111" s="314" t="s">
        <v>5619</v>
      </c>
      <c r="C3111" s="359" t="s">
        <v>74</v>
      </c>
      <c r="D3111" s="359" t="s">
        <v>25593</v>
      </c>
      <c r="F3111" t="str">
        <f t="shared" si="98"/>
        <v>89452</v>
      </c>
      <c r="H3111" s="31">
        <f t="shared" si="99"/>
        <v>54.78</v>
      </c>
    </row>
    <row r="3112" spans="1:8" ht="40.5">
      <c r="A3112" s="359" t="s">
        <v>10591</v>
      </c>
      <c r="B3112" s="314" t="s">
        <v>5620</v>
      </c>
      <c r="C3112" s="359" t="s">
        <v>74</v>
      </c>
      <c r="D3112" s="359" t="s">
        <v>27230</v>
      </c>
      <c r="F3112" t="str">
        <f t="shared" si="98"/>
        <v>89508</v>
      </c>
      <c r="H3112" s="31">
        <f t="shared" si="99"/>
        <v>21.38</v>
      </c>
    </row>
    <row r="3113" spans="1:8" ht="40.5">
      <c r="A3113" s="359" t="s">
        <v>10593</v>
      </c>
      <c r="B3113" s="314" t="s">
        <v>5621</v>
      </c>
      <c r="C3113" s="359" t="s">
        <v>74</v>
      </c>
      <c r="D3113" s="359" t="s">
        <v>24525</v>
      </c>
      <c r="F3113" t="str">
        <f t="shared" si="98"/>
        <v>89509</v>
      </c>
      <c r="H3113" s="31">
        <f t="shared" si="99"/>
        <v>28.85</v>
      </c>
    </row>
    <row r="3114" spans="1:8" ht="40.5">
      <c r="A3114" s="359" t="s">
        <v>10594</v>
      </c>
      <c r="B3114" s="314" t="s">
        <v>5622</v>
      </c>
      <c r="C3114" s="359" t="s">
        <v>74</v>
      </c>
      <c r="D3114" s="359" t="s">
        <v>23619</v>
      </c>
      <c r="F3114" t="str">
        <f t="shared" si="98"/>
        <v>89511</v>
      </c>
      <c r="H3114" s="31">
        <f t="shared" si="99"/>
        <v>42.03</v>
      </c>
    </row>
    <row r="3115" spans="1:8" ht="40.5">
      <c r="A3115" s="359" t="s">
        <v>10595</v>
      </c>
      <c r="B3115" s="314" t="s">
        <v>5623</v>
      </c>
      <c r="C3115" s="359" t="s">
        <v>74</v>
      </c>
      <c r="D3115" s="359" t="s">
        <v>13899</v>
      </c>
      <c r="F3115" t="str">
        <f t="shared" si="98"/>
        <v>89512</v>
      </c>
      <c r="H3115" s="31">
        <f t="shared" si="99"/>
        <v>67.28</v>
      </c>
    </row>
    <row r="3116" spans="1:8" ht="40.5">
      <c r="A3116" s="359" t="s">
        <v>10596</v>
      </c>
      <c r="B3116" s="314" t="s">
        <v>5624</v>
      </c>
      <c r="C3116" s="359" t="s">
        <v>74</v>
      </c>
      <c r="D3116" s="359" t="s">
        <v>24482</v>
      </c>
      <c r="F3116" t="str">
        <f t="shared" si="98"/>
        <v>89576</v>
      </c>
      <c r="H3116" s="31">
        <f t="shared" si="99"/>
        <v>27.11</v>
      </c>
    </row>
    <row r="3117" spans="1:8" ht="40.5">
      <c r="A3117" s="359" t="s">
        <v>10597</v>
      </c>
      <c r="B3117" s="314" t="s">
        <v>5625</v>
      </c>
      <c r="C3117" s="359" t="s">
        <v>74</v>
      </c>
      <c r="D3117" s="359" t="s">
        <v>24546</v>
      </c>
      <c r="F3117" t="str">
        <f t="shared" si="98"/>
        <v>89578</v>
      </c>
      <c r="H3117" s="31">
        <f t="shared" si="99"/>
        <v>46.86</v>
      </c>
    </row>
    <row r="3118" spans="1:8" ht="40.5">
      <c r="A3118" s="359" t="s">
        <v>10598</v>
      </c>
      <c r="B3118" s="314" t="s">
        <v>5626</v>
      </c>
      <c r="C3118" s="359" t="s">
        <v>74</v>
      </c>
      <c r="D3118" s="359" t="s">
        <v>27231</v>
      </c>
      <c r="F3118" t="str">
        <f t="shared" si="98"/>
        <v>89580</v>
      </c>
      <c r="H3118" s="31">
        <f t="shared" si="99"/>
        <v>92.85</v>
      </c>
    </row>
    <row r="3119" spans="1:8" ht="40.5">
      <c r="A3119" s="359" t="s">
        <v>10599</v>
      </c>
      <c r="B3119" s="314" t="s">
        <v>5627</v>
      </c>
      <c r="C3119" s="359" t="s">
        <v>74</v>
      </c>
      <c r="D3119" s="359" t="s">
        <v>22010</v>
      </c>
      <c r="F3119" t="str">
        <f t="shared" si="98"/>
        <v>89633</v>
      </c>
      <c r="H3119" s="31">
        <f t="shared" si="99"/>
        <v>19.39</v>
      </c>
    </row>
    <row r="3120" spans="1:8" ht="40.5">
      <c r="A3120" s="359" t="s">
        <v>10601</v>
      </c>
      <c r="B3120" s="314" t="s">
        <v>5628</v>
      </c>
      <c r="C3120" s="359" t="s">
        <v>74</v>
      </c>
      <c r="D3120" s="359" t="s">
        <v>27232</v>
      </c>
      <c r="F3120" t="str">
        <f t="shared" si="98"/>
        <v>89634</v>
      </c>
      <c r="H3120" s="31">
        <f t="shared" si="99"/>
        <v>28.71</v>
      </c>
    </row>
    <row r="3121" spans="1:8" ht="40.5">
      <c r="A3121" s="359" t="s">
        <v>10602</v>
      </c>
      <c r="B3121" s="314" t="s">
        <v>5629</v>
      </c>
      <c r="C3121" s="359" t="s">
        <v>74</v>
      </c>
      <c r="D3121" s="359" t="s">
        <v>26333</v>
      </c>
      <c r="F3121" t="str">
        <f t="shared" si="98"/>
        <v>89635</v>
      </c>
      <c r="H3121" s="31">
        <f t="shared" si="99"/>
        <v>40.119999999999997</v>
      </c>
    </row>
    <row r="3122" spans="1:8" ht="40.5">
      <c r="A3122" s="359" t="s">
        <v>10603</v>
      </c>
      <c r="B3122" s="314" t="s">
        <v>5630</v>
      </c>
      <c r="C3122" s="359" t="s">
        <v>74</v>
      </c>
      <c r="D3122" s="359" t="s">
        <v>27233</v>
      </c>
      <c r="F3122" t="str">
        <f t="shared" si="98"/>
        <v>89636</v>
      </c>
      <c r="H3122" s="31">
        <f t="shared" si="99"/>
        <v>48.67</v>
      </c>
    </row>
    <row r="3123" spans="1:8" ht="40.5">
      <c r="A3123" s="359" t="s">
        <v>10604</v>
      </c>
      <c r="B3123" s="314" t="s">
        <v>5631</v>
      </c>
      <c r="C3123" s="359" t="s">
        <v>74</v>
      </c>
      <c r="D3123" s="359" t="s">
        <v>25224</v>
      </c>
      <c r="F3123" t="str">
        <f t="shared" si="98"/>
        <v>89711</v>
      </c>
      <c r="H3123" s="31">
        <f t="shared" si="99"/>
        <v>18.760000000000002</v>
      </c>
    </row>
    <row r="3124" spans="1:8" ht="40.5">
      <c r="A3124" s="359" t="s">
        <v>10605</v>
      </c>
      <c r="B3124" s="314" t="s">
        <v>5632</v>
      </c>
      <c r="C3124" s="359" t="s">
        <v>74</v>
      </c>
      <c r="D3124" s="359" t="s">
        <v>27234</v>
      </c>
      <c r="F3124" t="str">
        <f t="shared" si="98"/>
        <v>89712</v>
      </c>
      <c r="H3124" s="31">
        <f t="shared" si="99"/>
        <v>28.12</v>
      </c>
    </row>
    <row r="3125" spans="1:8" ht="40.5">
      <c r="A3125" s="359" t="s">
        <v>10606</v>
      </c>
      <c r="B3125" s="314" t="s">
        <v>5633</v>
      </c>
      <c r="C3125" s="359" t="s">
        <v>74</v>
      </c>
      <c r="D3125" s="359" t="s">
        <v>26553</v>
      </c>
      <c r="F3125" t="str">
        <f t="shared" si="98"/>
        <v>89713</v>
      </c>
      <c r="H3125" s="31">
        <f t="shared" si="99"/>
        <v>42.61</v>
      </c>
    </row>
    <row r="3126" spans="1:8" ht="40.5">
      <c r="A3126" s="359" t="s">
        <v>10607</v>
      </c>
      <c r="B3126" s="314" t="s">
        <v>22416</v>
      </c>
      <c r="C3126" s="359" t="s">
        <v>74</v>
      </c>
      <c r="D3126" s="359" t="s">
        <v>23995</v>
      </c>
      <c r="F3126" t="str">
        <f t="shared" si="98"/>
        <v>89714</v>
      </c>
      <c r="H3126" s="31">
        <f t="shared" si="99"/>
        <v>54.14</v>
      </c>
    </row>
    <row r="3127" spans="1:8" ht="40.5">
      <c r="A3127" s="359" t="s">
        <v>10608</v>
      </c>
      <c r="B3127" s="314" t="s">
        <v>3265</v>
      </c>
      <c r="C3127" s="359" t="s">
        <v>74</v>
      </c>
      <c r="D3127" s="359" t="s">
        <v>27235</v>
      </c>
      <c r="F3127" t="str">
        <f t="shared" si="98"/>
        <v>89716</v>
      </c>
      <c r="H3127" s="31">
        <f t="shared" si="99"/>
        <v>18.899999999999999</v>
      </c>
    </row>
    <row r="3128" spans="1:8" ht="40.5">
      <c r="A3128" s="359" t="s">
        <v>10609</v>
      </c>
      <c r="B3128" s="314" t="s">
        <v>3266</v>
      </c>
      <c r="C3128" s="359" t="s">
        <v>74</v>
      </c>
      <c r="D3128" s="359" t="s">
        <v>24855</v>
      </c>
      <c r="F3128" t="str">
        <f t="shared" si="98"/>
        <v>89717</v>
      </c>
      <c r="H3128" s="31">
        <f t="shared" si="99"/>
        <v>28.55</v>
      </c>
    </row>
    <row r="3129" spans="1:8" ht="40.5">
      <c r="A3129" s="359" t="s">
        <v>10610</v>
      </c>
      <c r="B3129" s="314" t="s">
        <v>5634</v>
      </c>
      <c r="C3129" s="359" t="s">
        <v>74</v>
      </c>
      <c r="D3129" s="359" t="s">
        <v>27236</v>
      </c>
      <c r="F3129" t="str">
        <f t="shared" si="98"/>
        <v>89770</v>
      </c>
      <c r="H3129" s="31">
        <f t="shared" si="99"/>
        <v>29.97</v>
      </c>
    </row>
    <row r="3130" spans="1:8" ht="40.5">
      <c r="A3130" s="359" t="s">
        <v>10611</v>
      </c>
      <c r="B3130" s="314" t="s">
        <v>5635</v>
      </c>
      <c r="C3130" s="359" t="s">
        <v>74</v>
      </c>
      <c r="D3130" s="359" t="s">
        <v>27237</v>
      </c>
      <c r="F3130" t="str">
        <f t="shared" si="98"/>
        <v>89771</v>
      </c>
      <c r="H3130" s="31">
        <f t="shared" si="99"/>
        <v>40.9</v>
      </c>
    </row>
    <row r="3131" spans="1:8" ht="40.5">
      <c r="A3131" s="359" t="s">
        <v>10612</v>
      </c>
      <c r="B3131" s="314" t="s">
        <v>5636</v>
      </c>
      <c r="C3131" s="359" t="s">
        <v>74</v>
      </c>
      <c r="D3131" s="359" t="s">
        <v>26834</v>
      </c>
      <c r="F3131" t="str">
        <f t="shared" si="98"/>
        <v>89773</v>
      </c>
      <c r="H3131" s="31">
        <f t="shared" si="99"/>
        <v>95.08</v>
      </c>
    </row>
    <row r="3132" spans="1:8" ht="40.5">
      <c r="A3132" s="359" t="s">
        <v>10613</v>
      </c>
      <c r="B3132" s="314" t="s">
        <v>5637</v>
      </c>
      <c r="C3132" s="359" t="s">
        <v>74</v>
      </c>
      <c r="D3132" s="359" t="s">
        <v>27238</v>
      </c>
      <c r="F3132" t="str">
        <f t="shared" si="98"/>
        <v>89775</v>
      </c>
      <c r="H3132" s="31">
        <f t="shared" si="99"/>
        <v>150.04</v>
      </c>
    </row>
    <row r="3133" spans="1:8" ht="40.5">
      <c r="A3133" s="359" t="s">
        <v>10614</v>
      </c>
      <c r="B3133" s="314" t="s">
        <v>5638</v>
      </c>
      <c r="C3133" s="359" t="s">
        <v>74</v>
      </c>
      <c r="D3133" s="359" t="s">
        <v>13979</v>
      </c>
      <c r="F3133" t="str">
        <f t="shared" si="98"/>
        <v>89798</v>
      </c>
      <c r="H3133" s="31">
        <f t="shared" si="99"/>
        <v>13.01</v>
      </c>
    </row>
    <row r="3134" spans="1:8" ht="40.5">
      <c r="A3134" s="359" t="s">
        <v>10616</v>
      </c>
      <c r="B3134" s="314" t="s">
        <v>5639</v>
      </c>
      <c r="C3134" s="359" t="s">
        <v>74</v>
      </c>
      <c r="D3134" s="359" t="s">
        <v>21711</v>
      </c>
      <c r="F3134" t="str">
        <f t="shared" si="98"/>
        <v>89799</v>
      </c>
      <c r="H3134" s="31">
        <f t="shared" si="99"/>
        <v>20.92</v>
      </c>
    </row>
    <row r="3135" spans="1:8" ht="40.5">
      <c r="A3135" s="359" t="s">
        <v>10617</v>
      </c>
      <c r="B3135" s="314" t="s">
        <v>5640</v>
      </c>
      <c r="C3135" s="359" t="s">
        <v>74</v>
      </c>
      <c r="D3135" s="359" t="s">
        <v>22398</v>
      </c>
      <c r="F3135" t="str">
        <f t="shared" si="98"/>
        <v>89800</v>
      </c>
      <c r="H3135" s="31">
        <f t="shared" si="99"/>
        <v>25.62</v>
      </c>
    </row>
    <row r="3136" spans="1:8" ht="40.5">
      <c r="A3136" s="359" t="s">
        <v>10618</v>
      </c>
      <c r="B3136" s="314" t="s">
        <v>5641</v>
      </c>
      <c r="C3136" s="359" t="s">
        <v>74</v>
      </c>
      <c r="D3136" s="359" t="s">
        <v>14312</v>
      </c>
      <c r="F3136" t="str">
        <f t="shared" si="98"/>
        <v>89848</v>
      </c>
      <c r="H3136" s="31">
        <f t="shared" si="99"/>
        <v>30.61</v>
      </c>
    </row>
    <row r="3137" spans="1:8" ht="40.5">
      <c r="A3137" s="359" t="s">
        <v>10619</v>
      </c>
      <c r="B3137" s="314" t="s">
        <v>5642</v>
      </c>
      <c r="C3137" s="359" t="s">
        <v>74</v>
      </c>
      <c r="D3137" s="359" t="s">
        <v>27239</v>
      </c>
      <c r="F3137" t="str">
        <f t="shared" si="98"/>
        <v>89849</v>
      </c>
      <c r="H3137" s="31">
        <f t="shared" si="99"/>
        <v>61.8</v>
      </c>
    </row>
    <row r="3138" spans="1:8" ht="40.5">
      <c r="A3138" s="359" t="s">
        <v>10620</v>
      </c>
      <c r="B3138" s="314" t="s">
        <v>5643</v>
      </c>
      <c r="C3138" s="359" t="s">
        <v>74</v>
      </c>
      <c r="D3138" s="359" t="s">
        <v>21322</v>
      </c>
      <c r="F3138" t="str">
        <f t="shared" si="98"/>
        <v>89865</v>
      </c>
      <c r="H3138" s="31">
        <f t="shared" si="99"/>
        <v>11.95</v>
      </c>
    </row>
    <row r="3139" spans="1:8" ht="67.5">
      <c r="A3139" s="359" t="s">
        <v>10622</v>
      </c>
      <c r="B3139" s="314" t="s">
        <v>5644</v>
      </c>
      <c r="C3139" s="359" t="s">
        <v>74</v>
      </c>
      <c r="D3139" s="359" t="s">
        <v>23341</v>
      </c>
      <c r="F3139" t="str">
        <f t="shared" si="98"/>
        <v>91784</v>
      </c>
      <c r="H3139" s="31">
        <f t="shared" si="99"/>
        <v>39.200000000000003</v>
      </c>
    </row>
    <row r="3140" spans="1:8" ht="67.5">
      <c r="A3140" s="359" t="s">
        <v>10623</v>
      </c>
      <c r="B3140" s="314" t="s">
        <v>5645</v>
      </c>
      <c r="C3140" s="359" t="s">
        <v>74</v>
      </c>
      <c r="D3140" s="359" t="s">
        <v>19999</v>
      </c>
      <c r="F3140" t="str">
        <f t="shared" si="98"/>
        <v>91785</v>
      </c>
      <c r="H3140" s="31">
        <f t="shared" si="99"/>
        <v>38.840000000000003</v>
      </c>
    </row>
    <row r="3141" spans="1:8" ht="67.5">
      <c r="A3141" s="359" t="s">
        <v>10624</v>
      </c>
      <c r="B3141" s="314" t="s">
        <v>5646</v>
      </c>
      <c r="C3141" s="359" t="s">
        <v>74</v>
      </c>
      <c r="D3141" s="359" t="s">
        <v>10626</v>
      </c>
      <c r="F3141" t="str">
        <f t="shared" ref="F3141:F3204" si="100">TRIM(A3141)</f>
        <v>91786</v>
      </c>
      <c r="H3141" s="31">
        <f t="shared" ref="H3141:H3204" si="101">ROUND(D3141*(1+$H$1),2)</f>
        <v>26.64</v>
      </c>
    </row>
    <row r="3142" spans="1:8" ht="67.5">
      <c r="A3142" s="359" t="s">
        <v>10625</v>
      </c>
      <c r="B3142" s="314" t="s">
        <v>5647</v>
      </c>
      <c r="C3142" s="359" t="s">
        <v>74</v>
      </c>
      <c r="D3142" s="359" t="s">
        <v>23324</v>
      </c>
      <c r="F3142" t="str">
        <f t="shared" si="100"/>
        <v>91787</v>
      </c>
      <c r="H3142" s="31">
        <f t="shared" si="101"/>
        <v>29.91</v>
      </c>
    </row>
    <row r="3143" spans="1:8" ht="67.5">
      <c r="A3143" s="359" t="s">
        <v>10627</v>
      </c>
      <c r="B3143" s="314" t="s">
        <v>5648</v>
      </c>
      <c r="C3143" s="359" t="s">
        <v>74</v>
      </c>
      <c r="D3143" s="359" t="s">
        <v>24402</v>
      </c>
      <c r="F3143" t="str">
        <f t="shared" si="100"/>
        <v>91788</v>
      </c>
      <c r="H3143" s="31">
        <f t="shared" si="101"/>
        <v>38.19</v>
      </c>
    </row>
    <row r="3144" spans="1:8" ht="81">
      <c r="A3144" s="359" t="s">
        <v>10628</v>
      </c>
      <c r="B3144" s="314" t="s">
        <v>5649</v>
      </c>
      <c r="C3144" s="359" t="s">
        <v>74</v>
      </c>
      <c r="D3144" s="359" t="s">
        <v>25637</v>
      </c>
      <c r="F3144" t="str">
        <f t="shared" si="100"/>
        <v>91789</v>
      </c>
      <c r="H3144" s="31">
        <f t="shared" si="101"/>
        <v>47.19</v>
      </c>
    </row>
    <row r="3145" spans="1:8" ht="81">
      <c r="A3145" s="359" t="s">
        <v>10629</v>
      </c>
      <c r="B3145" s="314" t="s">
        <v>5650</v>
      </c>
      <c r="C3145" s="359" t="s">
        <v>74</v>
      </c>
      <c r="D3145" s="359" t="s">
        <v>26840</v>
      </c>
      <c r="F3145" t="str">
        <f t="shared" si="100"/>
        <v>91790</v>
      </c>
      <c r="H3145" s="31">
        <f t="shared" si="101"/>
        <v>71.38</v>
      </c>
    </row>
    <row r="3146" spans="1:8" ht="67.5">
      <c r="A3146" s="359" t="s">
        <v>10630</v>
      </c>
      <c r="B3146" s="314" t="s">
        <v>5651</v>
      </c>
      <c r="C3146" s="359" t="s">
        <v>74</v>
      </c>
      <c r="D3146" s="359" t="s">
        <v>25235</v>
      </c>
      <c r="F3146" t="str">
        <f t="shared" si="100"/>
        <v>91791</v>
      </c>
      <c r="H3146" s="31">
        <f t="shared" si="101"/>
        <v>98.41</v>
      </c>
    </row>
    <row r="3147" spans="1:8" ht="81">
      <c r="A3147" s="359" t="s">
        <v>10631</v>
      </c>
      <c r="B3147" s="314" t="s">
        <v>5652</v>
      </c>
      <c r="C3147" s="359" t="s">
        <v>74</v>
      </c>
      <c r="D3147" s="359" t="s">
        <v>23523</v>
      </c>
      <c r="F3147" t="str">
        <f t="shared" si="100"/>
        <v>91792</v>
      </c>
      <c r="H3147" s="31">
        <f t="shared" si="101"/>
        <v>53.99</v>
      </c>
    </row>
    <row r="3148" spans="1:8" ht="81">
      <c r="A3148" s="359" t="s">
        <v>10632</v>
      </c>
      <c r="B3148" s="314" t="s">
        <v>5653</v>
      </c>
      <c r="C3148" s="359" t="s">
        <v>74</v>
      </c>
      <c r="D3148" s="359" t="s">
        <v>27240</v>
      </c>
      <c r="F3148" t="str">
        <f t="shared" si="100"/>
        <v>91793</v>
      </c>
      <c r="H3148" s="31">
        <f t="shared" si="101"/>
        <v>81.680000000000007</v>
      </c>
    </row>
    <row r="3149" spans="1:8" ht="81">
      <c r="A3149" s="359" t="s">
        <v>10633</v>
      </c>
      <c r="B3149" s="314" t="s">
        <v>5654</v>
      </c>
      <c r="C3149" s="359" t="s">
        <v>74</v>
      </c>
      <c r="D3149" s="359" t="s">
        <v>27241</v>
      </c>
      <c r="F3149" t="str">
        <f t="shared" si="100"/>
        <v>91794</v>
      </c>
      <c r="H3149" s="31">
        <f t="shared" si="101"/>
        <v>40.409999999999997</v>
      </c>
    </row>
    <row r="3150" spans="1:8" ht="81">
      <c r="A3150" s="359" t="s">
        <v>10634</v>
      </c>
      <c r="B3150" s="314" t="s">
        <v>5655</v>
      </c>
      <c r="C3150" s="359" t="s">
        <v>74</v>
      </c>
      <c r="D3150" s="359" t="s">
        <v>25165</v>
      </c>
      <c r="F3150" t="str">
        <f t="shared" si="100"/>
        <v>91795</v>
      </c>
      <c r="H3150" s="31">
        <f t="shared" si="101"/>
        <v>67.02</v>
      </c>
    </row>
    <row r="3151" spans="1:8" ht="67.5">
      <c r="A3151" s="359" t="s">
        <v>10635</v>
      </c>
      <c r="B3151" s="314" t="s">
        <v>5656</v>
      </c>
      <c r="C3151" s="359" t="s">
        <v>74</v>
      </c>
      <c r="D3151" s="359" t="s">
        <v>27242</v>
      </c>
      <c r="F3151" t="str">
        <f t="shared" si="100"/>
        <v>91796</v>
      </c>
      <c r="H3151" s="31">
        <f t="shared" si="101"/>
        <v>73.97</v>
      </c>
    </row>
    <row r="3152" spans="1:8" ht="40.5">
      <c r="A3152" s="359" t="s">
        <v>10636</v>
      </c>
      <c r="B3152" s="314" t="s">
        <v>21728</v>
      </c>
      <c r="C3152" s="359" t="s">
        <v>74</v>
      </c>
      <c r="D3152" s="359" t="s">
        <v>27243</v>
      </c>
      <c r="F3152" t="str">
        <f t="shared" si="100"/>
        <v>92275</v>
      </c>
      <c r="H3152" s="31">
        <f t="shared" si="101"/>
        <v>41.16</v>
      </c>
    </row>
    <row r="3153" spans="1:8" ht="40.5">
      <c r="A3153" s="359" t="s">
        <v>10638</v>
      </c>
      <c r="B3153" s="314" t="s">
        <v>21729</v>
      </c>
      <c r="C3153" s="359" t="s">
        <v>74</v>
      </c>
      <c r="D3153" s="359" t="s">
        <v>22831</v>
      </c>
      <c r="F3153" t="str">
        <f t="shared" si="100"/>
        <v>92276</v>
      </c>
      <c r="H3153" s="31">
        <f t="shared" si="101"/>
        <v>52.1</v>
      </c>
    </row>
    <row r="3154" spans="1:8" ht="40.5">
      <c r="A3154" s="359" t="s">
        <v>10639</v>
      </c>
      <c r="B3154" s="314" t="s">
        <v>21730</v>
      </c>
      <c r="C3154" s="359" t="s">
        <v>74</v>
      </c>
      <c r="D3154" s="359" t="s">
        <v>27244</v>
      </c>
      <c r="F3154" t="str">
        <f t="shared" si="100"/>
        <v>92277</v>
      </c>
      <c r="H3154" s="31">
        <f t="shared" si="101"/>
        <v>75.040000000000006</v>
      </c>
    </row>
    <row r="3155" spans="1:8" ht="40.5">
      <c r="A3155" s="359" t="s">
        <v>10640</v>
      </c>
      <c r="B3155" s="314" t="s">
        <v>21731</v>
      </c>
      <c r="C3155" s="359" t="s">
        <v>74</v>
      </c>
      <c r="D3155" s="359" t="s">
        <v>27245</v>
      </c>
      <c r="F3155" t="str">
        <f t="shared" si="100"/>
        <v>92278</v>
      </c>
      <c r="H3155" s="31">
        <f t="shared" si="101"/>
        <v>100.78</v>
      </c>
    </row>
    <row r="3156" spans="1:8" ht="40.5">
      <c r="A3156" s="359" t="s">
        <v>10641</v>
      </c>
      <c r="B3156" s="314" t="s">
        <v>21732</v>
      </c>
      <c r="C3156" s="359" t="s">
        <v>74</v>
      </c>
      <c r="D3156" s="359" t="s">
        <v>24437</v>
      </c>
      <c r="F3156" t="str">
        <f t="shared" si="100"/>
        <v>92279</v>
      </c>
      <c r="H3156" s="31">
        <f t="shared" si="101"/>
        <v>145.5</v>
      </c>
    </row>
    <row r="3157" spans="1:8" ht="40.5">
      <c r="A3157" s="359" t="s">
        <v>10642</v>
      </c>
      <c r="B3157" s="314" t="s">
        <v>21733</v>
      </c>
      <c r="C3157" s="359" t="s">
        <v>74</v>
      </c>
      <c r="D3157" s="359" t="s">
        <v>27246</v>
      </c>
      <c r="F3157" t="str">
        <f t="shared" si="100"/>
        <v>92280</v>
      </c>
      <c r="H3157" s="31">
        <f t="shared" si="101"/>
        <v>204.08</v>
      </c>
    </row>
    <row r="3158" spans="1:8" ht="40.5">
      <c r="A3158" s="359" t="s">
        <v>21734</v>
      </c>
      <c r="B3158" s="314" t="s">
        <v>21735</v>
      </c>
      <c r="C3158" s="359" t="s">
        <v>74</v>
      </c>
      <c r="D3158" s="359" t="s">
        <v>27247</v>
      </c>
      <c r="F3158" t="str">
        <f t="shared" si="100"/>
        <v>92281</v>
      </c>
      <c r="H3158" s="31">
        <f t="shared" si="101"/>
        <v>107.42</v>
      </c>
    </row>
    <row r="3159" spans="1:8" ht="40.5">
      <c r="A3159" s="359" t="s">
        <v>21736</v>
      </c>
      <c r="B3159" s="314" t="s">
        <v>21737</v>
      </c>
      <c r="C3159" s="359" t="s">
        <v>74</v>
      </c>
      <c r="D3159" s="359" t="s">
        <v>24289</v>
      </c>
      <c r="F3159" t="str">
        <f t="shared" si="100"/>
        <v>92282</v>
      </c>
      <c r="H3159" s="31">
        <f t="shared" si="101"/>
        <v>121.03</v>
      </c>
    </row>
    <row r="3160" spans="1:8" ht="40.5">
      <c r="A3160" s="359" t="s">
        <v>21738</v>
      </c>
      <c r="B3160" s="314" t="s">
        <v>21739</v>
      </c>
      <c r="C3160" s="359" t="s">
        <v>74</v>
      </c>
      <c r="D3160" s="359" t="s">
        <v>27248</v>
      </c>
      <c r="F3160" t="str">
        <f t="shared" si="100"/>
        <v>92283</v>
      </c>
      <c r="H3160" s="31">
        <f t="shared" si="101"/>
        <v>162.13</v>
      </c>
    </row>
    <row r="3161" spans="1:8" ht="40.5">
      <c r="A3161" s="359" t="s">
        <v>21740</v>
      </c>
      <c r="B3161" s="314" t="s">
        <v>21741</v>
      </c>
      <c r="C3161" s="359" t="s">
        <v>74</v>
      </c>
      <c r="D3161" s="359" t="s">
        <v>27249</v>
      </c>
      <c r="F3161" t="str">
        <f t="shared" si="100"/>
        <v>92284</v>
      </c>
      <c r="H3161" s="31">
        <f t="shared" si="101"/>
        <v>200.13</v>
      </c>
    </row>
    <row r="3162" spans="1:8" ht="40.5">
      <c r="A3162" s="359" t="s">
        <v>21742</v>
      </c>
      <c r="B3162" s="314" t="s">
        <v>21743</v>
      </c>
      <c r="C3162" s="359" t="s">
        <v>74</v>
      </c>
      <c r="D3162" s="359" t="s">
        <v>27250</v>
      </c>
      <c r="F3162" t="str">
        <f t="shared" si="100"/>
        <v>92285</v>
      </c>
      <c r="H3162" s="31">
        <f t="shared" si="101"/>
        <v>264.14</v>
      </c>
    </row>
    <row r="3163" spans="1:8" ht="40.5">
      <c r="A3163" s="359" t="s">
        <v>21744</v>
      </c>
      <c r="B3163" s="314" t="s">
        <v>21745</v>
      </c>
      <c r="C3163" s="359" t="s">
        <v>74</v>
      </c>
      <c r="D3163" s="359" t="s">
        <v>27251</v>
      </c>
      <c r="F3163" t="str">
        <f t="shared" si="100"/>
        <v>92286</v>
      </c>
      <c r="H3163" s="31">
        <f t="shared" si="101"/>
        <v>324.39999999999998</v>
      </c>
    </row>
    <row r="3164" spans="1:8" ht="40.5">
      <c r="A3164" s="359" t="s">
        <v>10643</v>
      </c>
      <c r="B3164" s="314" t="s">
        <v>21746</v>
      </c>
      <c r="C3164" s="359" t="s">
        <v>74</v>
      </c>
      <c r="D3164" s="359" t="s">
        <v>8839</v>
      </c>
      <c r="F3164" t="str">
        <f t="shared" si="100"/>
        <v>92305</v>
      </c>
      <c r="H3164" s="31">
        <f t="shared" si="101"/>
        <v>27.98</v>
      </c>
    </row>
    <row r="3165" spans="1:8" ht="40.5">
      <c r="A3165" s="359" t="s">
        <v>10644</v>
      </c>
      <c r="B3165" s="314" t="s">
        <v>21747</v>
      </c>
      <c r="C3165" s="359" t="s">
        <v>74</v>
      </c>
      <c r="D3165" s="359" t="s">
        <v>24331</v>
      </c>
      <c r="F3165" t="str">
        <f t="shared" si="100"/>
        <v>92306</v>
      </c>
      <c r="H3165" s="31">
        <f t="shared" si="101"/>
        <v>45.2</v>
      </c>
    </row>
    <row r="3166" spans="1:8" ht="40.5">
      <c r="A3166" s="359" t="s">
        <v>10645</v>
      </c>
      <c r="B3166" s="314" t="s">
        <v>21748</v>
      </c>
      <c r="C3166" s="359" t="s">
        <v>74</v>
      </c>
      <c r="D3166" s="359" t="s">
        <v>24737</v>
      </c>
      <c r="F3166" t="str">
        <f t="shared" si="100"/>
        <v>92307</v>
      </c>
      <c r="H3166" s="31">
        <f t="shared" si="101"/>
        <v>56.42</v>
      </c>
    </row>
    <row r="3167" spans="1:8" ht="40.5">
      <c r="A3167" s="359" t="s">
        <v>21749</v>
      </c>
      <c r="B3167" s="314" t="s">
        <v>21750</v>
      </c>
      <c r="C3167" s="359" t="s">
        <v>74</v>
      </c>
      <c r="D3167" s="359" t="s">
        <v>27252</v>
      </c>
      <c r="F3167" t="str">
        <f t="shared" si="100"/>
        <v>92308</v>
      </c>
      <c r="H3167" s="31">
        <f t="shared" si="101"/>
        <v>44.11</v>
      </c>
    </row>
    <row r="3168" spans="1:8" ht="40.5">
      <c r="A3168" s="359" t="s">
        <v>21751</v>
      </c>
      <c r="B3168" s="314" t="s">
        <v>21752</v>
      </c>
      <c r="C3168" s="359" t="s">
        <v>74</v>
      </c>
      <c r="D3168" s="359" t="s">
        <v>24464</v>
      </c>
      <c r="F3168" t="str">
        <f t="shared" si="100"/>
        <v>92309</v>
      </c>
      <c r="H3168" s="31">
        <f t="shared" si="101"/>
        <v>113.48</v>
      </c>
    </row>
    <row r="3169" spans="1:8" ht="40.5">
      <c r="A3169" s="359" t="s">
        <v>21753</v>
      </c>
      <c r="B3169" s="314" t="s">
        <v>21754</v>
      </c>
      <c r="C3169" s="359" t="s">
        <v>74</v>
      </c>
      <c r="D3169" s="359" t="s">
        <v>27253</v>
      </c>
      <c r="F3169" t="str">
        <f t="shared" si="100"/>
        <v>92310</v>
      </c>
      <c r="H3169" s="31">
        <f t="shared" si="101"/>
        <v>127.44</v>
      </c>
    </row>
    <row r="3170" spans="1:8" ht="40.5">
      <c r="A3170" s="359" t="s">
        <v>10646</v>
      </c>
      <c r="B3170" s="314" t="s">
        <v>21755</v>
      </c>
      <c r="C3170" s="359" t="s">
        <v>74</v>
      </c>
      <c r="D3170" s="359" t="s">
        <v>27254</v>
      </c>
      <c r="F3170" t="str">
        <f t="shared" si="100"/>
        <v>92320</v>
      </c>
      <c r="H3170" s="31">
        <f t="shared" si="101"/>
        <v>36.840000000000003</v>
      </c>
    </row>
    <row r="3171" spans="1:8" ht="40.5">
      <c r="A3171" s="359" t="s">
        <v>10647</v>
      </c>
      <c r="B3171" s="314" t="s">
        <v>21757</v>
      </c>
      <c r="C3171" s="359" t="s">
        <v>74</v>
      </c>
      <c r="D3171" s="359" t="s">
        <v>27255</v>
      </c>
      <c r="F3171" t="str">
        <f t="shared" si="100"/>
        <v>92321</v>
      </c>
      <c r="H3171" s="31">
        <f t="shared" si="101"/>
        <v>60.41</v>
      </c>
    </row>
    <row r="3172" spans="1:8" ht="40.5">
      <c r="A3172" s="359" t="s">
        <v>10648</v>
      </c>
      <c r="B3172" s="314" t="s">
        <v>21758</v>
      </c>
      <c r="C3172" s="359" t="s">
        <v>74</v>
      </c>
      <c r="D3172" s="359" t="s">
        <v>24682</v>
      </c>
      <c r="F3172" t="str">
        <f t="shared" si="100"/>
        <v>92322</v>
      </c>
      <c r="H3172" s="31">
        <f t="shared" si="101"/>
        <v>77.16</v>
      </c>
    </row>
    <row r="3173" spans="1:8" ht="40.5">
      <c r="A3173" s="359" t="s">
        <v>21759</v>
      </c>
      <c r="B3173" s="314" t="s">
        <v>21760</v>
      </c>
      <c r="C3173" s="359" t="s">
        <v>74</v>
      </c>
      <c r="D3173" s="359" t="s">
        <v>24483</v>
      </c>
      <c r="F3173" t="str">
        <f t="shared" si="100"/>
        <v>92323</v>
      </c>
      <c r="H3173" s="31">
        <f t="shared" si="101"/>
        <v>50.85</v>
      </c>
    </row>
    <row r="3174" spans="1:8" ht="40.5">
      <c r="A3174" s="359" t="s">
        <v>21761</v>
      </c>
      <c r="B3174" s="314" t="s">
        <v>21762</v>
      </c>
      <c r="C3174" s="359" t="s">
        <v>74</v>
      </c>
      <c r="D3174" s="359" t="s">
        <v>27256</v>
      </c>
      <c r="F3174" t="str">
        <f t="shared" si="100"/>
        <v>92324</v>
      </c>
      <c r="H3174" s="31">
        <f t="shared" si="101"/>
        <v>126.58</v>
      </c>
    </row>
    <row r="3175" spans="1:8" ht="40.5">
      <c r="A3175" s="359" t="s">
        <v>21763</v>
      </c>
      <c r="B3175" s="314" t="s">
        <v>21764</v>
      </c>
      <c r="C3175" s="359" t="s">
        <v>74</v>
      </c>
      <c r="D3175" s="359" t="s">
        <v>27257</v>
      </c>
      <c r="F3175" t="str">
        <f t="shared" si="100"/>
        <v>92325</v>
      </c>
      <c r="H3175" s="31">
        <f t="shared" si="101"/>
        <v>146.01</v>
      </c>
    </row>
    <row r="3176" spans="1:8" ht="54">
      <c r="A3176" s="359" t="s">
        <v>10649</v>
      </c>
      <c r="B3176" s="314" t="s">
        <v>3267</v>
      </c>
      <c r="C3176" s="359" t="s">
        <v>74</v>
      </c>
      <c r="D3176" s="359" t="s">
        <v>27258</v>
      </c>
      <c r="F3176" t="str">
        <f t="shared" si="100"/>
        <v>92335</v>
      </c>
      <c r="H3176" s="31">
        <f t="shared" si="101"/>
        <v>82.95</v>
      </c>
    </row>
    <row r="3177" spans="1:8" ht="54">
      <c r="A3177" s="359" t="s">
        <v>10650</v>
      </c>
      <c r="B3177" s="314" t="s">
        <v>3268</v>
      </c>
      <c r="C3177" s="359" t="s">
        <v>74</v>
      </c>
      <c r="D3177" s="359" t="s">
        <v>27259</v>
      </c>
      <c r="F3177" t="str">
        <f t="shared" si="100"/>
        <v>92336</v>
      </c>
      <c r="H3177" s="31">
        <f t="shared" si="101"/>
        <v>102.01</v>
      </c>
    </row>
    <row r="3178" spans="1:8" ht="54">
      <c r="A3178" s="359" t="s">
        <v>10651</v>
      </c>
      <c r="B3178" s="314" t="s">
        <v>3269</v>
      </c>
      <c r="C3178" s="359" t="s">
        <v>74</v>
      </c>
      <c r="D3178" s="359" t="s">
        <v>27260</v>
      </c>
      <c r="F3178" t="str">
        <f t="shared" si="100"/>
        <v>92337</v>
      </c>
      <c r="H3178" s="31">
        <f t="shared" si="101"/>
        <v>134.55000000000001</v>
      </c>
    </row>
    <row r="3179" spans="1:8" ht="40.5">
      <c r="A3179" s="359" t="s">
        <v>10652</v>
      </c>
      <c r="B3179" s="314" t="s">
        <v>2404</v>
      </c>
      <c r="C3179" s="359" t="s">
        <v>74</v>
      </c>
      <c r="D3179" s="359" t="s">
        <v>24866</v>
      </c>
      <c r="F3179" t="str">
        <f t="shared" si="100"/>
        <v>92338</v>
      </c>
      <c r="H3179" s="31">
        <f t="shared" si="101"/>
        <v>101.81</v>
      </c>
    </row>
    <row r="3180" spans="1:8" ht="40.5">
      <c r="A3180" s="359" t="s">
        <v>10653</v>
      </c>
      <c r="B3180" s="314" t="s">
        <v>3270</v>
      </c>
      <c r="C3180" s="359" t="s">
        <v>74</v>
      </c>
      <c r="D3180" s="359" t="s">
        <v>27261</v>
      </c>
      <c r="F3180" t="str">
        <f t="shared" si="100"/>
        <v>92339</v>
      </c>
      <c r="H3180" s="31">
        <f t="shared" si="101"/>
        <v>151.44</v>
      </c>
    </row>
    <row r="3181" spans="1:8" ht="54">
      <c r="A3181" s="359" t="s">
        <v>10654</v>
      </c>
      <c r="B3181" s="314" t="s">
        <v>5657</v>
      </c>
      <c r="C3181" s="359" t="s">
        <v>74</v>
      </c>
      <c r="D3181" s="359" t="s">
        <v>23957</v>
      </c>
      <c r="F3181" t="str">
        <f t="shared" si="100"/>
        <v>92341</v>
      </c>
      <c r="H3181" s="31">
        <f t="shared" si="101"/>
        <v>91.81</v>
      </c>
    </row>
    <row r="3182" spans="1:8" ht="54">
      <c r="A3182" s="359" t="s">
        <v>10655</v>
      </c>
      <c r="B3182" s="314" t="s">
        <v>3271</v>
      </c>
      <c r="C3182" s="359" t="s">
        <v>74</v>
      </c>
      <c r="D3182" s="359" t="s">
        <v>27262</v>
      </c>
      <c r="F3182" t="str">
        <f t="shared" si="100"/>
        <v>92342</v>
      </c>
      <c r="H3182" s="31">
        <f t="shared" si="101"/>
        <v>110.91</v>
      </c>
    </row>
    <row r="3183" spans="1:8" ht="54">
      <c r="A3183" s="359" t="s">
        <v>10656</v>
      </c>
      <c r="B3183" s="314" t="s">
        <v>5658</v>
      </c>
      <c r="C3183" s="359" t="s">
        <v>74</v>
      </c>
      <c r="D3183" s="359" t="s">
        <v>27263</v>
      </c>
      <c r="F3183" t="str">
        <f t="shared" si="100"/>
        <v>92343</v>
      </c>
      <c r="H3183" s="31">
        <f t="shared" si="101"/>
        <v>143.52000000000001</v>
      </c>
    </row>
    <row r="3184" spans="1:8" ht="40.5">
      <c r="A3184" s="359" t="s">
        <v>10657</v>
      </c>
      <c r="B3184" s="314" t="s">
        <v>3272</v>
      </c>
      <c r="C3184" s="359" t="s">
        <v>74</v>
      </c>
      <c r="D3184" s="359" t="s">
        <v>27264</v>
      </c>
      <c r="F3184" t="str">
        <f t="shared" si="100"/>
        <v>92361</v>
      </c>
      <c r="H3184" s="31">
        <f t="shared" si="101"/>
        <v>82.37</v>
      </c>
    </row>
    <row r="3185" spans="1:8" ht="54">
      <c r="A3185" s="359" t="s">
        <v>10658</v>
      </c>
      <c r="B3185" s="314" t="s">
        <v>5659</v>
      </c>
      <c r="C3185" s="359" t="s">
        <v>74</v>
      </c>
      <c r="D3185" s="359" t="s">
        <v>27265</v>
      </c>
      <c r="F3185" t="str">
        <f t="shared" si="100"/>
        <v>92362</v>
      </c>
      <c r="H3185" s="31">
        <f t="shared" si="101"/>
        <v>131.22999999999999</v>
      </c>
    </row>
    <row r="3186" spans="1:8" ht="54">
      <c r="A3186" s="359" t="s">
        <v>10659</v>
      </c>
      <c r="B3186" s="314" t="s">
        <v>3273</v>
      </c>
      <c r="C3186" s="359" t="s">
        <v>74</v>
      </c>
      <c r="D3186" s="359" t="s">
        <v>27266</v>
      </c>
      <c r="F3186" t="str">
        <f t="shared" si="100"/>
        <v>92364</v>
      </c>
      <c r="H3186" s="31">
        <f t="shared" si="101"/>
        <v>50.34</v>
      </c>
    </row>
    <row r="3187" spans="1:8" ht="54">
      <c r="A3187" s="359" t="s">
        <v>10660</v>
      </c>
      <c r="B3187" s="314" t="s">
        <v>3274</v>
      </c>
      <c r="C3187" s="359" t="s">
        <v>74</v>
      </c>
      <c r="D3187" s="359" t="s">
        <v>27267</v>
      </c>
      <c r="F3187" t="str">
        <f t="shared" si="100"/>
        <v>92365</v>
      </c>
      <c r="H3187" s="31">
        <f t="shared" si="101"/>
        <v>57.95</v>
      </c>
    </row>
    <row r="3188" spans="1:8" ht="54">
      <c r="A3188" s="359" t="s">
        <v>10661</v>
      </c>
      <c r="B3188" s="314" t="s">
        <v>5660</v>
      </c>
      <c r="C3188" s="359" t="s">
        <v>74</v>
      </c>
      <c r="D3188" s="359" t="s">
        <v>25139</v>
      </c>
      <c r="F3188" t="str">
        <f t="shared" si="100"/>
        <v>92366</v>
      </c>
      <c r="H3188" s="31">
        <f t="shared" si="101"/>
        <v>80.87</v>
      </c>
    </row>
    <row r="3189" spans="1:8" ht="54">
      <c r="A3189" s="359" t="s">
        <v>10662</v>
      </c>
      <c r="B3189" s="314" t="s">
        <v>3275</v>
      </c>
      <c r="C3189" s="359" t="s">
        <v>74</v>
      </c>
      <c r="D3189" s="359" t="s">
        <v>27268</v>
      </c>
      <c r="F3189" t="str">
        <f t="shared" si="100"/>
        <v>92367</v>
      </c>
      <c r="H3189" s="31">
        <f t="shared" si="101"/>
        <v>99.47</v>
      </c>
    </row>
    <row r="3190" spans="1:8" ht="54">
      <c r="A3190" s="359" t="s">
        <v>10663</v>
      </c>
      <c r="B3190" s="314" t="s">
        <v>5661</v>
      </c>
      <c r="C3190" s="359" t="s">
        <v>74</v>
      </c>
      <c r="D3190" s="359" t="s">
        <v>27269</v>
      </c>
      <c r="F3190" t="str">
        <f t="shared" si="100"/>
        <v>92368</v>
      </c>
      <c r="H3190" s="31">
        <f t="shared" si="101"/>
        <v>131.63999999999999</v>
      </c>
    </row>
    <row r="3191" spans="1:8" ht="54">
      <c r="A3191" s="359" t="s">
        <v>10664</v>
      </c>
      <c r="B3191" s="314" t="s">
        <v>5662</v>
      </c>
      <c r="C3191" s="359" t="s">
        <v>74</v>
      </c>
      <c r="D3191" s="359" t="s">
        <v>27270</v>
      </c>
      <c r="F3191" t="str">
        <f t="shared" si="100"/>
        <v>92648</v>
      </c>
      <c r="H3191" s="31">
        <f t="shared" si="101"/>
        <v>70.5</v>
      </c>
    </row>
    <row r="3192" spans="1:8" ht="40.5">
      <c r="A3192" s="359" t="s">
        <v>10665</v>
      </c>
      <c r="B3192" s="314" t="s">
        <v>3276</v>
      </c>
      <c r="C3192" s="359" t="s">
        <v>74</v>
      </c>
      <c r="D3192" s="359" t="s">
        <v>27271</v>
      </c>
      <c r="F3192" t="str">
        <f t="shared" si="100"/>
        <v>92649</v>
      </c>
      <c r="H3192" s="31">
        <f t="shared" si="101"/>
        <v>85.86</v>
      </c>
    </row>
    <row r="3193" spans="1:8" ht="54">
      <c r="A3193" s="359" t="s">
        <v>10666</v>
      </c>
      <c r="B3193" s="314" t="s">
        <v>5663</v>
      </c>
      <c r="C3193" s="359" t="s">
        <v>74</v>
      </c>
      <c r="D3193" s="359" t="s">
        <v>24537</v>
      </c>
      <c r="F3193" t="str">
        <f t="shared" si="100"/>
        <v>92650</v>
      </c>
      <c r="H3193" s="31">
        <f t="shared" si="101"/>
        <v>134.72</v>
      </c>
    </row>
    <row r="3194" spans="1:8" ht="54">
      <c r="A3194" s="359" t="s">
        <v>10667</v>
      </c>
      <c r="B3194" s="314" t="s">
        <v>3277</v>
      </c>
      <c r="C3194" s="359" t="s">
        <v>74</v>
      </c>
      <c r="D3194" s="359" t="s">
        <v>24611</v>
      </c>
      <c r="F3194" t="str">
        <f t="shared" si="100"/>
        <v>92652</v>
      </c>
      <c r="H3194" s="31">
        <f t="shared" si="101"/>
        <v>54.37</v>
      </c>
    </row>
    <row r="3195" spans="1:8" ht="54">
      <c r="A3195" s="359" t="s">
        <v>10668</v>
      </c>
      <c r="B3195" s="314" t="s">
        <v>3278</v>
      </c>
      <c r="C3195" s="359" t="s">
        <v>74</v>
      </c>
      <c r="D3195" s="359" t="s">
        <v>23322</v>
      </c>
      <c r="F3195" t="str">
        <f t="shared" si="100"/>
        <v>92653</v>
      </c>
      <c r="H3195" s="31">
        <f t="shared" si="101"/>
        <v>62.02</v>
      </c>
    </row>
    <row r="3196" spans="1:8" ht="54">
      <c r="A3196" s="359" t="s">
        <v>10669</v>
      </c>
      <c r="B3196" s="314" t="s">
        <v>3279</v>
      </c>
      <c r="C3196" s="359" t="s">
        <v>74</v>
      </c>
      <c r="D3196" s="359" t="s">
        <v>27193</v>
      </c>
      <c r="F3196" t="str">
        <f t="shared" si="100"/>
        <v>92654</v>
      </c>
      <c r="H3196" s="31">
        <f t="shared" si="101"/>
        <v>84.94</v>
      </c>
    </row>
    <row r="3197" spans="1:8" ht="54">
      <c r="A3197" s="359" t="s">
        <v>10670</v>
      </c>
      <c r="B3197" s="314" t="s">
        <v>3280</v>
      </c>
      <c r="C3197" s="359" t="s">
        <v>74</v>
      </c>
      <c r="D3197" s="359" t="s">
        <v>24693</v>
      </c>
      <c r="F3197" t="str">
        <f t="shared" si="100"/>
        <v>92655</v>
      </c>
      <c r="H3197" s="31">
        <f t="shared" si="101"/>
        <v>103.63</v>
      </c>
    </row>
    <row r="3198" spans="1:8" ht="54">
      <c r="A3198" s="359" t="s">
        <v>10671</v>
      </c>
      <c r="B3198" s="314" t="s">
        <v>3281</v>
      </c>
      <c r="C3198" s="359" t="s">
        <v>74</v>
      </c>
      <c r="D3198" s="359" t="s">
        <v>27272</v>
      </c>
      <c r="F3198" t="str">
        <f t="shared" si="100"/>
        <v>92656</v>
      </c>
      <c r="H3198" s="31">
        <f t="shared" si="101"/>
        <v>135.78</v>
      </c>
    </row>
    <row r="3199" spans="1:8" ht="54">
      <c r="A3199" s="359" t="s">
        <v>10672</v>
      </c>
      <c r="B3199" s="314" t="s">
        <v>5664</v>
      </c>
      <c r="C3199" s="359" t="s">
        <v>74</v>
      </c>
      <c r="D3199" s="359" t="s">
        <v>27273</v>
      </c>
      <c r="F3199" t="str">
        <f t="shared" si="100"/>
        <v>92687</v>
      </c>
      <c r="H3199" s="31">
        <f t="shared" si="101"/>
        <v>25.32</v>
      </c>
    </row>
    <row r="3200" spans="1:8" ht="54">
      <c r="A3200" s="359" t="s">
        <v>10673</v>
      </c>
      <c r="B3200" s="314" t="s">
        <v>5665</v>
      </c>
      <c r="C3200" s="359" t="s">
        <v>74</v>
      </c>
      <c r="D3200" s="359" t="s">
        <v>17185</v>
      </c>
      <c r="F3200" t="str">
        <f t="shared" si="100"/>
        <v>92688</v>
      </c>
      <c r="H3200" s="31">
        <f t="shared" si="101"/>
        <v>35.28</v>
      </c>
    </row>
    <row r="3201" spans="1:8" ht="54">
      <c r="A3201" s="359" t="s">
        <v>10674</v>
      </c>
      <c r="B3201" s="314" t="s">
        <v>3282</v>
      </c>
      <c r="C3201" s="359" t="s">
        <v>74</v>
      </c>
      <c r="D3201" s="359" t="s">
        <v>27274</v>
      </c>
      <c r="F3201" t="str">
        <f t="shared" si="100"/>
        <v>92689</v>
      </c>
      <c r="H3201" s="31">
        <f t="shared" si="101"/>
        <v>35.36</v>
      </c>
    </row>
    <row r="3202" spans="1:8" ht="54">
      <c r="A3202" s="359" t="s">
        <v>10675</v>
      </c>
      <c r="B3202" s="314" t="s">
        <v>3283</v>
      </c>
      <c r="C3202" s="359" t="s">
        <v>74</v>
      </c>
      <c r="D3202" s="359" t="s">
        <v>27275</v>
      </c>
      <c r="F3202" t="str">
        <f t="shared" si="100"/>
        <v>92690</v>
      </c>
      <c r="H3202" s="31">
        <f t="shared" si="101"/>
        <v>51.07</v>
      </c>
    </row>
    <row r="3203" spans="1:8" ht="67.5">
      <c r="A3203" s="359" t="s">
        <v>10676</v>
      </c>
      <c r="B3203" s="314" t="s">
        <v>5666</v>
      </c>
      <c r="C3203" s="359" t="s">
        <v>74</v>
      </c>
      <c r="D3203" s="359" t="s">
        <v>27276</v>
      </c>
      <c r="F3203" t="str">
        <f t="shared" si="100"/>
        <v>94462</v>
      </c>
      <c r="H3203" s="31">
        <f t="shared" si="101"/>
        <v>90.45</v>
      </c>
    </row>
    <row r="3204" spans="1:8" ht="67.5">
      <c r="A3204" s="359" t="s">
        <v>10677</v>
      </c>
      <c r="B3204" s="314" t="s">
        <v>5667</v>
      </c>
      <c r="C3204" s="359" t="s">
        <v>74</v>
      </c>
      <c r="D3204" s="359" t="s">
        <v>27277</v>
      </c>
      <c r="F3204" t="str">
        <f t="shared" si="100"/>
        <v>94463</v>
      </c>
      <c r="H3204" s="31">
        <f t="shared" si="101"/>
        <v>106.44</v>
      </c>
    </row>
    <row r="3205" spans="1:8" ht="67.5">
      <c r="A3205" s="359" t="s">
        <v>10678</v>
      </c>
      <c r="B3205" s="314" t="s">
        <v>5668</v>
      </c>
      <c r="C3205" s="359" t="s">
        <v>74</v>
      </c>
      <c r="D3205" s="359" t="s">
        <v>27278</v>
      </c>
      <c r="F3205" t="str">
        <f t="shared" ref="F3205:F3268" si="102">TRIM(A3205)</f>
        <v>94464</v>
      </c>
      <c r="H3205" s="31">
        <f t="shared" ref="H3205:H3268" si="103">ROUND(D3205*(1+$H$1),2)</f>
        <v>150.30000000000001</v>
      </c>
    </row>
    <row r="3206" spans="1:8" ht="67.5">
      <c r="A3206" s="359" t="s">
        <v>10679</v>
      </c>
      <c r="B3206" s="314" t="s">
        <v>21766</v>
      </c>
      <c r="C3206" s="359" t="s">
        <v>74</v>
      </c>
      <c r="D3206" s="359" t="s">
        <v>27279</v>
      </c>
      <c r="F3206" t="str">
        <f t="shared" si="102"/>
        <v>94602</v>
      </c>
      <c r="H3206" s="31">
        <f t="shared" si="103"/>
        <v>160.37</v>
      </c>
    </row>
    <row r="3207" spans="1:8" ht="67.5">
      <c r="A3207" s="359" t="s">
        <v>10680</v>
      </c>
      <c r="B3207" s="314" t="s">
        <v>21767</v>
      </c>
      <c r="C3207" s="359" t="s">
        <v>74</v>
      </c>
      <c r="D3207" s="359" t="s">
        <v>27280</v>
      </c>
      <c r="F3207" t="str">
        <f t="shared" si="102"/>
        <v>94603</v>
      </c>
      <c r="H3207" s="31">
        <f t="shared" si="103"/>
        <v>214.35</v>
      </c>
    </row>
    <row r="3208" spans="1:8" ht="67.5">
      <c r="A3208" s="359" t="s">
        <v>10681</v>
      </c>
      <c r="B3208" s="314" t="s">
        <v>21768</v>
      </c>
      <c r="C3208" s="359" t="s">
        <v>74</v>
      </c>
      <c r="D3208" s="359" t="s">
        <v>27281</v>
      </c>
      <c r="F3208" t="str">
        <f t="shared" si="102"/>
        <v>94604</v>
      </c>
      <c r="H3208" s="31">
        <f t="shared" si="103"/>
        <v>291.93</v>
      </c>
    </row>
    <row r="3209" spans="1:8" ht="67.5">
      <c r="A3209" s="359" t="s">
        <v>10682</v>
      </c>
      <c r="B3209" s="314" t="s">
        <v>21769</v>
      </c>
      <c r="C3209" s="359" t="s">
        <v>74</v>
      </c>
      <c r="D3209" s="359" t="s">
        <v>27282</v>
      </c>
      <c r="F3209" t="str">
        <f t="shared" si="102"/>
        <v>94605</v>
      </c>
      <c r="H3209" s="31">
        <f t="shared" si="103"/>
        <v>415.81</v>
      </c>
    </row>
    <row r="3210" spans="1:8" ht="54">
      <c r="A3210" s="359" t="s">
        <v>10683</v>
      </c>
      <c r="B3210" s="314" t="s">
        <v>5669</v>
      </c>
      <c r="C3210" s="359" t="s">
        <v>74</v>
      </c>
      <c r="D3210" s="359" t="s">
        <v>23751</v>
      </c>
      <c r="F3210" t="str">
        <f t="shared" si="102"/>
        <v>94648</v>
      </c>
      <c r="H3210" s="31">
        <f t="shared" si="103"/>
        <v>9.43</v>
      </c>
    </row>
    <row r="3211" spans="1:8" ht="54">
      <c r="A3211" s="359" t="s">
        <v>10684</v>
      </c>
      <c r="B3211" s="314" t="s">
        <v>5670</v>
      </c>
      <c r="C3211" s="359" t="s">
        <v>74</v>
      </c>
      <c r="D3211" s="359" t="s">
        <v>12884</v>
      </c>
      <c r="F3211" t="str">
        <f t="shared" si="102"/>
        <v>94649</v>
      </c>
      <c r="H3211" s="31">
        <f t="shared" si="103"/>
        <v>14.32</v>
      </c>
    </row>
    <row r="3212" spans="1:8" ht="54">
      <c r="A3212" s="359" t="s">
        <v>10685</v>
      </c>
      <c r="B3212" s="314" t="s">
        <v>5671</v>
      </c>
      <c r="C3212" s="359" t="s">
        <v>74</v>
      </c>
      <c r="D3212" s="359" t="s">
        <v>23915</v>
      </c>
      <c r="F3212" t="str">
        <f t="shared" si="102"/>
        <v>94650</v>
      </c>
      <c r="H3212" s="31">
        <f t="shared" si="103"/>
        <v>20.5</v>
      </c>
    </row>
    <row r="3213" spans="1:8" ht="54">
      <c r="A3213" s="359" t="s">
        <v>10686</v>
      </c>
      <c r="B3213" s="314" t="s">
        <v>5672</v>
      </c>
      <c r="C3213" s="359" t="s">
        <v>74</v>
      </c>
      <c r="D3213" s="359" t="s">
        <v>27283</v>
      </c>
      <c r="F3213" t="str">
        <f t="shared" si="102"/>
        <v>94651</v>
      </c>
      <c r="H3213" s="31">
        <f t="shared" si="103"/>
        <v>22.32</v>
      </c>
    </row>
    <row r="3214" spans="1:8" ht="54">
      <c r="A3214" s="359" t="s">
        <v>10687</v>
      </c>
      <c r="B3214" s="314" t="s">
        <v>5673</v>
      </c>
      <c r="C3214" s="359" t="s">
        <v>74</v>
      </c>
      <c r="D3214" s="359" t="s">
        <v>27284</v>
      </c>
      <c r="F3214" t="str">
        <f t="shared" si="102"/>
        <v>94652</v>
      </c>
      <c r="H3214" s="31">
        <f t="shared" si="103"/>
        <v>36.35</v>
      </c>
    </row>
    <row r="3215" spans="1:8" ht="54">
      <c r="A3215" s="359" t="s">
        <v>10688</v>
      </c>
      <c r="B3215" s="314" t="s">
        <v>5674</v>
      </c>
      <c r="C3215" s="359" t="s">
        <v>74</v>
      </c>
      <c r="D3215" s="359" t="s">
        <v>25535</v>
      </c>
      <c r="F3215" t="str">
        <f t="shared" si="102"/>
        <v>94653</v>
      </c>
      <c r="H3215" s="31">
        <f t="shared" si="103"/>
        <v>52.26</v>
      </c>
    </row>
    <row r="3216" spans="1:8" ht="54">
      <c r="A3216" s="359" t="s">
        <v>10689</v>
      </c>
      <c r="B3216" s="314" t="s">
        <v>5675</v>
      </c>
      <c r="C3216" s="359" t="s">
        <v>74</v>
      </c>
      <c r="D3216" s="359" t="s">
        <v>24505</v>
      </c>
      <c r="F3216" t="str">
        <f t="shared" si="102"/>
        <v>94654</v>
      </c>
      <c r="H3216" s="31">
        <f t="shared" si="103"/>
        <v>69.3</v>
      </c>
    </row>
    <row r="3217" spans="1:8" ht="54">
      <c r="A3217" s="359" t="s">
        <v>10690</v>
      </c>
      <c r="B3217" s="314" t="s">
        <v>5676</v>
      </c>
      <c r="C3217" s="359" t="s">
        <v>74</v>
      </c>
      <c r="D3217" s="359" t="s">
        <v>27285</v>
      </c>
      <c r="F3217" t="str">
        <f t="shared" si="102"/>
        <v>94655</v>
      </c>
      <c r="H3217" s="31">
        <f t="shared" si="103"/>
        <v>97.64</v>
      </c>
    </row>
    <row r="3218" spans="1:8" ht="54">
      <c r="A3218" s="359" t="s">
        <v>10691</v>
      </c>
      <c r="B3218" s="314" t="s">
        <v>5677</v>
      </c>
      <c r="C3218" s="359" t="s">
        <v>74</v>
      </c>
      <c r="D3218" s="359" t="s">
        <v>23570</v>
      </c>
      <c r="F3218" t="str">
        <f t="shared" si="102"/>
        <v>94716</v>
      </c>
      <c r="H3218" s="31">
        <f t="shared" si="103"/>
        <v>19.309999999999999</v>
      </c>
    </row>
    <row r="3219" spans="1:8" ht="54">
      <c r="A3219" s="359" t="s">
        <v>10692</v>
      </c>
      <c r="B3219" s="314" t="s">
        <v>5678</v>
      </c>
      <c r="C3219" s="359" t="s">
        <v>74</v>
      </c>
      <c r="D3219" s="359" t="s">
        <v>23668</v>
      </c>
      <c r="F3219" t="str">
        <f t="shared" si="102"/>
        <v>94717</v>
      </c>
      <c r="H3219" s="31">
        <f t="shared" si="103"/>
        <v>27.89</v>
      </c>
    </row>
    <row r="3220" spans="1:8" ht="54">
      <c r="A3220" s="359" t="s">
        <v>10693</v>
      </c>
      <c r="B3220" s="314" t="s">
        <v>5679</v>
      </c>
      <c r="C3220" s="359" t="s">
        <v>74</v>
      </c>
      <c r="D3220" s="359" t="s">
        <v>26234</v>
      </c>
      <c r="F3220" t="str">
        <f t="shared" si="102"/>
        <v>94718</v>
      </c>
      <c r="H3220" s="31">
        <f t="shared" si="103"/>
        <v>34.58</v>
      </c>
    </row>
    <row r="3221" spans="1:8" ht="54">
      <c r="A3221" s="359" t="s">
        <v>10694</v>
      </c>
      <c r="B3221" s="314" t="s">
        <v>5680</v>
      </c>
      <c r="C3221" s="359" t="s">
        <v>74</v>
      </c>
      <c r="D3221" s="359" t="s">
        <v>24417</v>
      </c>
      <c r="F3221" t="str">
        <f t="shared" si="102"/>
        <v>94719</v>
      </c>
      <c r="H3221" s="31">
        <f t="shared" si="103"/>
        <v>44.88</v>
      </c>
    </row>
    <row r="3222" spans="1:8" ht="54">
      <c r="A3222" s="359" t="s">
        <v>10695</v>
      </c>
      <c r="B3222" s="314" t="s">
        <v>5681</v>
      </c>
      <c r="C3222" s="359" t="s">
        <v>74</v>
      </c>
      <c r="D3222" s="359" t="s">
        <v>27286</v>
      </c>
      <c r="F3222" t="str">
        <f t="shared" si="102"/>
        <v>94720</v>
      </c>
      <c r="H3222" s="31">
        <f t="shared" si="103"/>
        <v>68.069999999999993</v>
      </c>
    </row>
    <row r="3223" spans="1:8" ht="54">
      <c r="A3223" s="359" t="s">
        <v>10696</v>
      </c>
      <c r="B3223" s="314" t="s">
        <v>5682</v>
      </c>
      <c r="C3223" s="359" t="s">
        <v>74</v>
      </c>
      <c r="D3223" s="359" t="s">
        <v>27287</v>
      </c>
      <c r="F3223" t="str">
        <f t="shared" si="102"/>
        <v>94721</v>
      </c>
      <c r="H3223" s="31">
        <f t="shared" si="103"/>
        <v>98.23</v>
      </c>
    </row>
    <row r="3224" spans="1:8" ht="54">
      <c r="A3224" s="359" t="s">
        <v>10697</v>
      </c>
      <c r="B3224" s="314" t="s">
        <v>5683</v>
      </c>
      <c r="C3224" s="359" t="s">
        <v>74</v>
      </c>
      <c r="D3224" s="359" t="s">
        <v>26580</v>
      </c>
      <c r="F3224" t="str">
        <f t="shared" si="102"/>
        <v>94722</v>
      </c>
      <c r="H3224" s="31">
        <f t="shared" si="103"/>
        <v>171.91</v>
      </c>
    </row>
    <row r="3225" spans="1:8" ht="54">
      <c r="A3225" s="359" t="s">
        <v>10698</v>
      </c>
      <c r="B3225" s="314" t="s">
        <v>14455</v>
      </c>
      <c r="C3225" s="359" t="s">
        <v>74</v>
      </c>
      <c r="D3225" s="359" t="s">
        <v>24425</v>
      </c>
      <c r="F3225" t="str">
        <f t="shared" si="102"/>
        <v>95697</v>
      </c>
      <c r="H3225" s="31">
        <f t="shared" si="103"/>
        <v>67</v>
      </c>
    </row>
    <row r="3226" spans="1:8" ht="40.5">
      <c r="A3226" s="359" t="s">
        <v>10699</v>
      </c>
      <c r="B3226" s="314" t="s">
        <v>5684</v>
      </c>
      <c r="C3226" s="359" t="s">
        <v>74</v>
      </c>
      <c r="D3226" s="359" t="s">
        <v>27288</v>
      </c>
      <c r="F3226" t="str">
        <f t="shared" si="102"/>
        <v>96635</v>
      </c>
      <c r="H3226" s="31">
        <f t="shared" si="103"/>
        <v>25.86</v>
      </c>
    </row>
    <row r="3227" spans="1:8" ht="40.5">
      <c r="A3227" s="359" t="s">
        <v>10701</v>
      </c>
      <c r="B3227" s="314" t="s">
        <v>5685</v>
      </c>
      <c r="C3227" s="359" t="s">
        <v>74</v>
      </c>
      <c r="D3227" s="359" t="s">
        <v>25133</v>
      </c>
      <c r="F3227" t="str">
        <f t="shared" si="102"/>
        <v>96636</v>
      </c>
      <c r="H3227" s="31">
        <f t="shared" si="103"/>
        <v>27.37</v>
      </c>
    </row>
    <row r="3228" spans="1:8" ht="40.5">
      <c r="A3228" s="359" t="s">
        <v>10702</v>
      </c>
      <c r="B3228" s="314" t="s">
        <v>5686</v>
      </c>
      <c r="C3228" s="359" t="s">
        <v>74</v>
      </c>
      <c r="D3228" s="359" t="s">
        <v>13981</v>
      </c>
      <c r="F3228" t="str">
        <f t="shared" si="102"/>
        <v>96644</v>
      </c>
      <c r="H3228" s="31">
        <f t="shared" si="103"/>
        <v>16.670000000000002</v>
      </c>
    </row>
    <row r="3229" spans="1:8" ht="40.5">
      <c r="A3229" s="359" t="s">
        <v>10703</v>
      </c>
      <c r="B3229" s="314" t="s">
        <v>5687</v>
      </c>
      <c r="C3229" s="359" t="s">
        <v>74</v>
      </c>
      <c r="D3229" s="359" t="s">
        <v>14932</v>
      </c>
      <c r="F3229" t="str">
        <f t="shared" si="102"/>
        <v>96645</v>
      </c>
      <c r="H3229" s="31">
        <f t="shared" si="103"/>
        <v>21.61</v>
      </c>
    </row>
    <row r="3230" spans="1:8" ht="40.5">
      <c r="A3230" s="359" t="s">
        <v>10704</v>
      </c>
      <c r="B3230" s="314" t="s">
        <v>5688</v>
      </c>
      <c r="C3230" s="359" t="s">
        <v>74</v>
      </c>
      <c r="D3230" s="359" t="s">
        <v>25147</v>
      </c>
      <c r="F3230" t="str">
        <f t="shared" si="102"/>
        <v>96646</v>
      </c>
      <c r="H3230" s="31">
        <f t="shared" si="103"/>
        <v>33.54</v>
      </c>
    </row>
    <row r="3231" spans="1:8" ht="40.5">
      <c r="A3231" s="359" t="s">
        <v>10705</v>
      </c>
      <c r="B3231" s="314" t="s">
        <v>5689</v>
      </c>
      <c r="C3231" s="359" t="s">
        <v>74</v>
      </c>
      <c r="D3231" s="359" t="s">
        <v>11176</v>
      </c>
      <c r="F3231" t="str">
        <f t="shared" si="102"/>
        <v>96647</v>
      </c>
      <c r="H3231" s="31">
        <f t="shared" si="103"/>
        <v>15.01</v>
      </c>
    </row>
    <row r="3232" spans="1:8" ht="40.5">
      <c r="A3232" s="359" t="s">
        <v>10706</v>
      </c>
      <c r="B3232" s="314" t="s">
        <v>5690</v>
      </c>
      <c r="C3232" s="359" t="s">
        <v>74</v>
      </c>
      <c r="D3232" s="359" t="s">
        <v>25267</v>
      </c>
      <c r="F3232" t="str">
        <f t="shared" si="102"/>
        <v>96648</v>
      </c>
      <c r="H3232" s="31">
        <f t="shared" si="103"/>
        <v>27.4</v>
      </c>
    </row>
    <row r="3233" spans="1:8" ht="40.5">
      <c r="A3233" s="359" t="s">
        <v>10707</v>
      </c>
      <c r="B3233" s="314" t="s">
        <v>5691</v>
      </c>
      <c r="C3233" s="359" t="s">
        <v>74</v>
      </c>
      <c r="D3233" s="359" t="s">
        <v>25516</v>
      </c>
      <c r="F3233" t="str">
        <f t="shared" si="102"/>
        <v>96649</v>
      </c>
      <c r="H3233" s="31">
        <f t="shared" si="103"/>
        <v>40.47</v>
      </c>
    </row>
    <row r="3234" spans="1:8" ht="40.5">
      <c r="A3234" s="359" t="s">
        <v>10708</v>
      </c>
      <c r="B3234" s="314" t="s">
        <v>5692</v>
      </c>
      <c r="C3234" s="359" t="s">
        <v>74</v>
      </c>
      <c r="D3234" s="359" t="s">
        <v>11700</v>
      </c>
      <c r="F3234" t="str">
        <f t="shared" si="102"/>
        <v>96668</v>
      </c>
      <c r="H3234" s="31">
        <f t="shared" si="103"/>
        <v>10.28</v>
      </c>
    </row>
    <row r="3235" spans="1:8" ht="40.5">
      <c r="A3235" s="359" t="s">
        <v>10710</v>
      </c>
      <c r="B3235" s="314" t="s">
        <v>5693</v>
      </c>
      <c r="C3235" s="359" t="s">
        <v>74</v>
      </c>
      <c r="D3235" s="359" t="s">
        <v>27289</v>
      </c>
      <c r="F3235" t="str">
        <f t="shared" si="102"/>
        <v>96669</v>
      </c>
      <c r="H3235" s="31">
        <f t="shared" si="103"/>
        <v>12.75</v>
      </c>
    </row>
    <row r="3236" spans="1:8" ht="40.5">
      <c r="A3236" s="359" t="s">
        <v>10712</v>
      </c>
      <c r="B3236" s="314" t="s">
        <v>5694</v>
      </c>
      <c r="C3236" s="359" t="s">
        <v>74</v>
      </c>
      <c r="D3236" s="359" t="s">
        <v>25229</v>
      </c>
      <c r="F3236" t="str">
        <f t="shared" si="102"/>
        <v>96670</v>
      </c>
      <c r="H3236" s="31">
        <f t="shared" si="103"/>
        <v>19.36</v>
      </c>
    </row>
    <row r="3237" spans="1:8" ht="40.5">
      <c r="A3237" s="359" t="s">
        <v>10713</v>
      </c>
      <c r="B3237" s="314" t="s">
        <v>5695</v>
      </c>
      <c r="C3237" s="359" t="s">
        <v>74</v>
      </c>
      <c r="D3237" s="359" t="s">
        <v>23800</v>
      </c>
      <c r="F3237" t="str">
        <f t="shared" si="102"/>
        <v>96671</v>
      </c>
      <c r="H3237" s="31">
        <f t="shared" si="103"/>
        <v>25.95</v>
      </c>
    </row>
    <row r="3238" spans="1:8" ht="40.5">
      <c r="A3238" s="359" t="s">
        <v>10714</v>
      </c>
      <c r="B3238" s="314" t="s">
        <v>5696</v>
      </c>
      <c r="C3238" s="359" t="s">
        <v>74</v>
      </c>
      <c r="D3238" s="359" t="s">
        <v>23596</v>
      </c>
      <c r="F3238" t="str">
        <f t="shared" si="102"/>
        <v>96672</v>
      </c>
      <c r="H3238" s="31">
        <f t="shared" si="103"/>
        <v>38.11</v>
      </c>
    </row>
    <row r="3239" spans="1:8" ht="40.5">
      <c r="A3239" s="359" t="s">
        <v>10716</v>
      </c>
      <c r="B3239" s="314" t="s">
        <v>5697</v>
      </c>
      <c r="C3239" s="359" t="s">
        <v>74</v>
      </c>
      <c r="D3239" s="359" t="s">
        <v>24435</v>
      </c>
      <c r="F3239" t="str">
        <f t="shared" si="102"/>
        <v>96673</v>
      </c>
      <c r="H3239" s="31">
        <f t="shared" si="103"/>
        <v>62.16</v>
      </c>
    </row>
    <row r="3240" spans="1:8" ht="40.5">
      <c r="A3240" s="359" t="s">
        <v>10717</v>
      </c>
      <c r="B3240" s="314" t="s">
        <v>5698</v>
      </c>
      <c r="C3240" s="359" t="s">
        <v>74</v>
      </c>
      <c r="D3240" s="359" t="s">
        <v>27290</v>
      </c>
      <c r="F3240" t="str">
        <f t="shared" si="102"/>
        <v>96674</v>
      </c>
      <c r="H3240" s="31">
        <f t="shared" si="103"/>
        <v>87.34</v>
      </c>
    </row>
    <row r="3241" spans="1:8" ht="40.5">
      <c r="A3241" s="359" t="s">
        <v>10718</v>
      </c>
      <c r="B3241" s="314" t="s">
        <v>5699</v>
      </c>
      <c r="C3241" s="359" t="s">
        <v>74</v>
      </c>
      <c r="D3241" s="359" t="s">
        <v>27291</v>
      </c>
      <c r="F3241" t="str">
        <f t="shared" si="102"/>
        <v>96675</v>
      </c>
      <c r="H3241" s="31">
        <f t="shared" si="103"/>
        <v>151.56</v>
      </c>
    </row>
    <row r="3242" spans="1:8" ht="40.5">
      <c r="A3242" s="359" t="s">
        <v>10719</v>
      </c>
      <c r="B3242" s="314" t="s">
        <v>5700</v>
      </c>
      <c r="C3242" s="359" t="s">
        <v>74</v>
      </c>
      <c r="D3242" s="359" t="s">
        <v>11752</v>
      </c>
      <c r="F3242" t="str">
        <f t="shared" si="102"/>
        <v>96676</v>
      </c>
      <c r="H3242" s="31">
        <f t="shared" si="103"/>
        <v>10.220000000000001</v>
      </c>
    </row>
    <row r="3243" spans="1:8" ht="40.5">
      <c r="A3243" s="359" t="s">
        <v>10720</v>
      </c>
      <c r="B3243" s="314" t="s">
        <v>5701</v>
      </c>
      <c r="C3243" s="359" t="s">
        <v>74</v>
      </c>
      <c r="D3243" s="359" t="s">
        <v>13842</v>
      </c>
      <c r="F3243" t="str">
        <f t="shared" si="102"/>
        <v>96677</v>
      </c>
      <c r="H3243" s="31">
        <f t="shared" si="103"/>
        <v>16.84</v>
      </c>
    </row>
    <row r="3244" spans="1:8" ht="40.5">
      <c r="A3244" s="359" t="s">
        <v>10721</v>
      </c>
      <c r="B3244" s="314" t="s">
        <v>5702</v>
      </c>
      <c r="C3244" s="359" t="s">
        <v>74</v>
      </c>
      <c r="D3244" s="359" t="s">
        <v>13900</v>
      </c>
      <c r="F3244" t="str">
        <f t="shared" si="102"/>
        <v>96678</v>
      </c>
      <c r="H3244" s="31">
        <f t="shared" si="103"/>
        <v>23.43</v>
      </c>
    </row>
    <row r="3245" spans="1:8" ht="40.5">
      <c r="A3245" s="359" t="s">
        <v>10722</v>
      </c>
      <c r="B3245" s="314" t="s">
        <v>5703</v>
      </c>
      <c r="C3245" s="359" t="s">
        <v>74</v>
      </c>
      <c r="D3245" s="359" t="s">
        <v>23435</v>
      </c>
      <c r="F3245" t="str">
        <f t="shared" si="102"/>
        <v>96679</v>
      </c>
      <c r="H3245" s="31">
        <f t="shared" si="103"/>
        <v>34.19</v>
      </c>
    </row>
    <row r="3246" spans="1:8" ht="40.5">
      <c r="A3246" s="359" t="s">
        <v>10723</v>
      </c>
      <c r="B3246" s="314" t="s">
        <v>5704</v>
      </c>
      <c r="C3246" s="359" t="s">
        <v>74</v>
      </c>
      <c r="D3246" s="359" t="s">
        <v>14474</v>
      </c>
      <c r="F3246" t="str">
        <f t="shared" si="102"/>
        <v>96680</v>
      </c>
      <c r="H3246" s="31">
        <f t="shared" si="103"/>
        <v>46.15</v>
      </c>
    </row>
    <row r="3247" spans="1:8" ht="40.5">
      <c r="A3247" s="359" t="s">
        <v>10724</v>
      </c>
      <c r="B3247" s="314" t="s">
        <v>5705</v>
      </c>
      <c r="C3247" s="359" t="s">
        <v>74</v>
      </c>
      <c r="D3247" s="359" t="s">
        <v>27292</v>
      </c>
      <c r="F3247" t="str">
        <f t="shared" si="102"/>
        <v>96681</v>
      </c>
      <c r="H3247" s="31">
        <f t="shared" si="103"/>
        <v>85.85</v>
      </c>
    </row>
    <row r="3248" spans="1:8" ht="40.5">
      <c r="A3248" s="359" t="s">
        <v>10725</v>
      </c>
      <c r="B3248" s="314" t="s">
        <v>5706</v>
      </c>
      <c r="C3248" s="359" t="s">
        <v>74</v>
      </c>
      <c r="D3248" s="359" t="s">
        <v>27256</v>
      </c>
      <c r="F3248" t="str">
        <f t="shared" si="102"/>
        <v>96682</v>
      </c>
      <c r="H3248" s="31">
        <f t="shared" si="103"/>
        <v>126.58</v>
      </c>
    </row>
    <row r="3249" spans="1:8" ht="40.5">
      <c r="A3249" s="359" t="s">
        <v>10726</v>
      </c>
      <c r="B3249" s="314" t="s">
        <v>5707</v>
      </c>
      <c r="C3249" s="359" t="s">
        <v>74</v>
      </c>
      <c r="D3249" s="359" t="s">
        <v>27293</v>
      </c>
      <c r="F3249" t="str">
        <f t="shared" si="102"/>
        <v>96683</v>
      </c>
      <c r="H3249" s="31">
        <f t="shared" si="103"/>
        <v>173.41</v>
      </c>
    </row>
    <row r="3250" spans="1:8" ht="54">
      <c r="A3250" s="359" t="s">
        <v>10727</v>
      </c>
      <c r="B3250" s="314" t="s">
        <v>5708</v>
      </c>
      <c r="C3250" s="359" t="s">
        <v>74</v>
      </c>
      <c r="D3250" s="359" t="s">
        <v>9886</v>
      </c>
      <c r="F3250" t="str">
        <f t="shared" si="102"/>
        <v>96718</v>
      </c>
      <c r="H3250" s="31">
        <f t="shared" si="103"/>
        <v>6.68</v>
      </c>
    </row>
    <row r="3251" spans="1:8" ht="54">
      <c r="A3251" s="359" t="s">
        <v>10728</v>
      </c>
      <c r="B3251" s="382" t="s">
        <v>5709</v>
      </c>
      <c r="C3251" s="359" t="s">
        <v>74</v>
      </c>
      <c r="D3251" s="359" t="s">
        <v>27294</v>
      </c>
      <c r="F3251" t="str">
        <f t="shared" si="102"/>
        <v>96719</v>
      </c>
      <c r="H3251" s="31">
        <f t="shared" si="103"/>
        <v>14.12</v>
      </c>
    </row>
    <row r="3252" spans="1:8" ht="54">
      <c r="A3252" s="359" t="s">
        <v>10729</v>
      </c>
      <c r="B3252" s="314" t="s">
        <v>5710</v>
      </c>
      <c r="C3252" s="359" t="s">
        <v>74</v>
      </c>
      <c r="D3252" s="359" t="s">
        <v>27295</v>
      </c>
      <c r="F3252" t="str">
        <f t="shared" si="102"/>
        <v>96720</v>
      </c>
      <c r="H3252" s="31">
        <f t="shared" si="103"/>
        <v>17.12</v>
      </c>
    </row>
    <row r="3253" spans="1:8" ht="54">
      <c r="A3253" s="359" t="s">
        <v>10731</v>
      </c>
      <c r="B3253" s="314" t="s">
        <v>5711</v>
      </c>
      <c r="C3253" s="359" t="s">
        <v>74</v>
      </c>
      <c r="D3253" s="359" t="s">
        <v>12879</v>
      </c>
      <c r="F3253" t="str">
        <f t="shared" si="102"/>
        <v>96721</v>
      </c>
      <c r="H3253" s="31">
        <f t="shared" si="103"/>
        <v>22.76</v>
      </c>
    </row>
    <row r="3254" spans="1:8" ht="54">
      <c r="A3254" s="359" t="s">
        <v>10732</v>
      </c>
      <c r="B3254" s="314" t="s">
        <v>5712</v>
      </c>
      <c r="C3254" s="359" t="s">
        <v>74</v>
      </c>
      <c r="D3254" s="359" t="s">
        <v>14468</v>
      </c>
      <c r="F3254" t="str">
        <f t="shared" si="102"/>
        <v>96722</v>
      </c>
      <c r="H3254" s="31">
        <f t="shared" si="103"/>
        <v>31.21</v>
      </c>
    </row>
    <row r="3255" spans="1:8" ht="54">
      <c r="A3255" s="359" t="s">
        <v>10733</v>
      </c>
      <c r="B3255" s="382" t="s">
        <v>5713</v>
      </c>
      <c r="C3255" s="359" t="s">
        <v>74</v>
      </c>
      <c r="D3255" s="359" t="s">
        <v>27296</v>
      </c>
      <c r="F3255" t="str">
        <f t="shared" si="102"/>
        <v>96723</v>
      </c>
      <c r="H3255" s="31">
        <f t="shared" si="103"/>
        <v>41.06</v>
      </c>
    </row>
    <row r="3256" spans="1:8" ht="54">
      <c r="A3256" s="359" t="s">
        <v>10734</v>
      </c>
      <c r="B3256" s="314" t="s">
        <v>5714</v>
      </c>
      <c r="C3256" s="359" t="s">
        <v>74</v>
      </c>
      <c r="D3256" s="359" t="s">
        <v>27297</v>
      </c>
      <c r="F3256" t="str">
        <f t="shared" si="102"/>
        <v>96724</v>
      </c>
      <c r="H3256" s="31">
        <f t="shared" si="103"/>
        <v>67.09</v>
      </c>
    </row>
    <row r="3257" spans="1:8" ht="54">
      <c r="A3257" s="359" t="s">
        <v>10735</v>
      </c>
      <c r="B3257" s="314" t="s">
        <v>5715</v>
      </c>
      <c r="C3257" s="359" t="s">
        <v>74</v>
      </c>
      <c r="D3257" s="359" t="s">
        <v>27298</v>
      </c>
      <c r="F3257" t="str">
        <f t="shared" si="102"/>
        <v>96725</v>
      </c>
      <c r="H3257" s="31">
        <f t="shared" si="103"/>
        <v>87.68</v>
      </c>
    </row>
    <row r="3258" spans="1:8" ht="54">
      <c r="A3258" s="359" t="s">
        <v>10736</v>
      </c>
      <c r="B3258" s="314" t="s">
        <v>5716</v>
      </c>
      <c r="C3258" s="359" t="s">
        <v>74</v>
      </c>
      <c r="D3258" s="359" t="s">
        <v>24751</v>
      </c>
      <c r="F3258" t="str">
        <f t="shared" si="102"/>
        <v>96726</v>
      </c>
      <c r="H3258" s="31">
        <f t="shared" si="103"/>
        <v>142.83000000000001</v>
      </c>
    </row>
    <row r="3259" spans="1:8" ht="54">
      <c r="A3259" s="359" t="s">
        <v>10737</v>
      </c>
      <c r="B3259" s="314" t="s">
        <v>5717</v>
      </c>
      <c r="C3259" s="359" t="s">
        <v>74</v>
      </c>
      <c r="D3259" s="359" t="s">
        <v>13701</v>
      </c>
      <c r="F3259" t="str">
        <f t="shared" si="102"/>
        <v>96727</v>
      </c>
      <c r="H3259" s="31">
        <f t="shared" si="103"/>
        <v>12.33</v>
      </c>
    </row>
    <row r="3260" spans="1:8" ht="54">
      <c r="A3260" s="359" t="s">
        <v>10739</v>
      </c>
      <c r="B3260" s="314" t="s">
        <v>5718</v>
      </c>
      <c r="C3260" s="359" t="s">
        <v>74</v>
      </c>
      <c r="D3260" s="359" t="s">
        <v>26787</v>
      </c>
      <c r="F3260" t="str">
        <f t="shared" si="102"/>
        <v>96728</v>
      </c>
      <c r="H3260" s="31">
        <f t="shared" si="103"/>
        <v>14.61</v>
      </c>
    </row>
    <row r="3261" spans="1:8" ht="54">
      <c r="A3261" s="359" t="s">
        <v>10741</v>
      </c>
      <c r="B3261" s="314" t="s">
        <v>5719</v>
      </c>
      <c r="C3261" s="359" t="s">
        <v>74</v>
      </c>
      <c r="D3261" s="359" t="s">
        <v>23518</v>
      </c>
      <c r="F3261" t="str">
        <f t="shared" si="102"/>
        <v>96729</v>
      </c>
      <c r="H3261" s="31">
        <f t="shared" si="103"/>
        <v>21.95</v>
      </c>
    </row>
    <row r="3262" spans="1:8" ht="54">
      <c r="A3262" s="359" t="s">
        <v>10742</v>
      </c>
      <c r="B3262" s="314" t="s">
        <v>5720</v>
      </c>
      <c r="C3262" s="359" t="s">
        <v>74</v>
      </c>
      <c r="D3262" s="359" t="s">
        <v>23431</v>
      </c>
      <c r="F3262" t="str">
        <f t="shared" si="102"/>
        <v>96730</v>
      </c>
      <c r="H3262" s="31">
        <f t="shared" si="103"/>
        <v>27.49</v>
      </c>
    </row>
    <row r="3263" spans="1:8" ht="54">
      <c r="A3263" s="359" t="s">
        <v>10743</v>
      </c>
      <c r="B3263" s="314" t="s">
        <v>5721</v>
      </c>
      <c r="C3263" s="359" t="s">
        <v>74</v>
      </c>
      <c r="D3263" s="359" t="s">
        <v>25134</v>
      </c>
      <c r="F3263" t="str">
        <f t="shared" si="102"/>
        <v>96731</v>
      </c>
      <c r="H3263" s="31">
        <f t="shared" si="103"/>
        <v>40.299999999999997</v>
      </c>
    </row>
    <row r="3264" spans="1:8" ht="54">
      <c r="A3264" s="359" t="s">
        <v>10744</v>
      </c>
      <c r="B3264" s="314" t="s">
        <v>5722</v>
      </c>
      <c r="C3264" s="359" t="s">
        <v>74</v>
      </c>
      <c r="D3264" s="359" t="s">
        <v>22123</v>
      </c>
      <c r="F3264" t="str">
        <f t="shared" si="102"/>
        <v>96732</v>
      </c>
      <c r="H3264" s="31">
        <f t="shared" si="103"/>
        <v>49.64</v>
      </c>
    </row>
    <row r="3265" spans="1:8" ht="54">
      <c r="A3265" s="359" t="s">
        <v>10745</v>
      </c>
      <c r="B3265" s="314" t="s">
        <v>5723</v>
      </c>
      <c r="C3265" s="359" t="s">
        <v>74</v>
      </c>
      <c r="D3265" s="359" t="s">
        <v>27299</v>
      </c>
      <c r="F3265" t="str">
        <f t="shared" si="102"/>
        <v>96733</v>
      </c>
      <c r="H3265" s="31">
        <f t="shared" si="103"/>
        <v>90.92</v>
      </c>
    </row>
    <row r="3266" spans="1:8" ht="54">
      <c r="A3266" s="359" t="s">
        <v>10746</v>
      </c>
      <c r="B3266" s="314" t="s">
        <v>5724</v>
      </c>
      <c r="C3266" s="359" t="s">
        <v>74</v>
      </c>
      <c r="D3266" s="359" t="s">
        <v>22330</v>
      </c>
      <c r="F3266" t="str">
        <f t="shared" si="102"/>
        <v>96734</v>
      </c>
      <c r="H3266" s="31">
        <f t="shared" si="103"/>
        <v>125.39</v>
      </c>
    </row>
    <row r="3267" spans="1:8" ht="54">
      <c r="A3267" s="359" t="s">
        <v>10747</v>
      </c>
      <c r="B3267" s="314" t="s">
        <v>5725</v>
      </c>
      <c r="C3267" s="359" t="s">
        <v>74</v>
      </c>
      <c r="D3267" s="359" t="s">
        <v>24380</v>
      </c>
      <c r="F3267" t="str">
        <f t="shared" si="102"/>
        <v>96735</v>
      </c>
      <c r="H3267" s="31">
        <f t="shared" si="103"/>
        <v>164.11</v>
      </c>
    </row>
    <row r="3268" spans="1:8" ht="40.5">
      <c r="A3268" s="359" t="s">
        <v>10748</v>
      </c>
      <c r="B3268" s="314" t="s">
        <v>5726</v>
      </c>
      <c r="C3268" s="359" t="s">
        <v>74</v>
      </c>
      <c r="D3268" s="359" t="s">
        <v>24576</v>
      </c>
      <c r="F3268" t="str">
        <f t="shared" si="102"/>
        <v>96794</v>
      </c>
      <c r="H3268" s="31">
        <f t="shared" si="103"/>
        <v>7.99</v>
      </c>
    </row>
    <row r="3269" spans="1:8" ht="40.5">
      <c r="A3269" s="359" t="s">
        <v>10750</v>
      </c>
      <c r="B3269" s="314" t="s">
        <v>5727</v>
      </c>
      <c r="C3269" s="359" t="s">
        <v>74</v>
      </c>
      <c r="D3269" s="359" t="s">
        <v>9807</v>
      </c>
      <c r="F3269" t="str">
        <f t="shared" ref="F3269:F3332" si="104">TRIM(A3269)</f>
        <v>96795</v>
      </c>
      <c r="H3269" s="31">
        <f t="shared" ref="H3269:H3332" si="105">ROUND(D3269*(1+$H$1),2)</f>
        <v>10.16</v>
      </c>
    </row>
    <row r="3270" spans="1:8" ht="40.5">
      <c r="A3270" s="359" t="s">
        <v>10751</v>
      </c>
      <c r="B3270" s="314" t="s">
        <v>5728</v>
      </c>
      <c r="C3270" s="359" t="s">
        <v>74</v>
      </c>
      <c r="D3270" s="359" t="s">
        <v>24989</v>
      </c>
      <c r="F3270" t="str">
        <f t="shared" si="104"/>
        <v>96796</v>
      </c>
      <c r="H3270" s="31">
        <f t="shared" si="105"/>
        <v>14.21</v>
      </c>
    </row>
    <row r="3271" spans="1:8" ht="40.5">
      <c r="A3271" s="359" t="s">
        <v>10752</v>
      </c>
      <c r="B3271" s="314" t="s">
        <v>5729</v>
      </c>
      <c r="C3271" s="359" t="s">
        <v>74</v>
      </c>
      <c r="D3271" s="359" t="s">
        <v>24348</v>
      </c>
      <c r="F3271" t="str">
        <f t="shared" si="104"/>
        <v>96797</v>
      </c>
      <c r="H3271" s="31">
        <f t="shared" si="105"/>
        <v>21.41</v>
      </c>
    </row>
    <row r="3272" spans="1:8" ht="40.5">
      <c r="A3272" s="359" t="s">
        <v>10754</v>
      </c>
      <c r="B3272" s="314" t="s">
        <v>5730</v>
      </c>
      <c r="C3272" s="359" t="s">
        <v>74</v>
      </c>
      <c r="D3272" s="359" t="s">
        <v>9793</v>
      </c>
      <c r="F3272" t="str">
        <f t="shared" si="104"/>
        <v>96798</v>
      </c>
      <c r="H3272" s="31">
        <f t="shared" si="105"/>
        <v>8.1300000000000008</v>
      </c>
    </row>
    <row r="3273" spans="1:8" ht="40.5">
      <c r="A3273" s="359" t="s">
        <v>10755</v>
      </c>
      <c r="B3273" s="314" t="s">
        <v>5731</v>
      </c>
      <c r="C3273" s="359" t="s">
        <v>74</v>
      </c>
      <c r="D3273" s="359" t="s">
        <v>7698</v>
      </c>
      <c r="F3273" t="str">
        <f t="shared" si="104"/>
        <v>96799</v>
      </c>
      <c r="H3273" s="31">
        <f t="shared" si="105"/>
        <v>10.87</v>
      </c>
    </row>
    <row r="3274" spans="1:8" ht="40.5">
      <c r="A3274" s="359" t="s">
        <v>10756</v>
      </c>
      <c r="B3274" s="314" t="s">
        <v>5732</v>
      </c>
      <c r="C3274" s="359" t="s">
        <v>74</v>
      </c>
      <c r="D3274" s="359" t="s">
        <v>14010</v>
      </c>
      <c r="F3274" t="str">
        <f t="shared" si="104"/>
        <v>96800</v>
      </c>
      <c r="H3274" s="31">
        <f t="shared" si="105"/>
        <v>15.7</v>
      </c>
    </row>
    <row r="3275" spans="1:8" ht="40.5">
      <c r="A3275" s="359" t="s">
        <v>10757</v>
      </c>
      <c r="B3275" s="314" t="s">
        <v>5733</v>
      </c>
      <c r="C3275" s="359" t="s">
        <v>74</v>
      </c>
      <c r="D3275" s="359" t="s">
        <v>23657</v>
      </c>
      <c r="F3275" t="str">
        <f t="shared" si="104"/>
        <v>96801</v>
      </c>
      <c r="H3275" s="31">
        <f t="shared" si="105"/>
        <v>24</v>
      </c>
    </row>
    <row r="3276" spans="1:8" ht="54">
      <c r="A3276" s="359" t="s">
        <v>21770</v>
      </c>
      <c r="B3276" s="314" t="s">
        <v>21771</v>
      </c>
      <c r="C3276" s="359" t="s">
        <v>74</v>
      </c>
      <c r="D3276" s="359" t="s">
        <v>24773</v>
      </c>
      <c r="F3276" t="str">
        <f t="shared" si="104"/>
        <v>97327</v>
      </c>
      <c r="H3276" s="31">
        <f t="shared" si="105"/>
        <v>21.33</v>
      </c>
    </row>
    <row r="3277" spans="1:8" ht="54">
      <c r="A3277" s="359" t="s">
        <v>21772</v>
      </c>
      <c r="B3277" s="314" t="s">
        <v>21773</v>
      </c>
      <c r="C3277" s="359" t="s">
        <v>74</v>
      </c>
      <c r="D3277" s="359" t="s">
        <v>27300</v>
      </c>
      <c r="F3277" t="str">
        <f t="shared" si="104"/>
        <v>97328</v>
      </c>
      <c r="H3277" s="31">
        <f t="shared" si="105"/>
        <v>36.54</v>
      </c>
    </row>
    <row r="3278" spans="1:8" ht="54">
      <c r="A3278" s="359" t="s">
        <v>21774</v>
      </c>
      <c r="B3278" s="314" t="s">
        <v>21775</v>
      </c>
      <c r="C3278" s="359" t="s">
        <v>74</v>
      </c>
      <c r="D3278" s="359" t="s">
        <v>27301</v>
      </c>
      <c r="F3278" t="str">
        <f t="shared" si="104"/>
        <v>97329</v>
      </c>
      <c r="H3278" s="31">
        <f t="shared" si="105"/>
        <v>45.78</v>
      </c>
    </row>
    <row r="3279" spans="1:8" ht="54">
      <c r="A3279" s="359" t="s">
        <v>21776</v>
      </c>
      <c r="B3279" s="314" t="s">
        <v>21777</v>
      </c>
      <c r="C3279" s="359" t="s">
        <v>74</v>
      </c>
      <c r="D3279" s="359" t="s">
        <v>27302</v>
      </c>
      <c r="F3279" t="str">
        <f t="shared" si="104"/>
        <v>97330</v>
      </c>
      <c r="H3279" s="31">
        <f t="shared" si="105"/>
        <v>55.82</v>
      </c>
    </row>
    <row r="3280" spans="1:8" ht="54">
      <c r="A3280" s="359" t="s">
        <v>21778</v>
      </c>
      <c r="B3280" s="314" t="s">
        <v>21779</v>
      </c>
      <c r="C3280" s="359" t="s">
        <v>74</v>
      </c>
      <c r="D3280" s="359" t="s">
        <v>14932</v>
      </c>
      <c r="F3280" t="str">
        <f t="shared" si="104"/>
        <v>97331</v>
      </c>
      <c r="H3280" s="31">
        <f t="shared" si="105"/>
        <v>21.61</v>
      </c>
    </row>
    <row r="3281" spans="1:8" ht="54">
      <c r="A3281" s="359" t="s">
        <v>21780</v>
      </c>
      <c r="B3281" s="314" t="s">
        <v>21781</v>
      </c>
      <c r="C3281" s="359" t="s">
        <v>74</v>
      </c>
      <c r="D3281" s="359" t="s">
        <v>25163</v>
      </c>
      <c r="F3281" t="str">
        <f t="shared" si="104"/>
        <v>97332</v>
      </c>
      <c r="H3281" s="31">
        <f t="shared" si="105"/>
        <v>36.86</v>
      </c>
    </row>
    <row r="3282" spans="1:8" ht="54">
      <c r="A3282" s="359" t="s">
        <v>21782</v>
      </c>
      <c r="B3282" s="314" t="s">
        <v>21783</v>
      </c>
      <c r="C3282" s="359" t="s">
        <v>74</v>
      </c>
      <c r="D3282" s="359" t="s">
        <v>27303</v>
      </c>
      <c r="F3282" t="str">
        <f t="shared" si="104"/>
        <v>97333</v>
      </c>
      <c r="H3282" s="31">
        <f t="shared" si="105"/>
        <v>46.19</v>
      </c>
    </row>
    <row r="3283" spans="1:8" ht="54">
      <c r="A3283" s="359" t="s">
        <v>21784</v>
      </c>
      <c r="B3283" s="314" t="s">
        <v>21785</v>
      </c>
      <c r="C3283" s="359" t="s">
        <v>74</v>
      </c>
      <c r="D3283" s="359" t="s">
        <v>27304</v>
      </c>
      <c r="F3283" t="str">
        <f t="shared" si="104"/>
        <v>97334</v>
      </c>
      <c r="H3283" s="31">
        <f t="shared" si="105"/>
        <v>56.29</v>
      </c>
    </row>
    <row r="3284" spans="1:8" ht="40.5">
      <c r="A3284" s="359" t="s">
        <v>21786</v>
      </c>
      <c r="B3284" s="314" t="s">
        <v>21787</v>
      </c>
      <c r="C3284" s="359" t="s">
        <v>74</v>
      </c>
      <c r="D3284" s="359" t="s">
        <v>27305</v>
      </c>
      <c r="F3284" t="str">
        <f t="shared" si="104"/>
        <v>97335</v>
      </c>
      <c r="H3284" s="31">
        <f t="shared" si="105"/>
        <v>59.07</v>
      </c>
    </row>
    <row r="3285" spans="1:8" ht="40.5">
      <c r="A3285" s="359" t="s">
        <v>21788</v>
      </c>
      <c r="B3285" s="314" t="s">
        <v>21789</v>
      </c>
      <c r="C3285" s="359" t="s">
        <v>74</v>
      </c>
      <c r="D3285" s="359" t="s">
        <v>27306</v>
      </c>
      <c r="F3285" t="str">
        <f t="shared" si="104"/>
        <v>97336</v>
      </c>
      <c r="H3285" s="31">
        <f t="shared" si="105"/>
        <v>75</v>
      </c>
    </row>
    <row r="3286" spans="1:8" ht="40.5">
      <c r="A3286" s="359" t="s">
        <v>21790</v>
      </c>
      <c r="B3286" s="314" t="s">
        <v>21791</v>
      </c>
      <c r="C3286" s="359" t="s">
        <v>74</v>
      </c>
      <c r="D3286" s="359" t="s">
        <v>24391</v>
      </c>
      <c r="F3286" t="str">
        <f t="shared" si="104"/>
        <v>97337</v>
      </c>
      <c r="H3286" s="31">
        <f t="shared" si="105"/>
        <v>112.5</v>
      </c>
    </row>
    <row r="3287" spans="1:8" ht="40.5">
      <c r="A3287" s="359" t="s">
        <v>21793</v>
      </c>
      <c r="B3287" s="382" t="s">
        <v>21794</v>
      </c>
      <c r="C3287" s="359" t="s">
        <v>74</v>
      </c>
      <c r="D3287" s="359" t="s">
        <v>27307</v>
      </c>
      <c r="F3287" t="str">
        <f t="shared" si="104"/>
        <v>97338</v>
      </c>
      <c r="H3287" s="31">
        <f t="shared" si="105"/>
        <v>135.21</v>
      </c>
    </row>
    <row r="3288" spans="1:8" ht="40.5">
      <c r="A3288" s="359" t="s">
        <v>21795</v>
      </c>
      <c r="B3288" s="314" t="s">
        <v>21796</v>
      </c>
      <c r="C3288" s="359" t="s">
        <v>74</v>
      </c>
      <c r="D3288" s="359" t="s">
        <v>24437</v>
      </c>
      <c r="F3288" t="str">
        <f t="shared" si="104"/>
        <v>97339</v>
      </c>
      <c r="H3288" s="31">
        <f t="shared" si="105"/>
        <v>145.5</v>
      </c>
    </row>
    <row r="3289" spans="1:8" ht="40.5">
      <c r="A3289" s="359" t="s">
        <v>21797</v>
      </c>
      <c r="B3289" s="382" t="s">
        <v>21798</v>
      </c>
      <c r="C3289" s="359" t="s">
        <v>74</v>
      </c>
      <c r="D3289" s="359" t="s">
        <v>27308</v>
      </c>
      <c r="F3289" t="str">
        <f t="shared" si="104"/>
        <v>97340</v>
      </c>
      <c r="H3289" s="31">
        <f t="shared" si="105"/>
        <v>146.19999999999999</v>
      </c>
    </row>
    <row r="3290" spans="1:8" ht="40.5">
      <c r="A3290" s="359" t="s">
        <v>21799</v>
      </c>
      <c r="B3290" s="314" t="s">
        <v>21800</v>
      </c>
      <c r="C3290" s="359" t="s">
        <v>74</v>
      </c>
      <c r="D3290" s="359" t="s">
        <v>27309</v>
      </c>
      <c r="F3290" t="str">
        <f t="shared" si="104"/>
        <v>97341</v>
      </c>
      <c r="H3290" s="31">
        <f t="shared" si="105"/>
        <v>40.49</v>
      </c>
    </row>
    <row r="3291" spans="1:8" ht="40.5">
      <c r="A3291" s="359" t="s">
        <v>21801</v>
      </c>
      <c r="B3291" s="314" t="s">
        <v>21802</v>
      </c>
      <c r="C3291" s="359" t="s">
        <v>74</v>
      </c>
      <c r="D3291" s="359" t="s">
        <v>27310</v>
      </c>
      <c r="F3291" t="str">
        <f t="shared" si="104"/>
        <v>97342</v>
      </c>
      <c r="H3291" s="31">
        <f t="shared" si="105"/>
        <v>63.11</v>
      </c>
    </row>
    <row r="3292" spans="1:8" ht="40.5">
      <c r="A3292" s="359" t="s">
        <v>21803</v>
      </c>
      <c r="B3292" s="314" t="s">
        <v>21804</v>
      </c>
      <c r="C3292" s="359" t="s">
        <v>74</v>
      </c>
      <c r="D3292" s="359" t="s">
        <v>27311</v>
      </c>
      <c r="F3292" t="str">
        <f t="shared" si="104"/>
        <v>97343</v>
      </c>
      <c r="H3292" s="31">
        <f t="shared" si="105"/>
        <v>79.319999999999993</v>
      </c>
    </row>
    <row r="3293" spans="1:8" ht="40.5">
      <c r="A3293" s="359" t="s">
        <v>21805</v>
      </c>
      <c r="B3293" s="314" t="s">
        <v>21806</v>
      </c>
      <c r="C3293" s="359" t="s">
        <v>74</v>
      </c>
      <c r="D3293" s="359" t="s">
        <v>24815</v>
      </c>
      <c r="F3293" t="str">
        <f t="shared" si="104"/>
        <v>97344</v>
      </c>
      <c r="H3293" s="31">
        <f t="shared" si="105"/>
        <v>49.35</v>
      </c>
    </row>
    <row r="3294" spans="1:8" ht="40.5">
      <c r="A3294" s="359" t="s">
        <v>21807</v>
      </c>
      <c r="B3294" s="314" t="s">
        <v>21808</v>
      </c>
      <c r="C3294" s="359" t="s">
        <v>74</v>
      </c>
      <c r="D3294" s="359" t="s">
        <v>27312</v>
      </c>
      <c r="F3294" t="str">
        <f t="shared" si="104"/>
        <v>97345</v>
      </c>
      <c r="H3294" s="31">
        <f t="shared" si="105"/>
        <v>78.319999999999993</v>
      </c>
    </row>
    <row r="3295" spans="1:8" ht="40.5">
      <c r="A3295" s="359" t="s">
        <v>21809</v>
      </c>
      <c r="B3295" s="314" t="s">
        <v>21810</v>
      </c>
      <c r="C3295" s="359" t="s">
        <v>74</v>
      </c>
      <c r="D3295" s="359" t="s">
        <v>27313</v>
      </c>
      <c r="F3295" t="str">
        <f t="shared" si="104"/>
        <v>97346</v>
      </c>
      <c r="H3295" s="31">
        <f t="shared" si="105"/>
        <v>100.06</v>
      </c>
    </row>
    <row r="3296" spans="1:8" ht="40.5">
      <c r="A3296" s="359" t="s">
        <v>21811</v>
      </c>
      <c r="B3296" s="314" t="s">
        <v>21812</v>
      </c>
      <c r="C3296" s="359" t="s">
        <v>74</v>
      </c>
      <c r="D3296" s="359" t="s">
        <v>24521</v>
      </c>
      <c r="F3296" t="str">
        <f t="shared" si="104"/>
        <v>97347</v>
      </c>
      <c r="H3296" s="31">
        <f t="shared" si="105"/>
        <v>71.069999999999993</v>
      </c>
    </row>
    <row r="3297" spans="1:8" ht="40.5">
      <c r="A3297" s="359" t="s">
        <v>21813</v>
      </c>
      <c r="B3297" s="314" t="s">
        <v>21814</v>
      </c>
      <c r="C3297" s="359" t="s">
        <v>74</v>
      </c>
      <c r="D3297" s="359" t="s">
        <v>27314</v>
      </c>
      <c r="F3297" t="str">
        <f t="shared" si="104"/>
        <v>97348</v>
      </c>
      <c r="H3297" s="31">
        <f t="shared" si="105"/>
        <v>98.12</v>
      </c>
    </row>
    <row r="3298" spans="1:8" ht="40.5">
      <c r="A3298" s="359" t="s">
        <v>21815</v>
      </c>
      <c r="B3298" s="314" t="s">
        <v>21816</v>
      </c>
      <c r="C3298" s="359" t="s">
        <v>74</v>
      </c>
      <c r="D3298" s="359" t="s">
        <v>27315</v>
      </c>
      <c r="F3298" t="str">
        <f t="shared" si="104"/>
        <v>97349</v>
      </c>
      <c r="H3298" s="31">
        <f t="shared" si="105"/>
        <v>141.27000000000001</v>
      </c>
    </row>
    <row r="3299" spans="1:8" ht="40.5">
      <c r="A3299" s="359" t="s">
        <v>21817</v>
      </c>
      <c r="B3299" s="314" t="s">
        <v>21818</v>
      </c>
      <c r="C3299" s="359" t="s">
        <v>74</v>
      </c>
      <c r="D3299" s="359" t="s">
        <v>27316</v>
      </c>
      <c r="F3299" t="str">
        <f t="shared" si="104"/>
        <v>97350</v>
      </c>
      <c r="H3299" s="31">
        <f t="shared" si="105"/>
        <v>171.48</v>
      </c>
    </row>
    <row r="3300" spans="1:8" ht="40.5">
      <c r="A3300" s="359" t="s">
        <v>21819</v>
      </c>
      <c r="B3300" s="314" t="s">
        <v>21820</v>
      </c>
      <c r="C3300" s="359" t="s">
        <v>74</v>
      </c>
      <c r="D3300" s="359" t="s">
        <v>27317</v>
      </c>
      <c r="F3300" t="str">
        <f t="shared" si="104"/>
        <v>97351</v>
      </c>
      <c r="H3300" s="31">
        <f t="shared" si="105"/>
        <v>237.03</v>
      </c>
    </row>
    <row r="3301" spans="1:8" ht="40.5">
      <c r="A3301" s="359" t="s">
        <v>21821</v>
      </c>
      <c r="B3301" s="314" t="s">
        <v>21822</v>
      </c>
      <c r="C3301" s="359" t="s">
        <v>74</v>
      </c>
      <c r="D3301" s="359" t="s">
        <v>27318</v>
      </c>
      <c r="F3301" t="str">
        <f t="shared" si="104"/>
        <v>97352</v>
      </c>
      <c r="H3301" s="31">
        <f t="shared" si="105"/>
        <v>307.08</v>
      </c>
    </row>
    <row r="3302" spans="1:8" ht="40.5">
      <c r="A3302" s="359" t="s">
        <v>21823</v>
      </c>
      <c r="B3302" s="314" t="s">
        <v>21824</v>
      </c>
      <c r="C3302" s="359" t="s">
        <v>74</v>
      </c>
      <c r="D3302" s="359" t="s">
        <v>27319</v>
      </c>
      <c r="F3302" t="str">
        <f t="shared" si="104"/>
        <v>97353</v>
      </c>
      <c r="H3302" s="31">
        <f t="shared" si="105"/>
        <v>47.58</v>
      </c>
    </row>
    <row r="3303" spans="1:8" ht="40.5">
      <c r="A3303" s="359" t="s">
        <v>21825</v>
      </c>
      <c r="B3303" s="314" t="s">
        <v>21826</v>
      </c>
      <c r="C3303" s="359" t="s">
        <v>74</v>
      </c>
      <c r="D3303" s="359" t="s">
        <v>27320</v>
      </c>
      <c r="F3303" t="str">
        <f t="shared" si="104"/>
        <v>97354</v>
      </c>
      <c r="H3303" s="31">
        <f t="shared" si="105"/>
        <v>75.099999999999994</v>
      </c>
    </row>
    <row r="3304" spans="1:8" ht="40.5">
      <c r="A3304" s="359" t="s">
        <v>21827</v>
      </c>
      <c r="B3304" s="314" t="s">
        <v>21828</v>
      </c>
      <c r="C3304" s="359" t="s">
        <v>74</v>
      </c>
      <c r="D3304" s="359" t="s">
        <v>27321</v>
      </c>
      <c r="F3304" t="str">
        <f t="shared" si="104"/>
        <v>97355</v>
      </c>
      <c r="H3304" s="31">
        <f t="shared" si="105"/>
        <v>102.43</v>
      </c>
    </row>
    <row r="3305" spans="1:8" ht="40.5">
      <c r="A3305" s="359" t="s">
        <v>21829</v>
      </c>
      <c r="B3305" s="314" t="s">
        <v>21830</v>
      </c>
      <c r="C3305" s="359" t="s">
        <v>74</v>
      </c>
      <c r="D3305" s="359" t="s">
        <v>24930</v>
      </c>
      <c r="F3305" t="str">
        <f t="shared" si="104"/>
        <v>97356</v>
      </c>
      <c r="H3305" s="31">
        <f t="shared" si="105"/>
        <v>56.44</v>
      </c>
    </row>
    <row r="3306" spans="1:8" ht="40.5">
      <c r="A3306" s="359" t="s">
        <v>21831</v>
      </c>
      <c r="B3306" s="314" t="s">
        <v>21832</v>
      </c>
      <c r="C3306" s="359" t="s">
        <v>74</v>
      </c>
      <c r="D3306" s="359" t="s">
        <v>24270</v>
      </c>
      <c r="F3306" t="str">
        <f t="shared" si="104"/>
        <v>97357</v>
      </c>
      <c r="H3306" s="31">
        <f t="shared" si="105"/>
        <v>90.32</v>
      </c>
    </row>
    <row r="3307" spans="1:8" ht="40.5">
      <c r="A3307" s="359" t="s">
        <v>21833</v>
      </c>
      <c r="B3307" s="314" t="s">
        <v>21834</v>
      </c>
      <c r="C3307" s="359" t="s">
        <v>74</v>
      </c>
      <c r="D3307" s="359" t="s">
        <v>27322</v>
      </c>
      <c r="F3307" t="str">
        <f t="shared" si="104"/>
        <v>97358</v>
      </c>
      <c r="H3307" s="31">
        <f t="shared" si="105"/>
        <v>123.17</v>
      </c>
    </row>
    <row r="3308" spans="1:8" ht="54">
      <c r="A3308" s="359" t="s">
        <v>14457</v>
      </c>
      <c r="B3308" s="314" t="s">
        <v>14458</v>
      </c>
      <c r="C3308" s="359" t="s">
        <v>74</v>
      </c>
      <c r="D3308" s="359" t="s">
        <v>22722</v>
      </c>
      <c r="F3308" t="str">
        <f t="shared" si="104"/>
        <v>97498</v>
      </c>
      <c r="H3308" s="31">
        <f t="shared" si="105"/>
        <v>40.82</v>
      </c>
    </row>
    <row r="3309" spans="1:8" ht="54">
      <c r="A3309" s="359" t="s">
        <v>14459</v>
      </c>
      <c r="B3309" s="314" t="s">
        <v>14460</v>
      </c>
      <c r="C3309" s="359" t="s">
        <v>74</v>
      </c>
      <c r="D3309" s="359" t="s">
        <v>27323</v>
      </c>
      <c r="F3309" t="str">
        <f t="shared" si="104"/>
        <v>97535</v>
      </c>
      <c r="H3309" s="31">
        <f t="shared" si="105"/>
        <v>44.85</v>
      </c>
    </row>
    <row r="3310" spans="1:8" ht="54">
      <c r="A3310" s="359" t="s">
        <v>14461</v>
      </c>
      <c r="B3310" s="314" t="s">
        <v>14462</v>
      </c>
      <c r="C3310" s="359" t="s">
        <v>74</v>
      </c>
      <c r="D3310" s="359" t="s">
        <v>24415</v>
      </c>
      <c r="F3310" t="str">
        <f t="shared" si="104"/>
        <v>97536</v>
      </c>
      <c r="H3310" s="31">
        <f t="shared" si="105"/>
        <v>54.12</v>
      </c>
    </row>
    <row r="3311" spans="1:8" ht="27">
      <c r="A3311" s="359" t="s">
        <v>10758</v>
      </c>
      <c r="B3311" s="314" t="s">
        <v>5734</v>
      </c>
      <c r="C3311" s="359" t="s">
        <v>112</v>
      </c>
      <c r="D3311" s="359" t="s">
        <v>24576</v>
      </c>
      <c r="F3311" t="str">
        <f t="shared" si="104"/>
        <v>72293</v>
      </c>
      <c r="H3311" s="31">
        <f t="shared" si="105"/>
        <v>7.99</v>
      </c>
    </row>
    <row r="3312" spans="1:8" ht="27">
      <c r="A3312" s="359" t="s">
        <v>10759</v>
      </c>
      <c r="B3312" s="314" t="s">
        <v>5735</v>
      </c>
      <c r="C3312" s="359" t="s">
        <v>112</v>
      </c>
      <c r="D3312" s="359" t="s">
        <v>27324</v>
      </c>
      <c r="F3312" t="str">
        <f t="shared" si="104"/>
        <v>72306</v>
      </c>
      <c r="H3312" s="31">
        <f t="shared" si="105"/>
        <v>272.55</v>
      </c>
    </row>
    <row r="3313" spans="1:8" ht="27">
      <c r="A3313" s="359" t="s">
        <v>10760</v>
      </c>
      <c r="B3313" s="314" t="s">
        <v>5736</v>
      </c>
      <c r="C3313" s="359" t="s">
        <v>112</v>
      </c>
      <c r="D3313" s="359" t="s">
        <v>27325</v>
      </c>
      <c r="F3313" t="str">
        <f t="shared" si="104"/>
        <v>72307</v>
      </c>
      <c r="H3313" s="31">
        <f t="shared" si="105"/>
        <v>385.78</v>
      </c>
    </row>
    <row r="3314" spans="1:8" ht="27">
      <c r="A3314" s="359" t="s">
        <v>10761</v>
      </c>
      <c r="B3314" s="314" t="s">
        <v>5737</v>
      </c>
      <c r="C3314" s="359" t="s">
        <v>112</v>
      </c>
      <c r="D3314" s="359" t="s">
        <v>27326</v>
      </c>
      <c r="F3314" t="str">
        <f t="shared" si="104"/>
        <v>72313</v>
      </c>
      <c r="H3314" s="31">
        <f t="shared" si="105"/>
        <v>921.11</v>
      </c>
    </row>
    <row r="3315" spans="1:8" ht="27">
      <c r="A3315" s="359" t="s">
        <v>10762</v>
      </c>
      <c r="B3315" s="314" t="s">
        <v>5738</v>
      </c>
      <c r="C3315" s="359" t="s">
        <v>112</v>
      </c>
      <c r="D3315" s="359" t="s">
        <v>27327</v>
      </c>
      <c r="F3315" t="str">
        <f t="shared" si="104"/>
        <v>72482</v>
      </c>
      <c r="H3315" s="31">
        <f t="shared" si="105"/>
        <v>389.43</v>
      </c>
    </row>
    <row r="3316" spans="1:8" ht="27">
      <c r="A3316" s="359" t="s">
        <v>10763</v>
      </c>
      <c r="B3316" s="314" t="s">
        <v>5739</v>
      </c>
      <c r="C3316" s="359" t="s">
        <v>112</v>
      </c>
      <c r="D3316" s="359" t="s">
        <v>27328</v>
      </c>
      <c r="F3316" t="str">
        <f t="shared" si="104"/>
        <v>72619</v>
      </c>
      <c r="H3316" s="31">
        <f t="shared" si="105"/>
        <v>162.46</v>
      </c>
    </row>
    <row r="3317" spans="1:8" ht="27">
      <c r="A3317" s="359" t="s">
        <v>10764</v>
      </c>
      <c r="B3317" s="314" t="s">
        <v>5740</v>
      </c>
      <c r="C3317" s="359" t="s">
        <v>112</v>
      </c>
      <c r="D3317" s="359" t="s">
        <v>27329</v>
      </c>
      <c r="F3317" t="str">
        <f t="shared" si="104"/>
        <v>72620</v>
      </c>
      <c r="H3317" s="31">
        <f t="shared" si="105"/>
        <v>286.49</v>
      </c>
    </row>
    <row r="3318" spans="1:8" ht="27">
      <c r="A3318" s="359" t="s">
        <v>10765</v>
      </c>
      <c r="B3318" s="314" t="s">
        <v>5741</v>
      </c>
      <c r="C3318" s="359" t="s">
        <v>112</v>
      </c>
      <c r="D3318" s="359" t="s">
        <v>27330</v>
      </c>
      <c r="F3318" t="str">
        <f t="shared" si="104"/>
        <v>72621</v>
      </c>
      <c r="H3318" s="31">
        <f t="shared" si="105"/>
        <v>463.18</v>
      </c>
    </row>
    <row r="3319" spans="1:8" ht="27">
      <c r="A3319" s="359" t="s">
        <v>10766</v>
      </c>
      <c r="B3319" s="314" t="s">
        <v>5742</v>
      </c>
      <c r="C3319" s="359" t="s">
        <v>112</v>
      </c>
      <c r="D3319" s="359" t="s">
        <v>27331</v>
      </c>
      <c r="F3319" t="str">
        <f t="shared" si="104"/>
        <v>72667</v>
      </c>
      <c r="H3319" s="31">
        <f t="shared" si="105"/>
        <v>215.7</v>
      </c>
    </row>
    <row r="3320" spans="1:8" ht="27">
      <c r="A3320" s="359" t="s">
        <v>10767</v>
      </c>
      <c r="B3320" s="314" t="s">
        <v>5743</v>
      </c>
      <c r="C3320" s="359" t="s">
        <v>112</v>
      </c>
      <c r="D3320" s="359" t="s">
        <v>27332</v>
      </c>
      <c r="F3320" t="str">
        <f t="shared" si="104"/>
        <v>72668</v>
      </c>
      <c r="H3320" s="31">
        <f t="shared" si="105"/>
        <v>214.82</v>
      </c>
    </row>
    <row r="3321" spans="1:8" ht="27">
      <c r="A3321" s="359" t="s">
        <v>10768</v>
      </c>
      <c r="B3321" s="314" t="s">
        <v>5744</v>
      </c>
      <c r="C3321" s="359" t="s">
        <v>112</v>
      </c>
      <c r="D3321" s="359" t="s">
        <v>27333</v>
      </c>
      <c r="F3321" t="str">
        <f t="shared" si="104"/>
        <v>72669</v>
      </c>
      <c r="H3321" s="31">
        <f t="shared" si="105"/>
        <v>219.95</v>
      </c>
    </row>
    <row r="3322" spans="1:8" ht="27">
      <c r="A3322" s="359" t="s">
        <v>10769</v>
      </c>
      <c r="B3322" s="314" t="s">
        <v>5745</v>
      </c>
      <c r="C3322" s="359" t="s">
        <v>112</v>
      </c>
      <c r="D3322" s="359" t="s">
        <v>27334</v>
      </c>
      <c r="F3322" t="str">
        <f t="shared" si="104"/>
        <v>72681</v>
      </c>
      <c r="H3322" s="31">
        <f t="shared" si="105"/>
        <v>155.59</v>
      </c>
    </row>
    <row r="3323" spans="1:8" ht="27">
      <c r="A3323" s="359" t="s">
        <v>10770</v>
      </c>
      <c r="B3323" s="314" t="s">
        <v>5746</v>
      </c>
      <c r="C3323" s="359" t="s">
        <v>112</v>
      </c>
      <c r="D3323" s="359" t="s">
        <v>27335</v>
      </c>
      <c r="F3323" t="str">
        <f t="shared" si="104"/>
        <v>72682</v>
      </c>
      <c r="H3323" s="31">
        <f t="shared" si="105"/>
        <v>320.43</v>
      </c>
    </row>
    <row r="3324" spans="1:8" ht="27">
      <c r="A3324" s="359" t="s">
        <v>10771</v>
      </c>
      <c r="B3324" s="314" t="s">
        <v>5747</v>
      </c>
      <c r="C3324" s="359" t="s">
        <v>112</v>
      </c>
      <c r="D3324" s="359" t="s">
        <v>27336</v>
      </c>
      <c r="F3324" t="str">
        <f t="shared" si="104"/>
        <v>72683</v>
      </c>
      <c r="H3324" s="31">
        <f t="shared" si="105"/>
        <v>519.38</v>
      </c>
    </row>
    <row r="3325" spans="1:8" ht="27">
      <c r="A3325" s="359" t="s">
        <v>10772</v>
      </c>
      <c r="B3325" s="314" t="s">
        <v>5748</v>
      </c>
      <c r="C3325" s="359" t="s">
        <v>112</v>
      </c>
      <c r="D3325" s="359" t="s">
        <v>27337</v>
      </c>
      <c r="F3325" t="str">
        <f t="shared" si="104"/>
        <v>72719</v>
      </c>
      <c r="H3325" s="31">
        <f t="shared" si="105"/>
        <v>343.33</v>
      </c>
    </row>
    <row r="3326" spans="1:8" ht="27">
      <c r="A3326" s="359" t="s">
        <v>10773</v>
      </c>
      <c r="B3326" s="314" t="s">
        <v>5749</v>
      </c>
      <c r="C3326" s="359" t="s">
        <v>112</v>
      </c>
      <c r="D3326" s="359" t="s">
        <v>27338</v>
      </c>
      <c r="F3326" t="str">
        <f t="shared" si="104"/>
        <v>72720</v>
      </c>
      <c r="H3326" s="31">
        <f t="shared" si="105"/>
        <v>477.07</v>
      </c>
    </row>
    <row r="3327" spans="1:8" ht="27">
      <c r="A3327" s="359" t="s">
        <v>10774</v>
      </c>
      <c r="B3327" s="314" t="s">
        <v>5750</v>
      </c>
      <c r="C3327" s="359" t="s">
        <v>112</v>
      </c>
      <c r="D3327" s="359" t="s">
        <v>24910</v>
      </c>
      <c r="F3327" t="str">
        <f t="shared" si="104"/>
        <v>72721</v>
      </c>
      <c r="H3327" s="31">
        <f t="shared" si="105"/>
        <v>1054.55</v>
      </c>
    </row>
    <row r="3328" spans="1:8" ht="40.5">
      <c r="A3328" s="359" t="s">
        <v>10775</v>
      </c>
      <c r="B3328" s="314" t="s">
        <v>5751</v>
      </c>
      <c r="C3328" s="359" t="s">
        <v>112</v>
      </c>
      <c r="D3328" s="359" t="s">
        <v>13892</v>
      </c>
      <c r="F3328" t="str">
        <f t="shared" si="104"/>
        <v>89358</v>
      </c>
      <c r="H3328" s="31">
        <f t="shared" si="105"/>
        <v>6.7</v>
      </c>
    </row>
    <row r="3329" spans="1:8" ht="40.5">
      <c r="A3329" s="359" t="s">
        <v>10776</v>
      </c>
      <c r="B3329" s="314" t="s">
        <v>5752</v>
      </c>
      <c r="C3329" s="359" t="s">
        <v>112</v>
      </c>
      <c r="D3329" s="359" t="s">
        <v>9539</v>
      </c>
      <c r="F3329" t="str">
        <f t="shared" si="104"/>
        <v>89359</v>
      </c>
      <c r="H3329" s="31">
        <f t="shared" si="105"/>
        <v>7.06</v>
      </c>
    </row>
    <row r="3330" spans="1:8" ht="40.5">
      <c r="A3330" s="359" t="s">
        <v>10777</v>
      </c>
      <c r="B3330" s="314" t="s">
        <v>5753</v>
      </c>
      <c r="C3330" s="359" t="s">
        <v>112</v>
      </c>
      <c r="D3330" s="359" t="s">
        <v>14505</v>
      </c>
      <c r="F3330" t="str">
        <f t="shared" si="104"/>
        <v>89360</v>
      </c>
      <c r="H3330" s="31">
        <f t="shared" si="105"/>
        <v>8.58</v>
      </c>
    </row>
    <row r="3331" spans="1:8" ht="40.5">
      <c r="A3331" s="359" t="s">
        <v>10778</v>
      </c>
      <c r="B3331" s="314" t="s">
        <v>5754</v>
      </c>
      <c r="C3331" s="359" t="s">
        <v>112</v>
      </c>
      <c r="D3331" s="359" t="s">
        <v>24576</v>
      </c>
      <c r="F3331" t="str">
        <f t="shared" si="104"/>
        <v>89361</v>
      </c>
      <c r="H3331" s="31">
        <f t="shared" si="105"/>
        <v>7.99</v>
      </c>
    </row>
    <row r="3332" spans="1:8" ht="40.5">
      <c r="A3332" s="359" t="s">
        <v>10780</v>
      </c>
      <c r="B3332" s="314" t="s">
        <v>5755</v>
      </c>
      <c r="C3332" s="359" t="s">
        <v>112</v>
      </c>
      <c r="D3332" s="359" t="s">
        <v>10846</v>
      </c>
      <c r="F3332" t="str">
        <f t="shared" si="104"/>
        <v>89362</v>
      </c>
      <c r="H3332" s="31">
        <f t="shared" si="105"/>
        <v>8</v>
      </c>
    </row>
    <row r="3333" spans="1:8" ht="40.5">
      <c r="A3333" s="359" t="s">
        <v>10781</v>
      </c>
      <c r="B3333" s="314" t="s">
        <v>5756</v>
      </c>
      <c r="C3333" s="359" t="s">
        <v>112</v>
      </c>
      <c r="D3333" s="359" t="s">
        <v>27339</v>
      </c>
      <c r="F3333" t="str">
        <f t="shared" ref="F3333:F3396" si="106">TRIM(A3333)</f>
        <v>89363</v>
      </c>
      <c r="H3333" s="31">
        <f t="shared" ref="H3333:H3396" si="107">ROUND(D3333*(1+$H$1),2)</f>
        <v>8.7799999999999994</v>
      </c>
    </row>
    <row r="3334" spans="1:8" ht="40.5">
      <c r="A3334" s="359" t="s">
        <v>10782</v>
      </c>
      <c r="B3334" s="314" t="s">
        <v>5757</v>
      </c>
      <c r="C3334" s="359" t="s">
        <v>112</v>
      </c>
      <c r="D3334" s="359" t="s">
        <v>22547</v>
      </c>
      <c r="F3334" t="str">
        <f t="shared" si="106"/>
        <v>89364</v>
      </c>
      <c r="H3334" s="31">
        <f t="shared" si="107"/>
        <v>10.38</v>
      </c>
    </row>
    <row r="3335" spans="1:8" ht="40.5">
      <c r="A3335" s="359" t="s">
        <v>10783</v>
      </c>
      <c r="B3335" s="314" t="s">
        <v>5758</v>
      </c>
      <c r="C3335" s="359" t="s">
        <v>112</v>
      </c>
      <c r="D3335" s="359" t="s">
        <v>10059</v>
      </c>
      <c r="F3335" t="str">
        <f t="shared" si="106"/>
        <v>89365</v>
      </c>
      <c r="H3335" s="31">
        <f t="shared" si="107"/>
        <v>9.66</v>
      </c>
    </row>
    <row r="3336" spans="1:8" ht="54">
      <c r="A3336" s="359" t="s">
        <v>10784</v>
      </c>
      <c r="B3336" s="314" t="s">
        <v>5759</v>
      </c>
      <c r="C3336" s="359" t="s">
        <v>112</v>
      </c>
      <c r="D3336" s="359" t="s">
        <v>26787</v>
      </c>
      <c r="F3336" t="str">
        <f t="shared" si="106"/>
        <v>89366</v>
      </c>
      <c r="H3336" s="31">
        <f t="shared" si="107"/>
        <v>14.61</v>
      </c>
    </row>
    <row r="3337" spans="1:8" ht="40.5">
      <c r="A3337" s="359" t="s">
        <v>10786</v>
      </c>
      <c r="B3337" s="314" t="s">
        <v>5760</v>
      </c>
      <c r="C3337" s="359" t="s">
        <v>112</v>
      </c>
      <c r="D3337" s="359" t="s">
        <v>10185</v>
      </c>
      <c r="F3337" t="str">
        <f t="shared" si="106"/>
        <v>89367</v>
      </c>
      <c r="H3337" s="31">
        <f t="shared" si="107"/>
        <v>10.99</v>
      </c>
    </row>
    <row r="3338" spans="1:8" ht="40.5">
      <c r="A3338" s="359" t="s">
        <v>10787</v>
      </c>
      <c r="B3338" s="314" t="s">
        <v>5761</v>
      </c>
      <c r="C3338" s="359" t="s">
        <v>112</v>
      </c>
      <c r="D3338" s="359" t="s">
        <v>22407</v>
      </c>
      <c r="F3338" t="str">
        <f t="shared" si="106"/>
        <v>89368</v>
      </c>
      <c r="H3338" s="31">
        <f t="shared" si="107"/>
        <v>13.17</v>
      </c>
    </row>
    <row r="3339" spans="1:8" ht="40.5">
      <c r="A3339" s="359" t="s">
        <v>10789</v>
      </c>
      <c r="B3339" s="314" t="s">
        <v>5762</v>
      </c>
      <c r="C3339" s="359" t="s">
        <v>112</v>
      </c>
      <c r="D3339" s="359" t="s">
        <v>13712</v>
      </c>
      <c r="F3339" t="str">
        <f t="shared" si="106"/>
        <v>89369</v>
      </c>
      <c r="H3339" s="31">
        <f t="shared" si="107"/>
        <v>15.87</v>
      </c>
    </row>
    <row r="3340" spans="1:8" ht="40.5">
      <c r="A3340" s="359" t="s">
        <v>10790</v>
      </c>
      <c r="B3340" s="314" t="s">
        <v>5763</v>
      </c>
      <c r="C3340" s="359" t="s">
        <v>112</v>
      </c>
      <c r="D3340" s="359" t="s">
        <v>9572</v>
      </c>
      <c r="F3340" t="str">
        <f t="shared" si="106"/>
        <v>89370</v>
      </c>
      <c r="H3340" s="31">
        <f t="shared" si="107"/>
        <v>12.71</v>
      </c>
    </row>
    <row r="3341" spans="1:8" ht="40.5">
      <c r="A3341" s="359" t="s">
        <v>10791</v>
      </c>
      <c r="B3341" s="314" t="s">
        <v>5764</v>
      </c>
      <c r="C3341" s="359" t="s">
        <v>112</v>
      </c>
      <c r="D3341" s="359" t="s">
        <v>10061</v>
      </c>
      <c r="F3341" t="str">
        <f t="shared" si="106"/>
        <v>89371</v>
      </c>
      <c r="H3341" s="31">
        <f t="shared" si="107"/>
        <v>5.03</v>
      </c>
    </row>
    <row r="3342" spans="1:8" ht="40.5">
      <c r="A3342" s="359" t="s">
        <v>10792</v>
      </c>
      <c r="B3342" s="314" t="s">
        <v>5765</v>
      </c>
      <c r="C3342" s="359" t="s">
        <v>112</v>
      </c>
      <c r="D3342" s="359" t="s">
        <v>14928</v>
      </c>
      <c r="F3342" t="str">
        <f t="shared" si="106"/>
        <v>89372</v>
      </c>
      <c r="H3342" s="31">
        <f t="shared" si="107"/>
        <v>12.2</v>
      </c>
    </row>
    <row r="3343" spans="1:8" ht="40.5">
      <c r="A3343" s="359" t="s">
        <v>10794</v>
      </c>
      <c r="B3343" s="314" t="s">
        <v>5766</v>
      </c>
      <c r="C3343" s="359" t="s">
        <v>112</v>
      </c>
      <c r="D3343" s="359" t="s">
        <v>27340</v>
      </c>
      <c r="F3343" t="str">
        <f t="shared" si="106"/>
        <v>89373</v>
      </c>
      <c r="H3343" s="31">
        <f t="shared" si="107"/>
        <v>5.68</v>
      </c>
    </row>
    <row r="3344" spans="1:8" ht="40.5">
      <c r="A3344" s="359" t="s">
        <v>10795</v>
      </c>
      <c r="B3344" s="314" t="s">
        <v>5767</v>
      </c>
      <c r="C3344" s="359" t="s">
        <v>112</v>
      </c>
      <c r="D3344" s="359" t="s">
        <v>14104</v>
      </c>
      <c r="F3344" t="str">
        <f t="shared" si="106"/>
        <v>89374</v>
      </c>
      <c r="H3344" s="31">
        <f t="shared" si="107"/>
        <v>9.56</v>
      </c>
    </row>
    <row r="3345" spans="1:8" ht="40.5">
      <c r="A3345" s="359" t="s">
        <v>10796</v>
      </c>
      <c r="B3345" s="314" t="s">
        <v>5768</v>
      </c>
      <c r="C3345" s="359" t="s">
        <v>112</v>
      </c>
      <c r="D3345" s="359" t="s">
        <v>14322</v>
      </c>
      <c r="F3345" t="str">
        <f t="shared" si="106"/>
        <v>89375</v>
      </c>
      <c r="H3345" s="31">
        <f t="shared" si="107"/>
        <v>11.91</v>
      </c>
    </row>
    <row r="3346" spans="1:8" ht="54">
      <c r="A3346" s="359" t="s">
        <v>10797</v>
      </c>
      <c r="B3346" s="314" t="s">
        <v>5769</v>
      </c>
      <c r="C3346" s="359" t="s">
        <v>112</v>
      </c>
      <c r="D3346" s="359" t="s">
        <v>22555</v>
      </c>
      <c r="F3346" t="str">
        <f t="shared" si="106"/>
        <v>89376</v>
      </c>
      <c r="H3346" s="31">
        <f t="shared" si="107"/>
        <v>5.09</v>
      </c>
    </row>
    <row r="3347" spans="1:8" ht="40.5">
      <c r="A3347" s="359" t="s">
        <v>10798</v>
      </c>
      <c r="B3347" s="314" t="s">
        <v>5770</v>
      </c>
      <c r="C3347" s="359" t="s">
        <v>112</v>
      </c>
      <c r="D3347" s="359" t="s">
        <v>13830</v>
      </c>
      <c r="F3347" t="str">
        <f t="shared" si="106"/>
        <v>89377</v>
      </c>
      <c r="H3347" s="31">
        <f t="shared" si="107"/>
        <v>8.56</v>
      </c>
    </row>
    <row r="3348" spans="1:8" ht="40.5">
      <c r="A3348" s="359" t="s">
        <v>10800</v>
      </c>
      <c r="B3348" s="314" t="s">
        <v>5771</v>
      </c>
      <c r="C3348" s="359" t="s">
        <v>112</v>
      </c>
      <c r="D3348" s="359" t="s">
        <v>23561</v>
      </c>
      <c r="F3348" t="str">
        <f t="shared" si="106"/>
        <v>89378</v>
      </c>
      <c r="H3348" s="31">
        <f t="shared" si="107"/>
        <v>5.97</v>
      </c>
    </row>
    <row r="3349" spans="1:8" ht="40.5">
      <c r="A3349" s="359" t="s">
        <v>10801</v>
      </c>
      <c r="B3349" s="314" t="s">
        <v>5772</v>
      </c>
      <c r="C3349" s="359" t="s">
        <v>112</v>
      </c>
      <c r="D3349" s="359" t="s">
        <v>14824</v>
      </c>
      <c r="F3349" t="str">
        <f t="shared" si="106"/>
        <v>89379</v>
      </c>
      <c r="H3349" s="31">
        <f t="shared" si="107"/>
        <v>15.53</v>
      </c>
    </row>
    <row r="3350" spans="1:8" ht="40.5">
      <c r="A3350" s="359" t="s">
        <v>10802</v>
      </c>
      <c r="B3350" s="314" t="s">
        <v>5773</v>
      </c>
      <c r="C3350" s="359" t="s">
        <v>112</v>
      </c>
      <c r="D3350" s="359" t="s">
        <v>27341</v>
      </c>
      <c r="F3350" t="str">
        <f t="shared" si="106"/>
        <v>89380</v>
      </c>
      <c r="H3350" s="31">
        <f t="shared" si="107"/>
        <v>8.91</v>
      </c>
    </row>
    <row r="3351" spans="1:8" ht="40.5">
      <c r="A3351" s="359" t="s">
        <v>10803</v>
      </c>
      <c r="B3351" s="314" t="s">
        <v>5774</v>
      </c>
      <c r="C3351" s="359" t="s">
        <v>112</v>
      </c>
      <c r="D3351" s="359" t="s">
        <v>11150</v>
      </c>
      <c r="F3351" t="str">
        <f t="shared" si="106"/>
        <v>89381</v>
      </c>
      <c r="H3351" s="31">
        <f t="shared" si="107"/>
        <v>12.02</v>
      </c>
    </row>
    <row r="3352" spans="1:8" ht="40.5">
      <c r="A3352" s="359" t="s">
        <v>10805</v>
      </c>
      <c r="B3352" s="314" t="s">
        <v>5775</v>
      </c>
      <c r="C3352" s="359" t="s">
        <v>112</v>
      </c>
      <c r="D3352" s="359" t="s">
        <v>24989</v>
      </c>
      <c r="F3352" t="str">
        <f t="shared" si="106"/>
        <v>89382</v>
      </c>
      <c r="H3352" s="31">
        <f t="shared" si="107"/>
        <v>14.21</v>
      </c>
    </row>
    <row r="3353" spans="1:8" ht="54">
      <c r="A3353" s="359" t="s">
        <v>10806</v>
      </c>
      <c r="B3353" s="314" t="s">
        <v>5776</v>
      </c>
      <c r="C3353" s="359" t="s">
        <v>112</v>
      </c>
      <c r="D3353" s="359" t="s">
        <v>10319</v>
      </c>
      <c r="F3353" t="str">
        <f t="shared" si="106"/>
        <v>89383</v>
      </c>
      <c r="H3353" s="31">
        <f t="shared" si="107"/>
        <v>6.08</v>
      </c>
    </row>
    <row r="3354" spans="1:8" ht="40.5">
      <c r="A3354" s="359" t="s">
        <v>10807</v>
      </c>
      <c r="B3354" s="314" t="s">
        <v>5777</v>
      </c>
      <c r="C3354" s="359" t="s">
        <v>112</v>
      </c>
      <c r="D3354" s="359" t="s">
        <v>11595</v>
      </c>
      <c r="F3354" t="str">
        <f t="shared" si="106"/>
        <v>89384</v>
      </c>
      <c r="H3354" s="31">
        <f t="shared" si="107"/>
        <v>12.18</v>
      </c>
    </row>
    <row r="3355" spans="1:8" ht="40.5">
      <c r="A3355" s="359" t="s">
        <v>10808</v>
      </c>
      <c r="B3355" s="314" t="s">
        <v>5778</v>
      </c>
      <c r="C3355" s="359" t="s">
        <v>112</v>
      </c>
      <c r="D3355" s="359" t="s">
        <v>9844</v>
      </c>
      <c r="F3355" t="str">
        <f t="shared" si="106"/>
        <v>89385</v>
      </c>
      <c r="H3355" s="31">
        <f t="shared" si="107"/>
        <v>6.83</v>
      </c>
    </row>
    <row r="3356" spans="1:8" ht="40.5">
      <c r="A3356" s="359" t="s">
        <v>10810</v>
      </c>
      <c r="B3356" s="314" t="s">
        <v>5779</v>
      </c>
      <c r="C3356" s="359" t="s">
        <v>112</v>
      </c>
      <c r="D3356" s="359" t="s">
        <v>9841</v>
      </c>
      <c r="F3356" t="str">
        <f t="shared" si="106"/>
        <v>89386</v>
      </c>
      <c r="H3356" s="31">
        <f t="shared" si="107"/>
        <v>8.25</v>
      </c>
    </row>
    <row r="3357" spans="1:8" ht="40.5">
      <c r="A3357" s="359" t="s">
        <v>10811</v>
      </c>
      <c r="B3357" s="314" t="s">
        <v>5780</v>
      </c>
      <c r="C3357" s="359" t="s">
        <v>112</v>
      </c>
      <c r="D3357" s="359" t="s">
        <v>27342</v>
      </c>
      <c r="F3357" t="str">
        <f t="shared" si="106"/>
        <v>89387</v>
      </c>
      <c r="H3357" s="31">
        <f t="shared" si="107"/>
        <v>31.05</v>
      </c>
    </row>
    <row r="3358" spans="1:8" ht="40.5">
      <c r="A3358" s="359" t="s">
        <v>10812</v>
      </c>
      <c r="B3358" s="314" t="s">
        <v>5781</v>
      </c>
      <c r="C3358" s="359" t="s">
        <v>112</v>
      </c>
      <c r="D3358" s="359" t="s">
        <v>27343</v>
      </c>
      <c r="F3358" t="str">
        <f t="shared" si="106"/>
        <v>89388</v>
      </c>
      <c r="H3358" s="31">
        <f t="shared" si="107"/>
        <v>10.82</v>
      </c>
    </row>
    <row r="3359" spans="1:8" ht="40.5">
      <c r="A3359" s="359" t="s">
        <v>10813</v>
      </c>
      <c r="B3359" s="314" t="s">
        <v>5782</v>
      </c>
      <c r="C3359" s="359" t="s">
        <v>112</v>
      </c>
      <c r="D3359" s="359" t="s">
        <v>10145</v>
      </c>
      <c r="F3359" t="str">
        <f t="shared" si="106"/>
        <v>89389</v>
      </c>
      <c r="H3359" s="31">
        <f t="shared" si="107"/>
        <v>11.7</v>
      </c>
    </row>
    <row r="3360" spans="1:8" ht="40.5">
      <c r="A3360" s="359" t="s">
        <v>10814</v>
      </c>
      <c r="B3360" s="314" t="s">
        <v>5783</v>
      </c>
      <c r="C3360" s="359" t="s">
        <v>112</v>
      </c>
      <c r="D3360" s="359" t="s">
        <v>13998</v>
      </c>
      <c r="F3360" t="str">
        <f t="shared" si="106"/>
        <v>89390</v>
      </c>
      <c r="H3360" s="31">
        <f t="shared" si="107"/>
        <v>21.11</v>
      </c>
    </row>
    <row r="3361" spans="1:8" ht="54">
      <c r="A3361" s="359" t="s">
        <v>10815</v>
      </c>
      <c r="B3361" s="314" t="s">
        <v>5784</v>
      </c>
      <c r="C3361" s="359" t="s">
        <v>112</v>
      </c>
      <c r="D3361" s="359" t="s">
        <v>9793</v>
      </c>
      <c r="F3361" t="str">
        <f t="shared" si="106"/>
        <v>89391</v>
      </c>
      <c r="H3361" s="31">
        <f t="shared" si="107"/>
        <v>8.1300000000000008</v>
      </c>
    </row>
    <row r="3362" spans="1:8" ht="40.5">
      <c r="A3362" s="359" t="s">
        <v>10816</v>
      </c>
      <c r="B3362" s="314" t="s">
        <v>5785</v>
      </c>
      <c r="C3362" s="359" t="s">
        <v>112</v>
      </c>
      <c r="D3362" s="359" t="s">
        <v>26857</v>
      </c>
      <c r="F3362" t="str">
        <f t="shared" si="106"/>
        <v>89392</v>
      </c>
      <c r="H3362" s="31">
        <f t="shared" si="107"/>
        <v>25.03</v>
      </c>
    </row>
    <row r="3363" spans="1:8" ht="40.5">
      <c r="A3363" s="359" t="s">
        <v>10817</v>
      </c>
      <c r="B3363" s="314" t="s">
        <v>22423</v>
      </c>
      <c r="C3363" s="359" t="s">
        <v>112</v>
      </c>
      <c r="D3363" s="359" t="s">
        <v>12114</v>
      </c>
      <c r="F3363" t="str">
        <f t="shared" si="106"/>
        <v>89393</v>
      </c>
      <c r="H3363" s="31">
        <f t="shared" si="107"/>
        <v>9.33</v>
      </c>
    </row>
    <row r="3364" spans="1:8" ht="54">
      <c r="A3364" s="359" t="s">
        <v>10818</v>
      </c>
      <c r="B3364" s="314" t="s">
        <v>5786</v>
      </c>
      <c r="C3364" s="359" t="s">
        <v>112</v>
      </c>
      <c r="D3364" s="359" t="s">
        <v>22653</v>
      </c>
      <c r="F3364" t="str">
        <f t="shared" si="106"/>
        <v>89394</v>
      </c>
      <c r="H3364" s="31">
        <f t="shared" si="107"/>
        <v>18.28</v>
      </c>
    </row>
    <row r="3365" spans="1:8" ht="40.5">
      <c r="A3365" s="359" t="s">
        <v>10819</v>
      </c>
      <c r="B3365" s="314" t="s">
        <v>22424</v>
      </c>
      <c r="C3365" s="359" t="s">
        <v>112</v>
      </c>
      <c r="D3365" s="359" t="s">
        <v>11100</v>
      </c>
      <c r="F3365" t="str">
        <f t="shared" si="106"/>
        <v>89395</v>
      </c>
      <c r="H3365" s="31">
        <f t="shared" si="107"/>
        <v>11.14</v>
      </c>
    </row>
    <row r="3366" spans="1:8" ht="54">
      <c r="A3366" s="359" t="s">
        <v>10820</v>
      </c>
      <c r="B3366" s="314" t="s">
        <v>5787</v>
      </c>
      <c r="C3366" s="359" t="s">
        <v>112</v>
      </c>
      <c r="D3366" s="359" t="s">
        <v>22572</v>
      </c>
      <c r="F3366" t="str">
        <f t="shared" si="106"/>
        <v>89396</v>
      </c>
      <c r="H3366" s="31">
        <f t="shared" si="107"/>
        <v>18.809999999999999</v>
      </c>
    </row>
    <row r="3367" spans="1:8" ht="40.5">
      <c r="A3367" s="359" t="s">
        <v>10821</v>
      </c>
      <c r="B3367" s="314" t="s">
        <v>5788</v>
      </c>
      <c r="C3367" s="359" t="s">
        <v>112</v>
      </c>
      <c r="D3367" s="359" t="s">
        <v>24060</v>
      </c>
      <c r="F3367" t="str">
        <f t="shared" si="106"/>
        <v>89397</v>
      </c>
      <c r="H3367" s="31">
        <f t="shared" si="107"/>
        <v>13.2</v>
      </c>
    </row>
    <row r="3368" spans="1:8" ht="40.5">
      <c r="A3368" s="359" t="s">
        <v>10822</v>
      </c>
      <c r="B3368" s="314" t="s">
        <v>5789</v>
      </c>
      <c r="C3368" s="359" t="s">
        <v>112</v>
      </c>
      <c r="D3368" s="359" t="s">
        <v>13766</v>
      </c>
      <c r="F3368" t="str">
        <f t="shared" si="106"/>
        <v>89398</v>
      </c>
      <c r="H3368" s="31">
        <f t="shared" si="107"/>
        <v>16.170000000000002</v>
      </c>
    </row>
    <row r="3369" spans="1:8" ht="54">
      <c r="A3369" s="359" t="s">
        <v>10823</v>
      </c>
      <c r="B3369" s="314" t="s">
        <v>5790</v>
      </c>
      <c r="C3369" s="359" t="s">
        <v>112</v>
      </c>
      <c r="D3369" s="359" t="s">
        <v>26262</v>
      </c>
      <c r="F3369" t="str">
        <f t="shared" si="106"/>
        <v>89399</v>
      </c>
      <c r="H3369" s="31">
        <f t="shared" si="107"/>
        <v>29.17</v>
      </c>
    </row>
    <row r="3370" spans="1:8" ht="40.5">
      <c r="A3370" s="359" t="s">
        <v>10824</v>
      </c>
      <c r="B3370" s="314" t="s">
        <v>5791</v>
      </c>
      <c r="C3370" s="359" t="s">
        <v>112</v>
      </c>
      <c r="D3370" s="359" t="s">
        <v>27344</v>
      </c>
      <c r="F3370" t="str">
        <f t="shared" si="106"/>
        <v>89400</v>
      </c>
      <c r="H3370" s="31">
        <f t="shared" si="107"/>
        <v>18.2</v>
      </c>
    </row>
    <row r="3371" spans="1:8" ht="40.5">
      <c r="A3371" s="359" t="s">
        <v>10825</v>
      </c>
      <c r="B3371" s="314" t="s">
        <v>5792</v>
      </c>
      <c r="C3371" s="359" t="s">
        <v>112</v>
      </c>
      <c r="D3371" s="359" t="s">
        <v>24769</v>
      </c>
      <c r="F3371" t="str">
        <f t="shared" si="106"/>
        <v>89404</v>
      </c>
      <c r="H3371" s="31">
        <f t="shared" si="107"/>
        <v>4.51</v>
      </c>
    </row>
    <row r="3372" spans="1:8" ht="40.5">
      <c r="A3372" s="359" t="s">
        <v>10826</v>
      </c>
      <c r="B3372" s="314" t="s">
        <v>5793</v>
      </c>
      <c r="C3372" s="359" t="s">
        <v>112</v>
      </c>
      <c r="D3372" s="359" t="s">
        <v>14944</v>
      </c>
      <c r="F3372" t="str">
        <f t="shared" si="106"/>
        <v>89405</v>
      </c>
      <c r="H3372" s="31">
        <f t="shared" si="107"/>
        <v>4.8600000000000003</v>
      </c>
    </row>
    <row r="3373" spans="1:8" ht="40.5">
      <c r="A3373" s="359" t="s">
        <v>10827</v>
      </c>
      <c r="B3373" s="314" t="s">
        <v>5794</v>
      </c>
      <c r="C3373" s="359" t="s">
        <v>112</v>
      </c>
      <c r="D3373" s="359" t="s">
        <v>8793</v>
      </c>
      <c r="F3373" t="str">
        <f t="shared" si="106"/>
        <v>89406</v>
      </c>
      <c r="H3373" s="31">
        <f t="shared" si="107"/>
        <v>6.38</v>
      </c>
    </row>
    <row r="3374" spans="1:8" ht="40.5">
      <c r="A3374" s="359" t="s">
        <v>10829</v>
      </c>
      <c r="B3374" s="314" t="s">
        <v>5795</v>
      </c>
      <c r="C3374" s="359" t="s">
        <v>112</v>
      </c>
      <c r="D3374" s="359" t="s">
        <v>13763</v>
      </c>
      <c r="F3374" t="str">
        <f t="shared" si="106"/>
        <v>89407</v>
      </c>
      <c r="H3374" s="31">
        <f t="shared" si="107"/>
        <v>5.79</v>
      </c>
    </row>
    <row r="3375" spans="1:8" ht="40.5">
      <c r="A3375" s="359" t="s">
        <v>10830</v>
      </c>
      <c r="B3375" s="314" t="s">
        <v>5796</v>
      </c>
      <c r="C3375" s="359" t="s">
        <v>112</v>
      </c>
      <c r="D3375" s="359" t="s">
        <v>24265</v>
      </c>
      <c r="F3375" t="str">
        <f t="shared" si="106"/>
        <v>89408</v>
      </c>
      <c r="H3375" s="31">
        <f t="shared" si="107"/>
        <v>5.46</v>
      </c>
    </row>
    <row r="3376" spans="1:8" ht="40.5">
      <c r="A3376" s="359" t="s">
        <v>10832</v>
      </c>
      <c r="B3376" s="314" t="s">
        <v>5797</v>
      </c>
      <c r="C3376" s="359" t="s">
        <v>112</v>
      </c>
      <c r="D3376" s="359" t="s">
        <v>8472</v>
      </c>
      <c r="F3376" t="str">
        <f t="shared" si="106"/>
        <v>89409</v>
      </c>
      <c r="H3376" s="31">
        <f t="shared" si="107"/>
        <v>6.24</v>
      </c>
    </row>
    <row r="3377" spans="1:8" ht="40.5">
      <c r="A3377" s="359" t="s">
        <v>10833</v>
      </c>
      <c r="B3377" s="314" t="s">
        <v>5798</v>
      </c>
      <c r="C3377" s="359" t="s">
        <v>112</v>
      </c>
      <c r="D3377" s="359" t="s">
        <v>7512</v>
      </c>
      <c r="F3377" t="str">
        <f t="shared" si="106"/>
        <v>89410</v>
      </c>
      <c r="H3377" s="31">
        <f t="shared" si="107"/>
        <v>7.84</v>
      </c>
    </row>
    <row r="3378" spans="1:8" ht="40.5">
      <c r="A3378" s="359" t="s">
        <v>10834</v>
      </c>
      <c r="B3378" s="314" t="s">
        <v>5799</v>
      </c>
      <c r="C3378" s="359" t="s">
        <v>112</v>
      </c>
      <c r="D3378" s="359" t="s">
        <v>22798</v>
      </c>
      <c r="F3378" t="str">
        <f t="shared" si="106"/>
        <v>89411</v>
      </c>
      <c r="H3378" s="31">
        <f t="shared" si="107"/>
        <v>7.12</v>
      </c>
    </row>
    <row r="3379" spans="1:8" ht="40.5">
      <c r="A3379" s="359" t="s">
        <v>10835</v>
      </c>
      <c r="B3379" s="314" t="s">
        <v>5800</v>
      </c>
      <c r="C3379" s="359" t="s">
        <v>112</v>
      </c>
      <c r="D3379" s="359" t="s">
        <v>23300</v>
      </c>
      <c r="F3379" t="str">
        <f t="shared" si="106"/>
        <v>89412</v>
      </c>
      <c r="H3379" s="31">
        <f t="shared" si="107"/>
        <v>8.11</v>
      </c>
    </row>
    <row r="3380" spans="1:8" ht="40.5">
      <c r="A3380" s="359" t="s">
        <v>10837</v>
      </c>
      <c r="B3380" s="314" t="s">
        <v>5801</v>
      </c>
      <c r="C3380" s="359" t="s">
        <v>112</v>
      </c>
      <c r="D3380" s="359" t="s">
        <v>11253</v>
      </c>
      <c r="F3380" t="str">
        <f t="shared" si="106"/>
        <v>89413</v>
      </c>
      <c r="H3380" s="31">
        <f t="shared" si="107"/>
        <v>7.95</v>
      </c>
    </row>
    <row r="3381" spans="1:8" ht="40.5">
      <c r="A3381" s="359" t="s">
        <v>10838</v>
      </c>
      <c r="B3381" s="314" t="s">
        <v>5802</v>
      </c>
      <c r="C3381" s="359" t="s">
        <v>112</v>
      </c>
      <c r="D3381" s="359" t="s">
        <v>14001</v>
      </c>
      <c r="F3381" t="str">
        <f t="shared" si="106"/>
        <v>89414</v>
      </c>
      <c r="H3381" s="31">
        <f t="shared" si="107"/>
        <v>10.130000000000001</v>
      </c>
    </row>
    <row r="3382" spans="1:8" ht="40.5">
      <c r="A3382" s="359" t="s">
        <v>10839</v>
      </c>
      <c r="B3382" s="314" t="s">
        <v>5803</v>
      </c>
      <c r="C3382" s="359" t="s">
        <v>112</v>
      </c>
      <c r="D3382" s="359" t="s">
        <v>22594</v>
      </c>
      <c r="F3382" t="str">
        <f t="shared" si="106"/>
        <v>89415</v>
      </c>
      <c r="H3382" s="31">
        <f t="shared" si="107"/>
        <v>12.83</v>
      </c>
    </row>
    <row r="3383" spans="1:8" ht="40.5">
      <c r="A3383" s="359" t="s">
        <v>10840</v>
      </c>
      <c r="B3383" s="314" t="s">
        <v>5804</v>
      </c>
      <c r="C3383" s="359" t="s">
        <v>112</v>
      </c>
      <c r="D3383" s="359" t="s">
        <v>10097</v>
      </c>
      <c r="F3383" t="str">
        <f t="shared" si="106"/>
        <v>89416</v>
      </c>
      <c r="H3383" s="31">
        <f t="shared" si="107"/>
        <v>9.68</v>
      </c>
    </row>
    <row r="3384" spans="1:8" ht="40.5">
      <c r="A3384" s="359" t="s">
        <v>10841</v>
      </c>
      <c r="B3384" s="314" t="s">
        <v>5805</v>
      </c>
      <c r="C3384" s="359" t="s">
        <v>112</v>
      </c>
      <c r="D3384" s="359" t="s">
        <v>12572</v>
      </c>
      <c r="F3384" t="str">
        <f t="shared" si="106"/>
        <v>89417</v>
      </c>
      <c r="H3384" s="31">
        <f t="shared" si="107"/>
        <v>3.59</v>
      </c>
    </row>
    <row r="3385" spans="1:8" ht="40.5">
      <c r="A3385" s="359" t="s">
        <v>10842</v>
      </c>
      <c r="B3385" s="314" t="s">
        <v>5806</v>
      </c>
      <c r="C3385" s="359" t="s">
        <v>112</v>
      </c>
      <c r="D3385" s="359" t="s">
        <v>25627</v>
      </c>
      <c r="F3385" t="str">
        <f t="shared" si="106"/>
        <v>89418</v>
      </c>
      <c r="H3385" s="31">
        <f t="shared" si="107"/>
        <v>10.76</v>
      </c>
    </row>
    <row r="3386" spans="1:8" ht="40.5">
      <c r="A3386" s="359" t="s">
        <v>10844</v>
      </c>
      <c r="B3386" s="314" t="s">
        <v>5807</v>
      </c>
      <c r="C3386" s="359" t="s">
        <v>112</v>
      </c>
      <c r="D3386" s="359" t="s">
        <v>8431</v>
      </c>
      <c r="F3386" t="str">
        <f t="shared" si="106"/>
        <v>89419</v>
      </c>
      <c r="H3386" s="31">
        <f t="shared" si="107"/>
        <v>4.24</v>
      </c>
    </row>
    <row r="3387" spans="1:8" ht="40.5">
      <c r="A3387" s="359" t="s">
        <v>10845</v>
      </c>
      <c r="B3387" s="314" t="s">
        <v>5808</v>
      </c>
      <c r="C3387" s="359" t="s">
        <v>112</v>
      </c>
      <c r="D3387" s="359" t="s">
        <v>10064</v>
      </c>
      <c r="F3387" t="str">
        <f t="shared" si="106"/>
        <v>89420</v>
      </c>
      <c r="H3387" s="31">
        <f t="shared" si="107"/>
        <v>8.1199999999999992</v>
      </c>
    </row>
    <row r="3388" spans="1:8" ht="40.5">
      <c r="A3388" s="359" t="s">
        <v>10847</v>
      </c>
      <c r="B3388" s="314" t="s">
        <v>5809</v>
      </c>
      <c r="C3388" s="359" t="s">
        <v>112</v>
      </c>
      <c r="D3388" s="359" t="s">
        <v>22385</v>
      </c>
      <c r="F3388" t="str">
        <f t="shared" si="106"/>
        <v>89421</v>
      </c>
      <c r="H3388" s="31">
        <f t="shared" si="107"/>
        <v>10.47</v>
      </c>
    </row>
    <row r="3389" spans="1:8" ht="54">
      <c r="A3389" s="359" t="s">
        <v>10849</v>
      </c>
      <c r="B3389" s="314" t="s">
        <v>5810</v>
      </c>
      <c r="C3389" s="359" t="s">
        <v>112</v>
      </c>
      <c r="D3389" s="359" t="s">
        <v>23532</v>
      </c>
      <c r="F3389" t="str">
        <f t="shared" si="106"/>
        <v>89422</v>
      </c>
      <c r="H3389" s="31">
        <f t="shared" si="107"/>
        <v>3.65</v>
      </c>
    </row>
    <row r="3390" spans="1:8" ht="40.5">
      <c r="A3390" s="359" t="s">
        <v>10850</v>
      </c>
      <c r="B3390" s="314" t="s">
        <v>5811</v>
      </c>
      <c r="C3390" s="359" t="s">
        <v>112</v>
      </c>
      <c r="D3390" s="359" t="s">
        <v>11750</v>
      </c>
      <c r="F3390" t="str">
        <f t="shared" si="106"/>
        <v>89423</v>
      </c>
      <c r="H3390" s="31">
        <f t="shared" si="107"/>
        <v>7.58</v>
      </c>
    </row>
    <row r="3391" spans="1:8" ht="40.5">
      <c r="A3391" s="359" t="s">
        <v>10851</v>
      </c>
      <c r="B3391" s="314" t="s">
        <v>5812</v>
      </c>
      <c r="C3391" s="359" t="s">
        <v>112</v>
      </c>
      <c r="D3391" s="359" t="s">
        <v>8511</v>
      </c>
      <c r="F3391" t="str">
        <f t="shared" si="106"/>
        <v>89424</v>
      </c>
      <c r="H3391" s="31">
        <f t="shared" si="107"/>
        <v>4.26</v>
      </c>
    </row>
    <row r="3392" spans="1:8" ht="40.5">
      <c r="A3392" s="359" t="s">
        <v>10852</v>
      </c>
      <c r="B3392" s="314" t="s">
        <v>5813</v>
      </c>
      <c r="C3392" s="359" t="s">
        <v>112</v>
      </c>
      <c r="D3392" s="359" t="s">
        <v>13744</v>
      </c>
      <c r="F3392" t="str">
        <f t="shared" si="106"/>
        <v>89425</v>
      </c>
      <c r="H3392" s="31">
        <f t="shared" si="107"/>
        <v>13.82</v>
      </c>
    </row>
    <row r="3393" spans="1:8" ht="40.5">
      <c r="A3393" s="359" t="s">
        <v>10853</v>
      </c>
      <c r="B3393" s="314" t="s">
        <v>5814</v>
      </c>
      <c r="C3393" s="359" t="s">
        <v>112</v>
      </c>
      <c r="D3393" s="359" t="s">
        <v>23750</v>
      </c>
      <c r="F3393" t="str">
        <f t="shared" si="106"/>
        <v>89426</v>
      </c>
      <c r="H3393" s="31">
        <f t="shared" si="107"/>
        <v>7.2</v>
      </c>
    </row>
    <row r="3394" spans="1:8" ht="40.5">
      <c r="A3394" s="359" t="s">
        <v>10855</v>
      </c>
      <c r="B3394" s="314" t="s">
        <v>5815</v>
      </c>
      <c r="C3394" s="359" t="s">
        <v>112</v>
      </c>
      <c r="D3394" s="359" t="s">
        <v>10890</v>
      </c>
      <c r="F3394" t="str">
        <f t="shared" si="106"/>
        <v>89427</v>
      </c>
      <c r="H3394" s="31">
        <f t="shared" si="107"/>
        <v>10.31</v>
      </c>
    </row>
    <row r="3395" spans="1:8" ht="40.5">
      <c r="A3395" s="359" t="s">
        <v>10856</v>
      </c>
      <c r="B3395" s="314" t="s">
        <v>5816</v>
      </c>
      <c r="C3395" s="359" t="s">
        <v>112</v>
      </c>
      <c r="D3395" s="359" t="s">
        <v>22346</v>
      </c>
      <c r="F3395" t="str">
        <f t="shared" si="106"/>
        <v>89428</v>
      </c>
      <c r="H3395" s="31">
        <f t="shared" si="107"/>
        <v>12.5</v>
      </c>
    </row>
    <row r="3396" spans="1:8" ht="54">
      <c r="A3396" s="359" t="s">
        <v>10857</v>
      </c>
      <c r="B3396" s="314" t="s">
        <v>5817</v>
      </c>
      <c r="C3396" s="359" t="s">
        <v>112</v>
      </c>
      <c r="D3396" s="359" t="s">
        <v>10858</v>
      </c>
      <c r="F3396" t="str">
        <f t="shared" si="106"/>
        <v>89429</v>
      </c>
      <c r="H3396" s="31">
        <f t="shared" si="107"/>
        <v>4.37</v>
      </c>
    </row>
    <row r="3397" spans="1:8" ht="40.5">
      <c r="A3397" s="359" t="s">
        <v>10859</v>
      </c>
      <c r="B3397" s="314" t="s">
        <v>5818</v>
      </c>
      <c r="C3397" s="359" t="s">
        <v>112</v>
      </c>
      <c r="D3397" s="359" t="s">
        <v>22385</v>
      </c>
      <c r="F3397" t="str">
        <f t="shared" ref="F3397:F3460" si="108">TRIM(A3397)</f>
        <v>89430</v>
      </c>
      <c r="H3397" s="31">
        <f t="shared" ref="H3397:H3460" si="109">ROUND(D3397*(1+$H$1),2)</f>
        <v>10.47</v>
      </c>
    </row>
    <row r="3398" spans="1:8" ht="40.5">
      <c r="A3398" s="359" t="s">
        <v>10861</v>
      </c>
      <c r="B3398" s="314" t="s">
        <v>5819</v>
      </c>
      <c r="C3398" s="359" t="s">
        <v>112</v>
      </c>
      <c r="D3398" s="359" t="s">
        <v>7670</v>
      </c>
      <c r="F3398" t="str">
        <f t="shared" si="108"/>
        <v>89431</v>
      </c>
      <c r="H3398" s="31">
        <f t="shared" si="109"/>
        <v>6.19</v>
      </c>
    </row>
    <row r="3399" spans="1:8" ht="40.5">
      <c r="A3399" s="359" t="s">
        <v>10862</v>
      </c>
      <c r="B3399" s="314" t="s">
        <v>5820</v>
      </c>
      <c r="C3399" s="359" t="s">
        <v>112</v>
      </c>
      <c r="D3399" s="359" t="s">
        <v>17431</v>
      </c>
      <c r="F3399" t="str">
        <f t="shared" si="108"/>
        <v>89432</v>
      </c>
      <c r="H3399" s="31">
        <f t="shared" si="109"/>
        <v>29</v>
      </c>
    </row>
    <row r="3400" spans="1:8" ht="40.5">
      <c r="A3400" s="359" t="s">
        <v>10863</v>
      </c>
      <c r="B3400" s="314" t="s">
        <v>5821</v>
      </c>
      <c r="C3400" s="359" t="s">
        <v>112</v>
      </c>
      <c r="D3400" s="359" t="s">
        <v>10860</v>
      </c>
      <c r="F3400" t="str">
        <f t="shared" si="108"/>
        <v>89433</v>
      </c>
      <c r="H3400" s="31">
        <f t="shared" si="109"/>
        <v>8.77</v>
      </c>
    </row>
    <row r="3401" spans="1:8" ht="40.5">
      <c r="A3401" s="359" t="s">
        <v>10864</v>
      </c>
      <c r="B3401" s="314" t="s">
        <v>5822</v>
      </c>
      <c r="C3401" s="359" t="s">
        <v>112</v>
      </c>
      <c r="D3401" s="359" t="s">
        <v>27345</v>
      </c>
      <c r="F3401" t="str">
        <f t="shared" si="108"/>
        <v>89434</v>
      </c>
      <c r="H3401" s="31">
        <f t="shared" si="109"/>
        <v>9.65</v>
      </c>
    </row>
    <row r="3402" spans="1:8" ht="40.5">
      <c r="A3402" s="359" t="s">
        <v>10865</v>
      </c>
      <c r="B3402" s="314" t="s">
        <v>5823</v>
      </c>
      <c r="C3402" s="359" t="s">
        <v>112</v>
      </c>
      <c r="D3402" s="359" t="s">
        <v>23658</v>
      </c>
      <c r="F3402" t="str">
        <f t="shared" si="108"/>
        <v>89435</v>
      </c>
      <c r="H3402" s="31">
        <f t="shared" si="109"/>
        <v>19.059999999999999</v>
      </c>
    </row>
    <row r="3403" spans="1:8" ht="54">
      <c r="A3403" s="359" t="s">
        <v>10866</v>
      </c>
      <c r="B3403" s="314" t="s">
        <v>5824</v>
      </c>
      <c r="C3403" s="359" t="s">
        <v>112</v>
      </c>
      <c r="D3403" s="359" t="s">
        <v>10319</v>
      </c>
      <c r="F3403" t="str">
        <f t="shared" si="108"/>
        <v>89436</v>
      </c>
      <c r="H3403" s="31">
        <f t="shared" si="109"/>
        <v>6.08</v>
      </c>
    </row>
    <row r="3404" spans="1:8" ht="40.5">
      <c r="A3404" s="359" t="s">
        <v>10867</v>
      </c>
      <c r="B3404" s="314" t="s">
        <v>5825</v>
      </c>
      <c r="C3404" s="359" t="s">
        <v>112</v>
      </c>
      <c r="D3404" s="359" t="s">
        <v>22646</v>
      </c>
      <c r="F3404" t="str">
        <f t="shared" si="108"/>
        <v>89437</v>
      </c>
      <c r="H3404" s="31">
        <f t="shared" si="109"/>
        <v>22.98</v>
      </c>
    </row>
    <row r="3405" spans="1:8" ht="40.5">
      <c r="A3405" s="359" t="s">
        <v>10868</v>
      </c>
      <c r="B3405" s="314" t="s">
        <v>5826</v>
      </c>
      <c r="C3405" s="359" t="s">
        <v>112</v>
      </c>
      <c r="D3405" s="359" t="s">
        <v>16521</v>
      </c>
      <c r="F3405" t="str">
        <f t="shared" si="108"/>
        <v>89438</v>
      </c>
      <c r="H3405" s="31">
        <f t="shared" si="109"/>
        <v>6.42</v>
      </c>
    </row>
    <row r="3406" spans="1:8" ht="54">
      <c r="A3406" s="359" t="s">
        <v>10870</v>
      </c>
      <c r="B3406" s="314" t="s">
        <v>5827</v>
      </c>
      <c r="C3406" s="359" t="s">
        <v>112</v>
      </c>
      <c r="D3406" s="359" t="s">
        <v>14321</v>
      </c>
      <c r="F3406" t="str">
        <f t="shared" si="108"/>
        <v>89439</v>
      </c>
      <c r="H3406" s="31">
        <f t="shared" si="109"/>
        <v>8.48</v>
      </c>
    </row>
    <row r="3407" spans="1:8" ht="40.5">
      <c r="A3407" s="359" t="s">
        <v>10871</v>
      </c>
      <c r="B3407" s="314" t="s">
        <v>5828</v>
      </c>
      <c r="C3407" s="359" t="s">
        <v>112</v>
      </c>
      <c r="D3407" s="359" t="s">
        <v>8984</v>
      </c>
      <c r="F3407" t="str">
        <f t="shared" si="108"/>
        <v>89440</v>
      </c>
      <c r="H3407" s="31">
        <f t="shared" si="109"/>
        <v>7.75</v>
      </c>
    </row>
    <row r="3408" spans="1:8" ht="54">
      <c r="A3408" s="359" t="s">
        <v>10872</v>
      </c>
      <c r="B3408" s="314" t="s">
        <v>5829</v>
      </c>
      <c r="C3408" s="359" t="s">
        <v>112</v>
      </c>
      <c r="D3408" s="359" t="s">
        <v>25029</v>
      </c>
      <c r="F3408" t="str">
        <f t="shared" si="108"/>
        <v>89441</v>
      </c>
      <c r="H3408" s="31">
        <f t="shared" si="109"/>
        <v>15.42</v>
      </c>
    </row>
    <row r="3409" spans="1:8" ht="40.5">
      <c r="A3409" s="359" t="s">
        <v>10874</v>
      </c>
      <c r="B3409" s="314" t="s">
        <v>5830</v>
      </c>
      <c r="C3409" s="359" t="s">
        <v>112</v>
      </c>
      <c r="D3409" s="359" t="s">
        <v>10143</v>
      </c>
      <c r="F3409" t="str">
        <f t="shared" si="108"/>
        <v>89442</v>
      </c>
      <c r="H3409" s="31">
        <f t="shared" si="109"/>
        <v>9.8000000000000007</v>
      </c>
    </row>
    <row r="3410" spans="1:8" ht="40.5">
      <c r="A3410" s="359" t="s">
        <v>10875</v>
      </c>
      <c r="B3410" s="314" t="s">
        <v>5831</v>
      </c>
      <c r="C3410" s="359" t="s">
        <v>112</v>
      </c>
      <c r="D3410" s="359" t="s">
        <v>14117</v>
      </c>
      <c r="F3410" t="str">
        <f t="shared" si="108"/>
        <v>89443</v>
      </c>
      <c r="H3410" s="31">
        <f t="shared" si="109"/>
        <v>12.16</v>
      </c>
    </row>
    <row r="3411" spans="1:8" ht="54">
      <c r="A3411" s="359" t="s">
        <v>10876</v>
      </c>
      <c r="B3411" s="314" t="s">
        <v>5832</v>
      </c>
      <c r="C3411" s="359" t="s">
        <v>112</v>
      </c>
      <c r="D3411" s="359" t="s">
        <v>25172</v>
      </c>
      <c r="F3411" t="str">
        <f t="shared" si="108"/>
        <v>89444</v>
      </c>
      <c r="H3411" s="31">
        <f t="shared" si="109"/>
        <v>25.16</v>
      </c>
    </row>
    <row r="3412" spans="1:8" ht="40.5">
      <c r="A3412" s="359" t="s">
        <v>10877</v>
      </c>
      <c r="B3412" s="314" t="s">
        <v>5833</v>
      </c>
      <c r="C3412" s="359" t="s">
        <v>112</v>
      </c>
      <c r="D3412" s="359" t="s">
        <v>27346</v>
      </c>
      <c r="F3412" t="str">
        <f t="shared" si="108"/>
        <v>89445</v>
      </c>
      <c r="H3412" s="31">
        <f t="shared" si="109"/>
        <v>14.19</v>
      </c>
    </row>
    <row r="3413" spans="1:8" ht="40.5">
      <c r="A3413" s="359" t="s">
        <v>10878</v>
      </c>
      <c r="B3413" s="314" t="s">
        <v>5834</v>
      </c>
      <c r="C3413" s="359" t="s">
        <v>112</v>
      </c>
      <c r="D3413" s="359" t="s">
        <v>8238</v>
      </c>
      <c r="F3413" t="str">
        <f t="shared" si="108"/>
        <v>89481</v>
      </c>
      <c r="H3413" s="31">
        <f t="shared" si="109"/>
        <v>4.17</v>
      </c>
    </row>
    <row r="3414" spans="1:8" ht="40.5">
      <c r="A3414" s="359" t="s">
        <v>10879</v>
      </c>
      <c r="B3414" s="314" t="s">
        <v>5835</v>
      </c>
      <c r="C3414" s="359" t="s">
        <v>112</v>
      </c>
      <c r="D3414" s="359" t="s">
        <v>13823</v>
      </c>
      <c r="F3414" t="str">
        <f t="shared" si="108"/>
        <v>89485</v>
      </c>
      <c r="H3414" s="31">
        <f t="shared" si="109"/>
        <v>4.95</v>
      </c>
    </row>
    <row r="3415" spans="1:8" ht="40.5">
      <c r="A3415" s="359" t="s">
        <v>10880</v>
      </c>
      <c r="B3415" s="314" t="s">
        <v>5836</v>
      </c>
      <c r="C3415" s="359" t="s">
        <v>112</v>
      </c>
      <c r="D3415" s="359" t="s">
        <v>10075</v>
      </c>
      <c r="F3415" t="str">
        <f t="shared" si="108"/>
        <v>89489</v>
      </c>
      <c r="H3415" s="31">
        <f t="shared" si="109"/>
        <v>6.55</v>
      </c>
    </row>
    <row r="3416" spans="1:8" ht="40.5">
      <c r="A3416" s="359" t="s">
        <v>10882</v>
      </c>
      <c r="B3416" s="314" t="s">
        <v>5837</v>
      </c>
      <c r="C3416" s="359" t="s">
        <v>112</v>
      </c>
      <c r="D3416" s="359" t="s">
        <v>13751</v>
      </c>
      <c r="F3416" t="str">
        <f t="shared" si="108"/>
        <v>89490</v>
      </c>
      <c r="H3416" s="31">
        <f t="shared" si="109"/>
        <v>5.83</v>
      </c>
    </row>
    <row r="3417" spans="1:8" ht="40.5">
      <c r="A3417" s="359" t="s">
        <v>10883</v>
      </c>
      <c r="B3417" s="314" t="s">
        <v>5838</v>
      </c>
      <c r="C3417" s="359" t="s">
        <v>112</v>
      </c>
      <c r="D3417" s="359" t="s">
        <v>22165</v>
      </c>
      <c r="F3417" t="str">
        <f t="shared" si="108"/>
        <v>89492</v>
      </c>
      <c r="H3417" s="31">
        <f t="shared" si="109"/>
        <v>6.5</v>
      </c>
    </row>
    <row r="3418" spans="1:8" ht="40.5">
      <c r="A3418" s="359" t="s">
        <v>10884</v>
      </c>
      <c r="B3418" s="314" t="s">
        <v>5839</v>
      </c>
      <c r="C3418" s="359" t="s">
        <v>112</v>
      </c>
      <c r="D3418" s="359" t="s">
        <v>24541</v>
      </c>
      <c r="F3418" t="str">
        <f t="shared" si="108"/>
        <v>89493</v>
      </c>
      <c r="H3418" s="31">
        <f t="shared" si="109"/>
        <v>8.68</v>
      </c>
    </row>
    <row r="3419" spans="1:8" ht="40.5">
      <c r="A3419" s="359" t="s">
        <v>10885</v>
      </c>
      <c r="B3419" s="314" t="s">
        <v>5840</v>
      </c>
      <c r="C3419" s="359" t="s">
        <v>112</v>
      </c>
      <c r="D3419" s="359" t="s">
        <v>12151</v>
      </c>
      <c r="F3419" t="str">
        <f t="shared" si="108"/>
        <v>89494</v>
      </c>
      <c r="H3419" s="31">
        <f t="shared" si="109"/>
        <v>11.37</v>
      </c>
    </row>
    <row r="3420" spans="1:8" ht="40.5">
      <c r="A3420" s="359" t="s">
        <v>10887</v>
      </c>
      <c r="B3420" s="314" t="s">
        <v>5841</v>
      </c>
      <c r="C3420" s="359" t="s">
        <v>112</v>
      </c>
      <c r="D3420" s="359" t="s">
        <v>12127</v>
      </c>
      <c r="F3420" t="str">
        <f t="shared" si="108"/>
        <v>89496</v>
      </c>
      <c r="H3420" s="31">
        <f t="shared" si="109"/>
        <v>8.2200000000000006</v>
      </c>
    </row>
    <row r="3421" spans="1:8" ht="40.5">
      <c r="A3421" s="359" t="s">
        <v>10888</v>
      </c>
      <c r="B3421" s="314" t="s">
        <v>5842</v>
      </c>
      <c r="C3421" s="359" t="s">
        <v>112</v>
      </c>
      <c r="D3421" s="359" t="s">
        <v>26793</v>
      </c>
      <c r="F3421" t="str">
        <f t="shared" si="108"/>
        <v>89497</v>
      </c>
      <c r="H3421" s="31">
        <f t="shared" si="109"/>
        <v>10.61</v>
      </c>
    </row>
    <row r="3422" spans="1:8" ht="40.5">
      <c r="A3422" s="359" t="s">
        <v>10889</v>
      </c>
      <c r="B3422" s="314" t="s">
        <v>5843</v>
      </c>
      <c r="C3422" s="359" t="s">
        <v>112</v>
      </c>
      <c r="D3422" s="359" t="s">
        <v>22167</v>
      </c>
      <c r="F3422" t="str">
        <f t="shared" si="108"/>
        <v>89498</v>
      </c>
      <c r="H3422" s="31">
        <f t="shared" si="109"/>
        <v>11.59</v>
      </c>
    </row>
    <row r="3423" spans="1:8" ht="40.5">
      <c r="A3423" s="359" t="s">
        <v>10891</v>
      </c>
      <c r="B3423" s="314" t="s">
        <v>5844</v>
      </c>
      <c r="C3423" s="359" t="s">
        <v>112</v>
      </c>
      <c r="D3423" s="359" t="s">
        <v>8759</v>
      </c>
      <c r="F3423" t="str">
        <f t="shared" si="108"/>
        <v>89499</v>
      </c>
      <c r="H3423" s="31">
        <f t="shared" si="109"/>
        <v>17.920000000000002</v>
      </c>
    </row>
    <row r="3424" spans="1:8" ht="40.5">
      <c r="A3424" s="359" t="s">
        <v>10892</v>
      </c>
      <c r="B3424" s="314" t="s">
        <v>5845</v>
      </c>
      <c r="C3424" s="359" t="s">
        <v>112</v>
      </c>
      <c r="D3424" s="359" t="s">
        <v>10621</v>
      </c>
      <c r="F3424" t="str">
        <f t="shared" si="108"/>
        <v>89500</v>
      </c>
      <c r="H3424" s="31">
        <f t="shared" si="109"/>
        <v>11.79</v>
      </c>
    </row>
    <row r="3425" spans="1:8" ht="40.5">
      <c r="A3425" s="359" t="s">
        <v>10893</v>
      </c>
      <c r="B3425" s="314" t="s">
        <v>5846</v>
      </c>
      <c r="C3425" s="359" t="s">
        <v>112</v>
      </c>
      <c r="D3425" s="359" t="s">
        <v>9572</v>
      </c>
      <c r="F3425" t="str">
        <f t="shared" si="108"/>
        <v>89501</v>
      </c>
      <c r="H3425" s="31">
        <f t="shared" si="109"/>
        <v>12.71</v>
      </c>
    </row>
    <row r="3426" spans="1:8" ht="40.5">
      <c r="A3426" s="359" t="s">
        <v>10895</v>
      </c>
      <c r="B3426" s="314" t="s">
        <v>5847</v>
      </c>
      <c r="C3426" s="359" t="s">
        <v>112</v>
      </c>
      <c r="D3426" s="359" t="s">
        <v>21681</v>
      </c>
      <c r="F3426" t="str">
        <f t="shared" si="108"/>
        <v>89502</v>
      </c>
      <c r="H3426" s="31">
        <f t="shared" si="109"/>
        <v>14.5</v>
      </c>
    </row>
    <row r="3427" spans="1:8" ht="40.5">
      <c r="A3427" s="359" t="s">
        <v>10896</v>
      </c>
      <c r="B3427" s="314" t="s">
        <v>5848</v>
      </c>
      <c r="C3427" s="359" t="s">
        <v>112</v>
      </c>
      <c r="D3427" s="359" t="s">
        <v>24703</v>
      </c>
      <c r="F3427" t="str">
        <f t="shared" si="108"/>
        <v>89503</v>
      </c>
      <c r="H3427" s="31">
        <f t="shared" si="109"/>
        <v>22.35</v>
      </c>
    </row>
    <row r="3428" spans="1:8" ht="40.5">
      <c r="A3428" s="359" t="s">
        <v>10897</v>
      </c>
      <c r="B3428" s="314" t="s">
        <v>5849</v>
      </c>
      <c r="C3428" s="359" t="s">
        <v>112</v>
      </c>
      <c r="D3428" s="359" t="s">
        <v>10372</v>
      </c>
      <c r="F3428" t="str">
        <f t="shared" si="108"/>
        <v>89504</v>
      </c>
      <c r="H3428" s="31">
        <f t="shared" si="109"/>
        <v>19.5</v>
      </c>
    </row>
    <row r="3429" spans="1:8" ht="40.5">
      <c r="A3429" s="359" t="s">
        <v>10898</v>
      </c>
      <c r="B3429" s="314" t="s">
        <v>5850</v>
      </c>
      <c r="C3429" s="359" t="s">
        <v>112</v>
      </c>
      <c r="D3429" s="359" t="s">
        <v>23708</v>
      </c>
      <c r="F3429" t="str">
        <f t="shared" si="108"/>
        <v>89505</v>
      </c>
      <c r="H3429" s="31">
        <f t="shared" si="109"/>
        <v>33.44</v>
      </c>
    </row>
    <row r="3430" spans="1:8" ht="40.5">
      <c r="A3430" s="359" t="s">
        <v>10899</v>
      </c>
      <c r="B3430" s="314" t="s">
        <v>5851</v>
      </c>
      <c r="C3430" s="359" t="s">
        <v>112</v>
      </c>
      <c r="D3430" s="359" t="s">
        <v>27347</v>
      </c>
      <c r="F3430" t="str">
        <f t="shared" si="108"/>
        <v>89506</v>
      </c>
      <c r="H3430" s="31">
        <f t="shared" si="109"/>
        <v>37.72</v>
      </c>
    </row>
    <row r="3431" spans="1:8" ht="40.5">
      <c r="A3431" s="359" t="s">
        <v>10900</v>
      </c>
      <c r="B3431" s="314" t="s">
        <v>5852</v>
      </c>
      <c r="C3431" s="359" t="s">
        <v>112</v>
      </c>
      <c r="D3431" s="359" t="s">
        <v>24399</v>
      </c>
      <c r="F3431" t="str">
        <f t="shared" si="108"/>
        <v>89507</v>
      </c>
      <c r="H3431" s="31">
        <f t="shared" si="109"/>
        <v>46.65</v>
      </c>
    </row>
    <row r="3432" spans="1:8" ht="40.5">
      <c r="A3432" s="359" t="s">
        <v>10901</v>
      </c>
      <c r="B3432" s="314" t="s">
        <v>5853</v>
      </c>
      <c r="C3432" s="359" t="s">
        <v>112</v>
      </c>
      <c r="D3432" s="359" t="s">
        <v>27348</v>
      </c>
      <c r="F3432" t="str">
        <f t="shared" si="108"/>
        <v>89510</v>
      </c>
      <c r="H3432" s="31">
        <f t="shared" si="109"/>
        <v>30.28</v>
      </c>
    </row>
    <row r="3433" spans="1:8" ht="40.5">
      <c r="A3433" s="359" t="s">
        <v>10902</v>
      </c>
      <c r="B3433" s="314" t="s">
        <v>5854</v>
      </c>
      <c r="C3433" s="359" t="s">
        <v>112</v>
      </c>
      <c r="D3433" s="359" t="s">
        <v>27349</v>
      </c>
      <c r="F3433" t="str">
        <f t="shared" si="108"/>
        <v>89513</v>
      </c>
      <c r="H3433" s="31">
        <f t="shared" si="109"/>
        <v>105.06</v>
      </c>
    </row>
    <row r="3434" spans="1:8" ht="40.5">
      <c r="A3434" s="359" t="s">
        <v>10903</v>
      </c>
      <c r="B3434" s="314" t="s">
        <v>5855</v>
      </c>
      <c r="C3434" s="359" t="s">
        <v>112</v>
      </c>
      <c r="D3434" s="359" t="s">
        <v>25575</v>
      </c>
      <c r="F3434" t="str">
        <f t="shared" si="108"/>
        <v>89514</v>
      </c>
      <c r="H3434" s="31">
        <f t="shared" si="109"/>
        <v>10.17</v>
      </c>
    </row>
    <row r="3435" spans="1:8" ht="40.5">
      <c r="A3435" s="359" t="s">
        <v>10904</v>
      </c>
      <c r="B3435" s="314" t="s">
        <v>5856</v>
      </c>
      <c r="C3435" s="359" t="s">
        <v>112</v>
      </c>
      <c r="D3435" s="359" t="s">
        <v>27350</v>
      </c>
      <c r="F3435" t="str">
        <f t="shared" si="108"/>
        <v>89515</v>
      </c>
      <c r="H3435" s="31">
        <f t="shared" si="109"/>
        <v>78.95</v>
      </c>
    </row>
    <row r="3436" spans="1:8" ht="40.5">
      <c r="A3436" s="359" t="s">
        <v>10905</v>
      </c>
      <c r="B3436" s="314" t="s">
        <v>5857</v>
      </c>
      <c r="C3436" s="359" t="s">
        <v>112</v>
      </c>
      <c r="D3436" s="359" t="s">
        <v>26503</v>
      </c>
      <c r="F3436" t="str">
        <f t="shared" si="108"/>
        <v>89516</v>
      </c>
      <c r="H3436" s="31">
        <f t="shared" si="109"/>
        <v>8.7200000000000006</v>
      </c>
    </row>
    <row r="3437" spans="1:8" ht="40.5">
      <c r="A3437" s="359" t="s">
        <v>10906</v>
      </c>
      <c r="B3437" s="314" t="s">
        <v>5858</v>
      </c>
      <c r="C3437" s="359" t="s">
        <v>112</v>
      </c>
      <c r="D3437" s="359" t="s">
        <v>24548</v>
      </c>
      <c r="F3437" t="str">
        <f t="shared" si="108"/>
        <v>89517</v>
      </c>
      <c r="H3437" s="31">
        <f t="shared" si="109"/>
        <v>66.25</v>
      </c>
    </row>
    <row r="3438" spans="1:8" ht="40.5">
      <c r="A3438" s="359" t="s">
        <v>10907</v>
      </c>
      <c r="B3438" s="314" t="s">
        <v>5859</v>
      </c>
      <c r="C3438" s="359" t="s">
        <v>112</v>
      </c>
      <c r="D3438" s="359" t="s">
        <v>22552</v>
      </c>
      <c r="F3438" t="str">
        <f t="shared" si="108"/>
        <v>89518</v>
      </c>
      <c r="H3438" s="31">
        <f t="shared" si="109"/>
        <v>14.37</v>
      </c>
    </row>
    <row r="3439" spans="1:8" ht="40.5">
      <c r="A3439" s="359" t="s">
        <v>10908</v>
      </c>
      <c r="B3439" s="314" t="s">
        <v>5860</v>
      </c>
      <c r="C3439" s="359" t="s">
        <v>112</v>
      </c>
      <c r="D3439" s="359" t="s">
        <v>27351</v>
      </c>
      <c r="F3439" t="str">
        <f t="shared" si="108"/>
        <v>89519</v>
      </c>
      <c r="H3439" s="31">
        <f t="shared" si="109"/>
        <v>44.33</v>
      </c>
    </row>
    <row r="3440" spans="1:8" ht="40.5">
      <c r="A3440" s="359" t="s">
        <v>10909</v>
      </c>
      <c r="B3440" s="314" t="s">
        <v>5861</v>
      </c>
      <c r="C3440" s="359" t="s">
        <v>112</v>
      </c>
      <c r="D3440" s="359" t="s">
        <v>13677</v>
      </c>
      <c r="F3440" t="str">
        <f t="shared" si="108"/>
        <v>89520</v>
      </c>
      <c r="H3440" s="31">
        <f t="shared" si="109"/>
        <v>12.47</v>
      </c>
    </row>
    <row r="3441" spans="1:8" ht="40.5">
      <c r="A3441" s="359" t="s">
        <v>10910</v>
      </c>
      <c r="B3441" s="314" t="s">
        <v>5862</v>
      </c>
      <c r="C3441" s="359" t="s">
        <v>112</v>
      </c>
      <c r="D3441" s="359" t="s">
        <v>27352</v>
      </c>
      <c r="F3441" t="str">
        <f t="shared" si="108"/>
        <v>89521</v>
      </c>
      <c r="H3441" s="31">
        <f t="shared" si="109"/>
        <v>123.84</v>
      </c>
    </row>
    <row r="3442" spans="1:8" ht="40.5">
      <c r="A3442" s="359" t="s">
        <v>10911</v>
      </c>
      <c r="B3442" s="314" t="s">
        <v>5863</v>
      </c>
      <c r="C3442" s="359" t="s">
        <v>112</v>
      </c>
      <c r="D3442" s="359" t="s">
        <v>22381</v>
      </c>
      <c r="F3442" t="str">
        <f t="shared" si="108"/>
        <v>89522</v>
      </c>
      <c r="H3442" s="31">
        <f t="shared" si="109"/>
        <v>29.46</v>
      </c>
    </row>
    <row r="3443" spans="1:8" ht="40.5">
      <c r="A3443" s="359" t="s">
        <v>10912</v>
      </c>
      <c r="B3443" s="314" t="s">
        <v>5864</v>
      </c>
      <c r="C3443" s="359" t="s">
        <v>112</v>
      </c>
      <c r="D3443" s="359" t="s">
        <v>23666</v>
      </c>
      <c r="F3443" t="str">
        <f t="shared" si="108"/>
        <v>89523</v>
      </c>
      <c r="H3443" s="31">
        <f t="shared" si="109"/>
        <v>93.1</v>
      </c>
    </row>
    <row r="3444" spans="1:8" ht="40.5">
      <c r="A3444" s="359" t="s">
        <v>10913</v>
      </c>
      <c r="B3444" s="314" t="s">
        <v>5865</v>
      </c>
      <c r="C3444" s="359" t="s">
        <v>112</v>
      </c>
      <c r="D3444" s="359" t="s">
        <v>24848</v>
      </c>
      <c r="F3444" t="str">
        <f t="shared" si="108"/>
        <v>89524</v>
      </c>
      <c r="H3444" s="31">
        <f t="shared" si="109"/>
        <v>25.8</v>
      </c>
    </row>
    <row r="3445" spans="1:8" ht="40.5">
      <c r="A3445" s="359" t="s">
        <v>10914</v>
      </c>
      <c r="B3445" s="314" t="s">
        <v>5866</v>
      </c>
      <c r="C3445" s="359" t="s">
        <v>112</v>
      </c>
      <c r="D3445" s="359" t="s">
        <v>27353</v>
      </c>
      <c r="F3445" t="str">
        <f t="shared" si="108"/>
        <v>89525</v>
      </c>
      <c r="H3445" s="31">
        <f t="shared" si="109"/>
        <v>91.54</v>
      </c>
    </row>
    <row r="3446" spans="1:8" ht="40.5">
      <c r="A3446" s="359" t="s">
        <v>10915</v>
      </c>
      <c r="B3446" s="314" t="s">
        <v>5867</v>
      </c>
      <c r="C3446" s="359" t="s">
        <v>112</v>
      </c>
      <c r="D3446" s="359" t="s">
        <v>27354</v>
      </c>
      <c r="F3446" t="str">
        <f t="shared" si="108"/>
        <v>89526</v>
      </c>
      <c r="H3446" s="31">
        <f t="shared" si="109"/>
        <v>39.130000000000003</v>
      </c>
    </row>
    <row r="3447" spans="1:8" ht="40.5">
      <c r="A3447" s="359" t="s">
        <v>10916</v>
      </c>
      <c r="B3447" s="314" t="s">
        <v>5868</v>
      </c>
      <c r="C3447" s="359" t="s">
        <v>112</v>
      </c>
      <c r="D3447" s="359" t="s">
        <v>24359</v>
      </c>
      <c r="F3447" t="str">
        <f t="shared" si="108"/>
        <v>89527</v>
      </c>
      <c r="H3447" s="31">
        <f t="shared" si="109"/>
        <v>69.97</v>
      </c>
    </row>
    <row r="3448" spans="1:8" ht="40.5">
      <c r="A3448" s="359" t="s">
        <v>10917</v>
      </c>
      <c r="B3448" s="314" t="s">
        <v>5869</v>
      </c>
      <c r="C3448" s="359" t="s">
        <v>112</v>
      </c>
      <c r="D3448" s="359" t="s">
        <v>13683</v>
      </c>
      <c r="F3448" t="str">
        <f t="shared" si="108"/>
        <v>89528</v>
      </c>
      <c r="H3448" s="31">
        <f t="shared" si="109"/>
        <v>3.41</v>
      </c>
    </row>
    <row r="3449" spans="1:8" ht="40.5">
      <c r="A3449" s="359" t="s">
        <v>10919</v>
      </c>
      <c r="B3449" s="314" t="s">
        <v>3284</v>
      </c>
      <c r="C3449" s="359" t="s">
        <v>112</v>
      </c>
      <c r="D3449" s="359" t="s">
        <v>27355</v>
      </c>
      <c r="F3449" t="str">
        <f t="shared" si="108"/>
        <v>89529</v>
      </c>
      <c r="H3449" s="31">
        <f t="shared" si="109"/>
        <v>44.2</v>
      </c>
    </row>
    <row r="3450" spans="1:8" ht="40.5">
      <c r="A3450" s="359" t="s">
        <v>10920</v>
      </c>
      <c r="B3450" s="314" t="s">
        <v>5870</v>
      </c>
      <c r="C3450" s="359" t="s">
        <v>112</v>
      </c>
      <c r="D3450" s="359" t="s">
        <v>17838</v>
      </c>
      <c r="F3450" t="str">
        <f t="shared" si="108"/>
        <v>89530</v>
      </c>
      <c r="H3450" s="31">
        <f t="shared" si="109"/>
        <v>12.97</v>
      </c>
    </row>
    <row r="3451" spans="1:8" ht="40.5">
      <c r="A3451" s="359" t="s">
        <v>10922</v>
      </c>
      <c r="B3451" s="314" t="s">
        <v>3285</v>
      </c>
      <c r="C3451" s="359" t="s">
        <v>112</v>
      </c>
      <c r="D3451" s="359" t="s">
        <v>27356</v>
      </c>
      <c r="F3451" t="str">
        <f t="shared" si="108"/>
        <v>89531</v>
      </c>
      <c r="H3451" s="31">
        <f t="shared" si="109"/>
        <v>35.31</v>
      </c>
    </row>
    <row r="3452" spans="1:8" ht="40.5">
      <c r="A3452" s="359" t="s">
        <v>10923</v>
      </c>
      <c r="B3452" s="314" t="s">
        <v>5871</v>
      </c>
      <c r="C3452" s="359" t="s">
        <v>112</v>
      </c>
      <c r="D3452" s="359" t="s">
        <v>11056</v>
      </c>
      <c r="F3452" t="str">
        <f t="shared" si="108"/>
        <v>89532</v>
      </c>
      <c r="H3452" s="31">
        <f t="shared" si="109"/>
        <v>6.34</v>
      </c>
    </row>
    <row r="3453" spans="1:8" ht="54">
      <c r="A3453" s="359" t="s">
        <v>10924</v>
      </c>
      <c r="B3453" s="314" t="s">
        <v>5872</v>
      </c>
      <c r="C3453" s="359" t="s">
        <v>112</v>
      </c>
      <c r="D3453" s="359" t="s">
        <v>27356</v>
      </c>
      <c r="F3453" t="str">
        <f t="shared" si="108"/>
        <v>89533</v>
      </c>
      <c r="H3453" s="31">
        <f t="shared" si="109"/>
        <v>35.31</v>
      </c>
    </row>
    <row r="3454" spans="1:8" ht="40.5">
      <c r="A3454" s="359" t="s">
        <v>10925</v>
      </c>
      <c r="B3454" s="314" t="s">
        <v>5873</v>
      </c>
      <c r="C3454" s="359" t="s">
        <v>112</v>
      </c>
      <c r="D3454" s="359" t="s">
        <v>8511</v>
      </c>
      <c r="F3454" t="str">
        <f t="shared" si="108"/>
        <v>89534</v>
      </c>
      <c r="H3454" s="31">
        <f t="shared" si="109"/>
        <v>4.26</v>
      </c>
    </row>
    <row r="3455" spans="1:8" ht="40.5">
      <c r="A3455" s="359" t="s">
        <v>10926</v>
      </c>
      <c r="B3455" s="314" t="s">
        <v>5874</v>
      </c>
      <c r="C3455" s="359" t="s">
        <v>112</v>
      </c>
      <c r="D3455" s="359" t="s">
        <v>21720</v>
      </c>
      <c r="F3455" t="str">
        <f t="shared" si="108"/>
        <v>89535</v>
      </c>
      <c r="H3455" s="31">
        <f t="shared" si="109"/>
        <v>58.17</v>
      </c>
    </row>
    <row r="3456" spans="1:8" ht="40.5">
      <c r="A3456" s="359" t="s">
        <v>10927</v>
      </c>
      <c r="B3456" s="314" t="s">
        <v>5875</v>
      </c>
      <c r="C3456" s="359" t="s">
        <v>112</v>
      </c>
      <c r="D3456" s="359" t="s">
        <v>24580</v>
      </c>
      <c r="F3456" t="str">
        <f t="shared" si="108"/>
        <v>89536</v>
      </c>
      <c r="H3456" s="31">
        <f t="shared" si="109"/>
        <v>11.64</v>
      </c>
    </row>
    <row r="3457" spans="1:8" ht="54">
      <c r="A3457" s="359" t="s">
        <v>10929</v>
      </c>
      <c r="B3457" s="314" t="s">
        <v>5876</v>
      </c>
      <c r="C3457" s="359" t="s">
        <v>112</v>
      </c>
      <c r="D3457" s="359" t="s">
        <v>8756</v>
      </c>
      <c r="F3457" t="str">
        <f t="shared" si="108"/>
        <v>89538</v>
      </c>
      <c r="H3457" s="31">
        <f t="shared" si="109"/>
        <v>3.51</v>
      </c>
    </row>
    <row r="3458" spans="1:8" ht="40.5">
      <c r="A3458" s="359" t="s">
        <v>10931</v>
      </c>
      <c r="B3458" s="314" t="s">
        <v>5877</v>
      </c>
      <c r="C3458" s="359" t="s">
        <v>112</v>
      </c>
      <c r="D3458" s="359" t="s">
        <v>24346</v>
      </c>
      <c r="F3458" t="str">
        <f t="shared" si="108"/>
        <v>89540</v>
      </c>
      <c r="H3458" s="31">
        <f t="shared" si="109"/>
        <v>9.61</v>
      </c>
    </row>
    <row r="3459" spans="1:8" ht="40.5">
      <c r="A3459" s="359" t="s">
        <v>10932</v>
      </c>
      <c r="B3459" s="314" t="s">
        <v>5878</v>
      </c>
      <c r="C3459" s="359" t="s">
        <v>112</v>
      </c>
      <c r="D3459" s="359" t="s">
        <v>13200</v>
      </c>
      <c r="F3459" t="str">
        <f t="shared" si="108"/>
        <v>89541</v>
      </c>
      <c r="H3459" s="31">
        <f t="shared" si="109"/>
        <v>5.25</v>
      </c>
    </row>
    <row r="3460" spans="1:8" ht="40.5">
      <c r="A3460" s="359" t="s">
        <v>10933</v>
      </c>
      <c r="B3460" s="314" t="s">
        <v>5879</v>
      </c>
      <c r="C3460" s="359" t="s">
        <v>112</v>
      </c>
      <c r="D3460" s="359" t="s">
        <v>24978</v>
      </c>
      <c r="F3460" t="str">
        <f t="shared" si="108"/>
        <v>89542</v>
      </c>
      <c r="H3460" s="31">
        <f t="shared" si="109"/>
        <v>28.06</v>
      </c>
    </row>
    <row r="3461" spans="1:8" ht="40.5">
      <c r="A3461" s="359" t="s">
        <v>10934</v>
      </c>
      <c r="B3461" s="314" t="s">
        <v>5880</v>
      </c>
      <c r="C3461" s="359" t="s">
        <v>112</v>
      </c>
      <c r="D3461" s="359" t="s">
        <v>13678</v>
      </c>
      <c r="F3461" t="str">
        <f t="shared" ref="F3461:F3524" si="110">TRIM(A3461)</f>
        <v>89544</v>
      </c>
      <c r="H3461" s="31">
        <f t="shared" ref="H3461:H3524" si="111">ROUND(D3461*(1+$H$1),2)</f>
        <v>8.99</v>
      </c>
    </row>
    <row r="3462" spans="1:8" ht="40.5">
      <c r="A3462" s="359" t="s">
        <v>10936</v>
      </c>
      <c r="B3462" s="314" t="s">
        <v>3286</v>
      </c>
      <c r="C3462" s="359" t="s">
        <v>112</v>
      </c>
      <c r="D3462" s="359" t="s">
        <v>13829</v>
      </c>
      <c r="F3462" t="str">
        <f t="shared" si="110"/>
        <v>89545</v>
      </c>
      <c r="H3462" s="31">
        <f t="shared" si="111"/>
        <v>13.15</v>
      </c>
    </row>
    <row r="3463" spans="1:8" ht="54">
      <c r="A3463" s="359" t="s">
        <v>10938</v>
      </c>
      <c r="B3463" s="314" t="s">
        <v>5881</v>
      </c>
      <c r="C3463" s="359" t="s">
        <v>112</v>
      </c>
      <c r="D3463" s="359" t="s">
        <v>19545</v>
      </c>
      <c r="F3463" t="str">
        <f t="shared" si="110"/>
        <v>89546</v>
      </c>
      <c r="H3463" s="31">
        <f t="shared" si="111"/>
        <v>11.22</v>
      </c>
    </row>
    <row r="3464" spans="1:8" ht="40.5">
      <c r="A3464" s="359" t="s">
        <v>10939</v>
      </c>
      <c r="B3464" s="314" t="s">
        <v>3287</v>
      </c>
      <c r="C3464" s="359" t="s">
        <v>112</v>
      </c>
      <c r="D3464" s="359" t="s">
        <v>21694</v>
      </c>
      <c r="F3464" t="str">
        <f t="shared" si="110"/>
        <v>89547</v>
      </c>
      <c r="H3464" s="31">
        <f t="shared" si="111"/>
        <v>19.48</v>
      </c>
    </row>
    <row r="3465" spans="1:8" ht="40.5">
      <c r="A3465" s="359" t="s">
        <v>10941</v>
      </c>
      <c r="B3465" s="314" t="s">
        <v>2223</v>
      </c>
      <c r="C3465" s="359" t="s">
        <v>112</v>
      </c>
      <c r="D3465" s="359" t="s">
        <v>16666</v>
      </c>
      <c r="F3465" t="str">
        <f t="shared" si="110"/>
        <v>89548</v>
      </c>
      <c r="H3465" s="31">
        <f t="shared" si="111"/>
        <v>21.3</v>
      </c>
    </row>
    <row r="3466" spans="1:8" ht="40.5">
      <c r="A3466" s="359" t="s">
        <v>10943</v>
      </c>
      <c r="B3466" s="314" t="s">
        <v>3288</v>
      </c>
      <c r="C3466" s="359" t="s">
        <v>112</v>
      </c>
      <c r="D3466" s="359" t="s">
        <v>23495</v>
      </c>
      <c r="F3466" t="str">
        <f t="shared" si="110"/>
        <v>89549</v>
      </c>
      <c r="H3466" s="31">
        <f t="shared" si="111"/>
        <v>14.6</v>
      </c>
    </row>
    <row r="3467" spans="1:8" ht="40.5">
      <c r="A3467" s="359" t="s">
        <v>10944</v>
      </c>
      <c r="B3467" s="314" t="s">
        <v>2224</v>
      </c>
      <c r="C3467" s="359" t="s">
        <v>112</v>
      </c>
      <c r="D3467" s="359" t="s">
        <v>27357</v>
      </c>
      <c r="F3467" t="str">
        <f t="shared" si="110"/>
        <v>89550</v>
      </c>
      <c r="H3467" s="31">
        <f t="shared" si="111"/>
        <v>39.450000000000003</v>
      </c>
    </row>
    <row r="3468" spans="1:8" ht="40.5">
      <c r="A3468" s="359" t="s">
        <v>10945</v>
      </c>
      <c r="B3468" s="314" t="s">
        <v>5882</v>
      </c>
      <c r="C3468" s="359" t="s">
        <v>112</v>
      </c>
      <c r="D3468" s="359" t="s">
        <v>13680</v>
      </c>
      <c r="F3468" t="str">
        <f t="shared" si="110"/>
        <v>89551</v>
      </c>
      <c r="H3468" s="31">
        <f t="shared" si="111"/>
        <v>8.7100000000000009</v>
      </c>
    </row>
    <row r="3469" spans="1:8" ht="40.5">
      <c r="A3469" s="359" t="s">
        <v>10947</v>
      </c>
      <c r="B3469" s="314" t="s">
        <v>5883</v>
      </c>
      <c r="C3469" s="359" t="s">
        <v>112</v>
      </c>
      <c r="D3469" s="359" t="s">
        <v>13977</v>
      </c>
      <c r="F3469" t="str">
        <f t="shared" si="110"/>
        <v>89552</v>
      </c>
      <c r="H3469" s="31">
        <f t="shared" si="111"/>
        <v>18.11</v>
      </c>
    </row>
    <row r="3470" spans="1:8" ht="40.5">
      <c r="A3470" s="359" t="s">
        <v>10949</v>
      </c>
      <c r="B3470" s="314" t="s">
        <v>5884</v>
      </c>
      <c r="C3470" s="359" t="s">
        <v>112</v>
      </c>
      <c r="D3470" s="359" t="s">
        <v>22448</v>
      </c>
      <c r="F3470" t="str">
        <f t="shared" si="110"/>
        <v>89553</v>
      </c>
      <c r="H3470" s="31">
        <f t="shared" si="111"/>
        <v>5.13</v>
      </c>
    </row>
    <row r="3471" spans="1:8" ht="40.5">
      <c r="A3471" s="359" t="s">
        <v>10951</v>
      </c>
      <c r="B3471" s="314" t="s">
        <v>3289</v>
      </c>
      <c r="C3471" s="359" t="s">
        <v>112</v>
      </c>
      <c r="D3471" s="359" t="s">
        <v>27358</v>
      </c>
      <c r="F3471" t="str">
        <f t="shared" si="110"/>
        <v>89554</v>
      </c>
      <c r="H3471" s="31">
        <f t="shared" si="111"/>
        <v>23.97</v>
      </c>
    </row>
    <row r="3472" spans="1:8" ht="40.5">
      <c r="A3472" s="359" t="s">
        <v>10952</v>
      </c>
      <c r="B3472" s="314" t="s">
        <v>5885</v>
      </c>
      <c r="C3472" s="359" t="s">
        <v>112</v>
      </c>
      <c r="D3472" s="359" t="s">
        <v>22146</v>
      </c>
      <c r="F3472" t="str">
        <f t="shared" si="110"/>
        <v>89555</v>
      </c>
      <c r="H3472" s="31">
        <f t="shared" si="111"/>
        <v>22.03</v>
      </c>
    </row>
    <row r="3473" spans="1:8" ht="40.5">
      <c r="A3473" s="359" t="s">
        <v>10953</v>
      </c>
      <c r="B3473" s="314" t="s">
        <v>5886</v>
      </c>
      <c r="C3473" s="359" t="s">
        <v>112</v>
      </c>
      <c r="D3473" s="359" t="s">
        <v>27359</v>
      </c>
      <c r="F3473" t="str">
        <f t="shared" si="110"/>
        <v>89556</v>
      </c>
      <c r="H3473" s="31">
        <f t="shared" si="111"/>
        <v>36.43</v>
      </c>
    </row>
    <row r="3474" spans="1:8" ht="40.5">
      <c r="A3474" s="359" t="s">
        <v>10955</v>
      </c>
      <c r="B3474" s="314" t="s">
        <v>2225</v>
      </c>
      <c r="C3474" s="359" t="s">
        <v>112</v>
      </c>
      <c r="D3474" s="359" t="s">
        <v>24861</v>
      </c>
      <c r="F3474" t="str">
        <f t="shared" si="110"/>
        <v>89557</v>
      </c>
      <c r="H3474" s="31">
        <f t="shared" si="111"/>
        <v>28.25</v>
      </c>
    </row>
    <row r="3475" spans="1:8" ht="40.5">
      <c r="A3475" s="359" t="s">
        <v>10956</v>
      </c>
      <c r="B3475" s="314" t="s">
        <v>5887</v>
      </c>
      <c r="C3475" s="359" t="s">
        <v>112</v>
      </c>
      <c r="D3475" s="359" t="s">
        <v>14428</v>
      </c>
      <c r="F3475" t="str">
        <f t="shared" si="110"/>
        <v>89558</v>
      </c>
      <c r="H3475" s="31">
        <f t="shared" si="111"/>
        <v>8.07</v>
      </c>
    </row>
    <row r="3476" spans="1:8" ht="40.5">
      <c r="A3476" s="359" t="s">
        <v>10957</v>
      </c>
      <c r="B3476" s="314" t="s">
        <v>5888</v>
      </c>
      <c r="C3476" s="359" t="s">
        <v>112</v>
      </c>
      <c r="D3476" s="359" t="s">
        <v>27360</v>
      </c>
      <c r="F3476" t="str">
        <f t="shared" si="110"/>
        <v>89559</v>
      </c>
      <c r="H3476" s="31">
        <f t="shared" si="111"/>
        <v>66.099999999999994</v>
      </c>
    </row>
    <row r="3477" spans="1:8" ht="40.5">
      <c r="A3477" s="359" t="s">
        <v>10958</v>
      </c>
      <c r="B3477" s="314" t="s">
        <v>5889</v>
      </c>
      <c r="C3477" s="359" t="s">
        <v>112</v>
      </c>
      <c r="D3477" s="359" t="s">
        <v>24784</v>
      </c>
      <c r="F3477" t="str">
        <f t="shared" si="110"/>
        <v>89561</v>
      </c>
      <c r="H3477" s="31">
        <f t="shared" si="111"/>
        <v>12.99</v>
      </c>
    </row>
    <row r="3478" spans="1:8" ht="40.5">
      <c r="A3478" s="359" t="s">
        <v>10959</v>
      </c>
      <c r="B3478" s="314" t="s">
        <v>5890</v>
      </c>
      <c r="C3478" s="359" t="s">
        <v>112</v>
      </c>
      <c r="D3478" s="359" t="s">
        <v>13194</v>
      </c>
      <c r="F3478" t="str">
        <f t="shared" si="110"/>
        <v>89562</v>
      </c>
      <c r="H3478" s="31">
        <f t="shared" si="111"/>
        <v>8.6300000000000008</v>
      </c>
    </row>
    <row r="3479" spans="1:8" ht="40.5">
      <c r="A3479" s="359" t="s">
        <v>10960</v>
      </c>
      <c r="B3479" s="314" t="s">
        <v>2226</v>
      </c>
      <c r="C3479" s="359" t="s">
        <v>112</v>
      </c>
      <c r="D3479" s="359" t="s">
        <v>27361</v>
      </c>
      <c r="F3479" t="str">
        <f t="shared" si="110"/>
        <v>89563</v>
      </c>
      <c r="H3479" s="31">
        <f t="shared" si="111"/>
        <v>21.14</v>
      </c>
    </row>
    <row r="3480" spans="1:8" ht="40.5">
      <c r="A3480" s="359" t="s">
        <v>10962</v>
      </c>
      <c r="B3480" s="314" t="s">
        <v>5891</v>
      </c>
      <c r="C3480" s="359" t="s">
        <v>112</v>
      </c>
      <c r="D3480" s="359" t="s">
        <v>27362</v>
      </c>
      <c r="F3480" t="str">
        <f t="shared" si="110"/>
        <v>89564</v>
      </c>
      <c r="H3480" s="31">
        <f t="shared" si="111"/>
        <v>16.07</v>
      </c>
    </row>
    <row r="3481" spans="1:8" ht="40.5">
      <c r="A3481" s="359" t="s">
        <v>10964</v>
      </c>
      <c r="B3481" s="314" t="s">
        <v>3290</v>
      </c>
      <c r="C3481" s="359" t="s">
        <v>112</v>
      </c>
      <c r="D3481" s="359" t="s">
        <v>27363</v>
      </c>
      <c r="F3481" t="str">
        <f t="shared" si="110"/>
        <v>89565</v>
      </c>
      <c r="H3481" s="31">
        <f t="shared" si="111"/>
        <v>53.74</v>
      </c>
    </row>
    <row r="3482" spans="1:8" ht="40.5">
      <c r="A3482" s="359" t="s">
        <v>10965</v>
      </c>
      <c r="B3482" s="314" t="s">
        <v>2227</v>
      </c>
      <c r="C3482" s="359" t="s">
        <v>112</v>
      </c>
      <c r="D3482" s="359" t="s">
        <v>13734</v>
      </c>
      <c r="F3482" t="str">
        <f t="shared" si="110"/>
        <v>89566</v>
      </c>
      <c r="H3482" s="31">
        <f t="shared" si="111"/>
        <v>45.85</v>
      </c>
    </row>
    <row r="3483" spans="1:8" ht="40.5">
      <c r="A3483" s="359" t="s">
        <v>10966</v>
      </c>
      <c r="B3483" s="314" t="s">
        <v>3291</v>
      </c>
      <c r="C3483" s="359" t="s">
        <v>112</v>
      </c>
      <c r="D3483" s="359" t="s">
        <v>22170</v>
      </c>
      <c r="F3483" t="str">
        <f t="shared" si="110"/>
        <v>89567</v>
      </c>
      <c r="H3483" s="31">
        <f t="shared" si="111"/>
        <v>80.5</v>
      </c>
    </row>
    <row r="3484" spans="1:8" ht="40.5">
      <c r="A3484" s="359" t="s">
        <v>10967</v>
      </c>
      <c r="B3484" s="314" t="s">
        <v>5892</v>
      </c>
      <c r="C3484" s="359" t="s">
        <v>112</v>
      </c>
      <c r="D3484" s="359" t="s">
        <v>27364</v>
      </c>
      <c r="F3484" t="str">
        <f t="shared" si="110"/>
        <v>89568</v>
      </c>
      <c r="H3484" s="31">
        <f t="shared" si="111"/>
        <v>32.96</v>
      </c>
    </row>
    <row r="3485" spans="1:8" ht="40.5">
      <c r="A3485" s="359" t="s">
        <v>10968</v>
      </c>
      <c r="B3485" s="314" t="s">
        <v>3292</v>
      </c>
      <c r="C3485" s="359" t="s">
        <v>112</v>
      </c>
      <c r="D3485" s="359" t="s">
        <v>24398</v>
      </c>
      <c r="F3485" t="str">
        <f t="shared" si="110"/>
        <v>89569</v>
      </c>
      <c r="H3485" s="31">
        <f t="shared" si="111"/>
        <v>75.959999999999994</v>
      </c>
    </row>
    <row r="3486" spans="1:8" ht="54">
      <c r="A3486" s="359" t="s">
        <v>10969</v>
      </c>
      <c r="B3486" s="314" t="s">
        <v>5893</v>
      </c>
      <c r="C3486" s="359" t="s">
        <v>112</v>
      </c>
      <c r="D3486" s="359" t="s">
        <v>27180</v>
      </c>
      <c r="F3486" t="str">
        <f t="shared" si="110"/>
        <v>89570</v>
      </c>
      <c r="H3486" s="31">
        <f t="shared" si="111"/>
        <v>11.23</v>
      </c>
    </row>
    <row r="3487" spans="1:8" ht="40.5">
      <c r="A3487" s="359" t="s">
        <v>10970</v>
      </c>
      <c r="B3487" s="314" t="s">
        <v>3293</v>
      </c>
      <c r="C3487" s="359" t="s">
        <v>112</v>
      </c>
      <c r="D3487" s="359" t="s">
        <v>27365</v>
      </c>
      <c r="F3487" t="str">
        <f t="shared" si="110"/>
        <v>89571</v>
      </c>
      <c r="H3487" s="31">
        <f t="shared" si="111"/>
        <v>73.569999999999993</v>
      </c>
    </row>
    <row r="3488" spans="1:8" ht="54">
      <c r="A3488" s="359" t="s">
        <v>10971</v>
      </c>
      <c r="B3488" s="314" t="s">
        <v>5894</v>
      </c>
      <c r="C3488" s="359" t="s">
        <v>112</v>
      </c>
      <c r="D3488" s="359" t="s">
        <v>27366</v>
      </c>
      <c r="F3488" t="str">
        <f t="shared" si="110"/>
        <v>89572</v>
      </c>
      <c r="H3488" s="31">
        <f t="shared" si="111"/>
        <v>7.61</v>
      </c>
    </row>
    <row r="3489" spans="1:8" ht="40.5">
      <c r="A3489" s="359" t="s">
        <v>10972</v>
      </c>
      <c r="B3489" s="314" t="s">
        <v>3294</v>
      </c>
      <c r="C3489" s="359" t="s">
        <v>112</v>
      </c>
      <c r="D3489" s="359" t="s">
        <v>23298</v>
      </c>
      <c r="F3489" t="str">
        <f t="shared" si="110"/>
        <v>89573</v>
      </c>
      <c r="H3489" s="31">
        <f t="shared" si="111"/>
        <v>66.59</v>
      </c>
    </row>
    <row r="3490" spans="1:8" ht="40.5">
      <c r="A3490" s="359" t="s">
        <v>10973</v>
      </c>
      <c r="B3490" s="314" t="s">
        <v>5895</v>
      </c>
      <c r="C3490" s="359" t="s">
        <v>112</v>
      </c>
      <c r="D3490" s="359" t="s">
        <v>27367</v>
      </c>
      <c r="F3490" t="str">
        <f t="shared" si="110"/>
        <v>89574</v>
      </c>
      <c r="H3490" s="31">
        <f t="shared" si="111"/>
        <v>132.55000000000001</v>
      </c>
    </row>
    <row r="3491" spans="1:8" ht="40.5">
      <c r="A3491" s="359" t="s">
        <v>10974</v>
      </c>
      <c r="B3491" s="314" t="s">
        <v>5896</v>
      </c>
      <c r="C3491" s="359" t="s">
        <v>112</v>
      </c>
      <c r="D3491" s="359" t="s">
        <v>25575</v>
      </c>
      <c r="F3491" t="str">
        <f t="shared" si="110"/>
        <v>89575</v>
      </c>
      <c r="H3491" s="31">
        <f t="shared" si="111"/>
        <v>10.17</v>
      </c>
    </row>
    <row r="3492" spans="1:8" ht="40.5">
      <c r="A3492" s="359" t="s">
        <v>10976</v>
      </c>
      <c r="B3492" s="314" t="s">
        <v>5897</v>
      </c>
      <c r="C3492" s="359" t="s">
        <v>112</v>
      </c>
      <c r="D3492" s="359" t="s">
        <v>24003</v>
      </c>
      <c r="F3492" t="str">
        <f t="shared" si="110"/>
        <v>89577</v>
      </c>
      <c r="H3492" s="31">
        <f t="shared" si="111"/>
        <v>33.619999999999997</v>
      </c>
    </row>
    <row r="3493" spans="1:8" ht="40.5">
      <c r="A3493" s="359" t="s">
        <v>10977</v>
      </c>
      <c r="B3493" s="314" t="s">
        <v>5898</v>
      </c>
      <c r="C3493" s="359" t="s">
        <v>112</v>
      </c>
      <c r="D3493" s="359" t="s">
        <v>8636</v>
      </c>
      <c r="F3493" t="str">
        <f t="shared" si="110"/>
        <v>89579</v>
      </c>
      <c r="H3493" s="31">
        <f t="shared" si="111"/>
        <v>10.44</v>
      </c>
    </row>
    <row r="3494" spans="1:8" ht="54">
      <c r="A3494" s="359" t="s">
        <v>10978</v>
      </c>
      <c r="B3494" s="314" t="s">
        <v>5899</v>
      </c>
      <c r="C3494" s="359" t="s">
        <v>112</v>
      </c>
      <c r="D3494" s="359" t="s">
        <v>24942</v>
      </c>
      <c r="F3494" t="str">
        <f t="shared" si="110"/>
        <v>89581</v>
      </c>
      <c r="H3494" s="31">
        <f t="shared" si="111"/>
        <v>27.79</v>
      </c>
    </row>
    <row r="3495" spans="1:8" ht="54">
      <c r="A3495" s="359" t="s">
        <v>10979</v>
      </c>
      <c r="B3495" s="314" t="s">
        <v>5900</v>
      </c>
      <c r="C3495" s="359" t="s">
        <v>112</v>
      </c>
      <c r="D3495" s="359" t="s">
        <v>22593</v>
      </c>
      <c r="F3495" t="str">
        <f t="shared" si="110"/>
        <v>89582</v>
      </c>
      <c r="H3495" s="31">
        <f t="shared" si="111"/>
        <v>24.12</v>
      </c>
    </row>
    <row r="3496" spans="1:8" ht="54">
      <c r="A3496" s="359" t="s">
        <v>10980</v>
      </c>
      <c r="B3496" s="314" t="s">
        <v>5901</v>
      </c>
      <c r="C3496" s="359" t="s">
        <v>112</v>
      </c>
      <c r="D3496" s="359" t="s">
        <v>27368</v>
      </c>
      <c r="F3496" t="str">
        <f t="shared" si="110"/>
        <v>89583</v>
      </c>
      <c r="H3496" s="31">
        <f t="shared" si="111"/>
        <v>37.46</v>
      </c>
    </row>
    <row r="3497" spans="1:8" ht="54">
      <c r="A3497" s="359" t="s">
        <v>10981</v>
      </c>
      <c r="B3497" s="314" t="s">
        <v>3295</v>
      </c>
      <c r="C3497" s="359" t="s">
        <v>112</v>
      </c>
      <c r="D3497" s="359" t="s">
        <v>27369</v>
      </c>
      <c r="F3497" t="str">
        <f t="shared" si="110"/>
        <v>89584</v>
      </c>
      <c r="H3497" s="31">
        <f t="shared" si="111"/>
        <v>42.54</v>
      </c>
    </row>
    <row r="3498" spans="1:8" ht="54">
      <c r="A3498" s="359" t="s">
        <v>10982</v>
      </c>
      <c r="B3498" s="314" t="s">
        <v>3296</v>
      </c>
      <c r="C3498" s="359" t="s">
        <v>112</v>
      </c>
      <c r="D3498" s="359" t="s">
        <v>24471</v>
      </c>
      <c r="F3498" t="str">
        <f t="shared" si="110"/>
        <v>89585</v>
      </c>
      <c r="H3498" s="31">
        <f t="shared" si="111"/>
        <v>33.65</v>
      </c>
    </row>
    <row r="3499" spans="1:8" ht="54">
      <c r="A3499" s="359" t="s">
        <v>10983</v>
      </c>
      <c r="B3499" s="314" t="s">
        <v>5902</v>
      </c>
      <c r="C3499" s="359" t="s">
        <v>112</v>
      </c>
      <c r="D3499" s="359" t="s">
        <v>24471</v>
      </c>
      <c r="F3499" t="str">
        <f t="shared" si="110"/>
        <v>89586</v>
      </c>
      <c r="H3499" s="31">
        <f t="shared" si="111"/>
        <v>33.65</v>
      </c>
    </row>
    <row r="3500" spans="1:8" ht="54">
      <c r="A3500" s="359" t="s">
        <v>10984</v>
      </c>
      <c r="B3500" s="314" t="s">
        <v>5903</v>
      </c>
      <c r="C3500" s="359" t="s">
        <v>112</v>
      </c>
      <c r="D3500" s="359" t="s">
        <v>27370</v>
      </c>
      <c r="F3500" t="str">
        <f t="shared" si="110"/>
        <v>89587</v>
      </c>
      <c r="H3500" s="31">
        <f t="shared" si="111"/>
        <v>56.51</v>
      </c>
    </row>
    <row r="3501" spans="1:8" ht="54">
      <c r="A3501" s="359" t="s">
        <v>10985</v>
      </c>
      <c r="B3501" s="314" t="s">
        <v>3297</v>
      </c>
      <c r="C3501" s="359" t="s">
        <v>112</v>
      </c>
      <c r="D3501" s="359" t="s">
        <v>27371</v>
      </c>
      <c r="F3501" t="str">
        <f t="shared" si="110"/>
        <v>89590</v>
      </c>
      <c r="H3501" s="31">
        <f t="shared" si="111"/>
        <v>135.11000000000001</v>
      </c>
    </row>
    <row r="3502" spans="1:8" ht="54">
      <c r="A3502" s="359" t="s">
        <v>10986</v>
      </c>
      <c r="B3502" s="314" t="s">
        <v>3298</v>
      </c>
      <c r="C3502" s="359" t="s">
        <v>112</v>
      </c>
      <c r="D3502" s="359" t="s">
        <v>27372</v>
      </c>
      <c r="F3502" t="str">
        <f t="shared" si="110"/>
        <v>89591</v>
      </c>
      <c r="H3502" s="31">
        <f t="shared" si="111"/>
        <v>109.54</v>
      </c>
    </row>
    <row r="3503" spans="1:8" ht="54">
      <c r="A3503" s="359" t="s">
        <v>10987</v>
      </c>
      <c r="B3503" s="314" t="s">
        <v>5904</v>
      </c>
      <c r="C3503" s="359" t="s">
        <v>112</v>
      </c>
      <c r="D3503" s="359" t="s">
        <v>24821</v>
      </c>
      <c r="F3503" t="str">
        <f t="shared" si="110"/>
        <v>89592</v>
      </c>
      <c r="H3503" s="31">
        <f t="shared" si="111"/>
        <v>183.88</v>
      </c>
    </row>
    <row r="3504" spans="1:8" ht="40.5">
      <c r="A3504" s="359" t="s">
        <v>10988</v>
      </c>
      <c r="B3504" s="314" t="s">
        <v>5905</v>
      </c>
      <c r="C3504" s="359" t="s">
        <v>112</v>
      </c>
      <c r="D3504" s="359" t="s">
        <v>27373</v>
      </c>
      <c r="F3504" t="str">
        <f t="shared" si="110"/>
        <v>89593</v>
      </c>
      <c r="H3504" s="31">
        <f t="shared" si="111"/>
        <v>30.38</v>
      </c>
    </row>
    <row r="3505" spans="1:8" ht="40.5">
      <c r="A3505" s="359" t="s">
        <v>10989</v>
      </c>
      <c r="B3505" s="314" t="s">
        <v>5906</v>
      </c>
      <c r="C3505" s="359" t="s">
        <v>112</v>
      </c>
      <c r="D3505" s="359" t="s">
        <v>23527</v>
      </c>
      <c r="F3505" t="str">
        <f t="shared" si="110"/>
        <v>89594</v>
      </c>
      <c r="H3505" s="31">
        <f t="shared" si="111"/>
        <v>36.76</v>
      </c>
    </row>
    <row r="3506" spans="1:8" ht="54">
      <c r="A3506" s="359" t="s">
        <v>10990</v>
      </c>
      <c r="B3506" s="314" t="s">
        <v>5907</v>
      </c>
      <c r="C3506" s="359" t="s">
        <v>112</v>
      </c>
      <c r="D3506" s="359" t="s">
        <v>13719</v>
      </c>
      <c r="F3506" t="str">
        <f t="shared" si="110"/>
        <v>89595</v>
      </c>
      <c r="H3506" s="31">
        <f t="shared" si="111"/>
        <v>13.75</v>
      </c>
    </row>
    <row r="3507" spans="1:8" ht="54">
      <c r="A3507" s="359" t="s">
        <v>10991</v>
      </c>
      <c r="B3507" s="314" t="s">
        <v>5908</v>
      </c>
      <c r="C3507" s="359" t="s">
        <v>112</v>
      </c>
      <c r="D3507" s="359" t="s">
        <v>8663</v>
      </c>
      <c r="F3507" t="str">
        <f t="shared" si="110"/>
        <v>89596</v>
      </c>
      <c r="H3507" s="31">
        <f t="shared" si="111"/>
        <v>9.99</v>
      </c>
    </row>
    <row r="3508" spans="1:8" ht="40.5">
      <c r="A3508" s="359" t="s">
        <v>10992</v>
      </c>
      <c r="B3508" s="314" t="s">
        <v>5909</v>
      </c>
      <c r="C3508" s="359" t="s">
        <v>112</v>
      </c>
      <c r="D3508" s="359" t="s">
        <v>14938</v>
      </c>
      <c r="F3508" t="str">
        <f t="shared" si="110"/>
        <v>89597</v>
      </c>
      <c r="H3508" s="31">
        <f t="shared" si="111"/>
        <v>19.09</v>
      </c>
    </row>
    <row r="3509" spans="1:8" ht="40.5">
      <c r="A3509" s="359" t="s">
        <v>10993</v>
      </c>
      <c r="B3509" s="314" t="s">
        <v>5910</v>
      </c>
      <c r="C3509" s="359" t="s">
        <v>112</v>
      </c>
      <c r="D3509" s="359" t="s">
        <v>25576</v>
      </c>
      <c r="F3509" t="str">
        <f t="shared" si="110"/>
        <v>89598</v>
      </c>
      <c r="H3509" s="31">
        <f t="shared" si="111"/>
        <v>50.86</v>
      </c>
    </row>
    <row r="3510" spans="1:8" ht="54">
      <c r="A3510" s="359" t="s">
        <v>10994</v>
      </c>
      <c r="B3510" s="314" t="s">
        <v>3299</v>
      </c>
      <c r="C3510" s="359" t="s">
        <v>112</v>
      </c>
      <c r="D3510" s="359" t="s">
        <v>25117</v>
      </c>
      <c r="F3510" t="str">
        <f t="shared" si="110"/>
        <v>89599</v>
      </c>
      <c r="H3510" s="31">
        <f t="shared" si="111"/>
        <v>18.239999999999998</v>
      </c>
    </row>
    <row r="3511" spans="1:8" ht="54">
      <c r="A3511" s="359" t="s">
        <v>10995</v>
      </c>
      <c r="B3511" s="314" t="s">
        <v>3300</v>
      </c>
      <c r="C3511" s="359" t="s">
        <v>112</v>
      </c>
      <c r="D3511" s="359" t="s">
        <v>23366</v>
      </c>
      <c r="F3511" t="str">
        <f t="shared" si="110"/>
        <v>89600</v>
      </c>
      <c r="H3511" s="31">
        <f t="shared" si="111"/>
        <v>20.07</v>
      </c>
    </row>
    <row r="3512" spans="1:8" ht="40.5">
      <c r="A3512" s="359" t="s">
        <v>10996</v>
      </c>
      <c r="B3512" s="314" t="s">
        <v>5911</v>
      </c>
      <c r="C3512" s="359" t="s">
        <v>112</v>
      </c>
      <c r="D3512" s="359" t="s">
        <v>23937</v>
      </c>
      <c r="F3512" t="str">
        <f t="shared" si="110"/>
        <v>89605</v>
      </c>
      <c r="H3512" s="31">
        <f t="shared" si="111"/>
        <v>18.64</v>
      </c>
    </row>
    <row r="3513" spans="1:8" ht="40.5">
      <c r="A3513" s="359" t="s">
        <v>10997</v>
      </c>
      <c r="B3513" s="314" t="s">
        <v>5912</v>
      </c>
      <c r="C3513" s="359" t="s">
        <v>112</v>
      </c>
      <c r="D3513" s="359" t="s">
        <v>24413</v>
      </c>
      <c r="F3513" t="str">
        <f t="shared" si="110"/>
        <v>89609</v>
      </c>
      <c r="H3513" s="31">
        <f t="shared" si="111"/>
        <v>85.62</v>
      </c>
    </row>
    <row r="3514" spans="1:8" ht="40.5">
      <c r="A3514" s="359" t="s">
        <v>10998</v>
      </c>
      <c r="B3514" s="314" t="s">
        <v>5913</v>
      </c>
      <c r="C3514" s="359" t="s">
        <v>112</v>
      </c>
      <c r="D3514" s="359" t="s">
        <v>14499</v>
      </c>
      <c r="F3514" t="str">
        <f t="shared" si="110"/>
        <v>89610</v>
      </c>
      <c r="H3514" s="31">
        <f t="shared" si="111"/>
        <v>19.11</v>
      </c>
    </row>
    <row r="3515" spans="1:8" ht="40.5">
      <c r="A3515" s="359" t="s">
        <v>10999</v>
      </c>
      <c r="B3515" s="314" t="s">
        <v>5914</v>
      </c>
      <c r="C3515" s="359" t="s">
        <v>112</v>
      </c>
      <c r="D3515" s="359" t="s">
        <v>27374</v>
      </c>
      <c r="F3515" t="str">
        <f t="shared" si="110"/>
        <v>89611</v>
      </c>
      <c r="H3515" s="31">
        <f t="shared" si="111"/>
        <v>31.28</v>
      </c>
    </row>
    <row r="3516" spans="1:8" ht="40.5">
      <c r="A3516" s="359" t="s">
        <v>11000</v>
      </c>
      <c r="B3516" s="314" t="s">
        <v>5915</v>
      </c>
      <c r="C3516" s="359" t="s">
        <v>112</v>
      </c>
      <c r="D3516" s="359" t="s">
        <v>27375</v>
      </c>
      <c r="F3516" t="str">
        <f t="shared" si="110"/>
        <v>89612</v>
      </c>
      <c r="H3516" s="31">
        <f t="shared" si="111"/>
        <v>168.91</v>
      </c>
    </row>
    <row r="3517" spans="1:8" ht="54">
      <c r="A3517" s="359" t="s">
        <v>11001</v>
      </c>
      <c r="B3517" s="314" t="s">
        <v>5916</v>
      </c>
      <c r="C3517" s="359" t="s">
        <v>112</v>
      </c>
      <c r="D3517" s="359" t="s">
        <v>19343</v>
      </c>
      <c r="F3517" t="str">
        <f t="shared" si="110"/>
        <v>89613</v>
      </c>
      <c r="H3517" s="31">
        <f t="shared" si="111"/>
        <v>27.84</v>
      </c>
    </row>
    <row r="3518" spans="1:8" ht="40.5">
      <c r="A3518" s="359" t="s">
        <v>11002</v>
      </c>
      <c r="B3518" s="314" t="s">
        <v>5917</v>
      </c>
      <c r="C3518" s="359" t="s">
        <v>112</v>
      </c>
      <c r="D3518" s="359" t="s">
        <v>24935</v>
      </c>
      <c r="F3518" t="str">
        <f t="shared" si="110"/>
        <v>89614</v>
      </c>
      <c r="H3518" s="31">
        <f t="shared" si="111"/>
        <v>59.99</v>
      </c>
    </row>
    <row r="3519" spans="1:8" ht="40.5">
      <c r="A3519" s="359" t="s">
        <v>11003</v>
      </c>
      <c r="B3519" s="314" t="s">
        <v>5918</v>
      </c>
      <c r="C3519" s="359" t="s">
        <v>112</v>
      </c>
      <c r="D3519" s="359" t="s">
        <v>27376</v>
      </c>
      <c r="F3519" t="str">
        <f t="shared" si="110"/>
        <v>89615</v>
      </c>
      <c r="H3519" s="31">
        <f t="shared" si="111"/>
        <v>255.74</v>
      </c>
    </row>
    <row r="3520" spans="1:8" ht="40.5">
      <c r="A3520" s="359" t="s">
        <v>11004</v>
      </c>
      <c r="B3520" s="314" t="s">
        <v>5919</v>
      </c>
      <c r="C3520" s="359" t="s">
        <v>112</v>
      </c>
      <c r="D3520" s="359" t="s">
        <v>26858</v>
      </c>
      <c r="F3520" t="str">
        <f t="shared" si="110"/>
        <v>89616</v>
      </c>
      <c r="H3520" s="31">
        <f t="shared" si="111"/>
        <v>40.68</v>
      </c>
    </row>
    <row r="3521" spans="1:8" ht="27">
      <c r="A3521" s="359" t="s">
        <v>11005</v>
      </c>
      <c r="B3521" s="314" t="s">
        <v>5920</v>
      </c>
      <c r="C3521" s="359" t="s">
        <v>112</v>
      </c>
      <c r="D3521" s="359" t="s">
        <v>8797</v>
      </c>
      <c r="F3521" t="str">
        <f t="shared" si="110"/>
        <v>89617</v>
      </c>
      <c r="H3521" s="31">
        <f t="shared" si="111"/>
        <v>6.05</v>
      </c>
    </row>
    <row r="3522" spans="1:8" ht="40.5">
      <c r="A3522" s="359" t="s">
        <v>11006</v>
      </c>
      <c r="B3522" s="314" t="s">
        <v>5921</v>
      </c>
      <c r="C3522" s="359" t="s">
        <v>112</v>
      </c>
      <c r="D3522" s="359" t="s">
        <v>13906</v>
      </c>
      <c r="F3522" t="str">
        <f t="shared" si="110"/>
        <v>89618</v>
      </c>
      <c r="H3522" s="31">
        <f t="shared" si="111"/>
        <v>13.72</v>
      </c>
    </row>
    <row r="3523" spans="1:8" ht="40.5">
      <c r="A3523" s="359" t="s">
        <v>11007</v>
      </c>
      <c r="B3523" s="314" t="s">
        <v>5922</v>
      </c>
      <c r="C3523" s="359" t="s">
        <v>112</v>
      </c>
      <c r="D3523" s="359" t="s">
        <v>23300</v>
      </c>
      <c r="F3523" t="str">
        <f t="shared" si="110"/>
        <v>89619</v>
      </c>
      <c r="H3523" s="31">
        <f t="shared" si="111"/>
        <v>8.11</v>
      </c>
    </row>
    <row r="3524" spans="1:8" ht="27">
      <c r="A3524" s="359" t="s">
        <v>11008</v>
      </c>
      <c r="B3524" s="314" t="s">
        <v>5923</v>
      </c>
      <c r="C3524" s="359" t="s">
        <v>112</v>
      </c>
      <c r="D3524" s="359" t="s">
        <v>19523</v>
      </c>
      <c r="F3524" t="str">
        <f t="shared" si="110"/>
        <v>89620</v>
      </c>
      <c r="H3524" s="31">
        <f t="shared" si="111"/>
        <v>10.24</v>
      </c>
    </row>
    <row r="3525" spans="1:8" ht="40.5">
      <c r="A3525" s="359" t="s">
        <v>11009</v>
      </c>
      <c r="B3525" s="314" t="s">
        <v>5924</v>
      </c>
      <c r="C3525" s="359" t="s">
        <v>112</v>
      </c>
      <c r="D3525" s="359" t="s">
        <v>23576</v>
      </c>
      <c r="F3525" t="str">
        <f t="shared" ref="F3525:F3588" si="112">TRIM(A3525)</f>
        <v>89621</v>
      </c>
      <c r="H3525" s="31">
        <f t="shared" ref="H3525:H3588" si="113">ROUND(D3525*(1+$H$1),2)</f>
        <v>23.23</v>
      </c>
    </row>
    <row r="3526" spans="1:8" ht="40.5">
      <c r="A3526" s="359" t="s">
        <v>11010</v>
      </c>
      <c r="B3526" s="314" t="s">
        <v>5925</v>
      </c>
      <c r="C3526" s="359" t="s">
        <v>112</v>
      </c>
      <c r="D3526" s="359" t="s">
        <v>27377</v>
      </c>
      <c r="F3526" t="str">
        <f t="shared" si="112"/>
        <v>89622</v>
      </c>
      <c r="H3526" s="31">
        <f t="shared" si="113"/>
        <v>12.27</v>
      </c>
    </row>
    <row r="3527" spans="1:8" ht="27">
      <c r="A3527" s="359" t="s">
        <v>11011</v>
      </c>
      <c r="B3527" s="314" t="s">
        <v>5926</v>
      </c>
      <c r="C3527" s="359" t="s">
        <v>112</v>
      </c>
      <c r="D3527" s="359" t="s">
        <v>22436</v>
      </c>
      <c r="F3527" t="str">
        <f t="shared" si="112"/>
        <v>89623</v>
      </c>
      <c r="H3527" s="31">
        <f t="shared" si="113"/>
        <v>16.61</v>
      </c>
    </row>
    <row r="3528" spans="1:8" ht="40.5">
      <c r="A3528" s="359" t="s">
        <v>11012</v>
      </c>
      <c r="B3528" s="314" t="s">
        <v>5927</v>
      </c>
      <c r="C3528" s="359" t="s">
        <v>112</v>
      </c>
      <c r="D3528" s="359" t="s">
        <v>8971</v>
      </c>
      <c r="F3528" t="str">
        <f t="shared" si="112"/>
        <v>89624</v>
      </c>
      <c r="H3528" s="31">
        <f t="shared" si="113"/>
        <v>17.63</v>
      </c>
    </row>
    <row r="3529" spans="1:8" ht="27">
      <c r="A3529" s="359" t="s">
        <v>11013</v>
      </c>
      <c r="B3529" s="314" t="s">
        <v>5928</v>
      </c>
      <c r="C3529" s="359" t="s">
        <v>112</v>
      </c>
      <c r="D3529" s="359" t="s">
        <v>24691</v>
      </c>
      <c r="F3529" t="str">
        <f t="shared" si="112"/>
        <v>89625</v>
      </c>
      <c r="H3529" s="31">
        <f t="shared" si="113"/>
        <v>19.98</v>
      </c>
    </row>
    <row r="3530" spans="1:8" ht="40.5">
      <c r="A3530" s="359" t="s">
        <v>11015</v>
      </c>
      <c r="B3530" s="314" t="s">
        <v>5929</v>
      </c>
      <c r="C3530" s="359" t="s">
        <v>112</v>
      </c>
      <c r="D3530" s="359" t="s">
        <v>22681</v>
      </c>
      <c r="F3530" t="str">
        <f t="shared" si="112"/>
        <v>89626</v>
      </c>
      <c r="H3530" s="31">
        <f t="shared" si="113"/>
        <v>27.86</v>
      </c>
    </row>
    <row r="3531" spans="1:8" ht="40.5">
      <c r="A3531" s="359" t="s">
        <v>11017</v>
      </c>
      <c r="B3531" s="314" t="s">
        <v>5930</v>
      </c>
      <c r="C3531" s="359" t="s">
        <v>112</v>
      </c>
      <c r="D3531" s="359" t="s">
        <v>11703</v>
      </c>
      <c r="F3531" t="str">
        <f t="shared" si="112"/>
        <v>89627</v>
      </c>
      <c r="H3531" s="31">
        <f t="shared" si="113"/>
        <v>18.8</v>
      </c>
    </row>
    <row r="3532" spans="1:8" ht="27">
      <c r="A3532" s="359" t="s">
        <v>11019</v>
      </c>
      <c r="B3532" s="314" t="s">
        <v>5931</v>
      </c>
      <c r="C3532" s="359" t="s">
        <v>112</v>
      </c>
      <c r="D3532" s="359" t="s">
        <v>27378</v>
      </c>
      <c r="F3532" t="str">
        <f t="shared" si="112"/>
        <v>89628</v>
      </c>
      <c r="H3532" s="31">
        <f t="shared" si="113"/>
        <v>42.7</v>
      </c>
    </row>
    <row r="3533" spans="1:8" ht="27">
      <c r="A3533" s="359" t="s">
        <v>11020</v>
      </c>
      <c r="B3533" s="314" t="s">
        <v>5932</v>
      </c>
      <c r="C3533" s="359" t="s">
        <v>112</v>
      </c>
      <c r="D3533" s="359" t="s">
        <v>27379</v>
      </c>
      <c r="F3533" t="str">
        <f t="shared" si="112"/>
        <v>89629</v>
      </c>
      <c r="H3533" s="31">
        <f t="shared" si="113"/>
        <v>78.510000000000005</v>
      </c>
    </row>
    <row r="3534" spans="1:8" ht="40.5">
      <c r="A3534" s="359" t="s">
        <v>11021</v>
      </c>
      <c r="B3534" s="314" t="s">
        <v>5933</v>
      </c>
      <c r="C3534" s="359" t="s">
        <v>112</v>
      </c>
      <c r="D3534" s="359" t="s">
        <v>27380</v>
      </c>
      <c r="F3534" t="str">
        <f t="shared" si="112"/>
        <v>89630</v>
      </c>
      <c r="H3534" s="31">
        <f t="shared" si="113"/>
        <v>67.760000000000005</v>
      </c>
    </row>
    <row r="3535" spans="1:8" ht="27">
      <c r="A3535" s="359" t="s">
        <v>11022</v>
      </c>
      <c r="B3535" s="314" t="s">
        <v>5934</v>
      </c>
      <c r="C3535" s="359" t="s">
        <v>112</v>
      </c>
      <c r="D3535" s="359" t="s">
        <v>27381</v>
      </c>
      <c r="F3535" t="str">
        <f t="shared" si="112"/>
        <v>89631</v>
      </c>
      <c r="H3535" s="31">
        <f t="shared" si="113"/>
        <v>120.17</v>
      </c>
    </row>
    <row r="3536" spans="1:8" ht="40.5">
      <c r="A3536" s="359" t="s">
        <v>11023</v>
      </c>
      <c r="B3536" s="314" t="s">
        <v>5935</v>
      </c>
      <c r="C3536" s="359" t="s">
        <v>112</v>
      </c>
      <c r="D3536" s="359" t="s">
        <v>27382</v>
      </c>
      <c r="F3536" t="str">
        <f t="shared" si="112"/>
        <v>89632</v>
      </c>
      <c r="H3536" s="31">
        <f t="shared" si="113"/>
        <v>98.19</v>
      </c>
    </row>
    <row r="3537" spans="1:8" ht="40.5">
      <c r="A3537" s="359" t="s">
        <v>11024</v>
      </c>
      <c r="B3537" s="314" t="s">
        <v>3301</v>
      </c>
      <c r="C3537" s="359" t="s">
        <v>112</v>
      </c>
      <c r="D3537" s="359" t="s">
        <v>8412</v>
      </c>
      <c r="F3537" t="str">
        <f t="shared" si="112"/>
        <v>89637</v>
      </c>
      <c r="H3537" s="31">
        <f t="shared" si="113"/>
        <v>7.33</v>
      </c>
    </row>
    <row r="3538" spans="1:8" ht="40.5">
      <c r="A3538" s="359" t="s">
        <v>11026</v>
      </c>
      <c r="B3538" s="314" t="s">
        <v>5936</v>
      </c>
      <c r="C3538" s="359" t="s">
        <v>112</v>
      </c>
      <c r="D3538" s="359" t="s">
        <v>14421</v>
      </c>
      <c r="F3538" t="str">
        <f t="shared" si="112"/>
        <v>89638</v>
      </c>
      <c r="H3538" s="31">
        <f t="shared" si="113"/>
        <v>7.9</v>
      </c>
    </row>
    <row r="3539" spans="1:8" ht="40.5">
      <c r="A3539" s="359" t="s">
        <v>11027</v>
      </c>
      <c r="B3539" s="314" t="s">
        <v>5937</v>
      </c>
      <c r="C3539" s="359" t="s">
        <v>112</v>
      </c>
      <c r="D3539" s="359" t="s">
        <v>9793</v>
      </c>
      <c r="F3539" t="str">
        <f t="shared" si="112"/>
        <v>89639</v>
      </c>
      <c r="H3539" s="31">
        <f t="shared" si="113"/>
        <v>8.1300000000000008</v>
      </c>
    </row>
    <row r="3540" spans="1:8" ht="40.5">
      <c r="A3540" s="359" t="s">
        <v>23563</v>
      </c>
      <c r="B3540" s="314" t="s">
        <v>23564</v>
      </c>
      <c r="C3540" s="359" t="s">
        <v>112</v>
      </c>
      <c r="D3540" s="359" t="s">
        <v>23427</v>
      </c>
      <c r="F3540" t="str">
        <f t="shared" si="112"/>
        <v>89640</v>
      </c>
      <c r="H3540" s="31">
        <f t="shared" si="113"/>
        <v>11.6</v>
      </c>
    </row>
    <row r="3541" spans="1:8" ht="40.5">
      <c r="A3541" s="359" t="s">
        <v>11028</v>
      </c>
      <c r="B3541" s="314" t="s">
        <v>3302</v>
      </c>
      <c r="C3541" s="359" t="s">
        <v>112</v>
      </c>
      <c r="D3541" s="359" t="s">
        <v>17086</v>
      </c>
      <c r="F3541" t="str">
        <f t="shared" si="112"/>
        <v>89641</v>
      </c>
      <c r="H3541" s="31">
        <f t="shared" si="113"/>
        <v>10.1</v>
      </c>
    </row>
    <row r="3542" spans="1:8" ht="40.5">
      <c r="A3542" s="359" t="s">
        <v>11029</v>
      </c>
      <c r="B3542" s="314" t="s">
        <v>5938</v>
      </c>
      <c r="C3542" s="359" t="s">
        <v>112</v>
      </c>
      <c r="D3542" s="359" t="s">
        <v>19545</v>
      </c>
      <c r="F3542" t="str">
        <f t="shared" si="112"/>
        <v>89642</v>
      </c>
      <c r="H3542" s="31">
        <f t="shared" si="113"/>
        <v>11.22</v>
      </c>
    </row>
    <row r="3543" spans="1:8" ht="40.5">
      <c r="A3543" s="359" t="s">
        <v>11030</v>
      </c>
      <c r="B3543" s="314" t="s">
        <v>5939</v>
      </c>
      <c r="C3543" s="359" t="s">
        <v>112</v>
      </c>
      <c r="D3543" s="359" t="s">
        <v>22167</v>
      </c>
      <c r="F3543" t="str">
        <f t="shared" si="112"/>
        <v>89643</v>
      </c>
      <c r="H3543" s="31">
        <f t="shared" si="113"/>
        <v>11.59</v>
      </c>
    </row>
    <row r="3544" spans="1:8" ht="40.5">
      <c r="A3544" s="359" t="s">
        <v>23565</v>
      </c>
      <c r="B3544" s="314" t="s">
        <v>23566</v>
      </c>
      <c r="C3544" s="359" t="s">
        <v>112</v>
      </c>
      <c r="D3544" s="359" t="s">
        <v>22032</v>
      </c>
      <c r="F3544" t="str">
        <f t="shared" si="112"/>
        <v>89644</v>
      </c>
      <c r="H3544" s="31">
        <f t="shared" si="113"/>
        <v>16.87</v>
      </c>
    </row>
    <row r="3545" spans="1:8" ht="40.5">
      <c r="A3545" s="359" t="s">
        <v>11031</v>
      </c>
      <c r="B3545" s="314" t="s">
        <v>3303</v>
      </c>
      <c r="C3545" s="359" t="s">
        <v>112</v>
      </c>
      <c r="D3545" s="359" t="s">
        <v>13894</v>
      </c>
      <c r="F3545" t="str">
        <f t="shared" si="112"/>
        <v>89645</v>
      </c>
      <c r="H3545" s="31">
        <f t="shared" si="113"/>
        <v>17.829999999999998</v>
      </c>
    </row>
    <row r="3546" spans="1:8" ht="40.5">
      <c r="A3546" s="359" t="s">
        <v>11032</v>
      </c>
      <c r="B3546" s="314" t="s">
        <v>5940</v>
      </c>
      <c r="C3546" s="359" t="s">
        <v>112</v>
      </c>
      <c r="D3546" s="359" t="s">
        <v>22140</v>
      </c>
      <c r="F3546" t="str">
        <f t="shared" si="112"/>
        <v>89646</v>
      </c>
      <c r="H3546" s="31">
        <f t="shared" si="113"/>
        <v>14.76</v>
      </c>
    </row>
    <row r="3547" spans="1:8" ht="40.5">
      <c r="A3547" s="359" t="s">
        <v>11033</v>
      </c>
      <c r="B3547" s="314" t="s">
        <v>5941</v>
      </c>
      <c r="C3547" s="359" t="s">
        <v>112</v>
      </c>
      <c r="D3547" s="359" t="s">
        <v>24372</v>
      </c>
      <c r="F3547" t="str">
        <f t="shared" si="112"/>
        <v>89647</v>
      </c>
      <c r="H3547" s="31">
        <f t="shared" si="113"/>
        <v>14.49</v>
      </c>
    </row>
    <row r="3548" spans="1:8" ht="40.5">
      <c r="A3548" s="359" t="s">
        <v>11035</v>
      </c>
      <c r="B3548" s="314" t="s">
        <v>5942</v>
      </c>
      <c r="C3548" s="359" t="s">
        <v>112</v>
      </c>
      <c r="D3548" s="359" t="s">
        <v>13810</v>
      </c>
      <c r="F3548" t="str">
        <f t="shared" si="112"/>
        <v>89648</v>
      </c>
      <c r="H3548" s="31">
        <f t="shared" si="113"/>
        <v>15.69</v>
      </c>
    </row>
    <row r="3549" spans="1:8" ht="40.5">
      <c r="A3549" s="359" t="s">
        <v>11037</v>
      </c>
      <c r="B3549" s="314" t="s">
        <v>5943</v>
      </c>
      <c r="C3549" s="359" t="s">
        <v>112</v>
      </c>
      <c r="D3549" s="359" t="s">
        <v>24959</v>
      </c>
      <c r="F3549" t="str">
        <f t="shared" si="112"/>
        <v>89649</v>
      </c>
      <c r="H3549" s="31">
        <f t="shared" si="113"/>
        <v>20.87</v>
      </c>
    </row>
    <row r="3550" spans="1:8" ht="40.5">
      <c r="A3550" s="359" t="s">
        <v>11038</v>
      </c>
      <c r="B3550" s="314" t="s">
        <v>5944</v>
      </c>
      <c r="C3550" s="359" t="s">
        <v>112</v>
      </c>
      <c r="D3550" s="359" t="s">
        <v>24959</v>
      </c>
      <c r="F3550" t="str">
        <f t="shared" si="112"/>
        <v>89650</v>
      </c>
      <c r="H3550" s="31">
        <f t="shared" si="113"/>
        <v>20.87</v>
      </c>
    </row>
    <row r="3551" spans="1:8" ht="40.5">
      <c r="A3551" s="359" t="s">
        <v>11039</v>
      </c>
      <c r="B3551" s="314" t="s">
        <v>5945</v>
      </c>
      <c r="C3551" s="359" t="s">
        <v>112</v>
      </c>
      <c r="D3551" s="359" t="s">
        <v>22555</v>
      </c>
      <c r="F3551" t="str">
        <f t="shared" si="112"/>
        <v>89651</v>
      </c>
      <c r="H3551" s="31">
        <f t="shared" si="113"/>
        <v>5.09</v>
      </c>
    </row>
    <row r="3552" spans="1:8" ht="40.5">
      <c r="A3552" s="359" t="s">
        <v>11040</v>
      </c>
      <c r="B3552" s="314" t="s">
        <v>5946</v>
      </c>
      <c r="C3552" s="359" t="s">
        <v>112</v>
      </c>
      <c r="D3552" s="359" t="s">
        <v>10799</v>
      </c>
      <c r="F3552" t="str">
        <f t="shared" si="112"/>
        <v>89652</v>
      </c>
      <c r="H3552" s="31">
        <f t="shared" si="113"/>
        <v>7.66</v>
      </c>
    </row>
    <row r="3553" spans="1:8" ht="40.5">
      <c r="A3553" s="359" t="s">
        <v>11041</v>
      </c>
      <c r="B3553" s="314" t="s">
        <v>3304</v>
      </c>
      <c r="C3553" s="359" t="s">
        <v>112</v>
      </c>
      <c r="D3553" s="359" t="s">
        <v>23427</v>
      </c>
      <c r="F3553" t="str">
        <f t="shared" si="112"/>
        <v>89653</v>
      </c>
      <c r="H3553" s="31">
        <f t="shared" si="113"/>
        <v>11.6</v>
      </c>
    </row>
    <row r="3554" spans="1:8" ht="40.5">
      <c r="A3554" s="359" t="s">
        <v>11042</v>
      </c>
      <c r="B3554" s="314" t="s">
        <v>5947</v>
      </c>
      <c r="C3554" s="359" t="s">
        <v>112</v>
      </c>
      <c r="D3554" s="359" t="s">
        <v>13721</v>
      </c>
      <c r="F3554" t="str">
        <f t="shared" si="112"/>
        <v>89654</v>
      </c>
      <c r="H3554" s="31">
        <f t="shared" si="113"/>
        <v>11.33</v>
      </c>
    </row>
    <row r="3555" spans="1:8" ht="40.5">
      <c r="A3555" s="359" t="s">
        <v>11043</v>
      </c>
      <c r="B3555" s="314" t="s">
        <v>5948</v>
      </c>
      <c r="C3555" s="359" t="s">
        <v>112</v>
      </c>
      <c r="D3555" s="359" t="s">
        <v>23581</v>
      </c>
      <c r="F3555" t="str">
        <f t="shared" si="112"/>
        <v>89655</v>
      </c>
      <c r="H3555" s="31">
        <f t="shared" si="113"/>
        <v>16.16</v>
      </c>
    </row>
    <row r="3556" spans="1:8" ht="40.5">
      <c r="A3556" s="359" t="s">
        <v>11044</v>
      </c>
      <c r="B3556" s="314" t="s">
        <v>5949</v>
      </c>
      <c r="C3556" s="359" t="s">
        <v>112</v>
      </c>
      <c r="D3556" s="359" t="s">
        <v>14428</v>
      </c>
      <c r="F3556" t="str">
        <f t="shared" si="112"/>
        <v>89656</v>
      </c>
      <c r="H3556" s="31">
        <f t="shared" si="113"/>
        <v>8.07</v>
      </c>
    </row>
    <row r="3557" spans="1:8" ht="40.5">
      <c r="A3557" s="359" t="s">
        <v>11045</v>
      </c>
      <c r="B3557" s="314" t="s">
        <v>5950</v>
      </c>
      <c r="C3557" s="359" t="s">
        <v>112</v>
      </c>
      <c r="D3557" s="359" t="s">
        <v>9858</v>
      </c>
      <c r="F3557" t="str">
        <f t="shared" si="112"/>
        <v>89657</v>
      </c>
      <c r="H3557" s="31">
        <f t="shared" si="113"/>
        <v>8.19</v>
      </c>
    </row>
    <row r="3558" spans="1:8" ht="40.5">
      <c r="A3558" s="359" t="s">
        <v>11046</v>
      </c>
      <c r="B3558" s="314" t="s">
        <v>5951</v>
      </c>
      <c r="C3558" s="359" t="s">
        <v>112</v>
      </c>
      <c r="D3558" s="359" t="s">
        <v>9816</v>
      </c>
      <c r="F3558" t="str">
        <f t="shared" si="112"/>
        <v>89658</v>
      </c>
      <c r="H3558" s="31">
        <f t="shared" si="113"/>
        <v>6.92</v>
      </c>
    </row>
    <row r="3559" spans="1:8" ht="40.5">
      <c r="A3559" s="359" t="s">
        <v>11048</v>
      </c>
      <c r="B3559" s="314" t="s">
        <v>5952</v>
      </c>
      <c r="C3559" s="359" t="s">
        <v>112</v>
      </c>
      <c r="D3559" s="359" t="s">
        <v>26239</v>
      </c>
      <c r="F3559" t="str">
        <f t="shared" si="112"/>
        <v>89659</v>
      </c>
      <c r="H3559" s="31">
        <f t="shared" si="113"/>
        <v>10.84</v>
      </c>
    </row>
    <row r="3560" spans="1:8" ht="40.5">
      <c r="A3560" s="359" t="s">
        <v>11049</v>
      </c>
      <c r="B3560" s="314" t="s">
        <v>3305</v>
      </c>
      <c r="C3560" s="359" t="s">
        <v>112</v>
      </c>
      <c r="D3560" s="359" t="s">
        <v>9784</v>
      </c>
      <c r="F3560" t="str">
        <f t="shared" si="112"/>
        <v>89660</v>
      </c>
      <c r="H3560" s="31">
        <f t="shared" si="113"/>
        <v>6.57</v>
      </c>
    </row>
    <row r="3561" spans="1:8" ht="40.5">
      <c r="A3561" s="359" t="s">
        <v>11050</v>
      </c>
      <c r="B3561" s="314" t="s">
        <v>5953</v>
      </c>
      <c r="C3561" s="359" t="s">
        <v>112</v>
      </c>
      <c r="D3561" s="359" t="s">
        <v>13744</v>
      </c>
      <c r="F3561" t="str">
        <f t="shared" si="112"/>
        <v>89661</v>
      </c>
      <c r="H3561" s="31">
        <f t="shared" si="113"/>
        <v>13.82</v>
      </c>
    </row>
    <row r="3562" spans="1:8" ht="40.5">
      <c r="A3562" s="359" t="s">
        <v>11051</v>
      </c>
      <c r="B3562" s="314" t="s">
        <v>5954</v>
      </c>
      <c r="C3562" s="359" t="s">
        <v>112</v>
      </c>
      <c r="D3562" s="359" t="s">
        <v>25010</v>
      </c>
      <c r="F3562" t="str">
        <f t="shared" si="112"/>
        <v>89662</v>
      </c>
      <c r="H3562" s="31">
        <f t="shared" si="113"/>
        <v>20.22</v>
      </c>
    </row>
    <row r="3563" spans="1:8" ht="40.5">
      <c r="A3563" s="359" t="s">
        <v>11052</v>
      </c>
      <c r="B3563" s="314" t="s">
        <v>5955</v>
      </c>
      <c r="C3563" s="359" t="s">
        <v>112</v>
      </c>
      <c r="D3563" s="359" t="s">
        <v>10937</v>
      </c>
      <c r="F3563" t="str">
        <f t="shared" si="112"/>
        <v>89663</v>
      </c>
      <c r="H3563" s="31">
        <f t="shared" si="113"/>
        <v>9.51</v>
      </c>
    </row>
    <row r="3564" spans="1:8" ht="40.5">
      <c r="A3564" s="359" t="s">
        <v>11053</v>
      </c>
      <c r="B3564" s="314" t="s">
        <v>5956</v>
      </c>
      <c r="C3564" s="359" t="s">
        <v>112</v>
      </c>
      <c r="D3564" s="359" t="s">
        <v>26239</v>
      </c>
      <c r="F3564" t="str">
        <f t="shared" si="112"/>
        <v>89664</v>
      </c>
      <c r="H3564" s="31">
        <f t="shared" si="113"/>
        <v>10.84</v>
      </c>
    </row>
    <row r="3565" spans="1:8" ht="54">
      <c r="A3565" s="359" t="s">
        <v>11054</v>
      </c>
      <c r="B3565" s="314" t="s">
        <v>3306</v>
      </c>
      <c r="C3565" s="359" t="s">
        <v>112</v>
      </c>
      <c r="D3565" s="359" t="s">
        <v>23646</v>
      </c>
      <c r="F3565" t="str">
        <f t="shared" si="112"/>
        <v>89665</v>
      </c>
      <c r="H3565" s="31">
        <f t="shared" si="113"/>
        <v>13.36</v>
      </c>
    </row>
    <row r="3566" spans="1:8" ht="40.5">
      <c r="A3566" s="359" t="s">
        <v>11055</v>
      </c>
      <c r="B3566" s="314" t="s">
        <v>5957</v>
      </c>
      <c r="C3566" s="359" t="s">
        <v>112</v>
      </c>
      <c r="D3566" s="359" t="s">
        <v>14465</v>
      </c>
      <c r="F3566" t="str">
        <f t="shared" si="112"/>
        <v>89666</v>
      </c>
      <c r="H3566" s="31">
        <f t="shared" si="113"/>
        <v>6</v>
      </c>
    </row>
    <row r="3567" spans="1:8" ht="54">
      <c r="A3567" s="359" t="s">
        <v>11057</v>
      </c>
      <c r="B3567" s="314" t="s">
        <v>3307</v>
      </c>
      <c r="C3567" s="359" t="s">
        <v>112</v>
      </c>
      <c r="D3567" s="359" t="s">
        <v>23817</v>
      </c>
      <c r="F3567" t="str">
        <f t="shared" si="112"/>
        <v>89667</v>
      </c>
      <c r="H3567" s="31">
        <f t="shared" si="113"/>
        <v>38.22</v>
      </c>
    </row>
    <row r="3568" spans="1:8" ht="40.5">
      <c r="A3568" s="359" t="s">
        <v>11058</v>
      </c>
      <c r="B3568" s="314" t="s">
        <v>3308</v>
      </c>
      <c r="C3568" s="359" t="s">
        <v>112</v>
      </c>
      <c r="D3568" s="359" t="s">
        <v>23311</v>
      </c>
      <c r="F3568" t="str">
        <f t="shared" si="112"/>
        <v>89668</v>
      </c>
      <c r="H3568" s="31">
        <f t="shared" si="113"/>
        <v>19.27</v>
      </c>
    </row>
    <row r="3569" spans="1:8" ht="54">
      <c r="A3569" s="359" t="s">
        <v>11059</v>
      </c>
      <c r="B3569" s="314" t="s">
        <v>3309</v>
      </c>
      <c r="C3569" s="359" t="s">
        <v>112</v>
      </c>
      <c r="D3569" s="359" t="s">
        <v>27383</v>
      </c>
      <c r="F3569" t="str">
        <f t="shared" si="112"/>
        <v>89669</v>
      </c>
      <c r="H3569" s="31">
        <f t="shared" si="113"/>
        <v>22.94</v>
      </c>
    </row>
    <row r="3570" spans="1:8" ht="40.5">
      <c r="A3570" s="359" t="s">
        <v>11061</v>
      </c>
      <c r="B3570" s="314" t="s">
        <v>5958</v>
      </c>
      <c r="C3570" s="359" t="s">
        <v>112</v>
      </c>
      <c r="D3570" s="359" t="s">
        <v>10053</v>
      </c>
      <c r="F3570" t="str">
        <f t="shared" si="112"/>
        <v>89670</v>
      </c>
      <c r="H3570" s="31">
        <f t="shared" si="113"/>
        <v>9.73</v>
      </c>
    </row>
    <row r="3571" spans="1:8" ht="54">
      <c r="A3571" s="359" t="s">
        <v>11062</v>
      </c>
      <c r="B3571" s="314" t="s">
        <v>5959</v>
      </c>
      <c r="C3571" s="359" t="s">
        <v>112</v>
      </c>
      <c r="D3571" s="359" t="s">
        <v>27384</v>
      </c>
      <c r="F3571" t="str">
        <f t="shared" si="112"/>
        <v>89671</v>
      </c>
      <c r="H3571" s="31">
        <f t="shared" si="113"/>
        <v>35.39</v>
      </c>
    </row>
    <row r="3572" spans="1:8" ht="40.5">
      <c r="A3572" s="359" t="s">
        <v>11063</v>
      </c>
      <c r="B3572" s="314" t="s">
        <v>5960</v>
      </c>
      <c r="C3572" s="359" t="s">
        <v>112</v>
      </c>
      <c r="D3572" s="359" t="s">
        <v>10940</v>
      </c>
      <c r="F3572" t="str">
        <f t="shared" si="112"/>
        <v>89672</v>
      </c>
      <c r="H3572" s="31">
        <f t="shared" si="113"/>
        <v>14.22</v>
      </c>
    </row>
    <row r="3573" spans="1:8" ht="54">
      <c r="A3573" s="359" t="s">
        <v>11064</v>
      </c>
      <c r="B3573" s="314" t="s">
        <v>3310</v>
      </c>
      <c r="C3573" s="359" t="s">
        <v>112</v>
      </c>
      <c r="D3573" s="359" t="s">
        <v>13738</v>
      </c>
      <c r="F3573" t="str">
        <f t="shared" si="112"/>
        <v>89673</v>
      </c>
      <c r="H3573" s="31">
        <f t="shared" si="113"/>
        <v>27.21</v>
      </c>
    </row>
    <row r="3574" spans="1:8" ht="40.5">
      <c r="A3574" s="359" t="s">
        <v>11065</v>
      </c>
      <c r="B3574" s="314" t="s">
        <v>5961</v>
      </c>
      <c r="C3574" s="359" t="s">
        <v>112</v>
      </c>
      <c r="D3574" s="359" t="s">
        <v>14929</v>
      </c>
      <c r="F3574" t="str">
        <f t="shared" si="112"/>
        <v>89674</v>
      </c>
      <c r="H3574" s="31">
        <f t="shared" si="113"/>
        <v>19.95</v>
      </c>
    </row>
    <row r="3575" spans="1:8" ht="54">
      <c r="A3575" s="359" t="s">
        <v>11066</v>
      </c>
      <c r="B3575" s="314" t="s">
        <v>5962</v>
      </c>
      <c r="C3575" s="359" t="s">
        <v>112</v>
      </c>
      <c r="D3575" s="359" t="s">
        <v>27385</v>
      </c>
      <c r="F3575" t="str">
        <f t="shared" si="112"/>
        <v>89675</v>
      </c>
      <c r="H3575" s="31">
        <f t="shared" si="113"/>
        <v>65.069999999999993</v>
      </c>
    </row>
    <row r="3576" spans="1:8" ht="40.5">
      <c r="A3576" s="359" t="s">
        <v>11067</v>
      </c>
      <c r="B3576" s="314" t="s">
        <v>5963</v>
      </c>
      <c r="C3576" s="359" t="s">
        <v>112</v>
      </c>
      <c r="D3576" s="359" t="s">
        <v>22161</v>
      </c>
      <c r="F3576" t="str">
        <f t="shared" si="112"/>
        <v>89676</v>
      </c>
      <c r="H3576" s="31">
        <f t="shared" si="113"/>
        <v>29.28</v>
      </c>
    </row>
    <row r="3577" spans="1:8" ht="54">
      <c r="A3577" s="359" t="s">
        <v>11068</v>
      </c>
      <c r="B3577" s="314" t="s">
        <v>3311</v>
      </c>
      <c r="C3577" s="359" t="s">
        <v>112</v>
      </c>
      <c r="D3577" s="359" t="s">
        <v>22337</v>
      </c>
      <c r="F3577" t="str">
        <f t="shared" si="112"/>
        <v>89677</v>
      </c>
      <c r="H3577" s="31">
        <f t="shared" si="113"/>
        <v>66</v>
      </c>
    </row>
    <row r="3578" spans="1:8" ht="40.5">
      <c r="A3578" s="359" t="s">
        <v>11069</v>
      </c>
      <c r="B3578" s="314" t="s">
        <v>5964</v>
      </c>
      <c r="C3578" s="359" t="s">
        <v>112</v>
      </c>
      <c r="D3578" s="359" t="s">
        <v>24765</v>
      </c>
      <c r="F3578" t="str">
        <f t="shared" si="112"/>
        <v>89678</v>
      </c>
      <c r="H3578" s="31">
        <f t="shared" si="113"/>
        <v>7.73</v>
      </c>
    </row>
    <row r="3579" spans="1:8" ht="54">
      <c r="A3579" s="359" t="s">
        <v>11071</v>
      </c>
      <c r="B3579" s="314" t="s">
        <v>5965</v>
      </c>
      <c r="C3579" s="359" t="s">
        <v>112</v>
      </c>
      <c r="D3579" s="359" t="s">
        <v>27386</v>
      </c>
      <c r="F3579" t="str">
        <f t="shared" si="112"/>
        <v>89679</v>
      </c>
      <c r="H3579" s="31">
        <f t="shared" si="113"/>
        <v>110.43</v>
      </c>
    </row>
    <row r="3580" spans="1:8" ht="40.5">
      <c r="A3580" s="359" t="s">
        <v>11072</v>
      </c>
      <c r="B3580" s="314" t="s">
        <v>5966</v>
      </c>
      <c r="C3580" s="359" t="s">
        <v>112</v>
      </c>
      <c r="D3580" s="359" t="s">
        <v>13787</v>
      </c>
      <c r="F3580" t="str">
        <f t="shared" si="112"/>
        <v>89680</v>
      </c>
      <c r="H3580" s="31">
        <f t="shared" si="113"/>
        <v>14.41</v>
      </c>
    </row>
    <row r="3581" spans="1:8" ht="54">
      <c r="A3581" s="359" t="s">
        <v>11073</v>
      </c>
      <c r="B3581" s="314" t="s">
        <v>5967</v>
      </c>
      <c r="C3581" s="359" t="s">
        <v>112</v>
      </c>
      <c r="D3581" s="359" t="s">
        <v>27387</v>
      </c>
      <c r="F3581" t="str">
        <f t="shared" si="112"/>
        <v>89681</v>
      </c>
      <c r="H3581" s="31">
        <f t="shared" si="113"/>
        <v>73.87</v>
      </c>
    </row>
    <row r="3582" spans="1:8" ht="40.5">
      <c r="A3582" s="359" t="s">
        <v>11074</v>
      </c>
      <c r="B3582" s="314" t="s">
        <v>5968</v>
      </c>
      <c r="C3582" s="359" t="s">
        <v>112</v>
      </c>
      <c r="D3582" s="359" t="s">
        <v>23671</v>
      </c>
      <c r="F3582" t="str">
        <f t="shared" si="112"/>
        <v>89682</v>
      </c>
      <c r="H3582" s="31">
        <f t="shared" si="113"/>
        <v>21.12</v>
      </c>
    </row>
    <row r="3583" spans="1:8" ht="40.5">
      <c r="A3583" s="359" t="s">
        <v>11075</v>
      </c>
      <c r="B3583" s="314" t="s">
        <v>5969</v>
      </c>
      <c r="C3583" s="359" t="s">
        <v>112</v>
      </c>
      <c r="D3583" s="359" t="s">
        <v>13964</v>
      </c>
      <c r="F3583" t="str">
        <f t="shared" si="112"/>
        <v>89684</v>
      </c>
      <c r="H3583" s="31">
        <f t="shared" si="113"/>
        <v>28.32</v>
      </c>
    </row>
    <row r="3584" spans="1:8" ht="54">
      <c r="A3584" s="359" t="s">
        <v>11076</v>
      </c>
      <c r="B3584" s="314" t="s">
        <v>5970</v>
      </c>
      <c r="C3584" s="359" t="s">
        <v>112</v>
      </c>
      <c r="D3584" s="359" t="s">
        <v>23796</v>
      </c>
      <c r="F3584" t="str">
        <f t="shared" si="112"/>
        <v>89685</v>
      </c>
      <c r="H3584" s="31">
        <f t="shared" si="113"/>
        <v>51.45</v>
      </c>
    </row>
    <row r="3585" spans="1:8" ht="40.5">
      <c r="A3585" s="359" t="s">
        <v>11077</v>
      </c>
      <c r="B3585" s="314" t="s">
        <v>5971</v>
      </c>
      <c r="C3585" s="359" t="s">
        <v>112</v>
      </c>
      <c r="D3585" s="359" t="s">
        <v>27388</v>
      </c>
      <c r="F3585" t="str">
        <f t="shared" si="112"/>
        <v>89686</v>
      </c>
      <c r="H3585" s="31">
        <f t="shared" si="113"/>
        <v>99.53</v>
      </c>
    </row>
    <row r="3586" spans="1:8" ht="54">
      <c r="A3586" s="359" t="s">
        <v>11078</v>
      </c>
      <c r="B3586" s="314" t="s">
        <v>3312</v>
      </c>
      <c r="C3586" s="359" t="s">
        <v>112</v>
      </c>
      <c r="D3586" s="359" t="s">
        <v>27389</v>
      </c>
      <c r="F3586" t="str">
        <f t="shared" si="112"/>
        <v>89687</v>
      </c>
      <c r="H3586" s="31">
        <f t="shared" si="113"/>
        <v>43.56</v>
      </c>
    </row>
    <row r="3587" spans="1:8" ht="40.5">
      <c r="A3587" s="359" t="s">
        <v>11079</v>
      </c>
      <c r="B3587" s="314" t="s">
        <v>5972</v>
      </c>
      <c r="C3587" s="359" t="s">
        <v>112</v>
      </c>
      <c r="D3587" s="359" t="s">
        <v>23572</v>
      </c>
      <c r="F3587" t="str">
        <f t="shared" si="112"/>
        <v>89689</v>
      </c>
      <c r="H3587" s="31">
        <f t="shared" si="113"/>
        <v>22.57</v>
      </c>
    </row>
    <row r="3588" spans="1:8" ht="54">
      <c r="A3588" s="359" t="s">
        <v>11080</v>
      </c>
      <c r="B3588" s="314" t="s">
        <v>3313</v>
      </c>
      <c r="C3588" s="359" t="s">
        <v>112</v>
      </c>
      <c r="D3588" s="359" t="s">
        <v>25250</v>
      </c>
      <c r="F3588" t="str">
        <f t="shared" si="112"/>
        <v>89690</v>
      </c>
      <c r="H3588" s="31">
        <f t="shared" si="113"/>
        <v>78.22</v>
      </c>
    </row>
    <row r="3589" spans="1:8" ht="40.5">
      <c r="A3589" s="359" t="s">
        <v>11081</v>
      </c>
      <c r="B3589" s="314" t="s">
        <v>5973</v>
      </c>
      <c r="C3589" s="359" t="s">
        <v>112</v>
      </c>
      <c r="D3589" s="359" t="s">
        <v>7556</v>
      </c>
      <c r="F3589" t="str">
        <f t="shared" ref="F3589:F3652" si="114">TRIM(A3589)</f>
        <v>89691</v>
      </c>
      <c r="H3589" s="31">
        <f t="shared" ref="H3589:H3652" si="115">ROUND(D3589*(1+$H$1),2)</f>
        <v>9.57</v>
      </c>
    </row>
    <row r="3590" spans="1:8" ht="54">
      <c r="A3590" s="359" t="s">
        <v>11082</v>
      </c>
      <c r="B3590" s="314" t="s">
        <v>5974</v>
      </c>
      <c r="C3590" s="359" t="s">
        <v>112</v>
      </c>
      <c r="D3590" s="359" t="s">
        <v>27390</v>
      </c>
      <c r="F3590" t="str">
        <f t="shared" si="114"/>
        <v>89692</v>
      </c>
      <c r="H3590" s="31">
        <f t="shared" si="115"/>
        <v>73.67</v>
      </c>
    </row>
    <row r="3591" spans="1:8" ht="54">
      <c r="A3591" s="359" t="s">
        <v>11083</v>
      </c>
      <c r="B3591" s="314" t="s">
        <v>3314</v>
      </c>
      <c r="C3591" s="359" t="s">
        <v>112</v>
      </c>
      <c r="D3591" s="359" t="s">
        <v>27391</v>
      </c>
      <c r="F3591" t="str">
        <f t="shared" si="114"/>
        <v>89693</v>
      </c>
      <c r="H3591" s="31">
        <f t="shared" si="115"/>
        <v>71.290000000000006</v>
      </c>
    </row>
    <row r="3592" spans="1:8" ht="40.5">
      <c r="A3592" s="359" t="s">
        <v>11084</v>
      </c>
      <c r="B3592" s="314" t="s">
        <v>5975</v>
      </c>
      <c r="C3592" s="359" t="s">
        <v>112</v>
      </c>
      <c r="D3592" s="359" t="s">
        <v>8241</v>
      </c>
      <c r="F3592" t="str">
        <f t="shared" si="114"/>
        <v>89694</v>
      </c>
      <c r="H3592" s="31">
        <f t="shared" si="115"/>
        <v>13.96</v>
      </c>
    </row>
    <row r="3593" spans="1:8" ht="40.5">
      <c r="A3593" s="359" t="s">
        <v>11085</v>
      </c>
      <c r="B3593" s="314" t="s">
        <v>5976</v>
      </c>
      <c r="C3593" s="359" t="s">
        <v>112</v>
      </c>
      <c r="D3593" s="359" t="s">
        <v>11793</v>
      </c>
      <c r="F3593" t="str">
        <f t="shared" si="114"/>
        <v>89695</v>
      </c>
      <c r="H3593" s="31">
        <f t="shared" si="115"/>
        <v>13.13</v>
      </c>
    </row>
    <row r="3594" spans="1:8" ht="54">
      <c r="A3594" s="359" t="s">
        <v>11086</v>
      </c>
      <c r="B3594" s="314" t="s">
        <v>3315</v>
      </c>
      <c r="C3594" s="359" t="s">
        <v>112</v>
      </c>
      <c r="D3594" s="359" t="s">
        <v>24688</v>
      </c>
      <c r="F3594" t="str">
        <f t="shared" si="114"/>
        <v>89696</v>
      </c>
      <c r="H3594" s="31">
        <f t="shared" si="115"/>
        <v>64.31</v>
      </c>
    </row>
    <row r="3595" spans="1:8" ht="40.5">
      <c r="A3595" s="359" t="s">
        <v>11087</v>
      </c>
      <c r="B3595" s="314" t="s">
        <v>5977</v>
      </c>
      <c r="C3595" s="359" t="s">
        <v>112</v>
      </c>
      <c r="D3595" s="359" t="s">
        <v>11100</v>
      </c>
      <c r="F3595" t="str">
        <f t="shared" si="114"/>
        <v>89697</v>
      </c>
      <c r="H3595" s="31">
        <f t="shared" si="115"/>
        <v>11.14</v>
      </c>
    </row>
    <row r="3596" spans="1:8" ht="54">
      <c r="A3596" s="359" t="s">
        <v>11088</v>
      </c>
      <c r="B3596" s="314" t="s">
        <v>3316</v>
      </c>
      <c r="C3596" s="359" t="s">
        <v>112</v>
      </c>
      <c r="D3596" s="359" t="s">
        <v>27392</v>
      </c>
      <c r="F3596" t="str">
        <f t="shared" si="114"/>
        <v>89698</v>
      </c>
      <c r="H3596" s="31">
        <f t="shared" si="115"/>
        <v>230.81</v>
      </c>
    </row>
    <row r="3597" spans="1:8" ht="54">
      <c r="A3597" s="359" t="s">
        <v>11089</v>
      </c>
      <c r="B3597" s="314" t="s">
        <v>3317</v>
      </c>
      <c r="C3597" s="359" t="s">
        <v>112</v>
      </c>
      <c r="D3597" s="359" t="s">
        <v>27393</v>
      </c>
      <c r="F3597" t="str">
        <f t="shared" si="114"/>
        <v>89699</v>
      </c>
      <c r="H3597" s="31">
        <f t="shared" si="115"/>
        <v>199.71</v>
      </c>
    </row>
    <row r="3598" spans="1:8" ht="40.5">
      <c r="A3598" s="359" t="s">
        <v>11090</v>
      </c>
      <c r="B3598" s="314" t="s">
        <v>5978</v>
      </c>
      <c r="C3598" s="359" t="s">
        <v>112</v>
      </c>
      <c r="D3598" s="359" t="s">
        <v>22659</v>
      </c>
      <c r="F3598" t="str">
        <f t="shared" si="114"/>
        <v>89700</v>
      </c>
      <c r="H3598" s="31">
        <f t="shared" si="115"/>
        <v>14.91</v>
      </c>
    </row>
    <row r="3599" spans="1:8" ht="54">
      <c r="A3599" s="359" t="s">
        <v>11091</v>
      </c>
      <c r="B3599" s="314" t="s">
        <v>3318</v>
      </c>
      <c r="C3599" s="359" t="s">
        <v>112</v>
      </c>
      <c r="D3599" s="359" t="s">
        <v>27394</v>
      </c>
      <c r="F3599" t="str">
        <f t="shared" si="114"/>
        <v>89701</v>
      </c>
      <c r="H3599" s="31">
        <f t="shared" si="115"/>
        <v>158.21</v>
      </c>
    </row>
    <row r="3600" spans="1:8" ht="40.5">
      <c r="A3600" s="359" t="s">
        <v>11092</v>
      </c>
      <c r="B3600" s="314" t="s">
        <v>5979</v>
      </c>
      <c r="C3600" s="359" t="s">
        <v>112</v>
      </c>
      <c r="D3600" s="359" t="s">
        <v>22659</v>
      </c>
      <c r="F3600" t="str">
        <f t="shared" si="114"/>
        <v>89702</v>
      </c>
      <c r="H3600" s="31">
        <f t="shared" si="115"/>
        <v>14.91</v>
      </c>
    </row>
    <row r="3601" spans="1:8" ht="40.5">
      <c r="A3601" s="359" t="s">
        <v>11093</v>
      </c>
      <c r="B3601" s="314" t="s">
        <v>2405</v>
      </c>
      <c r="C3601" s="359" t="s">
        <v>112</v>
      </c>
      <c r="D3601" s="359" t="s">
        <v>24055</v>
      </c>
      <c r="F3601" t="str">
        <f t="shared" si="114"/>
        <v>89703</v>
      </c>
      <c r="H3601" s="31">
        <f t="shared" si="115"/>
        <v>30.17</v>
      </c>
    </row>
    <row r="3602" spans="1:8" ht="54">
      <c r="A3602" s="359" t="s">
        <v>11094</v>
      </c>
      <c r="B3602" s="314" t="s">
        <v>3319</v>
      </c>
      <c r="C3602" s="359" t="s">
        <v>112</v>
      </c>
      <c r="D3602" s="359" t="s">
        <v>27395</v>
      </c>
      <c r="F3602" t="str">
        <f t="shared" si="114"/>
        <v>89704</v>
      </c>
      <c r="H3602" s="31">
        <f t="shared" si="115"/>
        <v>121.96</v>
      </c>
    </row>
    <row r="3603" spans="1:8" ht="40.5">
      <c r="A3603" s="359" t="s">
        <v>11095</v>
      </c>
      <c r="B3603" s="314" t="s">
        <v>5980</v>
      </c>
      <c r="C3603" s="359" t="s">
        <v>112</v>
      </c>
      <c r="D3603" s="359" t="s">
        <v>20408</v>
      </c>
      <c r="F3603" t="str">
        <f t="shared" si="114"/>
        <v>89705</v>
      </c>
      <c r="H3603" s="31">
        <f t="shared" si="115"/>
        <v>18.16</v>
      </c>
    </row>
    <row r="3604" spans="1:8" ht="40.5">
      <c r="A3604" s="359" t="s">
        <v>11096</v>
      </c>
      <c r="B3604" s="314" t="s">
        <v>5981</v>
      </c>
      <c r="C3604" s="359" t="s">
        <v>112</v>
      </c>
      <c r="D3604" s="359" t="s">
        <v>24529</v>
      </c>
      <c r="F3604" t="str">
        <f t="shared" si="114"/>
        <v>89706</v>
      </c>
      <c r="H3604" s="31">
        <f t="shared" si="115"/>
        <v>35.43</v>
      </c>
    </row>
    <row r="3605" spans="1:8" ht="40.5">
      <c r="A3605" s="359" t="s">
        <v>11097</v>
      </c>
      <c r="B3605" s="314" t="s">
        <v>5982</v>
      </c>
      <c r="C3605" s="359" t="s">
        <v>74</v>
      </c>
      <c r="D3605" s="359" t="s">
        <v>24782</v>
      </c>
      <c r="F3605" t="str">
        <f t="shared" si="114"/>
        <v>89718</v>
      </c>
      <c r="H3605" s="31">
        <f t="shared" si="115"/>
        <v>35.08</v>
      </c>
    </row>
    <row r="3606" spans="1:8" ht="40.5">
      <c r="A3606" s="359" t="s">
        <v>11098</v>
      </c>
      <c r="B3606" s="314" t="s">
        <v>5983</v>
      </c>
      <c r="C3606" s="359" t="s">
        <v>112</v>
      </c>
      <c r="D3606" s="359" t="s">
        <v>13687</v>
      </c>
      <c r="F3606" t="str">
        <f t="shared" si="114"/>
        <v>89719</v>
      </c>
      <c r="H3606" s="31">
        <f t="shared" si="115"/>
        <v>7.76</v>
      </c>
    </row>
    <row r="3607" spans="1:8" ht="40.5">
      <c r="A3607" s="359" t="s">
        <v>11099</v>
      </c>
      <c r="B3607" s="314" t="s">
        <v>5984</v>
      </c>
      <c r="C3607" s="359" t="s">
        <v>112</v>
      </c>
      <c r="D3607" s="359" t="s">
        <v>14097</v>
      </c>
      <c r="F3607" t="str">
        <f t="shared" si="114"/>
        <v>89720</v>
      </c>
      <c r="H3607" s="31">
        <f t="shared" si="115"/>
        <v>8.8800000000000008</v>
      </c>
    </row>
    <row r="3608" spans="1:8" ht="40.5">
      <c r="A3608" s="359" t="s">
        <v>11101</v>
      </c>
      <c r="B3608" s="314" t="s">
        <v>5985</v>
      </c>
      <c r="C3608" s="359" t="s">
        <v>112</v>
      </c>
      <c r="D3608" s="359" t="s">
        <v>10180</v>
      </c>
      <c r="F3608" t="str">
        <f t="shared" si="114"/>
        <v>89721</v>
      </c>
      <c r="H3608" s="31">
        <f t="shared" si="115"/>
        <v>9.25</v>
      </c>
    </row>
    <row r="3609" spans="1:8" ht="40.5">
      <c r="A3609" s="359" t="s">
        <v>23573</v>
      </c>
      <c r="B3609" s="314" t="s">
        <v>23574</v>
      </c>
      <c r="C3609" s="359" t="s">
        <v>112</v>
      </c>
      <c r="D3609" s="359" t="s">
        <v>14320</v>
      </c>
      <c r="F3609" t="str">
        <f t="shared" si="114"/>
        <v>89722</v>
      </c>
      <c r="H3609" s="31">
        <f t="shared" si="115"/>
        <v>14.54</v>
      </c>
    </row>
    <row r="3610" spans="1:8" ht="40.5">
      <c r="A3610" s="359" t="s">
        <v>11102</v>
      </c>
      <c r="B3610" s="314" t="s">
        <v>5986</v>
      </c>
      <c r="C3610" s="359" t="s">
        <v>112</v>
      </c>
      <c r="D3610" s="359" t="s">
        <v>7837</v>
      </c>
      <c r="F3610" t="str">
        <f t="shared" si="114"/>
        <v>89723</v>
      </c>
      <c r="H3610" s="31">
        <f t="shared" si="115"/>
        <v>12.06</v>
      </c>
    </row>
    <row r="3611" spans="1:8" ht="54">
      <c r="A3611" s="359" t="s">
        <v>11103</v>
      </c>
      <c r="B3611" s="314" t="s">
        <v>5987</v>
      </c>
      <c r="C3611" s="359" t="s">
        <v>112</v>
      </c>
      <c r="D3611" s="359" t="s">
        <v>24605</v>
      </c>
      <c r="F3611" t="str">
        <f t="shared" si="114"/>
        <v>89724</v>
      </c>
      <c r="H3611" s="31">
        <f t="shared" si="115"/>
        <v>9.76</v>
      </c>
    </row>
    <row r="3612" spans="1:8" ht="40.5">
      <c r="A3612" s="359" t="s">
        <v>11104</v>
      </c>
      <c r="B3612" s="314" t="s">
        <v>5988</v>
      </c>
      <c r="C3612" s="359" t="s">
        <v>112</v>
      </c>
      <c r="D3612" s="359" t="s">
        <v>10621</v>
      </c>
      <c r="F3612" t="str">
        <f t="shared" si="114"/>
        <v>89725</v>
      </c>
      <c r="H3612" s="31">
        <f t="shared" si="115"/>
        <v>11.79</v>
      </c>
    </row>
    <row r="3613" spans="1:8" ht="54">
      <c r="A3613" s="359" t="s">
        <v>11105</v>
      </c>
      <c r="B3613" s="314" t="s">
        <v>5989</v>
      </c>
      <c r="C3613" s="359" t="s">
        <v>112</v>
      </c>
      <c r="D3613" s="359" t="s">
        <v>10935</v>
      </c>
      <c r="F3613" t="str">
        <f t="shared" si="114"/>
        <v>89726</v>
      </c>
      <c r="H3613" s="31">
        <f t="shared" si="115"/>
        <v>6.89</v>
      </c>
    </row>
    <row r="3614" spans="1:8" ht="40.5">
      <c r="A3614" s="359" t="s">
        <v>11106</v>
      </c>
      <c r="B3614" s="314" t="s">
        <v>5990</v>
      </c>
      <c r="C3614" s="359" t="s">
        <v>112</v>
      </c>
      <c r="D3614" s="359" t="s">
        <v>24784</v>
      </c>
      <c r="F3614" t="str">
        <f t="shared" si="114"/>
        <v>89727</v>
      </c>
      <c r="H3614" s="31">
        <f t="shared" si="115"/>
        <v>12.99</v>
      </c>
    </row>
    <row r="3615" spans="1:8" ht="54">
      <c r="A3615" s="359" t="s">
        <v>11107</v>
      </c>
      <c r="B3615" s="314" t="s">
        <v>5991</v>
      </c>
      <c r="C3615" s="359" t="s">
        <v>112</v>
      </c>
      <c r="D3615" s="359" t="s">
        <v>11559</v>
      </c>
      <c r="F3615" t="str">
        <f t="shared" si="114"/>
        <v>89728</v>
      </c>
      <c r="H3615" s="31">
        <f t="shared" si="115"/>
        <v>10.48</v>
      </c>
    </row>
    <row r="3616" spans="1:8" ht="40.5">
      <c r="A3616" s="359" t="s">
        <v>11108</v>
      </c>
      <c r="B3616" s="314" t="s">
        <v>5992</v>
      </c>
      <c r="C3616" s="359" t="s">
        <v>112</v>
      </c>
      <c r="D3616" s="359" t="s">
        <v>14464</v>
      </c>
      <c r="F3616" t="str">
        <f t="shared" si="114"/>
        <v>89729</v>
      </c>
      <c r="H3616" s="31">
        <f t="shared" si="115"/>
        <v>17.68</v>
      </c>
    </row>
    <row r="3617" spans="1:8" ht="54">
      <c r="A3617" s="359" t="s">
        <v>11109</v>
      </c>
      <c r="B3617" s="314" t="s">
        <v>5993</v>
      </c>
      <c r="C3617" s="359" t="s">
        <v>112</v>
      </c>
      <c r="D3617" s="359" t="s">
        <v>8454</v>
      </c>
      <c r="F3617" t="str">
        <f t="shared" si="114"/>
        <v>89730</v>
      </c>
      <c r="H3617" s="31">
        <f t="shared" si="115"/>
        <v>11.42</v>
      </c>
    </row>
    <row r="3618" spans="1:8" ht="54">
      <c r="A3618" s="359" t="s">
        <v>11110</v>
      </c>
      <c r="B3618" s="314" t="s">
        <v>5994</v>
      </c>
      <c r="C3618" s="359" t="s">
        <v>112</v>
      </c>
      <c r="D3618" s="359" t="s">
        <v>11112</v>
      </c>
      <c r="F3618" t="str">
        <f t="shared" si="114"/>
        <v>89731</v>
      </c>
      <c r="H3618" s="31">
        <f t="shared" si="115"/>
        <v>10.29</v>
      </c>
    </row>
    <row r="3619" spans="1:8" ht="54">
      <c r="A3619" s="359" t="s">
        <v>11111</v>
      </c>
      <c r="B3619" s="314" t="s">
        <v>5995</v>
      </c>
      <c r="C3619" s="359" t="s">
        <v>112</v>
      </c>
      <c r="D3619" s="359" t="s">
        <v>20937</v>
      </c>
      <c r="F3619" t="str">
        <f t="shared" si="114"/>
        <v>89732</v>
      </c>
      <c r="H3619" s="31">
        <f t="shared" si="115"/>
        <v>10.96</v>
      </c>
    </row>
    <row r="3620" spans="1:8" ht="54">
      <c r="A3620" s="359" t="s">
        <v>11113</v>
      </c>
      <c r="B3620" s="314" t="s">
        <v>3320</v>
      </c>
      <c r="C3620" s="359" t="s">
        <v>112</v>
      </c>
      <c r="D3620" s="359" t="s">
        <v>8231</v>
      </c>
      <c r="F3620" t="str">
        <f t="shared" si="114"/>
        <v>89733</v>
      </c>
      <c r="H3620" s="31">
        <f t="shared" si="115"/>
        <v>18.32</v>
      </c>
    </row>
    <row r="3621" spans="1:8" ht="40.5">
      <c r="A3621" s="359" t="s">
        <v>11114</v>
      </c>
      <c r="B3621" s="314" t="s">
        <v>5996</v>
      </c>
      <c r="C3621" s="359" t="s">
        <v>112</v>
      </c>
      <c r="D3621" s="359" t="s">
        <v>14464</v>
      </c>
      <c r="F3621" t="str">
        <f t="shared" si="114"/>
        <v>89734</v>
      </c>
      <c r="H3621" s="31">
        <f t="shared" si="115"/>
        <v>17.68</v>
      </c>
    </row>
    <row r="3622" spans="1:8" ht="54">
      <c r="A3622" s="359" t="s">
        <v>11115</v>
      </c>
      <c r="B3622" s="314" t="s">
        <v>3321</v>
      </c>
      <c r="C3622" s="359" t="s">
        <v>112</v>
      </c>
      <c r="D3622" s="359" t="s">
        <v>8194</v>
      </c>
      <c r="F3622" t="str">
        <f t="shared" si="114"/>
        <v>89735</v>
      </c>
      <c r="H3622" s="31">
        <f t="shared" si="115"/>
        <v>19.440000000000001</v>
      </c>
    </row>
    <row r="3623" spans="1:8" ht="40.5">
      <c r="A3623" s="359" t="s">
        <v>11116</v>
      </c>
      <c r="B3623" s="314" t="s">
        <v>5997</v>
      </c>
      <c r="C3623" s="359" t="s">
        <v>112</v>
      </c>
      <c r="D3623" s="359" t="s">
        <v>8327</v>
      </c>
      <c r="F3623" t="str">
        <f t="shared" si="114"/>
        <v>89736</v>
      </c>
      <c r="H3623" s="31">
        <f t="shared" si="115"/>
        <v>5.37</v>
      </c>
    </row>
    <row r="3624" spans="1:8" ht="54">
      <c r="A3624" s="359" t="s">
        <v>11118</v>
      </c>
      <c r="B3624" s="314" t="s">
        <v>5998</v>
      </c>
      <c r="C3624" s="359" t="s">
        <v>112</v>
      </c>
      <c r="D3624" s="359" t="s">
        <v>13295</v>
      </c>
      <c r="F3624" t="str">
        <f t="shared" si="114"/>
        <v>89737</v>
      </c>
      <c r="H3624" s="31">
        <f t="shared" si="115"/>
        <v>18.14</v>
      </c>
    </row>
    <row r="3625" spans="1:8" ht="40.5">
      <c r="A3625" s="359" t="s">
        <v>11119</v>
      </c>
      <c r="B3625" s="314" t="s">
        <v>5999</v>
      </c>
      <c r="C3625" s="359" t="s">
        <v>112</v>
      </c>
      <c r="D3625" s="359" t="s">
        <v>9799</v>
      </c>
      <c r="F3625" t="str">
        <f t="shared" si="114"/>
        <v>89738</v>
      </c>
      <c r="H3625" s="31">
        <f t="shared" si="115"/>
        <v>9.2899999999999991</v>
      </c>
    </row>
    <row r="3626" spans="1:8" ht="54">
      <c r="A3626" s="359" t="s">
        <v>11120</v>
      </c>
      <c r="B3626" s="314" t="s">
        <v>6000</v>
      </c>
      <c r="C3626" s="359" t="s">
        <v>112</v>
      </c>
      <c r="D3626" s="359" t="s">
        <v>14499</v>
      </c>
      <c r="F3626" t="str">
        <f t="shared" si="114"/>
        <v>89739</v>
      </c>
      <c r="H3626" s="31">
        <f t="shared" si="115"/>
        <v>19.11</v>
      </c>
    </row>
    <row r="3627" spans="1:8" ht="40.5">
      <c r="A3627" s="359" t="s">
        <v>11122</v>
      </c>
      <c r="B3627" s="314" t="s">
        <v>6001</v>
      </c>
      <c r="C3627" s="359" t="s">
        <v>112</v>
      </c>
      <c r="D3627" s="359" t="s">
        <v>10061</v>
      </c>
      <c r="F3627" t="str">
        <f t="shared" si="114"/>
        <v>89740</v>
      </c>
      <c r="H3627" s="31">
        <f t="shared" si="115"/>
        <v>5.03</v>
      </c>
    </row>
    <row r="3628" spans="1:8" ht="40.5">
      <c r="A3628" s="359" t="s">
        <v>11123</v>
      </c>
      <c r="B3628" s="314" t="s">
        <v>6002</v>
      </c>
      <c r="C3628" s="359" t="s">
        <v>112</v>
      </c>
      <c r="D3628" s="359" t="s">
        <v>24490</v>
      </c>
      <c r="F3628" t="str">
        <f t="shared" si="114"/>
        <v>89741</v>
      </c>
      <c r="H3628" s="31">
        <f t="shared" si="115"/>
        <v>12.28</v>
      </c>
    </row>
    <row r="3629" spans="1:8" ht="54">
      <c r="A3629" s="359" t="s">
        <v>11124</v>
      </c>
      <c r="B3629" s="314" t="s">
        <v>3322</v>
      </c>
      <c r="C3629" s="359" t="s">
        <v>112</v>
      </c>
      <c r="D3629" s="359" t="s">
        <v>24652</v>
      </c>
      <c r="F3629" t="str">
        <f t="shared" si="114"/>
        <v>89742</v>
      </c>
      <c r="H3629" s="31">
        <f t="shared" si="115"/>
        <v>32.049999999999997</v>
      </c>
    </row>
    <row r="3630" spans="1:8" ht="54">
      <c r="A3630" s="359" t="s">
        <v>11125</v>
      </c>
      <c r="B3630" s="314" t="s">
        <v>3323</v>
      </c>
      <c r="C3630" s="359" t="s">
        <v>112</v>
      </c>
      <c r="D3630" s="359" t="s">
        <v>24368</v>
      </c>
      <c r="F3630" t="str">
        <f t="shared" si="114"/>
        <v>89743</v>
      </c>
      <c r="H3630" s="31">
        <f t="shared" si="115"/>
        <v>46.01</v>
      </c>
    </row>
    <row r="3631" spans="1:8" ht="54">
      <c r="A3631" s="359" t="s">
        <v>11126</v>
      </c>
      <c r="B3631" s="314" t="s">
        <v>6003</v>
      </c>
      <c r="C3631" s="359" t="s">
        <v>112</v>
      </c>
      <c r="D3631" s="359" t="s">
        <v>26507</v>
      </c>
      <c r="F3631" t="str">
        <f t="shared" si="114"/>
        <v>89744</v>
      </c>
      <c r="H3631" s="31">
        <f t="shared" si="115"/>
        <v>23.56</v>
      </c>
    </row>
    <row r="3632" spans="1:8" ht="40.5">
      <c r="A3632" s="359" t="s">
        <v>11127</v>
      </c>
      <c r="B3632" s="314" t="s">
        <v>6004</v>
      </c>
      <c r="C3632" s="359" t="s">
        <v>112</v>
      </c>
      <c r="D3632" s="359" t="s">
        <v>23993</v>
      </c>
      <c r="F3632" t="str">
        <f t="shared" si="114"/>
        <v>89745</v>
      </c>
      <c r="H3632" s="31">
        <f t="shared" si="115"/>
        <v>18.670000000000002</v>
      </c>
    </row>
    <row r="3633" spans="1:8" ht="54">
      <c r="A3633" s="359" t="s">
        <v>11128</v>
      </c>
      <c r="B3633" s="314" t="s">
        <v>6005</v>
      </c>
      <c r="C3633" s="359" t="s">
        <v>112</v>
      </c>
      <c r="D3633" s="359" t="s">
        <v>22616</v>
      </c>
      <c r="F3633" t="str">
        <f t="shared" si="114"/>
        <v>89746</v>
      </c>
      <c r="H3633" s="31">
        <f t="shared" si="115"/>
        <v>23.51</v>
      </c>
    </row>
    <row r="3634" spans="1:8" ht="40.5">
      <c r="A3634" s="359" t="s">
        <v>11129</v>
      </c>
      <c r="B3634" s="314" t="s">
        <v>6006</v>
      </c>
      <c r="C3634" s="359" t="s">
        <v>112</v>
      </c>
      <c r="D3634" s="359" t="s">
        <v>10779</v>
      </c>
      <c r="F3634" t="str">
        <f t="shared" si="114"/>
        <v>89747</v>
      </c>
      <c r="H3634" s="31">
        <f t="shared" si="115"/>
        <v>7.96</v>
      </c>
    </row>
    <row r="3635" spans="1:8" ht="54">
      <c r="A3635" s="359" t="s">
        <v>11130</v>
      </c>
      <c r="B3635" s="314" t="s">
        <v>3324</v>
      </c>
      <c r="C3635" s="359" t="s">
        <v>112</v>
      </c>
      <c r="D3635" s="359" t="s">
        <v>27396</v>
      </c>
      <c r="F3635" t="str">
        <f t="shared" si="114"/>
        <v>89748</v>
      </c>
      <c r="H3635" s="31">
        <f t="shared" si="115"/>
        <v>38.700000000000003</v>
      </c>
    </row>
    <row r="3636" spans="1:8" ht="40.5">
      <c r="A3636" s="359" t="s">
        <v>11131</v>
      </c>
      <c r="B3636" s="314" t="s">
        <v>6007</v>
      </c>
      <c r="C3636" s="359" t="s">
        <v>112</v>
      </c>
      <c r="D3636" s="359" t="s">
        <v>9799</v>
      </c>
      <c r="F3636" t="str">
        <f t="shared" si="114"/>
        <v>89749</v>
      </c>
      <c r="H3636" s="31">
        <f t="shared" si="115"/>
        <v>9.2899999999999991</v>
      </c>
    </row>
    <row r="3637" spans="1:8" ht="54">
      <c r="A3637" s="359" t="s">
        <v>11132</v>
      </c>
      <c r="B3637" s="314" t="s">
        <v>3325</v>
      </c>
      <c r="C3637" s="359" t="s">
        <v>112</v>
      </c>
      <c r="D3637" s="359" t="s">
        <v>24508</v>
      </c>
      <c r="F3637" t="str">
        <f t="shared" si="114"/>
        <v>89750</v>
      </c>
      <c r="H3637" s="31">
        <f t="shared" si="115"/>
        <v>65.56</v>
      </c>
    </row>
    <row r="3638" spans="1:8" ht="40.5">
      <c r="A3638" s="359" t="s">
        <v>11133</v>
      </c>
      <c r="B3638" s="314" t="s">
        <v>6008</v>
      </c>
      <c r="C3638" s="359" t="s">
        <v>112</v>
      </c>
      <c r="D3638" s="359" t="s">
        <v>24565</v>
      </c>
      <c r="F3638" t="str">
        <f t="shared" si="114"/>
        <v>89751</v>
      </c>
      <c r="H3638" s="31">
        <f t="shared" si="115"/>
        <v>4.45</v>
      </c>
    </row>
    <row r="3639" spans="1:8" ht="54">
      <c r="A3639" s="359" t="s">
        <v>11134</v>
      </c>
      <c r="B3639" s="314" t="s">
        <v>6009</v>
      </c>
      <c r="C3639" s="359" t="s">
        <v>112</v>
      </c>
      <c r="D3639" s="359" t="s">
        <v>22129</v>
      </c>
      <c r="F3639" t="str">
        <f t="shared" si="114"/>
        <v>89752</v>
      </c>
      <c r="H3639" s="31">
        <f t="shared" si="115"/>
        <v>5.91</v>
      </c>
    </row>
    <row r="3640" spans="1:8" ht="54">
      <c r="A3640" s="359" t="s">
        <v>11136</v>
      </c>
      <c r="B3640" s="314" t="s">
        <v>3326</v>
      </c>
      <c r="C3640" s="359" t="s">
        <v>112</v>
      </c>
      <c r="D3640" s="359" t="s">
        <v>13194</v>
      </c>
      <c r="F3640" t="str">
        <f t="shared" si="114"/>
        <v>89753</v>
      </c>
      <c r="H3640" s="31">
        <f t="shared" si="115"/>
        <v>8.6300000000000008</v>
      </c>
    </row>
    <row r="3641" spans="1:8" ht="54">
      <c r="A3641" s="359" t="s">
        <v>11137</v>
      </c>
      <c r="B3641" s="314" t="s">
        <v>3327</v>
      </c>
      <c r="C3641" s="359" t="s">
        <v>112</v>
      </c>
      <c r="D3641" s="359" t="s">
        <v>22332</v>
      </c>
      <c r="F3641" t="str">
        <f t="shared" si="114"/>
        <v>89754</v>
      </c>
      <c r="H3641" s="31">
        <f t="shared" si="115"/>
        <v>16.78</v>
      </c>
    </row>
    <row r="3642" spans="1:8" ht="40.5">
      <c r="A3642" s="359" t="s">
        <v>11138</v>
      </c>
      <c r="B3642" s="314" t="s">
        <v>6010</v>
      </c>
      <c r="C3642" s="359" t="s">
        <v>112</v>
      </c>
      <c r="D3642" s="359" t="s">
        <v>12577</v>
      </c>
      <c r="F3642" t="str">
        <f t="shared" si="114"/>
        <v>89755</v>
      </c>
      <c r="H3642" s="31">
        <f t="shared" si="115"/>
        <v>7.93</v>
      </c>
    </row>
    <row r="3643" spans="1:8" ht="40.5">
      <c r="A3643" s="359" t="s">
        <v>11139</v>
      </c>
      <c r="B3643" s="314" t="s">
        <v>6011</v>
      </c>
      <c r="C3643" s="359" t="s">
        <v>112</v>
      </c>
      <c r="D3643" s="359" t="s">
        <v>13768</v>
      </c>
      <c r="F3643" t="str">
        <f t="shared" si="114"/>
        <v>89756</v>
      </c>
      <c r="H3643" s="31">
        <f t="shared" si="115"/>
        <v>12.42</v>
      </c>
    </row>
    <row r="3644" spans="1:8" ht="40.5">
      <c r="A3644" s="359" t="s">
        <v>11140</v>
      </c>
      <c r="B3644" s="314" t="s">
        <v>6012</v>
      </c>
      <c r="C3644" s="359" t="s">
        <v>112</v>
      </c>
      <c r="D3644" s="359" t="s">
        <v>10183</v>
      </c>
      <c r="F3644" t="str">
        <f t="shared" si="114"/>
        <v>89757</v>
      </c>
      <c r="H3644" s="31">
        <f t="shared" si="115"/>
        <v>18.149999999999999</v>
      </c>
    </row>
    <row r="3645" spans="1:8" ht="40.5">
      <c r="A3645" s="359" t="s">
        <v>11141</v>
      </c>
      <c r="B3645" s="314" t="s">
        <v>6013</v>
      </c>
      <c r="C3645" s="359" t="s">
        <v>112</v>
      </c>
      <c r="D3645" s="359" t="s">
        <v>24393</v>
      </c>
      <c r="F3645" t="str">
        <f t="shared" si="114"/>
        <v>89758</v>
      </c>
      <c r="H3645" s="31">
        <f t="shared" si="115"/>
        <v>27.48</v>
      </c>
    </row>
    <row r="3646" spans="1:8" ht="40.5">
      <c r="A3646" s="359" t="s">
        <v>11142</v>
      </c>
      <c r="B3646" s="314" t="s">
        <v>6014</v>
      </c>
      <c r="C3646" s="359" t="s">
        <v>112</v>
      </c>
      <c r="D3646" s="359" t="s">
        <v>16503</v>
      </c>
      <c r="F3646" t="str">
        <f t="shared" si="114"/>
        <v>89759</v>
      </c>
      <c r="H3646" s="31">
        <f t="shared" si="115"/>
        <v>5.94</v>
      </c>
    </row>
    <row r="3647" spans="1:8" ht="40.5">
      <c r="A3647" s="359" t="s">
        <v>11143</v>
      </c>
      <c r="B3647" s="314" t="s">
        <v>6015</v>
      </c>
      <c r="C3647" s="359" t="s">
        <v>112</v>
      </c>
      <c r="D3647" s="359" t="s">
        <v>24490</v>
      </c>
      <c r="F3647" t="str">
        <f t="shared" si="114"/>
        <v>89760</v>
      </c>
      <c r="H3647" s="31">
        <f t="shared" si="115"/>
        <v>12.28</v>
      </c>
    </row>
    <row r="3648" spans="1:8" ht="40.5">
      <c r="A3648" s="359" t="s">
        <v>11144</v>
      </c>
      <c r="B3648" s="314" t="s">
        <v>6016</v>
      </c>
      <c r="C3648" s="359" t="s">
        <v>112</v>
      </c>
      <c r="D3648" s="359" t="s">
        <v>22014</v>
      </c>
      <c r="F3648" t="str">
        <f t="shared" si="114"/>
        <v>89761</v>
      </c>
      <c r="H3648" s="31">
        <f t="shared" si="115"/>
        <v>18.989999999999998</v>
      </c>
    </row>
    <row r="3649" spans="1:8" ht="40.5">
      <c r="A3649" s="359" t="s">
        <v>11146</v>
      </c>
      <c r="B3649" s="314" t="s">
        <v>6017</v>
      </c>
      <c r="C3649" s="359" t="s">
        <v>112</v>
      </c>
      <c r="D3649" s="359" t="s">
        <v>13798</v>
      </c>
      <c r="F3649" t="str">
        <f t="shared" si="114"/>
        <v>89762</v>
      </c>
      <c r="H3649" s="31">
        <f t="shared" si="115"/>
        <v>26.19</v>
      </c>
    </row>
    <row r="3650" spans="1:8" ht="40.5">
      <c r="A3650" s="359" t="s">
        <v>11147</v>
      </c>
      <c r="B3650" s="314" t="s">
        <v>6018</v>
      </c>
      <c r="C3650" s="359" t="s">
        <v>112</v>
      </c>
      <c r="D3650" s="359" t="s">
        <v>27397</v>
      </c>
      <c r="F3650" t="str">
        <f t="shared" si="114"/>
        <v>89763</v>
      </c>
      <c r="H3650" s="31">
        <f t="shared" si="115"/>
        <v>97.4</v>
      </c>
    </row>
    <row r="3651" spans="1:8" ht="40.5">
      <c r="A3651" s="359" t="s">
        <v>11148</v>
      </c>
      <c r="B3651" s="314" t="s">
        <v>6019</v>
      </c>
      <c r="C3651" s="359" t="s">
        <v>112</v>
      </c>
      <c r="D3651" s="359" t="s">
        <v>10753</v>
      </c>
      <c r="F3651" t="str">
        <f t="shared" si="114"/>
        <v>89764</v>
      </c>
      <c r="H3651" s="31">
        <f t="shared" si="115"/>
        <v>20.440000000000001</v>
      </c>
    </row>
    <row r="3652" spans="1:8" ht="40.5">
      <c r="A3652" s="359" t="s">
        <v>11149</v>
      </c>
      <c r="B3652" s="314" t="s">
        <v>6020</v>
      </c>
      <c r="C3652" s="359" t="s">
        <v>112</v>
      </c>
      <c r="D3652" s="359" t="s">
        <v>25575</v>
      </c>
      <c r="F3652" t="str">
        <f t="shared" si="114"/>
        <v>89765</v>
      </c>
      <c r="H3652" s="31">
        <f t="shared" si="115"/>
        <v>10.17</v>
      </c>
    </row>
    <row r="3653" spans="1:8" ht="40.5">
      <c r="A3653" s="359" t="s">
        <v>11151</v>
      </c>
      <c r="B3653" s="314" t="s">
        <v>6021</v>
      </c>
      <c r="C3653" s="359" t="s">
        <v>112</v>
      </c>
      <c r="D3653" s="359" t="s">
        <v>10785</v>
      </c>
      <c r="F3653" t="str">
        <f t="shared" ref="F3653:F3716" si="116">TRIM(A3653)</f>
        <v>89766</v>
      </c>
      <c r="H3653" s="31">
        <f t="shared" ref="H3653:H3716" si="117">ROUND(D3653*(1+$H$1),2)</f>
        <v>13.94</v>
      </c>
    </row>
    <row r="3654" spans="1:8" ht="40.5">
      <c r="A3654" s="359" t="s">
        <v>11152</v>
      </c>
      <c r="B3654" s="314" t="s">
        <v>6022</v>
      </c>
      <c r="C3654" s="359" t="s">
        <v>112</v>
      </c>
      <c r="D3654" s="359" t="s">
        <v>10785</v>
      </c>
      <c r="F3654" t="str">
        <f t="shared" si="116"/>
        <v>89767</v>
      </c>
      <c r="H3654" s="31">
        <f t="shared" si="117"/>
        <v>13.94</v>
      </c>
    </row>
    <row r="3655" spans="1:8" ht="40.5">
      <c r="A3655" s="359" t="s">
        <v>11153</v>
      </c>
      <c r="B3655" s="314" t="s">
        <v>6023</v>
      </c>
      <c r="C3655" s="359" t="s">
        <v>112</v>
      </c>
      <c r="D3655" s="359" t="s">
        <v>13782</v>
      </c>
      <c r="F3655" t="str">
        <f t="shared" si="116"/>
        <v>89768</v>
      </c>
      <c r="H3655" s="31">
        <f t="shared" si="117"/>
        <v>14.55</v>
      </c>
    </row>
    <row r="3656" spans="1:8" ht="40.5">
      <c r="A3656" s="359" t="s">
        <v>11154</v>
      </c>
      <c r="B3656" s="314" t="s">
        <v>6024</v>
      </c>
      <c r="C3656" s="359" t="s">
        <v>112</v>
      </c>
      <c r="D3656" s="359" t="s">
        <v>22145</v>
      </c>
      <c r="F3656" t="str">
        <f t="shared" si="116"/>
        <v>89769</v>
      </c>
      <c r="H3656" s="31">
        <f t="shared" si="117"/>
        <v>31.16</v>
      </c>
    </row>
    <row r="3657" spans="1:8" ht="40.5">
      <c r="A3657" s="359" t="s">
        <v>11155</v>
      </c>
      <c r="B3657" s="314" t="s">
        <v>6025</v>
      </c>
      <c r="C3657" s="359" t="s">
        <v>74</v>
      </c>
      <c r="D3657" s="359" t="s">
        <v>23578</v>
      </c>
      <c r="F3657" t="str">
        <f t="shared" si="116"/>
        <v>89772</v>
      </c>
      <c r="H3657" s="31">
        <f t="shared" si="117"/>
        <v>62.07</v>
      </c>
    </row>
    <row r="3658" spans="1:8" ht="54">
      <c r="A3658" s="359" t="s">
        <v>11156</v>
      </c>
      <c r="B3658" s="314" t="s">
        <v>3328</v>
      </c>
      <c r="C3658" s="359" t="s">
        <v>112</v>
      </c>
      <c r="D3658" s="359" t="s">
        <v>27398</v>
      </c>
      <c r="F3658" t="str">
        <f t="shared" si="116"/>
        <v>89774</v>
      </c>
      <c r="H3658" s="31">
        <f t="shared" si="117"/>
        <v>14.45</v>
      </c>
    </row>
    <row r="3659" spans="1:8" ht="54">
      <c r="A3659" s="359" t="s">
        <v>11157</v>
      </c>
      <c r="B3659" s="314" t="s">
        <v>3329</v>
      </c>
      <c r="C3659" s="359" t="s">
        <v>112</v>
      </c>
      <c r="D3659" s="359" t="s">
        <v>27399</v>
      </c>
      <c r="F3659" t="str">
        <f t="shared" si="116"/>
        <v>89776</v>
      </c>
      <c r="H3659" s="31">
        <f t="shared" si="117"/>
        <v>20.75</v>
      </c>
    </row>
    <row r="3660" spans="1:8" ht="40.5">
      <c r="A3660" s="359" t="s">
        <v>11158</v>
      </c>
      <c r="B3660" s="314" t="s">
        <v>6026</v>
      </c>
      <c r="C3660" s="359" t="s">
        <v>112</v>
      </c>
      <c r="D3660" s="359" t="s">
        <v>13811</v>
      </c>
      <c r="F3660" t="str">
        <f t="shared" si="116"/>
        <v>89777</v>
      </c>
      <c r="H3660" s="31">
        <f t="shared" si="117"/>
        <v>16.21</v>
      </c>
    </row>
    <row r="3661" spans="1:8" ht="54">
      <c r="A3661" s="359" t="s">
        <v>11159</v>
      </c>
      <c r="B3661" s="314" t="s">
        <v>3330</v>
      </c>
      <c r="C3661" s="359" t="s">
        <v>112</v>
      </c>
      <c r="D3661" s="359" t="s">
        <v>27400</v>
      </c>
      <c r="F3661" t="str">
        <f t="shared" si="116"/>
        <v>89778</v>
      </c>
      <c r="H3661" s="31">
        <f t="shared" si="117"/>
        <v>18.059999999999999</v>
      </c>
    </row>
    <row r="3662" spans="1:8" ht="54">
      <c r="A3662" s="359" t="s">
        <v>11160</v>
      </c>
      <c r="B3662" s="314" t="s">
        <v>6027</v>
      </c>
      <c r="C3662" s="359" t="s">
        <v>112</v>
      </c>
      <c r="D3662" s="359" t="s">
        <v>27401</v>
      </c>
      <c r="F3662" t="str">
        <f t="shared" si="116"/>
        <v>89779</v>
      </c>
      <c r="H3662" s="31">
        <f t="shared" si="117"/>
        <v>29.74</v>
      </c>
    </row>
    <row r="3663" spans="1:8" ht="40.5">
      <c r="A3663" s="359" t="s">
        <v>11161</v>
      </c>
      <c r="B3663" s="314" t="s">
        <v>6028</v>
      </c>
      <c r="C3663" s="359" t="s">
        <v>112</v>
      </c>
      <c r="D3663" s="359" t="s">
        <v>13811</v>
      </c>
      <c r="F3663" t="str">
        <f t="shared" si="116"/>
        <v>89780</v>
      </c>
      <c r="H3663" s="31">
        <f t="shared" si="117"/>
        <v>16.21</v>
      </c>
    </row>
    <row r="3664" spans="1:8" ht="40.5">
      <c r="A3664" s="359" t="s">
        <v>11162</v>
      </c>
      <c r="B3664" s="314" t="s">
        <v>6029</v>
      </c>
      <c r="C3664" s="359" t="s">
        <v>112</v>
      </c>
      <c r="D3664" s="359" t="s">
        <v>23344</v>
      </c>
      <c r="F3664" t="str">
        <f t="shared" si="116"/>
        <v>89781</v>
      </c>
      <c r="H3664" s="31">
        <f t="shared" si="117"/>
        <v>23.6</v>
      </c>
    </row>
    <row r="3665" spans="1:8" ht="54">
      <c r="A3665" s="359" t="s">
        <v>11163</v>
      </c>
      <c r="B3665" s="314" t="s">
        <v>6030</v>
      </c>
      <c r="C3665" s="359" t="s">
        <v>112</v>
      </c>
      <c r="D3665" s="359" t="s">
        <v>9934</v>
      </c>
      <c r="F3665" t="str">
        <f t="shared" si="116"/>
        <v>89782</v>
      </c>
      <c r="H3665" s="31">
        <f t="shared" si="117"/>
        <v>11.51</v>
      </c>
    </row>
    <row r="3666" spans="1:8" ht="54">
      <c r="A3666" s="359" t="s">
        <v>11164</v>
      </c>
      <c r="B3666" s="314" t="s">
        <v>6031</v>
      </c>
      <c r="C3666" s="359" t="s">
        <v>112</v>
      </c>
      <c r="D3666" s="359" t="s">
        <v>8311</v>
      </c>
      <c r="F3666" t="str">
        <f t="shared" si="116"/>
        <v>89783</v>
      </c>
      <c r="H3666" s="31">
        <f t="shared" si="117"/>
        <v>11.82</v>
      </c>
    </row>
    <row r="3667" spans="1:8" ht="54">
      <c r="A3667" s="359" t="s">
        <v>11165</v>
      </c>
      <c r="B3667" s="314" t="s">
        <v>3331</v>
      </c>
      <c r="C3667" s="359" t="s">
        <v>112</v>
      </c>
      <c r="D3667" s="359" t="s">
        <v>27402</v>
      </c>
      <c r="F3667" t="str">
        <f t="shared" si="116"/>
        <v>89784</v>
      </c>
      <c r="H3667" s="31">
        <f t="shared" si="117"/>
        <v>19.13</v>
      </c>
    </row>
    <row r="3668" spans="1:8" ht="54">
      <c r="A3668" s="359" t="s">
        <v>11166</v>
      </c>
      <c r="B3668" s="314" t="s">
        <v>3332</v>
      </c>
      <c r="C3668" s="359" t="s">
        <v>112</v>
      </c>
      <c r="D3668" s="359" t="s">
        <v>13808</v>
      </c>
      <c r="F3668" t="str">
        <f t="shared" si="116"/>
        <v>89785</v>
      </c>
      <c r="H3668" s="31">
        <f t="shared" si="117"/>
        <v>21.07</v>
      </c>
    </row>
    <row r="3669" spans="1:8" ht="54">
      <c r="A3669" s="359" t="s">
        <v>11167</v>
      </c>
      <c r="B3669" s="314" t="s">
        <v>3333</v>
      </c>
      <c r="C3669" s="359" t="s">
        <v>112</v>
      </c>
      <c r="D3669" s="359" t="s">
        <v>27403</v>
      </c>
      <c r="F3669" t="str">
        <f t="shared" si="116"/>
        <v>89786</v>
      </c>
      <c r="H3669" s="31">
        <f t="shared" si="117"/>
        <v>32.090000000000003</v>
      </c>
    </row>
    <row r="3670" spans="1:8" ht="40.5">
      <c r="A3670" s="359" t="s">
        <v>11168</v>
      </c>
      <c r="B3670" s="314" t="s">
        <v>6032</v>
      </c>
      <c r="C3670" s="359" t="s">
        <v>112</v>
      </c>
      <c r="D3670" s="359" t="s">
        <v>23344</v>
      </c>
      <c r="F3670" t="str">
        <f t="shared" si="116"/>
        <v>89787</v>
      </c>
      <c r="H3670" s="31">
        <f t="shared" si="117"/>
        <v>23.6</v>
      </c>
    </row>
    <row r="3671" spans="1:8" ht="40.5">
      <c r="A3671" s="359" t="s">
        <v>11169</v>
      </c>
      <c r="B3671" s="314" t="s">
        <v>6033</v>
      </c>
      <c r="C3671" s="359" t="s">
        <v>112</v>
      </c>
      <c r="D3671" s="359" t="s">
        <v>27404</v>
      </c>
      <c r="F3671" t="str">
        <f t="shared" si="116"/>
        <v>89788</v>
      </c>
      <c r="H3671" s="31">
        <f t="shared" si="117"/>
        <v>44.61</v>
      </c>
    </row>
    <row r="3672" spans="1:8" ht="40.5">
      <c r="A3672" s="359" t="s">
        <v>11170</v>
      </c>
      <c r="B3672" s="314" t="s">
        <v>6034</v>
      </c>
      <c r="C3672" s="359" t="s">
        <v>112</v>
      </c>
      <c r="D3672" s="359" t="s">
        <v>27405</v>
      </c>
      <c r="F3672" t="str">
        <f t="shared" si="116"/>
        <v>89789</v>
      </c>
      <c r="H3672" s="31">
        <f t="shared" si="117"/>
        <v>45.27</v>
      </c>
    </row>
    <row r="3673" spans="1:8" ht="40.5">
      <c r="A3673" s="359" t="s">
        <v>11171</v>
      </c>
      <c r="B3673" s="314" t="s">
        <v>6035</v>
      </c>
      <c r="C3673" s="359" t="s">
        <v>112</v>
      </c>
      <c r="D3673" s="359" t="s">
        <v>27247</v>
      </c>
      <c r="F3673" t="str">
        <f t="shared" si="116"/>
        <v>89790</v>
      </c>
      <c r="H3673" s="31">
        <f t="shared" si="117"/>
        <v>107.42</v>
      </c>
    </row>
    <row r="3674" spans="1:8" ht="40.5">
      <c r="A3674" s="359" t="s">
        <v>11172</v>
      </c>
      <c r="B3674" s="314" t="s">
        <v>6036</v>
      </c>
      <c r="C3674" s="359" t="s">
        <v>112</v>
      </c>
      <c r="D3674" s="359" t="s">
        <v>27406</v>
      </c>
      <c r="F3674" t="str">
        <f t="shared" si="116"/>
        <v>89791</v>
      </c>
      <c r="H3674" s="31">
        <f t="shared" si="117"/>
        <v>109.86</v>
      </c>
    </row>
    <row r="3675" spans="1:8" ht="40.5">
      <c r="A3675" s="359" t="s">
        <v>11173</v>
      </c>
      <c r="B3675" s="314" t="s">
        <v>6037</v>
      </c>
      <c r="C3675" s="359" t="s">
        <v>112</v>
      </c>
      <c r="D3675" s="359" t="s">
        <v>27407</v>
      </c>
      <c r="F3675" t="str">
        <f t="shared" si="116"/>
        <v>89792</v>
      </c>
      <c r="H3675" s="31">
        <f t="shared" si="117"/>
        <v>126.75</v>
      </c>
    </row>
    <row r="3676" spans="1:8" ht="40.5">
      <c r="A3676" s="359" t="s">
        <v>11174</v>
      </c>
      <c r="B3676" s="314" t="s">
        <v>6038</v>
      </c>
      <c r="C3676" s="359" t="s">
        <v>112</v>
      </c>
      <c r="D3676" s="359" t="s">
        <v>27408</v>
      </c>
      <c r="F3676" t="str">
        <f t="shared" si="116"/>
        <v>89793</v>
      </c>
      <c r="H3676" s="31">
        <f t="shared" si="117"/>
        <v>130.03</v>
      </c>
    </row>
    <row r="3677" spans="1:8" ht="40.5">
      <c r="A3677" s="359" t="s">
        <v>11175</v>
      </c>
      <c r="B3677" s="314" t="s">
        <v>6039</v>
      </c>
      <c r="C3677" s="359" t="s">
        <v>112</v>
      </c>
      <c r="D3677" s="359" t="s">
        <v>22389</v>
      </c>
      <c r="F3677" t="str">
        <f t="shared" si="116"/>
        <v>89794</v>
      </c>
      <c r="H3677" s="31">
        <f t="shared" si="117"/>
        <v>11.32</v>
      </c>
    </row>
    <row r="3678" spans="1:8" ht="54">
      <c r="A3678" s="359" t="s">
        <v>11177</v>
      </c>
      <c r="B3678" s="314" t="s">
        <v>3334</v>
      </c>
      <c r="C3678" s="359" t="s">
        <v>112</v>
      </c>
      <c r="D3678" s="359" t="s">
        <v>25143</v>
      </c>
      <c r="F3678" t="str">
        <f t="shared" si="116"/>
        <v>89795</v>
      </c>
      <c r="H3678" s="31">
        <f t="shared" si="117"/>
        <v>34.76</v>
      </c>
    </row>
    <row r="3679" spans="1:8" ht="54">
      <c r="A3679" s="359" t="s">
        <v>11178</v>
      </c>
      <c r="B3679" s="314" t="s">
        <v>3335</v>
      </c>
      <c r="C3679" s="359" t="s">
        <v>112</v>
      </c>
      <c r="D3679" s="359" t="s">
        <v>24314</v>
      </c>
      <c r="F3679" t="str">
        <f t="shared" si="116"/>
        <v>89796</v>
      </c>
      <c r="H3679" s="31">
        <f t="shared" si="117"/>
        <v>39.36</v>
      </c>
    </row>
    <row r="3680" spans="1:8" ht="54">
      <c r="A3680" s="359" t="s">
        <v>11179</v>
      </c>
      <c r="B3680" s="314" t="s">
        <v>3336</v>
      </c>
      <c r="C3680" s="359" t="s">
        <v>112</v>
      </c>
      <c r="D3680" s="359" t="s">
        <v>27409</v>
      </c>
      <c r="F3680" t="str">
        <f t="shared" si="116"/>
        <v>89797</v>
      </c>
      <c r="H3680" s="31">
        <f t="shared" si="117"/>
        <v>45.62</v>
      </c>
    </row>
    <row r="3681" spans="1:8" ht="54">
      <c r="A3681" s="359" t="s">
        <v>11180</v>
      </c>
      <c r="B3681" s="314" t="s">
        <v>3337</v>
      </c>
      <c r="C3681" s="359" t="s">
        <v>112</v>
      </c>
      <c r="D3681" s="359" t="s">
        <v>13263</v>
      </c>
      <c r="F3681" t="str">
        <f t="shared" si="116"/>
        <v>89801</v>
      </c>
      <c r="H3681" s="31">
        <f t="shared" si="117"/>
        <v>6.56</v>
      </c>
    </row>
    <row r="3682" spans="1:8" ht="54">
      <c r="A3682" s="359" t="s">
        <v>11181</v>
      </c>
      <c r="B3682" s="314" t="s">
        <v>3338</v>
      </c>
      <c r="C3682" s="359" t="s">
        <v>112</v>
      </c>
      <c r="D3682" s="359" t="s">
        <v>25648</v>
      </c>
      <c r="F3682" t="str">
        <f t="shared" si="116"/>
        <v>89802</v>
      </c>
      <c r="H3682" s="31">
        <f t="shared" si="117"/>
        <v>7.24</v>
      </c>
    </row>
    <row r="3683" spans="1:8" ht="54">
      <c r="A3683" s="359" t="s">
        <v>11182</v>
      </c>
      <c r="B3683" s="314" t="s">
        <v>3339</v>
      </c>
      <c r="C3683" s="359" t="s">
        <v>112</v>
      </c>
      <c r="D3683" s="359" t="s">
        <v>25335</v>
      </c>
      <c r="F3683" t="str">
        <f t="shared" si="116"/>
        <v>89803</v>
      </c>
      <c r="H3683" s="31">
        <f t="shared" si="117"/>
        <v>14.59</v>
      </c>
    </row>
    <row r="3684" spans="1:8" ht="54">
      <c r="A3684" s="359" t="s">
        <v>11183</v>
      </c>
      <c r="B3684" s="314" t="s">
        <v>3340</v>
      </c>
      <c r="C3684" s="359" t="s">
        <v>112</v>
      </c>
      <c r="D3684" s="359" t="s">
        <v>10942</v>
      </c>
      <c r="F3684" t="str">
        <f t="shared" si="116"/>
        <v>89804</v>
      </c>
      <c r="H3684" s="31">
        <f t="shared" si="117"/>
        <v>15.71</v>
      </c>
    </row>
    <row r="3685" spans="1:8" ht="54">
      <c r="A3685" s="359" t="s">
        <v>11184</v>
      </c>
      <c r="B3685" s="314" t="s">
        <v>3341</v>
      </c>
      <c r="C3685" s="359" t="s">
        <v>112</v>
      </c>
      <c r="D3685" s="359" t="s">
        <v>27410</v>
      </c>
      <c r="F3685" t="str">
        <f t="shared" si="116"/>
        <v>89805</v>
      </c>
      <c r="H3685" s="31">
        <f t="shared" si="117"/>
        <v>13.57</v>
      </c>
    </row>
    <row r="3686" spans="1:8" ht="54">
      <c r="A3686" s="359" t="s">
        <v>11185</v>
      </c>
      <c r="B3686" s="314" t="s">
        <v>3342</v>
      </c>
      <c r="C3686" s="359" t="s">
        <v>112</v>
      </c>
      <c r="D3686" s="359" t="s">
        <v>14320</v>
      </c>
      <c r="F3686" t="str">
        <f t="shared" si="116"/>
        <v>89806</v>
      </c>
      <c r="H3686" s="31">
        <f t="shared" si="117"/>
        <v>14.54</v>
      </c>
    </row>
    <row r="3687" spans="1:8" ht="54">
      <c r="A3687" s="359" t="s">
        <v>11186</v>
      </c>
      <c r="B3687" s="314" t="s">
        <v>3343</v>
      </c>
      <c r="C3687" s="359" t="s">
        <v>112</v>
      </c>
      <c r="D3687" s="359" t="s">
        <v>24393</v>
      </c>
      <c r="F3687" t="str">
        <f t="shared" si="116"/>
        <v>89807</v>
      </c>
      <c r="H3687" s="31">
        <f t="shared" si="117"/>
        <v>27.48</v>
      </c>
    </row>
    <row r="3688" spans="1:8" ht="54">
      <c r="A3688" s="359" t="s">
        <v>11187</v>
      </c>
      <c r="B3688" s="314" t="s">
        <v>3344</v>
      </c>
      <c r="C3688" s="359" t="s">
        <v>112</v>
      </c>
      <c r="D3688" s="359" t="s">
        <v>27411</v>
      </c>
      <c r="F3688" t="str">
        <f t="shared" si="116"/>
        <v>89808</v>
      </c>
      <c r="H3688" s="31">
        <f t="shared" si="117"/>
        <v>41.44</v>
      </c>
    </row>
    <row r="3689" spans="1:8" ht="54">
      <c r="A3689" s="359" t="s">
        <v>11188</v>
      </c>
      <c r="B3689" s="314" t="s">
        <v>3345</v>
      </c>
      <c r="C3689" s="359" t="s">
        <v>112</v>
      </c>
      <c r="D3689" s="359" t="s">
        <v>20408</v>
      </c>
      <c r="F3689" t="str">
        <f t="shared" si="116"/>
        <v>89809</v>
      </c>
      <c r="H3689" s="31">
        <f t="shared" si="117"/>
        <v>18.16</v>
      </c>
    </row>
    <row r="3690" spans="1:8" ht="54">
      <c r="A3690" s="359" t="s">
        <v>11189</v>
      </c>
      <c r="B3690" s="314" t="s">
        <v>3346</v>
      </c>
      <c r="C3690" s="359" t="s">
        <v>112</v>
      </c>
      <c r="D3690" s="359" t="s">
        <v>13977</v>
      </c>
      <c r="F3690" t="str">
        <f t="shared" si="116"/>
        <v>89810</v>
      </c>
      <c r="H3690" s="31">
        <f t="shared" si="117"/>
        <v>18.11</v>
      </c>
    </row>
    <row r="3691" spans="1:8" ht="54">
      <c r="A3691" s="359" t="s">
        <v>11190</v>
      </c>
      <c r="B3691" s="314" t="s">
        <v>6040</v>
      </c>
      <c r="C3691" s="359" t="s">
        <v>112</v>
      </c>
      <c r="D3691" s="359" t="s">
        <v>23672</v>
      </c>
      <c r="F3691" t="str">
        <f t="shared" si="116"/>
        <v>89811</v>
      </c>
      <c r="H3691" s="31">
        <f t="shared" si="117"/>
        <v>33.299999999999997</v>
      </c>
    </row>
    <row r="3692" spans="1:8" ht="54">
      <c r="A3692" s="359" t="s">
        <v>11191</v>
      </c>
      <c r="B3692" s="314" t="s">
        <v>6041</v>
      </c>
      <c r="C3692" s="359" t="s">
        <v>112</v>
      </c>
      <c r="D3692" s="359" t="s">
        <v>27412</v>
      </c>
      <c r="F3692" t="str">
        <f t="shared" si="116"/>
        <v>89812</v>
      </c>
      <c r="H3692" s="31">
        <f t="shared" si="117"/>
        <v>60.16</v>
      </c>
    </row>
    <row r="3693" spans="1:8" ht="54">
      <c r="A3693" s="359" t="s">
        <v>11192</v>
      </c>
      <c r="B3693" s="314" t="s">
        <v>3347</v>
      </c>
      <c r="C3693" s="359" t="s">
        <v>112</v>
      </c>
      <c r="D3693" s="359" t="s">
        <v>23605</v>
      </c>
      <c r="F3693" t="str">
        <f t="shared" si="116"/>
        <v>89813</v>
      </c>
      <c r="H3693" s="31">
        <f t="shared" si="117"/>
        <v>6.54</v>
      </c>
    </row>
    <row r="3694" spans="1:8" ht="54">
      <c r="A3694" s="359" t="s">
        <v>11193</v>
      </c>
      <c r="B3694" s="314" t="s">
        <v>3348</v>
      </c>
      <c r="C3694" s="359" t="s">
        <v>112</v>
      </c>
      <c r="D3694" s="359" t="s">
        <v>13852</v>
      </c>
      <c r="F3694" t="str">
        <f t="shared" si="116"/>
        <v>89814</v>
      </c>
      <c r="H3694" s="31">
        <f t="shared" si="117"/>
        <v>14.69</v>
      </c>
    </row>
    <row r="3695" spans="1:8" ht="40.5">
      <c r="A3695" s="359" t="s">
        <v>11194</v>
      </c>
      <c r="B3695" s="314" t="s">
        <v>6042</v>
      </c>
      <c r="C3695" s="359" t="s">
        <v>112</v>
      </c>
      <c r="D3695" s="359" t="s">
        <v>24364</v>
      </c>
      <c r="F3695" t="str">
        <f t="shared" si="116"/>
        <v>89815</v>
      </c>
      <c r="H3695" s="31">
        <f t="shared" si="117"/>
        <v>18.04</v>
      </c>
    </row>
    <row r="3696" spans="1:8" ht="40.5">
      <c r="A3696" s="359" t="s">
        <v>11195</v>
      </c>
      <c r="B3696" s="314" t="s">
        <v>6043</v>
      </c>
      <c r="C3696" s="359" t="s">
        <v>112</v>
      </c>
      <c r="D3696" s="359" t="s">
        <v>24774</v>
      </c>
      <c r="F3696" t="str">
        <f t="shared" si="116"/>
        <v>89816</v>
      </c>
      <c r="H3696" s="31">
        <f t="shared" si="117"/>
        <v>25.23</v>
      </c>
    </row>
    <row r="3697" spans="1:8" ht="54">
      <c r="A3697" s="359" t="s">
        <v>11196</v>
      </c>
      <c r="B3697" s="314" t="s">
        <v>3349</v>
      </c>
      <c r="C3697" s="359" t="s">
        <v>112</v>
      </c>
      <c r="D3697" s="359" t="s">
        <v>13805</v>
      </c>
      <c r="F3697" t="str">
        <f t="shared" si="116"/>
        <v>89817</v>
      </c>
      <c r="H3697" s="31">
        <f t="shared" si="117"/>
        <v>11.54</v>
      </c>
    </row>
    <row r="3698" spans="1:8" ht="40.5">
      <c r="A3698" s="359" t="s">
        <v>11197</v>
      </c>
      <c r="B3698" s="314" t="s">
        <v>6044</v>
      </c>
      <c r="C3698" s="359" t="s">
        <v>112</v>
      </c>
      <c r="D3698" s="359" t="s">
        <v>27413</v>
      </c>
      <c r="F3698" t="str">
        <f t="shared" si="116"/>
        <v>89818</v>
      </c>
      <c r="H3698" s="31">
        <f t="shared" si="117"/>
        <v>96.44</v>
      </c>
    </row>
    <row r="3699" spans="1:8" ht="54">
      <c r="A3699" s="359" t="s">
        <v>11198</v>
      </c>
      <c r="B3699" s="314" t="s">
        <v>3350</v>
      </c>
      <c r="C3699" s="359" t="s">
        <v>112</v>
      </c>
      <c r="D3699" s="359" t="s">
        <v>11034</v>
      </c>
      <c r="F3699" t="str">
        <f t="shared" si="116"/>
        <v>89819</v>
      </c>
      <c r="H3699" s="31">
        <f t="shared" si="117"/>
        <v>17.84</v>
      </c>
    </row>
    <row r="3700" spans="1:8" ht="40.5">
      <c r="A3700" s="359" t="s">
        <v>11199</v>
      </c>
      <c r="B3700" s="314" t="s">
        <v>6045</v>
      </c>
      <c r="C3700" s="359" t="s">
        <v>112</v>
      </c>
      <c r="D3700" s="359" t="s">
        <v>21694</v>
      </c>
      <c r="F3700" t="str">
        <f t="shared" si="116"/>
        <v>89820</v>
      </c>
      <c r="H3700" s="31">
        <f t="shared" si="117"/>
        <v>19.48</v>
      </c>
    </row>
    <row r="3701" spans="1:8" ht="54">
      <c r="A3701" s="359" t="s">
        <v>11200</v>
      </c>
      <c r="B3701" s="314" t="s">
        <v>3351</v>
      </c>
      <c r="C3701" s="359" t="s">
        <v>112</v>
      </c>
      <c r="D3701" s="359" t="s">
        <v>12884</v>
      </c>
      <c r="F3701" t="str">
        <f t="shared" si="116"/>
        <v>89821</v>
      </c>
      <c r="H3701" s="31">
        <f t="shared" si="117"/>
        <v>14.32</v>
      </c>
    </row>
    <row r="3702" spans="1:8" ht="40.5">
      <c r="A3702" s="359" t="s">
        <v>11202</v>
      </c>
      <c r="B3702" s="314" t="s">
        <v>6046</v>
      </c>
      <c r="C3702" s="359" t="s">
        <v>112</v>
      </c>
      <c r="D3702" s="359" t="s">
        <v>10052</v>
      </c>
      <c r="F3702" t="str">
        <f t="shared" si="116"/>
        <v>89822</v>
      </c>
      <c r="H3702" s="31">
        <f t="shared" si="117"/>
        <v>14.7</v>
      </c>
    </row>
    <row r="3703" spans="1:8" ht="54">
      <c r="A3703" s="359" t="s">
        <v>11203</v>
      </c>
      <c r="B3703" s="314" t="s">
        <v>3352</v>
      </c>
      <c r="C3703" s="359" t="s">
        <v>112</v>
      </c>
      <c r="D3703" s="359" t="s">
        <v>14939</v>
      </c>
      <c r="F3703" t="str">
        <f t="shared" si="116"/>
        <v>89823</v>
      </c>
      <c r="H3703" s="31">
        <f t="shared" si="117"/>
        <v>26</v>
      </c>
    </row>
    <row r="3704" spans="1:8" ht="40.5">
      <c r="A3704" s="359" t="s">
        <v>11204</v>
      </c>
      <c r="B3704" s="314" t="s">
        <v>6047</v>
      </c>
      <c r="C3704" s="359" t="s">
        <v>112</v>
      </c>
      <c r="D3704" s="359" t="s">
        <v>12915</v>
      </c>
      <c r="F3704" t="str">
        <f t="shared" si="116"/>
        <v>89824</v>
      </c>
      <c r="H3704" s="31">
        <f t="shared" si="117"/>
        <v>24.28</v>
      </c>
    </row>
    <row r="3705" spans="1:8" ht="54">
      <c r="A3705" s="359" t="s">
        <v>11205</v>
      </c>
      <c r="B3705" s="314" t="s">
        <v>3353</v>
      </c>
      <c r="C3705" s="359" t="s">
        <v>112</v>
      </c>
      <c r="D3705" s="359" t="s">
        <v>13782</v>
      </c>
      <c r="F3705" t="str">
        <f t="shared" si="116"/>
        <v>89825</v>
      </c>
      <c r="H3705" s="31">
        <f t="shared" si="117"/>
        <v>14.55</v>
      </c>
    </row>
    <row r="3706" spans="1:8" ht="40.5">
      <c r="A3706" s="359" t="s">
        <v>11206</v>
      </c>
      <c r="B3706" s="314" t="s">
        <v>6048</v>
      </c>
      <c r="C3706" s="359" t="s">
        <v>112</v>
      </c>
      <c r="D3706" s="359" t="s">
        <v>27414</v>
      </c>
      <c r="F3706" t="str">
        <f t="shared" si="116"/>
        <v>89826</v>
      </c>
      <c r="H3706" s="31">
        <f t="shared" si="117"/>
        <v>98.74</v>
      </c>
    </row>
    <row r="3707" spans="1:8" ht="54">
      <c r="A3707" s="359" t="s">
        <v>11207</v>
      </c>
      <c r="B3707" s="314" t="s">
        <v>3354</v>
      </c>
      <c r="C3707" s="359" t="s">
        <v>112</v>
      </c>
      <c r="D3707" s="359" t="s">
        <v>17094</v>
      </c>
      <c r="F3707" t="str">
        <f t="shared" si="116"/>
        <v>89827</v>
      </c>
      <c r="H3707" s="31">
        <f t="shared" si="117"/>
        <v>16.489999999999998</v>
      </c>
    </row>
    <row r="3708" spans="1:8" ht="40.5">
      <c r="A3708" s="359" t="s">
        <v>11208</v>
      </c>
      <c r="B3708" s="314" t="s">
        <v>6049</v>
      </c>
      <c r="C3708" s="359" t="s">
        <v>112</v>
      </c>
      <c r="D3708" s="359" t="s">
        <v>27415</v>
      </c>
      <c r="F3708" t="str">
        <f t="shared" si="116"/>
        <v>89828</v>
      </c>
      <c r="H3708" s="31">
        <f t="shared" si="117"/>
        <v>36.07</v>
      </c>
    </row>
    <row r="3709" spans="1:8" ht="54">
      <c r="A3709" s="359" t="s">
        <v>11209</v>
      </c>
      <c r="B3709" s="314" t="s">
        <v>3355</v>
      </c>
      <c r="C3709" s="359" t="s">
        <v>112</v>
      </c>
      <c r="D3709" s="359" t="s">
        <v>24664</v>
      </c>
      <c r="F3709" t="str">
        <f t="shared" si="116"/>
        <v>89829</v>
      </c>
      <c r="H3709" s="31">
        <f t="shared" si="117"/>
        <v>26.27</v>
      </c>
    </row>
    <row r="3710" spans="1:8" ht="54">
      <c r="A3710" s="359" t="s">
        <v>11211</v>
      </c>
      <c r="B3710" s="314" t="s">
        <v>3356</v>
      </c>
      <c r="C3710" s="359" t="s">
        <v>112</v>
      </c>
      <c r="D3710" s="359" t="s">
        <v>27416</v>
      </c>
      <c r="F3710" t="str">
        <f t="shared" si="116"/>
        <v>89830</v>
      </c>
      <c r="H3710" s="31">
        <f t="shared" si="117"/>
        <v>28.94</v>
      </c>
    </row>
    <row r="3711" spans="1:8" ht="40.5">
      <c r="A3711" s="359" t="s">
        <v>11212</v>
      </c>
      <c r="B3711" s="314" t="s">
        <v>6050</v>
      </c>
      <c r="C3711" s="359" t="s">
        <v>112</v>
      </c>
      <c r="D3711" s="359" t="s">
        <v>27417</v>
      </c>
      <c r="F3711" t="str">
        <f t="shared" si="116"/>
        <v>89831</v>
      </c>
      <c r="H3711" s="31">
        <f t="shared" si="117"/>
        <v>117.72</v>
      </c>
    </row>
    <row r="3712" spans="1:8" ht="40.5">
      <c r="A3712" s="359" t="s">
        <v>11213</v>
      </c>
      <c r="B3712" s="314" t="s">
        <v>6051</v>
      </c>
      <c r="C3712" s="359" t="s">
        <v>112</v>
      </c>
      <c r="D3712" s="359" t="s">
        <v>22499</v>
      </c>
      <c r="F3712" t="str">
        <f t="shared" si="116"/>
        <v>89832</v>
      </c>
      <c r="H3712" s="31">
        <f t="shared" si="117"/>
        <v>25.36</v>
      </c>
    </row>
    <row r="3713" spans="1:8" ht="54">
      <c r="A3713" s="359" t="s">
        <v>11215</v>
      </c>
      <c r="B3713" s="314" t="s">
        <v>6052</v>
      </c>
      <c r="C3713" s="359" t="s">
        <v>112</v>
      </c>
      <c r="D3713" s="359" t="s">
        <v>24715</v>
      </c>
      <c r="F3713" t="str">
        <f t="shared" si="116"/>
        <v>89833</v>
      </c>
      <c r="H3713" s="31">
        <f t="shared" si="117"/>
        <v>32.31</v>
      </c>
    </row>
    <row r="3714" spans="1:8" ht="54">
      <c r="A3714" s="359" t="s">
        <v>11217</v>
      </c>
      <c r="B3714" s="314" t="s">
        <v>6053</v>
      </c>
      <c r="C3714" s="359" t="s">
        <v>112</v>
      </c>
      <c r="D3714" s="359" t="s">
        <v>14012</v>
      </c>
      <c r="F3714" t="str">
        <f t="shared" si="116"/>
        <v>89834</v>
      </c>
      <c r="H3714" s="31">
        <f t="shared" si="117"/>
        <v>38.56</v>
      </c>
    </row>
    <row r="3715" spans="1:8" ht="40.5">
      <c r="A3715" s="359" t="s">
        <v>11218</v>
      </c>
      <c r="B3715" s="314" t="s">
        <v>6054</v>
      </c>
      <c r="C3715" s="359" t="s">
        <v>112</v>
      </c>
      <c r="D3715" s="359" t="s">
        <v>27418</v>
      </c>
      <c r="F3715" t="str">
        <f t="shared" si="116"/>
        <v>89835</v>
      </c>
      <c r="H3715" s="31">
        <f t="shared" si="117"/>
        <v>25.44</v>
      </c>
    </row>
    <row r="3716" spans="1:8" ht="40.5">
      <c r="A3716" s="359" t="s">
        <v>11219</v>
      </c>
      <c r="B3716" s="314" t="s">
        <v>6055</v>
      </c>
      <c r="C3716" s="359" t="s">
        <v>112</v>
      </c>
      <c r="D3716" s="359" t="s">
        <v>27419</v>
      </c>
      <c r="F3716" t="str">
        <f t="shared" si="116"/>
        <v>89836</v>
      </c>
      <c r="H3716" s="31">
        <f t="shared" si="117"/>
        <v>158.91</v>
      </c>
    </row>
    <row r="3717" spans="1:8" ht="40.5">
      <c r="A3717" s="359" t="s">
        <v>11220</v>
      </c>
      <c r="B3717" s="314" t="s">
        <v>6056</v>
      </c>
      <c r="C3717" s="359" t="s">
        <v>112</v>
      </c>
      <c r="D3717" s="359" t="s">
        <v>27420</v>
      </c>
      <c r="F3717" t="str">
        <f t="shared" ref="F3717:F3780" si="118">TRIM(A3717)</f>
        <v>89837</v>
      </c>
      <c r="H3717" s="31">
        <f t="shared" ref="H3717:H3780" si="119">ROUND(D3717*(1+$H$1),2)</f>
        <v>80.209999999999994</v>
      </c>
    </row>
    <row r="3718" spans="1:8" ht="40.5">
      <c r="A3718" s="359" t="s">
        <v>11221</v>
      </c>
      <c r="B3718" s="314" t="s">
        <v>6057</v>
      </c>
      <c r="C3718" s="359" t="s">
        <v>112</v>
      </c>
      <c r="D3718" s="359" t="s">
        <v>27421</v>
      </c>
      <c r="F3718" t="str">
        <f t="shared" si="118"/>
        <v>89838</v>
      </c>
      <c r="H3718" s="31">
        <f t="shared" si="119"/>
        <v>87.98</v>
      </c>
    </row>
    <row r="3719" spans="1:8" ht="40.5">
      <c r="A3719" s="359" t="s">
        <v>11222</v>
      </c>
      <c r="B3719" s="314" t="s">
        <v>6058</v>
      </c>
      <c r="C3719" s="359" t="s">
        <v>112</v>
      </c>
      <c r="D3719" s="359" t="s">
        <v>27422</v>
      </c>
      <c r="F3719" t="str">
        <f t="shared" si="118"/>
        <v>89839</v>
      </c>
      <c r="H3719" s="31">
        <f t="shared" si="119"/>
        <v>116.06</v>
      </c>
    </row>
    <row r="3720" spans="1:8" ht="40.5">
      <c r="A3720" s="359" t="s">
        <v>11223</v>
      </c>
      <c r="B3720" s="314" t="s">
        <v>6059</v>
      </c>
      <c r="C3720" s="359" t="s">
        <v>112</v>
      </c>
      <c r="D3720" s="359" t="s">
        <v>27423</v>
      </c>
      <c r="F3720" t="str">
        <f t="shared" si="118"/>
        <v>89840</v>
      </c>
      <c r="H3720" s="31">
        <f t="shared" si="119"/>
        <v>102.23</v>
      </c>
    </row>
    <row r="3721" spans="1:8" ht="40.5">
      <c r="A3721" s="359" t="s">
        <v>11224</v>
      </c>
      <c r="B3721" s="314" t="s">
        <v>6060</v>
      </c>
      <c r="C3721" s="359" t="s">
        <v>112</v>
      </c>
      <c r="D3721" s="359" t="s">
        <v>23529</v>
      </c>
      <c r="F3721" t="str">
        <f t="shared" si="118"/>
        <v>89841</v>
      </c>
      <c r="H3721" s="31">
        <f t="shared" si="119"/>
        <v>169.89</v>
      </c>
    </row>
    <row r="3722" spans="1:8" ht="27">
      <c r="A3722" s="359" t="s">
        <v>11225</v>
      </c>
      <c r="B3722" s="314" t="s">
        <v>6061</v>
      </c>
      <c r="C3722" s="359" t="s">
        <v>112</v>
      </c>
      <c r="D3722" s="359" t="s">
        <v>24884</v>
      </c>
      <c r="F3722" t="str">
        <f t="shared" si="118"/>
        <v>89842</v>
      </c>
      <c r="H3722" s="31">
        <f t="shared" si="119"/>
        <v>29.24</v>
      </c>
    </row>
    <row r="3723" spans="1:8" ht="40.5">
      <c r="A3723" s="359" t="s">
        <v>11226</v>
      </c>
      <c r="B3723" s="314" t="s">
        <v>6062</v>
      </c>
      <c r="C3723" s="359" t="s">
        <v>112</v>
      </c>
      <c r="D3723" s="359" t="s">
        <v>27424</v>
      </c>
      <c r="F3723" t="str">
        <f t="shared" si="118"/>
        <v>89844</v>
      </c>
      <c r="H3723" s="31">
        <f t="shared" si="119"/>
        <v>37.03</v>
      </c>
    </row>
    <row r="3724" spans="1:8" ht="40.5">
      <c r="A3724" s="359" t="s">
        <v>11227</v>
      </c>
      <c r="B3724" s="314" t="s">
        <v>6063</v>
      </c>
      <c r="C3724" s="359" t="s">
        <v>112</v>
      </c>
      <c r="D3724" s="359" t="s">
        <v>27425</v>
      </c>
      <c r="F3724" t="str">
        <f t="shared" si="118"/>
        <v>89845</v>
      </c>
      <c r="H3724" s="31">
        <f t="shared" si="119"/>
        <v>56.61</v>
      </c>
    </row>
    <row r="3725" spans="1:8" ht="27">
      <c r="A3725" s="359" t="s">
        <v>11228</v>
      </c>
      <c r="B3725" s="314" t="s">
        <v>6064</v>
      </c>
      <c r="C3725" s="359" t="s">
        <v>112</v>
      </c>
      <c r="D3725" s="359" t="s">
        <v>27426</v>
      </c>
      <c r="F3725" t="str">
        <f t="shared" si="118"/>
        <v>89846</v>
      </c>
      <c r="H3725" s="31">
        <f t="shared" si="119"/>
        <v>124.19</v>
      </c>
    </row>
    <row r="3726" spans="1:8" ht="27">
      <c r="A3726" s="359" t="s">
        <v>11229</v>
      </c>
      <c r="B3726" s="314" t="s">
        <v>6065</v>
      </c>
      <c r="C3726" s="359" t="s">
        <v>112</v>
      </c>
      <c r="D3726" s="359" t="s">
        <v>27427</v>
      </c>
      <c r="F3726" t="str">
        <f t="shared" si="118"/>
        <v>89847</v>
      </c>
      <c r="H3726" s="31">
        <f t="shared" si="119"/>
        <v>152.99</v>
      </c>
    </row>
    <row r="3727" spans="1:8" ht="54">
      <c r="A3727" s="359" t="s">
        <v>11230</v>
      </c>
      <c r="B3727" s="314" t="s">
        <v>3357</v>
      </c>
      <c r="C3727" s="359" t="s">
        <v>112</v>
      </c>
      <c r="D3727" s="359" t="s">
        <v>8222</v>
      </c>
      <c r="F3727" t="str">
        <f t="shared" si="118"/>
        <v>89850</v>
      </c>
      <c r="H3727" s="31">
        <f t="shared" si="119"/>
        <v>23.15</v>
      </c>
    </row>
    <row r="3728" spans="1:8" ht="54">
      <c r="A3728" s="359" t="s">
        <v>11231</v>
      </c>
      <c r="B3728" s="314" t="s">
        <v>3358</v>
      </c>
      <c r="C3728" s="359" t="s">
        <v>112</v>
      </c>
      <c r="D3728" s="359" t="s">
        <v>24578</v>
      </c>
      <c r="F3728" t="str">
        <f t="shared" si="118"/>
        <v>89851</v>
      </c>
      <c r="H3728" s="31">
        <f t="shared" si="119"/>
        <v>23.1</v>
      </c>
    </row>
    <row r="3729" spans="1:8" ht="54">
      <c r="A3729" s="359" t="s">
        <v>11232</v>
      </c>
      <c r="B3729" s="314" t="s">
        <v>3359</v>
      </c>
      <c r="C3729" s="359" t="s">
        <v>112</v>
      </c>
      <c r="D3729" s="359" t="s">
        <v>22761</v>
      </c>
      <c r="F3729" t="str">
        <f t="shared" si="118"/>
        <v>89852</v>
      </c>
      <c r="H3729" s="31">
        <f t="shared" si="119"/>
        <v>38.29</v>
      </c>
    </row>
    <row r="3730" spans="1:8" ht="54">
      <c r="A3730" s="359" t="s">
        <v>11233</v>
      </c>
      <c r="B3730" s="314" t="s">
        <v>3360</v>
      </c>
      <c r="C3730" s="359" t="s">
        <v>112</v>
      </c>
      <c r="D3730" s="359" t="s">
        <v>22559</v>
      </c>
      <c r="F3730" t="str">
        <f t="shared" si="118"/>
        <v>89853</v>
      </c>
      <c r="H3730" s="31">
        <f t="shared" si="119"/>
        <v>65.150000000000006</v>
      </c>
    </row>
    <row r="3731" spans="1:8" ht="54">
      <c r="A3731" s="359" t="s">
        <v>11234</v>
      </c>
      <c r="B3731" s="314" t="s">
        <v>3361</v>
      </c>
      <c r="C3731" s="359" t="s">
        <v>112</v>
      </c>
      <c r="D3731" s="359" t="s">
        <v>27428</v>
      </c>
      <c r="F3731" t="str">
        <f t="shared" si="118"/>
        <v>89854</v>
      </c>
      <c r="H3731" s="31">
        <f t="shared" si="119"/>
        <v>82.23</v>
      </c>
    </row>
    <row r="3732" spans="1:8" ht="54">
      <c r="A3732" s="359" t="s">
        <v>11235</v>
      </c>
      <c r="B3732" s="314" t="s">
        <v>3362</v>
      </c>
      <c r="C3732" s="359" t="s">
        <v>112</v>
      </c>
      <c r="D3732" s="359" t="s">
        <v>25164</v>
      </c>
      <c r="F3732" t="str">
        <f t="shared" si="118"/>
        <v>89855</v>
      </c>
      <c r="H3732" s="31">
        <f t="shared" si="119"/>
        <v>87.64</v>
      </c>
    </row>
    <row r="3733" spans="1:8" ht="54">
      <c r="A3733" s="359" t="s">
        <v>11236</v>
      </c>
      <c r="B3733" s="314" t="s">
        <v>3363</v>
      </c>
      <c r="C3733" s="359" t="s">
        <v>112</v>
      </c>
      <c r="D3733" s="359" t="s">
        <v>22390</v>
      </c>
      <c r="F3733" t="str">
        <f t="shared" si="118"/>
        <v>89856</v>
      </c>
      <c r="H3733" s="31">
        <f t="shared" si="119"/>
        <v>17.64</v>
      </c>
    </row>
    <row r="3734" spans="1:8" ht="54">
      <c r="A3734" s="359" t="s">
        <v>11237</v>
      </c>
      <c r="B3734" s="314" t="s">
        <v>6066</v>
      </c>
      <c r="C3734" s="359" t="s">
        <v>112</v>
      </c>
      <c r="D3734" s="359" t="s">
        <v>27429</v>
      </c>
      <c r="F3734" t="str">
        <f t="shared" si="118"/>
        <v>89857</v>
      </c>
      <c r="H3734" s="31">
        <f t="shared" si="119"/>
        <v>29.32</v>
      </c>
    </row>
    <row r="3735" spans="1:8" ht="54">
      <c r="A3735" s="359" t="s">
        <v>11238</v>
      </c>
      <c r="B3735" s="314" t="s">
        <v>6067</v>
      </c>
      <c r="C3735" s="359" t="s">
        <v>112</v>
      </c>
      <c r="D3735" s="359" t="s">
        <v>27430</v>
      </c>
      <c r="F3735" t="str">
        <f t="shared" si="118"/>
        <v>89859</v>
      </c>
      <c r="H3735" s="31">
        <f t="shared" si="119"/>
        <v>76.25</v>
      </c>
    </row>
    <row r="3736" spans="1:8" ht="40.5">
      <c r="A3736" s="359" t="s">
        <v>11239</v>
      </c>
      <c r="B3736" s="314" t="s">
        <v>3364</v>
      </c>
      <c r="C3736" s="359" t="s">
        <v>112</v>
      </c>
      <c r="D3736" s="359" t="s">
        <v>27431</v>
      </c>
      <c r="F3736" t="str">
        <f t="shared" si="118"/>
        <v>89860</v>
      </c>
      <c r="H3736" s="31">
        <f t="shared" si="119"/>
        <v>38.96</v>
      </c>
    </row>
    <row r="3737" spans="1:8" ht="54">
      <c r="A3737" s="359" t="s">
        <v>11240</v>
      </c>
      <c r="B3737" s="314" t="s">
        <v>3365</v>
      </c>
      <c r="C3737" s="359" t="s">
        <v>112</v>
      </c>
      <c r="D3737" s="359" t="s">
        <v>27432</v>
      </c>
      <c r="F3737" t="str">
        <f t="shared" si="118"/>
        <v>89861</v>
      </c>
      <c r="H3737" s="31">
        <f t="shared" si="119"/>
        <v>45.21</v>
      </c>
    </row>
    <row r="3738" spans="1:8" ht="40.5">
      <c r="A3738" s="359" t="s">
        <v>11241</v>
      </c>
      <c r="B3738" s="314" t="s">
        <v>3366</v>
      </c>
      <c r="C3738" s="359" t="s">
        <v>112</v>
      </c>
      <c r="D3738" s="359" t="s">
        <v>27433</v>
      </c>
      <c r="F3738" t="str">
        <f t="shared" si="118"/>
        <v>89862</v>
      </c>
      <c r="H3738" s="31">
        <f t="shared" si="119"/>
        <v>85.15</v>
      </c>
    </row>
    <row r="3739" spans="1:8" ht="54">
      <c r="A3739" s="359" t="s">
        <v>11242</v>
      </c>
      <c r="B3739" s="314" t="s">
        <v>3367</v>
      </c>
      <c r="C3739" s="359" t="s">
        <v>112</v>
      </c>
      <c r="D3739" s="359" t="s">
        <v>27434</v>
      </c>
      <c r="F3739" t="str">
        <f t="shared" si="118"/>
        <v>89863</v>
      </c>
      <c r="H3739" s="31">
        <f t="shared" si="119"/>
        <v>189.67</v>
      </c>
    </row>
    <row r="3740" spans="1:8" ht="40.5">
      <c r="A3740" s="359" t="s">
        <v>11243</v>
      </c>
      <c r="B3740" s="314" t="s">
        <v>6068</v>
      </c>
      <c r="C3740" s="359" t="s">
        <v>112</v>
      </c>
      <c r="D3740" s="359" t="s">
        <v>7701</v>
      </c>
      <c r="F3740" t="str">
        <f t="shared" si="118"/>
        <v>89866</v>
      </c>
      <c r="H3740" s="31">
        <f t="shared" si="119"/>
        <v>4.62</v>
      </c>
    </row>
    <row r="3741" spans="1:8" ht="40.5">
      <c r="A3741" s="359" t="s">
        <v>11244</v>
      </c>
      <c r="B3741" s="314" t="s">
        <v>6069</v>
      </c>
      <c r="C3741" s="359" t="s">
        <v>112</v>
      </c>
      <c r="D3741" s="359" t="s">
        <v>26638</v>
      </c>
      <c r="F3741" t="str">
        <f t="shared" si="118"/>
        <v>89867</v>
      </c>
      <c r="H3741" s="31">
        <f t="shared" si="119"/>
        <v>5.4</v>
      </c>
    </row>
    <row r="3742" spans="1:8" ht="40.5">
      <c r="A3742" s="359" t="s">
        <v>11245</v>
      </c>
      <c r="B3742" s="314" t="s">
        <v>6070</v>
      </c>
      <c r="C3742" s="359" t="s">
        <v>112</v>
      </c>
      <c r="D3742" s="359" t="s">
        <v>12642</v>
      </c>
      <c r="F3742" t="str">
        <f t="shared" si="118"/>
        <v>89868</v>
      </c>
      <c r="H3742" s="31">
        <f t="shared" si="119"/>
        <v>3.43</v>
      </c>
    </row>
    <row r="3743" spans="1:8" ht="40.5">
      <c r="A3743" s="359" t="s">
        <v>11246</v>
      </c>
      <c r="B3743" s="314" t="s">
        <v>6071</v>
      </c>
      <c r="C3743" s="359" t="s">
        <v>112</v>
      </c>
      <c r="D3743" s="359" t="s">
        <v>18893</v>
      </c>
      <c r="F3743" t="str">
        <f t="shared" si="118"/>
        <v>89869</v>
      </c>
      <c r="H3743" s="31">
        <f t="shared" si="119"/>
        <v>7.35</v>
      </c>
    </row>
    <row r="3744" spans="1:8" ht="40.5">
      <c r="A3744" s="359" t="s">
        <v>11247</v>
      </c>
      <c r="B3744" s="314" t="s">
        <v>6072</v>
      </c>
      <c r="C3744" s="359" t="s">
        <v>112</v>
      </c>
      <c r="D3744" s="359" t="s">
        <v>14810</v>
      </c>
      <c r="F3744" t="str">
        <f t="shared" si="118"/>
        <v>89979</v>
      </c>
      <c r="H3744" s="31">
        <f t="shared" si="119"/>
        <v>24.92</v>
      </c>
    </row>
    <row r="3745" spans="1:8" ht="40.5">
      <c r="A3745" s="359" t="s">
        <v>11248</v>
      </c>
      <c r="B3745" s="314" t="s">
        <v>6073</v>
      </c>
      <c r="C3745" s="359" t="s">
        <v>112</v>
      </c>
      <c r="D3745" s="359" t="s">
        <v>13965</v>
      </c>
      <c r="F3745" t="str">
        <f t="shared" si="118"/>
        <v>89980</v>
      </c>
      <c r="H3745" s="31">
        <f t="shared" si="119"/>
        <v>9.4600000000000009</v>
      </c>
    </row>
    <row r="3746" spans="1:8" ht="40.5">
      <c r="A3746" s="359" t="s">
        <v>11249</v>
      </c>
      <c r="B3746" s="314" t="s">
        <v>6074</v>
      </c>
      <c r="C3746" s="359" t="s">
        <v>112</v>
      </c>
      <c r="D3746" s="359" t="s">
        <v>13688</v>
      </c>
      <c r="F3746" t="str">
        <f t="shared" si="118"/>
        <v>89981</v>
      </c>
      <c r="H3746" s="31">
        <f t="shared" si="119"/>
        <v>21.92</v>
      </c>
    </row>
    <row r="3747" spans="1:8" ht="54">
      <c r="A3747" s="359" t="s">
        <v>11250</v>
      </c>
      <c r="B3747" s="314" t="s">
        <v>6075</v>
      </c>
      <c r="C3747" s="359" t="s">
        <v>112</v>
      </c>
      <c r="D3747" s="359" t="s">
        <v>24939</v>
      </c>
      <c r="F3747" t="str">
        <f t="shared" si="118"/>
        <v>90373</v>
      </c>
      <c r="H3747" s="31">
        <f t="shared" si="119"/>
        <v>13.45</v>
      </c>
    </row>
    <row r="3748" spans="1:8" ht="54">
      <c r="A3748" s="359" t="s">
        <v>11251</v>
      </c>
      <c r="B3748" s="314" t="s">
        <v>6076</v>
      </c>
      <c r="C3748" s="359" t="s">
        <v>112</v>
      </c>
      <c r="D3748" s="359" t="s">
        <v>27435</v>
      </c>
      <c r="F3748" t="str">
        <f t="shared" si="118"/>
        <v>90374</v>
      </c>
      <c r="H3748" s="31">
        <f t="shared" si="119"/>
        <v>21.04</v>
      </c>
    </row>
    <row r="3749" spans="1:8" ht="40.5">
      <c r="A3749" s="359" t="s">
        <v>11252</v>
      </c>
      <c r="B3749" s="314" t="s">
        <v>6077</v>
      </c>
      <c r="C3749" s="359" t="s">
        <v>112</v>
      </c>
      <c r="D3749" s="359" t="s">
        <v>7861</v>
      </c>
      <c r="F3749" t="str">
        <f t="shared" si="118"/>
        <v>90375</v>
      </c>
      <c r="H3749" s="31">
        <f t="shared" si="119"/>
        <v>8.27</v>
      </c>
    </row>
    <row r="3750" spans="1:8" ht="40.5">
      <c r="A3750" s="359" t="s">
        <v>11254</v>
      </c>
      <c r="B3750" s="314" t="s">
        <v>21842</v>
      </c>
      <c r="C3750" s="359" t="s">
        <v>112</v>
      </c>
      <c r="D3750" s="359" t="s">
        <v>24486</v>
      </c>
      <c r="F3750" t="str">
        <f t="shared" si="118"/>
        <v>92287</v>
      </c>
      <c r="H3750" s="31">
        <f t="shared" si="119"/>
        <v>13.77</v>
      </c>
    </row>
    <row r="3751" spans="1:8" ht="40.5">
      <c r="A3751" s="359" t="s">
        <v>11255</v>
      </c>
      <c r="B3751" s="314" t="s">
        <v>21843</v>
      </c>
      <c r="C3751" s="359" t="s">
        <v>112</v>
      </c>
      <c r="D3751" s="359" t="s">
        <v>22144</v>
      </c>
      <c r="F3751" t="str">
        <f t="shared" si="118"/>
        <v>92288</v>
      </c>
      <c r="H3751" s="31">
        <f t="shared" si="119"/>
        <v>21.02</v>
      </c>
    </row>
    <row r="3752" spans="1:8" ht="40.5">
      <c r="A3752" s="359" t="s">
        <v>11256</v>
      </c>
      <c r="B3752" s="314" t="s">
        <v>21844</v>
      </c>
      <c r="C3752" s="359" t="s">
        <v>112</v>
      </c>
      <c r="D3752" s="359" t="s">
        <v>27359</v>
      </c>
      <c r="F3752" t="str">
        <f t="shared" si="118"/>
        <v>92289</v>
      </c>
      <c r="H3752" s="31">
        <f t="shared" si="119"/>
        <v>36.43</v>
      </c>
    </row>
    <row r="3753" spans="1:8" ht="40.5">
      <c r="A3753" s="359" t="s">
        <v>11257</v>
      </c>
      <c r="B3753" s="314" t="s">
        <v>21845</v>
      </c>
      <c r="C3753" s="359" t="s">
        <v>112</v>
      </c>
      <c r="D3753" s="359" t="s">
        <v>27436</v>
      </c>
      <c r="F3753" t="str">
        <f t="shared" si="118"/>
        <v>92290</v>
      </c>
      <c r="H3753" s="31">
        <f t="shared" si="119"/>
        <v>55.03</v>
      </c>
    </row>
    <row r="3754" spans="1:8" ht="40.5">
      <c r="A3754" s="359" t="s">
        <v>11258</v>
      </c>
      <c r="B3754" s="314" t="s">
        <v>21846</v>
      </c>
      <c r="C3754" s="359" t="s">
        <v>112</v>
      </c>
      <c r="D3754" s="359" t="s">
        <v>26851</v>
      </c>
      <c r="F3754" t="str">
        <f t="shared" si="118"/>
        <v>92291</v>
      </c>
      <c r="H3754" s="31">
        <f t="shared" si="119"/>
        <v>83.96</v>
      </c>
    </row>
    <row r="3755" spans="1:8" ht="40.5">
      <c r="A3755" s="359" t="s">
        <v>11259</v>
      </c>
      <c r="B3755" s="314" t="s">
        <v>21847</v>
      </c>
      <c r="C3755" s="359" t="s">
        <v>112</v>
      </c>
      <c r="D3755" s="359" t="s">
        <v>27437</v>
      </c>
      <c r="F3755" t="str">
        <f t="shared" si="118"/>
        <v>92292</v>
      </c>
      <c r="H3755" s="31">
        <f t="shared" si="119"/>
        <v>259.76</v>
      </c>
    </row>
    <row r="3756" spans="1:8" ht="40.5">
      <c r="A3756" s="359" t="s">
        <v>11260</v>
      </c>
      <c r="B3756" s="314" t="s">
        <v>21848</v>
      </c>
      <c r="C3756" s="359" t="s">
        <v>112</v>
      </c>
      <c r="D3756" s="359" t="s">
        <v>8558</v>
      </c>
      <c r="F3756" t="str">
        <f t="shared" si="118"/>
        <v>92293</v>
      </c>
      <c r="H3756" s="31">
        <f t="shared" si="119"/>
        <v>7.98</v>
      </c>
    </row>
    <row r="3757" spans="1:8" ht="40.5">
      <c r="A3757" s="359" t="s">
        <v>11261</v>
      </c>
      <c r="B3757" s="314" t="s">
        <v>21849</v>
      </c>
      <c r="C3757" s="359" t="s">
        <v>112</v>
      </c>
      <c r="D3757" s="359" t="s">
        <v>12132</v>
      </c>
      <c r="F3757" t="str">
        <f t="shared" si="118"/>
        <v>92294</v>
      </c>
      <c r="H3757" s="31">
        <f t="shared" si="119"/>
        <v>12.93</v>
      </c>
    </row>
    <row r="3758" spans="1:8" ht="40.5">
      <c r="A3758" s="359" t="s">
        <v>11263</v>
      </c>
      <c r="B3758" s="314" t="s">
        <v>21850</v>
      </c>
      <c r="C3758" s="359" t="s">
        <v>112</v>
      </c>
      <c r="D3758" s="359" t="s">
        <v>27438</v>
      </c>
      <c r="F3758" t="str">
        <f t="shared" si="118"/>
        <v>92295</v>
      </c>
      <c r="H3758" s="31">
        <f t="shared" si="119"/>
        <v>23.73</v>
      </c>
    </row>
    <row r="3759" spans="1:8" ht="40.5">
      <c r="A3759" s="359" t="s">
        <v>11264</v>
      </c>
      <c r="B3759" s="314" t="s">
        <v>21851</v>
      </c>
      <c r="C3759" s="359" t="s">
        <v>112</v>
      </c>
      <c r="D3759" s="359" t="s">
        <v>20323</v>
      </c>
      <c r="F3759" t="str">
        <f t="shared" si="118"/>
        <v>92296</v>
      </c>
      <c r="H3759" s="31">
        <f t="shared" si="119"/>
        <v>31.51</v>
      </c>
    </row>
    <row r="3760" spans="1:8" ht="40.5">
      <c r="A3760" s="359" t="s">
        <v>11265</v>
      </c>
      <c r="B3760" s="314" t="s">
        <v>21852</v>
      </c>
      <c r="C3760" s="359" t="s">
        <v>112</v>
      </c>
      <c r="D3760" s="359" t="s">
        <v>27439</v>
      </c>
      <c r="F3760" t="str">
        <f t="shared" si="118"/>
        <v>92297</v>
      </c>
      <c r="H3760" s="31">
        <f t="shared" si="119"/>
        <v>48.48</v>
      </c>
    </row>
    <row r="3761" spans="1:8" ht="40.5">
      <c r="A3761" s="359" t="s">
        <v>11266</v>
      </c>
      <c r="B3761" s="314" t="s">
        <v>21853</v>
      </c>
      <c r="C3761" s="359" t="s">
        <v>112</v>
      </c>
      <c r="D3761" s="359" t="s">
        <v>27440</v>
      </c>
      <c r="F3761" t="str">
        <f t="shared" si="118"/>
        <v>92298</v>
      </c>
      <c r="H3761" s="31">
        <f t="shared" si="119"/>
        <v>134.69999999999999</v>
      </c>
    </row>
    <row r="3762" spans="1:8" ht="40.5">
      <c r="A3762" s="359" t="s">
        <v>11267</v>
      </c>
      <c r="B3762" s="314" t="s">
        <v>21854</v>
      </c>
      <c r="C3762" s="359" t="s">
        <v>112</v>
      </c>
      <c r="D3762" s="359" t="s">
        <v>12230</v>
      </c>
      <c r="F3762" t="str">
        <f t="shared" si="118"/>
        <v>92299</v>
      </c>
      <c r="H3762" s="31">
        <f t="shared" si="119"/>
        <v>18.18</v>
      </c>
    </row>
    <row r="3763" spans="1:8" ht="40.5">
      <c r="A3763" s="359" t="s">
        <v>11268</v>
      </c>
      <c r="B3763" s="314" t="s">
        <v>21855</v>
      </c>
      <c r="C3763" s="359" t="s">
        <v>112</v>
      </c>
      <c r="D3763" s="359" t="s">
        <v>27441</v>
      </c>
      <c r="F3763" t="str">
        <f t="shared" si="118"/>
        <v>92300</v>
      </c>
      <c r="H3763" s="31">
        <f t="shared" si="119"/>
        <v>26.82</v>
      </c>
    </row>
    <row r="3764" spans="1:8" ht="40.5">
      <c r="A3764" s="359" t="s">
        <v>11269</v>
      </c>
      <c r="B3764" s="314" t="s">
        <v>21856</v>
      </c>
      <c r="C3764" s="359" t="s">
        <v>112</v>
      </c>
      <c r="D3764" s="359" t="s">
        <v>27442</v>
      </c>
      <c r="F3764" t="str">
        <f t="shared" si="118"/>
        <v>92301</v>
      </c>
      <c r="H3764" s="31">
        <f t="shared" si="119"/>
        <v>51.77</v>
      </c>
    </row>
    <row r="3765" spans="1:8" ht="40.5">
      <c r="A3765" s="359" t="s">
        <v>11270</v>
      </c>
      <c r="B3765" s="314" t="s">
        <v>21857</v>
      </c>
      <c r="C3765" s="359" t="s">
        <v>112</v>
      </c>
      <c r="D3765" s="359" t="s">
        <v>22441</v>
      </c>
      <c r="F3765" t="str">
        <f t="shared" si="118"/>
        <v>92302</v>
      </c>
      <c r="H3765" s="31">
        <f t="shared" si="119"/>
        <v>68.33</v>
      </c>
    </row>
    <row r="3766" spans="1:8" ht="40.5">
      <c r="A3766" s="359" t="s">
        <v>11271</v>
      </c>
      <c r="B3766" s="314" t="s">
        <v>21858</v>
      </c>
      <c r="C3766" s="359" t="s">
        <v>112</v>
      </c>
      <c r="D3766" s="359" t="s">
        <v>27443</v>
      </c>
      <c r="F3766" t="str">
        <f t="shared" si="118"/>
        <v>92303</v>
      </c>
      <c r="H3766" s="31">
        <f t="shared" si="119"/>
        <v>124.28</v>
      </c>
    </row>
    <row r="3767" spans="1:8" ht="40.5">
      <c r="A3767" s="359" t="s">
        <v>11272</v>
      </c>
      <c r="B3767" s="314" t="s">
        <v>21859</v>
      </c>
      <c r="C3767" s="359" t="s">
        <v>112</v>
      </c>
      <c r="D3767" s="359" t="s">
        <v>27444</v>
      </c>
      <c r="F3767" t="str">
        <f t="shared" si="118"/>
        <v>92304</v>
      </c>
      <c r="H3767" s="31">
        <f t="shared" si="119"/>
        <v>320.73</v>
      </c>
    </row>
    <row r="3768" spans="1:8" ht="40.5">
      <c r="A3768" s="359" t="s">
        <v>11273</v>
      </c>
      <c r="B3768" s="314" t="s">
        <v>21860</v>
      </c>
      <c r="C3768" s="359" t="s">
        <v>112</v>
      </c>
      <c r="D3768" s="359" t="s">
        <v>26634</v>
      </c>
      <c r="F3768" t="str">
        <f t="shared" si="118"/>
        <v>92311</v>
      </c>
      <c r="H3768" s="31">
        <f t="shared" si="119"/>
        <v>10.25</v>
      </c>
    </row>
    <row r="3769" spans="1:8" ht="40.5">
      <c r="A3769" s="359" t="s">
        <v>11274</v>
      </c>
      <c r="B3769" s="314" t="s">
        <v>21861</v>
      </c>
      <c r="C3769" s="359" t="s">
        <v>112</v>
      </c>
      <c r="D3769" s="359" t="s">
        <v>27445</v>
      </c>
      <c r="F3769" t="str">
        <f t="shared" si="118"/>
        <v>92312</v>
      </c>
      <c r="H3769" s="31">
        <f t="shared" si="119"/>
        <v>16.36</v>
      </c>
    </row>
    <row r="3770" spans="1:8" ht="40.5">
      <c r="A3770" s="359" t="s">
        <v>11275</v>
      </c>
      <c r="B3770" s="314" t="s">
        <v>21862</v>
      </c>
      <c r="C3770" s="359" t="s">
        <v>112</v>
      </c>
      <c r="D3770" s="359" t="s">
        <v>23344</v>
      </c>
      <c r="F3770" t="str">
        <f t="shared" si="118"/>
        <v>92313</v>
      </c>
      <c r="H3770" s="31">
        <f t="shared" si="119"/>
        <v>23.6</v>
      </c>
    </row>
    <row r="3771" spans="1:8" ht="40.5">
      <c r="A3771" s="359" t="s">
        <v>11276</v>
      </c>
      <c r="B3771" s="314" t="s">
        <v>21863</v>
      </c>
      <c r="C3771" s="359" t="s">
        <v>112</v>
      </c>
      <c r="D3771" s="359" t="s">
        <v>9886</v>
      </c>
      <c r="F3771" t="str">
        <f t="shared" si="118"/>
        <v>92314</v>
      </c>
      <c r="H3771" s="31">
        <f t="shared" si="119"/>
        <v>6.68</v>
      </c>
    </row>
    <row r="3772" spans="1:8" ht="40.5">
      <c r="A3772" s="359" t="s">
        <v>11277</v>
      </c>
      <c r="B3772" s="314" t="s">
        <v>21865</v>
      </c>
      <c r="C3772" s="359" t="s">
        <v>112</v>
      </c>
      <c r="D3772" s="359" t="s">
        <v>23707</v>
      </c>
      <c r="F3772" t="str">
        <f t="shared" si="118"/>
        <v>92315</v>
      </c>
      <c r="H3772" s="31">
        <f t="shared" si="119"/>
        <v>9.75</v>
      </c>
    </row>
    <row r="3773" spans="1:8" ht="40.5">
      <c r="A3773" s="359" t="s">
        <v>11279</v>
      </c>
      <c r="B3773" s="314" t="s">
        <v>21866</v>
      </c>
      <c r="C3773" s="359" t="s">
        <v>112</v>
      </c>
      <c r="D3773" s="359" t="s">
        <v>13852</v>
      </c>
      <c r="F3773" t="str">
        <f t="shared" si="118"/>
        <v>92316</v>
      </c>
      <c r="H3773" s="31">
        <f t="shared" si="119"/>
        <v>14.69</v>
      </c>
    </row>
    <row r="3774" spans="1:8" ht="40.5">
      <c r="A3774" s="359" t="s">
        <v>11280</v>
      </c>
      <c r="B3774" s="314" t="s">
        <v>21867</v>
      </c>
      <c r="C3774" s="359" t="s">
        <v>112</v>
      </c>
      <c r="D3774" s="359" t="s">
        <v>14472</v>
      </c>
      <c r="F3774" t="str">
        <f t="shared" si="118"/>
        <v>92317</v>
      </c>
      <c r="H3774" s="31">
        <f t="shared" si="119"/>
        <v>13.9</v>
      </c>
    </row>
    <row r="3775" spans="1:8" ht="40.5">
      <c r="A3775" s="359" t="s">
        <v>11282</v>
      </c>
      <c r="B3775" s="314" t="s">
        <v>21868</v>
      </c>
      <c r="C3775" s="359" t="s">
        <v>112</v>
      </c>
      <c r="D3775" s="359" t="s">
        <v>23543</v>
      </c>
      <c r="F3775" t="str">
        <f t="shared" si="118"/>
        <v>92318</v>
      </c>
      <c r="H3775" s="31">
        <f t="shared" si="119"/>
        <v>21.66</v>
      </c>
    </row>
    <row r="3776" spans="1:8" ht="40.5">
      <c r="A3776" s="359" t="s">
        <v>11283</v>
      </c>
      <c r="B3776" s="314" t="s">
        <v>21869</v>
      </c>
      <c r="C3776" s="359" t="s">
        <v>112</v>
      </c>
      <c r="D3776" s="359" t="s">
        <v>27446</v>
      </c>
      <c r="F3776" t="str">
        <f t="shared" si="118"/>
        <v>92319</v>
      </c>
      <c r="H3776" s="31">
        <f t="shared" si="119"/>
        <v>30.3</v>
      </c>
    </row>
    <row r="3777" spans="1:8" ht="40.5">
      <c r="A3777" s="359" t="s">
        <v>11285</v>
      </c>
      <c r="B3777" s="314" t="s">
        <v>21870</v>
      </c>
      <c r="C3777" s="359" t="s">
        <v>112</v>
      </c>
      <c r="D3777" s="359" t="s">
        <v>8443</v>
      </c>
      <c r="F3777" t="str">
        <f t="shared" si="118"/>
        <v>92326</v>
      </c>
      <c r="H3777" s="31">
        <f t="shared" si="119"/>
        <v>11.5</v>
      </c>
    </row>
    <row r="3778" spans="1:8" ht="40.5">
      <c r="A3778" s="359" t="s">
        <v>11286</v>
      </c>
      <c r="B3778" s="314" t="s">
        <v>21871</v>
      </c>
      <c r="C3778" s="359" t="s">
        <v>112</v>
      </c>
      <c r="D3778" s="359" t="s">
        <v>25224</v>
      </c>
      <c r="F3778" t="str">
        <f t="shared" si="118"/>
        <v>92327</v>
      </c>
      <c r="H3778" s="31">
        <f t="shared" si="119"/>
        <v>18.760000000000002</v>
      </c>
    </row>
    <row r="3779" spans="1:8" ht="40.5">
      <c r="A3779" s="359" t="s">
        <v>11287</v>
      </c>
      <c r="B3779" s="314" t="s">
        <v>21872</v>
      </c>
      <c r="C3779" s="359" t="s">
        <v>112</v>
      </c>
      <c r="D3779" s="359" t="s">
        <v>23668</v>
      </c>
      <c r="F3779" t="str">
        <f t="shared" si="118"/>
        <v>92328</v>
      </c>
      <c r="H3779" s="31">
        <f t="shared" si="119"/>
        <v>27.89</v>
      </c>
    </row>
    <row r="3780" spans="1:8" ht="40.5">
      <c r="A3780" s="359" t="s">
        <v>11288</v>
      </c>
      <c r="B3780" s="314" t="s">
        <v>21873</v>
      </c>
      <c r="C3780" s="359" t="s">
        <v>112</v>
      </c>
      <c r="D3780" s="359" t="s">
        <v>9844</v>
      </c>
      <c r="F3780" t="str">
        <f t="shared" si="118"/>
        <v>92329</v>
      </c>
      <c r="H3780" s="31">
        <f t="shared" si="119"/>
        <v>6.83</v>
      </c>
    </row>
    <row r="3781" spans="1:8" ht="40.5">
      <c r="A3781" s="359" t="s">
        <v>11290</v>
      </c>
      <c r="B3781" s="314" t="s">
        <v>21874</v>
      </c>
      <c r="C3781" s="359" t="s">
        <v>112</v>
      </c>
      <c r="D3781" s="359" t="s">
        <v>22389</v>
      </c>
      <c r="F3781" t="str">
        <f t="shared" ref="F3781:F3844" si="120">TRIM(A3781)</f>
        <v>92330</v>
      </c>
      <c r="H3781" s="31">
        <f t="shared" ref="H3781:H3844" si="121">ROUND(D3781*(1+$H$1),2)</f>
        <v>11.32</v>
      </c>
    </row>
    <row r="3782" spans="1:8" ht="40.5">
      <c r="A3782" s="359" t="s">
        <v>11292</v>
      </c>
      <c r="B3782" s="314" t="s">
        <v>21875</v>
      </c>
      <c r="C3782" s="359" t="s">
        <v>112</v>
      </c>
      <c r="D3782" s="359" t="s">
        <v>27447</v>
      </c>
      <c r="F3782" t="str">
        <f t="shared" si="120"/>
        <v>92331</v>
      </c>
      <c r="H3782" s="31">
        <f t="shared" si="121"/>
        <v>17.55</v>
      </c>
    </row>
    <row r="3783" spans="1:8" ht="40.5">
      <c r="A3783" s="359" t="s">
        <v>11293</v>
      </c>
      <c r="B3783" s="314" t="s">
        <v>21876</v>
      </c>
      <c r="C3783" s="359" t="s">
        <v>112</v>
      </c>
      <c r="D3783" s="359" t="s">
        <v>14009</v>
      </c>
      <c r="F3783" t="str">
        <f t="shared" si="120"/>
        <v>92332</v>
      </c>
      <c r="H3783" s="31">
        <f t="shared" si="121"/>
        <v>14.16</v>
      </c>
    </row>
    <row r="3784" spans="1:8" ht="40.5">
      <c r="A3784" s="359" t="s">
        <v>11294</v>
      </c>
      <c r="B3784" s="314" t="s">
        <v>21877</v>
      </c>
      <c r="C3784" s="359" t="s">
        <v>112</v>
      </c>
      <c r="D3784" s="359" t="s">
        <v>21668</v>
      </c>
      <c r="F3784" t="str">
        <f t="shared" si="120"/>
        <v>92333</v>
      </c>
      <c r="H3784" s="31">
        <f t="shared" si="121"/>
        <v>24.83</v>
      </c>
    </row>
    <row r="3785" spans="1:8" ht="40.5">
      <c r="A3785" s="359" t="s">
        <v>11295</v>
      </c>
      <c r="B3785" s="314" t="s">
        <v>21878</v>
      </c>
      <c r="C3785" s="359" t="s">
        <v>112</v>
      </c>
      <c r="D3785" s="359" t="s">
        <v>27448</v>
      </c>
      <c r="F3785" t="str">
        <f t="shared" si="120"/>
        <v>92334</v>
      </c>
      <c r="H3785" s="31">
        <f t="shared" si="121"/>
        <v>35.97</v>
      </c>
    </row>
    <row r="3786" spans="1:8" ht="40.5">
      <c r="A3786" s="359" t="s">
        <v>11296</v>
      </c>
      <c r="B3786" s="314" t="s">
        <v>2406</v>
      </c>
      <c r="C3786" s="359" t="s">
        <v>112</v>
      </c>
      <c r="D3786" s="359" t="s">
        <v>23602</v>
      </c>
      <c r="F3786" t="str">
        <f t="shared" si="120"/>
        <v>92344</v>
      </c>
      <c r="H3786" s="31">
        <f t="shared" si="121"/>
        <v>61.08</v>
      </c>
    </row>
    <row r="3787" spans="1:8" ht="40.5">
      <c r="A3787" s="359" t="s">
        <v>11297</v>
      </c>
      <c r="B3787" s="314" t="s">
        <v>3368</v>
      </c>
      <c r="C3787" s="359" t="s">
        <v>112</v>
      </c>
      <c r="D3787" s="359" t="s">
        <v>27449</v>
      </c>
      <c r="F3787" t="str">
        <f t="shared" si="120"/>
        <v>92345</v>
      </c>
      <c r="H3787" s="31">
        <f t="shared" si="121"/>
        <v>61.05</v>
      </c>
    </row>
    <row r="3788" spans="1:8" ht="40.5">
      <c r="A3788" s="359" t="s">
        <v>11298</v>
      </c>
      <c r="B3788" s="314" t="s">
        <v>3369</v>
      </c>
      <c r="C3788" s="359" t="s">
        <v>112</v>
      </c>
      <c r="D3788" s="359" t="s">
        <v>24059</v>
      </c>
      <c r="F3788" t="str">
        <f t="shared" si="120"/>
        <v>92346</v>
      </c>
      <c r="H3788" s="31">
        <f t="shared" si="121"/>
        <v>81.42</v>
      </c>
    </row>
    <row r="3789" spans="1:8" ht="40.5">
      <c r="A3789" s="359" t="s">
        <v>11299</v>
      </c>
      <c r="B3789" s="314" t="s">
        <v>3370</v>
      </c>
      <c r="C3789" s="359" t="s">
        <v>112</v>
      </c>
      <c r="D3789" s="359" t="s">
        <v>27450</v>
      </c>
      <c r="F3789" t="str">
        <f t="shared" si="120"/>
        <v>92347</v>
      </c>
      <c r="H3789" s="31">
        <f t="shared" si="121"/>
        <v>91.25</v>
      </c>
    </row>
    <row r="3790" spans="1:8" ht="40.5">
      <c r="A3790" s="359" t="s">
        <v>11300</v>
      </c>
      <c r="B3790" s="314" t="s">
        <v>2407</v>
      </c>
      <c r="C3790" s="359" t="s">
        <v>112</v>
      </c>
      <c r="D3790" s="359" t="s">
        <v>27451</v>
      </c>
      <c r="F3790" t="str">
        <f t="shared" si="120"/>
        <v>92348</v>
      </c>
      <c r="H3790" s="31">
        <f t="shared" si="121"/>
        <v>116.13</v>
      </c>
    </row>
    <row r="3791" spans="1:8" ht="40.5">
      <c r="A3791" s="359" t="s">
        <v>11301</v>
      </c>
      <c r="B3791" s="314" t="s">
        <v>3371</v>
      </c>
      <c r="C3791" s="359" t="s">
        <v>112</v>
      </c>
      <c r="D3791" s="359" t="s">
        <v>22335</v>
      </c>
      <c r="F3791" t="str">
        <f t="shared" si="120"/>
        <v>92349</v>
      </c>
      <c r="H3791" s="31">
        <f t="shared" si="121"/>
        <v>124.87</v>
      </c>
    </row>
    <row r="3792" spans="1:8" ht="40.5">
      <c r="A3792" s="359" t="s">
        <v>11302</v>
      </c>
      <c r="B3792" s="314" t="s">
        <v>2408</v>
      </c>
      <c r="C3792" s="359" t="s">
        <v>112</v>
      </c>
      <c r="D3792" s="359" t="s">
        <v>27452</v>
      </c>
      <c r="F3792" t="str">
        <f t="shared" si="120"/>
        <v>92350</v>
      </c>
      <c r="H3792" s="31">
        <f t="shared" si="121"/>
        <v>90.74</v>
      </c>
    </row>
    <row r="3793" spans="1:8" ht="40.5">
      <c r="A3793" s="359" t="s">
        <v>11303</v>
      </c>
      <c r="B3793" s="314" t="s">
        <v>2409</v>
      </c>
      <c r="C3793" s="359" t="s">
        <v>112</v>
      </c>
      <c r="D3793" s="359" t="s">
        <v>26911</v>
      </c>
      <c r="F3793" t="str">
        <f t="shared" si="120"/>
        <v>92351</v>
      </c>
      <c r="H3793" s="31">
        <f t="shared" si="121"/>
        <v>88.56</v>
      </c>
    </row>
    <row r="3794" spans="1:8" ht="40.5">
      <c r="A3794" s="359" t="s">
        <v>11304</v>
      </c>
      <c r="B3794" s="314" t="s">
        <v>3372</v>
      </c>
      <c r="C3794" s="359" t="s">
        <v>112</v>
      </c>
      <c r="D3794" s="359" t="s">
        <v>27453</v>
      </c>
      <c r="F3794" t="str">
        <f t="shared" si="120"/>
        <v>92352</v>
      </c>
      <c r="H3794" s="31">
        <f t="shared" si="121"/>
        <v>141</v>
      </c>
    </row>
    <row r="3795" spans="1:8" ht="40.5">
      <c r="A3795" s="359" t="s">
        <v>11305</v>
      </c>
      <c r="B3795" s="314" t="s">
        <v>3373</v>
      </c>
      <c r="C3795" s="359" t="s">
        <v>112</v>
      </c>
      <c r="D3795" s="359" t="s">
        <v>26328</v>
      </c>
      <c r="F3795" t="str">
        <f t="shared" si="120"/>
        <v>92353</v>
      </c>
      <c r="H3795" s="31">
        <f t="shared" si="121"/>
        <v>131.38</v>
      </c>
    </row>
    <row r="3796" spans="1:8" ht="40.5">
      <c r="A3796" s="359" t="s">
        <v>11306</v>
      </c>
      <c r="B3796" s="314" t="s">
        <v>2410</v>
      </c>
      <c r="C3796" s="359" t="s">
        <v>112</v>
      </c>
      <c r="D3796" s="359" t="s">
        <v>27454</v>
      </c>
      <c r="F3796" t="str">
        <f t="shared" si="120"/>
        <v>92354</v>
      </c>
      <c r="H3796" s="31">
        <f t="shared" si="121"/>
        <v>189.24</v>
      </c>
    </row>
    <row r="3797" spans="1:8" ht="40.5">
      <c r="A3797" s="359" t="s">
        <v>11307</v>
      </c>
      <c r="B3797" s="314" t="s">
        <v>2411</v>
      </c>
      <c r="C3797" s="359" t="s">
        <v>112</v>
      </c>
      <c r="D3797" s="359" t="s">
        <v>24698</v>
      </c>
      <c r="F3797" t="str">
        <f t="shared" si="120"/>
        <v>92355</v>
      </c>
      <c r="H3797" s="31">
        <f t="shared" si="121"/>
        <v>170.69</v>
      </c>
    </row>
    <row r="3798" spans="1:8" ht="40.5">
      <c r="A3798" s="359" t="s">
        <v>11308</v>
      </c>
      <c r="B3798" s="314" t="s">
        <v>2412</v>
      </c>
      <c r="C3798" s="359" t="s">
        <v>112</v>
      </c>
      <c r="D3798" s="359" t="s">
        <v>27455</v>
      </c>
      <c r="F3798" t="str">
        <f t="shared" si="120"/>
        <v>92356</v>
      </c>
      <c r="H3798" s="31">
        <f t="shared" si="121"/>
        <v>118.03</v>
      </c>
    </row>
    <row r="3799" spans="1:8" ht="40.5">
      <c r="A3799" s="359" t="s">
        <v>11309</v>
      </c>
      <c r="B3799" s="314" t="s">
        <v>6078</v>
      </c>
      <c r="C3799" s="359" t="s">
        <v>112</v>
      </c>
      <c r="D3799" s="359" t="s">
        <v>27456</v>
      </c>
      <c r="F3799" t="str">
        <f t="shared" si="120"/>
        <v>92357</v>
      </c>
      <c r="H3799" s="31">
        <f t="shared" si="121"/>
        <v>180.01</v>
      </c>
    </row>
    <row r="3800" spans="1:8" ht="40.5">
      <c r="A3800" s="359" t="s">
        <v>11310</v>
      </c>
      <c r="B3800" s="314" t="s">
        <v>2413</v>
      </c>
      <c r="C3800" s="359" t="s">
        <v>112</v>
      </c>
      <c r="D3800" s="359" t="s">
        <v>27457</v>
      </c>
      <c r="F3800" t="str">
        <f t="shared" si="120"/>
        <v>92358</v>
      </c>
      <c r="H3800" s="31">
        <f t="shared" si="121"/>
        <v>225.82</v>
      </c>
    </row>
    <row r="3801" spans="1:8" ht="40.5">
      <c r="A3801" s="359" t="s">
        <v>11311</v>
      </c>
      <c r="B3801" s="314" t="s">
        <v>3374</v>
      </c>
      <c r="C3801" s="359" t="s">
        <v>112</v>
      </c>
      <c r="D3801" s="359" t="s">
        <v>24591</v>
      </c>
      <c r="F3801" t="str">
        <f t="shared" si="120"/>
        <v>92369</v>
      </c>
      <c r="H3801" s="31">
        <f t="shared" si="121"/>
        <v>31.74</v>
      </c>
    </row>
    <row r="3802" spans="1:8" ht="40.5">
      <c r="A3802" s="359" t="s">
        <v>11312</v>
      </c>
      <c r="B3802" s="314" t="s">
        <v>3375</v>
      </c>
      <c r="C3802" s="359" t="s">
        <v>112</v>
      </c>
      <c r="D3802" s="359" t="s">
        <v>24954</v>
      </c>
      <c r="F3802" t="str">
        <f t="shared" si="120"/>
        <v>92370</v>
      </c>
      <c r="H3802" s="31">
        <f t="shared" si="121"/>
        <v>33.520000000000003</v>
      </c>
    </row>
    <row r="3803" spans="1:8" ht="54">
      <c r="A3803" s="359" t="s">
        <v>11313</v>
      </c>
      <c r="B3803" s="314" t="s">
        <v>6079</v>
      </c>
      <c r="C3803" s="359" t="s">
        <v>112</v>
      </c>
      <c r="D3803" s="359" t="s">
        <v>27458</v>
      </c>
      <c r="F3803" t="str">
        <f t="shared" si="120"/>
        <v>92371</v>
      </c>
      <c r="H3803" s="31">
        <f t="shared" si="121"/>
        <v>38.85</v>
      </c>
    </row>
    <row r="3804" spans="1:8" ht="54">
      <c r="A3804" s="359" t="s">
        <v>11314</v>
      </c>
      <c r="B3804" s="314" t="s">
        <v>3376</v>
      </c>
      <c r="C3804" s="359" t="s">
        <v>112</v>
      </c>
      <c r="D3804" s="359" t="s">
        <v>18752</v>
      </c>
      <c r="F3804" t="str">
        <f t="shared" si="120"/>
        <v>92372</v>
      </c>
      <c r="H3804" s="31">
        <f t="shared" si="121"/>
        <v>40.5</v>
      </c>
    </row>
    <row r="3805" spans="1:8" ht="54">
      <c r="A3805" s="359" t="s">
        <v>11315</v>
      </c>
      <c r="B3805" s="314" t="s">
        <v>6080</v>
      </c>
      <c r="C3805" s="359" t="s">
        <v>112</v>
      </c>
      <c r="D3805" s="359" t="s">
        <v>21976</v>
      </c>
      <c r="F3805" t="str">
        <f t="shared" si="120"/>
        <v>92373</v>
      </c>
      <c r="H3805" s="31">
        <f t="shared" si="121"/>
        <v>46.32</v>
      </c>
    </row>
    <row r="3806" spans="1:8" ht="54">
      <c r="A3806" s="359" t="s">
        <v>11316</v>
      </c>
      <c r="B3806" s="314" t="s">
        <v>3377</v>
      </c>
      <c r="C3806" s="359" t="s">
        <v>112</v>
      </c>
      <c r="D3806" s="359" t="s">
        <v>24487</v>
      </c>
      <c r="F3806" t="str">
        <f t="shared" si="120"/>
        <v>92374</v>
      </c>
      <c r="H3806" s="31">
        <f t="shared" si="121"/>
        <v>46.64</v>
      </c>
    </row>
    <row r="3807" spans="1:8" ht="40.5">
      <c r="A3807" s="359" t="s">
        <v>11317</v>
      </c>
      <c r="B3807" s="314" t="s">
        <v>3378</v>
      </c>
      <c r="C3807" s="359" t="s">
        <v>112</v>
      </c>
      <c r="D3807" s="359" t="s">
        <v>27459</v>
      </c>
      <c r="F3807" t="str">
        <f t="shared" si="120"/>
        <v>92375</v>
      </c>
      <c r="H3807" s="31">
        <f t="shared" si="121"/>
        <v>61.02</v>
      </c>
    </row>
    <row r="3808" spans="1:8" ht="40.5">
      <c r="A3808" s="359" t="s">
        <v>11318</v>
      </c>
      <c r="B3808" s="314" t="s">
        <v>3379</v>
      </c>
      <c r="C3808" s="359" t="s">
        <v>112</v>
      </c>
      <c r="D3808" s="359" t="s">
        <v>26581</v>
      </c>
      <c r="F3808" t="str">
        <f t="shared" si="120"/>
        <v>92376</v>
      </c>
      <c r="H3808" s="31">
        <f t="shared" si="121"/>
        <v>61</v>
      </c>
    </row>
    <row r="3809" spans="1:8" ht="54">
      <c r="A3809" s="359" t="s">
        <v>11319</v>
      </c>
      <c r="B3809" s="314" t="s">
        <v>6081</v>
      </c>
      <c r="C3809" s="359" t="s">
        <v>112</v>
      </c>
      <c r="D3809" s="359" t="s">
        <v>27460</v>
      </c>
      <c r="F3809" t="str">
        <f t="shared" si="120"/>
        <v>92377</v>
      </c>
      <c r="H3809" s="31">
        <f t="shared" si="121"/>
        <v>82.84</v>
      </c>
    </row>
    <row r="3810" spans="1:8" ht="54">
      <c r="A3810" s="359" t="s">
        <v>11320</v>
      </c>
      <c r="B3810" s="314" t="s">
        <v>3380</v>
      </c>
      <c r="C3810" s="359" t="s">
        <v>112</v>
      </c>
      <c r="D3810" s="359" t="s">
        <v>27461</v>
      </c>
      <c r="F3810" t="str">
        <f t="shared" si="120"/>
        <v>92378</v>
      </c>
      <c r="H3810" s="31">
        <f t="shared" si="121"/>
        <v>92.67</v>
      </c>
    </row>
    <row r="3811" spans="1:8" ht="40.5">
      <c r="A3811" s="359" t="s">
        <v>11321</v>
      </c>
      <c r="B3811" s="314" t="s">
        <v>3381</v>
      </c>
      <c r="C3811" s="359" t="s">
        <v>112</v>
      </c>
      <c r="D3811" s="359" t="s">
        <v>27462</v>
      </c>
      <c r="F3811" t="str">
        <f t="shared" si="120"/>
        <v>92379</v>
      </c>
      <c r="H3811" s="31">
        <f t="shared" si="121"/>
        <v>119.05</v>
      </c>
    </row>
    <row r="3812" spans="1:8" ht="40.5">
      <c r="A3812" s="359" t="s">
        <v>11322</v>
      </c>
      <c r="B3812" s="314" t="s">
        <v>3382</v>
      </c>
      <c r="C3812" s="359" t="s">
        <v>112</v>
      </c>
      <c r="D3812" s="359" t="s">
        <v>27463</v>
      </c>
      <c r="F3812" t="str">
        <f t="shared" si="120"/>
        <v>92380</v>
      </c>
      <c r="H3812" s="31">
        <f t="shared" si="121"/>
        <v>127.79</v>
      </c>
    </row>
    <row r="3813" spans="1:8" ht="54">
      <c r="A3813" s="359" t="s">
        <v>11323</v>
      </c>
      <c r="B3813" s="314" t="s">
        <v>3383</v>
      </c>
      <c r="C3813" s="359" t="s">
        <v>112</v>
      </c>
      <c r="D3813" s="359" t="s">
        <v>24322</v>
      </c>
      <c r="F3813" t="str">
        <f t="shared" si="120"/>
        <v>92381</v>
      </c>
      <c r="H3813" s="31">
        <f t="shared" si="121"/>
        <v>48.12</v>
      </c>
    </row>
    <row r="3814" spans="1:8" ht="54">
      <c r="A3814" s="359" t="s">
        <v>11324</v>
      </c>
      <c r="B3814" s="314" t="s">
        <v>3384</v>
      </c>
      <c r="C3814" s="359" t="s">
        <v>112</v>
      </c>
      <c r="D3814" s="359" t="s">
        <v>25232</v>
      </c>
      <c r="F3814" t="str">
        <f t="shared" si="120"/>
        <v>92382</v>
      </c>
      <c r="H3814" s="31">
        <f t="shared" si="121"/>
        <v>45.77</v>
      </c>
    </row>
    <row r="3815" spans="1:8" ht="54">
      <c r="A3815" s="359" t="s">
        <v>11325</v>
      </c>
      <c r="B3815" s="314" t="s">
        <v>3385</v>
      </c>
      <c r="C3815" s="359" t="s">
        <v>112</v>
      </c>
      <c r="D3815" s="359" t="s">
        <v>27464</v>
      </c>
      <c r="F3815" t="str">
        <f t="shared" si="120"/>
        <v>92383</v>
      </c>
      <c r="H3815" s="31">
        <f t="shared" si="121"/>
        <v>61.66</v>
      </c>
    </row>
    <row r="3816" spans="1:8" ht="54">
      <c r="A3816" s="359" t="s">
        <v>11326</v>
      </c>
      <c r="B3816" s="314" t="s">
        <v>3386</v>
      </c>
      <c r="C3816" s="359" t="s">
        <v>112</v>
      </c>
      <c r="D3816" s="359" t="s">
        <v>27465</v>
      </c>
      <c r="F3816" t="str">
        <f t="shared" si="120"/>
        <v>92384</v>
      </c>
      <c r="H3816" s="31">
        <f t="shared" si="121"/>
        <v>56.99</v>
      </c>
    </row>
    <row r="3817" spans="1:8" ht="54">
      <c r="A3817" s="359" t="s">
        <v>11327</v>
      </c>
      <c r="B3817" s="314" t="s">
        <v>3387</v>
      </c>
      <c r="C3817" s="359" t="s">
        <v>112</v>
      </c>
      <c r="D3817" s="359" t="s">
        <v>24428</v>
      </c>
      <c r="F3817" t="str">
        <f t="shared" si="120"/>
        <v>92385</v>
      </c>
      <c r="H3817" s="31">
        <f t="shared" si="121"/>
        <v>71.03</v>
      </c>
    </row>
    <row r="3818" spans="1:8" ht="54">
      <c r="A3818" s="359" t="s">
        <v>11328</v>
      </c>
      <c r="B3818" s="314" t="s">
        <v>3388</v>
      </c>
      <c r="C3818" s="359" t="s">
        <v>112</v>
      </c>
      <c r="D3818" s="359" t="s">
        <v>24313</v>
      </c>
      <c r="F3818" t="str">
        <f t="shared" si="120"/>
        <v>92386</v>
      </c>
      <c r="H3818" s="31">
        <f t="shared" si="121"/>
        <v>67.819999999999993</v>
      </c>
    </row>
    <row r="3819" spans="1:8" ht="54">
      <c r="A3819" s="359" t="s">
        <v>11329</v>
      </c>
      <c r="B3819" s="314" t="s">
        <v>3389</v>
      </c>
      <c r="C3819" s="359" t="s">
        <v>112</v>
      </c>
      <c r="D3819" s="359" t="s">
        <v>23665</v>
      </c>
      <c r="F3819" t="str">
        <f t="shared" si="120"/>
        <v>92387</v>
      </c>
      <c r="H3819" s="31">
        <f t="shared" si="121"/>
        <v>90.66</v>
      </c>
    </row>
    <row r="3820" spans="1:8" ht="54">
      <c r="A3820" s="359" t="s">
        <v>11330</v>
      </c>
      <c r="B3820" s="314" t="s">
        <v>3390</v>
      </c>
      <c r="C3820" s="359" t="s">
        <v>112</v>
      </c>
      <c r="D3820" s="359" t="s">
        <v>27466</v>
      </c>
      <c r="F3820" t="str">
        <f t="shared" si="120"/>
        <v>92388</v>
      </c>
      <c r="H3820" s="31">
        <f t="shared" si="121"/>
        <v>88.48</v>
      </c>
    </row>
    <row r="3821" spans="1:8" ht="54">
      <c r="A3821" s="359" t="s">
        <v>11331</v>
      </c>
      <c r="B3821" s="314" t="s">
        <v>3391</v>
      </c>
      <c r="C3821" s="359" t="s">
        <v>112</v>
      </c>
      <c r="D3821" s="359" t="s">
        <v>27467</v>
      </c>
      <c r="F3821" t="str">
        <f t="shared" si="120"/>
        <v>92389</v>
      </c>
      <c r="H3821" s="31">
        <f t="shared" si="121"/>
        <v>143.16</v>
      </c>
    </row>
    <row r="3822" spans="1:8" ht="54">
      <c r="A3822" s="359" t="s">
        <v>11332</v>
      </c>
      <c r="B3822" s="314" t="s">
        <v>3392</v>
      </c>
      <c r="C3822" s="359" t="s">
        <v>112</v>
      </c>
      <c r="D3822" s="359" t="s">
        <v>27468</v>
      </c>
      <c r="F3822" t="str">
        <f t="shared" si="120"/>
        <v>92390</v>
      </c>
      <c r="H3822" s="31">
        <f t="shared" si="121"/>
        <v>133.54</v>
      </c>
    </row>
    <row r="3823" spans="1:8" ht="54">
      <c r="A3823" s="359" t="s">
        <v>11333</v>
      </c>
      <c r="B3823" s="314" t="s">
        <v>3393</v>
      </c>
      <c r="C3823" s="359" t="s">
        <v>112</v>
      </c>
      <c r="D3823" s="359" t="s">
        <v>27469</v>
      </c>
      <c r="F3823" t="str">
        <f t="shared" si="120"/>
        <v>92635</v>
      </c>
      <c r="H3823" s="31">
        <f t="shared" si="121"/>
        <v>193.62</v>
      </c>
    </row>
    <row r="3824" spans="1:8" ht="54">
      <c r="A3824" s="359" t="s">
        <v>11334</v>
      </c>
      <c r="B3824" s="314" t="s">
        <v>3394</v>
      </c>
      <c r="C3824" s="359" t="s">
        <v>112</v>
      </c>
      <c r="D3824" s="359" t="s">
        <v>27470</v>
      </c>
      <c r="F3824" t="str">
        <f t="shared" si="120"/>
        <v>92636</v>
      </c>
      <c r="H3824" s="31">
        <f t="shared" si="121"/>
        <v>175.07</v>
      </c>
    </row>
    <row r="3825" spans="1:8" ht="40.5">
      <c r="A3825" s="359" t="s">
        <v>11335</v>
      </c>
      <c r="B3825" s="314" t="s">
        <v>3395</v>
      </c>
      <c r="C3825" s="359" t="s">
        <v>112</v>
      </c>
      <c r="D3825" s="359" t="s">
        <v>27471</v>
      </c>
      <c r="F3825" t="str">
        <f t="shared" si="120"/>
        <v>92637</v>
      </c>
      <c r="H3825" s="31">
        <f t="shared" si="121"/>
        <v>61.93</v>
      </c>
    </row>
    <row r="3826" spans="1:8" ht="54">
      <c r="A3826" s="359" t="s">
        <v>11336</v>
      </c>
      <c r="B3826" s="314" t="s">
        <v>6082</v>
      </c>
      <c r="C3826" s="359" t="s">
        <v>112</v>
      </c>
      <c r="D3826" s="359" t="s">
        <v>27472</v>
      </c>
      <c r="F3826" t="str">
        <f t="shared" si="120"/>
        <v>92638</v>
      </c>
      <c r="H3826" s="31">
        <f t="shared" si="121"/>
        <v>76.58</v>
      </c>
    </row>
    <row r="3827" spans="1:8" ht="54">
      <c r="A3827" s="359" t="s">
        <v>11337</v>
      </c>
      <c r="B3827" s="314" t="s">
        <v>6083</v>
      </c>
      <c r="C3827" s="359" t="s">
        <v>112</v>
      </c>
      <c r="D3827" s="359" t="s">
        <v>26910</v>
      </c>
      <c r="F3827" t="str">
        <f t="shared" si="120"/>
        <v>92639</v>
      </c>
      <c r="H3827" s="31">
        <f t="shared" si="121"/>
        <v>89.19</v>
      </c>
    </row>
    <row r="3828" spans="1:8" ht="40.5">
      <c r="A3828" s="359" t="s">
        <v>11338</v>
      </c>
      <c r="B3828" s="314" t="s">
        <v>3396</v>
      </c>
      <c r="C3828" s="359" t="s">
        <v>112</v>
      </c>
      <c r="D3828" s="359" t="s">
        <v>27473</v>
      </c>
      <c r="F3828" t="str">
        <f t="shared" si="120"/>
        <v>92640</v>
      </c>
      <c r="H3828" s="31">
        <f t="shared" si="121"/>
        <v>117.91</v>
      </c>
    </row>
    <row r="3829" spans="1:8" ht="54">
      <c r="A3829" s="359" t="s">
        <v>11339</v>
      </c>
      <c r="B3829" s="314" t="s">
        <v>6084</v>
      </c>
      <c r="C3829" s="359" t="s">
        <v>112</v>
      </c>
      <c r="D3829" s="359" t="s">
        <v>23814</v>
      </c>
      <c r="F3829" t="str">
        <f t="shared" si="120"/>
        <v>92642</v>
      </c>
      <c r="H3829" s="31">
        <f t="shared" si="121"/>
        <v>182.83</v>
      </c>
    </row>
    <row r="3830" spans="1:8" ht="40.5">
      <c r="A3830" s="359" t="s">
        <v>11340</v>
      </c>
      <c r="B3830" s="314" t="s">
        <v>3397</v>
      </c>
      <c r="C3830" s="359" t="s">
        <v>112</v>
      </c>
      <c r="D3830" s="359" t="s">
        <v>27474</v>
      </c>
      <c r="F3830" t="str">
        <f t="shared" si="120"/>
        <v>92644</v>
      </c>
      <c r="H3830" s="31">
        <f t="shared" si="121"/>
        <v>231.65</v>
      </c>
    </row>
    <row r="3831" spans="1:8" ht="40.5">
      <c r="A3831" s="359" t="s">
        <v>11341</v>
      </c>
      <c r="B3831" s="314" t="s">
        <v>3398</v>
      </c>
      <c r="C3831" s="359" t="s">
        <v>112</v>
      </c>
      <c r="D3831" s="359" t="s">
        <v>23607</v>
      </c>
      <c r="F3831" t="str">
        <f t="shared" si="120"/>
        <v>92657</v>
      </c>
      <c r="H3831" s="31">
        <f t="shared" si="121"/>
        <v>23.88</v>
      </c>
    </row>
    <row r="3832" spans="1:8" ht="40.5">
      <c r="A3832" s="359" t="s">
        <v>11342</v>
      </c>
      <c r="B3832" s="314" t="s">
        <v>3399</v>
      </c>
      <c r="C3832" s="359" t="s">
        <v>112</v>
      </c>
      <c r="D3832" s="359" t="s">
        <v>27475</v>
      </c>
      <c r="F3832" t="str">
        <f t="shared" si="120"/>
        <v>92658</v>
      </c>
      <c r="H3832" s="31">
        <f t="shared" si="121"/>
        <v>25.66</v>
      </c>
    </row>
    <row r="3833" spans="1:8" ht="54">
      <c r="A3833" s="359" t="s">
        <v>11343</v>
      </c>
      <c r="B3833" s="314" t="s">
        <v>6085</v>
      </c>
      <c r="C3833" s="359" t="s">
        <v>112</v>
      </c>
      <c r="D3833" s="359" t="s">
        <v>23324</v>
      </c>
      <c r="F3833" t="str">
        <f t="shared" si="120"/>
        <v>92659</v>
      </c>
      <c r="H3833" s="31">
        <f t="shared" si="121"/>
        <v>29.91</v>
      </c>
    </row>
    <row r="3834" spans="1:8" ht="54">
      <c r="A3834" s="359" t="s">
        <v>11344</v>
      </c>
      <c r="B3834" s="314" t="s">
        <v>6086</v>
      </c>
      <c r="C3834" s="359" t="s">
        <v>112</v>
      </c>
      <c r="D3834" s="359" t="s">
        <v>27476</v>
      </c>
      <c r="F3834" t="str">
        <f t="shared" si="120"/>
        <v>92660</v>
      </c>
      <c r="H3834" s="31">
        <f t="shared" si="121"/>
        <v>31.55</v>
      </c>
    </row>
    <row r="3835" spans="1:8" ht="54">
      <c r="A3835" s="359" t="s">
        <v>11345</v>
      </c>
      <c r="B3835" s="314" t="s">
        <v>6087</v>
      </c>
      <c r="C3835" s="359" t="s">
        <v>112</v>
      </c>
      <c r="D3835" s="359" t="s">
        <v>23407</v>
      </c>
      <c r="F3835" t="str">
        <f t="shared" si="120"/>
        <v>92661</v>
      </c>
      <c r="H3835" s="31">
        <f t="shared" si="121"/>
        <v>36.119999999999997</v>
      </c>
    </row>
    <row r="3836" spans="1:8" ht="54">
      <c r="A3836" s="359" t="s">
        <v>11346</v>
      </c>
      <c r="B3836" s="314" t="s">
        <v>6088</v>
      </c>
      <c r="C3836" s="359" t="s">
        <v>112</v>
      </c>
      <c r="D3836" s="359" t="s">
        <v>27477</v>
      </c>
      <c r="F3836" t="str">
        <f t="shared" si="120"/>
        <v>92662</v>
      </c>
      <c r="H3836" s="31">
        <f t="shared" si="121"/>
        <v>36.44</v>
      </c>
    </row>
    <row r="3837" spans="1:8" ht="40.5">
      <c r="A3837" s="359" t="s">
        <v>11347</v>
      </c>
      <c r="B3837" s="314" t="s">
        <v>3400</v>
      </c>
      <c r="C3837" s="359" t="s">
        <v>112</v>
      </c>
      <c r="D3837" s="359" t="s">
        <v>23320</v>
      </c>
      <c r="F3837" t="str">
        <f t="shared" si="120"/>
        <v>92663</v>
      </c>
      <c r="H3837" s="31">
        <f t="shared" si="121"/>
        <v>49.31</v>
      </c>
    </row>
    <row r="3838" spans="1:8" ht="40.5">
      <c r="A3838" s="359" t="s">
        <v>11348</v>
      </c>
      <c r="B3838" s="314" t="s">
        <v>3401</v>
      </c>
      <c r="C3838" s="359" t="s">
        <v>112</v>
      </c>
      <c r="D3838" s="359" t="s">
        <v>24323</v>
      </c>
      <c r="F3838" t="str">
        <f t="shared" si="120"/>
        <v>92664</v>
      </c>
      <c r="H3838" s="31">
        <f t="shared" si="121"/>
        <v>49.28</v>
      </c>
    </row>
    <row r="3839" spans="1:8" ht="54">
      <c r="A3839" s="359" t="s">
        <v>11349</v>
      </c>
      <c r="B3839" s="314" t="s">
        <v>6089</v>
      </c>
      <c r="C3839" s="359" t="s">
        <v>112</v>
      </c>
      <c r="D3839" s="359" t="s">
        <v>27478</v>
      </c>
      <c r="F3839" t="str">
        <f t="shared" si="120"/>
        <v>92665</v>
      </c>
      <c r="H3839" s="31">
        <f t="shared" si="121"/>
        <v>68.8</v>
      </c>
    </row>
    <row r="3840" spans="1:8" ht="54">
      <c r="A3840" s="359" t="s">
        <v>11350</v>
      </c>
      <c r="B3840" s="314" t="s">
        <v>6090</v>
      </c>
      <c r="C3840" s="359" t="s">
        <v>112</v>
      </c>
      <c r="D3840" s="359" t="s">
        <v>23295</v>
      </c>
      <c r="F3840" t="str">
        <f t="shared" si="120"/>
        <v>92666</v>
      </c>
      <c r="H3840" s="31">
        <f t="shared" si="121"/>
        <v>78.63</v>
      </c>
    </row>
    <row r="3841" spans="1:8" ht="40.5">
      <c r="A3841" s="359" t="s">
        <v>11351</v>
      </c>
      <c r="B3841" s="314" t="s">
        <v>3402</v>
      </c>
      <c r="C3841" s="359" t="s">
        <v>112</v>
      </c>
      <c r="D3841" s="359" t="s">
        <v>27479</v>
      </c>
      <c r="F3841" t="str">
        <f t="shared" si="120"/>
        <v>92667</v>
      </c>
      <c r="H3841" s="31">
        <f t="shared" si="121"/>
        <v>102.71</v>
      </c>
    </row>
    <row r="3842" spans="1:8" ht="40.5">
      <c r="A3842" s="359" t="s">
        <v>11352</v>
      </c>
      <c r="B3842" s="314" t="s">
        <v>3403</v>
      </c>
      <c r="C3842" s="359" t="s">
        <v>112</v>
      </c>
      <c r="D3842" s="359" t="s">
        <v>27480</v>
      </c>
      <c r="F3842" t="str">
        <f t="shared" si="120"/>
        <v>92668</v>
      </c>
      <c r="H3842" s="31">
        <f t="shared" si="121"/>
        <v>111.46</v>
      </c>
    </row>
    <row r="3843" spans="1:8" ht="54">
      <c r="A3843" s="359" t="s">
        <v>11353</v>
      </c>
      <c r="B3843" s="314" t="s">
        <v>3404</v>
      </c>
      <c r="C3843" s="359" t="s">
        <v>112</v>
      </c>
      <c r="D3843" s="359" t="s">
        <v>22714</v>
      </c>
      <c r="F3843" t="str">
        <f t="shared" si="120"/>
        <v>92669</v>
      </c>
      <c r="H3843" s="31">
        <f t="shared" si="121"/>
        <v>36.299999999999997</v>
      </c>
    </row>
    <row r="3844" spans="1:8" ht="54">
      <c r="A3844" s="359" t="s">
        <v>11354</v>
      </c>
      <c r="B3844" s="314" t="s">
        <v>3405</v>
      </c>
      <c r="C3844" s="359" t="s">
        <v>112</v>
      </c>
      <c r="D3844" s="359" t="s">
        <v>22613</v>
      </c>
      <c r="F3844" t="str">
        <f t="shared" si="120"/>
        <v>92670</v>
      </c>
      <c r="H3844" s="31">
        <f t="shared" si="121"/>
        <v>33.950000000000003</v>
      </c>
    </row>
    <row r="3845" spans="1:8" ht="54">
      <c r="A3845" s="359" t="s">
        <v>11355</v>
      </c>
      <c r="B3845" s="314" t="s">
        <v>3406</v>
      </c>
      <c r="C3845" s="359" t="s">
        <v>112</v>
      </c>
      <c r="D3845" s="359" t="s">
        <v>27481</v>
      </c>
      <c r="F3845" t="str">
        <f t="shared" ref="F3845:F3908" si="122">TRIM(A3845)</f>
        <v>92671</v>
      </c>
      <c r="H3845" s="31">
        <f t="shared" ref="H3845:H3908" si="123">ROUND(D3845*(1+$H$1),2)</f>
        <v>48.29</v>
      </c>
    </row>
    <row r="3846" spans="1:8" ht="54">
      <c r="A3846" s="359" t="s">
        <v>11356</v>
      </c>
      <c r="B3846" s="314" t="s">
        <v>3407</v>
      </c>
      <c r="C3846" s="359" t="s">
        <v>112</v>
      </c>
      <c r="D3846" s="359" t="s">
        <v>24268</v>
      </c>
      <c r="F3846" t="str">
        <f t="shared" si="122"/>
        <v>92672</v>
      </c>
      <c r="H3846" s="31">
        <f t="shared" si="123"/>
        <v>43.61</v>
      </c>
    </row>
    <row r="3847" spans="1:8" ht="54">
      <c r="A3847" s="359" t="s">
        <v>11357</v>
      </c>
      <c r="B3847" s="314" t="s">
        <v>3408</v>
      </c>
      <c r="C3847" s="359" t="s">
        <v>112</v>
      </c>
      <c r="D3847" s="359" t="s">
        <v>27482</v>
      </c>
      <c r="F3847" t="str">
        <f t="shared" si="122"/>
        <v>92673</v>
      </c>
      <c r="H3847" s="31">
        <f t="shared" si="123"/>
        <v>55.78</v>
      </c>
    </row>
    <row r="3848" spans="1:8" ht="54">
      <c r="A3848" s="359" t="s">
        <v>11358</v>
      </c>
      <c r="B3848" s="314" t="s">
        <v>3409</v>
      </c>
      <c r="C3848" s="359" t="s">
        <v>112</v>
      </c>
      <c r="D3848" s="359" t="s">
        <v>24420</v>
      </c>
      <c r="F3848" t="str">
        <f t="shared" si="122"/>
        <v>92674</v>
      </c>
      <c r="H3848" s="31">
        <f t="shared" si="123"/>
        <v>52.56</v>
      </c>
    </row>
    <row r="3849" spans="1:8" ht="54">
      <c r="A3849" s="359" t="s">
        <v>11359</v>
      </c>
      <c r="B3849" s="314" t="s">
        <v>3410</v>
      </c>
      <c r="C3849" s="359" t="s">
        <v>112</v>
      </c>
      <c r="D3849" s="359" t="s">
        <v>27483</v>
      </c>
      <c r="F3849" t="str">
        <f t="shared" si="122"/>
        <v>92675</v>
      </c>
      <c r="H3849" s="31">
        <f t="shared" si="123"/>
        <v>73.12</v>
      </c>
    </row>
    <row r="3850" spans="1:8" ht="54">
      <c r="A3850" s="359" t="s">
        <v>11360</v>
      </c>
      <c r="B3850" s="314" t="s">
        <v>3411</v>
      </c>
      <c r="C3850" s="359" t="s">
        <v>112</v>
      </c>
      <c r="D3850" s="359" t="s">
        <v>27484</v>
      </c>
      <c r="F3850" t="str">
        <f t="shared" si="122"/>
        <v>92676</v>
      </c>
      <c r="H3850" s="31">
        <f t="shared" si="123"/>
        <v>70.94</v>
      </c>
    </row>
    <row r="3851" spans="1:8" ht="54">
      <c r="A3851" s="359" t="s">
        <v>11361</v>
      </c>
      <c r="B3851" s="314" t="s">
        <v>3412</v>
      </c>
      <c r="C3851" s="359" t="s">
        <v>112</v>
      </c>
      <c r="D3851" s="359" t="s">
        <v>27485</v>
      </c>
      <c r="F3851" t="str">
        <f t="shared" si="122"/>
        <v>92677</v>
      </c>
      <c r="H3851" s="31">
        <f t="shared" si="123"/>
        <v>122.13</v>
      </c>
    </row>
    <row r="3852" spans="1:8" ht="54">
      <c r="A3852" s="359" t="s">
        <v>11362</v>
      </c>
      <c r="B3852" s="314" t="s">
        <v>3413</v>
      </c>
      <c r="C3852" s="359" t="s">
        <v>112</v>
      </c>
      <c r="D3852" s="359" t="s">
        <v>24391</v>
      </c>
      <c r="F3852" t="str">
        <f t="shared" si="122"/>
        <v>92678</v>
      </c>
      <c r="H3852" s="31">
        <f t="shared" si="123"/>
        <v>112.5</v>
      </c>
    </row>
    <row r="3853" spans="1:8" ht="54">
      <c r="A3853" s="359" t="s">
        <v>11363</v>
      </c>
      <c r="B3853" s="314" t="s">
        <v>3414</v>
      </c>
      <c r="C3853" s="359" t="s">
        <v>112</v>
      </c>
      <c r="D3853" s="359" t="s">
        <v>27486</v>
      </c>
      <c r="F3853" t="str">
        <f t="shared" si="122"/>
        <v>92679</v>
      </c>
      <c r="H3853" s="31">
        <f t="shared" si="123"/>
        <v>169.12</v>
      </c>
    </row>
    <row r="3854" spans="1:8" ht="54">
      <c r="A3854" s="359" t="s">
        <v>11364</v>
      </c>
      <c r="B3854" s="314" t="s">
        <v>3415</v>
      </c>
      <c r="C3854" s="359" t="s">
        <v>112</v>
      </c>
      <c r="D3854" s="359" t="s">
        <v>25259</v>
      </c>
      <c r="F3854" t="str">
        <f t="shared" si="122"/>
        <v>92680</v>
      </c>
      <c r="H3854" s="31">
        <f t="shared" si="123"/>
        <v>150.58000000000001</v>
      </c>
    </row>
    <row r="3855" spans="1:8" ht="40.5">
      <c r="A3855" s="359" t="s">
        <v>11365</v>
      </c>
      <c r="B3855" s="314" t="s">
        <v>3416</v>
      </c>
      <c r="C3855" s="359" t="s">
        <v>112</v>
      </c>
      <c r="D3855" s="359" t="s">
        <v>24264</v>
      </c>
      <c r="F3855" t="str">
        <f t="shared" si="122"/>
        <v>92681</v>
      </c>
      <c r="H3855" s="31">
        <f t="shared" si="123"/>
        <v>46.18</v>
      </c>
    </row>
    <row r="3856" spans="1:8" ht="54">
      <c r="A3856" s="359" t="s">
        <v>11366</v>
      </c>
      <c r="B3856" s="314" t="s">
        <v>6091</v>
      </c>
      <c r="C3856" s="359" t="s">
        <v>112</v>
      </c>
      <c r="D3856" s="359" t="s">
        <v>27487</v>
      </c>
      <c r="F3856" t="str">
        <f t="shared" si="122"/>
        <v>92682</v>
      </c>
      <c r="H3856" s="31">
        <f t="shared" si="123"/>
        <v>58.68</v>
      </c>
    </row>
    <row r="3857" spans="1:8" ht="54">
      <c r="A3857" s="359" t="s">
        <v>11367</v>
      </c>
      <c r="B3857" s="314" t="s">
        <v>6092</v>
      </c>
      <c r="C3857" s="359" t="s">
        <v>112</v>
      </c>
      <c r="D3857" s="359" t="s">
        <v>23784</v>
      </c>
      <c r="F3857" t="str">
        <f t="shared" si="122"/>
        <v>92683</v>
      </c>
      <c r="H3857" s="31">
        <f t="shared" si="123"/>
        <v>68.87</v>
      </c>
    </row>
    <row r="3858" spans="1:8" ht="40.5">
      <c r="A3858" s="359" t="s">
        <v>11368</v>
      </c>
      <c r="B3858" s="314" t="s">
        <v>3417</v>
      </c>
      <c r="C3858" s="359" t="s">
        <v>112</v>
      </c>
      <c r="D3858" s="359" t="s">
        <v>27488</v>
      </c>
      <c r="F3858" t="str">
        <f t="shared" si="122"/>
        <v>92684</v>
      </c>
      <c r="H3858" s="31">
        <f t="shared" si="123"/>
        <v>94.5</v>
      </c>
    </row>
    <row r="3859" spans="1:8" ht="54">
      <c r="A3859" s="359" t="s">
        <v>11369</v>
      </c>
      <c r="B3859" s="314" t="s">
        <v>6093</v>
      </c>
      <c r="C3859" s="359" t="s">
        <v>112</v>
      </c>
      <c r="D3859" s="359" t="s">
        <v>27489</v>
      </c>
      <c r="F3859" t="str">
        <f t="shared" si="122"/>
        <v>92685</v>
      </c>
      <c r="H3859" s="31">
        <f t="shared" si="123"/>
        <v>154.81</v>
      </c>
    </row>
    <row r="3860" spans="1:8" ht="40.5">
      <c r="A3860" s="359" t="s">
        <v>11370</v>
      </c>
      <c r="B3860" s="314" t="s">
        <v>3418</v>
      </c>
      <c r="C3860" s="359" t="s">
        <v>112</v>
      </c>
      <c r="D3860" s="359" t="s">
        <v>27490</v>
      </c>
      <c r="F3860" t="str">
        <f t="shared" si="122"/>
        <v>92686</v>
      </c>
      <c r="H3860" s="31">
        <f t="shared" si="123"/>
        <v>198.98</v>
      </c>
    </row>
    <row r="3861" spans="1:8" ht="40.5">
      <c r="A3861" s="359" t="s">
        <v>11371</v>
      </c>
      <c r="B3861" s="314" t="s">
        <v>3419</v>
      </c>
      <c r="C3861" s="359" t="s">
        <v>112</v>
      </c>
      <c r="D3861" s="359" t="s">
        <v>27491</v>
      </c>
      <c r="F3861" t="str">
        <f t="shared" si="122"/>
        <v>92692</v>
      </c>
      <c r="H3861" s="31">
        <f t="shared" si="123"/>
        <v>12.79</v>
      </c>
    </row>
    <row r="3862" spans="1:8" ht="40.5">
      <c r="A3862" s="359" t="s">
        <v>11372</v>
      </c>
      <c r="B3862" s="314" t="s">
        <v>6094</v>
      </c>
      <c r="C3862" s="359" t="s">
        <v>112</v>
      </c>
      <c r="D3862" s="359" t="s">
        <v>11201</v>
      </c>
      <c r="F3862" t="str">
        <f t="shared" si="122"/>
        <v>92693</v>
      </c>
      <c r="H3862" s="31">
        <f t="shared" si="123"/>
        <v>13.19</v>
      </c>
    </row>
    <row r="3863" spans="1:8" ht="40.5">
      <c r="A3863" s="359" t="s">
        <v>11373</v>
      </c>
      <c r="B3863" s="314" t="s">
        <v>3420</v>
      </c>
      <c r="C3863" s="359" t="s">
        <v>112</v>
      </c>
      <c r="D3863" s="359" t="s">
        <v>10600</v>
      </c>
      <c r="F3863" t="str">
        <f t="shared" si="122"/>
        <v>92694</v>
      </c>
      <c r="H3863" s="31">
        <f t="shared" si="123"/>
        <v>20.12</v>
      </c>
    </row>
    <row r="3864" spans="1:8" ht="40.5">
      <c r="A3864" s="359" t="s">
        <v>11374</v>
      </c>
      <c r="B3864" s="314" t="s">
        <v>6095</v>
      </c>
      <c r="C3864" s="359" t="s">
        <v>112</v>
      </c>
      <c r="D3864" s="359" t="s">
        <v>22156</v>
      </c>
      <c r="F3864" t="str">
        <f t="shared" si="122"/>
        <v>92695</v>
      </c>
      <c r="H3864" s="31">
        <f t="shared" si="123"/>
        <v>20.51</v>
      </c>
    </row>
    <row r="3865" spans="1:8" ht="40.5">
      <c r="A3865" s="359" t="s">
        <v>11375</v>
      </c>
      <c r="B3865" s="314" t="s">
        <v>2414</v>
      </c>
      <c r="C3865" s="359" t="s">
        <v>112</v>
      </c>
      <c r="D3865" s="359" t="s">
        <v>27492</v>
      </c>
      <c r="F3865" t="str">
        <f t="shared" si="122"/>
        <v>92696</v>
      </c>
      <c r="H3865" s="31">
        <f t="shared" si="123"/>
        <v>31.41</v>
      </c>
    </row>
    <row r="3866" spans="1:8" ht="40.5">
      <c r="A3866" s="359" t="s">
        <v>11376</v>
      </c>
      <c r="B3866" s="314" t="s">
        <v>3421</v>
      </c>
      <c r="C3866" s="359" t="s">
        <v>112</v>
      </c>
      <c r="D3866" s="359" t="s">
        <v>24062</v>
      </c>
      <c r="F3866" t="str">
        <f t="shared" si="122"/>
        <v>92697</v>
      </c>
      <c r="H3866" s="31">
        <f t="shared" si="123"/>
        <v>33.19</v>
      </c>
    </row>
    <row r="3867" spans="1:8" ht="54">
      <c r="A3867" s="359" t="s">
        <v>11377</v>
      </c>
      <c r="B3867" s="314" t="s">
        <v>6096</v>
      </c>
      <c r="C3867" s="359" t="s">
        <v>112</v>
      </c>
      <c r="D3867" s="359" t="s">
        <v>23342</v>
      </c>
      <c r="F3867" t="str">
        <f t="shared" si="122"/>
        <v>92698</v>
      </c>
      <c r="H3867" s="31">
        <f t="shared" si="123"/>
        <v>18.88</v>
      </c>
    </row>
    <row r="3868" spans="1:8" ht="54">
      <c r="A3868" s="359" t="s">
        <v>11379</v>
      </c>
      <c r="B3868" s="314" t="s">
        <v>6097</v>
      </c>
      <c r="C3868" s="359" t="s">
        <v>112</v>
      </c>
      <c r="D3868" s="359" t="s">
        <v>14931</v>
      </c>
      <c r="F3868" t="str">
        <f t="shared" si="122"/>
        <v>92699</v>
      </c>
      <c r="H3868" s="31">
        <f t="shared" si="123"/>
        <v>17.59</v>
      </c>
    </row>
    <row r="3869" spans="1:8" ht="54">
      <c r="A3869" s="359" t="s">
        <v>11380</v>
      </c>
      <c r="B3869" s="314" t="s">
        <v>6098</v>
      </c>
      <c r="C3869" s="359" t="s">
        <v>112</v>
      </c>
      <c r="D3869" s="359" t="s">
        <v>27493</v>
      </c>
      <c r="F3869" t="str">
        <f t="shared" si="122"/>
        <v>92700</v>
      </c>
      <c r="H3869" s="31">
        <f t="shared" si="123"/>
        <v>30.62</v>
      </c>
    </row>
    <row r="3870" spans="1:8" ht="54">
      <c r="A3870" s="359" t="s">
        <v>11381</v>
      </c>
      <c r="B3870" s="314" t="s">
        <v>6099</v>
      </c>
      <c r="C3870" s="359" t="s">
        <v>112</v>
      </c>
      <c r="D3870" s="359" t="s">
        <v>27232</v>
      </c>
      <c r="F3870" t="str">
        <f t="shared" si="122"/>
        <v>92701</v>
      </c>
      <c r="H3870" s="31">
        <f t="shared" si="123"/>
        <v>28.71</v>
      </c>
    </row>
    <row r="3871" spans="1:8" ht="54">
      <c r="A3871" s="359" t="s">
        <v>11382</v>
      </c>
      <c r="B3871" s="314" t="s">
        <v>3422</v>
      </c>
      <c r="C3871" s="359" t="s">
        <v>112</v>
      </c>
      <c r="D3871" s="359" t="s">
        <v>23585</v>
      </c>
      <c r="F3871" t="str">
        <f t="shared" si="122"/>
        <v>92702</v>
      </c>
      <c r="H3871" s="31">
        <f t="shared" si="123"/>
        <v>47.66</v>
      </c>
    </row>
    <row r="3872" spans="1:8" ht="54">
      <c r="A3872" s="359" t="s">
        <v>11383</v>
      </c>
      <c r="B3872" s="314" t="s">
        <v>3423</v>
      </c>
      <c r="C3872" s="359" t="s">
        <v>112</v>
      </c>
      <c r="D3872" s="359" t="s">
        <v>27494</v>
      </c>
      <c r="F3872" t="str">
        <f t="shared" si="122"/>
        <v>92703</v>
      </c>
      <c r="H3872" s="31">
        <f t="shared" si="123"/>
        <v>45.31</v>
      </c>
    </row>
    <row r="3873" spans="1:8" ht="40.5">
      <c r="A3873" s="359" t="s">
        <v>11384</v>
      </c>
      <c r="B3873" s="314" t="s">
        <v>3424</v>
      </c>
      <c r="C3873" s="359" t="s">
        <v>112</v>
      </c>
      <c r="D3873" s="359" t="s">
        <v>8304</v>
      </c>
      <c r="F3873" t="str">
        <f t="shared" si="122"/>
        <v>92704</v>
      </c>
      <c r="H3873" s="31">
        <f t="shared" si="123"/>
        <v>23.72</v>
      </c>
    </row>
    <row r="3874" spans="1:8" ht="40.5">
      <c r="A3874" s="359" t="s">
        <v>11385</v>
      </c>
      <c r="B3874" s="314" t="s">
        <v>3425</v>
      </c>
      <c r="C3874" s="359" t="s">
        <v>112</v>
      </c>
      <c r="D3874" s="359" t="s">
        <v>23411</v>
      </c>
      <c r="F3874" t="str">
        <f t="shared" si="122"/>
        <v>92705</v>
      </c>
      <c r="H3874" s="31">
        <f t="shared" si="123"/>
        <v>37.9</v>
      </c>
    </row>
    <row r="3875" spans="1:8" ht="40.5">
      <c r="A3875" s="359" t="s">
        <v>11386</v>
      </c>
      <c r="B3875" s="314" t="s">
        <v>2415</v>
      </c>
      <c r="C3875" s="359" t="s">
        <v>112</v>
      </c>
      <c r="D3875" s="359" t="s">
        <v>23675</v>
      </c>
      <c r="F3875" t="str">
        <f t="shared" si="122"/>
        <v>92706</v>
      </c>
      <c r="H3875" s="31">
        <f t="shared" si="123"/>
        <v>61.31</v>
      </c>
    </row>
    <row r="3876" spans="1:8" ht="40.5">
      <c r="A3876" s="359" t="s">
        <v>11387</v>
      </c>
      <c r="B3876" s="314" t="s">
        <v>2416</v>
      </c>
      <c r="C3876" s="359" t="s">
        <v>112</v>
      </c>
      <c r="D3876" s="359" t="s">
        <v>27495</v>
      </c>
      <c r="F3876" t="str">
        <f t="shared" si="122"/>
        <v>92889</v>
      </c>
      <c r="H3876" s="31">
        <f t="shared" si="123"/>
        <v>124.88</v>
      </c>
    </row>
    <row r="3877" spans="1:8" ht="40.5">
      <c r="A3877" s="359" t="s">
        <v>11388</v>
      </c>
      <c r="B3877" s="314" t="s">
        <v>3426</v>
      </c>
      <c r="C3877" s="359" t="s">
        <v>112</v>
      </c>
      <c r="D3877" s="359" t="s">
        <v>27496</v>
      </c>
      <c r="F3877" t="str">
        <f t="shared" si="122"/>
        <v>92890</v>
      </c>
      <c r="H3877" s="31">
        <f t="shared" si="123"/>
        <v>191.17</v>
      </c>
    </row>
    <row r="3878" spans="1:8" ht="40.5">
      <c r="A3878" s="359" t="s">
        <v>11389</v>
      </c>
      <c r="B3878" s="314" t="s">
        <v>2417</v>
      </c>
      <c r="C3878" s="359" t="s">
        <v>112</v>
      </c>
      <c r="D3878" s="359" t="s">
        <v>27497</v>
      </c>
      <c r="F3878" t="str">
        <f t="shared" si="122"/>
        <v>92891</v>
      </c>
      <c r="H3878" s="31">
        <f t="shared" si="123"/>
        <v>282.17</v>
      </c>
    </row>
    <row r="3879" spans="1:8" ht="40.5">
      <c r="A3879" s="359" t="s">
        <v>11390</v>
      </c>
      <c r="B3879" s="314" t="s">
        <v>3427</v>
      </c>
      <c r="C3879" s="359" t="s">
        <v>112</v>
      </c>
      <c r="D3879" s="359" t="s">
        <v>23627</v>
      </c>
      <c r="F3879" t="str">
        <f t="shared" si="122"/>
        <v>92892</v>
      </c>
      <c r="H3879" s="31">
        <f t="shared" si="123"/>
        <v>52.51</v>
      </c>
    </row>
    <row r="3880" spans="1:8" ht="54">
      <c r="A3880" s="359" t="s">
        <v>11391</v>
      </c>
      <c r="B3880" s="314" t="s">
        <v>6100</v>
      </c>
      <c r="C3880" s="359" t="s">
        <v>112</v>
      </c>
      <c r="D3880" s="359" t="s">
        <v>27498</v>
      </c>
      <c r="F3880" t="str">
        <f t="shared" si="122"/>
        <v>92893</v>
      </c>
      <c r="H3880" s="31">
        <f t="shared" si="123"/>
        <v>75.819999999999993</v>
      </c>
    </row>
    <row r="3881" spans="1:8" ht="54">
      <c r="A3881" s="359" t="s">
        <v>11392</v>
      </c>
      <c r="B3881" s="314" t="s">
        <v>6101</v>
      </c>
      <c r="C3881" s="359" t="s">
        <v>112</v>
      </c>
      <c r="D3881" s="359" t="s">
        <v>27499</v>
      </c>
      <c r="F3881" t="str">
        <f t="shared" si="122"/>
        <v>92894</v>
      </c>
      <c r="H3881" s="31">
        <f t="shared" si="123"/>
        <v>90.97</v>
      </c>
    </row>
    <row r="3882" spans="1:8" ht="40.5">
      <c r="A3882" s="359" t="s">
        <v>11393</v>
      </c>
      <c r="B3882" s="314" t="s">
        <v>3428</v>
      </c>
      <c r="C3882" s="359" t="s">
        <v>112</v>
      </c>
      <c r="D3882" s="359" t="s">
        <v>27500</v>
      </c>
      <c r="F3882" t="str">
        <f t="shared" si="122"/>
        <v>92895</v>
      </c>
      <c r="H3882" s="31">
        <f t="shared" si="123"/>
        <v>124.83</v>
      </c>
    </row>
    <row r="3883" spans="1:8" ht="54">
      <c r="A3883" s="359" t="s">
        <v>11394</v>
      </c>
      <c r="B3883" s="314" t="s">
        <v>6102</v>
      </c>
      <c r="C3883" s="359" t="s">
        <v>112</v>
      </c>
      <c r="D3883" s="359" t="s">
        <v>27501</v>
      </c>
      <c r="F3883" t="str">
        <f t="shared" si="122"/>
        <v>92896</v>
      </c>
      <c r="H3883" s="31">
        <f t="shared" si="123"/>
        <v>192.58</v>
      </c>
    </row>
    <row r="3884" spans="1:8" ht="40.5">
      <c r="A3884" s="359" t="s">
        <v>11395</v>
      </c>
      <c r="B3884" s="314" t="s">
        <v>3429</v>
      </c>
      <c r="C3884" s="359" t="s">
        <v>112</v>
      </c>
      <c r="D3884" s="359" t="s">
        <v>27502</v>
      </c>
      <c r="F3884" t="str">
        <f t="shared" si="122"/>
        <v>92897</v>
      </c>
      <c r="H3884" s="31">
        <f t="shared" si="123"/>
        <v>285.10000000000002</v>
      </c>
    </row>
    <row r="3885" spans="1:8" ht="40.5">
      <c r="A3885" s="359" t="s">
        <v>11396</v>
      </c>
      <c r="B3885" s="314" t="s">
        <v>3430</v>
      </c>
      <c r="C3885" s="359" t="s">
        <v>112</v>
      </c>
      <c r="D3885" s="359" t="s">
        <v>24286</v>
      </c>
      <c r="F3885" t="str">
        <f t="shared" si="122"/>
        <v>92898</v>
      </c>
      <c r="H3885" s="31">
        <f t="shared" si="123"/>
        <v>44.65</v>
      </c>
    </row>
    <row r="3886" spans="1:8" ht="54">
      <c r="A3886" s="359" t="s">
        <v>11397</v>
      </c>
      <c r="B3886" s="314" t="s">
        <v>6103</v>
      </c>
      <c r="C3886" s="359" t="s">
        <v>112</v>
      </c>
      <c r="D3886" s="359" t="s">
        <v>25386</v>
      </c>
      <c r="F3886" t="str">
        <f t="shared" si="122"/>
        <v>92899</v>
      </c>
      <c r="H3886" s="31">
        <f t="shared" si="123"/>
        <v>66.87</v>
      </c>
    </row>
    <row r="3887" spans="1:8" ht="54">
      <c r="A3887" s="359" t="s">
        <v>11398</v>
      </c>
      <c r="B3887" s="314" t="s">
        <v>6104</v>
      </c>
      <c r="C3887" s="359" t="s">
        <v>112</v>
      </c>
      <c r="D3887" s="359" t="s">
        <v>27503</v>
      </c>
      <c r="F3887" t="str">
        <f t="shared" si="122"/>
        <v>92900</v>
      </c>
      <c r="H3887" s="31">
        <f t="shared" si="123"/>
        <v>80.77</v>
      </c>
    </row>
    <row r="3888" spans="1:8" ht="40.5">
      <c r="A3888" s="359" t="s">
        <v>11399</v>
      </c>
      <c r="B3888" s="314" t="s">
        <v>3431</v>
      </c>
      <c r="C3888" s="359" t="s">
        <v>112</v>
      </c>
      <c r="D3888" s="359" t="s">
        <v>24630</v>
      </c>
      <c r="F3888" t="str">
        <f t="shared" si="122"/>
        <v>92901</v>
      </c>
      <c r="H3888" s="31">
        <f t="shared" si="123"/>
        <v>113.11</v>
      </c>
    </row>
    <row r="3889" spans="1:8" ht="54">
      <c r="A3889" s="359" t="s">
        <v>11400</v>
      </c>
      <c r="B3889" s="314" t="s">
        <v>6105</v>
      </c>
      <c r="C3889" s="359" t="s">
        <v>112</v>
      </c>
      <c r="D3889" s="359" t="s">
        <v>27504</v>
      </c>
      <c r="F3889" t="str">
        <f t="shared" si="122"/>
        <v>92902</v>
      </c>
      <c r="H3889" s="31">
        <f t="shared" si="123"/>
        <v>178.54</v>
      </c>
    </row>
    <row r="3890" spans="1:8" ht="40.5">
      <c r="A3890" s="359" t="s">
        <v>11401</v>
      </c>
      <c r="B3890" s="314" t="s">
        <v>3432</v>
      </c>
      <c r="C3890" s="359" t="s">
        <v>112</v>
      </c>
      <c r="D3890" s="359" t="s">
        <v>27505</v>
      </c>
      <c r="F3890" t="str">
        <f t="shared" si="122"/>
        <v>92903</v>
      </c>
      <c r="H3890" s="31">
        <f t="shared" si="123"/>
        <v>268.76</v>
      </c>
    </row>
    <row r="3891" spans="1:8" ht="40.5">
      <c r="A3891" s="359" t="s">
        <v>11402</v>
      </c>
      <c r="B3891" s="314" t="s">
        <v>3433</v>
      </c>
      <c r="C3891" s="359" t="s">
        <v>112</v>
      </c>
      <c r="D3891" s="359" t="s">
        <v>27493</v>
      </c>
      <c r="F3891" t="str">
        <f t="shared" si="122"/>
        <v>92904</v>
      </c>
      <c r="H3891" s="31">
        <f t="shared" si="123"/>
        <v>30.62</v>
      </c>
    </row>
    <row r="3892" spans="1:8" ht="40.5">
      <c r="A3892" s="359" t="s">
        <v>11403</v>
      </c>
      <c r="B3892" s="314" t="s">
        <v>3434</v>
      </c>
      <c r="C3892" s="359" t="s">
        <v>112</v>
      </c>
      <c r="D3892" s="359" t="s">
        <v>27506</v>
      </c>
      <c r="F3892" t="str">
        <f t="shared" si="122"/>
        <v>92905</v>
      </c>
      <c r="H3892" s="31">
        <f t="shared" si="123"/>
        <v>43.38</v>
      </c>
    </row>
    <row r="3893" spans="1:8" ht="40.5">
      <c r="A3893" s="359" t="s">
        <v>11404</v>
      </c>
      <c r="B3893" s="314" t="s">
        <v>2418</v>
      </c>
      <c r="C3893" s="359" t="s">
        <v>112</v>
      </c>
      <c r="D3893" s="359" t="s">
        <v>27507</v>
      </c>
      <c r="F3893" t="str">
        <f t="shared" si="122"/>
        <v>92906</v>
      </c>
      <c r="H3893" s="31">
        <f t="shared" si="123"/>
        <v>52.18</v>
      </c>
    </row>
    <row r="3894" spans="1:8" ht="40.5">
      <c r="A3894" s="359" t="s">
        <v>11405</v>
      </c>
      <c r="B3894" s="314" t="s">
        <v>14475</v>
      </c>
      <c r="C3894" s="359" t="s">
        <v>112</v>
      </c>
      <c r="D3894" s="359" t="s">
        <v>21836</v>
      </c>
      <c r="F3894" t="str">
        <f t="shared" si="122"/>
        <v>92907</v>
      </c>
      <c r="H3894" s="31">
        <f t="shared" si="123"/>
        <v>64.75</v>
      </c>
    </row>
    <row r="3895" spans="1:8" ht="40.5">
      <c r="A3895" s="359" t="s">
        <v>11406</v>
      </c>
      <c r="B3895" s="314" t="s">
        <v>14476</v>
      </c>
      <c r="C3895" s="359" t="s">
        <v>112</v>
      </c>
      <c r="D3895" s="359" t="s">
        <v>21836</v>
      </c>
      <c r="F3895" t="str">
        <f t="shared" si="122"/>
        <v>92908</v>
      </c>
      <c r="H3895" s="31">
        <f t="shared" si="123"/>
        <v>64.75</v>
      </c>
    </row>
    <row r="3896" spans="1:8" ht="40.5">
      <c r="A3896" s="359" t="s">
        <v>11407</v>
      </c>
      <c r="B3896" s="314" t="s">
        <v>3435</v>
      </c>
      <c r="C3896" s="359" t="s">
        <v>112</v>
      </c>
      <c r="D3896" s="359" t="s">
        <v>21836</v>
      </c>
      <c r="F3896" t="str">
        <f t="shared" si="122"/>
        <v>92909</v>
      </c>
      <c r="H3896" s="31">
        <f t="shared" si="123"/>
        <v>64.75</v>
      </c>
    </row>
    <row r="3897" spans="1:8" ht="40.5">
      <c r="A3897" s="359" t="s">
        <v>11408</v>
      </c>
      <c r="B3897" s="314" t="s">
        <v>14477</v>
      </c>
      <c r="C3897" s="359" t="s">
        <v>112</v>
      </c>
      <c r="D3897" s="359" t="s">
        <v>25095</v>
      </c>
      <c r="F3897" t="str">
        <f t="shared" si="122"/>
        <v>92910</v>
      </c>
      <c r="H3897" s="31">
        <f t="shared" si="123"/>
        <v>95.4</v>
      </c>
    </row>
    <row r="3898" spans="1:8" ht="40.5">
      <c r="A3898" s="359" t="s">
        <v>11409</v>
      </c>
      <c r="B3898" s="314" t="s">
        <v>14478</v>
      </c>
      <c r="C3898" s="359" t="s">
        <v>112</v>
      </c>
      <c r="D3898" s="359" t="s">
        <v>25095</v>
      </c>
      <c r="F3898" t="str">
        <f t="shared" si="122"/>
        <v>92911</v>
      </c>
      <c r="H3898" s="31">
        <f t="shared" si="123"/>
        <v>95.4</v>
      </c>
    </row>
    <row r="3899" spans="1:8" ht="40.5">
      <c r="A3899" s="359" t="s">
        <v>11410</v>
      </c>
      <c r="B3899" s="314" t="s">
        <v>14479</v>
      </c>
      <c r="C3899" s="359" t="s">
        <v>112</v>
      </c>
      <c r="D3899" s="359" t="s">
        <v>24497</v>
      </c>
      <c r="F3899" t="str">
        <f t="shared" si="122"/>
        <v>92912</v>
      </c>
      <c r="H3899" s="31">
        <f t="shared" si="123"/>
        <v>129.66999999999999</v>
      </c>
    </row>
    <row r="3900" spans="1:8" ht="40.5">
      <c r="A3900" s="359" t="s">
        <v>11411</v>
      </c>
      <c r="B3900" s="314" t="s">
        <v>14480</v>
      </c>
      <c r="C3900" s="359" t="s">
        <v>112</v>
      </c>
      <c r="D3900" s="359" t="s">
        <v>27508</v>
      </c>
      <c r="F3900" t="str">
        <f t="shared" si="122"/>
        <v>92913</v>
      </c>
      <c r="H3900" s="31">
        <f t="shared" si="123"/>
        <v>132.12</v>
      </c>
    </row>
    <row r="3901" spans="1:8" ht="40.5">
      <c r="A3901" s="359" t="s">
        <v>11412</v>
      </c>
      <c r="B3901" s="314" t="s">
        <v>3436</v>
      </c>
      <c r="C3901" s="359" t="s">
        <v>112</v>
      </c>
      <c r="D3901" s="359" t="s">
        <v>27508</v>
      </c>
      <c r="F3901" t="str">
        <f t="shared" si="122"/>
        <v>92914</v>
      </c>
      <c r="H3901" s="31">
        <f t="shared" si="123"/>
        <v>132.12</v>
      </c>
    </row>
    <row r="3902" spans="1:8" ht="54">
      <c r="A3902" s="359" t="s">
        <v>11413</v>
      </c>
      <c r="B3902" s="314" t="s">
        <v>3437</v>
      </c>
      <c r="C3902" s="359" t="s">
        <v>112</v>
      </c>
      <c r="D3902" s="359" t="s">
        <v>27509</v>
      </c>
      <c r="F3902" t="str">
        <f t="shared" si="122"/>
        <v>92918</v>
      </c>
      <c r="H3902" s="31">
        <f t="shared" si="123"/>
        <v>33.369999999999997</v>
      </c>
    </row>
    <row r="3903" spans="1:8" ht="54">
      <c r="A3903" s="359" t="s">
        <v>11414</v>
      </c>
      <c r="B3903" s="314" t="s">
        <v>3438</v>
      </c>
      <c r="C3903" s="359" t="s">
        <v>112</v>
      </c>
      <c r="D3903" s="359" t="s">
        <v>24812</v>
      </c>
      <c r="F3903" t="str">
        <f t="shared" si="122"/>
        <v>92920</v>
      </c>
      <c r="H3903" s="31">
        <f t="shared" si="123"/>
        <v>33.61</v>
      </c>
    </row>
    <row r="3904" spans="1:8" ht="54">
      <c r="A3904" s="359" t="s">
        <v>11415</v>
      </c>
      <c r="B3904" s="314" t="s">
        <v>6106</v>
      </c>
      <c r="C3904" s="359" t="s">
        <v>112</v>
      </c>
      <c r="D3904" s="359" t="s">
        <v>27510</v>
      </c>
      <c r="F3904" t="str">
        <f t="shared" si="122"/>
        <v>92925</v>
      </c>
      <c r="H3904" s="31">
        <f t="shared" si="123"/>
        <v>41.81</v>
      </c>
    </row>
    <row r="3905" spans="1:8" ht="54">
      <c r="A3905" s="359" t="s">
        <v>11416</v>
      </c>
      <c r="B3905" s="314" t="s">
        <v>3439</v>
      </c>
      <c r="C3905" s="359" t="s">
        <v>112</v>
      </c>
      <c r="D3905" s="359" t="s">
        <v>27511</v>
      </c>
      <c r="F3905" t="str">
        <f t="shared" si="122"/>
        <v>92926</v>
      </c>
      <c r="H3905" s="31">
        <f t="shared" si="123"/>
        <v>41.8</v>
      </c>
    </row>
    <row r="3906" spans="1:8" ht="54">
      <c r="A3906" s="359" t="s">
        <v>11417</v>
      </c>
      <c r="B3906" s="314" t="s">
        <v>21880</v>
      </c>
      <c r="C3906" s="359" t="s">
        <v>112</v>
      </c>
      <c r="D3906" s="359" t="s">
        <v>27511</v>
      </c>
      <c r="F3906" t="str">
        <f t="shared" si="122"/>
        <v>92927</v>
      </c>
      <c r="H3906" s="31">
        <f t="shared" si="123"/>
        <v>41.8</v>
      </c>
    </row>
    <row r="3907" spans="1:8" ht="54">
      <c r="A3907" s="359" t="s">
        <v>11418</v>
      </c>
      <c r="B3907" s="314" t="s">
        <v>14481</v>
      </c>
      <c r="C3907" s="359" t="s">
        <v>112</v>
      </c>
      <c r="D3907" s="359" t="s">
        <v>27512</v>
      </c>
      <c r="F3907" t="str">
        <f t="shared" si="122"/>
        <v>92928</v>
      </c>
      <c r="H3907" s="31">
        <f t="shared" si="123"/>
        <v>48.01</v>
      </c>
    </row>
    <row r="3908" spans="1:8" ht="54">
      <c r="A3908" s="359" t="s">
        <v>11419</v>
      </c>
      <c r="B3908" s="314" t="s">
        <v>14482</v>
      </c>
      <c r="C3908" s="359" t="s">
        <v>112</v>
      </c>
      <c r="D3908" s="359" t="s">
        <v>27512</v>
      </c>
      <c r="F3908" t="str">
        <f t="shared" si="122"/>
        <v>92929</v>
      </c>
      <c r="H3908" s="31">
        <f t="shared" si="123"/>
        <v>48.01</v>
      </c>
    </row>
    <row r="3909" spans="1:8" ht="54">
      <c r="A3909" s="359" t="s">
        <v>11420</v>
      </c>
      <c r="B3909" s="314" t="s">
        <v>14483</v>
      </c>
      <c r="C3909" s="359" t="s">
        <v>112</v>
      </c>
      <c r="D3909" s="359" t="s">
        <v>27512</v>
      </c>
      <c r="F3909" t="str">
        <f t="shared" ref="F3909:F3972" si="124">TRIM(A3909)</f>
        <v>92930</v>
      </c>
      <c r="H3909" s="31">
        <f t="shared" ref="H3909:H3972" si="125">ROUND(D3909*(1+$H$1),2)</f>
        <v>48.01</v>
      </c>
    </row>
    <row r="3910" spans="1:8" ht="54">
      <c r="A3910" s="359" t="s">
        <v>11421</v>
      </c>
      <c r="B3910" s="314" t="s">
        <v>14484</v>
      </c>
      <c r="C3910" s="359" t="s">
        <v>112</v>
      </c>
      <c r="D3910" s="359" t="s">
        <v>26861</v>
      </c>
      <c r="F3910" t="str">
        <f t="shared" si="124"/>
        <v>92931</v>
      </c>
      <c r="H3910" s="31">
        <f t="shared" si="125"/>
        <v>64.7</v>
      </c>
    </row>
    <row r="3911" spans="1:8" ht="54">
      <c r="A3911" s="359" t="s">
        <v>11422</v>
      </c>
      <c r="B3911" s="314" t="s">
        <v>14485</v>
      </c>
      <c r="C3911" s="359" t="s">
        <v>112</v>
      </c>
      <c r="D3911" s="359" t="s">
        <v>26861</v>
      </c>
      <c r="F3911" t="str">
        <f t="shared" si="124"/>
        <v>92932</v>
      </c>
      <c r="H3911" s="31">
        <f t="shared" si="125"/>
        <v>64.7</v>
      </c>
    </row>
    <row r="3912" spans="1:8" ht="54">
      <c r="A3912" s="359" t="s">
        <v>11423</v>
      </c>
      <c r="B3912" s="314" t="s">
        <v>3440</v>
      </c>
      <c r="C3912" s="359" t="s">
        <v>112</v>
      </c>
      <c r="D3912" s="359" t="s">
        <v>26861</v>
      </c>
      <c r="F3912" t="str">
        <f t="shared" si="124"/>
        <v>92933</v>
      </c>
      <c r="H3912" s="31">
        <f t="shared" si="125"/>
        <v>64.7</v>
      </c>
    </row>
    <row r="3913" spans="1:8" ht="54">
      <c r="A3913" s="359" t="s">
        <v>11424</v>
      </c>
      <c r="B3913" s="314" t="s">
        <v>14486</v>
      </c>
      <c r="C3913" s="359" t="s">
        <v>112</v>
      </c>
      <c r="D3913" s="359" t="s">
        <v>27513</v>
      </c>
      <c r="F3913" t="str">
        <f t="shared" si="124"/>
        <v>92934</v>
      </c>
      <c r="H3913" s="31">
        <f t="shared" si="125"/>
        <v>96.81</v>
      </c>
    </row>
    <row r="3914" spans="1:8" ht="54">
      <c r="A3914" s="359" t="s">
        <v>11425</v>
      </c>
      <c r="B3914" s="314" t="s">
        <v>14487</v>
      </c>
      <c r="C3914" s="359" t="s">
        <v>112</v>
      </c>
      <c r="D3914" s="359" t="s">
        <v>27513</v>
      </c>
      <c r="F3914" t="str">
        <f t="shared" si="124"/>
        <v>92935</v>
      </c>
      <c r="H3914" s="31">
        <f t="shared" si="125"/>
        <v>96.81</v>
      </c>
    </row>
    <row r="3915" spans="1:8" ht="54">
      <c r="A3915" s="359" t="s">
        <v>11426</v>
      </c>
      <c r="B3915" s="314" t="s">
        <v>14488</v>
      </c>
      <c r="C3915" s="359" t="s">
        <v>112</v>
      </c>
      <c r="D3915" s="359" t="s">
        <v>27514</v>
      </c>
      <c r="F3915" t="str">
        <f t="shared" si="124"/>
        <v>92936</v>
      </c>
      <c r="H3915" s="31">
        <f t="shared" si="125"/>
        <v>135.04</v>
      </c>
    </row>
    <row r="3916" spans="1:8" ht="54">
      <c r="A3916" s="359" t="s">
        <v>11427</v>
      </c>
      <c r="B3916" s="314" t="s">
        <v>3441</v>
      </c>
      <c r="C3916" s="359" t="s">
        <v>112</v>
      </c>
      <c r="D3916" s="359" t="s">
        <v>27514</v>
      </c>
      <c r="F3916" t="str">
        <f t="shared" si="124"/>
        <v>92937</v>
      </c>
      <c r="H3916" s="31">
        <f t="shared" si="125"/>
        <v>135.04</v>
      </c>
    </row>
    <row r="3917" spans="1:8" ht="54">
      <c r="A3917" s="359" t="s">
        <v>11428</v>
      </c>
      <c r="B3917" s="314" t="s">
        <v>3442</v>
      </c>
      <c r="C3917" s="359" t="s">
        <v>112</v>
      </c>
      <c r="D3917" s="359" t="s">
        <v>27515</v>
      </c>
      <c r="F3917" t="str">
        <f t="shared" si="124"/>
        <v>92938</v>
      </c>
      <c r="H3917" s="31">
        <f t="shared" si="125"/>
        <v>25.5</v>
      </c>
    </row>
    <row r="3918" spans="1:8" ht="54">
      <c r="A3918" s="359" t="s">
        <v>11429</v>
      </c>
      <c r="B3918" s="314" t="s">
        <v>3443</v>
      </c>
      <c r="C3918" s="359" t="s">
        <v>112</v>
      </c>
      <c r="D3918" s="359" t="s">
        <v>27516</v>
      </c>
      <c r="F3918" t="str">
        <f t="shared" si="124"/>
        <v>92939</v>
      </c>
      <c r="H3918" s="31">
        <f t="shared" si="125"/>
        <v>25.74</v>
      </c>
    </row>
    <row r="3919" spans="1:8" ht="54">
      <c r="A3919" s="359" t="s">
        <v>11430</v>
      </c>
      <c r="B3919" s="314" t="s">
        <v>14489</v>
      </c>
      <c r="C3919" s="359" t="s">
        <v>112</v>
      </c>
      <c r="D3919" s="359" t="s">
        <v>27517</v>
      </c>
      <c r="F3919" t="str">
        <f t="shared" si="124"/>
        <v>92940</v>
      </c>
      <c r="H3919" s="31">
        <f t="shared" si="125"/>
        <v>32.869999999999997</v>
      </c>
    </row>
    <row r="3920" spans="1:8" ht="54">
      <c r="A3920" s="359" t="s">
        <v>11431</v>
      </c>
      <c r="B3920" s="314" t="s">
        <v>14490</v>
      </c>
      <c r="C3920" s="359" t="s">
        <v>112</v>
      </c>
      <c r="D3920" s="359" t="s">
        <v>22641</v>
      </c>
      <c r="F3920" t="str">
        <f t="shared" si="124"/>
        <v>92941</v>
      </c>
      <c r="H3920" s="31">
        <f t="shared" si="125"/>
        <v>32.85</v>
      </c>
    </row>
    <row r="3921" spans="1:8" ht="54">
      <c r="A3921" s="359" t="s">
        <v>11432</v>
      </c>
      <c r="B3921" s="314" t="s">
        <v>14491</v>
      </c>
      <c r="C3921" s="359" t="s">
        <v>112</v>
      </c>
      <c r="D3921" s="359" t="s">
        <v>22641</v>
      </c>
      <c r="F3921" t="str">
        <f t="shared" si="124"/>
        <v>92942</v>
      </c>
      <c r="H3921" s="31">
        <f t="shared" si="125"/>
        <v>32.85</v>
      </c>
    </row>
    <row r="3922" spans="1:8" ht="54">
      <c r="A3922" s="359" t="s">
        <v>11433</v>
      </c>
      <c r="B3922" s="314" t="s">
        <v>14492</v>
      </c>
      <c r="C3922" s="359" t="s">
        <v>112</v>
      </c>
      <c r="D3922" s="359" t="s">
        <v>25663</v>
      </c>
      <c r="F3922" t="str">
        <f t="shared" si="124"/>
        <v>92943</v>
      </c>
      <c r="H3922" s="31">
        <f t="shared" si="125"/>
        <v>37.81</v>
      </c>
    </row>
    <row r="3923" spans="1:8" ht="54">
      <c r="A3923" s="359" t="s">
        <v>11434</v>
      </c>
      <c r="B3923" s="314" t="s">
        <v>14493</v>
      </c>
      <c r="C3923" s="359" t="s">
        <v>112</v>
      </c>
      <c r="D3923" s="359" t="s">
        <v>25663</v>
      </c>
      <c r="F3923" t="str">
        <f t="shared" si="124"/>
        <v>92944</v>
      </c>
      <c r="H3923" s="31">
        <f t="shared" si="125"/>
        <v>37.81</v>
      </c>
    </row>
    <row r="3924" spans="1:8" ht="54">
      <c r="A3924" s="359" t="s">
        <v>11435</v>
      </c>
      <c r="B3924" s="314" t="s">
        <v>14494</v>
      </c>
      <c r="C3924" s="359" t="s">
        <v>112</v>
      </c>
      <c r="D3924" s="359" t="s">
        <v>25663</v>
      </c>
      <c r="F3924" t="str">
        <f t="shared" si="124"/>
        <v>92945</v>
      </c>
      <c r="H3924" s="31">
        <f t="shared" si="125"/>
        <v>37.81</v>
      </c>
    </row>
    <row r="3925" spans="1:8" ht="54">
      <c r="A3925" s="359" t="s">
        <v>11436</v>
      </c>
      <c r="B3925" s="314" t="s">
        <v>14495</v>
      </c>
      <c r="C3925" s="359" t="s">
        <v>112</v>
      </c>
      <c r="D3925" s="359" t="s">
        <v>23914</v>
      </c>
      <c r="F3925" t="str">
        <f t="shared" si="124"/>
        <v>92946</v>
      </c>
      <c r="H3925" s="31">
        <f t="shared" si="125"/>
        <v>52.98</v>
      </c>
    </row>
    <row r="3926" spans="1:8" ht="54">
      <c r="A3926" s="359" t="s">
        <v>11437</v>
      </c>
      <c r="B3926" s="314" t="s">
        <v>14496</v>
      </c>
      <c r="C3926" s="359" t="s">
        <v>112</v>
      </c>
      <c r="D3926" s="359" t="s">
        <v>23914</v>
      </c>
      <c r="F3926" t="str">
        <f t="shared" si="124"/>
        <v>92947</v>
      </c>
      <c r="H3926" s="31">
        <f t="shared" si="125"/>
        <v>52.98</v>
      </c>
    </row>
    <row r="3927" spans="1:8" ht="54">
      <c r="A3927" s="359" t="s">
        <v>11438</v>
      </c>
      <c r="B3927" s="314" t="s">
        <v>3444</v>
      </c>
      <c r="C3927" s="359" t="s">
        <v>112</v>
      </c>
      <c r="D3927" s="359" t="s">
        <v>23914</v>
      </c>
      <c r="F3927" t="str">
        <f t="shared" si="124"/>
        <v>92948</v>
      </c>
      <c r="H3927" s="31">
        <f t="shared" si="125"/>
        <v>52.98</v>
      </c>
    </row>
    <row r="3928" spans="1:8" ht="54">
      <c r="A3928" s="359" t="s">
        <v>11439</v>
      </c>
      <c r="B3928" s="314" t="s">
        <v>14497</v>
      </c>
      <c r="C3928" s="359" t="s">
        <v>112</v>
      </c>
      <c r="D3928" s="359" t="s">
        <v>27518</v>
      </c>
      <c r="F3928" t="str">
        <f t="shared" si="124"/>
        <v>92949</v>
      </c>
      <c r="H3928" s="31">
        <f t="shared" si="125"/>
        <v>82.77</v>
      </c>
    </row>
    <row r="3929" spans="1:8" ht="54">
      <c r="A3929" s="359" t="s">
        <v>11440</v>
      </c>
      <c r="B3929" s="314" t="s">
        <v>6107</v>
      </c>
      <c r="C3929" s="359" t="s">
        <v>112</v>
      </c>
      <c r="D3929" s="359" t="s">
        <v>27518</v>
      </c>
      <c r="F3929" t="str">
        <f t="shared" si="124"/>
        <v>92950</v>
      </c>
      <c r="H3929" s="31">
        <f t="shared" si="125"/>
        <v>82.77</v>
      </c>
    </row>
    <row r="3930" spans="1:8" ht="54">
      <c r="A3930" s="359" t="s">
        <v>11441</v>
      </c>
      <c r="B3930" s="314" t="s">
        <v>14498</v>
      </c>
      <c r="C3930" s="359" t="s">
        <v>112</v>
      </c>
      <c r="D3930" s="359" t="s">
        <v>24797</v>
      </c>
      <c r="F3930" t="str">
        <f t="shared" si="124"/>
        <v>92951</v>
      </c>
      <c r="H3930" s="31">
        <f t="shared" si="125"/>
        <v>118.71</v>
      </c>
    </row>
    <row r="3931" spans="1:8" ht="54">
      <c r="A3931" s="359" t="s">
        <v>11442</v>
      </c>
      <c r="B3931" s="314" t="s">
        <v>3445</v>
      </c>
      <c r="C3931" s="359" t="s">
        <v>112</v>
      </c>
      <c r="D3931" s="359" t="s">
        <v>24797</v>
      </c>
      <c r="F3931" t="str">
        <f t="shared" si="124"/>
        <v>92952</v>
      </c>
      <c r="H3931" s="31">
        <f t="shared" si="125"/>
        <v>118.71</v>
      </c>
    </row>
    <row r="3932" spans="1:8" ht="54">
      <c r="A3932" s="359" t="s">
        <v>11443</v>
      </c>
      <c r="B3932" s="314" t="s">
        <v>6108</v>
      </c>
      <c r="C3932" s="359" t="s">
        <v>112</v>
      </c>
      <c r="D3932" s="359" t="s">
        <v>21663</v>
      </c>
      <c r="F3932" t="str">
        <f t="shared" si="124"/>
        <v>92953</v>
      </c>
      <c r="H3932" s="31">
        <f t="shared" si="125"/>
        <v>21.79</v>
      </c>
    </row>
    <row r="3933" spans="1:8" ht="40.5">
      <c r="A3933" s="359" t="s">
        <v>11444</v>
      </c>
      <c r="B3933" s="314" t="s">
        <v>21882</v>
      </c>
      <c r="C3933" s="359" t="s">
        <v>112</v>
      </c>
      <c r="D3933" s="359" t="s">
        <v>13745</v>
      </c>
      <c r="F3933" t="str">
        <f t="shared" si="124"/>
        <v>93050</v>
      </c>
      <c r="H3933" s="31">
        <f t="shared" si="125"/>
        <v>8.93</v>
      </c>
    </row>
    <row r="3934" spans="1:8" ht="40.5">
      <c r="A3934" s="359" t="s">
        <v>11445</v>
      </c>
      <c r="B3934" s="314" t="s">
        <v>21883</v>
      </c>
      <c r="C3934" s="359" t="s">
        <v>112</v>
      </c>
      <c r="D3934" s="359" t="s">
        <v>25334</v>
      </c>
      <c r="F3934" t="str">
        <f t="shared" si="124"/>
        <v>93051</v>
      </c>
      <c r="H3934" s="31">
        <f t="shared" si="125"/>
        <v>8.2799999999999994</v>
      </c>
    </row>
    <row r="3935" spans="1:8" ht="40.5">
      <c r="A3935" s="359" t="s">
        <v>11446</v>
      </c>
      <c r="B3935" s="314" t="s">
        <v>21884</v>
      </c>
      <c r="C3935" s="359" t="s">
        <v>112</v>
      </c>
      <c r="D3935" s="359" t="s">
        <v>27519</v>
      </c>
      <c r="F3935" t="str">
        <f t="shared" si="124"/>
        <v>93052</v>
      </c>
      <c r="H3935" s="31">
        <f t="shared" si="125"/>
        <v>379.22</v>
      </c>
    </row>
    <row r="3936" spans="1:8" ht="40.5">
      <c r="A3936" s="359" t="s">
        <v>11447</v>
      </c>
      <c r="B3936" s="314" t="s">
        <v>21885</v>
      </c>
      <c r="C3936" s="359" t="s">
        <v>112</v>
      </c>
      <c r="D3936" s="359" t="s">
        <v>13754</v>
      </c>
      <c r="F3936" t="str">
        <f t="shared" si="124"/>
        <v>93054</v>
      </c>
      <c r="H3936" s="31">
        <f t="shared" si="125"/>
        <v>16.66</v>
      </c>
    </row>
    <row r="3937" spans="1:8" ht="40.5">
      <c r="A3937" s="359" t="s">
        <v>11448</v>
      </c>
      <c r="B3937" s="314" t="s">
        <v>21886</v>
      </c>
      <c r="C3937" s="359" t="s">
        <v>112</v>
      </c>
      <c r="D3937" s="359" t="s">
        <v>22419</v>
      </c>
      <c r="F3937" t="str">
        <f t="shared" si="124"/>
        <v>93055</v>
      </c>
      <c r="H3937" s="31">
        <f t="shared" si="125"/>
        <v>33.450000000000003</v>
      </c>
    </row>
    <row r="3938" spans="1:8" ht="40.5">
      <c r="A3938" s="359" t="s">
        <v>11449</v>
      </c>
      <c r="B3938" s="314" t="s">
        <v>21887</v>
      </c>
      <c r="C3938" s="359" t="s">
        <v>112</v>
      </c>
      <c r="D3938" s="359" t="s">
        <v>12132</v>
      </c>
      <c r="F3938" t="str">
        <f t="shared" si="124"/>
        <v>93056</v>
      </c>
      <c r="H3938" s="31">
        <f t="shared" si="125"/>
        <v>12.93</v>
      </c>
    </row>
    <row r="3939" spans="1:8" ht="40.5">
      <c r="A3939" s="359" t="s">
        <v>11450</v>
      </c>
      <c r="B3939" s="314" t="s">
        <v>21888</v>
      </c>
      <c r="C3939" s="359" t="s">
        <v>112</v>
      </c>
      <c r="D3939" s="359" t="s">
        <v>12647</v>
      </c>
      <c r="F3939" t="str">
        <f t="shared" si="124"/>
        <v>93057</v>
      </c>
      <c r="H3939" s="31">
        <f t="shared" si="125"/>
        <v>11.36</v>
      </c>
    </row>
    <row r="3940" spans="1:8" ht="40.5">
      <c r="A3940" s="359" t="s">
        <v>11451</v>
      </c>
      <c r="B3940" s="314" t="s">
        <v>21889</v>
      </c>
      <c r="C3940" s="359" t="s">
        <v>112</v>
      </c>
      <c r="D3940" s="359" t="s">
        <v>27520</v>
      </c>
      <c r="F3940" t="str">
        <f t="shared" si="124"/>
        <v>93058</v>
      </c>
      <c r="H3940" s="31">
        <f t="shared" si="125"/>
        <v>417.05</v>
      </c>
    </row>
    <row r="3941" spans="1:8" ht="40.5">
      <c r="A3941" s="359" t="s">
        <v>11452</v>
      </c>
      <c r="B3941" s="314" t="s">
        <v>21890</v>
      </c>
      <c r="C3941" s="359" t="s">
        <v>112</v>
      </c>
      <c r="D3941" s="359" t="s">
        <v>14507</v>
      </c>
      <c r="F3941" t="str">
        <f t="shared" si="124"/>
        <v>93059</v>
      </c>
      <c r="H3941" s="31">
        <f t="shared" si="125"/>
        <v>22.77</v>
      </c>
    </row>
    <row r="3942" spans="1:8" ht="40.5">
      <c r="A3942" s="359" t="s">
        <v>11453</v>
      </c>
      <c r="B3942" s="314" t="s">
        <v>21891</v>
      </c>
      <c r="C3942" s="359" t="s">
        <v>112</v>
      </c>
      <c r="D3942" s="359" t="s">
        <v>22456</v>
      </c>
      <c r="F3942" t="str">
        <f t="shared" si="124"/>
        <v>93060</v>
      </c>
      <c r="H3942" s="31">
        <f t="shared" si="125"/>
        <v>58.03</v>
      </c>
    </row>
    <row r="3943" spans="1:8" ht="40.5">
      <c r="A3943" s="359" t="s">
        <v>11454</v>
      </c>
      <c r="B3943" s="314" t="s">
        <v>21892</v>
      </c>
      <c r="C3943" s="359" t="s">
        <v>112</v>
      </c>
      <c r="D3943" s="359" t="s">
        <v>14011</v>
      </c>
      <c r="F3943" t="str">
        <f t="shared" si="124"/>
        <v>93061</v>
      </c>
      <c r="H3943" s="31">
        <f t="shared" si="125"/>
        <v>23.83</v>
      </c>
    </row>
    <row r="3944" spans="1:8" ht="40.5">
      <c r="A3944" s="359" t="s">
        <v>11455</v>
      </c>
      <c r="B3944" s="314" t="s">
        <v>21893</v>
      </c>
      <c r="C3944" s="359" t="s">
        <v>112</v>
      </c>
      <c r="D3944" s="359" t="s">
        <v>9049</v>
      </c>
      <c r="F3944" t="str">
        <f t="shared" si="124"/>
        <v>93062</v>
      </c>
      <c r="H3944" s="31">
        <f t="shared" si="125"/>
        <v>20.78</v>
      </c>
    </row>
    <row r="3945" spans="1:8" ht="40.5">
      <c r="A3945" s="359" t="s">
        <v>11456</v>
      </c>
      <c r="B3945" s="314" t="s">
        <v>21894</v>
      </c>
      <c r="C3945" s="359" t="s">
        <v>112</v>
      </c>
      <c r="D3945" s="359" t="s">
        <v>27521</v>
      </c>
      <c r="F3945" t="str">
        <f t="shared" si="124"/>
        <v>93063</v>
      </c>
      <c r="H3945" s="31">
        <f t="shared" si="125"/>
        <v>477.71</v>
      </c>
    </row>
    <row r="3946" spans="1:8" ht="40.5">
      <c r="A3946" s="359" t="s">
        <v>11457</v>
      </c>
      <c r="B3946" s="314" t="s">
        <v>21895</v>
      </c>
      <c r="C3946" s="359" t="s">
        <v>112</v>
      </c>
      <c r="D3946" s="359" t="s">
        <v>27522</v>
      </c>
      <c r="F3946" t="str">
        <f t="shared" si="124"/>
        <v>93064</v>
      </c>
      <c r="H3946" s="31">
        <f t="shared" si="125"/>
        <v>36.520000000000003</v>
      </c>
    </row>
    <row r="3947" spans="1:8" ht="40.5">
      <c r="A3947" s="359" t="s">
        <v>11458</v>
      </c>
      <c r="B3947" s="314" t="s">
        <v>21896</v>
      </c>
      <c r="C3947" s="359" t="s">
        <v>112</v>
      </c>
      <c r="D3947" s="359" t="s">
        <v>27523</v>
      </c>
      <c r="F3947" t="str">
        <f t="shared" si="124"/>
        <v>93065</v>
      </c>
      <c r="H3947" s="31">
        <f t="shared" si="125"/>
        <v>34.26</v>
      </c>
    </row>
    <row r="3948" spans="1:8" ht="40.5">
      <c r="A3948" s="359" t="s">
        <v>11459</v>
      </c>
      <c r="B3948" s="314" t="s">
        <v>21897</v>
      </c>
      <c r="C3948" s="359" t="s">
        <v>112</v>
      </c>
      <c r="D3948" s="359" t="s">
        <v>27524</v>
      </c>
      <c r="F3948" t="str">
        <f t="shared" si="124"/>
        <v>93066</v>
      </c>
      <c r="H3948" s="31">
        <f t="shared" si="125"/>
        <v>599.61</v>
      </c>
    </row>
    <row r="3949" spans="1:8" ht="40.5">
      <c r="A3949" s="359" t="s">
        <v>11460</v>
      </c>
      <c r="B3949" s="314" t="s">
        <v>21898</v>
      </c>
      <c r="C3949" s="359" t="s">
        <v>112</v>
      </c>
      <c r="D3949" s="359" t="s">
        <v>24828</v>
      </c>
      <c r="F3949" t="str">
        <f t="shared" si="124"/>
        <v>93067</v>
      </c>
      <c r="H3949" s="31">
        <f t="shared" si="125"/>
        <v>53.93</v>
      </c>
    </row>
    <row r="3950" spans="1:8" ht="40.5">
      <c r="A3950" s="359" t="s">
        <v>11461</v>
      </c>
      <c r="B3950" s="314" t="s">
        <v>21899</v>
      </c>
      <c r="C3950" s="359" t="s">
        <v>112</v>
      </c>
      <c r="D3950" s="359" t="s">
        <v>25540</v>
      </c>
      <c r="F3950" t="str">
        <f t="shared" si="124"/>
        <v>93068</v>
      </c>
      <c r="H3950" s="31">
        <f t="shared" si="125"/>
        <v>47.32</v>
      </c>
    </row>
    <row r="3951" spans="1:8" ht="40.5">
      <c r="A3951" s="359" t="s">
        <v>11462</v>
      </c>
      <c r="B3951" s="314" t="s">
        <v>21900</v>
      </c>
      <c r="C3951" s="359" t="s">
        <v>112</v>
      </c>
      <c r="D3951" s="359" t="s">
        <v>27525</v>
      </c>
      <c r="F3951" t="str">
        <f t="shared" si="124"/>
        <v>93069</v>
      </c>
      <c r="H3951" s="31">
        <f t="shared" si="125"/>
        <v>830.85</v>
      </c>
    </row>
    <row r="3952" spans="1:8" ht="40.5">
      <c r="A3952" s="359" t="s">
        <v>11463</v>
      </c>
      <c r="B3952" s="314" t="s">
        <v>21901</v>
      </c>
      <c r="C3952" s="359" t="s">
        <v>112</v>
      </c>
      <c r="D3952" s="359" t="s">
        <v>27440</v>
      </c>
      <c r="F3952" t="str">
        <f t="shared" si="124"/>
        <v>93070</v>
      </c>
      <c r="H3952" s="31">
        <f t="shared" si="125"/>
        <v>134.69999999999999</v>
      </c>
    </row>
    <row r="3953" spans="1:8" ht="40.5">
      <c r="A3953" s="359" t="s">
        <v>11464</v>
      </c>
      <c r="B3953" s="314" t="s">
        <v>21902</v>
      </c>
      <c r="C3953" s="359" t="s">
        <v>112</v>
      </c>
      <c r="D3953" s="359" t="s">
        <v>27526</v>
      </c>
      <c r="F3953" t="str">
        <f t="shared" si="124"/>
        <v>93071</v>
      </c>
      <c r="H3953" s="31">
        <f t="shared" si="125"/>
        <v>125.18</v>
      </c>
    </row>
    <row r="3954" spans="1:8" ht="40.5">
      <c r="A3954" s="359" t="s">
        <v>11465</v>
      </c>
      <c r="B3954" s="314" t="s">
        <v>21903</v>
      </c>
      <c r="C3954" s="359" t="s">
        <v>112</v>
      </c>
      <c r="D3954" s="359" t="s">
        <v>27527</v>
      </c>
      <c r="F3954" t="str">
        <f t="shared" si="124"/>
        <v>93072</v>
      </c>
      <c r="H3954" s="31">
        <f t="shared" si="125"/>
        <v>1096.0999999999999</v>
      </c>
    </row>
    <row r="3955" spans="1:8" ht="54">
      <c r="A3955" s="359" t="s">
        <v>11466</v>
      </c>
      <c r="B3955" s="314" t="s">
        <v>21904</v>
      </c>
      <c r="C3955" s="359" t="s">
        <v>112</v>
      </c>
      <c r="D3955" s="359" t="s">
        <v>27528</v>
      </c>
      <c r="F3955" t="str">
        <f t="shared" si="124"/>
        <v>93073</v>
      </c>
      <c r="H3955" s="31">
        <f t="shared" si="125"/>
        <v>61.29</v>
      </c>
    </row>
    <row r="3956" spans="1:8" ht="54">
      <c r="A3956" s="359" t="s">
        <v>11467</v>
      </c>
      <c r="B3956" s="314" t="s">
        <v>21905</v>
      </c>
      <c r="C3956" s="359" t="s">
        <v>112</v>
      </c>
      <c r="D3956" s="359" t="s">
        <v>11752</v>
      </c>
      <c r="F3956" t="str">
        <f t="shared" si="124"/>
        <v>93074</v>
      </c>
      <c r="H3956" s="31">
        <f t="shared" si="125"/>
        <v>10.220000000000001</v>
      </c>
    </row>
    <row r="3957" spans="1:8" ht="54">
      <c r="A3957" s="359" t="s">
        <v>11468</v>
      </c>
      <c r="B3957" s="314" t="s">
        <v>21906</v>
      </c>
      <c r="C3957" s="359" t="s">
        <v>112</v>
      </c>
      <c r="D3957" s="359" t="s">
        <v>13831</v>
      </c>
      <c r="F3957" t="str">
        <f t="shared" si="124"/>
        <v>93075</v>
      </c>
      <c r="H3957" s="31">
        <f t="shared" si="125"/>
        <v>16.52</v>
      </c>
    </row>
    <row r="3958" spans="1:8" ht="54">
      <c r="A3958" s="359" t="s">
        <v>11469</v>
      </c>
      <c r="B3958" s="314" t="s">
        <v>21907</v>
      </c>
      <c r="C3958" s="359" t="s">
        <v>112</v>
      </c>
      <c r="D3958" s="359" t="s">
        <v>23581</v>
      </c>
      <c r="F3958" t="str">
        <f t="shared" si="124"/>
        <v>93076</v>
      </c>
      <c r="H3958" s="31">
        <f t="shared" si="125"/>
        <v>16.16</v>
      </c>
    </row>
    <row r="3959" spans="1:8" ht="54">
      <c r="A3959" s="359" t="s">
        <v>11470</v>
      </c>
      <c r="B3959" s="314" t="s">
        <v>21908</v>
      </c>
      <c r="C3959" s="359" t="s">
        <v>112</v>
      </c>
      <c r="D3959" s="359" t="s">
        <v>22449</v>
      </c>
      <c r="F3959" t="str">
        <f t="shared" si="124"/>
        <v>93077</v>
      </c>
      <c r="H3959" s="31">
        <f t="shared" si="125"/>
        <v>23.22</v>
      </c>
    </row>
    <row r="3960" spans="1:8" ht="54">
      <c r="A3960" s="359" t="s">
        <v>11471</v>
      </c>
      <c r="B3960" s="314" t="s">
        <v>21910</v>
      </c>
      <c r="C3960" s="359" t="s">
        <v>112</v>
      </c>
      <c r="D3960" s="359" t="s">
        <v>21693</v>
      </c>
      <c r="F3960" t="str">
        <f t="shared" si="124"/>
        <v>93078</v>
      </c>
      <c r="H3960" s="31">
        <f t="shared" si="125"/>
        <v>25.07</v>
      </c>
    </row>
    <row r="3961" spans="1:8" ht="54">
      <c r="A3961" s="359" t="s">
        <v>11472</v>
      </c>
      <c r="B3961" s="314" t="s">
        <v>21911</v>
      </c>
      <c r="C3961" s="359" t="s">
        <v>112</v>
      </c>
      <c r="D3961" s="359" t="s">
        <v>22503</v>
      </c>
      <c r="F3961" t="str">
        <f t="shared" si="124"/>
        <v>93079</v>
      </c>
      <c r="H3961" s="31">
        <f t="shared" si="125"/>
        <v>22.31</v>
      </c>
    </row>
    <row r="3962" spans="1:8" ht="40.5">
      <c r="A3962" s="359" t="s">
        <v>11474</v>
      </c>
      <c r="B3962" s="314" t="s">
        <v>21912</v>
      </c>
      <c r="C3962" s="359" t="s">
        <v>112</v>
      </c>
      <c r="D3962" s="359" t="s">
        <v>13892</v>
      </c>
      <c r="F3962" t="str">
        <f t="shared" si="124"/>
        <v>93080</v>
      </c>
      <c r="H3962" s="31">
        <f t="shared" si="125"/>
        <v>6.7</v>
      </c>
    </row>
    <row r="3963" spans="1:8" ht="54">
      <c r="A3963" s="359" t="s">
        <v>11475</v>
      </c>
      <c r="B3963" s="314" t="s">
        <v>21913</v>
      </c>
      <c r="C3963" s="359" t="s">
        <v>112</v>
      </c>
      <c r="D3963" s="359" t="s">
        <v>14827</v>
      </c>
      <c r="F3963" t="str">
        <f t="shared" si="124"/>
        <v>93081</v>
      </c>
      <c r="H3963" s="31">
        <f t="shared" si="125"/>
        <v>14.68</v>
      </c>
    </row>
    <row r="3964" spans="1:8" ht="54">
      <c r="A3964" s="359" t="s">
        <v>11476</v>
      </c>
      <c r="B3964" s="314" t="s">
        <v>21914</v>
      </c>
      <c r="C3964" s="359" t="s">
        <v>112</v>
      </c>
      <c r="D3964" s="359" t="s">
        <v>27529</v>
      </c>
      <c r="F3964" t="str">
        <f t="shared" si="124"/>
        <v>93082</v>
      </c>
      <c r="H3964" s="31">
        <f t="shared" si="125"/>
        <v>17.86</v>
      </c>
    </row>
    <row r="3965" spans="1:8" ht="40.5">
      <c r="A3965" s="359" t="s">
        <v>11477</v>
      </c>
      <c r="B3965" s="314" t="s">
        <v>21915</v>
      </c>
      <c r="C3965" s="359" t="s">
        <v>112</v>
      </c>
      <c r="D3965" s="359" t="s">
        <v>27530</v>
      </c>
      <c r="F3965" t="str">
        <f t="shared" si="124"/>
        <v>93083</v>
      </c>
      <c r="H3965" s="31">
        <f t="shared" si="125"/>
        <v>328.1</v>
      </c>
    </row>
    <row r="3966" spans="1:8" ht="40.5">
      <c r="A3966" s="359" t="s">
        <v>11478</v>
      </c>
      <c r="B3966" s="314" t="s">
        <v>21916</v>
      </c>
      <c r="C3966" s="359" t="s">
        <v>112</v>
      </c>
      <c r="D3966" s="359" t="s">
        <v>9891</v>
      </c>
      <c r="F3966" t="str">
        <f t="shared" si="124"/>
        <v>93084</v>
      </c>
      <c r="H3966" s="31">
        <f t="shared" si="125"/>
        <v>10.71</v>
      </c>
    </row>
    <row r="3967" spans="1:8" ht="54">
      <c r="A3967" s="359" t="s">
        <v>11479</v>
      </c>
      <c r="B3967" s="314" t="s">
        <v>21917</v>
      </c>
      <c r="C3967" s="359" t="s">
        <v>112</v>
      </c>
      <c r="D3967" s="359" t="s">
        <v>14051</v>
      </c>
      <c r="F3967" t="str">
        <f t="shared" si="124"/>
        <v>93085</v>
      </c>
      <c r="H3967" s="31">
        <f t="shared" si="125"/>
        <v>10.06</v>
      </c>
    </row>
    <row r="3968" spans="1:8" ht="40.5">
      <c r="A3968" s="359" t="s">
        <v>11481</v>
      </c>
      <c r="B3968" s="314" t="s">
        <v>21918</v>
      </c>
      <c r="C3968" s="359" t="s">
        <v>112</v>
      </c>
      <c r="D3968" s="359" t="s">
        <v>27531</v>
      </c>
      <c r="F3968" t="str">
        <f t="shared" si="124"/>
        <v>93086</v>
      </c>
      <c r="H3968" s="31">
        <f t="shared" si="125"/>
        <v>380.99</v>
      </c>
    </row>
    <row r="3969" spans="1:8" ht="54">
      <c r="A3969" s="359" t="s">
        <v>11482</v>
      </c>
      <c r="B3969" s="314" t="s">
        <v>21919</v>
      </c>
      <c r="C3969" s="359" t="s">
        <v>112</v>
      </c>
      <c r="D3969" s="359" t="s">
        <v>23613</v>
      </c>
      <c r="F3969" t="str">
        <f t="shared" si="124"/>
        <v>93087</v>
      </c>
      <c r="H3969" s="31">
        <f t="shared" si="125"/>
        <v>15.97</v>
      </c>
    </row>
    <row r="3970" spans="1:8" ht="54">
      <c r="A3970" s="359" t="s">
        <v>11483</v>
      </c>
      <c r="B3970" s="314" t="s">
        <v>21920</v>
      </c>
      <c r="C3970" s="359" t="s">
        <v>112</v>
      </c>
      <c r="D3970" s="359" t="s">
        <v>22164</v>
      </c>
      <c r="F3970" t="str">
        <f t="shared" si="124"/>
        <v>93088</v>
      </c>
      <c r="H3970" s="31">
        <f t="shared" si="125"/>
        <v>18.579999999999998</v>
      </c>
    </row>
    <row r="3971" spans="1:8" ht="54">
      <c r="A3971" s="359" t="s">
        <v>11484</v>
      </c>
      <c r="B3971" s="314" t="s">
        <v>21921</v>
      </c>
      <c r="C3971" s="359" t="s">
        <v>112</v>
      </c>
      <c r="D3971" s="359" t="s">
        <v>27532</v>
      </c>
      <c r="F3971" t="str">
        <f t="shared" si="124"/>
        <v>93089</v>
      </c>
      <c r="H3971" s="31">
        <f t="shared" si="125"/>
        <v>35.229999999999997</v>
      </c>
    </row>
    <row r="3972" spans="1:8" ht="40.5">
      <c r="A3972" s="359" t="s">
        <v>11485</v>
      </c>
      <c r="B3972" s="314" t="s">
        <v>21922</v>
      </c>
      <c r="C3972" s="359" t="s">
        <v>112</v>
      </c>
      <c r="D3972" s="359" t="s">
        <v>13852</v>
      </c>
      <c r="F3972" t="str">
        <f t="shared" si="124"/>
        <v>93090</v>
      </c>
      <c r="H3972" s="31">
        <f t="shared" si="125"/>
        <v>14.69</v>
      </c>
    </row>
    <row r="3973" spans="1:8" ht="40.5">
      <c r="A3973" s="359" t="s">
        <v>11486</v>
      </c>
      <c r="B3973" s="314" t="s">
        <v>21923</v>
      </c>
      <c r="C3973" s="359" t="s">
        <v>112</v>
      </c>
      <c r="D3973" s="359" t="s">
        <v>27533</v>
      </c>
      <c r="F3973" t="str">
        <f t="shared" ref="F3973:F4036" si="126">TRIM(A3973)</f>
        <v>93091</v>
      </c>
      <c r="H3973" s="31">
        <f t="shared" ref="H3973:H4036" si="127">ROUND(D3973*(1+$H$1),2)</f>
        <v>13.12</v>
      </c>
    </row>
    <row r="3974" spans="1:8" ht="40.5">
      <c r="A3974" s="359" t="s">
        <v>11487</v>
      </c>
      <c r="B3974" s="314" t="s">
        <v>21924</v>
      </c>
      <c r="C3974" s="359" t="s">
        <v>112</v>
      </c>
      <c r="D3974" s="359" t="s">
        <v>27534</v>
      </c>
      <c r="F3974" t="str">
        <f t="shared" si="126"/>
        <v>93092</v>
      </c>
      <c r="H3974" s="31">
        <f t="shared" si="127"/>
        <v>418.81</v>
      </c>
    </row>
    <row r="3975" spans="1:8" ht="54">
      <c r="A3975" s="359" t="s">
        <v>11488</v>
      </c>
      <c r="B3975" s="314" t="s">
        <v>21925</v>
      </c>
      <c r="C3975" s="359" t="s">
        <v>112</v>
      </c>
      <c r="D3975" s="359" t="s">
        <v>13715</v>
      </c>
      <c r="F3975" t="str">
        <f t="shared" si="126"/>
        <v>93093</v>
      </c>
      <c r="H3975" s="31">
        <f t="shared" si="127"/>
        <v>24.53</v>
      </c>
    </row>
    <row r="3976" spans="1:8" ht="54">
      <c r="A3976" s="359" t="s">
        <v>11489</v>
      </c>
      <c r="B3976" s="314" t="s">
        <v>21926</v>
      </c>
      <c r="C3976" s="359" t="s">
        <v>112</v>
      </c>
      <c r="D3976" s="359" t="s">
        <v>27535</v>
      </c>
      <c r="F3976" t="str">
        <f t="shared" si="126"/>
        <v>93094</v>
      </c>
      <c r="H3976" s="31">
        <f t="shared" si="127"/>
        <v>59.79</v>
      </c>
    </row>
    <row r="3977" spans="1:8" ht="54">
      <c r="A3977" s="359" t="s">
        <v>11490</v>
      </c>
      <c r="B3977" s="314" t="s">
        <v>21927</v>
      </c>
      <c r="C3977" s="359" t="s">
        <v>112</v>
      </c>
      <c r="D3977" s="359" t="s">
        <v>27536</v>
      </c>
      <c r="F3977" t="str">
        <f t="shared" si="126"/>
        <v>93095</v>
      </c>
      <c r="H3977" s="31">
        <f t="shared" si="127"/>
        <v>45.64</v>
      </c>
    </row>
    <row r="3978" spans="1:8" ht="54">
      <c r="A3978" s="359" t="s">
        <v>11491</v>
      </c>
      <c r="B3978" s="314" t="s">
        <v>21928</v>
      </c>
      <c r="C3978" s="359" t="s">
        <v>112</v>
      </c>
      <c r="D3978" s="359" t="s">
        <v>22431</v>
      </c>
      <c r="F3978" t="str">
        <f t="shared" si="126"/>
        <v>93096</v>
      </c>
      <c r="H3978" s="31">
        <f t="shared" si="127"/>
        <v>64.78</v>
      </c>
    </row>
    <row r="3979" spans="1:8" ht="40.5">
      <c r="A3979" s="359" t="s">
        <v>11492</v>
      </c>
      <c r="B3979" s="314" t="s">
        <v>21929</v>
      </c>
      <c r="C3979" s="359" t="s">
        <v>112</v>
      </c>
      <c r="D3979" s="359" t="s">
        <v>8636</v>
      </c>
      <c r="F3979" t="str">
        <f t="shared" si="126"/>
        <v>93097</v>
      </c>
      <c r="H3979" s="31">
        <f t="shared" si="127"/>
        <v>10.44</v>
      </c>
    </row>
    <row r="3980" spans="1:8" ht="54">
      <c r="A3980" s="359" t="s">
        <v>11493</v>
      </c>
      <c r="B3980" s="314" t="s">
        <v>21930</v>
      </c>
      <c r="C3980" s="359" t="s">
        <v>112</v>
      </c>
      <c r="D3980" s="359" t="s">
        <v>13342</v>
      </c>
      <c r="F3980" t="str">
        <f t="shared" si="126"/>
        <v>93098</v>
      </c>
      <c r="H3980" s="31">
        <f t="shared" si="127"/>
        <v>16.73</v>
      </c>
    </row>
    <row r="3981" spans="1:8" ht="40.5">
      <c r="A3981" s="359" t="s">
        <v>11494</v>
      </c>
      <c r="B3981" s="314" t="s">
        <v>21931</v>
      </c>
      <c r="C3981" s="359" t="s">
        <v>112</v>
      </c>
      <c r="D3981" s="359" t="s">
        <v>13887</v>
      </c>
      <c r="F3981" t="str">
        <f t="shared" si="126"/>
        <v>93099</v>
      </c>
      <c r="H3981" s="31">
        <f t="shared" si="127"/>
        <v>18.559999999999999</v>
      </c>
    </row>
    <row r="3982" spans="1:8" ht="54">
      <c r="A3982" s="359" t="s">
        <v>11495</v>
      </c>
      <c r="B3982" s="314" t="s">
        <v>21932</v>
      </c>
      <c r="C3982" s="359" t="s">
        <v>112</v>
      </c>
      <c r="D3982" s="359" t="s">
        <v>22398</v>
      </c>
      <c r="F3982" t="str">
        <f t="shared" si="126"/>
        <v>93100</v>
      </c>
      <c r="H3982" s="31">
        <f t="shared" si="127"/>
        <v>25.62</v>
      </c>
    </row>
    <row r="3983" spans="1:8" ht="54">
      <c r="A3983" s="359" t="s">
        <v>11496</v>
      </c>
      <c r="B3983" s="314" t="s">
        <v>21933</v>
      </c>
      <c r="C3983" s="359" t="s">
        <v>112</v>
      </c>
      <c r="D3983" s="359" t="s">
        <v>27537</v>
      </c>
      <c r="F3983" t="str">
        <f t="shared" si="126"/>
        <v>93101</v>
      </c>
      <c r="H3983" s="31">
        <f t="shared" si="127"/>
        <v>27.47</v>
      </c>
    </row>
    <row r="3984" spans="1:8" ht="40.5">
      <c r="A3984" s="359" t="s">
        <v>11497</v>
      </c>
      <c r="B3984" s="314" t="s">
        <v>21934</v>
      </c>
      <c r="C3984" s="359" t="s">
        <v>112</v>
      </c>
      <c r="D3984" s="359" t="s">
        <v>21717</v>
      </c>
      <c r="F3984" t="str">
        <f t="shared" si="126"/>
        <v>93102</v>
      </c>
      <c r="H3984" s="31">
        <f t="shared" si="127"/>
        <v>24.51</v>
      </c>
    </row>
    <row r="3985" spans="1:8" ht="40.5">
      <c r="A3985" s="359" t="s">
        <v>11498</v>
      </c>
      <c r="B3985" s="314" t="s">
        <v>21935</v>
      </c>
      <c r="C3985" s="359" t="s">
        <v>112</v>
      </c>
      <c r="D3985" s="359" t="s">
        <v>9920</v>
      </c>
      <c r="F3985" t="str">
        <f t="shared" si="126"/>
        <v>93103</v>
      </c>
      <c r="H3985" s="31">
        <f t="shared" si="127"/>
        <v>6.85</v>
      </c>
    </row>
    <row r="3986" spans="1:8" ht="54">
      <c r="A3986" s="359" t="s">
        <v>11499</v>
      </c>
      <c r="B3986" s="314" t="s">
        <v>21936</v>
      </c>
      <c r="C3986" s="359" t="s">
        <v>112</v>
      </c>
      <c r="D3986" s="359" t="s">
        <v>26509</v>
      </c>
      <c r="F3986" t="str">
        <f t="shared" si="126"/>
        <v>93104</v>
      </c>
      <c r="H3986" s="31">
        <f t="shared" si="127"/>
        <v>14.83</v>
      </c>
    </row>
    <row r="3987" spans="1:8" ht="54">
      <c r="A3987" s="359" t="s">
        <v>11500</v>
      </c>
      <c r="B3987" s="314" t="s">
        <v>21937</v>
      </c>
      <c r="C3987" s="359" t="s">
        <v>112</v>
      </c>
      <c r="D3987" s="359" t="s">
        <v>14318</v>
      </c>
      <c r="F3987" t="str">
        <f t="shared" si="126"/>
        <v>93105</v>
      </c>
      <c r="H3987" s="31">
        <f t="shared" si="127"/>
        <v>18.010000000000002</v>
      </c>
    </row>
    <row r="3988" spans="1:8" ht="40.5">
      <c r="A3988" s="359" t="s">
        <v>11501</v>
      </c>
      <c r="B3988" s="314" t="s">
        <v>21938</v>
      </c>
      <c r="C3988" s="359" t="s">
        <v>112</v>
      </c>
      <c r="D3988" s="359" t="s">
        <v>27538</v>
      </c>
      <c r="F3988" t="str">
        <f t="shared" si="126"/>
        <v>93106</v>
      </c>
      <c r="H3988" s="31">
        <f t="shared" si="127"/>
        <v>328.25</v>
      </c>
    </row>
    <row r="3989" spans="1:8" ht="40.5">
      <c r="A3989" s="359" t="s">
        <v>11502</v>
      </c>
      <c r="B3989" s="314" t="s">
        <v>21939</v>
      </c>
      <c r="C3989" s="359" t="s">
        <v>112</v>
      </c>
      <c r="D3989" s="359" t="s">
        <v>24490</v>
      </c>
      <c r="F3989" t="str">
        <f t="shared" si="126"/>
        <v>93107</v>
      </c>
      <c r="H3989" s="31">
        <f t="shared" si="127"/>
        <v>12.28</v>
      </c>
    </row>
    <row r="3990" spans="1:8" ht="54">
      <c r="A3990" s="359" t="s">
        <v>11503</v>
      </c>
      <c r="B3990" s="314" t="s">
        <v>21940</v>
      </c>
      <c r="C3990" s="359" t="s">
        <v>112</v>
      </c>
      <c r="D3990" s="359" t="s">
        <v>24455</v>
      </c>
      <c r="F3990" t="str">
        <f t="shared" si="126"/>
        <v>93108</v>
      </c>
      <c r="H3990" s="31">
        <f t="shared" si="127"/>
        <v>11.63</v>
      </c>
    </row>
    <row r="3991" spans="1:8" ht="40.5">
      <c r="A3991" s="359" t="s">
        <v>11505</v>
      </c>
      <c r="B3991" s="314" t="s">
        <v>21941</v>
      </c>
      <c r="C3991" s="359" t="s">
        <v>112</v>
      </c>
      <c r="D3991" s="359" t="s">
        <v>27539</v>
      </c>
      <c r="F3991" t="str">
        <f t="shared" si="126"/>
        <v>93109</v>
      </c>
      <c r="H3991" s="31">
        <f t="shared" si="127"/>
        <v>382.56</v>
      </c>
    </row>
    <row r="3992" spans="1:8" ht="54">
      <c r="A3992" s="359" t="s">
        <v>11506</v>
      </c>
      <c r="B3992" s="314" t="s">
        <v>21942</v>
      </c>
      <c r="C3992" s="359" t="s">
        <v>112</v>
      </c>
      <c r="D3992" s="359" t="s">
        <v>22642</v>
      </c>
      <c r="F3992" t="str">
        <f t="shared" si="126"/>
        <v>93110</v>
      </c>
      <c r="H3992" s="31">
        <f t="shared" si="127"/>
        <v>17.54</v>
      </c>
    </row>
    <row r="3993" spans="1:8" ht="54">
      <c r="A3993" s="359" t="s">
        <v>11507</v>
      </c>
      <c r="B3993" s="314" t="s">
        <v>21943</v>
      </c>
      <c r="C3993" s="359" t="s">
        <v>112</v>
      </c>
      <c r="D3993" s="359" t="s">
        <v>25024</v>
      </c>
      <c r="F3993" t="str">
        <f t="shared" si="126"/>
        <v>93111</v>
      </c>
      <c r="H3993" s="31">
        <f t="shared" si="127"/>
        <v>20</v>
      </c>
    </row>
    <row r="3994" spans="1:8" ht="54">
      <c r="A3994" s="359" t="s">
        <v>11508</v>
      </c>
      <c r="B3994" s="314" t="s">
        <v>21944</v>
      </c>
      <c r="C3994" s="359" t="s">
        <v>112</v>
      </c>
      <c r="D3994" s="359" t="s">
        <v>24806</v>
      </c>
      <c r="F3994" t="str">
        <f t="shared" si="126"/>
        <v>93112</v>
      </c>
      <c r="H3994" s="31">
        <f t="shared" si="127"/>
        <v>36.799999999999997</v>
      </c>
    </row>
    <row r="3995" spans="1:8" ht="40.5">
      <c r="A3995" s="359" t="s">
        <v>11509</v>
      </c>
      <c r="B3995" s="314" t="s">
        <v>21945</v>
      </c>
      <c r="C3995" s="359" t="s">
        <v>112</v>
      </c>
      <c r="D3995" s="359" t="s">
        <v>27447</v>
      </c>
      <c r="F3995" t="str">
        <f t="shared" si="126"/>
        <v>93113</v>
      </c>
      <c r="H3995" s="31">
        <f t="shared" si="127"/>
        <v>17.55</v>
      </c>
    </row>
    <row r="3996" spans="1:8" ht="54">
      <c r="A3996" s="359" t="s">
        <v>11510</v>
      </c>
      <c r="B3996" s="314" t="s">
        <v>21946</v>
      </c>
      <c r="C3996" s="359" t="s">
        <v>112</v>
      </c>
      <c r="D3996" s="359" t="s">
        <v>25119</v>
      </c>
      <c r="F3996" t="str">
        <f t="shared" si="126"/>
        <v>93114</v>
      </c>
      <c r="H3996" s="31">
        <f t="shared" si="127"/>
        <v>27.39</v>
      </c>
    </row>
    <row r="3997" spans="1:8" ht="54">
      <c r="A3997" s="359" t="s">
        <v>11511</v>
      </c>
      <c r="B3997" s="314" t="s">
        <v>21947</v>
      </c>
      <c r="C3997" s="359" t="s">
        <v>112</v>
      </c>
      <c r="D3997" s="359" t="s">
        <v>27540</v>
      </c>
      <c r="F3997" t="str">
        <f t="shared" si="126"/>
        <v>93115</v>
      </c>
      <c r="H3997" s="31">
        <f t="shared" si="127"/>
        <v>62.65</v>
      </c>
    </row>
    <row r="3998" spans="1:8" ht="40.5">
      <c r="A3998" s="359" t="s">
        <v>11512</v>
      </c>
      <c r="B3998" s="314" t="s">
        <v>21948</v>
      </c>
      <c r="C3998" s="359" t="s">
        <v>112</v>
      </c>
      <c r="D3998" s="359" t="s">
        <v>27541</v>
      </c>
      <c r="F3998" t="str">
        <f t="shared" si="126"/>
        <v>93116</v>
      </c>
      <c r="H3998" s="31">
        <f t="shared" si="127"/>
        <v>421.67</v>
      </c>
    </row>
    <row r="3999" spans="1:8" ht="54">
      <c r="A3999" s="359" t="s">
        <v>11513</v>
      </c>
      <c r="B3999" s="314" t="s">
        <v>21949</v>
      </c>
      <c r="C3999" s="359" t="s">
        <v>112</v>
      </c>
      <c r="D3999" s="359" t="s">
        <v>24914</v>
      </c>
      <c r="F3999" t="str">
        <f t="shared" si="126"/>
        <v>93117</v>
      </c>
      <c r="H3999" s="31">
        <f t="shared" si="127"/>
        <v>45.9</v>
      </c>
    </row>
    <row r="4000" spans="1:8" ht="54">
      <c r="A4000" s="359" t="s">
        <v>11514</v>
      </c>
      <c r="B4000" s="314" t="s">
        <v>21950</v>
      </c>
      <c r="C4000" s="359" t="s">
        <v>112</v>
      </c>
      <c r="D4000" s="359" t="s">
        <v>24288</v>
      </c>
      <c r="F4000" t="str">
        <f t="shared" si="126"/>
        <v>93118</v>
      </c>
      <c r="H4000" s="31">
        <f t="shared" si="127"/>
        <v>67.94</v>
      </c>
    </row>
    <row r="4001" spans="1:8" ht="40.5">
      <c r="A4001" s="359" t="s">
        <v>11515</v>
      </c>
      <c r="B4001" s="314" t="s">
        <v>21951</v>
      </c>
      <c r="C4001" s="359" t="s">
        <v>112</v>
      </c>
      <c r="D4001" s="359" t="s">
        <v>27410</v>
      </c>
      <c r="F4001" t="str">
        <f t="shared" si="126"/>
        <v>93119</v>
      </c>
      <c r="H4001" s="31">
        <f t="shared" si="127"/>
        <v>13.57</v>
      </c>
    </row>
    <row r="4002" spans="1:8" ht="54">
      <c r="A4002" s="359" t="s">
        <v>11516</v>
      </c>
      <c r="B4002" s="314" t="s">
        <v>21952</v>
      </c>
      <c r="C4002" s="359" t="s">
        <v>112</v>
      </c>
      <c r="D4002" s="359" t="s">
        <v>27542</v>
      </c>
      <c r="F4002" t="str">
        <f t="shared" si="126"/>
        <v>93120</v>
      </c>
      <c r="H4002" s="31">
        <f t="shared" si="127"/>
        <v>20.63</v>
      </c>
    </row>
    <row r="4003" spans="1:8" ht="54">
      <c r="A4003" s="359" t="s">
        <v>11517</v>
      </c>
      <c r="B4003" s="314" t="s">
        <v>21953</v>
      </c>
      <c r="C4003" s="359" t="s">
        <v>112</v>
      </c>
      <c r="D4003" s="359" t="s">
        <v>25539</v>
      </c>
      <c r="F4003" t="str">
        <f t="shared" si="126"/>
        <v>93121</v>
      </c>
      <c r="H4003" s="31">
        <f t="shared" si="127"/>
        <v>22.48</v>
      </c>
    </row>
    <row r="4004" spans="1:8" ht="40.5">
      <c r="A4004" s="359" t="s">
        <v>11518</v>
      </c>
      <c r="B4004" s="314" t="s">
        <v>21954</v>
      </c>
      <c r="C4004" s="359" t="s">
        <v>112</v>
      </c>
      <c r="D4004" s="359" t="s">
        <v>11036</v>
      </c>
      <c r="F4004" t="str">
        <f t="shared" si="126"/>
        <v>93122</v>
      </c>
      <c r="H4004" s="31">
        <f t="shared" si="127"/>
        <v>19.73</v>
      </c>
    </row>
    <row r="4005" spans="1:8" ht="40.5">
      <c r="A4005" s="359" t="s">
        <v>11519</v>
      </c>
      <c r="B4005" s="314" t="s">
        <v>21955</v>
      </c>
      <c r="C4005" s="359" t="s">
        <v>112</v>
      </c>
      <c r="D4005" s="359" t="s">
        <v>24388</v>
      </c>
      <c r="F4005" t="str">
        <f t="shared" si="126"/>
        <v>93123</v>
      </c>
      <c r="H4005" s="31">
        <f t="shared" si="127"/>
        <v>42.75</v>
      </c>
    </row>
    <row r="4006" spans="1:8" ht="40.5">
      <c r="A4006" s="359" t="s">
        <v>11520</v>
      </c>
      <c r="B4006" s="314" t="s">
        <v>21956</v>
      </c>
      <c r="C4006" s="359" t="s">
        <v>112</v>
      </c>
      <c r="D4006" s="359" t="s">
        <v>24617</v>
      </c>
      <c r="F4006" t="str">
        <f t="shared" si="126"/>
        <v>93124</v>
      </c>
      <c r="H4006" s="31">
        <f t="shared" si="127"/>
        <v>66.91</v>
      </c>
    </row>
    <row r="4007" spans="1:8" ht="40.5">
      <c r="A4007" s="359" t="s">
        <v>11521</v>
      </c>
      <c r="B4007" s="314" t="s">
        <v>21957</v>
      </c>
      <c r="C4007" s="359" t="s">
        <v>112</v>
      </c>
      <c r="D4007" s="359" t="s">
        <v>27543</v>
      </c>
      <c r="F4007" t="str">
        <f t="shared" si="126"/>
        <v>93125</v>
      </c>
      <c r="H4007" s="31">
        <f t="shared" si="127"/>
        <v>97.11</v>
      </c>
    </row>
    <row r="4008" spans="1:8" ht="40.5">
      <c r="A4008" s="359" t="s">
        <v>11522</v>
      </c>
      <c r="B4008" s="314" t="s">
        <v>21958</v>
      </c>
      <c r="C4008" s="359" t="s">
        <v>112</v>
      </c>
      <c r="D4008" s="359" t="s">
        <v>27544</v>
      </c>
      <c r="F4008" t="str">
        <f t="shared" si="126"/>
        <v>93126</v>
      </c>
      <c r="H4008" s="31">
        <f t="shared" si="127"/>
        <v>214.03</v>
      </c>
    </row>
    <row r="4009" spans="1:8" ht="40.5">
      <c r="A4009" s="359" t="s">
        <v>11523</v>
      </c>
      <c r="B4009" s="314" t="s">
        <v>21959</v>
      </c>
      <c r="C4009" s="359" t="s">
        <v>112</v>
      </c>
      <c r="D4009" s="359" t="s">
        <v>21977</v>
      </c>
      <c r="F4009" t="str">
        <f t="shared" si="126"/>
        <v>93133</v>
      </c>
      <c r="H4009" s="31">
        <f t="shared" si="127"/>
        <v>15.98</v>
      </c>
    </row>
    <row r="4010" spans="1:8" ht="67.5">
      <c r="A4010" s="359" t="s">
        <v>11524</v>
      </c>
      <c r="B4010" s="314" t="s">
        <v>6109</v>
      </c>
      <c r="C4010" s="359" t="s">
        <v>112</v>
      </c>
      <c r="D4010" s="359" t="s">
        <v>24271</v>
      </c>
      <c r="F4010" t="str">
        <f t="shared" si="126"/>
        <v>94465</v>
      </c>
      <c r="H4010" s="31">
        <f t="shared" si="127"/>
        <v>48.66</v>
      </c>
    </row>
    <row r="4011" spans="1:8" ht="67.5">
      <c r="A4011" s="359" t="s">
        <v>11525</v>
      </c>
      <c r="B4011" s="314" t="s">
        <v>6110</v>
      </c>
      <c r="C4011" s="359" t="s">
        <v>112</v>
      </c>
      <c r="D4011" s="359" t="s">
        <v>27545</v>
      </c>
      <c r="F4011" t="str">
        <f t="shared" si="126"/>
        <v>94466</v>
      </c>
      <c r="H4011" s="31">
        <f t="shared" si="127"/>
        <v>48.68</v>
      </c>
    </row>
    <row r="4012" spans="1:8" ht="67.5">
      <c r="A4012" s="359" t="s">
        <v>11526</v>
      </c>
      <c r="B4012" s="314" t="s">
        <v>6111</v>
      </c>
      <c r="C4012" s="359" t="s">
        <v>112</v>
      </c>
      <c r="D4012" s="359" t="s">
        <v>24827</v>
      </c>
      <c r="F4012" t="str">
        <f t="shared" si="126"/>
        <v>94467</v>
      </c>
      <c r="H4012" s="31">
        <f t="shared" si="127"/>
        <v>76.349999999999994</v>
      </c>
    </row>
    <row r="4013" spans="1:8" ht="67.5">
      <c r="A4013" s="359" t="s">
        <v>11527</v>
      </c>
      <c r="B4013" s="314" t="s">
        <v>6112</v>
      </c>
      <c r="C4013" s="359" t="s">
        <v>112</v>
      </c>
      <c r="D4013" s="359" t="s">
        <v>27546</v>
      </c>
      <c r="F4013" t="str">
        <f t="shared" si="126"/>
        <v>94468</v>
      </c>
      <c r="H4013" s="31">
        <f t="shared" si="127"/>
        <v>66.53</v>
      </c>
    </row>
    <row r="4014" spans="1:8" ht="67.5">
      <c r="A4014" s="359" t="s">
        <v>11528</v>
      </c>
      <c r="B4014" s="314" t="s">
        <v>6113</v>
      </c>
      <c r="C4014" s="359" t="s">
        <v>112</v>
      </c>
      <c r="D4014" s="359" t="s">
        <v>27547</v>
      </c>
      <c r="F4014" t="str">
        <f t="shared" si="126"/>
        <v>94469</v>
      </c>
      <c r="H4014" s="31">
        <f t="shared" si="127"/>
        <v>111.33</v>
      </c>
    </row>
    <row r="4015" spans="1:8" ht="67.5">
      <c r="A4015" s="359" t="s">
        <v>11529</v>
      </c>
      <c r="B4015" s="314" t="s">
        <v>6114</v>
      </c>
      <c r="C4015" s="359" t="s">
        <v>112</v>
      </c>
      <c r="D4015" s="359" t="s">
        <v>27548</v>
      </c>
      <c r="F4015" t="str">
        <f t="shared" si="126"/>
        <v>94470</v>
      </c>
      <c r="H4015" s="31">
        <f t="shared" si="127"/>
        <v>102.58</v>
      </c>
    </row>
    <row r="4016" spans="1:8" ht="67.5">
      <c r="A4016" s="359" t="s">
        <v>11530</v>
      </c>
      <c r="B4016" s="314" t="s">
        <v>6115</v>
      </c>
      <c r="C4016" s="359" t="s">
        <v>112</v>
      </c>
      <c r="D4016" s="359" t="s">
        <v>27549</v>
      </c>
      <c r="F4016" t="str">
        <f t="shared" si="126"/>
        <v>94471</v>
      </c>
      <c r="H4016" s="31">
        <f t="shared" si="127"/>
        <v>70.02</v>
      </c>
    </row>
    <row r="4017" spans="1:8" ht="67.5">
      <c r="A4017" s="359" t="s">
        <v>11531</v>
      </c>
      <c r="B4017" s="314" t="s">
        <v>6116</v>
      </c>
      <c r="C4017" s="359" t="s">
        <v>112</v>
      </c>
      <c r="D4017" s="359" t="s">
        <v>27550</v>
      </c>
      <c r="F4017" t="str">
        <f t="shared" si="126"/>
        <v>94472</v>
      </c>
      <c r="H4017" s="31">
        <f t="shared" si="127"/>
        <v>72.209999999999994</v>
      </c>
    </row>
    <row r="4018" spans="1:8" ht="67.5">
      <c r="A4018" s="359" t="s">
        <v>11532</v>
      </c>
      <c r="B4018" s="314" t="s">
        <v>6117</v>
      </c>
      <c r="C4018" s="359" t="s">
        <v>112</v>
      </c>
      <c r="D4018" s="359" t="s">
        <v>24054</v>
      </c>
      <c r="F4018" t="str">
        <f t="shared" si="126"/>
        <v>94473</v>
      </c>
      <c r="H4018" s="31">
        <f t="shared" si="127"/>
        <v>109.16</v>
      </c>
    </row>
    <row r="4019" spans="1:8" ht="67.5">
      <c r="A4019" s="359" t="s">
        <v>11533</v>
      </c>
      <c r="B4019" s="314" t="s">
        <v>6118</v>
      </c>
      <c r="C4019" s="359" t="s">
        <v>112</v>
      </c>
      <c r="D4019" s="359" t="s">
        <v>27551</v>
      </c>
      <c r="F4019" t="str">
        <f t="shared" si="126"/>
        <v>94474</v>
      </c>
      <c r="H4019" s="31">
        <f t="shared" si="127"/>
        <v>118.78</v>
      </c>
    </row>
    <row r="4020" spans="1:8" ht="67.5">
      <c r="A4020" s="359" t="s">
        <v>11534</v>
      </c>
      <c r="B4020" s="314" t="s">
        <v>6119</v>
      </c>
      <c r="C4020" s="359" t="s">
        <v>112</v>
      </c>
      <c r="D4020" s="359" t="s">
        <v>27552</v>
      </c>
      <c r="F4020" t="str">
        <f t="shared" si="126"/>
        <v>94475</v>
      </c>
      <c r="H4020" s="31">
        <f t="shared" si="127"/>
        <v>150.41</v>
      </c>
    </row>
    <row r="4021" spans="1:8" ht="67.5">
      <c r="A4021" s="359" t="s">
        <v>11535</v>
      </c>
      <c r="B4021" s="314" t="s">
        <v>6120</v>
      </c>
      <c r="C4021" s="359" t="s">
        <v>112</v>
      </c>
      <c r="D4021" s="359" t="s">
        <v>27553</v>
      </c>
      <c r="F4021" t="str">
        <f t="shared" si="126"/>
        <v>94476</v>
      </c>
      <c r="H4021" s="31">
        <f t="shared" si="127"/>
        <v>168.96</v>
      </c>
    </row>
    <row r="4022" spans="1:8" ht="67.5">
      <c r="A4022" s="359" t="s">
        <v>11536</v>
      </c>
      <c r="B4022" s="314" t="s">
        <v>6121</v>
      </c>
      <c r="C4022" s="359" t="s">
        <v>112</v>
      </c>
      <c r="D4022" s="359" t="s">
        <v>27554</v>
      </c>
      <c r="F4022" t="str">
        <f t="shared" si="126"/>
        <v>94477</v>
      </c>
      <c r="H4022" s="31">
        <f t="shared" si="127"/>
        <v>93.2</v>
      </c>
    </row>
    <row r="4023" spans="1:8" ht="67.5">
      <c r="A4023" s="359" t="s">
        <v>11537</v>
      </c>
      <c r="B4023" s="314" t="s">
        <v>6122</v>
      </c>
      <c r="C4023" s="359" t="s">
        <v>112</v>
      </c>
      <c r="D4023" s="359" t="s">
        <v>27555</v>
      </c>
      <c r="F4023" t="str">
        <f t="shared" si="126"/>
        <v>94478</v>
      </c>
      <c r="H4023" s="31">
        <f t="shared" si="127"/>
        <v>150.25</v>
      </c>
    </row>
    <row r="4024" spans="1:8" ht="67.5">
      <c r="A4024" s="359" t="s">
        <v>11538</v>
      </c>
      <c r="B4024" s="314" t="s">
        <v>6123</v>
      </c>
      <c r="C4024" s="359" t="s">
        <v>112</v>
      </c>
      <c r="D4024" s="359" t="s">
        <v>27556</v>
      </c>
      <c r="F4024" t="str">
        <f t="shared" si="126"/>
        <v>94479</v>
      </c>
      <c r="H4024" s="31">
        <f t="shared" si="127"/>
        <v>198.65</v>
      </c>
    </row>
    <row r="4025" spans="1:8" ht="54">
      <c r="A4025" s="359" t="s">
        <v>11539</v>
      </c>
      <c r="B4025" s="314" t="s">
        <v>21960</v>
      </c>
      <c r="C4025" s="359" t="s">
        <v>112</v>
      </c>
      <c r="D4025" s="359" t="s">
        <v>24640</v>
      </c>
      <c r="F4025" t="str">
        <f t="shared" si="126"/>
        <v>94606</v>
      </c>
      <c r="H4025" s="31">
        <f t="shared" si="127"/>
        <v>60.82</v>
      </c>
    </row>
    <row r="4026" spans="1:8" ht="54">
      <c r="A4026" s="359" t="s">
        <v>11540</v>
      </c>
      <c r="B4026" s="314" t="s">
        <v>21961</v>
      </c>
      <c r="C4026" s="359" t="s">
        <v>112</v>
      </c>
      <c r="D4026" s="359" t="s">
        <v>23958</v>
      </c>
      <c r="F4026" t="str">
        <f t="shared" si="126"/>
        <v>94608</v>
      </c>
      <c r="H4026" s="31">
        <f t="shared" si="127"/>
        <v>144.62</v>
      </c>
    </row>
    <row r="4027" spans="1:8" ht="54">
      <c r="A4027" s="359" t="s">
        <v>11541</v>
      </c>
      <c r="B4027" s="314" t="s">
        <v>21962</v>
      </c>
      <c r="C4027" s="359" t="s">
        <v>112</v>
      </c>
      <c r="D4027" s="359" t="s">
        <v>27557</v>
      </c>
      <c r="F4027" t="str">
        <f t="shared" si="126"/>
        <v>94610</v>
      </c>
      <c r="H4027" s="31">
        <f t="shared" si="127"/>
        <v>213.49</v>
      </c>
    </row>
    <row r="4028" spans="1:8" ht="54">
      <c r="A4028" s="359" t="s">
        <v>11542</v>
      </c>
      <c r="B4028" s="314" t="s">
        <v>21963</v>
      </c>
      <c r="C4028" s="359" t="s">
        <v>112</v>
      </c>
      <c r="D4028" s="359" t="s">
        <v>27558</v>
      </c>
      <c r="F4028" t="str">
        <f t="shared" si="126"/>
        <v>94612</v>
      </c>
      <c r="H4028" s="31">
        <f t="shared" si="127"/>
        <v>298.08999999999997</v>
      </c>
    </row>
    <row r="4029" spans="1:8" ht="67.5">
      <c r="A4029" s="359" t="s">
        <v>11543</v>
      </c>
      <c r="B4029" s="314" t="s">
        <v>21964</v>
      </c>
      <c r="C4029" s="359" t="s">
        <v>112</v>
      </c>
      <c r="D4029" s="359" t="s">
        <v>26915</v>
      </c>
      <c r="F4029" t="str">
        <f t="shared" si="126"/>
        <v>94614</v>
      </c>
      <c r="H4029" s="31">
        <f t="shared" si="127"/>
        <v>102.25</v>
      </c>
    </row>
    <row r="4030" spans="1:8" ht="67.5">
      <c r="A4030" s="359" t="s">
        <v>11544</v>
      </c>
      <c r="B4030" s="314" t="s">
        <v>21965</v>
      </c>
      <c r="C4030" s="359" t="s">
        <v>112</v>
      </c>
      <c r="D4030" s="359" t="s">
        <v>27559</v>
      </c>
      <c r="F4030" t="str">
        <f t="shared" si="126"/>
        <v>94615</v>
      </c>
      <c r="H4030" s="31">
        <f t="shared" si="127"/>
        <v>115.4</v>
      </c>
    </row>
    <row r="4031" spans="1:8" ht="67.5">
      <c r="A4031" s="359" t="s">
        <v>11545</v>
      </c>
      <c r="B4031" s="314" t="s">
        <v>21966</v>
      </c>
      <c r="C4031" s="359" t="s">
        <v>112</v>
      </c>
      <c r="D4031" s="359" t="s">
        <v>27560</v>
      </c>
      <c r="F4031" t="str">
        <f t="shared" si="126"/>
        <v>94616</v>
      </c>
      <c r="H4031" s="31">
        <f t="shared" si="127"/>
        <v>275.13</v>
      </c>
    </row>
    <row r="4032" spans="1:8" ht="67.5">
      <c r="A4032" s="359" t="s">
        <v>11546</v>
      </c>
      <c r="B4032" s="314" t="s">
        <v>21967</v>
      </c>
      <c r="C4032" s="359" t="s">
        <v>112</v>
      </c>
      <c r="D4032" s="359" t="s">
        <v>27561</v>
      </c>
      <c r="F4032" t="str">
        <f t="shared" si="126"/>
        <v>94617</v>
      </c>
      <c r="H4032" s="31">
        <f t="shared" si="127"/>
        <v>229.39</v>
      </c>
    </row>
    <row r="4033" spans="1:8" ht="67.5">
      <c r="A4033" s="359" t="s">
        <v>11547</v>
      </c>
      <c r="B4033" s="314" t="s">
        <v>21968</v>
      </c>
      <c r="C4033" s="359" t="s">
        <v>112</v>
      </c>
      <c r="D4033" s="359" t="s">
        <v>27562</v>
      </c>
      <c r="F4033" t="str">
        <f t="shared" si="126"/>
        <v>94618</v>
      </c>
      <c r="H4033" s="31">
        <f t="shared" si="127"/>
        <v>270.74</v>
      </c>
    </row>
    <row r="4034" spans="1:8" ht="67.5">
      <c r="A4034" s="359" t="s">
        <v>11548</v>
      </c>
      <c r="B4034" s="314" t="s">
        <v>21969</v>
      </c>
      <c r="C4034" s="359" t="s">
        <v>112</v>
      </c>
      <c r="D4034" s="359" t="s">
        <v>27563</v>
      </c>
      <c r="F4034" t="str">
        <f t="shared" si="126"/>
        <v>94620</v>
      </c>
      <c r="H4034" s="31">
        <f t="shared" si="127"/>
        <v>612.85</v>
      </c>
    </row>
    <row r="4035" spans="1:8" ht="54">
      <c r="A4035" s="359" t="s">
        <v>11549</v>
      </c>
      <c r="B4035" s="314" t="s">
        <v>21970</v>
      </c>
      <c r="C4035" s="359" t="s">
        <v>112</v>
      </c>
      <c r="D4035" s="359" t="s">
        <v>27564</v>
      </c>
      <c r="F4035" t="str">
        <f t="shared" si="126"/>
        <v>94622</v>
      </c>
      <c r="H4035" s="31">
        <f t="shared" si="127"/>
        <v>148.93</v>
      </c>
    </row>
    <row r="4036" spans="1:8" ht="54">
      <c r="A4036" s="359" t="s">
        <v>11550</v>
      </c>
      <c r="B4036" s="314" t="s">
        <v>21971</v>
      </c>
      <c r="C4036" s="359" t="s">
        <v>112</v>
      </c>
      <c r="D4036" s="359" t="s">
        <v>27565</v>
      </c>
      <c r="F4036" t="str">
        <f t="shared" si="126"/>
        <v>94623</v>
      </c>
      <c r="H4036" s="31">
        <f t="shared" si="127"/>
        <v>341.23</v>
      </c>
    </row>
    <row r="4037" spans="1:8" ht="54">
      <c r="A4037" s="359" t="s">
        <v>11551</v>
      </c>
      <c r="B4037" s="314" t="s">
        <v>21972</v>
      </c>
      <c r="C4037" s="359" t="s">
        <v>112</v>
      </c>
      <c r="D4037" s="359" t="s">
        <v>27566</v>
      </c>
      <c r="F4037" t="str">
        <f t="shared" ref="F4037:F4100" si="128">TRIM(A4037)</f>
        <v>94624</v>
      </c>
      <c r="H4037" s="31">
        <f t="shared" ref="H4037:H4100" si="129">ROUND(D4037*(1+$H$1),2)</f>
        <v>516.39</v>
      </c>
    </row>
    <row r="4038" spans="1:8" ht="54">
      <c r="A4038" s="359" t="s">
        <v>11552</v>
      </c>
      <c r="B4038" s="314" t="s">
        <v>21973</v>
      </c>
      <c r="C4038" s="359" t="s">
        <v>112</v>
      </c>
      <c r="D4038" s="359" t="s">
        <v>27567</v>
      </c>
      <c r="F4038" t="str">
        <f t="shared" si="128"/>
        <v>94625</v>
      </c>
      <c r="H4038" s="31">
        <f t="shared" si="129"/>
        <v>1066.6600000000001</v>
      </c>
    </row>
    <row r="4039" spans="1:8" ht="67.5">
      <c r="A4039" s="359" t="s">
        <v>11553</v>
      </c>
      <c r="B4039" s="314" t="s">
        <v>6124</v>
      </c>
      <c r="C4039" s="359" t="s">
        <v>112</v>
      </c>
      <c r="D4039" s="359" t="s">
        <v>13895</v>
      </c>
      <c r="F4039" t="str">
        <f t="shared" si="128"/>
        <v>94656</v>
      </c>
      <c r="H4039" s="31">
        <f t="shared" si="129"/>
        <v>5.67</v>
      </c>
    </row>
    <row r="4040" spans="1:8" ht="54">
      <c r="A4040" s="359" t="s">
        <v>11554</v>
      </c>
      <c r="B4040" s="314" t="s">
        <v>6125</v>
      </c>
      <c r="C4040" s="359" t="s">
        <v>112</v>
      </c>
      <c r="D4040" s="359" t="s">
        <v>13779</v>
      </c>
      <c r="F4040" t="str">
        <f t="shared" si="128"/>
        <v>94657</v>
      </c>
      <c r="H4040" s="31">
        <f t="shared" si="129"/>
        <v>5.57</v>
      </c>
    </row>
    <row r="4041" spans="1:8" ht="67.5">
      <c r="A4041" s="359" t="s">
        <v>11556</v>
      </c>
      <c r="B4041" s="314" t="s">
        <v>6126</v>
      </c>
      <c r="C4041" s="359" t="s">
        <v>112</v>
      </c>
      <c r="D4041" s="359" t="s">
        <v>10809</v>
      </c>
      <c r="F4041" t="str">
        <f t="shared" si="128"/>
        <v>94658</v>
      </c>
      <c r="H4041" s="31">
        <f t="shared" si="129"/>
        <v>6.61</v>
      </c>
    </row>
    <row r="4042" spans="1:8" ht="54">
      <c r="A4042" s="359" t="s">
        <v>11557</v>
      </c>
      <c r="B4042" s="314" t="s">
        <v>6127</v>
      </c>
      <c r="C4042" s="359" t="s">
        <v>112</v>
      </c>
      <c r="D4042" s="359" t="s">
        <v>13833</v>
      </c>
      <c r="F4042" t="str">
        <f t="shared" si="128"/>
        <v>94659</v>
      </c>
      <c r="H4042" s="31">
        <f t="shared" si="129"/>
        <v>6.73</v>
      </c>
    </row>
    <row r="4043" spans="1:8" ht="67.5">
      <c r="A4043" s="359" t="s">
        <v>11558</v>
      </c>
      <c r="B4043" s="314" t="s">
        <v>6128</v>
      </c>
      <c r="C4043" s="359" t="s">
        <v>112</v>
      </c>
      <c r="D4043" s="359" t="s">
        <v>27568</v>
      </c>
      <c r="F4043" t="str">
        <f t="shared" si="128"/>
        <v>94660</v>
      </c>
      <c r="H4043" s="31">
        <f t="shared" si="129"/>
        <v>10.85</v>
      </c>
    </row>
    <row r="4044" spans="1:8" ht="54">
      <c r="A4044" s="359" t="s">
        <v>11560</v>
      </c>
      <c r="B4044" s="314" t="s">
        <v>6129</v>
      </c>
      <c r="C4044" s="359" t="s">
        <v>112</v>
      </c>
      <c r="D4044" s="359" t="s">
        <v>13785</v>
      </c>
      <c r="F4044" t="str">
        <f t="shared" si="128"/>
        <v>94661</v>
      </c>
      <c r="H4044" s="31">
        <f t="shared" si="129"/>
        <v>11.31</v>
      </c>
    </row>
    <row r="4045" spans="1:8" ht="67.5">
      <c r="A4045" s="359" t="s">
        <v>11562</v>
      </c>
      <c r="B4045" s="314" t="s">
        <v>6130</v>
      </c>
      <c r="C4045" s="359" t="s">
        <v>112</v>
      </c>
      <c r="D4045" s="359" t="s">
        <v>8311</v>
      </c>
      <c r="F4045" t="str">
        <f t="shared" si="128"/>
        <v>94662</v>
      </c>
      <c r="H4045" s="31">
        <f t="shared" si="129"/>
        <v>11.82</v>
      </c>
    </row>
    <row r="4046" spans="1:8" ht="54">
      <c r="A4046" s="359" t="s">
        <v>11563</v>
      </c>
      <c r="B4046" s="314" t="s">
        <v>6131</v>
      </c>
      <c r="C4046" s="359" t="s">
        <v>112</v>
      </c>
      <c r="D4046" s="359" t="s">
        <v>10152</v>
      </c>
      <c r="F4046" t="str">
        <f t="shared" si="128"/>
        <v>94663</v>
      </c>
      <c r="H4046" s="31">
        <f t="shared" si="129"/>
        <v>12</v>
      </c>
    </row>
    <row r="4047" spans="1:8" ht="67.5">
      <c r="A4047" s="359" t="s">
        <v>11564</v>
      </c>
      <c r="B4047" s="314" t="s">
        <v>6132</v>
      </c>
      <c r="C4047" s="359" t="s">
        <v>112</v>
      </c>
      <c r="D4047" s="359" t="s">
        <v>27569</v>
      </c>
      <c r="F4047" t="str">
        <f t="shared" si="128"/>
        <v>94664</v>
      </c>
      <c r="H4047" s="31">
        <f t="shared" si="129"/>
        <v>25.55</v>
      </c>
    </row>
    <row r="4048" spans="1:8" ht="54">
      <c r="A4048" s="359" t="s">
        <v>11566</v>
      </c>
      <c r="B4048" s="314" t="s">
        <v>6133</v>
      </c>
      <c r="C4048" s="359" t="s">
        <v>112</v>
      </c>
      <c r="D4048" s="359" t="s">
        <v>21626</v>
      </c>
      <c r="F4048" t="str">
        <f t="shared" si="128"/>
        <v>94665</v>
      </c>
      <c r="H4048" s="31">
        <f t="shared" si="129"/>
        <v>25.54</v>
      </c>
    </row>
    <row r="4049" spans="1:8" ht="67.5">
      <c r="A4049" s="359" t="s">
        <v>11568</v>
      </c>
      <c r="B4049" s="314" t="s">
        <v>6134</v>
      </c>
      <c r="C4049" s="359" t="s">
        <v>112</v>
      </c>
      <c r="D4049" s="359" t="s">
        <v>23610</v>
      </c>
      <c r="F4049" t="str">
        <f t="shared" si="128"/>
        <v>94666</v>
      </c>
      <c r="H4049" s="31">
        <f t="shared" si="129"/>
        <v>31.08</v>
      </c>
    </row>
    <row r="4050" spans="1:8" ht="54">
      <c r="A4050" s="359" t="s">
        <v>11569</v>
      </c>
      <c r="B4050" s="314" t="s">
        <v>6135</v>
      </c>
      <c r="C4050" s="359" t="s">
        <v>112</v>
      </c>
      <c r="D4050" s="359" t="s">
        <v>24674</v>
      </c>
      <c r="F4050" t="str">
        <f t="shared" si="128"/>
        <v>94667</v>
      </c>
      <c r="H4050" s="31">
        <f t="shared" si="129"/>
        <v>34.53</v>
      </c>
    </row>
    <row r="4051" spans="1:8" ht="67.5">
      <c r="A4051" s="359" t="s">
        <v>11570</v>
      </c>
      <c r="B4051" s="314" t="s">
        <v>6136</v>
      </c>
      <c r="C4051" s="359" t="s">
        <v>112</v>
      </c>
      <c r="D4051" s="359" t="s">
        <v>27570</v>
      </c>
      <c r="F4051" t="str">
        <f t="shared" si="128"/>
        <v>94668</v>
      </c>
      <c r="H4051" s="31">
        <f t="shared" si="129"/>
        <v>53.21</v>
      </c>
    </row>
    <row r="4052" spans="1:8" ht="54">
      <c r="A4052" s="359" t="s">
        <v>11571</v>
      </c>
      <c r="B4052" s="314" t="s">
        <v>6137</v>
      </c>
      <c r="C4052" s="359" t="s">
        <v>112</v>
      </c>
      <c r="D4052" s="359" t="s">
        <v>24738</v>
      </c>
      <c r="F4052" t="str">
        <f t="shared" si="128"/>
        <v>94669</v>
      </c>
      <c r="H4052" s="31">
        <f t="shared" si="129"/>
        <v>72.53</v>
      </c>
    </row>
    <row r="4053" spans="1:8" ht="67.5">
      <c r="A4053" s="359" t="s">
        <v>11572</v>
      </c>
      <c r="B4053" s="314" t="s">
        <v>6138</v>
      </c>
      <c r="C4053" s="359" t="s">
        <v>112</v>
      </c>
      <c r="D4053" s="359" t="s">
        <v>23519</v>
      </c>
      <c r="F4053" t="str">
        <f t="shared" si="128"/>
        <v>94670</v>
      </c>
      <c r="H4053" s="31">
        <f t="shared" si="129"/>
        <v>70.41</v>
      </c>
    </row>
    <row r="4054" spans="1:8" ht="54">
      <c r="A4054" s="359" t="s">
        <v>11573</v>
      </c>
      <c r="B4054" s="314" t="s">
        <v>6139</v>
      </c>
      <c r="C4054" s="359" t="s">
        <v>112</v>
      </c>
      <c r="D4054" s="359" t="s">
        <v>27571</v>
      </c>
      <c r="F4054" t="str">
        <f t="shared" si="128"/>
        <v>94671</v>
      </c>
      <c r="H4054" s="31">
        <f t="shared" si="129"/>
        <v>102.61</v>
      </c>
    </row>
    <row r="4055" spans="1:8" ht="67.5">
      <c r="A4055" s="359" t="s">
        <v>11574</v>
      </c>
      <c r="B4055" s="314" t="s">
        <v>6140</v>
      </c>
      <c r="C4055" s="359" t="s">
        <v>112</v>
      </c>
      <c r="D4055" s="359" t="s">
        <v>27572</v>
      </c>
      <c r="F4055" t="str">
        <f t="shared" si="128"/>
        <v>94672</v>
      </c>
      <c r="H4055" s="31">
        <f t="shared" si="129"/>
        <v>9.82</v>
      </c>
    </row>
    <row r="4056" spans="1:8" ht="54">
      <c r="A4056" s="359" t="s">
        <v>11576</v>
      </c>
      <c r="B4056" s="314" t="s">
        <v>6141</v>
      </c>
      <c r="C4056" s="359" t="s">
        <v>112</v>
      </c>
      <c r="D4056" s="359" t="s">
        <v>22344</v>
      </c>
      <c r="F4056" t="str">
        <f t="shared" si="128"/>
        <v>94673</v>
      </c>
      <c r="H4056" s="31">
        <f t="shared" si="129"/>
        <v>9.5500000000000007</v>
      </c>
    </row>
    <row r="4057" spans="1:8" ht="54">
      <c r="A4057" s="359" t="s">
        <v>11578</v>
      </c>
      <c r="B4057" s="314" t="s">
        <v>6142</v>
      </c>
      <c r="C4057" s="359" t="s">
        <v>112</v>
      </c>
      <c r="D4057" s="359" t="s">
        <v>13985</v>
      </c>
      <c r="F4057" t="str">
        <f t="shared" si="128"/>
        <v>94674</v>
      </c>
      <c r="H4057" s="31">
        <f t="shared" si="129"/>
        <v>8.64</v>
      </c>
    </row>
    <row r="4058" spans="1:8" ht="54">
      <c r="A4058" s="359" t="s">
        <v>11580</v>
      </c>
      <c r="B4058" s="314" t="s">
        <v>6143</v>
      </c>
      <c r="C4058" s="359" t="s">
        <v>112</v>
      </c>
      <c r="D4058" s="359" t="s">
        <v>13882</v>
      </c>
      <c r="F4058" t="str">
        <f t="shared" si="128"/>
        <v>94675</v>
      </c>
      <c r="H4058" s="31">
        <f t="shared" si="129"/>
        <v>13.52</v>
      </c>
    </row>
    <row r="4059" spans="1:8" ht="54">
      <c r="A4059" s="359" t="s">
        <v>11581</v>
      </c>
      <c r="B4059" s="314" t="s">
        <v>6144</v>
      </c>
      <c r="C4059" s="359" t="s">
        <v>112</v>
      </c>
      <c r="D4059" s="359" t="s">
        <v>8701</v>
      </c>
      <c r="F4059" t="str">
        <f t="shared" si="128"/>
        <v>94676</v>
      </c>
      <c r="H4059" s="31">
        <f t="shared" si="129"/>
        <v>14.97</v>
      </c>
    </row>
    <row r="4060" spans="1:8" ht="54">
      <c r="A4060" s="359" t="s">
        <v>11582</v>
      </c>
      <c r="B4060" s="314" t="s">
        <v>6145</v>
      </c>
      <c r="C4060" s="359" t="s">
        <v>112</v>
      </c>
      <c r="D4060" s="359" t="s">
        <v>27573</v>
      </c>
      <c r="F4060" t="str">
        <f t="shared" si="128"/>
        <v>94677</v>
      </c>
      <c r="H4060" s="31">
        <f t="shared" si="129"/>
        <v>22.29</v>
      </c>
    </row>
    <row r="4061" spans="1:8" ht="54">
      <c r="A4061" s="359" t="s">
        <v>11583</v>
      </c>
      <c r="B4061" s="314" t="s">
        <v>6146</v>
      </c>
      <c r="C4061" s="359" t="s">
        <v>112</v>
      </c>
      <c r="D4061" s="359" t="s">
        <v>27574</v>
      </c>
      <c r="F4061" t="str">
        <f t="shared" si="128"/>
        <v>94678</v>
      </c>
      <c r="H4061" s="31">
        <f t="shared" si="129"/>
        <v>15.41</v>
      </c>
    </row>
    <row r="4062" spans="1:8" ht="54">
      <c r="A4062" s="359" t="s">
        <v>11584</v>
      </c>
      <c r="B4062" s="314" t="s">
        <v>6147</v>
      </c>
      <c r="C4062" s="359" t="s">
        <v>112</v>
      </c>
      <c r="D4062" s="359" t="s">
        <v>27575</v>
      </c>
      <c r="F4062" t="str">
        <f t="shared" si="128"/>
        <v>94679</v>
      </c>
      <c r="H4062" s="31">
        <f t="shared" si="129"/>
        <v>25.04</v>
      </c>
    </row>
    <row r="4063" spans="1:8" ht="54">
      <c r="A4063" s="359" t="s">
        <v>11585</v>
      </c>
      <c r="B4063" s="314" t="s">
        <v>6148</v>
      </c>
      <c r="C4063" s="359" t="s">
        <v>112</v>
      </c>
      <c r="D4063" s="359" t="s">
        <v>27576</v>
      </c>
      <c r="F4063" t="str">
        <f t="shared" si="128"/>
        <v>94680</v>
      </c>
      <c r="H4063" s="31">
        <f t="shared" si="129"/>
        <v>41.94</v>
      </c>
    </row>
    <row r="4064" spans="1:8" ht="54">
      <c r="A4064" s="359" t="s">
        <v>11586</v>
      </c>
      <c r="B4064" s="314" t="s">
        <v>6149</v>
      </c>
      <c r="C4064" s="359" t="s">
        <v>112</v>
      </c>
      <c r="D4064" s="359" t="s">
        <v>26899</v>
      </c>
      <c r="F4064" t="str">
        <f t="shared" si="128"/>
        <v>94681</v>
      </c>
      <c r="H4064" s="31">
        <f t="shared" si="129"/>
        <v>55.15</v>
      </c>
    </row>
    <row r="4065" spans="1:8" ht="54">
      <c r="A4065" s="359" t="s">
        <v>11587</v>
      </c>
      <c r="B4065" s="314" t="s">
        <v>6150</v>
      </c>
      <c r="C4065" s="359" t="s">
        <v>112</v>
      </c>
      <c r="D4065" s="359" t="s">
        <v>27577</v>
      </c>
      <c r="F4065" t="str">
        <f t="shared" si="128"/>
        <v>94682</v>
      </c>
      <c r="H4065" s="31">
        <f t="shared" si="129"/>
        <v>109.95</v>
      </c>
    </row>
    <row r="4066" spans="1:8" ht="54">
      <c r="A4066" s="359" t="s">
        <v>11588</v>
      </c>
      <c r="B4066" s="314" t="s">
        <v>6151</v>
      </c>
      <c r="C4066" s="359" t="s">
        <v>112</v>
      </c>
      <c r="D4066" s="359" t="s">
        <v>23528</v>
      </c>
      <c r="F4066" t="str">
        <f t="shared" si="128"/>
        <v>94683</v>
      </c>
      <c r="H4066" s="31">
        <f t="shared" si="129"/>
        <v>71.13</v>
      </c>
    </row>
    <row r="4067" spans="1:8" ht="54">
      <c r="A4067" s="359" t="s">
        <v>11589</v>
      </c>
      <c r="B4067" s="314" t="s">
        <v>6152</v>
      </c>
      <c r="C4067" s="359" t="s">
        <v>112</v>
      </c>
      <c r="D4067" s="359" t="s">
        <v>27578</v>
      </c>
      <c r="F4067" t="str">
        <f t="shared" si="128"/>
        <v>94684</v>
      </c>
      <c r="H4067" s="31">
        <f t="shared" si="129"/>
        <v>140.69999999999999</v>
      </c>
    </row>
    <row r="4068" spans="1:8" ht="54">
      <c r="A4068" s="359" t="s">
        <v>11590</v>
      </c>
      <c r="B4068" s="314" t="s">
        <v>6153</v>
      </c>
      <c r="C4068" s="359" t="s">
        <v>112</v>
      </c>
      <c r="D4068" s="359" t="s">
        <v>27579</v>
      </c>
      <c r="F4068" t="str">
        <f t="shared" si="128"/>
        <v>94685</v>
      </c>
      <c r="H4068" s="31">
        <f t="shared" si="129"/>
        <v>108.4</v>
      </c>
    </row>
    <row r="4069" spans="1:8" ht="54">
      <c r="A4069" s="359" t="s">
        <v>11591</v>
      </c>
      <c r="B4069" s="314" t="s">
        <v>6154</v>
      </c>
      <c r="C4069" s="359" t="s">
        <v>112</v>
      </c>
      <c r="D4069" s="359" t="s">
        <v>24678</v>
      </c>
      <c r="F4069" t="str">
        <f t="shared" si="128"/>
        <v>94686</v>
      </c>
      <c r="H4069" s="31">
        <f t="shared" si="129"/>
        <v>262.48</v>
      </c>
    </row>
    <row r="4070" spans="1:8" ht="54">
      <c r="A4070" s="359" t="s">
        <v>11592</v>
      </c>
      <c r="B4070" s="314" t="s">
        <v>6155</v>
      </c>
      <c r="C4070" s="359" t="s">
        <v>112</v>
      </c>
      <c r="D4070" s="359" t="s">
        <v>27580</v>
      </c>
      <c r="F4070" t="str">
        <f t="shared" si="128"/>
        <v>94687</v>
      </c>
      <c r="H4070" s="31">
        <f t="shared" si="129"/>
        <v>213.78</v>
      </c>
    </row>
    <row r="4071" spans="1:8" ht="54">
      <c r="A4071" s="359" t="s">
        <v>11593</v>
      </c>
      <c r="B4071" s="314" t="s">
        <v>6156</v>
      </c>
      <c r="C4071" s="359" t="s">
        <v>112</v>
      </c>
      <c r="D4071" s="359" t="s">
        <v>8663</v>
      </c>
      <c r="F4071" t="str">
        <f t="shared" si="128"/>
        <v>94688</v>
      </c>
      <c r="H4071" s="31">
        <f t="shared" si="129"/>
        <v>9.99</v>
      </c>
    </row>
    <row r="4072" spans="1:8" ht="67.5">
      <c r="A4072" s="359" t="s">
        <v>11594</v>
      </c>
      <c r="B4072" s="314" t="s">
        <v>6157</v>
      </c>
      <c r="C4072" s="359" t="s">
        <v>112</v>
      </c>
      <c r="D4072" s="359" t="s">
        <v>22823</v>
      </c>
      <c r="F4072" t="str">
        <f t="shared" si="128"/>
        <v>94689</v>
      </c>
      <c r="H4072" s="31">
        <f t="shared" si="129"/>
        <v>13.5</v>
      </c>
    </row>
    <row r="4073" spans="1:8" ht="54">
      <c r="A4073" s="359" t="s">
        <v>11596</v>
      </c>
      <c r="B4073" s="314" t="s">
        <v>6158</v>
      </c>
      <c r="C4073" s="359" t="s">
        <v>112</v>
      </c>
      <c r="D4073" s="359" t="s">
        <v>12132</v>
      </c>
      <c r="F4073" t="str">
        <f t="shared" si="128"/>
        <v>94690</v>
      </c>
      <c r="H4073" s="31">
        <f t="shared" si="129"/>
        <v>12.93</v>
      </c>
    </row>
    <row r="4074" spans="1:8" ht="54">
      <c r="A4074" s="359" t="s">
        <v>11597</v>
      </c>
      <c r="B4074" s="314" t="s">
        <v>6159</v>
      </c>
      <c r="C4074" s="359" t="s">
        <v>112</v>
      </c>
      <c r="D4074" s="359" t="s">
        <v>13780</v>
      </c>
      <c r="F4074" t="str">
        <f t="shared" si="128"/>
        <v>94691</v>
      </c>
      <c r="H4074" s="31">
        <f t="shared" si="129"/>
        <v>14.96</v>
      </c>
    </row>
    <row r="4075" spans="1:8" ht="54">
      <c r="A4075" s="359" t="s">
        <v>11598</v>
      </c>
      <c r="B4075" s="314" t="s">
        <v>6160</v>
      </c>
      <c r="C4075" s="359" t="s">
        <v>112</v>
      </c>
      <c r="D4075" s="359" t="s">
        <v>27581</v>
      </c>
      <c r="F4075" t="str">
        <f t="shared" si="128"/>
        <v>94692</v>
      </c>
      <c r="H4075" s="31">
        <f t="shared" si="129"/>
        <v>22.53</v>
      </c>
    </row>
    <row r="4076" spans="1:8" ht="54">
      <c r="A4076" s="359" t="s">
        <v>11599</v>
      </c>
      <c r="B4076" s="314" t="s">
        <v>6161</v>
      </c>
      <c r="C4076" s="359" t="s">
        <v>112</v>
      </c>
      <c r="D4076" s="359" t="s">
        <v>14311</v>
      </c>
      <c r="F4076" t="str">
        <f t="shared" si="128"/>
        <v>94693</v>
      </c>
      <c r="H4076" s="31">
        <f t="shared" si="129"/>
        <v>23.55</v>
      </c>
    </row>
    <row r="4077" spans="1:8" ht="54">
      <c r="A4077" s="359" t="s">
        <v>11600</v>
      </c>
      <c r="B4077" s="314" t="s">
        <v>6162</v>
      </c>
      <c r="C4077" s="359" t="s">
        <v>112</v>
      </c>
      <c r="D4077" s="359" t="s">
        <v>23344</v>
      </c>
      <c r="F4077" t="str">
        <f t="shared" si="128"/>
        <v>94694</v>
      </c>
      <c r="H4077" s="31">
        <f t="shared" si="129"/>
        <v>23.6</v>
      </c>
    </row>
    <row r="4078" spans="1:8" ht="54">
      <c r="A4078" s="359" t="s">
        <v>11601</v>
      </c>
      <c r="B4078" s="314" t="s">
        <v>6163</v>
      </c>
      <c r="C4078" s="359" t="s">
        <v>112</v>
      </c>
      <c r="D4078" s="359" t="s">
        <v>27582</v>
      </c>
      <c r="F4078" t="str">
        <f t="shared" si="128"/>
        <v>94695</v>
      </c>
      <c r="H4078" s="31">
        <f t="shared" si="129"/>
        <v>31.49</v>
      </c>
    </row>
    <row r="4079" spans="1:8" ht="54">
      <c r="A4079" s="359" t="s">
        <v>11602</v>
      </c>
      <c r="B4079" s="314" t="s">
        <v>6164</v>
      </c>
      <c r="C4079" s="359" t="s">
        <v>112</v>
      </c>
      <c r="D4079" s="359" t="s">
        <v>24418</v>
      </c>
      <c r="F4079" t="str">
        <f t="shared" si="128"/>
        <v>94696</v>
      </c>
      <c r="H4079" s="31">
        <f t="shared" si="129"/>
        <v>54.55</v>
      </c>
    </row>
    <row r="4080" spans="1:8" ht="54">
      <c r="A4080" s="359" t="s">
        <v>11603</v>
      </c>
      <c r="B4080" s="314" t="s">
        <v>6165</v>
      </c>
      <c r="C4080" s="359" t="s">
        <v>112</v>
      </c>
      <c r="D4080" s="359" t="s">
        <v>25153</v>
      </c>
      <c r="F4080" t="str">
        <f t="shared" si="128"/>
        <v>94697</v>
      </c>
      <c r="H4080" s="31">
        <f t="shared" si="129"/>
        <v>85.1</v>
      </c>
    </row>
    <row r="4081" spans="1:8" ht="54">
      <c r="A4081" s="359" t="s">
        <v>11604</v>
      </c>
      <c r="B4081" s="314" t="s">
        <v>6166</v>
      </c>
      <c r="C4081" s="359" t="s">
        <v>112</v>
      </c>
      <c r="D4081" s="359" t="s">
        <v>27583</v>
      </c>
      <c r="F4081" t="str">
        <f t="shared" si="128"/>
        <v>94698</v>
      </c>
      <c r="H4081" s="31">
        <f t="shared" si="129"/>
        <v>74.349999999999994</v>
      </c>
    </row>
    <row r="4082" spans="1:8" ht="54">
      <c r="A4082" s="359" t="s">
        <v>11605</v>
      </c>
      <c r="B4082" s="314" t="s">
        <v>6167</v>
      </c>
      <c r="C4082" s="359" t="s">
        <v>112</v>
      </c>
      <c r="D4082" s="359" t="s">
        <v>24795</v>
      </c>
      <c r="F4082" t="str">
        <f t="shared" si="128"/>
        <v>94699</v>
      </c>
      <c r="H4082" s="31">
        <f t="shared" si="129"/>
        <v>143.25</v>
      </c>
    </row>
    <row r="4083" spans="1:8" ht="54">
      <c r="A4083" s="359" t="s">
        <v>11606</v>
      </c>
      <c r="B4083" s="314" t="s">
        <v>6168</v>
      </c>
      <c r="C4083" s="359" t="s">
        <v>112</v>
      </c>
      <c r="D4083" s="359" t="s">
        <v>27584</v>
      </c>
      <c r="F4083" t="str">
        <f t="shared" si="128"/>
        <v>94700</v>
      </c>
      <c r="H4083" s="31">
        <f t="shared" si="129"/>
        <v>121.27</v>
      </c>
    </row>
    <row r="4084" spans="1:8" ht="54">
      <c r="A4084" s="359" t="s">
        <v>11607</v>
      </c>
      <c r="B4084" s="314" t="s">
        <v>6169</v>
      </c>
      <c r="C4084" s="359" t="s">
        <v>112</v>
      </c>
      <c r="D4084" s="359" t="s">
        <v>24382</v>
      </c>
      <c r="F4084" t="str">
        <f t="shared" si="128"/>
        <v>94701</v>
      </c>
      <c r="H4084" s="31">
        <f t="shared" si="129"/>
        <v>212.95</v>
      </c>
    </row>
    <row r="4085" spans="1:8" ht="54">
      <c r="A4085" s="359" t="s">
        <v>11608</v>
      </c>
      <c r="B4085" s="314" t="s">
        <v>6170</v>
      </c>
      <c r="C4085" s="359" t="s">
        <v>112</v>
      </c>
      <c r="D4085" s="359" t="s">
        <v>25039</v>
      </c>
      <c r="F4085" t="str">
        <f t="shared" si="128"/>
        <v>94702</v>
      </c>
      <c r="H4085" s="31">
        <f t="shared" si="129"/>
        <v>201.71</v>
      </c>
    </row>
    <row r="4086" spans="1:8" ht="67.5">
      <c r="A4086" s="359" t="s">
        <v>11609</v>
      </c>
      <c r="B4086" s="314" t="s">
        <v>6171</v>
      </c>
      <c r="C4086" s="359" t="s">
        <v>112</v>
      </c>
      <c r="D4086" s="359" t="s">
        <v>22164</v>
      </c>
      <c r="F4086" t="str">
        <f t="shared" si="128"/>
        <v>94703</v>
      </c>
      <c r="H4086" s="31">
        <f t="shared" si="129"/>
        <v>18.579999999999998</v>
      </c>
    </row>
    <row r="4087" spans="1:8" ht="67.5">
      <c r="A4087" s="359" t="s">
        <v>11610</v>
      </c>
      <c r="B4087" s="314" t="s">
        <v>6172</v>
      </c>
      <c r="C4087" s="359" t="s">
        <v>112</v>
      </c>
      <c r="D4087" s="359" t="s">
        <v>27585</v>
      </c>
      <c r="F4087" t="str">
        <f t="shared" si="128"/>
        <v>94704</v>
      </c>
      <c r="H4087" s="31">
        <f t="shared" si="129"/>
        <v>21.97</v>
      </c>
    </row>
    <row r="4088" spans="1:8" ht="67.5">
      <c r="A4088" s="359" t="s">
        <v>11611</v>
      </c>
      <c r="B4088" s="314" t="s">
        <v>6173</v>
      </c>
      <c r="C4088" s="359" t="s">
        <v>112</v>
      </c>
      <c r="D4088" s="359" t="s">
        <v>11707</v>
      </c>
      <c r="F4088" t="str">
        <f t="shared" si="128"/>
        <v>94705</v>
      </c>
      <c r="H4088" s="31">
        <f t="shared" si="129"/>
        <v>27.07</v>
      </c>
    </row>
    <row r="4089" spans="1:8" ht="67.5">
      <c r="A4089" s="359" t="s">
        <v>11612</v>
      </c>
      <c r="B4089" s="314" t="s">
        <v>6174</v>
      </c>
      <c r="C4089" s="359" t="s">
        <v>112</v>
      </c>
      <c r="D4089" s="359" t="s">
        <v>25293</v>
      </c>
      <c r="F4089" t="str">
        <f t="shared" si="128"/>
        <v>94706</v>
      </c>
      <c r="H4089" s="31">
        <f t="shared" si="129"/>
        <v>38.78</v>
      </c>
    </row>
    <row r="4090" spans="1:8" ht="67.5">
      <c r="A4090" s="359" t="s">
        <v>11613</v>
      </c>
      <c r="B4090" s="314" t="s">
        <v>6175</v>
      </c>
      <c r="C4090" s="359" t="s">
        <v>112</v>
      </c>
      <c r="D4090" s="359" t="s">
        <v>27586</v>
      </c>
      <c r="F4090" t="str">
        <f t="shared" si="128"/>
        <v>94707</v>
      </c>
      <c r="H4090" s="31">
        <f t="shared" si="129"/>
        <v>48.25</v>
      </c>
    </row>
    <row r="4091" spans="1:8" ht="67.5">
      <c r="A4091" s="359" t="s">
        <v>11614</v>
      </c>
      <c r="B4091" s="314" t="s">
        <v>6176</v>
      </c>
      <c r="C4091" s="359" t="s">
        <v>112</v>
      </c>
      <c r="D4091" s="359" t="s">
        <v>27358</v>
      </c>
      <c r="F4091" t="str">
        <f t="shared" si="128"/>
        <v>94708</v>
      </c>
      <c r="H4091" s="31">
        <f t="shared" si="129"/>
        <v>23.97</v>
      </c>
    </row>
    <row r="4092" spans="1:8" ht="67.5">
      <c r="A4092" s="359" t="s">
        <v>11615</v>
      </c>
      <c r="B4092" s="314" t="s">
        <v>6177</v>
      </c>
      <c r="C4092" s="359" t="s">
        <v>112</v>
      </c>
      <c r="D4092" s="359" t="s">
        <v>13817</v>
      </c>
      <c r="F4092" t="str">
        <f t="shared" si="128"/>
        <v>94709</v>
      </c>
      <c r="H4092" s="31">
        <f t="shared" si="129"/>
        <v>30.7</v>
      </c>
    </row>
    <row r="4093" spans="1:8" ht="67.5">
      <c r="A4093" s="359" t="s">
        <v>11616</v>
      </c>
      <c r="B4093" s="314" t="s">
        <v>6178</v>
      </c>
      <c r="C4093" s="359" t="s">
        <v>112</v>
      </c>
      <c r="D4093" s="359" t="s">
        <v>27587</v>
      </c>
      <c r="F4093" t="str">
        <f t="shared" si="128"/>
        <v>94710</v>
      </c>
      <c r="H4093" s="31">
        <f t="shared" si="129"/>
        <v>47.39</v>
      </c>
    </row>
    <row r="4094" spans="1:8" ht="67.5">
      <c r="A4094" s="359" t="s">
        <v>11617</v>
      </c>
      <c r="B4094" s="314" t="s">
        <v>6179</v>
      </c>
      <c r="C4094" s="359" t="s">
        <v>112</v>
      </c>
      <c r="D4094" s="359" t="s">
        <v>24741</v>
      </c>
      <c r="F4094" t="str">
        <f t="shared" si="128"/>
        <v>94711</v>
      </c>
      <c r="H4094" s="31">
        <f t="shared" si="129"/>
        <v>56.35</v>
      </c>
    </row>
    <row r="4095" spans="1:8" ht="67.5">
      <c r="A4095" s="359" t="s">
        <v>11618</v>
      </c>
      <c r="B4095" s="314" t="s">
        <v>6180</v>
      </c>
      <c r="C4095" s="359" t="s">
        <v>112</v>
      </c>
      <c r="D4095" s="359" t="s">
        <v>13999</v>
      </c>
      <c r="F4095" t="str">
        <f t="shared" si="128"/>
        <v>94712</v>
      </c>
      <c r="H4095" s="31">
        <f t="shared" si="129"/>
        <v>75.52</v>
      </c>
    </row>
    <row r="4096" spans="1:8" ht="67.5">
      <c r="A4096" s="359" t="s">
        <v>11619</v>
      </c>
      <c r="B4096" s="314" t="s">
        <v>6181</v>
      </c>
      <c r="C4096" s="359" t="s">
        <v>112</v>
      </c>
      <c r="D4096" s="359" t="s">
        <v>27588</v>
      </c>
      <c r="F4096" t="str">
        <f t="shared" si="128"/>
        <v>94713</v>
      </c>
      <c r="H4096" s="31">
        <f t="shared" si="129"/>
        <v>197.13</v>
      </c>
    </row>
    <row r="4097" spans="1:8" ht="67.5">
      <c r="A4097" s="359" t="s">
        <v>11620</v>
      </c>
      <c r="B4097" s="314" t="s">
        <v>6182</v>
      </c>
      <c r="C4097" s="359" t="s">
        <v>112</v>
      </c>
      <c r="D4097" s="359" t="s">
        <v>27589</v>
      </c>
      <c r="F4097" t="str">
        <f t="shared" si="128"/>
        <v>94714</v>
      </c>
      <c r="H4097" s="31">
        <f t="shared" si="129"/>
        <v>267.25</v>
      </c>
    </row>
    <row r="4098" spans="1:8" ht="67.5">
      <c r="A4098" s="359" t="s">
        <v>11621</v>
      </c>
      <c r="B4098" s="314" t="s">
        <v>6183</v>
      </c>
      <c r="C4098" s="359" t="s">
        <v>112</v>
      </c>
      <c r="D4098" s="359" t="s">
        <v>27590</v>
      </c>
      <c r="F4098" t="str">
        <f t="shared" si="128"/>
        <v>94715</v>
      </c>
      <c r="H4098" s="31">
        <f t="shared" si="129"/>
        <v>368.93</v>
      </c>
    </row>
    <row r="4099" spans="1:8" ht="54">
      <c r="A4099" s="359" t="s">
        <v>11622</v>
      </c>
      <c r="B4099" s="314" t="s">
        <v>6184</v>
      </c>
      <c r="C4099" s="359" t="s">
        <v>112</v>
      </c>
      <c r="D4099" s="359" t="s">
        <v>14931</v>
      </c>
      <c r="F4099" t="str">
        <f t="shared" si="128"/>
        <v>94724</v>
      </c>
      <c r="H4099" s="31">
        <f t="shared" si="129"/>
        <v>17.59</v>
      </c>
    </row>
    <row r="4100" spans="1:8" ht="54">
      <c r="A4100" s="359" t="s">
        <v>11623</v>
      </c>
      <c r="B4100" s="314" t="s">
        <v>6185</v>
      </c>
      <c r="C4100" s="359" t="s">
        <v>112</v>
      </c>
      <c r="D4100" s="359" t="s">
        <v>24495</v>
      </c>
      <c r="F4100" t="str">
        <f t="shared" si="128"/>
        <v>94725</v>
      </c>
      <c r="H4100" s="31">
        <f t="shared" si="129"/>
        <v>5.23</v>
      </c>
    </row>
    <row r="4101" spans="1:8" ht="54">
      <c r="A4101" s="359" t="s">
        <v>11624</v>
      </c>
      <c r="B4101" s="314" t="s">
        <v>6186</v>
      </c>
      <c r="C4101" s="359" t="s">
        <v>112</v>
      </c>
      <c r="D4101" s="359" t="s">
        <v>27591</v>
      </c>
      <c r="F4101" t="str">
        <f t="shared" ref="F4101:F4164" si="130">TRIM(A4101)</f>
        <v>94726</v>
      </c>
      <c r="H4101" s="31">
        <f t="shared" ref="H4101:H4164" si="131">ROUND(D4101*(1+$H$1),2)</f>
        <v>26.42</v>
      </c>
    </row>
    <row r="4102" spans="1:8" ht="54">
      <c r="A4102" s="359" t="s">
        <v>11625</v>
      </c>
      <c r="B4102" s="314" t="s">
        <v>6187</v>
      </c>
      <c r="C4102" s="359" t="s">
        <v>112</v>
      </c>
      <c r="D4102" s="359" t="s">
        <v>8874</v>
      </c>
      <c r="F4102" t="str">
        <f t="shared" si="130"/>
        <v>94727</v>
      </c>
      <c r="H4102" s="31">
        <f t="shared" si="131"/>
        <v>6.87</v>
      </c>
    </row>
    <row r="4103" spans="1:8" ht="54">
      <c r="A4103" s="359" t="s">
        <v>11626</v>
      </c>
      <c r="B4103" s="314" t="s">
        <v>6188</v>
      </c>
      <c r="C4103" s="359" t="s">
        <v>112</v>
      </c>
      <c r="D4103" s="359" t="s">
        <v>27592</v>
      </c>
      <c r="F4103" t="str">
        <f t="shared" si="130"/>
        <v>94728</v>
      </c>
      <c r="H4103" s="31">
        <f t="shared" si="131"/>
        <v>96.71</v>
      </c>
    </row>
    <row r="4104" spans="1:8" ht="54">
      <c r="A4104" s="359" t="s">
        <v>11627</v>
      </c>
      <c r="B4104" s="314" t="s">
        <v>6189</v>
      </c>
      <c r="C4104" s="359" t="s">
        <v>112</v>
      </c>
      <c r="D4104" s="359" t="s">
        <v>22167</v>
      </c>
      <c r="F4104" t="str">
        <f t="shared" si="130"/>
        <v>94729</v>
      </c>
      <c r="H4104" s="31">
        <f t="shared" si="131"/>
        <v>11.59</v>
      </c>
    </row>
    <row r="4105" spans="1:8" ht="54">
      <c r="A4105" s="359" t="s">
        <v>11628</v>
      </c>
      <c r="B4105" s="314" t="s">
        <v>6190</v>
      </c>
      <c r="C4105" s="359" t="s">
        <v>112</v>
      </c>
      <c r="D4105" s="359" t="s">
        <v>27593</v>
      </c>
      <c r="F4105" t="str">
        <f t="shared" si="130"/>
        <v>94730</v>
      </c>
      <c r="H4105" s="31">
        <f t="shared" si="131"/>
        <v>117.08</v>
      </c>
    </row>
    <row r="4106" spans="1:8" ht="54">
      <c r="A4106" s="359" t="s">
        <v>11629</v>
      </c>
      <c r="B4106" s="314" t="s">
        <v>6191</v>
      </c>
      <c r="C4106" s="359" t="s">
        <v>112</v>
      </c>
      <c r="D4106" s="359" t="s">
        <v>24597</v>
      </c>
      <c r="F4106" t="str">
        <f t="shared" si="130"/>
        <v>94731</v>
      </c>
      <c r="H4106" s="31">
        <f t="shared" si="131"/>
        <v>14.07</v>
      </c>
    </row>
    <row r="4107" spans="1:8" ht="54">
      <c r="A4107" s="359" t="s">
        <v>11630</v>
      </c>
      <c r="B4107" s="314" t="s">
        <v>6192</v>
      </c>
      <c r="C4107" s="359" t="s">
        <v>112</v>
      </c>
      <c r="D4107" s="359" t="s">
        <v>27441</v>
      </c>
      <c r="F4107" t="str">
        <f t="shared" si="130"/>
        <v>94733</v>
      </c>
      <c r="H4107" s="31">
        <f t="shared" si="131"/>
        <v>26.82</v>
      </c>
    </row>
    <row r="4108" spans="1:8" ht="54">
      <c r="A4108" s="359" t="s">
        <v>11631</v>
      </c>
      <c r="B4108" s="314" t="s">
        <v>6193</v>
      </c>
      <c r="C4108" s="359" t="s">
        <v>112</v>
      </c>
      <c r="D4108" s="359" t="s">
        <v>27594</v>
      </c>
      <c r="F4108" t="str">
        <f t="shared" si="130"/>
        <v>94737</v>
      </c>
      <c r="H4108" s="31">
        <f t="shared" si="131"/>
        <v>105.09</v>
      </c>
    </row>
    <row r="4109" spans="1:8" ht="54">
      <c r="A4109" s="359" t="s">
        <v>11632</v>
      </c>
      <c r="B4109" s="314" t="s">
        <v>6194</v>
      </c>
      <c r="C4109" s="359" t="s">
        <v>112</v>
      </c>
      <c r="D4109" s="359" t="s">
        <v>13909</v>
      </c>
      <c r="F4109" t="str">
        <f t="shared" si="130"/>
        <v>94740</v>
      </c>
      <c r="H4109" s="31">
        <f t="shared" si="131"/>
        <v>8.0299999999999994</v>
      </c>
    </row>
    <row r="4110" spans="1:8" ht="54">
      <c r="A4110" s="359" t="s">
        <v>11633</v>
      </c>
      <c r="B4110" s="314" t="s">
        <v>6195</v>
      </c>
      <c r="C4110" s="359" t="s">
        <v>112</v>
      </c>
      <c r="D4110" s="359" t="s">
        <v>9110</v>
      </c>
      <c r="F4110" t="str">
        <f t="shared" si="130"/>
        <v>94741</v>
      </c>
      <c r="H4110" s="31">
        <f t="shared" si="131"/>
        <v>9.52</v>
      </c>
    </row>
    <row r="4111" spans="1:8" ht="54">
      <c r="A4111" s="359" t="s">
        <v>11635</v>
      </c>
      <c r="B4111" s="314" t="s">
        <v>6196</v>
      </c>
      <c r="C4111" s="359" t="s">
        <v>112</v>
      </c>
      <c r="D4111" s="359" t="s">
        <v>13755</v>
      </c>
      <c r="F4111" t="str">
        <f t="shared" si="130"/>
        <v>94742</v>
      </c>
      <c r="H4111" s="31">
        <f t="shared" si="131"/>
        <v>11.19</v>
      </c>
    </row>
    <row r="4112" spans="1:8" ht="54">
      <c r="A4112" s="359" t="s">
        <v>11636</v>
      </c>
      <c r="B4112" s="314" t="s">
        <v>6197</v>
      </c>
      <c r="C4112" s="359" t="s">
        <v>112</v>
      </c>
      <c r="D4112" s="359" t="s">
        <v>7751</v>
      </c>
      <c r="F4112" t="str">
        <f t="shared" si="130"/>
        <v>94743</v>
      </c>
      <c r="H4112" s="31">
        <f t="shared" si="131"/>
        <v>12.13</v>
      </c>
    </row>
    <row r="4113" spans="1:8" ht="54">
      <c r="A4113" s="359" t="s">
        <v>11637</v>
      </c>
      <c r="B4113" s="314" t="s">
        <v>6198</v>
      </c>
      <c r="C4113" s="359" t="s">
        <v>112</v>
      </c>
      <c r="D4113" s="359" t="s">
        <v>27595</v>
      </c>
      <c r="F4113" t="str">
        <f t="shared" si="130"/>
        <v>94744</v>
      </c>
      <c r="H4113" s="31">
        <f t="shared" si="131"/>
        <v>17.399999999999999</v>
      </c>
    </row>
    <row r="4114" spans="1:8" ht="54">
      <c r="A4114" s="359" t="s">
        <v>11638</v>
      </c>
      <c r="B4114" s="314" t="s">
        <v>6199</v>
      </c>
      <c r="C4114" s="359" t="s">
        <v>112</v>
      </c>
      <c r="D4114" s="359" t="s">
        <v>27596</v>
      </c>
      <c r="F4114" t="str">
        <f t="shared" si="130"/>
        <v>94746</v>
      </c>
      <c r="H4114" s="31">
        <f t="shared" si="131"/>
        <v>23.69</v>
      </c>
    </row>
    <row r="4115" spans="1:8" ht="54">
      <c r="A4115" s="359" t="s">
        <v>11639</v>
      </c>
      <c r="B4115" s="314" t="s">
        <v>6200</v>
      </c>
      <c r="C4115" s="359" t="s">
        <v>112</v>
      </c>
      <c r="D4115" s="359" t="s">
        <v>23996</v>
      </c>
      <c r="F4115" t="str">
        <f t="shared" si="130"/>
        <v>94748</v>
      </c>
      <c r="H4115" s="31">
        <f t="shared" si="131"/>
        <v>47.92</v>
      </c>
    </row>
    <row r="4116" spans="1:8" ht="54">
      <c r="A4116" s="359" t="s">
        <v>11640</v>
      </c>
      <c r="B4116" s="314" t="s">
        <v>6201</v>
      </c>
      <c r="C4116" s="359" t="s">
        <v>112</v>
      </c>
      <c r="D4116" s="359" t="s">
        <v>27597</v>
      </c>
      <c r="F4116" t="str">
        <f t="shared" si="130"/>
        <v>94750</v>
      </c>
      <c r="H4116" s="31">
        <f t="shared" si="131"/>
        <v>107.41</v>
      </c>
    </row>
    <row r="4117" spans="1:8" ht="54">
      <c r="A4117" s="359" t="s">
        <v>11641</v>
      </c>
      <c r="B4117" s="314" t="s">
        <v>6202</v>
      </c>
      <c r="C4117" s="359" t="s">
        <v>112</v>
      </c>
      <c r="D4117" s="359" t="s">
        <v>27598</v>
      </c>
      <c r="F4117" t="str">
        <f t="shared" si="130"/>
        <v>94752</v>
      </c>
      <c r="H4117" s="31">
        <f t="shared" si="131"/>
        <v>134.24</v>
      </c>
    </row>
    <row r="4118" spans="1:8" ht="54">
      <c r="A4118" s="359" t="s">
        <v>11642</v>
      </c>
      <c r="B4118" s="314" t="s">
        <v>6203</v>
      </c>
      <c r="C4118" s="359" t="s">
        <v>112</v>
      </c>
      <c r="D4118" s="359" t="s">
        <v>22592</v>
      </c>
      <c r="F4118" t="str">
        <f t="shared" si="130"/>
        <v>94756</v>
      </c>
      <c r="H4118" s="31">
        <f t="shared" si="131"/>
        <v>10.33</v>
      </c>
    </row>
    <row r="4119" spans="1:8" ht="54">
      <c r="A4119" s="359" t="s">
        <v>11644</v>
      </c>
      <c r="B4119" s="314" t="s">
        <v>6204</v>
      </c>
      <c r="C4119" s="359" t="s">
        <v>112</v>
      </c>
      <c r="D4119" s="359" t="s">
        <v>13829</v>
      </c>
      <c r="F4119" t="str">
        <f t="shared" si="130"/>
        <v>94757</v>
      </c>
      <c r="H4119" s="31">
        <f t="shared" si="131"/>
        <v>13.15</v>
      </c>
    </row>
    <row r="4120" spans="1:8" ht="54">
      <c r="A4120" s="359" t="s">
        <v>11645</v>
      </c>
      <c r="B4120" s="314" t="s">
        <v>6205</v>
      </c>
      <c r="C4120" s="359" t="s">
        <v>112</v>
      </c>
      <c r="D4120" s="359" t="s">
        <v>27599</v>
      </c>
      <c r="F4120" t="str">
        <f t="shared" si="130"/>
        <v>94758</v>
      </c>
      <c r="H4120" s="31">
        <f t="shared" si="131"/>
        <v>30.47</v>
      </c>
    </row>
    <row r="4121" spans="1:8" ht="54">
      <c r="A4121" s="359" t="s">
        <v>11646</v>
      </c>
      <c r="B4121" s="314" t="s">
        <v>6206</v>
      </c>
      <c r="C4121" s="359" t="s">
        <v>112</v>
      </c>
      <c r="D4121" s="359" t="s">
        <v>22617</v>
      </c>
      <c r="F4121" t="str">
        <f t="shared" si="130"/>
        <v>94759</v>
      </c>
      <c r="H4121" s="31">
        <f t="shared" si="131"/>
        <v>36.75</v>
      </c>
    </row>
    <row r="4122" spans="1:8" ht="54">
      <c r="A4122" s="359" t="s">
        <v>11647</v>
      </c>
      <c r="B4122" s="314" t="s">
        <v>6207</v>
      </c>
      <c r="C4122" s="359" t="s">
        <v>112</v>
      </c>
      <c r="D4122" s="359" t="s">
        <v>27600</v>
      </c>
      <c r="F4122" t="str">
        <f t="shared" si="130"/>
        <v>94760</v>
      </c>
      <c r="H4122" s="31">
        <f t="shared" si="131"/>
        <v>60.59</v>
      </c>
    </row>
    <row r="4123" spans="1:8" ht="54">
      <c r="A4123" s="359" t="s">
        <v>11648</v>
      </c>
      <c r="B4123" s="314" t="s">
        <v>6208</v>
      </c>
      <c r="C4123" s="359" t="s">
        <v>112</v>
      </c>
      <c r="D4123" s="359" t="s">
        <v>24571</v>
      </c>
      <c r="F4123" t="str">
        <f t="shared" si="130"/>
        <v>94761</v>
      </c>
      <c r="H4123" s="31">
        <f t="shared" si="131"/>
        <v>123.48</v>
      </c>
    </row>
    <row r="4124" spans="1:8" ht="54">
      <c r="A4124" s="359" t="s">
        <v>11649</v>
      </c>
      <c r="B4124" s="314" t="s">
        <v>6209</v>
      </c>
      <c r="C4124" s="359" t="s">
        <v>112</v>
      </c>
      <c r="D4124" s="359" t="s">
        <v>27601</v>
      </c>
      <c r="F4124" t="str">
        <f t="shared" si="130"/>
        <v>94762</v>
      </c>
      <c r="H4124" s="31">
        <f t="shared" si="131"/>
        <v>162</v>
      </c>
    </row>
    <row r="4125" spans="1:8" ht="67.5">
      <c r="A4125" s="359" t="s">
        <v>11650</v>
      </c>
      <c r="B4125" s="314" t="s">
        <v>6210</v>
      </c>
      <c r="C4125" s="359" t="s">
        <v>112</v>
      </c>
      <c r="D4125" s="359" t="s">
        <v>27295</v>
      </c>
      <c r="F4125" t="str">
        <f t="shared" si="130"/>
        <v>94783</v>
      </c>
      <c r="H4125" s="31">
        <f t="shared" si="131"/>
        <v>17.12</v>
      </c>
    </row>
    <row r="4126" spans="1:8" ht="67.5">
      <c r="A4126" s="359" t="s">
        <v>11651</v>
      </c>
      <c r="B4126" s="314" t="s">
        <v>6211</v>
      </c>
      <c r="C4126" s="359" t="s">
        <v>112</v>
      </c>
      <c r="D4126" s="359" t="s">
        <v>14116</v>
      </c>
      <c r="F4126" t="str">
        <f t="shared" si="130"/>
        <v>94785</v>
      </c>
      <c r="H4126" s="31">
        <f t="shared" si="131"/>
        <v>31.17</v>
      </c>
    </row>
    <row r="4127" spans="1:8" ht="67.5">
      <c r="A4127" s="359" t="s">
        <v>11652</v>
      </c>
      <c r="B4127" s="314" t="s">
        <v>6212</v>
      </c>
      <c r="C4127" s="359" t="s">
        <v>112</v>
      </c>
      <c r="D4127" s="359" t="s">
        <v>25003</v>
      </c>
      <c r="F4127" t="str">
        <f t="shared" si="130"/>
        <v>94786</v>
      </c>
      <c r="H4127" s="31">
        <f t="shared" si="131"/>
        <v>40.700000000000003</v>
      </c>
    </row>
    <row r="4128" spans="1:8" ht="67.5">
      <c r="A4128" s="359" t="s">
        <v>11653</v>
      </c>
      <c r="B4128" s="314" t="s">
        <v>6213</v>
      </c>
      <c r="C4128" s="359" t="s">
        <v>112</v>
      </c>
      <c r="D4128" s="359" t="s">
        <v>23638</v>
      </c>
      <c r="F4128" t="str">
        <f t="shared" si="130"/>
        <v>94787</v>
      </c>
      <c r="H4128" s="31">
        <f t="shared" si="131"/>
        <v>53.83</v>
      </c>
    </row>
    <row r="4129" spans="1:8" ht="67.5">
      <c r="A4129" s="359" t="s">
        <v>11654</v>
      </c>
      <c r="B4129" s="314" t="s">
        <v>6214</v>
      </c>
      <c r="C4129" s="359" t="s">
        <v>112</v>
      </c>
      <c r="D4129" s="359" t="s">
        <v>27602</v>
      </c>
      <c r="F4129" t="str">
        <f t="shared" si="130"/>
        <v>94788</v>
      </c>
      <c r="H4129" s="31">
        <f t="shared" si="131"/>
        <v>77.8</v>
      </c>
    </row>
    <row r="4130" spans="1:8" ht="67.5">
      <c r="A4130" s="359" t="s">
        <v>11655</v>
      </c>
      <c r="B4130" s="314" t="s">
        <v>6215</v>
      </c>
      <c r="C4130" s="359" t="s">
        <v>112</v>
      </c>
      <c r="D4130" s="359" t="s">
        <v>27603</v>
      </c>
      <c r="F4130" t="str">
        <f t="shared" si="130"/>
        <v>94789</v>
      </c>
      <c r="H4130" s="31">
        <f t="shared" si="131"/>
        <v>244.12</v>
      </c>
    </row>
    <row r="4131" spans="1:8" ht="67.5">
      <c r="A4131" s="359" t="s">
        <v>11656</v>
      </c>
      <c r="B4131" s="314" t="s">
        <v>6216</v>
      </c>
      <c r="C4131" s="359" t="s">
        <v>112</v>
      </c>
      <c r="D4131" s="359" t="s">
        <v>27604</v>
      </c>
      <c r="F4131" t="str">
        <f t="shared" si="130"/>
        <v>94790</v>
      </c>
      <c r="H4131" s="31">
        <f t="shared" si="131"/>
        <v>282.38</v>
      </c>
    </row>
    <row r="4132" spans="1:8" ht="67.5">
      <c r="A4132" s="359" t="s">
        <v>11657</v>
      </c>
      <c r="B4132" s="314" t="s">
        <v>6217</v>
      </c>
      <c r="C4132" s="359" t="s">
        <v>112</v>
      </c>
      <c r="D4132" s="359" t="s">
        <v>27605</v>
      </c>
      <c r="F4132" t="str">
        <f t="shared" si="130"/>
        <v>94791</v>
      </c>
      <c r="H4132" s="31">
        <f t="shared" si="131"/>
        <v>395.57</v>
      </c>
    </row>
    <row r="4133" spans="1:8" ht="54">
      <c r="A4133" s="359" t="s">
        <v>11658</v>
      </c>
      <c r="B4133" s="314" t="s">
        <v>6218</v>
      </c>
      <c r="C4133" s="359" t="s">
        <v>112</v>
      </c>
      <c r="D4133" s="359" t="s">
        <v>27606</v>
      </c>
      <c r="F4133" t="str">
        <f t="shared" si="130"/>
        <v>94863</v>
      </c>
      <c r="H4133" s="31">
        <f t="shared" si="131"/>
        <v>87.57</v>
      </c>
    </row>
    <row r="4134" spans="1:8" ht="67.5">
      <c r="A4134" s="359" t="s">
        <v>11659</v>
      </c>
      <c r="B4134" s="314" t="s">
        <v>6219</v>
      </c>
      <c r="C4134" s="359" t="s">
        <v>112</v>
      </c>
      <c r="D4134" s="359" t="s">
        <v>23713</v>
      </c>
      <c r="F4134" t="str">
        <f t="shared" si="130"/>
        <v>95141</v>
      </c>
      <c r="H4134" s="31">
        <f t="shared" si="131"/>
        <v>29.1</v>
      </c>
    </row>
    <row r="4135" spans="1:8" ht="40.5">
      <c r="A4135" s="359" t="s">
        <v>11660</v>
      </c>
      <c r="B4135" s="314" t="s">
        <v>6220</v>
      </c>
      <c r="C4135" s="359" t="s">
        <v>112</v>
      </c>
      <c r="D4135" s="359" t="s">
        <v>23598</v>
      </c>
      <c r="F4135" t="str">
        <f t="shared" si="130"/>
        <v>95237</v>
      </c>
      <c r="H4135" s="31">
        <f t="shared" si="131"/>
        <v>22.86</v>
      </c>
    </row>
    <row r="4136" spans="1:8" ht="54">
      <c r="A4136" s="359" t="s">
        <v>11661</v>
      </c>
      <c r="B4136" s="314" t="s">
        <v>6221</v>
      </c>
      <c r="C4136" s="359" t="s">
        <v>112</v>
      </c>
      <c r="D4136" s="359" t="s">
        <v>24547</v>
      </c>
      <c r="F4136" t="str">
        <f t="shared" si="130"/>
        <v>95693</v>
      </c>
      <c r="H4136" s="31">
        <f t="shared" si="131"/>
        <v>53.39</v>
      </c>
    </row>
    <row r="4137" spans="1:8" ht="40.5">
      <c r="A4137" s="359" t="s">
        <v>11662</v>
      </c>
      <c r="B4137" s="314" t="s">
        <v>6222</v>
      </c>
      <c r="C4137" s="359" t="s">
        <v>112</v>
      </c>
      <c r="D4137" s="359" t="s">
        <v>24061</v>
      </c>
      <c r="F4137" t="str">
        <f t="shared" si="130"/>
        <v>95694</v>
      </c>
      <c r="H4137" s="31">
        <f t="shared" si="131"/>
        <v>73.25</v>
      </c>
    </row>
    <row r="4138" spans="1:8" ht="54">
      <c r="A4138" s="359" t="s">
        <v>11663</v>
      </c>
      <c r="B4138" s="314" t="s">
        <v>6223</v>
      </c>
      <c r="C4138" s="359" t="s">
        <v>112</v>
      </c>
      <c r="D4138" s="359" t="s">
        <v>24657</v>
      </c>
      <c r="F4138" t="str">
        <f t="shared" si="130"/>
        <v>95695</v>
      </c>
      <c r="H4138" s="31">
        <f t="shared" si="131"/>
        <v>71.59</v>
      </c>
    </row>
    <row r="4139" spans="1:8" ht="40.5">
      <c r="A4139" s="359" t="s">
        <v>11664</v>
      </c>
      <c r="B4139" s="314" t="s">
        <v>14504</v>
      </c>
      <c r="C4139" s="359" t="s">
        <v>112</v>
      </c>
      <c r="D4139" s="359" t="s">
        <v>23962</v>
      </c>
      <c r="F4139" t="str">
        <f t="shared" si="130"/>
        <v>95696</v>
      </c>
      <c r="H4139" s="31">
        <f t="shared" si="131"/>
        <v>44.55</v>
      </c>
    </row>
    <row r="4140" spans="1:8" ht="40.5">
      <c r="A4140" s="359" t="s">
        <v>11665</v>
      </c>
      <c r="B4140" s="314" t="s">
        <v>6224</v>
      </c>
      <c r="C4140" s="359" t="s">
        <v>112</v>
      </c>
      <c r="D4140" s="359" t="s">
        <v>7751</v>
      </c>
      <c r="F4140" t="str">
        <f t="shared" si="130"/>
        <v>96637</v>
      </c>
      <c r="H4140" s="31">
        <f t="shared" si="131"/>
        <v>12.13</v>
      </c>
    </row>
    <row r="4141" spans="1:8" ht="40.5">
      <c r="A4141" s="359" t="s">
        <v>11666</v>
      </c>
      <c r="B4141" s="314" t="s">
        <v>6225</v>
      </c>
      <c r="C4141" s="359" t="s">
        <v>112</v>
      </c>
      <c r="D4141" s="359" t="s">
        <v>9058</v>
      </c>
      <c r="F4141" t="str">
        <f t="shared" si="130"/>
        <v>96638</v>
      </c>
      <c r="H4141" s="31">
        <f t="shared" si="131"/>
        <v>11.69</v>
      </c>
    </row>
    <row r="4142" spans="1:8" ht="40.5">
      <c r="A4142" s="359" t="s">
        <v>11667</v>
      </c>
      <c r="B4142" s="314" t="s">
        <v>6226</v>
      </c>
      <c r="C4142" s="359" t="s">
        <v>112</v>
      </c>
      <c r="D4142" s="359" t="s">
        <v>13804</v>
      </c>
      <c r="F4142" t="str">
        <f t="shared" si="130"/>
        <v>96639</v>
      </c>
      <c r="H4142" s="31">
        <f t="shared" si="131"/>
        <v>8.42</v>
      </c>
    </row>
    <row r="4143" spans="1:8" ht="40.5">
      <c r="A4143" s="359" t="s">
        <v>11668</v>
      </c>
      <c r="B4143" s="314" t="s">
        <v>6227</v>
      </c>
      <c r="C4143" s="359" t="s">
        <v>112</v>
      </c>
      <c r="D4143" s="359" t="s">
        <v>23405</v>
      </c>
      <c r="F4143" t="str">
        <f t="shared" si="130"/>
        <v>96640</v>
      </c>
      <c r="H4143" s="31">
        <f t="shared" si="131"/>
        <v>20.36</v>
      </c>
    </row>
    <row r="4144" spans="1:8" ht="40.5">
      <c r="A4144" s="359" t="s">
        <v>11669</v>
      </c>
      <c r="B4144" s="314" t="s">
        <v>6228</v>
      </c>
      <c r="C4144" s="359" t="s">
        <v>112</v>
      </c>
      <c r="D4144" s="359" t="s">
        <v>13740</v>
      </c>
      <c r="F4144" t="str">
        <f t="shared" si="130"/>
        <v>96641</v>
      </c>
      <c r="H4144" s="31">
        <f t="shared" si="131"/>
        <v>16.100000000000001</v>
      </c>
    </row>
    <row r="4145" spans="1:8" ht="40.5">
      <c r="A4145" s="359" t="s">
        <v>11671</v>
      </c>
      <c r="B4145" s="314" t="s">
        <v>6229</v>
      </c>
      <c r="C4145" s="359" t="s">
        <v>112</v>
      </c>
      <c r="D4145" s="359" t="s">
        <v>27607</v>
      </c>
      <c r="F4145" t="str">
        <f t="shared" si="130"/>
        <v>96642</v>
      </c>
      <c r="H4145" s="31">
        <f t="shared" si="131"/>
        <v>16.059999999999999</v>
      </c>
    </row>
    <row r="4146" spans="1:8" ht="40.5">
      <c r="A4146" s="359" t="s">
        <v>11672</v>
      </c>
      <c r="B4146" s="314" t="s">
        <v>6230</v>
      </c>
      <c r="C4146" s="359" t="s">
        <v>112</v>
      </c>
      <c r="D4146" s="359" t="s">
        <v>27608</v>
      </c>
      <c r="F4146" t="str">
        <f t="shared" si="130"/>
        <v>96643</v>
      </c>
      <c r="H4146" s="31">
        <f t="shared" si="131"/>
        <v>41.05</v>
      </c>
    </row>
    <row r="4147" spans="1:8" ht="40.5">
      <c r="A4147" s="359" t="s">
        <v>11673</v>
      </c>
      <c r="B4147" s="314" t="s">
        <v>6231</v>
      </c>
      <c r="C4147" s="359" t="s">
        <v>112</v>
      </c>
      <c r="D4147" s="359" t="s">
        <v>17206</v>
      </c>
      <c r="F4147" t="str">
        <f t="shared" si="130"/>
        <v>96650</v>
      </c>
      <c r="H4147" s="31">
        <f t="shared" si="131"/>
        <v>8.9600000000000009</v>
      </c>
    </row>
    <row r="4148" spans="1:8" ht="40.5">
      <c r="A4148" s="359" t="s">
        <v>11674</v>
      </c>
      <c r="B4148" s="314" t="s">
        <v>6232</v>
      </c>
      <c r="C4148" s="359" t="s">
        <v>112</v>
      </c>
      <c r="D4148" s="359" t="s">
        <v>13840</v>
      </c>
      <c r="F4148" t="str">
        <f t="shared" si="130"/>
        <v>96651</v>
      </c>
      <c r="H4148" s="31">
        <f t="shared" si="131"/>
        <v>8.5299999999999994</v>
      </c>
    </row>
    <row r="4149" spans="1:8" ht="40.5">
      <c r="A4149" s="359" t="s">
        <v>11675</v>
      </c>
      <c r="B4149" s="314" t="s">
        <v>6233</v>
      </c>
      <c r="C4149" s="359" t="s">
        <v>112</v>
      </c>
      <c r="D4149" s="359" t="s">
        <v>27609</v>
      </c>
      <c r="F4149" t="str">
        <f t="shared" si="130"/>
        <v>96652</v>
      </c>
      <c r="H4149" s="31">
        <f t="shared" si="131"/>
        <v>17.190000000000001</v>
      </c>
    </row>
    <row r="4150" spans="1:8" ht="40.5">
      <c r="A4150" s="359" t="s">
        <v>11677</v>
      </c>
      <c r="B4150" s="314" t="s">
        <v>6234</v>
      </c>
      <c r="C4150" s="359" t="s">
        <v>112</v>
      </c>
      <c r="D4150" s="359" t="s">
        <v>23632</v>
      </c>
      <c r="F4150" t="str">
        <f t="shared" si="130"/>
        <v>96653</v>
      </c>
      <c r="H4150" s="31">
        <f t="shared" si="131"/>
        <v>17.14</v>
      </c>
    </row>
    <row r="4151" spans="1:8" ht="40.5">
      <c r="A4151" s="359" t="s">
        <v>11679</v>
      </c>
      <c r="B4151" s="314" t="s">
        <v>6235</v>
      </c>
      <c r="C4151" s="359" t="s">
        <v>112</v>
      </c>
      <c r="D4151" s="359" t="s">
        <v>21840</v>
      </c>
      <c r="F4151" t="str">
        <f t="shared" si="130"/>
        <v>96654</v>
      </c>
      <c r="H4151" s="31">
        <f t="shared" si="131"/>
        <v>28.36</v>
      </c>
    </row>
    <row r="4152" spans="1:8" ht="40.5">
      <c r="A4152" s="359" t="s">
        <v>11680</v>
      </c>
      <c r="B4152" s="314" t="s">
        <v>6236</v>
      </c>
      <c r="C4152" s="359" t="s">
        <v>112</v>
      </c>
      <c r="D4152" s="359" t="s">
        <v>25215</v>
      </c>
      <c r="F4152" t="str">
        <f t="shared" si="130"/>
        <v>96655</v>
      </c>
      <c r="H4152" s="31">
        <f t="shared" si="131"/>
        <v>27.9</v>
      </c>
    </row>
    <row r="4153" spans="1:8" ht="40.5">
      <c r="A4153" s="359" t="s">
        <v>11681</v>
      </c>
      <c r="B4153" s="314" t="s">
        <v>6237</v>
      </c>
      <c r="C4153" s="359" t="s">
        <v>112</v>
      </c>
      <c r="D4153" s="359" t="s">
        <v>12109</v>
      </c>
      <c r="F4153" t="str">
        <f t="shared" si="130"/>
        <v>96656</v>
      </c>
      <c r="H4153" s="31">
        <f t="shared" si="131"/>
        <v>6.36</v>
      </c>
    </row>
    <row r="4154" spans="1:8" ht="40.5">
      <c r="A4154" s="359" t="s">
        <v>11682</v>
      </c>
      <c r="B4154" s="314" t="s">
        <v>6238</v>
      </c>
      <c r="C4154" s="359" t="s">
        <v>112</v>
      </c>
      <c r="D4154" s="359" t="s">
        <v>27610</v>
      </c>
      <c r="F4154" t="str">
        <f t="shared" si="130"/>
        <v>96657</v>
      </c>
      <c r="H4154" s="31">
        <f t="shared" si="131"/>
        <v>18.29</v>
      </c>
    </row>
    <row r="4155" spans="1:8" ht="40.5">
      <c r="A4155" s="359" t="s">
        <v>11683</v>
      </c>
      <c r="B4155" s="314" t="s">
        <v>6239</v>
      </c>
      <c r="C4155" s="359" t="s">
        <v>112</v>
      </c>
      <c r="D4155" s="359" t="s">
        <v>22644</v>
      </c>
      <c r="F4155" t="str">
        <f t="shared" si="130"/>
        <v>96658</v>
      </c>
      <c r="H4155" s="31">
        <f t="shared" si="131"/>
        <v>14.03</v>
      </c>
    </row>
    <row r="4156" spans="1:8" ht="40.5">
      <c r="A4156" s="359" t="s">
        <v>11685</v>
      </c>
      <c r="B4156" s="314" t="s">
        <v>6240</v>
      </c>
      <c r="C4156" s="359" t="s">
        <v>112</v>
      </c>
      <c r="D4156" s="359" t="s">
        <v>13970</v>
      </c>
      <c r="F4156" t="str">
        <f t="shared" si="130"/>
        <v>96659</v>
      </c>
      <c r="H4156" s="31">
        <f t="shared" si="131"/>
        <v>11.62</v>
      </c>
    </row>
    <row r="4157" spans="1:8" ht="40.5">
      <c r="A4157" s="359" t="s">
        <v>11686</v>
      </c>
      <c r="B4157" s="314" t="s">
        <v>6241</v>
      </c>
      <c r="C4157" s="359" t="s">
        <v>112</v>
      </c>
      <c r="D4157" s="359" t="s">
        <v>20323</v>
      </c>
      <c r="F4157" t="str">
        <f t="shared" si="130"/>
        <v>96660</v>
      </c>
      <c r="H4157" s="31">
        <f t="shared" si="131"/>
        <v>31.51</v>
      </c>
    </row>
    <row r="4158" spans="1:8" ht="40.5">
      <c r="A4158" s="359" t="s">
        <v>11687</v>
      </c>
      <c r="B4158" s="314" t="s">
        <v>6242</v>
      </c>
      <c r="C4158" s="359" t="s">
        <v>112</v>
      </c>
      <c r="D4158" s="359" t="s">
        <v>23799</v>
      </c>
      <c r="F4158" t="str">
        <f t="shared" si="130"/>
        <v>96661</v>
      </c>
      <c r="H4158" s="31">
        <f t="shared" si="131"/>
        <v>24.95</v>
      </c>
    </row>
    <row r="4159" spans="1:8" ht="40.5">
      <c r="A4159" s="359" t="s">
        <v>11688</v>
      </c>
      <c r="B4159" s="314" t="s">
        <v>6243</v>
      </c>
      <c r="C4159" s="359" t="s">
        <v>112</v>
      </c>
      <c r="D4159" s="359" t="s">
        <v>9787</v>
      </c>
      <c r="F4159" t="str">
        <f t="shared" si="130"/>
        <v>96662</v>
      </c>
      <c r="H4159" s="31">
        <f t="shared" si="131"/>
        <v>11.83</v>
      </c>
    </row>
    <row r="4160" spans="1:8" ht="40.5">
      <c r="A4160" s="359" t="s">
        <v>11689</v>
      </c>
      <c r="B4160" s="314" t="s">
        <v>6244</v>
      </c>
      <c r="C4160" s="359" t="s">
        <v>112</v>
      </c>
      <c r="D4160" s="359" t="s">
        <v>23652</v>
      </c>
      <c r="F4160" t="str">
        <f t="shared" si="130"/>
        <v>96663</v>
      </c>
      <c r="H4160" s="31">
        <f t="shared" si="131"/>
        <v>20.81</v>
      </c>
    </row>
    <row r="4161" spans="1:8" ht="40.5">
      <c r="A4161" s="359" t="s">
        <v>11690</v>
      </c>
      <c r="B4161" s="314" t="s">
        <v>6245</v>
      </c>
      <c r="C4161" s="359" t="s">
        <v>112</v>
      </c>
      <c r="D4161" s="359" t="s">
        <v>12924</v>
      </c>
      <c r="F4161" t="str">
        <f t="shared" si="130"/>
        <v>96664</v>
      </c>
      <c r="H4161" s="31">
        <f t="shared" si="131"/>
        <v>22.21</v>
      </c>
    </row>
    <row r="4162" spans="1:8" ht="40.5">
      <c r="A4162" s="359" t="s">
        <v>11691</v>
      </c>
      <c r="B4162" s="314" t="s">
        <v>6246</v>
      </c>
      <c r="C4162" s="359" t="s">
        <v>112</v>
      </c>
      <c r="D4162" s="359" t="s">
        <v>8311</v>
      </c>
      <c r="F4162" t="str">
        <f t="shared" si="130"/>
        <v>96665</v>
      </c>
      <c r="H4162" s="31">
        <f t="shared" si="131"/>
        <v>11.82</v>
      </c>
    </row>
    <row r="4163" spans="1:8" ht="40.5">
      <c r="A4163" s="359" t="s">
        <v>11692</v>
      </c>
      <c r="B4163" s="314" t="s">
        <v>6247</v>
      </c>
      <c r="C4163" s="359" t="s">
        <v>112</v>
      </c>
      <c r="D4163" s="359" t="s">
        <v>25667</v>
      </c>
      <c r="F4163" t="str">
        <f t="shared" si="130"/>
        <v>96666</v>
      </c>
      <c r="H4163" s="31">
        <f t="shared" si="131"/>
        <v>23</v>
      </c>
    </row>
    <row r="4164" spans="1:8" ht="40.5">
      <c r="A4164" s="359" t="s">
        <v>11693</v>
      </c>
      <c r="B4164" s="314" t="s">
        <v>6248</v>
      </c>
      <c r="C4164" s="359" t="s">
        <v>112</v>
      </c>
      <c r="D4164" s="359" t="s">
        <v>27611</v>
      </c>
      <c r="F4164" t="str">
        <f t="shared" si="130"/>
        <v>96667</v>
      </c>
      <c r="H4164" s="31">
        <f t="shared" si="131"/>
        <v>39.76</v>
      </c>
    </row>
    <row r="4165" spans="1:8" ht="40.5">
      <c r="A4165" s="359" t="s">
        <v>11694</v>
      </c>
      <c r="B4165" s="314" t="s">
        <v>6249</v>
      </c>
      <c r="C4165" s="359" t="s">
        <v>112</v>
      </c>
      <c r="D4165" s="359" t="s">
        <v>8788</v>
      </c>
      <c r="F4165" t="str">
        <f t="shared" ref="F4165:F4228" si="132">TRIM(A4165)</f>
        <v>96684</v>
      </c>
      <c r="H4165" s="31">
        <f t="shared" ref="H4165:H4228" si="133">ROUND(D4165*(1+$H$1),2)</f>
        <v>4.22</v>
      </c>
    </row>
    <row r="4166" spans="1:8" ht="40.5">
      <c r="A4166" s="359" t="s">
        <v>11696</v>
      </c>
      <c r="B4166" s="314" t="s">
        <v>6250</v>
      </c>
      <c r="C4166" s="359" t="s">
        <v>112</v>
      </c>
      <c r="D4166" s="359" t="s">
        <v>12055</v>
      </c>
      <c r="F4166" t="str">
        <f t="shared" si="132"/>
        <v>96685</v>
      </c>
      <c r="H4166" s="31">
        <f t="shared" si="133"/>
        <v>3.79</v>
      </c>
    </row>
    <row r="4167" spans="1:8" ht="40.5">
      <c r="A4167" s="359" t="s">
        <v>11697</v>
      </c>
      <c r="B4167" s="314" t="s">
        <v>6251</v>
      </c>
      <c r="C4167" s="359" t="s">
        <v>112</v>
      </c>
      <c r="D4167" s="359" t="s">
        <v>10869</v>
      </c>
      <c r="F4167" t="str">
        <f t="shared" si="132"/>
        <v>96686</v>
      </c>
      <c r="H4167" s="31">
        <f t="shared" si="133"/>
        <v>6.33</v>
      </c>
    </row>
    <row r="4168" spans="1:8" ht="40.5">
      <c r="A4168" s="359" t="s">
        <v>11698</v>
      </c>
      <c r="B4168" s="314" t="s">
        <v>6252</v>
      </c>
      <c r="C4168" s="359" t="s">
        <v>112</v>
      </c>
      <c r="D4168" s="359" t="s">
        <v>9851</v>
      </c>
      <c r="F4168" t="str">
        <f t="shared" si="132"/>
        <v>96687</v>
      </c>
      <c r="H4168" s="31">
        <f t="shared" si="133"/>
        <v>6.28</v>
      </c>
    </row>
    <row r="4169" spans="1:8" ht="40.5">
      <c r="A4169" s="359" t="s">
        <v>11699</v>
      </c>
      <c r="B4169" s="314" t="s">
        <v>6253</v>
      </c>
      <c r="C4169" s="359" t="s">
        <v>112</v>
      </c>
      <c r="D4169" s="359" t="s">
        <v>27343</v>
      </c>
      <c r="F4169" t="str">
        <f t="shared" si="132"/>
        <v>96688</v>
      </c>
      <c r="H4169" s="31">
        <f t="shared" si="133"/>
        <v>10.82</v>
      </c>
    </row>
    <row r="4170" spans="1:8" ht="40.5">
      <c r="A4170" s="359" t="s">
        <v>11701</v>
      </c>
      <c r="B4170" s="314" t="s">
        <v>6254</v>
      </c>
      <c r="C4170" s="359" t="s">
        <v>112</v>
      </c>
      <c r="D4170" s="359" t="s">
        <v>13710</v>
      </c>
      <c r="F4170" t="str">
        <f t="shared" si="132"/>
        <v>96689</v>
      </c>
      <c r="H4170" s="31">
        <f t="shared" si="133"/>
        <v>10.36</v>
      </c>
    </row>
    <row r="4171" spans="1:8" ht="40.5">
      <c r="A4171" s="359" t="s">
        <v>11702</v>
      </c>
      <c r="B4171" s="314" t="s">
        <v>6255</v>
      </c>
      <c r="C4171" s="359" t="s">
        <v>112</v>
      </c>
      <c r="D4171" s="359" t="s">
        <v>24778</v>
      </c>
      <c r="F4171" t="str">
        <f t="shared" si="132"/>
        <v>96690</v>
      </c>
      <c r="H4171" s="31">
        <f t="shared" si="133"/>
        <v>19.989999999999998</v>
      </c>
    </row>
    <row r="4172" spans="1:8" ht="40.5">
      <c r="A4172" s="359" t="s">
        <v>11704</v>
      </c>
      <c r="B4172" s="314" t="s">
        <v>6256</v>
      </c>
      <c r="C4172" s="359" t="s">
        <v>112</v>
      </c>
      <c r="D4172" s="359" t="s">
        <v>27542</v>
      </c>
      <c r="F4172" t="str">
        <f t="shared" si="132"/>
        <v>96691</v>
      </c>
      <c r="H4172" s="31">
        <f t="shared" si="133"/>
        <v>20.63</v>
      </c>
    </row>
    <row r="4173" spans="1:8" ht="40.5">
      <c r="A4173" s="359" t="s">
        <v>11705</v>
      </c>
      <c r="B4173" s="314" t="s">
        <v>6257</v>
      </c>
      <c r="C4173" s="359" t="s">
        <v>112</v>
      </c>
      <c r="D4173" s="359" t="s">
        <v>27612</v>
      </c>
      <c r="F4173" t="str">
        <f t="shared" si="132"/>
        <v>96692</v>
      </c>
      <c r="H4173" s="31">
        <f t="shared" si="133"/>
        <v>30.24</v>
      </c>
    </row>
    <row r="4174" spans="1:8" ht="40.5">
      <c r="A4174" s="359" t="s">
        <v>11706</v>
      </c>
      <c r="B4174" s="314" t="s">
        <v>6258</v>
      </c>
      <c r="C4174" s="359" t="s">
        <v>112</v>
      </c>
      <c r="D4174" s="359" t="s">
        <v>27613</v>
      </c>
      <c r="F4174" t="str">
        <f t="shared" si="132"/>
        <v>96693</v>
      </c>
      <c r="H4174" s="31">
        <f t="shared" si="133"/>
        <v>28.67</v>
      </c>
    </row>
    <row r="4175" spans="1:8" ht="40.5">
      <c r="A4175" s="359" t="s">
        <v>11708</v>
      </c>
      <c r="B4175" s="314" t="s">
        <v>6259</v>
      </c>
      <c r="C4175" s="359" t="s">
        <v>112</v>
      </c>
      <c r="D4175" s="359" t="s">
        <v>27614</v>
      </c>
      <c r="F4175" t="str">
        <f t="shared" si="132"/>
        <v>96694</v>
      </c>
      <c r="H4175" s="31">
        <f t="shared" si="133"/>
        <v>65.900000000000006</v>
      </c>
    </row>
    <row r="4176" spans="1:8" ht="40.5">
      <c r="A4176" s="359" t="s">
        <v>11709</v>
      </c>
      <c r="B4176" s="314" t="s">
        <v>6260</v>
      </c>
      <c r="C4176" s="359" t="s">
        <v>112</v>
      </c>
      <c r="D4176" s="359" t="s">
        <v>27615</v>
      </c>
      <c r="F4176" t="str">
        <f t="shared" si="132"/>
        <v>96695</v>
      </c>
      <c r="H4176" s="31">
        <f t="shared" si="133"/>
        <v>64.06</v>
      </c>
    </row>
    <row r="4177" spans="1:8" ht="40.5">
      <c r="A4177" s="359" t="s">
        <v>11710</v>
      </c>
      <c r="B4177" s="314" t="s">
        <v>6261</v>
      </c>
      <c r="C4177" s="359" t="s">
        <v>112</v>
      </c>
      <c r="D4177" s="359" t="s">
        <v>27616</v>
      </c>
      <c r="F4177" t="str">
        <f t="shared" si="132"/>
        <v>96696</v>
      </c>
      <c r="H4177" s="31">
        <f t="shared" si="133"/>
        <v>99.14</v>
      </c>
    </row>
    <row r="4178" spans="1:8" ht="40.5">
      <c r="A4178" s="359" t="s">
        <v>11711</v>
      </c>
      <c r="B4178" s="314" t="s">
        <v>6262</v>
      </c>
      <c r="C4178" s="359" t="s">
        <v>112</v>
      </c>
      <c r="D4178" s="359" t="s">
        <v>27617</v>
      </c>
      <c r="F4178" t="str">
        <f t="shared" si="132"/>
        <v>96697</v>
      </c>
      <c r="H4178" s="31">
        <f t="shared" si="133"/>
        <v>148.30000000000001</v>
      </c>
    </row>
    <row r="4179" spans="1:8" ht="40.5">
      <c r="A4179" s="359" t="s">
        <v>11712</v>
      </c>
      <c r="B4179" s="314" t="s">
        <v>6263</v>
      </c>
      <c r="C4179" s="359" t="s">
        <v>112</v>
      </c>
      <c r="D4179" s="359" t="s">
        <v>12531</v>
      </c>
      <c r="F4179" t="str">
        <f t="shared" si="132"/>
        <v>96698</v>
      </c>
      <c r="H4179" s="31">
        <f t="shared" si="133"/>
        <v>3.19</v>
      </c>
    </row>
    <row r="4180" spans="1:8" ht="40.5">
      <c r="A4180" s="359" t="s">
        <v>11714</v>
      </c>
      <c r="B4180" s="314" t="s">
        <v>6264</v>
      </c>
      <c r="C4180" s="359" t="s">
        <v>112</v>
      </c>
      <c r="D4180" s="359" t="s">
        <v>19483</v>
      </c>
      <c r="F4180" t="str">
        <f t="shared" si="132"/>
        <v>96699</v>
      </c>
      <c r="H4180" s="31">
        <f t="shared" si="133"/>
        <v>15.13</v>
      </c>
    </row>
    <row r="4181" spans="1:8" ht="40.5">
      <c r="A4181" s="359" t="s">
        <v>11715</v>
      </c>
      <c r="B4181" s="314" t="s">
        <v>6265</v>
      </c>
      <c r="C4181" s="359" t="s">
        <v>112</v>
      </c>
      <c r="D4181" s="359" t="s">
        <v>22124</v>
      </c>
      <c r="F4181" t="str">
        <f t="shared" si="132"/>
        <v>96700</v>
      </c>
      <c r="H4181" s="31">
        <f t="shared" si="133"/>
        <v>10.86</v>
      </c>
    </row>
    <row r="4182" spans="1:8" ht="40.5">
      <c r="A4182" s="359" t="s">
        <v>11716</v>
      </c>
      <c r="B4182" s="314" t="s">
        <v>6266</v>
      </c>
      <c r="C4182" s="359" t="s">
        <v>112</v>
      </c>
      <c r="D4182" s="359" t="s">
        <v>11718</v>
      </c>
      <c r="F4182" t="str">
        <f t="shared" si="132"/>
        <v>96701</v>
      </c>
      <c r="H4182" s="31">
        <f t="shared" si="133"/>
        <v>4.38</v>
      </c>
    </row>
    <row r="4183" spans="1:8" ht="40.5">
      <c r="A4183" s="359" t="s">
        <v>11717</v>
      </c>
      <c r="B4183" s="314" t="s">
        <v>6267</v>
      </c>
      <c r="C4183" s="359" t="s">
        <v>112</v>
      </c>
      <c r="D4183" s="359" t="s">
        <v>24953</v>
      </c>
      <c r="F4183" t="str">
        <f t="shared" si="132"/>
        <v>96702</v>
      </c>
      <c r="H4183" s="31">
        <f t="shared" si="133"/>
        <v>4.5999999999999996</v>
      </c>
    </row>
    <row r="4184" spans="1:8" ht="40.5">
      <c r="A4184" s="359" t="s">
        <v>11719</v>
      </c>
      <c r="B4184" s="314" t="s">
        <v>6268</v>
      </c>
      <c r="C4184" s="359" t="s">
        <v>112</v>
      </c>
      <c r="D4184" s="359" t="s">
        <v>13732</v>
      </c>
      <c r="F4184" t="str">
        <f t="shared" si="132"/>
        <v>96703</v>
      </c>
      <c r="H4184" s="31">
        <f t="shared" si="133"/>
        <v>9.08</v>
      </c>
    </row>
    <row r="4185" spans="1:8" ht="40.5">
      <c r="A4185" s="359" t="s">
        <v>11720</v>
      </c>
      <c r="B4185" s="314" t="s">
        <v>6269</v>
      </c>
      <c r="C4185" s="359" t="s">
        <v>112</v>
      </c>
      <c r="D4185" s="359" t="s">
        <v>11559</v>
      </c>
      <c r="F4185" t="str">
        <f t="shared" si="132"/>
        <v>96704</v>
      </c>
      <c r="H4185" s="31">
        <f t="shared" si="133"/>
        <v>10.48</v>
      </c>
    </row>
    <row r="4186" spans="1:8" ht="40.5">
      <c r="A4186" s="359" t="s">
        <v>11721</v>
      </c>
      <c r="B4186" s="314" t="s">
        <v>6270</v>
      </c>
      <c r="C4186" s="359" t="s">
        <v>112</v>
      </c>
      <c r="D4186" s="359" t="s">
        <v>16624</v>
      </c>
      <c r="F4186" t="str">
        <f t="shared" si="132"/>
        <v>96705</v>
      </c>
      <c r="H4186" s="31">
        <f t="shared" si="133"/>
        <v>13.68</v>
      </c>
    </row>
    <row r="4187" spans="1:8" ht="40.5">
      <c r="A4187" s="359" t="s">
        <v>11722</v>
      </c>
      <c r="B4187" s="314" t="s">
        <v>6271</v>
      </c>
      <c r="C4187" s="359" t="s">
        <v>112</v>
      </c>
      <c r="D4187" s="359" t="s">
        <v>27618</v>
      </c>
      <c r="F4187" t="str">
        <f t="shared" si="132"/>
        <v>96706</v>
      </c>
      <c r="H4187" s="31">
        <f t="shared" si="133"/>
        <v>20.58</v>
      </c>
    </row>
    <row r="4188" spans="1:8" ht="40.5">
      <c r="A4188" s="359" t="s">
        <v>11723</v>
      </c>
      <c r="B4188" s="314" t="s">
        <v>6272</v>
      </c>
      <c r="C4188" s="359" t="s">
        <v>112</v>
      </c>
      <c r="D4188" s="359" t="s">
        <v>23593</v>
      </c>
      <c r="F4188" t="str">
        <f t="shared" si="132"/>
        <v>96707</v>
      </c>
      <c r="H4188" s="31">
        <f t="shared" si="133"/>
        <v>42.39</v>
      </c>
    </row>
    <row r="4189" spans="1:8" ht="40.5">
      <c r="A4189" s="359" t="s">
        <v>11724</v>
      </c>
      <c r="B4189" s="314" t="s">
        <v>6273</v>
      </c>
      <c r="C4189" s="359" t="s">
        <v>112</v>
      </c>
      <c r="D4189" s="359" t="s">
        <v>26582</v>
      </c>
      <c r="F4189" t="str">
        <f t="shared" si="132"/>
        <v>96708</v>
      </c>
      <c r="H4189" s="31">
        <f t="shared" si="133"/>
        <v>66.739999999999995</v>
      </c>
    </row>
    <row r="4190" spans="1:8" ht="40.5">
      <c r="A4190" s="359" t="s">
        <v>11725</v>
      </c>
      <c r="B4190" s="314" t="s">
        <v>6274</v>
      </c>
      <c r="C4190" s="359" t="s">
        <v>112</v>
      </c>
      <c r="D4190" s="359" t="s">
        <v>27619</v>
      </c>
      <c r="F4190" t="str">
        <f t="shared" si="132"/>
        <v>96709</v>
      </c>
      <c r="H4190" s="31">
        <f t="shared" si="133"/>
        <v>105.32</v>
      </c>
    </row>
    <row r="4191" spans="1:8" ht="40.5">
      <c r="A4191" s="359" t="s">
        <v>11726</v>
      </c>
      <c r="B4191" s="314" t="s">
        <v>6275</v>
      </c>
      <c r="C4191" s="359" t="s">
        <v>112</v>
      </c>
      <c r="D4191" s="359" t="s">
        <v>25670</v>
      </c>
      <c r="F4191" t="str">
        <f t="shared" si="132"/>
        <v>96710</v>
      </c>
      <c r="H4191" s="31">
        <f t="shared" si="133"/>
        <v>5.54</v>
      </c>
    </row>
    <row r="4192" spans="1:8" ht="40.5">
      <c r="A4192" s="359" t="s">
        <v>11727</v>
      </c>
      <c r="B4192" s="314" t="s">
        <v>6276</v>
      </c>
      <c r="C4192" s="359" t="s">
        <v>112</v>
      </c>
      <c r="D4192" s="359" t="s">
        <v>14505</v>
      </c>
      <c r="F4192" t="str">
        <f t="shared" si="132"/>
        <v>96711</v>
      </c>
      <c r="H4192" s="31">
        <f t="shared" si="133"/>
        <v>8.58</v>
      </c>
    </row>
    <row r="4193" spans="1:8" ht="40.5">
      <c r="A4193" s="359" t="s">
        <v>11728</v>
      </c>
      <c r="B4193" s="314" t="s">
        <v>6277</v>
      </c>
      <c r="C4193" s="359" t="s">
        <v>112</v>
      </c>
      <c r="D4193" s="359" t="s">
        <v>24836</v>
      </c>
      <c r="F4193" t="str">
        <f t="shared" si="132"/>
        <v>96712</v>
      </c>
      <c r="H4193" s="31">
        <f t="shared" si="133"/>
        <v>16.309999999999999</v>
      </c>
    </row>
    <row r="4194" spans="1:8" ht="40.5">
      <c r="A4194" s="359" t="s">
        <v>11730</v>
      </c>
      <c r="B4194" s="314" t="s">
        <v>6278</v>
      </c>
      <c r="C4194" s="359" t="s">
        <v>112</v>
      </c>
      <c r="D4194" s="359" t="s">
        <v>24586</v>
      </c>
      <c r="F4194" t="str">
        <f t="shared" si="132"/>
        <v>96713</v>
      </c>
      <c r="H4194" s="31">
        <f t="shared" si="133"/>
        <v>22.71</v>
      </c>
    </row>
    <row r="4195" spans="1:8" ht="40.5">
      <c r="A4195" s="359" t="s">
        <v>11731</v>
      </c>
      <c r="B4195" s="314" t="s">
        <v>6279</v>
      </c>
      <c r="C4195" s="359" t="s">
        <v>112</v>
      </c>
      <c r="D4195" s="359" t="s">
        <v>24402</v>
      </c>
      <c r="F4195" t="str">
        <f t="shared" si="132"/>
        <v>96714</v>
      </c>
      <c r="H4195" s="31">
        <f t="shared" si="133"/>
        <v>38.19</v>
      </c>
    </row>
    <row r="4196" spans="1:8" ht="40.5">
      <c r="A4196" s="359" t="s">
        <v>11732</v>
      </c>
      <c r="B4196" s="314" t="s">
        <v>6280</v>
      </c>
      <c r="C4196" s="359" t="s">
        <v>112</v>
      </c>
      <c r="D4196" s="359" t="s">
        <v>21721</v>
      </c>
      <c r="F4196" t="str">
        <f t="shared" si="132"/>
        <v>96715</v>
      </c>
      <c r="H4196" s="31">
        <f t="shared" si="133"/>
        <v>71.22</v>
      </c>
    </row>
    <row r="4197" spans="1:8" ht="40.5">
      <c r="A4197" s="359" t="s">
        <v>11733</v>
      </c>
      <c r="B4197" s="314" t="s">
        <v>6281</v>
      </c>
      <c r="C4197" s="359" t="s">
        <v>112</v>
      </c>
      <c r="D4197" s="359" t="s">
        <v>26895</v>
      </c>
      <c r="F4197" t="str">
        <f t="shared" si="132"/>
        <v>96716</v>
      </c>
      <c r="H4197" s="31">
        <f t="shared" si="133"/>
        <v>106.83</v>
      </c>
    </row>
    <row r="4198" spans="1:8" ht="40.5">
      <c r="A4198" s="359" t="s">
        <v>11734</v>
      </c>
      <c r="B4198" s="314" t="s">
        <v>6282</v>
      </c>
      <c r="C4198" s="359" t="s">
        <v>112</v>
      </c>
      <c r="D4198" s="359" t="s">
        <v>27620</v>
      </c>
      <c r="F4198" t="str">
        <f t="shared" si="132"/>
        <v>96717</v>
      </c>
      <c r="H4198" s="31">
        <f t="shared" si="133"/>
        <v>168.04</v>
      </c>
    </row>
    <row r="4199" spans="1:8" ht="54">
      <c r="A4199" s="359" t="s">
        <v>11735</v>
      </c>
      <c r="B4199" s="314" t="s">
        <v>6283</v>
      </c>
      <c r="C4199" s="359" t="s">
        <v>112</v>
      </c>
      <c r="D4199" s="359" t="s">
        <v>21835</v>
      </c>
      <c r="F4199" t="str">
        <f t="shared" si="132"/>
        <v>96736</v>
      </c>
      <c r="H4199" s="31">
        <f t="shared" si="133"/>
        <v>4.82</v>
      </c>
    </row>
    <row r="4200" spans="1:8" ht="54">
      <c r="A4200" s="359" t="s">
        <v>11737</v>
      </c>
      <c r="B4200" s="314" t="s">
        <v>6284</v>
      </c>
      <c r="C4200" s="359" t="s">
        <v>112</v>
      </c>
      <c r="D4200" s="359" t="s">
        <v>9869</v>
      </c>
      <c r="F4200" t="str">
        <f t="shared" si="132"/>
        <v>96737</v>
      </c>
      <c r="H4200" s="31">
        <f t="shared" si="133"/>
        <v>5.48</v>
      </c>
    </row>
    <row r="4201" spans="1:8" ht="54">
      <c r="A4201" s="359" t="s">
        <v>11738</v>
      </c>
      <c r="B4201" s="314" t="s">
        <v>6285</v>
      </c>
      <c r="C4201" s="359" t="s">
        <v>112</v>
      </c>
      <c r="D4201" s="359" t="s">
        <v>11121</v>
      </c>
      <c r="F4201" t="str">
        <f t="shared" si="132"/>
        <v>96738</v>
      </c>
      <c r="H4201" s="31">
        <f t="shared" si="133"/>
        <v>17.41</v>
      </c>
    </row>
    <row r="4202" spans="1:8" ht="54">
      <c r="A4202" s="359" t="s">
        <v>11739</v>
      </c>
      <c r="B4202" s="314" t="s">
        <v>6286</v>
      </c>
      <c r="C4202" s="359" t="s">
        <v>112</v>
      </c>
      <c r="D4202" s="359" t="s">
        <v>13733</v>
      </c>
      <c r="F4202" t="str">
        <f t="shared" si="132"/>
        <v>96739</v>
      </c>
      <c r="H4202" s="31">
        <f t="shared" si="133"/>
        <v>7.07</v>
      </c>
    </row>
    <row r="4203" spans="1:8" ht="54">
      <c r="A4203" s="359" t="s">
        <v>11741</v>
      </c>
      <c r="B4203" s="314" t="s">
        <v>6287</v>
      </c>
      <c r="C4203" s="359" t="s">
        <v>112</v>
      </c>
      <c r="D4203" s="359" t="s">
        <v>24927</v>
      </c>
      <c r="F4203" t="str">
        <f t="shared" si="132"/>
        <v>96740</v>
      </c>
      <c r="H4203" s="31">
        <f t="shared" si="133"/>
        <v>26.97</v>
      </c>
    </row>
    <row r="4204" spans="1:8" ht="54">
      <c r="A4204" s="359" t="s">
        <v>11742</v>
      </c>
      <c r="B4204" s="314" t="s">
        <v>6288</v>
      </c>
      <c r="C4204" s="359" t="s">
        <v>112</v>
      </c>
      <c r="D4204" s="359" t="s">
        <v>11504</v>
      </c>
      <c r="F4204" t="str">
        <f t="shared" si="132"/>
        <v>96741</v>
      </c>
      <c r="H4204" s="31">
        <f t="shared" si="133"/>
        <v>10.95</v>
      </c>
    </row>
    <row r="4205" spans="1:8" ht="54">
      <c r="A4205" s="359" t="s">
        <v>11743</v>
      </c>
      <c r="B4205" s="314" t="s">
        <v>6289</v>
      </c>
      <c r="C4205" s="359" t="s">
        <v>112</v>
      </c>
      <c r="D4205" s="359" t="s">
        <v>21093</v>
      </c>
      <c r="F4205" t="str">
        <f t="shared" si="132"/>
        <v>96742</v>
      </c>
      <c r="H4205" s="31">
        <f t="shared" si="133"/>
        <v>16.63</v>
      </c>
    </row>
    <row r="4206" spans="1:8" ht="54">
      <c r="A4206" s="359" t="s">
        <v>11744</v>
      </c>
      <c r="B4206" s="314" t="s">
        <v>6290</v>
      </c>
      <c r="C4206" s="359" t="s">
        <v>112</v>
      </c>
      <c r="D4206" s="359" t="s">
        <v>23587</v>
      </c>
      <c r="F4206" t="str">
        <f t="shared" si="132"/>
        <v>96743</v>
      </c>
      <c r="H4206" s="31">
        <f t="shared" si="133"/>
        <v>21.35</v>
      </c>
    </row>
    <row r="4207" spans="1:8" ht="54">
      <c r="A4207" s="359" t="s">
        <v>11745</v>
      </c>
      <c r="B4207" s="314" t="s">
        <v>6291</v>
      </c>
      <c r="C4207" s="359" t="s">
        <v>112</v>
      </c>
      <c r="D4207" s="359" t="s">
        <v>23823</v>
      </c>
      <c r="F4207" t="str">
        <f t="shared" si="132"/>
        <v>96744</v>
      </c>
      <c r="H4207" s="31">
        <f t="shared" si="133"/>
        <v>45.3</v>
      </c>
    </row>
    <row r="4208" spans="1:8" ht="54">
      <c r="A4208" s="359" t="s">
        <v>11746</v>
      </c>
      <c r="B4208" s="314" t="s">
        <v>6292</v>
      </c>
      <c r="C4208" s="359" t="s">
        <v>112</v>
      </c>
      <c r="D4208" s="359" t="s">
        <v>27621</v>
      </c>
      <c r="F4208" t="str">
        <f t="shared" si="132"/>
        <v>96745</v>
      </c>
      <c r="H4208" s="31">
        <f t="shared" si="133"/>
        <v>66.040000000000006</v>
      </c>
    </row>
    <row r="4209" spans="1:8" ht="54">
      <c r="A4209" s="359" t="s">
        <v>11747</v>
      </c>
      <c r="B4209" s="314" t="s">
        <v>6293</v>
      </c>
      <c r="C4209" s="359" t="s">
        <v>112</v>
      </c>
      <c r="D4209" s="359" t="s">
        <v>27622</v>
      </c>
      <c r="F4209" t="str">
        <f t="shared" si="132"/>
        <v>96746</v>
      </c>
      <c r="H4209" s="31">
        <f t="shared" si="133"/>
        <v>105.26</v>
      </c>
    </row>
    <row r="4210" spans="1:8" ht="54">
      <c r="A4210" s="359" t="s">
        <v>11748</v>
      </c>
      <c r="B4210" s="314" t="s">
        <v>6294</v>
      </c>
      <c r="C4210" s="359" t="s">
        <v>112</v>
      </c>
      <c r="D4210" s="359" t="s">
        <v>9920</v>
      </c>
      <c r="F4210" t="str">
        <f t="shared" si="132"/>
        <v>96747</v>
      </c>
      <c r="H4210" s="31">
        <f t="shared" si="133"/>
        <v>6.85</v>
      </c>
    </row>
    <row r="4211" spans="1:8" ht="54">
      <c r="A4211" s="359" t="s">
        <v>11749</v>
      </c>
      <c r="B4211" s="314" t="s">
        <v>6295</v>
      </c>
      <c r="C4211" s="359" t="s">
        <v>112</v>
      </c>
      <c r="D4211" s="359" t="s">
        <v>8225</v>
      </c>
      <c r="F4211" t="str">
        <f t="shared" si="132"/>
        <v>96748</v>
      </c>
      <c r="H4211" s="31">
        <f t="shared" si="133"/>
        <v>7.67</v>
      </c>
    </row>
    <row r="4212" spans="1:8" ht="54">
      <c r="A4212" s="359" t="s">
        <v>11751</v>
      </c>
      <c r="B4212" s="314" t="s">
        <v>6296</v>
      </c>
      <c r="C4212" s="359" t="s">
        <v>112</v>
      </c>
      <c r="D4212" s="359" t="s">
        <v>24369</v>
      </c>
      <c r="F4212" t="str">
        <f t="shared" si="132"/>
        <v>96749</v>
      </c>
      <c r="H4212" s="31">
        <f t="shared" si="133"/>
        <v>10.4</v>
      </c>
    </row>
    <row r="4213" spans="1:8" ht="54">
      <c r="A4213" s="359" t="s">
        <v>11753</v>
      </c>
      <c r="B4213" s="314" t="s">
        <v>6297</v>
      </c>
      <c r="C4213" s="359" t="s">
        <v>112</v>
      </c>
      <c r="D4213" s="359" t="s">
        <v>27623</v>
      </c>
      <c r="F4213" t="str">
        <f t="shared" si="132"/>
        <v>96750</v>
      </c>
      <c r="H4213" s="31">
        <f t="shared" si="133"/>
        <v>13.59</v>
      </c>
    </row>
    <row r="4214" spans="1:8" ht="54">
      <c r="A4214" s="359" t="s">
        <v>11754</v>
      </c>
      <c r="B4214" s="314" t="s">
        <v>6298</v>
      </c>
      <c r="C4214" s="359" t="s">
        <v>112</v>
      </c>
      <c r="D4214" s="359" t="s">
        <v>24706</v>
      </c>
      <c r="F4214" t="str">
        <f t="shared" si="132"/>
        <v>96751</v>
      </c>
      <c r="H4214" s="31">
        <f t="shared" si="133"/>
        <v>24.39</v>
      </c>
    </row>
    <row r="4215" spans="1:8" ht="54">
      <c r="A4215" s="359" t="s">
        <v>11755</v>
      </c>
      <c r="B4215" s="314" t="s">
        <v>6299</v>
      </c>
      <c r="C4215" s="359" t="s">
        <v>112</v>
      </c>
      <c r="D4215" s="359" t="s">
        <v>13760</v>
      </c>
      <c r="F4215" t="str">
        <f t="shared" si="132"/>
        <v>96752</v>
      </c>
      <c r="H4215" s="31">
        <f t="shared" si="133"/>
        <v>31.4</v>
      </c>
    </row>
    <row r="4216" spans="1:8" ht="54">
      <c r="A4216" s="359" t="s">
        <v>11756</v>
      </c>
      <c r="B4216" s="314" t="s">
        <v>6300</v>
      </c>
      <c r="C4216" s="359" t="s">
        <v>112</v>
      </c>
      <c r="D4216" s="359" t="s">
        <v>27624</v>
      </c>
      <c r="F4216" t="str">
        <f t="shared" si="132"/>
        <v>96753</v>
      </c>
      <c r="H4216" s="31">
        <f t="shared" si="133"/>
        <v>70.27</v>
      </c>
    </row>
    <row r="4217" spans="1:8" ht="54">
      <c r="A4217" s="359" t="s">
        <v>11757</v>
      </c>
      <c r="B4217" s="314" t="s">
        <v>6301</v>
      </c>
      <c r="C4217" s="359" t="s">
        <v>112</v>
      </c>
      <c r="D4217" s="359" t="s">
        <v>24297</v>
      </c>
      <c r="F4217" t="str">
        <f t="shared" si="132"/>
        <v>96754</v>
      </c>
      <c r="H4217" s="31">
        <f t="shared" si="133"/>
        <v>98.07</v>
      </c>
    </row>
    <row r="4218" spans="1:8" ht="54">
      <c r="A4218" s="359" t="s">
        <v>11758</v>
      </c>
      <c r="B4218" s="314" t="s">
        <v>6302</v>
      </c>
      <c r="C4218" s="359" t="s">
        <v>112</v>
      </c>
      <c r="D4218" s="359" t="s">
        <v>27625</v>
      </c>
      <c r="F4218" t="str">
        <f t="shared" si="132"/>
        <v>96755</v>
      </c>
      <c r="H4218" s="31">
        <f t="shared" si="133"/>
        <v>148.25</v>
      </c>
    </row>
    <row r="4219" spans="1:8" ht="54">
      <c r="A4219" s="359" t="s">
        <v>11759</v>
      </c>
      <c r="B4219" s="314" t="s">
        <v>6303</v>
      </c>
      <c r="C4219" s="359" t="s">
        <v>112</v>
      </c>
      <c r="D4219" s="359" t="s">
        <v>25352</v>
      </c>
      <c r="F4219" t="str">
        <f t="shared" si="132"/>
        <v>96756</v>
      </c>
      <c r="H4219" s="31">
        <f t="shared" si="133"/>
        <v>12.23</v>
      </c>
    </row>
    <row r="4220" spans="1:8" ht="54">
      <c r="A4220" s="359" t="s">
        <v>11761</v>
      </c>
      <c r="B4220" s="314" t="s">
        <v>6304</v>
      </c>
      <c r="C4220" s="359" t="s">
        <v>112</v>
      </c>
      <c r="D4220" s="359" t="s">
        <v>13697</v>
      </c>
      <c r="F4220" t="str">
        <f t="shared" si="132"/>
        <v>96757</v>
      </c>
      <c r="H4220" s="31">
        <f t="shared" si="133"/>
        <v>11.81</v>
      </c>
    </row>
    <row r="4221" spans="1:8" ht="54">
      <c r="A4221" s="359" t="s">
        <v>11762</v>
      </c>
      <c r="B4221" s="314" t="s">
        <v>6305</v>
      </c>
      <c r="C4221" s="359" t="s">
        <v>112</v>
      </c>
      <c r="D4221" s="359" t="s">
        <v>27626</v>
      </c>
      <c r="F4221" t="str">
        <f t="shared" si="132"/>
        <v>96758</v>
      </c>
      <c r="H4221" s="31">
        <f t="shared" si="133"/>
        <v>13.98</v>
      </c>
    </row>
    <row r="4222" spans="1:8" ht="54">
      <c r="A4222" s="359" t="s">
        <v>11763</v>
      </c>
      <c r="B4222" s="314" t="s">
        <v>6306</v>
      </c>
      <c r="C4222" s="359" t="s">
        <v>112</v>
      </c>
      <c r="D4222" s="359" t="s">
        <v>27627</v>
      </c>
      <c r="F4222" t="str">
        <f t="shared" si="132"/>
        <v>96759</v>
      </c>
      <c r="H4222" s="31">
        <f t="shared" si="133"/>
        <v>20.05</v>
      </c>
    </row>
    <row r="4223" spans="1:8" ht="54">
      <c r="A4223" s="359" t="s">
        <v>11764</v>
      </c>
      <c r="B4223" s="314" t="s">
        <v>6307</v>
      </c>
      <c r="C4223" s="359" t="s">
        <v>112</v>
      </c>
      <c r="D4223" s="359" t="s">
        <v>27628</v>
      </c>
      <c r="F4223" t="str">
        <f t="shared" si="132"/>
        <v>96760</v>
      </c>
      <c r="H4223" s="31">
        <f t="shared" si="133"/>
        <v>28.58</v>
      </c>
    </row>
    <row r="4224" spans="1:8" ht="54">
      <c r="A4224" s="359" t="s">
        <v>11765</v>
      </c>
      <c r="B4224" s="314" t="s">
        <v>6308</v>
      </c>
      <c r="C4224" s="359" t="s">
        <v>112</v>
      </c>
      <c r="D4224" s="359" t="s">
        <v>14449</v>
      </c>
      <c r="F4224" t="str">
        <f t="shared" si="132"/>
        <v>96761</v>
      </c>
      <c r="H4224" s="31">
        <f t="shared" si="133"/>
        <v>39.79</v>
      </c>
    </row>
    <row r="4225" spans="1:8" ht="54">
      <c r="A4225" s="359" t="s">
        <v>11766</v>
      </c>
      <c r="B4225" s="314" t="s">
        <v>6309</v>
      </c>
      <c r="C4225" s="359" t="s">
        <v>112</v>
      </c>
      <c r="D4225" s="359" t="s">
        <v>27629</v>
      </c>
      <c r="F4225" t="str">
        <f t="shared" si="132"/>
        <v>96762</v>
      </c>
      <c r="H4225" s="31">
        <f t="shared" si="133"/>
        <v>76.989999999999995</v>
      </c>
    </row>
    <row r="4226" spans="1:8" ht="54">
      <c r="A4226" s="359" t="s">
        <v>11767</v>
      </c>
      <c r="B4226" s="314" t="s">
        <v>6310</v>
      </c>
      <c r="C4226" s="359" t="s">
        <v>112</v>
      </c>
      <c r="D4226" s="359" t="s">
        <v>25388</v>
      </c>
      <c r="F4226" t="str">
        <f t="shared" si="132"/>
        <v>96763</v>
      </c>
      <c r="H4226" s="31">
        <f t="shared" si="133"/>
        <v>105.38</v>
      </c>
    </row>
    <row r="4227" spans="1:8" ht="54">
      <c r="A4227" s="359" t="s">
        <v>11768</v>
      </c>
      <c r="B4227" s="314" t="s">
        <v>6311</v>
      </c>
      <c r="C4227" s="359" t="s">
        <v>112</v>
      </c>
      <c r="D4227" s="359" t="s">
        <v>27630</v>
      </c>
      <c r="F4227" t="str">
        <f t="shared" si="132"/>
        <v>96764</v>
      </c>
      <c r="H4227" s="31">
        <f t="shared" si="133"/>
        <v>167.95</v>
      </c>
    </row>
    <row r="4228" spans="1:8" ht="40.5">
      <c r="A4228" s="359" t="s">
        <v>11769</v>
      </c>
      <c r="B4228" s="314" t="s">
        <v>6312</v>
      </c>
      <c r="C4228" s="359" t="s">
        <v>112</v>
      </c>
      <c r="D4228" s="359" t="s">
        <v>27631</v>
      </c>
      <c r="F4228" t="str">
        <f t="shared" si="132"/>
        <v>96802</v>
      </c>
      <c r="H4228" s="31">
        <f t="shared" si="133"/>
        <v>247.24</v>
      </c>
    </row>
    <row r="4229" spans="1:8" ht="40.5">
      <c r="A4229" s="359" t="s">
        <v>11770</v>
      </c>
      <c r="B4229" s="314" t="s">
        <v>6313</v>
      </c>
      <c r="C4229" s="359" t="s">
        <v>112</v>
      </c>
      <c r="D4229" s="359" t="s">
        <v>27632</v>
      </c>
      <c r="F4229" t="str">
        <f t="shared" ref="F4229:F4292" si="134">TRIM(A4229)</f>
        <v>96803</v>
      </c>
      <c r="H4229" s="31">
        <f t="shared" ref="H4229:H4292" si="135">ROUND(D4229*(1+$H$1),2)</f>
        <v>126.95</v>
      </c>
    </row>
    <row r="4230" spans="1:8" ht="54">
      <c r="A4230" s="359" t="s">
        <v>11771</v>
      </c>
      <c r="B4230" s="314" t="s">
        <v>6314</v>
      </c>
      <c r="C4230" s="359" t="s">
        <v>112</v>
      </c>
      <c r="D4230" s="359" t="s">
        <v>27633</v>
      </c>
      <c r="F4230" t="str">
        <f t="shared" si="134"/>
        <v>96804</v>
      </c>
      <c r="H4230" s="31">
        <f t="shared" si="135"/>
        <v>227.19</v>
      </c>
    </row>
    <row r="4231" spans="1:8" ht="40.5">
      <c r="A4231" s="359" t="s">
        <v>11772</v>
      </c>
      <c r="B4231" s="314" t="s">
        <v>6315</v>
      </c>
      <c r="C4231" s="359" t="s">
        <v>112</v>
      </c>
      <c r="D4231" s="359" t="s">
        <v>27634</v>
      </c>
      <c r="F4231" t="str">
        <f t="shared" si="134"/>
        <v>96805</v>
      </c>
      <c r="H4231" s="31">
        <f t="shared" si="135"/>
        <v>255.27</v>
      </c>
    </row>
    <row r="4232" spans="1:8" ht="40.5">
      <c r="A4232" s="359" t="s">
        <v>11773</v>
      </c>
      <c r="B4232" s="314" t="s">
        <v>6316</v>
      </c>
      <c r="C4232" s="359" t="s">
        <v>112</v>
      </c>
      <c r="D4232" s="359" t="s">
        <v>27635</v>
      </c>
      <c r="F4232" t="str">
        <f t="shared" si="134"/>
        <v>96806</v>
      </c>
      <c r="H4232" s="31">
        <f t="shared" si="135"/>
        <v>123.85</v>
      </c>
    </row>
    <row r="4233" spans="1:8" ht="54">
      <c r="A4233" s="359" t="s">
        <v>11774</v>
      </c>
      <c r="B4233" s="314" t="s">
        <v>6317</v>
      </c>
      <c r="C4233" s="359" t="s">
        <v>112</v>
      </c>
      <c r="D4233" s="359" t="s">
        <v>27636</v>
      </c>
      <c r="F4233" t="str">
        <f t="shared" si="134"/>
        <v>96807</v>
      </c>
      <c r="H4233" s="31">
        <f t="shared" si="135"/>
        <v>206.48</v>
      </c>
    </row>
    <row r="4234" spans="1:8" ht="40.5">
      <c r="A4234" s="359" t="s">
        <v>11775</v>
      </c>
      <c r="B4234" s="314" t="s">
        <v>6318</v>
      </c>
      <c r="C4234" s="359" t="s">
        <v>112</v>
      </c>
      <c r="D4234" s="359" t="s">
        <v>24455</v>
      </c>
      <c r="F4234" t="str">
        <f t="shared" si="134"/>
        <v>96808</v>
      </c>
      <c r="H4234" s="31">
        <f t="shared" si="135"/>
        <v>11.63</v>
      </c>
    </row>
    <row r="4235" spans="1:8" ht="40.5">
      <c r="A4235" s="359" t="s">
        <v>11776</v>
      </c>
      <c r="B4235" s="314" t="s">
        <v>6319</v>
      </c>
      <c r="C4235" s="359" t="s">
        <v>112</v>
      </c>
      <c r="D4235" s="359" t="s">
        <v>24881</v>
      </c>
      <c r="F4235" t="str">
        <f t="shared" si="134"/>
        <v>96809</v>
      </c>
      <c r="H4235" s="31">
        <f t="shared" si="135"/>
        <v>13.3</v>
      </c>
    </row>
    <row r="4236" spans="1:8" ht="40.5">
      <c r="A4236" s="359" t="s">
        <v>11777</v>
      </c>
      <c r="B4236" s="314" t="s">
        <v>6320</v>
      </c>
      <c r="C4236" s="359" t="s">
        <v>112</v>
      </c>
      <c r="D4236" s="359" t="s">
        <v>14503</v>
      </c>
      <c r="F4236" t="str">
        <f t="shared" si="134"/>
        <v>96810</v>
      </c>
      <c r="H4236" s="31">
        <f t="shared" si="135"/>
        <v>14.42</v>
      </c>
    </row>
    <row r="4237" spans="1:8" ht="40.5">
      <c r="A4237" s="359" t="s">
        <v>11778</v>
      </c>
      <c r="B4237" s="314" t="s">
        <v>6321</v>
      </c>
      <c r="C4237" s="359" t="s">
        <v>112</v>
      </c>
      <c r="D4237" s="359" t="s">
        <v>12662</v>
      </c>
      <c r="F4237" t="str">
        <f t="shared" si="134"/>
        <v>96811</v>
      </c>
      <c r="H4237" s="31">
        <f t="shared" si="135"/>
        <v>15.52</v>
      </c>
    </row>
    <row r="4238" spans="1:8" ht="40.5">
      <c r="A4238" s="359" t="s">
        <v>11780</v>
      </c>
      <c r="B4238" s="314" t="s">
        <v>6322</v>
      </c>
      <c r="C4238" s="359" t="s">
        <v>112</v>
      </c>
      <c r="D4238" s="359" t="s">
        <v>22388</v>
      </c>
      <c r="F4238" t="str">
        <f t="shared" si="134"/>
        <v>96812</v>
      </c>
      <c r="H4238" s="31">
        <f t="shared" si="135"/>
        <v>14.92</v>
      </c>
    </row>
    <row r="4239" spans="1:8" ht="40.5">
      <c r="A4239" s="359" t="s">
        <v>11781</v>
      </c>
      <c r="B4239" s="314" t="s">
        <v>6323</v>
      </c>
      <c r="C4239" s="359" t="s">
        <v>112</v>
      </c>
      <c r="D4239" s="359" t="s">
        <v>11676</v>
      </c>
      <c r="F4239" t="str">
        <f t="shared" si="134"/>
        <v>96813</v>
      </c>
      <c r="H4239" s="31">
        <f t="shared" si="135"/>
        <v>17.170000000000002</v>
      </c>
    </row>
    <row r="4240" spans="1:8" ht="40.5">
      <c r="A4240" s="359" t="s">
        <v>11782</v>
      </c>
      <c r="B4240" s="314" t="s">
        <v>6324</v>
      </c>
      <c r="C4240" s="359" t="s">
        <v>112</v>
      </c>
      <c r="D4240" s="359" t="s">
        <v>14320</v>
      </c>
      <c r="F4240" t="str">
        <f t="shared" si="134"/>
        <v>96814</v>
      </c>
      <c r="H4240" s="31">
        <f t="shared" si="135"/>
        <v>14.54</v>
      </c>
    </row>
    <row r="4241" spans="1:8" ht="40.5">
      <c r="A4241" s="359" t="s">
        <v>11783</v>
      </c>
      <c r="B4241" s="314" t="s">
        <v>6325</v>
      </c>
      <c r="C4241" s="359" t="s">
        <v>112</v>
      </c>
      <c r="D4241" s="359" t="s">
        <v>14429</v>
      </c>
      <c r="F4241" t="str">
        <f t="shared" si="134"/>
        <v>96815</v>
      </c>
      <c r="H4241" s="31">
        <f t="shared" si="135"/>
        <v>24.42</v>
      </c>
    </row>
    <row r="4242" spans="1:8" ht="40.5">
      <c r="A4242" s="359" t="s">
        <v>11784</v>
      </c>
      <c r="B4242" s="314" t="s">
        <v>6326</v>
      </c>
      <c r="C4242" s="359" t="s">
        <v>112</v>
      </c>
      <c r="D4242" s="359" t="s">
        <v>17014</v>
      </c>
      <c r="F4242" t="str">
        <f t="shared" si="134"/>
        <v>96816</v>
      </c>
      <c r="H4242" s="31">
        <f t="shared" si="135"/>
        <v>20.14</v>
      </c>
    </row>
    <row r="4243" spans="1:8" ht="40.5">
      <c r="A4243" s="359" t="s">
        <v>11785</v>
      </c>
      <c r="B4243" s="314" t="s">
        <v>6327</v>
      </c>
      <c r="C4243" s="359" t="s">
        <v>112</v>
      </c>
      <c r="D4243" s="359" t="s">
        <v>23808</v>
      </c>
      <c r="F4243" t="str">
        <f t="shared" si="134"/>
        <v>96817</v>
      </c>
      <c r="H4243" s="31">
        <f t="shared" si="135"/>
        <v>22.87</v>
      </c>
    </row>
    <row r="4244" spans="1:8" ht="40.5">
      <c r="A4244" s="359" t="s">
        <v>11786</v>
      </c>
      <c r="B4244" s="314" t="s">
        <v>6328</v>
      </c>
      <c r="C4244" s="359" t="s">
        <v>112</v>
      </c>
      <c r="D4244" s="359" t="s">
        <v>12668</v>
      </c>
      <c r="F4244" t="str">
        <f t="shared" si="134"/>
        <v>96818</v>
      </c>
      <c r="H4244" s="31">
        <f t="shared" si="135"/>
        <v>21.32</v>
      </c>
    </row>
    <row r="4245" spans="1:8" ht="40.5">
      <c r="A4245" s="359" t="s">
        <v>11788</v>
      </c>
      <c r="B4245" s="314" t="s">
        <v>6329</v>
      </c>
      <c r="C4245" s="359" t="s">
        <v>112</v>
      </c>
      <c r="D4245" s="359" t="s">
        <v>12668</v>
      </c>
      <c r="F4245" t="str">
        <f t="shared" si="134"/>
        <v>96819</v>
      </c>
      <c r="H4245" s="31">
        <f t="shared" si="135"/>
        <v>21.32</v>
      </c>
    </row>
    <row r="4246" spans="1:8" ht="40.5">
      <c r="A4246" s="359" t="s">
        <v>11789</v>
      </c>
      <c r="B4246" s="314" t="s">
        <v>6330</v>
      </c>
      <c r="C4246" s="359" t="s">
        <v>112</v>
      </c>
      <c r="D4246" s="359" t="s">
        <v>24507</v>
      </c>
      <c r="F4246" t="str">
        <f t="shared" si="134"/>
        <v>96820</v>
      </c>
      <c r="H4246" s="31">
        <f t="shared" si="135"/>
        <v>38.6</v>
      </c>
    </row>
    <row r="4247" spans="1:8" ht="40.5">
      <c r="A4247" s="359" t="s">
        <v>11790</v>
      </c>
      <c r="B4247" s="314" t="s">
        <v>6331</v>
      </c>
      <c r="C4247" s="359" t="s">
        <v>112</v>
      </c>
      <c r="D4247" s="359" t="s">
        <v>23303</v>
      </c>
      <c r="F4247" t="str">
        <f t="shared" si="134"/>
        <v>96821</v>
      </c>
      <c r="H4247" s="31">
        <f t="shared" si="135"/>
        <v>32.94</v>
      </c>
    </row>
    <row r="4248" spans="1:8" ht="40.5">
      <c r="A4248" s="359" t="s">
        <v>11791</v>
      </c>
      <c r="B4248" s="314" t="s">
        <v>6332</v>
      </c>
      <c r="C4248" s="359" t="s">
        <v>112</v>
      </c>
      <c r="D4248" s="359" t="s">
        <v>23628</v>
      </c>
      <c r="F4248" t="str">
        <f t="shared" si="134"/>
        <v>96822</v>
      </c>
      <c r="H4248" s="31">
        <f t="shared" si="135"/>
        <v>33.380000000000003</v>
      </c>
    </row>
    <row r="4249" spans="1:8" ht="40.5">
      <c r="A4249" s="359" t="s">
        <v>11792</v>
      </c>
      <c r="B4249" s="314" t="s">
        <v>6333</v>
      </c>
      <c r="C4249" s="359" t="s">
        <v>112</v>
      </c>
      <c r="D4249" s="359" t="s">
        <v>24486</v>
      </c>
      <c r="F4249" t="str">
        <f t="shared" si="134"/>
        <v>96823</v>
      </c>
      <c r="H4249" s="31">
        <f t="shared" si="135"/>
        <v>13.77</v>
      </c>
    </row>
    <row r="4250" spans="1:8" ht="40.5">
      <c r="A4250" s="359" t="s">
        <v>11794</v>
      </c>
      <c r="B4250" s="314" t="s">
        <v>6334</v>
      </c>
      <c r="C4250" s="359" t="s">
        <v>112</v>
      </c>
      <c r="D4250" s="359" t="s">
        <v>12662</v>
      </c>
      <c r="F4250" t="str">
        <f t="shared" si="134"/>
        <v>96824</v>
      </c>
      <c r="H4250" s="31">
        <f t="shared" si="135"/>
        <v>15.52</v>
      </c>
    </row>
    <row r="4251" spans="1:8" ht="40.5">
      <c r="A4251" s="359" t="s">
        <v>11795</v>
      </c>
      <c r="B4251" s="314" t="s">
        <v>6335</v>
      </c>
      <c r="C4251" s="359" t="s">
        <v>112</v>
      </c>
      <c r="D4251" s="359" t="s">
        <v>14119</v>
      </c>
      <c r="F4251" t="str">
        <f t="shared" si="134"/>
        <v>96825</v>
      </c>
      <c r="H4251" s="31">
        <f t="shared" si="135"/>
        <v>20.96</v>
      </c>
    </row>
    <row r="4252" spans="1:8" ht="40.5">
      <c r="A4252" s="359" t="s">
        <v>11796</v>
      </c>
      <c r="B4252" s="314" t="s">
        <v>6336</v>
      </c>
      <c r="C4252" s="359" t="s">
        <v>112</v>
      </c>
      <c r="D4252" s="359" t="s">
        <v>23658</v>
      </c>
      <c r="F4252" t="str">
        <f t="shared" si="134"/>
        <v>96826</v>
      </c>
      <c r="H4252" s="31">
        <f t="shared" si="135"/>
        <v>19.059999999999999</v>
      </c>
    </row>
    <row r="4253" spans="1:8" ht="40.5">
      <c r="A4253" s="359" t="s">
        <v>11797</v>
      </c>
      <c r="B4253" s="314" t="s">
        <v>6337</v>
      </c>
      <c r="C4253" s="359" t="s">
        <v>112</v>
      </c>
      <c r="D4253" s="359" t="s">
        <v>22393</v>
      </c>
      <c r="F4253" t="str">
        <f t="shared" si="134"/>
        <v>96827</v>
      </c>
      <c r="H4253" s="31">
        <f t="shared" si="135"/>
        <v>19.77</v>
      </c>
    </row>
    <row r="4254" spans="1:8" ht="40.5">
      <c r="A4254" s="359" t="s">
        <v>11798</v>
      </c>
      <c r="B4254" s="314" t="s">
        <v>6338</v>
      </c>
      <c r="C4254" s="359" t="s">
        <v>112</v>
      </c>
      <c r="D4254" s="359" t="s">
        <v>19854</v>
      </c>
      <c r="F4254" t="str">
        <f t="shared" si="134"/>
        <v>96828</v>
      </c>
      <c r="H4254" s="31">
        <f t="shared" si="135"/>
        <v>24.76</v>
      </c>
    </row>
    <row r="4255" spans="1:8" ht="40.5">
      <c r="A4255" s="359" t="s">
        <v>11799</v>
      </c>
      <c r="B4255" s="314" t="s">
        <v>6339</v>
      </c>
      <c r="C4255" s="359" t="s">
        <v>112</v>
      </c>
      <c r="D4255" s="359" t="s">
        <v>27637</v>
      </c>
      <c r="F4255" t="str">
        <f t="shared" si="134"/>
        <v>96829</v>
      </c>
      <c r="H4255" s="31">
        <f t="shared" si="135"/>
        <v>19.03</v>
      </c>
    </row>
    <row r="4256" spans="1:8" ht="40.5">
      <c r="A4256" s="359" t="s">
        <v>11800</v>
      </c>
      <c r="B4256" s="314" t="s">
        <v>6340</v>
      </c>
      <c r="C4256" s="359" t="s">
        <v>112</v>
      </c>
      <c r="D4256" s="359" t="s">
        <v>20070</v>
      </c>
      <c r="F4256" t="str">
        <f t="shared" si="134"/>
        <v>96830</v>
      </c>
      <c r="H4256" s="31">
        <f t="shared" si="135"/>
        <v>27.6</v>
      </c>
    </row>
    <row r="4257" spans="1:8" ht="40.5">
      <c r="A4257" s="359" t="s">
        <v>11801</v>
      </c>
      <c r="B4257" s="314" t="s">
        <v>6341</v>
      </c>
      <c r="C4257" s="359" t="s">
        <v>112</v>
      </c>
      <c r="D4257" s="359" t="s">
        <v>24467</v>
      </c>
      <c r="F4257" t="str">
        <f t="shared" si="134"/>
        <v>96831</v>
      </c>
      <c r="H4257" s="31">
        <f t="shared" si="135"/>
        <v>22.55</v>
      </c>
    </row>
    <row r="4258" spans="1:8" ht="40.5">
      <c r="A4258" s="359" t="s">
        <v>11803</v>
      </c>
      <c r="B4258" s="314" t="s">
        <v>6342</v>
      </c>
      <c r="C4258" s="359" t="s">
        <v>112</v>
      </c>
      <c r="D4258" s="359" t="s">
        <v>24997</v>
      </c>
      <c r="F4258" t="str">
        <f t="shared" si="134"/>
        <v>96832</v>
      </c>
      <c r="H4258" s="31">
        <f t="shared" si="135"/>
        <v>26.03</v>
      </c>
    </row>
    <row r="4259" spans="1:8" ht="40.5">
      <c r="A4259" s="359" t="s">
        <v>11804</v>
      </c>
      <c r="B4259" s="314" t="s">
        <v>6343</v>
      </c>
      <c r="C4259" s="359" t="s">
        <v>112</v>
      </c>
      <c r="D4259" s="359" t="s">
        <v>24706</v>
      </c>
      <c r="F4259" t="str">
        <f t="shared" si="134"/>
        <v>96833</v>
      </c>
      <c r="H4259" s="31">
        <f t="shared" si="135"/>
        <v>24.39</v>
      </c>
    </row>
    <row r="4260" spans="1:8" ht="40.5">
      <c r="A4260" s="359" t="s">
        <v>11805</v>
      </c>
      <c r="B4260" s="314" t="s">
        <v>6344</v>
      </c>
      <c r="C4260" s="359" t="s">
        <v>112</v>
      </c>
      <c r="D4260" s="359" t="s">
        <v>24312</v>
      </c>
      <c r="F4260" t="str">
        <f t="shared" si="134"/>
        <v>96834</v>
      </c>
      <c r="H4260" s="31">
        <f t="shared" si="135"/>
        <v>40.18</v>
      </c>
    </row>
    <row r="4261" spans="1:8" ht="40.5">
      <c r="A4261" s="359" t="s">
        <v>11806</v>
      </c>
      <c r="B4261" s="314" t="s">
        <v>6345</v>
      </c>
      <c r="C4261" s="359" t="s">
        <v>112</v>
      </c>
      <c r="D4261" s="359" t="s">
        <v>21838</v>
      </c>
      <c r="F4261" t="str">
        <f t="shared" si="134"/>
        <v>96835</v>
      </c>
      <c r="H4261" s="31">
        <f t="shared" si="135"/>
        <v>34.78</v>
      </c>
    </row>
    <row r="4262" spans="1:8" ht="40.5">
      <c r="A4262" s="359" t="s">
        <v>11807</v>
      </c>
      <c r="B4262" s="314" t="s">
        <v>6346</v>
      </c>
      <c r="C4262" s="359" t="s">
        <v>112</v>
      </c>
      <c r="D4262" s="359" t="s">
        <v>27424</v>
      </c>
      <c r="F4262" t="str">
        <f t="shared" si="134"/>
        <v>96836</v>
      </c>
      <c r="H4262" s="31">
        <f t="shared" si="135"/>
        <v>37.03</v>
      </c>
    </row>
    <row r="4263" spans="1:8" ht="40.5">
      <c r="A4263" s="359" t="s">
        <v>11808</v>
      </c>
      <c r="B4263" s="314" t="s">
        <v>6347</v>
      </c>
      <c r="C4263" s="359" t="s">
        <v>112</v>
      </c>
      <c r="D4263" s="359" t="s">
        <v>23568</v>
      </c>
      <c r="F4263" t="str">
        <f t="shared" si="134"/>
        <v>96837</v>
      </c>
      <c r="H4263" s="31">
        <f t="shared" si="135"/>
        <v>20.260000000000002</v>
      </c>
    </row>
    <row r="4264" spans="1:8" ht="54">
      <c r="A4264" s="359" t="s">
        <v>11809</v>
      </c>
      <c r="B4264" s="314" t="s">
        <v>6348</v>
      </c>
      <c r="C4264" s="359" t="s">
        <v>112</v>
      </c>
      <c r="D4264" s="359" t="s">
        <v>14427</v>
      </c>
      <c r="F4264" t="str">
        <f t="shared" si="134"/>
        <v>96838</v>
      </c>
      <c r="H4264" s="31">
        <f t="shared" si="135"/>
        <v>18.649999999999999</v>
      </c>
    </row>
    <row r="4265" spans="1:8" ht="54">
      <c r="A4265" s="359" t="s">
        <v>11810</v>
      </c>
      <c r="B4265" s="314" t="s">
        <v>6349</v>
      </c>
      <c r="C4265" s="359" t="s">
        <v>112</v>
      </c>
      <c r="D4265" s="359" t="s">
        <v>11014</v>
      </c>
      <c r="F4265" t="str">
        <f t="shared" si="134"/>
        <v>96839</v>
      </c>
      <c r="H4265" s="31">
        <f t="shared" si="135"/>
        <v>18.37</v>
      </c>
    </row>
    <row r="4266" spans="1:8" ht="40.5">
      <c r="A4266" s="359" t="s">
        <v>11811</v>
      </c>
      <c r="B4266" s="314" t="s">
        <v>6350</v>
      </c>
      <c r="C4266" s="359" t="s">
        <v>112</v>
      </c>
      <c r="D4266" s="359" t="s">
        <v>24574</v>
      </c>
      <c r="F4266" t="str">
        <f t="shared" si="134"/>
        <v>96840</v>
      </c>
      <c r="H4266" s="31">
        <f t="shared" si="135"/>
        <v>23.68</v>
      </c>
    </row>
    <row r="4267" spans="1:8" ht="54">
      <c r="A4267" s="359" t="s">
        <v>11812</v>
      </c>
      <c r="B4267" s="314" t="s">
        <v>6351</v>
      </c>
      <c r="C4267" s="359" t="s">
        <v>112</v>
      </c>
      <c r="D4267" s="359" t="s">
        <v>9049</v>
      </c>
      <c r="F4267" t="str">
        <f t="shared" si="134"/>
        <v>96841</v>
      </c>
      <c r="H4267" s="31">
        <f t="shared" si="135"/>
        <v>20.78</v>
      </c>
    </row>
    <row r="4268" spans="1:8" ht="54">
      <c r="A4268" s="359" t="s">
        <v>11813</v>
      </c>
      <c r="B4268" s="314" t="s">
        <v>6352</v>
      </c>
      <c r="C4268" s="359" t="s">
        <v>112</v>
      </c>
      <c r="D4268" s="359" t="s">
        <v>27638</v>
      </c>
      <c r="F4268" t="str">
        <f t="shared" si="134"/>
        <v>96842</v>
      </c>
      <c r="H4268" s="31">
        <f t="shared" si="135"/>
        <v>26.33</v>
      </c>
    </row>
    <row r="4269" spans="1:8" ht="54">
      <c r="A4269" s="359" t="s">
        <v>11814</v>
      </c>
      <c r="B4269" s="314" t="s">
        <v>6353</v>
      </c>
      <c r="C4269" s="359" t="s">
        <v>112</v>
      </c>
      <c r="D4269" s="359" t="s">
        <v>23296</v>
      </c>
      <c r="F4269" t="str">
        <f t="shared" si="134"/>
        <v>96843</v>
      </c>
      <c r="H4269" s="31">
        <f t="shared" si="135"/>
        <v>25.34</v>
      </c>
    </row>
    <row r="4270" spans="1:8" ht="54">
      <c r="A4270" s="359" t="s">
        <v>11815</v>
      </c>
      <c r="B4270" s="314" t="s">
        <v>6354</v>
      </c>
      <c r="C4270" s="359" t="s">
        <v>112</v>
      </c>
      <c r="D4270" s="359" t="s">
        <v>22121</v>
      </c>
      <c r="F4270" t="str">
        <f t="shared" si="134"/>
        <v>96844</v>
      </c>
      <c r="H4270" s="31">
        <f t="shared" si="135"/>
        <v>34.4</v>
      </c>
    </row>
    <row r="4271" spans="1:8" ht="40.5">
      <c r="A4271" s="359" t="s">
        <v>11816</v>
      </c>
      <c r="B4271" s="314" t="s">
        <v>6355</v>
      </c>
      <c r="C4271" s="359" t="s">
        <v>112</v>
      </c>
      <c r="D4271" s="359" t="s">
        <v>27639</v>
      </c>
      <c r="F4271" t="str">
        <f t="shared" si="134"/>
        <v>96845</v>
      </c>
      <c r="H4271" s="31">
        <f t="shared" si="135"/>
        <v>36.880000000000003</v>
      </c>
    </row>
    <row r="4272" spans="1:8" ht="54">
      <c r="A4272" s="359" t="s">
        <v>11817</v>
      </c>
      <c r="B4272" s="314" t="s">
        <v>6356</v>
      </c>
      <c r="C4272" s="359" t="s">
        <v>112</v>
      </c>
      <c r="D4272" s="359" t="s">
        <v>27640</v>
      </c>
      <c r="F4272" t="str">
        <f t="shared" si="134"/>
        <v>96846</v>
      </c>
      <c r="H4272" s="31">
        <f t="shared" si="135"/>
        <v>29.13</v>
      </c>
    </row>
    <row r="4273" spans="1:8" ht="54">
      <c r="A4273" s="359" t="s">
        <v>11818</v>
      </c>
      <c r="B4273" s="314" t="s">
        <v>6357</v>
      </c>
      <c r="C4273" s="359" t="s">
        <v>112</v>
      </c>
      <c r="D4273" s="359" t="s">
        <v>22399</v>
      </c>
      <c r="F4273" t="str">
        <f t="shared" si="134"/>
        <v>96847</v>
      </c>
      <c r="H4273" s="31">
        <f t="shared" si="135"/>
        <v>31.97</v>
      </c>
    </row>
    <row r="4274" spans="1:8" ht="40.5">
      <c r="A4274" s="359" t="s">
        <v>11820</v>
      </c>
      <c r="B4274" s="314" t="s">
        <v>6358</v>
      </c>
      <c r="C4274" s="359" t="s">
        <v>112</v>
      </c>
      <c r="D4274" s="359" t="s">
        <v>27641</v>
      </c>
      <c r="F4274" t="str">
        <f t="shared" si="134"/>
        <v>96848</v>
      </c>
      <c r="H4274" s="31">
        <f t="shared" si="135"/>
        <v>47.79</v>
      </c>
    </row>
    <row r="4275" spans="1:8" ht="40.5">
      <c r="A4275" s="359" t="s">
        <v>11821</v>
      </c>
      <c r="B4275" s="314" t="s">
        <v>6359</v>
      </c>
      <c r="C4275" s="359" t="s">
        <v>112</v>
      </c>
      <c r="D4275" s="359" t="s">
        <v>27595</v>
      </c>
      <c r="F4275" t="str">
        <f t="shared" si="134"/>
        <v>96849</v>
      </c>
      <c r="H4275" s="31">
        <f t="shared" si="135"/>
        <v>17.399999999999999</v>
      </c>
    </row>
    <row r="4276" spans="1:8" ht="40.5">
      <c r="A4276" s="359" t="s">
        <v>11822</v>
      </c>
      <c r="B4276" s="314" t="s">
        <v>6360</v>
      </c>
      <c r="C4276" s="359" t="s">
        <v>112</v>
      </c>
      <c r="D4276" s="359" t="s">
        <v>27642</v>
      </c>
      <c r="F4276" t="str">
        <f t="shared" si="134"/>
        <v>96850</v>
      </c>
      <c r="H4276" s="31">
        <f t="shared" si="135"/>
        <v>20.29</v>
      </c>
    </row>
    <row r="4277" spans="1:8" ht="40.5">
      <c r="A4277" s="359" t="s">
        <v>11823</v>
      </c>
      <c r="B4277" s="314" t="s">
        <v>6361</v>
      </c>
      <c r="C4277" s="359" t="s">
        <v>112</v>
      </c>
      <c r="D4277" s="359" t="s">
        <v>26023</v>
      </c>
      <c r="F4277" t="str">
        <f t="shared" si="134"/>
        <v>96851</v>
      </c>
      <c r="H4277" s="31">
        <f t="shared" si="135"/>
        <v>26.78</v>
      </c>
    </row>
    <row r="4278" spans="1:8" ht="40.5">
      <c r="A4278" s="359" t="s">
        <v>11824</v>
      </c>
      <c r="B4278" s="314" t="s">
        <v>6362</v>
      </c>
      <c r="C4278" s="359" t="s">
        <v>112</v>
      </c>
      <c r="D4278" s="359" t="s">
        <v>24578</v>
      </c>
      <c r="F4278" t="str">
        <f t="shared" si="134"/>
        <v>96852</v>
      </c>
      <c r="H4278" s="31">
        <f t="shared" si="135"/>
        <v>23.1</v>
      </c>
    </row>
    <row r="4279" spans="1:8" ht="40.5">
      <c r="A4279" s="359" t="s">
        <v>11825</v>
      </c>
      <c r="B4279" s="314" t="s">
        <v>6363</v>
      </c>
      <c r="C4279" s="359" t="s">
        <v>112</v>
      </c>
      <c r="D4279" s="359" t="s">
        <v>27643</v>
      </c>
      <c r="F4279" t="str">
        <f t="shared" si="134"/>
        <v>96853</v>
      </c>
      <c r="H4279" s="31">
        <f t="shared" si="135"/>
        <v>25.94</v>
      </c>
    </row>
    <row r="4280" spans="1:8" ht="40.5">
      <c r="A4280" s="359" t="s">
        <v>11826</v>
      </c>
      <c r="B4280" s="314" t="s">
        <v>6364</v>
      </c>
      <c r="C4280" s="359" t="s">
        <v>112</v>
      </c>
      <c r="D4280" s="359" t="s">
        <v>24563</v>
      </c>
      <c r="F4280" t="str">
        <f t="shared" si="134"/>
        <v>96854</v>
      </c>
      <c r="H4280" s="31">
        <f t="shared" si="135"/>
        <v>30.95</v>
      </c>
    </row>
    <row r="4281" spans="1:8" ht="40.5">
      <c r="A4281" s="359" t="s">
        <v>11827</v>
      </c>
      <c r="B4281" s="314" t="s">
        <v>6365</v>
      </c>
      <c r="C4281" s="359" t="s">
        <v>112</v>
      </c>
      <c r="D4281" s="359" t="s">
        <v>27613</v>
      </c>
      <c r="F4281" t="str">
        <f t="shared" si="134"/>
        <v>96855</v>
      </c>
      <c r="H4281" s="31">
        <f t="shared" si="135"/>
        <v>28.67</v>
      </c>
    </row>
    <row r="4282" spans="1:8" ht="40.5">
      <c r="A4282" s="359" t="s">
        <v>11828</v>
      </c>
      <c r="B4282" s="314" t="s">
        <v>6366</v>
      </c>
      <c r="C4282" s="359" t="s">
        <v>112</v>
      </c>
      <c r="D4282" s="359" t="s">
        <v>23554</v>
      </c>
      <c r="F4282" t="str">
        <f t="shared" si="134"/>
        <v>96856</v>
      </c>
      <c r="H4282" s="31">
        <f t="shared" si="135"/>
        <v>29.08</v>
      </c>
    </row>
    <row r="4283" spans="1:8" ht="40.5">
      <c r="A4283" s="359" t="s">
        <v>11829</v>
      </c>
      <c r="B4283" s="314" t="s">
        <v>6367</v>
      </c>
      <c r="C4283" s="359" t="s">
        <v>112</v>
      </c>
      <c r="D4283" s="359" t="s">
        <v>27644</v>
      </c>
      <c r="F4283" t="str">
        <f t="shared" si="134"/>
        <v>96857</v>
      </c>
      <c r="H4283" s="31">
        <f t="shared" si="135"/>
        <v>46.04</v>
      </c>
    </row>
    <row r="4284" spans="1:8" ht="40.5">
      <c r="A4284" s="359" t="s">
        <v>11830</v>
      </c>
      <c r="B4284" s="314" t="s">
        <v>6368</v>
      </c>
      <c r="C4284" s="359" t="s">
        <v>112</v>
      </c>
      <c r="D4284" s="359" t="s">
        <v>25090</v>
      </c>
      <c r="F4284" t="str">
        <f t="shared" si="134"/>
        <v>96858</v>
      </c>
      <c r="H4284" s="31">
        <f t="shared" si="135"/>
        <v>46.67</v>
      </c>
    </row>
    <row r="4285" spans="1:8" ht="40.5">
      <c r="A4285" s="359" t="s">
        <v>11831</v>
      </c>
      <c r="B4285" s="314" t="s">
        <v>6369</v>
      </c>
      <c r="C4285" s="359" t="s">
        <v>112</v>
      </c>
      <c r="D4285" s="359" t="s">
        <v>23594</v>
      </c>
      <c r="F4285" t="str">
        <f t="shared" si="134"/>
        <v>96859</v>
      </c>
      <c r="H4285" s="31">
        <f t="shared" si="135"/>
        <v>57.69</v>
      </c>
    </row>
    <row r="4286" spans="1:8" ht="40.5">
      <c r="A4286" s="359" t="s">
        <v>11832</v>
      </c>
      <c r="B4286" s="314" t="s">
        <v>6370</v>
      </c>
      <c r="C4286" s="359" t="s">
        <v>112</v>
      </c>
      <c r="D4286" s="359" t="s">
        <v>23344</v>
      </c>
      <c r="F4286" t="str">
        <f t="shared" si="134"/>
        <v>96860</v>
      </c>
      <c r="H4286" s="31">
        <f t="shared" si="135"/>
        <v>23.6</v>
      </c>
    </row>
    <row r="4287" spans="1:8" ht="40.5">
      <c r="A4287" s="359" t="s">
        <v>11833</v>
      </c>
      <c r="B4287" s="314" t="s">
        <v>6371</v>
      </c>
      <c r="C4287" s="359" t="s">
        <v>112</v>
      </c>
      <c r="D4287" s="359" t="s">
        <v>13839</v>
      </c>
      <c r="F4287" t="str">
        <f t="shared" si="134"/>
        <v>96861</v>
      </c>
      <c r="H4287" s="31">
        <f t="shared" si="135"/>
        <v>25.43</v>
      </c>
    </row>
    <row r="4288" spans="1:8" ht="40.5">
      <c r="A4288" s="359" t="s">
        <v>11834</v>
      </c>
      <c r="B4288" s="314" t="s">
        <v>6372</v>
      </c>
      <c r="C4288" s="359" t="s">
        <v>112</v>
      </c>
      <c r="D4288" s="359" t="s">
        <v>24772</v>
      </c>
      <c r="F4288" t="str">
        <f t="shared" si="134"/>
        <v>96862</v>
      </c>
      <c r="H4288" s="31">
        <f t="shared" si="135"/>
        <v>28.41</v>
      </c>
    </row>
    <row r="4289" spans="1:8" ht="40.5">
      <c r="A4289" s="359" t="s">
        <v>11835</v>
      </c>
      <c r="B4289" s="314" t="s">
        <v>6373</v>
      </c>
      <c r="C4289" s="359" t="s">
        <v>112</v>
      </c>
      <c r="D4289" s="359" t="s">
        <v>22640</v>
      </c>
      <c r="F4289" t="str">
        <f t="shared" si="134"/>
        <v>96863</v>
      </c>
      <c r="H4289" s="31">
        <f t="shared" si="135"/>
        <v>28.11</v>
      </c>
    </row>
    <row r="4290" spans="1:8" ht="40.5">
      <c r="A4290" s="359" t="s">
        <v>11836</v>
      </c>
      <c r="B4290" s="314" t="s">
        <v>6374</v>
      </c>
      <c r="C4290" s="359" t="s">
        <v>112</v>
      </c>
      <c r="D4290" s="359" t="s">
        <v>24716</v>
      </c>
      <c r="F4290" t="str">
        <f t="shared" si="134"/>
        <v>96864</v>
      </c>
      <c r="H4290" s="31">
        <f t="shared" si="135"/>
        <v>44.25</v>
      </c>
    </row>
    <row r="4291" spans="1:8" ht="40.5">
      <c r="A4291" s="359" t="s">
        <v>11837</v>
      </c>
      <c r="B4291" s="314" t="s">
        <v>6375</v>
      </c>
      <c r="C4291" s="359" t="s">
        <v>112</v>
      </c>
      <c r="D4291" s="359" t="s">
        <v>27645</v>
      </c>
      <c r="F4291" t="str">
        <f t="shared" si="134"/>
        <v>96865</v>
      </c>
      <c r="H4291" s="31">
        <f t="shared" si="135"/>
        <v>43.36</v>
      </c>
    </row>
    <row r="4292" spans="1:8" ht="40.5">
      <c r="A4292" s="359" t="s">
        <v>11839</v>
      </c>
      <c r="B4292" s="314" t="s">
        <v>6376</v>
      </c>
      <c r="C4292" s="359" t="s">
        <v>112</v>
      </c>
      <c r="D4292" s="359" t="s">
        <v>27646</v>
      </c>
      <c r="F4292" t="str">
        <f t="shared" si="134"/>
        <v>96866</v>
      </c>
      <c r="H4292" s="31">
        <f t="shared" si="135"/>
        <v>58.1</v>
      </c>
    </row>
    <row r="4293" spans="1:8" ht="40.5">
      <c r="A4293" s="359" t="s">
        <v>11840</v>
      </c>
      <c r="B4293" s="314" t="s">
        <v>6377</v>
      </c>
      <c r="C4293" s="359" t="s">
        <v>112</v>
      </c>
      <c r="D4293" s="359" t="s">
        <v>23502</v>
      </c>
      <c r="F4293" t="str">
        <f t="shared" ref="F4293:F4356" si="136">TRIM(A4293)</f>
        <v>96867</v>
      </c>
      <c r="H4293" s="31">
        <f t="shared" ref="H4293:H4356" si="137">ROUND(D4293*(1+$H$1),2)</f>
        <v>67.36</v>
      </c>
    </row>
    <row r="4294" spans="1:8" ht="40.5">
      <c r="A4294" s="359" t="s">
        <v>11841</v>
      </c>
      <c r="B4294" s="314" t="s">
        <v>6378</v>
      </c>
      <c r="C4294" s="359" t="s">
        <v>112</v>
      </c>
      <c r="D4294" s="359" t="s">
        <v>8441</v>
      </c>
      <c r="F4294" t="str">
        <f t="shared" si="136"/>
        <v>96868</v>
      </c>
      <c r="H4294" s="31">
        <f t="shared" si="137"/>
        <v>26.89</v>
      </c>
    </row>
    <row r="4295" spans="1:8" ht="40.5">
      <c r="A4295" s="359" t="s">
        <v>11842</v>
      </c>
      <c r="B4295" s="314" t="s">
        <v>6379</v>
      </c>
      <c r="C4295" s="359" t="s">
        <v>112</v>
      </c>
      <c r="D4295" s="359" t="s">
        <v>27647</v>
      </c>
      <c r="F4295" t="str">
        <f t="shared" si="136"/>
        <v>96869</v>
      </c>
      <c r="H4295" s="31">
        <f t="shared" si="137"/>
        <v>32.130000000000003</v>
      </c>
    </row>
    <row r="4296" spans="1:8" ht="27">
      <c r="A4296" s="359" t="s">
        <v>11843</v>
      </c>
      <c r="B4296" s="314" t="s">
        <v>6380</v>
      </c>
      <c r="C4296" s="359" t="s">
        <v>112</v>
      </c>
      <c r="D4296" s="359" t="s">
        <v>27648</v>
      </c>
      <c r="F4296" t="str">
        <f t="shared" si="136"/>
        <v>96870</v>
      </c>
      <c r="H4296" s="31">
        <f t="shared" si="137"/>
        <v>50.53</v>
      </c>
    </row>
    <row r="4297" spans="1:8" ht="40.5">
      <c r="A4297" s="359" t="s">
        <v>11844</v>
      </c>
      <c r="B4297" s="314" t="s">
        <v>6381</v>
      </c>
      <c r="C4297" s="359" t="s">
        <v>112</v>
      </c>
      <c r="D4297" s="359" t="s">
        <v>27483</v>
      </c>
      <c r="F4297" t="str">
        <f t="shared" si="136"/>
        <v>96871</v>
      </c>
      <c r="H4297" s="31">
        <f t="shared" si="137"/>
        <v>73.12</v>
      </c>
    </row>
    <row r="4298" spans="1:8" ht="54">
      <c r="A4298" s="359" t="s">
        <v>11845</v>
      </c>
      <c r="B4298" s="314" t="s">
        <v>6382</v>
      </c>
      <c r="C4298" s="359" t="s">
        <v>112</v>
      </c>
      <c r="D4298" s="359" t="s">
        <v>27649</v>
      </c>
      <c r="F4298" t="str">
        <f t="shared" si="136"/>
        <v>96872</v>
      </c>
      <c r="H4298" s="31">
        <f t="shared" si="137"/>
        <v>70.23</v>
      </c>
    </row>
    <row r="4299" spans="1:8" ht="54">
      <c r="A4299" s="359" t="s">
        <v>11846</v>
      </c>
      <c r="B4299" s="314" t="s">
        <v>6383</v>
      </c>
      <c r="C4299" s="359" t="s">
        <v>112</v>
      </c>
      <c r="D4299" s="359" t="s">
        <v>27650</v>
      </c>
      <c r="F4299" t="str">
        <f t="shared" si="136"/>
        <v>96873</v>
      </c>
      <c r="H4299" s="31">
        <f t="shared" si="137"/>
        <v>80.430000000000007</v>
      </c>
    </row>
    <row r="4300" spans="1:8" ht="54">
      <c r="A4300" s="359" t="s">
        <v>11847</v>
      </c>
      <c r="B4300" s="314" t="s">
        <v>6384</v>
      </c>
      <c r="C4300" s="359" t="s">
        <v>112</v>
      </c>
      <c r="D4300" s="359" t="s">
        <v>27651</v>
      </c>
      <c r="F4300" t="str">
        <f t="shared" si="136"/>
        <v>96874</v>
      </c>
      <c r="H4300" s="31">
        <f t="shared" si="137"/>
        <v>85.07</v>
      </c>
    </row>
    <row r="4301" spans="1:8" ht="54">
      <c r="A4301" s="359" t="s">
        <v>11848</v>
      </c>
      <c r="B4301" s="314" t="s">
        <v>6385</v>
      </c>
      <c r="C4301" s="359" t="s">
        <v>112</v>
      </c>
      <c r="D4301" s="359" t="s">
        <v>27652</v>
      </c>
      <c r="F4301" t="str">
        <f t="shared" si="136"/>
        <v>96875</v>
      </c>
      <c r="H4301" s="31">
        <f t="shared" si="137"/>
        <v>101.49</v>
      </c>
    </row>
    <row r="4302" spans="1:8" ht="40.5">
      <c r="A4302" s="359" t="s">
        <v>11849</v>
      </c>
      <c r="B4302" s="314" t="s">
        <v>6386</v>
      </c>
      <c r="C4302" s="359" t="s">
        <v>112</v>
      </c>
      <c r="D4302" s="359" t="s">
        <v>27653</v>
      </c>
      <c r="F4302" t="str">
        <f t="shared" si="136"/>
        <v>96876</v>
      </c>
      <c r="H4302" s="31">
        <f t="shared" si="137"/>
        <v>179.84</v>
      </c>
    </row>
    <row r="4303" spans="1:8" ht="40.5">
      <c r="A4303" s="359" t="s">
        <v>11850</v>
      </c>
      <c r="B4303" s="314" t="s">
        <v>6387</v>
      </c>
      <c r="C4303" s="359" t="s">
        <v>112</v>
      </c>
      <c r="D4303" s="359" t="s">
        <v>27654</v>
      </c>
      <c r="F4303" t="str">
        <f t="shared" si="136"/>
        <v>96877</v>
      </c>
      <c r="H4303" s="31">
        <f t="shared" si="137"/>
        <v>191.77</v>
      </c>
    </row>
    <row r="4304" spans="1:8" ht="40.5">
      <c r="A4304" s="359" t="s">
        <v>11851</v>
      </c>
      <c r="B4304" s="314" t="s">
        <v>6388</v>
      </c>
      <c r="C4304" s="359" t="s">
        <v>112</v>
      </c>
      <c r="D4304" s="359" t="s">
        <v>27655</v>
      </c>
      <c r="F4304" t="str">
        <f t="shared" si="136"/>
        <v>96878</v>
      </c>
      <c r="H4304" s="31">
        <f t="shared" si="137"/>
        <v>194</v>
      </c>
    </row>
    <row r="4305" spans="1:8" ht="40.5">
      <c r="A4305" s="359" t="s">
        <v>11852</v>
      </c>
      <c r="B4305" s="314" t="s">
        <v>6389</v>
      </c>
      <c r="C4305" s="359" t="s">
        <v>112</v>
      </c>
      <c r="D4305" s="359" t="s">
        <v>27656</v>
      </c>
      <c r="F4305" t="str">
        <f t="shared" si="136"/>
        <v>96879</v>
      </c>
      <c r="H4305" s="31">
        <f t="shared" si="137"/>
        <v>195.03</v>
      </c>
    </row>
    <row r="4306" spans="1:8" ht="40.5">
      <c r="A4306" s="359" t="s">
        <v>11853</v>
      </c>
      <c r="B4306" s="314" t="s">
        <v>6390</v>
      </c>
      <c r="C4306" s="359" t="s">
        <v>112</v>
      </c>
      <c r="D4306" s="359" t="s">
        <v>27657</v>
      </c>
      <c r="F4306" t="str">
        <f t="shared" si="136"/>
        <v>96880</v>
      </c>
      <c r="H4306" s="31">
        <f t="shared" si="137"/>
        <v>221.72</v>
      </c>
    </row>
    <row r="4307" spans="1:8" ht="40.5">
      <c r="A4307" s="359" t="s">
        <v>11854</v>
      </c>
      <c r="B4307" s="314" t="s">
        <v>6391</v>
      </c>
      <c r="C4307" s="359" t="s">
        <v>112</v>
      </c>
      <c r="D4307" s="359" t="s">
        <v>27658</v>
      </c>
      <c r="F4307" t="str">
        <f t="shared" si="136"/>
        <v>96881</v>
      </c>
      <c r="H4307" s="31">
        <f t="shared" si="137"/>
        <v>233.82</v>
      </c>
    </row>
    <row r="4308" spans="1:8" ht="54">
      <c r="A4308" s="359" t="s">
        <v>14508</v>
      </c>
      <c r="B4308" s="314" t="s">
        <v>14509</v>
      </c>
      <c r="C4308" s="359" t="s">
        <v>112</v>
      </c>
      <c r="D4308" s="359" t="s">
        <v>25649</v>
      </c>
      <c r="F4308" t="str">
        <f t="shared" si="136"/>
        <v>97425</v>
      </c>
      <c r="H4308" s="31">
        <f t="shared" si="137"/>
        <v>28.76</v>
      </c>
    </row>
    <row r="4309" spans="1:8" ht="54">
      <c r="A4309" s="359" t="s">
        <v>14510</v>
      </c>
      <c r="B4309" s="314" t="s">
        <v>14511</v>
      </c>
      <c r="C4309" s="359" t="s">
        <v>112</v>
      </c>
      <c r="D4309" s="359" t="s">
        <v>24622</v>
      </c>
      <c r="F4309" t="str">
        <f t="shared" si="136"/>
        <v>97426</v>
      </c>
      <c r="H4309" s="31">
        <f t="shared" si="137"/>
        <v>35.200000000000003</v>
      </c>
    </row>
    <row r="4310" spans="1:8" ht="54">
      <c r="A4310" s="359" t="s">
        <v>14512</v>
      </c>
      <c r="B4310" s="314" t="s">
        <v>14513</v>
      </c>
      <c r="C4310" s="359" t="s">
        <v>112</v>
      </c>
      <c r="D4310" s="359" t="s">
        <v>27659</v>
      </c>
      <c r="F4310" t="str">
        <f t="shared" si="136"/>
        <v>97427</v>
      </c>
      <c r="H4310" s="31">
        <f t="shared" si="137"/>
        <v>40.07</v>
      </c>
    </row>
    <row r="4311" spans="1:8" ht="54">
      <c r="A4311" s="359" t="s">
        <v>14514</v>
      </c>
      <c r="B4311" s="314" t="s">
        <v>14515</v>
      </c>
      <c r="C4311" s="359" t="s">
        <v>112</v>
      </c>
      <c r="D4311" s="359" t="s">
        <v>22770</v>
      </c>
      <c r="F4311" t="str">
        <f t="shared" si="136"/>
        <v>97428</v>
      </c>
      <c r="H4311" s="31">
        <f t="shared" si="137"/>
        <v>51.36</v>
      </c>
    </row>
    <row r="4312" spans="1:8" ht="54">
      <c r="A4312" s="359" t="s">
        <v>14516</v>
      </c>
      <c r="B4312" s="314" t="s">
        <v>14517</v>
      </c>
      <c r="C4312" s="359" t="s">
        <v>112</v>
      </c>
      <c r="D4312" s="359" t="s">
        <v>25016</v>
      </c>
      <c r="F4312" t="str">
        <f t="shared" si="136"/>
        <v>97429</v>
      </c>
      <c r="H4312" s="31">
        <f t="shared" si="137"/>
        <v>61.75</v>
      </c>
    </row>
    <row r="4313" spans="1:8" ht="40.5">
      <c r="A4313" s="359" t="s">
        <v>14518</v>
      </c>
      <c r="B4313" s="314" t="s">
        <v>14519</v>
      </c>
      <c r="C4313" s="359" t="s">
        <v>112</v>
      </c>
      <c r="D4313" s="359" t="s">
        <v>24276</v>
      </c>
      <c r="F4313" t="str">
        <f t="shared" si="136"/>
        <v>97430</v>
      </c>
      <c r="H4313" s="31">
        <f t="shared" si="137"/>
        <v>32.46</v>
      </c>
    </row>
    <row r="4314" spans="1:8" ht="40.5">
      <c r="A4314" s="359" t="s">
        <v>14520</v>
      </c>
      <c r="B4314" s="314" t="s">
        <v>14521</v>
      </c>
      <c r="C4314" s="359" t="s">
        <v>112</v>
      </c>
      <c r="D4314" s="359" t="s">
        <v>27660</v>
      </c>
      <c r="F4314" t="str">
        <f t="shared" si="136"/>
        <v>97431</v>
      </c>
      <c r="H4314" s="31">
        <f t="shared" si="137"/>
        <v>36.28</v>
      </c>
    </row>
    <row r="4315" spans="1:8" ht="40.5">
      <c r="A4315" s="359" t="s">
        <v>14522</v>
      </c>
      <c r="B4315" s="314" t="s">
        <v>14523</v>
      </c>
      <c r="C4315" s="359" t="s">
        <v>112</v>
      </c>
      <c r="D4315" s="359" t="s">
        <v>27661</v>
      </c>
      <c r="F4315" t="str">
        <f t="shared" si="136"/>
        <v>97432</v>
      </c>
      <c r="H4315" s="31">
        <f t="shared" si="137"/>
        <v>40.950000000000003</v>
      </c>
    </row>
    <row r="4316" spans="1:8" ht="40.5">
      <c r="A4316" s="359" t="s">
        <v>14524</v>
      </c>
      <c r="B4316" s="314" t="s">
        <v>21979</v>
      </c>
      <c r="C4316" s="359" t="s">
        <v>112</v>
      </c>
      <c r="D4316" s="359" t="s">
        <v>27662</v>
      </c>
      <c r="F4316" t="str">
        <f t="shared" si="136"/>
        <v>97433</v>
      </c>
      <c r="H4316" s="31">
        <f t="shared" si="137"/>
        <v>72.739999999999995</v>
      </c>
    </row>
    <row r="4317" spans="1:8" ht="40.5">
      <c r="A4317" s="359" t="s">
        <v>14525</v>
      </c>
      <c r="B4317" s="314" t="s">
        <v>14526</v>
      </c>
      <c r="C4317" s="359" t="s">
        <v>112</v>
      </c>
      <c r="D4317" s="359" t="s">
        <v>27663</v>
      </c>
      <c r="F4317" t="str">
        <f t="shared" si="136"/>
        <v>97434</v>
      </c>
      <c r="H4317" s="31">
        <f t="shared" si="137"/>
        <v>74.06</v>
      </c>
    </row>
    <row r="4318" spans="1:8" ht="40.5">
      <c r="A4318" s="359" t="s">
        <v>14528</v>
      </c>
      <c r="B4318" s="314" t="s">
        <v>14529</v>
      </c>
      <c r="C4318" s="359" t="s">
        <v>112</v>
      </c>
      <c r="D4318" s="359" t="s">
        <v>23540</v>
      </c>
      <c r="F4318" t="str">
        <f t="shared" si="136"/>
        <v>97435</v>
      </c>
      <c r="H4318" s="31">
        <f t="shared" si="137"/>
        <v>85.06</v>
      </c>
    </row>
    <row r="4319" spans="1:8" ht="40.5">
      <c r="A4319" s="359" t="s">
        <v>14530</v>
      </c>
      <c r="B4319" s="314" t="s">
        <v>21980</v>
      </c>
      <c r="C4319" s="359" t="s">
        <v>112</v>
      </c>
      <c r="D4319" s="359" t="s">
        <v>22462</v>
      </c>
      <c r="F4319" t="str">
        <f t="shared" si="136"/>
        <v>97436</v>
      </c>
      <c r="H4319" s="31">
        <f t="shared" si="137"/>
        <v>87.59</v>
      </c>
    </row>
    <row r="4320" spans="1:8" ht="40.5">
      <c r="A4320" s="359" t="s">
        <v>14531</v>
      </c>
      <c r="B4320" s="314" t="s">
        <v>14532</v>
      </c>
      <c r="C4320" s="359" t="s">
        <v>112</v>
      </c>
      <c r="D4320" s="359" t="s">
        <v>27664</v>
      </c>
      <c r="F4320" t="str">
        <f t="shared" si="136"/>
        <v>97437</v>
      </c>
      <c r="H4320" s="31">
        <f t="shared" si="137"/>
        <v>97.31</v>
      </c>
    </row>
    <row r="4321" spans="1:8" ht="40.5">
      <c r="A4321" s="359" t="s">
        <v>14533</v>
      </c>
      <c r="B4321" s="314" t="s">
        <v>14534</v>
      </c>
      <c r="C4321" s="359" t="s">
        <v>112</v>
      </c>
      <c r="D4321" s="359" t="s">
        <v>27665</v>
      </c>
      <c r="F4321" t="str">
        <f t="shared" si="136"/>
        <v>97438</v>
      </c>
      <c r="H4321" s="31">
        <f t="shared" si="137"/>
        <v>100.02</v>
      </c>
    </row>
    <row r="4322" spans="1:8" ht="40.5">
      <c r="A4322" s="359" t="s">
        <v>14535</v>
      </c>
      <c r="B4322" s="314" t="s">
        <v>14536</v>
      </c>
      <c r="C4322" s="359" t="s">
        <v>112</v>
      </c>
      <c r="D4322" s="359" t="s">
        <v>27666</v>
      </c>
      <c r="F4322" t="str">
        <f t="shared" si="136"/>
        <v>97439</v>
      </c>
      <c r="H4322" s="31">
        <f t="shared" si="137"/>
        <v>109.6</v>
      </c>
    </row>
    <row r="4323" spans="1:8" ht="40.5">
      <c r="A4323" s="359" t="s">
        <v>14537</v>
      </c>
      <c r="B4323" s="314" t="s">
        <v>14538</v>
      </c>
      <c r="C4323" s="359" t="s">
        <v>112</v>
      </c>
      <c r="D4323" s="359" t="s">
        <v>27667</v>
      </c>
      <c r="F4323" t="str">
        <f t="shared" si="136"/>
        <v>97440</v>
      </c>
      <c r="H4323" s="31">
        <f t="shared" si="137"/>
        <v>131.25</v>
      </c>
    </row>
    <row r="4324" spans="1:8" ht="40.5">
      <c r="A4324" s="359" t="s">
        <v>14539</v>
      </c>
      <c r="B4324" s="314" t="s">
        <v>14540</v>
      </c>
      <c r="C4324" s="359" t="s">
        <v>112</v>
      </c>
      <c r="D4324" s="359" t="s">
        <v>27668</v>
      </c>
      <c r="F4324" t="str">
        <f t="shared" si="136"/>
        <v>97442</v>
      </c>
      <c r="H4324" s="31">
        <f t="shared" si="137"/>
        <v>145.02000000000001</v>
      </c>
    </row>
    <row r="4325" spans="1:8" ht="40.5">
      <c r="A4325" s="359" t="s">
        <v>14541</v>
      </c>
      <c r="B4325" s="314" t="s">
        <v>14542</v>
      </c>
      <c r="C4325" s="359" t="s">
        <v>112</v>
      </c>
      <c r="D4325" s="359" t="s">
        <v>27669</v>
      </c>
      <c r="F4325" t="str">
        <f t="shared" si="136"/>
        <v>97443</v>
      </c>
      <c r="H4325" s="31">
        <f t="shared" si="137"/>
        <v>98.65</v>
      </c>
    </row>
    <row r="4326" spans="1:8" ht="40.5">
      <c r="A4326" s="359" t="s">
        <v>14543</v>
      </c>
      <c r="B4326" s="314" t="s">
        <v>21981</v>
      </c>
      <c r="C4326" s="359" t="s">
        <v>112</v>
      </c>
      <c r="D4326" s="359" t="s">
        <v>27670</v>
      </c>
      <c r="F4326" t="str">
        <f t="shared" si="136"/>
        <v>97444</v>
      </c>
      <c r="H4326" s="31">
        <f t="shared" si="137"/>
        <v>116.2</v>
      </c>
    </row>
    <row r="4327" spans="1:8" ht="40.5">
      <c r="A4327" s="359" t="s">
        <v>14544</v>
      </c>
      <c r="B4327" s="314" t="s">
        <v>14545</v>
      </c>
      <c r="C4327" s="359" t="s">
        <v>112</v>
      </c>
      <c r="D4327" s="359" t="s">
        <v>27671</v>
      </c>
      <c r="F4327" t="str">
        <f t="shared" si="136"/>
        <v>97446</v>
      </c>
      <c r="H4327" s="31">
        <f t="shared" si="137"/>
        <v>201.16</v>
      </c>
    </row>
    <row r="4328" spans="1:8" ht="40.5">
      <c r="A4328" s="359" t="s">
        <v>14546</v>
      </c>
      <c r="B4328" s="314" t="s">
        <v>14547</v>
      </c>
      <c r="C4328" s="359" t="s">
        <v>112</v>
      </c>
      <c r="D4328" s="359" t="s">
        <v>27671</v>
      </c>
      <c r="F4328" t="str">
        <f t="shared" si="136"/>
        <v>97447</v>
      </c>
      <c r="H4328" s="31">
        <f t="shared" si="137"/>
        <v>201.16</v>
      </c>
    </row>
    <row r="4329" spans="1:8" ht="40.5">
      <c r="A4329" s="359" t="s">
        <v>14548</v>
      </c>
      <c r="B4329" s="314" t="s">
        <v>21982</v>
      </c>
      <c r="C4329" s="359" t="s">
        <v>112</v>
      </c>
      <c r="D4329" s="359" t="s">
        <v>27672</v>
      </c>
      <c r="F4329" t="str">
        <f t="shared" si="136"/>
        <v>97449</v>
      </c>
      <c r="H4329" s="31">
        <f t="shared" si="137"/>
        <v>214.13</v>
      </c>
    </row>
    <row r="4330" spans="1:8" ht="40.5">
      <c r="A4330" s="359" t="s">
        <v>14549</v>
      </c>
      <c r="B4330" s="314" t="s">
        <v>14550</v>
      </c>
      <c r="C4330" s="359" t="s">
        <v>112</v>
      </c>
      <c r="D4330" s="359" t="s">
        <v>27673</v>
      </c>
      <c r="F4330" t="str">
        <f t="shared" si="136"/>
        <v>97450</v>
      </c>
      <c r="H4330" s="31">
        <f t="shared" si="137"/>
        <v>261.89999999999998</v>
      </c>
    </row>
    <row r="4331" spans="1:8" ht="40.5">
      <c r="A4331" s="359" t="s">
        <v>14551</v>
      </c>
      <c r="B4331" s="314" t="s">
        <v>21983</v>
      </c>
      <c r="C4331" s="359" t="s">
        <v>112</v>
      </c>
      <c r="D4331" s="359" t="s">
        <v>27674</v>
      </c>
      <c r="F4331" t="str">
        <f t="shared" si="136"/>
        <v>97452</v>
      </c>
      <c r="H4331" s="31">
        <f t="shared" si="137"/>
        <v>162.49</v>
      </c>
    </row>
    <row r="4332" spans="1:8" ht="40.5">
      <c r="A4332" s="359" t="s">
        <v>14552</v>
      </c>
      <c r="B4332" s="314" t="s">
        <v>21984</v>
      </c>
      <c r="C4332" s="359" t="s">
        <v>112</v>
      </c>
      <c r="D4332" s="359" t="s">
        <v>27675</v>
      </c>
      <c r="F4332" t="str">
        <f t="shared" si="136"/>
        <v>97453</v>
      </c>
      <c r="H4332" s="31">
        <f t="shared" si="137"/>
        <v>172.51</v>
      </c>
    </row>
    <row r="4333" spans="1:8" ht="40.5">
      <c r="A4333" s="359" t="s">
        <v>14553</v>
      </c>
      <c r="B4333" s="314" t="s">
        <v>21985</v>
      </c>
      <c r="C4333" s="359" t="s">
        <v>112</v>
      </c>
      <c r="D4333" s="359" t="s">
        <v>27676</v>
      </c>
      <c r="F4333" t="str">
        <f t="shared" si="136"/>
        <v>97454</v>
      </c>
      <c r="H4333" s="31">
        <f t="shared" si="137"/>
        <v>276.64999999999998</v>
      </c>
    </row>
    <row r="4334" spans="1:8" ht="40.5">
      <c r="A4334" s="359" t="s">
        <v>14554</v>
      </c>
      <c r="B4334" s="314" t="s">
        <v>21986</v>
      </c>
      <c r="C4334" s="359" t="s">
        <v>112</v>
      </c>
      <c r="D4334" s="359" t="s">
        <v>27677</v>
      </c>
      <c r="F4334" t="str">
        <f t="shared" si="136"/>
        <v>97455</v>
      </c>
      <c r="H4334" s="31">
        <f t="shared" si="137"/>
        <v>292.67</v>
      </c>
    </row>
    <row r="4335" spans="1:8" ht="40.5">
      <c r="A4335" s="359" t="s">
        <v>14555</v>
      </c>
      <c r="B4335" s="314" t="s">
        <v>21987</v>
      </c>
      <c r="C4335" s="359" t="s">
        <v>112</v>
      </c>
      <c r="D4335" s="359" t="s">
        <v>27678</v>
      </c>
      <c r="F4335" t="str">
        <f t="shared" si="136"/>
        <v>97456</v>
      </c>
      <c r="H4335" s="31">
        <f t="shared" si="137"/>
        <v>627.20000000000005</v>
      </c>
    </row>
    <row r="4336" spans="1:8" ht="40.5">
      <c r="A4336" s="359" t="s">
        <v>14556</v>
      </c>
      <c r="B4336" s="314" t="s">
        <v>21988</v>
      </c>
      <c r="C4336" s="359" t="s">
        <v>112</v>
      </c>
      <c r="D4336" s="359" t="s">
        <v>26707</v>
      </c>
      <c r="F4336" t="str">
        <f t="shared" si="136"/>
        <v>97457</v>
      </c>
      <c r="H4336" s="31">
        <f t="shared" si="137"/>
        <v>555.32000000000005</v>
      </c>
    </row>
    <row r="4337" spans="1:8" ht="40.5">
      <c r="A4337" s="359" t="s">
        <v>14557</v>
      </c>
      <c r="B4337" s="314" t="s">
        <v>14558</v>
      </c>
      <c r="C4337" s="359" t="s">
        <v>112</v>
      </c>
      <c r="D4337" s="359" t="s">
        <v>27679</v>
      </c>
      <c r="F4337" t="str">
        <f t="shared" si="136"/>
        <v>97458</v>
      </c>
      <c r="H4337" s="31">
        <f t="shared" si="137"/>
        <v>256.85000000000002</v>
      </c>
    </row>
    <row r="4338" spans="1:8" ht="40.5">
      <c r="A4338" s="359" t="s">
        <v>14559</v>
      </c>
      <c r="B4338" s="314" t="s">
        <v>14560</v>
      </c>
      <c r="C4338" s="359" t="s">
        <v>112</v>
      </c>
      <c r="D4338" s="359" t="s">
        <v>27680</v>
      </c>
      <c r="F4338" t="str">
        <f t="shared" si="136"/>
        <v>97459</v>
      </c>
      <c r="H4338" s="31">
        <f t="shared" si="137"/>
        <v>440.77</v>
      </c>
    </row>
    <row r="4339" spans="1:8" ht="40.5">
      <c r="A4339" s="359" t="s">
        <v>14561</v>
      </c>
      <c r="B4339" s="314" t="s">
        <v>14562</v>
      </c>
      <c r="C4339" s="359" t="s">
        <v>112</v>
      </c>
      <c r="D4339" s="359" t="s">
        <v>27681</v>
      </c>
      <c r="F4339" t="str">
        <f t="shared" si="136"/>
        <v>97460</v>
      </c>
      <c r="H4339" s="31">
        <f t="shared" si="137"/>
        <v>677.63</v>
      </c>
    </row>
    <row r="4340" spans="1:8" ht="40.5">
      <c r="A4340" s="359" t="s">
        <v>14563</v>
      </c>
      <c r="B4340" s="314" t="s">
        <v>21989</v>
      </c>
      <c r="C4340" s="359" t="s">
        <v>112</v>
      </c>
      <c r="D4340" s="359" t="s">
        <v>23560</v>
      </c>
      <c r="F4340" t="str">
        <f t="shared" si="136"/>
        <v>97461</v>
      </c>
      <c r="H4340" s="31">
        <f t="shared" si="137"/>
        <v>31.07</v>
      </c>
    </row>
    <row r="4341" spans="1:8" ht="54">
      <c r="A4341" s="359" t="s">
        <v>14564</v>
      </c>
      <c r="B4341" s="314" t="s">
        <v>21990</v>
      </c>
      <c r="C4341" s="359" t="s">
        <v>112</v>
      </c>
      <c r="D4341" s="359" t="s">
        <v>23809</v>
      </c>
      <c r="F4341" t="str">
        <f t="shared" si="136"/>
        <v>97462</v>
      </c>
      <c r="H4341" s="31">
        <f t="shared" si="137"/>
        <v>25.92</v>
      </c>
    </row>
    <row r="4342" spans="1:8" ht="40.5">
      <c r="A4342" s="359" t="s">
        <v>14565</v>
      </c>
      <c r="B4342" s="314" t="s">
        <v>21991</v>
      </c>
      <c r="C4342" s="359" t="s">
        <v>112</v>
      </c>
      <c r="D4342" s="359" t="s">
        <v>21713</v>
      </c>
      <c r="F4342" t="str">
        <f t="shared" si="136"/>
        <v>97464</v>
      </c>
      <c r="H4342" s="31">
        <f t="shared" si="137"/>
        <v>44.75</v>
      </c>
    </row>
    <row r="4343" spans="1:8" ht="54">
      <c r="A4343" s="359" t="s">
        <v>14566</v>
      </c>
      <c r="B4343" s="314" t="s">
        <v>21992</v>
      </c>
      <c r="C4343" s="359" t="s">
        <v>112</v>
      </c>
      <c r="D4343" s="359" t="s">
        <v>27682</v>
      </c>
      <c r="F4343" t="str">
        <f t="shared" si="136"/>
        <v>97465</v>
      </c>
      <c r="H4343" s="31">
        <f t="shared" si="137"/>
        <v>53.42</v>
      </c>
    </row>
    <row r="4344" spans="1:8" ht="40.5">
      <c r="A4344" s="359" t="s">
        <v>14567</v>
      </c>
      <c r="B4344" s="314" t="s">
        <v>21993</v>
      </c>
      <c r="C4344" s="359" t="s">
        <v>112</v>
      </c>
      <c r="D4344" s="359" t="s">
        <v>24816</v>
      </c>
      <c r="F4344" t="str">
        <f t="shared" si="136"/>
        <v>97467</v>
      </c>
      <c r="H4344" s="31">
        <f t="shared" si="137"/>
        <v>56.79</v>
      </c>
    </row>
    <row r="4345" spans="1:8" ht="54">
      <c r="A4345" s="359" t="s">
        <v>14568</v>
      </c>
      <c r="B4345" s="314" t="s">
        <v>21994</v>
      </c>
      <c r="C4345" s="359" t="s">
        <v>112</v>
      </c>
      <c r="D4345" s="359" t="s">
        <v>27683</v>
      </c>
      <c r="F4345" t="str">
        <f t="shared" si="136"/>
        <v>97468</v>
      </c>
      <c r="H4345" s="31">
        <f t="shared" si="137"/>
        <v>67.89</v>
      </c>
    </row>
    <row r="4346" spans="1:8" ht="40.5">
      <c r="A4346" s="359" t="s">
        <v>14569</v>
      </c>
      <c r="B4346" s="314" t="s">
        <v>21995</v>
      </c>
      <c r="C4346" s="359" t="s">
        <v>112</v>
      </c>
      <c r="D4346" s="359" t="s">
        <v>24801</v>
      </c>
      <c r="F4346" t="str">
        <f t="shared" si="136"/>
        <v>97470</v>
      </c>
      <c r="H4346" s="31">
        <f t="shared" si="137"/>
        <v>83.91</v>
      </c>
    </row>
    <row r="4347" spans="1:8" ht="54">
      <c r="A4347" s="359" t="s">
        <v>14570</v>
      </c>
      <c r="B4347" s="314" t="s">
        <v>21996</v>
      </c>
      <c r="C4347" s="359" t="s">
        <v>112</v>
      </c>
      <c r="D4347" s="359" t="s">
        <v>27684</v>
      </c>
      <c r="F4347" t="str">
        <f t="shared" si="136"/>
        <v>97471</v>
      </c>
      <c r="H4347" s="31">
        <f t="shared" si="137"/>
        <v>101.46</v>
      </c>
    </row>
    <row r="4348" spans="1:8" ht="40.5">
      <c r="A4348" s="359" t="s">
        <v>14571</v>
      </c>
      <c r="B4348" s="314" t="s">
        <v>21997</v>
      </c>
      <c r="C4348" s="359" t="s">
        <v>112</v>
      </c>
      <c r="D4348" s="359" t="s">
        <v>21724</v>
      </c>
      <c r="F4348" t="str">
        <f t="shared" si="136"/>
        <v>97474</v>
      </c>
      <c r="H4348" s="31">
        <f t="shared" si="137"/>
        <v>153.44999999999999</v>
      </c>
    </row>
    <row r="4349" spans="1:8" ht="54">
      <c r="A4349" s="359" t="s">
        <v>14572</v>
      </c>
      <c r="B4349" s="314" t="s">
        <v>21998</v>
      </c>
      <c r="C4349" s="359" t="s">
        <v>112</v>
      </c>
      <c r="D4349" s="359" t="s">
        <v>27685</v>
      </c>
      <c r="F4349" t="str">
        <f t="shared" si="136"/>
        <v>97475</v>
      </c>
      <c r="H4349" s="31">
        <f t="shared" si="137"/>
        <v>188.92</v>
      </c>
    </row>
    <row r="4350" spans="1:8" ht="40.5">
      <c r="A4350" s="359" t="s">
        <v>14573</v>
      </c>
      <c r="B4350" s="314" t="s">
        <v>21999</v>
      </c>
      <c r="C4350" s="359" t="s">
        <v>112</v>
      </c>
      <c r="D4350" s="359" t="s">
        <v>27686</v>
      </c>
      <c r="F4350" t="str">
        <f t="shared" si="136"/>
        <v>97477</v>
      </c>
      <c r="H4350" s="31">
        <f t="shared" si="137"/>
        <v>204.4</v>
      </c>
    </row>
    <row r="4351" spans="1:8" ht="54">
      <c r="A4351" s="359" t="s">
        <v>14574</v>
      </c>
      <c r="B4351" s="314" t="s">
        <v>22000</v>
      </c>
      <c r="C4351" s="359" t="s">
        <v>112</v>
      </c>
      <c r="D4351" s="359" t="s">
        <v>24389</v>
      </c>
      <c r="F4351" t="str">
        <f t="shared" si="136"/>
        <v>97478</v>
      </c>
      <c r="H4351" s="31">
        <f t="shared" si="137"/>
        <v>252.18</v>
      </c>
    </row>
    <row r="4352" spans="1:8" ht="40.5">
      <c r="A4352" s="359" t="s">
        <v>14575</v>
      </c>
      <c r="B4352" s="314" t="s">
        <v>22001</v>
      </c>
      <c r="C4352" s="359" t="s">
        <v>112</v>
      </c>
      <c r="D4352" s="359" t="s">
        <v>27687</v>
      </c>
      <c r="F4352" t="str">
        <f t="shared" si="136"/>
        <v>97479</v>
      </c>
      <c r="H4352" s="31">
        <f t="shared" si="137"/>
        <v>50.16</v>
      </c>
    </row>
    <row r="4353" spans="1:8" ht="40.5">
      <c r="A4353" s="359" t="s">
        <v>14576</v>
      </c>
      <c r="B4353" s="314" t="s">
        <v>22002</v>
      </c>
      <c r="C4353" s="359" t="s">
        <v>112</v>
      </c>
      <c r="D4353" s="359" t="s">
        <v>27687</v>
      </c>
      <c r="F4353" t="str">
        <f t="shared" si="136"/>
        <v>97480</v>
      </c>
      <c r="H4353" s="31">
        <f t="shared" si="137"/>
        <v>50.16</v>
      </c>
    </row>
    <row r="4354" spans="1:8" ht="40.5">
      <c r="A4354" s="359" t="s">
        <v>14577</v>
      </c>
      <c r="B4354" s="314" t="s">
        <v>22003</v>
      </c>
      <c r="C4354" s="359" t="s">
        <v>112</v>
      </c>
      <c r="D4354" s="359" t="s">
        <v>27688</v>
      </c>
      <c r="F4354" t="str">
        <f t="shared" si="136"/>
        <v>97481</v>
      </c>
      <c r="H4354" s="31">
        <f t="shared" si="137"/>
        <v>72.69</v>
      </c>
    </row>
    <row r="4355" spans="1:8" ht="40.5">
      <c r="A4355" s="359" t="s">
        <v>14578</v>
      </c>
      <c r="B4355" s="314" t="s">
        <v>22004</v>
      </c>
      <c r="C4355" s="359" t="s">
        <v>112</v>
      </c>
      <c r="D4355" s="359" t="s">
        <v>27688</v>
      </c>
      <c r="F4355" t="str">
        <f t="shared" si="136"/>
        <v>97482</v>
      </c>
      <c r="H4355" s="31">
        <f t="shared" si="137"/>
        <v>72.69</v>
      </c>
    </row>
    <row r="4356" spans="1:8" ht="40.5">
      <c r="A4356" s="359" t="s">
        <v>14579</v>
      </c>
      <c r="B4356" s="314" t="s">
        <v>14580</v>
      </c>
      <c r="C4356" s="359" t="s">
        <v>112</v>
      </c>
      <c r="D4356" s="359" t="s">
        <v>27689</v>
      </c>
      <c r="F4356" t="str">
        <f t="shared" si="136"/>
        <v>97483</v>
      </c>
      <c r="H4356" s="31">
        <f t="shared" si="137"/>
        <v>101.79</v>
      </c>
    </row>
    <row r="4357" spans="1:8" ht="40.5">
      <c r="A4357" s="359" t="s">
        <v>14581</v>
      </c>
      <c r="B4357" s="314" t="s">
        <v>14582</v>
      </c>
      <c r="C4357" s="359" t="s">
        <v>112</v>
      </c>
      <c r="D4357" s="359" t="s">
        <v>27689</v>
      </c>
      <c r="F4357" t="str">
        <f t="shared" ref="F4357:F4420" si="138">TRIM(A4357)</f>
        <v>97484</v>
      </c>
      <c r="H4357" s="31">
        <f t="shared" ref="H4357:H4420" si="139">ROUND(D4357*(1+$H$1),2)</f>
        <v>101.79</v>
      </c>
    </row>
    <row r="4358" spans="1:8" ht="40.5">
      <c r="A4358" s="359" t="s">
        <v>14583</v>
      </c>
      <c r="B4358" s="314" t="s">
        <v>14584</v>
      </c>
      <c r="C4358" s="359" t="s">
        <v>112</v>
      </c>
      <c r="D4358" s="359" t="s">
        <v>27690</v>
      </c>
      <c r="F4358" t="str">
        <f t="shared" si="138"/>
        <v>97485</v>
      </c>
      <c r="H4358" s="31">
        <f t="shared" si="139"/>
        <v>140.38</v>
      </c>
    </row>
    <row r="4359" spans="1:8" ht="40.5">
      <c r="A4359" s="359" t="s">
        <v>14585</v>
      </c>
      <c r="B4359" s="314" t="s">
        <v>14586</v>
      </c>
      <c r="C4359" s="359" t="s">
        <v>112</v>
      </c>
      <c r="D4359" s="359" t="s">
        <v>27691</v>
      </c>
      <c r="F4359" t="str">
        <f t="shared" si="138"/>
        <v>97486</v>
      </c>
      <c r="H4359" s="31">
        <f t="shared" si="139"/>
        <v>150.4</v>
      </c>
    </row>
    <row r="4360" spans="1:8" ht="40.5">
      <c r="A4360" s="359" t="s">
        <v>14587</v>
      </c>
      <c r="B4360" s="314" t="s">
        <v>14588</v>
      </c>
      <c r="C4360" s="359" t="s">
        <v>112</v>
      </c>
      <c r="D4360" s="359" t="s">
        <v>27692</v>
      </c>
      <c r="F4360" t="str">
        <f t="shared" si="138"/>
        <v>97487</v>
      </c>
      <c r="H4360" s="31">
        <f t="shared" si="139"/>
        <v>258.32</v>
      </c>
    </row>
    <row r="4361" spans="1:8" ht="40.5">
      <c r="A4361" s="359" t="s">
        <v>14589</v>
      </c>
      <c r="B4361" s="314" t="s">
        <v>14590</v>
      </c>
      <c r="C4361" s="359" t="s">
        <v>112</v>
      </c>
      <c r="D4361" s="359" t="s">
        <v>27693</v>
      </c>
      <c r="F4361" t="str">
        <f t="shared" si="138"/>
        <v>97488</v>
      </c>
      <c r="H4361" s="31">
        <f t="shared" si="139"/>
        <v>274.33999999999997</v>
      </c>
    </row>
    <row r="4362" spans="1:8" ht="40.5">
      <c r="A4362" s="359" t="s">
        <v>14591</v>
      </c>
      <c r="B4362" s="314" t="s">
        <v>14592</v>
      </c>
      <c r="C4362" s="359" t="s">
        <v>112</v>
      </c>
      <c r="D4362" s="359" t="s">
        <v>27694</v>
      </c>
      <c r="F4362" t="str">
        <f t="shared" si="138"/>
        <v>97489</v>
      </c>
      <c r="H4362" s="31">
        <f t="shared" si="139"/>
        <v>612.58000000000004</v>
      </c>
    </row>
    <row r="4363" spans="1:8" ht="40.5">
      <c r="A4363" s="359" t="s">
        <v>14593</v>
      </c>
      <c r="B4363" s="314" t="s">
        <v>14594</v>
      </c>
      <c r="C4363" s="359" t="s">
        <v>112</v>
      </c>
      <c r="D4363" s="359" t="s">
        <v>27695</v>
      </c>
      <c r="F4363" t="str">
        <f t="shared" si="138"/>
        <v>97490</v>
      </c>
      <c r="H4363" s="31">
        <f t="shared" si="139"/>
        <v>540.71</v>
      </c>
    </row>
    <row r="4364" spans="1:8" ht="40.5">
      <c r="A4364" s="359" t="s">
        <v>14595</v>
      </c>
      <c r="B4364" s="314" t="s">
        <v>14596</v>
      </c>
      <c r="C4364" s="359" t="s">
        <v>112</v>
      </c>
      <c r="D4364" s="359" t="s">
        <v>24475</v>
      </c>
      <c r="F4364" t="str">
        <f t="shared" si="138"/>
        <v>97491</v>
      </c>
      <c r="H4364" s="31">
        <f t="shared" si="139"/>
        <v>77.48</v>
      </c>
    </row>
    <row r="4365" spans="1:8" ht="40.5">
      <c r="A4365" s="359" t="s">
        <v>14597</v>
      </c>
      <c r="B4365" s="314" t="s">
        <v>14598</v>
      </c>
      <c r="C4365" s="359" t="s">
        <v>112</v>
      </c>
      <c r="D4365" s="359" t="s">
        <v>27696</v>
      </c>
      <c r="F4365" t="str">
        <f t="shared" si="138"/>
        <v>97492</v>
      </c>
      <c r="H4365" s="31">
        <f t="shared" si="139"/>
        <v>113.65</v>
      </c>
    </row>
    <row r="4366" spans="1:8" ht="40.5">
      <c r="A4366" s="359" t="s">
        <v>14599</v>
      </c>
      <c r="B4366" s="314" t="s">
        <v>14600</v>
      </c>
      <c r="C4366" s="359" t="s">
        <v>112</v>
      </c>
      <c r="D4366" s="359" t="s">
        <v>27697</v>
      </c>
      <c r="F4366" t="str">
        <f t="shared" si="138"/>
        <v>97493</v>
      </c>
      <c r="H4366" s="31">
        <f t="shared" si="139"/>
        <v>146.57</v>
      </c>
    </row>
    <row r="4367" spans="1:8" ht="40.5">
      <c r="A4367" s="359" t="s">
        <v>14601</v>
      </c>
      <c r="B4367" s="314" t="s">
        <v>14602</v>
      </c>
      <c r="C4367" s="359" t="s">
        <v>112</v>
      </c>
      <c r="D4367" s="359" t="s">
        <v>27698</v>
      </c>
      <c r="F4367" t="str">
        <f t="shared" si="138"/>
        <v>97494</v>
      </c>
      <c r="H4367" s="31">
        <f t="shared" si="139"/>
        <v>227.34</v>
      </c>
    </row>
    <row r="4368" spans="1:8" ht="40.5">
      <c r="A4368" s="359" t="s">
        <v>14603</v>
      </c>
      <c r="B4368" s="314" t="s">
        <v>14604</v>
      </c>
      <c r="C4368" s="359" t="s">
        <v>112</v>
      </c>
      <c r="D4368" s="359" t="s">
        <v>27699</v>
      </c>
      <c r="F4368" t="str">
        <f t="shared" si="138"/>
        <v>97495</v>
      </c>
      <c r="H4368" s="31">
        <f t="shared" si="139"/>
        <v>416.26</v>
      </c>
    </row>
    <row r="4369" spans="1:8" ht="40.5">
      <c r="A4369" s="359" t="s">
        <v>14605</v>
      </c>
      <c r="B4369" s="314" t="s">
        <v>14606</v>
      </c>
      <c r="C4369" s="359" t="s">
        <v>112</v>
      </c>
      <c r="D4369" s="359" t="s">
        <v>27700</v>
      </c>
      <c r="F4369" t="str">
        <f t="shared" si="138"/>
        <v>97496</v>
      </c>
      <c r="H4369" s="31">
        <f t="shared" si="139"/>
        <v>658.18</v>
      </c>
    </row>
    <row r="4370" spans="1:8" ht="40.5">
      <c r="A4370" s="359" t="s">
        <v>14607</v>
      </c>
      <c r="B4370" s="314" t="s">
        <v>14608</v>
      </c>
      <c r="C4370" s="359" t="s">
        <v>112</v>
      </c>
      <c r="D4370" s="359" t="s">
        <v>27613</v>
      </c>
      <c r="F4370" t="str">
        <f t="shared" si="138"/>
        <v>97499</v>
      </c>
      <c r="H4370" s="31">
        <f t="shared" si="139"/>
        <v>28.67</v>
      </c>
    </row>
    <row r="4371" spans="1:8" ht="54">
      <c r="A4371" s="359" t="s">
        <v>14609</v>
      </c>
      <c r="B4371" s="314" t="s">
        <v>14610</v>
      </c>
      <c r="C4371" s="359" t="s">
        <v>112</v>
      </c>
      <c r="D4371" s="359" t="s">
        <v>27701</v>
      </c>
      <c r="F4371" t="str">
        <f t="shared" si="138"/>
        <v>97500</v>
      </c>
      <c r="H4371" s="31">
        <f t="shared" si="139"/>
        <v>23.52</v>
      </c>
    </row>
    <row r="4372" spans="1:8" ht="40.5">
      <c r="A4372" s="359" t="s">
        <v>14611</v>
      </c>
      <c r="B4372" s="314" t="s">
        <v>14612</v>
      </c>
      <c r="C4372" s="359" t="s">
        <v>112</v>
      </c>
      <c r="D4372" s="359" t="s">
        <v>25299</v>
      </c>
      <c r="F4372" t="str">
        <f t="shared" si="138"/>
        <v>97502</v>
      </c>
      <c r="H4372" s="31">
        <f t="shared" si="139"/>
        <v>40.33</v>
      </c>
    </row>
    <row r="4373" spans="1:8" ht="54">
      <c r="A4373" s="359" t="s">
        <v>14613</v>
      </c>
      <c r="B4373" s="314" t="s">
        <v>14614</v>
      </c>
      <c r="C4373" s="359" t="s">
        <v>112</v>
      </c>
      <c r="D4373" s="359" t="s">
        <v>24882</v>
      </c>
      <c r="F4373" t="str">
        <f t="shared" si="138"/>
        <v>97503</v>
      </c>
      <c r="H4373" s="31">
        <f t="shared" si="139"/>
        <v>49.22</v>
      </c>
    </row>
    <row r="4374" spans="1:8" ht="40.5">
      <c r="A4374" s="359" t="s">
        <v>14615</v>
      </c>
      <c r="B4374" s="314" t="s">
        <v>14616</v>
      </c>
      <c r="C4374" s="359" t="s">
        <v>112</v>
      </c>
      <c r="D4374" s="359" t="s">
        <v>27702</v>
      </c>
      <c r="F4374" t="str">
        <f t="shared" si="138"/>
        <v>97505</v>
      </c>
      <c r="H4374" s="31">
        <f t="shared" si="139"/>
        <v>50.55</v>
      </c>
    </row>
    <row r="4375" spans="1:8" ht="54">
      <c r="A4375" s="359" t="s">
        <v>14617</v>
      </c>
      <c r="B4375" s="314" t="s">
        <v>14618</v>
      </c>
      <c r="C4375" s="359" t="s">
        <v>112</v>
      </c>
      <c r="D4375" s="359" t="s">
        <v>24750</v>
      </c>
      <c r="F4375" t="str">
        <f t="shared" si="138"/>
        <v>97506</v>
      </c>
      <c r="H4375" s="31">
        <f t="shared" si="139"/>
        <v>61.65</v>
      </c>
    </row>
    <row r="4376" spans="1:8" ht="40.5">
      <c r="A4376" s="359" t="s">
        <v>14619</v>
      </c>
      <c r="B4376" s="314" t="s">
        <v>14620</v>
      </c>
      <c r="C4376" s="359" t="s">
        <v>112</v>
      </c>
      <c r="D4376" s="359" t="s">
        <v>27703</v>
      </c>
      <c r="F4376" t="str">
        <f t="shared" si="138"/>
        <v>97508</v>
      </c>
      <c r="H4376" s="31">
        <f t="shared" si="139"/>
        <v>75.069999999999993</v>
      </c>
    </row>
    <row r="4377" spans="1:8" ht="54">
      <c r="A4377" s="359" t="s">
        <v>14621</v>
      </c>
      <c r="B4377" s="314" t="s">
        <v>14622</v>
      </c>
      <c r="C4377" s="359" t="s">
        <v>112</v>
      </c>
      <c r="D4377" s="359" t="s">
        <v>22009</v>
      </c>
      <c r="F4377" t="str">
        <f t="shared" si="138"/>
        <v>97509</v>
      </c>
      <c r="H4377" s="31">
        <f t="shared" si="139"/>
        <v>92.62</v>
      </c>
    </row>
    <row r="4378" spans="1:8" ht="40.5">
      <c r="A4378" s="359" t="s">
        <v>14623</v>
      </c>
      <c r="B4378" s="314" t="s">
        <v>14624</v>
      </c>
      <c r="C4378" s="359" t="s">
        <v>112</v>
      </c>
      <c r="D4378" s="359" t="s">
        <v>27704</v>
      </c>
      <c r="F4378" t="str">
        <f t="shared" si="138"/>
        <v>97511</v>
      </c>
      <c r="H4378" s="31">
        <f t="shared" si="139"/>
        <v>140.77000000000001</v>
      </c>
    </row>
    <row r="4379" spans="1:8" ht="54">
      <c r="A4379" s="359" t="s">
        <v>14625</v>
      </c>
      <c r="B4379" s="314" t="s">
        <v>14626</v>
      </c>
      <c r="C4379" s="359" t="s">
        <v>112</v>
      </c>
      <c r="D4379" s="359" t="s">
        <v>27705</v>
      </c>
      <c r="F4379" t="str">
        <f t="shared" si="138"/>
        <v>97512</v>
      </c>
      <c r="H4379" s="31">
        <f t="shared" si="139"/>
        <v>176.25</v>
      </c>
    </row>
    <row r="4380" spans="1:8" ht="40.5">
      <c r="A4380" s="359" t="s">
        <v>14627</v>
      </c>
      <c r="B4380" s="314" t="s">
        <v>14628</v>
      </c>
      <c r="C4380" s="359" t="s">
        <v>112</v>
      </c>
      <c r="D4380" s="359" t="s">
        <v>27706</v>
      </c>
      <c r="F4380" t="str">
        <f t="shared" si="138"/>
        <v>97514</v>
      </c>
      <c r="H4380" s="31">
        <f t="shared" si="139"/>
        <v>187.76</v>
      </c>
    </row>
    <row r="4381" spans="1:8" ht="54">
      <c r="A4381" s="359" t="s">
        <v>14629</v>
      </c>
      <c r="B4381" s="314" t="s">
        <v>14630</v>
      </c>
      <c r="C4381" s="359" t="s">
        <v>112</v>
      </c>
      <c r="D4381" s="359" t="s">
        <v>27707</v>
      </c>
      <c r="F4381" t="str">
        <f t="shared" si="138"/>
        <v>97515</v>
      </c>
      <c r="H4381" s="31">
        <f t="shared" si="139"/>
        <v>235.53</v>
      </c>
    </row>
    <row r="4382" spans="1:8" ht="40.5">
      <c r="A4382" s="359" t="s">
        <v>14631</v>
      </c>
      <c r="B4382" s="314" t="s">
        <v>14632</v>
      </c>
      <c r="C4382" s="359" t="s">
        <v>112</v>
      </c>
      <c r="D4382" s="359" t="s">
        <v>13862</v>
      </c>
      <c r="F4382" t="str">
        <f t="shared" si="138"/>
        <v>97517</v>
      </c>
      <c r="H4382" s="31">
        <f t="shared" si="139"/>
        <v>46.58</v>
      </c>
    </row>
    <row r="4383" spans="1:8" ht="40.5">
      <c r="A4383" s="359" t="s">
        <v>14633</v>
      </c>
      <c r="B4383" s="314" t="s">
        <v>14634</v>
      </c>
      <c r="C4383" s="359" t="s">
        <v>112</v>
      </c>
      <c r="D4383" s="359" t="s">
        <v>13862</v>
      </c>
      <c r="F4383" t="str">
        <f t="shared" si="138"/>
        <v>97518</v>
      </c>
      <c r="H4383" s="31">
        <f t="shared" si="139"/>
        <v>46.58</v>
      </c>
    </row>
    <row r="4384" spans="1:8" ht="40.5">
      <c r="A4384" s="359" t="s">
        <v>14635</v>
      </c>
      <c r="B4384" s="314" t="s">
        <v>14636</v>
      </c>
      <c r="C4384" s="359" t="s">
        <v>112</v>
      </c>
      <c r="D4384" s="359" t="s">
        <v>25248</v>
      </c>
      <c r="F4384" t="str">
        <f t="shared" si="138"/>
        <v>97519</v>
      </c>
      <c r="H4384" s="31">
        <f t="shared" si="139"/>
        <v>66.400000000000006</v>
      </c>
    </row>
    <row r="4385" spans="1:8" ht="40.5">
      <c r="A4385" s="359" t="s">
        <v>14637</v>
      </c>
      <c r="B4385" s="314" t="s">
        <v>14638</v>
      </c>
      <c r="C4385" s="359" t="s">
        <v>112</v>
      </c>
      <c r="D4385" s="359" t="s">
        <v>25248</v>
      </c>
      <c r="F4385" t="str">
        <f t="shared" si="138"/>
        <v>97520</v>
      </c>
      <c r="H4385" s="31">
        <f t="shared" si="139"/>
        <v>66.400000000000006</v>
      </c>
    </row>
    <row r="4386" spans="1:8" ht="40.5">
      <c r="A4386" s="359" t="s">
        <v>14639</v>
      </c>
      <c r="B4386" s="314" t="s">
        <v>14640</v>
      </c>
      <c r="C4386" s="359" t="s">
        <v>112</v>
      </c>
      <c r="D4386" s="359" t="s">
        <v>27708</v>
      </c>
      <c r="F4386" t="str">
        <f t="shared" si="138"/>
        <v>97521</v>
      </c>
      <c r="H4386" s="31">
        <f t="shared" si="139"/>
        <v>92.42</v>
      </c>
    </row>
    <row r="4387" spans="1:8" ht="40.5">
      <c r="A4387" s="359" t="s">
        <v>14641</v>
      </c>
      <c r="B4387" s="314" t="s">
        <v>14642</v>
      </c>
      <c r="C4387" s="359" t="s">
        <v>112</v>
      </c>
      <c r="D4387" s="359" t="s">
        <v>27708</v>
      </c>
      <c r="F4387" t="str">
        <f t="shared" si="138"/>
        <v>97522</v>
      </c>
      <c r="H4387" s="31">
        <f t="shared" si="139"/>
        <v>92.42</v>
      </c>
    </row>
    <row r="4388" spans="1:8" ht="40.5">
      <c r="A4388" s="359" t="s">
        <v>14643</v>
      </c>
      <c r="B4388" s="314" t="s">
        <v>14644</v>
      </c>
      <c r="C4388" s="359" t="s">
        <v>112</v>
      </c>
      <c r="D4388" s="359" t="s">
        <v>27709</v>
      </c>
      <c r="F4388" t="str">
        <f t="shared" si="138"/>
        <v>97523</v>
      </c>
      <c r="H4388" s="31">
        <f t="shared" si="139"/>
        <v>127.15</v>
      </c>
    </row>
    <row r="4389" spans="1:8" ht="40.5">
      <c r="A4389" s="359" t="s">
        <v>14645</v>
      </c>
      <c r="B4389" s="314" t="s">
        <v>14646</v>
      </c>
      <c r="C4389" s="359" t="s">
        <v>112</v>
      </c>
      <c r="D4389" s="359" t="s">
        <v>27710</v>
      </c>
      <c r="F4389" t="str">
        <f t="shared" si="138"/>
        <v>97524</v>
      </c>
      <c r="H4389" s="31">
        <f t="shared" si="139"/>
        <v>137.16999999999999</v>
      </c>
    </row>
    <row r="4390" spans="1:8" ht="40.5">
      <c r="A4390" s="359" t="s">
        <v>14647</v>
      </c>
      <c r="B4390" s="314" t="s">
        <v>14648</v>
      </c>
      <c r="C4390" s="359" t="s">
        <v>112</v>
      </c>
      <c r="D4390" s="359" t="s">
        <v>27711</v>
      </c>
      <c r="F4390" t="str">
        <f t="shared" si="138"/>
        <v>97525</v>
      </c>
      <c r="H4390" s="31">
        <f t="shared" si="139"/>
        <v>239.22</v>
      </c>
    </row>
    <row r="4391" spans="1:8" ht="40.5">
      <c r="A4391" s="359" t="s">
        <v>14649</v>
      </c>
      <c r="B4391" s="314" t="s">
        <v>14650</v>
      </c>
      <c r="C4391" s="359" t="s">
        <v>112</v>
      </c>
      <c r="D4391" s="359" t="s">
        <v>27712</v>
      </c>
      <c r="F4391" t="str">
        <f t="shared" si="138"/>
        <v>97526</v>
      </c>
      <c r="H4391" s="31">
        <f t="shared" si="139"/>
        <v>255.24</v>
      </c>
    </row>
    <row r="4392" spans="1:8" ht="40.5">
      <c r="A4392" s="359" t="s">
        <v>14651</v>
      </c>
      <c r="B4392" s="314" t="s">
        <v>14652</v>
      </c>
      <c r="C4392" s="359" t="s">
        <v>112</v>
      </c>
      <c r="D4392" s="359" t="s">
        <v>27713</v>
      </c>
      <c r="F4392" t="str">
        <f t="shared" si="138"/>
        <v>97527</v>
      </c>
      <c r="H4392" s="31">
        <f t="shared" si="139"/>
        <v>587.65</v>
      </c>
    </row>
    <row r="4393" spans="1:8" ht="40.5">
      <c r="A4393" s="359" t="s">
        <v>14653</v>
      </c>
      <c r="B4393" s="314" t="s">
        <v>14654</v>
      </c>
      <c r="C4393" s="359" t="s">
        <v>112</v>
      </c>
      <c r="D4393" s="359" t="s">
        <v>27714</v>
      </c>
      <c r="F4393" t="str">
        <f t="shared" si="138"/>
        <v>97528</v>
      </c>
      <c r="H4393" s="31">
        <f t="shared" si="139"/>
        <v>515.78</v>
      </c>
    </row>
    <row r="4394" spans="1:8" ht="40.5">
      <c r="A4394" s="359" t="s">
        <v>14655</v>
      </c>
      <c r="B4394" s="314" t="s">
        <v>14656</v>
      </c>
      <c r="C4394" s="359" t="s">
        <v>112</v>
      </c>
      <c r="D4394" s="359" t="s">
        <v>24439</v>
      </c>
      <c r="F4394" t="str">
        <f t="shared" si="138"/>
        <v>97529</v>
      </c>
      <c r="H4394" s="31">
        <f t="shared" si="139"/>
        <v>72.78</v>
      </c>
    </row>
    <row r="4395" spans="1:8" ht="40.5">
      <c r="A4395" s="359" t="s">
        <v>14657</v>
      </c>
      <c r="B4395" s="314" t="s">
        <v>14658</v>
      </c>
      <c r="C4395" s="359" t="s">
        <v>112</v>
      </c>
      <c r="D4395" s="359" t="s">
        <v>27715</v>
      </c>
      <c r="F4395" t="str">
        <f t="shared" si="138"/>
        <v>97530</v>
      </c>
      <c r="H4395" s="31">
        <f t="shared" si="139"/>
        <v>105.25</v>
      </c>
    </row>
    <row r="4396" spans="1:8" ht="40.5">
      <c r="A4396" s="359" t="s">
        <v>14659</v>
      </c>
      <c r="B4396" s="314" t="s">
        <v>14660</v>
      </c>
      <c r="C4396" s="359" t="s">
        <v>112</v>
      </c>
      <c r="D4396" s="359" t="s">
        <v>27716</v>
      </c>
      <c r="F4396" t="str">
        <f t="shared" si="138"/>
        <v>97531</v>
      </c>
      <c r="H4396" s="31">
        <f t="shared" si="139"/>
        <v>134.05000000000001</v>
      </c>
    </row>
    <row r="4397" spans="1:8" ht="40.5">
      <c r="A4397" s="359" t="s">
        <v>14661</v>
      </c>
      <c r="B4397" s="314" t="s">
        <v>14662</v>
      </c>
      <c r="C4397" s="359" t="s">
        <v>112</v>
      </c>
      <c r="D4397" s="359" t="s">
        <v>24377</v>
      </c>
      <c r="F4397" t="str">
        <f t="shared" si="138"/>
        <v>97532</v>
      </c>
      <c r="H4397" s="31">
        <f t="shared" si="139"/>
        <v>209.69</v>
      </c>
    </row>
    <row r="4398" spans="1:8" ht="40.5">
      <c r="A4398" s="359" t="s">
        <v>14663</v>
      </c>
      <c r="B4398" s="314" t="s">
        <v>14664</v>
      </c>
      <c r="C4398" s="359" t="s">
        <v>112</v>
      </c>
      <c r="D4398" s="359" t="s">
        <v>27717</v>
      </c>
      <c r="F4398" t="str">
        <f t="shared" si="138"/>
        <v>97533</v>
      </c>
      <c r="H4398" s="31">
        <f t="shared" si="139"/>
        <v>394.59</v>
      </c>
    </row>
    <row r="4399" spans="1:8" ht="40.5">
      <c r="A4399" s="359" t="s">
        <v>14665</v>
      </c>
      <c r="B4399" s="314" t="s">
        <v>14666</v>
      </c>
      <c r="C4399" s="359" t="s">
        <v>112</v>
      </c>
      <c r="D4399" s="359" t="s">
        <v>27718</v>
      </c>
      <c r="F4399" t="str">
        <f t="shared" si="138"/>
        <v>97534</v>
      </c>
      <c r="H4399" s="31">
        <f t="shared" si="139"/>
        <v>624.95000000000005</v>
      </c>
    </row>
    <row r="4400" spans="1:8" ht="40.5">
      <c r="A4400" s="359" t="s">
        <v>14667</v>
      </c>
      <c r="B4400" s="314" t="s">
        <v>14668</v>
      </c>
      <c r="C4400" s="359" t="s">
        <v>112</v>
      </c>
      <c r="D4400" s="359" t="s">
        <v>24986</v>
      </c>
      <c r="F4400" t="str">
        <f t="shared" si="138"/>
        <v>97537</v>
      </c>
      <c r="H4400" s="31">
        <f t="shared" si="139"/>
        <v>21.57</v>
      </c>
    </row>
    <row r="4401" spans="1:8" ht="40.5">
      <c r="A4401" s="359" t="s">
        <v>14669</v>
      </c>
      <c r="B4401" s="314" t="s">
        <v>14670</v>
      </c>
      <c r="C4401" s="359" t="s">
        <v>112</v>
      </c>
      <c r="D4401" s="359" t="s">
        <v>17431</v>
      </c>
      <c r="F4401" t="str">
        <f t="shared" si="138"/>
        <v>97540</v>
      </c>
      <c r="H4401" s="31">
        <f t="shared" si="139"/>
        <v>29</v>
      </c>
    </row>
    <row r="4402" spans="1:8" ht="54">
      <c r="A4402" s="359" t="s">
        <v>14671</v>
      </c>
      <c r="B4402" s="314" t="s">
        <v>14672</v>
      </c>
      <c r="C4402" s="359" t="s">
        <v>112</v>
      </c>
      <c r="D4402" s="359" t="s">
        <v>27719</v>
      </c>
      <c r="F4402" t="str">
        <f t="shared" si="138"/>
        <v>97541</v>
      </c>
      <c r="H4402" s="31">
        <f t="shared" si="139"/>
        <v>24.74</v>
      </c>
    </row>
    <row r="4403" spans="1:8" ht="40.5">
      <c r="A4403" s="359" t="s">
        <v>14673</v>
      </c>
      <c r="B4403" s="314" t="s">
        <v>14674</v>
      </c>
      <c r="C4403" s="359" t="s">
        <v>112</v>
      </c>
      <c r="D4403" s="359" t="s">
        <v>25216</v>
      </c>
      <c r="F4403" t="str">
        <f t="shared" si="138"/>
        <v>97543</v>
      </c>
      <c r="H4403" s="31">
        <f t="shared" si="139"/>
        <v>47.23</v>
      </c>
    </row>
    <row r="4404" spans="1:8" ht="54">
      <c r="A4404" s="359" t="s">
        <v>14675</v>
      </c>
      <c r="B4404" s="314" t="s">
        <v>14676</v>
      </c>
      <c r="C4404" s="359" t="s">
        <v>112</v>
      </c>
      <c r="D4404" s="359" t="s">
        <v>27720</v>
      </c>
      <c r="F4404" t="str">
        <f t="shared" si="138"/>
        <v>97544</v>
      </c>
      <c r="H4404" s="31">
        <f t="shared" si="139"/>
        <v>42.08</v>
      </c>
    </row>
    <row r="4405" spans="1:8" ht="40.5">
      <c r="A4405" s="359" t="s">
        <v>14677</v>
      </c>
      <c r="B4405" s="314" t="s">
        <v>14678</v>
      </c>
      <c r="C4405" s="359" t="s">
        <v>112</v>
      </c>
      <c r="D4405" s="359" t="s">
        <v>27721</v>
      </c>
      <c r="F4405" t="str">
        <f t="shared" si="138"/>
        <v>97546</v>
      </c>
      <c r="H4405" s="31">
        <f t="shared" si="139"/>
        <v>30.19</v>
      </c>
    </row>
    <row r="4406" spans="1:8" ht="40.5">
      <c r="A4406" s="359" t="s">
        <v>14679</v>
      </c>
      <c r="B4406" s="314" t="s">
        <v>14680</v>
      </c>
      <c r="C4406" s="359" t="s">
        <v>112</v>
      </c>
      <c r="D4406" s="359" t="s">
        <v>27721</v>
      </c>
      <c r="F4406" t="str">
        <f t="shared" si="138"/>
        <v>97547</v>
      </c>
      <c r="H4406" s="31">
        <f t="shared" si="139"/>
        <v>30.19</v>
      </c>
    </row>
    <row r="4407" spans="1:8" ht="40.5">
      <c r="A4407" s="359" t="s">
        <v>14681</v>
      </c>
      <c r="B4407" s="314" t="s">
        <v>14682</v>
      </c>
      <c r="C4407" s="359" t="s">
        <v>112</v>
      </c>
      <c r="D4407" s="359" t="s">
        <v>27722</v>
      </c>
      <c r="F4407" t="str">
        <f t="shared" si="138"/>
        <v>97548</v>
      </c>
      <c r="H4407" s="31">
        <f t="shared" si="139"/>
        <v>44.79</v>
      </c>
    </row>
    <row r="4408" spans="1:8" ht="40.5">
      <c r="A4408" s="359" t="s">
        <v>14683</v>
      </c>
      <c r="B4408" s="314" t="s">
        <v>14684</v>
      </c>
      <c r="C4408" s="359" t="s">
        <v>112</v>
      </c>
      <c r="D4408" s="359" t="s">
        <v>27722</v>
      </c>
      <c r="F4408" t="str">
        <f t="shared" si="138"/>
        <v>97549</v>
      </c>
      <c r="H4408" s="31">
        <f t="shared" si="139"/>
        <v>44.79</v>
      </c>
    </row>
    <row r="4409" spans="1:8" ht="40.5">
      <c r="A4409" s="359" t="s">
        <v>14685</v>
      </c>
      <c r="B4409" s="314" t="s">
        <v>14686</v>
      </c>
      <c r="C4409" s="359" t="s">
        <v>112</v>
      </c>
      <c r="D4409" s="359" t="s">
        <v>23522</v>
      </c>
      <c r="F4409" t="str">
        <f t="shared" si="138"/>
        <v>97550</v>
      </c>
      <c r="H4409" s="31">
        <f t="shared" si="139"/>
        <v>74.44</v>
      </c>
    </row>
    <row r="4410" spans="1:8" ht="40.5">
      <c r="A4410" s="359" t="s">
        <v>14687</v>
      </c>
      <c r="B4410" s="314" t="s">
        <v>14688</v>
      </c>
      <c r="C4410" s="359" t="s">
        <v>112</v>
      </c>
      <c r="D4410" s="359" t="s">
        <v>23522</v>
      </c>
      <c r="F4410" t="str">
        <f t="shared" si="138"/>
        <v>97551</v>
      </c>
      <c r="H4410" s="31">
        <f t="shared" si="139"/>
        <v>74.44</v>
      </c>
    </row>
    <row r="4411" spans="1:8" ht="40.5">
      <c r="A4411" s="359" t="s">
        <v>14689</v>
      </c>
      <c r="B4411" s="314" t="s">
        <v>14690</v>
      </c>
      <c r="C4411" s="359" t="s">
        <v>112</v>
      </c>
      <c r="D4411" s="359" t="s">
        <v>25223</v>
      </c>
      <c r="F4411" t="str">
        <f t="shared" si="138"/>
        <v>97552</v>
      </c>
      <c r="H4411" s="31">
        <f t="shared" si="139"/>
        <v>43.97</v>
      </c>
    </row>
    <row r="4412" spans="1:8" ht="40.5">
      <c r="A4412" s="359" t="s">
        <v>14691</v>
      </c>
      <c r="B4412" s="314" t="s">
        <v>14692</v>
      </c>
      <c r="C4412" s="359" t="s">
        <v>112</v>
      </c>
      <c r="D4412" s="359" t="s">
        <v>27723</v>
      </c>
      <c r="F4412" t="str">
        <f t="shared" si="138"/>
        <v>97553</v>
      </c>
      <c r="H4412" s="31">
        <f t="shared" si="139"/>
        <v>63.44</v>
      </c>
    </row>
    <row r="4413" spans="1:8" ht="40.5">
      <c r="A4413" s="359" t="s">
        <v>14693</v>
      </c>
      <c r="B4413" s="314" t="s">
        <v>14694</v>
      </c>
      <c r="C4413" s="359" t="s">
        <v>112</v>
      </c>
      <c r="D4413" s="359" t="s">
        <v>27577</v>
      </c>
      <c r="F4413" t="str">
        <f t="shared" si="138"/>
        <v>97554</v>
      </c>
      <c r="H4413" s="31">
        <f t="shared" si="139"/>
        <v>109.95</v>
      </c>
    </row>
    <row r="4414" spans="1:8" ht="40.5">
      <c r="A4414" s="359" t="s">
        <v>14695</v>
      </c>
      <c r="B4414" s="314" t="s">
        <v>22005</v>
      </c>
      <c r="C4414" s="359" t="s">
        <v>112</v>
      </c>
      <c r="D4414" s="359" t="s">
        <v>27346</v>
      </c>
      <c r="F4414" t="str">
        <f t="shared" si="138"/>
        <v>98602</v>
      </c>
      <c r="H4414" s="31">
        <f t="shared" si="139"/>
        <v>14.19</v>
      </c>
    </row>
    <row r="4415" spans="1:8">
      <c r="A4415" s="359" t="s">
        <v>11855</v>
      </c>
      <c r="B4415" s="314" t="s">
        <v>6392</v>
      </c>
      <c r="C4415" s="359" t="s">
        <v>112</v>
      </c>
      <c r="D4415" s="359" t="s">
        <v>27724</v>
      </c>
      <c r="F4415" t="str">
        <f t="shared" si="138"/>
        <v>6171</v>
      </c>
      <c r="H4415" s="31">
        <f t="shared" si="139"/>
        <v>25.97</v>
      </c>
    </row>
    <row r="4416" spans="1:8" ht="27">
      <c r="A4416" s="359" t="s">
        <v>6393</v>
      </c>
      <c r="B4416" s="382" t="s">
        <v>6394</v>
      </c>
      <c r="C4416" s="359" t="s">
        <v>112</v>
      </c>
      <c r="D4416" s="359" t="s">
        <v>27725</v>
      </c>
      <c r="F4416" t="str">
        <f t="shared" si="138"/>
        <v>74166/1</v>
      </c>
      <c r="H4416" s="31">
        <f t="shared" si="139"/>
        <v>236.85</v>
      </c>
    </row>
    <row r="4417" spans="1:8" ht="54">
      <c r="A4417" s="359" t="s">
        <v>6395</v>
      </c>
      <c r="B4417" s="314" t="s">
        <v>6396</v>
      </c>
      <c r="C4417" s="359" t="s">
        <v>112</v>
      </c>
      <c r="D4417" s="359" t="s">
        <v>27726</v>
      </c>
      <c r="F4417" t="str">
        <f t="shared" si="138"/>
        <v>74166/2</v>
      </c>
      <c r="H4417" s="31">
        <f t="shared" si="139"/>
        <v>311.91000000000003</v>
      </c>
    </row>
    <row r="4418" spans="1:8" ht="27">
      <c r="A4418" s="359" t="s">
        <v>11856</v>
      </c>
      <c r="B4418" s="314" t="s">
        <v>6397</v>
      </c>
      <c r="C4418" s="359" t="s">
        <v>112</v>
      </c>
      <c r="D4418" s="359" t="s">
        <v>27727</v>
      </c>
      <c r="F4418" t="str">
        <f t="shared" si="138"/>
        <v>88503</v>
      </c>
      <c r="H4418" s="31">
        <f t="shared" si="139"/>
        <v>884.07</v>
      </c>
    </row>
    <row r="4419" spans="1:8" ht="27">
      <c r="A4419" s="359" t="s">
        <v>11857</v>
      </c>
      <c r="B4419" s="314" t="s">
        <v>6398</v>
      </c>
      <c r="C4419" s="359" t="s">
        <v>112</v>
      </c>
      <c r="D4419" s="359" t="s">
        <v>27728</v>
      </c>
      <c r="F4419" t="str">
        <f t="shared" si="138"/>
        <v>88504</v>
      </c>
      <c r="H4419" s="31">
        <f t="shared" si="139"/>
        <v>712.84</v>
      </c>
    </row>
    <row r="4420" spans="1:8" ht="54">
      <c r="A4420" s="359" t="s">
        <v>14696</v>
      </c>
      <c r="B4420" s="314" t="s">
        <v>14697</v>
      </c>
      <c r="C4420" s="359" t="s">
        <v>112</v>
      </c>
      <c r="D4420" s="359" t="s">
        <v>27729</v>
      </c>
      <c r="F4420" t="str">
        <f t="shared" si="138"/>
        <v>97900</v>
      </c>
      <c r="H4420" s="31">
        <f t="shared" si="139"/>
        <v>163.75</v>
      </c>
    </row>
    <row r="4421" spans="1:8" ht="54">
      <c r="A4421" s="359" t="s">
        <v>14698</v>
      </c>
      <c r="B4421" s="314" t="s">
        <v>14699</v>
      </c>
      <c r="C4421" s="359" t="s">
        <v>112</v>
      </c>
      <c r="D4421" s="359" t="s">
        <v>25100</v>
      </c>
      <c r="F4421" t="str">
        <f t="shared" ref="F4421:F4484" si="140">TRIM(A4421)</f>
        <v>97901</v>
      </c>
      <c r="H4421" s="31">
        <f t="shared" ref="H4421:H4484" si="141">ROUND(D4421*(1+$H$1),2)</f>
        <v>260.08999999999997</v>
      </c>
    </row>
    <row r="4422" spans="1:8" ht="54">
      <c r="A4422" s="359" t="s">
        <v>14700</v>
      </c>
      <c r="B4422" s="314" t="s">
        <v>14701</v>
      </c>
      <c r="C4422" s="359" t="s">
        <v>112</v>
      </c>
      <c r="D4422" s="359" t="s">
        <v>27730</v>
      </c>
      <c r="F4422" t="str">
        <f t="shared" si="140"/>
        <v>97902</v>
      </c>
      <c r="H4422" s="31">
        <f t="shared" si="141"/>
        <v>512.58000000000004</v>
      </c>
    </row>
    <row r="4423" spans="1:8" ht="54">
      <c r="A4423" s="359" t="s">
        <v>14702</v>
      </c>
      <c r="B4423" s="314" t="s">
        <v>14703</v>
      </c>
      <c r="C4423" s="359" t="s">
        <v>112</v>
      </c>
      <c r="D4423" s="359" t="s">
        <v>27731</v>
      </c>
      <c r="F4423" t="str">
        <f t="shared" si="140"/>
        <v>97903</v>
      </c>
      <c r="H4423" s="31">
        <f t="shared" si="141"/>
        <v>706.59</v>
      </c>
    </row>
    <row r="4424" spans="1:8" ht="54">
      <c r="A4424" s="359" t="s">
        <v>14704</v>
      </c>
      <c r="B4424" s="314" t="s">
        <v>14705</v>
      </c>
      <c r="C4424" s="359" t="s">
        <v>112</v>
      </c>
      <c r="D4424" s="359" t="s">
        <v>27732</v>
      </c>
      <c r="F4424" t="str">
        <f t="shared" si="140"/>
        <v>97904</v>
      </c>
      <c r="H4424" s="31">
        <f t="shared" si="141"/>
        <v>827.64</v>
      </c>
    </row>
    <row r="4425" spans="1:8" ht="54">
      <c r="A4425" s="359" t="s">
        <v>14706</v>
      </c>
      <c r="B4425" s="314" t="s">
        <v>14707</v>
      </c>
      <c r="C4425" s="359" t="s">
        <v>112</v>
      </c>
      <c r="D4425" s="359" t="s">
        <v>27733</v>
      </c>
      <c r="F4425" t="str">
        <f t="shared" si="140"/>
        <v>97905</v>
      </c>
      <c r="H4425" s="31">
        <f t="shared" si="141"/>
        <v>208.16</v>
      </c>
    </row>
    <row r="4426" spans="1:8" ht="54">
      <c r="A4426" s="359" t="s">
        <v>14708</v>
      </c>
      <c r="B4426" s="314" t="s">
        <v>14709</v>
      </c>
      <c r="C4426" s="359" t="s">
        <v>112</v>
      </c>
      <c r="D4426" s="359" t="s">
        <v>27734</v>
      </c>
      <c r="F4426" t="str">
        <f t="shared" si="140"/>
        <v>97906</v>
      </c>
      <c r="H4426" s="31">
        <f t="shared" si="141"/>
        <v>388.05</v>
      </c>
    </row>
    <row r="4427" spans="1:8" ht="54">
      <c r="A4427" s="359" t="s">
        <v>14710</v>
      </c>
      <c r="B4427" s="382" t="s">
        <v>14711</v>
      </c>
      <c r="C4427" s="359" t="s">
        <v>112</v>
      </c>
      <c r="D4427" s="359" t="s">
        <v>25975</v>
      </c>
      <c r="F4427" t="str">
        <f t="shared" si="140"/>
        <v>97907</v>
      </c>
      <c r="H4427" s="31">
        <f t="shared" si="141"/>
        <v>547.67999999999995</v>
      </c>
    </row>
    <row r="4428" spans="1:8" ht="54">
      <c r="A4428" s="359" t="s">
        <v>14712</v>
      </c>
      <c r="B4428" s="314" t="s">
        <v>14713</v>
      </c>
      <c r="C4428" s="359" t="s">
        <v>112</v>
      </c>
      <c r="D4428" s="359" t="s">
        <v>27735</v>
      </c>
      <c r="F4428" t="str">
        <f t="shared" si="140"/>
        <v>97908</v>
      </c>
      <c r="H4428" s="31">
        <f t="shared" si="141"/>
        <v>639.6</v>
      </c>
    </row>
    <row r="4429" spans="1:8" ht="40.5">
      <c r="A4429" s="359" t="s">
        <v>14714</v>
      </c>
      <c r="B4429" s="314" t="s">
        <v>14715</v>
      </c>
      <c r="C4429" s="359" t="s">
        <v>112</v>
      </c>
      <c r="D4429" s="359" t="s">
        <v>27736</v>
      </c>
      <c r="F4429" t="str">
        <f t="shared" si="140"/>
        <v>98102</v>
      </c>
      <c r="H4429" s="31">
        <f t="shared" si="141"/>
        <v>78.959999999999994</v>
      </c>
    </row>
    <row r="4430" spans="1:8" ht="40.5">
      <c r="A4430" s="359" t="s">
        <v>14716</v>
      </c>
      <c r="B4430" s="314" t="s">
        <v>14717</v>
      </c>
      <c r="C4430" s="359" t="s">
        <v>112</v>
      </c>
      <c r="D4430" s="359" t="s">
        <v>27737</v>
      </c>
      <c r="F4430" t="str">
        <f t="shared" si="140"/>
        <v>98103</v>
      </c>
      <c r="H4430" s="31">
        <f t="shared" si="141"/>
        <v>165.31</v>
      </c>
    </row>
    <row r="4431" spans="1:8" ht="54">
      <c r="A4431" s="359" t="s">
        <v>14718</v>
      </c>
      <c r="B4431" s="314" t="s">
        <v>14719</v>
      </c>
      <c r="C4431" s="359" t="s">
        <v>112</v>
      </c>
      <c r="D4431" s="359" t="s">
        <v>27738</v>
      </c>
      <c r="F4431" t="str">
        <f t="shared" si="140"/>
        <v>98104</v>
      </c>
      <c r="H4431" s="31">
        <f t="shared" si="141"/>
        <v>346.91</v>
      </c>
    </row>
    <row r="4432" spans="1:8" ht="54">
      <c r="A4432" s="359" t="s">
        <v>14720</v>
      </c>
      <c r="B4432" s="314" t="s">
        <v>14721</v>
      </c>
      <c r="C4432" s="359" t="s">
        <v>112</v>
      </c>
      <c r="D4432" s="359" t="s">
        <v>27739</v>
      </c>
      <c r="F4432" t="str">
        <f t="shared" si="140"/>
        <v>98105</v>
      </c>
      <c r="H4432" s="31">
        <f t="shared" si="141"/>
        <v>600.35</v>
      </c>
    </row>
    <row r="4433" spans="1:8" ht="67.5">
      <c r="A4433" s="359" t="s">
        <v>14722</v>
      </c>
      <c r="B4433" s="314" t="s">
        <v>14723</v>
      </c>
      <c r="C4433" s="359" t="s">
        <v>112</v>
      </c>
      <c r="D4433" s="359" t="s">
        <v>27740</v>
      </c>
      <c r="F4433" t="str">
        <f t="shared" si="140"/>
        <v>98106</v>
      </c>
      <c r="H4433" s="31">
        <f t="shared" si="141"/>
        <v>993.58</v>
      </c>
    </row>
    <row r="4434" spans="1:8" ht="54">
      <c r="A4434" s="359" t="s">
        <v>14724</v>
      </c>
      <c r="B4434" s="314" t="s">
        <v>14725</v>
      </c>
      <c r="C4434" s="359" t="s">
        <v>112</v>
      </c>
      <c r="D4434" s="359" t="s">
        <v>24659</v>
      </c>
      <c r="F4434" t="str">
        <f t="shared" si="140"/>
        <v>98107</v>
      </c>
      <c r="H4434" s="31">
        <f t="shared" si="141"/>
        <v>250</v>
      </c>
    </row>
    <row r="4435" spans="1:8" ht="54">
      <c r="A4435" s="359" t="s">
        <v>14726</v>
      </c>
      <c r="B4435" s="382" t="s">
        <v>14727</v>
      </c>
      <c r="C4435" s="359" t="s">
        <v>112</v>
      </c>
      <c r="D4435" s="359" t="s">
        <v>27741</v>
      </c>
      <c r="F4435" t="str">
        <f t="shared" si="140"/>
        <v>98108</v>
      </c>
      <c r="H4435" s="31">
        <f t="shared" si="141"/>
        <v>444.12</v>
      </c>
    </row>
    <row r="4436" spans="1:8" ht="54">
      <c r="A4436" s="359" t="s">
        <v>22475</v>
      </c>
      <c r="B4436" s="314" t="s">
        <v>22476</v>
      </c>
      <c r="C4436" s="359" t="s">
        <v>112</v>
      </c>
      <c r="D4436" s="359" t="s">
        <v>27742</v>
      </c>
      <c r="F4436" t="str">
        <f t="shared" si="140"/>
        <v>99250</v>
      </c>
      <c r="H4436" s="31">
        <f t="shared" si="141"/>
        <v>160</v>
      </c>
    </row>
    <row r="4437" spans="1:8" ht="54">
      <c r="A4437" s="359" t="s">
        <v>22477</v>
      </c>
      <c r="B4437" s="314" t="s">
        <v>22478</v>
      </c>
      <c r="C4437" s="359" t="s">
        <v>112</v>
      </c>
      <c r="D4437" s="359" t="s">
        <v>27743</v>
      </c>
      <c r="F4437" t="str">
        <f t="shared" si="140"/>
        <v>99251</v>
      </c>
      <c r="H4437" s="31">
        <f t="shared" si="141"/>
        <v>253.65</v>
      </c>
    </row>
    <row r="4438" spans="1:8" ht="54">
      <c r="A4438" s="359" t="s">
        <v>22479</v>
      </c>
      <c r="B4438" s="314" t="s">
        <v>22480</v>
      </c>
      <c r="C4438" s="359" t="s">
        <v>112</v>
      </c>
      <c r="D4438" s="359" t="s">
        <v>27744</v>
      </c>
      <c r="F4438" t="str">
        <f t="shared" si="140"/>
        <v>99253</v>
      </c>
      <c r="H4438" s="31">
        <f t="shared" si="141"/>
        <v>498.13</v>
      </c>
    </row>
    <row r="4439" spans="1:8" ht="54">
      <c r="A4439" s="359" t="s">
        <v>22481</v>
      </c>
      <c r="B4439" s="382" t="s">
        <v>22482</v>
      </c>
      <c r="C4439" s="359" t="s">
        <v>112</v>
      </c>
      <c r="D4439" s="359" t="s">
        <v>27745</v>
      </c>
      <c r="F4439" t="str">
        <f t="shared" si="140"/>
        <v>99255</v>
      </c>
      <c r="H4439" s="31">
        <f t="shared" si="141"/>
        <v>686.77</v>
      </c>
    </row>
    <row r="4440" spans="1:8" ht="54">
      <c r="A4440" s="359" t="s">
        <v>22483</v>
      </c>
      <c r="B4440" s="314" t="s">
        <v>22484</v>
      </c>
      <c r="C4440" s="359" t="s">
        <v>112</v>
      </c>
      <c r="D4440" s="359" t="s">
        <v>27746</v>
      </c>
      <c r="F4440" t="str">
        <f t="shared" si="140"/>
        <v>99257</v>
      </c>
      <c r="H4440" s="31">
        <f t="shared" si="141"/>
        <v>802.01</v>
      </c>
    </row>
    <row r="4441" spans="1:8" ht="54">
      <c r="A4441" s="359" t="s">
        <v>22485</v>
      </c>
      <c r="B4441" s="314" t="s">
        <v>22486</v>
      </c>
      <c r="C4441" s="359" t="s">
        <v>112</v>
      </c>
      <c r="D4441" s="359" t="s">
        <v>27747</v>
      </c>
      <c r="F4441" t="str">
        <f t="shared" si="140"/>
        <v>99258</v>
      </c>
      <c r="H4441" s="31">
        <f t="shared" si="141"/>
        <v>202.85</v>
      </c>
    </row>
    <row r="4442" spans="1:8" ht="54">
      <c r="A4442" s="359" t="s">
        <v>22487</v>
      </c>
      <c r="B4442" s="314" t="s">
        <v>22488</v>
      </c>
      <c r="C4442" s="359" t="s">
        <v>112</v>
      </c>
      <c r="D4442" s="359" t="s">
        <v>27748</v>
      </c>
      <c r="F4442" t="str">
        <f t="shared" si="140"/>
        <v>99260</v>
      </c>
      <c r="H4442" s="31">
        <f t="shared" si="141"/>
        <v>378.95</v>
      </c>
    </row>
    <row r="4443" spans="1:8" ht="54">
      <c r="A4443" s="359" t="s">
        <v>22489</v>
      </c>
      <c r="B4443" s="314" t="s">
        <v>22490</v>
      </c>
      <c r="C4443" s="359" t="s">
        <v>112</v>
      </c>
      <c r="D4443" s="359" t="s">
        <v>27749</v>
      </c>
      <c r="F4443" t="str">
        <f t="shared" si="140"/>
        <v>99262</v>
      </c>
      <c r="H4443" s="31">
        <f t="shared" si="141"/>
        <v>534.70000000000005</v>
      </c>
    </row>
    <row r="4444" spans="1:8" ht="54">
      <c r="A4444" s="359" t="s">
        <v>22491</v>
      </c>
      <c r="B4444" s="314" t="s">
        <v>22492</v>
      </c>
      <c r="C4444" s="359" t="s">
        <v>112</v>
      </c>
      <c r="D4444" s="359" t="s">
        <v>27750</v>
      </c>
      <c r="F4444" t="str">
        <f t="shared" si="140"/>
        <v>99264</v>
      </c>
      <c r="H4444" s="31">
        <f t="shared" si="141"/>
        <v>622.04999999999995</v>
      </c>
    </row>
    <row r="4445" spans="1:8" ht="40.5">
      <c r="A4445" s="359" t="s">
        <v>11858</v>
      </c>
      <c r="B4445" s="314" t="s">
        <v>6399</v>
      </c>
      <c r="C4445" s="359" t="s">
        <v>112</v>
      </c>
      <c r="D4445" s="359" t="s">
        <v>12915</v>
      </c>
      <c r="F4445" t="str">
        <f t="shared" si="140"/>
        <v>89482</v>
      </c>
      <c r="H4445" s="31">
        <f t="shared" si="141"/>
        <v>24.28</v>
      </c>
    </row>
    <row r="4446" spans="1:8" ht="40.5">
      <c r="A4446" s="359" t="s">
        <v>11859</v>
      </c>
      <c r="B4446" s="314" t="s">
        <v>6400</v>
      </c>
      <c r="C4446" s="359" t="s">
        <v>112</v>
      </c>
      <c r="D4446" s="359" t="s">
        <v>27751</v>
      </c>
      <c r="F4446" t="str">
        <f t="shared" si="140"/>
        <v>89491</v>
      </c>
      <c r="H4446" s="31">
        <f t="shared" si="141"/>
        <v>59.62</v>
      </c>
    </row>
    <row r="4447" spans="1:8" ht="40.5">
      <c r="A4447" s="359" t="s">
        <v>11860</v>
      </c>
      <c r="B4447" s="314" t="s">
        <v>6401</v>
      </c>
      <c r="C4447" s="359" t="s">
        <v>112</v>
      </c>
      <c r="D4447" s="359" t="s">
        <v>24346</v>
      </c>
      <c r="F4447" t="str">
        <f t="shared" si="140"/>
        <v>89495</v>
      </c>
      <c r="H4447" s="31">
        <f t="shared" si="141"/>
        <v>9.61</v>
      </c>
    </row>
    <row r="4448" spans="1:8" ht="54">
      <c r="A4448" s="359" t="s">
        <v>11862</v>
      </c>
      <c r="B4448" s="314" t="s">
        <v>6402</v>
      </c>
      <c r="C4448" s="359" t="s">
        <v>112</v>
      </c>
      <c r="D4448" s="359" t="s">
        <v>22161</v>
      </c>
      <c r="F4448" t="str">
        <f t="shared" si="140"/>
        <v>89707</v>
      </c>
      <c r="H4448" s="31">
        <f t="shared" si="141"/>
        <v>29.28</v>
      </c>
    </row>
    <row r="4449" spans="1:8" ht="54">
      <c r="A4449" s="359" t="s">
        <v>11863</v>
      </c>
      <c r="B4449" s="314" t="s">
        <v>6403</v>
      </c>
      <c r="C4449" s="359" t="s">
        <v>112</v>
      </c>
      <c r="D4449" s="359" t="s">
        <v>25248</v>
      </c>
      <c r="F4449" t="str">
        <f t="shared" si="140"/>
        <v>89708</v>
      </c>
      <c r="H4449" s="31">
        <f t="shared" si="141"/>
        <v>66.400000000000006</v>
      </c>
    </row>
    <row r="4450" spans="1:8" ht="54">
      <c r="A4450" s="359" t="s">
        <v>11864</v>
      </c>
      <c r="B4450" s="314" t="s">
        <v>6404</v>
      </c>
      <c r="C4450" s="359" t="s">
        <v>112</v>
      </c>
      <c r="D4450" s="359" t="s">
        <v>10082</v>
      </c>
      <c r="F4450" t="str">
        <f t="shared" si="140"/>
        <v>89709</v>
      </c>
      <c r="H4450" s="31">
        <f t="shared" si="141"/>
        <v>11.08</v>
      </c>
    </row>
    <row r="4451" spans="1:8" ht="40.5">
      <c r="A4451" s="359" t="s">
        <v>11865</v>
      </c>
      <c r="B4451" s="314" t="s">
        <v>6405</v>
      </c>
      <c r="C4451" s="359" t="s">
        <v>112</v>
      </c>
      <c r="D4451" s="359" t="s">
        <v>22124</v>
      </c>
      <c r="F4451" t="str">
        <f t="shared" si="140"/>
        <v>89710</v>
      </c>
      <c r="H4451" s="31">
        <f t="shared" si="141"/>
        <v>10.86</v>
      </c>
    </row>
    <row r="4452" spans="1:8" ht="67.5">
      <c r="A4452" s="359" t="s">
        <v>11866</v>
      </c>
      <c r="B4452" s="314" t="s">
        <v>3446</v>
      </c>
      <c r="C4452" s="359" t="s">
        <v>112</v>
      </c>
      <c r="D4452" s="359" t="s">
        <v>27752</v>
      </c>
      <c r="F4452" t="str">
        <f t="shared" si="140"/>
        <v>72739</v>
      </c>
      <c r="H4452" s="31">
        <f t="shared" si="141"/>
        <v>555.30999999999995</v>
      </c>
    </row>
    <row r="4453" spans="1:8" ht="54">
      <c r="A4453" s="359" t="s">
        <v>6406</v>
      </c>
      <c r="B4453" s="314" t="s">
        <v>6407</v>
      </c>
      <c r="C4453" s="359" t="s">
        <v>112</v>
      </c>
      <c r="D4453" s="359" t="s">
        <v>27753</v>
      </c>
      <c r="F4453" t="str">
        <f t="shared" si="140"/>
        <v>74234/1</v>
      </c>
      <c r="H4453" s="31">
        <f t="shared" si="141"/>
        <v>589.47</v>
      </c>
    </row>
    <row r="4454" spans="1:8" ht="40.5">
      <c r="A4454" s="359" t="s">
        <v>11867</v>
      </c>
      <c r="B4454" s="314" t="s">
        <v>6408</v>
      </c>
      <c r="C4454" s="359" t="s">
        <v>112</v>
      </c>
      <c r="D4454" s="359" t="s">
        <v>27754</v>
      </c>
      <c r="F4454" t="str">
        <f t="shared" si="140"/>
        <v>86872</v>
      </c>
      <c r="H4454" s="31">
        <f t="shared" si="141"/>
        <v>773.83</v>
      </c>
    </row>
    <row r="4455" spans="1:8" ht="40.5">
      <c r="A4455" s="359" t="s">
        <v>11868</v>
      </c>
      <c r="B4455" s="314" t="s">
        <v>3447</v>
      </c>
      <c r="C4455" s="359" t="s">
        <v>112</v>
      </c>
      <c r="D4455" s="359" t="s">
        <v>27755</v>
      </c>
      <c r="F4455" t="str">
        <f t="shared" si="140"/>
        <v>86874</v>
      </c>
      <c r="H4455" s="31">
        <f t="shared" si="141"/>
        <v>474.72</v>
      </c>
    </row>
    <row r="4456" spans="1:8" ht="40.5">
      <c r="A4456" s="359" t="s">
        <v>11869</v>
      </c>
      <c r="B4456" s="314" t="s">
        <v>6409</v>
      </c>
      <c r="C4456" s="359" t="s">
        <v>112</v>
      </c>
      <c r="D4456" s="359" t="s">
        <v>24833</v>
      </c>
      <c r="F4456" t="str">
        <f t="shared" si="140"/>
        <v>86875</v>
      </c>
      <c r="H4456" s="31">
        <f t="shared" si="141"/>
        <v>334.89</v>
      </c>
    </row>
    <row r="4457" spans="1:8" ht="40.5">
      <c r="A4457" s="359" t="s">
        <v>11870</v>
      </c>
      <c r="B4457" s="314" t="s">
        <v>3448</v>
      </c>
      <c r="C4457" s="359" t="s">
        <v>112</v>
      </c>
      <c r="D4457" s="359" t="s">
        <v>27756</v>
      </c>
      <c r="F4457" t="str">
        <f t="shared" si="140"/>
        <v>86876</v>
      </c>
      <c r="H4457" s="31">
        <f t="shared" si="141"/>
        <v>194.5</v>
      </c>
    </row>
    <row r="4458" spans="1:8" ht="40.5">
      <c r="A4458" s="359" t="s">
        <v>11871</v>
      </c>
      <c r="B4458" s="314" t="s">
        <v>6410</v>
      </c>
      <c r="C4458" s="359" t="s">
        <v>112</v>
      </c>
      <c r="D4458" s="359" t="s">
        <v>27757</v>
      </c>
      <c r="F4458" t="str">
        <f t="shared" si="140"/>
        <v>86877</v>
      </c>
      <c r="H4458" s="31">
        <f t="shared" si="141"/>
        <v>26.05</v>
      </c>
    </row>
    <row r="4459" spans="1:8" ht="40.5">
      <c r="A4459" s="359" t="s">
        <v>11872</v>
      </c>
      <c r="B4459" s="314" t="s">
        <v>3449</v>
      </c>
      <c r="C4459" s="359" t="s">
        <v>112</v>
      </c>
      <c r="D4459" s="359" t="s">
        <v>27079</v>
      </c>
      <c r="F4459" t="str">
        <f t="shared" si="140"/>
        <v>86878</v>
      </c>
      <c r="H4459" s="31">
        <f t="shared" si="141"/>
        <v>48.8</v>
      </c>
    </row>
    <row r="4460" spans="1:8" ht="40.5">
      <c r="A4460" s="359" t="s">
        <v>11873</v>
      </c>
      <c r="B4460" s="314" t="s">
        <v>3450</v>
      </c>
      <c r="C4460" s="359" t="s">
        <v>112</v>
      </c>
      <c r="D4460" s="359" t="s">
        <v>23553</v>
      </c>
      <c r="F4460" t="str">
        <f t="shared" si="140"/>
        <v>86879</v>
      </c>
      <c r="H4460" s="31">
        <f t="shared" si="141"/>
        <v>6.45</v>
      </c>
    </row>
    <row r="4461" spans="1:8" ht="40.5">
      <c r="A4461" s="359" t="s">
        <v>11874</v>
      </c>
      <c r="B4461" s="314" t="s">
        <v>3451</v>
      </c>
      <c r="C4461" s="359" t="s">
        <v>112</v>
      </c>
      <c r="D4461" s="359" t="s">
        <v>11678</v>
      </c>
      <c r="F4461" t="str">
        <f t="shared" si="140"/>
        <v>86880</v>
      </c>
      <c r="H4461" s="31">
        <f t="shared" si="141"/>
        <v>17.13</v>
      </c>
    </row>
    <row r="4462" spans="1:8" ht="27">
      <c r="A4462" s="359" t="s">
        <v>11875</v>
      </c>
      <c r="B4462" s="314" t="s">
        <v>3452</v>
      </c>
      <c r="C4462" s="359" t="s">
        <v>112</v>
      </c>
      <c r="D4462" s="359" t="s">
        <v>27758</v>
      </c>
      <c r="F4462" t="str">
        <f t="shared" si="140"/>
        <v>86881</v>
      </c>
      <c r="H4462" s="31">
        <f t="shared" si="141"/>
        <v>136.26</v>
      </c>
    </row>
    <row r="4463" spans="1:8" ht="27">
      <c r="A4463" s="359" t="s">
        <v>11876</v>
      </c>
      <c r="B4463" s="314" t="s">
        <v>6411</v>
      </c>
      <c r="C4463" s="359" t="s">
        <v>112</v>
      </c>
      <c r="D4463" s="359" t="s">
        <v>22548</v>
      </c>
      <c r="F4463" t="str">
        <f t="shared" si="140"/>
        <v>86882</v>
      </c>
      <c r="H4463" s="31">
        <f t="shared" si="141"/>
        <v>17.77</v>
      </c>
    </row>
    <row r="4464" spans="1:8" ht="27">
      <c r="A4464" s="359" t="s">
        <v>11877</v>
      </c>
      <c r="B4464" s="314" t="s">
        <v>6412</v>
      </c>
      <c r="C4464" s="359" t="s">
        <v>112</v>
      </c>
      <c r="D4464" s="359" t="s">
        <v>23420</v>
      </c>
      <c r="F4464" t="str">
        <f t="shared" si="140"/>
        <v>86883</v>
      </c>
      <c r="H4464" s="31">
        <f t="shared" si="141"/>
        <v>10.19</v>
      </c>
    </row>
    <row r="4465" spans="1:8" ht="27">
      <c r="A4465" s="359" t="s">
        <v>11878</v>
      </c>
      <c r="B4465" s="314" t="s">
        <v>3453</v>
      </c>
      <c r="C4465" s="359" t="s">
        <v>112</v>
      </c>
      <c r="D4465" s="359" t="s">
        <v>23425</v>
      </c>
      <c r="F4465" t="str">
        <f t="shared" si="140"/>
        <v>86884</v>
      </c>
      <c r="H4465" s="31">
        <f t="shared" si="141"/>
        <v>7.88</v>
      </c>
    </row>
    <row r="4466" spans="1:8" ht="27">
      <c r="A4466" s="359" t="s">
        <v>11879</v>
      </c>
      <c r="B4466" s="314" t="s">
        <v>3454</v>
      </c>
      <c r="C4466" s="359" t="s">
        <v>112</v>
      </c>
      <c r="D4466" s="359" t="s">
        <v>27568</v>
      </c>
      <c r="F4466" t="str">
        <f t="shared" si="140"/>
        <v>86885</v>
      </c>
      <c r="H4466" s="31">
        <f t="shared" si="141"/>
        <v>10.85</v>
      </c>
    </row>
    <row r="4467" spans="1:8" ht="27">
      <c r="A4467" s="359" t="s">
        <v>11880</v>
      </c>
      <c r="B4467" s="314" t="s">
        <v>6413</v>
      </c>
      <c r="C4467" s="359" t="s">
        <v>112</v>
      </c>
      <c r="D4467" s="359" t="s">
        <v>13990</v>
      </c>
      <c r="F4467" t="str">
        <f t="shared" si="140"/>
        <v>86886</v>
      </c>
      <c r="H4467" s="31">
        <f t="shared" si="141"/>
        <v>33.86</v>
      </c>
    </row>
    <row r="4468" spans="1:8" ht="27">
      <c r="A4468" s="359" t="s">
        <v>11881</v>
      </c>
      <c r="B4468" s="314" t="s">
        <v>6414</v>
      </c>
      <c r="C4468" s="359" t="s">
        <v>112</v>
      </c>
      <c r="D4468" s="359" t="s">
        <v>11214</v>
      </c>
      <c r="F4468" t="str">
        <f t="shared" si="140"/>
        <v>86887</v>
      </c>
      <c r="H4468" s="31">
        <f t="shared" si="141"/>
        <v>36.630000000000003</v>
      </c>
    </row>
    <row r="4469" spans="1:8" ht="27">
      <c r="A4469" s="359" t="s">
        <v>11882</v>
      </c>
      <c r="B4469" s="314" t="s">
        <v>6415</v>
      </c>
      <c r="C4469" s="359" t="s">
        <v>112</v>
      </c>
      <c r="D4469" s="359" t="s">
        <v>27759</v>
      </c>
      <c r="F4469" t="str">
        <f t="shared" si="140"/>
        <v>86888</v>
      </c>
      <c r="H4469" s="31">
        <f t="shared" si="141"/>
        <v>459.94</v>
      </c>
    </row>
    <row r="4470" spans="1:8" ht="40.5">
      <c r="A4470" s="359" t="s">
        <v>11883</v>
      </c>
      <c r="B4470" s="314" t="s">
        <v>3455</v>
      </c>
      <c r="C4470" s="359" t="s">
        <v>112</v>
      </c>
      <c r="D4470" s="359" t="s">
        <v>27760</v>
      </c>
      <c r="F4470" t="str">
        <f t="shared" si="140"/>
        <v>86889</v>
      </c>
      <c r="H4470" s="31">
        <f t="shared" si="141"/>
        <v>374.52</v>
      </c>
    </row>
    <row r="4471" spans="1:8" ht="40.5">
      <c r="A4471" s="359" t="s">
        <v>11884</v>
      </c>
      <c r="B4471" s="314" t="s">
        <v>3456</v>
      </c>
      <c r="C4471" s="359" t="s">
        <v>112</v>
      </c>
      <c r="D4471" s="359" t="s">
        <v>27761</v>
      </c>
      <c r="F4471" t="str">
        <f t="shared" si="140"/>
        <v>86893</v>
      </c>
      <c r="H4471" s="31">
        <f t="shared" si="141"/>
        <v>647.53</v>
      </c>
    </row>
    <row r="4472" spans="1:8" ht="27">
      <c r="A4472" s="359" t="s">
        <v>11885</v>
      </c>
      <c r="B4472" s="314" t="s">
        <v>3457</v>
      </c>
      <c r="C4472" s="359" t="s">
        <v>112</v>
      </c>
      <c r="D4472" s="359" t="s">
        <v>27762</v>
      </c>
      <c r="F4472" t="str">
        <f t="shared" si="140"/>
        <v>86894</v>
      </c>
      <c r="H4472" s="31">
        <f t="shared" si="141"/>
        <v>240.19</v>
      </c>
    </row>
    <row r="4473" spans="1:8" ht="40.5">
      <c r="A4473" s="359" t="s">
        <v>11886</v>
      </c>
      <c r="B4473" s="314" t="s">
        <v>3458</v>
      </c>
      <c r="C4473" s="359" t="s">
        <v>112</v>
      </c>
      <c r="D4473" s="359" t="s">
        <v>27763</v>
      </c>
      <c r="F4473" t="str">
        <f t="shared" si="140"/>
        <v>86895</v>
      </c>
      <c r="H4473" s="31">
        <f t="shared" si="141"/>
        <v>222.08</v>
      </c>
    </row>
    <row r="4474" spans="1:8" ht="40.5">
      <c r="A4474" s="359" t="s">
        <v>11887</v>
      </c>
      <c r="B4474" s="314" t="s">
        <v>3459</v>
      </c>
      <c r="C4474" s="359" t="s">
        <v>112</v>
      </c>
      <c r="D4474" s="359" t="s">
        <v>27764</v>
      </c>
      <c r="F4474" t="str">
        <f t="shared" si="140"/>
        <v>86899</v>
      </c>
      <c r="H4474" s="31">
        <f t="shared" si="141"/>
        <v>324.49</v>
      </c>
    </row>
    <row r="4475" spans="1:8" ht="27">
      <c r="A4475" s="359" t="s">
        <v>11888</v>
      </c>
      <c r="B4475" s="314" t="s">
        <v>3460</v>
      </c>
      <c r="C4475" s="359" t="s">
        <v>112</v>
      </c>
      <c r="D4475" s="359" t="s">
        <v>27765</v>
      </c>
      <c r="F4475" t="str">
        <f t="shared" si="140"/>
        <v>86900</v>
      </c>
      <c r="H4475" s="31">
        <f t="shared" si="141"/>
        <v>196.04</v>
      </c>
    </row>
    <row r="4476" spans="1:8" ht="40.5">
      <c r="A4476" s="359" t="s">
        <v>11889</v>
      </c>
      <c r="B4476" s="314" t="s">
        <v>3461</v>
      </c>
      <c r="C4476" s="359" t="s">
        <v>112</v>
      </c>
      <c r="D4476" s="359" t="s">
        <v>27766</v>
      </c>
      <c r="F4476" t="str">
        <f t="shared" si="140"/>
        <v>86901</v>
      </c>
      <c r="H4476" s="31">
        <f t="shared" si="141"/>
        <v>136.01</v>
      </c>
    </row>
    <row r="4477" spans="1:8" ht="40.5">
      <c r="A4477" s="359" t="s">
        <v>11890</v>
      </c>
      <c r="B4477" s="314" t="s">
        <v>3462</v>
      </c>
      <c r="C4477" s="359" t="s">
        <v>112</v>
      </c>
      <c r="D4477" s="359" t="s">
        <v>27767</v>
      </c>
      <c r="F4477" t="str">
        <f t="shared" si="140"/>
        <v>86902</v>
      </c>
      <c r="H4477" s="31">
        <f t="shared" si="141"/>
        <v>261.16000000000003</v>
      </c>
    </row>
    <row r="4478" spans="1:8" ht="40.5">
      <c r="A4478" s="359" t="s">
        <v>11891</v>
      </c>
      <c r="B4478" s="314" t="s">
        <v>3463</v>
      </c>
      <c r="C4478" s="359" t="s">
        <v>112</v>
      </c>
      <c r="D4478" s="359" t="s">
        <v>27768</v>
      </c>
      <c r="F4478" t="str">
        <f t="shared" si="140"/>
        <v>86903</v>
      </c>
      <c r="H4478" s="31">
        <f t="shared" si="141"/>
        <v>345.75</v>
      </c>
    </row>
    <row r="4479" spans="1:8" ht="40.5">
      <c r="A4479" s="359" t="s">
        <v>11892</v>
      </c>
      <c r="B4479" s="314" t="s">
        <v>3464</v>
      </c>
      <c r="C4479" s="359" t="s">
        <v>112</v>
      </c>
      <c r="D4479" s="359" t="s">
        <v>27769</v>
      </c>
      <c r="F4479" t="str">
        <f t="shared" si="140"/>
        <v>86904</v>
      </c>
      <c r="H4479" s="31">
        <f t="shared" si="141"/>
        <v>135.83000000000001</v>
      </c>
    </row>
    <row r="4480" spans="1:8" ht="40.5">
      <c r="A4480" s="359" t="s">
        <v>11893</v>
      </c>
      <c r="B4480" s="314" t="s">
        <v>3465</v>
      </c>
      <c r="C4480" s="359" t="s">
        <v>112</v>
      </c>
      <c r="D4480" s="359" t="s">
        <v>27770</v>
      </c>
      <c r="F4480" t="str">
        <f t="shared" si="140"/>
        <v>86905</v>
      </c>
      <c r="H4480" s="31">
        <f t="shared" si="141"/>
        <v>211.6</v>
      </c>
    </row>
    <row r="4481" spans="1:8" ht="40.5">
      <c r="A4481" s="359" t="s">
        <v>11894</v>
      </c>
      <c r="B4481" s="314" t="s">
        <v>6416</v>
      </c>
      <c r="C4481" s="359" t="s">
        <v>112</v>
      </c>
      <c r="D4481" s="359" t="s">
        <v>25257</v>
      </c>
      <c r="F4481" t="str">
        <f t="shared" si="140"/>
        <v>86906</v>
      </c>
      <c r="H4481" s="31">
        <f t="shared" si="141"/>
        <v>49.46</v>
      </c>
    </row>
    <row r="4482" spans="1:8" ht="40.5">
      <c r="A4482" s="359" t="s">
        <v>11895</v>
      </c>
      <c r="B4482" s="314" t="s">
        <v>3466</v>
      </c>
      <c r="C4482" s="359" t="s">
        <v>112</v>
      </c>
      <c r="D4482" s="359" t="s">
        <v>27771</v>
      </c>
      <c r="F4482" t="str">
        <f t="shared" si="140"/>
        <v>86908</v>
      </c>
      <c r="H4482" s="31">
        <f t="shared" si="141"/>
        <v>252.34</v>
      </c>
    </row>
    <row r="4483" spans="1:8" ht="40.5">
      <c r="A4483" s="359" t="s">
        <v>11896</v>
      </c>
      <c r="B4483" s="314" t="s">
        <v>3467</v>
      </c>
      <c r="C4483" s="359" t="s">
        <v>112</v>
      </c>
      <c r="D4483" s="359" t="s">
        <v>27772</v>
      </c>
      <c r="F4483" t="str">
        <f t="shared" si="140"/>
        <v>86909</v>
      </c>
      <c r="H4483" s="31">
        <f t="shared" si="141"/>
        <v>98.67</v>
      </c>
    </row>
    <row r="4484" spans="1:8" ht="40.5">
      <c r="A4484" s="359" t="s">
        <v>11897</v>
      </c>
      <c r="B4484" s="314" t="s">
        <v>3468</v>
      </c>
      <c r="C4484" s="359" t="s">
        <v>112</v>
      </c>
      <c r="D4484" s="359" t="s">
        <v>27773</v>
      </c>
      <c r="F4484" t="str">
        <f t="shared" si="140"/>
        <v>86910</v>
      </c>
      <c r="H4484" s="31">
        <f t="shared" si="141"/>
        <v>94.43</v>
      </c>
    </row>
    <row r="4485" spans="1:8" ht="40.5">
      <c r="A4485" s="359" t="s">
        <v>11898</v>
      </c>
      <c r="B4485" s="314" t="s">
        <v>2228</v>
      </c>
      <c r="C4485" s="359" t="s">
        <v>112</v>
      </c>
      <c r="D4485" s="359" t="s">
        <v>21680</v>
      </c>
      <c r="F4485" t="str">
        <f t="shared" ref="F4485:F4548" si="142">TRIM(A4485)</f>
        <v>86911</v>
      </c>
      <c r="H4485" s="31">
        <f t="shared" ref="H4485:H4548" si="143">ROUND(D4485*(1+$H$1),2)</f>
        <v>42.13</v>
      </c>
    </row>
    <row r="4486" spans="1:8" ht="40.5">
      <c r="A4486" s="359" t="s">
        <v>11899</v>
      </c>
      <c r="B4486" s="314" t="s">
        <v>2419</v>
      </c>
      <c r="C4486" s="359" t="s">
        <v>112</v>
      </c>
      <c r="D4486" s="359" t="s">
        <v>21680</v>
      </c>
      <c r="F4486" t="str">
        <f t="shared" si="142"/>
        <v>86912</v>
      </c>
      <c r="H4486" s="31">
        <f t="shared" si="143"/>
        <v>42.13</v>
      </c>
    </row>
    <row r="4487" spans="1:8" ht="27">
      <c r="A4487" s="359" t="s">
        <v>11900</v>
      </c>
      <c r="B4487" s="314" t="s">
        <v>3469</v>
      </c>
      <c r="C4487" s="359" t="s">
        <v>112</v>
      </c>
      <c r="D4487" s="359" t="s">
        <v>22421</v>
      </c>
      <c r="F4487" t="str">
        <f t="shared" si="142"/>
        <v>86913</v>
      </c>
      <c r="H4487" s="31">
        <f t="shared" si="143"/>
        <v>19.25</v>
      </c>
    </row>
    <row r="4488" spans="1:8" ht="27">
      <c r="A4488" s="359" t="s">
        <v>11901</v>
      </c>
      <c r="B4488" s="314" t="s">
        <v>6417</v>
      </c>
      <c r="C4488" s="359" t="s">
        <v>112</v>
      </c>
      <c r="D4488" s="359" t="s">
        <v>27774</v>
      </c>
      <c r="F4488" t="str">
        <f t="shared" si="142"/>
        <v>86914</v>
      </c>
      <c r="H4488" s="31">
        <f t="shared" si="143"/>
        <v>38.479999999999997</v>
      </c>
    </row>
    <row r="4489" spans="1:8" ht="40.5">
      <c r="A4489" s="359" t="s">
        <v>11902</v>
      </c>
      <c r="B4489" s="314" t="s">
        <v>6418</v>
      </c>
      <c r="C4489" s="359" t="s">
        <v>112</v>
      </c>
      <c r="D4489" s="359" t="s">
        <v>27093</v>
      </c>
      <c r="F4489" t="str">
        <f t="shared" si="142"/>
        <v>86915</v>
      </c>
      <c r="H4489" s="31">
        <f t="shared" si="143"/>
        <v>82.91</v>
      </c>
    </row>
    <row r="4490" spans="1:8" ht="27">
      <c r="A4490" s="359" t="s">
        <v>11903</v>
      </c>
      <c r="B4490" s="314" t="s">
        <v>3470</v>
      </c>
      <c r="C4490" s="359" t="s">
        <v>112</v>
      </c>
      <c r="D4490" s="359" t="s">
        <v>26809</v>
      </c>
      <c r="F4490" t="str">
        <f t="shared" si="142"/>
        <v>86916</v>
      </c>
      <c r="H4490" s="31">
        <f t="shared" si="143"/>
        <v>32.729999999999997</v>
      </c>
    </row>
    <row r="4491" spans="1:8" ht="67.5">
      <c r="A4491" s="359" t="s">
        <v>11904</v>
      </c>
      <c r="B4491" s="314" t="s">
        <v>3471</v>
      </c>
      <c r="C4491" s="359" t="s">
        <v>112</v>
      </c>
      <c r="D4491" s="359" t="s">
        <v>27775</v>
      </c>
      <c r="F4491" t="str">
        <f t="shared" si="142"/>
        <v>86919</v>
      </c>
      <c r="H4491" s="31">
        <f t="shared" si="143"/>
        <v>848.55</v>
      </c>
    </row>
    <row r="4492" spans="1:8" ht="67.5">
      <c r="A4492" s="359" t="s">
        <v>11905</v>
      </c>
      <c r="B4492" s="314" t="s">
        <v>22007</v>
      </c>
      <c r="C4492" s="359" t="s">
        <v>112</v>
      </c>
      <c r="D4492" s="359" t="s">
        <v>27776</v>
      </c>
      <c r="F4492" t="str">
        <f t="shared" si="142"/>
        <v>86920</v>
      </c>
      <c r="H4492" s="31">
        <f t="shared" si="143"/>
        <v>809.71</v>
      </c>
    </row>
    <row r="4493" spans="1:8" ht="54">
      <c r="A4493" s="359" t="s">
        <v>11906</v>
      </c>
      <c r="B4493" s="314" t="s">
        <v>6419</v>
      </c>
      <c r="C4493" s="359" t="s">
        <v>112</v>
      </c>
      <c r="D4493" s="359" t="s">
        <v>27777</v>
      </c>
      <c r="F4493" t="str">
        <f t="shared" si="142"/>
        <v>86921</v>
      </c>
      <c r="H4493" s="31">
        <f t="shared" si="143"/>
        <v>823.19</v>
      </c>
    </row>
    <row r="4494" spans="1:8" ht="67.5">
      <c r="A4494" s="359" t="s">
        <v>11907</v>
      </c>
      <c r="B4494" s="314" t="s">
        <v>3472</v>
      </c>
      <c r="C4494" s="359" t="s">
        <v>112</v>
      </c>
      <c r="D4494" s="359" t="s">
        <v>27778</v>
      </c>
      <c r="F4494" t="str">
        <f t="shared" si="142"/>
        <v>86922</v>
      </c>
      <c r="H4494" s="31">
        <f t="shared" si="143"/>
        <v>675.51</v>
      </c>
    </row>
    <row r="4495" spans="1:8" ht="67.5">
      <c r="A4495" s="359" t="s">
        <v>11908</v>
      </c>
      <c r="B4495" s="314" t="s">
        <v>6420</v>
      </c>
      <c r="C4495" s="359" t="s">
        <v>112</v>
      </c>
      <c r="D4495" s="359" t="s">
        <v>27779</v>
      </c>
      <c r="F4495" t="str">
        <f t="shared" si="142"/>
        <v>86923</v>
      </c>
      <c r="H4495" s="31">
        <f t="shared" si="143"/>
        <v>518.17999999999995</v>
      </c>
    </row>
    <row r="4496" spans="1:8" ht="54">
      <c r="A4496" s="359" t="s">
        <v>11909</v>
      </c>
      <c r="B4496" s="314" t="s">
        <v>3473</v>
      </c>
      <c r="C4496" s="359" t="s">
        <v>112</v>
      </c>
      <c r="D4496" s="359" t="s">
        <v>27780</v>
      </c>
      <c r="F4496" t="str">
        <f t="shared" si="142"/>
        <v>86924</v>
      </c>
      <c r="H4496" s="31">
        <f t="shared" si="143"/>
        <v>531.66</v>
      </c>
    </row>
    <row r="4497" spans="1:8" ht="67.5">
      <c r="A4497" s="359" t="s">
        <v>11910</v>
      </c>
      <c r="B4497" s="314" t="s">
        <v>3474</v>
      </c>
      <c r="C4497" s="359" t="s">
        <v>112</v>
      </c>
      <c r="D4497" s="359" t="s">
        <v>27781</v>
      </c>
      <c r="F4497" t="str">
        <f t="shared" si="142"/>
        <v>86925</v>
      </c>
      <c r="H4497" s="31">
        <f t="shared" si="143"/>
        <v>370.77</v>
      </c>
    </row>
    <row r="4498" spans="1:8" ht="54">
      <c r="A4498" s="359" t="s">
        <v>11911</v>
      </c>
      <c r="B4498" s="314" t="s">
        <v>3475</v>
      </c>
      <c r="C4498" s="359" t="s">
        <v>112</v>
      </c>
      <c r="D4498" s="359" t="s">
        <v>27782</v>
      </c>
      <c r="F4498" t="str">
        <f t="shared" si="142"/>
        <v>86926</v>
      </c>
      <c r="H4498" s="31">
        <f t="shared" si="143"/>
        <v>384.25</v>
      </c>
    </row>
    <row r="4499" spans="1:8" ht="67.5">
      <c r="A4499" s="359" t="s">
        <v>11912</v>
      </c>
      <c r="B4499" s="314" t="s">
        <v>3476</v>
      </c>
      <c r="C4499" s="359" t="s">
        <v>112</v>
      </c>
      <c r="D4499" s="359" t="s">
        <v>27783</v>
      </c>
      <c r="F4499" t="str">
        <f t="shared" si="142"/>
        <v>86927</v>
      </c>
      <c r="H4499" s="31">
        <f t="shared" si="143"/>
        <v>237.96</v>
      </c>
    </row>
    <row r="4500" spans="1:8" ht="54">
      <c r="A4500" s="359" t="s">
        <v>11913</v>
      </c>
      <c r="B4500" s="314" t="s">
        <v>3477</v>
      </c>
      <c r="C4500" s="359" t="s">
        <v>112</v>
      </c>
      <c r="D4500" s="359" t="s">
        <v>27784</v>
      </c>
      <c r="F4500" t="str">
        <f t="shared" si="142"/>
        <v>86928</v>
      </c>
      <c r="H4500" s="31">
        <f t="shared" si="143"/>
        <v>251.44</v>
      </c>
    </row>
    <row r="4501" spans="1:8" ht="67.5">
      <c r="A4501" s="359" t="s">
        <v>11914</v>
      </c>
      <c r="B4501" s="314" t="s">
        <v>6421</v>
      </c>
      <c r="C4501" s="359" t="s">
        <v>112</v>
      </c>
      <c r="D4501" s="359" t="s">
        <v>27785</v>
      </c>
      <c r="F4501" t="str">
        <f t="shared" si="142"/>
        <v>86929</v>
      </c>
      <c r="H4501" s="31">
        <f t="shared" si="143"/>
        <v>230.38</v>
      </c>
    </row>
    <row r="4502" spans="1:8" ht="54">
      <c r="A4502" s="359" t="s">
        <v>11915</v>
      </c>
      <c r="B4502" s="314" t="s">
        <v>3478</v>
      </c>
      <c r="C4502" s="359" t="s">
        <v>112</v>
      </c>
      <c r="D4502" s="359" t="s">
        <v>27786</v>
      </c>
      <c r="F4502" t="str">
        <f t="shared" si="142"/>
        <v>86930</v>
      </c>
      <c r="H4502" s="31">
        <f t="shared" si="143"/>
        <v>243.86</v>
      </c>
    </row>
    <row r="4503" spans="1:8" ht="54">
      <c r="A4503" s="359" t="s">
        <v>11916</v>
      </c>
      <c r="B4503" s="382" t="s">
        <v>6422</v>
      </c>
      <c r="C4503" s="359" t="s">
        <v>112</v>
      </c>
      <c r="D4503" s="359" t="s">
        <v>27787</v>
      </c>
      <c r="F4503" t="str">
        <f t="shared" si="142"/>
        <v>86931</v>
      </c>
      <c r="H4503" s="31">
        <f t="shared" si="143"/>
        <v>470.79</v>
      </c>
    </row>
    <row r="4504" spans="1:8" ht="54">
      <c r="A4504" s="359" t="s">
        <v>11917</v>
      </c>
      <c r="B4504" s="314" t="s">
        <v>22493</v>
      </c>
      <c r="C4504" s="359" t="s">
        <v>112</v>
      </c>
      <c r="D4504" s="359" t="s">
        <v>27788</v>
      </c>
      <c r="F4504" t="str">
        <f t="shared" si="142"/>
        <v>86932</v>
      </c>
      <c r="H4504" s="31">
        <f t="shared" si="143"/>
        <v>496.57</v>
      </c>
    </row>
    <row r="4505" spans="1:8" ht="67.5">
      <c r="A4505" s="359" t="s">
        <v>11918</v>
      </c>
      <c r="B4505" s="314" t="s">
        <v>6423</v>
      </c>
      <c r="C4505" s="359" t="s">
        <v>112</v>
      </c>
      <c r="D4505" s="359" t="s">
        <v>27789</v>
      </c>
      <c r="F4505" t="str">
        <f t="shared" si="142"/>
        <v>86933</v>
      </c>
      <c r="H4505" s="31">
        <f t="shared" si="143"/>
        <v>317.22000000000003</v>
      </c>
    </row>
    <row r="4506" spans="1:8" ht="67.5">
      <c r="A4506" s="359" t="s">
        <v>11919</v>
      </c>
      <c r="B4506" s="314" t="s">
        <v>6424</v>
      </c>
      <c r="C4506" s="359" t="s">
        <v>112</v>
      </c>
      <c r="D4506" s="359" t="s">
        <v>27790</v>
      </c>
      <c r="F4506" t="str">
        <f t="shared" si="142"/>
        <v>86934</v>
      </c>
      <c r="H4506" s="31">
        <f t="shared" si="143"/>
        <v>309.64</v>
      </c>
    </row>
    <row r="4507" spans="1:8" ht="54">
      <c r="A4507" s="359" t="s">
        <v>11920</v>
      </c>
      <c r="B4507" s="314" t="s">
        <v>3479</v>
      </c>
      <c r="C4507" s="359" t="s">
        <v>112</v>
      </c>
      <c r="D4507" s="359" t="s">
        <v>27791</v>
      </c>
      <c r="F4507" t="str">
        <f t="shared" si="142"/>
        <v>86935</v>
      </c>
      <c r="H4507" s="31">
        <f t="shared" si="143"/>
        <v>255.02</v>
      </c>
    </row>
    <row r="4508" spans="1:8" ht="54">
      <c r="A4508" s="359" t="s">
        <v>11921</v>
      </c>
      <c r="B4508" s="314" t="s">
        <v>3480</v>
      </c>
      <c r="C4508" s="359" t="s">
        <v>112</v>
      </c>
      <c r="D4508" s="359" t="s">
        <v>27792</v>
      </c>
      <c r="F4508" t="str">
        <f t="shared" si="142"/>
        <v>86936</v>
      </c>
      <c r="H4508" s="31">
        <f t="shared" si="143"/>
        <v>381.09</v>
      </c>
    </row>
    <row r="4509" spans="1:8" ht="54">
      <c r="A4509" s="359" t="s">
        <v>11922</v>
      </c>
      <c r="B4509" s="314" t="s">
        <v>3481</v>
      </c>
      <c r="C4509" s="359" t="s">
        <v>112</v>
      </c>
      <c r="D4509" s="359" t="s">
        <v>27793</v>
      </c>
      <c r="F4509" t="str">
        <f t="shared" si="142"/>
        <v>86937</v>
      </c>
      <c r="H4509" s="31">
        <f t="shared" si="143"/>
        <v>172.25</v>
      </c>
    </row>
    <row r="4510" spans="1:8" ht="54">
      <c r="A4510" s="359" t="s">
        <v>11923</v>
      </c>
      <c r="B4510" s="314" t="s">
        <v>3482</v>
      </c>
      <c r="C4510" s="359" t="s">
        <v>112</v>
      </c>
      <c r="D4510" s="359" t="s">
        <v>27794</v>
      </c>
      <c r="F4510" t="str">
        <f t="shared" si="142"/>
        <v>86938</v>
      </c>
      <c r="H4510" s="31">
        <f t="shared" si="143"/>
        <v>298.32</v>
      </c>
    </row>
    <row r="4511" spans="1:8" ht="67.5">
      <c r="A4511" s="359" t="s">
        <v>11924</v>
      </c>
      <c r="B4511" s="314" t="s">
        <v>6425</v>
      </c>
      <c r="C4511" s="359" t="s">
        <v>112</v>
      </c>
      <c r="D4511" s="359" t="s">
        <v>27795</v>
      </c>
      <c r="F4511" t="str">
        <f t="shared" si="142"/>
        <v>86939</v>
      </c>
      <c r="H4511" s="31">
        <f t="shared" si="143"/>
        <v>335.13</v>
      </c>
    </row>
    <row r="4512" spans="1:8" ht="67.5">
      <c r="A4512" s="359" t="s">
        <v>11925</v>
      </c>
      <c r="B4512" s="314" t="s">
        <v>6426</v>
      </c>
      <c r="C4512" s="359" t="s">
        <v>112</v>
      </c>
      <c r="D4512" s="359" t="s">
        <v>27796</v>
      </c>
      <c r="F4512" t="str">
        <f t="shared" si="142"/>
        <v>86940</v>
      </c>
      <c r="H4512" s="31">
        <f t="shared" si="143"/>
        <v>792.93</v>
      </c>
    </row>
    <row r="4513" spans="1:8" ht="81">
      <c r="A4513" s="359" t="s">
        <v>11926</v>
      </c>
      <c r="B4513" s="314" t="s">
        <v>6427</v>
      </c>
      <c r="C4513" s="359" t="s">
        <v>112</v>
      </c>
      <c r="D4513" s="359" t="s">
        <v>27797</v>
      </c>
      <c r="F4513" t="str">
        <f t="shared" si="142"/>
        <v>86941</v>
      </c>
      <c r="H4513" s="31">
        <f t="shared" si="143"/>
        <v>627.61</v>
      </c>
    </row>
    <row r="4514" spans="1:8" ht="67.5">
      <c r="A4514" s="359" t="s">
        <v>11927</v>
      </c>
      <c r="B4514" s="314" t="s">
        <v>3483</v>
      </c>
      <c r="C4514" s="359" t="s">
        <v>112</v>
      </c>
      <c r="D4514" s="359" t="s">
        <v>27798</v>
      </c>
      <c r="F4514" t="str">
        <f t="shared" si="142"/>
        <v>86942</v>
      </c>
      <c r="H4514" s="31">
        <f t="shared" si="143"/>
        <v>217.38</v>
      </c>
    </row>
    <row r="4515" spans="1:8" ht="67.5">
      <c r="A4515" s="359" t="s">
        <v>11928</v>
      </c>
      <c r="B4515" s="314" t="s">
        <v>22494</v>
      </c>
      <c r="C4515" s="359" t="s">
        <v>112</v>
      </c>
      <c r="D4515" s="359" t="s">
        <v>27799</v>
      </c>
      <c r="F4515" t="str">
        <f t="shared" si="142"/>
        <v>86943</v>
      </c>
      <c r="H4515" s="31">
        <f t="shared" si="143"/>
        <v>209.8</v>
      </c>
    </row>
    <row r="4516" spans="1:8" ht="81">
      <c r="A4516" s="359" t="s">
        <v>11929</v>
      </c>
      <c r="B4516" s="314" t="s">
        <v>22008</v>
      </c>
      <c r="C4516" s="359" t="s">
        <v>112</v>
      </c>
      <c r="D4516" s="359" t="s">
        <v>27800</v>
      </c>
      <c r="F4516" t="str">
        <f t="shared" si="142"/>
        <v>86947</v>
      </c>
      <c r="H4516" s="31">
        <f t="shared" si="143"/>
        <v>907.67</v>
      </c>
    </row>
    <row r="4517" spans="1:8" ht="40.5">
      <c r="A4517" s="359" t="s">
        <v>11930</v>
      </c>
      <c r="B4517" s="314" t="s">
        <v>3484</v>
      </c>
      <c r="C4517" s="359" t="s">
        <v>112</v>
      </c>
      <c r="D4517" s="359" t="s">
        <v>27801</v>
      </c>
      <c r="F4517" t="str">
        <f t="shared" si="142"/>
        <v>88571</v>
      </c>
      <c r="H4517" s="31">
        <f t="shared" si="143"/>
        <v>51.99</v>
      </c>
    </row>
    <row r="4518" spans="1:8" ht="81">
      <c r="A4518" s="359" t="s">
        <v>11931</v>
      </c>
      <c r="B4518" s="314" t="s">
        <v>6428</v>
      </c>
      <c r="C4518" s="359" t="s">
        <v>112</v>
      </c>
      <c r="D4518" s="359" t="s">
        <v>27802</v>
      </c>
      <c r="F4518" t="str">
        <f t="shared" si="142"/>
        <v>93396</v>
      </c>
      <c r="H4518" s="31">
        <f t="shared" si="143"/>
        <v>451.67</v>
      </c>
    </row>
    <row r="4519" spans="1:8" ht="81">
      <c r="A4519" s="359" t="s">
        <v>11932</v>
      </c>
      <c r="B4519" s="314" t="s">
        <v>6429</v>
      </c>
      <c r="C4519" s="359" t="s">
        <v>112</v>
      </c>
      <c r="D4519" s="359" t="s">
        <v>27803</v>
      </c>
      <c r="F4519" t="str">
        <f t="shared" si="142"/>
        <v>93441</v>
      </c>
      <c r="H4519" s="31">
        <f t="shared" si="143"/>
        <v>679.56</v>
      </c>
    </row>
    <row r="4520" spans="1:8" ht="94.5">
      <c r="A4520" s="359" t="s">
        <v>11933</v>
      </c>
      <c r="B4520" s="382" t="s">
        <v>6430</v>
      </c>
      <c r="C4520" s="359" t="s">
        <v>112</v>
      </c>
      <c r="D4520" s="359" t="s">
        <v>27804</v>
      </c>
      <c r="F4520" t="str">
        <f t="shared" si="142"/>
        <v>93442</v>
      </c>
      <c r="H4520" s="31">
        <f t="shared" si="143"/>
        <v>1135.17</v>
      </c>
    </row>
    <row r="4521" spans="1:8" ht="27">
      <c r="A4521" s="359" t="s">
        <v>11934</v>
      </c>
      <c r="B4521" s="314" t="s">
        <v>6431</v>
      </c>
      <c r="C4521" s="359" t="s">
        <v>112</v>
      </c>
      <c r="D4521" s="359" t="s">
        <v>27805</v>
      </c>
      <c r="F4521" t="str">
        <f t="shared" si="142"/>
        <v>95469</v>
      </c>
      <c r="H4521" s="31">
        <f t="shared" si="143"/>
        <v>216.61</v>
      </c>
    </row>
    <row r="4522" spans="1:8" ht="54">
      <c r="A4522" s="359" t="s">
        <v>11935</v>
      </c>
      <c r="B4522" s="314" t="s">
        <v>6432</v>
      </c>
      <c r="C4522" s="359" t="s">
        <v>112</v>
      </c>
      <c r="D4522" s="359" t="s">
        <v>27806</v>
      </c>
      <c r="F4522" t="str">
        <f t="shared" si="142"/>
        <v>95470</v>
      </c>
      <c r="H4522" s="31">
        <f t="shared" si="143"/>
        <v>223.71</v>
      </c>
    </row>
    <row r="4523" spans="1:8" ht="40.5">
      <c r="A4523" s="359" t="s">
        <v>11936</v>
      </c>
      <c r="B4523" s="314" t="s">
        <v>22496</v>
      </c>
      <c r="C4523" s="359" t="s">
        <v>112</v>
      </c>
      <c r="D4523" s="359" t="s">
        <v>27807</v>
      </c>
      <c r="F4523" t="str">
        <f t="shared" si="142"/>
        <v>95471</v>
      </c>
      <c r="H4523" s="31">
        <f t="shared" si="143"/>
        <v>798.12</v>
      </c>
    </row>
    <row r="4524" spans="1:8" ht="54">
      <c r="A4524" s="359" t="s">
        <v>11937</v>
      </c>
      <c r="B4524" s="314" t="s">
        <v>6433</v>
      </c>
      <c r="C4524" s="359" t="s">
        <v>112</v>
      </c>
      <c r="D4524" s="359" t="s">
        <v>27808</v>
      </c>
      <c r="F4524" t="str">
        <f t="shared" si="142"/>
        <v>95472</v>
      </c>
      <c r="H4524" s="31">
        <f t="shared" si="143"/>
        <v>805.23</v>
      </c>
    </row>
    <row r="4525" spans="1:8" ht="27">
      <c r="A4525" s="359" t="s">
        <v>11938</v>
      </c>
      <c r="B4525" s="314" t="s">
        <v>6434</v>
      </c>
      <c r="C4525" s="359" t="s">
        <v>112</v>
      </c>
      <c r="D4525" s="359" t="s">
        <v>17658</v>
      </c>
      <c r="F4525" t="str">
        <f t="shared" si="142"/>
        <v>95542</v>
      </c>
      <c r="H4525" s="31">
        <f t="shared" si="143"/>
        <v>28.64</v>
      </c>
    </row>
    <row r="4526" spans="1:8" ht="27">
      <c r="A4526" s="359" t="s">
        <v>11939</v>
      </c>
      <c r="B4526" s="314" t="s">
        <v>6435</v>
      </c>
      <c r="C4526" s="359" t="s">
        <v>112</v>
      </c>
      <c r="D4526" s="359" t="s">
        <v>24567</v>
      </c>
      <c r="F4526" t="str">
        <f t="shared" si="142"/>
        <v>95543</v>
      </c>
      <c r="H4526" s="31">
        <f t="shared" si="143"/>
        <v>46.45</v>
      </c>
    </row>
    <row r="4527" spans="1:8" ht="27">
      <c r="A4527" s="359" t="s">
        <v>11940</v>
      </c>
      <c r="B4527" s="314" t="s">
        <v>22497</v>
      </c>
      <c r="C4527" s="359" t="s">
        <v>112</v>
      </c>
      <c r="D4527" s="359" t="s">
        <v>22433</v>
      </c>
      <c r="F4527" t="str">
        <f t="shared" si="142"/>
        <v>95544</v>
      </c>
      <c r="H4527" s="31">
        <f t="shared" si="143"/>
        <v>36.200000000000003</v>
      </c>
    </row>
    <row r="4528" spans="1:8" ht="27">
      <c r="A4528" s="359" t="s">
        <v>11941</v>
      </c>
      <c r="B4528" s="314" t="s">
        <v>6436</v>
      </c>
      <c r="C4528" s="359" t="s">
        <v>112</v>
      </c>
      <c r="D4528" s="359" t="s">
        <v>27384</v>
      </c>
      <c r="F4528" t="str">
        <f t="shared" si="142"/>
        <v>95545</v>
      </c>
      <c r="H4528" s="31">
        <f t="shared" si="143"/>
        <v>35.39</v>
      </c>
    </row>
    <row r="4529" spans="1:8" ht="27">
      <c r="A4529" s="359" t="s">
        <v>11942</v>
      </c>
      <c r="B4529" s="314" t="s">
        <v>6437</v>
      </c>
      <c r="C4529" s="359" t="s">
        <v>112</v>
      </c>
      <c r="D4529" s="359" t="s">
        <v>27809</v>
      </c>
      <c r="F4529" t="str">
        <f t="shared" si="142"/>
        <v>95546</v>
      </c>
      <c r="H4529" s="31">
        <f t="shared" si="143"/>
        <v>107.38</v>
      </c>
    </row>
    <row r="4530" spans="1:8" ht="40.5">
      <c r="A4530" s="359" t="s">
        <v>11943</v>
      </c>
      <c r="B4530" s="314" t="s">
        <v>6438</v>
      </c>
      <c r="C4530" s="359" t="s">
        <v>112</v>
      </c>
      <c r="D4530" s="359" t="s">
        <v>23415</v>
      </c>
      <c r="F4530" t="str">
        <f t="shared" si="142"/>
        <v>95547</v>
      </c>
      <c r="H4530" s="31">
        <f t="shared" si="143"/>
        <v>52.92</v>
      </c>
    </row>
    <row r="4531" spans="1:8" ht="27">
      <c r="A4531" s="359" t="s">
        <v>11944</v>
      </c>
      <c r="B4531" s="314" t="s">
        <v>6439</v>
      </c>
      <c r="C4531" s="359" t="s">
        <v>112</v>
      </c>
      <c r="D4531" s="359" t="s">
        <v>13972</v>
      </c>
      <c r="F4531" t="str">
        <f t="shared" si="142"/>
        <v>6087</v>
      </c>
      <c r="H4531" s="31">
        <f t="shared" si="143"/>
        <v>25.57</v>
      </c>
    </row>
    <row r="4532" spans="1:8" ht="54">
      <c r="A4532" s="359" t="s">
        <v>14728</v>
      </c>
      <c r="B4532" s="314" t="s">
        <v>14729</v>
      </c>
      <c r="C4532" s="359" t="s">
        <v>112</v>
      </c>
      <c r="D4532" s="359" t="s">
        <v>27810</v>
      </c>
      <c r="F4532" t="str">
        <f t="shared" si="142"/>
        <v>98052</v>
      </c>
      <c r="H4532" s="31">
        <f t="shared" si="143"/>
        <v>1345.07</v>
      </c>
    </row>
    <row r="4533" spans="1:8" ht="54">
      <c r="A4533" s="359" t="s">
        <v>14730</v>
      </c>
      <c r="B4533" s="314" t="s">
        <v>14731</v>
      </c>
      <c r="C4533" s="359" t="s">
        <v>112</v>
      </c>
      <c r="D4533" s="359" t="s">
        <v>27811</v>
      </c>
      <c r="F4533" t="str">
        <f t="shared" si="142"/>
        <v>98053</v>
      </c>
      <c r="H4533" s="31">
        <f t="shared" si="143"/>
        <v>1968.32</v>
      </c>
    </row>
    <row r="4534" spans="1:8" ht="54">
      <c r="A4534" s="359" t="s">
        <v>14732</v>
      </c>
      <c r="B4534" s="314" t="s">
        <v>14733</v>
      </c>
      <c r="C4534" s="359" t="s">
        <v>112</v>
      </c>
      <c r="D4534" s="359" t="s">
        <v>27812</v>
      </c>
      <c r="F4534" t="str">
        <f t="shared" si="142"/>
        <v>98054</v>
      </c>
      <c r="H4534" s="31">
        <f t="shared" si="143"/>
        <v>2881.95</v>
      </c>
    </row>
    <row r="4535" spans="1:8" ht="54">
      <c r="A4535" s="359" t="s">
        <v>14734</v>
      </c>
      <c r="B4535" s="314" t="s">
        <v>14735</v>
      </c>
      <c r="C4535" s="359" t="s">
        <v>112</v>
      </c>
      <c r="D4535" s="359" t="s">
        <v>27813</v>
      </c>
      <c r="F4535" t="str">
        <f t="shared" si="142"/>
        <v>98055</v>
      </c>
      <c r="H4535" s="31">
        <f t="shared" si="143"/>
        <v>3820.29</v>
      </c>
    </row>
    <row r="4536" spans="1:8" ht="54">
      <c r="A4536" s="359" t="s">
        <v>14736</v>
      </c>
      <c r="B4536" s="314" t="s">
        <v>14737</v>
      </c>
      <c r="C4536" s="359" t="s">
        <v>112</v>
      </c>
      <c r="D4536" s="359" t="s">
        <v>27814</v>
      </c>
      <c r="F4536" t="str">
        <f t="shared" si="142"/>
        <v>98056</v>
      </c>
      <c r="H4536" s="31">
        <f t="shared" si="143"/>
        <v>4418.46</v>
      </c>
    </row>
    <row r="4537" spans="1:8" ht="54">
      <c r="A4537" s="359" t="s">
        <v>14738</v>
      </c>
      <c r="B4537" s="314" t="s">
        <v>14739</v>
      </c>
      <c r="C4537" s="359" t="s">
        <v>112</v>
      </c>
      <c r="D4537" s="359" t="s">
        <v>27815</v>
      </c>
      <c r="F4537" t="str">
        <f t="shared" si="142"/>
        <v>98057</v>
      </c>
      <c r="H4537" s="31">
        <f t="shared" si="143"/>
        <v>5822.54</v>
      </c>
    </row>
    <row r="4538" spans="1:8" ht="54">
      <c r="A4538" s="359" t="s">
        <v>14740</v>
      </c>
      <c r="B4538" s="314" t="s">
        <v>14741</v>
      </c>
      <c r="C4538" s="359" t="s">
        <v>112</v>
      </c>
      <c r="D4538" s="359" t="s">
        <v>27816</v>
      </c>
      <c r="F4538" t="str">
        <f t="shared" si="142"/>
        <v>98066</v>
      </c>
      <c r="H4538" s="31">
        <f t="shared" si="143"/>
        <v>4336.47</v>
      </c>
    </row>
    <row r="4539" spans="1:8" ht="54">
      <c r="A4539" s="359" t="s">
        <v>14742</v>
      </c>
      <c r="B4539" s="314" t="s">
        <v>14743</v>
      </c>
      <c r="C4539" s="359" t="s">
        <v>112</v>
      </c>
      <c r="D4539" s="359" t="s">
        <v>27817</v>
      </c>
      <c r="F4539" t="str">
        <f t="shared" si="142"/>
        <v>98067</v>
      </c>
      <c r="H4539" s="31">
        <f t="shared" si="143"/>
        <v>5796.83</v>
      </c>
    </row>
    <row r="4540" spans="1:8" ht="54">
      <c r="A4540" s="359" t="s">
        <v>14744</v>
      </c>
      <c r="B4540" s="314" t="s">
        <v>14745</v>
      </c>
      <c r="C4540" s="359" t="s">
        <v>112</v>
      </c>
      <c r="D4540" s="359" t="s">
        <v>27818</v>
      </c>
      <c r="F4540" t="str">
        <f t="shared" si="142"/>
        <v>98068</v>
      </c>
      <c r="H4540" s="31">
        <f t="shared" si="143"/>
        <v>8199.85</v>
      </c>
    </row>
    <row r="4541" spans="1:8" ht="54">
      <c r="A4541" s="359" t="s">
        <v>14746</v>
      </c>
      <c r="B4541" s="314" t="s">
        <v>14747</v>
      </c>
      <c r="C4541" s="359" t="s">
        <v>112</v>
      </c>
      <c r="D4541" s="359" t="s">
        <v>27819</v>
      </c>
      <c r="F4541" t="str">
        <f t="shared" si="142"/>
        <v>98069</v>
      </c>
      <c r="H4541" s="31">
        <f t="shared" si="143"/>
        <v>10988.39</v>
      </c>
    </row>
    <row r="4542" spans="1:8" ht="54">
      <c r="A4542" s="359" t="s">
        <v>14748</v>
      </c>
      <c r="B4542" s="314" t="s">
        <v>14749</v>
      </c>
      <c r="C4542" s="359" t="s">
        <v>112</v>
      </c>
      <c r="D4542" s="359" t="s">
        <v>27820</v>
      </c>
      <c r="F4542" t="str">
        <f t="shared" si="142"/>
        <v>98070</v>
      </c>
      <c r="H4542" s="31">
        <f t="shared" si="143"/>
        <v>12599.7</v>
      </c>
    </row>
    <row r="4543" spans="1:8" ht="54">
      <c r="A4543" s="359" t="s">
        <v>14750</v>
      </c>
      <c r="B4543" s="314" t="s">
        <v>14751</v>
      </c>
      <c r="C4543" s="359" t="s">
        <v>112</v>
      </c>
      <c r="D4543" s="359" t="s">
        <v>27821</v>
      </c>
      <c r="F4543" t="str">
        <f t="shared" si="142"/>
        <v>98071</v>
      </c>
      <c r="H4543" s="31">
        <f t="shared" si="143"/>
        <v>13842.97</v>
      </c>
    </row>
    <row r="4544" spans="1:8" ht="54">
      <c r="A4544" s="359" t="s">
        <v>14752</v>
      </c>
      <c r="B4544" s="314" t="s">
        <v>14753</v>
      </c>
      <c r="C4544" s="359" t="s">
        <v>112</v>
      </c>
      <c r="D4544" s="359" t="s">
        <v>27822</v>
      </c>
      <c r="F4544" t="str">
        <f t="shared" si="142"/>
        <v>98072</v>
      </c>
      <c r="H4544" s="31">
        <f t="shared" si="143"/>
        <v>3628.83</v>
      </c>
    </row>
    <row r="4545" spans="1:8" ht="54">
      <c r="A4545" s="359" t="s">
        <v>14754</v>
      </c>
      <c r="B4545" s="314" t="s">
        <v>14755</v>
      </c>
      <c r="C4545" s="359" t="s">
        <v>112</v>
      </c>
      <c r="D4545" s="359" t="s">
        <v>27823</v>
      </c>
      <c r="F4545" t="str">
        <f t="shared" si="142"/>
        <v>98073</v>
      </c>
      <c r="H4545" s="31">
        <f t="shared" si="143"/>
        <v>5668.49</v>
      </c>
    </row>
    <row r="4546" spans="1:8" ht="54">
      <c r="A4546" s="359" t="s">
        <v>14756</v>
      </c>
      <c r="B4546" s="314" t="s">
        <v>14757</v>
      </c>
      <c r="C4546" s="359" t="s">
        <v>112</v>
      </c>
      <c r="D4546" s="359" t="s">
        <v>27824</v>
      </c>
      <c r="F4546" t="str">
        <f t="shared" si="142"/>
        <v>98074</v>
      </c>
      <c r="H4546" s="31">
        <f t="shared" si="143"/>
        <v>8797.3799999999992</v>
      </c>
    </row>
    <row r="4547" spans="1:8" ht="54">
      <c r="A4547" s="359" t="s">
        <v>14758</v>
      </c>
      <c r="B4547" s="314" t="s">
        <v>14759</v>
      </c>
      <c r="C4547" s="359" t="s">
        <v>112</v>
      </c>
      <c r="D4547" s="359" t="s">
        <v>27825</v>
      </c>
      <c r="F4547" t="str">
        <f t="shared" si="142"/>
        <v>98075</v>
      </c>
      <c r="H4547" s="31">
        <f t="shared" si="143"/>
        <v>11437.55</v>
      </c>
    </row>
    <row r="4548" spans="1:8" ht="54">
      <c r="A4548" s="359" t="s">
        <v>14760</v>
      </c>
      <c r="B4548" s="314" t="s">
        <v>14761</v>
      </c>
      <c r="C4548" s="359" t="s">
        <v>112</v>
      </c>
      <c r="D4548" s="359" t="s">
        <v>27826</v>
      </c>
      <c r="F4548" t="str">
        <f t="shared" si="142"/>
        <v>98076</v>
      </c>
      <c r="H4548" s="31">
        <f t="shared" si="143"/>
        <v>13176.42</v>
      </c>
    </row>
    <row r="4549" spans="1:8" ht="54">
      <c r="A4549" s="359" t="s">
        <v>14762</v>
      </c>
      <c r="B4549" s="314" t="s">
        <v>14763</v>
      </c>
      <c r="C4549" s="359" t="s">
        <v>112</v>
      </c>
      <c r="D4549" s="359" t="s">
        <v>27827</v>
      </c>
      <c r="F4549" t="str">
        <f t="shared" ref="F4549:F4612" si="144">TRIM(A4549)</f>
        <v>98077</v>
      </c>
      <c r="H4549" s="31">
        <f t="shared" ref="H4549:H4612" si="145">ROUND(D4549*(1+$H$1),2)</f>
        <v>15511.31</v>
      </c>
    </row>
    <row r="4550" spans="1:8" ht="54">
      <c r="A4550" s="359" t="s">
        <v>14764</v>
      </c>
      <c r="B4550" s="314" t="s">
        <v>14765</v>
      </c>
      <c r="C4550" s="359" t="s">
        <v>112</v>
      </c>
      <c r="D4550" s="359" t="s">
        <v>27828</v>
      </c>
      <c r="F4550" t="str">
        <f t="shared" si="144"/>
        <v>98078</v>
      </c>
      <c r="H4550" s="31">
        <f t="shared" si="145"/>
        <v>3670.58</v>
      </c>
    </row>
    <row r="4551" spans="1:8" ht="54">
      <c r="A4551" s="359" t="s">
        <v>14766</v>
      </c>
      <c r="B4551" s="314" t="s">
        <v>14767</v>
      </c>
      <c r="C4551" s="359" t="s">
        <v>112</v>
      </c>
      <c r="D4551" s="359" t="s">
        <v>27829</v>
      </c>
      <c r="F4551" t="str">
        <f t="shared" si="144"/>
        <v>98079</v>
      </c>
      <c r="H4551" s="31">
        <f t="shared" si="145"/>
        <v>6431.61</v>
      </c>
    </row>
    <row r="4552" spans="1:8" ht="54">
      <c r="A4552" s="359" t="s">
        <v>14768</v>
      </c>
      <c r="B4552" s="314" t="s">
        <v>14769</v>
      </c>
      <c r="C4552" s="359" t="s">
        <v>112</v>
      </c>
      <c r="D4552" s="359" t="s">
        <v>27830</v>
      </c>
      <c r="F4552" t="str">
        <f t="shared" si="144"/>
        <v>98080</v>
      </c>
      <c r="H4552" s="31">
        <f t="shared" si="145"/>
        <v>8272.74</v>
      </c>
    </row>
    <row r="4553" spans="1:8" ht="54">
      <c r="A4553" s="359" t="s">
        <v>14770</v>
      </c>
      <c r="B4553" s="314" t="s">
        <v>14771</v>
      </c>
      <c r="C4553" s="359" t="s">
        <v>112</v>
      </c>
      <c r="D4553" s="359" t="s">
        <v>27831</v>
      </c>
      <c r="F4553" t="str">
        <f t="shared" si="144"/>
        <v>98081</v>
      </c>
      <c r="H4553" s="31">
        <f t="shared" si="145"/>
        <v>12257.54</v>
      </c>
    </row>
    <row r="4554" spans="1:8" ht="54">
      <c r="A4554" s="359" t="s">
        <v>14772</v>
      </c>
      <c r="B4554" s="314" t="s">
        <v>14773</v>
      </c>
      <c r="C4554" s="359" t="s">
        <v>112</v>
      </c>
      <c r="D4554" s="359" t="s">
        <v>27832</v>
      </c>
      <c r="F4554" t="str">
        <f t="shared" si="144"/>
        <v>98082</v>
      </c>
      <c r="H4554" s="31">
        <f t="shared" si="145"/>
        <v>3338.71</v>
      </c>
    </row>
    <row r="4555" spans="1:8" ht="54">
      <c r="A4555" s="359" t="s">
        <v>14774</v>
      </c>
      <c r="B4555" s="314" t="s">
        <v>14775</v>
      </c>
      <c r="C4555" s="359" t="s">
        <v>112</v>
      </c>
      <c r="D4555" s="359" t="s">
        <v>27833</v>
      </c>
      <c r="F4555" t="str">
        <f t="shared" si="144"/>
        <v>98083</v>
      </c>
      <c r="H4555" s="31">
        <f t="shared" si="145"/>
        <v>4420.66</v>
      </c>
    </row>
    <row r="4556" spans="1:8" ht="54">
      <c r="A4556" s="359" t="s">
        <v>14776</v>
      </c>
      <c r="B4556" s="314" t="s">
        <v>14777</v>
      </c>
      <c r="C4556" s="359" t="s">
        <v>112</v>
      </c>
      <c r="D4556" s="359" t="s">
        <v>27834</v>
      </c>
      <c r="F4556" t="str">
        <f t="shared" si="144"/>
        <v>98084</v>
      </c>
      <c r="H4556" s="31">
        <f t="shared" si="145"/>
        <v>6217.51</v>
      </c>
    </row>
    <row r="4557" spans="1:8" ht="54">
      <c r="A4557" s="359" t="s">
        <v>14778</v>
      </c>
      <c r="B4557" s="314" t="s">
        <v>14779</v>
      </c>
      <c r="C4557" s="359" t="s">
        <v>112</v>
      </c>
      <c r="D4557" s="359" t="s">
        <v>27835</v>
      </c>
      <c r="F4557" t="str">
        <f t="shared" si="144"/>
        <v>98085</v>
      </c>
      <c r="H4557" s="31">
        <f t="shared" si="145"/>
        <v>8422.73</v>
      </c>
    </row>
    <row r="4558" spans="1:8" ht="54">
      <c r="A4558" s="359" t="s">
        <v>14780</v>
      </c>
      <c r="B4558" s="314" t="s">
        <v>14781</v>
      </c>
      <c r="C4558" s="359" t="s">
        <v>112</v>
      </c>
      <c r="D4558" s="359" t="s">
        <v>27836</v>
      </c>
      <c r="F4558" t="str">
        <f t="shared" si="144"/>
        <v>98086</v>
      </c>
      <c r="H4558" s="31">
        <f t="shared" si="145"/>
        <v>9537.24</v>
      </c>
    </row>
    <row r="4559" spans="1:8" ht="54">
      <c r="A4559" s="359" t="s">
        <v>14782</v>
      </c>
      <c r="B4559" s="314" t="s">
        <v>14783</v>
      </c>
      <c r="C4559" s="359" t="s">
        <v>112</v>
      </c>
      <c r="D4559" s="359" t="s">
        <v>27837</v>
      </c>
      <c r="F4559" t="str">
        <f t="shared" si="144"/>
        <v>98087</v>
      </c>
      <c r="H4559" s="31">
        <f t="shared" si="145"/>
        <v>10235.27</v>
      </c>
    </row>
    <row r="4560" spans="1:8" ht="54">
      <c r="A4560" s="359" t="s">
        <v>14784</v>
      </c>
      <c r="B4560" s="314" t="s">
        <v>14785</v>
      </c>
      <c r="C4560" s="359" t="s">
        <v>112</v>
      </c>
      <c r="D4560" s="359" t="s">
        <v>27838</v>
      </c>
      <c r="F4560" t="str">
        <f t="shared" si="144"/>
        <v>98088</v>
      </c>
      <c r="H4560" s="31">
        <f t="shared" si="145"/>
        <v>2852.17</v>
      </c>
    </row>
    <row r="4561" spans="1:8" ht="54">
      <c r="A4561" s="359" t="s">
        <v>14786</v>
      </c>
      <c r="B4561" s="314" t="s">
        <v>14787</v>
      </c>
      <c r="C4561" s="359" t="s">
        <v>112</v>
      </c>
      <c r="D4561" s="359" t="s">
        <v>27839</v>
      </c>
      <c r="F4561" t="str">
        <f t="shared" si="144"/>
        <v>98089</v>
      </c>
      <c r="H4561" s="31">
        <f t="shared" si="145"/>
        <v>4520.82</v>
      </c>
    </row>
    <row r="4562" spans="1:8" ht="54">
      <c r="A4562" s="359" t="s">
        <v>14788</v>
      </c>
      <c r="B4562" s="314" t="s">
        <v>14789</v>
      </c>
      <c r="C4562" s="359" t="s">
        <v>112</v>
      </c>
      <c r="D4562" s="359" t="s">
        <v>27840</v>
      </c>
      <c r="F4562" t="str">
        <f t="shared" si="144"/>
        <v>98090</v>
      </c>
      <c r="H4562" s="31">
        <f t="shared" si="145"/>
        <v>7114.82</v>
      </c>
    </row>
    <row r="4563" spans="1:8" ht="54">
      <c r="A4563" s="359" t="s">
        <v>14790</v>
      </c>
      <c r="B4563" s="314" t="s">
        <v>14791</v>
      </c>
      <c r="C4563" s="359" t="s">
        <v>112</v>
      </c>
      <c r="D4563" s="359" t="s">
        <v>27841</v>
      </c>
      <c r="F4563" t="str">
        <f t="shared" si="144"/>
        <v>98091</v>
      </c>
      <c r="H4563" s="31">
        <f t="shared" si="145"/>
        <v>9177.09</v>
      </c>
    </row>
    <row r="4564" spans="1:8" ht="54">
      <c r="A4564" s="359" t="s">
        <v>14792</v>
      </c>
      <c r="B4564" s="314" t="s">
        <v>14793</v>
      </c>
      <c r="C4564" s="359" t="s">
        <v>112</v>
      </c>
      <c r="D4564" s="359" t="s">
        <v>27842</v>
      </c>
      <c r="F4564" t="str">
        <f t="shared" si="144"/>
        <v>98092</v>
      </c>
      <c r="H4564" s="31">
        <f t="shared" si="145"/>
        <v>10805.11</v>
      </c>
    </row>
    <row r="4565" spans="1:8" ht="54">
      <c r="A4565" s="359" t="s">
        <v>14794</v>
      </c>
      <c r="B4565" s="314" t="s">
        <v>14795</v>
      </c>
      <c r="C4565" s="359" t="s">
        <v>112</v>
      </c>
      <c r="D4565" s="359" t="s">
        <v>27843</v>
      </c>
      <c r="F4565" t="str">
        <f t="shared" si="144"/>
        <v>98093</v>
      </c>
      <c r="H4565" s="31">
        <f t="shared" si="145"/>
        <v>12759.43</v>
      </c>
    </row>
    <row r="4566" spans="1:8" ht="54">
      <c r="A4566" s="359" t="s">
        <v>14796</v>
      </c>
      <c r="B4566" s="314" t="s">
        <v>14797</v>
      </c>
      <c r="C4566" s="359" t="s">
        <v>112</v>
      </c>
      <c r="D4566" s="359" t="s">
        <v>27844</v>
      </c>
      <c r="F4566" t="str">
        <f t="shared" si="144"/>
        <v>98094</v>
      </c>
      <c r="H4566" s="31">
        <f t="shared" si="145"/>
        <v>2376.1799999999998</v>
      </c>
    </row>
    <row r="4567" spans="1:8" ht="54">
      <c r="A4567" s="359" t="s">
        <v>14798</v>
      </c>
      <c r="B4567" s="314" t="s">
        <v>14799</v>
      </c>
      <c r="C4567" s="359" t="s">
        <v>112</v>
      </c>
      <c r="D4567" s="359" t="s">
        <v>27845</v>
      </c>
      <c r="F4567" t="str">
        <f t="shared" si="144"/>
        <v>98099</v>
      </c>
      <c r="H4567" s="31">
        <f t="shared" si="145"/>
        <v>4086.31</v>
      </c>
    </row>
    <row r="4568" spans="1:8" ht="54">
      <c r="A4568" s="359" t="s">
        <v>14800</v>
      </c>
      <c r="B4568" s="314" t="s">
        <v>14801</v>
      </c>
      <c r="C4568" s="359" t="s">
        <v>112</v>
      </c>
      <c r="D4568" s="359" t="s">
        <v>27846</v>
      </c>
      <c r="F4568" t="str">
        <f t="shared" si="144"/>
        <v>98100</v>
      </c>
      <c r="H4568" s="31">
        <f t="shared" si="145"/>
        <v>5343.53</v>
      </c>
    </row>
    <row r="4569" spans="1:8" ht="54">
      <c r="A4569" s="359" t="s">
        <v>14802</v>
      </c>
      <c r="B4569" s="314" t="s">
        <v>14803</v>
      </c>
      <c r="C4569" s="359" t="s">
        <v>112</v>
      </c>
      <c r="D4569" s="359" t="s">
        <v>27847</v>
      </c>
      <c r="F4569" t="str">
        <f t="shared" si="144"/>
        <v>98101</v>
      </c>
      <c r="H4569" s="31">
        <f t="shared" si="145"/>
        <v>7912.68</v>
      </c>
    </row>
    <row r="4570" spans="1:8" ht="67.5">
      <c r="A4570" s="359" t="s">
        <v>14804</v>
      </c>
      <c r="B4570" s="314" t="s">
        <v>14805</v>
      </c>
      <c r="C4570" s="359" t="s">
        <v>112</v>
      </c>
      <c r="D4570" s="359" t="s">
        <v>27848</v>
      </c>
      <c r="F4570" t="str">
        <f t="shared" si="144"/>
        <v>98109</v>
      </c>
      <c r="H4570" s="31">
        <f t="shared" si="145"/>
        <v>723.99</v>
      </c>
    </row>
    <row r="4571" spans="1:8" ht="40.5">
      <c r="A4571" s="359" t="s">
        <v>14806</v>
      </c>
      <c r="B4571" s="314" t="s">
        <v>14807</v>
      </c>
      <c r="C4571" s="359" t="s">
        <v>112</v>
      </c>
      <c r="D4571" s="359" t="s">
        <v>27849</v>
      </c>
      <c r="F4571" t="str">
        <f t="shared" si="144"/>
        <v>98110</v>
      </c>
      <c r="H4571" s="31">
        <f t="shared" si="145"/>
        <v>489.12</v>
      </c>
    </row>
    <row r="4572" spans="1:8" ht="27">
      <c r="A4572" s="359" t="s">
        <v>14808</v>
      </c>
      <c r="B4572" s="314" t="s">
        <v>14809</v>
      </c>
      <c r="C4572" s="359" t="s">
        <v>112</v>
      </c>
      <c r="D4572" s="359" t="s">
        <v>13762</v>
      </c>
      <c r="F4572" t="str">
        <f t="shared" si="144"/>
        <v>98111</v>
      </c>
      <c r="H4572" s="31">
        <f t="shared" si="145"/>
        <v>25</v>
      </c>
    </row>
    <row r="4573" spans="1:8" ht="27">
      <c r="A4573" s="359" t="s">
        <v>14811</v>
      </c>
      <c r="B4573" s="314" t="s">
        <v>14812</v>
      </c>
      <c r="C4573" s="359" t="s">
        <v>112</v>
      </c>
      <c r="D4573" s="359" t="s">
        <v>27850</v>
      </c>
      <c r="F4573" t="str">
        <f t="shared" si="144"/>
        <v>98114</v>
      </c>
      <c r="H4573" s="31">
        <f t="shared" si="145"/>
        <v>473.3</v>
      </c>
    </row>
    <row r="4574" spans="1:8" ht="40.5">
      <c r="A4574" s="359" t="s">
        <v>14813</v>
      </c>
      <c r="B4574" s="314" t="s">
        <v>14814</v>
      </c>
      <c r="C4574" s="359" t="s">
        <v>112</v>
      </c>
      <c r="D4574" s="359" t="s">
        <v>22660</v>
      </c>
      <c r="F4574" t="str">
        <f t="shared" si="144"/>
        <v>98115</v>
      </c>
      <c r="H4574" s="31">
        <f t="shared" si="145"/>
        <v>105.46</v>
      </c>
    </row>
    <row r="4575" spans="1:8" ht="54">
      <c r="A4575" s="359" t="s">
        <v>11945</v>
      </c>
      <c r="B4575" s="314" t="s">
        <v>3485</v>
      </c>
      <c r="C4575" s="359" t="s">
        <v>112</v>
      </c>
      <c r="D4575" s="359" t="s">
        <v>27851</v>
      </c>
      <c r="F4575" t="str">
        <f t="shared" si="144"/>
        <v>89957</v>
      </c>
      <c r="H4575" s="31">
        <f t="shared" si="145"/>
        <v>125.38</v>
      </c>
    </row>
    <row r="4576" spans="1:8" ht="54">
      <c r="A4576" s="359" t="s">
        <v>11946</v>
      </c>
      <c r="B4576" s="314" t="s">
        <v>3486</v>
      </c>
      <c r="C4576" s="359" t="s">
        <v>112</v>
      </c>
      <c r="D4576" s="359" t="s">
        <v>27852</v>
      </c>
      <c r="F4576" t="str">
        <f t="shared" si="144"/>
        <v>89959</v>
      </c>
      <c r="H4576" s="31">
        <f t="shared" si="145"/>
        <v>186.58</v>
      </c>
    </row>
    <row r="4577" spans="1:8" ht="27">
      <c r="A4577" s="359" t="s">
        <v>6440</v>
      </c>
      <c r="B4577" s="314" t="s">
        <v>6441</v>
      </c>
      <c r="C4577" s="359" t="s">
        <v>112</v>
      </c>
      <c r="D4577" s="359" t="s">
        <v>27853</v>
      </c>
      <c r="F4577" t="str">
        <f t="shared" si="144"/>
        <v>74093/1</v>
      </c>
      <c r="H4577" s="31">
        <f t="shared" si="145"/>
        <v>112.06</v>
      </c>
    </row>
    <row r="4578" spans="1:8" ht="54">
      <c r="A4578" s="359" t="s">
        <v>6442</v>
      </c>
      <c r="B4578" s="314" t="s">
        <v>6443</v>
      </c>
      <c r="C4578" s="359" t="s">
        <v>112</v>
      </c>
      <c r="D4578" s="359" t="s">
        <v>27854</v>
      </c>
      <c r="F4578" t="str">
        <f t="shared" si="144"/>
        <v>74169/1</v>
      </c>
      <c r="H4578" s="31">
        <f t="shared" si="145"/>
        <v>270.33999999999997</v>
      </c>
    </row>
    <row r="4579" spans="1:8" ht="40.5">
      <c r="A4579" s="359" t="s">
        <v>11947</v>
      </c>
      <c r="B4579" s="314" t="s">
        <v>3487</v>
      </c>
      <c r="C4579" s="359" t="s">
        <v>112</v>
      </c>
      <c r="D4579" s="359" t="s">
        <v>22703</v>
      </c>
      <c r="F4579" t="str">
        <f t="shared" si="144"/>
        <v>89349</v>
      </c>
      <c r="H4579" s="31">
        <f t="shared" si="145"/>
        <v>29.54</v>
      </c>
    </row>
    <row r="4580" spans="1:8" ht="40.5">
      <c r="A4580" s="359" t="s">
        <v>11948</v>
      </c>
      <c r="B4580" s="314" t="s">
        <v>22500</v>
      </c>
      <c r="C4580" s="359" t="s">
        <v>112</v>
      </c>
      <c r="D4580" s="359" t="s">
        <v>24812</v>
      </c>
      <c r="F4580" t="str">
        <f t="shared" si="144"/>
        <v>89351</v>
      </c>
      <c r="H4580" s="31">
        <f t="shared" si="145"/>
        <v>33.61</v>
      </c>
    </row>
    <row r="4581" spans="1:8" ht="40.5">
      <c r="A4581" s="359" t="s">
        <v>11949</v>
      </c>
      <c r="B4581" s="314" t="s">
        <v>6444</v>
      </c>
      <c r="C4581" s="359" t="s">
        <v>112</v>
      </c>
      <c r="D4581" s="359" t="s">
        <v>25645</v>
      </c>
      <c r="F4581" t="str">
        <f t="shared" si="144"/>
        <v>89352</v>
      </c>
      <c r="H4581" s="31">
        <f t="shared" si="145"/>
        <v>38.159999999999997</v>
      </c>
    </row>
    <row r="4582" spans="1:8" ht="40.5">
      <c r="A4582" s="359" t="s">
        <v>11950</v>
      </c>
      <c r="B4582" s="314" t="s">
        <v>22501</v>
      </c>
      <c r="C4582" s="359" t="s">
        <v>112</v>
      </c>
      <c r="D4582" s="359" t="s">
        <v>14449</v>
      </c>
      <c r="F4582" t="str">
        <f t="shared" si="144"/>
        <v>89353</v>
      </c>
      <c r="H4582" s="31">
        <f t="shared" si="145"/>
        <v>39.79</v>
      </c>
    </row>
    <row r="4583" spans="1:8" ht="40.5">
      <c r="A4583" s="359" t="s">
        <v>11951</v>
      </c>
      <c r="B4583" s="314" t="s">
        <v>6445</v>
      </c>
      <c r="C4583" s="359" t="s">
        <v>112</v>
      </c>
      <c r="D4583" s="359" t="s">
        <v>27762</v>
      </c>
      <c r="F4583" t="str">
        <f t="shared" si="144"/>
        <v>89354</v>
      </c>
      <c r="H4583" s="31">
        <f t="shared" si="145"/>
        <v>240.19</v>
      </c>
    </row>
    <row r="4584" spans="1:8" ht="54">
      <c r="A4584" s="359" t="s">
        <v>11952</v>
      </c>
      <c r="B4584" s="314" t="s">
        <v>6446</v>
      </c>
      <c r="C4584" s="359" t="s">
        <v>112</v>
      </c>
      <c r="D4584" s="359" t="s">
        <v>24388</v>
      </c>
      <c r="F4584" t="str">
        <f t="shared" si="144"/>
        <v>89969</v>
      </c>
      <c r="H4584" s="31">
        <f t="shared" si="145"/>
        <v>42.75</v>
      </c>
    </row>
    <row r="4585" spans="1:8" ht="54">
      <c r="A4585" s="359" t="s">
        <v>11953</v>
      </c>
      <c r="B4585" s="314" t="s">
        <v>3488</v>
      </c>
      <c r="C4585" s="359" t="s">
        <v>112</v>
      </c>
      <c r="D4585" s="359" t="s">
        <v>22634</v>
      </c>
      <c r="F4585" t="str">
        <f t="shared" si="144"/>
        <v>89970</v>
      </c>
      <c r="H4585" s="31">
        <f t="shared" si="145"/>
        <v>46.51</v>
      </c>
    </row>
    <row r="4586" spans="1:8" ht="54">
      <c r="A4586" s="359" t="s">
        <v>11954</v>
      </c>
      <c r="B4586" s="314" t="s">
        <v>3489</v>
      </c>
      <c r="C4586" s="359" t="s">
        <v>112</v>
      </c>
      <c r="D4586" s="359" t="s">
        <v>23481</v>
      </c>
      <c r="F4586" t="str">
        <f t="shared" si="144"/>
        <v>89971</v>
      </c>
      <c r="H4586" s="31">
        <f t="shared" si="145"/>
        <v>48.35</v>
      </c>
    </row>
    <row r="4587" spans="1:8" ht="54">
      <c r="A4587" s="359" t="s">
        <v>11955</v>
      </c>
      <c r="B4587" s="382" t="s">
        <v>3490</v>
      </c>
      <c r="C4587" s="359" t="s">
        <v>112</v>
      </c>
      <c r="D4587" s="359" t="s">
        <v>25218</v>
      </c>
      <c r="F4587" t="str">
        <f t="shared" si="144"/>
        <v>89972</v>
      </c>
      <c r="H4587" s="31">
        <f t="shared" si="145"/>
        <v>51.94</v>
      </c>
    </row>
    <row r="4588" spans="1:8" ht="54">
      <c r="A4588" s="359" t="s">
        <v>11956</v>
      </c>
      <c r="B4588" s="314" t="s">
        <v>3491</v>
      </c>
      <c r="C4588" s="359" t="s">
        <v>112</v>
      </c>
      <c r="D4588" s="359" t="s">
        <v>27855</v>
      </c>
      <c r="F4588" t="str">
        <f t="shared" si="144"/>
        <v>89973</v>
      </c>
      <c r="H4588" s="31">
        <f t="shared" si="145"/>
        <v>389.93</v>
      </c>
    </row>
    <row r="4589" spans="1:8" ht="54">
      <c r="A4589" s="359" t="s">
        <v>11957</v>
      </c>
      <c r="B4589" s="314" t="s">
        <v>6447</v>
      </c>
      <c r="C4589" s="359" t="s">
        <v>112</v>
      </c>
      <c r="D4589" s="359" t="s">
        <v>24988</v>
      </c>
      <c r="F4589" t="str">
        <f t="shared" si="144"/>
        <v>89974</v>
      </c>
      <c r="H4589" s="31">
        <f t="shared" si="145"/>
        <v>227.85</v>
      </c>
    </row>
    <row r="4590" spans="1:8" ht="40.5">
      <c r="A4590" s="359" t="s">
        <v>11958</v>
      </c>
      <c r="B4590" s="314" t="s">
        <v>3492</v>
      </c>
      <c r="C4590" s="359" t="s">
        <v>112</v>
      </c>
      <c r="D4590" s="359" t="s">
        <v>24608</v>
      </c>
      <c r="F4590" t="str">
        <f t="shared" si="144"/>
        <v>89984</v>
      </c>
      <c r="H4590" s="31">
        <f t="shared" si="145"/>
        <v>80.95</v>
      </c>
    </row>
    <row r="4591" spans="1:8" ht="40.5">
      <c r="A4591" s="359" t="s">
        <v>11959</v>
      </c>
      <c r="B4591" s="314" t="s">
        <v>3493</v>
      </c>
      <c r="C4591" s="359" t="s">
        <v>112</v>
      </c>
      <c r="D4591" s="359" t="s">
        <v>27856</v>
      </c>
      <c r="F4591" t="str">
        <f t="shared" si="144"/>
        <v>89985</v>
      </c>
      <c r="H4591" s="31">
        <f t="shared" si="145"/>
        <v>83.29</v>
      </c>
    </row>
    <row r="4592" spans="1:8" ht="40.5">
      <c r="A4592" s="359" t="s">
        <v>11960</v>
      </c>
      <c r="B4592" s="314" t="s">
        <v>3494</v>
      </c>
      <c r="C4592" s="359" t="s">
        <v>112</v>
      </c>
      <c r="D4592" s="359" t="s">
        <v>27857</v>
      </c>
      <c r="F4592" t="str">
        <f t="shared" si="144"/>
        <v>89986</v>
      </c>
      <c r="H4592" s="31">
        <f t="shared" si="145"/>
        <v>78.97</v>
      </c>
    </row>
    <row r="4593" spans="1:8" ht="40.5">
      <c r="A4593" s="359" t="s">
        <v>11961</v>
      </c>
      <c r="B4593" s="314" t="s">
        <v>3495</v>
      </c>
      <c r="C4593" s="359" t="s">
        <v>112</v>
      </c>
      <c r="D4593" s="359" t="s">
        <v>25555</v>
      </c>
      <c r="F4593" t="str">
        <f t="shared" si="144"/>
        <v>89987</v>
      </c>
      <c r="H4593" s="31">
        <f t="shared" si="145"/>
        <v>87.62</v>
      </c>
    </row>
    <row r="4594" spans="1:8" ht="40.5">
      <c r="A4594" s="359" t="s">
        <v>11962</v>
      </c>
      <c r="B4594" s="314" t="s">
        <v>3496</v>
      </c>
      <c r="C4594" s="359" t="s">
        <v>112</v>
      </c>
      <c r="D4594" s="359" t="s">
        <v>23530</v>
      </c>
      <c r="F4594" t="str">
        <f t="shared" si="144"/>
        <v>90371</v>
      </c>
      <c r="H4594" s="31">
        <f t="shared" si="145"/>
        <v>35.270000000000003</v>
      </c>
    </row>
    <row r="4595" spans="1:8" ht="54">
      <c r="A4595" s="359" t="s">
        <v>11963</v>
      </c>
      <c r="B4595" s="314" t="s">
        <v>6448</v>
      </c>
      <c r="C4595" s="359" t="s">
        <v>112</v>
      </c>
      <c r="D4595" s="359" t="s">
        <v>23948</v>
      </c>
      <c r="F4595" t="str">
        <f t="shared" si="144"/>
        <v>94489</v>
      </c>
      <c r="H4595" s="31">
        <f t="shared" si="145"/>
        <v>31.42</v>
      </c>
    </row>
    <row r="4596" spans="1:8" ht="54">
      <c r="A4596" s="359" t="s">
        <v>11964</v>
      </c>
      <c r="B4596" s="314" t="s">
        <v>6449</v>
      </c>
      <c r="C4596" s="359" t="s">
        <v>112</v>
      </c>
      <c r="D4596" s="359" t="s">
        <v>27858</v>
      </c>
      <c r="F4596" t="str">
        <f t="shared" si="144"/>
        <v>94490</v>
      </c>
      <c r="H4596" s="31">
        <f t="shared" si="145"/>
        <v>51.76</v>
      </c>
    </row>
    <row r="4597" spans="1:8" ht="54">
      <c r="A4597" s="359" t="s">
        <v>11965</v>
      </c>
      <c r="B4597" s="314" t="s">
        <v>6450</v>
      </c>
      <c r="C4597" s="359" t="s">
        <v>112</v>
      </c>
      <c r="D4597" s="359" t="s">
        <v>23606</v>
      </c>
      <c r="F4597" t="str">
        <f t="shared" si="144"/>
        <v>94491</v>
      </c>
      <c r="H4597" s="31">
        <f t="shared" si="145"/>
        <v>70.900000000000006</v>
      </c>
    </row>
    <row r="4598" spans="1:8" ht="54">
      <c r="A4598" s="359" t="s">
        <v>11966</v>
      </c>
      <c r="B4598" s="314" t="s">
        <v>6451</v>
      </c>
      <c r="C4598" s="359" t="s">
        <v>112</v>
      </c>
      <c r="D4598" s="359" t="s">
        <v>24439</v>
      </c>
      <c r="F4598" t="str">
        <f t="shared" si="144"/>
        <v>94492</v>
      </c>
      <c r="H4598" s="31">
        <f t="shared" si="145"/>
        <v>72.78</v>
      </c>
    </row>
    <row r="4599" spans="1:8" ht="54">
      <c r="A4599" s="359" t="s">
        <v>11967</v>
      </c>
      <c r="B4599" s="314" t="s">
        <v>6452</v>
      </c>
      <c r="C4599" s="359" t="s">
        <v>112</v>
      </c>
      <c r="D4599" s="359" t="s">
        <v>27859</v>
      </c>
      <c r="F4599" t="str">
        <f t="shared" si="144"/>
        <v>94493</v>
      </c>
      <c r="H4599" s="31">
        <f t="shared" si="145"/>
        <v>132.85</v>
      </c>
    </row>
    <row r="4600" spans="1:8" ht="54">
      <c r="A4600" s="359" t="s">
        <v>11968</v>
      </c>
      <c r="B4600" s="314" t="s">
        <v>6453</v>
      </c>
      <c r="C4600" s="359" t="s">
        <v>112</v>
      </c>
      <c r="D4600" s="359" t="s">
        <v>27860</v>
      </c>
      <c r="F4600" t="str">
        <f t="shared" si="144"/>
        <v>94494</v>
      </c>
      <c r="H4600" s="31">
        <f t="shared" si="145"/>
        <v>63.6</v>
      </c>
    </row>
    <row r="4601" spans="1:8" ht="54">
      <c r="A4601" s="359" t="s">
        <v>11969</v>
      </c>
      <c r="B4601" s="314" t="s">
        <v>6454</v>
      </c>
      <c r="C4601" s="359" t="s">
        <v>112</v>
      </c>
      <c r="D4601" s="359" t="s">
        <v>27861</v>
      </c>
      <c r="F4601" t="str">
        <f t="shared" si="144"/>
        <v>94495</v>
      </c>
      <c r="H4601" s="31">
        <f t="shared" si="145"/>
        <v>81.66</v>
      </c>
    </row>
    <row r="4602" spans="1:8" ht="54">
      <c r="A4602" s="359" t="s">
        <v>11970</v>
      </c>
      <c r="B4602" s="314" t="s">
        <v>6455</v>
      </c>
      <c r="C4602" s="359" t="s">
        <v>112</v>
      </c>
      <c r="D4602" s="359" t="s">
        <v>24789</v>
      </c>
      <c r="F4602" t="str">
        <f t="shared" si="144"/>
        <v>94496</v>
      </c>
      <c r="H4602" s="31">
        <f t="shared" si="145"/>
        <v>100.34</v>
      </c>
    </row>
    <row r="4603" spans="1:8" ht="54">
      <c r="A4603" s="359" t="s">
        <v>11971</v>
      </c>
      <c r="B4603" s="314" t="s">
        <v>6456</v>
      </c>
      <c r="C4603" s="359" t="s">
        <v>112</v>
      </c>
      <c r="D4603" s="359" t="s">
        <v>27862</v>
      </c>
      <c r="F4603" t="str">
        <f t="shared" si="144"/>
        <v>94497</v>
      </c>
      <c r="H4603" s="31">
        <f t="shared" si="145"/>
        <v>117.98</v>
      </c>
    </row>
    <row r="4604" spans="1:8" ht="54">
      <c r="A4604" s="359" t="s">
        <v>11972</v>
      </c>
      <c r="B4604" s="314" t="s">
        <v>6457</v>
      </c>
      <c r="C4604" s="359" t="s">
        <v>112</v>
      </c>
      <c r="D4604" s="359" t="s">
        <v>27863</v>
      </c>
      <c r="F4604" t="str">
        <f t="shared" si="144"/>
        <v>94498</v>
      </c>
      <c r="H4604" s="31">
        <f t="shared" si="145"/>
        <v>152.87</v>
      </c>
    </row>
    <row r="4605" spans="1:8" ht="54">
      <c r="A4605" s="359" t="s">
        <v>11973</v>
      </c>
      <c r="B4605" s="314" t="s">
        <v>6458</v>
      </c>
      <c r="C4605" s="359" t="s">
        <v>112</v>
      </c>
      <c r="D4605" s="359" t="s">
        <v>27864</v>
      </c>
      <c r="F4605" t="str">
        <f t="shared" si="144"/>
        <v>94499</v>
      </c>
      <c r="H4605" s="31">
        <f t="shared" si="145"/>
        <v>279.76</v>
      </c>
    </row>
    <row r="4606" spans="1:8" ht="54">
      <c r="A4606" s="359" t="s">
        <v>11974</v>
      </c>
      <c r="B4606" s="314" t="s">
        <v>6459</v>
      </c>
      <c r="C4606" s="359" t="s">
        <v>112</v>
      </c>
      <c r="D4606" s="359" t="s">
        <v>27865</v>
      </c>
      <c r="F4606" t="str">
        <f t="shared" si="144"/>
        <v>94500</v>
      </c>
      <c r="H4606" s="31">
        <f t="shared" si="145"/>
        <v>332.96</v>
      </c>
    </row>
    <row r="4607" spans="1:8" ht="54">
      <c r="A4607" s="359" t="s">
        <v>11975</v>
      </c>
      <c r="B4607" s="314" t="s">
        <v>6460</v>
      </c>
      <c r="C4607" s="359" t="s">
        <v>112</v>
      </c>
      <c r="D4607" s="359" t="s">
        <v>27866</v>
      </c>
      <c r="F4607" t="str">
        <f t="shared" si="144"/>
        <v>94501</v>
      </c>
      <c r="H4607" s="31">
        <f t="shared" si="145"/>
        <v>654.46</v>
      </c>
    </row>
    <row r="4608" spans="1:8" ht="67.5">
      <c r="A4608" s="359" t="s">
        <v>11976</v>
      </c>
      <c r="B4608" s="314" t="s">
        <v>6461</v>
      </c>
      <c r="C4608" s="359" t="s">
        <v>112</v>
      </c>
      <c r="D4608" s="359" t="s">
        <v>24311</v>
      </c>
      <c r="F4608" t="str">
        <f t="shared" si="144"/>
        <v>94792</v>
      </c>
      <c r="H4608" s="31">
        <f t="shared" si="145"/>
        <v>125.65</v>
      </c>
    </row>
    <row r="4609" spans="1:8" ht="67.5">
      <c r="A4609" s="359" t="s">
        <v>11977</v>
      </c>
      <c r="B4609" s="314" t="s">
        <v>6462</v>
      </c>
      <c r="C4609" s="359" t="s">
        <v>112</v>
      </c>
      <c r="D4609" s="359" t="s">
        <v>27867</v>
      </c>
      <c r="F4609" t="str">
        <f t="shared" si="144"/>
        <v>94793</v>
      </c>
      <c r="H4609" s="31">
        <f t="shared" si="145"/>
        <v>162.83000000000001</v>
      </c>
    </row>
    <row r="4610" spans="1:8" ht="67.5">
      <c r="A4610" s="359" t="s">
        <v>11978</v>
      </c>
      <c r="B4610" s="314" t="s">
        <v>6463</v>
      </c>
      <c r="C4610" s="359" t="s">
        <v>112</v>
      </c>
      <c r="D4610" s="359" t="s">
        <v>27868</v>
      </c>
      <c r="F4610" t="str">
        <f t="shared" si="144"/>
        <v>94794</v>
      </c>
      <c r="H4610" s="31">
        <f t="shared" si="145"/>
        <v>168.79</v>
      </c>
    </row>
    <row r="4611" spans="1:8" ht="27">
      <c r="A4611" s="359" t="s">
        <v>11979</v>
      </c>
      <c r="B4611" s="314" t="s">
        <v>22502</v>
      </c>
      <c r="C4611" s="359" t="s">
        <v>112</v>
      </c>
      <c r="D4611" s="359" t="s">
        <v>24634</v>
      </c>
      <c r="F4611" t="str">
        <f t="shared" si="144"/>
        <v>94795</v>
      </c>
      <c r="H4611" s="31">
        <f t="shared" si="145"/>
        <v>23.03</v>
      </c>
    </row>
    <row r="4612" spans="1:8" ht="27">
      <c r="A4612" s="359" t="s">
        <v>11980</v>
      </c>
      <c r="B4612" s="314" t="s">
        <v>22504</v>
      </c>
      <c r="C4612" s="359" t="s">
        <v>112</v>
      </c>
      <c r="D4612" s="359" t="s">
        <v>24327</v>
      </c>
      <c r="F4612" t="str">
        <f t="shared" si="144"/>
        <v>94796</v>
      </c>
      <c r="H4612" s="31">
        <f t="shared" si="145"/>
        <v>27.26</v>
      </c>
    </row>
    <row r="4613" spans="1:8" ht="27">
      <c r="A4613" s="359" t="s">
        <v>11981</v>
      </c>
      <c r="B4613" s="314" t="s">
        <v>22505</v>
      </c>
      <c r="C4613" s="359" t="s">
        <v>112</v>
      </c>
      <c r="D4613" s="359" t="s">
        <v>22806</v>
      </c>
      <c r="F4613" t="str">
        <f t="shared" ref="F4613:F4676" si="146">TRIM(A4613)</f>
        <v>94797</v>
      </c>
      <c r="H4613" s="31">
        <f t="shared" ref="H4613:H4676" si="147">ROUND(D4613*(1+$H$1),2)</f>
        <v>41.11</v>
      </c>
    </row>
    <row r="4614" spans="1:8" ht="27">
      <c r="A4614" s="359" t="s">
        <v>11982</v>
      </c>
      <c r="B4614" s="314" t="s">
        <v>22506</v>
      </c>
      <c r="C4614" s="359" t="s">
        <v>112</v>
      </c>
      <c r="D4614" s="359" t="s">
        <v>27869</v>
      </c>
      <c r="F4614" t="str">
        <f t="shared" si="146"/>
        <v>94798</v>
      </c>
      <c r="H4614" s="31">
        <f t="shared" si="147"/>
        <v>86.6</v>
      </c>
    </row>
    <row r="4615" spans="1:8" ht="27">
      <c r="A4615" s="359" t="s">
        <v>11983</v>
      </c>
      <c r="B4615" s="314" t="s">
        <v>22507</v>
      </c>
      <c r="C4615" s="359" t="s">
        <v>112</v>
      </c>
      <c r="D4615" s="359" t="s">
        <v>26295</v>
      </c>
      <c r="F4615" t="str">
        <f t="shared" si="146"/>
        <v>94799</v>
      </c>
      <c r="H4615" s="31">
        <f t="shared" si="147"/>
        <v>84.83</v>
      </c>
    </row>
    <row r="4616" spans="1:8" ht="27">
      <c r="A4616" s="359" t="s">
        <v>11984</v>
      </c>
      <c r="B4616" s="314" t="s">
        <v>22508</v>
      </c>
      <c r="C4616" s="359" t="s">
        <v>112</v>
      </c>
      <c r="D4616" s="359" t="s">
        <v>27870</v>
      </c>
      <c r="F4616" t="str">
        <f t="shared" si="146"/>
        <v>94800</v>
      </c>
      <c r="H4616" s="31">
        <f t="shared" si="147"/>
        <v>142.91999999999999</v>
      </c>
    </row>
    <row r="4617" spans="1:8" ht="54">
      <c r="A4617" s="359" t="s">
        <v>11985</v>
      </c>
      <c r="B4617" s="314" t="s">
        <v>6464</v>
      </c>
      <c r="C4617" s="359" t="s">
        <v>112</v>
      </c>
      <c r="D4617" s="359" t="s">
        <v>27871</v>
      </c>
      <c r="F4617" t="str">
        <f t="shared" si="146"/>
        <v>95248</v>
      </c>
      <c r="H4617" s="31">
        <f t="shared" si="147"/>
        <v>76.75</v>
      </c>
    </row>
    <row r="4618" spans="1:8" ht="54">
      <c r="A4618" s="359" t="s">
        <v>11986</v>
      </c>
      <c r="B4618" s="314" t="s">
        <v>6465</v>
      </c>
      <c r="C4618" s="359" t="s">
        <v>112</v>
      </c>
      <c r="D4618" s="359" t="s">
        <v>23663</v>
      </c>
      <c r="F4618" t="str">
        <f t="shared" si="146"/>
        <v>95249</v>
      </c>
      <c r="H4618" s="31">
        <f t="shared" si="147"/>
        <v>83.6</v>
      </c>
    </row>
    <row r="4619" spans="1:8" ht="54">
      <c r="A4619" s="359" t="s">
        <v>11987</v>
      </c>
      <c r="B4619" s="314" t="s">
        <v>6466</v>
      </c>
      <c r="C4619" s="359" t="s">
        <v>112</v>
      </c>
      <c r="D4619" s="359" t="s">
        <v>27872</v>
      </c>
      <c r="F4619" t="str">
        <f t="shared" si="146"/>
        <v>95250</v>
      </c>
      <c r="H4619" s="31">
        <f t="shared" si="147"/>
        <v>101.54</v>
      </c>
    </row>
    <row r="4620" spans="1:8" ht="67.5">
      <c r="A4620" s="359" t="s">
        <v>11988</v>
      </c>
      <c r="B4620" s="314" t="s">
        <v>6467</v>
      </c>
      <c r="C4620" s="359" t="s">
        <v>112</v>
      </c>
      <c r="D4620" s="359" t="s">
        <v>27873</v>
      </c>
      <c r="F4620" t="str">
        <f t="shared" si="146"/>
        <v>95251</v>
      </c>
      <c r="H4620" s="31">
        <f t="shared" si="147"/>
        <v>136.24</v>
      </c>
    </row>
    <row r="4621" spans="1:8" ht="67.5">
      <c r="A4621" s="359" t="s">
        <v>11989</v>
      </c>
      <c r="B4621" s="314" t="s">
        <v>6468</v>
      </c>
      <c r="C4621" s="359" t="s">
        <v>112</v>
      </c>
      <c r="D4621" s="359" t="s">
        <v>27874</v>
      </c>
      <c r="F4621" t="str">
        <f t="shared" si="146"/>
        <v>95252</v>
      </c>
      <c r="H4621" s="31">
        <f t="shared" si="147"/>
        <v>157.38</v>
      </c>
    </row>
    <row r="4622" spans="1:8" ht="54">
      <c r="A4622" s="359" t="s">
        <v>11990</v>
      </c>
      <c r="B4622" s="314" t="s">
        <v>6469</v>
      </c>
      <c r="C4622" s="359" t="s">
        <v>112</v>
      </c>
      <c r="D4622" s="359" t="s">
        <v>27875</v>
      </c>
      <c r="F4622" t="str">
        <f t="shared" si="146"/>
        <v>95253</v>
      </c>
      <c r="H4622" s="31">
        <f t="shared" si="147"/>
        <v>226.29</v>
      </c>
    </row>
    <row r="4623" spans="1:8" ht="40.5">
      <c r="A4623" s="359" t="s">
        <v>22509</v>
      </c>
      <c r="B4623" s="314" t="s">
        <v>22510</v>
      </c>
      <c r="C4623" s="359" t="s">
        <v>112</v>
      </c>
      <c r="D4623" s="359" t="s">
        <v>27876</v>
      </c>
      <c r="F4623" t="str">
        <f t="shared" si="146"/>
        <v>99619</v>
      </c>
      <c r="H4623" s="31">
        <f t="shared" si="147"/>
        <v>87.4</v>
      </c>
    </row>
    <row r="4624" spans="1:8" ht="40.5">
      <c r="A4624" s="359" t="s">
        <v>22511</v>
      </c>
      <c r="B4624" s="314" t="s">
        <v>22512</v>
      </c>
      <c r="C4624" s="359" t="s">
        <v>112</v>
      </c>
      <c r="D4624" s="359" t="s">
        <v>27877</v>
      </c>
      <c r="F4624" t="str">
        <f t="shared" si="146"/>
        <v>99620</v>
      </c>
      <c r="H4624" s="31">
        <f t="shared" si="147"/>
        <v>139.54</v>
      </c>
    </row>
    <row r="4625" spans="1:8" ht="40.5">
      <c r="A4625" s="359" t="s">
        <v>22513</v>
      </c>
      <c r="B4625" s="314" t="s">
        <v>22514</v>
      </c>
      <c r="C4625" s="359" t="s">
        <v>112</v>
      </c>
      <c r="D4625" s="359" t="s">
        <v>24305</v>
      </c>
      <c r="F4625" t="str">
        <f t="shared" si="146"/>
        <v>99621</v>
      </c>
      <c r="H4625" s="31">
        <f t="shared" si="147"/>
        <v>193.58</v>
      </c>
    </row>
    <row r="4626" spans="1:8" ht="40.5">
      <c r="A4626" s="359" t="s">
        <v>22515</v>
      </c>
      <c r="B4626" s="314" t="s">
        <v>22516</v>
      </c>
      <c r="C4626" s="359" t="s">
        <v>112</v>
      </c>
      <c r="D4626" s="359" t="s">
        <v>27139</v>
      </c>
      <c r="F4626" t="str">
        <f t="shared" si="146"/>
        <v>99622</v>
      </c>
      <c r="H4626" s="31">
        <f t="shared" si="147"/>
        <v>212.44</v>
      </c>
    </row>
    <row r="4627" spans="1:8" ht="40.5">
      <c r="A4627" s="359" t="s">
        <v>22517</v>
      </c>
      <c r="B4627" s="314" t="s">
        <v>22518</v>
      </c>
      <c r="C4627" s="359" t="s">
        <v>112</v>
      </c>
      <c r="D4627" s="359" t="s">
        <v>27878</v>
      </c>
      <c r="F4627" t="str">
        <f t="shared" si="146"/>
        <v>99623</v>
      </c>
      <c r="H4627" s="31">
        <f t="shared" si="147"/>
        <v>285.91000000000003</v>
      </c>
    </row>
    <row r="4628" spans="1:8" ht="40.5">
      <c r="A4628" s="359" t="s">
        <v>22519</v>
      </c>
      <c r="B4628" s="314" t="s">
        <v>22520</v>
      </c>
      <c r="C4628" s="359" t="s">
        <v>112</v>
      </c>
      <c r="D4628" s="359" t="s">
        <v>27879</v>
      </c>
      <c r="F4628" t="str">
        <f t="shared" si="146"/>
        <v>99624</v>
      </c>
      <c r="H4628" s="31">
        <f t="shared" si="147"/>
        <v>393.94</v>
      </c>
    </row>
    <row r="4629" spans="1:8" ht="40.5">
      <c r="A4629" s="359" t="s">
        <v>22521</v>
      </c>
      <c r="B4629" s="314" t="s">
        <v>22522</v>
      </c>
      <c r="C4629" s="359" t="s">
        <v>112</v>
      </c>
      <c r="D4629" s="359" t="s">
        <v>27880</v>
      </c>
      <c r="F4629" t="str">
        <f t="shared" si="146"/>
        <v>99625</v>
      </c>
      <c r="H4629" s="31">
        <f t="shared" si="147"/>
        <v>532.44000000000005</v>
      </c>
    </row>
    <row r="4630" spans="1:8" ht="40.5">
      <c r="A4630" s="359" t="s">
        <v>22523</v>
      </c>
      <c r="B4630" s="314" t="s">
        <v>22524</v>
      </c>
      <c r="C4630" s="359" t="s">
        <v>112</v>
      </c>
      <c r="D4630" s="359" t="s">
        <v>27881</v>
      </c>
      <c r="F4630" t="str">
        <f t="shared" si="146"/>
        <v>99626</v>
      </c>
      <c r="H4630" s="31">
        <f t="shared" si="147"/>
        <v>805.83</v>
      </c>
    </row>
    <row r="4631" spans="1:8" ht="40.5">
      <c r="A4631" s="359" t="s">
        <v>22525</v>
      </c>
      <c r="B4631" s="314" t="s">
        <v>22526</v>
      </c>
      <c r="C4631" s="359" t="s">
        <v>112</v>
      </c>
      <c r="D4631" s="359" t="s">
        <v>27882</v>
      </c>
      <c r="F4631" t="str">
        <f t="shared" si="146"/>
        <v>99627</v>
      </c>
      <c r="H4631" s="31">
        <f t="shared" si="147"/>
        <v>80.52</v>
      </c>
    </row>
    <row r="4632" spans="1:8" ht="40.5">
      <c r="A4632" s="359" t="s">
        <v>22527</v>
      </c>
      <c r="B4632" s="314" t="s">
        <v>22528</v>
      </c>
      <c r="C4632" s="359" t="s">
        <v>112</v>
      </c>
      <c r="D4632" s="359" t="s">
        <v>27883</v>
      </c>
      <c r="F4632" t="str">
        <f t="shared" si="146"/>
        <v>99628</v>
      </c>
      <c r="H4632" s="31">
        <f t="shared" si="147"/>
        <v>59.1</v>
      </c>
    </row>
    <row r="4633" spans="1:8" ht="40.5">
      <c r="A4633" s="359" t="s">
        <v>22529</v>
      </c>
      <c r="B4633" s="314" t="s">
        <v>22530</v>
      </c>
      <c r="C4633" s="359" t="s">
        <v>112</v>
      </c>
      <c r="D4633" s="359" t="s">
        <v>22462</v>
      </c>
      <c r="F4633" t="str">
        <f t="shared" si="146"/>
        <v>99629</v>
      </c>
      <c r="H4633" s="31">
        <f t="shared" si="147"/>
        <v>87.59</v>
      </c>
    </row>
    <row r="4634" spans="1:8" ht="40.5">
      <c r="A4634" s="359" t="s">
        <v>22531</v>
      </c>
      <c r="B4634" s="314" t="s">
        <v>22532</v>
      </c>
      <c r="C4634" s="359" t="s">
        <v>112</v>
      </c>
      <c r="D4634" s="359" t="s">
        <v>27884</v>
      </c>
      <c r="F4634" t="str">
        <f t="shared" si="146"/>
        <v>99630</v>
      </c>
      <c r="H4634" s="31">
        <f t="shared" si="147"/>
        <v>116</v>
      </c>
    </row>
    <row r="4635" spans="1:8" ht="40.5">
      <c r="A4635" s="359" t="s">
        <v>22533</v>
      </c>
      <c r="B4635" s="314" t="s">
        <v>22534</v>
      </c>
      <c r="C4635" s="359" t="s">
        <v>112</v>
      </c>
      <c r="D4635" s="359" t="s">
        <v>25567</v>
      </c>
      <c r="F4635" t="str">
        <f t="shared" si="146"/>
        <v>99631</v>
      </c>
      <c r="H4635" s="31">
        <f t="shared" si="147"/>
        <v>128.6</v>
      </c>
    </row>
    <row r="4636" spans="1:8" ht="40.5">
      <c r="A4636" s="359" t="s">
        <v>22535</v>
      </c>
      <c r="B4636" s="314" t="s">
        <v>22536</v>
      </c>
      <c r="C4636" s="359" t="s">
        <v>112</v>
      </c>
      <c r="D4636" s="359" t="s">
        <v>27885</v>
      </c>
      <c r="F4636" t="str">
        <f t="shared" si="146"/>
        <v>99632</v>
      </c>
      <c r="H4636" s="31">
        <f t="shared" si="147"/>
        <v>173.79</v>
      </c>
    </row>
    <row r="4637" spans="1:8" ht="40.5">
      <c r="A4637" s="359" t="s">
        <v>22537</v>
      </c>
      <c r="B4637" s="314" t="s">
        <v>22538</v>
      </c>
      <c r="C4637" s="359" t="s">
        <v>112</v>
      </c>
      <c r="D4637" s="359" t="s">
        <v>27886</v>
      </c>
      <c r="F4637" t="str">
        <f t="shared" si="146"/>
        <v>99633</v>
      </c>
      <c r="H4637" s="31">
        <f t="shared" si="147"/>
        <v>340.62</v>
      </c>
    </row>
    <row r="4638" spans="1:8" ht="40.5">
      <c r="A4638" s="359" t="s">
        <v>22539</v>
      </c>
      <c r="B4638" s="314" t="s">
        <v>22540</v>
      </c>
      <c r="C4638" s="359" t="s">
        <v>112</v>
      </c>
      <c r="D4638" s="359" t="s">
        <v>27887</v>
      </c>
      <c r="F4638" t="str">
        <f t="shared" si="146"/>
        <v>99634</v>
      </c>
      <c r="H4638" s="31">
        <f t="shared" si="147"/>
        <v>564.48</v>
      </c>
    </row>
    <row r="4639" spans="1:8" ht="40.5">
      <c r="A4639" s="359" t="s">
        <v>22541</v>
      </c>
      <c r="B4639" s="314" t="s">
        <v>22542</v>
      </c>
      <c r="C4639" s="359" t="s">
        <v>112</v>
      </c>
      <c r="D4639" s="359" t="s">
        <v>27888</v>
      </c>
      <c r="F4639" t="str">
        <f t="shared" si="146"/>
        <v>99635</v>
      </c>
      <c r="H4639" s="31">
        <f t="shared" si="147"/>
        <v>271.58</v>
      </c>
    </row>
    <row r="4640" spans="1:8" ht="54">
      <c r="A4640" s="359" t="s">
        <v>11991</v>
      </c>
      <c r="B4640" s="314" t="s">
        <v>22543</v>
      </c>
      <c r="C4640" s="359" t="s">
        <v>112</v>
      </c>
      <c r="D4640" s="359" t="s">
        <v>27889</v>
      </c>
      <c r="F4640" t="str">
        <f t="shared" si="146"/>
        <v>95634</v>
      </c>
      <c r="H4640" s="31">
        <f t="shared" si="147"/>
        <v>149.22</v>
      </c>
    </row>
    <row r="4641" spans="1:8" ht="54">
      <c r="A4641" s="359" t="s">
        <v>11992</v>
      </c>
      <c r="B4641" s="314" t="s">
        <v>22544</v>
      </c>
      <c r="C4641" s="359" t="s">
        <v>112</v>
      </c>
      <c r="D4641" s="359" t="s">
        <v>27890</v>
      </c>
      <c r="F4641" t="str">
        <f t="shared" si="146"/>
        <v>95635</v>
      </c>
      <c r="H4641" s="31">
        <f t="shared" si="147"/>
        <v>160.99</v>
      </c>
    </row>
    <row r="4642" spans="1:8" ht="54">
      <c r="A4642" s="359" t="s">
        <v>11993</v>
      </c>
      <c r="B4642" s="314" t="s">
        <v>6470</v>
      </c>
      <c r="C4642" s="359" t="s">
        <v>112</v>
      </c>
      <c r="D4642" s="359" t="s">
        <v>27891</v>
      </c>
      <c r="F4642" t="str">
        <f t="shared" si="146"/>
        <v>95637</v>
      </c>
      <c r="H4642" s="31">
        <f t="shared" si="147"/>
        <v>509.55</v>
      </c>
    </row>
    <row r="4643" spans="1:8" ht="54">
      <c r="A4643" s="359" t="s">
        <v>11994</v>
      </c>
      <c r="B4643" s="314" t="s">
        <v>6471</v>
      </c>
      <c r="C4643" s="359" t="s">
        <v>112</v>
      </c>
      <c r="D4643" s="359" t="s">
        <v>27892</v>
      </c>
      <c r="F4643" t="str">
        <f t="shared" si="146"/>
        <v>95638</v>
      </c>
      <c r="H4643" s="31">
        <f t="shared" si="147"/>
        <v>621.24</v>
      </c>
    </row>
    <row r="4644" spans="1:8" ht="54">
      <c r="A4644" s="359" t="s">
        <v>11995</v>
      </c>
      <c r="B4644" s="314" t="s">
        <v>6472</v>
      </c>
      <c r="C4644" s="359" t="s">
        <v>112</v>
      </c>
      <c r="D4644" s="359" t="s">
        <v>27893</v>
      </c>
      <c r="F4644" t="str">
        <f t="shared" si="146"/>
        <v>95639</v>
      </c>
      <c r="H4644" s="31">
        <f t="shared" si="147"/>
        <v>801.83</v>
      </c>
    </row>
    <row r="4645" spans="1:8" ht="54">
      <c r="A4645" s="359" t="s">
        <v>11996</v>
      </c>
      <c r="B4645" s="314" t="s">
        <v>6473</v>
      </c>
      <c r="C4645" s="359" t="s">
        <v>112</v>
      </c>
      <c r="D4645" s="359" t="s">
        <v>27894</v>
      </c>
      <c r="F4645" t="str">
        <f t="shared" si="146"/>
        <v>95641</v>
      </c>
      <c r="H4645" s="31">
        <f t="shared" si="147"/>
        <v>272.83</v>
      </c>
    </row>
    <row r="4646" spans="1:8" ht="54">
      <c r="A4646" s="359" t="s">
        <v>11997</v>
      </c>
      <c r="B4646" s="314" t="s">
        <v>6474</v>
      </c>
      <c r="C4646" s="359" t="s">
        <v>112</v>
      </c>
      <c r="D4646" s="359" t="s">
        <v>27895</v>
      </c>
      <c r="F4646" t="str">
        <f t="shared" si="146"/>
        <v>95642</v>
      </c>
      <c r="H4646" s="31">
        <f t="shared" si="147"/>
        <v>403.37</v>
      </c>
    </row>
    <row r="4647" spans="1:8" ht="54">
      <c r="A4647" s="359" t="s">
        <v>11998</v>
      </c>
      <c r="B4647" s="314" t="s">
        <v>6475</v>
      </c>
      <c r="C4647" s="359" t="s">
        <v>112</v>
      </c>
      <c r="D4647" s="359" t="s">
        <v>27896</v>
      </c>
      <c r="F4647" t="str">
        <f t="shared" si="146"/>
        <v>95643</v>
      </c>
      <c r="H4647" s="31">
        <f t="shared" si="147"/>
        <v>528.12</v>
      </c>
    </row>
    <row r="4648" spans="1:8" ht="54">
      <c r="A4648" s="359" t="s">
        <v>11999</v>
      </c>
      <c r="B4648" s="314" t="s">
        <v>6476</v>
      </c>
      <c r="C4648" s="359" t="s">
        <v>112</v>
      </c>
      <c r="D4648" s="359" t="s">
        <v>27897</v>
      </c>
      <c r="F4648" t="str">
        <f t="shared" si="146"/>
        <v>95644</v>
      </c>
      <c r="H4648" s="31">
        <f t="shared" si="147"/>
        <v>199.58</v>
      </c>
    </row>
    <row r="4649" spans="1:8" ht="54">
      <c r="A4649" s="359" t="s">
        <v>12000</v>
      </c>
      <c r="B4649" s="314" t="s">
        <v>6477</v>
      </c>
      <c r="C4649" s="359" t="s">
        <v>112</v>
      </c>
      <c r="D4649" s="359" t="s">
        <v>27898</v>
      </c>
      <c r="F4649" t="str">
        <f t="shared" si="146"/>
        <v>95645</v>
      </c>
      <c r="H4649" s="31">
        <f t="shared" si="147"/>
        <v>366.62</v>
      </c>
    </row>
    <row r="4650" spans="1:8" ht="54">
      <c r="A4650" s="359" t="s">
        <v>12001</v>
      </c>
      <c r="B4650" s="314" t="s">
        <v>6478</v>
      </c>
      <c r="C4650" s="359" t="s">
        <v>112</v>
      </c>
      <c r="D4650" s="359" t="s">
        <v>27899</v>
      </c>
      <c r="F4650" t="str">
        <f t="shared" si="146"/>
        <v>95646</v>
      </c>
      <c r="H4650" s="31">
        <f t="shared" si="147"/>
        <v>546.41</v>
      </c>
    </row>
    <row r="4651" spans="1:8" ht="54">
      <c r="A4651" s="359" t="s">
        <v>12002</v>
      </c>
      <c r="B4651" s="314" t="s">
        <v>6479</v>
      </c>
      <c r="C4651" s="359" t="s">
        <v>112</v>
      </c>
      <c r="D4651" s="359" t="s">
        <v>27900</v>
      </c>
      <c r="F4651" t="str">
        <f t="shared" si="146"/>
        <v>95647</v>
      </c>
      <c r="H4651" s="31">
        <f t="shared" si="147"/>
        <v>716.97</v>
      </c>
    </row>
    <row r="4652" spans="1:8" ht="27">
      <c r="A4652" s="359" t="s">
        <v>12003</v>
      </c>
      <c r="B4652" s="314" t="s">
        <v>6480</v>
      </c>
      <c r="C4652" s="359" t="s">
        <v>112</v>
      </c>
      <c r="D4652" s="359" t="s">
        <v>27901</v>
      </c>
      <c r="F4652" t="str">
        <f t="shared" si="146"/>
        <v>95673</v>
      </c>
      <c r="H4652" s="31">
        <f t="shared" si="147"/>
        <v>129.38</v>
      </c>
    </row>
    <row r="4653" spans="1:8" ht="27">
      <c r="A4653" s="359" t="s">
        <v>12004</v>
      </c>
      <c r="B4653" s="314" t="s">
        <v>6481</v>
      </c>
      <c r="C4653" s="359" t="s">
        <v>112</v>
      </c>
      <c r="D4653" s="359" t="s">
        <v>27902</v>
      </c>
      <c r="F4653" t="str">
        <f t="shared" si="146"/>
        <v>95674</v>
      </c>
      <c r="H4653" s="31">
        <f t="shared" si="147"/>
        <v>137.47</v>
      </c>
    </row>
    <row r="4654" spans="1:8" ht="27">
      <c r="A4654" s="359" t="s">
        <v>12005</v>
      </c>
      <c r="B4654" s="314" t="s">
        <v>6482</v>
      </c>
      <c r="C4654" s="359" t="s">
        <v>112</v>
      </c>
      <c r="D4654" s="359" t="s">
        <v>27903</v>
      </c>
      <c r="F4654" t="str">
        <f t="shared" si="146"/>
        <v>95675</v>
      </c>
      <c r="H4654" s="31">
        <f t="shared" si="147"/>
        <v>168.06</v>
      </c>
    </row>
    <row r="4655" spans="1:8" ht="40.5">
      <c r="A4655" s="359" t="s">
        <v>12006</v>
      </c>
      <c r="B4655" s="314" t="s">
        <v>6483</v>
      </c>
      <c r="C4655" s="359" t="s">
        <v>112</v>
      </c>
      <c r="D4655" s="359" t="s">
        <v>27904</v>
      </c>
      <c r="F4655" t="str">
        <f t="shared" si="146"/>
        <v>95676</v>
      </c>
      <c r="H4655" s="31">
        <f t="shared" si="147"/>
        <v>86.87</v>
      </c>
    </row>
    <row r="4656" spans="1:8" ht="54">
      <c r="A4656" s="359" t="s">
        <v>12007</v>
      </c>
      <c r="B4656" s="314" t="s">
        <v>12008</v>
      </c>
      <c r="C4656" s="359" t="s">
        <v>112</v>
      </c>
      <c r="D4656" s="359" t="s">
        <v>27905</v>
      </c>
      <c r="F4656" t="str">
        <f t="shared" si="146"/>
        <v>97741</v>
      </c>
      <c r="H4656" s="31">
        <f t="shared" si="147"/>
        <v>152.22</v>
      </c>
    </row>
    <row r="4657" spans="1:8">
      <c r="A4657" s="359" t="s">
        <v>12009</v>
      </c>
      <c r="B4657" s="314" t="s">
        <v>6484</v>
      </c>
      <c r="C4657" s="359" t="s">
        <v>112</v>
      </c>
      <c r="D4657" s="359" t="s">
        <v>27906</v>
      </c>
      <c r="F4657" t="str">
        <f t="shared" si="146"/>
        <v>72285</v>
      </c>
      <c r="H4657" s="31">
        <f t="shared" si="147"/>
        <v>93.13</v>
      </c>
    </row>
    <row r="4658" spans="1:8" ht="27">
      <c r="A4658" s="359" t="s">
        <v>12010</v>
      </c>
      <c r="B4658" s="314" t="s">
        <v>2229</v>
      </c>
      <c r="C4658" s="359" t="s">
        <v>112</v>
      </c>
      <c r="D4658" s="359" t="s">
        <v>27907</v>
      </c>
      <c r="F4658" t="str">
        <f t="shared" si="146"/>
        <v>90436</v>
      </c>
      <c r="H4658" s="31">
        <f t="shared" si="147"/>
        <v>12.92</v>
      </c>
    </row>
    <row r="4659" spans="1:8" ht="27">
      <c r="A4659" s="359" t="s">
        <v>12011</v>
      </c>
      <c r="B4659" s="314" t="s">
        <v>6485</v>
      </c>
      <c r="C4659" s="359" t="s">
        <v>112</v>
      </c>
      <c r="D4659" s="359" t="s">
        <v>27908</v>
      </c>
      <c r="F4659" t="str">
        <f t="shared" si="146"/>
        <v>90437</v>
      </c>
      <c r="H4659" s="31">
        <f t="shared" si="147"/>
        <v>31.39</v>
      </c>
    </row>
    <row r="4660" spans="1:8" ht="27">
      <c r="A4660" s="359" t="s">
        <v>12012</v>
      </c>
      <c r="B4660" s="314" t="s">
        <v>6486</v>
      </c>
      <c r="C4660" s="359" t="s">
        <v>112</v>
      </c>
      <c r="D4660" s="359" t="s">
        <v>27909</v>
      </c>
      <c r="F4660" t="str">
        <f t="shared" si="146"/>
        <v>90438</v>
      </c>
      <c r="H4660" s="31">
        <f t="shared" si="147"/>
        <v>44.98</v>
      </c>
    </row>
    <row r="4661" spans="1:8" ht="27">
      <c r="A4661" s="359" t="s">
        <v>12013</v>
      </c>
      <c r="B4661" s="314" t="s">
        <v>6487</v>
      </c>
      <c r="C4661" s="359" t="s">
        <v>112</v>
      </c>
      <c r="D4661" s="359" t="s">
        <v>27910</v>
      </c>
      <c r="F4661" t="str">
        <f t="shared" si="146"/>
        <v>90439</v>
      </c>
      <c r="H4661" s="31">
        <f t="shared" si="147"/>
        <v>53</v>
      </c>
    </row>
    <row r="4662" spans="1:8" ht="27">
      <c r="A4662" s="359" t="s">
        <v>12014</v>
      </c>
      <c r="B4662" s="314" t="s">
        <v>2230</v>
      </c>
      <c r="C4662" s="359" t="s">
        <v>112</v>
      </c>
      <c r="D4662" s="359" t="s">
        <v>27911</v>
      </c>
      <c r="F4662" t="str">
        <f t="shared" si="146"/>
        <v>90440</v>
      </c>
      <c r="H4662" s="31">
        <f t="shared" si="147"/>
        <v>84.87</v>
      </c>
    </row>
    <row r="4663" spans="1:8" ht="27">
      <c r="A4663" s="359" t="s">
        <v>12015</v>
      </c>
      <c r="B4663" s="314" t="s">
        <v>6488</v>
      </c>
      <c r="C4663" s="359" t="s">
        <v>112</v>
      </c>
      <c r="D4663" s="359" t="s">
        <v>27912</v>
      </c>
      <c r="F4663" t="str">
        <f t="shared" si="146"/>
        <v>90441</v>
      </c>
      <c r="H4663" s="31">
        <f t="shared" si="147"/>
        <v>108.42</v>
      </c>
    </row>
    <row r="4664" spans="1:8" ht="27">
      <c r="A4664" s="359" t="s">
        <v>12016</v>
      </c>
      <c r="B4664" s="314" t="s">
        <v>2231</v>
      </c>
      <c r="C4664" s="359" t="s">
        <v>74</v>
      </c>
      <c r="D4664" s="359" t="s">
        <v>27913</v>
      </c>
      <c r="F4664" t="str">
        <f t="shared" si="146"/>
        <v>90443</v>
      </c>
      <c r="H4664" s="31">
        <f t="shared" si="147"/>
        <v>11.74</v>
      </c>
    </row>
    <row r="4665" spans="1:8" ht="27">
      <c r="A4665" s="359" t="s">
        <v>12017</v>
      </c>
      <c r="B4665" s="314" t="s">
        <v>6489</v>
      </c>
      <c r="C4665" s="359" t="s">
        <v>74</v>
      </c>
      <c r="D4665" s="359" t="s">
        <v>26927</v>
      </c>
      <c r="F4665" t="str">
        <f t="shared" si="146"/>
        <v>90444</v>
      </c>
      <c r="H4665" s="31">
        <f t="shared" si="147"/>
        <v>22.73</v>
      </c>
    </row>
    <row r="4666" spans="1:8" ht="40.5">
      <c r="A4666" s="359" t="s">
        <v>12018</v>
      </c>
      <c r="B4666" s="314" t="s">
        <v>3497</v>
      </c>
      <c r="C4666" s="359" t="s">
        <v>74</v>
      </c>
      <c r="D4666" s="359" t="s">
        <v>12915</v>
      </c>
      <c r="F4666" t="str">
        <f t="shared" si="146"/>
        <v>90445</v>
      </c>
      <c r="H4666" s="31">
        <f t="shared" si="147"/>
        <v>24.28</v>
      </c>
    </row>
    <row r="4667" spans="1:8" ht="27">
      <c r="A4667" s="359" t="s">
        <v>12019</v>
      </c>
      <c r="B4667" s="314" t="s">
        <v>3498</v>
      </c>
      <c r="C4667" s="359" t="s">
        <v>74</v>
      </c>
      <c r="D4667" s="359" t="s">
        <v>27914</v>
      </c>
      <c r="F4667" t="str">
        <f t="shared" si="146"/>
        <v>90446</v>
      </c>
      <c r="H4667" s="31">
        <f t="shared" si="147"/>
        <v>26.37</v>
      </c>
    </row>
    <row r="4668" spans="1:8" ht="27">
      <c r="A4668" s="359" t="s">
        <v>12021</v>
      </c>
      <c r="B4668" s="314" t="s">
        <v>2232</v>
      </c>
      <c r="C4668" s="359" t="s">
        <v>74</v>
      </c>
      <c r="D4668" s="359" t="s">
        <v>22550</v>
      </c>
      <c r="F4668" t="str">
        <f t="shared" si="146"/>
        <v>90447</v>
      </c>
      <c r="H4668" s="31">
        <f t="shared" si="147"/>
        <v>6.75</v>
      </c>
    </row>
    <row r="4669" spans="1:8" ht="40.5">
      <c r="A4669" s="359" t="s">
        <v>12023</v>
      </c>
      <c r="B4669" s="314" t="s">
        <v>6490</v>
      </c>
      <c r="C4669" s="359" t="s">
        <v>112</v>
      </c>
      <c r="D4669" s="359" t="s">
        <v>12640</v>
      </c>
      <c r="F4669" t="str">
        <f t="shared" si="146"/>
        <v>90451</v>
      </c>
      <c r="H4669" s="31">
        <f t="shared" si="147"/>
        <v>3.7</v>
      </c>
    </row>
    <row r="4670" spans="1:8" ht="40.5">
      <c r="A4670" s="359" t="s">
        <v>12024</v>
      </c>
      <c r="B4670" s="314" t="s">
        <v>6491</v>
      </c>
      <c r="C4670" s="359" t="s">
        <v>112</v>
      </c>
      <c r="D4670" s="359" t="s">
        <v>13979</v>
      </c>
      <c r="F4670" t="str">
        <f t="shared" si="146"/>
        <v>90452</v>
      </c>
      <c r="H4670" s="31">
        <f t="shared" si="147"/>
        <v>13.01</v>
      </c>
    </row>
    <row r="4671" spans="1:8" ht="27">
      <c r="A4671" s="359" t="s">
        <v>12025</v>
      </c>
      <c r="B4671" s="314" t="s">
        <v>6492</v>
      </c>
      <c r="C4671" s="359" t="s">
        <v>112</v>
      </c>
      <c r="D4671" s="359" t="s">
        <v>24353</v>
      </c>
      <c r="F4671" t="str">
        <f t="shared" si="146"/>
        <v>90453</v>
      </c>
      <c r="H4671" s="31">
        <f t="shared" si="147"/>
        <v>2.65</v>
      </c>
    </row>
    <row r="4672" spans="1:8" ht="40.5">
      <c r="A4672" s="359" t="s">
        <v>12026</v>
      </c>
      <c r="B4672" s="314" t="s">
        <v>6493</v>
      </c>
      <c r="C4672" s="359" t="s">
        <v>112</v>
      </c>
      <c r="D4672" s="359" t="s">
        <v>8352</v>
      </c>
      <c r="F4672" t="str">
        <f t="shared" si="146"/>
        <v>90454</v>
      </c>
      <c r="H4672" s="31">
        <f t="shared" si="147"/>
        <v>4.8499999999999996</v>
      </c>
    </row>
    <row r="4673" spans="1:8" ht="27">
      <c r="A4673" s="359" t="s">
        <v>12028</v>
      </c>
      <c r="B4673" s="314" t="s">
        <v>3499</v>
      </c>
      <c r="C4673" s="359" t="s">
        <v>112</v>
      </c>
      <c r="D4673" s="359" t="s">
        <v>10869</v>
      </c>
      <c r="F4673" t="str">
        <f t="shared" si="146"/>
        <v>90455</v>
      </c>
      <c r="H4673" s="31">
        <f t="shared" si="147"/>
        <v>6.33</v>
      </c>
    </row>
    <row r="4674" spans="1:8" ht="27">
      <c r="A4674" s="359" t="s">
        <v>12029</v>
      </c>
      <c r="B4674" s="314" t="s">
        <v>3500</v>
      </c>
      <c r="C4674" s="359" t="s">
        <v>112</v>
      </c>
      <c r="D4674" s="359" t="s">
        <v>8435</v>
      </c>
      <c r="F4674" t="str">
        <f t="shared" si="146"/>
        <v>90456</v>
      </c>
      <c r="H4674" s="31">
        <f t="shared" si="147"/>
        <v>3.77</v>
      </c>
    </row>
    <row r="4675" spans="1:8" ht="27">
      <c r="A4675" s="359" t="s">
        <v>12030</v>
      </c>
      <c r="B4675" s="314" t="s">
        <v>3501</v>
      </c>
      <c r="C4675" s="359" t="s">
        <v>112</v>
      </c>
      <c r="D4675" s="359" t="s">
        <v>13735</v>
      </c>
      <c r="F4675" t="str">
        <f t="shared" si="146"/>
        <v>90457</v>
      </c>
      <c r="H4675" s="31">
        <f t="shared" si="147"/>
        <v>8.59</v>
      </c>
    </row>
    <row r="4676" spans="1:8" ht="27">
      <c r="A4676" s="359" t="s">
        <v>12031</v>
      </c>
      <c r="B4676" s="314" t="s">
        <v>3502</v>
      </c>
      <c r="C4676" s="359" t="s">
        <v>112</v>
      </c>
      <c r="D4676" s="359" t="s">
        <v>27915</v>
      </c>
      <c r="F4676" t="str">
        <f t="shared" si="146"/>
        <v>90458</v>
      </c>
      <c r="H4676" s="31">
        <f t="shared" si="147"/>
        <v>24.38</v>
      </c>
    </row>
    <row r="4677" spans="1:8" ht="27">
      <c r="A4677" s="359" t="s">
        <v>12032</v>
      </c>
      <c r="B4677" s="314" t="s">
        <v>3503</v>
      </c>
      <c r="C4677" s="359" t="s">
        <v>112</v>
      </c>
      <c r="D4677" s="359" t="s">
        <v>22121</v>
      </c>
      <c r="F4677" t="str">
        <f t="shared" ref="F4677:F4740" si="148">TRIM(A4677)</f>
        <v>90459</v>
      </c>
      <c r="H4677" s="31">
        <f t="shared" ref="H4677:H4740" si="149">ROUND(D4677*(1+$H$1),2)</f>
        <v>34.4</v>
      </c>
    </row>
    <row r="4678" spans="1:8" ht="27">
      <c r="A4678" s="359" t="s">
        <v>12033</v>
      </c>
      <c r="B4678" s="314" t="s">
        <v>6494</v>
      </c>
      <c r="C4678" s="359" t="s">
        <v>74</v>
      </c>
      <c r="D4678" s="359" t="s">
        <v>27916</v>
      </c>
      <c r="F4678" t="str">
        <f t="shared" si="148"/>
        <v>90460</v>
      </c>
      <c r="H4678" s="31">
        <f t="shared" si="149"/>
        <v>35.380000000000003</v>
      </c>
    </row>
    <row r="4679" spans="1:8" ht="27">
      <c r="A4679" s="359" t="s">
        <v>12034</v>
      </c>
      <c r="B4679" s="314" t="s">
        <v>6495</v>
      </c>
      <c r="C4679" s="359" t="s">
        <v>74</v>
      </c>
      <c r="D4679" s="359" t="s">
        <v>21303</v>
      </c>
      <c r="F4679" t="str">
        <f t="shared" si="148"/>
        <v>90461</v>
      </c>
      <c r="H4679" s="31">
        <f t="shared" si="149"/>
        <v>18.93</v>
      </c>
    </row>
    <row r="4680" spans="1:8" ht="27">
      <c r="A4680" s="359" t="s">
        <v>12035</v>
      </c>
      <c r="B4680" s="314" t="s">
        <v>6496</v>
      </c>
      <c r="C4680" s="359" t="s">
        <v>74</v>
      </c>
      <c r="D4680" s="359" t="s">
        <v>25610</v>
      </c>
      <c r="F4680" t="str">
        <f t="shared" si="148"/>
        <v>90462</v>
      </c>
      <c r="H4680" s="31">
        <f t="shared" si="149"/>
        <v>4.16</v>
      </c>
    </row>
    <row r="4681" spans="1:8" ht="27">
      <c r="A4681" s="359" t="s">
        <v>12037</v>
      </c>
      <c r="B4681" s="314" t="s">
        <v>6497</v>
      </c>
      <c r="C4681" s="359" t="s">
        <v>74</v>
      </c>
      <c r="D4681" s="359" t="s">
        <v>8627</v>
      </c>
      <c r="F4681" t="str">
        <f t="shared" si="148"/>
        <v>90463</v>
      </c>
      <c r="H4681" s="31">
        <f t="shared" si="149"/>
        <v>3.28</v>
      </c>
    </row>
    <row r="4682" spans="1:8" ht="40.5">
      <c r="A4682" s="359" t="s">
        <v>12038</v>
      </c>
      <c r="B4682" s="314" t="s">
        <v>6498</v>
      </c>
      <c r="C4682" s="359" t="s">
        <v>74</v>
      </c>
      <c r="D4682" s="359" t="s">
        <v>13793</v>
      </c>
      <c r="F4682" t="str">
        <f t="shared" si="148"/>
        <v>90466</v>
      </c>
      <c r="H4682" s="31">
        <f t="shared" si="149"/>
        <v>11.45</v>
      </c>
    </row>
    <row r="4683" spans="1:8" ht="40.5">
      <c r="A4683" s="359" t="s">
        <v>12039</v>
      </c>
      <c r="B4683" s="314" t="s">
        <v>6499</v>
      </c>
      <c r="C4683" s="359" t="s">
        <v>74</v>
      </c>
      <c r="D4683" s="359" t="s">
        <v>11018</v>
      </c>
      <c r="F4683" t="str">
        <f t="shared" si="148"/>
        <v>90467</v>
      </c>
      <c r="H4683" s="31">
        <f t="shared" si="149"/>
        <v>18.07</v>
      </c>
    </row>
    <row r="4684" spans="1:8" ht="40.5">
      <c r="A4684" s="359" t="s">
        <v>12040</v>
      </c>
      <c r="B4684" s="314" t="s">
        <v>3504</v>
      </c>
      <c r="C4684" s="359" t="s">
        <v>74</v>
      </c>
      <c r="D4684" s="359" t="s">
        <v>8642</v>
      </c>
      <c r="F4684" t="str">
        <f t="shared" si="148"/>
        <v>90468</v>
      </c>
      <c r="H4684" s="31">
        <f t="shared" si="149"/>
        <v>4.88</v>
      </c>
    </row>
    <row r="4685" spans="1:8" ht="40.5">
      <c r="A4685" s="359" t="s">
        <v>12041</v>
      </c>
      <c r="B4685" s="314" t="s">
        <v>3505</v>
      </c>
      <c r="C4685" s="359" t="s">
        <v>74</v>
      </c>
      <c r="D4685" s="359" t="s">
        <v>9882</v>
      </c>
      <c r="F4685" t="str">
        <f t="shared" si="148"/>
        <v>90469</v>
      </c>
      <c r="H4685" s="31">
        <f t="shared" si="149"/>
        <v>7.77</v>
      </c>
    </row>
    <row r="4686" spans="1:8" ht="40.5">
      <c r="A4686" s="359" t="s">
        <v>12042</v>
      </c>
      <c r="B4686" s="314" t="s">
        <v>3506</v>
      </c>
      <c r="C4686" s="359" t="s">
        <v>74</v>
      </c>
      <c r="D4686" s="359" t="s">
        <v>9914</v>
      </c>
      <c r="F4686" t="str">
        <f t="shared" si="148"/>
        <v>90470</v>
      </c>
      <c r="H4686" s="31">
        <f t="shared" si="149"/>
        <v>10.59</v>
      </c>
    </row>
    <row r="4687" spans="1:8" ht="40.5">
      <c r="A4687" s="359" t="s">
        <v>12043</v>
      </c>
      <c r="B4687" s="314" t="s">
        <v>3507</v>
      </c>
      <c r="C4687" s="359" t="s">
        <v>74</v>
      </c>
      <c r="D4687" s="359" t="s">
        <v>8620</v>
      </c>
      <c r="F4687" t="str">
        <f t="shared" si="148"/>
        <v>91166</v>
      </c>
      <c r="H4687" s="31">
        <f t="shared" si="149"/>
        <v>3.27</v>
      </c>
    </row>
    <row r="4688" spans="1:8" ht="54">
      <c r="A4688" s="359" t="s">
        <v>12044</v>
      </c>
      <c r="B4688" s="314" t="s">
        <v>6500</v>
      </c>
      <c r="C4688" s="359" t="s">
        <v>74</v>
      </c>
      <c r="D4688" s="359" t="s">
        <v>23620</v>
      </c>
      <c r="F4688" t="str">
        <f t="shared" si="148"/>
        <v>91167</v>
      </c>
      <c r="H4688" s="31">
        <f t="shared" si="149"/>
        <v>9.36</v>
      </c>
    </row>
    <row r="4689" spans="1:8" ht="54">
      <c r="A4689" s="359" t="s">
        <v>12045</v>
      </c>
      <c r="B4689" s="314" t="s">
        <v>3508</v>
      </c>
      <c r="C4689" s="359" t="s">
        <v>74</v>
      </c>
      <c r="D4689" s="359" t="s">
        <v>17608</v>
      </c>
      <c r="F4689" t="str">
        <f t="shared" si="148"/>
        <v>91168</v>
      </c>
      <c r="H4689" s="31">
        <f t="shared" si="149"/>
        <v>7.03</v>
      </c>
    </row>
    <row r="4690" spans="1:8" ht="54">
      <c r="A4690" s="359" t="s">
        <v>12046</v>
      </c>
      <c r="B4690" s="314" t="s">
        <v>3509</v>
      </c>
      <c r="C4690" s="359" t="s">
        <v>74</v>
      </c>
      <c r="D4690" s="359" t="s">
        <v>11070</v>
      </c>
      <c r="F4690" t="str">
        <f t="shared" si="148"/>
        <v>91169</v>
      </c>
      <c r="H4690" s="31">
        <f t="shared" si="149"/>
        <v>8.3699999999999992</v>
      </c>
    </row>
    <row r="4691" spans="1:8" ht="67.5">
      <c r="A4691" s="359" t="s">
        <v>12047</v>
      </c>
      <c r="B4691" s="314" t="s">
        <v>6501</v>
      </c>
      <c r="C4691" s="359" t="s">
        <v>74</v>
      </c>
      <c r="D4691" s="359" t="s">
        <v>8050</v>
      </c>
      <c r="F4691" t="str">
        <f t="shared" si="148"/>
        <v>91170</v>
      </c>
      <c r="H4691" s="31">
        <f t="shared" si="149"/>
        <v>2.41</v>
      </c>
    </row>
    <row r="4692" spans="1:8" ht="67.5">
      <c r="A4692" s="359" t="s">
        <v>12049</v>
      </c>
      <c r="B4692" s="314" t="s">
        <v>3510</v>
      </c>
      <c r="C4692" s="359" t="s">
        <v>74</v>
      </c>
      <c r="D4692" s="359" t="s">
        <v>13726</v>
      </c>
      <c r="F4692" t="str">
        <f t="shared" si="148"/>
        <v>91171</v>
      </c>
      <c r="H4692" s="31">
        <f t="shared" si="149"/>
        <v>3</v>
      </c>
    </row>
    <row r="4693" spans="1:8" ht="54">
      <c r="A4693" s="359" t="s">
        <v>12050</v>
      </c>
      <c r="B4693" s="314" t="s">
        <v>3511</v>
      </c>
      <c r="C4693" s="359" t="s">
        <v>74</v>
      </c>
      <c r="D4693" s="359" t="s">
        <v>8302</v>
      </c>
      <c r="F4693" t="str">
        <f t="shared" si="148"/>
        <v>91172</v>
      </c>
      <c r="H4693" s="31">
        <f t="shared" si="149"/>
        <v>4.42</v>
      </c>
    </row>
    <row r="4694" spans="1:8" ht="54">
      <c r="A4694" s="359" t="s">
        <v>12051</v>
      </c>
      <c r="B4694" s="314" t="s">
        <v>3512</v>
      </c>
      <c r="C4694" s="359" t="s">
        <v>74</v>
      </c>
      <c r="D4694" s="359" t="s">
        <v>8834</v>
      </c>
      <c r="F4694" t="str">
        <f t="shared" si="148"/>
        <v>91173</v>
      </c>
      <c r="H4694" s="31">
        <f t="shared" si="149"/>
        <v>1.21</v>
      </c>
    </row>
    <row r="4695" spans="1:8" ht="54">
      <c r="A4695" s="359" t="s">
        <v>12052</v>
      </c>
      <c r="B4695" s="314" t="s">
        <v>3513</v>
      </c>
      <c r="C4695" s="359" t="s">
        <v>74</v>
      </c>
      <c r="D4695" s="359" t="s">
        <v>17866</v>
      </c>
      <c r="F4695" t="str">
        <f t="shared" si="148"/>
        <v>91174</v>
      </c>
      <c r="H4695" s="31">
        <f t="shared" si="149"/>
        <v>2.36</v>
      </c>
    </row>
    <row r="4696" spans="1:8" ht="54">
      <c r="A4696" s="359" t="s">
        <v>12054</v>
      </c>
      <c r="B4696" s="314" t="s">
        <v>3514</v>
      </c>
      <c r="C4696" s="359" t="s">
        <v>74</v>
      </c>
      <c r="D4696" s="359" t="s">
        <v>24839</v>
      </c>
      <c r="F4696" t="str">
        <f t="shared" si="148"/>
        <v>91175</v>
      </c>
      <c r="H4696" s="31">
        <f t="shared" si="149"/>
        <v>3.87</v>
      </c>
    </row>
    <row r="4697" spans="1:8" ht="54">
      <c r="A4697" s="359" t="s">
        <v>12056</v>
      </c>
      <c r="B4697" s="314" t="s">
        <v>6502</v>
      </c>
      <c r="C4697" s="359" t="s">
        <v>74</v>
      </c>
      <c r="D4697" s="359" t="s">
        <v>27917</v>
      </c>
      <c r="F4697" t="str">
        <f t="shared" si="148"/>
        <v>91176</v>
      </c>
      <c r="H4697" s="31">
        <f t="shared" si="149"/>
        <v>45.36</v>
      </c>
    </row>
    <row r="4698" spans="1:8" ht="54">
      <c r="A4698" s="359" t="s">
        <v>12057</v>
      </c>
      <c r="B4698" s="314" t="s">
        <v>6503</v>
      </c>
      <c r="C4698" s="359" t="s">
        <v>74</v>
      </c>
      <c r="D4698" s="359" t="s">
        <v>24691</v>
      </c>
      <c r="F4698" t="str">
        <f t="shared" si="148"/>
        <v>91177</v>
      </c>
      <c r="H4698" s="31">
        <f t="shared" si="149"/>
        <v>19.98</v>
      </c>
    </row>
    <row r="4699" spans="1:8" ht="54">
      <c r="A4699" s="359" t="s">
        <v>12058</v>
      </c>
      <c r="B4699" s="314" t="s">
        <v>6504</v>
      </c>
      <c r="C4699" s="359" t="s">
        <v>74</v>
      </c>
      <c r="D4699" s="359" t="s">
        <v>13796</v>
      </c>
      <c r="F4699" t="str">
        <f t="shared" si="148"/>
        <v>91178</v>
      </c>
      <c r="H4699" s="31">
        <f t="shared" si="149"/>
        <v>18.52</v>
      </c>
    </row>
    <row r="4700" spans="1:8" ht="54">
      <c r="A4700" s="359" t="s">
        <v>12059</v>
      </c>
      <c r="B4700" s="314" t="s">
        <v>6505</v>
      </c>
      <c r="C4700" s="359" t="s">
        <v>74</v>
      </c>
      <c r="D4700" s="359" t="s">
        <v>24580</v>
      </c>
      <c r="F4700" t="str">
        <f t="shared" si="148"/>
        <v>91179</v>
      </c>
      <c r="H4700" s="31">
        <f t="shared" si="149"/>
        <v>11.64</v>
      </c>
    </row>
    <row r="4701" spans="1:8" ht="67.5">
      <c r="A4701" s="359" t="s">
        <v>12060</v>
      </c>
      <c r="B4701" s="314" t="s">
        <v>6506</v>
      </c>
      <c r="C4701" s="359" t="s">
        <v>74</v>
      </c>
      <c r="D4701" s="359" t="s">
        <v>27168</v>
      </c>
      <c r="F4701" t="str">
        <f t="shared" si="148"/>
        <v>91180</v>
      </c>
      <c r="H4701" s="31">
        <f t="shared" si="149"/>
        <v>8.9</v>
      </c>
    </row>
    <row r="4702" spans="1:8" ht="54">
      <c r="A4702" s="359" t="s">
        <v>12061</v>
      </c>
      <c r="B4702" s="314" t="s">
        <v>6507</v>
      </c>
      <c r="C4702" s="359" t="s">
        <v>74</v>
      </c>
      <c r="D4702" s="359" t="s">
        <v>22408</v>
      </c>
      <c r="F4702" t="str">
        <f t="shared" si="148"/>
        <v>91181</v>
      </c>
      <c r="H4702" s="31">
        <f t="shared" si="149"/>
        <v>9.34</v>
      </c>
    </row>
    <row r="4703" spans="1:8" ht="54">
      <c r="A4703" s="359" t="s">
        <v>12062</v>
      </c>
      <c r="B4703" s="314" t="s">
        <v>6508</v>
      </c>
      <c r="C4703" s="359" t="s">
        <v>74</v>
      </c>
      <c r="D4703" s="359" t="s">
        <v>21717</v>
      </c>
      <c r="F4703" t="str">
        <f t="shared" si="148"/>
        <v>91182</v>
      </c>
      <c r="H4703" s="31">
        <f t="shared" si="149"/>
        <v>24.51</v>
      </c>
    </row>
    <row r="4704" spans="1:8" ht="54">
      <c r="A4704" s="359" t="s">
        <v>12063</v>
      </c>
      <c r="B4704" s="314" t="s">
        <v>6509</v>
      </c>
      <c r="C4704" s="359" t="s">
        <v>74</v>
      </c>
      <c r="D4704" s="359" t="s">
        <v>7837</v>
      </c>
      <c r="F4704" t="str">
        <f t="shared" si="148"/>
        <v>91183</v>
      </c>
      <c r="H4704" s="31">
        <f t="shared" si="149"/>
        <v>12.06</v>
      </c>
    </row>
    <row r="4705" spans="1:8" ht="54">
      <c r="A4705" s="359" t="s">
        <v>12064</v>
      </c>
      <c r="B4705" s="314" t="s">
        <v>3515</v>
      </c>
      <c r="C4705" s="359" t="s">
        <v>74</v>
      </c>
      <c r="D4705" s="359" t="s">
        <v>13795</v>
      </c>
      <c r="F4705" t="str">
        <f t="shared" si="148"/>
        <v>91184</v>
      </c>
      <c r="H4705" s="31">
        <f t="shared" si="149"/>
        <v>11.28</v>
      </c>
    </row>
    <row r="4706" spans="1:8" ht="54">
      <c r="A4706" s="359" t="s">
        <v>12065</v>
      </c>
      <c r="B4706" s="314" t="s">
        <v>3516</v>
      </c>
      <c r="C4706" s="359" t="s">
        <v>74</v>
      </c>
      <c r="D4706" s="359" t="s">
        <v>9851</v>
      </c>
      <c r="F4706" t="str">
        <f t="shared" si="148"/>
        <v>91185</v>
      </c>
      <c r="H4706" s="31">
        <f t="shared" si="149"/>
        <v>6.28</v>
      </c>
    </row>
    <row r="4707" spans="1:8" ht="54">
      <c r="A4707" s="359" t="s">
        <v>12066</v>
      </c>
      <c r="B4707" s="314" t="s">
        <v>6510</v>
      </c>
      <c r="C4707" s="359" t="s">
        <v>74</v>
      </c>
      <c r="D4707" s="359" t="s">
        <v>22448</v>
      </c>
      <c r="F4707" t="str">
        <f t="shared" si="148"/>
        <v>91186</v>
      </c>
      <c r="H4707" s="31">
        <f t="shared" si="149"/>
        <v>5.13</v>
      </c>
    </row>
    <row r="4708" spans="1:8" ht="54">
      <c r="A4708" s="359" t="s">
        <v>12067</v>
      </c>
      <c r="B4708" s="314" t="s">
        <v>3517</v>
      </c>
      <c r="C4708" s="359" t="s">
        <v>74</v>
      </c>
      <c r="D4708" s="359" t="s">
        <v>10117</v>
      </c>
      <c r="F4708" t="str">
        <f t="shared" si="148"/>
        <v>91187</v>
      </c>
      <c r="H4708" s="31">
        <f t="shared" si="149"/>
        <v>5.96</v>
      </c>
    </row>
    <row r="4709" spans="1:8" ht="40.5">
      <c r="A4709" s="359" t="s">
        <v>12068</v>
      </c>
      <c r="B4709" s="314" t="s">
        <v>6511</v>
      </c>
      <c r="C4709" s="359" t="s">
        <v>112</v>
      </c>
      <c r="D4709" s="359" t="s">
        <v>10319</v>
      </c>
      <c r="F4709" t="str">
        <f t="shared" si="148"/>
        <v>91188</v>
      </c>
      <c r="H4709" s="31">
        <f t="shared" si="149"/>
        <v>6.08</v>
      </c>
    </row>
    <row r="4710" spans="1:8" ht="40.5">
      <c r="A4710" s="359" t="s">
        <v>12069</v>
      </c>
      <c r="B4710" s="314" t="s">
        <v>6512</v>
      </c>
      <c r="C4710" s="359" t="s">
        <v>112</v>
      </c>
      <c r="D4710" s="359" t="s">
        <v>24922</v>
      </c>
      <c r="F4710" t="str">
        <f t="shared" si="148"/>
        <v>91189</v>
      </c>
      <c r="H4710" s="31">
        <f t="shared" si="149"/>
        <v>39.21</v>
      </c>
    </row>
    <row r="4711" spans="1:8" ht="27">
      <c r="A4711" s="359" t="s">
        <v>12070</v>
      </c>
      <c r="B4711" s="314" t="s">
        <v>2233</v>
      </c>
      <c r="C4711" s="359" t="s">
        <v>112</v>
      </c>
      <c r="D4711" s="359" t="s">
        <v>24565</v>
      </c>
      <c r="F4711" t="str">
        <f t="shared" si="148"/>
        <v>91190</v>
      </c>
      <c r="H4711" s="31">
        <f t="shared" si="149"/>
        <v>4.45</v>
      </c>
    </row>
    <row r="4712" spans="1:8" ht="27">
      <c r="A4712" s="359" t="s">
        <v>12071</v>
      </c>
      <c r="B4712" s="314" t="s">
        <v>6513</v>
      </c>
      <c r="C4712" s="359" t="s">
        <v>112</v>
      </c>
      <c r="D4712" s="359" t="s">
        <v>12279</v>
      </c>
      <c r="F4712" t="str">
        <f t="shared" si="148"/>
        <v>91191</v>
      </c>
      <c r="H4712" s="31">
        <f t="shared" si="149"/>
        <v>4.72</v>
      </c>
    </row>
    <row r="4713" spans="1:8" ht="27">
      <c r="A4713" s="359" t="s">
        <v>12073</v>
      </c>
      <c r="B4713" s="314" t="s">
        <v>2234</v>
      </c>
      <c r="C4713" s="359" t="s">
        <v>112</v>
      </c>
      <c r="D4713" s="359" t="s">
        <v>13200</v>
      </c>
      <c r="F4713" t="str">
        <f t="shared" si="148"/>
        <v>91192</v>
      </c>
      <c r="H4713" s="31">
        <f t="shared" si="149"/>
        <v>5.25</v>
      </c>
    </row>
    <row r="4714" spans="1:8" ht="40.5">
      <c r="A4714" s="359" t="s">
        <v>12074</v>
      </c>
      <c r="B4714" s="314" t="s">
        <v>6514</v>
      </c>
      <c r="C4714" s="359" t="s">
        <v>74</v>
      </c>
      <c r="D4714" s="359" t="s">
        <v>13809</v>
      </c>
      <c r="F4714" t="str">
        <f t="shared" si="148"/>
        <v>91222</v>
      </c>
      <c r="H4714" s="31">
        <f t="shared" si="149"/>
        <v>12.64</v>
      </c>
    </row>
    <row r="4715" spans="1:8" ht="54">
      <c r="A4715" s="359" t="s">
        <v>12075</v>
      </c>
      <c r="B4715" s="314" t="s">
        <v>6515</v>
      </c>
      <c r="C4715" s="359" t="s">
        <v>112</v>
      </c>
      <c r="D4715" s="359" t="s">
        <v>27918</v>
      </c>
      <c r="F4715" t="str">
        <f t="shared" si="148"/>
        <v>94480</v>
      </c>
      <c r="H4715" s="31">
        <f t="shared" si="149"/>
        <v>2441.86</v>
      </c>
    </row>
    <row r="4716" spans="1:8" ht="54">
      <c r="A4716" s="359" t="s">
        <v>12076</v>
      </c>
      <c r="B4716" s="314" t="s">
        <v>6516</v>
      </c>
      <c r="C4716" s="359" t="s">
        <v>112</v>
      </c>
      <c r="D4716" s="359" t="s">
        <v>27919</v>
      </c>
      <c r="F4716" t="str">
        <f t="shared" si="148"/>
        <v>94481</v>
      </c>
      <c r="H4716" s="31">
        <f t="shared" si="149"/>
        <v>1711.24</v>
      </c>
    </row>
    <row r="4717" spans="1:8" ht="54">
      <c r="A4717" s="359" t="s">
        <v>12077</v>
      </c>
      <c r="B4717" s="314" t="s">
        <v>6517</v>
      </c>
      <c r="C4717" s="359" t="s">
        <v>112</v>
      </c>
      <c r="D4717" s="359" t="s">
        <v>27920</v>
      </c>
      <c r="F4717" t="str">
        <f t="shared" si="148"/>
        <v>94482</v>
      </c>
      <c r="H4717" s="31">
        <f t="shared" si="149"/>
        <v>1347.01</v>
      </c>
    </row>
    <row r="4718" spans="1:8" ht="54">
      <c r="A4718" s="359" t="s">
        <v>12078</v>
      </c>
      <c r="B4718" s="314" t="s">
        <v>6518</v>
      </c>
      <c r="C4718" s="359" t="s">
        <v>112</v>
      </c>
      <c r="D4718" s="359" t="s">
        <v>27921</v>
      </c>
      <c r="F4718" t="str">
        <f t="shared" si="148"/>
        <v>94483</v>
      </c>
      <c r="H4718" s="31">
        <f t="shared" si="149"/>
        <v>1130.74</v>
      </c>
    </row>
    <row r="4719" spans="1:8" ht="27">
      <c r="A4719" s="359" t="s">
        <v>12079</v>
      </c>
      <c r="B4719" s="314" t="s">
        <v>6519</v>
      </c>
      <c r="C4719" s="359" t="s">
        <v>112</v>
      </c>
      <c r="D4719" s="359" t="s">
        <v>20657</v>
      </c>
      <c r="F4719" t="str">
        <f t="shared" si="148"/>
        <v>95541</v>
      </c>
      <c r="H4719" s="31">
        <f t="shared" si="149"/>
        <v>4.1900000000000004</v>
      </c>
    </row>
    <row r="4720" spans="1:8" ht="40.5">
      <c r="A4720" s="359" t="s">
        <v>12080</v>
      </c>
      <c r="B4720" s="314" t="s">
        <v>6520</v>
      </c>
      <c r="C4720" s="359" t="s">
        <v>112</v>
      </c>
      <c r="D4720" s="359" t="s">
        <v>27922</v>
      </c>
      <c r="F4720" t="str">
        <f t="shared" si="148"/>
        <v>95573</v>
      </c>
      <c r="H4720" s="31">
        <f t="shared" si="149"/>
        <v>44.44</v>
      </c>
    </row>
    <row r="4721" spans="1:8" ht="40.5">
      <c r="A4721" s="359" t="s">
        <v>12081</v>
      </c>
      <c r="B4721" s="314" t="s">
        <v>6521</v>
      </c>
      <c r="C4721" s="359" t="s">
        <v>112</v>
      </c>
      <c r="D4721" s="359" t="s">
        <v>24662</v>
      </c>
      <c r="F4721" t="str">
        <f t="shared" si="148"/>
        <v>95574</v>
      </c>
      <c r="H4721" s="31">
        <f t="shared" si="149"/>
        <v>33.75</v>
      </c>
    </row>
    <row r="4722" spans="1:8" ht="27">
      <c r="A4722" s="359" t="s">
        <v>12082</v>
      </c>
      <c r="B4722" s="314" t="s">
        <v>6522</v>
      </c>
      <c r="C4722" s="359" t="s">
        <v>72</v>
      </c>
      <c r="D4722" s="359" t="s">
        <v>27923</v>
      </c>
      <c r="F4722" t="str">
        <f t="shared" si="148"/>
        <v>96559</v>
      </c>
      <c r="H4722" s="31">
        <f t="shared" si="149"/>
        <v>100.15</v>
      </c>
    </row>
    <row r="4723" spans="1:8" ht="27">
      <c r="A4723" s="359" t="s">
        <v>12083</v>
      </c>
      <c r="B4723" s="314" t="s">
        <v>6523</v>
      </c>
      <c r="C4723" s="359" t="s">
        <v>72</v>
      </c>
      <c r="D4723" s="359" t="s">
        <v>27924</v>
      </c>
      <c r="F4723" t="str">
        <f t="shared" si="148"/>
        <v>96560</v>
      </c>
      <c r="H4723" s="31">
        <f t="shared" si="149"/>
        <v>49.32</v>
      </c>
    </row>
    <row r="4724" spans="1:8" ht="27">
      <c r="A4724" s="359" t="s">
        <v>12084</v>
      </c>
      <c r="B4724" s="314" t="s">
        <v>6524</v>
      </c>
      <c r="C4724" s="359" t="s">
        <v>72</v>
      </c>
      <c r="D4724" s="359" t="s">
        <v>24857</v>
      </c>
      <c r="F4724" t="str">
        <f t="shared" si="148"/>
        <v>96561</v>
      </c>
      <c r="H4724" s="31">
        <f t="shared" si="149"/>
        <v>29.57</v>
      </c>
    </row>
    <row r="4725" spans="1:8" ht="40.5">
      <c r="A4725" s="359" t="s">
        <v>12085</v>
      </c>
      <c r="B4725" s="314" t="s">
        <v>6525</v>
      </c>
      <c r="C4725" s="359" t="s">
        <v>74</v>
      </c>
      <c r="D4725" s="359" t="s">
        <v>24979</v>
      </c>
      <c r="F4725" t="str">
        <f t="shared" si="148"/>
        <v>96562</v>
      </c>
      <c r="H4725" s="31">
        <f t="shared" si="149"/>
        <v>50.58</v>
      </c>
    </row>
    <row r="4726" spans="1:8" ht="40.5">
      <c r="A4726" s="359" t="s">
        <v>12086</v>
      </c>
      <c r="B4726" s="314" t="s">
        <v>6526</v>
      </c>
      <c r="C4726" s="359" t="s">
        <v>74</v>
      </c>
      <c r="D4726" s="359" t="s">
        <v>24983</v>
      </c>
      <c r="F4726" t="str">
        <f t="shared" si="148"/>
        <v>96563</v>
      </c>
      <c r="H4726" s="31">
        <f t="shared" si="149"/>
        <v>53.47</v>
      </c>
    </row>
    <row r="4727" spans="1:8">
      <c r="A4727" s="359" t="s">
        <v>6527</v>
      </c>
      <c r="B4727" s="314" t="s">
        <v>6528</v>
      </c>
      <c r="C4727" s="359" t="s">
        <v>112</v>
      </c>
      <c r="D4727" s="359" t="s">
        <v>27925</v>
      </c>
      <c r="F4727" t="str">
        <f t="shared" si="148"/>
        <v>73826/1</v>
      </c>
      <c r="H4727" s="31">
        <f t="shared" si="149"/>
        <v>605.27</v>
      </c>
    </row>
    <row r="4728" spans="1:8" ht="27">
      <c r="A4728" s="359" t="s">
        <v>6529</v>
      </c>
      <c r="B4728" s="314" t="s">
        <v>6530</v>
      </c>
      <c r="C4728" s="359" t="s">
        <v>112</v>
      </c>
      <c r="D4728" s="359" t="s">
        <v>27926</v>
      </c>
      <c r="F4728" t="str">
        <f t="shared" si="148"/>
        <v>73826/2</v>
      </c>
      <c r="H4728" s="31">
        <f t="shared" si="149"/>
        <v>786.85</v>
      </c>
    </row>
    <row r="4729" spans="1:8" ht="27">
      <c r="A4729" s="359" t="s">
        <v>6531</v>
      </c>
      <c r="B4729" s="314" t="s">
        <v>6532</v>
      </c>
      <c r="C4729" s="359" t="s">
        <v>112</v>
      </c>
      <c r="D4729" s="359" t="s">
        <v>27927</v>
      </c>
      <c r="F4729" t="str">
        <f t="shared" si="148"/>
        <v>73834/1</v>
      </c>
      <c r="H4729" s="31">
        <f t="shared" si="149"/>
        <v>216.63</v>
      </c>
    </row>
    <row r="4730" spans="1:8" ht="27">
      <c r="A4730" s="359" t="s">
        <v>6533</v>
      </c>
      <c r="B4730" s="314" t="s">
        <v>6534</v>
      </c>
      <c r="C4730" s="359" t="s">
        <v>112</v>
      </c>
      <c r="D4730" s="359" t="s">
        <v>27928</v>
      </c>
      <c r="F4730" t="str">
        <f t="shared" si="148"/>
        <v>73834/2</v>
      </c>
      <c r="H4730" s="31">
        <f t="shared" si="149"/>
        <v>346.62</v>
      </c>
    </row>
    <row r="4731" spans="1:8" ht="27">
      <c r="A4731" s="359" t="s">
        <v>6535</v>
      </c>
      <c r="B4731" s="314" t="s">
        <v>6536</v>
      </c>
      <c r="C4731" s="359" t="s">
        <v>112</v>
      </c>
      <c r="D4731" s="359" t="s">
        <v>27929</v>
      </c>
      <c r="F4731" t="str">
        <f t="shared" si="148"/>
        <v>73834/3</v>
      </c>
      <c r="H4731" s="31">
        <f t="shared" si="149"/>
        <v>693.24</v>
      </c>
    </row>
    <row r="4732" spans="1:8" ht="27">
      <c r="A4732" s="359" t="s">
        <v>6537</v>
      </c>
      <c r="B4732" s="314" t="s">
        <v>6538</v>
      </c>
      <c r="C4732" s="359" t="s">
        <v>112</v>
      </c>
      <c r="D4732" s="359" t="s">
        <v>27930</v>
      </c>
      <c r="F4732" t="str">
        <f t="shared" si="148"/>
        <v>73834/4</v>
      </c>
      <c r="H4732" s="31">
        <f t="shared" si="149"/>
        <v>1039.8599999999999</v>
      </c>
    </row>
    <row r="4733" spans="1:8" ht="27">
      <c r="A4733" s="359" t="s">
        <v>6539</v>
      </c>
      <c r="B4733" s="314" t="s">
        <v>6540</v>
      </c>
      <c r="C4733" s="359" t="s">
        <v>112</v>
      </c>
      <c r="D4733" s="359" t="s">
        <v>27931</v>
      </c>
      <c r="F4733" t="str">
        <f t="shared" si="148"/>
        <v>73835/1</v>
      </c>
      <c r="H4733" s="31">
        <f t="shared" si="149"/>
        <v>1416.96</v>
      </c>
    </row>
    <row r="4734" spans="1:8" ht="27">
      <c r="A4734" s="359" t="s">
        <v>6541</v>
      </c>
      <c r="B4734" s="314" t="s">
        <v>6542</v>
      </c>
      <c r="C4734" s="359" t="s">
        <v>112</v>
      </c>
      <c r="D4734" s="359" t="s">
        <v>27932</v>
      </c>
      <c r="F4734" t="str">
        <f t="shared" si="148"/>
        <v>73835/2</v>
      </c>
      <c r="H4734" s="31">
        <f t="shared" si="149"/>
        <v>1927.07</v>
      </c>
    </row>
    <row r="4735" spans="1:8" ht="27">
      <c r="A4735" s="359" t="s">
        <v>6543</v>
      </c>
      <c r="B4735" s="314" t="s">
        <v>6544</v>
      </c>
      <c r="C4735" s="359" t="s">
        <v>112</v>
      </c>
      <c r="D4735" s="359" t="s">
        <v>27933</v>
      </c>
      <c r="F4735" t="str">
        <f t="shared" si="148"/>
        <v>73835/3</v>
      </c>
      <c r="H4735" s="31">
        <f t="shared" si="149"/>
        <v>2153.7800000000002</v>
      </c>
    </row>
    <row r="4736" spans="1:8" ht="27">
      <c r="A4736" s="359" t="s">
        <v>6545</v>
      </c>
      <c r="B4736" s="314" t="s">
        <v>6546</v>
      </c>
      <c r="C4736" s="359" t="s">
        <v>112</v>
      </c>
      <c r="D4736" s="359" t="s">
        <v>27934</v>
      </c>
      <c r="F4736" t="str">
        <f t="shared" si="148"/>
        <v>73836/1</v>
      </c>
      <c r="H4736" s="31">
        <f t="shared" si="149"/>
        <v>566.79</v>
      </c>
    </row>
    <row r="4737" spans="1:8" ht="27">
      <c r="A4737" s="359" t="s">
        <v>6547</v>
      </c>
      <c r="B4737" s="314" t="s">
        <v>6548</v>
      </c>
      <c r="C4737" s="359" t="s">
        <v>112</v>
      </c>
      <c r="D4737" s="359" t="s">
        <v>27935</v>
      </c>
      <c r="F4737" t="str">
        <f t="shared" si="148"/>
        <v>73836/2</v>
      </c>
      <c r="H4737" s="31">
        <f t="shared" si="149"/>
        <v>736.81</v>
      </c>
    </row>
    <row r="4738" spans="1:8" ht="27">
      <c r="A4738" s="359" t="s">
        <v>6549</v>
      </c>
      <c r="B4738" s="314" t="s">
        <v>6550</v>
      </c>
      <c r="C4738" s="359" t="s">
        <v>112</v>
      </c>
      <c r="D4738" s="359" t="s">
        <v>27936</v>
      </c>
      <c r="F4738" t="str">
        <f t="shared" si="148"/>
        <v>73836/3</v>
      </c>
      <c r="H4738" s="31">
        <f t="shared" si="149"/>
        <v>1133.57</v>
      </c>
    </row>
    <row r="4739" spans="1:8" ht="27">
      <c r="A4739" s="359" t="s">
        <v>6551</v>
      </c>
      <c r="B4739" s="314" t="s">
        <v>6552</v>
      </c>
      <c r="C4739" s="359" t="s">
        <v>112</v>
      </c>
      <c r="D4739" s="359" t="s">
        <v>27937</v>
      </c>
      <c r="F4739" t="str">
        <f t="shared" si="148"/>
        <v>73836/4</v>
      </c>
      <c r="H4739" s="31">
        <f t="shared" si="149"/>
        <v>1813.71</v>
      </c>
    </row>
    <row r="4740" spans="1:8">
      <c r="A4740" s="359" t="s">
        <v>6553</v>
      </c>
      <c r="B4740" s="314" t="s">
        <v>6554</v>
      </c>
      <c r="C4740" s="359" t="s">
        <v>112</v>
      </c>
      <c r="D4740" s="359" t="s">
        <v>27927</v>
      </c>
      <c r="F4740" t="str">
        <f t="shared" si="148"/>
        <v>73837/1</v>
      </c>
      <c r="H4740" s="31">
        <f t="shared" si="149"/>
        <v>216.63</v>
      </c>
    </row>
    <row r="4741" spans="1:8" ht="27">
      <c r="A4741" s="359" t="s">
        <v>6555</v>
      </c>
      <c r="B4741" s="314" t="s">
        <v>6556</v>
      </c>
      <c r="C4741" s="359" t="s">
        <v>112</v>
      </c>
      <c r="D4741" s="359" t="s">
        <v>27938</v>
      </c>
      <c r="F4741" t="str">
        <f t="shared" ref="F4741:F4804" si="150">TRIM(A4741)</f>
        <v>73837/2</v>
      </c>
      <c r="H4741" s="31">
        <f t="shared" ref="H4741:H4804" si="151">ROUND(D4741*(1+$H$1),2)</f>
        <v>433.27</v>
      </c>
    </row>
    <row r="4742" spans="1:8" ht="27">
      <c r="A4742" s="359" t="s">
        <v>6557</v>
      </c>
      <c r="B4742" s="314" t="s">
        <v>6558</v>
      </c>
      <c r="C4742" s="359" t="s">
        <v>112</v>
      </c>
      <c r="D4742" s="359" t="s">
        <v>27939</v>
      </c>
      <c r="F4742" t="str">
        <f t="shared" si="150"/>
        <v>73837/3</v>
      </c>
      <c r="H4742" s="31">
        <f t="shared" si="151"/>
        <v>866.55</v>
      </c>
    </row>
    <row r="4743" spans="1:8">
      <c r="A4743" s="359" t="s">
        <v>12087</v>
      </c>
      <c r="B4743" s="314" t="s">
        <v>6559</v>
      </c>
      <c r="C4743" s="359" t="s">
        <v>112</v>
      </c>
      <c r="D4743" s="359" t="s">
        <v>27940</v>
      </c>
      <c r="F4743" t="str">
        <f t="shared" si="150"/>
        <v>73612</v>
      </c>
      <c r="H4743" s="31">
        <f t="shared" si="151"/>
        <v>478.14</v>
      </c>
    </row>
    <row r="4744" spans="1:8">
      <c r="A4744" s="359" t="s">
        <v>12088</v>
      </c>
      <c r="B4744" s="314" t="s">
        <v>6560</v>
      </c>
      <c r="C4744" s="359" t="s">
        <v>72</v>
      </c>
      <c r="D4744" s="359" t="s">
        <v>27941</v>
      </c>
      <c r="F4744" t="str">
        <f t="shared" si="150"/>
        <v>73660</v>
      </c>
      <c r="H4744" s="31">
        <f t="shared" si="151"/>
        <v>85.3</v>
      </c>
    </row>
    <row r="4745" spans="1:8">
      <c r="A4745" s="359" t="s">
        <v>12089</v>
      </c>
      <c r="B4745" s="314" t="s">
        <v>6561</v>
      </c>
      <c r="C4745" s="359" t="s">
        <v>72</v>
      </c>
      <c r="D4745" s="359" t="s">
        <v>13762</v>
      </c>
      <c r="F4745" t="str">
        <f t="shared" si="150"/>
        <v>73693</v>
      </c>
      <c r="H4745" s="31">
        <f t="shared" si="151"/>
        <v>25</v>
      </c>
    </row>
    <row r="4746" spans="1:8">
      <c r="A4746" s="359" t="s">
        <v>12091</v>
      </c>
      <c r="B4746" s="314" t="s">
        <v>6562</v>
      </c>
      <c r="C4746" s="359" t="s">
        <v>112</v>
      </c>
      <c r="D4746" s="359" t="s">
        <v>27942</v>
      </c>
      <c r="F4746" t="str">
        <f t="shared" si="150"/>
        <v>73694</v>
      </c>
      <c r="H4746" s="31">
        <f t="shared" si="151"/>
        <v>195.62</v>
      </c>
    </row>
    <row r="4747" spans="1:8">
      <c r="A4747" s="359" t="s">
        <v>12092</v>
      </c>
      <c r="B4747" s="314" t="s">
        <v>6563</v>
      </c>
      <c r="C4747" s="359" t="s">
        <v>112</v>
      </c>
      <c r="D4747" s="359" t="s">
        <v>27943</v>
      </c>
      <c r="F4747" t="str">
        <f t="shared" si="150"/>
        <v>73695</v>
      </c>
      <c r="H4747" s="31">
        <f t="shared" si="151"/>
        <v>100.59</v>
      </c>
    </row>
    <row r="4748" spans="1:8">
      <c r="A4748" s="359" t="s">
        <v>6564</v>
      </c>
      <c r="B4748" s="314" t="s">
        <v>6565</v>
      </c>
      <c r="C4748" s="359" t="s">
        <v>112</v>
      </c>
      <c r="D4748" s="359" t="s">
        <v>27940</v>
      </c>
      <c r="F4748" t="str">
        <f t="shared" si="150"/>
        <v>73824/1</v>
      </c>
      <c r="H4748" s="31">
        <f t="shared" si="151"/>
        <v>478.14</v>
      </c>
    </row>
    <row r="4749" spans="1:8">
      <c r="A4749" s="359" t="s">
        <v>6566</v>
      </c>
      <c r="B4749" s="314" t="s">
        <v>6567</v>
      </c>
      <c r="C4749" s="359" t="s">
        <v>72</v>
      </c>
      <c r="D4749" s="359" t="s">
        <v>27944</v>
      </c>
      <c r="F4749" t="str">
        <f t="shared" si="150"/>
        <v>73825/2</v>
      </c>
      <c r="H4749" s="31">
        <f t="shared" si="151"/>
        <v>1200.22</v>
      </c>
    </row>
    <row r="4750" spans="1:8" ht="27">
      <c r="A4750" s="359" t="s">
        <v>6568</v>
      </c>
      <c r="B4750" s="314" t="s">
        <v>6569</v>
      </c>
      <c r="C4750" s="359" t="s">
        <v>82</v>
      </c>
      <c r="D4750" s="359" t="s">
        <v>26530</v>
      </c>
      <c r="F4750" t="str">
        <f t="shared" si="150"/>
        <v>73873/1</v>
      </c>
      <c r="H4750" s="31">
        <f t="shared" si="151"/>
        <v>91.99</v>
      </c>
    </row>
    <row r="4751" spans="1:8" ht="27">
      <c r="A4751" s="359" t="s">
        <v>6570</v>
      </c>
      <c r="B4751" s="314" t="s">
        <v>6571</v>
      </c>
      <c r="C4751" s="359" t="s">
        <v>82</v>
      </c>
      <c r="D4751" s="359" t="s">
        <v>27945</v>
      </c>
      <c r="F4751" t="str">
        <f t="shared" si="150"/>
        <v>73873/2</v>
      </c>
      <c r="H4751" s="31">
        <f t="shared" si="151"/>
        <v>208.92</v>
      </c>
    </row>
    <row r="4752" spans="1:8">
      <c r="A4752" s="359" t="s">
        <v>6572</v>
      </c>
      <c r="B4752" s="314" t="s">
        <v>6573</v>
      </c>
      <c r="C4752" s="359" t="s">
        <v>82</v>
      </c>
      <c r="D4752" s="359" t="s">
        <v>26530</v>
      </c>
      <c r="F4752" t="str">
        <f t="shared" si="150"/>
        <v>73873/3</v>
      </c>
      <c r="H4752" s="31">
        <f t="shared" si="151"/>
        <v>91.99</v>
      </c>
    </row>
    <row r="4753" spans="1:8" ht="27">
      <c r="A4753" s="359" t="s">
        <v>6574</v>
      </c>
      <c r="B4753" s="314" t="s">
        <v>6575</v>
      </c>
      <c r="C4753" s="359" t="s">
        <v>82</v>
      </c>
      <c r="D4753" s="359" t="s">
        <v>27946</v>
      </c>
      <c r="F4753" t="str">
        <f t="shared" si="150"/>
        <v>73873/4</v>
      </c>
      <c r="H4753" s="31">
        <f t="shared" si="151"/>
        <v>100.75</v>
      </c>
    </row>
    <row r="4754" spans="1:8" ht="27">
      <c r="A4754" s="359" t="s">
        <v>6576</v>
      </c>
      <c r="B4754" s="314" t="s">
        <v>6577</v>
      </c>
      <c r="C4754" s="359" t="s">
        <v>82</v>
      </c>
      <c r="D4754" s="359" t="s">
        <v>26530</v>
      </c>
      <c r="F4754" t="str">
        <f t="shared" si="150"/>
        <v>73873/5</v>
      </c>
      <c r="H4754" s="31">
        <f t="shared" si="151"/>
        <v>91.99</v>
      </c>
    </row>
    <row r="4755" spans="1:8" ht="27">
      <c r="A4755" s="359" t="s">
        <v>6578</v>
      </c>
      <c r="B4755" s="314" t="s">
        <v>6579</v>
      </c>
      <c r="C4755" s="359" t="s">
        <v>112</v>
      </c>
      <c r="D4755" s="359" t="s">
        <v>27947</v>
      </c>
      <c r="F4755" t="str">
        <f t="shared" si="150"/>
        <v>73827/1</v>
      </c>
      <c r="H4755" s="31">
        <f t="shared" si="151"/>
        <v>99.42</v>
      </c>
    </row>
    <row r="4756" spans="1:8" ht="27">
      <c r="A4756" s="359" t="s">
        <v>6580</v>
      </c>
      <c r="B4756" s="314" t="s">
        <v>6581</v>
      </c>
      <c r="C4756" s="359" t="s">
        <v>112</v>
      </c>
      <c r="D4756" s="359" t="s">
        <v>27948</v>
      </c>
      <c r="F4756" t="str">
        <f t="shared" si="150"/>
        <v>74218/1</v>
      </c>
      <c r="H4756" s="31">
        <f t="shared" si="151"/>
        <v>96.87</v>
      </c>
    </row>
    <row r="4757" spans="1:8" ht="27">
      <c r="A4757" s="359" t="s">
        <v>6582</v>
      </c>
      <c r="B4757" s="314" t="s">
        <v>2235</v>
      </c>
      <c r="C4757" s="359" t="s">
        <v>74</v>
      </c>
      <c r="D4757" s="359" t="s">
        <v>8441</v>
      </c>
      <c r="F4757" t="str">
        <f t="shared" si="150"/>
        <v>74253/1</v>
      </c>
      <c r="H4757" s="31">
        <f t="shared" si="151"/>
        <v>26.89</v>
      </c>
    </row>
    <row r="4758" spans="1:8">
      <c r="A4758" s="359" t="s">
        <v>12093</v>
      </c>
      <c r="B4758" s="314" t="s">
        <v>6583</v>
      </c>
      <c r="C4758" s="359" t="s">
        <v>112</v>
      </c>
      <c r="D4758" s="359" t="s">
        <v>24841</v>
      </c>
      <c r="F4758" t="str">
        <f t="shared" si="150"/>
        <v>83878</v>
      </c>
      <c r="H4758" s="31">
        <f t="shared" si="151"/>
        <v>56.66</v>
      </c>
    </row>
    <row r="4759" spans="1:8">
      <c r="A4759" s="359" t="s">
        <v>12094</v>
      </c>
      <c r="B4759" s="314" t="s">
        <v>6584</v>
      </c>
      <c r="C4759" s="359" t="s">
        <v>112</v>
      </c>
      <c r="D4759" s="359" t="s">
        <v>27949</v>
      </c>
      <c r="F4759" t="str">
        <f t="shared" si="150"/>
        <v>83879</v>
      </c>
      <c r="H4759" s="31">
        <f t="shared" si="151"/>
        <v>65.28</v>
      </c>
    </row>
    <row r="4760" spans="1:8" ht="54">
      <c r="A4760" s="359" t="s">
        <v>12095</v>
      </c>
      <c r="B4760" s="314" t="s">
        <v>6585</v>
      </c>
      <c r="C4760" s="359" t="s">
        <v>112</v>
      </c>
      <c r="D4760" s="359" t="s">
        <v>27950</v>
      </c>
      <c r="F4760" t="str">
        <f t="shared" si="150"/>
        <v>73658</v>
      </c>
      <c r="H4760" s="31">
        <f t="shared" si="151"/>
        <v>655.89</v>
      </c>
    </row>
    <row r="4761" spans="1:8" ht="94.5">
      <c r="A4761" s="359" t="s">
        <v>12096</v>
      </c>
      <c r="B4761" s="314" t="s">
        <v>6586</v>
      </c>
      <c r="C4761" s="359" t="s">
        <v>112</v>
      </c>
      <c r="D4761" s="359" t="s">
        <v>27951</v>
      </c>
      <c r="F4761" t="str">
        <f t="shared" si="150"/>
        <v>93350</v>
      </c>
      <c r="H4761" s="31">
        <f t="shared" si="151"/>
        <v>968.65</v>
      </c>
    </row>
    <row r="4762" spans="1:8" ht="94.5">
      <c r="A4762" s="359" t="s">
        <v>12097</v>
      </c>
      <c r="B4762" s="314" t="s">
        <v>6587</v>
      </c>
      <c r="C4762" s="359" t="s">
        <v>112</v>
      </c>
      <c r="D4762" s="359" t="s">
        <v>27952</v>
      </c>
      <c r="F4762" t="str">
        <f t="shared" si="150"/>
        <v>93351</v>
      </c>
      <c r="H4762" s="31">
        <f t="shared" si="151"/>
        <v>793.87</v>
      </c>
    </row>
    <row r="4763" spans="1:8" ht="94.5">
      <c r="A4763" s="359" t="s">
        <v>12098</v>
      </c>
      <c r="B4763" s="314" t="s">
        <v>6588</v>
      </c>
      <c r="C4763" s="359" t="s">
        <v>112</v>
      </c>
      <c r="D4763" s="359" t="s">
        <v>27953</v>
      </c>
      <c r="F4763" t="str">
        <f t="shared" si="150"/>
        <v>93352</v>
      </c>
      <c r="H4763" s="31">
        <f t="shared" si="151"/>
        <v>620.27</v>
      </c>
    </row>
    <row r="4764" spans="1:8" ht="94.5">
      <c r="A4764" s="359" t="s">
        <v>12099</v>
      </c>
      <c r="B4764" s="314" t="s">
        <v>6589</v>
      </c>
      <c r="C4764" s="359" t="s">
        <v>112</v>
      </c>
      <c r="D4764" s="359" t="s">
        <v>26519</v>
      </c>
      <c r="F4764" t="str">
        <f t="shared" si="150"/>
        <v>93353</v>
      </c>
      <c r="H4764" s="31">
        <f t="shared" si="151"/>
        <v>450.93</v>
      </c>
    </row>
    <row r="4765" spans="1:8" ht="81">
      <c r="A4765" s="359" t="s">
        <v>12100</v>
      </c>
      <c r="B4765" s="314" t="s">
        <v>6590</v>
      </c>
      <c r="C4765" s="359" t="s">
        <v>112</v>
      </c>
      <c r="D4765" s="359" t="s">
        <v>27954</v>
      </c>
      <c r="F4765" t="str">
        <f t="shared" si="150"/>
        <v>93354</v>
      </c>
      <c r="H4765" s="31">
        <f t="shared" si="151"/>
        <v>649.09</v>
      </c>
    </row>
    <row r="4766" spans="1:8" ht="81">
      <c r="A4766" s="359" t="s">
        <v>12101</v>
      </c>
      <c r="B4766" s="314" t="s">
        <v>6591</v>
      </c>
      <c r="C4766" s="359" t="s">
        <v>112</v>
      </c>
      <c r="D4766" s="359" t="s">
        <v>27955</v>
      </c>
      <c r="F4766" t="str">
        <f t="shared" si="150"/>
        <v>93355</v>
      </c>
      <c r="H4766" s="31">
        <f t="shared" si="151"/>
        <v>542</v>
      </c>
    </row>
    <row r="4767" spans="1:8" ht="81">
      <c r="A4767" s="359" t="s">
        <v>12102</v>
      </c>
      <c r="B4767" s="314" t="s">
        <v>6592</v>
      </c>
      <c r="C4767" s="359" t="s">
        <v>112</v>
      </c>
      <c r="D4767" s="359" t="s">
        <v>27956</v>
      </c>
      <c r="F4767" t="str">
        <f t="shared" si="150"/>
        <v>93356</v>
      </c>
      <c r="H4767" s="31">
        <f t="shared" si="151"/>
        <v>434.19</v>
      </c>
    </row>
    <row r="4768" spans="1:8" ht="81">
      <c r="A4768" s="359" t="s">
        <v>12103</v>
      </c>
      <c r="B4768" s="314" t="s">
        <v>6593</v>
      </c>
      <c r="C4768" s="359" t="s">
        <v>112</v>
      </c>
      <c r="D4768" s="359" t="s">
        <v>19768</v>
      </c>
      <c r="F4768" t="str">
        <f t="shared" si="150"/>
        <v>93357</v>
      </c>
      <c r="H4768" s="31">
        <f t="shared" si="151"/>
        <v>328.76</v>
      </c>
    </row>
    <row r="4769" spans="1:8">
      <c r="A4769" s="359" t="s">
        <v>12104</v>
      </c>
      <c r="B4769" s="314" t="s">
        <v>6594</v>
      </c>
      <c r="C4769" s="359" t="s">
        <v>82</v>
      </c>
      <c r="D4769" s="359" t="s">
        <v>22141</v>
      </c>
      <c r="F4769" t="str">
        <f t="shared" si="150"/>
        <v>83335</v>
      </c>
      <c r="H4769" s="31">
        <f t="shared" si="151"/>
        <v>41.74</v>
      </c>
    </row>
    <row r="4770" spans="1:8" ht="27">
      <c r="A4770" s="359" t="s">
        <v>12105</v>
      </c>
      <c r="B4770" s="314" t="s">
        <v>6595</v>
      </c>
      <c r="C4770" s="359" t="s">
        <v>82</v>
      </c>
      <c r="D4770" s="359" t="s">
        <v>26809</v>
      </c>
      <c r="F4770" t="str">
        <f t="shared" si="150"/>
        <v>88548</v>
      </c>
      <c r="H4770" s="31">
        <f t="shared" si="151"/>
        <v>32.729999999999997</v>
      </c>
    </row>
    <row r="4771" spans="1:8">
      <c r="A4771" s="359" t="s">
        <v>6596</v>
      </c>
      <c r="B4771" s="314" t="s">
        <v>6597</v>
      </c>
      <c r="C4771" s="359" t="s">
        <v>72</v>
      </c>
      <c r="D4771" s="359" t="s">
        <v>8552</v>
      </c>
      <c r="F4771" t="str">
        <f t="shared" si="150"/>
        <v>73903/1</v>
      </c>
      <c r="H4771" s="31">
        <f t="shared" si="151"/>
        <v>0.41</v>
      </c>
    </row>
    <row r="4772" spans="1:8" ht="54">
      <c r="A4772" s="359" t="s">
        <v>6598</v>
      </c>
      <c r="B4772" s="314" t="s">
        <v>6599</v>
      </c>
      <c r="C4772" s="359" t="s">
        <v>82</v>
      </c>
      <c r="D4772" s="359" t="s">
        <v>8183</v>
      </c>
      <c r="F4772" t="str">
        <f t="shared" si="150"/>
        <v>74151/1</v>
      </c>
      <c r="H4772" s="31">
        <f t="shared" si="151"/>
        <v>3.36</v>
      </c>
    </row>
    <row r="4773" spans="1:8" ht="40.5">
      <c r="A4773" s="359" t="s">
        <v>6600</v>
      </c>
      <c r="B4773" s="314" t="s">
        <v>6601</v>
      </c>
      <c r="C4773" s="359" t="s">
        <v>82</v>
      </c>
      <c r="D4773" s="359" t="s">
        <v>27957</v>
      </c>
      <c r="F4773" t="str">
        <f t="shared" si="150"/>
        <v>74154/1</v>
      </c>
      <c r="H4773" s="31">
        <f t="shared" si="151"/>
        <v>4.91</v>
      </c>
    </row>
    <row r="4774" spans="1:8" ht="40.5">
      <c r="A4774" s="359" t="s">
        <v>6602</v>
      </c>
      <c r="B4774" s="314" t="s">
        <v>6603</v>
      </c>
      <c r="C4774" s="359" t="s">
        <v>82</v>
      </c>
      <c r="D4774" s="359" t="s">
        <v>12288</v>
      </c>
      <c r="F4774" t="str">
        <f t="shared" si="150"/>
        <v>74155/1</v>
      </c>
      <c r="H4774" s="31">
        <f t="shared" si="151"/>
        <v>1.75</v>
      </c>
    </row>
    <row r="4775" spans="1:8" ht="40.5">
      <c r="A4775" s="359" t="s">
        <v>6604</v>
      </c>
      <c r="B4775" s="314" t="s">
        <v>6605</v>
      </c>
      <c r="C4775" s="359" t="s">
        <v>82</v>
      </c>
      <c r="D4775" s="359" t="s">
        <v>13683</v>
      </c>
      <c r="F4775" t="str">
        <f t="shared" si="150"/>
        <v>74155/2</v>
      </c>
      <c r="H4775" s="31">
        <f t="shared" si="151"/>
        <v>3.41</v>
      </c>
    </row>
    <row r="4776" spans="1:8" ht="40.5">
      <c r="A4776" s="359" t="s">
        <v>6606</v>
      </c>
      <c r="B4776" s="314" t="s">
        <v>6607</v>
      </c>
      <c r="C4776" s="359" t="s">
        <v>82</v>
      </c>
      <c r="D4776" s="359" t="s">
        <v>8340</v>
      </c>
      <c r="F4776" t="str">
        <f t="shared" si="150"/>
        <v>74205/1</v>
      </c>
      <c r="H4776" s="31">
        <f t="shared" si="151"/>
        <v>1.74</v>
      </c>
    </row>
    <row r="4777" spans="1:8">
      <c r="A4777" s="359" t="s">
        <v>12108</v>
      </c>
      <c r="B4777" s="314" t="s">
        <v>6608</v>
      </c>
      <c r="C4777" s="359" t="s">
        <v>82</v>
      </c>
      <c r="D4777" s="359" t="s">
        <v>21864</v>
      </c>
      <c r="F4777" t="str">
        <f t="shared" si="150"/>
        <v>79473</v>
      </c>
      <c r="H4777" s="31">
        <f t="shared" si="151"/>
        <v>6.2</v>
      </c>
    </row>
    <row r="4778" spans="1:8" ht="27">
      <c r="A4778" s="359" t="s">
        <v>12110</v>
      </c>
      <c r="B4778" s="314" t="s">
        <v>3518</v>
      </c>
      <c r="C4778" s="359" t="s">
        <v>82</v>
      </c>
      <c r="D4778" s="359" t="s">
        <v>24304</v>
      </c>
      <c r="F4778" t="str">
        <f t="shared" si="150"/>
        <v>79480</v>
      </c>
      <c r="H4778" s="31">
        <f t="shared" si="151"/>
        <v>2.63</v>
      </c>
    </row>
    <row r="4779" spans="1:8" ht="40.5">
      <c r="A4779" s="359" t="s">
        <v>12111</v>
      </c>
      <c r="B4779" s="314" t="s">
        <v>3519</v>
      </c>
      <c r="C4779" s="359" t="s">
        <v>82</v>
      </c>
      <c r="D4779" s="359" t="s">
        <v>13727</v>
      </c>
      <c r="F4779" t="str">
        <f t="shared" si="150"/>
        <v>83336</v>
      </c>
      <c r="H4779" s="31">
        <f t="shared" si="151"/>
        <v>4.93</v>
      </c>
    </row>
    <row r="4780" spans="1:8" ht="40.5">
      <c r="A4780" s="359" t="s">
        <v>12112</v>
      </c>
      <c r="B4780" s="314" t="s">
        <v>3520</v>
      </c>
      <c r="C4780" s="359" t="s">
        <v>82</v>
      </c>
      <c r="D4780" s="359" t="s">
        <v>8057</v>
      </c>
      <c r="F4780" t="str">
        <f t="shared" si="150"/>
        <v>83338</v>
      </c>
      <c r="H4780" s="31">
        <f t="shared" si="151"/>
        <v>2.77</v>
      </c>
    </row>
    <row r="4781" spans="1:8" ht="81">
      <c r="A4781" s="359" t="s">
        <v>12113</v>
      </c>
      <c r="B4781" s="314" t="s">
        <v>6609</v>
      </c>
      <c r="C4781" s="359" t="s">
        <v>82</v>
      </c>
      <c r="D4781" s="359" t="s">
        <v>10557</v>
      </c>
      <c r="F4781" t="str">
        <f t="shared" si="150"/>
        <v>89885</v>
      </c>
      <c r="H4781" s="31">
        <f t="shared" si="151"/>
        <v>9.19</v>
      </c>
    </row>
    <row r="4782" spans="1:8" ht="81">
      <c r="A4782" s="359" t="s">
        <v>12115</v>
      </c>
      <c r="B4782" s="314" t="s">
        <v>6610</v>
      </c>
      <c r="C4782" s="359" t="s">
        <v>82</v>
      </c>
      <c r="D4782" s="359" t="s">
        <v>11575</v>
      </c>
      <c r="F4782" t="str">
        <f t="shared" si="150"/>
        <v>89886</v>
      </c>
      <c r="H4782" s="31">
        <f t="shared" si="151"/>
        <v>9.23</v>
      </c>
    </row>
    <row r="4783" spans="1:8" ht="81">
      <c r="A4783" s="359" t="s">
        <v>12116</v>
      </c>
      <c r="B4783" s="314" t="s">
        <v>6611</v>
      </c>
      <c r="C4783" s="359" t="s">
        <v>82</v>
      </c>
      <c r="D4783" s="359" t="s">
        <v>24645</v>
      </c>
      <c r="F4783" t="str">
        <f t="shared" si="150"/>
        <v>89887</v>
      </c>
      <c r="H4783" s="31">
        <f t="shared" si="151"/>
        <v>9.5299999999999994</v>
      </c>
    </row>
    <row r="4784" spans="1:8" ht="81">
      <c r="A4784" s="359" t="s">
        <v>12118</v>
      </c>
      <c r="B4784" s="314" t="s">
        <v>6612</v>
      </c>
      <c r="C4784" s="359" t="s">
        <v>82</v>
      </c>
      <c r="D4784" s="359" t="s">
        <v>10709</v>
      </c>
      <c r="F4784" t="str">
        <f t="shared" si="150"/>
        <v>89888</v>
      </c>
      <c r="H4784" s="31">
        <f t="shared" si="151"/>
        <v>9.4499999999999993</v>
      </c>
    </row>
    <row r="4785" spans="1:8" ht="81">
      <c r="A4785" s="359" t="s">
        <v>12119</v>
      </c>
      <c r="B4785" s="314" t="s">
        <v>6613</v>
      </c>
      <c r="C4785" s="359" t="s">
        <v>82</v>
      </c>
      <c r="D4785" s="359" t="s">
        <v>24605</v>
      </c>
      <c r="F4785" t="str">
        <f t="shared" si="150"/>
        <v>89889</v>
      </c>
      <c r="H4785" s="31">
        <f t="shared" si="151"/>
        <v>9.76</v>
      </c>
    </row>
    <row r="4786" spans="1:8" ht="81">
      <c r="A4786" s="359" t="s">
        <v>12120</v>
      </c>
      <c r="B4786" s="314" t="s">
        <v>6614</v>
      </c>
      <c r="C4786" s="359" t="s">
        <v>82</v>
      </c>
      <c r="D4786" s="359" t="s">
        <v>14935</v>
      </c>
      <c r="F4786" t="str">
        <f t="shared" si="150"/>
        <v>89890</v>
      </c>
      <c r="H4786" s="31">
        <f t="shared" si="151"/>
        <v>13.48</v>
      </c>
    </row>
    <row r="4787" spans="1:8" ht="81">
      <c r="A4787" s="359" t="s">
        <v>12121</v>
      </c>
      <c r="B4787" s="314" t="s">
        <v>6615</v>
      </c>
      <c r="C4787" s="359" t="s">
        <v>82</v>
      </c>
      <c r="D4787" s="359" t="s">
        <v>8614</v>
      </c>
      <c r="F4787" t="str">
        <f t="shared" si="150"/>
        <v>89893</v>
      </c>
      <c r="H4787" s="31">
        <f t="shared" si="151"/>
        <v>16.59</v>
      </c>
    </row>
    <row r="4788" spans="1:8" ht="81">
      <c r="A4788" s="359" t="s">
        <v>12123</v>
      </c>
      <c r="B4788" s="314" t="s">
        <v>6616</v>
      </c>
      <c r="C4788" s="359" t="s">
        <v>82</v>
      </c>
      <c r="D4788" s="359" t="s">
        <v>23301</v>
      </c>
      <c r="F4788" t="str">
        <f t="shared" si="150"/>
        <v>89894</v>
      </c>
      <c r="H4788" s="31">
        <f t="shared" si="151"/>
        <v>18.53</v>
      </c>
    </row>
    <row r="4789" spans="1:8" ht="81">
      <c r="A4789" s="359" t="s">
        <v>12124</v>
      </c>
      <c r="B4789" s="314" t="s">
        <v>6617</v>
      </c>
      <c r="C4789" s="359" t="s">
        <v>82</v>
      </c>
      <c r="D4789" s="359" t="s">
        <v>14942</v>
      </c>
      <c r="F4789" t="str">
        <f t="shared" si="150"/>
        <v>89895</v>
      </c>
      <c r="H4789" s="31">
        <f t="shared" si="151"/>
        <v>22.43</v>
      </c>
    </row>
    <row r="4790" spans="1:8" ht="81">
      <c r="A4790" s="359" t="s">
        <v>12125</v>
      </c>
      <c r="B4790" s="314" t="s">
        <v>6618</v>
      </c>
      <c r="C4790" s="359" t="s">
        <v>82</v>
      </c>
      <c r="D4790" s="359" t="s">
        <v>8865</v>
      </c>
      <c r="F4790" t="str">
        <f t="shared" si="150"/>
        <v>89903</v>
      </c>
      <c r="H4790" s="31">
        <f t="shared" si="151"/>
        <v>7.94</v>
      </c>
    </row>
    <row r="4791" spans="1:8" ht="81">
      <c r="A4791" s="359" t="s">
        <v>12126</v>
      </c>
      <c r="B4791" s="314" t="s">
        <v>6619</v>
      </c>
      <c r="C4791" s="359" t="s">
        <v>82</v>
      </c>
      <c r="D4791" s="359" t="s">
        <v>8558</v>
      </c>
      <c r="F4791" t="str">
        <f t="shared" si="150"/>
        <v>89904</v>
      </c>
      <c r="H4791" s="31">
        <f t="shared" si="151"/>
        <v>7.98</v>
      </c>
    </row>
    <row r="4792" spans="1:8" ht="81">
      <c r="A4792" s="359" t="s">
        <v>12128</v>
      </c>
      <c r="B4792" s="314" t="s">
        <v>6620</v>
      </c>
      <c r="C4792" s="359" t="s">
        <v>82</v>
      </c>
      <c r="D4792" s="359" t="s">
        <v>12127</v>
      </c>
      <c r="F4792" t="str">
        <f t="shared" si="150"/>
        <v>89905</v>
      </c>
      <c r="H4792" s="31">
        <f t="shared" si="151"/>
        <v>8.2200000000000006</v>
      </c>
    </row>
    <row r="4793" spans="1:8" ht="81">
      <c r="A4793" s="359" t="s">
        <v>12129</v>
      </c>
      <c r="B4793" s="314" t="s">
        <v>6621</v>
      </c>
      <c r="C4793" s="359" t="s">
        <v>82</v>
      </c>
      <c r="D4793" s="359" t="s">
        <v>7553</v>
      </c>
      <c r="F4793" t="str">
        <f t="shared" si="150"/>
        <v>89906</v>
      </c>
      <c r="H4793" s="31">
        <f t="shared" si="151"/>
        <v>8.14</v>
      </c>
    </row>
    <row r="4794" spans="1:8" ht="81">
      <c r="A4794" s="359" t="s">
        <v>12130</v>
      </c>
      <c r="B4794" s="314" t="s">
        <v>6622</v>
      </c>
      <c r="C4794" s="359" t="s">
        <v>82</v>
      </c>
      <c r="D4794" s="359" t="s">
        <v>9799</v>
      </c>
      <c r="F4794" t="str">
        <f t="shared" si="150"/>
        <v>89907</v>
      </c>
      <c r="H4794" s="31">
        <f t="shared" si="151"/>
        <v>9.2899999999999991</v>
      </c>
    </row>
    <row r="4795" spans="1:8" ht="81">
      <c r="A4795" s="359" t="s">
        <v>12131</v>
      </c>
      <c r="B4795" s="314" t="s">
        <v>6623</v>
      </c>
      <c r="C4795" s="359" t="s">
        <v>82</v>
      </c>
      <c r="D4795" s="359" t="s">
        <v>13749</v>
      </c>
      <c r="F4795" t="str">
        <f t="shared" si="150"/>
        <v>89908</v>
      </c>
      <c r="H4795" s="31">
        <f t="shared" si="151"/>
        <v>12.62</v>
      </c>
    </row>
    <row r="4796" spans="1:8" ht="81">
      <c r="A4796" s="359" t="s">
        <v>12133</v>
      </c>
      <c r="B4796" s="314" t="s">
        <v>6624</v>
      </c>
      <c r="C4796" s="359" t="s">
        <v>82</v>
      </c>
      <c r="D4796" s="359" t="s">
        <v>23413</v>
      </c>
      <c r="F4796" t="str">
        <f t="shared" si="150"/>
        <v>89911</v>
      </c>
      <c r="H4796" s="31">
        <f t="shared" si="151"/>
        <v>15.38</v>
      </c>
    </row>
    <row r="4797" spans="1:8" ht="81">
      <c r="A4797" s="359" t="s">
        <v>12134</v>
      </c>
      <c r="B4797" s="314" t="s">
        <v>6625</v>
      </c>
      <c r="C4797" s="359" t="s">
        <v>82</v>
      </c>
      <c r="D4797" s="359" t="s">
        <v>26792</v>
      </c>
      <c r="F4797" t="str">
        <f t="shared" si="150"/>
        <v>89912</v>
      </c>
      <c r="H4797" s="31">
        <f t="shared" si="151"/>
        <v>16.350000000000001</v>
      </c>
    </row>
    <row r="4798" spans="1:8" ht="81">
      <c r="A4798" s="359" t="s">
        <v>12135</v>
      </c>
      <c r="B4798" s="314" t="s">
        <v>6626</v>
      </c>
      <c r="C4798" s="359" t="s">
        <v>82</v>
      </c>
      <c r="D4798" s="359" t="s">
        <v>27958</v>
      </c>
      <c r="F4798" t="str">
        <f t="shared" si="150"/>
        <v>89913</v>
      </c>
      <c r="H4798" s="31">
        <f t="shared" si="151"/>
        <v>19.84</v>
      </c>
    </row>
    <row r="4799" spans="1:8" ht="81">
      <c r="A4799" s="359" t="s">
        <v>12136</v>
      </c>
      <c r="B4799" s="314" t="s">
        <v>6627</v>
      </c>
      <c r="C4799" s="359" t="s">
        <v>82</v>
      </c>
      <c r="D4799" s="359" t="s">
        <v>10057</v>
      </c>
      <c r="F4799" t="str">
        <f t="shared" si="150"/>
        <v>89921</v>
      </c>
      <c r="H4799" s="31">
        <f t="shared" si="151"/>
        <v>7.42</v>
      </c>
    </row>
    <row r="4800" spans="1:8" ht="81">
      <c r="A4800" s="359" t="s">
        <v>12137</v>
      </c>
      <c r="B4800" s="314" t="s">
        <v>6628</v>
      </c>
      <c r="C4800" s="359" t="s">
        <v>82</v>
      </c>
      <c r="D4800" s="359" t="s">
        <v>24454</v>
      </c>
      <c r="F4800" t="str">
        <f t="shared" si="150"/>
        <v>89922</v>
      </c>
      <c r="H4800" s="31">
        <f t="shared" si="151"/>
        <v>7.45</v>
      </c>
    </row>
    <row r="4801" spans="1:8" ht="81">
      <c r="A4801" s="359" t="s">
        <v>12138</v>
      </c>
      <c r="B4801" s="314" t="s">
        <v>6629</v>
      </c>
      <c r="C4801" s="359" t="s">
        <v>82</v>
      </c>
      <c r="D4801" s="359" t="s">
        <v>8984</v>
      </c>
      <c r="F4801" t="str">
        <f t="shared" si="150"/>
        <v>89923</v>
      </c>
      <c r="H4801" s="31">
        <f t="shared" si="151"/>
        <v>7.75</v>
      </c>
    </row>
    <row r="4802" spans="1:8" ht="81">
      <c r="A4802" s="359" t="s">
        <v>12139</v>
      </c>
      <c r="B4802" s="314" t="s">
        <v>6630</v>
      </c>
      <c r="C4802" s="359" t="s">
        <v>82</v>
      </c>
      <c r="D4802" s="359" t="s">
        <v>10799</v>
      </c>
      <c r="F4802" t="str">
        <f t="shared" si="150"/>
        <v>89924</v>
      </c>
      <c r="H4802" s="31">
        <f t="shared" si="151"/>
        <v>7.66</v>
      </c>
    </row>
    <row r="4803" spans="1:8" ht="81">
      <c r="A4803" s="359" t="s">
        <v>12140</v>
      </c>
      <c r="B4803" s="314" t="s">
        <v>6631</v>
      </c>
      <c r="C4803" s="359" t="s">
        <v>82</v>
      </c>
      <c r="D4803" s="359" t="s">
        <v>8558</v>
      </c>
      <c r="F4803" t="str">
        <f t="shared" si="150"/>
        <v>89925</v>
      </c>
      <c r="H4803" s="31">
        <f t="shared" si="151"/>
        <v>7.98</v>
      </c>
    </row>
    <row r="4804" spans="1:8" ht="81">
      <c r="A4804" s="359" t="s">
        <v>12141</v>
      </c>
      <c r="B4804" s="314" t="s">
        <v>6632</v>
      </c>
      <c r="C4804" s="359" t="s">
        <v>82</v>
      </c>
      <c r="D4804" s="359" t="s">
        <v>23547</v>
      </c>
      <c r="F4804" t="str">
        <f t="shared" si="150"/>
        <v>89926</v>
      </c>
      <c r="H4804" s="31">
        <f t="shared" si="151"/>
        <v>12.07</v>
      </c>
    </row>
    <row r="4805" spans="1:8" ht="81">
      <c r="A4805" s="359" t="s">
        <v>12142</v>
      </c>
      <c r="B4805" s="314" t="s">
        <v>6633</v>
      </c>
      <c r="C4805" s="359" t="s">
        <v>82</v>
      </c>
      <c r="D4805" s="359" t="s">
        <v>22707</v>
      </c>
      <c r="F4805" t="str">
        <f t="shared" ref="F4805:F4868" si="152">TRIM(A4805)</f>
        <v>89929</v>
      </c>
      <c r="H4805" s="31">
        <f t="shared" ref="H4805:H4868" si="153">ROUND(D4805*(1+$H$1),2)</f>
        <v>15.58</v>
      </c>
    </row>
    <row r="4806" spans="1:8" ht="81">
      <c r="A4806" s="359" t="s">
        <v>12143</v>
      </c>
      <c r="B4806" s="314" t="s">
        <v>6634</v>
      </c>
      <c r="C4806" s="359" t="s">
        <v>82</v>
      </c>
      <c r="D4806" s="359" t="s">
        <v>22436</v>
      </c>
      <c r="F4806" t="str">
        <f t="shared" si="152"/>
        <v>89930</v>
      </c>
      <c r="H4806" s="31">
        <f t="shared" si="153"/>
        <v>16.61</v>
      </c>
    </row>
    <row r="4807" spans="1:8" ht="81">
      <c r="A4807" s="359" t="s">
        <v>12144</v>
      </c>
      <c r="B4807" s="314" t="s">
        <v>6635</v>
      </c>
      <c r="C4807" s="359" t="s">
        <v>82</v>
      </c>
      <c r="D4807" s="359" t="s">
        <v>21711</v>
      </c>
      <c r="F4807" t="str">
        <f t="shared" si="152"/>
        <v>89931</v>
      </c>
      <c r="H4807" s="31">
        <f t="shared" si="153"/>
        <v>20.92</v>
      </c>
    </row>
    <row r="4808" spans="1:8" ht="81">
      <c r="A4808" s="359" t="s">
        <v>12145</v>
      </c>
      <c r="B4808" s="314" t="s">
        <v>6636</v>
      </c>
      <c r="C4808" s="359" t="s">
        <v>82</v>
      </c>
      <c r="D4808" s="359" t="s">
        <v>27959</v>
      </c>
      <c r="F4808" t="str">
        <f t="shared" si="152"/>
        <v>89939</v>
      </c>
      <c r="H4808" s="31">
        <f t="shared" si="153"/>
        <v>6.91</v>
      </c>
    </row>
    <row r="4809" spans="1:8" ht="81">
      <c r="A4809" s="359" t="s">
        <v>12146</v>
      </c>
      <c r="B4809" s="314" t="s">
        <v>6637</v>
      </c>
      <c r="C4809" s="359" t="s">
        <v>82</v>
      </c>
      <c r="D4809" s="359" t="s">
        <v>9816</v>
      </c>
      <c r="F4809" t="str">
        <f t="shared" si="152"/>
        <v>89940</v>
      </c>
      <c r="H4809" s="31">
        <f t="shared" si="153"/>
        <v>6.92</v>
      </c>
    </row>
    <row r="4810" spans="1:8" ht="81">
      <c r="A4810" s="359" t="s">
        <v>12147</v>
      </c>
      <c r="B4810" s="314" t="s">
        <v>6638</v>
      </c>
      <c r="C4810" s="359" t="s">
        <v>82</v>
      </c>
      <c r="D4810" s="359" t="s">
        <v>23750</v>
      </c>
      <c r="F4810" t="str">
        <f t="shared" si="152"/>
        <v>89941</v>
      </c>
      <c r="H4810" s="31">
        <f t="shared" si="153"/>
        <v>7.2</v>
      </c>
    </row>
    <row r="4811" spans="1:8" ht="81">
      <c r="A4811" s="359" t="s">
        <v>12148</v>
      </c>
      <c r="B4811" s="314" t="s">
        <v>6639</v>
      </c>
      <c r="C4811" s="359" t="s">
        <v>82</v>
      </c>
      <c r="D4811" s="359" t="s">
        <v>22798</v>
      </c>
      <c r="F4811" t="str">
        <f t="shared" si="152"/>
        <v>89942</v>
      </c>
      <c r="H4811" s="31">
        <f t="shared" si="153"/>
        <v>7.12</v>
      </c>
    </row>
    <row r="4812" spans="1:8" ht="81">
      <c r="A4812" s="359" t="s">
        <v>12149</v>
      </c>
      <c r="B4812" s="314" t="s">
        <v>6640</v>
      </c>
      <c r="C4812" s="359" t="s">
        <v>82</v>
      </c>
      <c r="D4812" s="359" t="s">
        <v>14000</v>
      </c>
      <c r="F4812" t="str">
        <f t="shared" si="152"/>
        <v>89943</v>
      </c>
      <c r="H4812" s="31">
        <f t="shared" si="153"/>
        <v>7.38</v>
      </c>
    </row>
    <row r="4813" spans="1:8" ht="81">
      <c r="A4813" s="359" t="s">
        <v>12150</v>
      </c>
      <c r="B4813" s="314" t="s">
        <v>6641</v>
      </c>
      <c r="C4813" s="359" t="s">
        <v>82</v>
      </c>
      <c r="D4813" s="359" t="s">
        <v>22428</v>
      </c>
      <c r="F4813" t="str">
        <f t="shared" si="152"/>
        <v>89944</v>
      </c>
      <c r="H4813" s="31">
        <f t="shared" si="153"/>
        <v>11.04</v>
      </c>
    </row>
    <row r="4814" spans="1:8" ht="81">
      <c r="A4814" s="359" t="s">
        <v>12152</v>
      </c>
      <c r="B4814" s="314" t="s">
        <v>6642</v>
      </c>
      <c r="C4814" s="359" t="s">
        <v>82</v>
      </c>
      <c r="D4814" s="359" t="s">
        <v>13691</v>
      </c>
      <c r="F4814" t="str">
        <f t="shared" si="152"/>
        <v>89947</v>
      </c>
      <c r="H4814" s="31">
        <f t="shared" si="153"/>
        <v>13.58</v>
      </c>
    </row>
    <row r="4815" spans="1:8" ht="81">
      <c r="A4815" s="359" t="s">
        <v>12153</v>
      </c>
      <c r="B4815" s="314" t="s">
        <v>6643</v>
      </c>
      <c r="C4815" s="359" t="s">
        <v>82</v>
      </c>
      <c r="D4815" s="359" t="s">
        <v>14860</v>
      </c>
      <c r="F4815" t="str">
        <f t="shared" si="152"/>
        <v>89948</v>
      </c>
      <c r="H4815" s="31">
        <f t="shared" si="153"/>
        <v>15.1</v>
      </c>
    </row>
    <row r="4816" spans="1:8" ht="81">
      <c r="A4816" s="359" t="s">
        <v>12154</v>
      </c>
      <c r="B4816" s="314" t="s">
        <v>6644</v>
      </c>
      <c r="C4816" s="359" t="s">
        <v>82</v>
      </c>
      <c r="D4816" s="359" t="s">
        <v>8231</v>
      </c>
      <c r="F4816" t="str">
        <f t="shared" si="152"/>
        <v>89949</v>
      </c>
      <c r="H4816" s="31">
        <f t="shared" si="153"/>
        <v>18.32</v>
      </c>
    </row>
    <row r="4817" spans="1:8" ht="40.5">
      <c r="A4817" s="359" t="s">
        <v>12155</v>
      </c>
      <c r="B4817" s="314" t="s">
        <v>6645</v>
      </c>
      <c r="C4817" s="359" t="s">
        <v>82</v>
      </c>
      <c r="D4817" s="359" t="s">
        <v>27960</v>
      </c>
      <c r="F4817" t="str">
        <f t="shared" si="152"/>
        <v>96520</v>
      </c>
      <c r="H4817" s="31">
        <f t="shared" si="153"/>
        <v>88.77</v>
      </c>
    </row>
    <row r="4818" spans="1:8" ht="40.5">
      <c r="A4818" s="359" t="s">
        <v>12156</v>
      </c>
      <c r="B4818" s="314" t="s">
        <v>6646</v>
      </c>
      <c r="C4818" s="359" t="s">
        <v>82</v>
      </c>
      <c r="D4818" s="359" t="s">
        <v>27961</v>
      </c>
      <c r="F4818" t="str">
        <f t="shared" si="152"/>
        <v>96521</v>
      </c>
      <c r="H4818" s="31">
        <f t="shared" si="153"/>
        <v>37.42</v>
      </c>
    </row>
    <row r="4819" spans="1:8" ht="27">
      <c r="A4819" s="359" t="s">
        <v>12157</v>
      </c>
      <c r="B4819" s="314" t="s">
        <v>6647</v>
      </c>
      <c r="C4819" s="359" t="s">
        <v>82</v>
      </c>
      <c r="D4819" s="359" t="s">
        <v>27962</v>
      </c>
      <c r="F4819" t="str">
        <f t="shared" si="152"/>
        <v>96522</v>
      </c>
      <c r="H4819" s="31">
        <f t="shared" si="153"/>
        <v>136.06</v>
      </c>
    </row>
    <row r="4820" spans="1:8" ht="27">
      <c r="A4820" s="359" t="s">
        <v>12158</v>
      </c>
      <c r="B4820" s="314" t="s">
        <v>6648</v>
      </c>
      <c r="C4820" s="359" t="s">
        <v>82</v>
      </c>
      <c r="D4820" s="359" t="s">
        <v>27963</v>
      </c>
      <c r="F4820" t="str">
        <f t="shared" si="152"/>
        <v>96523</v>
      </c>
      <c r="H4820" s="31">
        <f t="shared" si="153"/>
        <v>86.14</v>
      </c>
    </row>
    <row r="4821" spans="1:8" ht="40.5">
      <c r="A4821" s="359" t="s">
        <v>12159</v>
      </c>
      <c r="B4821" s="314" t="s">
        <v>6649</v>
      </c>
      <c r="C4821" s="359" t="s">
        <v>82</v>
      </c>
      <c r="D4821" s="359" t="s">
        <v>27964</v>
      </c>
      <c r="F4821" t="str">
        <f t="shared" si="152"/>
        <v>96524</v>
      </c>
      <c r="H4821" s="31">
        <f t="shared" si="153"/>
        <v>165.86</v>
      </c>
    </row>
    <row r="4822" spans="1:8" ht="40.5">
      <c r="A4822" s="359" t="s">
        <v>12160</v>
      </c>
      <c r="B4822" s="314" t="s">
        <v>6650</v>
      </c>
      <c r="C4822" s="359" t="s">
        <v>82</v>
      </c>
      <c r="D4822" s="359" t="s">
        <v>25091</v>
      </c>
      <c r="F4822" t="str">
        <f t="shared" si="152"/>
        <v>96525</v>
      </c>
      <c r="H4822" s="31">
        <f t="shared" si="153"/>
        <v>35.82</v>
      </c>
    </row>
    <row r="4823" spans="1:8" ht="27">
      <c r="A4823" s="359" t="s">
        <v>12161</v>
      </c>
      <c r="B4823" s="314" t="s">
        <v>6651</v>
      </c>
      <c r="C4823" s="359" t="s">
        <v>82</v>
      </c>
      <c r="D4823" s="359" t="s">
        <v>27965</v>
      </c>
      <c r="F4823" t="str">
        <f t="shared" si="152"/>
        <v>96526</v>
      </c>
      <c r="H4823" s="31">
        <f t="shared" si="153"/>
        <v>275.5</v>
      </c>
    </row>
    <row r="4824" spans="1:8" ht="27">
      <c r="A4824" s="359" t="s">
        <v>12162</v>
      </c>
      <c r="B4824" s="314" t="s">
        <v>6652</v>
      </c>
      <c r="C4824" s="359" t="s">
        <v>82</v>
      </c>
      <c r="D4824" s="359" t="s">
        <v>26563</v>
      </c>
      <c r="F4824" t="str">
        <f t="shared" si="152"/>
        <v>96527</v>
      </c>
      <c r="H4824" s="31">
        <f t="shared" si="153"/>
        <v>112.87</v>
      </c>
    </row>
    <row r="4825" spans="1:8" ht="40.5">
      <c r="A4825" s="359" t="s">
        <v>12163</v>
      </c>
      <c r="B4825" s="314" t="s">
        <v>6653</v>
      </c>
      <c r="C4825" s="359" t="s">
        <v>72</v>
      </c>
      <c r="D4825" s="359" t="s">
        <v>27966</v>
      </c>
      <c r="F4825" t="str">
        <f t="shared" si="152"/>
        <v>96528</v>
      </c>
      <c r="H4825" s="31">
        <f t="shared" si="153"/>
        <v>147.96</v>
      </c>
    </row>
    <row r="4826" spans="1:8" ht="81">
      <c r="A4826" s="359" t="s">
        <v>12164</v>
      </c>
      <c r="B4826" s="314" t="s">
        <v>12165</v>
      </c>
      <c r="C4826" s="359" t="s">
        <v>82</v>
      </c>
      <c r="D4826" s="359" t="s">
        <v>24566</v>
      </c>
      <c r="F4826" t="str">
        <f t="shared" si="152"/>
        <v>98116</v>
      </c>
      <c r="H4826" s="31">
        <f t="shared" si="153"/>
        <v>14.05</v>
      </c>
    </row>
    <row r="4827" spans="1:8" ht="81">
      <c r="A4827" s="359" t="s">
        <v>12166</v>
      </c>
      <c r="B4827" s="314" t="s">
        <v>12167</v>
      </c>
      <c r="C4827" s="359" t="s">
        <v>82</v>
      </c>
      <c r="D4827" s="359" t="s">
        <v>12664</v>
      </c>
      <c r="F4827" t="str">
        <f t="shared" si="152"/>
        <v>98117</v>
      </c>
      <c r="H4827" s="31">
        <f t="shared" si="153"/>
        <v>13.11</v>
      </c>
    </row>
    <row r="4828" spans="1:8" ht="81">
      <c r="A4828" s="359" t="s">
        <v>12168</v>
      </c>
      <c r="B4828" s="314" t="s">
        <v>12169</v>
      </c>
      <c r="C4828" s="359" t="s">
        <v>82</v>
      </c>
      <c r="D4828" s="359" t="s">
        <v>26856</v>
      </c>
      <c r="F4828" t="str">
        <f t="shared" si="152"/>
        <v>98118</v>
      </c>
      <c r="H4828" s="31">
        <f t="shared" si="153"/>
        <v>13.26</v>
      </c>
    </row>
    <row r="4829" spans="1:8" ht="81">
      <c r="A4829" s="359" t="s">
        <v>12170</v>
      </c>
      <c r="B4829" s="314" t="s">
        <v>12171</v>
      </c>
      <c r="C4829" s="359" t="s">
        <v>82</v>
      </c>
      <c r="D4829" s="359" t="s">
        <v>13805</v>
      </c>
      <c r="F4829" t="str">
        <f t="shared" si="152"/>
        <v>98119</v>
      </c>
      <c r="H4829" s="31">
        <f t="shared" si="153"/>
        <v>11.54</v>
      </c>
    </row>
    <row r="4830" spans="1:8" ht="40.5">
      <c r="A4830" s="359" t="s">
        <v>12172</v>
      </c>
      <c r="B4830" s="314" t="s">
        <v>3521</v>
      </c>
      <c r="C4830" s="359" t="s">
        <v>82</v>
      </c>
      <c r="D4830" s="359" t="s">
        <v>13697</v>
      </c>
      <c r="F4830" t="str">
        <f t="shared" si="152"/>
        <v>72915</v>
      </c>
      <c r="H4830" s="31">
        <f t="shared" si="153"/>
        <v>11.81</v>
      </c>
    </row>
    <row r="4831" spans="1:8" ht="40.5">
      <c r="A4831" s="359" t="s">
        <v>12173</v>
      </c>
      <c r="B4831" s="314" t="s">
        <v>2236</v>
      </c>
      <c r="C4831" s="359" t="s">
        <v>82</v>
      </c>
      <c r="D4831" s="359" t="s">
        <v>14935</v>
      </c>
      <c r="F4831" t="str">
        <f t="shared" si="152"/>
        <v>72917</v>
      </c>
      <c r="H4831" s="31">
        <f t="shared" si="153"/>
        <v>13.48</v>
      </c>
    </row>
    <row r="4832" spans="1:8" ht="40.5">
      <c r="A4832" s="359" t="s">
        <v>12174</v>
      </c>
      <c r="B4832" s="314" t="s">
        <v>2237</v>
      </c>
      <c r="C4832" s="359" t="s">
        <v>82</v>
      </c>
      <c r="D4832" s="359" t="s">
        <v>23651</v>
      </c>
      <c r="F4832" t="str">
        <f t="shared" si="152"/>
        <v>72918</v>
      </c>
      <c r="H4832" s="31">
        <f t="shared" si="153"/>
        <v>15.73</v>
      </c>
    </row>
    <row r="4833" spans="1:8" ht="27">
      <c r="A4833" s="359" t="s">
        <v>6654</v>
      </c>
      <c r="B4833" s="314" t="s">
        <v>3522</v>
      </c>
      <c r="C4833" s="359" t="s">
        <v>82</v>
      </c>
      <c r="D4833" s="359" t="s">
        <v>27967</v>
      </c>
      <c r="F4833" t="str">
        <f t="shared" si="152"/>
        <v>73965/9</v>
      </c>
      <c r="H4833" s="31">
        <f t="shared" si="153"/>
        <v>182.78</v>
      </c>
    </row>
    <row r="4834" spans="1:8" ht="27">
      <c r="A4834" s="359" t="s">
        <v>6655</v>
      </c>
      <c r="B4834" s="314" t="s">
        <v>6656</v>
      </c>
      <c r="C4834" s="359" t="s">
        <v>82</v>
      </c>
      <c r="D4834" s="359" t="s">
        <v>27968</v>
      </c>
      <c r="F4834" t="str">
        <f t="shared" si="152"/>
        <v>79506/2</v>
      </c>
      <c r="H4834" s="31">
        <f t="shared" si="153"/>
        <v>274.17</v>
      </c>
    </row>
    <row r="4835" spans="1:8" ht="27">
      <c r="A4835" s="359" t="s">
        <v>12175</v>
      </c>
      <c r="B4835" s="314" t="s">
        <v>3523</v>
      </c>
      <c r="C4835" s="359" t="s">
        <v>82</v>
      </c>
      <c r="D4835" s="359" t="s">
        <v>22397</v>
      </c>
      <c r="F4835" t="str">
        <f t="shared" si="152"/>
        <v>83343</v>
      </c>
      <c r="H4835" s="31">
        <f t="shared" si="153"/>
        <v>15.21</v>
      </c>
    </row>
    <row r="4836" spans="1:8" ht="81">
      <c r="A4836" s="359" t="s">
        <v>12176</v>
      </c>
      <c r="B4836" s="314" t="s">
        <v>22011</v>
      </c>
      <c r="C4836" s="359" t="s">
        <v>82</v>
      </c>
      <c r="D4836" s="359" t="s">
        <v>7556</v>
      </c>
      <c r="F4836" t="str">
        <f t="shared" si="152"/>
        <v>90082</v>
      </c>
      <c r="H4836" s="31">
        <f t="shared" si="153"/>
        <v>9.57</v>
      </c>
    </row>
    <row r="4837" spans="1:8" ht="81">
      <c r="A4837" s="359" t="s">
        <v>12177</v>
      </c>
      <c r="B4837" s="314" t="s">
        <v>6657</v>
      </c>
      <c r="C4837" s="359" t="s">
        <v>82</v>
      </c>
      <c r="D4837" s="359" t="s">
        <v>9799</v>
      </c>
      <c r="F4837" t="str">
        <f t="shared" si="152"/>
        <v>90084</v>
      </c>
      <c r="H4837" s="31">
        <f t="shared" si="153"/>
        <v>9.2899999999999991</v>
      </c>
    </row>
    <row r="4838" spans="1:8" ht="81">
      <c r="A4838" s="359" t="s">
        <v>12178</v>
      </c>
      <c r="B4838" s="314" t="s">
        <v>6658</v>
      </c>
      <c r="C4838" s="359" t="s">
        <v>82</v>
      </c>
      <c r="D4838" s="359" t="s">
        <v>27229</v>
      </c>
      <c r="F4838" t="str">
        <f t="shared" si="152"/>
        <v>90085</v>
      </c>
      <c r="H4838" s="31">
        <f t="shared" si="153"/>
        <v>8.73</v>
      </c>
    </row>
    <row r="4839" spans="1:8" ht="94.5">
      <c r="A4839" s="359" t="s">
        <v>12179</v>
      </c>
      <c r="B4839" s="314" t="s">
        <v>6659</v>
      </c>
      <c r="C4839" s="359" t="s">
        <v>82</v>
      </c>
      <c r="D4839" s="359" t="s">
        <v>11861</v>
      </c>
      <c r="F4839" t="str">
        <f t="shared" si="152"/>
        <v>90086</v>
      </c>
      <c r="H4839" s="31">
        <f t="shared" si="153"/>
        <v>8.82</v>
      </c>
    </row>
    <row r="4840" spans="1:8" ht="81">
      <c r="A4840" s="359" t="s">
        <v>12180</v>
      </c>
      <c r="B4840" s="314" t="s">
        <v>6660</v>
      </c>
      <c r="C4840" s="359" t="s">
        <v>82</v>
      </c>
      <c r="D4840" s="359" t="s">
        <v>13901</v>
      </c>
      <c r="F4840" t="str">
        <f t="shared" si="152"/>
        <v>90087</v>
      </c>
      <c r="H4840" s="31">
        <f t="shared" si="153"/>
        <v>7.56</v>
      </c>
    </row>
    <row r="4841" spans="1:8" ht="94.5">
      <c r="A4841" s="359" t="s">
        <v>12182</v>
      </c>
      <c r="B4841" s="314" t="s">
        <v>6661</v>
      </c>
      <c r="C4841" s="359" t="s">
        <v>82</v>
      </c>
      <c r="D4841" s="359" t="s">
        <v>9030</v>
      </c>
      <c r="F4841" t="str">
        <f t="shared" si="152"/>
        <v>90088</v>
      </c>
      <c r="H4841" s="31">
        <f t="shared" si="153"/>
        <v>7.71</v>
      </c>
    </row>
    <row r="4842" spans="1:8" ht="81">
      <c r="A4842" s="359" t="s">
        <v>12183</v>
      </c>
      <c r="B4842" s="314" t="s">
        <v>6662</v>
      </c>
      <c r="C4842" s="359" t="s">
        <v>82</v>
      </c>
      <c r="D4842" s="359" t="s">
        <v>24371</v>
      </c>
      <c r="F4842" t="str">
        <f t="shared" si="152"/>
        <v>90090</v>
      </c>
      <c r="H4842" s="31">
        <f t="shared" si="153"/>
        <v>7.4</v>
      </c>
    </row>
    <row r="4843" spans="1:8" ht="81">
      <c r="A4843" s="359" t="s">
        <v>12184</v>
      </c>
      <c r="B4843" s="314" t="s">
        <v>22012</v>
      </c>
      <c r="C4843" s="359" t="s">
        <v>82</v>
      </c>
      <c r="D4843" s="359" t="s">
        <v>22134</v>
      </c>
      <c r="F4843" t="str">
        <f t="shared" si="152"/>
        <v>90091</v>
      </c>
      <c r="H4843" s="31">
        <f t="shared" si="153"/>
        <v>5.71</v>
      </c>
    </row>
    <row r="4844" spans="1:8" ht="81">
      <c r="A4844" s="359" t="s">
        <v>12185</v>
      </c>
      <c r="B4844" s="314" t="s">
        <v>3524</v>
      </c>
      <c r="C4844" s="359" t="s">
        <v>82</v>
      </c>
      <c r="D4844" s="359" t="s">
        <v>23635</v>
      </c>
      <c r="F4844" t="str">
        <f t="shared" si="152"/>
        <v>90092</v>
      </c>
      <c r="H4844" s="31">
        <f t="shared" si="153"/>
        <v>5.53</v>
      </c>
    </row>
    <row r="4845" spans="1:8" ht="81">
      <c r="A4845" s="359" t="s">
        <v>12186</v>
      </c>
      <c r="B4845" s="314" t="s">
        <v>6663</v>
      </c>
      <c r="C4845" s="359" t="s">
        <v>82</v>
      </c>
      <c r="D4845" s="359" t="s">
        <v>23354</v>
      </c>
      <c r="F4845" t="str">
        <f t="shared" si="152"/>
        <v>90093</v>
      </c>
      <c r="H4845" s="31">
        <f t="shared" si="153"/>
        <v>5.19</v>
      </c>
    </row>
    <row r="4846" spans="1:8" ht="81">
      <c r="A4846" s="359" t="s">
        <v>12188</v>
      </c>
      <c r="B4846" s="314" t="s">
        <v>6664</v>
      </c>
      <c r="C4846" s="359" t="s">
        <v>82</v>
      </c>
      <c r="D4846" s="359" t="s">
        <v>7666</v>
      </c>
      <c r="F4846" t="str">
        <f t="shared" si="152"/>
        <v>90094</v>
      </c>
      <c r="H4846" s="31">
        <f t="shared" si="153"/>
        <v>5.26</v>
      </c>
    </row>
    <row r="4847" spans="1:8" ht="81">
      <c r="A4847" s="359" t="s">
        <v>12189</v>
      </c>
      <c r="B4847" s="314" t="s">
        <v>6665</v>
      </c>
      <c r="C4847" s="359" t="s">
        <v>82</v>
      </c>
      <c r="D4847" s="359" t="s">
        <v>24769</v>
      </c>
      <c r="F4847" t="str">
        <f t="shared" si="152"/>
        <v>90095</v>
      </c>
      <c r="H4847" s="31">
        <f t="shared" si="153"/>
        <v>4.51</v>
      </c>
    </row>
    <row r="4848" spans="1:8" ht="81">
      <c r="A4848" s="359" t="s">
        <v>12190</v>
      </c>
      <c r="B4848" s="314" t="s">
        <v>6666</v>
      </c>
      <c r="C4848" s="359" t="s">
        <v>82</v>
      </c>
      <c r="D4848" s="359" t="s">
        <v>24953</v>
      </c>
      <c r="F4848" t="str">
        <f t="shared" si="152"/>
        <v>90096</v>
      </c>
      <c r="H4848" s="31">
        <f t="shared" si="153"/>
        <v>4.5999999999999996</v>
      </c>
    </row>
    <row r="4849" spans="1:8" ht="81">
      <c r="A4849" s="359" t="s">
        <v>12191</v>
      </c>
      <c r="B4849" s="314" t="s">
        <v>6667</v>
      </c>
      <c r="C4849" s="359" t="s">
        <v>82</v>
      </c>
      <c r="D4849" s="359" t="s">
        <v>27969</v>
      </c>
      <c r="F4849" t="str">
        <f t="shared" si="152"/>
        <v>90098</v>
      </c>
      <c r="H4849" s="31">
        <f t="shared" si="153"/>
        <v>4.4000000000000004</v>
      </c>
    </row>
    <row r="4850" spans="1:8" ht="81">
      <c r="A4850" s="359" t="s">
        <v>12192</v>
      </c>
      <c r="B4850" s="314" t="s">
        <v>6668</v>
      </c>
      <c r="C4850" s="359" t="s">
        <v>82</v>
      </c>
      <c r="D4850" s="359" t="s">
        <v>27533</v>
      </c>
      <c r="F4850" t="str">
        <f t="shared" si="152"/>
        <v>90099</v>
      </c>
      <c r="H4850" s="31">
        <f t="shared" si="153"/>
        <v>13.12</v>
      </c>
    </row>
    <row r="4851" spans="1:8" ht="81">
      <c r="A4851" s="359" t="s">
        <v>12193</v>
      </c>
      <c r="B4851" s="314" t="s">
        <v>6669</v>
      </c>
      <c r="C4851" s="359" t="s">
        <v>82</v>
      </c>
      <c r="D4851" s="359" t="s">
        <v>11100</v>
      </c>
      <c r="F4851" t="str">
        <f t="shared" si="152"/>
        <v>90100</v>
      </c>
      <c r="H4851" s="31">
        <f t="shared" si="153"/>
        <v>11.14</v>
      </c>
    </row>
    <row r="4852" spans="1:8" ht="81">
      <c r="A4852" s="359" t="s">
        <v>12194</v>
      </c>
      <c r="B4852" s="314" t="s">
        <v>6670</v>
      </c>
      <c r="C4852" s="359" t="s">
        <v>82</v>
      </c>
      <c r="D4852" s="359" t="s">
        <v>23951</v>
      </c>
      <c r="F4852" t="str">
        <f t="shared" si="152"/>
        <v>90101</v>
      </c>
      <c r="H4852" s="31">
        <f t="shared" si="153"/>
        <v>11</v>
      </c>
    </row>
    <row r="4853" spans="1:8" ht="94.5">
      <c r="A4853" s="359" t="s">
        <v>12195</v>
      </c>
      <c r="B4853" s="314" t="s">
        <v>6671</v>
      </c>
      <c r="C4853" s="359" t="s">
        <v>82</v>
      </c>
      <c r="D4853" s="359" t="s">
        <v>22345</v>
      </c>
      <c r="F4853" t="str">
        <f t="shared" si="152"/>
        <v>90102</v>
      </c>
      <c r="H4853" s="31">
        <f t="shared" si="153"/>
        <v>10.02</v>
      </c>
    </row>
    <row r="4854" spans="1:8" ht="94.5">
      <c r="A4854" s="359" t="s">
        <v>12196</v>
      </c>
      <c r="B4854" s="314" t="s">
        <v>6672</v>
      </c>
      <c r="C4854" s="359" t="s">
        <v>82</v>
      </c>
      <c r="D4854" s="359" t="s">
        <v>7512</v>
      </c>
      <c r="F4854" t="str">
        <f t="shared" si="152"/>
        <v>90105</v>
      </c>
      <c r="H4854" s="31">
        <f t="shared" si="153"/>
        <v>7.84</v>
      </c>
    </row>
    <row r="4855" spans="1:8" ht="94.5">
      <c r="A4855" s="359" t="s">
        <v>12197</v>
      </c>
      <c r="B4855" s="314" t="s">
        <v>3525</v>
      </c>
      <c r="C4855" s="359" t="s">
        <v>82</v>
      </c>
      <c r="D4855" s="359" t="s">
        <v>14324</v>
      </c>
      <c r="F4855" t="str">
        <f t="shared" si="152"/>
        <v>90106</v>
      </c>
      <c r="H4855" s="31">
        <f t="shared" si="153"/>
        <v>6.65</v>
      </c>
    </row>
    <row r="4856" spans="1:8" ht="94.5">
      <c r="A4856" s="359" t="s">
        <v>12198</v>
      </c>
      <c r="B4856" s="314" t="s">
        <v>12199</v>
      </c>
      <c r="C4856" s="359" t="s">
        <v>82</v>
      </c>
      <c r="D4856" s="359" t="s">
        <v>9784</v>
      </c>
      <c r="F4856" t="str">
        <f t="shared" si="152"/>
        <v>90107</v>
      </c>
      <c r="H4856" s="31">
        <f t="shared" si="153"/>
        <v>6.57</v>
      </c>
    </row>
    <row r="4857" spans="1:8" ht="94.5">
      <c r="A4857" s="359" t="s">
        <v>12200</v>
      </c>
      <c r="B4857" s="314" t="s">
        <v>6673</v>
      </c>
      <c r="C4857" s="359" t="s">
        <v>82</v>
      </c>
      <c r="D4857" s="359" t="s">
        <v>23561</v>
      </c>
      <c r="F4857" t="str">
        <f t="shared" si="152"/>
        <v>90108</v>
      </c>
      <c r="H4857" s="31">
        <f t="shared" si="153"/>
        <v>5.97</v>
      </c>
    </row>
    <row r="4858" spans="1:8" ht="27">
      <c r="A4858" s="359" t="s">
        <v>12201</v>
      </c>
      <c r="B4858" s="314" t="s">
        <v>13980</v>
      </c>
      <c r="C4858" s="359" t="s">
        <v>82</v>
      </c>
      <c r="D4858" s="359" t="s">
        <v>25616</v>
      </c>
      <c r="F4858" t="str">
        <f t="shared" si="152"/>
        <v>93358</v>
      </c>
      <c r="H4858" s="31">
        <f t="shared" si="153"/>
        <v>72.3</v>
      </c>
    </row>
    <row r="4859" spans="1:8" ht="67.5">
      <c r="A4859" s="359" t="s">
        <v>12202</v>
      </c>
      <c r="B4859" s="314" t="s">
        <v>6674</v>
      </c>
      <c r="C4859" s="359" t="s">
        <v>82</v>
      </c>
      <c r="D4859" s="359" t="s">
        <v>23558</v>
      </c>
      <c r="F4859" t="str">
        <f t="shared" si="152"/>
        <v>94304</v>
      </c>
      <c r="H4859" s="31">
        <f t="shared" si="153"/>
        <v>32.909999999999997</v>
      </c>
    </row>
    <row r="4860" spans="1:8" ht="67.5">
      <c r="A4860" s="359" t="s">
        <v>12203</v>
      </c>
      <c r="B4860" s="314" t="s">
        <v>6675</v>
      </c>
      <c r="C4860" s="359" t="s">
        <v>82</v>
      </c>
      <c r="D4860" s="359" t="s">
        <v>27970</v>
      </c>
      <c r="F4860" t="str">
        <f t="shared" si="152"/>
        <v>94305</v>
      </c>
      <c r="H4860" s="31">
        <f t="shared" si="153"/>
        <v>29.2</v>
      </c>
    </row>
    <row r="4861" spans="1:8" ht="67.5">
      <c r="A4861" s="359" t="s">
        <v>12204</v>
      </c>
      <c r="B4861" s="314" t="s">
        <v>6676</v>
      </c>
      <c r="C4861" s="359" t="s">
        <v>82</v>
      </c>
      <c r="D4861" s="359" t="s">
        <v>13975</v>
      </c>
      <c r="F4861" t="str">
        <f t="shared" si="152"/>
        <v>94306</v>
      </c>
      <c r="H4861" s="31">
        <f t="shared" si="153"/>
        <v>24.49</v>
      </c>
    </row>
    <row r="4862" spans="1:8" ht="67.5">
      <c r="A4862" s="359" t="s">
        <v>12205</v>
      </c>
      <c r="B4862" s="314" t="s">
        <v>6677</v>
      </c>
      <c r="C4862" s="359" t="s">
        <v>82</v>
      </c>
      <c r="D4862" s="359" t="s">
        <v>27569</v>
      </c>
      <c r="F4862" t="str">
        <f t="shared" si="152"/>
        <v>94307</v>
      </c>
      <c r="H4862" s="31">
        <f t="shared" si="153"/>
        <v>25.55</v>
      </c>
    </row>
    <row r="4863" spans="1:8" ht="67.5">
      <c r="A4863" s="359" t="s">
        <v>12206</v>
      </c>
      <c r="B4863" s="314" t="s">
        <v>6678</v>
      </c>
      <c r="C4863" s="359" t="s">
        <v>82</v>
      </c>
      <c r="D4863" s="359" t="s">
        <v>27971</v>
      </c>
      <c r="F4863" t="str">
        <f t="shared" si="152"/>
        <v>94308</v>
      </c>
      <c r="H4863" s="31">
        <f t="shared" si="153"/>
        <v>22.81</v>
      </c>
    </row>
    <row r="4864" spans="1:8" ht="67.5">
      <c r="A4864" s="359" t="s">
        <v>12207</v>
      </c>
      <c r="B4864" s="314" t="s">
        <v>6679</v>
      </c>
      <c r="C4864" s="359" t="s">
        <v>82</v>
      </c>
      <c r="D4864" s="359" t="s">
        <v>13888</v>
      </c>
      <c r="F4864" t="str">
        <f t="shared" si="152"/>
        <v>94309</v>
      </c>
      <c r="H4864" s="31">
        <f t="shared" si="153"/>
        <v>24.02</v>
      </c>
    </row>
    <row r="4865" spans="1:8" ht="67.5">
      <c r="A4865" s="359" t="s">
        <v>12208</v>
      </c>
      <c r="B4865" s="314" t="s">
        <v>6680</v>
      </c>
      <c r="C4865" s="359" t="s">
        <v>82</v>
      </c>
      <c r="D4865" s="359" t="s">
        <v>27585</v>
      </c>
      <c r="F4865" t="str">
        <f t="shared" si="152"/>
        <v>94310</v>
      </c>
      <c r="H4865" s="31">
        <f t="shared" si="153"/>
        <v>21.97</v>
      </c>
    </row>
    <row r="4866" spans="1:8" ht="54">
      <c r="A4866" s="359" t="s">
        <v>12209</v>
      </c>
      <c r="B4866" s="314" t="s">
        <v>6681</v>
      </c>
      <c r="C4866" s="359" t="s">
        <v>82</v>
      </c>
      <c r="D4866" s="359" t="s">
        <v>21881</v>
      </c>
      <c r="F4866" t="str">
        <f t="shared" si="152"/>
        <v>94315</v>
      </c>
      <c r="H4866" s="31">
        <f t="shared" si="153"/>
        <v>42.89</v>
      </c>
    </row>
    <row r="4867" spans="1:8" ht="67.5">
      <c r="A4867" s="359" t="s">
        <v>12210</v>
      </c>
      <c r="B4867" s="314" t="s">
        <v>6682</v>
      </c>
      <c r="C4867" s="359" t="s">
        <v>82</v>
      </c>
      <c r="D4867" s="359" t="s">
        <v>24812</v>
      </c>
      <c r="F4867" t="str">
        <f t="shared" si="152"/>
        <v>94316</v>
      </c>
      <c r="H4867" s="31">
        <f t="shared" si="153"/>
        <v>33.61</v>
      </c>
    </row>
    <row r="4868" spans="1:8" ht="67.5">
      <c r="A4868" s="359" t="s">
        <v>12211</v>
      </c>
      <c r="B4868" s="314" t="s">
        <v>6683</v>
      </c>
      <c r="C4868" s="359" t="s">
        <v>82</v>
      </c>
      <c r="D4868" s="359" t="s">
        <v>24863</v>
      </c>
      <c r="F4868" t="str">
        <f t="shared" si="152"/>
        <v>94317</v>
      </c>
      <c r="H4868" s="31">
        <f t="shared" si="153"/>
        <v>29.51</v>
      </c>
    </row>
    <row r="4869" spans="1:8" ht="67.5">
      <c r="A4869" s="359" t="s">
        <v>12212</v>
      </c>
      <c r="B4869" s="314" t="s">
        <v>6684</v>
      </c>
      <c r="C4869" s="359" t="s">
        <v>82</v>
      </c>
      <c r="D4869" s="359" t="s">
        <v>27972</v>
      </c>
      <c r="F4869" t="str">
        <f t="shared" ref="F4869:F4932" si="154">TRIM(A4869)</f>
        <v>94318</v>
      </c>
      <c r="H4869" s="31">
        <f t="shared" ref="H4869:H4932" si="155">ROUND(D4869*(1+$H$1),2)</f>
        <v>24.2</v>
      </c>
    </row>
    <row r="4870" spans="1:8" ht="27">
      <c r="A4870" s="359" t="s">
        <v>12213</v>
      </c>
      <c r="B4870" s="314" t="s">
        <v>6685</v>
      </c>
      <c r="C4870" s="359" t="s">
        <v>82</v>
      </c>
      <c r="D4870" s="359" t="s">
        <v>27154</v>
      </c>
      <c r="F4870" t="str">
        <f t="shared" si="154"/>
        <v>94319</v>
      </c>
      <c r="H4870" s="31">
        <f t="shared" si="155"/>
        <v>46.35</v>
      </c>
    </row>
    <row r="4871" spans="1:8" ht="67.5">
      <c r="A4871" s="359" t="s">
        <v>12214</v>
      </c>
      <c r="B4871" s="314" t="s">
        <v>6686</v>
      </c>
      <c r="C4871" s="359" t="s">
        <v>82</v>
      </c>
      <c r="D4871" s="359" t="s">
        <v>27973</v>
      </c>
      <c r="F4871" t="str">
        <f t="shared" si="154"/>
        <v>94327</v>
      </c>
      <c r="H4871" s="31">
        <f t="shared" si="155"/>
        <v>77.98</v>
      </c>
    </row>
    <row r="4872" spans="1:8" ht="67.5">
      <c r="A4872" s="359" t="s">
        <v>12215</v>
      </c>
      <c r="B4872" s="314" t="s">
        <v>6687</v>
      </c>
      <c r="C4872" s="359" t="s">
        <v>82</v>
      </c>
      <c r="D4872" s="359" t="s">
        <v>24680</v>
      </c>
      <c r="F4872" t="str">
        <f t="shared" si="154"/>
        <v>94328</v>
      </c>
      <c r="H4872" s="31">
        <f t="shared" si="155"/>
        <v>74.27</v>
      </c>
    </row>
    <row r="4873" spans="1:8" ht="67.5">
      <c r="A4873" s="359" t="s">
        <v>12216</v>
      </c>
      <c r="B4873" s="314" t="s">
        <v>6688</v>
      </c>
      <c r="C4873" s="359" t="s">
        <v>82</v>
      </c>
      <c r="D4873" s="359" t="s">
        <v>27974</v>
      </c>
      <c r="F4873" t="str">
        <f t="shared" si="154"/>
        <v>94329</v>
      </c>
      <c r="H4873" s="31">
        <f t="shared" si="155"/>
        <v>69.56</v>
      </c>
    </row>
    <row r="4874" spans="1:8" ht="67.5">
      <c r="A4874" s="359" t="s">
        <v>12217</v>
      </c>
      <c r="B4874" s="314" t="s">
        <v>6689</v>
      </c>
      <c r="C4874" s="359" t="s">
        <v>82</v>
      </c>
      <c r="D4874" s="359" t="s">
        <v>27975</v>
      </c>
      <c r="F4874" t="str">
        <f t="shared" si="154"/>
        <v>94330</v>
      </c>
      <c r="H4874" s="31">
        <f t="shared" si="155"/>
        <v>70.62</v>
      </c>
    </row>
    <row r="4875" spans="1:8" ht="67.5">
      <c r="A4875" s="359" t="s">
        <v>12218</v>
      </c>
      <c r="B4875" s="314" t="s">
        <v>6690</v>
      </c>
      <c r="C4875" s="359" t="s">
        <v>82</v>
      </c>
      <c r="D4875" s="359" t="s">
        <v>27976</v>
      </c>
      <c r="F4875" t="str">
        <f t="shared" si="154"/>
        <v>94331</v>
      </c>
      <c r="H4875" s="31">
        <f t="shared" si="155"/>
        <v>67.88</v>
      </c>
    </row>
    <row r="4876" spans="1:8" ht="67.5">
      <c r="A4876" s="359" t="s">
        <v>12219</v>
      </c>
      <c r="B4876" s="314" t="s">
        <v>6691</v>
      </c>
      <c r="C4876" s="359" t="s">
        <v>82</v>
      </c>
      <c r="D4876" s="359" t="s">
        <v>26863</v>
      </c>
      <c r="F4876" t="str">
        <f t="shared" si="154"/>
        <v>94332</v>
      </c>
      <c r="H4876" s="31">
        <f t="shared" si="155"/>
        <v>69.09</v>
      </c>
    </row>
    <row r="4877" spans="1:8" ht="67.5">
      <c r="A4877" s="359" t="s">
        <v>12220</v>
      </c>
      <c r="B4877" s="314" t="s">
        <v>6692</v>
      </c>
      <c r="C4877" s="359" t="s">
        <v>82</v>
      </c>
      <c r="D4877" s="359" t="s">
        <v>27977</v>
      </c>
      <c r="F4877" t="str">
        <f t="shared" si="154"/>
        <v>94333</v>
      </c>
      <c r="H4877" s="31">
        <f t="shared" si="155"/>
        <v>67.040000000000006</v>
      </c>
    </row>
    <row r="4878" spans="1:8" ht="54">
      <c r="A4878" s="359" t="s">
        <v>12221</v>
      </c>
      <c r="B4878" s="314" t="s">
        <v>6693</v>
      </c>
      <c r="C4878" s="359" t="s">
        <v>82</v>
      </c>
      <c r="D4878" s="359" t="s">
        <v>27978</v>
      </c>
      <c r="F4878" t="str">
        <f t="shared" si="154"/>
        <v>94338</v>
      </c>
      <c r="H4878" s="31">
        <f t="shared" si="155"/>
        <v>87.96</v>
      </c>
    </row>
    <row r="4879" spans="1:8" ht="67.5">
      <c r="A4879" s="359" t="s">
        <v>12222</v>
      </c>
      <c r="B4879" s="314" t="s">
        <v>6694</v>
      </c>
      <c r="C4879" s="359" t="s">
        <v>82</v>
      </c>
      <c r="D4879" s="359" t="s">
        <v>25194</v>
      </c>
      <c r="F4879" t="str">
        <f t="shared" si="154"/>
        <v>94339</v>
      </c>
      <c r="H4879" s="31">
        <f t="shared" si="155"/>
        <v>78.680000000000007</v>
      </c>
    </row>
    <row r="4880" spans="1:8" ht="54">
      <c r="A4880" s="359" t="s">
        <v>12223</v>
      </c>
      <c r="B4880" s="314" t="s">
        <v>6695</v>
      </c>
      <c r="C4880" s="359" t="s">
        <v>82</v>
      </c>
      <c r="D4880" s="359" t="s">
        <v>27979</v>
      </c>
      <c r="F4880" t="str">
        <f t="shared" si="154"/>
        <v>94340</v>
      </c>
      <c r="H4880" s="31">
        <f t="shared" si="155"/>
        <v>74.58</v>
      </c>
    </row>
    <row r="4881" spans="1:8" ht="67.5">
      <c r="A4881" s="359" t="s">
        <v>12224</v>
      </c>
      <c r="B4881" s="314" t="s">
        <v>6696</v>
      </c>
      <c r="C4881" s="359" t="s">
        <v>82</v>
      </c>
      <c r="D4881" s="359" t="s">
        <v>23674</v>
      </c>
      <c r="F4881" t="str">
        <f t="shared" si="154"/>
        <v>94341</v>
      </c>
      <c r="H4881" s="31">
        <f t="shared" si="155"/>
        <v>69.27</v>
      </c>
    </row>
    <row r="4882" spans="1:8" ht="27">
      <c r="A4882" s="359" t="s">
        <v>12225</v>
      </c>
      <c r="B4882" s="314" t="s">
        <v>6697</v>
      </c>
      <c r="C4882" s="359" t="s">
        <v>82</v>
      </c>
      <c r="D4882" s="359" t="s">
        <v>27980</v>
      </c>
      <c r="F4882" t="str">
        <f t="shared" si="154"/>
        <v>94342</v>
      </c>
      <c r="H4882" s="31">
        <f t="shared" si="155"/>
        <v>91.42</v>
      </c>
    </row>
    <row r="4883" spans="1:8" ht="40.5">
      <c r="A4883" s="359" t="s">
        <v>12226</v>
      </c>
      <c r="B4883" s="314" t="s">
        <v>27981</v>
      </c>
      <c r="C4883" s="359" t="s">
        <v>82</v>
      </c>
      <c r="D4883" s="359" t="s">
        <v>26640</v>
      </c>
      <c r="F4883" t="str">
        <f t="shared" si="154"/>
        <v>96385</v>
      </c>
      <c r="H4883" s="31">
        <f t="shared" si="155"/>
        <v>8.85</v>
      </c>
    </row>
    <row r="4884" spans="1:8" ht="40.5">
      <c r="A4884" s="359" t="s">
        <v>12227</v>
      </c>
      <c r="B4884" s="314" t="s">
        <v>27982</v>
      </c>
      <c r="C4884" s="359" t="s">
        <v>82</v>
      </c>
      <c r="D4884" s="359" t="s">
        <v>8472</v>
      </c>
      <c r="F4884" t="str">
        <f t="shared" si="154"/>
        <v>96386</v>
      </c>
      <c r="H4884" s="31">
        <f t="shared" si="155"/>
        <v>6.24</v>
      </c>
    </row>
    <row r="4885" spans="1:8" ht="27">
      <c r="A4885" s="359" t="s">
        <v>12228</v>
      </c>
      <c r="B4885" s="314" t="s">
        <v>6698</v>
      </c>
      <c r="C4885" s="359" t="s">
        <v>82</v>
      </c>
      <c r="D4885" s="359" t="s">
        <v>13381</v>
      </c>
      <c r="F4885" t="str">
        <f t="shared" si="154"/>
        <v>83346</v>
      </c>
      <c r="H4885" s="31">
        <f t="shared" si="155"/>
        <v>1.23</v>
      </c>
    </row>
    <row r="4886" spans="1:8" ht="81">
      <c r="A4886" s="359" t="s">
        <v>12229</v>
      </c>
      <c r="B4886" s="314" t="s">
        <v>22013</v>
      </c>
      <c r="C4886" s="359" t="s">
        <v>82</v>
      </c>
      <c r="D4886" s="359" t="s">
        <v>23306</v>
      </c>
      <c r="F4886" t="str">
        <f t="shared" si="154"/>
        <v>93360</v>
      </c>
      <c r="H4886" s="31">
        <f t="shared" si="155"/>
        <v>19.260000000000002</v>
      </c>
    </row>
    <row r="4887" spans="1:8" ht="81">
      <c r="A4887" s="359" t="s">
        <v>12231</v>
      </c>
      <c r="B4887" s="314" t="s">
        <v>22015</v>
      </c>
      <c r="C4887" s="359" t="s">
        <v>82</v>
      </c>
      <c r="D4887" s="359" t="s">
        <v>10948</v>
      </c>
      <c r="F4887" t="str">
        <f t="shared" si="154"/>
        <v>93361</v>
      </c>
      <c r="H4887" s="31">
        <f t="shared" si="155"/>
        <v>15.65</v>
      </c>
    </row>
    <row r="4888" spans="1:8" ht="81">
      <c r="A4888" s="359" t="s">
        <v>12232</v>
      </c>
      <c r="B4888" s="314" t="s">
        <v>22016</v>
      </c>
      <c r="C4888" s="359" t="s">
        <v>82</v>
      </c>
      <c r="D4888" s="359" t="s">
        <v>11561</v>
      </c>
      <c r="F4888" t="str">
        <f t="shared" si="154"/>
        <v>93362</v>
      </c>
      <c r="H4888" s="31">
        <f t="shared" si="155"/>
        <v>10.89</v>
      </c>
    </row>
    <row r="4889" spans="1:8" ht="81">
      <c r="A4889" s="359" t="s">
        <v>12233</v>
      </c>
      <c r="B4889" s="314" t="s">
        <v>22017</v>
      </c>
      <c r="C4889" s="359" t="s">
        <v>82</v>
      </c>
      <c r="D4889" s="359" t="s">
        <v>14322</v>
      </c>
      <c r="F4889" t="str">
        <f t="shared" si="154"/>
        <v>93363</v>
      </c>
      <c r="H4889" s="31">
        <f t="shared" si="155"/>
        <v>11.91</v>
      </c>
    </row>
    <row r="4890" spans="1:8" ht="81">
      <c r="A4890" s="359" t="s">
        <v>12234</v>
      </c>
      <c r="B4890" s="314" t="s">
        <v>6699</v>
      </c>
      <c r="C4890" s="359" t="s">
        <v>82</v>
      </c>
      <c r="D4890" s="359" t="s">
        <v>25614</v>
      </c>
      <c r="F4890" t="str">
        <f t="shared" si="154"/>
        <v>93364</v>
      </c>
      <c r="H4890" s="31">
        <f t="shared" si="155"/>
        <v>9.18</v>
      </c>
    </row>
    <row r="4891" spans="1:8" ht="81">
      <c r="A4891" s="359" t="s">
        <v>12236</v>
      </c>
      <c r="B4891" s="314" t="s">
        <v>22018</v>
      </c>
      <c r="C4891" s="359" t="s">
        <v>82</v>
      </c>
      <c r="D4891" s="359" t="s">
        <v>10890</v>
      </c>
      <c r="F4891" t="str">
        <f t="shared" si="154"/>
        <v>93365</v>
      </c>
      <c r="H4891" s="31">
        <f t="shared" si="155"/>
        <v>10.31</v>
      </c>
    </row>
    <row r="4892" spans="1:8" ht="81">
      <c r="A4892" s="359" t="s">
        <v>12237</v>
      </c>
      <c r="B4892" s="314" t="s">
        <v>22019</v>
      </c>
      <c r="C4892" s="359" t="s">
        <v>82</v>
      </c>
      <c r="D4892" s="359" t="s">
        <v>9904</v>
      </c>
      <c r="F4892" t="str">
        <f t="shared" si="154"/>
        <v>93366</v>
      </c>
      <c r="H4892" s="31">
        <f t="shared" si="155"/>
        <v>8.36</v>
      </c>
    </row>
    <row r="4893" spans="1:8" ht="81">
      <c r="A4893" s="359" t="s">
        <v>12238</v>
      </c>
      <c r="B4893" s="314" t="s">
        <v>22020</v>
      </c>
      <c r="C4893" s="359" t="s">
        <v>82</v>
      </c>
      <c r="D4893" s="359" t="s">
        <v>13977</v>
      </c>
      <c r="F4893" t="str">
        <f t="shared" si="154"/>
        <v>93367</v>
      </c>
      <c r="H4893" s="31">
        <f t="shared" si="155"/>
        <v>18.11</v>
      </c>
    </row>
    <row r="4894" spans="1:8" ht="81">
      <c r="A4894" s="359" t="s">
        <v>12239</v>
      </c>
      <c r="B4894" s="314" t="s">
        <v>22021</v>
      </c>
      <c r="C4894" s="359" t="s">
        <v>82</v>
      </c>
      <c r="D4894" s="359" t="s">
        <v>9103</v>
      </c>
      <c r="F4894" t="str">
        <f t="shared" si="154"/>
        <v>93368</v>
      </c>
      <c r="H4894" s="31">
        <f t="shared" si="155"/>
        <v>14.44</v>
      </c>
    </row>
    <row r="4895" spans="1:8" ht="81">
      <c r="A4895" s="359" t="s">
        <v>12240</v>
      </c>
      <c r="B4895" s="314" t="s">
        <v>6700</v>
      </c>
      <c r="C4895" s="359" t="s">
        <v>82</v>
      </c>
      <c r="D4895" s="359" t="s">
        <v>10053</v>
      </c>
      <c r="F4895" t="str">
        <f t="shared" si="154"/>
        <v>93369</v>
      </c>
      <c r="H4895" s="31">
        <f t="shared" si="155"/>
        <v>9.73</v>
      </c>
    </row>
    <row r="4896" spans="1:8" ht="81">
      <c r="A4896" s="359" t="s">
        <v>12241</v>
      </c>
      <c r="B4896" s="314" t="s">
        <v>22022</v>
      </c>
      <c r="C4896" s="359" t="s">
        <v>82</v>
      </c>
      <c r="D4896" s="359" t="s">
        <v>13692</v>
      </c>
      <c r="F4896" t="str">
        <f t="shared" si="154"/>
        <v>93370</v>
      </c>
      <c r="H4896" s="31">
        <f t="shared" si="155"/>
        <v>10.79</v>
      </c>
    </row>
    <row r="4897" spans="1:8" ht="81">
      <c r="A4897" s="359" t="s">
        <v>12242</v>
      </c>
      <c r="B4897" s="314" t="s">
        <v>6701</v>
      </c>
      <c r="C4897" s="359" t="s">
        <v>82</v>
      </c>
      <c r="D4897" s="359" t="s">
        <v>24489</v>
      </c>
      <c r="F4897" t="str">
        <f t="shared" si="154"/>
        <v>93371</v>
      </c>
      <c r="H4897" s="31">
        <f t="shared" si="155"/>
        <v>8.0399999999999991</v>
      </c>
    </row>
    <row r="4898" spans="1:8" ht="81">
      <c r="A4898" s="359" t="s">
        <v>12243</v>
      </c>
      <c r="B4898" s="314" t="s">
        <v>22023</v>
      </c>
      <c r="C4898" s="359" t="s">
        <v>82</v>
      </c>
      <c r="D4898" s="359" t="s">
        <v>10180</v>
      </c>
      <c r="F4898" t="str">
        <f t="shared" si="154"/>
        <v>93372</v>
      </c>
      <c r="H4898" s="31">
        <f t="shared" si="155"/>
        <v>9.25</v>
      </c>
    </row>
    <row r="4899" spans="1:8" ht="81">
      <c r="A4899" s="359" t="s">
        <v>12244</v>
      </c>
      <c r="B4899" s="314" t="s">
        <v>6702</v>
      </c>
      <c r="C4899" s="359" t="s">
        <v>82</v>
      </c>
      <c r="D4899" s="359" t="s">
        <v>13773</v>
      </c>
      <c r="F4899" t="str">
        <f t="shared" si="154"/>
        <v>93373</v>
      </c>
      <c r="H4899" s="31">
        <f t="shared" si="155"/>
        <v>7.21</v>
      </c>
    </row>
    <row r="4900" spans="1:8" ht="81">
      <c r="A4900" s="359" t="s">
        <v>12246</v>
      </c>
      <c r="B4900" s="314" t="s">
        <v>6703</v>
      </c>
      <c r="C4900" s="359" t="s">
        <v>82</v>
      </c>
      <c r="D4900" s="359" t="s">
        <v>11567</v>
      </c>
      <c r="F4900" t="str">
        <f t="shared" si="154"/>
        <v>93374</v>
      </c>
      <c r="H4900" s="31">
        <f t="shared" si="155"/>
        <v>24.93</v>
      </c>
    </row>
    <row r="4901" spans="1:8" ht="81">
      <c r="A4901" s="359" t="s">
        <v>12247</v>
      </c>
      <c r="B4901" s="314" t="s">
        <v>22024</v>
      </c>
      <c r="C4901" s="359" t="s">
        <v>82</v>
      </c>
      <c r="D4901" s="359" t="s">
        <v>27983</v>
      </c>
      <c r="F4901" t="str">
        <f t="shared" si="154"/>
        <v>93375</v>
      </c>
      <c r="H4901" s="31">
        <f t="shared" si="155"/>
        <v>19.18</v>
      </c>
    </row>
    <row r="4902" spans="1:8" ht="81">
      <c r="A4902" s="359" t="s">
        <v>12248</v>
      </c>
      <c r="B4902" s="314" t="s">
        <v>22025</v>
      </c>
      <c r="C4902" s="359" t="s">
        <v>82</v>
      </c>
      <c r="D4902" s="359" t="s">
        <v>14824</v>
      </c>
      <c r="F4902" t="str">
        <f t="shared" si="154"/>
        <v>93376</v>
      </c>
      <c r="H4902" s="31">
        <f t="shared" si="155"/>
        <v>15.53</v>
      </c>
    </row>
    <row r="4903" spans="1:8" ht="81">
      <c r="A4903" s="359" t="s">
        <v>12249</v>
      </c>
      <c r="B4903" s="314" t="s">
        <v>6704</v>
      </c>
      <c r="C4903" s="359" t="s">
        <v>82</v>
      </c>
      <c r="D4903" s="359" t="s">
        <v>22345</v>
      </c>
      <c r="F4903" t="str">
        <f t="shared" si="154"/>
        <v>93377</v>
      </c>
      <c r="H4903" s="31">
        <f t="shared" si="155"/>
        <v>10.02</v>
      </c>
    </row>
    <row r="4904" spans="1:8" ht="67.5">
      <c r="A4904" s="359" t="s">
        <v>12250</v>
      </c>
      <c r="B4904" s="314" t="s">
        <v>22026</v>
      </c>
      <c r="C4904" s="359" t="s">
        <v>82</v>
      </c>
      <c r="D4904" s="359" t="s">
        <v>14311</v>
      </c>
      <c r="F4904" t="str">
        <f t="shared" si="154"/>
        <v>93378</v>
      </c>
      <c r="H4904" s="31">
        <f t="shared" si="155"/>
        <v>23.55</v>
      </c>
    </row>
    <row r="4905" spans="1:8" ht="81">
      <c r="A4905" s="359" t="s">
        <v>12251</v>
      </c>
      <c r="B4905" s="314" t="s">
        <v>22027</v>
      </c>
      <c r="C4905" s="359" t="s">
        <v>82</v>
      </c>
      <c r="D4905" s="359" t="s">
        <v>22763</v>
      </c>
      <c r="F4905" t="str">
        <f t="shared" si="154"/>
        <v>93379</v>
      </c>
      <c r="H4905" s="31">
        <f t="shared" si="155"/>
        <v>18.12</v>
      </c>
    </row>
    <row r="4906" spans="1:8" ht="81">
      <c r="A4906" s="359" t="s">
        <v>12252</v>
      </c>
      <c r="B4906" s="314" t="s">
        <v>22028</v>
      </c>
      <c r="C4906" s="359" t="s">
        <v>82</v>
      </c>
      <c r="D4906" s="359" t="s">
        <v>22442</v>
      </c>
      <c r="F4906" t="str">
        <f t="shared" si="154"/>
        <v>93380</v>
      </c>
      <c r="H4906" s="31">
        <f t="shared" si="155"/>
        <v>14.73</v>
      </c>
    </row>
    <row r="4907" spans="1:8" ht="81">
      <c r="A4907" s="359" t="s">
        <v>12253</v>
      </c>
      <c r="B4907" s="314" t="s">
        <v>6705</v>
      </c>
      <c r="C4907" s="359" t="s">
        <v>82</v>
      </c>
      <c r="D4907" s="359" t="s">
        <v>10709</v>
      </c>
      <c r="F4907" t="str">
        <f t="shared" si="154"/>
        <v>93381</v>
      </c>
      <c r="H4907" s="31">
        <f t="shared" si="155"/>
        <v>9.4499999999999993</v>
      </c>
    </row>
    <row r="4908" spans="1:8" ht="27">
      <c r="A4908" s="359" t="s">
        <v>12254</v>
      </c>
      <c r="B4908" s="314" t="s">
        <v>6706</v>
      </c>
      <c r="C4908" s="359" t="s">
        <v>82</v>
      </c>
      <c r="D4908" s="359" t="s">
        <v>27984</v>
      </c>
      <c r="F4908" t="str">
        <f t="shared" si="154"/>
        <v>93382</v>
      </c>
      <c r="H4908" s="31">
        <f t="shared" si="155"/>
        <v>31.58</v>
      </c>
    </row>
    <row r="4909" spans="1:8">
      <c r="A4909" s="359" t="s">
        <v>12255</v>
      </c>
      <c r="B4909" s="314" t="s">
        <v>12256</v>
      </c>
      <c r="C4909" s="359" t="s">
        <v>82</v>
      </c>
      <c r="D4909" s="359" t="s">
        <v>22382</v>
      </c>
      <c r="F4909" t="str">
        <f t="shared" si="154"/>
        <v>96995</v>
      </c>
      <c r="H4909" s="31">
        <f t="shared" si="155"/>
        <v>43.83</v>
      </c>
    </row>
    <row r="4910" spans="1:8" ht="27">
      <c r="A4910" s="359" t="s">
        <v>12257</v>
      </c>
      <c r="B4910" s="314" t="s">
        <v>3526</v>
      </c>
      <c r="C4910" s="359" t="s">
        <v>2238</v>
      </c>
      <c r="D4910" s="359" t="s">
        <v>13663</v>
      </c>
      <c r="F4910" t="str">
        <f t="shared" si="154"/>
        <v>72838</v>
      </c>
      <c r="H4910" s="31">
        <f t="shared" si="155"/>
        <v>0.98</v>
      </c>
    </row>
    <row r="4911" spans="1:8" ht="27">
      <c r="A4911" s="359" t="s">
        <v>12258</v>
      </c>
      <c r="B4911" s="314" t="s">
        <v>3527</v>
      </c>
      <c r="C4911" s="359" t="s">
        <v>2238</v>
      </c>
      <c r="D4911" s="359" t="s">
        <v>8134</v>
      </c>
      <c r="F4911" t="str">
        <f t="shared" si="154"/>
        <v>72839</v>
      </c>
      <c r="H4911" s="31">
        <f t="shared" si="155"/>
        <v>0.79</v>
      </c>
    </row>
    <row r="4912" spans="1:8" ht="27">
      <c r="A4912" s="359" t="s">
        <v>12259</v>
      </c>
      <c r="B4912" s="314" t="s">
        <v>6707</v>
      </c>
      <c r="C4912" s="359" t="s">
        <v>2238</v>
      </c>
      <c r="D4912" s="359" t="s">
        <v>8516</v>
      </c>
      <c r="F4912" t="str">
        <f t="shared" si="154"/>
        <v>72840</v>
      </c>
      <c r="H4912" s="31">
        <f t="shared" si="155"/>
        <v>0.66</v>
      </c>
    </row>
    <row r="4913" spans="1:8" ht="40.5">
      <c r="A4913" s="359" t="s">
        <v>12261</v>
      </c>
      <c r="B4913" s="314" t="s">
        <v>3528</v>
      </c>
      <c r="C4913" s="359" t="s">
        <v>2148</v>
      </c>
      <c r="D4913" s="359" t="s">
        <v>8381</v>
      </c>
      <c r="F4913" t="str">
        <f t="shared" si="154"/>
        <v>72844</v>
      </c>
      <c r="H4913" s="31">
        <f t="shared" si="155"/>
        <v>0.71</v>
      </c>
    </row>
    <row r="4914" spans="1:8" ht="40.5">
      <c r="A4914" s="359" t="s">
        <v>12262</v>
      </c>
      <c r="B4914" s="314" t="s">
        <v>6708</v>
      </c>
      <c r="C4914" s="359" t="s">
        <v>2148</v>
      </c>
      <c r="D4914" s="359" t="s">
        <v>13675</v>
      </c>
      <c r="F4914" t="str">
        <f t="shared" si="154"/>
        <v>72845</v>
      </c>
      <c r="H4914" s="31">
        <f t="shared" si="155"/>
        <v>4.29</v>
      </c>
    </row>
    <row r="4915" spans="1:8" ht="27">
      <c r="A4915" s="359" t="s">
        <v>12263</v>
      </c>
      <c r="B4915" s="314" t="s">
        <v>3529</v>
      </c>
      <c r="C4915" s="359" t="s">
        <v>2148</v>
      </c>
      <c r="D4915" s="359" t="s">
        <v>25157</v>
      </c>
      <c r="F4915" t="str">
        <f t="shared" si="154"/>
        <v>72846</v>
      </c>
      <c r="H4915" s="31">
        <f t="shared" si="155"/>
        <v>3.54</v>
      </c>
    </row>
    <row r="4916" spans="1:8" ht="27">
      <c r="A4916" s="359" t="s">
        <v>12264</v>
      </c>
      <c r="B4916" s="314" t="s">
        <v>2239</v>
      </c>
      <c r="C4916" s="359" t="s">
        <v>2148</v>
      </c>
      <c r="D4916" s="359" t="s">
        <v>8922</v>
      </c>
      <c r="F4916" t="str">
        <f t="shared" si="154"/>
        <v>72847</v>
      </c>
      <c r="H4916" s="31">
        <f t="shared" si="155"/>
        <v>7.65</v>
      </c>
    </row>
    <row r="4917" spans="1:8" ht="27">
      <c r="A4917" s="359" t="s">
        <v>12265</v>
      </c>
      <c r="B4917" s="314" t="s">
        <v>3530</v>
      </c>
      <c r="C4917" s="359" t="s">
        <v>2148</v>
      </c>
      <c r="D4917" s="359" t="s">
        <v>22554</v>
      </c>
      <c r="F4917" t="str">
        <f t="shared" si="154"/>
        <v>72848</v>
      </c>
      <c r="H4917" s="31">
        <f t="shared" si="155"/>
        <v>1.9</v>
      </c>
    </row>
    <row r="4918" spans="1:8" ht="40.5">
      <c r="A4918" s="359" t="s">
        <v>12266</v>
      </c>
      <c r="B4918" s="314" t="s">
        <v>3531</v>
      </c>
      <c r="C4918" s="359" t="s">
        <v>2148</v>
      </c>
      <c r="D4918" s="359" t="s">
        <v>13316</v>
      </c>
      <c r="F4918" t="str">
        <f t="shared" si="154"/>
        <v>72849</v>
      </c>
      <c r="H4918" s="31">
        <f t="shared" si="155"/>
        <v>2.44</v>
      </c>
    </row>
    <row r="4919" spans="1:8" ht="40.5">
      <c r="A4919" s="359" t="s">
        <v>12268</v>
      </c>
      <c r="B4919" s="314" t="s">
        <v>3532</v>
      </c>
      <c r="C4919" s="359" t="s">
        <v>2148</v>
      </c>
      <c r="D4919" s="359" t="s">
        <v>22346</v>
      </c>
      <c r="F4919" t="str">
        <f t="shared" si="154"/>
        <v>72850</v>
      </c>
      <c r="H4919" s="31">
        <f t="shared" si="155"/>
        <v>12.5</v>
      </c>
    </row>
    <row r="4920" spans="1:8" ht="27">
      <c r="A4920" s="359" t="s">
        <v>12269</v>
      </c>
      <c r="B4920" s="314" t="s">
        <v>3526</v>
      </c>
      <c r="C4920" s="359" t="s">
        <v>2240</v>
      </c>
      <c r="D4920" s="359" t="s">
        <v>23717</v>
      </c>
      <c r="F4920" t="str">
        <f t="shared" si="154"/>
        <v>72882</v>
      </c>
      <c r="H4920" s="31">
        <f t="shared" si="155"/>
        <v>1.48</v>
      </c>
    </row>
    <row r="4921" spans="1:8" ht="27">
      <c r="A4921" s="359" t="s">
        <v>12270</v>
      </c>
      <c r="B4921" s="314" t="s">
        <v>3527</v>
      </c>
      <c r="C4921" s="359" t="s">
        <v>2240</v>
      </c>
      <c r="D4921" s="359" t="s">
        <v>13728</v>
      </c>
      <c r="F4921" t="str">
        <f t="shared" si="154"/>
        <v>72883</v>
      </c>
      <c r="H4921" s="31">
        <f t="shared" si="155"/>
        <v>1.17</v>
      </c>
    </row>
    <row r="4922" spans="1:8" ht="27">
      <c r="A4922" s="359" t="s">
        <v>12271</v>
      </c>
      <c r="B4922" s="314" t="s">
        <v>6707</v>
      </c>
      <c r="C4922" s="359" t="s">
        <v>2240</v>
      </c>
      <c r="D4922" s="359" t="s">
        <v>13663</v>
      </c>
      <c r="F4922" t="str">
        <f t="shared" si="154"/>
        <v>72884</v>
      </c>
      <c r="H4922" s="31">
        <f t="shared" si="155"/>
        <v>0.98</v>
      </c>
    </row>
    <row r="4923" spans="1:8" ht="40.5">
      <c r="A4923" s="359" t="s">
        <v>12273</v>
      </c>
      <c r="B4923" s="314" t="s">
        <v>3528</v>
      </c>
      <c r="C4923" s="359" t="s">
        <v>82</v>
      </c>
      <c r="D4923" s="359" t="s">
        <v>12260</v>
      </c>
      <c r="F4923" t="str">
        <f t="shared" si="154"/>
        <v>72888</v>
      </c>
      <c r="H4923" s="31">
        <f t="shared" si="155"/>
        <v>1.06</v>
      </c>
    </row>
    <row r="4924" spans="1:8" ht="40.5">
      <c r="A4924" s="359" t="s">
        <v>12274</v>
      </c>
      <c r="B4924" s="314" t="s">
        <v>6709</v>
      </c>
      <c r="C4924" s="359" t="s">
        <v>82</v>
      </c>
      <c r="D4924" s="359" t="s">
        <v>23553</v>
      </c>
      <c r="F4924" t="str">
        <f t="shared" si="154"/>
        <v>72890</v>
      </c>
      <c r="H4924" s="31">
        <f t="shared" si="155"/>
        <v>6.45</v>
      </c>
    </row>
    <row r="4925" spans="1:8" ht="40.5">
      <c r="A4925" s="359" t="s">
        <v>12275</v>
      </c>
      <c r="B4925" s="314" t="s">
        <v>3533</v>
      </c>
      <c r="C4925" s="359" t="s">
        <v>82</v>
      </c>
      <c r="D4925" s="359" t="s">
        <v>12187</v>
      </c>
      <c r="F4925" t="str">
        <f t="shared" si="154"/>
        <v>72891</v>
      </c>
      <c r="H4925" s="31">
        <f t="shared" si="155"/>
        <v>5.31</v>
      </c>
    </row>
    <row r="4926" spans="1:8" ht="40.5">
      <c r="A4926" s="359" t="s">
        <v>12276</v>
      </c>
      <c r="B4926" s="314" t="s">
        <v>3534</v>
      </c>
      <c r="C4926" s="359" t="s">
        <v>82</v>
      </c>
      <c r="D4926" s="359" t="s">
        <v>7981</v>
      </c>
      <c r="F4926" t="str">
        <f t="shared" si="154"/>
        <v>72892</v>
      </c>
      <c r="H4926" s="31">
        <f t="shared" si="155"/>
        <v>11.46</v>
      </c>
    </row>
    <row r="4927" spans="1:8" ht="40.5">
      <c r="A4927" s="359" t="s">
        <v>12277</v>
      </c>
      <c r="B4927" s="314" t="s">
        <v>3535</v>
      </c>
      <c r="C4927" s="359" t="s">
        <v>82</v>
      </c>
      <c r="D4927" s="359" t="s">
        <v>7734</v>
      </c>
      <c r="F4927" t="str">
        <f t="shared" si="154"/>
        <v>72893</v>
      </c>
      <c r="H4927" s="31">
        <f t="shared" si="155"/>
        <v>2.86</v>
      </c>
    </row>
    <row r="4928" spans="1:8" ht="40.5">
      <c r="A4928" s="359" t="s">
        <v>12278</v>
      </c>
      <c r="B4928" s="314" t="s">
        <v>3536</v>
      </c>
      <c r="C4928" s="359" t="s">
        <v>82</v>
      </c>
      <c r="D4928" s="359" t="s">
        <v>8566</v>
      </c>
      <c r="F4928" t="str">
        <f t="shared" si="154"/>
        <v>72894</v>
      </c>
      <c r="H4928" s="31">
        <f t="shared" si="155"/>
        <v>3.66</v>
      </c>
    </row>
    <row r="4929" spans="1:8" ht="40.5">
      <c r="A4929" s="359" t="s">
        <v>12280</v>
      </c>
      <c r="B4929" s="314" t="s">
        <v>6710</v>
      </c>
      <c r="C4929" s="359" t="s">
        <v>82</v>
      </c>
      <c r="D4929" s="359" t="s">
        <v>22705</v>
      </c>
      <c r="F4929" t="str">
        <f t="shared" si="154"/>
        <v>72895</v>
      </c>
      <c r="H4929" s="31">
        <f t="shared" si="155"/>
        <v>19.34</v>
      </c>
    </row>
    <row r="4930" spans="1:8" ht="27">
      <c r="A4930" s="359" t="s">
        <v>12281</v>
      </c>
      <c r="B4930" s="314" t="s">
        <v>6711</v>
      </c>
      <c r="C4930" s="359" t="s">
        <v>82</v>
      </c>
      <c r="D4930" s="359" t="s">
        <v>22577</v>
      </c>
      <c r="F4930" t="str">
        <f t="shared" si="154"/>
        <v>72897</v>
      </c>
      <c r="H4930" s="31">
        <f t="shared" si="155"/>
        <v>24.34</v>
      </c>
    </row>
    <row r="4931" spans="1:8" ht="27">
      <c r="A4931" s="359" t="s">
        <v>12282</v>
      </c>
      <c r="B4931" s="314" t="s">
        <v>6712</v>
      </c>
      <c r="C4931" s="359" t="s">
        <v>82</v>
      </c>
      <c r="D4931" s="359" t="s">
        <v>25610</v>
      </c>
      <c r="F4931" t="str">
        <f t="shared" si="154"/>
        <v>72898</v>
      </c>
      <c r="H4931" s="31">
        <f t="shared" si="155"/>
        <v>4.16</v>
      </c>
    </row>
    <row r="4932" spans="1:8" ht="27">
      <c r="A4932" s="359" t="s">
        <v>12283</v>
      </c>
      <c r="B4932" s="314" t="s">
        <v>3537</v>
      </c>
      <c r="C4932" s="359" t="s">
        <v>82</v>
      </c>
      <c r="D4932" s="359" t="s">
        <v>21714</v>
      </c>
      <c r="F4932" t="str">
        <f t="shared" si="154"/>
        <v>72899</v>
      </c>
      <c r="H4932" s="31">
        <f t="shared" si="155"/>
        <v>4.99</v>
      </c>
    </row>
    <row r="4933" spans="1:8" ht="27">
      <c r="A4933" s="359" t="s">
        <v>12284</v>
      </c>
      <c r="B4933" s="314" t="s">
        <v>3538</v>
      </c>
      <c r="C4933" s="359" t="s">
        <v>82</v>
      </c>
      <c r="D4933" s="359" t="s">
        <v>11555</v>
      </c>
      <c r="F4933" t="str">
        <f t="shared" ref="F4933:F4996" si="156">TRIM(A4933)</f>
        <v>72900</v>
      </c>
      <c r="H4933" s="31">
        <f t="shared" ref="H4933:H4996" si="157">ROUND(D4933*(1+$H$1),2)</f>
        <v>5.5</v>
      </c>
    </row>
    <row r="4934" spans="1:8" ht="54">
      <c r="A4934" s="359" t="s">
        <v>6713</v>
      </c>
      <c r="B4934" s="314" t="s">
        <v>6714</v>
      </c>
      <c r="C4934" s="359" t="s">
        <v>82</v>
      </c>
      <c r="D4934" s="359" t="s">
        <v>8379</v>
      </c>
      <c r="F4934" t="str">
        <f t="shared" si="156"/>
        <v>74010/1</v>
      </c>
      <c r="H4934" s="31">
        <f t="shared" si="157"/>
        <v>1.83</v>
      </c>
    </row>
    <row r="4935" spans="1:8">
      <c r="A4935" s="359" t="s">
        <v>12285</v>
      </c>
      <c r="B4935" s="314" t="s">
        <v>6715</v>
      </c>
      <c r="C4935" s="359" t="s">
        <v>2240</v>
      </c>
      <c r="D4935" s="359" t="s">
        <v>7830</v>
      </c>
      <c r="F4935" t="str">
        <f t="shared" si="156"/>
        <v>83356</v>
      </c>
      <c r="H4935" s="31">
        <f t="shared" si="157"/>
        <v>0.88</v>
      </c>
    </row>
    <row r="4936" spans="1:8" ht="27">
      <c r="A4936" s="359" t="s">
        <v>12286</v>
      </c>
      <c r="B4936" s="314" t="s">
        <v>6716</v>
      </c>
      <c r="C4936" s="359" t="s">
        <v>2240</v>
      </c>
      <c r="D4936" s="359" t="s">
        <v>13674</v>
      </c>
      <c r="F4936" t="str">
        <f t="shared" si="156"/>
        <v>83358</v>
      </c>
      <c r="H4936" s="31">
        <f t="shared" si="157"/>
        <v>1.81</v>
      </c>
    </row>
    <row r="4937" spans="1:8" ht="27">
      <c r="A4937" s="359" t="s">
        <v>12289</v>
      </c>
      <c r="B4937" s="314" t="s">
        <v>6717</v>
      </c>
      <c r="C4937" s="359" t="s">
        <v>2240</v>
      </c>
      <c r="D4937" s="359" t="s">
        <v>8115</v>
      </c>
      <c r="F4937" t="str">
        <f t="shared" si="156"/>
        <v>95303</v>
      </c>
      <c r="H4937" s="31">
        <f t="shared" si="157"/>
        <v>1.1200000000000001</v>
      </c>
    </row>
    <row r="4938" spans="1:8" ht="40.5">
      <c r="A4938" s="359" t="s">
        <v>12290</v>
      </c>
      <c r="B4938" s="314" t="s">
        <v>12291</v>
      </c>
      <c r="C4938" s="359" t="s">
        <v>2240</v>
      </c>
      <c r="D4938" s="359" t="s">
        <v>13681</v>
      </c>
      <c r="F4938" t="str">
        <f t="shared" si="156"/>
        <v>97912</v>
      </c>
      <c r="H4938" s="31">
        <f t="shared" si="157"/>
        <v>2.11</v>
      </c>
    </row>
    <row r="4939" spans="1:8" ht="40.5">
      <c r="A4939" s="359" t="s">
        <v>12292</v>
      </c>
      <c r="B4939" s="314" t="s">
        <v>12293</v>
      </c>
      <c r="C4939" s="359" t="s">
        <v>2240</v>
      </c>
      <c r="D4939" s="359" t="s">
        <v>7708</v>
      </c>
      <c r="F4939" t="str">
        <f t="shared" si="156"/>
        <v>97913</v>
      </c>
      <c r="H4939" s="31">
        <f t="shared" si="157"/>
        <v>1.61</v>
      </c>
    </row>
    <row r="4940" spans="1:8" ht="40.5">
      <c r="A4940" s="359" t="s">
        <v>12294</v>
      </c>
      <c r="B4940" s="314" t="s">
        <v>12295</v>
      </c>
      <c r="C4940" s="359" t="s">
        <v>2240</v>
      </c>
      <c r="D4940" s="359" t="s">
        <v>12534</v>
      </c>
      <c r="F4940" t="str">
        <f t="shared" si="156"/>
        <v>97914</v>
      </c>
      <c r="H4940" s="31">
        <f t="shared" si="157"/>
        <v>1.52</v>
      </c>
    </row>
    <row r="4941" spans="1:8" ht="40.5">
      <c r="A4941" s="359" t="s">
        <v>12297</v>
      </c>
      <c r="B4941" s="314" t="s">
        <v>12298</v>
      </c>
      <c r="C4941" s="359" t="s">
        <v>2240</v>
      </c>
      <c r="D4941" s="359" t="s">
        <v>8685</v>
      </c>
      <c r="F4941" t="str">
        <f t="shared" si="156"/>
        <v>97915</v>
      </c>
      <c r="H4941" s="31">
        <f t="shared" si="157"/>
        <v>1.07</v>
      </c>
    </row>
    <row r="4942" spans="1:8" ht="40.5">
      <c r="A4942" s="359" t="s">
        <v>12299</v>
      </c>
      <c r="B4942" s="314" t="s">
        <v>12300</v>
      </c>
      <c r="C4942" s="359" t="s">
        <v>2238</v>
      </c>
      <c r="D4942" s="359" t="s">
        <v>8791</v>
      </c>
      <c r="F4942" t="str">
        <f t="shared" si="156"/>
        <v>97916</v>
      </c>
      <c r="H4942" s="31">
        <f t="shared" si="157"/>
        <v>1.4</v>
      </c>
    </row>
    <row r="4943" spans="1:8" ht="40.5">
      <c r="A4943" s="359" t="s">
        <v>12302</v>
      </c>
      <c r="B4943" s="314" t="s">
        <v>12303</v>
      </c>
      <c r="C4943" s="359" t="s">
        <v>2238</v>
      </c>
      <c r="D4943" s="359" t="s">
        <v>8685</v>
      </c>
      <c r="F4943" t="str">
        <f t="shared" si="156"/>
        <v>97917</v>
      </c>
      <c r="H4943" s="31">
        <f t="shared" si="157"/>
        <v>1.07</v>
      </c>
    </row>
    <row r="4944" spans="1:8" ht="40.5">
      <c r="A4944" s="359" t="s">
        <v>12304</v>
      </c>
      <c r="B4944" s="314" t="s">
        <v>12305</v>
      </c>
      <c r="C4944" s="359" t="s">
        <v>2238</v>
      </c>
      <c r="D4944" s="359" t="s">
        <v>8708</v>
      </c>
      <c r="F4944" t="str">
        <f t="shared" si="156"/>
        <v>97918</v>
      </c>
      <c r="H4944" s="31">
        <f t="shared" si="157"/>
        <v>1.01</v>
      </c>
    </row>
    <row r="4945" spans="1:8" ht="40.5">
      <c r="A4945" s="359" t="s">
        <v>12306</v>
      </c>
      <c r="B4945" s="314" t="s">
        <v>12307</v>
      </c>
      <c r="C4945" s="359" t="s">
        <v>2238</v>
      </c>
      <c r="D4945" s="359" t="s">
        <v>8381</v>
      </c>
      <c r="F4945" t="str">
        <f t="shared" si="156"/>
        <v>97919</v>
      </c>
      <c r="H4945" s="31">
        <f t="shared" si="157"/>
        <v>0.71</v>
      </c>
    </row>
    <row r="4946" spans="1:8" ht="40.5">
      <c r="A4946" s="359" t="s">
        <v>12308</v>
      </c>
      <c r="B4946" s="314" t="s">
        <v>6718</v>
      </c>
      <c r="C4946" s="359" t="s">
        <v>72</v>
      </c>
      <c r="D4946" s="359" t="s">
        <v>8528</v>
      </c>
      <c r="F4946" t="str">
        <f t="shared" si="156"/>
        <v>94097</v>
      </c>
      <c r="H4946" s="31">
        <f t="shared" si="157"/>
        <v>5.69</v>
      </c>
    </row>
    <row r="4947" spans="1:8" ht="40.5">
      <c r="A4947" s="359" t="s">
        <v>12309</v>
      </c>
      <c r="B4947" s="314" t="s">
        <v>6719</v>
      </c>
      <c r="C4947" s="359" t="s">
        <v>72</v>
      </c>
      <c r="D4947" s="359" t="s">
        <v>22165</v>
      </c>
      <c r="F4947" t="str">
        <f t="shared" si="156"/>
        <v>94098</v>
      </c>
      <c r="H4947" s="31">
        <f t="shared" si="157"/>
        <v>6.5</v>
      </c>
    </row>
    <row r="4948" spans="1:8" ht="40.5">
      <c r="A4948" s="359" t="s">
        <v>12310</v>
      </c>
      <c r="B4948" s="314" t="s">
        <v>6720</v>
      </c>
      <c r="C4948" s="359" t="s">
        <v>72</v>
      </c>
      <c r="D4948" s="359" t="s">
        <v>7734</v>
      </c>
      <c r="F4948" t="str">
        <f t="shared" si="156"/>
        <v>94099</v>
      </c>
      <c r="H4948" s="31">
        <f t="shared" si="157"/>
        <v>2.86</v>
      </c>
    </row>
    <row r="4949" spans="1:8" ht="40.5">
      <c r="A4949" s="359" t="s">
        <v>12311</v>
      </c>
      <c r="B4949" s="314" t="s">
        <v>6721</v>
      </c>
      <c r="C4949" s="359" t="s">
        <v>72</v>
      </c>
      <c r="D4949" s="359" t="s">
        <v>23532</v>
      </c>
      <c r="F4949" t="str">
        <f t="shared" si="156"/>
        <v>94100</v>
      </c>
      <c r="H4949" s="31">
        <f t="shared" si="157"/>
        <v>3.65</v>
      </c>
    </row>
    <row r="4950" spans="1:8" ht="54">
      <c r="A4950" s="359" t="s">
        <v>12312</v>
      </c>
      <c r="B4950" s="314" t="s">
        <v>6722</v>
      </c>
      <c r="C4950" s="359" t="s">
        <v>82</v>
      </c>
      <c r="D4950" s="359" t="s">
        <v>24438</v>
      </c>
      <c r="F4950" t="str">
        <f t="shared" si="156"/>
        <v>94102</v>
      </c>
      <c r="H4950" s="31">
        <f t="shared" si="157"/>
        <v>166.51</v>
      </c>
    </row>
    <row r="4951" spans="1:8" ht="54">
      <c r="A4951" s="359" t="s">
        <v>12313</v>
      </c>
      <c r="B4951" s="314" t="s">
        <v>6723</v>
      </c>
      <c r="C4951" s="359" t="s">
        <v>82</v>
      </c>
      <c r="D4951" s="359" t="s">
        <v>27985</v>
      </c>
      <c r="F4951" t="str">
        <f t="shared" si="156"/>
        <v>94103</v>
      </c>
      <c r="H4951" s="31">
        <f t="shared" si="157"/>
        <v>261.23</v>
      </c>
    </row>
    <row r="4952" spans="1:8" ht="54">
      <c r="A4952" s="359" t="s">
        <v>12314</v>
      </c>
      <c r="B4952" s="314" t="s">
        <v>6724</v>
      </c>
      <c r="C4952" s="359" t="s">
        <v>82</v>
      </c>
      <c r="D4952" s="359" t="s">
        <v>27986</v>
      </c>
      <c r="F4952" t="str">
        <f t="shared" si="156"/>
        <v>94104</v>
      </c>
      <c r="H4952" s="31">
        <f t="shared" si="157"/>
        <v>170.97</v>
      </c>
    </row>
    <row r="4953" spans="1:8" ht="54">
      <c r="A4953" s="359" t="s">
        <v>12315</v>
      </c>
      <c r="B4953" s="314" t="s">
        <v>6725</v>
      </c>
      <c r="C4953" s="359" t="s">
        <v>82</v>
      </c>
      <c r="D4953" s="359" t="s">
        <v>27987</v>
      </c>
      <c r="F4953" t="str">
        <f t="shared" si="156"/>
        <v>94105</v>
      </c>
      <c r="H4953" s="31">
        <f t="shared" si="157"/>
        <v>265.75</v>
      </c>
    </row>
    <row r="4954" spans="1:8" ht="54">
      <c r="A4954" s="359" t="s">
        <v>12316</v>
      </c>
      <c r="B4954" s="314" t="s">
        <v>6726</v>
      </c>
      <c r="C4954" s="359" t="s">
        <v>82</v>
      </c>
      <c r="D4954" s="359" t="s">
        <v>27988</v>
      </c>
      <c r="F4954" t="str">
        <f t="shared" si="156"/>
        <v>94106</v>
      </c>
      <c r="H4954" s="31">
        <f t="shared" si="157"/>
        <v>143.28</v>
      </c>
    </row>
    <row r="4955" spans="1:8" ht="54">
      <c r="A4955" s="359" t="s">
        <v>12317</v>
      </c>
      <c r="B4955" s="314" t="s">
        <v>6727</v>
      </c>
      <c r="C4955" s="359" t="s">
        <v>82</v>
      </c>
      <c r="D4955" s="359" t="s">
        <v>24624</v>
      </c>
      <c r="F4955" t="str">
        <f t="shared" si="156"/>
        <v>94107</v>
      </c>
      <c r="H4955" s="31">
        <f t="shared" si="157"/>
        <v>238.02</v>
      </c>
    </row>
    <row r="4956" spans="1:8" ht="54">
      <c r="A4956" s="359" t="s">
        <v>12318</v>
      </c>
      <c r="B4956" s="314" t="s">
        <v>6728</v>
      </c>
      <c r="C4956" s="359" t="s">
        <v>82</v>
      </c>
      <c r="D4956" s="359" t="s">
        <v>25358</v>
      </c>
      <c r="F4956" t="str">
        <f t="shared" si="156"/>
        <v>94108</v>
      </c>
      <c r="H4956" s="31">
        <f t="shared" si="157"/>
        <v>147.77000000000001</v>
      </c>
    </row>
    <row r="4957" spans="1:8" ht="54">
      <c r="A4957" s="359" t="s">
        <v>12319</v>
      </c>
      <c r="B4957" s="314" t="s">
        <v>6729</v>
      </c>
      <c r="C4957" s="359" t="s">
        <v>82</v>
      </c>
      <c r="D4957" s="359" t="s">
        <v>27989</v>
      </c>
      <c r="F4957" t="str">
        <f t="shared" si="156"/>
        <v>94110</v>
      </c>
      <c r="H4957" s="31">
        <f t="shared" si="157"/>
        <v>242.49</v>
      </c>
    </row>
    <row r="4958" spans="1:8" ht="54">
      <c r="A4958" s="359" t="s">
        <v>12320</v>
      </c>
      <c r="B4958" s="314" t="s">
        <v>6730</v>
      </c>
      <c r="C4958" s="359" t="s">
        <v>82</v>
      </c>
      <c r="D4958" s="359" t="s">
        <v>27990</v>
      </c>
      <c r="F4958" t="str">
        <f t="shared" si="156"/>
        <v>94111</v>
      </c>
      <c r="H4958" s="31">
        <f t="shared" si="157"/>
        <v>138.02000000000001</v>
      </c>
    </row>
    <row r="4959" spans="1:8" ht="54">
      <c r="A4959" s="359" t="s">
        <v>12321</v>
      </c>
      <c r="B4959" s="314" t="s">
        <v>6731</v>
      </c>
      <c r="C4959" s="359" t="s">
        <v>82</v>
      </c>
      <c r="D4959" s="359" t="s">
        <v>27991</v>
      </c>
      <c r="F4959" t="str">
        <f t="shared" si="156"/>
        <v>94112</v>
      </c>
      <c r="H4959" s="31">
        <f t="shared" si="157"/>
        <v>226.13</v>
      </c>
    </row>
    <row r="4960" spans="1:8" ht="54">
      <c r="A4960" s="359" t="s">
        <v>12322</v>
      </c>
      <c r="B4960" s="314" t="s">
        <v>6732</v>
      </c>
      <c r="C4960" s="359" t="s">
        <v>82</v>
      </c>
      <c r="D4960" s="359" t="s">
        <v>27992</v>
      </c>
      <c r="F4960" t="str">
        <f t="shared" si="156"/>
        <v>94113</v>
      </c>
      <c r="H4960" s="31">
        <f t="shared" si="157"/>
        <v>145.41</v>
      </c>
    </row>
    <row r="4961" spans="1:8" ht="54">
      <c r="A4961" s="359" t="s">
        <v>12323</v>
      </c>
      <c r="B4961" s="314" t="s">
        <v>6733</v>
      </c>
      <c r="C4961" s="359" t="s">
        <v>82</v>
      </c>
      <c r="D4961" s="359" t="s">
        <v>27993</v>
      </c>
      <c r="F4961" t="str">
        <f t="shared" si="156"/>
        <v>94114</v>
      </c>
      <c r="H4961" s="31">
        <f t="shared" si="157"/>
        <v>234.46</v>
      </c>
    </row>
    <row r="4962" spans="1:8" ht="54">
      <c r="A4962" s="359" t="s">
        <v>12324</v>
      </c>
      <c r="B4962" s="314" t="s">
        <v>6734</v>
      </c>
      <c r="C4962" s="359" t="s">
        <v>82</v>
      </c>
      <c r="D4962" s="359" t="s">
        <v>25395</v>
      </c>
      <c r="F4962" t="str">
        <f t="shared" si="156"/>
        <v>94115</v>
      </c>
      <c r="H4962" s="31">
        <f t="shared" si="157"/>
        <v>102.78</v>
      </c>
    </row>
    <row r="4963" spans="1:8" ht="54">
      <c r="A4963" s="359" t="s">
        <v>12325</v>
      </c>
      <c r="B4963" s="314" t="s">
        <v>6735</v>
      </c>
      <c r="C4963" s="359" t="s">
        <v>82</v>
      </c>
      <c r="D4963" s="359" t="s">
        <v>27994</v>
      </c>
      <c r="F4963" t="str">
        <f t="shared" si="156"/>
        <v>94116</v>
      </c>
      <c r="H4963" s="31">
        <f t="shared" si="157"/>
        <v>185.87</v>
      </c>
    </row>
    <row r="4964" spans="1:8" ht="54">
      <c r="A4964" s="359" t="s">
        <v>12326</v>
      </c>
      <c r="B4964" s="314" t="s">
        <v>6736</v>
      </c>
      <c r="C4964" s="359" t="s">
        <v>82</v>
      </c>
      <c r="D4964" s="359" t="s">
        <v>25155</v>
      </c>
      <c r="F4964" t="str">
        <f t="shared" si="156"/>
        <v>94117</v>
      </c>
      <c r="H4964" s="31">
        <f t="shared" si="157"/>
        <v>109.64</v>
      </c>
    </row>
    <row r="4965" spans="1:8" ht="54">
      <c r="A4965" s="359" t="s">
        <v>12327</v>
      </c>
      <c r="B4965" s="314" t="s">
        <v>6737</v>
      </c>
      <c r="C4965" s="359" t="s">
        <v>82</v>
      </c>
      <c r="D4965" s="359" t="s">
        <v>27995</v>
      </c>
      <c r="F4965" t="str">
        <f t="shared" si="156"/>
        <v>94118</v>
      </c>
      <c r="H4965" s="31">
        <f t="shared" si="157"/>
        <v>193.94</v>
      </c>
    </row>
    <row r="4966" spans="1:8">
      <c r="A4966" s="359" t="s">
        <v>12328</v>
      </c>
      <c r="B4966" s="314" t="s">
        <v>6738</v>
      </c>
      <c r="C4966" s="359" t="s">
        <v>82</v>
      </c>
      <c r="D4966" s="359" t="s">
        <v>27996</v>
      </c>
      <c r="F4966" t="str">
        <f t="shared" si="156"/>
        <v>6514</v>
      </c>
      <c r="H4966" s="31">
        <f t="shared" si="157"/>
        <v>135.96</v>
      </c>
    </row>
    <row r="4967" spans="1:8" ht="27">
      <c r="A4967" s="359" t="s">
        <v>12329</v>
      </c>
      <c r="B4967" s="314" t="s">
        <v>6739</v>
      </c>
      <c r="C4967" s="359" t="s">
        <v>82</v>
      </c>
      <c r="D4967" s="359" t="s">
        <v>27997</v>
      </c>
      <c r="F4967" t="str">
        <f t="shared" si="156"/>
        <v>88549</v>
      </c>
      <c r="H4967" s="31">
        <f t="shared" si="157"/>
        <v>109.41</v>
      </c>
    </row>
    <row r="4968" spans="1:8" ht="27">
      <c r="A4968" s="359" t="s">
        <v>6740</v>
      </c>
      <c r="B4968" s="314" t="s">
        <v>6741</v>
      </c>
      <c r="C4968" s="359" t="s">
        <v>82</v>
      </c>
      <c r="D4968" s="359" t="s">
        <v>9795</v>
      </c>
      <c r="F4968" t="str">
        <f t="shared" si="156"/>
        <v>74005/1</v>
      </c>
      <c r="H4968" s="31">
        <f t="shared" si="157"/>
        <v>5.76</v>
      </c>
    </row>
    <row r="4969" spans="1:8" ht="27">
      <c r="A4969" s="359" t="s">
        <v>12330</v>
      </c>
      <c r="B4969" s="314" t="s">
        <v>6742</v>
      </c>
      <c r="C4969" s="359" t="s">
        <v>82</v>
      </c>
      <c r="D4969" s="359" t="s">
        <v>7943</v>
      </c>
      <c r="F4969" t="str">
        <f t="shared" si="156"/>
        <v>95606</v>
      </c>
      <c r="H4969" s="31">
        <f t="shared" si="157"/>
        <v>1.65</v>
      </c>
    </row>
    <row r="4970" spans="1:8" ht="40.5">
      <c r="A4970" s="359" t="s">
        <v>12331</v>
      </c>
      <c r="B4970" s="314" t="s">
        <v>2241</v>
      </c>
      <c r="C4970" s="359" t="s">
        <v>72</v>
      </c>
      <c r="D4970" s="359" t="s">
        <v>22661</v>
      </c>
      <c r="F4970" t="str">
        <f t="shared" si="156"/>
        <v>72131</v>
      </c>
      <c r="H4970" s="31">
        <f t="shared" si="157"/>
        <v>144.54</v>
      </c>
    </row>
    <row r="4971" spans="1:8" ht="40.5">
      <c r="A4971" s="359" t="s">
        <v>12332</v>
      </c>
      <c r="B4971" s="314" t="s">
        <v>3539</v>
      </c>
      <c r="C4971" s="359" t="s">
        <v>72</v>
      </c>
      <c r="D4971" s="359" t="s">
        <v>24509</v>
      </c>
      <c r="F4971" t="str">
        <f t="shared" si="156"/>
        <v>72132</v>
      </c>
      <c r="H4971" s="31">
        <f t="shared" si="157"/>
        <v>74.819999999999993</v>
      </c>
    </row>
    <row r="4972" spans="1:8" ht="40.5">
      <c r="A4972" s="359" t="s">
        <v>12333</v>
      </c>
      <c r="B4972" s="314" t="s">
        <v>3540</v>
      </c>
      <c r="C4972" s="359" t="s">
        <v>72</v>
      </c>
      <c r="D4972" s="359" t="s">
        <v>27998</v>
      </c>
      <c r="F4972" t="str">
        <f t="shared" si="156"/>
        <v>72133</v>
      </c>
      <c r="H4972" s="31">
        <f t="shared" si="157"/>
        <v>256.19</v>
      </c>
    </row>
    <row r="4973" spans="1:8" ht="67.5">
      <c r="A4973" s="359" t="s">
        <v>12334</v>
      </c>
      <c r="B4973" s="314" t="s">
        <v>6743</v>
      </c>
      <c r="C4973" s="359" t="s">
        <v>72</v>
      </c>
      <c r="D4973" s="359" t="s">
        <v>25637</v>
      </c>
      <c r="F4973" t="str">
        <f t="shared" si="156"/>
        <v>87471</v>
      </c>
      <c r="H4973" s="31">
        <f t="shared" si="157"/>
        <v>47.19</v>
      </c>
    </row>
    <row r="4974" spans="1:8" ht="67.5">
      <c r="A4974" s="359" t="s">
        <v>12335</v>
      </c>
      <c r="B4974" s="314" t="s">
        <v>6744</v>
      </c>
      <c r="C4974" s="359" t="s">
        <v>72</v>
      </c>
      <c r="D4974" s="359" t="s">
        <v>27999</v>
      </c>
      <c r="F4974" t="str">
        <f t="shared" si="156"/>
        <v>87472</v>
      </c>
      <c r="H4974" s="31">
        <f t="shared" si="157"/>
        <v>48.11</v>
      </c>
    </row>
    <row r="4975" spans="1:8" ht="67.5">
      <c r="A4975" s="359" t="s">
        <v>12336</v>
      </c>
      <c r="B4975" s="314" t="s">
        <v>3541</v>
      </c>
      <c r="C4975" s="359" t="s">
        <v>72</v>
      </c>
      <c r="D4975" s="359" t="s">
        <v>28000</v>
      </c>
      <c r="F4975" t="str">
        <f t="shared" si="156"/>
        <v>87473</v>
      </c>
      <c r="H4975" s="31">
        <f t="shared" si="157"/>
        <v>65.48</v>
      </c>
    </row>
    <row r="4976" spans="1:8" ht="67.5">
      <c r="A4976" s="359" t="s">
        <v>12337</v>
      </c>
      <c r="B4976" s="314" t="s">
        <v>3542</v>
      </c>
      <c r="C4976" s="359" t="s">
        <v>72</v>
      </c>
      <c r="D4976" s="359" t="s">
        <v>27546</v>
      </c>
      <c r="F4976" t="str">
        <f t="shared" si="156"/>
        <v>87474</v>
      </c>
      <c r="H4976" s="31">
        <f t="shared" si="157"/>
        <v>66.53</v>
      </c>
    </row>
    <row r="4977" spans="1:8" ht="67.5">
      <c r="A4977" s="359" t="s">
        <v>12338</v>
      </c>
      <c r="B4977" s="314" t="s">
        <v>3543</v>
      </c>
      <c r="C4977" s="359" t="s">
        <v>72</v>
      </c>
      <c r="D4977" s="359" t="s">
        <v>28001</v>
      </c>
      <c r="F4977" t="str">
        <f t="shared" si="156"/>
        <v>87475</v>
      </c>
      <c r="H4977" s="31">
        <f t="shared" si="157"/>
        <v>76.930000000000007</v>
      </c>
    </row>
    <row r="4978" spans="1:8" ht="67.5">
      <c r="A4978" s="359" t="s">
        <v>12339</v>
      </c>
      <c r="B4978" s="314" t="s">
        <v>3544</v>
      </c>
      <c r="C4978" s="359" t="s">
        <v>72</v>
      </c>
      <c r="D4978" s="359" t="s">
        <v>28002</v>
      </c>
      <c r="F4978" t="str">
        <f t="shared" si="156"/>
        <v>87476</v>
      </c>
      <c r="H4978" s="31">
        <f t="shared" si="157"/>
        <v>78.14</v>
      </c>
    </row>
    <row r="4979" spans="1:8" ht="67.5">
      <c r="A4979" s="359" t="s">
        <v>12340</v>
      </c>
      <c r="B4979" s="314" t="s">
        <v>3545</v>
      </c>
      <c r="C4979" s="359" t="s">
        <v>72</v>
      </c>
      <c r="D4979" s="359" t="s">
        <v>26593</v>
      </c>
      <c r="F4979" t="str">
        <f t="shared" si="156"/>
        <v>87477</v>
      </c>
      <c r="H4979" s="31">
        <f t="shared" si="157"/>
        <v>42.48</v>
      </c>
    </row>
    <row r="4980" spans="1:8" ht="67.5">
      <c r="A4980" s="359" t="s">
        <v>12341</v>
      </c>
      <c r="B4980" s="314" t="s">
        <v>3546</v>
      </c>
      <c r="C4980" s="359" t="s">
        <v>72</v>
      </c>
      <c r="D4980" s="359" t="s">
        <v>24796</v>
      </c>
      <c r="F4980" t="str">
        <f t="shared" si="156"/>
        <v>87478</v>
      </c>
      <c r="H4980" s="31">
        <f t="shared" si="157"/>
        <v>43.4</v>
      </c>
    </row>
    <row r="4981" spans="1:8" ht="67.5">
      <c r="A4981" s="359" t="s">
        <v>12342</v>
      </c>
      <c r="B4981" s="314" t="s">
        <v>6745</v>
      </c>
      <c r="C4981" s="359" t="s">
        <v>72</v>
      </c>
      <c r="D4981" s="359" t="s">
        <v>25111</v>
      </c>
      <c r="F4981" t="str">
        <f t="shared" si="156"/>
        <v>87479</v>
      </c>
      <c r="H4981" s="31">
        <f t="shared" si="157"/>
        <v>60.17</v>
      </c>
    </row>
    <row r="4982" spans="1:8" ht="67.5">
      <c r="A4982" s="359" t="s">
        <v>12343</v>
      </c>
      <c r="B4982" s="314" t="s">
        <v>6746</v>
      </c>
      <c r="C4982" s="359" t="s">
        <v>72</v>
      </c>
      <c r="D4982" s="359" t="s">
        <v>28003</v>
      </c>
      <c r="F4982" t="str">
        <f t="shared" si="156"/>
        <v>87480</v>
      </c>
      <c r="H4982" s="31">
        <f t="shared" si="157"/>
        <v>61.22</v>
      </c>
    </row>
    <row r="4983" spans="1:8" ht="67.5">
      <c r="A4983" s="359" t="s">
        <v>12344</v>
      </c>
      <c r="B4983" s="314" t="s">
        <v>6747</v>
      </c>
      <c r="C4983" s="359" t="s">
        <v>72</v>
      </c>
      <c r="D4983" s="359" t="s">
        <v>28004</v>
      </c>
      <c r="F4983" t="str">
        <f t="shared" si="156"/>
        <v>87481</v>
      </c>
      <c r="H4983" s="31">
        <f t="shared" si="157"/>
        <v>71.64</v>
      </c>
    </row>
    <row r="4984" spans="1:8" ht="67.5">
      <c r="A4984" s="359" t="s">
        <v>12345</v>
      </c>
      <c r="B4984" s="314" t="s">
        <v>6748</v>
      </c>
      <c r="C4984" s="359" t="s">
        <v>72</v>
      </c>
      <c r="D4984" s="359" t="s">
        <v>24745</v>
      </c>
      <c r="F4984" t="str">
        <f t="shared" si="156"/>
        <v>87482</v>
      </c>
      <c r="H4984" s="31">
        <f t="shared" si="157"/>
        <v>72.86</v>
      </c>
    </row>
    <row r="4985" spans="1:8" ht="67.5">
      <c r="A4985" s="359" t="s">
        <v>12346</v>
      </c>
      <c r="B4985" s="314" t="s">
        <v>6749</v>
      </c>
      <c r="C4985" s="359" t="s">
        <v>72</v>
      </c>
      <c r="D4985" s="359" t="s">
        <v>28005</v>
      </c>
      <c r="F4985" t="str">
        <f t="shared" si="156"/>
        <v>87483</v>
      </c>
      <c r="H4985" s="31">
        <f t="shared" si="157"/>
        <v>54.5</v>
      </c>
    </row>
    <row r="4986" spans="1:8" ht="67.5">
      <c r="A4986" s="359" t="s">
        <v>12347</v>
      </c>
      <c r="B4986" s="314" t="s">
        <v>6750</v>
      </c>
      <c r="C4986" s="359" t="s">
        <v>72</v>
      </c>
      <c r="D4986" s="359" t="s">
        <v>28006</v>
      </c>
      <c r="F4986" t="str">
        <f t="shared" si="156"/>
        <v>87484</v>
      </c>
      <c r="H4986" s="31">
        <f t="shared" si="157"/>
        <v>55.42</v>
      </c>
    </row>
    <row r="4987" spans="1:8" ht="67.5">
      <c r="A4987" s="359" t="s">
        <v>12348</v>
      </c>
      <c r="B4987" s="314" t="s">
        <v>3547</v>
      </c>
      <c r="C4987" s="359" t="s">
        <v>72</v>
      </c>
      <c r="D4987" s="359" t="s">
        <v>22437</v>
      </c>
      <c r="F4987" t="str">
        <f t="shared" si="156"/>
        <v>87485</v>
      </c>
      <c r="H4987" s="31">
        <f t="shared" si="157"/>
        <v>72.92</v>
      </c>
    </row>
    <row r="4988" spans="1:8" ht="67.5">
      <c r="A4988" s="359" t="s">
        <v>12349</v>
      </c>
      <c r="B4988" s="314" t="s">
        <v>3548</v>
      </c>
      <c r="C4988" s="359" t="s">
        <v>72</v>
      </c>
      <c r="D4988" s="359" t="s">
        <v>28007</v>
      </c>
      <c r="F4988" t="str">
        <f t="shared" si="156"/>
        <v>87487</v>
      </c>
      <c r="H4988" s="31">
        <f t="shared" si="157"/>
        <v>84.14</v>
      </c>
    </row>
    <row r="4989" spans="1:8" ht="67.5">
      <c r="A4989" s="359" t="s">
        <v>12350</v>
      </c>
      <c r="B4989" s="314" t="s">
        <v>3549</v>
      </c>
      <c r="C4989" s="359" t="s">
        <v>72</v>
      </c>
      <c r="D4989" s="359" t="s">
        <v>28008</v>
      </c>
      <c r="F4989" t="str">
        <f t="shared" si="156"/>
        <v>87488</v>
      </c>
      <c r="H4989" s="31">
        <f t="shared" si="157"/>
        <v>85.35</v>
      </c>
    </row>
    <row r="4990" spans="1:8" ht="67.5">
      <c r="A4990" s="359" t="s">
        <v>12351</v>
      </c>
      <c r="B4990" s="314" t="s">
        <v>3550</v>
      </c>
      <c r="C4990" s="359" t="s">
        <v>72</v>
      </c>
      <c r="D4990" s="359" t="s">
        <v>28009</v>
      </c>
      <c r="F4990" t="str">
        <f t="shared" si="156"/>
        <v>87489</v>
      </c>
      <c r="H4990" s="31">
        <f t="shared" si="157"/>
        <v>46.68</v>
      </c>
    </row>
    <row r="4991" spans="1:8" ht="67.5">
      <c r="A4991" s="359" t="s">
        <v>12352</v>
      </c>
      <c r="B4991" s="314" t="s">
        <v>3551</v>
      </c>
      <c r="C4991" s="359" t="s">
        <v>72</v>
      </c>
      <c r="D4991" s="359" t="s">
        <v>28010</v>
      </c>
      <c r="F4991" t="str">
        <f t="shared" si="156"/>
        <v>87490</v>
      </c>
      <c r="H4991" s="31">
        <f t="shared" si="157"/>
        <v>47.6</v>
      </c>
    </row>
    <row r="4992" spans="1:8" ht="67.5">
      <c r="A4992" s="359" t="s">
        <v>12353</v>
      </c>
      <c r="B4992" s="314" t="s">
        <v>6751</v>
      </c>
      <c r="C4992" s="359" t="s">
        <v>72</v>
      </c>
      <c r="D4992" s="359" t="s">
        <v>28011</v>
      </c>
      <c r="F4992" t="str">
        <f t="shared" si="156"/>
        <v>87491</v>
      </c>
      <c r="H4992" s="31">
        <f t="shared" si="157"/>
        <v>64.48</v>
      </c>
    </row>
    <row r="4993" spans="1:8" ht="67.5">
      <c r="A4993" s="359" t="s">
        <v>12354</v>
      </c>
      <c r="B4993" s="314" t="s">
        <v>6752</v>
      </c>
      <c r="C4993" s="359" t="s">
        <v>72</v>
      </c>
      <c r="D4993" s="359" t="s">
        <v>28012</v>
      </c>
      <c r="F4993" t="str">
        <f t="shared" si="156"/>
        <v>87492</v>
      </c>
      <c r="H4993" s="31">
        <f t="shared" si="157"/>
        <v>65.53</v>
      </c>
    </row>
    <row r="4994" spans="1:8" ht="67.5">
      <c r="A4994" s="359" t="s">
        <v>12355</v>
      </c>
      <c r="B4994" s="314" t="s">
        <v>6753</v>
      </c>
      <c r="C4994" s="359" t="s">
        <v>72</v>
      </c>
      <c r="D4994" s="359" t="s">
        <v>24764</v>
      </c>
      <c r="F4994" t="str">
        <f t="shared" si="156"/>
        <v>87493</v>
      </c>
      <c r="H4994" s="31">
        <f t="shared" si="157"/>
        <v>76.069999999999993</v>
      </c>
    </row>
    <row r="4995" spans="1:8" ht="67.5">
      <c r="A4995" s="359" t="s">
        <v>12356</v>
      </c>
      <c r="B4995" s="314" t="s">
        <v>6754</v>
      </c>
      <c r="C4995" s="359" t="s">
        <v>72</v>
      </c>
      <c r="D4995" s="359" t="s">
        <v>28013</v>
      </c>
      <c r="F4995" t="str">
        <f t="shared" si="156"/>
        <v>87494</v>
      </c>
      <c r="H4995" s="31">
        <f t="shared" si="157"/>
        <v>77.290000000000006</v>
      </c>
    </row>
    <row r="4996" spans="1:8" ht="67.5">
      <c r="A4996" s="359" t="s">
        <v>12357</v>
      </c>
      <c r="B4996" s="314" t="s">
        <v>3552</v>
      </c>
      <c r="C4996" s="359" t="s">
        <v>72</v>
      </c>
      <c r="D4996" s="359" t="s">
        <v>24620</v>
      </c>
      <c r="F4996" t="str">
        <f t="shared" si="156"/>
        <v>87495</v>
      </c>
      <c r="H4996" s="31">
        <f t="shared" si="157"/>
        <v>82.25</v>
      </c>
    </row>
    <row r="4997" spans="1:8" ht="67.5">
      <c r="A4997" s="359" t="s">
        <v>12358</v>
      </c>
      <c r="B4997" s="314" t="s">
        <v>3553</v>
      </c>
      <c r="C4997" s="359" t="s">
        <v>72</v>
      </c>
      <c r="D4997" s="359" t="s">
        <v>28014</v>
      </c>
      <c r="F4997" t="str">
        <f t="shared" ref="F4997:F5060" si="158">TRIM(A4997)</f>
        <v>87496</v>
      </c>
      <c r="H4997" s="31">
        <f t="shared" ref="H4997:H5060" si="159">ROUND(D4997*(1+$H$1),2)</f>
        <v>83.12</v>
      </c>
    </row>
    <row r="4998" spans="1:8" ht="67.5">
      <c r="A4998" s="359" t="s">
        <v>12359</v>
      </c>
      <c r="B4998" s="314" t="s">
        <v>6755</v>
      </c>
      <c r="C4998" s="359" t="s">
        <v>72</v>
      </c>
      <c r="D4998" s="359" t="s">
        <v>28015</v>
      </c>
      <c r="F4998" t="str">
        <f t="shared" si="158"/>
        <v>87497</v>
      </c>
      <c r="H4998" s="31">
        <f t="shared" si="159"/>
        <v>78.77</v>
      </c>
    </row>
    <row r="4999" spans="1:8" ht="67.5">
      <c r="A4999" s="359" t="s">
        <v>12360</v>
      </c>
      <c r="B4999" s="314" t="s">
        <v>6756</v>
      </c>
      <c r="C4999" s="359" t="s">
        <v>72</v>
      </c>
      <c r="D4999" s="359" t="s">
        <v>23617</v>
      </c>
      <c r="F4999" t="str">
        <f t="shared" si="158"/>
        <v>87498</v>
      </c>
      <c r="H4999" s="31">
        <f t="shared" si="159"/>
        <v>79.88</v>
      </c>
    </row>
    <row r="5000" spans="1:8" ht="67.5">
      <c r="A5000" s="359" t="s">
        <v>12361</v>
      </c>
      <c r="B5000" s="314" t="s">
        <v>3554</v>
      </c>
      <c r="C5000" s="359" t="s">
        <v>72</v>
      </c>
      <c r="D5000" s="359" t="s">
        <v>28016</v>
      </c>
      <c r="F5000" t="str">
        <f t="shared" si="158"/>
        <v>87499</v>
      </c>
      <c r="H5000" s="31">
        <f t="shared" si="159"/>
        <v>90.27</v>
      </c>
    </row>
    <row r="5001" spans="1:8" ht="67.5">
      <c r="A5001" s="359" t="s">
        <v>12362</v>
      </c>
      <c r="B5001" s="314" t="s">
        <v>3555</v>
      </c>
      <c r="C5001" s="359" t="s">
        <v>72</v>
      </c>
      <c r="D5001" s="359" t="s">
        <v>28017</v>
      </c>
      <c r="F5001" t="str">
        <f t="shared" si="158"/>
        <v>87500</v>
      </c>
      <c r="H5001" s="31">
        <f t="shared" si="159"/>
        <v>91.2</v>
      </c>
    </row>
    <row r="5002" spans="1:8" ht="67.5">
      <c r="A5002" s="359" t="s">
        <v>12363</v>
      </c>
      <c r="B5002" s="314" t="s">
        <v>6757</v>
      </c>
      <c r="C5002" s="359" t="s">
        <v>72</v>
      </c>
      <c r="D5002" s="359" t="s">
        <v>28018</v>
      </c>
      <c r="F5002" t="str">
        <f t="shared" si="158"/>
        <v>87501</v>
      </c>
      <c r="H5002" s="31">
        <f t="shared" si="159"/>
        <v>140.30000000000001</v>
      </c>
    </row>
    <row r="5003" spans="1:8" ht="67.5">
      <c r="A5003" s="359" t="s">
        <v>12364</v>
      </c>
      <c r="B5003" s="314" t="s">
        <v>6758</v>
      </c>
      <c r="C5003" s="359" t="s">
        <v>72</v>
      </c>
      <c r="D5003" s="359" t="s">
        <v>28019</v>
      </c>
      <c r="F5003" t="str">
        <f t="shared" si="158"/>
        <v>87502</v>
      </c>
      <c r="H5003" s="31">
        <f t="shared" si="159"/>
        <v>141.49</v>
      </c>
    </row>
    <row r="5004" spans="1:8" ht="67.5">
      <c r="A5004" s="359" t="s">
        <v>12365</v>
      </c>
      <c r="B5004" s="314" t="s">
        <v>6759</v>
      </c>
      <c r="C5004" s="359" t="s">
        <v>72</v>
      </c>
      <c r="D5004" s="359" t="s">
        <v>28020</v>
      </c>
      <c r="F5004" t="str">
        <f t="shared" si="158"/>
        <v>87503</v>
      </c>
      <c r="H5004" s="31">
        <f t="shared" si="159"/>
        <v>70.25</v>
      </c>
    </row>
    <row r="5005" spans="1:8" ht="67.5">
      <c r="A5005" s="359" t="s">
        <v>12366</v>
      </c>
      <c r="B5005" s="314" t="s">
        <v>6760</v>
      </c>
      <c r="C5005" s="359" t="s">
        <v>72</v>
      </c>
      <c r="D5005" s="359" t="s">
        <v>28021</v>
      </c>
      <c r="F5005" t="str">
        <f t="shared" si="158"/>
        <v>87504</v>
      </c>
      <c r="H5005" s="31">
        <f t="shared" si="159"/>
        <v>71.12</v>
      </c>
    </row>
    <row r="5006" spans="1:8" ht="67.5">
      <c r="A5006" s="359" t="s">
        <v>12367</v>
      </c>
      <c r="B5006" s="314" t="s">
        <v>6761</v>
      </c>
      <c r="C5006" s="359" t="s">
        <v>72</v>
      </c>
      <c r="D5006" s="359" t="s">
        <v>28022</v>
      </c>
      <c r="F5006" t="str">
        <f t="shared" si="158"/>
        <v>87505</v>
      </c>
      <c r="H5006" s="31">
        <f t="shared" si="159"/>
        <v>66.930000000000007</v>
      </c>
    </row>
    <row r="5007" spans="1:8" ht="67.5">
      <c r="A5007" s="359" t="s">
        <v>12368</v>
      </c>
      <c r="B5007" s="314" t="s">
        <v>6762</v>
      </c>
      <c r="C5007" s="359" t="s">
        <v>72</v>
      </c>
      <c r="D5007" s="359" t="s">
        <v>24342</v>
      </c>
      <c r="F5007" t="str">
        <f t="shared" si="158"/>
        <v>87506</v>
      </c>
      <c r="H5007" s="31">
        <f t="shared" si="159"/>
        <v>68.040000000000006</v>
      </c>
    </row>
    <row r="5008" spans="1:8" ht="67.5">
      <c r="A5008" s="359" t="s">
        <v>12369</v>
      </c>
      <c r="B5008" s="314" t="s">
        <v>6763</v>
      </c>
      <c r="C5008" s="359" t="s">
        <v>72</v>
      </c>
      <c r="D5008" s="359" t="s">
        <v>28023</v>
      </c>
      <c r="F5008" t="str">
        <f t="shared" si="158"/>
        <v>87507</v>
      </c>
      <c r="H5008" s="31">
        <f t="shared" si="159"/>
        <v>74.41</v>
      </c>
    </row>
    <row r="5009" spans="1:8" ht="67.5">
      <c r="A5009" s="359" t="s">
        <v>12370</v>
      </c>
      <c r="B5009" s="314" t="s">
        <v>6764</v>
      </c>
      <c r="C5009" s="359" t="s">
        <v>72</v>
      </c>
      <c r="D5009" s="359" t="s">
        <v>22726</v>
      </c>
      <c r="F5009" t="str">
        <f t="shared" si="158"/>
        <v>87508</v>
      </c>
      <c r="H5009" s="31">
        <f t="shared" si="159"/>
        <v>75.349999999999994</v>
      </c>
    </row>
    <row r="5010" spans="1:8" ht="67.5">
      <c r="A5010" s="359" t="s">
        <v>12371</v>
      </c>
      <c r="B5010" s="314" t="s">
        <v>6765</v>
      </c>
      <c r="C5010" s="359" t="s">
        <v>72</v>
      </c>
      <c r="D5010" s="359" t="s">
        <v>28024</v>
      </c>
      <c r="F5010" t="str">
        <f t="shared" si="158"/>
        <v>87509</v>
      </c>
      <c r="H5010" s="31">
        <f t="shared" si="159"/>
        <v>114.7</v>
      </c>
    </row>
    <row r="5011" spans="1:8" ht="67.5">
      <c r="A5011" s="359" t="s">
        <v>12372</v>
      </c>
      <c r="B5011" s="314" t="s">
        <v>6766</v>
      </c>
      <c r="C5011" s="359" t="s">
        <v>72</v>
      </c>
      <c r="D5011" s="359" t="s">
        <v>28025</v>
      </c>
      <c r="F5011" t="str">
        <f t="shared" si="158"/>
        <v>87510</v>
      </c>
      <c r="H5011" s="31">
        <f t="shared" si="159"/>
        <v>115.88</v>
      </c>
    </row>
    <row r="5012" spans="1:8" ht="67.5">
      <c r="A5012" s="359" t="s">
        <v>12373</v>
      </c>
      <c r="B5012" s="314" t="s">
        <v>3556</v>
      </c>
      <c r="C5012" s="359" t="s">
        <v>72</v>
      </c>
      <c r="D5012" s="359" t="s">
        <v>26852</v>
      </c>
      <c r="F5012" t="str">
        <f t="shared" si="158"/>
        <v>87511</v>
      </c>
      <c r="H5012" s="31">
        <f t="shared" si="159"/>
        <v>92.54</v>
      </c>
    </row>
    <row r="5013" spans="1:8" ht="67.5">
      <c r="A5013" s="359" t="s">
        <v>12374</v>
      </c>
      <c r="B5013" s="314" t="s">
        <v>3557</v>
      </c>
      <c r="C5013" s="359" t="s">
        <v>72</v>
      </c>
      <c r="D5013" s="359" t="s">
        <v>28026</v>
      </c>
      <c r="F5013" t="str">
        <f t="shared" si="158"/>
        <v>87512</v>
      </c>
      <c r="H5013" s="31">
        <f t="shared" si="159"/>
        <v>93.41</v>
      </c>
    </row>
    <row r="5014" spans="1:8" ht="67.5">
      <c r="A5014" s="359" t="s">
        <v>12375</v>
      </c>
      <c r="B5014" s="314" t="s">
        <v>6767</v>
      </c>
      <c r="C5014" s="359" t="s">
        <v>72</v>
      </c>
      <c r="D5014" s="359" t="s">
        <v>24555</v>
      </c>
      <c r="F5014" t="str">
        <f t="shared" si="158"/>
        <v>87513</v>
      </c>
      <c r="H5014" s="31">
        <f t="shared" si="159"/>
        <v>89.46</v>
      </c>
    </row>
    <row r="5015" spans="1:8" ht="67.5">
      <c r="A5015" s="359" t="s">
        <v>12376</v>
      </c>
      <c r="B5015" s="314" t="s">
        <v>6768</v>
      </c>
      <c r="C5015" s="359" t="s">
        <v>72</v>
      </c>
      <c r="D5015" s="359" t="s">
        <v>28027</v>
      </c>
      <c r="F5015" t="str">
        <f t="shared" si="158"/>
        <v>87514</v>
      </c>
      <c r="H5015" s="31">
        <f t="shared" si="159"/>
        <v>90.57</v>
      </c>
    </row>
    <row r="5016" spans="1:8" ht="67.5">
      <c r="A5016" s="359" t="s">
        <v>12377</v>
      </c>
      <c r="B5016" s="314" t="s">
        <v>3558</v>
      </c>
      <c r="C5016" s="359" t="s">
        <v>72</v>
      </c>
      <c r="D5016" s="359" t="s">
        <v>24933</v>
      </c>
      <c r="F5016" t="str">
        <f t="shared" si="158"/>
        <v>87515</v>
      </c>
      <c r="H5016" s="31">
        <f t="shared" si="159"/>
        <v>104.59</v>
      </c>
    </row>
    <row r="5017" spans="1:8" ht="67.5">
      <c r="A5017" s="359" t="s">
        <v>12378</v>
      </c>
      <c r="B5017" s="314" t="s">
        <v>3559</v>
      </c>
      <c r="C5017" s="359" t="s">
        <v>72</v>
      </c>
      <c r="D5017" s="359" t="s">
        <v>26564</v>
      </c>
      <c r="F5017" t="str">
        <f t="shared" si="158"/>
        <v>87516</v>
      </c>
      <c r="H5017" s="31">
        <f t="shared" si="159"/>
        <v>105.52</v>
      </c>
    </row>
    <row r="5018" spans="1:8" ht="67.5">
      <c r="A5018" s="359" t="s">
        <v>12379</v>
      </c>
      <c r="B5018" s="314" t="s">
        <v>6769</v>
      </c>
      <c r="C5018" s="359" t="s">
        <v>72</v>
      </c>
      <c r="D5018" s="359" t="s">
        <v>28028</v>
      </c>
      <c r="F5018" t="str">
        <f t="shared" si="158"/>
        <v>87517</v>
      </c>
      <c r="H5018" s="31">
        <f t="shared" si="159"/>
        <v>162.6</v>
      </c>
    </row>
    <row r="5019" spans="1:8" ht="67.5">
      <c r="A5019" s="359" t="s">
        <v>12380</v>
      </c>
      <c r="B5019" s="314" t="s">
        <v>6770</v>
      </c>
      <c r="C5019" s="359" t="s">
        <v>72</v>
      </c>
      <c r="D5019" s="359" t="s">
        <v>28029</v>
      </c>
      <c r="F5019" t="str">
        <f t="shared" si="158"/>
        <v>87518</v>
      </c>
      <c r="H5019" s="31">
        <f t="shared" si="159"/>
        <v>163.79</v>
      </c>
    </row>
    <row r="5020" spans="1:8" ht="67.5">
      <c r="A5020" s="359" t="s">
        <v>12381</v>
      </c>
      <c r="B5020" s="314" t="s">
        <v>6771</v>
      </c>
      <c r="C5020" s="359" t="s">
        <v>72</v>
      </c>
      <c r="D5020" s="359" t="s">
        <v>25251</v>
      </c>
      <c r="F5020" t="str">
        <f t="shared" si="158"/>
        <v>87519</v>
      </c>
      <c r="H5020" s="31">
        <f t="shared" si="159"/>
        <v>76.739999999999995</v>
      </c>
    </row>
    <row r="5021" spans="1:8" ht="67.5">
      <c r="A5021" s="359" t="s">
        <v>12382</v>
      </c>
      <c r="B5021" s="314" t="s">
        <v>6772</v>
      </c>
      <c r="C5021" s="359" t="s">
        <v>72</v>
      </c>
      <c r="D5021" s="359" t="s">
        <v>25261</v>
      </c>
      <c r="F5021" t="str">
        <f t="shared" si="158"/>
        <v>87520</v>
      </c>
      <c r="H5021" s="31">
        <f t="shared" si="159"/>
        <v>77.61</v>
      </c>
    </row>
    <row r="5022" spans="1:8" ht="67.5">
      <c r="A5022" s="359" t="s">
        <v>12383</v>
      </c>
      <c r="B5022" s="314" t="s">
        <v>6773</v>
      </c>
      <c r="C5022" s="359" t="s">
        <v>72</v>
      </c>
      <c r="D5022" s="359" t="s">
        <v>28030</v>
      </c>
      <c r="F5022" t="str">
        <f t="shared" si="158"/>
        <v>87521</v>
      </c>
      <c r="H5022" s="31">
        <f t="shared" si="159"/>
        <v>73.47</v>
      </c>
    </row>
    <row r="5023" spans="1:8" ht="67.5">
      <c r="A5023" s="359" t="s">
        <v>12384</v>
      </c>
      <c r="B5023" s="314" t="s">
        <v>6774</v>
      </c>
      <c r="C5023" s="359" t="s">
        <v>72</v>
      </c>
      <c r="D5023" s="359" t="s">
        <v>27979</v>
      </c>
      <c r="F5023" t="str">
        <f t="shared" si="158"/>
        <v>87522</v>
      </c>
      <c r="H5023" s="31">
        <f t="shared" si="159"/>
        <v>74.58</v>
      </c>
    </row>
    <row r="5024" spans="1:8" ht="67.5">
      <c r="A5024" s="359" t="s">
        <v>12385</v>
      </c>
      <c r="B5024" s="314" t="s">
        <v>6775</v>
      </c>
      <c r="C5024" s="359" t="s">
        <v>72</v>
      </c>
      <c r="D5024" s="359" t="s">
        <v>23351</v>
      </c>
      <c r="F5024" t="str">
        <f t="shared" si="158"/>
        <v>87523</v>
      </c>
      <c r="H5024" s="31">
        <f t="shared" si="159"/>
        <v>83.13</v>
      </c>
    </row>
    <row r="5025" spans="1:8" ht="67.5">
      <c r="A5025" s="359" t="s">
        <v>12386</v>
      </c>
      <c r="B5025" s="314" t="s">
        <v>6776</v>
      </c>
      <c r="C5025" s="359" t="s">
        <v>72</v>
      </c>
      <c r="D5025" s="359" t="s">
        <v>28031</v>
      </c>
      <c r="F5025" t="str">
        <f t="shared" si="158"/>
        <v>87524</v>
      </c>
      <c r="H5025" s="31">
        <f t="shared" si="159"/>
        <v>84.06</v>
      </c>
    </row>
    <row r="5026" spans="1:8" ht="67.5">
      <c r="A5026" s="359" t="s">
        <v>12387</v>
      </c>
      <c r="B5026" s="314" t="s">
        <v>6777</v>
      </c>
      <c r="C5026" s="359" t="s">
        <v>72</v>
      </c>
      <c r="D5026" s="359" t="s">
        <v>28032</v>
      </c>
      <c r="F5026" t="str">
        <f t="shared" si="158"/>
        <v>87525</v>
      </c>
      <c r="H5026" s="31">
        <f t="shared" si="159"/>
        <v>128.21</v>
      </c>
    </row>
    <row r="5027" spans="1:8" ht="67.5">
      <c r="A5027" s="359" t="s">
        <v>12388</v>
      </c>
      <c r="B5027" s="314" t="s">
        <v>6778</v>
      </c>
      <c r="C5027" s="359" t="s">
        <v>72</v>
      </c>
      <c r="D5027" s="359" t="s">
        <v>28033</v>
      </c>
      <c r="F5027" t="str">
        <f t="shared" si="158"/>
        <v>87526</v>
      </c>
      <c r="H5027" s="31">
        <f t="shared" si="159"/>
        <v>129.4</v>
      </c>
    </row>
    <row r="5028" spans="1:8" ht="67.5">
      <c r="A5028" s="359" t="s">
        <v>12389</v>
      </c>
      <c r="B5028" s="314" t="s">
        <v>3560</v>
      </c>
      <c r="C5028" s="359" t="s">
        <v>72</v>
      </c>
      <c r="D5028" s="359" t="s">
        <v>28034</v>
      </c>
      <c r="F5028" t="str">
        <f t="shared" si="158"/>
        <v>89043</v>
      </c>
      <c r="H5028" s="31">
        <f t="shared" si="159"/>
        <v>78.260000000000005</v>
      </c>
    </row>
    <row r="5029" spans="1:8" ht="67.5">
      <c r="A5029" s="359" t="s">
        <v>12390</v>
      </c>
      <c r="B5029" s="314" t="s">
        <v>3561</v>
      </c>
      <c r="C5029" s="359" t="s">
        <v>72</v>
      </c>
      <c r="D5029" s="359" t="s">
        <v>26468</v>
      </c>
      <c r="F5029" t="str">
        <f t="shared" si="158"/>
        <v>89168</v>
      </c>
      <c r="H5029" s="31">
        <f t="shared" si="159"/>
        <v>80.59</v>
      </c>
    </row>
    <row r="5030" spans="1:8" ht="81">
      <c r="A5030" s="359" t="s">
        <v>12391</v>
      </c>
      <c r="B5030" s="314" t="s">
        <v>6779</v>
      </c>
      <c r="C5030" s="359" t="s">
        <v>72</v>
      </c>
      <c r="D5030" s="359" t="s">
        <v>28035</v>
      </c>
      <c r="F5030" t="str">
        <f t="shared" si="158"/>
        <v>89977</v>
      </c>
      <c r="H5030" s="31">
        <f t="shared" si="159"/>
        <v>136.77000000000001</v>
      </c>
    </row>
    <row r="5031" spans="1:8" ht="67.5">
      <c r="A5031" s="359" t="s">
        <v>12392</v>
      </c>
      <c r="B5031" s="314" t="s">
        <v>3562</v>
      </c>
      <c r="C5031" s="359" t="s">
        <v>72</v>
      </c>
      <c r="D5031" s="359" t="s">
        <v>27242</v>
      </c>
      <c r="F5031" t="str">
        <f t="shared" si="158"/>
        <v>90112</v>
      </c>
      <c r="H5031" s="31">
        <f t="shared" si="159"/>
        <v>73.97</v>
      </c>
    </row>
    <row r="5032" spans="1:8" ht="40.5">
      <c r="A5032" s="359" t="s">
        <v>12393</v>
      </c>
      <c r="B5032" s="314" t="s">
        <v>6780</v>
      </c>
      <c r="C5032" s="359" t="s">
        <v>82</v>
      </c>
      <c r="D5032" s="359" t="s">
        <v>28036</v>
      </c>
      <c r="F5032" t="str">
        <f t="shared" si="158"/>
        <v>95474</v>
      </c>
      <c r="H5032" s="31">
        <f t="shared" si="159"/>
        <v>742.04</v>
      </c>
    </row>
    <row r="5033" spans="1:8" ht="67.5">
      <c r="A5033" s="359" t="s">
        <v>12394</v>
      </c>
      <c r="B5033" s="314" t="s">
        <v>3563</v>
      </c>
      <c r="C5033" s="359" t="s">
        <v>72</v>
      </c>
      <c r="D5033" s="359" t="s">
        <v>24319</v>
      </c>
      <c r="F5033" t="str">
        <f t="shared" si="158"/>
        <v>89282</v>
      </c>
      <c r="H5033" s="31">
        <f t="shared" si="159"/>
        <v>61.39</v>
      </c>
    </row>
    <row r="5034" spans="1:8" ht="67.5">
      <c r="A5034" s="359" t="s">
        <v>12395</v>
      </c>
      <c r="B5034" s="314" t="s">
        <v>3564</v>
      </c>
      <c r="C5034" s="359" t="s">
        <v>72</v>
      </c>
      <c r="D5034" s="359" t="s">
        <v>28037</v>
      </c>
      <c r="F5034" t="str">
        <f t="shared" si="158"/>
        <v>89283</v>
      </c>
      <c r="H5034" s="31">
        <f t="shared" si="159"/>
        <v>62.39</v>
      </c>
    </row>
    <row r="5035" spans="1:8" ht="67.5">
      <c r="A5035" s="359" t="s">
        <v>12396</v>
      </c>
      <c r="B5035" s="314" t="s">
        <v>6781</v>
      </c>
      <c r="C5035" s="359" t="s">
        <v>72</v>
      </c>
      <c r="D5035" s="359" t="s">
        <v>27482</v>
      </c>
      <c r="F5035" t="str">
        <f t="shared" si="158"/>
        <v>89284</v>
      </c>
      <c r="H5035" s="31">
        <f t="shared" si="159"/>
        <v>55.78</v>
      </c>
    </row>
    <row r="5036" spans="1:8" ht="67.5">
      <c r="A5036" s="359" t="s">
        <v>12397</v>
      </c>
      <c r="B5036" s="314" t="s">
        <v>3565</v>
      </c>
      <c r="C5036" s="359" t="s">
        <v>72</v>
      </c>
      <c r="D5036" s="359" t="s">
        <v>28038</v>
      </c>
      <c r="F5036" t="str">
        <f t="shared" si="158"/>
        <v>89285</v>
      </c>
      <c r="H5036" s="31">
        <f t="shared" si="159"/>
        <v>56.77</v>
      </c>
    </row>
    <row r="5037" spans="1:8" ht="67.5">
      <c r="A5037" s="359" t="s">
        <v>12398</v>
      </c>
      <c r="B5037" s="314" t="s">
        <v>3566</v>
      </c>
      <c r="C5037" s="359" t="s">
        <v>72</v>
      </c>
      <c r="D5037" s="359" t="s">
        <v>25207</v>
      </c>
      <c r="F5037" t="str">
        <f t="shared" si="158"/>
        <v>89286</v>
      </c>
      <c r="H5037" s="31">
        <f t="shared" si="159"/>
        <v>66.62</v>
      </c>
    </row>
    <row r="5038" spans="1:8" ht="67.5">
      <c r="A5038" s="359" t="s">
        <v>12399</v>
      </c>
      <c r="B5038" s="314" t="s">
        <v>3567</v>
      </c>
      <c r="C5038" s="359" t="s">
        <v>72</v>
      </c>
      <c r="D5038" s="359" t="s">
        <v>28039</v>
      </c>
      <c r="F5038" t="str">
        <f t="shared" si="158"/>
        <v>89287</v>
      </c>
      <c r="H5038" s="31">
        <f t="shared" si="159"/>
        <v>67.61</v>
      </c>
    </row>
    <row r="5039" spans="1:8" ht="67.5">
      <c r="A5039" s="359" t="s">
        <v>12400</v>
      </c>
      <c r="B5039" s="314" t="s">
        <v>3568</v>
      </c>
      <c r="C5039" s="359" t="s">
        <v>72</v>
      </c>
      <c r="D5039" s="359" t="s">
        <v>28040</v>
      </c>
      <c r="F5039" t="str">
        <f t="shared" si="158"/>
        <v>89288</v>
      </c>
      <c r="H5039" s="31">
        <f t="shared" si="159"/>
        <v>58.89</v>
      </c>
    </row>
    <row r="5040" spans="1:8" ht="67.5">
      <c r="A5040" s="359" t="s">
        <v>12401</v>
      </c>
      <c r="B5040" s="314" t="s">
        <v>3569</v>
      </c>
      <c r="C5040" s="359" t="s">
        <v>72</v>
      </c>
      <c r="D5040" s="359" t="s">
        <v>24403</v>
      </c>
      <c r="F5040" t="str">
        <f t="shared" si="158"/>
        <v>89289</v>
      </c>
      <c r="H5040" s="31">
        <f t="shared" si="159"/>
        <v>59.89</v>
      </c>
    </row>
    <row r="5041" spans="1:8" ht="67.5">
      <c r="A5041" s="359" t="s">
        <v>12402</v>
      </c>
      <c r="B5041" s="314" t="s">
        <v>3570</v>
      </c>
      <c r="C5041" s="359" t="s">
        <v>72</v>
      </c>
      <c r="D5041" s="359" t="s">
        <v>24957</v>
      </c>
      <c r="F5041" t="str">
        <f t="shared" si="158"/>
        <v>89290</v>
      </c>
      <c r="H5041" s="31">
        <f t="shared" si="159"/>
        <v>71.95</v>
      </c>
    </row>
    <row r="5042" spans="1:8" ht="67.5">
      <c r="A5042" s="359" t="s">
        <v>12403</v>
      </c>
      <c r="B5042" s="314" t="s">
        <v>3571</v>
      </c>
      <c r="C5042" s="359" t="s">
        <v>72</v>
      </c>
      <c r="D5042" s="359" t="s">
        <v>28041</v>
      </c>
      <c r="F5042" t="str">
        <f t="shared" si="158"/>
        <v>89291</v>
      </c>
      <c r="H5042" s="31">
        <f t="shared" si="159"/>
        <v>73.05</v>
      </c>
    </row>
    <row r="5043" spans="1:8" ht="67.5">
      <c r="A5043" s="359" t="s">
        <v>12404</v>
      </c>
      <c r="B5043" s="314" t="s">
        <v>3572</v>
      </c>
      <c r="C5043" s="359" t="s">
        <v>72</v>
      </c>
      <c r="D5043" s="359" t="s">
        <v>25248</v>
      </c>
      <c r="F5043" t="str">
        <f t="shared" si="158"/>
        <v>89292</v>
      </c>
      <c r="H5043" s="31">
        <f t="shared" si="159"/>
        <v>66.400000000000006</v>
      </c>
    </row>
    <row r="5044" spans="1:8" ht="67.5">
      <c r="A5044" s="359" t="s">
        <v>12405</v>
      </c>
      <c r="B5044" s="314" t="s">
        <v>3573</v>
      </c>
      <c r="C5044" s="359" t="s">
        <v>72</v>
      </c>
      <c r="D5044" s="359" t="s">
        <v>28042</v>
      </c>
      <c r="F5044" t="str">
        <f t="shared" si="158"/>
        <v>89293</v>
      </c>
      <c r="H5044" s="31">
        <f t="shared" si="159"/>
        <v>67.5</v>
      </c>
    </row>
    <row r="5045" spans="1:8" ht="67.5">
      <c r="A5045" s="359" t="s">
        <v>12406</v>
      </c>
      <c r="B5045" s="314" t="s">
        <v>3574</v>
      </c>
      <c r="C5045" s="359" t="s">
        <v>72</v>
      </c>
      <c r="D5045" s="359" t="s">
        <v>28043</v>
      </c>
      <c r="F5045" t="str">
        <f t="shared" si="158"/>
        <v>89294</v>
      </c>
      <c r="H5045" s="31">
        <f t="shared" si="159"/>
        <v>79.05</v>
      </c>
    </row>
    <row r="5046" spans="1:8" ht="67.5">
      <c r="A5046" s="359" t="s">
        <v>12407</v>
      </c>
      <c r="B5046" s="314" t="s">
        <v>3575</v>
      </c>
      <c r="C5046" s="359" t="s">
        <v>72</v>
      </c>
      <c r="D5046" s="359" t="s">
        <v>23882</v>
      </c>
      <c r="F5046" t="str">
        <f t="shared" si="158"/>
        <v>89295</v>
      </c>
      <c r="H5046" s="31">
        <f t="shared" si="159"/>
        <v>80.150000000000006</v>
      </c>
    </row>
    <row r="5047" spans="1:8" ht="67.5">
      <c r="A5047" s="359" t="s">
        <v>12408</v>
      </c>
      <c r="B5047" s="314" t="s">
        <v>3576</v>
      </c>
      <c r="C5047" s="359" t="s">
        <v>72</v>
      </c>
      <c r="D5047" s="359" t="s">
        <v>28044</v>
      </c>
      <c r="F5047" t="str">
        <f t="shared" si="158"/>
        <v>89296</v>
      </c>
      <c r="H5047" s="31">
        <f t="shared" si="159"/>
        <v>70.48</v>
      </c>
    </row>
    <row r="5048" spans="1:8" ht="67.5">
      <c r="A5048" s="359" t="s">
        <v>12409</v>
      </c>
      <c r="B5048" s="314" t="s">
        <v>3577</v>
      </c>
      <c r="C5048" s="359" t="s">
        <v>72</v>
      </c>
      <c r="D5048" s="359" t="s">
        <v>28045</v>
      </c>
      <c r="F5048" t="str">
        <f t="shared" si="158"/>
        <v>89297</v>
      </c>
      <c r="H5048" s="31">
        <f t="shared" si="159"/>
        <v>71.58</v>
      </c>
    </row>
    <row r="5049" spans="1:8" ht="67.5">
      <c r="A5049" s="359" t="s">
        <v>12410</v>
      </c>
      <c r="B5049" s="314" t="s">
        <v>3578</v>
      </c>
      <c r="C5049" s="359" t="s">
        <v>72</v>
      </c>
      <c r="D5049" s="359" t="s">
        <v>24734</v>
      </c>
      <c r="F5049" t="str">
        <f t="shared" si="158"/>
        <v>89298</v>
      </c>
      <c r="H5049" s="31">
        <f t="shared" si="159"/>
        <v>73.66</v>
      </c>
    </row>
    <row r="5050" spans="1:8" ht="67.5">
      <c r="A5050" s="359" t="s">
        <v>12411</v>
      </c>
      <c r="B5050" s="314" t="s">
        <v>3579</v>
      </c>
      <c r="C5050" s="359" t="s">
        <v>72</v>
      </c>
      <c r="D5050" s="359" t="s">
        <v>27703</v>
      </c>
      <c r="F5050" t="str">
        <f t="shared" si="158"/>
        <v>89299</v>
      </c>
      <c r="H5050" s="31">
        <f t="shared" si="159"/>
        <v>75.069999999999993</v>
      </c>
    </row>
    <row r="5051" spans="1:8" ht="67.5">
      <c r="A5051" s="359" t="s">
        <v>12412</v>
      </c>
      <c r="B5051" s="314" t="s">
        <v>3580</v>
      </c>
      <c r="C5051" s="359" t="s">
        <v>72</v>
      </c>
      <c r="D5051" s="359" t="s">
        <v>24342</v>
      </c>
      <c r="F5051" t="str">
        <f t="shared" si="158"/>
        <v>89300</v>
      </c>
      <c r="H5051" s="31">
        <f t="shared" si="159"/>
        <v>68.040000000000006</v>
      </c>
    </row>
    <row r="5052" spans="1:8" ht="67.5">
      <c r="A5052" s="359" t="s">
        <v>12413</v>
      </c>
      <c r="B5052" s="314" t="s">
        <v>3581</v>
      </c>
      <c r="C5052" s="359" t="s">
        <v>72</v>
      </c>
      <c r="D5052" s="359" t="s">
        <v>28046</v>
      </c>
      <c r="F5052" t="str">
        <f t="shared" si="158"/>
        <v>89301</v>
      </c>
      <c r="H5052" s="31">
        <f t="shared" si="159"/>
        <v>69.45</v>
      </c>
    </row>
    <row r="5053" spans="1:8" ht="67.5">
      <c r="A5053" s="359" t="s">
        <v>12414</v>
      </c>
      <c r="B5053" s="314" t="s">
        <v>3582</v>
      </c>
      <c r="C5053" s="359" t="s">
        <v>72</v>
      </c>
      <c r="D5053" s="359" t="s">
        <v>28047</v>
      </c>
      <c r="F5053" t="str">
        <f t="shared" si="158"/>
        <v>89302</v>
      </c>
      <c r="H5053" s="31">
        <f t="shared" si="159"/>
        <v>82.52</v>
      </c>
    </row>
    <row r="5054" spans="1:8" ht="67.5">
      <c r="A5054" s="359" t="s">
        <v>12415</v>
      </c>
      <c r="B5054" s="314" t="s">
        <v>3583</v>
      </c>
      <c r="C5054" s="359" t="s">
        <v>72</v>
      </c>
      <c r="D5054" s="359" t="s">
        <v>28048</v>
      </c>
      <c r="F5054" t="str">
        <f t="shared" si="158"/>
        <v>89303</v>
      </c>
      <c r="H5054" s="31">
        <f t="shared" si="159"/>
        <v>83.92</v>
      </c>
    </row>
    <row r="5055" spans="1:8" ht="67.5">
      <c r="A5055" s="359" t="s">
        <v>12416</v>
      </c>
      <c r="B5055" s="314" t="s">
        <v>3584</v>
      </c>
      <c r="C5055" s="359" t="s">
        <v>72</v>
      </c>
      <c r="D5055" s="359" t="s">
        <v>24039</v>
      </c>
      <c r="F5055" t="str">
        <f t="shared" si="158"/>
        <v>89304</v>
      </c>
      <c r="H5055" s="31">
        <f t="shared" si="159"/>
        <v>73.42</v>
      </c>
    </row>
    <row r="5056" spans="1:8" ht="67.5">
      <c r="A5056" s="359" t="s">
        <v>12417</v>
      </c>
      <c r="B5056" s="314" t="s">
        <v>3585</v>
      </c>
      <c r="C5056" s="359" t="s">
        <v>72</v>
      </c>
      <c r="D5056" s="359" t="s">
        <v>24509</v>
      </c>
      <c r="F5056" t="str">
        <f t="shared" si="158"/>
        <v>89305</v>
      </c>
      <c r="H5056" s="31">
        <f t="shared" si="159"/>
        <v>74.819999999999993</v>
      </c>
    </row>
    <row r="5057" spans="1:8" ht="67.5">
      <c r="A5057" s="359" t="s">
        <v>12418</v>
      </c>
      <c r="B5057" s="314" t="s">
        <v>3586</v>
      </c>
      <c r="C5057" s="359" t="s">
        <v>72</v>
      </c>
      <c r="D5057" s="359" t="s">
        <v>28049</v>
      </c>
      <c r="F5057" t="str">
        <f t="shared" si="158"/>
        <v>89306</v>
      </c>
      <c r="H5057" s="31">
        <f t="shared" si="159"/>
        <v>84.47</v>
      </c>
    </row>
    <row r="5058" spans="1:8" ht="67.5">
      <c r="A5058" s="359" t="s">
        <v>12419</v>
      </c>
      <c r="B5058" s="314" t="s">
        <v>3587</v>
      </c>
      <c r="C5058" s="359" t="s">
        <v>72</v>
      </c>
      <c r="D5058" s="359" t="s">
        <v>28050</v>
      </c>
      <c r="F5058" t="str">
        <f t="shared" si="158"/>
        <v>89307</v>
      </c>
      <c r="H5058" s="31">
        <f t="shared" si="159"/>
        <v>86.03</v>
      </c>
    </row>
    <row r="5059" spans="1:8" ht="67.5">
      <c r="A5059" s="359" t="s">
        <v>12420</v>
      </c>
      <c r="B5059" s="314" t="s">
        <v>3588</v>
      </c>
      <c r="C5059" s="359" t="s">
        <v>72</v>
      </c>
      <c r="D5059" s="359" t="s">
        <v>24560</v>
      </c>
      <c r="F5059" t="str">
        <f t="shared" si="158"/>
        <v>89308</v>
      </c>
      <c r="H5059" s="31">
        <f t="shared" si="159"/>
        <v>78.91</v>
      </c>
    </row>
    <row r="5060" spans="1:8" ht="67.5">
      <c r="A5060" s="359" t="s">
        <v>12421</v>
      </c>
      <c r="B5060" s="314" t="s">
        <v>3589</v>
      </c>
      <c r="C5060" s="359" t="s">
        <v>72</v>
      </c>
      <c r="D5060" s="359" t="s">
        <v>28051</v>
      </c>
      <c r="F5060" t="str">
        <f t="shared" si="158"/>
        <v>89309</v>
      </c>
      <c r="H5060" s="31">
        <f t="shared" si="159"/>
        <v>80.459999999999994</v>
      </c>
    </row>
    <row r="5061" spans="1:8" ht="67.5">
      <c r="A5061" s="359" t="s">
        <v>12422</v>
      </c>
      <c r="B5061" s="314" t="s">
        <v>3590</v>
      </c>
      <c r="C5061" s="359" t="s">
        <v>72</v>
      </c>
      <c r="D5061" s="359" t="s">
        <v>28052</v>
      </c>
      <c r="F5061" t="str">
        <f t="shared" ref="F5061:F5124" si="160">TRIM(A5061)</f>
        <v>89310</v>
      </c>
      <c r="H5061" s="31">
        <f t="shared" ref="H5061:H5124" si="161">ROUND(D5061*(1+$H$1),2)</f>
        <v>95.13</v>
      </c>
    </row>
    <row r="5062" spans="1:8" ht="67.5">
      <c r="A5062" s="359" t="s">
        <v>12423</v>
      </c>
      <c r="B5062" s="314" t="s">
        <v>3591</v>
      </c>
      <c r="C5062" s="359" t="s">
        <v>72</v>
      </c>
      <c r="D5062" s="359" t="s">
        <v>28053</v>
      </c>
      <c r="F5062" t="str">
        <f t="shared" si="160"/>
        <v>89311</v>
      </c>
      <c r="H5062" s="31">
        <f t="shared" si="161"/>
        <v>96.69</v>
      </c>
    </row>
    <row r="5063" spans="1:8" ht="67.5">
      <c r="A5063" s="359" t="s">
        <v>12424</v>
      </c>
      <c r="B5063" s="314" t="s">
        <v>3592</v>
      </c>
      <c r="C5063" s="359" t="s">
        <v>72</v>
      </c>
      <c r="D5063" s="359" t="s">
        <v>28054</v>
      </c>
      <c r="F5063" t="str">
        <f t="shared" si="160"/>
        <v>89312</v>
      </c>
      <c r="H5063" s="31">
        <f t="shared" si="161"/>
        <v>85.26</v>
      </c>
    </row>
    <row r="5064" spans="1:8" ht="67.5">
      <c r="A5064" s="359" t="s">
        <v>12425</v>
      </c>
      <c r="B5064" s="314" t="s">
        <v>3593</v>
      </c>
      <c r="C5064" s="359" t="s">
        <v>72</v>
      </c>
      <c r="D5064" s="359" t="s">
        <v>28055</v>
      </c>
      <c r="F5064" t="str">
        <f t="shared" si="160"/>
        <v>89313</v>
      </c>
      <c r="H5064" s="31">
        <f t="shared" si="161"/>
        <v>86.82</v>
      </c>
    </row>
    <row r="5065" spans="1:8" ht="40.5">
      <c r="A5065" s="359" t="s">
        <v>12426</v>
      </c>
      <c r="B5065" s="314" t="s">
        <v>2242</v>
      </c>
      <c r="C5065" s="359" t="s">
        <v>72</v>
      </c>
      <c r="D5065" s="359" t="s">
        <v>23977</v>
      </c>
      <c r="F5065" t="str">
        <f t="shared" si="160"/>
        <v>95465</v>
      </c>
      <c r="H5065" s="31">
        <f t="shared" si="161"/>
        <v>153.63999999999999</v>
      </c>
    </row>
    <row r="5066" spans="1:8" ht="67.5">
      <c r="A5066" s="359" t="s">
        <v>12427</v>
      </c>
      <c r="B5066" s="314" t="s">
        <v>3594</v>
      </c>
      <c r="C5066" s="359" t="s">
        <v>72</v>
      </c>
      <c r="D5066" s="359" t="s">
        <v>28056</v>
      </c>
      <c r="F5066" t="str">
        <f t="shared" si="160"/>
        <v>87447</v>
      </c>
      <c r="H5066" s="31">
        <f t="shared" si="161"/>
        <v>57.43</v>
      </c>
    </row>
    <row r="5067" spans="1:8" ht="67.5">
      <c r="A5067" s="359" t="s">
        <v>12428</v>
      </c>
      <c r="B5067" s="314" t="s">
        <v>3595</v>
      </c>
      <c r="C5067" s="359" t="s">
        <v>72</v>
      </c>
      <c r="D5067" s="359" t="s">
        <v>28057</v>
      </c>
      <c r="F5067" t="str">
        <f t="shared" si="160"/>
        <v>87448</v>
      </c>
      <c r="H5067" s="31">
        <f t="shared" si="161"/>
        <v>57.77</v>
      </c>
    </row>
    <row r="5068" spans="1:8" ht="67.5">
      <c r="A5068" s="359" t="s">
        <v>12429</v>
      </c>
      <c r="B5068" s="314" t="s">
        <v>3596</v>
      </c>
      <c r="C5068" s="359" t="s">
        <v>72</v>
      </c>
      <c r="D5068" s="359" t="s">
        <v>28058</v>
      </c>
      <c r="F5068" t="str">
        <f t="shared" si="160"/>
        <v>87449</v>
      </c>
      <c r="H5068" s="31">
        <f t="shared" si="161"/>
        <v>73.430000000000007</v>
      </c>
    </row>
    <row r="5069" spans="1:8" ht="67.5">
      <c r="A5069" s="359" t="s">
        <v>12430</v>
      </c>
      <c r="B5069" s="314" t="s">
        <v>3597</v>
      </c>
      <c r="C5069" s="359" t="s">
        <v>72</v>
      </c>
      <c r="D5069" s="359" t="s">
        <v>28059</v>
      </c>
      <c r="F5069" t="str">
        <f t="shared" si="160"/>
        <v>87450</v>
      </c>
      <c r="H5069" s="31">
        <f t="shared" si="161"/>
        <v>74.34</v>
      </c>
    </row>
    <row r="5070" spans="1:8" ht="67.5">
      <c r="A5070" s="359" t="s">
        <v>12431</v>
      </c>
      <c r="B5070" s="314" t="s">
        <v>3598</v>
      </c>
      <c r="C5070" s="359" t="s">
        <v>72</v>
      </c>
      <c r="D5070" s="359" t="s">
        <v>28060</v>
      </c>
      <c r="F5070" t="str">
        <f t="shared" si="160"/>
        <v>87451</v>
      </c>
      <c r="H5070" s="31">
        <f t="shared" si="161"/>
        <v>88.82</v>
      </c>
    </row>
    <row r="5071" spans="1:8" ht="67.5">
      <c r="A5071" s="359" t="s">
        <v>12432</v>
      </c>
      <c r="B5071" s="314" t="s">
        <v>3599</v>
      </c>
      <c r="C5071" s="359" t="s">
        <v>72</v>
      </c>
      <c r="D5071" s="359" t="s">
        <v>28061</v>
      </c>
      <c r="F5071" t="str">
        <f t="shared" si="160"/>
        <v>87452</v>
      </c>
      <c r="H5071" s="31">
        <f t="shared" si="161"/>
        <v>89.27</v>
      </c>
    </row>
    <row r="5072" spans="1:8" ht="67.5">
      <c r="A5072" s="359" t="s">
        <v>12433</v>
      </c>
      <c r="B5072" s="314" t="s">
        <v>6782</v>
      </c>
      <c r="C5072" s="359" t="s">
        <v>72</v>
      </c>
      <c r="D5072" s="359" t="s">
        <v>28062</v>
      </c>
      <c r="F5072" t="str">
        <f t="shared" si="160"/>
        <v>87453</v>
      </c>
      <c r="H5072" s="31">
        <f t="shared" si="161"/>
        <v>53.06</v>
      </c>
    </row>
    <row r="5073" spans="1:8" ht="67.5">
      <c r="A5073" s="359" t="s">
        <v>12434</v>
      </c>
      <c r="B5073" s="314" t="s">
        <v>6783</v>
      </c>
      <c r="C5073" s="359" t="s">
        <v>72</v>
      </c>
      <c r="D5073" s="359" t="s">
        <v>28063</v>
      </c>
      <c r="F5073" t="str">
        <f t="shared" si="160"/>
        <v>87454</v>
      </c>
      <c r="H5073" s="31">
        <f t="shared" si="161"/>
        <v>53.84</v>
      </c>
    </row>
    <row r="5074" spans="1:8" ht="67.5">
      <c r="A5074" s="359" t="s">
        <v>12435</v>
      </c>
      <c r="B5074" s="314" t="s">
        <v>6784</v>
      </c>
      <c r="C5074" s="359" t="s">
        <v>72</v>
      </c>
      <c r="D5074" s="359" t="s">
        <v>28064</v>
      </c>
      <c r="F5074" t="str">
        <f t="shared" si="160"/>
        <v>87455</v>
      </c>
      <c r="H5074" s="31">
        <f t="shared" si="161"/>
        <v>68.11</v>
      </c>
    </row>
    <row r="5075" spans="1:8" ht="67.5">
      <c r="A5075" s="359" t="s">
        <v>12436</v>
      </c>
      <c r="B5075" s="314" t="s">
        <v>6785</v>
      </c>
      <c r="C5075" s="359" t="s">
        <v>72</v>
      </c>
      <c r="D5075" s="359" t="s">
        <v>28065</v>
      </c>
      <c r="F5075" t="str">
        <f t="shared" si="160"/>
        <v>87456</v>
      </c>
      <c r="H5075" s="31">
        <f t="shared" si="161"/>
        <v>69.37</v>
      </c>
    </row>
    <row r="5076" spans="1:8" ht="67.5">
      <c r="A5076" s="359" t="s">
        <v>12437</v>
      </c>
      <c r="B5076" s="314" t="s">
        <v>6786</v>
      </c>
      <c r="C5076" s="359" t="s">
        <v>72</v>
      </c>
      <c r="D5076" s="359" t="s">
        <v>28066</v>
      </c>
      <c r="F5076" t="str">
        <f t="shared" si="160"/>
        <v>87457</v>
      </c>
      <c r="H5076" s="31">
        <f t="shared" si="161"/>
        <v>82.75</v>
      </c>
    </row>
    <row r="5077" spans="1:8" ht="67.5">
      <c r="A5077" s="359" t="s">
        <v>12438</v>
      </c>
      <c r="B5077" s="314" t="s">
        <v>6787</v>
      </c>
      <c r="C5077" s="359" t="s">
        <v>72</v>
      </c>
      <c r="D5077" s="359" t="s">
        <v>24550</v>
      </c>
      <c r="F5077" t="str">
        <f t="shared" si="160"/>
        <v>87458</v>
      </c>
      <c r="H5077" s="31">
        <f t="shared" si="161"/>
        <v>83.89</v>
      </c>
    </row>
    <row r="5078" spans="1:8" ht="67.5">
      <c r="A5078" s="359" t="s">
        <v>12439</v>
      </c>
      <c r="B5078" s="314" t="s">
        <v>3600</v>
      </c>
      <c r="C5078" s="359" t="s">
        <v>72</v>
      </c>
      <c r="D5078" s="359" t="s">
        <v>28067</v>
      </c>
      <c r="F5078" t="str">
        <f t="shared" si="160"/>
        <v>87459</v>
      </c>
      <c r="H5078" s="31">
        <f t="shared" si="161"/>
        <v>64.56</v>
      </c>
    </row>
    <row r="5079" spans="1:8" ht="67.5">
      <c r="A5079" s="359" t="s">
        <v>12440</v>
      </c>
      <c r="B5079" s="314" t="s">
        <v>3601</v>
      </c>
      <c r="C5079" s="359" t="s">
        <v>72</v>
      </c>
      <c r="D5079" s="359" t="s">
        <v>13993</v>
      </c>
      <c r="F5079" t="str">
        <f t="shared" si="160"/>
        <v>87460</v>
      </c>
      <c r="H5079" s="31">
        <f t="shared" si="161"/>
        <v>65.34</v>
      </c>
    </row>
    <row r="5080" spans="1:8" ht="67.5">
      <c r="A5080" s="359" t="s">
        <v>12441</v>
      </c>
      <c r="B5080" s="314" t="s">
        <v>3602</v>
      </c>
      <c r="C5080" s="359" t="s">
        <v>72</v>
      </c>
      <c r="D5080" s="359" t="s">
        <v>28068</v>
      </c>
      <c r="F5080" t="str">
        <f t="shared" si="160"/>
        <v>87461</v>
      </c>
      <c r="H5080" s="31">
        <f t="shared" si="161"/>
        <v>80.599999999999994</v>
      </c>
    </row>
    <row r="5081" spans="1:8" ht="67.5">
      <c r="A5081" s="359" t="s">
        <v>12442</v>
      </c>
      <c r="B5081" s="314" t="s">
        <v>3603</v>
      </c>
      <c r="C5081" s="359" t="s">
        <v>72</v>
      </c>
      <c r="D5081" s="359" t="s">
        <v>25138</v>
      </c>
      <c r="F5081" t="str">
        <f t="shared" si="160"/>
        <v>87462</v>
      </c>
      <c r="H5081" s="31">
        <f t="shared" si="161"/>
        <v>81.510000000000005</v>
      </c>
    </row>
    <row r="5082" spans="1:8" ht="67.5">
      <c r="A5082" s="359" t="s">
        <v>12443</v>
      </c>
      <c r="B5082" s="314" t="s">
        <v>3604</v>
      </c>
      <c r="C5082" s="359" t="s">
        <v>72</v>
      </c>
      <c r="D5082" s="359" t="s">
        <v>28069</v>
      </c>
      <c r="F5082" t="str">
        <f t="shared" si="160"/>
        <v>87463</v>
      </c>
      <c r="H5082" s="31">
        <f t="shared" si="161"/>
        <v>95.39</v>
      </c>
    </row>
    <row r="5083" spans="1:8" ht="67.5">
      <c r="A5083" s="359" t="s">
        <v>12444</v>
      </c>
      <c r="B5083" s="314" t="s">
        <v>3605</v>
      </c>
      <c r="C5083" s="359" t="s">
        <v>72</v>
      </c>
      <c r="D5083" s="359" t="s">
        <v>28070</v>
      </c>
      <c r="F5083" t="str">
        <f t="shared" si="160"/>
        <v>87464</v>
      </c>
      <c r="H5083" s="31">
        <f t="shared" si="161"/>
        <v>96.52</v>
      </c>
    </row>
    <row r="5084" spans="1:8" ht="67.5">
      <c r="A5084" s="359" t="s">
        <v>12445</v>
      </c>
      <c r="B5084" s="314" t="s">
        <v>6788</v>
      </c>
      <c r="C5084" s="359" t="s">
        <v>72</v>
      </c>
      <c r="D5084" s="359" t="s">
        <v>28071</v>
      </c>
      <c r="F5084" t="str">
        <f t="shared" si="160"/>
        <v>87465</v>
      </c>
      <c r="H5084" s="31">
        <f t="shared" si="161"/>
        <v>57.08</v>
      </c>
    </row>
    <row r="5085" spans="1:8" ht="67.5">
      <c r="A5085" s="359" t="s">
        <v>12446</v>
      </c>
      <c r="B5085" s="314" t="s">
        <v>6789</v>
      </c>
      <c r="C5085" s="359" t="s">
        <v>72</v>
      </c>
      <c r="D5085" s="359" t="s">
        <v>24918</v>
      </c>
      <c r="F5085" t="str">
        <f t="shared" si="160"/>
        <v>87466</v>
      </c>
      <c r="H5085" s="31">
        <f t="shared" si="161"/>
        <v>57.86</v>
      </c>
    </row>
    <row r="5086" spans="1:8" ht="67.5">
      <c r="A5086" s="359" t="s">
        <v>12447</v>
      </c>
      <c r="B5086" s="314" t="s">
        <v>6790</v>
      </c>
      <c r="C5086" s="359" t="s">
        <v>72</v>
      </c>
      <c r="D5086" s="359" t="s">
        <v>26574</v>
      </c>
      <c r="F5086" t="str">
        <f t="shared" si="160"/>
        <v>87467</v>
      </c>
      <c r="H5086" s="31">
        <f t="shared" si="161"/>
        <v>72.510000000000005</v>
      </c>
    </row>
    <row r="5087" spans="1:8" ht="67.5">
      <c r="A5087" s="359" t="s">
        <v>12449</v>
      </c>
      <c r="B5087" s="314" t="s">
        <v>6791</v>
      </c>
      <c r="C5087" s="359" t="s">
        <v>72</v>
      </c>
      <c r="D5087" s="359" t="s">
        <v>24039</v>
      </c>
      <c r="F5087" t="str">
        <f t="shared" si="160"/>
        <v>87468</v>
      </c>
      <c r="H5087" s="31">
        <f t="shared" si="161"/>
        <v>73.42</v>
      </c>
    </row>
    <row r="5088" spans="1:8" ht="67.5">
      <c r="A5088" s="359" t="s">
        <v>12450</v>
      </c>
      <c r="B5088" s="314" t="s">
        <v>6792</v>
      </c>
      <c r="C5088" s="359" t="s">
        <v>72</v>
      </c>
      <c r="D5088" s="359" t="s">
        <v>28072</v>
      </c>
      <c r="F5088" t="str">
        <f t="shared" si="160"/>
        <v>87469</v>
      </c>
      <c r="H5088" s="31">
        <f t="shared" si="161"/>
        <v>87.32</v>
      </c>
    </row>
    <row r="5089" spans="1:8" ht="67.5">
      <c r="A5089" s="359" t="s">
        <v>12451</v>
      </c>
      <c r="B5089" s="314" t="s">
        <v>6793</v>
      </c>
      <c r="C5089" s="359" t="s">
        <v>72</v>
      </c>
      <c r="D5089" s="359" t="s">
        <v>28073</v>
      </c>
      <c r="F5089" t="str">
        <f t="shared" si="160"/>
        <v>87470</v>
      </c>
      <c r="H5089" s="31">
        <f t="shared" si="161"/>
        <v>88.45</v>
      </c>
    </row>
    <row r="5090" spans="1:8" ht="67.5">
      <c r="A5090" s="359" t="s">
        <v>12452</v>
      </c>
      <c r="B5090" s="314" t="s">
        <v>3606</v>
      </c>
      <c r="C5090" s="359" t="s">
        <v>72</v>
      </c>
      <c r="D5090" s="359" t="s">
        <v>28074</v>
      </c>
      <c r="F5090" t="str">
        <f t="shared" si="160"/>
        <v>89044</v>
      </c>
      <c r="H5090" s="31">
        <f t="shared" si="161"/>
        <v>57.23</v>
      </c>
    </row>
    <row r="5091" spans="1:8" ht="67.5">
      <c r="A5091" s="359" t="s">
        <v>12453</v>
      </c>
      <c r="B5091" s="314" t="s">
        <v>3607</v>
      </c>
      <c r="C5091" s="359" t="s">
        <v>72</v>
      </c>
      <c r="D5091" s="359" t="s">
        <v>17634</v>
      </c>
      <c r="F5091" t="str">
        <f t="shared" si="160"/>
        <v>89169</v>
      </c>
      <c r="H5091" s="31">
        <f t="shared" si="161"/>
        <v>58.18</v>
      </c>
    </row>
    <row r="5092" spans="1:8" ht="67.5">
      <c r="A5092" s="359" t="s">
        <v>12454</v>
      </c>
      <c r="B5092" s="314" t="s">
        <v>6794</v>
      </c>
      <c r="C5092" s="359" t="s">
        <v>72</v>
      </c>
      <c r="D5092" s="359" t="s">
        <v>28075</v>
      </c>
      <c r="F5092" t="str">
        <f t="shared" si="160"/>
        <v>89978</v>
      </c>
      <c r="H5092" s="31">
        <f t="shared" si="161"/>
        <v>73.8</v>
      </c>
    </row>
    <row r="5093" spans="1:8" ht="40.5">
      <c r="A5093" s="359" t="s">
        <v>6795</v>
      </c>
      <c r="B5093" s="314" t="s">
        <v>3608</v>
      </c>
      <c r="C5093" s="359" t="s">
        <v>72</v>
      </c>
      <c r="D5093" s="359" t="s">
        <v>24831</v>
      </c>
      <c r="F5093" t="str">
        <f t="shared" si="160"/>
        <v>73937/1</v>
      </c>
      <c r="H5093" s="31">
        <f t="shared" si="161"/>
        <v>128.38999999999999</v>
      </c>
    </row>
    <row r="5094" spans="1:8" ht="40.5">
      <c r="A5094" s="359" t="s">
        <v>6796</v>
      </c>
      <c r="B5094" s="314" t="s">
        <v>3609</v>
      </c>
      <c r="C5094" s="359" t="s">
        <v>72</v>
      </c>
      <c r="D5094" s="359" t="s">
        <v>28076</v>
      </c>
      <c r="F5094" t="str">
        <f t="shared" si="160"/>
        <v>73937/3</v>
      </c>
      <c r="H5094" s="31">
        <f t="shared" si="161"/>
        <v>128.62</v>
      </c>
    </row>
    <row r="5095" spans="1:8" ht="40.5">
      <c r="A5095" s="359" t="s">
        <v>6797</v>
      </c>
      <c r="B5095" s="314" t="s">
        <v>3610</v>
      </c>
      <c r="C5095" s="359" t="s">
        <v>72</v>
      </c>
      <c r="D5095" s="359" t="s">
        <v>28077</v>
      </c>
      <c r="F5095" t="str">
        <f t="shared" si="160"/>
        <v>73937/5</v>
      </c>
      <c r="H5095" s="31">
        <f t="shared" si="161"/>
        <v>222.66</v>
      </c>
    </row>
    <row r="5096" spans="1:8" ht="54">
      <c r="A5096" s="359" t="s">
        <v>12455</v>
      </c>
      <c r="B5096" s="314" t="s">
        <v>3611</v>
      </c>
      <c r="C5096" s="359" t="s">
        <v>72</v>
      </c>
      <c r="D5096" s="359" t="s">
        <v>28078</v>
      </c>
      <c r="F5096" t="str">
        <f t="shared" si="160"/>
        <v>89453</v>
      </c>
      <c r="H5096" s="31">
        <f t="shared" si="161"/>
        <v>64.5</v>
      </c>
    </row>
    <row r="5097" spans="1:8" ht="54">
      <c r="A5097" s="359" t="s">
        <v>12456</v>
      </c>
      <c r="B5097" s="314" t="s">
        <v>3612</v>
      </c>
      <c r="C5097" s="359" t="s">
        <v>72</v>
      </c>
      <c r="D5097" s="359" t="s">
        <v>28079</v>
      </c>
      <c r="F5097" t="str">
        <f t="shared" si="160"/>
        <v>89454</v>
      </c>
      <c r="H5097" s="31">
        <f t="shared" si="161"/>
        <v>61.23</v>
      </c>
    </row>
    <row r="5098" spans="1:8" ht="54">
      <c r="A5098" s="359" t="s">
        <v>12457</v>
      </c>
      <c r="B5098" s="314" t="s">
        <v>3613</v>
      </c>
      <c r="C5098" s="359" t="s">
        <v>72</v>
      </c>
      <c r="D5098" s="359" t="s">
        <v>28080</v>
      </c>
      <c r="F5098" t="str">
        <f t="shared" si="160"/>
        <v>89455</v>
      </c>
      <c r="H5098" s="31">
        <f t="shared" si="161"/>
        <v>79.48</v>
      </c>
    </row>
    <row r="5099" spans="1:8" ht="54">
      <c r="A5099" s="359" t="s">
        <v>12458</v>
      </c>
      <c r="B5099" s="314" t="s">
        <v>3614</v>
      </c>
      <c r="C5099" s="359" t="s">
        <v>72</v>
      </c>
      <c r="D5099" s="359" t="s">
        <v>28081</v>
      </c>
      <c r="F5099" t="str">
        <f t="shared" si="160"/>
        <v>89456</v>
      </c>
      <c r="H5099" s="31">
        <f t="shared" si="161"/>
        <v>75.58</v>
      </c>
    </row>
    <row r="5100" spans="1:8" ht="54">
      <c r="A5100" s="359" t="s">
        <v>12459</v>
      </c>
      <c r="B5100" s="314" t="s">
        <v>3615</v>
      </c>
      <c r="C5100" s="359" t="s">
        <v>72</v>
      </c>
      <c r="D5100" s="359" t="s">
        <v>28082</v>
      </c>
      <c r="F5100" t="str">
        <f t="shared" si="160"/>
        <v>89457</v>
      </c>
      <c r="H5100" s="31">
        <f t="shared" si="161"/>
        <v>68.900000000000006</v>
      </c>
    </row>
    <row r="5101" spans="1:8" ht="54">
      <c r="A5101" s="359" t="s">
        <v>12460</v>
      </c>
      <c r="B5101" s="314" t="s">
        <v>3616</v>
      </c>
      <c r="C5101" s="359" t="s">
        <v>72</v>
      </c>
      <c r="D5101" s="359" t="s">
        <v>28083</v>
      </c>
      <c r="F5101" t="str">
        <f t="shared" si="160"/>
        <v>89458</v>
      </c>
      <c r="H5101" s="31">
        <f t="shared" si="161"/>
        <v>63.74</v>
      </c>
    </row>
    <row r="5102" spans="1:8" ht="54">
      <c r="A5102" s="359" t="s">
        <v>12461</v>
      </c>
      <c r="B5102" s="314" t="s">
        <v>3617</v>
      </c>
      <c r="C5102" s="359" t="s">
        <v>72</v>
      </c>
      <c r="D5102" s="359" t="s">
        <v>26894</v>
      </c>
      <c r="F5102" t="str">
        <f t="shared" si="160"/>
        <v>89459</v>
      </c>
      <c r="H5102" s="31">
        <f t="shared" si="161"/>
        <v>85.48</v>
      </c>
    </row>
    <row r="5103" spans="1:8" ht="54">
      <c r="A5103" s="359" t="s">
        <v>12462</v>
      </c>
      <c r="B5103" s="314" t="s">
        <v>3618</v>
      </c>
      <c r="C5103" s="359" t="s">
        <v>72</v>
      </c>
      <c r="D5103" s="359" t="s">
        <v>28084</v>
      </c>
      <c r="F5103" t="str">
        <f t="shared" si="160"/>
        <v>89460</v>
      </c>
      <c r="H5103" s="31">
        <f t="shared" si="161"/>
        <v>79.209999999999994</v>
      </c>
    </row>
    <row r="5104" spans="1:8" ht="54">
      <c r="A5104" s="359" t="s">
        <v>12463</v>
      </c>
      <c r="B5104" s="314" t="s">
        <v>3619</v>
      </c>
      <c r="C5104" s="359" t="s">
        <v>72</v>
      </c>
      <c r="D5104" s="359" t="s">
        <v>24272</v>
      </c>
      <c r="F5104" t="str">
        <f t="shared" si="160"/>
        <v>89462</v>
      </c>
      <c r="H5104" s="31">
        <f t="shared" si="161"/>
        <v>74.5</v>
      </c>
    </row>
    <row r="5105" spans="1:8" ht="54">
      <c r="A5105" s="359" t="s">
        <v>12464</v>
      </c>
      <c r="B5105" s="314" t="s">
        <v>3620</v>
      </c>
      <c r="C5105" s="359" t="s">
        <v>72</v>
      </c>
      <c r="D5105" s="359" t="s">
        <v>23321</v>
      </c>
      <c r="F5105" t="str">
        <f t="shared" si="160"/>
        <v>89463</v>
      </c>
      <c r="H5105" s="31">
        <f t="shared" si="161"/>
        <v>71.53</v>
      </c>
    </row>
    <row r="5106" spans="1:8" ht="54">
      <c r="A5106" s="359" t="s">
        <v>12465</v>
      </c>
      <c r="B5106" s="314" t="s">
        <v>3621</v>
      </c>
      <c r="C5106" s="359" t="s">
        <v>72</v>
      </c>
      <c r="D5106" s="359" t="s">
        <v>28085</v>
      </c>
      <c r="F5106" t="str">
        <f t="shared" si="160"/>
        <v>89464</v>
      </c>
      <c r="H5106" s="31">
        <f t="shared" si="161"/>
        <v>98.49</v>
      </c>
    </row>
    <row r="5107" spans="1:8" ht="54">
      <c r="A5107" s="359" t="s">
        <v>12466</v>
      </c>
      <c r="B5107" s="314" t="s">
        <v>3622</v>
      </c>
      <c r="C5107" s="359" t="s">
        <v>72</v>
      </c>
      <c r="D5107" s="359" t="s">
        <v>24684</v>
      </c>
      <c r="F5107" t="str">
        <f t="shared" si="160"/>
        <v>89465</v>
      </c>
      <c r="H5107" s="31">
        <f t="shared" si="161"/>
        <v>94.98</v>
      </c>
    </row>
    <row r="5108" spans="1:8" ht="54">
      <c r="A5108" s="359" t="s">
        <v>12467</v>
      </c>
      <c r="B5108" s="314" t="s">
        <v>3623</v>
      </c>
      <c r="C5108" s="359" t="s">
        <v>72</v>
      </c>
      <c r="D5108" s="359" t="s">
        <v>24463</v>
      </c>
      <c r="F5108" t="str">
        <f t="shared" si="160"/>
        <v>89466</v>
      </c>
      <c r="H5108" s="31">
        <f t="shared" si="161"/>
        <v>79.23</v>
      </c>
    </row>
    <row r="5109" spans="1:8" ht="54">
      <c r="A5109" s="359" t="s">
        <v>12468</v>
      </c>
      <c r="B5109" s="314" t="s">
        <v>3624</v>
      </c>
      <c r="C5109" s="359" t="s">
        <v>72</v>
      </c>
      <c r="D5109" s="359" t="s">
        <v>24761</v>
      </c>
      <c r="F5109" t="str">
        <f t="shared" si="160"/>
        <v>89467</v>
      </c>
      <c r="H5109" s="31">
        <f t="shared" si="161"/>
        <v>74.11</v>
      </c>
    </row>
    <row r="5110" spans="1:8" ht="54">
      <c r="A5110" s="359" t="s">
        <v>12469</v>
      </c>
      <c r="B5110" s="314" t="s">
        <v>3625</v>
      </c>
      <c r="C5110" s="359" t="s">
        <v>72</v>
      </c>
      <c r="D5110" s="359" t="s">
        <v>24781</v>
      </c>
      <c r="F5110" t="str">
        <f t="shared" si="160"/>
        <v>89468</v>
      </c>
      <c r="H5110" s="31">
        <f t="shared" si="161"/>
        <v>104.23</v>
      </c>
    </row>
    <row r="5111" spans="1:8" ht="54">
      <c r="A5111" s="359" t="s">
        <v>12470</v>
      </c>
      <c r="B5111" s="314" t="s">
        <v>3626</v>
      </c>
      <c r="C5111" s="359" t="s">
        <v>72</v>
      </c>
      <c r="D5111" s="359" t="s">
        <v>28086</v>
      </c>
      <c r="F5111" t="str">
        <f t="shared" si="160"/>
        <v>89469</v>
      </c>
      <c r="H5111" s="31">
        <f t="shared" si="161"/>
        <v>98.1</v>
      </c>
    </row>
    <row r="5112" spans="1:8" ht="54">
      <c r="A5112" s="359" t="s">
        <v>12471</v>
      </c>
      <c r="B5112" s="314" t="s">
        <v>3627</v>
      </c>
      <c r="C5112" s="359" t="s">
        <v>72</v>
      </c>
      <c r="D5112" s="359" t="s">
        <v>24570</v>
      </c>
      <c r="F5112" t="str">
        <f t="shared" si="160"/>
        <v>89470</v>
      </c>
      <c r="H5112" s="31">
        <f t="shared" si="161"/>
        <v>78.64</v>
      </c>
    </row>
    <row r="5113" spans="1:8" ht="67.5">
      <c r="A5113" s="359" t="s">
        <v>12472</v>
      </c>
      <c r="B5113" s="314" t="s">
        <v>3628</v>
      </c>
      <c r="C5113" s="359" t="s">
        <v>72</v>
      </c>
      <c r="D5113" s="359" t="s">
        <v>28087</v>
      </c>
      <c r="F5113" t="str">
        <f t="shared" si="160"/>
        <v>89471</v>
      </c>
      <c r="H5113" s="31">
        <f t="shared" si="161"/>
        <v>75.37</v>
      </c>
    </row>
    <row r="5114" spans="1:8" ht="54">
      <c r="A5114" s="359" t="s">
        <v>12473</v>
      </c>
      <c r="B5114" s="314" t="s">
        <v>3629</v>
      </c>
      <c r="C5114" s="359" t="s">
        <v>72</v>
      </c>
      <c r="D5114" s="359" t="s">
        <v>25586</v>
      </c>
      <c r="F5114" t="str">
        <f t="shared" si="160"/>
        <v>89472</v>
      </c>
      <c r="H5114" s="31">
        <f t="shared" si="161"/>
        <v>93.27</v>
      </c>
    </row>
    <row r="5115" spans="1:8" ht="67.5">
      <c r="A5115" s="359" t="s">
        <v>12474</v>
      </c>
      <c r="B5115" s="314" t="s">
        <v>3630</v>
      </c>
      <c r="C5115" s="359" t="s">
        <v>72</v>
      </c>
      <c r="D5115" s="359" t="s">
        <v>25306</v>
      </c>
      <c r="F5115" t="str">
        <f t="shared" si="160"/>
        <v>89473</v>
      </c>
      <c r="H5115" s="31">
        <f t="shared" si="161"/>
        <v>89.62</v>
      </c>
    </row>
    <row r="5116" spans="1:8" ht="54">
      <c r="A5116" s="359" t="s">
        <v>12475</v>
      </c>
      <c r="B5116" s="314" t="s">
        <v>3631</v>
      </c>
      <c r="C5116" s="359" t="s">
        <v>72</v>
      </c>
      <c r="D5116" s="359" t="s">
        <v>28088</v>
      </c>
      <c r="F5116" t="str">
        <f t="shared" si="160"/>
        <v>89474</v>
      </c>
      <c r="H5116" s="31">
        <f t="shared" si="161"/>
        <v>87.06</v>
      </c>
    </row>
    <row r="5117" spans="1:8" ht="67.5">
      <c r="A5117" s="359" t="s">
        <v>12476</v>
      </c>
      <c r="B5117" s="314" t="s">
        <v>3632</v>
      </c>
      <c r="C5117" s="359" t="s">
        <v>72</v>
      </c>
      <c r="D5117" s="359" t="s">
        <v>28089</v>
      </c>
      <c r="F5117" t="str">
        <f t="shared" si="160"/>
        <v>89475</v>
      </c>
      <c r="H5117" s="31">
        <f t="shared" si="161"/>
        <v>80.069999999999993</v>
      </c>
    </row>
    <row r="5118" spans="1:8" ht="54">
      <c r="A5118" s="359" t="s">
        <v>12477</v>
      </c>
      <c r="B5118" s="314" t="s">
        <v>3633</v>
      </c>
      <c r="C5118" s="359" t="s">
        <v>72</v>
      </c>
      <c r="D5118" s="359" t="s">
        <v>28090</v>
      </c>
      <c r="F5118" t="str">
        <f t="shared" si="160"/>
        <v>89476</v>
      </c>
      <c r="H5118" s="31">
        <f t="shared" si="161"/>
        <v>103.54</v>
      </c>
    </row>
    <row r="5119" spans="1:8" ht="67.5">
      <c r="A5119" s="359" t="s">
        <v>12478</v>
      </c>
      <c r="B5119" s="314" t="s">
        <v>3634</v>
      </c>
      <c r="C5119" s="359" t="s">
        <v>72</v>
      </c>
      <c r="D5119" s="359" t="s">
        <v>25128</v>
      </c>
      <c r="F5119" t="str">
        <f t="shared" si="160"/>
        <v>89477</v>
      </c>
      <c r="H5119" s="31">
        <f t="shared" si="161"/>
        <v>95.7</v>
      </c>
    </row>
    <row r="5120" spans="1:8" ht="54">
      <c r="A5120" s="359" t="s">
        <v>12479</v>
      </c>
      <c r="B5120" s="314" t="s">
        <v>3635</v>
      </c>
      <c r="C5120" s="359" t="s">
        <v>72</v>
      </c>
      <c r="D5120" s="359" t="s">
        <v>28091</v>
      </c>
      <c r="F5120" t="str">
        <f t="shared" si="160"/>
        <v>89478</v>
      </c>
      <c r="H5120" s="31">
        <f t="shared" si="161"/>
        <v>88.89</v>
      </c>
    </row>
    <row r="5121" spans="1:8" ht="67.5">
      <c r="A5121" s="359" t="s">
        <v>12480</v>
      </c>
      <c r="B5121" s="314" t="s">
        <v>3636</v>
      </c>
      <c r="C5121" s="359" t="s">
        <v>72</v>
      </c>
      <c r="D5121" s="359" t="s">
        <v>28092</v>
      </c>
      <c r="F5121" t="str">
        <f t="shared" si="160"/>
        <v>89479</v>
      </c>
      <c r="H5121" s="31">
        <f t="shared" si="161"/>
        <v>85.91</v>
      </c>
    </row>
    <row r="5122" spans="1:8" ht="54">
      <c r="A5122" s="359" t="s">
        <v>12481</v>
      </c>
      <c r="B5122" s="314" t="s">
        <v>3637</v>
      </c>
      <c r="C5122" s="359" t="s">
        <v>72</v>
      </c>
      <c r="D5122" s="359" t="s">
        <v>28093</v>
      </c>
      <c r="F5122" t="str">
        <f t="shared" si="160"/>
        <v>89480</v>
      </c>
      <c r="H5122" s="31">
        <f t="shared" si="161"/>
        <v>112.53</v>
      </c>
    </row>
    <row r="5123" spans="1:8" ht="67.5">
      <c r="A5123" s="359" t="s">
        <v>12482</v>
      </c>
      <c r="B5123" s="314" t="s">
        <v>3638</v>
      </c>
      <c r="C5123" s="359" t="s">
        <v>72</v>
      </c>
      <c r="D5123" s="359" t="s">
        <v>28094</v>
      </c>
      <c r="F5123" t="str">
        <f t="shared" si="160"/>
        <v>89483</v>
      </c>
      <c r="H5123" s="31">
        <f t="shared" si="161"/>
        <v>109.26</v>
      </c>
    </row>
    <row r="5124" spans="1:8" ht="54">
      <c r="A5124" s="359" t="s">
        <v>12483</v>
      </c>
      <c r="B5124" s="314" t="s">
        <v>3639</v>
      </c>
      <c r="C5124" s="359" t="s">
        <v>72</v>
      </c>
      <c r="D5124" s="359" t="s">
        <v>28095</v>
      </c>
      <c r="F5124" t="str">
        <f t="shared" si="160"/>
        <v>89484</v>
      </c>
      <c r="H5124" s="31">
        <f t="shared" si="161"/>
        <v>97.63</v>
      </c>
    </row>
    <row r="5125" spans="1:8" ht="67.5">
      <c r="A5125" s="359" t="s">
        <v>12484</v>
      </c>
      <c r="B5125" s="314" t="s">
        <v>3640</v>
      </c>
      <c r="C5125" s="359" t="s">
        <v>72</v>
      </c>
      <c r="D5125" s="359" t="s">
        <v>28096</v>
      </c>
      <c r="F5125" t="str">
        <f t="shared" ref="F5125:F5188" si="162">TRIM(A5125)</f>
        <v>89486</v>
      </c>
      <c r="H5125" s="31">
        <f t="shared" ref="H5125:H5188" si="163">ROUND(D5125*(1+$H$1),2)</f>
        <v>90.93</v>
      </c>
    </row>
    <row r="5126" spans="1:8" ht="54">
      <c r="A5126" s="359" t="s">
        <v>12485</v>
      </c>
      <c r="B5126" s="314" t="s">
        <v>3641</v>
      </c>
      <c r="C5126" s="359" t="s">
        <v>72</v>
      </c>
      <c r="D5126" s="359" t="s">
        <v>28097</v>
      </c>
      <c r="F5126" t="str">
        <f t="shared" si="162"/>
        <v>89487</v>
      </c>
      <c r="H5126" s="31">
        <f t="shared" si="163"/>
        <v>122.53</v>
      </c>
    </row>
    <row r="5127" spans="1:8" ht="67.5">
      <c r="A5127" s="359" t="s">
        <v>12486</v>
      </c>
      <c r="B5127" s="314" t="s">
        <v>3642</v>
      </c>
      <c r="C5127" s="359" t="s">
        <v>72</v>
      </c>
      <c r="D5127" s="359" t="s">
        <v>28098</v>
      </c>
      <c r="F5127" t="str">
        <f t="shared" si="162"/>
        <v>89488</v>
      </c>
      <c r="H5127" s="31">
        <f t="shared" si="163"/>
        <v>114.84</v>
      </c>
    </row>
    <row r="5128" spans="1:8" ht="54">
      <c r="A5128" s="359" t="s">
        <v>12487</v>
      </c>
      <c r="B5128" s="314" t="s">
        <v>6798</v>
      </c>
      <c r="C5128" s="359" t="s">
        <v>72</v>
      </c>
      <c r="D5128" s="359" t="s">
        <v>28099</v>
      </c>
      <c r="F5128" t="str">
        <f t="shared" si="162"/>
        <v>91815</v>
      </c>
      <c r="H5128" s="31">
        <f t="shared" si="163"/>
        <v>64.459999999999994</v>
      </c>
    </row>
    <row r="5129" spans="1:8" ht="67.5">
      <c r="A5129" s="359" t="s">
        <v>12488</v>
      </c>
      <c r="B5129" s="314" t="s">
        <v>3643</v>
      </c>
      <c r="C5129" s="359" t="s">
        <v>72</v>
      </c>
      <c r="D5129" s="359" t="s">
        <v>24501</v>
      </c>
      <c r="F5129" t="str">
        <f t="shared" si="162"/>
        <v>91816</v>
      </c>
      <c r="H5129" s="31">
        <f t="shared" si="163"/>
        <v>74.680000000000007</v>
      </c>
    </row>
    <row r="5130" spans="1:8" ht="54">
      <c r="A5130" s="359" t="s">
        <v>12489</v>
      </c>
      <c r="B5130" s="314" t="s">
        <v>6799</v>
      </c>
      <c r="C5130" s="359" t="s">
        <v>72</v>
      </c>
      <c r="D5130" s="359" t="s">
        <v>28100</v>
      </c>
      <c r="F5130" t="str">
        <f t="shared" si="162"/>
        <v>72139</v>
      </c>
      <c r="H5130" s="31">
        <f t="shared" si="163"/>
        <v>590.30999999999995</v>
      </c>
    </row>
    <row r="5131" spans="1:8" ht="54">
      <c r="A5131" s="359" t="s">
        <v>12490</v>
      </c>
      <c r="B5131" s="314" t="s">
        <v>3644</v>
      </c>
      <c r="C5131" s="359" t="s">
        <v>72</v>
      </c>
      <c r="D5131" s="359" t="s">
        <v>28101</v>
      </c>
      <c r="F5131" t="str">
        <f t="shared" si="162"/>
        <v>72175</v>
      </c>
      <c r="H5131" s="31">
        <f t="shared" si="163"/>
        <v>594.78</v>
      </c>
    </row>
    <row r="5132" spans="1:8" ht="54">
      <c r="A5132" s="359" t="s">
        <v>12491</v>
      </c>
      <c r="B5132" s="314" t="s">
        <v>3645</v>
      </c>
      <c r="C5132" s="359" t="s">
        <v>72</v>
      </c>
      <c r="D5132" s="359" t="s">
        <v>28102</v>
      </c>
      <c r="F5132" t="str">
        <f t="shared" si="162"/>
        <v>72176</v>
      </c>
      <c r="H5132" s="31">
        <f t="shared" si="163"/>
        <v>598.92999999999995</v>
      </c>
    </row>
    <row r="5133" spans="1:8" ht="27">
      <c r="A5133" s="359" t="s">
        <v>12492</v>
      </c>
      <c r="B5133" s="314" t="s">
        <v>6800</v>
      </c>
      <c r="C5133" s="359" t="s">
        <v>72</v>
      </c>
      <c r="D5133" s="359" t="s">
        <v>26023</v>
      </c>
      <c r="F5133" t="str">
        <f t="shared" si="162"/>
        <v>72178</v>
      </c>
      <c r="H5133" s="31">
        <f t="shared" si="163"/>
        <v>26.78</v>
      </c>
    </row>
    <row r="5134" spans="1:8" ht="27">
      <c r="A5134" s="359" t="s">
        <v>12493</v>
      </c>
      <c r="B5134" s="314" t="s">
        <v>3646</v>
      </c>
      <c r="C5134" s="359" t="s">
        <v>72</v>
      </c>
      <c r="D5134" s="359" t="s">
        <v>28103</v>
      </c>
      <c r="F5134" t="str">
        <f t="shared" si="162"/>
        <v>72179</v>
      </c>
      <c r="H5134" s="31">
        <f t="shared" si="163"/>
        <v>63.82</v>
      </c>
    </row>
    <row r="5135" spans="1:8" ht="40.5">
      <c r="A5135" s="359" t="s">
        <v>12494</v>
      </c>
      <c r="B5135" s="314" t="s">
        <v>3647</v>
      </c>
      <c r="C5135" s="359" t="s">
        <v>72</v>
      </c>
      <c r="D5135" s="359" t="s">
        <v>14863</v>
      </c>
      <c r="F5135" t="str">
        <f t="shared" si="162"/>
        <v>72180</v>
      </c>
      <c r="H5135" s="31">
        <f t="shared" si="163"/>
        <v>17.420000000000002</v>
      </c>
    </row>
    <row r="5136" spans="1:8" ht="40.5">
      <c r="A5136" s="359" t="s">
        <v>12495</v>
      </c>
      <c r="B5136" s="314" t="s">
        <v>3648</v>
      </c>
      <c r="C5136" s="359" t="s">
        <v>72</v>
      </c>
      <c r="D5136" s="359" t="s">
        <v>22782</v>
      </c>
      <c r="F5136" t="str">
        <f t="shared" si="162"/>
        <v>72181</v>
      </c>
      <c r="H5136" s="31">
        <f t="shared" si="163"/>
        <v>35.479999999999997</v>
      </c>
    </row>
    <row r="5137" spans="1:8" ht="54">
      <c r="A5137" s="359" t="s">
        <v>6801</v>
      </c>
      <c r="B5137" s="314" t="s">
        <v>3649</v>
      </c>
      <c r="C5137" s="359" t="s">
        <v>72</v>
      </c>
      <c r="D5137" s="359" t="s">
        <v>28104</v>
      </c>
      <c r="F5137" t="str">
        <f t="shared" si="162"/>
        <v>73774/1</v>
      </c>
      <c r="H5137" s="31">
        <f t="shared" si="163"/>
        <v>347.59</v>
      </c>
    </row>
    <row r="5138" spans="1:8" ht="40.5">
      <c r="A5138" s="359" t="s">
        <v>6802</v>
      </c>
      <c r="B5138" s="314" t="s">
        <v>6803</v>
      </c>
      <c r="C5138" s="359" t="s">
        <v>72</v>
      </c>
      <c r="D5138" s="359" t="s">
        <v>27091</v>
      </c>
      <c r="F5138" t="str">
        <f t="shared" si="162"/>
        <v>73909/1</v>
      </c>
      <c r="H5138" s="31">
        <f t="shared" si="163"/>
        <v>256.27999999999997</v>
      </c>
    </row>
    <row r="5139" spans="1:8" ht="54">
      <c r="A5139" s="359" t="s">
        <v>6804</v>
      </c>
      <c r="B5139" s="314" t="s">
        <v>3650</v>
      </c>
      <c r="C5139" s="359" t="s">
        <v>72</v>
      </c>
      <c r="D5139" s="359" t="s">
        <v>28105</v>
      </c>
      <c r="F5139" t="str">
        <f t="shared" si="162"/>
        <v>74229/1</v>
      </c>
      <c r="H5139" s="31">
        <f t="shared" si="163"/>
        <v>794.66</v>
      </c>
    </row>
    <row r="5140" spans="1:8" ht="40.5">
      <c r="A5140" s="359" t="s">
        <v>12496</v>
      </c>
      <c r="B5140" s="314" t="s">
        <v>6805</v>
      </c>
      <c r="C5140" s="359" t="s">
        <v>72</v>
      </c>
      <c r="D5140" s="359" t="s">
        <v>28106</v>
      </c>
      <c r="F5140" t="str">
        <f t="shared" si="162"/>
        <v>79627</v>
      </c>
      <c r="H5140" s="31">
        <f t="shared" si="163"/>
        <v>415.49</v>
      </c>
    </row>
    <row r="5141" spans="1:8" ht="54">
      <c r="A5141" s="359" t="s">
        <v>12497</v>
      </c>
      <c r="B5141" s="314" t="s">
        <v>6806</v>
      </c>
      <c r="C5141" s="359" t="s">
        <v>72</v>
      </c>
      <c r="D5141" s="359" t="s">
        <v>23631</v>
      </c>
      <c r="F5141" t="str">
        <f t="shared" si="162"/>
        <v>96358</v>
      </c>
      <c r="H5141" s="31">
        <f t="shared" si="163"/>
        <v>88.16</v>
      </c>
    </row>
    <row r="5142" spans="1:8" ht="54">
      <c r="A5142" s="359" t="s">
        <v>12498</v>
      </c>
      <c r="B5142" s="314" t="s">
        <v>6807</v>
      </c>
      <c r="C5142" s="359" t="s">
        <v>72</v>
      </c>
      <c r="D5142" s="359" t="s">
        <v>28107</v>
      </c>
      <c r="F5142" t="str">
        <f t="shared" si="162"/>
        <v>96359</v>
      </c>
      <c r="H5142" s="31">
        <f t="shared" si="163"/>
        <v>97.29</v>
      </c>
    </row>
    <row r="5143" spans="1:8" ht="54">
      <c r="A5143" s="359" t="s">
        <v>12499</v>
      </c>
      <c r="B5143" s="314" t="s">
        <v>6808</v>
      </c>
      <c r="C5143" s="359" t="s">
        <v>72</v>
      </c>
      <c r="D5143" s="359" t="s">
        <v>28108</v>
      </c>
      <c r="F5143" t="str">
        <f t="shared" si="162"/>
        <v>96360</v>
      </c>
      <c r="H5143" s="31">
        <f t="shared" si="163"/>
        <v>111.72</v>
      </c>
    </row>
    <row r="5144" spans="1:8" ht="54">
      <c r="A5144" s="359" t="s">
        <v>12500</v>
      </c>
      <c r="B5144" s="314" t="s">
        <v>6809</v>
      </c>
      <c r="C5144" s="359" t="s">
        <v>72</v>
      </c>
      <c r="D5144" s="359" t="s">
        <v>28109</v>
      </c>
      <c r="F5144" t="str">
        <f t="shared" si="162"/>
        <v>96361</v>
      </c>
      <c r="H5144" s="31">
        <f t="shared" si="163"/>
        <v>129.29</v>
      </c>
    </row>
    <row r="5145" spans="1:8" ht="54">
      <c r="A5145" s="359" t="s">
        <v>12501</v>
      </c>
      <c r="B5145" s="314" t="s">
        <v>6810</v>
      </c>
      <c r="C5145" s="359" t="s">
        <v>72</v>
      </c>
      <c r="D5145" s="359" t="s">
        <v>28110</v>
      </c>
      <c r="F5145" t="str">
        <f t="shared" si="162"/>
        <v>96362</v>
      </c>
      <c r="H5145" s="31">
        <f t="shared" si="163"/>
        <v>115.49</v>
      </c>
    </row>
    <row r="5146" spans="1:8" ht="54">
      <c r="A5146" s="359" t="s">
        <v>12502</v>
      </c>
      <c r="B5146" s="314" t="s">
        <v>6811</v>
      </c>
      <c r="C5146" s="359" t="s">
        <v>72</v>
      </c>
      <c r="D5146" s="359" t="s">
        <v>28111</v>
      </c>
      <c r="F5146" t="str">
        <f t="shared" si="162"/>
        <v>96363</v>
      </c>
      <c r="H5146" s="31">
        <f t="shared" si="163"/>
        <v>125.07</v>
      </c>
    </row>
    <row r="5147" spans="1:8" ht="54">
      <c r="A5147" s="359" t="s">
        <v>12503</v>
      </c>
      <c r="B5147" s="314" t="s">
        <v>6812</v>
      </c>
      <c r="C5147" s="359" t="s">
        <v>72</v>
      </c>
      <c r="D5147" s="359" t="s">
        <v>28112</v>
      </c>
      <c r="F5147" t="str">
        <f t="shared" si="162"/>
        <v>96364</v>
      </c>
      <c r="H5147" s="31">
        <f t="shared" si="163"/>
        <v>139.04</v>
      </c>
    </row>
    <row r="5148" spans="1:8" ht="54">
      <c r="A5148" s="359" t="s">
        <v>12504</v>
      </c>
      <c r="B5148" s="314" t="s">
        <v>6813</v>
      </c>
      <c r="C5148" s="359" t="s">
        <v>72</v>
      </c>
      <c r="D5148" s="359" t="s">
        <v>28113</v>
      </c>
      <c r="F5148" t="str">
        <f t="shared" si="162"/>
        <v>96365</v>
      </c>
      <c r="H5148" s="31">
        <f t="shared" si="163"/>
        <v>157.05000000000001</v>
      </c>
    </row>
    <row r="5149" spans="1:8" ht="54">
      <c r="A5149" s="359" t="s">
        <v>12505</v>
      </c>
      <c r="B5149" s="314" t="s">
        <v>6814</v>
      </c>
      <c r="C5149" s="359" t="s">
        <v>72</v>
      </c>
      <c r="D5149" s="359" t="s">
        <v>28114</v>
      </c>
      <c r="F5149" t="str">
        <f t="shared" si="162"/>
        <v>96366</v>
      </c>
      <c r="H5149" s="31">
        <f t="shared" si="163"/>
        <v>142.82</v>
      </c>
    </row>
    <row r="5150" spans="1:8" ht="54">
      <c r="A5150" s="359" t="s">
        <v>12506</v>
      </c>
      <c r="B5150" s="314" t="s">
        <v>6815</v>
      </c>
      <c r="C5150" s="359" t="s">
        <v>72</v>
      </c>
      <c r="D5150" s="359" t="s">
        <v>28115</v>
      </c>
      <c r="F5150" t="str">
        <f t="shared" si="162"/>
        <v>96367</v>
      </c>
      <c r="H5150" s="31">
        <f t="shared" si="163"/>
        <v>152.82</v>
      </c>
    </row>
    <row r="5151" spans="1:8" ht="54">
      <c r="A5151" s="359" t="s">
        <v>12507</v>
      </c>
      <c r="B5151" s="314" t="s">
        <v>6816</v>
      </c>
      <c r="C5151" s="359" t="s">
        <v>72</v>
      </c>
      <c r="D5151" s="359" t="s">
        <v>28116</v>
      </c>
      <c r="F5151" t="str">
        <f t="shared" si="162"/>
        <v>96368</v>
      </c>
      <c r="H5151" s="31">
        <f t="shared" si="163"/>
        <v>166.37</v>
      </c>
    </row>
    <row r="5152" spans="1:8" ht="54">
      <c r="A5152" s="359" t="s">
        <v>12508</v>
      </c>
      <c r="B5152" s="314" t="s">
        <v>6817</v>
      </c>
      <c r="C5152" s="359" t="s">
        <v>72</v>
      </c>
      <c r="D5152" s="359" t="s">
        <v>28117</v>
      </c>
      <c r="F5152" t="str">
        <f t="shared" si="162"/>
        <v>96369</v>
      </c>
      <c r="H5152" s="31">
        <f t="shared" si="163"/>
        <v>184.81</v>
      </c>
    </row>
    <row r="5153" spans="1:8" ht="54">
      <c r="A5153" s="359" t="s">
        <v>12509</v>
      </c>
      <c r="B5153" s="314" t="s">
        <v>6818</v>
      </c>
      <c r="C5153" s="359" t="s">
        <v>72</v>
      </c>
      <c r="D5153" s="359" t="s">
        <v>26363</v>
      </c>
      <c r="F5153" t="str">
        <f t="shared" si="162"/>
        <v>96370</v>
      </c>
      <c r="H5153" s="31">
        <f t="shared" si="163"/>
        <v>56.49</v>
      </c>
    </row>
    <row r="5154" spans="1:8" ht="54">
      <c r="A5154" s="359" t="s">
        <v>12510</v>
      </c>
      <c r="B5154" s="314" t="s">
        <v>6819</v>
      </c>
      <c r="C5154" s="359" t="s">
        <v>72</v>
      </c>
      <c r="D5154" s="359" t="s">
        <v>26888</v>
      </c>
      <c r="F5154" t="str">
        <f t="shared" si="162"/>
        <v>96371</v>
      </c>
      <c r="H5154" s="31">
        <f t="shared" si="163"/>
        <v>65.38</v>
      </c>
    </row>
    <row r="5155" spans="1:8" ht="27">
      <c r="A5155" s="359" t="s">
        <v>12511</v>
      </c>
      <c r="B5155" s="314" t="s">
        <v>6820</v>
      </c>
      <c r="C5155" s="359" t="s">
        <v>72</v>
      </c>
      <c r="D5155" s="359" t="s">
        <v>26847</v>
      </c>
      <c r="F5155" t="str">
        <f t="shared" si="162"/>
        <v>96372</v>
      </c>
      <c r="H5155" s="31">
        <f t="shared" si="163"/>
        <v>20.52</v>
      </c>
    </row>
    <row r="5156" spans="1:8" ht="27">
      <c r="A5156" s="359" t="s">
        <v>12512</v>
      </c>
      <c r="B5156" s="314" t="s">
        <v>6821</v>
      </c>
      <c r="C5156" s="359" t="s">
        <v>74</v>
      </c>
      <c r="D5156" s="359" t="s">
        <v>13194</v>
      </c>
      <c r="F5156" t="str">
        <f t="shared" si="162"/>
        <v>96373</v>
      </c>
      <c r="H5156" s="31">
        <f t="shared" si="163"/>
        <v>8.6300000000000008</v>
      </c>
    </row>
    <row r="5157" spans="1:8" ht="27">
      <c r="A5157" s="359" t="s">
        <v>12513</v>
      </c>
      <c r="B5157" s="314" t="s">
        <v>6822</v>
      </c>
      <c r="C5157" s="359" t="s">
        <v>74</v>
      </c>
      <c r="D5157" s="359" t="s">
        <v>13817</v>
      </c>
      <c r="F5157" t="str">
        <f t="shared" si="162"/>
        <v>96374</v>
      </c>
      <c r="H5157" s="31">
        <f t="shared" si="163"/>
        <v>30.7</v>
      </c>
    </row>
    <row r="5158" spans="1:8" ht="54">
      <c r="A5158" s="359" t="s">
        <v>6823</v>
      </c>
      <c r="B5158" s="314" t="s">
        <v>3651</v>
      </c>
      <c r="C5158" s="359" t="s">
        <v>72</v>
      </c>
      <c r="D5158" s="359" t="s">
        <v>28118</v>
      </c>
      <c r="F5158" t="str">
        <f t="shared" si="162"/>
        <v>73863/1</v>
      </c>
      <c r="H5158" s="31">
        <f t="shared" si="163"/>
        <v>81.05</v>
      </c>
    </row>
    <row r="5159" spans="1:8" ht="54">
      <c r="A5159" s="359" t="s">
        <v>6824</v>
      </c>
      <c r="B5159" s="314" t="s">
        <v>3652</v>
      </c>
      <c r="C5159" s="359" t="s">
        <v>72</v>
      </c>
      <c r="D5159" s="359" t="s">
        <v>28119</v>
      </c>
      <c r="F5159" t="str">
        <f t="shared" si="162"/>
        <v>73863/2</v>
      </c>
      <c r="H5159" s="31">
        <f t="shared" si="163"/>
        <v>165.92</v>
      </c>
    </row>
    <row r="5160" spans="1:8" ht="54">
      <c r="A5160" s="359" t="s">
        <v>6825</v>
      </c>
      <c r="B5160" s="314" t="s">
        <v>3653</v>
      </c>
      <c r="C5160" s="359" t="s">
        <v>72</v>
      </c>
      <c r="D5160" s="359" t="s">
        <v>28120</v>
      </c>
      <c r="F5160" t="str">
        <f t="shared" si="162"/>
        <v>73790/2</v>
      </c>
      <c r="H5160" s="31">
        <f t="shared" si="163"/>
        <v>62.75</v>
      </c>
    </row>
    <row r="5161" spans="1:8" ht="54">
      <c r="A5161" s="359" t="s">
        <v>6826</v>
      </c>
      <c r="B5161" s="314" t="s">
        <v>3654</v>
      </c>
      <c r="C5161" s="359" t="s">
        <v>72</v>
      </c>
      <c r="D5161" s="359" t="s">
        <v>28121</v>
      </c>
      <c r="F5161" t="str">
        <f t="shared" si="162"/>
        <v>73790/4</v>
      </c>
      <c r="H5161" s="31">
        <f t="shared" si="163"/>
        <v>49.09</v>
      </c>
    </row>
    <row r="5162" spans="1:8" ht="27">
      <c r="A5162" s="359" t="s">
        <v>12514</v>
      </c>
      <c r="B5162" s="314" t="s">
        <v>2243</v>
      </c>
      <c r="C5162" s="359" t="s">
        <v>72</v>
      </c>
      <c r="D5162" s="359" t="s">
        <v>22707</v>
      </c>
      <c r="F5162" t="str">
        <f t="shared" si="162"/>
        <v>83694</v>
      </c>
      <c r="H5162" s="31">
        <f t="shared" si="163"/>
        <v>15.58</v>
      </c>
    </row>
    <row r="5163" spans="1:8" ht="27">
      <c r="A5163" s="359" t="s">
        <v>6827</v>
      </c>
      <c r="B5163" s="314" t="s">
        <v>2244</v>
      </c>
      <c r="C5163" s="359" t="s">
        <v>72</v>
      </c>
      <c r="D5163" s="359" t="s">
        <v>24074</v>
      </c>
      <c r="F5163" t="str">
        <f t="shared" si="162"/>
        <v>83695/1</v>
      </c>
      <c r="H5163" s="31">
        <f t="shared" si="163"/>
        <v>30.67</v>
      </c>
    </row>
    <row r="5164" spans="1:8" ht="27">
      <c r="A5164" s="359" t="s">
        <v>12515</v>
      </c>
      <c r="B5164" s="314" t="s">
        <v>6828</v>
      </c>
      <c r="C5164" s="359" t="s">
        <v>82</v>
      </c>
      <c r="D5164" s="359" t="s">
        <v>13724</v>
      </c>
      <c r="F5164" t="str">
        <f t="shared" si="162"/>
        <v>83771</v>
      </c>
      <c r="H5164" s="31">
        <f t="shared" si="163"/>
        <v>8.86</v>
      </c>
    </row>
    <row r="5165" spans="1:8" ht="40.5">
      <c r="A5165" s="359" t="s">
        <v>12516</v>
      </c>
      <c r="B5165" s="314" t="s">
        <v>3655</v>
      </c>
      <c r="C5165" s="359" t="s">
        <v>72</v>
      </c>
      <c r="D5165" s="359" t="s">
        <v>25668</v>
      </c>
      <c r="F5165" t="str">
        <f t="shared" si="162"/>
        <v>92970</v>
      </c>
      <c r="H5165" s="31">
        <f t="shared" si="163"/>
        <v>13.56</v>
      </c>
    </row>
    <row r="5166" spans="1:8" ht="27">
      <c r="A5166" s="826" t="s">
        <v>28122</v>
      </c>
      <c r="B5166" s="314" t="s">
        <v>28123</v>
      </c>
      <c r="C5166" s="359" t="s">
        <v>72</v>
      </c>
      <c r="D5166" s="359" t="s">
        <v>22554</v>
      </c>
      <c r="F5166" t="str">
        <f t="shared" si="162"/>
        <v>100576</v>
      </c>
      <c r="H5166" s="31">
        <f t="shared" si="163"/>
        <v>1.9</v>
      </c>
    </row>
    <row r="5167" spans="1:8" ht="27">
      <c r="A5167" s="359" t="s">
        <v>28124</v>
      </c>
      <c r="B5167" s="314" t="s">
        <v>28125</v>
      </c>
      <c r="C5167" s="359" t="s">
        <v>72</v>
      </c>
      <c r="D5167" s="359" t="s">
        <v>8098</v>
      </c>
      <c r="F5167" t="str">
        <f t="shared" si="162"/>
        <v>100577</v>
      </c>
      <c r="H5167" s="31">
        <f t="shared" si="163"/>
        <v>0.87</v>
      </c>
    </row>
    <row r="5168" spans="1:8" ht="40.5">
      <c r="A5168" s="359" t="s">
        <v>12518</v>
      </c>
      <c r="B5168" s="314" t="s">
        <v>6829</v>
      </c>
      <c r="C5168" s="359" t="s">
        <v>82</v>
      </c>
      <c r="D5168" s="359" t="s">
        <v>13680</v>
      </c>
      <c r="F5168" t="str">
        <f t="shared" si="162"/>
        <v>96387</v>
      </c>
      <c r="H5168" s="31">
        <f t="shared" si="163"/>
        <v>8.7100000000000009</v>
      </c>
    </row>
    <row r="5169" spans="1:8" ht="54">
      <c r="A5169" s="359" t="s">
        <v>12519</v>
      </c>
      <c r="B5169" s="314" t="s">
        <v>28126</v>
      </c>
      <c r="C5169" s="359" t="s">
        <v>82</v>
      </c>
      <c r="D5169" s="359" t="s">
        <v>11861</v>
      </c>
      <c r="F5169" t="str">
        <f t="shared" si="162"/>
        <v>96388</v>
      </c>
      <c r="H5169" s="31">
        <f t="shared" si="163"/>
        <v>8.82</v>
      </c>
    </row>
    <row r="5170" spans="1:8" ht="54">
      <c r="A5170" s="359" t="s">
        <v>12520</v>
      </c>
      <c r="B5170" s="314" t="s">
        <v>28127</v>
      </c>
      <c r="C5170" s="359" t="s">
        <v>82</v>
      </c>
      <c r="D5170" s="359" t="s">
        <v>28128</v>
      </c>
      <c r="F5170" t="str">
        <f t="shared" si="162"/>
        <v>96389</v>
      </c>
      <c r="H5170" s="31">
        <f t="shared" si="163"/>
        <v>36.99</v>
      </c>
    </row>
    <row r="5171" spans="1:8" ht="54">
      <c r="A5171" s="359" t="s">
        <v>12521</v>
      </c>
      <c r="B5171" s="314" t="s">
        <v>28129</v>
      </c>
      <c r="C5171" s="359" t="s">
        <v>82</v>
      </c>
      <c r="D5171" s="359" t="s">
        <v>24918</v>
      </c>
      <c r="F5171" t="str">
        <f t="shared" si="162"/>
        <v>96390</v>
      </c>
      <c r="H5171" s="31">
        <f t="shared" si="163"/>
        <v>57.86</v>
      </c>
    </row>
    <row r="5172" spans="1:8" ht="54">
      <c r="A5172" s="359" t="s">
        <v>12522</v>
      </c>
      <c r="B5172" s="314" t="s">
        <v>28130</v>
      </c>
      <c r="C5172" s="359" t="s">
        <v>82</v>
      </c>
      <c r="D5172" s="359" t="s">
        <v>28131</v>
      </c>
      <c r="F5172" t="str">
        <f t="shared" si="162"/>
        <v>96391</v>
      </c>
      <c r="H5172" s="31">
        <f t="shared" si="163"/>
        <v>80.39</v>
      </c>
    </row>
    <row r="5173" spans="1:8" ht="54">
      <c r="A5173" s="359" t="s">
        <v>12523</v>
      </c>
      <c r="B5173" s="314" t="s">
        <v>28132</v>
      </c>
      <c r="C5173" s="359" t="s">
        <v>82</v>
      </c>
      <c r="D5173" s="359" t="s">
        <v>28133</v>
      </c>
      <c r="F5173" t="str">
        <f t="shared" si="162"/>
        <v>96392</v>
      </c>
      <c r="H5173" s="31">
        <f t="shared" si="163"/>
        <v>101.83</v>
      </c>
    </row>
    <row r="5174" spans="1:8" ht="40.5">
      <c r="A5174" s="359" t="s">
        <v>12524</v>
      </c>
      <c r="B5174" s="314" t="s">
        <v>28134</v>
      </c>
      <c r="C5174" s="359" t="s">
        <v>82</v>
      </c>
      <c r="D5174" s="359" t="s">
        <v>28135</v>
      </c>
      <c r="F5174" t="str">
        <f t="shared" si="162"/>
        <v>96396</v>
      </c>
      <c r="H5174" s="31">
        <f t="shared" si="163"/>
        <v>153.37</v>
      </c>
    </row>
    <row r="5175" spans="1:8" ht="54">
      <c r="A5175" s="359" t="s">
        <v>12525</v>
      </c>
      <c r="B5175" s="314" t="s">
        <v>28136</v>
      </c>
      <c r="C5175" s="359" t="s">
        <v>82</v>
      </c>
      <c r="D5175" s="359" t="s">
        <v>28137</v>
      </c>
      <c r="F5175" t="str">
        <f t="shared" si="162"/>
        <v>96397</v>
      </c>
      <c r="H5175" s="31">
        <f t="shared" si="163"/>
        <v>192.98</v>
      </c>
    </row>
    <row r="5176" spans="1:8" ht="40.5">
      <c r="A5176" s="359" t="s">
        <v>12526</v>
      </c>
      <c r="B5176" s="314" t="s">
        <v>28138</v>
      </c>
      <c r="C5176" s="359" t="s">
        <v>82</v>
      </c>
      <c r="D5176" s="359" t="s">
        <v>28139</v>
      </c>
      <c r="F5176" t="str">
        <f t="shared" si="162"/>
        <v>96398</v>
      </c>
      <c r="H5176" s="31">
        <f t="shared" si="163"/>
        <v>208.61</v>
      </c>
    </row>
    <row r="5177" spans="1:8" ht="40.5">
      <c r="A5177" s="359" t="s">
        <v>12527</v>
      </c>
      <c r="B5177" s="314" t="s">
        <v>28140</v>
      </c>
      <c r="C5177" s="359" t="s">
        <v>82</v>
      </c>
      <c r="D5177" s="359" t="s">
        <v>28141</v>
      </c>
      <c r="F5177" t="str">
        <f t="shared" si="162"/>
        <v>96399</v>
      </c>
      <c r="H5177" s="31">
        <f t="shared" si="163"/>
        <v>111.26</v>
      </c>
    </row>
    <row r="5178" spans="1:8" ht="40.5">
      <c r="A5178" s="359" t="s">
        <v>12528</v>
      </c>
      <c r="B5178" s="314" t="s">
        <v>28142</v>
      </c>
      <c r="C5178" s="359" t="s">
        <v>82</v>
      </c>
      <c r="D5178" s="359" t="s">
        <v>28143</v>
      </c>
      <c r="F5178" t="str">
        <f t="shared" si="162"/>
        <v>96400</v>
      </c>
      <c r="H5178" s="31">
        <f t="shared" si="163"/>
        <v>141.5</v>
      </c>
    </row>
    <row r="5179" spans="1:8" ht="27">
      <c r="A5179" s="359" t="s">
        <v>12529</v>
      </c>
      <c r="B5179" s="314" t="s">
        <v>28144</v>
      </c>
      <c r="C5179" s="359" t="s">
        <v>72</v>
      </c>
      <c r="D5179" s="359" t="s">
        <v>13680</v>
      </c>
      <c r="F5179" t="str">
        <f t="shared" si="162"/>
        <v>96401</v>
      </c>
      <c r="H5179" s="31">
        <f t="shared" si="163"/>
        <v>8.7100000000000009</v>
      </c>
    </row>
    <row r="5180" spans="1:8" ht="27">
      <c r="A5180" s="359" t="s">
        <v>12530</v>
      </c>
      <c r="B5180" s="314" t="s">
        <v>28145</v>
      </c>
      <c r="C5180" s="359" t="s">
        <v>72</v>
      </c>
      <c r="D5180" s="359" t="s">
        <v>9032</v>
      </c>
      <c r="F5180" t="str">
        <f t="shared" si="162"/>
        <v>96402</v>
      </c>
      <c r="H5180" s="31">
        <f t="shared" si="163"/>
        <v>2.27</v>
      </c>
    </row>
    <row r="5181" spans="1:8" ht="54">
      <c r="A5181" s="359" t="s">
        <v>28146</v>
      </c>
      <c r="B5181" s="314" t="s">
        <v>28147</v>
      </c>
      <c r="C5181" s="359" t="s">
        <v>82</v>
      </c>
      <c r="D5181" s="359" t="s">
        <v>28148</v>
      </c>
      <c r="F5181" t="str">
        <f t="shared" si="162"/>
        <v>100564</v>
      </c>
      <c r="H5181" s="31">
        <f t="shared" si="163"/>
        <v>89.51</v>
      </c>
    </row>
    <row r="5182" spans="1:8" ht="54">
      <c r="A5182" s="359" t="s">
        <v>28149</v>
      </c>
      <c r="B5182" s="314" t="s">
        <v>28150</v>
      </c>
      <c r="C5182" s="359" t="s">
        <v>82</v>
      </c>
      <c r="D5182" s="359" t="s">
        <v>24603</v>
      </c>
      <c r="F5182" t="str">
        <f t="shared" si="162"/>
        <v>100565</v>
      </c>
      <c r="H5182" s="31">
        <f t="shared" si="163"/>
        <v>77.62</v>
      </c>
    </row>
    <row r="5183" spans="1:8" ht="67.5">
      <c r="A5183" s="359" t="s">
        <v>28151</v>
      </c>
      <c r="B5183" s="314" t="s">
        <v>28152</v>
      </c>
      <c r="C5183" s="359" t="s">
        <v>82</v>
      </c>
      <c r="D5183" s="359" t="s">
        <v>28153</v>
      </c>
      <c r="F5183" t="str">
        <f t="shared" si="162"/>
        <v>100566</v>
      </c>
      <c r="H5183" s="31">
        <f t="shared" si="163"/>
        <v>132.94</v>
      </c>
    </row>
    <row r="5184" spans="1:8" ht="67.5">
      <c r="A5184" s="359" t="s">
        <v>28154</v>
      </c>
      <c r="B5184" s="314" t="s">
        <v>28155</v>
      </c>
      <c r="C5184" s="359" t="s">
        <v>82</v>
      </c>
      <c r="D5184" s="359" t="s">
        <v>28156</v>
      </c>
      <c r="F5184" t="str">
        <f t="shared" si="162"/>
        <v>100567</v>
      </c>
      <c r="H5184" s="31">
        <f t="shared" si="163"/>
        <v>153.27000000000001</v>
      </c>
    </row>
    <row r="5185" spans="1:8" ht="67.5">
      <c r="A5185" s="359" t="s">
        <v>28157</v>
      </c>
      <c r="B5185" s="314" t="s">
        <v>28158</v>
      </c>
      <c r="C5185" s="359" t="s">
        <v>82</v>
      </c>
      <c r="D5185" s="359" t="s">
        <v>28159</v>
      </c>
      <c r="F5185" t="str">
        <f t="shared" si="162"/>
        <v>100568</v>
      </c>
      <c r="H5185" s="31">
        <f t="shared" si="163"/>
        <v>173.25</v>
      </c>
    </row>
    <row r="5186" spans="1:8" ht="67.5">
      <c r="A5186" s="359" t="s">
        <v>28160</v>
      </c>
      <c r="B5186" s="314" t="s">
        <v>28161</v>
      </c>
      <c r="C5186" s="359" t="s">
        <v>82</v>
      </c>
      <c r="D5186" s="359" t="s">
        <v>28162</v>
      </c>
      <c r="F5186" t="str">
        <f t="shared" si="162"/>
        <v>100569</v>
      </c>
      <c r="H5186" s="31">
        <f t="shared" si="163"/>
        <v>121.49</v>
      </c>
    </row>
    <row r="5187" spans="1:8" ht="67.5">
      <c r="A5187" s="359" t="s">
        <v>28163</v>
      </c>
      <c r="B5187" s="314" t="s">
        <v>28164</v>
      </c>
      <c r="C5187" s="359" t="s">
        <v>82</v>
      </c>
      <c r="D5187" s="359" t="s">
        <v>28165</v>
      </c>
      <c r="F5187" t="str">
        <f t="shared" si="162"/>
        <v>100570</v>
      </c>
      <c r="H5187" s="31">
        <f t="shared" si="163"/>
        <v>143.71</v>
      </c>
    </row>
    <row r="5188" spans="1:8" ht="67.5">
      <c r="A5188" s="359" t="s">
        <v>28166</v>
      </c>
      <c r="B5188" s="314" t="s">
        <v>28167</v>
      </c>
      <c r="C5188" s="359" t="s">
        <v>82</v>
      </c>
      <c r="D5188" s="359" t="s">
        <v>28168</v>
      </c>
      <c r="F5188" t="str">
        <f t="shared" si="162"/>
        <v>100571</v>
      </c>
      <c r="H5188" s="31">
        <f t="shared" si="163"/>
        <v>162.31</v>
      </c>
    </row>
    <row r="5189" spans="1:8" ht="54">
      <c r="A5189" s="359" t="s">
        <v>28169</v>
      </c>
      <c r="B5189" s="314" t="s">
        <v>28170</v>
      </c>
      <c r="C5189" s="359" t="s">
        <v>82</v>
      </c>
      <c r="D5189" s="359" t="s">
        <v>28171</v>
      </c>
      <c r="F5189" t="str">
        <f t="shared" ref="F5189:F5225" si="164">TRIM(A5189)</f>
        <v>100572</v>
      </c>
      <c r="H5189" s="31">
        <f t="shared" ref="H5189:H5252" si="165">ROUND(D5189*(1+$H$1),2)</f>
        <v>93.97</v>
      </c>
    </row>
    <row r="5190" spans="1:8" ht="54">
      <c r="A5190" s="359" t="s">
        <v>28172</v>
      </c>
      <c r="B5190" s="314" t="s">
        <v>28173</v>
      </c>
      <c r="C5190" s="359" t="s">
        <v>82</v>
      </c>
      <c r="D5190" s="359" t="s">
        <v>28174</v>
      </c>
      <c r="F5190" t="str">
        <f t="shared" si="164"/>
        <v>100573</v>
      </c>
      <c r="H5190" s="31">
        <f t="shared" si="165"/>
        <v>82.07</v>
      </c>
    </row>
    <row r="5191" spans="1:8" ht="27">
      <c r="A5191" s="359" t="s">
        <v>28175</v>
      </c>
      <c r="B5191" s="314" t="s">
        <v>28176</v>
      </c>
      <c r="C5191" s="359" t="s">
        <v>82</v>
      </c>
      <c r="D5191" s="359" t="s">
        <v>13729</v>
      </c>
      <c r="F5191" t="str">
        <f t="shared" si="164"/>
        <v>100574</v>
      </c>
      <c r="H5191" s="31">
        <f t="shared" si="165"/>
        <v>1.1499999999999999</v>
      </c>
    </row>
    <row r="5192" spans="1:8" ht="27">
      <c r="A5192" s="359" t="s">
        <v>28177</v>
      </c>
      <c r="B5192" s="314" t="s">
        <v>28178</v>
      </c>
      <c r="C5192" s="359" t="s">
        <v>72</v>
      </c>
      <c r="D5192" s="359" t="s">
        <v>8744</v>
      </c>
      <c r="F5192" t="str">
        <f t="shared" si="164"/>
        <v>100575</v>
      </c>
      <c r="H5192" s="31">
        <f t="shared" si="165"/>
        <v>0.09</v>
      </c>
    </row>
    <row r="5193" spans="1:8" ht="54">
      <c r="A5193" s="359" t="s">
        <v>12532</v>
      </c>
      <c r="B5193" s="314" t="s">
        <v>3656</v>
      </c>
      <c r="C5193" s="359" t="s">
        <v>72</v>
      </c>
      <c r="D5193" s="359" t="s">
        <v>28179</v>
      </c>
      <c r="F5193" t="str">
        <f t="shared" si="164"/>
        <v>72799</v>
      </c>
      <c r="H5193" s="31">
        <f t="shared" si="165"/>
        <v>95.41</v>
      </c>
    </row>
    <row r="5194" spans="1:8">
      <c r="A5194" s="359" t="s">
        <v>12533</v>
      </c>
      <c r="B5194" s="314" t="s">
        <v>6830</v>
      </c>
      <c r="C5194" s="359" t="s">
        <v>72</v>
      </c>
      <c r="D5194" s="359" t="s">
        <v>13414</v>
      </c>
      <c r="F5194" t="str">
        <f t="shared" si="164"/>
        <v>72942</v>
      </c>
      <c r="H5194" s="31">
        <f t="shared" si="165"/>
        <v>2.14</v>
      </c>
    </row>
    <row r="5195" spans="1:8">
      <c r="A5195" s="359" t="s">
        <v>12535</v>
      </c>
      <c r="B5195" s="314" t="s">
        <v>6831</v>
      </c>
      <c r="C5195" s="359" t="s">
        <v>72</v>
      </c>
      <c r="D5195" s="359" t="s">
        <v>17866</v>
      </c>
      <c r="F5195" t="str">
        <f t="shared" si="164"/>
        <v>72943</v>
      </c>
      <c r="H5195" s="31">
        <f t="shared" si="165"/>
        <v>2.36</v>
      </c>
    </row>
    <row r="5196" spans="1:8" ht="27">
      <c r="A5196" s="359" t="s">
        <v>12536</v>
      </c>
      <c r="B5196" s="314" t="s">
        <v>6832</v>
      </c>
      <c r="C5196" s="359" t="s">
        <v>72</v>
      </c>
      <c r="D5196" s="359" t="s">
        <v>13731</v>
      </c>
      <c r="F5196" t="str">
        <f t="shared" si="164"/>
        <v>72972</v>
      </c>
      <c r="H5196" s="31">
        <f t="shared" si="165"/>
        <v>0.97</v>
      </c>
    </row>
    <row r="5197" spans="1:8" ht="27">
      <c r="A5197" s="359" t="s">
        <v>12537</v>
      </c>
      <c r="B5197" s="314" t="s">
        <v>6833</v>
      </c>
      <c r="C5197" s="359" t="s">
        <v>74</v>
      </c>
      <c r="D5197" s="359" t="s">
        <v>8379</v>
      </c>
      <c r="F5197" t="str">
        <f t="shared" si="164"/>
        <v>72973</v>
      </c>
      <c r="H5197" s="31">
        <f t="shared" si="165"/>
        <v>1.83</v>
      </c>
    </row>
    <row r="5198" spans="1:8" ht="27">
      <c r="A5198" s="359" t="s">
        <v>12538</v>
      </c>
      <c r="B5198" s="314" t="s">
        <v>6834</v>
      </c>
      <c r="C5198" s="359" t="s">
        <v>72</v>
      </c>
      <c r="D5198" s="359" t="s">
        <v>10174</v>
      </c>
      <c r="F5198" t="str">
        <f t="shared" si="164"/>
        <v>72974</v>
      </c>
      <c r="H5198" s="31">
        <f t="shared" si="165"/>
        <v>6.09</v>
      </c>
    </row>
    <row r="5199" spans="1:8" ht="27">
      <c r="A5199" s="359" t="s">
        <v>12540</v>
      </c>
      <c r="B5199" s="314" t="s">
        <v>6835</v>
      </c>
      <c r="C5199" s="359" t="s">
        <v>72</v>
      </c>
      <c r="D5199" s="359" t="s">
        <v>8200</v>
      </c>
      <c r="F5199" t="str">
        <f t="shared" si="164"/>
        <v>72975</v>
      </c>
      <c r="H5199" s="31">
        <f t="shared" si="165"/>
        <v>0.68</v>
      </c>
    </row>
    <row r="5200" spans="1:8" ht="40.5">
      <c r="A5200" s="359" t="s">
        <v>12541</v>
      </c>
      <c r="B5200" s="314" t="s">
        <v>3657</v>
      </c>
      <c r="C5200" s="359" t="s">
        <v>74</v>
      </c>
      <c r="D5200" s="359" t="s">
        <v>10174</v>
      </c>
      <c r="F5200" t="str">
        <f t="shared" si="164"/>
        <v>72978</v>
      </c>
      <c r="H5200" s="31">
        <f t="shared" si="165"/>
        <v>6.09</v>
      </c>
    </row>
    <row r="5201" spans="1:8" ht="40.5">
      <c r="A5201" s="359" t="s">
        <v>12542</v>
      </c>
      <c r="B5201" s="314" t="s">
        <v>3658</v>
      </c>
      <c r="C5201" s="359" t="s">
        <v>72</v>
      </c>
      <c r="D5201" s="359" t="s">
        <v>24455</v>
      </c>
      <c r="F5201" t="str">
        <f t="shared" si="164"/>
        <v>72979</v>
      </c>
      <c r="H5201" s="31">
        <f t="shared" si="165"/>
        <v>11.63</v>
      </c>
    </row>
    <row r="5202" spans="1:8" ht="67.5">
      <c r="A5202" s="359" t="s">
        <v>6836</v>
      </c>
      <c r="B5202" s="314" t="s">
        <v>6837</v>
      </c>
      <c r="C5202" s="359" t="s">
        <v>72</v>
      </c>
      <c r="D5202" s="359" t="s">
        <v>8090</v>
      </c>
      <c r="F5202" t="str">
        <f t="shared" si="164"/>
        <v>73760/1</v>
      </c>
      <c r="H5202" s="31">
        <f t="shared" si="165"/>
        <v>5.35</v>
      </c>
    </row>
    <row r="5203" spans="1:8" ht="40.5">
      <c r="A5203" s="359" t="s">
        <v>6838</v>
      </c>
      <c r="B5203" s="314" t="s">
        <v>3659</v>
      </c>
      <c r="C5203" s="359" t="s">
        <v>82</v>
      </c>
      <c r="D5203" s="359" t="s">
        <v>28180</v>
      </c>
      <c r="F5203" t="str">
        <f t="shared" si="164"/>
        <v>73849/1</v>
      </c>
      <c r="H5203" s="31">
        <f t="shared" si="165"/>
        <v>930.6</v>
      </c>
    </row>
    <row r="5204" spans="1:8" ht="40.5">
      <c r="A5204" s="359" t="s">
        <v>6839</v>
      </c>
      <c r="B5204" s="314" t="s">
        <v>3660</v>
      </c>
      <c r="C5204" s="359" t="s">
        <v>82</v>
      </c>
      <c r="D5204" s="359" t="s">
        <v>28181</v>
      </c>
      <c r="F5204" t="str">
        <f t="shared" si="164"/>
        <v>73849/2</v>
      </c>
      <c r="H5204" s="31">
        <f t="shared" si="165"/>
        <v>723.69</v>
      </c>
    </row>
    <row r="5205" spans="1:8" ht="40.5">
      <c r="A5205" s="359" t="s">
        <v>12543</v>
      </c>
      <c r="B5205" s="382" t="s">
        <v>2420</v>
      </c>
      <c r="C5205" s="359" t="s">
        <v>72</v>
      </c>
      <c r="D5205" s="359" t="s">
        <v>27385</v>
      </c>
      <c r="F5205" t="str">
        <f t="shared" si="164"/>
        <v>92391</v>
      </c>
      <c r="H5205" s="31">
        <f t="shared" si="165"/>
        <v>65.069999999999993</v>
      </c>
    </row>
    <row r="5206" spans="1:8" ht="40.5">
      <c r="A5206" s="359" t="s">
        <v>12544</v>
      </c>
      <c r="B5206" s="314" t="s">
        <v>2421</v>
      </c>
      <c r="C5206" s="359" t="s">
        <v>72</v>
      </c>
      <c r="D5206" s="359" t="s">
        <v>28182</v>
      </c>
      <c r="F5206" t="str">
        <f t="shared" si="164"/>
        <v>92392</v>
      </c>
      <c r="H5206" s="31">
        <f t="shared" si="165"/>
        <v>68.430000000000007</v>
      </c>
    </row>
    <row r="5207" spans="1:8" ht="40.5">
      <c r="A5207" s="359" t="s">
        <v>12545</v>
      </c>
      <c r="B5207" s="314" t="s">
        <v>2422</v>
      </c>
      <c r="C5207" s="359" t="s">
        <v>72</v>
      </c>
      <c r="D5207" s="359" t="s">
        <v>24556</v>
      </c>
      <c r="F5207" t="str">
        <f t="shared" si="164"/>
        <v>92393</v>
      </c>
      <c r="H5207" s="31">
        <f t="shared" si="165"/>
        <v>58.42</v>
      </c>
    </row>
    <row r="5208" spans="1:8" ht="40.5">
      <c r="A5208" s="359" t="s">
        <v>12546</v>
      </c>
      <c r="B5208" s="314" t="s">
        <v>2423</v>
      </c>
      <c r="C5208" s="359" t="s">
        <v>72</v>
      </c>
      <c r="D5208" s="359" t="s">
        <v>28183</v>
      </c>
      <c r="F5208" t="str">
        <f t="shared" si="164"/>
        <v>92394</v>
      </c>
      <c r="H5208" s="31">
        <f t="shared" si="165"/>
        <v>63.04</v>
      </c>
    </row>
    <row r="5209" spans="1:8" ht="40.5">
      <c r="A5209" s="359" t="s">
        <v>12547</v>
      </c>
      <c r="B5209" s="314" t="s">
        <v>2424</v>
      </c>
      <c r="C5209" s="359" t="s">
        <v>72</v>
      </c>
      <c r="D5209" s="359" t="s">
        <v>28184</v>
      </c>
      <c r="F5209" t="str">
        <f t="shared" si="164"/>
        <v>92395</v>
      </c>
      <c r="H5209" s="31">
        <f t="shared" si="165"/>
        <v>80.260000000000005</v>
      </c>
    </row>
    <row r="5210" spans="1:8" ht="40.5">
      <c r="A5210" s="359" t="s">
        <v>12548</v>
      </c>
      <c r="B5210" s="314" t="s">
        <v>6840</v>
      </c>
      <c r="C5210" s="359" t="s">
        <v>72</v>
      </c>
      <c r="D5210" s="359" t="s">
        <v>28185</v>
      </c>
      <c r="F5210" t="str">
        <f t="shared" si="164"/>
        <v>92396</v>
      </c>
      <c r="H5210" s="31">
        <f t="shared" si="165"/>
        <v>70.760000000000005</v>
      </c>
    </row>
    <row r="5211" spans="1:8" ht="40.5">
      <c r="A5211" s="359" t="s">
        <v>12549</v>
      </c>
      <c r="B5211" s="314" t="s">
        <v>6841</v>
      </c>
      <c r="C5211" s="359" t="s">
        <v>72</v>
      </c>
      <c r="D5211" s="359" t="s">
        <v>28186</v>
      </c>
      <c r="F5211" t="str">
        <f t="shared" si="164"/>
        <v>92397</v>
      </c>
      <c r="H5211" s="31">
        <f t="shared" si="165"/>
        <v>57.64</v>
      </c>
    </row>
    <row r="5212" spans="1:8" ht="40.5">
      <c r="A5212" s="359" t="s">
        <v>12550</v>
      </c>
      <c r="B5212" s="314" t="s">
        <v>6842</v>
      </c>
      <c r="C5212" s="359" t="s">
        <v>72</v>
      </c>
      <c r="D5212" s="359" t="s">
        <v>25603</v>
      </c>
      <c r="F5212" t="str">
        <f t="shared" si="164"/>
        <v>92398</v>
      </c>
      <c r="H5212" s="31">
        <f t="shared" si="165"/>
        <v>65.17</v>
      </c>
    </row>
    <row r="5213" spans="1:8" ht="40.5">
      <c r="A5213" s="359" t="s">
        <v>12551</v>
      </c>
      <c r="B5213" s="314" t="s">
        <v>6843</v>
      </c>
      <c r="C5213" s="359" t="s">
        <v>72</v>
      </c>
      <c r="D5213" s="359" t="s">
        <v>23754</v>
      </c>
      <c r="F5213" t="str">
        <f t="shared" si="164"/>
        <v>92399</v>
      </c>
      <c r="H5213" s="31">
        <f t="shared" si="165"/>
        <v>66.599999999999994</v>
      </c>
    </row>
    <row r="5214" spans="1:8" ht="40.5">
      <c r="A5214" s="359" t="s">
        <v>12552</v>
      </c>
      <c r="B5214" s="314" t="s">
        <v>3661</v>
      </c>
      <c r="C5214" s="359" t="s">
        <v>72</v>
      </c>
      <c r="D5214" s="359" t="s">
        <v>28187</v>
      </c>
      <c r="F5214" t="str">
        <f t="shared" si="164"/>
        <v>92400</v>
      </c>
      <c r="H5214" s="31">
        <f t="shared" si="165"/>
        <v>80.31</v>
      </c>
    </row>
    <row r="5215" spans="1:8" ht="40.5">
      <c r="A5215" s="359" t="s">
        <v>12553</v>
      </c>
      <c r="B5215" s="314" t="s">
        <v>2425</v>
      </c>
      <c r="C5215" s="359" t="s">
        <v>72</v>
      </c>
      <c r="D5215" s="359" t="s">
        <v>28188</v>
      </c>
      <c r="F5215" t="str">
        <f t="shared" si="164"/>
        <v>92401</v>
      </c>
      <c r="H5215" s="31">
        <f t="shared" si="165"/>
        <v>81.83</v>
      </c>
    </row>
    <row r="5216" spans="1:8" ht="40.5">
      <c r="A5216" s="359" t="s">
        <v>12554</v>
      </c>
      <c r="B5216" s="314" t="s">
        <v>3662</v>
      </c>
      <c r="C5216" s="359" t="s">
        <v>72</v>
      </c>
      <c r="D5216" s="359" t="s">
        <v>26717</v>
      </c>
      <c r="F5216" t="str">
        <f t="shared" si="164"/>
        <v>92402</v>
      </c>
      <c r="H5216" s="31">
        <f t="shared" si="165"/>
        <v>72.55</v>
      </c>
    </row>
    <row r="5217" spans="1:8" ht="40.5">
      <c r="A5217" s="359" t="s">
        <v>12555</v>
      </c>
      <c r="B5217" s="314" t="s">
        <v>3663</v>
      </c>
      <c r="C5217" s="359" t="s">
        <v>72</v>
      </c>
      <c r="D5217" s="359" t="s">
        <v>28189</v>
      </c>
      <c r="F5217" t="str">
        <f t="shared" si="164"/>
        <v>92403</v>
      </c>
      <c r="H5217" s="31">
        <f t="shared" si="165"/>
        <v>59.3</v>
      </c>
    </row>
    <row r="5218" spans="1:8" ht="40.5">
      <c r="A5218" s="359" t="s">
        <v>12556</v>
      </c>
      <c r="B5218" s="382" t="s">
        <v>3664</v>
      </c>
      <c r="C5218" s="359" t="s">
        <v>72</v>
      </c>
      <c r="D5218" s="359" t="s">
        <v>28190</v>
      </c>
      <c r="F5218" t="str">
        <f t="shared" si="164"/>
        <v>92404</v>
      </c>
      <c r="H5218" s="31">
        <f t="shared" si="165"/>
        <v>66.83</v>
      </c>
    </row>
    <row r="5219" spans="1:8" ht="40.5">
      <c r="A5219" s="359" t="s">
        <v>12557</v>
      </c>
      <c r="B5219" s="382" t="s">
        <v>3665</v>
      </c>
      <c r="C5219" s="359" t="s">
        <v>72</v>
      </c>
      <c r="D5219" s="359" t="s">
        <v>28191</v>
      </c>
      <c r="F5219" t="str">
        <f t="shared" si="164"/>
        <v>92405</v>
      </c>
      <c r="H5219" s="31">
        <f t="shared" si="165"/>
        <v>68.239999999999995</v>
      </c>
    </row>
    <row r="5220" spans="1:8" ht="40.5">
      <c r="A5220" s="359" t="s">
        <v>12558</v>
      </c>
      <c r="B5220" s="314" t="s">
        <v>3666</v>
      </c>
      <c r="C5220" s="359" t="s">
        <v>72</v>
      </c>
      <c r="D5220" s="359" t="s">
        <v>24695</v>
      </c>
      <c r="F5220" t="str">
        <f t="shared" si="164"/>
        <v>92406</v>
      </c>
      <c r="H5220" s="31">
        <f t="shared" si="165"/>
        <v>81.97</v>
      </c>
    </row>
    <row r="5221" spans="1:8" ht="40.5">
      <c r="A5221" s="359" t="s">
        <v>12559</v>
      </c>
      <c r="B5221" s="314" t="s">
        <v>3667</v>
      </c>
      <c r="C5221" s="359" t="s">
        <v>72</v>
      </c>
      <c r="D5221" s="359" t="s">
        <v>22410</v>
      </c>
      <c r="F5221" t="str">
        <f t="shared" si="164"/>
        <v>92407</v>
      </c>
      <c r="H5221" s="31">
        <f t="shared" si="165"/>
        <v>83.49</v>
      </c>
    </row>
    <row r="5222" spans="1:8" ht="40.5">
      <c r="A5222" s="359" t="s">
        <v>12560</v>
      </c>
      <c r="B5222" s="314" t="s">
        <v>6844</v>
      </c>
      <c r="C5222" s="359" t="s">
        <v>72</v>
      </c>
      <c r="D5222" s="359" t="s">
        <v>24426</v>
      </c>
      <c r="F5222" t="str">
        <f t="shared" si="164"/>
        <v>93679</v>
      </c>
      <c r="H5222" s="31">
        <f t="shared" si="165"/>
        <v>77.17</v>
      </c>
    </row>
    <row r="5223" spans="1:8" ht="40.5">
      <c r="A5223" s="359" t="s">
        <v>12561</v>
      </c>
      <c r="B5223" s="314" t="s">
        <v>6845</v>
      </c>
      <c r="C5223" s="359" t="s">
        <v>72</v>
      </c>
      <c r="D5223" s="359" t="s">
        <v>28192</v>
      </c>
      <c r="F5223" t="str">
        <f t="shared" si="164"/>
        <v>93680</v>
      </c>
      <c r="H5223" s="31">
        <f t="shared" si="165"/>
        <v>63.78</v>
      </c>
    </row>
    <row r="5224" spans="1:8" ht="40.5">
      <c r="A5224" s="359" t="s">
        <v>12562</v>
      </c>
      <c r="B5224" s="314" t="s">
        <v>6846</v>
      </c>
      <c r="C5224" s="359" t="s">
        <v>72</v>
      </c>
      <c r="D5224" s="359" t="s">
        <v>28193</v>
      </c>
      <c r="F5224" t="str">
        <f t="shared" si="164"/>
        <v>93681</v>
      </c>
      <c r="H5224" s="31">
        <f t="shared" si="165"/>
        <v>77.430000000000007</v>
      </c>
    </row>
    <row r="5225" spans="1:8" ht="40.5">
      <c r="A5225" s="359" t="s">
        <v>12563</v>
      </c>
      <c r="B5225" s="314" t="s">
        <v>6847</v>
      </c>
      <c r="C5225" s="359" t="s">
        <v>72</v>
      </c>
      <c r="D5225" s="359" t="s">
        <v>27857</v>
      </c>
      <c r="F5225" t="str">
        <f t="shared" si="164"/>
        <v>93682</v>
      </c>
      <c r="H5225" s="31">
        <f t="shared" si="165"/>
        <v>78.97</v>
      </c>
    </row>
    <row r="5226" spans="1:8" ht="27">
      <c r="A5226" s="359" t="s">
        <v>12564</v>
      </c>
      <c r="B5226" s="314" t="s">
        <v>12565</v>
      </c>
      <c r="C5226" s="359" t="s">
        <v>74</v>
      </c>
      <c r="D5226" s="359" t="s">
        <v>13192</v>
      </c>
      <c r="F5226" t="str">
        <f t="shared" ref="F5226:F5289" si="166">TRIM(A5226)</f>
        <v>97114</v>
      </c>
      <c r="H5226" s="31">
        <f t="shared" si="165"/>
        <v>0.46</v>
      </c>
    </row>
    <row r="5227" spans="1:8" ht="40.5">
      <c r="A5227" s="359" t="s">
        <v>12566</v>
      </c>
      <c r="B5227" s="314" t="s">
        <v>12567</v>
      </c>
      <c r="C5227" s="359" t="s">
        <v>70</v>
      </c>
      <c r="D5227" s="359" t="s">
        <v>27404</v>
      </c>
      <c r="F5227" t="str">
        <f t="shared" si="166"/>
        <v>97115</v>
      </c>
      <c r="H5227" s="31">
        <f t="shared" si="165"/>
        <v>44.61</v>
      </c>
    </row>
    <row r="5228" spans="1:8" ht="40.5">
      <c r="A5228" s="359" t="s">
        <v>12568</v>
      </c>
      <c r="B5228" s="314" t="s">
        <v>12569</v>
      </c>
      <c r="C5228" s="359" t="s">
        <v>70</v>
      </c>
      <c r="D5228" s="359" t="s">
        <v>10057</v>
      </c>
      <c r="F5228" t="str">
        <f t="shared" si="166"/>
        <v>97120</v>
      </c>
      <c r="H5228" s="31">
        <f t="shared" si="165"/>
        <v>7.42</v>
      </c>
    </row>
    <row r="5229" spans="1:8" ht="40.5">
      <c r="A5229" s="359" t="s">
        <v>12570</v>
      </c>
      <c r="B5229" s="314" t="s">
        <v>12571</v>
      </c>
      <c r="C5229" s="359" t="s">
        <v>72</v>
      </c>
      <c r="D5229" s="359" t="s">
        <v>22413</v>
      </c>
      <c r="F5229" t="str">
        <f t="shared" si="166"/>
        <v>97802</v>
      </c>
      <c r="H5229" s="31">
        <f t="shared" si="165"/>
        <v>4.76</v>
      </c>
    </row>
    <row r="5230" spans="1:8" ht="40.5">
      <c r="A5230" s="359" t="s">
        <v>12573</v>
      </c>
      <c r="B5230" s="314" t="s">
        <v>12574</v>
      </c>
      <c r="C5230" s="359" t="s">
        <v>72</v>
      </c>
      <c r="D5230" s="359" t="s">
        <v>12539</v>
      </c>
      <c r="F5230" t="str">
        <f t="shared" si="166"/>
        <v>97803</v>
      </c>
      <c r="H5230" s="31">
        <f t="shared" si="165"/>
        <v>5.74</v>
      </c>
    </row>
    <row r="5231" spans="1:8" ht="40.5">
      <c r="A5231" s="359" t="s">
        <v>12575</v>
      </c>
      <c r="B5231" s="314" t="s">
        <v>12576</v>
      </c>
      <c r="C5231" s="359" t="s">
        <v>72</v>
      </c>
      <c r="D5231" s="359" t="s">
        <v>11112</v>
      </c>
      <c r="F5231" t="str">
        <f t="shared" si="166"/>
        <v>97805</v>
      </c>
      <c r="H5231" s="31">
        <f t="shared" si="165"/>
        <v>10.29</v>
      </c>
    </row>
    <row r="5232" spans="1:8" ht="40.5">
      <c r="A5232" s="359" t="s">
        <v>12578</v>
      </c>
      <c r="B5232" s="314" t="s">
        <v>12579</v>
      </c>
      <c r="C5232" s="359" t="s">
        <v>72</v>
      </c>
      <c r="D5232" s="359" t="s">
        <v>23629</v>
      </c>
      <c r="F5232" t="str">
        <f t="shared" si="166"/>
        <v>97806</v>
      </c>
      <c r="H5232" s="31">
        <f t="shared" si="165"/>
        <v>12.59</v>
      </c>
    </row>
    <row r="5233" spans="1:8" ht="40.5">
      <c r="A5233" s="359" t="s">
        <v>12580</v>
      </c>
      <c r="B5233" s="314" t="s">
        <v>12581</v>
      </c>
      <c r="C5233" s="359" t="s">
        <v>72</v>
      </c>
      <c r="D5233" s="359" t="s">
        <v>25335</v>
      </c>
      <c r="F5233" t="str">
        <f t="shared" si="166"/>
        <v>97807</v>
      </c>
      <c r="H5233" s="31">
        <f t="shared" si="165"/>
        <v>14.59</v>
      </c>
    </row>
    <row r="5234" spans="1:8" ht="40.5">
      <c r="A5234" s="359" t="s">
        <v>12582</v>
      </c>
      <c r="B5234" s="314" t="s">
        <v>12583</v>
      </c>
      <c r="C5234" s="359" t="s">
        <v>72</v>
      </c>
      <c r="D5234" s="359" t="s">
        <v>25221</v>
      </c>
      <c r="F5234" t="str">
        <f t="shared" si="166"/>
        <v>97809</v>
      </c>
      <c r="H5234" s="31">
        <f t="shared" si="165"/>
        <v>18.38</v>
      </c>
    </row>
    <row r="5235" spans="1:8" ht="40.5">
      <c r="A5235" s="359" t="s">
        <v>12584</v>
      </c>
      <c r="B5235" s="314" t="s">
        <v>12585</v>
      </c>
      <c r="C5235" s="359" t="s">
        <v>72</v>
      </c>
      <c r="D5235" s="359" t="s">
        <v>14101</v>
      </c>
      <c r="F5235" t="str">
        <f t="shared" si="166"/>
        <v>97810</v>
      </c>
      <c r="H5235" s="31">
        <f t="shared" si="165"/>
        <v>20.66</v>
      </c>
    </row>
    <row r="5236" spans="1:8" ht="40.5">
      <c r="A5236" s="359" t="s">
        <v>12586</v>
      </c>
      <c r="B5236" s="314" t="s">
        <v>12587</v>
      </c>
      <c r="C5236" s="359" t="s">
        <v>72</v>
      </c>
      <c r="D5236" s="359" t="s">
        <v>24530</v>
      </c>
      <c r="F5236" t="str">
        <f t="shared" si="166"/>
        <v>97811</v>
      </c>
      <c r="H5236" s="31">
        <f t="shared" si="165"/>
        <v>22.72</v>
      </c>
    </row>
    <row r="5237" spans="1:8" ht="40.5">
      <c r="A5237" s="359" t="s">
        <v>12588</v>
      </c>
      <c r="B5237" s="314" t="s">
        <v>12589</v>
      </c>
      <c r="C5237" s="359" t="s">
        <v>72</v>
      </c>
      <c r="D5237" s="359" t="s">
        <v>13686</v>
      </c>
      <c r="F5237" t="str">
        <f t="shared" si="166"/>
        <v>97813</v>
      </c>
      <c r="H5237" s="31">
        <f t="shared" si="165"/>
        <v>4.97</v>
      </c>
    </row>
    <row r="5238" spans="1:8" ht="40.5">
      <c r="A5238" s="359" t="s">
        <v>12590</v>
      </c>
      <c r="B5238" s="314" t="s">
        <v>12591</v>
      </c>
      <c r="C5238" s="359" t="s">
        <v>72</v>
      </c>
      <c r="D5238" s="359" t="s">
        <v>9874</v>
      </c>
      <c r="F5238" t="str">
        <f t="shared" si="166"/>
        <v>97814</v>
      </c>
      <c r="H5238" s="31">
        <f t="shared" si="165"/>
        <v>5.95</v>
      </c>
    </row>
    <row r="5239" spans="1:8" ht="40.5">
      <c r="A5239" s="359" t="s">
        <v>12592</v>
      </c>
      <c r="B5239" s="314" t="s">
        <v>12593</v>
      </c>
      <c r="C5239" s="359" t="s">
        <v>72</v>
      </c>
      <c r="D5239" s="359" t="s">
        <v>22124</v>
      </c>
      <c r="F5239" t="str">
        <f t="shared" si="166"/>
        <v>97816</v>
      </c>
      <c r="H5239" s="31">
        <f t="shared" si="165"/>
        <v>10.86</v>
      </c>
    </row>
    <row r="5240" spans="1:8" ht="40.5">
      <c r="A5240" s="359" t="s">
        <v>12594</v>
      </c>
      <c r="B5240" s="314" t="s">
        <v>12595</v>
      </c>
      <c r="C5240" s="359" t="s">
        <v>72</v>
      </c>
      <c r="D5240" s="359" t="s">
        <v>13702</v>
      </c>
      <c r="F5240" t="str">
        <f t="shared" si="166"/>
        <v>97817</v>
      </c>
      <c r="H5240" s="31">
        <f t="shared" si="165"/>
        <v>13.16</v>
      </c>
    </row>
    <row r="5241" spans="1:8" ht="40.5">
      <c r="A5241" s="359" t="s">
        <v>12596</v>
      </c>
      <c r="B5241" s="314" t="s">
        <v>12597</v>
      </c>
      <c r="C5241" s="359" t="s">
        <v>72</v>
      </c>
      <c r="D5241" s="359" t="s">
        <v>28194</v>
      </c>
      <c r="F5241" t="str">
        <f t="shared" si="166"/>
        <v>97818</v>
      </c>
      <c r="H5241" s="31">
        <f t="shared" si="165"/>
        <v>15.39</v>
      </c>
    </row>
    <row r="5242" spans="1:8" ht="40.5">
      <c r="A5242" s="359" t="s">
        <v>12598</v>
      </c>
      <c r="B5242" s="314" t="s">
        <v>12599</v>
      </c>
      <c r="C5242" s="359" t="s">
        <v>72</v>
      </c>
      <c r="D5242" s="359" t="s">
        <v>24362</v>
      </c>
      <c r="F5242" t="str">
        <f t="shared" si="166"/>
        <v>97820</v>
      </c>
      <c r="H5242" s="31">
        <f t="shared" si="165"/>
        <v>19.53</v>
      </c>
    </row>
    <row r="5243" spans="1:8" ht="40.5">
      <c r="A5243" s="359" t="s">
        <v>12600</v>
      </c>
      <c r="B5243" s="314" t="s">
        <v>12601</v>
      </c>
      <c r="C5243" s="359" t="s">
        <v>72</v>
      </c>
      <c r="D5243" s="359" t="s">
        <v>25148</v>
      </c>
      <c r="F5243" t="str">
        <f t="shared" si="166"/>
        <v>97821</v>
      </c>
      <c r="H5243" s="31">
        <f t="shared" si="165"/>
        <v>21.81</v>
      </c>
    </row>
    <row r="5244" spans="1:8" ht="40.5">
      <c r="A5244" s="359" t="s">
        <v>12602</v>
      </c>
      <c r="B5244" s="314" t="s">
        <v>12603</v>
      </c>
      <c r="C5244" s="359" t="s">
        <v>72</v>
      </c>
      <c r="D5244" s="359" t="s">
        <v>23795</v>
      </c>
      <c r="F5244" t="str">
        <f t="shared" si="166"/>
        <v>97822</v>
      </c>
      <c r="H5244" s="31">
        <f t="shared" si="165"/>
        <v>24.07</v>
      </c>
    </row>
    <row r="5245" spans="1:8" ht="40.5">
      <c r="A5245" s="359" t="s">
        <v>12604</v>
      </c>
      <c r="B5245" s="314" t="s">
        <v>3668</v>
      </c>
      <c r="C5245" s="359" t="s">
        <v>72</v>
      </c>
      <c r="D5245" s="359" t="s">
        <v>27230</v>
      </c>
      <c r="F5245" t="str">
        <f t="shared" si="166"/>
        <v>72947</v>
      </c>
      <c r="H5245" s="31">
        <f t="shared" si="165"/>
        <v>21.38</v>
      </c>
    </row>
    <row r="5246" spans="1:8">
      <c r="A5246" s="359" t="s">
        <v>12605</v>
      </c>
      <c r="B5246" s="314" t="s">
        <v>6848</v>
      </c>
      <c r="C5246" s="359" t="s">
        <v>72</v>
      </c>
      <c r="D5246" s="359" t="s">
        <v>8571</v>
      </c>
      <c r="F5246" t="str">
        <f t="shared" si="166"/>
        <v>83693</v>
      </c>
      <c r="H5246" s="31">
        <f t="shared" si="165"/>
        <v>4.66</v>
      </c>
    </row>
    <row r="5247" spans="1:8" ht="54">
      <c r="A5247" s="359" t="s">
        <v>6849</v>
      </c>
      <c r="B5247" s="314" t="s">
        <v>6850</v>
      </c>
      <c r="C5247" s="359" t="s">
        <v>74</v>
      </c>
      <c r="D5247" s="359" t="s">
        <v>28195</v>
      </c>
      <c r="F5247" t="str">
        <f t="shared" si="166"/>
        <v>73770/1</v>
      </c>
      <c r="H5247" s="31">
        <f t="shared" si="165"/>
        <v>577.29999999999995</v>
      </c>
    </row>
    <row r="5248" spans="1:8" ht="40.5">
      <c r="A5248" s="359" t="s">
        <v>6851</v>
      </c>
      <c r="B5248" s="314" t="s">
        <v>6852</v>
      </c>
      <c r="C5248" s="359" t="s">
        <v>74</v>
      </c>
      <c r="D5248" s="359" t="s">
        <v>28196</v>
      </c>
      <c r="F5248" t="str">
        <f t="shared" si="166"/>
        <v>73770/2</v>
      </c>
      <c r="H5248" s="31">
        <f t="shared" si="165"/>
        <v>499.66</v>
      </c>
    </row>
    <row r="5249" spans="1:8" ht="40.5">
      <c r="A5249" s="359" t="s">
        <v>6853</v>
      </c>
      <c r="B5249" s="314" t="s">
        <v>3669</v>
      </c>
      <c r="C5249" s="359" t="s">
        <v>72</v>
      </c>
      <c r="D5249" s="359" t="s">
        <v>11117</v>
      </c>
      <c r="F5249" t="str">
        <f t="shared" si="166"/>
        <v>83696/1</v>
      </c>
      <c r="H5249" s="31">
        <f t="shared" si="165"/>
        <v>6.23</v>
      </c>
    </row>
    <row r="5250" spans="1:8" ht="27">
      <c r="A5250" s="359" t="s">
        <v>12607</v>
      </c>
      <c r="B5250" s="314" t="s">
        <v>6854</v>
      </c>
      <c r="C5250" s="359" t="s">
        <v>2148</v>
      </c>
      <c r="D5250" s="359" t="s">
        <v>28197</v>
      </c>
      <c r="F5250" t="str">
        <f t="shared" si="166"/>
        <v>72962</v>
      </c>
      <c r="H5250" s="31">
        <f t="shared" si="165"/>
        <v>345.83</v>
      </c>
    </row>
    <row r="5251" spans="1:8">
      <c r="A5251" s="359" t="s">
        <v>12608</v>
      </c>
      <c r="B5251" s="314" t="s">
        <v>6855</v>
      </c>
      <c r="C5251" s="359" t="s">
        <v>2148</v>
      </c>
      <c r="D5251" s="359" t="s">
        <v>28198</v>
      </c>
      <c r="F5251" t="str">
        <f t="shared" si="166"/>
        <v>72963</v>
      </c>
      <c r="H5251" s="31">
        <f t="shared" si="165"/>
        <v>291.45</v>
      </c>
    </row>
    <row r="5252" spans="1:8" ht="27">
      <c r="A5252" s="359" t="s">
        <v>22562</v>
      </c>
      <c r="B5252" s="314" t="s">
        <v>22563</v>
      </c>
      <c r="C5252" s="359" t="s">
        <v>82</v>
      </c>
      <c r="D5252" s="359" t="s">
        <v>28199</v>
      </c>
      <c r="F5252" t="str">
        <f t="shared" si="166"/>
        <v>73759/2</v>
      </c>
      <c r="H5252" s="31">
        <f t="shared" si="165"/>
        <v>576.01</v>
      </c>
    </row>
    <row r="5253" spans="1:8" ht="40.5">
      <c r="A5253" s="359" t="s">
        <v>12609</v>
      </c>
      <c r="B5253" s="314" t="s">
        <v>28200</v>
      </c>
      <c r="C5253" s="359" t="s">
        <v>82</v>
      </c>
      <c r="D5253" s="359" t="s">
        <v>28201</v>
      </c>
      <c r="F5253" t="str">
        <f t="shared" si="166"/>
        <v>95995</v>
      </c>
      <c r="H5253" s="31">
        <f t="shared" ref="H5253:H5316" si="167">ROUND(D5253*(1+$H$1),2)</f>
        <v>1260.99</v>
      </c>
    </row>
    <row r="5254" spans="1:8" ht="40.5">
      <c r="A5254" s="359" t="s">
        <v>12610</v>
      </c>
      <c r="B5254" s="314" t="s">
        <v>28202</v>
      </c>
      <c r="C5254" s="359" t="s">
        <v>82</v>
      </c>
      <c r="D5254" s="359" t="s">
        <v>28203</v>
      </c>
      <c r="F5254" t="str">
        <f t="shared" si="166"/>
        <v>95996</v>
      </c>
      <c r="H5254" s="31">
        <f t="shared" si="167"/>
        <v>1196.33</v>
      </c>
    </row>
    <row r="5255" spans="1:8" ht="27">
      <c r="A5255" s="359" t="s">
        <v>12611</v>
      </c>
      <c r="B5255" s="314" t="s">
        <v>28204</v>
      </c>
      <c r="C5255" s="359" t="s">
        <v>72</v>
      </c>
      <c r="D5255" s="359" t="s">
        <v>9872</v>
      </c>
      <c r="F5255" t="str">
        <f t="shared" si="166"/>
        <v>96001</v>
      </c>
      <c r="H5255" s="31">
        <f t="shared" si="167"/>
        <v>6.6</v>
      </c>
    </row>
    <row r="5256" spans="1:8" ht="27">
      <c r="A5256" s="359" t="s">
        <v>12612</v>
      </c>
      <c r="B5256" s="314" t="s">
        <v>6856</v>
      </c>
      <c r="C5256" s="359" t="s">
        <v>82</v>
      </c>
      <c r="D5256" s="359" t="s">
        <v>28205</v>
      </c>
      <c r="F5256" t="str">
        <f t="shared" si="166"/>
        <v>96393</v>
      </c>
      <c r="H5256" s="31">
        <f t="shared" si="167"/>
        <v>143.54</v>
      </c>
    </row>
    <row r="5257" spans="1:8" ht="40.5">
      <c r="A5257" s="359" t="s">
        <v>12613</v>
      </c>
      <c r="B5257" s="314" t="s">
        <v>6857</v>
      </c>
      <c r="C5257" s="359" t="s">
        <v>82</v>
      </c>
      <c r="D5257" s="359" t="s">
        <v>28206</v>
      </c>
      <c r="F5257" t="str">
        <f t="shared" si="166"/>
        <v>96394</v>
      </c>
      <c r="H5257" s="31">
        <f t="shared" si="167"/>
        <v>181.8</v>
      </c>
    </row>
    <row r="5258" spans="1:8" ht="27">
      <c r="A5258" s="359" t="s">
        <v>12614</v>
      </c>
      <c r="B5258" s="314" t="s">
        <v>6858</v>
      </c>
      <c r="C5258" s="359" t="s">
        <v>82</v>
      </c>
      <c r="D5258" s="359" t="s">
        <v>28207</v>
      </c>
      <c r="F5258" t="str">
        <f t="shared" si="166"/>
        <v>96395</v>
      </c>
      <c r="H5258" s="31">
        <f t="shared" si="167"/>
        <v>198.79</v>
      </c>
    </row>
    <row r="5259" spans="1:8" ht="27">
      <c r="A5259" s="359" t="s">
        <v>12615</v>
      </c>
      <c r="B5259" s="314" t="s">
        <v>6859</v>
      </c>
      <c r="C5259" s="359" t="s">
        <v>72</v>
      </c>
      <c r="D5259" s="359" t="s">
        <v>23548</v>
      </c>
      <c r="F5259" t="str">
        <f t="shared" si="166"/>
        <v>73445</v>
      </c>
      <c r="H5259" s="31">
        <f t="shared" si="167"/>
        <v>10.93</v>
      </c>
    </row>
    <row r="5260" spans="1:8">
      <c r="A5260" s="359" t="s">
        <v>12617</v>
      </c>
      <c r="B5260" s="314" t="s">
        <v>6860</v>
      </c>
      <c r="C5260" s="359" t="s">
        <v>72</v>
      </c>
      <c r="D5260" s="359" t="s">
        <v>24952</v>
      </c>
      <c r="F5260" t="str">
        <f t="shared" si="166"/>
        <v>73446</v>
      </c>
      <c r="H5260" s="31">
        <f t="shared" si="167"/>
        <v>24.35</v>
      </c>
    </row>
    <row r="5261" spans="1:8">
      <c r="A5261" s="359" t="s">
        <v>6861</v>
      </c>
      <c r="B5261" s="314" t="s">
        <v>6862</v>
      </c>
      <c r="C5261" s="359" t="s">
        <v>72</v>
      </c>
      <c r="D5261" s="359" t="s">
        <v>23410</v>
      </c>
      <c r="F5261" t="str">
        <f t="shared" si="166"/>
        <v>74133/1</v>
      </c>
      <c r="H5261" s="31">
        <f t="shared" si="167"/>
        <v>21.93</v>
      </c>
    </row>
    <row r="5262" spans="1:8">
      <c r="A5262" s="359" t="s">
        <v>6863</v>
      </c>
      <c r="B5262" s="314" t="s">
        <v>6864</v>
      </c>
      <c r="C5262" s="359" t="s">
        <v>72</v>
      </c>
      <c r="D5262" s="359" t="s">
        <v>22614</v>
      </c>
      <c r="F5262" t="str">
        <f t="shared" si="166"/>
        <v>74133/2</v>
      </c>
      <c r="H5262" s="31">
        <f t="shared" si="167"/>
        <v>27.56</v>
      </c>
    </row>
    <row r="5263" spans="1:8">
      <c r="A5263" s="359" t="s">
        <v>12618</v>
      </c>
      <c r="B5263" s="314" t="s">
        <v>6865</v>
      </c>
      <c r="C5263" s="359" t="s">
        <v>72</v>
      </c>
      <c r="D5263" s="359" t="s">
        <v>28208</v>
      </c>
      <c r="F5263" t="str">
        <f t="shared" si="166"/>
        <v>79462</v>
      </c>
      <c r="H5263" s="31">
        <f t="shared" si="167"/>
        <v>73.38</v>
      </c>
    </row>
    <row r="5264" spans="1:8" ht="40.5">
      <c r="A5264" s="359" t="s">
        <v>6866</v>
      </c>
      <c r="B5264" s="314" t="s">
        <v>3670</v>
      </c>
      <c r="C5264" s="359" t="s">
        <v>72</v>
      </c>
      <c r="D5264" s="359" t="s">
        <v>28209</v>
      </c>
      <c r="F5264" t="str">
        <f t="shared" si="166"/>
        <v>79494/1</v>
      </c>
      <c r="H5264" s="31">
        <f t="shared" si="167"/>
        <v>15.06</v>
      </c>
    </row>
    <row r="5265" spans="1:8" ht="27">
      <c r="A5265" s="359" t="s">
        <v>12619</v>
      </c>
      <c r="B5265" s="314" t="s">
        <v>6867</v>
      </c>
      <c r="C5265" s="359" t="s">
        <v>72</v>
      </c>
      <c r="D5265" s="359" t="s">
        <v>13689</v>
      </c>
      <c r="F5265" t="str">
        <f t="shared" si="166"/>
        <v>84651</v>
      </c>
      <c r="H5265" s="31">
        <f t="shared" si="167"/>
        <v>11.84</v>
      </c>
    </row>
    <row r="5266" spans="1:8" ht="40.5">
      <c r="A5266" s="359" t="s">
        <v>12620</v>
      </c>
      <c r="B5266" s="314" t="s">
        <v>3671</v>
      </c>
      <c r="C5266" s="359" t="s">
        <v>72</v>
      </c>
      <c r="D5266" s="359" t="s">
        <v>13824</v>
      </c>
      <c r="F5266" t="str">
        <f t="shared" si="166"/>
        <v>88411</v>
      </c>
      <c r="H5266" s="31">
        <f t="shared" si="167"/>
        <v>3.1</v>
      </c>
    </row>
    <row r="5267" spans="1:8" ht="40.5">
      <c r="A5267" s="359" t="s">
        <v>12622</v>
      </c>
      <c r="B5267" s="314" t="s">
        <v>3672</v>
      </c>
      <c r="C5267" s="359" t="s">
        <v>72</v>
      </c>
      <c r="D5267" s="359" t="s">
        <v>24768</v>
      </c>
      <c r="F5267" t="str">
        <f t="shared" si="166"/>
        <v>88412</v>
      </c>
      <c r="H5267" s="31">
        <f t="shared" si="167"/>
        <v>2.39</v>
      </c>
    </row>
    <row r="5268" spans="1:8" ht="40.5">
      <c r="A5268" s="359" t="s">
        <v>12623</v>
      </c>
      <c r="B5268" s="314" t="s">
        <v>2245</v>
      </c>
      <c r="C5268" s="359" t="s">
        <v>72</v>
      </c>
      <c r="D5268" s="359" t="s">
        <v>24769</v>
      </c>
      <c r="F5268" t="str">
        <f t="shared" si="166"/>
        <v>88413</v>
      </c>
      <c r="H5268" s="31">
        <f t="shared" si="167"/>
        <v>4.51</v>
      </c>
    </row>
    <row r="5269" spans="1:8" ht="40.5">
      <c r="A5269" s="359" t="s">
        <v>12624</v>
      </c>
      <c r="B5269" s="314" t="s">
        <v>2246</v>
      </c>
      <c r="C5269" s="359" t="s">
        <v>72</v>
      </c>
      <c r="D5269" s="359" t="s">
        <v>13823</v>
      </c>
      <c r="F5269" t="str">
        <f t="shared" si="166"/>
        <v>88414</v>
      </c>
      <c r="H5269" s="31">
        <f t="shared" si="167"/>
        <v>4.95</v>
      </c>
    </row>
    <row r="5270" spans="1:8" ht="27">
      <c r="A5270" s="359" t="s">
        <v>12625</v>
      </c>
      <c r="B5270" s="314" t="s">
        <v>3673</v>
      </c>
      <c r="C5270" s="359" t="s">
        <v>72</v>
      </c>
      <c r="D5270" s="359" t="s">
        <v>8110</v>
      </c>
      <c r="F5270" t="str">
        <f t="shared" si="166"/>
        <v>88415</v>
      </c>
      <c r="H5270" s="31">
        <f t="shared" si="167"/>
        <v>3.32</v>
      </c>
    </row>
    <row r="5271" spans="1:8" ht="54">
      <c r="A5271" s="359" t="s">
        <v>12627</v>
      </c>
      <c r="B5271" s="314" t="s">
        <v>3674</v>
      </c>
      <c r="C5271" s="359" t="s">
        <v>72</v>
      </c>
      <c r="D5271" s="359" t="s">
        <v>22010</v>
      </c>
      <c r="F5271" t="str">
        <f t="shared" si="166"/>
        <v>88416</v>
      </c>
      <c r="H5271" s="31">
        <f t="shared" si="167"/>
        <v>19.39</v>
      </c>
    </row>
    <row r="5272" spans="1:8" ht="54">
      <c r="A5272" s="359" t="s">
        <v>12628</v>
      </c>
      <c r="B5272" s="314" t="s">
        <v>3675</v>
      </c>
      <c r="C5272" s="359" t="s">
        <v>72</v>
      </c>
      <c r="D5272" s="359" t="s">
        <v>28210</v>
      </c>
      <c r="F5272" t="str">
        <f t="shared" si="166"/>
        <v>88417</v>
      </c>
      <c r="H5272" s="31">
        <f t="shared" si="167"/>
        <v>16.89</v>
      </c>
    </row>
    <row r="5273" spans="1:8" ht="54">
      <c r="A5273" s="359" t="s">
        <v>12630</v>
      </c>
      <c r="B5273" s="314" t="s">
        <v>6868</v>
      </c>
      <c r="C5273" s="359" t="s">
        <v>72</v>
      </c>
      <c r="D5273" s="359" t="s">
        <v>14818</v>
      </c>
      <c r="F5273" t="str">
        <f t="shared" si="166"/>
        <v>88420</v>
      </c>
      <c r="H5273" s="31">
        <f t="shared" si="167"/>
        <v>24.43</v>
      </c>
    </row>
    <row r="5274" spans="1:8" ht="54">
      <c r="A5274" s="359" t="s">
        <v>12631</v>
      </c>
      <c r="B5274" s="314" t="s">
        <v>6869</v>
      </c>
      <c r="C5274" s="359" t="s">
        <v>72</v>
      </c>
      <c r="D5274" s="359" t="s">
        <v>24997</v>
      </c>
      <c r="F5274" t="str">
        <f t="shared" si="166"/>
        <v>88421</v>
      </c>
      <c r="H5274" s="31">
        <f t="shared" si="167"/>
        <v>26.03</v>
      </c>
    </row>
    <row r="5275" spans="1:8" ht="40.5">
      <c r="A5275" s="359" t="s">
        <v>12632</v>
      </c>
      <c r="B5275" s="314" t="s">
        <v>23654</v>
      </c>
      <c r="C5275" s="359" t="s">
        <v>72</v>
      </c>
      <c r="D5275" s="359" t="s">
        <v>23782</v>
      </c>
      <c r="F5275" t="str">
        <f t="shared" si="166"/>
        <v>88423</v>
      </c>
      <c r="H5275" s="31">
        <f t="shared" si="167"/>
        <v>20.18</v>
      </c>
    </row>
    <row r="5276" spans="1:8" ht="54">
      <c r="A5276" s="359" t="s">
        <v>12633</v>
      </c>
      <c r="B5276" s="314" t="s">
        <v>3676</v>
      </c>
      <c r="C5276" s="359" t="s">
        <v>72</v>
      </c>
      <c r="D5276" s="359" t="s">
        <v>24602</v>
      </c>
      <c r="F5276" t="str">
        <f t="shared" si="166"/>
        <v>88424</v>
      </c>
      <c r="H5276" s="31">
        <f t="shared" si="167"/>
        <v>22.82</v>
      </c>
    </row>
    <row r="5277" spans="1:8" ht="54">
      <c r="A5277" s="359" t="s">
        <v>12634</v>
      </c>
      <c r="B5277" s="314" t="s">
        <v>3677</v>
      </c>
      <c r="C5277" s="359" t="s">
        <v>72</v>
      </c>
      <c r="D5277" s="359" t="s">
        <v>24360</v>
      </c>
      <c r="F5277" t="str">
        <f t="shared" si="166"/>
        <v>88426</v>
      </c>
      <c r="H5277" s="31">
        <f t="shared" si="167"/>
        <v>18.510000000000002</v>
      </c>
    </row>
    <row r="5278" spans="1:8" ht="54">
      <c r="A5278" s="359" t="s">
        <v>12635</v>
      </c>
      <c r="B5278" s="314" t="s">
        <v>3678</v>
      </c>
      <c r="C5278" s="359" t="s">
        <v>72</v>
      </c>
      <c r="D5278" s="359" t="s">
        <v>27582</v>
      </c>
      <c r="F5278" t="str">
        <f t="shared" si="166"/>
        <v>88428</v>
      </c>
      <c r="H5278" s="31">
        <f t="shared" si="167"/>
        <v>31.49</v>
      </c>
    </row>
    <row r="5279" spans="1:8" ht="54">
      <c r="A5279" s="359" t="s">
        <v>12636</v>
      </c>
      <c r="B5279" s="314" t="s">
        <v>3679</v>
      </c>
      <c r="C5279" s="359" t="s">
        <v>72</v>
      </c>
      <c r="D5279" s="359" t="s">
        <v>22639</v>
      </c>
      <c r="F5279" t="str">
        <f t="shared" si="166"/>
        <v>88429</v>
      </c>
      <c r="H5279" s="31">
        <f t="shared" si="167"/>
        <v>34.270000000000003</v>
      </c>
    </row>
    <row r="5280" spans="1:8" ht="40.5">
      <c r="A5280" s="359" t="s">
        <v>12637</v>
      </c>
      <c r="B5280" s="314" t="s">
        <v>2247</v>
      </c>
      <c r="C5280" s="359" t="s">
        <v>72</v>
      </c>
      <c r="D5280" s="359" t="s">
        <v>28211</v>
      </c>
      <c r="F5280" t="str">
        <f t="shared" si="166"/>
        <v>88431</v>
      </c>
      <c r="H5280" s="31">
        <f t="shared" si="167"/>
        <v>24.18</v>
      </c>
    </row>
    <row r="5281" spans="1:8" ht="40.5">
      <c r="A5281" s="359" t="s">
        <v>12638</v>
      </c>
      <c r="B5281" s="314" t="s">
        <v>6870</v>
      </c>
      <c r="C5281" s="359" t="s">
        <v>72</v>
      </c>
      <c r="D5281" s="359" t="s">
        <v>13753</v>
      </c>
      <c r="F5281" t="str">
        <f t="shared" si="166"/>
        <v>88432</v>
      </c>
      <c r="H5281" s="31">
        <f t="shared" si="167"/>
        <v>17.670000000000002</v>
      </c>
    </row>
    <row r="5282" spans="1:8" ht="27">
      <c r="A5282" s="359" t="s">
        <v>12639</v>
      </c>
      <c r="B5282" s="314" t="s">
        <v>6871</v>
      </c>
      <c r="C5282" s="359" t="s">
        <v>72</v>
      </c>
      <c r="D5282" s="359" t="s">
        <v>8511</v>
      </c>
      <c r="F5282" t="str">
        <f t="shared" si="166"/>
        <v>88482</v>
      </c>
      <c r="H5282" s="31">
        <f t="shared" si="167"/>
        <v>4.26</v>
      </c>
    </row>
    <row r="5283" spans="1:8" ht="27">
      <c r="A5283" s="359" t="s">
        <v>12641</v>
      </c>
      <c r="B5283" s="314" t="s">
        <v>2248</v>
      </c>
      <c r="C5283" s="359" t="s">
        <v>72</v>
      </c>
      <c r="D5283" s="359" t="s">
        <v>8691</v>
      </c>
      <c r="F5283" t="str">
        <f t="shared" si="166"/>
        <v>88483</v>
      </c>
      <c r="H5283" s="31">
        <f t="shared" si="167"/>
        <v>3.97</v>
      </c>
    </row>
    <row r="5284" spans="1:8" ht="27">
      <c r="A5284" s="359" t="s">
        <v>12643</v>
      </c>
      <c r="B5284" s="314" t="s">
        <v>6872</v>
      </c>
      <c r="C5284" s="359" t="s">
        <v>72</v>
      </c>
      <c r="D5284" s="359" t="s">
        <v>10918</v>
      </c>
      <c r="F5284" t="str">
        <f t="shared" si="166"/>
        <v>88484</v>
      </c>
      <c r="H5284" s="31">
        <f t="shared" si="167"/>
        <v>3.33</v>
      </c>
    </row>
    <row r="5285" spans="1:8" ht="27">
      <c r="A5285" s="359" t="s">
        <v>12644</v>
      </c>
      <c r="B5285" s="314" t="s">
        <v>6873</v>
      </c>
      <c r="C5285" s="359" t="s">
        <v>72</v>
      </c>
      <c r="D5285" s="359" t="s">
        <v>7910</v>
      </c>
      <c r="F5285" t="str">
        <f t="shared" si="166"/>
        <v>88485</v>
      </c>
      <c r="H5285" s="31">
        <f t="shared" si="167"/>
        <v>2.92</v>
      </c>
    </row>
    <row r="5286" spans="1:8" ht="27">
      <c r="A5286" s="359" t="s">
        <v>12646</v>
      </c>
      <c r="B5286" s="314" t="s">
        <v>2249</v>
      </c>
      <c r="C5286" s="359" t="s">
        <v>72</v>
      </c>
      <c r="D5286" s="359" t="s">
        <v>13832</v>
      </c>
      <c r="F5286" t="str">
        <f t="shared" si="166"/>
        <v>88486</v>
      </c>
      <c r="H5286" s="31">
        <f t="shared" si="167"/>
        <v>12.69</v>
      </c>
    </row>
    <row r="5287" spans="1:8" ht="27">
      <c r="A5287" s="359" t="s">
        <v>12648</v>
      </c>
      <c r="B5287" s="314" t="s">
        <v>3680</v>
      </c>
      <c r="C5287" s="359" t="s">
        <v>72</v>
      </c>
      <c r="D5287" s="359" t="s">
        <v>12647</v>
      </c>
      <c r="F5287" t="str">
        <f t="shared" si="166"/>
        <v>88487</v>
      </c>
      <c r="H5287" s="31">
        <f t="shared" si="167"/>
        <v>11.36</v>
      </c>
    </row>
    <row r="5288" spans="1:8" ht="27">
      <c r="A5288" s="359" t="s">
        <v>12649</v>
      </c>
      <c r="B5288" s="314" t="s">
        <v>23655</v>
      </c>
      <c r="C5288" s="359" t="s">
        <v>72</v>
      </c>
      <c r="D5288" s="359" t="s">
        <v>22386</v>
      </c>
      <c r="F5288" t="str">
        <f t="shared" si="166"/>
        <v>88488</v>
      </c>
      <c r="H5288" s="31">
        <f t="shared" si="167"/>
        <v>16.27</v>
      </c>
    </row>
    <row r="5289" spans="1:8" ht="27">
      <c r="A5289" s="359" t="s">
        <v>12650</v>
      </c>
      <c r="B5289" s="314" t="s">
        <v>23656</v>
      </c>
      <c r="C5289" s="359" t="s">
        <v>72</v>
      </c>
      <c r="D5289" s="359" t="s">
        <v>23494</v>
      </c>
      <c r="F5289" t="str">
        <f t="shared" si="166"/>
        <v>88489</v>
      </c>
      <c r="H5289" s="31">
        <f t="shared" si="167"/>
        <v>14.36</v>
      </c>
    </row>
    <row r="5290" spans="1:8" ht="27">
      <c r="A5290" s="359" t="s">
        <v>12651</v>
      </c>
      <c r="B5290" s="314" t="s">
        <v>6874</v>
      </c>
      <c r="C5290" s="359" t="s">
        <v>72</v>
      </c>
      <c r="D5290" s="359" t="s">
        <v>8746</v>
      </c>
      <c r="F5290" t="str">
        <f t="shared" ref="F5290:F5323" si="168">TRIM(A5290)</f>
        <v>88490</v>
      </c>
      <c r="H5290" s="31">
        <f t="shared" si="167"/>
        <v>9.2200000000000006</v>
      </c>
    </row>
    <row r="5291" spans="1:8" ht="27">
      <c r="A5291" s="359" t="s">
        <v>12652</v>
      </c>
      <c r="B5291" s="314" t="s">
        <v>6875</v>
      </c>
      <c r="C5291" s="359" t="s">
        <v>72</v>
      </c>
      <c r="D5291" s="359" t="s">
        <v>27168</v>
      </c>
      <c r="F5291" t="str">
        <f t="shared" si="168"/>
        <v>88491</v>
      </c>
      <c r="H5291" s="31">
        <f t="shared" si="167"/>
        <v>8.9</v>
      </c>
    </row>
    <row r="5292" spans="1:8" ht="27">
      <c r="A5292" s="359" t="s">
        <v>12653</v>
      </c>
      <c r="B5292" s="314" t="s">
        <v>6876</v>
      </c>
      <c r="C5292" s="359" t="s">
        <v>72</v>
      </c>
      <c r="D5292" s="359" t="s">
        <v>21726</v>
      </c>
      <c r="F5292" t="str">
        <f t="shared" si="168"/>
        <v>88492</v>
      </c>
      <c r="H5292" s="31">
        <f t="shared" si="167"/>
        <v>11.07</v>
      </c>
    </row>
    <row r="5293" spans="1:8" ht="27">
      <c r="A5293" s="359" t="s">
        <v>12654</v>
      </c>
      <c r="B5293" s="314" t="s">
        <v>6877</v>
      </c>
      <c r="C5293" s="359" t="s">
        <v>72</v>
      </c>
      <c r="D5293" s="359" t="s">
        <v>9914</v>
      </c>
      <c r="F5293" t="str">
        <f t="shared" si="168"/>
        <v>88493</v>
      </c>
      <c r="H5293" s="31">
        <f t="shared" si="167"/>
        <v>10.59</v>
      </c>
    </row>
    <row r="5294" spans="1:8" ht="27">
      <c r="A5294" s="359" t="s">
        <v>12655</v>
      </c>
      <c r="B5294" s="314" t="s">
        <v>6878</v>
      </c>
      <c r="C5294" s="359" t="s">
        <v>72</v>
      </c>
      <c r="D5294" s="359" t="s">
        <v>22156</v>
      </c>
      <c r="F5294" t="str">
        <f t="shared" si="168"/>
        <v>88494</v>
      </c>
      <c r="H5294" s="31">
        <f t="shared" si="167"/>
        <v>20.51</v>
      </c>
    </row>
    <row r="5295" spans="1:8" ht="27">
      <c r="A5295" s="359" t="s">
        <v>12657</v>
      </c>
      <c r="B5295" s="314" t="s">
        <v>2250</v>
      </c>
      <c r="C5295" s="359" t="s">
        <v>72</v>
      </c>
      <c r="D5295" s="359" t="s">
        <v>14118</v>
      </c>
      <c r="F5295" t="str">
        <f t="shared" si="168"/>
        <v>88495</v>
      </c>
      <c r="H5295" s="31">
        <f t="shared" si="167"/>
        <v>11.44</v>
      </c>
    </row>
    <row r="5296" spans="1:8" ht="27">
      <c r="A5296" s="359" t="s">
        <v>12658</v>
      </c>
      <c r="B5296" s="314" t="s">
        <v>6879</v>
      </c>
      <c r="C5296" s="359" t="s">
        <v>72</v>
      </c>
      <c r="D5296" s="359" t="s">
        <v>28212</v>
      </c>
      <c r="F5296" t="str">
        <f t="shared" si="168"/>
        <v>88496</v>
      </c>
      <c r="H5296" s="31">
        <f t="shared" si="167"/>
        <v>27.95</v>
      </c>
    </row>
    <row r="5297" spans="1:8" ht="27">
      <c r="A5297" s="359" t="s">
        <v>12659</v>
      </c>
      <c r="B5297" s="314" t="s">
        <v>3681</v>
      </c>
      <c r="C5297" s="359" t="s">
        <v>72</v>
      </c>
      <c r="D5297" s="359" t="s">
        <v>13905</v>
      </c>
      <c r="F5297" t="str">
        <f t="shared" si="168"/>
        <v>88497</v>
      </c>
      <c r="H5297" s="31">
        <f t="shared" si="167"/>
        <v>15.83</v>
      </c>
    </row>
    <row r="5298" spans="1:8" ht="27">
      <c r="A5298" s="359" t="s">
        <v>12660</v>
      </c>
      <c r="B5298" s="314" t="s">
        <v>6880</v>
      </c>
      <c r="C5298" s="359" t="s">
        <v>72</v>
      </c>
      <c r="D5298" s="359" t="s">
        <v>22659</v>
      </c>
      <c r="F5298" t="str">
        <f t="shared" si="168"/>
        <v>95305</v>
      </c>
      <c r="H5298" s="31">
        <f t="shared" si="167"/>
        <v>14.91</v>
      </c>
    </row>
    <row r="5299" spans="1:8" ht="27">
      <c r="A5299" s="359" t="s">
        <v>12661</v>
      </c>
      <c r="B5299" s="314" t="s">
        <v>6881</v>
      </c>
      <c r="C5299" s="359" t="s">
        <v>72</v>
      </c>
      <c r="D5299" s="359" t="s">
        <v>23645</v>
      </c>
      <c r="F5299" t="str">
        <f t="shared" si="168"/>
        <v>95306</v>
      </c>
      <c r="H5299" s="31">
        <f t="shared" si="167"/>
        <v>17.32</v>
      </c>
    </row>
    <row r="5300" spans="1:8" ht="40.5">
      <c r="A5300" s="359" t="s">
        <v>12663</v>
      </c>
      <c r="B5300" s="314" t="s">
        <v>6882</v>
      </c>
      <c r="C5300" s="359" t="s">
        <v>72</v>
      </c>
      <c r="D5300" s="359" t="s">
        <v>13789</v>
      </c>
      <c r="F5300" t="str">
        <f t="shared" si="168"/>
        <v>95622</v>
      </c>
      <c r="H5300" s="31">
        <f t="shared" si="167"/>
        <v>14.63</v>
      </c>
    </row>
    <row r="5301" spans="1:8" ht="40.5">
      <c r="A5301" s="359" t="s">
        <v>12665</v>
      </c>
      <c r="B5301" s="314" t="s">
        <v>6883</v>
      </c>
      <c r="C5301" s="359" t="s">
        <v>72</v>
      </c>
      <c r="D5301" s="359" t="s">
        <v>19545</v>
      </c>
      <c r="F5301" t="str">
        <f t="shared" si="168"/>
        <v>95623</v>
      </c>
      <c r="H5301" s="31">
        <f t="shared" si="167"/>
        <v>11.22</v>
      </c>
    </row>
    <row r="5302" spans="1:8" ht="40.5">
      <c r="A5302" s="359" t="s">
        <v>12666</v>
      </c>
      <c r="B5302" s="314" t="s">
        <v>6884</v>
      </c>
      <c r="C5302" s="359" t="s">
        <v>72</v>
      </c>
      <c r="D5302" s="359" t="s">
        <v>24949</v>
      </c>
      <c r="F5302" t="str">
        <f t="shared" si="168"/>
        <v>95624</v>
      </c>
      <c r="H5302" s="31">
        <f t="shared" si="167"/>
        <v>21.56</v>
      </c>
    </row>
    <row r="5303" spans="1:8" ht="40.5">
      <c r="A5303" s="359" t="s">
        <v>12667</v>
      </c>
      <c r="B5303" s="314" t="s">
        <v>6885</v>
      </c>
      <c r="C5303" s="359" t="s">
        <v>72</v>
      </c>
      <c r="D5303" s="359" t="s">
        <v>22744</v>
      </c>
      <c r="F5303" t="str">
        <f t="shared" si="168"/>
        <v>95625</v>
      </c>
      <c r="H5303" s="31">
        <f t="shared" si="167"/>
        <v>23.74</v>
      </c>
    </row>
    <row r="5304" spans="1:8" ht="27">
      <c r="A5304" s="359" t="s">
        <v>12669</v>
      </c>
      <c r="B5304" s="314" t="s">
        <v>6886</v>
      </c>
      <c r="C5304" s="359" t="s">
        <v>72</v>
      </c>
      <c r="D5304" s="359" t="s">
        <v>24499</v>
      </c>
      <c r="F5304" t="str">
        <f t="shared" si="168"/>
        <v>95626</v>
      </c>
      <c r="H5304" s="31">
        <f t="shared" si="167"/>
        <v>15.74</v>
      </c>
    </row>
    <row r="5305" spans="1:8" ht="40.5">
      <c r="A5305" s="359" t="s">
        <v>12670</v>
      </c>
      <c r="B5305" s="314" t="s">
        <v>6887</v>
      </c>
      <c r="C5305" s="359" t="s">
        <v>72</v>
      </c>
      <c r="D5305" s="359" t="s">
        <v>23306</v>
      </c>
      <c r="F5305" t="str">
        <f t="shared" si="168"/>
        <v>96126</v>
      </c>
      <c r="H5305" s="31">
        <f t="shared" si="167"/>
        <v>19.260000000000002</v>
      </c>
    </row>
    <row r="5306" spans="1:8" ht="40.5">
      <c r="A5306" s="359" t="s">
        <v>12671</v>
      </c>
      <c r="B5306" s="314" t="s">
        <v>6888</v>
      </c>
      <c r="C5306" s="359" t="s">
        <v>72</v>
      </c>
      <c r="D5306" s="359" t="s">
        <v>11176</v>
      </c>
      <c r="F5306" t="str">
        <f t="shared" si="168"/>
        <v>96127</v>
      </c>
      <c r="H5306" s="31">
        <f t="shared" si="167"/>
        <v>15.01</v>
      </c>
    </row>
    <row r="5307" spans="1:8" ht="40.5">
      <c r="A5307" s="359" t="s">
        <v>12672</v>
      </c>
      <c r="B5307" s="314" t="s">
        <v>6889</v>
      </c>
      <c r="C5307" s="359" t="s">
        <v>72</v>
      </c>
      <c r="D5307" s="359" t="s">
        <v>25215</v>
      </c>
      <c r="F5307" t="str">
        <f t="shared" si="168"/>
        <v>96128</v>
      </c>
      <c r="H5307" s="31">
        <f t="shared" si="167"/>
        <v>27.9</v>
      </c>
    </row>
    <row r="5308" spans="1:8" ht="40.5">
      <c r="A5308" s="359" t="s">
        <v>12673</v>
      </c>
      <c r="B5308" s="314" t="s">
        <v>6890</v>
      </c>
      <c r="C5308" s="359" t="s">
        <v>72</v>
      </c>
      <c r="D5308" s="359" t="s">
        <v>28213</v>
      </c>
      <c r="F5308" t="str">
        <f t="shared" si="168"/>
        <v>96129</v>
      </c>
      <c r="H5308" s="31">
        <f t="shared" si="167"/>
        <v>30.63</v>
      </c>
    </row>
    <row r="5309" spans="1:8" ht="27">
      <c r="A5309" s="359" t="s">
        <v>12674</v>
      </c>
      <c r="B5309" s="314" t="s">
        <v>6891</v>
      </c>
      <c r="C5309" s="359" t="s">
        <v>72</v>
      </c>
      <c r="D5309" s="359" t="s">
        <v>24593</v>
      </c>
      <c r="F5309" t="str">
        <f t="shared" si="168"/>
        <v>96130</v>
      </c>
      <c r="H5309" s="31">
        <f t="shared" si="167"/>
        <v>20.61</v>
      </c>
    </row>
    <row r="5310" spans="1:8" ht="40.5">
      <c r="A5310" s="359" t="s">
        <v>12675</v>
      </c>
      <c r="B5310" s="314" t="s">
        <v>6892</v>
      </c>
      <c r="C5310" s="359" t="s">
        <v>72</v>
      </c>
      <c r="D5310" s="359" t="s">
        <v>26023</v>
      </c>
      <c r="F5310" t="str">
        <f t="shared" si="168"/>
        <v>96131</v>
      </c>
      <c r="H5310" s="31">
        <f t="shared" si="167"/>
        <v>26.78</v>
      </c>
    </row>
    <row r="5311" spans="1:8" ht="40.5">
      <c r="A5311" s="359" t="s">
        <v>12676</v>
      </c>
      <c r="B5311" s="314" t="s">
        <v>6893</v>
      </c>
      <c r="C5311" s="359" t="s">
        <v>72</v>
      </c>
      <c r="D5311" s="359" t="s">
        <v>24960</v>
      </c>
      <c r="F5311" t="str">
        <f t="shared" si="168"/>
        <v>96132</v>
      </c>
      <c r="H5311" s="31">
        <f t="shared" si="167"/>
        <v>21.1</v>
      </c>
    </row>
    <row r="5312" spans="1:8" ht="40.5">
      <c r="A5312" s="359" t="s">
        <v>12677</v>
      </c>
      <c r="B5312" s="314" t="s">
        <v>6894</v>
      </c>
      <c r="C5312" s="359" t="s">
        <v>72</v>
      </c>
      <c r="D5312" s="359" t="s">
        <v>25211</v>
      </c>
      <c r="F5312" t="str">
        <f t="shared" si="168"/>
        <v>96133</v>
      </c>
      <c r="H5312" s="31">
        <f t="shared" si="167"/>
        <v>38.24</v>
      </c>
    </row>
    <row r="5313" spans="1:8" ht="40.5">
      <c r="A5313" s="359" t="s">
        <v>12678</v>
      </c>
      <c r="B5313" s="314" t="s">
        <v>6895</v>
      </c>
      <c r="C5313" s="359" t="s">
        <v>72</v>
      </c>
      <c r="D5313" s="359" t="s">
        <v>28214</v>
      </c>
      <c r="F5313" t="str">
        <f t="shared" si="168"/>
        <v>96134</v>
      </c>
      <c r="H5313" s="31">
        <f t="shared" si="167"/>
        <v>41.9</v>
      </c>
    </row>
    <row r="5314" spans="1:8" ht="27">
      <c r="A5314" s="359" t="s">
        <v>12679</v>
      </c>
      <c r="B5314" s="314" t="s">
        <v>6896</v>
      </c>
      <c r="C5314" s="359" t="s">
        <v>72</v>
      </c>
      <c r="D5314" s="359" t="s">
        <v>27628</v>
      </c>
      <c r="F5314" t="str">
        <f t="shared" si="168"/>
        <v>96135</v>
      </c>
      <c r="H5314" s="31">
        <f t="shared" si="167"/>
        <v>28.58</v>
      </c>
    </row>
    <row r="5315" spans="1:8">
      <c r="A5315" s="359" t="s">
        <v>12680</v>
      </c>
      <c r="B5315" s="314" t="s">
        <v>6897</v>
      </c>
      <c r="C5315" s="359" t="s">
        <v>72</v>
      </c>
      <c r="D5315" s="359" t="s">
        <v>22406</v>
      </c>
      <c r="F5315" t="str">
        <f t="shared" si="168"/>
        <v>79460</v>
      </c>
      <c r="H5315" s="31">
        <f t="shared" si="167"/>
        <v>52.96</v>
      </c>
    </row>
    <row r="5316" spans="1:8" ht="27">
      <c r="A5316" s="359" t="s">
        <v>12681</v>
      </c>
      <c r="B5316" s="314" t="s">
        <v>6898</v>
      </c>
      <c r="C5316" s="359" t="s">
        <v>72</v>
      </c>
      <c r="D5316" s="359" t="s">
        <v>28215</v>
      </c>
      <c r="F5316" t="str">
        <f t="shared" si="168"/>
        <v>79465</v>
      </c>
      <c r="H5316" s="31">
        <f t="shared" si="167"/>
        <v>46.56</v>
      </c>
    </row>
    <row r="5317" spans="1:8">
      <c r="A5317" s="359" t="s">
        <v>6899</v>
      </c>
      <c r="B5317" s="314" t="s">
        <v>6900</v>
      </c>
      <c r="C5317" s="359" t="s">
        <v>72</v>
      </c>
      <c r="D5317" s="359" t="s">
        <v>28216</v>
      </c>
      <c r="F5317" t="str">
        <f t="shared" si="168"/>
        <v>79514/1</v>
      </c>
      <c r="H5317" s="31">
        <f t="shared" ref="H5317:H5380" si="169">ROUND(D5317*(1+$H$1),2)</f>
        <v>74.22</v>
      </c>
    </row>
    <row r="5318" spans="1:8" ht="27">
      <c r="A5318" s="359" t="s">
        <v>12682</v>
      </c>
      <c r="B5318" s="314" t="s">
        <v>6901</v>
      </c>
      <c r="C5318" s="359" t="s">
        <v>72</v>
      </c>
      <c r="D5318" s="359" t="s">
        <v>24290</v>
      </c>
      <c r="F5318" t="str">
        <f t="shared" si="168"/>
        <v>84647</v>
      </c>
      <c r="H5318" s="31">
        <f t="shared" si="169"/>
        <v>169.95</v>
      </c>
    </row>
    <row r="5319" spans="1:8">
      <c r="A5319" s="359" t="s">
        <v>12683</v>
      </c>
      <c r="B5319" s="314" t="s">
        <v>6902</v>
      </c>
      <c r="C5319" s="359" t="s">
        <v>72</v>
      </c>
      <c r="D5319" s="359" t="s">
        <v>24572</v>
      </c>
      <c r="F5319" t="str">
        <f t="shared" si="168"/>
        <v>84656</v>
      </c>
      <c r="H5319" s="31">
        <f t="shared" si="169"/>
        <v>38.82</v>
      </c>
    </row>
    <row r="5320" spans="1:8" ht="27">
      <c r="A5320" s="359" t="s">
        <v>12684</v>
      </c>
      <c r="B5320" s="314" t="s">
        <v>6903</v>
      </c>
      <c r="C5320" s="359" t="s">
        <v>72</v>
      </c>
      <c r="D5320" s="359" t="s">
        <v>28217</v>
      </c>
      <c r="F5320" t="str">
        <f t="shared" si="168"/>
        <v>6082</v>
      </c>
      <c r="H5320" s="31">
        <f t="shared" si="169"/>
        <v>20.149999999999999</v>
      </c>
    </row>
    <row r="5321" spans="1:8">
      <c r="A5321" s="359" t="s">
        <v>12685</v>
      </c>
      <c r="B5321" s="314" t="s">
        <v>6904</v>
      </c>
      <c r="C5321" s="359" t="s">
        <v>72</v>
      </c>
      <c r="D5321" s="359" t="s">
        <v>26632</v>
      </c>
      <c r="F5321" t="str">
        <f t="shared" si="168"/>
        <v>40905</v>
      </c>
      <c r="H5321" s="31">
        <f t="shared" si="169"/>
        <v>25.2</v>
      </c>
    </row>
    <row r="5322" spans="1:8">
      <c r="A5322" s="359" t="s">
        <v>6905</v>
      </c>
      <c r="B5322" s="314" t="s">
        <v>6906</v>
      </c>
      <c r="C5322" s="359" t="s">
        <v>72</v>
      </c>
      <c r="D5322" s="359" t="s">
        <v>23568</v>
      </c>
      <c r="F5322" t="str">
        <f t="shared" si="168"/>
        <v>73739/1</v>
      </c>
      <c r="H5322" s="31">
        <f t="shared" si="169"/>
        <v>20.260000000000002</v>
      </c>
    </row>
    <row r="5323" spans="1:8" ht="27">
      <c r="A5323" s="359" t="s">
        <v>6907</v>
      </c>
      <c r="B5323" s="314" t="s">
        <v>6908</v>
      </c>
      <c r="C5323" s="359" t="s">
        <v>72</v>
      </c>
      <c r="D5323" s="359" t="s">
        <v>10637</v>
      </c>
      <c r="F5323" t="str">
        <f t="shared" si="168"/>
        <v>74065/1</v>
      </c>
      <c r="H5323" s="31">
        <f t="shared" si="169"/>
        <v>29.45</v>
      </c>
    </row>
    <row r="5324" spans="1:8" ht="27">
      <c r="A5324" s="359" t="s">
        <v>6909</v>
      </c>
      <c r="B5324" s="314" t="s">
        <v>3682</v>
      </c>
      <c r="C5324" s="359" t="s">
        <v>72</v>
      </c>
      <c r="D5324" s="359" t="s">
        <v>22611</v>
      </c>
      <c r="F5324" t="str">
        <f>TRIM(A5324)</f>
        <v>74065/2</v>
      </c>
      <c r="H5324" s="31">
        <f t="shared" si="169"/>
        <v>28.95</v>
      </c>
    </row>
    <row r="5325" spans="1:8" ht="27">
      <c r="A5325" s="359" t="s">
        <v>6910</v>
      </c>
      <c r="B5325" s="314" t="s">
        <v>3683</v>
      </c>
      <c r="C5325" s="359" t="s">
        <v>72</v>
      </c>
      <c r="D5325" s="359" t="s">
        <v>23659</v>
      </c>
      <c r="F5325" t="str">
        <f>TRIM(A5325)</f>
        <v>74065/3</v>
      </c>
      <c r="H5325" s="31">
        <f t="shared" si="169"/>
        <v>28.81</v>
      </c>
    </row>
    <row r="5326" spans="1:8">
      <c r="A5326" s="359" t="s">
        <v>12686</v>
      </c>
      <c r="B5326" s="314" t="s">
        <v>6911</v>
      </c>
      <c r="C5326" s="359" t="s">
        <v>72</v>
      </c>
      <c r="D5326" s="359" t="s">
        <v>28210</v>
      </c>
      <c r="F5326" t="str">
        <f>TRIM(A5326)</f>
        <v>79463</v>
      </c>
      <c r="H5326" s="31">
        <f t="shared" si="169"/>
        <v>16.89</v>
      </c>
    </row>
    <row r="5327" spans="1:8">
      <c r="A5327" s="359" t="s">
        <v>12687</v>
      </c>
      <c r="B5327" s="314" t="s">
        <v>6912</v>
      </c>
      <c r="C5327" s="359" t="s">
        <v>72</v>
      </c>
      <c r="D5327" s="359" t="s">
        <v>24586</v>
      </c>
      <c r="F5327" t="str">
        <f t="shared" ref="F5327:F5390" si="170">TRIM(A5327)</f>
        <v>79464</v>
      </c>
      <c r="H5327" s="31">
        <f t="shared" si="169"/>
        <v>22.71</v>
      </c>
    </row>
    <row r="5328" spans="1:8">
      <c r="A5328" s="359" t="s">
        <v>12688</v>
      </c>
      <c r="B5328" s="314" t="s">
        <v>6913</v>
      </c>
      <c r="C5328" s="359" t="s">
        <v>72</v>
      </c>
      <c r="D5328" s="359" t="s">
        <v>22754</v>
      </c>
      <c r="F5328" t="str">
        <f t="shared" si="170"/>
        <v>79466</v>
      </c>
      <c r="H5328" s="31">
        <f t="shared" si="169"/>
        <v>21.63</v>
      </c>
    </row>
    <row r="5329" spans="1:8">
      <c r="A5329" s="359" t="s">
        <v>6914</v>
      </c>
      <c r="B5329" s="314" t="s">
        <v>6915</v>
      </c>
      <c r="C5329" s="359" t="s">
        <v>72</v>
      </c>
      <c r="D5329" s="359" t="s">
        <v>23714</v>
      </c>
      <c r="F5329" t="str">
        <f t="shared" si="170"/>
        <v>79497/1</v>
      </c>
      <c r="H5329" s="31">
        <f t="shared" si="169"/>
        <v>28.18</v>
      </c>
    </row>
    <row r="5330" spans="1:8">
      <c r="A5330" s="359" t="s">
        <v>12689</v>
      </c>
      <c r="B5330" s="314" t="s">
        <v>6916</v>
      </c>
      <c r="C5330" s="359" t="s">
        <v>72</v>
      </c>
      <c r="D5330" s="359" t="s">
        <v>25105</v>
      </c>
      <c r="F5330" t="str">
        <f t="shared" si="170"/>
        <v>84645</v>
      </c>
      <c r="H5330" s="31">
        <f t="shared" si="169"/>
        <v>21.37</v>
      </c>
    </row>
    <row r="5331" spans="1:8">
      <c r="A5331" s="359" t="s">
        <v>12690</v>
      </c>
      <c r="B5331" s="314" t="s">
        <v>6917</v>
      </c>
      <c r="C5331" s="359" t="s">
        <v>72</v>
      </c>
      <c r="D5331" s="359" t="s">
        <v>22045</v>
      </c>
      <c r="F5331" t="str">
        <f t="shared" si="170"/>
        <v>84657</v>
      </c>
      <c r="H5331" s="31">
        <f t="shared" si="169"/>
        <v>12.43</v>
      </c>
    </row>
    <row r="5332" spans="1:8">
      <c r="A5332" s="359" t="s">
        <v>12691</v>
      </c>
      <c r="B5332" s="314" t="s">
        <v>6918</v>
      </c>
      <c r="C5332" s="359" t="s">
        <v>72</v>
      </c>
      <c r="D5332" s="359" t="s">
        <v>24543</v>
      </c>
      <c r="F5332" t="str">
        <f t="shared" si="170"/>
        <v>84659</v>
      </c>
      <c r="H5332" s="31">
        <f t="shared" si="169"/>
        <v>18.61</v>
      </c>
    </row>
    <row r="5333" spans="1:8">
      <c r="A5333" s="359" t="s">
        <v>12692</v>
      </c>
      <c r="B5333" s="314" t="s">
        <v>6919</v>
      </c>
      <c r="C5333" s="359" t="s">
        <v>72</v>
      </c>
      <c r="D5333" s="359" t="s">
        <v>24355</v>
      </c>
      <c r="F5333" t="str">
        <f t="shared" si="170"/>
        <v>84679</v>
      </c>
      <c r="H5333" s="31">
        <f t="shared" si="169"/>
        <v>21.7</v>
      </c>
    </row>
    <row r="5334" spans="1:8" ht="27">
      <c r="A5334" s="359" t="s">
        <v>12693</v>
      </c>
      <c r="B5334" s="314" t="s">
        <v>6920</v>
      </c>
      <c r="C5334" s="359" t="s">
        <v>72</v>
      </c>
      <c r="D5334" s="359" t="s">
        <v>13849</v>
      </c>
      <c r="F5334" t="str">
        <f t="shared" si="170"/>
        <v>95464</v>
      </c>
      <c r="H5334" s="31">
        <f t="shared" si="169"/>
        <v>25.3</v>
      </c>
    </row>
    <row r="5335" spans="1:8" ht="27">
      <c r="A5335" s="359" t="s">
        <v>6921</v>
      </c>
      <c r="B5335" s="314" t="s">
        <v>3685</v>
      </c>
      <c r="C5335" s="359" t="s">
        <v>72</v>
      </c>
      <c r="D5335" s="359" t="s">
        <v>24531</v>
      </c>
      <c r="F5335" t="str">
        <f t="shared" si="170"/>
        <v>73794/1</v>
      </c>
      <c r="H5335" s="31">
        <f t="shared" si="169"/>
        <v>41.87</v>
      </c>
    </row>
    <row r="5336" spans="1:8" ht="40.5">
      <c r="A5336" s="359" t="s">
        <v>6922</v>
      </c>
      <c r="B5336" s="314" t="s">
        <v>2251</v>
      </c>
      <c r="C5336" s="359" t="s">
        <v>72</v>
      </c>
      <c r="D5336" s="359" t="s">
        <v>13805</v>
      </c>
      <c r="F5336" t="str">
        <f t="shared" si="170"/>
        <v>73865/1</v>
      </c>
      <c r="H5336" s="31">
        <f t="shared" si="169"/>
        <v>11.54</v>
      </c>
    </row>
    <row r="5337" spans="1:8" ht="27">
      <c r="A5337" s="359" t="s">
        <v>6923</v>
      </c>
      <c r="B5337" s="314" t="s">
        <v>6924</v>
      </c>
      <c r="C5337" s="359" t="s">
        <v>72</v>
      </c>
      <c r="D5337" s="359" t="s">
        <v>14006</v>
      </c>
      <c r="F5337" t="str">
        <f t="shared" si="170"/>
        <v>73924/1</v>
      </c>
      <c r="H5337" s="31">
        <f t="shared" si="169"/>
        <v>30.75</v>
      </c>
    </row>
    <row r="5338" spans="1:8" ht="27">
      <c r="A5338" s="359" t="s">
        <v>6925</v>
      </c>
      <c r="B5338" s="314" t="s">
        <v>6926</v>
      </c>
      <c r="C5338" s="359" t="s">
        <v>72</v>
      </c>
      <c r="D5338" s="359" t="s">
        <v>23541</v>
      </c>
      <c r="F5338" t="str">
        <f t="shared" si="170"/>
        <v>73924/2</v>
      </c>
      <c r="H5338" s="31">
        <f t="shared" si="169"/>
        <v>30.89</v>
      </c>
    </row>
    <row r="5339" spans="1:8" ht="27">
      <c r="A5339" s="359" t="s">
        <v>6927</v>
      </c>
      <c r="B5339" s="314" t="s">
        <v>6928</v>
      </c>
      <c r="C5339" s="359" t="s">
        <v>72</v>
      </c>
      <c r="D5339" s="359" t="s">
        <v>27908</v>
      </c>
      <c r="F5339" t="str">
        <f t="shared" si="170"/>
        <v>73924/3</v>
      </c>
      <c r="H5339" s="31">
        <f t="shared" si="169"/>
        <v>31.39</v>
      </c>
    </row>
    <row r="5340" spans="1:8" ht="27">
      <c r="A5340" s="359" t="s">
        <v>6929</v>
      </c>
      <c r="B5340" s="314" t="s">
        <v>6930</v>
      </c>
      <c r="C5340" s="359" t="s">
        <v>72</v>
      </c>
      <c r="D5340" s="359" t="s">
        <v>23344</v>
      </c>
      <c r="F5340" t="str">
        <f t="shared" si="170"/>
        <v>74064/1</v>
      </c>
      <c r="H5340" s="31">
        <f t="shared" si="169"/>
        <v>23.6</v>
      </c>
    </row>
    <row r="5341" spans="1:8" ht="27">
      <c r="A5341" s="359" t="s">
        <v>6931</v>
      </c>
      <c r="B5341" s="314" t="s">
        <v>6932</v>
      </c>
      <c r="C5341" s="359" t="s">
        <v>72</v>
      </c>
      <c r="D5341" s="359" t="s">
        <v>27574</v>
      </c>
      <c r="F5341" t="str">
        <f t="shared" si="170"/>
        <v>74064/2</v>
      </c>
      <c r="H5341" s="31">
        <f t="shared" si="169"/>
        <v>15.41</v>
      </c>
    </row>
    <row r="5342" spans="1:8" ht="54">
      <c r="A5342" s="359" t="s">
        <v>6933</v>
      </c>
      <c r="B5342" s="314" t="s">
        <v>6934</v>
      </c>
      <c r="C5342" s="359" t="s">
        <v>72</v>
      </c>
      <c r="D5342" s="359" t="s">
        <v>23357</v>
      </c>
      <c r="F5342" t="str">
        <f t="shared" si="170"/>
        <v>74145/1</v>
      </c>
      <c r="H5342" s="31">
        <f t="shared" si="169"/>
        <v>21.55</v>
      </c>
    </row>
    <row r="5343" spans="1:8" ht="40.5">
      <c r="A5343" s="359" t="s">
        <v>6935</v>
      </c>
      <c r="B5343" s="314" t="s">
        <v>2252</v>
      </c>
      <c r="C5343" s="359" t="s">
        <v>72</v>
      </c>
      <c r="D5343" s="359" t="s">
        <v>28218</v>
      </c>
      <c r="F5343" t="str">
        <f t="shared" si="170"/>
        <v>79498/1</v>
      </c>
      <c r="H5343" s="31">
        <f t="shared" si="169"/>
        <v>19.89</v>
      </c>
    </row>
    <row r="5344" spans="1:8" ht="27">
      <c r="A5344" s="359" t="s">
        <v>6936</v>
      </c>
      <c r="B5344" s="314" t="s">
        <v>6937</v>
      </c>
      <c r="C5344" s="359" t="s">
        <v>72</v>
      </c>
      <c r="D5344" s="359" t="s">
        <v>24394</v>
      </c>
      <c r="F5344" t="str">
        <f t="shared" si="170"/>
        <v>79515/1</v>
      </c>
      <c r="H5344" s="31">
        <f t="shared" si="169"/>
        <v>39.33</v>
      </c>
    </row>
    <row r="5345" spans="1:8" ht="27">
      <c r="A5345" s="359" t="s">
        <v>12695</v>
      </c>
      <c r="B5345" s="314" t="s">
        <v>6938</v>
      </c>
      <c r="C5345" s="359" t="s">
        <v>72</v>
      </c>
      <c r="D5345" s="359" t="s">
        <v>21670</v>
      </c>
      <c r="F5345" t="str">
        <f t="shared" si="170"/>
        <v>84660</v>
      </c>
      <c r="H5345" s="31">
        <f t="shared" si="169"/>
        <v>8.17</v>
      </c>
    </row>
    <row r="5346" spans="1:8" ht="27">
      <c r="A5346" s="359" t="s">
        <v>12697</v>
      </c>
      <c r="B5346" s="314" t="s">
        <v>3686</v>
      </c>
      <c r="C5346" s="359" t="s">
        <v>72</v>
      </c>
      <c r="D5346" s="359" t="s">
        <v>28218</v>
      </c>
      <c r="F5346" t="str">
        <f t="shared" si="170"/>
        <v>84661</v>
      </c>
      <c r="H5346" s="31">
        <f t="shared" si="169"/>
        <v>19.89</v>
      </c>
    </row>
    <row r="5347" spans="1:8" ht="27">
      <c r="A5347" s="359" t="s">
        <v>12698</v>
      </c>
      <c r="B5347" s="314" t="s">
        <v>3687</v>
      </c>
      <c r="C5347" s="359" t="s">
        <v>72</v>
      </c>
      <c r="D5347" s="359" t="s">
        <v>28219</v>
      </c>
      <c r="F5347" t="str">
        <f t="shared" si="170"/>
        <v>84662</v>
      </c>
      <c r="H5347" s="31">
        <f t="shared" si="169"/>
        <v>31.32</v>
      </c>
    </row>
    <row r="5348" spans="1:8" ht="40.5">
      <c r="A5348" s="359" t="s">
        <v>12699</v>
      </c>
      <c r="B5348" s="382" t="s">
        <v>3684</v>
      </c>
      <c r="C5348" s="359" t="s">
        <v>72</v>
      </c>
      <c r="D5348" s="359" t="s">
        <v>28220</v>
      </c>
      <c r="F5348" t="str">
        <f t="shared" si="170"/>
        <v>95468</v>
      </c>
      <c r="H5348" s="31">
        <f t="shared" si="169"/>
        <v>45.71</v>
      </c>
    </row>
    <row r="5349" spans="1:8" ht="27">
      <c r="A5349" s="359" t="s">
        <v>12700</v>
      </c>
      <c r="B5349" s="314" t="s">
        <v>6939</v>
      </c>
      <c r="C5349" s="359" t="s">
        <v>74</v>
      </c>
      <c r="D5349" s="359" t="s">
        <v>13677</v>
      </c>
      <c r="F5349" t="str">
        <f t="shared" si="170"/>
        <v>41595</v>
      </c>
      <c r="H5349" s="31">
        <f t="shared" si="169"/>
        <v>12.47</v>
      </c>
    </row>
    <row r="5350" spans="1:8" ht="27">
      <c r="A5350" s="359" t="s">
        <v>6940</v>
      </c>
      <c r="B5350" s="314" t="s">
        <v>6941</v>
      </c>
      <c r="C5350" s="359" t="s">
        <v>72</v>
      </c>
      <c r="D5350" s="359" t="s">
        <v>22439</v>
      </c>
      <c r="F5350" t="str">
        <f t="shared" si="170"/>
        <v>73978/1</v>
      </c>
      <c r="H5350" s="31">
        <f t="shared" si="169"/>
        <v>20.420000000000002</v>
      </c>
    </row>
    <row r="5351" spans="1:8">
      <c r="A5351" s="359" t="s">
        <v>6942</v>
      </c>
      <c r="B5351" s="314" t="s">
        <v>2253</v>
      </c>
      <c r="C5351" s="359" t="s">
        <v>72</v>
      </c>
      <c r="D5351" s="359" t="s">
        <v>28221</v>
      </c>
      <c r="F5351" t="str">
        <f t="shared" si="170"/>
        <v>74245/1</v>
      </c>
      <c r="H5351" s="31">
        <f t="shared" si="169"/>
        <v>16.760000000000002</v>
      </c>
    </row>
    <row r="5352" spans="1:8" ht="40.5">
      <c r="A5352" s="359" t="s">
        <v>12701</v>
      </c>
      <c r="B5352" s="314" t="s">
        <v>3688</v>
      </c>
      <c r="C5352" s="359" t="s">
        <v>283</v>
      </c>
      <c r="D5352" s="359" t="s">
        <v>19483</v>
      </c>
      <c r="F5352" t="str">
        <f t="shared" si="170"/>
        <v>79467</v>
      </c>
      <c r="H5352" s="31">
        <f t="shared" si="169"/>
        <v>15.13</v>
      </c>
    </row>
    <row r="5353" spans="1:8">
      <c r="A5353" s="359" t="s">
        <v>6943</v>
      </c>
      <c r="B5353" s="314" t="s">
        <v>6944</v>
      </c>
      <c r="C5353" s="359" t="s">
        <v>72</v>
      </c>
      <c r="D5353" s="359" t="s">
        <v>24356</v>
      </c>
      <c r="F5353" t="str">
        <f t="shared" si="170"/>
        <v>79500/2</v>
      </c>
      <c r="H5353" s="31">
        <f t="shared" si="169"/>
        <v>23.5</v>
      </c>
    </row>
    <row r="5354" spans="1:8" ht="27">
      <c r="A5354" s="359" t="s">
        <v>12702</v>
      </c>
      <c r="B5354" s="314" t="s">
        <v>3689</v>
      </c>
      <c r="C5354" s="359" t="s">
        <v>72</v>
      </c>
      <c r="D5354" s="359" t="s">
        <v>18146</v>
      </c>
      <c r="F5354" t="str">
        <f t="shared" si="170"/>
        <v>84663</v>
      </c>
      <c r="H5354" s="31">
        <f t="shared" si="169"/>
        <v>26.14</v>
      </c>
    </row>
    <row r="5355" spans="1:8" ht="27">
      <c r="A5355" s="359" t="s">
        <v>12703</v>
      </c>
      <c r="B5355" s="314" t="s">
        <v>6945</v>
      </c>
      <c r="C5355" s="359" t="s">
        <v>72</v>
      </c>
      <c r="D5355" s="359" t="s">
        <v>27724</v>
      </c>
      <c r="F5355" t="str">
        <f t="shared" si="170"/>
        <v>84665</v>
      </c>
      <c r="H5355" s="31">
        <f t="shared" si="169"/>
        <v>25.97</v>
      </c>
    </row>
    <row r="5356" spans="1:8">
      <c r="A5356" s="359" t="s">
        <v>12704</v>
      </c>
      <c r="B5356" s="314" t="s">
        <v>6946</v>
      </c>
      <c r="C5356" s="359" t="s">
        <v>72</v>
      </c>
      <c r="D5356" s="359" t="s">
        <v>28211</v>
      </c>
      <c r="F5356" t="str">
        <f t="shared" si="170"/>
        <v>84666</v>
      </c>
      <c r="H5356" s="31">
        <f t="shared" si="169"/>
        <v>24.18</v>
      </c>
    </row>
    <row r="5357" spans="1:8" ht="27">
      <c r="A5357" s="359" t="s">
        <v>12705</v>
      </c>
      <c r="B5357" s="314" t="s">
        <v>6947</v>
      </c>
      <c r="C5357" s="359" t="s">
        <v>72</v>
      </c>
      <c r="D5357" s="359" t="s">
        <v>25031</v>
      </c>
      <c r="F5357" t="str">
        <f t="shared" si="170"/>
        <v>75889</v>
      </c>
      <c r="H5357" s="31">
        <f t="shared" si="169"/>
        <v>22.69</v>
      </c>
    </row>
    <row r="5358" spans="1:8" ht="40.5">
      <c r="A5358" s="359" t="s">
        <v>12706</v>
      </c>
      <c r="B5358" s="314" t="s">
        <v>3690</v>
      </c>
      <c r="C5358" s="359" t="s">
        <v>72</v>
      </c>
      <c r="D5358" s="359" t="s">
        <v>22800</v>
      </c>
      <c r="F5358" t="str">
        <f t="shared" si="170"/>
        <v>72191</v>
      </c>
      <c r="H5358" s="31">
        <f t="shared" si="169"/>
        <v>88.54</v>
      </c>
    </row>
    <row r="5359" spans="1:8" ht="27">
      <c r="A5359" s="359" t="s">
        <v>6948</v>
      </c>
      <c r="B5359" s="314" t="s">
        <v>3691</v>
      </c>
      <c r="C5359" s="359" t="s">
        <v>72</v>
      </c>
      <c r="D5359" s="359" t="s">
        <v>28222</v>
      </c>
      <c r="F5359" t="str">
        <f t="shared" si="170"/>
        <v>73734/1</v>
      </c>
      <c r="H5359" s="31">
        <f t="shared" si="169"/>
        <v>140.44</v>
      </c>
    </row>
    <row r="5360" spans="1:8" ht="27">
      <c r="A5360" s="359" t="s">
        <v>12707</v>
      </c>
      <c r="B5360" s="314" t="s">
        <v>6949</v>
      </c>
      <c r="C5360" s="359" t="s">
        <v>72</v>
      </c>
      <c r="D5360" s="359" t="s">
        <v>28223</v>
      </c>
      <c r="F5360" t="str">
        <f t="shared" si="170"/>
        <v>84181</v>
      </c>
      <c r="H5360" s="31">
        <f t="shared" si="169"/>
        <v>115.8</v>
      </c>
    </row>
    <row r="5361" spans="1:8" ht="40.5">
      <c r="A5361" s="359" t="s">
        <v>12708</v>
      </c>
      <c r="B5361" s="314" t="s">
        <v>6950</v>
      </c>
      <c r="C5361" s="359" t="s">
        <v>72</v>
      </c>
      <c r="D5361" s="359" t="s">
        <v>23438</v>
      </c>
      <c r="F5361" t="str">
        <f t="shared" si="170"/>
        <v>87246</v>
      </c>
      <c r="H5361" s="31">
        <f t="shared" si="169"/>
        <v>51.39</v>
      </c>
    </row>
    <row r="5362" spans="1:8" ht="40.5">
      <c r="A5362" s="359" t="s">
        <v>12709</v>
      </c>
      <c r="B5362" s="314" t="s">
        <v>6951</v>
      </c>
      <c r="C5362" s="359" t="s">
        <v>72</v>
      </c>
      <c r="D5362" s="359" t="s">
        <v>28224</v>
      </c>
      <c r="F5362" t="str">
        <f t="shared" si="170"/>
        <v>87247</v>
      </c>
      <c r="H5362" s="31">
        <f t="shared" si="169"/>
        <v>44.28</v>
      </c>
    </row>
    <row r="5363" spans="1:8" ht="40.5">
      <c r="A5363" s="359" t="s">
        <v>12710</v>
      </c>
      <c r="B5363" s="314" t="s">
        <v>6952</v>
      </c>
      <c r="C5363" s="359" t="s">
        <v>72</v>
      </c>
      <c r="D5363" s="359" t="s">
        <v>28225</v>
      </c>
      <c r="F5363" t="str">
        <f t="shared" si="170"/>
        <v>87248</v>
      </c>
      <c r="H5363" s="31">
        <f t="shared" si="169"/>
        <v>38.340000000000003</v>
      </c>
    </row>
    <row r="5364" spans="1:8" ht="40.5">
      <c r="A5364" s="359" t="s">
        <v>12711</v>
      </c>
      <c r="B5364" s="314" t="s">
        <v>6953</v>
      </c>
      <c r="C5364" s="359" t="s">
        <v>72</v>
      </c>
      <c r="D5364" s="359" t="s">
        <v>24366</v>
      </c>
      <c r="F5364" t="str">
        <f t="shared" si="170"/>
        <v>87249</v>
      </c>
      <c r="H5364" s="31">
        <f t="shared" si="169"/>
        <v>58.13</v>
      </c>
    </row>
    <row r="5365" spans="1:8" ht="40.5">
      <c r="A5365" s="359" t="s">
        <v>12712</v>
      </c>
      <c r="B5365" s="314" t="s">
        <v>6954</v>
      </c>
      <c r="C5365" s="359" t="s">
        <v>72</v>
      </c>
      <c r="D5365" s="359" t="s">
        <v>28226</v>
      </c>
      <c r="F5365" t="str">
        <f t="shared" si="170"/>
        <v>87250</v>
      </c>
      <c r="H5365" s="31">
        <f t="shared" si="169"/>
        <v>46.87</v>
      </c>
    </row>
    <row r="5366" spans="1:8" ht="40.5">
      <c r="A5366" s="359" t="s">
        <v>12713</v>
      </c>
      <c r="B5366" s="314" t="s">
        <v>6955</v>
      </c>
      <c r="C5366" s="359" t="s">
        <v>72</v>
      </c>
      <c r="D5366" s="359" t="s">
        <v>28227</v>
      </c>
      <c r="F5366" t="str">
        <f t="shared" si="170"/>
        <v>87251</v>
      </c>
      <c r="H5366" s="31">
        <f t="shared" si="169"/>
        <v>39.47</v>
      </c>
    </row>
    <row r="5367" spans="1:8" ht="40.5">
      <c r="A5367" s="359" t="s">
        <v>12714</v>
      </c>
      <c r="B5367" s="314" t="s">
        <v>6956</v>
      </c>
      <c r="C5367" s="359" t="s">
        <v>72</v>
      </c>
      <c r="D5367" s="359" t="s">
        <v>28228</v>
      </c>
      <c r="F5367" t="str">
        <f t="shared" si="170"/>
        <v>87255</v>
      </c>
      <c r="H5367" s="31">
        <f t="shared" si="169"/>
        <v>91.17</v>
      </c>
    </row>
    <row r="5368" spans="1:8" ht="40.5">
      <c r="A5368" s="359" t="s">
        <v>12715</v>
      </c>
      <c r="B5368" s="314" t="s">
        <v>6957</v>
      </c>
      <c r="C5368" s="359" t="s">
        <v>72</v>
      </c>
      <c r="D5368" s="359" t="s">
        <v>28229</v>
      </c>
      <c r="F5368" t="str">
        <f t="shared" si="170"/>
        <v>87256</v>
      </c>
      <c r="H5368" s="31">
        <f t="shared" si="169"/>
        <v>77.89</v>
      </c>
    </row>
    <row r="5369" spans="1:8" ht="40.5">
      <c r="A5369" s="359" t="s">
        <v>12716</v>
      </c>
      <c r="B5369" s="314" t="s">
        <v>6958</v>
      </c>
      <c r="C5369" s="359" t="s">
        <v>72</v>
      </c>
      <c r="D5369" s="359" t="s">
        <v>23674</v>
      </c>
      <c r="F5369" t="str">
        <f t="shared" si="170"/>
        <v>87257</v>
      </c>
      <c r="H5369" s="31">
        <f t="shared" si="169"/>
        <v>69.27</v>
      </c>
    </row>
    <row r="5370" spans="1:8" ht="40.5">
      <c r="A5370" s="359" t="s">
        <v>12717</v>
      </c>
      <c r="B5370" s="314" t="s">
        <v>3692</v>
      </c>
      <c r="C5370" s="359" t="s">
        <v>72</v>
      </c>
      <c r="D5370" s="359" t="s">
        <v>28230</v>
      </c>
      <c r="F5370" t="str">
        <f t="shared" si="170"/>
        <v>87258</v>
      </c>
      <c r="H5370" s="31">
        <f t="shared" si="169"/>
        <v>119.93</v>
      </c>
    </row>
    <row r="5371" spans="1:8" ht="40.5">
      <c r="A5371" s="359" t="s">
        <v>12718</v>
      </c>
      <c r="B5371" s="314" t="s">
        <v>3693</v>
      </c>
      <c r="C5371" s="359" t="s">
        <v>72</v>
      </c>
      <c r="D5371" s="359" t="s">
        <v>28231</v>
      </c>
      <c r="F5371" t="str">
        <f t="shared" si="170"/>
        <v>87259</v>
      </c>
      <c r="H5371" s="31">
        <f t="shared" si="169"/>
        <v>107.37</v>
      </c>
    </row>
    <row r="5372" spans="1:8" ht="40.5">
      <c r="A5372" s="359" t="s">
        <v>12719</v>
      </c>
      <c r="B5372" s="314" t="s">
        <v>3694</v>
      </c>
      <c r="C5372" s="359" t="s">
        <v>72</v>
      </c>
      <c r="D5372" s="359" t="s">
        <v>23820</v>
      </c>
      <c r="F5372" t="str">
        <f t="shared" si="170"/>
        <v>87260</v>
      </c>
      <c r="H5372" s="31">
        <f t="shared" si="169"/>
        <v>99.81</v>
      </c>
    </row>
    <row r="5373" spans="1:8" ht="40.5">
      <c r="A5373" s="359" t="s">
        <v>12720</v>
      </c>
      <c r="B5373" s="314" t="s">
        <v>3695</v>
      </c>
      <c r="C5373" s="359" t="s">
        <v>72</v>
      </c>
      <c r="D5373" s="359" t="s">
        <v>28232</v>
      </c>
      <c r="F5373" t="str">
        <f t="shared" si="170"/>
        <v>87261</v>
      </c>
      <c r="H5373" s="31">
        <f t="shared" si="169"/>
        <v>137.44</v>
      </c>
    </row>
    <row r="5374" spans="1:8" ht="40.5">
      <c r="A5374" s="359" t="s">
        <v>12721</v>
      </c>
      <c r="B5374" s="314" t="s">
        <v>3696</v>
      </c>
      <c r="C5374" s="359" t="s">
        <v>72</v>
      </c>
      <c r="D5374" s="359" t="s">
        <v>28233</v>
      </c>
      <c r="F5374" t="str">
        <f t="shared" si="170"/>
        <v>87262</v>
      </c>
      <c r="H5374" s="31">
        <f t="shared" si="169"/>
        <v>123.04</v>
      </c>
    </row>
    <row r="5375" spans="1:8" ht="40.5">
      <c r="A5375" s="359" t="s">
        <v>12722</v>
      </c>
      <c r="B5375" s="314" t="s">
        <v>3697</v>
      </c>
      <c r="C5375" s="359" t="s">
        <v>72</v>
      </c>
      <c r="D5375" s="359" t="s">
        <v>24820</v>
      </c>
      <c r="F5375" t="str">
        <f t="shared" si="170"/>
        <v>87263</v>
      </c>
      <c r="H5375" s="31">
        <f t="shared" si="169"/>
        <v>114.14</v>
      </c>
    </row>
    <row r="5376" spans="1:8" ht="54">
      <c r="A5376" s="359" t="s">
        <v>12723</v>
      </c>
      <c r="B5376" s="314" t="s">
        <v>3698</v>
      </c>
      <c r="C5376" s="359" t="s">
        <v>72</v>
      </c>
      <c r="D5376" s="359" t="s">
        <v>22127</v>
      </c>
      <c r="F5376" t="str">
        <f t="shared" si="170"/>
        <v>89046</v>
      </c>
      <c r="H5376" s="31">
        <f t="shared" si="169"/>
        <v>43.91</v>
      </c>
    </row>
    <row r="5377" spans="1:8" ht="67.5">
      <c r="A5377" s="359" t="s">
        <v>12724</v>
      </c>
      <c r="B5377" s="314" t="s">
        <v>3699</v>
      </c>
      <c r="C5377" s="359" t="s">
        <v>72</v>
      </c>
      <c r="D5377" s="359" t="s">
        <v>23429</v>
      </c>
      <c r="F5377" t="str">
        <f t="shared" si="170"/>
        <v>89171</v>
      </c>
      <c r="H5377" s="31">
        <f t="shared" si="169"/>
        <v>41.04</v>
      </c>
    </row>
    <row r="5378" spans="1:8" ht="54">
      <c r="A5378" s="359" t="s">
        <v>12725</v>
      </c>
      <c r="B5378" s="314" t="s">
        <v>6959</v>
      </c>
      <c r="C5378" s="359" t="s">
        <v>72</v>
      </c>
      <c r="D5378" s="359" t="s">
        <v>14823</v>
      </c>
      <c r="F5378" t="str">
        <f t="shared" si="170"/>
        <v>93389</v>
      </c>
      <c r="H5378" s="31">
        <f t="shared" si="169"/>
        <v>47</v>
      </c>
    </row>
    <row r="5379" spans="1:8" ht="54">
      <c r="A5379" s="359" t="s">
        <v>12726</v>
      </c>
      <c r="B5379" s="314" t="s">
        <v>6960</v>
      </c>
      <c r="C5379" s="359" t="s">
        <v>72</v>
      </c>
      <c r="D5379" s="359" t="s">
        <v>23500</v>
      </c>
      <c r="F5379" t="str">
        <f t="shared" si="170"/>
        <v>93390</v>
      </c>
      <c r="H5379" s="31">
        <f t="shared" si="169"/>
        <v>39.96</v>
      </c>
    </row>
    <row r="5380" spans="1:8" ht="54">
      <c r="A5380" s="359" t="s">
        <v>12727</v>
      </c>
      <c r="B5380" s="314" t="s">
        <v>6961</v>
      </c>
      <c r="C5380" s="359" t="s">
        <v>72</v>
      </c>
      <c r="D5380" s="359" t="s">
        <v>28234</v>
      </c>
      <c r="F5380" t="str">
        <f t="shared" si="170"/>
        <v>93391</v>
      </c>
      <c r="H5380" s="31">
        <f t="shared" si="169"/>
        <v>34.03</v>
      </c>
    </row>
    <row r="5381" spans="1:8" ht="40.5">
      <c r="A5381" s="359" t="s">
        <v>6962</v>
      </c>
      <c r="B5381" s="314" t="s">
        <v>6963</v>
      </c>
      <c r="C5381" s="359" t="s">
        <v>72</v>
      </c>
      <c r="D5381" s="359" t="s">
        <v>28235</v>
      </c>
      <c r="F5381" t="str">
        <f t="shared" si="170"/>
        <v>73743/1</v>
      </c>
      <c r="H5381" s="31">
        <f t="shared" ref="H5381:H5444" si="171">ROUND(D5381*(1+$H$1),2)</f>
        <v>259.13</v>
      </c>
    </row>
    <row r="5382" spans="1:8" ht="27">
      <c r="A5382" s="359" t="s">
        <v>6964</v>
      </c>
      <c r="B5382" s="314" t="s">
        <v>2254</v>
      </c>
      <c r="C5382" s="359" t="s">
        <v>72</v>
      </c>
      <c r="D5382" s="359" t="s">
        <v>24610</v>
      </c>
      <c r="F5382" t="str">
        <f t="shared" si="170"/>
        <v>73921/2</v>
      </c>
      <c r="H5382" s="31">
        <f t="shared" si="171"/>
        <v>54.4</v>
      </c>
    </row>
    <row r="5383" spans="1:8" ht="27">
      <c r="A5383" s="359" t="s">
        <v>12728</v>
      </c>
      <c r="B5383" s="314" t="s">
        <v>2255</v>
      </c>
      <c r="C5383" s="359" t="s">
        <v>72</v>
      </c>
      <c r="D5383" s="359" t="s">
        <v>28236</v>
      </c>
      <c r="F5383" t="str">
        <f t="shared" si="170"/>
        <v>84183</v>
      </c>
      <c r="H5383" s="31">
        <f t="shared" si="171"/>
        <v>181.39</v>
      </c>
    </row>
    <row r="5384" spans="1:8" ht="27">
      <c r="A5384" s="359" t="s">
        <v>14829</v>
      </c>
      <c r="B5384" s="314" t="s">
        <v>14830</v>
      </c>
      <c r="C5384" s="359" t="s">
        <v>72</v>
      </c>
      <c r="D5384" s="359" t="s">
        <v>24648</v>
      </c>
      <c r="F5384" t="str">
        <f t="shared" si="170"/>
        <v>98670</v>
      </c>
      <c r="H5384" s="31">
        <f t="shared" si="171"/>
        <v>164.37</v>
      </c>
    </row>
    <row r="5385" spans="1:8" ht="27">
      <c r="A5385" s="359" t="s">
        <v>14831</v>
      </c>
      <c r="B5385" s="314" t="s">
        <v>14832</v>
      </c>
      <c r="C5385" s="359" t="s">
        <v>72</v>
      </c>
      <c r="D5385" s="359" t="s">
        <v>28237</v>
      </c>
      <c r="F5385" t="str">
        <f t="shared" si="170"/>
        <v>98671</v>
      </c>
      <c r="H5385" s="31">
        <f t="shared" si="171"/>
        <v>186.46</v>
      </c>
    </row>
    <row r="5386" spans="1:8" ht="27">
      <c r="A5386" s="359" t="s">
        <v>14833</v>
      </c>
      <c r="B5386" s="314" t="s">
        <v>14834</v>
      </c>
      <c r="C5386" s="359" t="s">
        <v>72</v>
      </c>
      <c r="D5386" s="359" t="s">
        <v>28238</v>
      </c>
      <c r="F5386" t="str">
        <f t="shared" si="170"/>
        <v>98672</v>
      </c>
      <c r="H5386" s="31">
        <f t="shared" si="171"/>
        <v>532.88</v>
      </c>
    </row>
    <row r="5387" spans="1:8" ht="40.5">
      <c r="A5387" s="359" t="s">
        <v>14835</v>
      </c>
      <c r="B5387" s="314" t="s">
        <v>14836</v>
      </c>
      <c r="C5387" s="359" t="s">
        <v>72</v>
      </c>
      <c r="D5387" s="359" t="s">
        <v>24934</v>
      </c>
      <c r="F5387" t="str">
        <f t="shared" si="170"/>
        <v>98673</v>
      </c>
      <c r="H5387" s="31">
        <f t="shared" si="171"/>
        <v>154.41</v>
      </c>
    </row>
    <row r="5388" spans="1:8" ht="40.5">
      <c r="A5388" s="359" t="s">
        <v>14837</v>
      </c>
      <c r="B5388" s="314" t="s">
        <v>14838</v>
      </c>
      <c r="C5388" s="359" t="s">
        <v>72</v>
      </c>
      <c r="D5388" s="359" t="s">
        <v>28239</v>
      </c>
      <c r="F5388" t="str">
        <f t="shared" si="170"/>
        <v>98679</v>
      </c>
      <c r="H5388" s="31">
        <f t="shared" si="171"/>
        <v>28.43</v>
      </c>
    </row>
    <row r="5389" spans="1:8" ht="40.5">
      <c r="A5389" s="359" t="s">
        <v>14839</v>
      </c>
      <c r="B5389" s="314" t="s">
        <v>14840</v>
      </c>
      <c r="C5389" s="359" t="s">
        <v>72</v>
      </c>
      <c r="D5389" s="359" t="s">
        <v>28240</v>
      </c>
      <c r="F5389" t="str">
        <f t="shared" si="170"/>
        <v>98680</v>
      </c>
      <c r="H5389" s="31">
        <f t="shared" si="171"/>
        <v>35.14</v>
      </c>
    </row>
    <row r="5390" spans="1:8" ht="40.5">
      <c r="A5390" s="359" t="s">
        <v>14841</v>
      </c>
      <c r="B5390" s="314" t="s">
        <v>14842</v>
      </c>
      <c r="C5390" s="359" t="s">
        <v>72</v>
      </c>
      <c r="D5390" s="359" t="s">
        <v>28241</v>
      </c>
      <c r="F5390" t="str">
        <f t="shared" si="170"/>
        <v>98681</v>
      </c>
      <c r="H5390" s="31">
        <f t="shared" si="171"/>
        <v>26.24</v>
      </c>
    </row>
    <row r="5391" spans="1:8" ht="40.5">
      <c r="A5391" s="359" t="s">
        <v>14843</v>
      </c>
      <c r="B5391" s="314" t="s">
        <v>14844</v>
      </c>
      <c r="C5391" s="359" t="s">
        <v>72</v>
      </c>
      <c r="D5391" s="359" t="s">
        <v>27364</v>
      </c>
      <c r="F5391" t="str">
        <f t="shared" ref="F5391:F5454" si="172">TRIM(A5391)</f>
        <v>98682</v>
      </c>
      <c r="H5391" s="31">
        <f t="shared" si="171"/>
        <v>32.96</v>
      </c>
    </row>
    <row r="5392" spans="1:8">
      <c r="A5392" s="359" t="s">
        <v>14845</v>
      </c>
      <c r="B5392" s="314" t="s">
        <v>14846</v>
      </c>
      <c r="C5392" s="359" t="s">
        <v>74</v>
      </c>
      <c r="D5392" s="359" t="s">
        <v>28242</v>
      </c>
      <c r="F5392" t="str">
        <f t="shared" si="172"/>
        <v>98685</v>
      </c>
      <c r="H5392" s="31">
        <f t="shared" si="171"/>
        <v>35.18</v>
      </c>
    </row>
    <row r="5393" spans="1:8" ht="27">
      <c r="A5393" s="359" t="s">
        <v>14848</v>
      </c>
      <c r="B5393" s="314" t="s">
        <v>14849</v>
      </c>
      <c r="C5393" s="359" t="s">
        <v>74</v>
      </c>
      <c r="D5393" s="359" t="s">
        <v>28243</v>
      </c>
      <c r="F5393" t="str">
        <f t="shared" si="172"/>
        <v>98686</v>
      </c>
      <c r="H5393" s="31">
        <f t="shared" si="171"/>
        <v>39.24</v>
      </c>
    </row>
    <row r="5394" spans="1:8">
      <c r="A5394" s="359" t="s">
        <v>14850</v>
      </c>
      <c r="B5394" s="314" t="s">
        <v>14851</v>
      </c>
      <c r="C5394" s="359" t="s">
        <v>74</v>
      </c>
      <c r="D5394" s="359" t="s">
        <v>28244</v>
      </c>
      <c r="F5394" t="str">
        <f t="shared" si="172"/>
        <v>98688</v>
      </c>
      <c r="H5394" s="31">
        <f t="shared" si="171"/>
        <v>43.84</v>
      </c>
    </row>
    <row r="5395" spans="1:8" ht="27">
      <c r="A5395" s="359" t="s">
        <v>14852</v>
      </c>
      <c r="B5395" s="314" t="s">
        <v>14853</v>
      </c>
      <c r="C5395" s="359" t="s">
        <v>74</v>
      </c>
      <c r="D5395" s="359" t="s">
        <v>23627</v>
      </c>
      <c r="F5395" t="str">
        <f t="shared" si="172"/>
        <v>98689</v>
      </c>
      <c r="H5395" s="31">
        <f t="shared" si="171"/>
        <v>52.51</v>
      </c>
    </row>
    <row r="5396" spans="1:8" ht="40.5">
      <c r="A5396" s="359" t="s">
        <v>12729</v>
      </c>
      <c r="B5396" s="314" t="s">
        <v>6965</v>
      </c>
      <c r="C5396" s="359" t="s">
        <v>72</v>
      </c>
      <c r="D5396" s="359" t="s">
        <v>28245</v>
      </c>
      <c r="F5396" t="str">
        <f t="shared" si="172"/>
        <v>72187</v>
      </c>
      <c r="H5396" s="31">
        <f t="shared" si="171"/>
        <v>199.4</v>
      </c>
    </row>
    <row r="5397" spans="1:8" ht="40.5">
      <c r="A5397" s="359" t="s">
        <v>12730</v>
      </c>
      <c r="B5397" s="314" t="s">
        <v>3700</v>
      </c>
      <c r="C5397" s="359" t="s">
        <v>72</v>
      </c>
      <c r="D5397" s="359" t="s">
        <v>28245</v>
      </c>
      <c r="F5397" t="str">
        <f t="shared" si="172"/>
        <v>72188</v>
      </c>
      <c r="H5397" s="31">
        <f t="shared" si="171"/>
        <v>199.4</v>
      </c>
    </row>
    <row r="5398" spans="1:8" ht="27">
      <c r="A5398" s="359" t="s">
        <v>6966</v>
      </c>
      <c r="B5398" s="314" t="s">
        <v>6967</v>
      </c>
      <c r="C5398" s="359" t="s">
        <v>72</v>
      </c>
      <c r="D5398" s="359" t="s">
        <v>28246</v>
      </c>
      <c r="F5398" t="str">
        <f t="shared" si="172"/>
        <v>73876/1</v>
      </c>
      <c r="H5398" s="31">
        <f t="shared" si="171"/>
        <v>185.15</v>
      </c>
    </row>
    <row r="5399" spans="1:8" ht="27">
      <c r="A5399" s="359" t="s">
        <v>12731</v>
      </c>
      <c r="B5399" s="314" t="s">
        <v>6968</v>
      </c>
      <c r="C5399" s="359" t="s">
        <v>72</v>
      </c>
      <c r="D5399" s="359" t="s">
        <v>28247</v>
      </c>
      <c r="F5399" t="str">
        <f t="shared" si="172"/>
        <v>84186</v>
      </c>
      <c r="H5399" s="31">
        <f t="shared" si="171"/>
        <v>83.37</v>
      </c>
    </row>
    <row r="5400" spans="1:8" ht="27">
      <c r="A5400" s="359" t="s">
        <v>12732</v>
      </c>
      <c r="B5400" s="314" t="s">
        <v>6969</v>
      </c>
      <c r="C5400" s="359" t="s">
        <v>72</v>
      </c>
      <c r="D5400" s="359" t="s">
        <v>22156</v>
      </c>
      <c r="F5400" t="str">
        <f t="shared" si="172"/>
        <v>84187</v>
      </c>
      <c r="H5400" s="31">
        <f t="shared" si="171"/>
        <v>20.51</v>
      </c>
    </row>
    <row r="5401" spans="1:8" ht="40.5">
      <c r="A5401" s="359" t="s">
        <v>12734</v>
      </c>
      <c r="B5401" s="314" t="s">
        <v>3701</v>
      </c>
      <c r="C5401" s="359" t="s">
        <v>72</v>
      </c>
      <c r="D5401" s="359" t="s">
        <v>28248</v>
      </c>
      <c r="F5401" t="str">
        <f t="shared" si="172"/>
        <v>72137</v>
      </c>
      <c r="H5401" s="31">
        <f t="shared" si="171"/>
        <v>112.6</v>
      </c>
    </row>
    <row r="5402" spans="1:8">
      <c r="A5402" s="359" t="s">
        <v>12735</v>
      </c>
      <c r="B5402" s="314" t="s">
        <v>6970</v>
      </c>
      <c r="C5402" s="359" t="s">
        <v>72</v>
      </c>
      <c r="D5402" s="359" t="s">
        <v>28249</v>
      </c>
      <c r="F5402" t="str">
        <f t="shared" si="172"/>
        <v>72815</v>
      </c>
      <c r="H5402" s="31">
        <f t="shared" si="171"/>
        <v>58.71</v>
      </c>
    </row>
    <row r="5403" spans="1:8" ht="40.5">
      <c r="A5403" s="359" t="s">
        <v>12736</v>
      </c>
      <c r="B5403" s="314" t="s">
        <v>3702</v>
      </c>
      <c r="C5403" s="359" t="s">
        <v>72</v>
      </c>
      <c r="D5403" s="359" t="s">
        <v>14859</v>
      </c>
      <c r="F5403" t="str">
        <f t="shared" si="172"/>
        <v>84191</v>
      </c>
      <c r="H5403" s="31">
        <f t="shared" si="171"/>
        <v>70.05</v>
      </c>
    </row>
    <row r="5404" spans="1:8" ht="40.5">
      <c r="A5404" s="359" t="s">
        <v>6971</v>
      </c>
      <c r="B5404" s="314" t="s">
        <v>6972</v>
      </c>
      <c r="C5404" s="359" t="s">
        <v>74</v>
      </c>
      <c r="D5404" s="359" t="s">
        <v>24844</v>
      </c>
      <c r="F5404" t="str">
        <f t="shared" si="172"/>
        <v>74111/1</v>
      </c>
      <c r="H5404" s="31">
        <f t="shared" si="171"/>
        <v>45.47</v>
      </c>
    </row>
    <row r="5405" spans="1:8" ht="27">
      <c r="A5405" s="359" t="s">
        <v>14854</v>
      </c>
      <c r="B5405" s="314" t="s">
        <v>14855</v>
      </c>
      <c r="C5405" s="359" t="s">
        <v>74</v>
      </c>
      <c r="D5405" s="359" t="s">
        <v>24864</v>
      </c>
      <c r="F5405" t="str">
        <f t="shared" si="172"/>
        <v>98695</v>
      </c>
      <c r="H5405" s="31">
        <f t="shared" si="171"/>
        <v>94.44</v>
      </c>
    </row>
    <row r="5406" spans="1:8">
      <c r="A5406" s="359" t="s">
        <v>14856</v>
      </c>
      <c r="B5406" s="314" t="s">
        <v>14857</v>
      </c>
      <c r="C5406" s="359" t="s">
        <v>74</v>
      </c>
      <c r="D5406" s="359" t="s">
        <v>28250</v>
      </c>
      <c r="F5406" t="str">
        <f t="shared" si="172"/>
        <v>98697</v>
      </c>
      <c r="H5406" s="31">
        <f t="shared" si="171"/>
        <v>62.61</v>
      </c>
    </row>
    <row r="5407" spans="1:8" ht="27">
      <c r="A5407" s="359" t="s">
        <v>6973</v>
      </c>
      <c r="B5407" s="314" t="s">
        <v>6974</v>
      </c>
      <c r="C5407" s="359" t="s">
        <v>74</v>
      </c>
      <c r="D5407" s="359" t="s">
        <v>23511</v>
      </c>
      <c r="F5407" t="str">
        <f t="shared" si="172"/>
        <v>73886/1</v>
      </c>
      <c r="H5407" s="31">
        <f t="shared" si="171"/>
        <v>16.02</v>
      </c>
    </row>
    <row r="5408" spans="1:8">
      <c r="A5408" s="359" t="s">
        <v>12738</v>
      </c>
      <c r="B5408" s="314" t="s">
        <v>6975</v>
      </c>
      <c r="C5408" s="359" t="s">
        <v>74</v>
      </c>
      <c r="D5408" s="359" t="s">
        <v>13700</v>
      </c>
      <c r="F5408" t="str">
        <f t="shared" si="172"/>
        <v>84162</v>
      </c>
      <c r="H5408" s="31">
        <f t="shared" si="171"/>
        <v>15.81</v>
      </c>
    </row>
    <row r="5409" spans="1:8" ht="27">
      <c r="A5409" s="359" t="s">
        <v>12739</v>
      </c>
      <c r="B5409" s="314" t="s">
        <v>6976</v>
      </c>
      <c r="C5409" s="359" t="s">
        <v>74</v>
      </c>
      <c r="D5409" s="359" t="s">
        <v>10881</v>
      </c>
      <c r="F5409" t="str">
        <f t="shared" si="172"/>
        <v>88648</v>
      </c>
      <c r="H5409" s="31">
        <f t="shared" si="171"/>
        <v>6.04</v>
      </c>
    </row>
    <row r="5410" spans="1:8" ht="27">
      <c r="A5410" s="359" t="s">
        <v>12740</v>
      </c>
      <c r="B5410" s="314" t="s">
        <v>6977</v>
      </c>
      <c r="C5410" s="359" t="s">
        <v>74</v>
      </c>
      <c r="D5410" s="359" t="s">
        <v>13685</v>
      </c>
      <c r="F5410" t="str">
        <f t="shared" si="172"/>
        <v>88649</v>
      </c>
      <c r="H5410" s="31">
        <f t="shared" si="171"/>
        <v>6.79</v>
      </c>
    </row>
    <row r="5411" spans="1:8" ht="27">
      <c r="A5411" s="359" t="s">
        <v>12741</v>
      </c>
      <c r="B5411" s="314" t="s">
        <v>6978</v>
      </c>
      <c r="C5411" s="359" t="s">
        <v>74</v>
      </c>
      <c r="D5411" s="359" t="s">
        <v>13809</v>
      </c>
      <c r="F5411" t="str">
        <f t="shared" si="172"/>
        <v>88650</v>
      </c>
      <c r="H5411" s="31">
        <f t="shared" si="171"/>
        <v>12.64</v>
      </c>
    </row>
    <row r="5412" spans="1:8" ht="40.5">
      <c r="A5412" s="359" t="s">
        <v>12742</v>
      </c>
      <c r="B5412" s="314" t="s">
        <v>23664</v>
      </c>
      <c r="C5412" s="359" t="s">
        <v>74</v>
      </c>
      <c r="D5412" s="359" t="s">
        <v>23635</v>
      </c>
      <c r="F5412" t="str">
        <f t="shared" si="172"/>
        <v>96467</v>
      </c>
      <c r="H5412" s="31">
        <f t="shared" si="171"/>
        <v>5.53</v>
      </c>
    </row>
    <row r="5413" spans="1:8">
      <c r="A5413" s="359" t="s">
        <v>6979</v>
      </c>
      <c r="B5413" s="314" t="s">
        <v>6980</v>
      </c>
      <c r="C5413" s="359" t="s">
        <v>74</v>
      </c>
      <c r="D5413" s="359" t="s">
        <v>8920</v>
      </c>
      <c r="F5413" t="str">
        <f t="shared" si="172"/>
        <v>73850/1</v>
      </c>
      <c r="H5413" s="31">
        <f t="shared" si="171"/>
        <v>29.14</v>
      </c>
    </row>
    <row r="5414" spans="1:8" ht="27">
      <c r="A5414" s="359" t="s">
        <v>12744</v>
      </c>
      <c r="B5414" s="314" t="s">
        <v>2256</v>
      </c>
      <c r="C5414" s="359" t="s">
        <v>74</v>
      </c>
      <c r="D5414" s="359" t="s">
        <v>14002</v>
      </c>
      <c r="F5414" t="str">
        <f t="shared" si="172"/>
        <v>84168</v>
      </c>
      <c r="H5414" s="31">
        <f t="shared" si="171"/>
        <v>24.09</v>
      </c>
    </row>
    <row r="5415" spans="1:8" ht="40.5">
      <c r="A5415" s="359" t="s">
        <v>12745</v>
      </c>
      <c r="B5415" s="314" t="s">
        <v>3703</v>
      </c>
      <c r="C5415" s="359" t="s">
        <v>72</v>
      </c>
      <c r="D5415" s="359" t="s">
        <v>22630</v>
      </c>
      <c r="F5415" t="str">
        <f t="shared" si="172"/>
        <v>68325</v>
      </c>
      <c r="H5415" s="31">
        <f t="shared" si="171"/>
        <v>49.49</v>
      </c>
    </row>
    <row r="5416" spans="1:8" ht="40.5">
      <c r="A5416" s="359" t="s">
        <v>12746</v>
      </c>
      <c r="B5416" s="314" t="s">
        <v>3704</v>
      </c>
      <c r="C5416" s="359" t="s">
        <v>72</v>
      </c>
      <c r="D5416" s="359" t="s">
        <v>22831</v>
      </c>
      <c r="F5416" t="str">
        <f t="shared" si="172"/>
        <v>68333</v>
      </c>
      <c r="H5416" s="31">
        <f t="shared" si="171"/>
        <v>52.1</v>
      </c>
    </row>
    <row r="5417" spans="1:8" ht="27">
      <c r="A5417" s="359" t="s">
        <v>12747</v>
      </c>
      <c r="B5417" s="314" t="s">
        <v>3705</v>
      </c>
      <c r="C5417" s="359" t="s">
        <v>72</v>
      </c>
      <c r="D5417" s="359" t="s">
        <v>28251</v>
      </c>
      <c r="F5417" t="str">
        <f t="shared" si="172"/>
        <v>72183</v>
      </c>
      <c r="H5417" s="31">
        <f t="shared" si="171"/>
        <v>91.39</v>
      </c>
    </row>
    <row r="5418" spans="1:8" ht="40.5">
      <c r="A5418" s="359" t="s">
        <v>12748</v>
      </c>
      <c r="B5418" s="314" t="s">
        <v>6981</v>
      </c>
      <c r="C5418" s="359" t="s">
        <v>82</v>
      </c>
      <c r="D5418" s="359" t="s">
        <v>28252</v>
      </c>
      <c r="F5418" t="str">
        <f t="shared" si="172"/>
        <v>94990</v>
      </c>
      <c r="H5418" s="31">
        <f t="shared" si="171"/>
        <v>618.26</v>
      </c>
    </row>
    <row r="5419" spans="1:8" ht="40.5">
      <c r="A5419" s="359" t="s">
        <v>12749</v>
      </c>
      <c r="B5419" s="314" t="s">
        <v>6982</v>
      </c>
      <c r="C5419" s="359" t="s">
        <v>82</v>
      </c>
      <c r="D5419" s="359" t="s">
        <v>24685</v>
      </c>
      <c r="F5419" t="str">
        <f t="shared" si="172"/>
        <v>94991</v>
      </c>
      <c r="H5419" s="31">
        <f t="shared" si="171"/>
        <v>533.46</v>
      </c>
    </row>
    <row r="5420" spans="1:8" ht="54">
      <c r="A5420" s="359" t="s">
        <v>12750</v>
      </c>
      <c r="B5420" s="314" t="s">
        <v>6983</v>
      </c>
      <c r="C5420" s="359" t="s">
        <v>72</v>
      </c>
      <c r="D5420" s="359" t="s">
        <v>24732</v>
      </c>
      <c r="F5420" t="str">
        <f t="shared" si="172"/>
        <v>94992</v>
      </c>
      <c r="H5420" s="31">
        <f t="shared" si="171"/>
        <v>70.09</v>
      </c>
    </row>
    <row r="5421" spans="1:8" ht="40.5">
      <c r="A5421" s="359" t="s">
        <v>12751</v>
      </c>
      <c r="B5421" s="314" t="s">
        <v>6984</v>
      </c>
      <c r="C5421" s="359" t="s">
        <v>72</v>
      </c>
      <c r="D5421" s="359" t="s">
        <v>28253</v>
      </c>
      <c r="F5421" t="str">
        <f t="shared" si="172"/>
        <v>94993</v>
      </c>
      <c r="H5421" s="31">
        <f t="shared" si="171"/>
        <v>64.989999999999995</v>
      </c>
    </row>
    <row r="5422" spans="1:8" ht="54">
      <c r="A5422" s="359" t="s">
        <v>12752</v>
      </c>
      <c r="B5422" s="314" t="s">
        <v>6985</v>
      </c>
      <c r="C5422" s="359" t="s">
        <v>72</v>
      </c>
      <c r="D5422" s="359" t="s">
        <v>28254</v>
      </c>
      <c r="F5422" t="str">
        <f t="shared" si="172"/>
        <v>94994</v>
      </c>
      <c r="H5422" s="31">
        <f t="shared" si="171"/>
        <v>84.68</v>
      </c>
    </row>
    <row r="5423" spans="1:8" ht="40.5">
      <c r="A5423" s="359" t="s">
        <v>12753</v>
      </c>
      <c r="B5423" s="314" t="s">
        <v>6986</v>
      </c>
      <c r="C5423" s="359" t="s">
        <v>72</v>
      </c>
      <c r="D5423" s="359" t="s">
        <v>24846</v>
      </c>
      <c r="F5423" t="str">
        <f t="shared" si="172"/>
        <v>94995</v>
      </c>
      <c r="H5423" s="31">
        <f t="shared" si="171"/>
        <v>77.900000000000006</v>
      </c>
    </row>
    <row r="5424" spans="1:8" ht="54">
      <c r="A5424" s="359" t="s">
        <v>12754</v>
      </c>
      <c r="B5424" s="314" t="s">
        <v>6987</v>
      </c>
      <c r="C5424" s="359" t="s">
        <v>72</v>
      </c>
      <c r="D5424" s="359" t="s">
        <v>28255</v>
      </c>
      <c r="F5424" t="str">
        <f t="shared" si="172"/>
        <v>94996</v>
      </c>
      <c r="H5424" s="31">
        <f t="shared" si="171"/>
        <v>97.17</v>
      </c>
    </row>
    <row r="5425" spans="1:8" ht="40.5">
      <c r="A5425" s="359" t="s">
        <v>12755</v>
      </c>
      <c r="B5425" s="314" t="s">
        <v>6988</v>
      </c>
      <c r="C5425" s="359" t="s">
        <v>72</v>
      </c>
      <c r="D5425" s="359" t="s">
        <v>28256</v>
      </c>
      <c r="F5425" t="str">
        <f t="shared" si="172"/>
        <v>94997</v>
      </c>
      <c r="H5425" s="31">
        <f t="shared" si="171"/>
        <v>88.68</v>
      </c>
    </row>
    <row r="5426" spans="1:8" ht="54">
      <c r="A5426" s="359" t="s">
        <v>12756</v>
      </c>
      <c r="B5426" s="314" t="s">
        <v>6989</v>
      </c>
      <c r="C5426" s="359" t="s">
        <v>72</v>
      </c>
      <c r="D5426" s="359" t="s">
        <v>28257</v>
      </c>
      <c r="F5426" t="str">
        <f t="shared" si="172"/>
        <v>94998</v>
      </c>
      <c r="H5426" s="31">
        <f t="shared" si="171"/>
        <v>109.2</v>
      </c>
    </row>
    <row r="5427" spans="1:8" ht="40.5">
      <c r="A5427" s="359" t="s">
        <v>12757</v>
      </c>
      <c r="B5427" s="314" t="s">
        <v>6990</v>
      </c>
      <c r="C5427" s="359" t="s">
        <v>72</v>
      </c>
      <c r="D5427" s="359" t="s">
        <v>24345</v>
      </c>
      <c r="F5427" t="str">
        <f t="shared" si="172"/>
        <v>94999</v>
      </c>
      <c r="H5427" s="31">
        <f t="shared" si="171"/>
        <v>99.01</v>
      </c>
    </row>
    <row r="5428" spans="1:8" ht="54">
      <c r="A5428" s="359" t="s">
        <v>12758</v>
      </c>
      <c r="B5428" s="314" t="s">
        <v>3706</v>
      </c>
      <c r="C5428" s="359" t="s">
        <v>72</v>
      </c>
      <c r="D5428" s="359" t="s">
        <v>28258</v>
      </c>
      <c r="F5428" t="str">
        <f t="shared" si="172"/>
        <v>87620</v>
      </c>
      <c r="H5428" s="31">
        <f t="shared" si="171"/>
        <v>27.44</v>
      </c>
    </row>
    <row r="5429" spans="1:8" ht="40.5">
      <c r="A5429" s="359" t="s">
        <v>12759</v>
      </c>
      <c r="B5429" s="314" t="s">
        <v>3707</v>
      </c>
      <c r="C5429" s="359" t="s">
        <v>72</v>
      </c>
      <c r="D5429" s="359" t="s">
        <v>24696</v>
      </c>
      <c r="F5429" t="str">
        <f t="shared" si="172"/>
        <v>87622</v>
      </c>
      <c r="H5429" s="31">
        <f t="shared" si="171"/>
        <v>29.94</v>
      </c>
    </row>
    <row r="5430" spans="1:8" ht="40.5">
      <c r="A5430" s="359" t="s">
        <v>12760</v>
      </c>
      <c r="B5430" s="314" t="s">
        <v>3708</v>
      </c>
      <c r="C5430" s="359" t="s">
        <v>72</v>
      </c>
      <c r="D5430" s="359" t="s">
        <v>28259</v>
      </c>
      <c r="F5430" t="str">
        <f t="shared" si="172"/>
        <v>87623</v>
      </c>
      <c r="H5430" s="31">
        <f t="shared" si="171"/>
        <v>64.680000000000007</v>
      </c>
    </row>
    <row r="5431" spans="1:8" ht="40.5">
      <c r="A5431" s="359" t="s">
        <v>12761</v>
      </c>
      <c r="B5431" s="314" t="s">
        <v>3709</v>
      </c>
      <c r="C5431" s="359" t="s">
        <v>72</v>
      </c>
      <c r="D5431" s="359" t="s">
        <v>28260</v>
      </c>
      <c r="F5431" t="str">
        <f t="shared" si="172"/>
        <v>87624</v>
      </c>
      <c r="H5431" s="31">
        <f t="shared" si="171"/>
        <v>69.88</v>
      </c>
    </row>
    <row r="5432" spans="1:8" ht="54">
      <c r="A5432" s="359" t="s">
        <v>12762</v>
      </c>
      <c r="B5432" s="314" t="s">
        <v>3710</v>
      </c>
      <c r="C5432" s="359" t="s">
        <v>72</v>
      </c>
      <c r="D5432" s="359" t="s">
        <v>22035</v>
      </c>
      <c r="F5432" t="str">
        <f t="shared" si="172"/>
        <v>87630</v>
      </c>
      <c r="H5432" s="31">
        <f t="shared" si="171"/>
        <v>33.82</v>
      </c>
    </row>
    <row r="5433" spans="1:8" ht="40.5">
      <c r="A5433" s="359" t="s">
        <v>12763</v>
      </c>
      <c r="B5433" s="314" t="s">
        <v>3711</v>
      </c>
      <c r="C5433" s="359" t="s">
        <v>72</v>
      </c>
      <c r="D5433" s="359" t="s">
        <v>24432</v>
      </c>
      <c r="F5433" t="str">
        <f t="shared" si="172"/>
        <v>87632</v>
      </c>
      <c r="H5433" s="31">
        <f t="shared" si="171"/>
        <v>37.299999999999997</v>
      </c>
    </row>
    <row r="5434" spans="1:8" ht="40.5">
      <c r="A5434" s="359" t="s">
        <v>12764</v>
      </c>
      <c r="B5434" s="314" t="s">
        <v>3712</v>
      </c>
      <c r="C5434" s="359" t="s">
        <v>72</v>
      </c>
      <c r="D5434" s="359" t="s">
        <v>24310</v>
      </c>
      <c r="F5434" t="str">
        <f t="shared" si="172"/>
        <v>87633</v>
      </c>
      <c r="H5434" s="31">
        <f t="shared" si="171"/>
        <v>85.57</v>
      </c>
    </row>
    <row r="5435" spans="1:8" ht="40.5">
      <c r="A5435" s="359" t="s">
        <v>12765</v>
      </c>
      <c r="B5435" s="314" t="s">
        <v>3713</v>
      </c>
      <c r="C5435" s="359" t="s">
        <v>72</v>
      </c>
      <c r="D5435" s="359" t="s">
        <v>28261</v>
      </c>
      <c r="F5435" t="str">
        <f t="shared" si="172"/>
        <v>87634</v>
      </c>
      <c r="H5435" s="31">
        <f t="shared" si="171"/>
        <v>92.82</v>
      </c>
    </row>
    <row r="5436" spans="1:8" ht="54">
      <c r="A5436" s="359" t="s">
        <v>12766</v>
      </c>
      <c r="B5436" s="314" t="s">
        <v>3714</v>
      </c>
      <c r="C5436" s="359" t="s">
        <v>72</v>
      </c>
      <c r="D5436" s="359" t="s">
        <v>28262</v>
      </c>
      <c r="F5436" t="str">
        <f t="shared" si="172"/>
        <v>87640</v>
      </c>
      <c r="H5436" s="31">
        <f t="shared" si="171"/>
        <v>38.93</v>
      </c>
    </row>
    <row r="5437" spans="1:8" ht="40.5">
      <c r="A5437" s="359" t="s">
        <v>12767</v>
      </c>
      <c r="B5437" s="314" t="s">
        <v>3715</v>
      </c>
      <c r="C5437" s="359" t="s">
        <v>72</v>
      </c>
      <c r="D5437" s="359" t="s">
        <v>23939</v>
      </c>
      <c r="F5437" t="str">
        <f t="shared" si="172"/>
        <v>87642</v>
      </c>
      <c r="H5437" s="31">
        <f t="shared" si="171"/>
        <v>43.21</v>
      </c>
    </row>
    <row r="5438" spans="1:8" ht="40.5">
      <c r="A5438" s="359" t="s">
        <v>12768</v>
      </c>
      <c r="B5438" s="314" t="s">
        <v>3716</v>
      </c>
      <c r="C5438" s="359" t="s">
        <v>72</v>
      </c>
      <c r="D5438" s="359" t="s">
        <v>28263</v>
      </c>
      <c r="F5438" t="str">
        <f t="shared" si="172"/>
        <v>87643</v>
      </c>
      <c r="H5438" s="31">
        <f t="shared" si="171"/>
        <v>102.57</v>
      </c>
    </row>
    <row r="5439" spans="1:8" ht="40.5">
      <c r="A5439" s="359" t="s">
        <v>12769</v>
      </c>
      <c r="B5439" s="314" t="s">
        <v>3717</v>
      </c>
      <c r="C5439" s="359" t="s">
        <v>72</v>
      </c>
      <c r="D5439" s="359" t="s">
        <v>28264</v>
      </c>
      <c r="F5439" t="str">
        <f t="shared" si="172"/>
        <v>87644</v>
      </c>
      <c r="H5439" s="31">
        <f t="shared" si="171"/>
        <v>111.48</v>
      </c>
    </row>
    <row r="5440" spans="1:8" ht="54">
      <c r="A5440" s="359" t="s">
        <v>12770</v>
      </c>
      <c r="B5440" s="314" t="s">
        <v>6991</v>
      </c>
      <c r="C5440" s="359" t="s">
        <v>72</v>
      </c>
      <c r="D5440" s="359" t="s">
        <v>24349</v>
      </c>
      <c r="F5440" t="str">
        <f t="shared" si="172"/>
        <v>87680</v>
      </c>
      <c r="H5440" s="31">
        <f t="shared" si="171"/>
        <v>31.86</v>
      </c>
    </row>
    <row r="5441" spans="1:8" ht="54">
      <c r="A5441" s="359" t="s">
        <v>12771</v>
      </c>
      <c r="B5441" s="314" t="s">
        <v>3718</v>
      </c>
      <c r="C5441" s="359" t="s">
        <v>72</v>
      </c>
      <c r="D5441" s="359" t="s">
        <v>23721</v>
      </c>
      <c r="F5441" t="str">
        <f t="shared" si="172"/>
        <v>87682</v>
      </c>
      <c r="H5441" s="31">
        <f t="shared" si="171"/>
        <v>36.130000000000003</v>
      </c>
    </row>
    <row r="5442" spans="1:8" ht="54">
      <c r="A5442" s="359" t="s">
        <v>12772</v>
      </c>
      <c r="B5442" s="314" t="s">
        <v>3719</v>
      </c>
      <c r="C5442" s="359" t="s">
        <v>72</v>
      </c>
      <c r="D5442" s="359" t="s">
        <v>28265</v>
      </c>
      <c r="F5442" t="str">
        <f t="shared" si="172"/>
        <v>87683</v>
      </c>
      <c r="H5442" s="31">
        <f t="shared" si="171"/>
        <v>95.5</v>
      </c>
    </row>
    <row r="5443" spans="1:8" ht="40.5">
      <c r="A5443" s="359" t="s">
        <v>12773</v>
      </c>
      <c r="B5443" s="314" t="s">
        <v>3720</v>
      </c>
      <c r="C5443" s="359" t="s">
        <v>72</v>
      </c>
      <c r="D5443" s="359" t="s">
        <v>28266</v>
      </c>
      <c r="F5443" t="str">
        <f t="shared" si="172"/>
        <v>87684</v>
      </c>
      <c r="H5443" s="31">
        <f t="shared" si="171"/>
        <v>104.41</v>
      </c>
    </row>
    <row r="5444" spans="1:8" ht="54">
      <c r="A5444" s="359" t="s">
        <v>12774</v>
      </c>
      <c r="B5444" s="314" t="s">
        <v>6992</v>
      </c>
      <c r="C5444" s="359" t="s">
        <v>72</v>
      </c>
      <c r="D5444" s="359" t="s">
        <v>22820</v>
      </c>
      <c r="F5444" t="str">
        <f t="shared" si="172"/>
        <v>87690</v>
      </c>
      <c r="H5444" s="31">
        <f t="shared" si="171"/>
        <v>37.1</v>
      </c>
    </row>
    <row r="5445" spans="1:8" ht="54">
      <c r="A5445" s="359" t="s">
        <v>12775</v>
      </c>
      <c r="B5445" s="314" t="s">
        <v>3721</v>
      </c>
      <c r="C5445" s="359" t="s">
        <v>72</v>
      </c>
      <c r="D5445" s="359" t="s">
        <v>28267</v>
      </c>
      <c r="F5445" t="str">
        <f t="shared" si="172"/>
        <v>87692</v>
      </c>
      <c r="H5445" s="31">
        <f t="shared" ref="H5445:H5508" si="173">ROUND(D5445*(1+$H$1),2)</f>
        <v>42.01</v>
      </c>
    </row>
    <row r="5446" spans="1:8" ht="54">
      <c r="A5446" s="359" t="s">
        <v>12776</v>
      </c>
      <c r="B5446" s="314" t="s">
        <v>3722</v>
      </c>
      <c r="C5446" s="359" t="s">
        <v>72</v>
      </c>
      <c r="D5446" s="359" t="s">
        <v>28268</v>
      </c>
      <c r="F5446" t="str">
        <f t="shared" si="172"/>
        <v>87693</v>
      </c>
      <c r="H5446" s="31">
        <f t="shared" si="173"/>
        <v>110</v>
      </c>
    </row>
    <row r="5447" spans="1:8" ht="40.5">
      <c r="A5447" s="359" t="s">
        <v>12777</v>
      </c>
      <c r="B5447" s="314" t="s">
        <v>3723</v>
      </c>
      <c r="C5447" s="359" t="s">
        <v>72</v>
      </c>
      <c r="D5447" s="359" t="s">
        <v>28269</v>
      </c>
      <c r="F5447" t="str">
        <f t="shared" si="172"/>
        <v>87694</v>
      </c>
      <c r="H5447" s="31">
        <f t="shared" si="173"/>
        <v>120.2</v>
      </c>
    </row>
    <row r="5448" spans="1:8" ht="54">
      <c r="A5448" s="359" t="s">
        <v>12778</v>
      </c>
      <c r="B5448" s="314" t="s">
        <v>6993</v>
      </c>
      <c r="C5448" s="359" t="s">
        <v>72</v>
      </c>
      <c r="D5448" s="359" t="s">
        <v>26596</v>
      </c>
      <c r="F5448" t="str">
        <f t="shared" si="172"/>
        <v>87700</v>
      </c>
      <c r="H5448" s="31">
        <f t="shared" si="173"/>
        <v>40.020000000000003</v>
      </c>
    </row>
    <row r="5449" spans="1:8" ht="54">
      <c r="A5449" s="359" t="s">
        <v>12779</v>
      </c>
      <c r="B5449" s="314" t="s">
        <v>3724</v>
      </c>
      <c r="C5449" s="359" t="s">
        <v>72</v>
      </c>
      <c r="D5449" s="359" t="s">
        <v>26789</v>
      </c>
      <c r="F5449" t="str">
        <f t="shared" si="172"/>
        <v>87702</v>
      </c>
      <c r="H5449" s="31">
        <f t="shared" si="173"/>
        <v>45.35</v>
      </c>
    </row>
    <row r="5450" spans="1:8" ht="54">
      <c r="A5450" s="359" t="s">
        <v>12780</v>
      </c>
      <c r="B5450" s="314" t="s">
        <v>3725</v>
      </c>
      <c r="C5450" s="359" t="s">
        <v>72</v>
      </c>
      <c r="D5450" s="359" t="s">
        <v>24644</v>
      </c>
      <c r="F5450" t="str">
        <f t="shared" si="172"/>
        <v>87703</v>
      </c>
      <c r="H5450" s="31">
        <f t="shared" si="173"/>
        <v>119.39</v>
      </c>
    </row>
    <row r="5451" spans="1:8" ht="40.5">
      <c r="A5451" s="359" t="s">
        <v>12781</v>
      </c>
      <c r="B5451" s="314" t="s">
        <v>3726</v>
      </c>
      <c r="C5451" s="359" t="s">
        <v>72</v>
      </c>
      <c r="D5451" s="359" t="s">
        <v>28270</v>
      </c>
      <c r="F5451" t="str">
        <f t="shared" si="172"/>
        <v>87704</v>
      </c>
      <c r="H5451" s="31">
        <f t="shared" si="173"/>
        <v>130.5</v>
      </c>
    </row>
    <row r="5452" spans="1:8" ht="54">
      <c r="A5452" s="359" t="s">
        <v>12782</v>
      </c>
      <c r="B5452" s="314" t="s">
        <v>3727</v>
      </c>
      <c r="C5452" s="359" t="s">
        <v>72</v>
      </c>
      <c r="D5452" s="359" t="s">
        <v>23430</v>
      </c>
      <c r="F5452" t="str">
        <f t="shared" si="172"/>
        <v>87735</v>
      </c>
      <c r="H5452" s="31">
        <f t="shared" si="173"/>
        <v>37.85</v>
      </c>
    </row>
    <row r="5453" spans="1:8" ht="54">
      <c r="A5453" s="359" t="s">
        <v>12783</v>
      </c>
      <c r="B5453" s="314" t="s">
        <v>3728</v>
      </c>
      <c r="C5453" s="359" t="s">
        <v>72</v>
      </c>
      <c r="D5453" s="359" t="s">
        <v>24577</v>
      </c>
      <c r="F5453" t="str">
        <f t="shared" si="172"/>
        <v>87737</v>
      </c>
      <c r="H5453" s="31">
        <f t="shared" si="173"/>
        <v>40.35</v>
      </c>
    </row>
    <row r="5454" spans="1:8" ht="40.5">
      <c r="A5454" s="359" t="s">
        <v>12784</v>
      </c>
      <c r="B5454" s="314" t="s">
        <v>3729</v>
      </c>
      <c r="C5454" s="359" t="s">
        <v>72</v>
      </c>
      <c r="D5454" s="359" t="s">
        <v>22556</v>
      </c>
      <c r="F5454" t="str">
        <f t="shared" si="172"/>
        <v>87738</v>
      </c>
      <c r="H5454" s="31">
        <f t="shared" si="173"/>
        <v>75.08</v>
      </c>
    </row>
    <row r="5455" spans="1:8" ht="40.5">
      <c r="A5455" s="359" t="s">
        <v>12785</v>
      </c>
      <c r="B5455" s="314" t="s">
        <v>3730</v>
      </c>
      <c r="C5455" s="359" t="s">
        <v>72</v>
      </c>
      <c r="D5455" s="359" t="s">
        <v>24558</v>
      </c>
      <c r="F5455" t="str">
        <f t="shared" ref="F5455:F5518" si="174">TRIM(A5455)</f>
        <v>87739</v>
      </c>
      <c r="H5455" s="31">
        <f t="shared" si="173"/>
        <v>80.290000000000006</v>
      </c>
    </row>
    <row r="5456" spans="1:8" ht="54">
      <c r="A5456" s="359" t="s">
        <v>12786</v>
      </c>
      <c r="B5456" s="314" t="s">
        <v>3731</v>
      </c>
      <c r="C5456" s="359" t="s">
        <v>72</v>
      </c>
      <c r="D5456" s="359" t="s">
        <v>24990</v>
      </c>
      <c r="F5456" t="str">
        <f t="shared" si="174"/>
        <v>87745</v>
      </c>
      <c r="H5456" s="31">
        <f t="shared" si="173"/>
        <v>44.23</v>
      </c>
    </row>
    <row r="5457" spans="1:8" ht="54">
      <c r="A5457" s="359" t="s">
        <v>12787</v>
      </c>
      <c r="B5457" s="314" t="s">
        <v>3732</v>
      </c>
      <c r="C5457" s="359" t="s">
        <v>72</v>
      </c>
      <c r="D5457" s="359" t="s">
        <v>24847</v>
      </c>
      <c r="F5457" t="str">
        <f t="shared" si="174"/>
        <v>87747</v>
      </c>
      <c r="H5457" s="31">
        <f t="shared" si="173"/>
        <v>47.7</v>
      </c>
    </row>
    <row r="5458" spans="1:8" ht="40.5">
      <c r="A5458" s="359" t="s">
        <v>12788</v>
      </c>
      <c r="B5458" s="314" t="s">
        <v>3733</v>
      </c>
      <c r="C5458" s="359" t="s">
        <v>72</v>
      </c>
      <c r="D5458" s="359" t="s">
        <v>26800</v>
      </c>
      <c r="F5458" t="str">
        <f t="shared" si="174"/>
        <v>87748</v>
      </c>
      <c r="H5458" s="31">
        <f t="shared" si="173"/>
        <v>95.97</v>
      </c>
    </row>
    <row r="5459" spans="1:8" ht="40.5">
      <c r="A5459" s="359" t="s">
        <v>12789</v>
      </c>
      <c r="B5459" s="314" t="s">
        <v>3734</v>
      </c>
      <c r="C5459" s="359" t="s">
        <v>72</v>
      </c>
      <c r="D5459" s="359" t="s">
        <v>28271</v>
      </c>
      <c r="F5459" t="str">
        <f t="shared" si="174"/>
        <v>87749</v>
      </c>
      <c r="H5459" s="31">
        <f t="shared" si="173"/>
        <v>103.22</v>
      </c>
    </row>
    <row r="5460" spans="1:8" ht="54">
      <c r="A5460" s="359" t="s">
        <v>12790</v>
      </c>
      <c r="B5460" s="314" t="s">
        <v>3735</v>
      </c>
      <c r="C5460" s="359" t="s">
        <v>72</v>
      </c>
      <c r="D5460" s="359" t="s">
        <v>22400</v>
      </c>
      <c r="F5460" t="str">
        <f t="shared" si="174"/>
        <v>87755</v>
      </c>
      <c r="H5460" s="31">
        <f t="shared" si="173"/>
        <v>40.86</v>
      </c>
    </row>
    <row r="5461" spans="1:8" ht="54">
      <c r="A5461" s="359" t="s">
        <v>12791</v>
      </c>
      <c r="B5461" s="314" t="s">
        <v>3736</v>
      </c>
      <c r="C5461" s="359" t="s">
        <v>72</v>
      </c>
      <c r="D5461" s="359" t="s">
        <v>27351</v>
      </c>
      <c r="F5461" t="str">
        <f t="shared" si="174"/>
        <v>87757</v>
      </c>
      <c r="H5461" s="31">
        <f t="shared" si="173"/>
        <v>44.33</v>
      </c>
    </row>
    <row r="5462" spans="1:8" ht="54">
      <c r="A5462" s="359" t="s">
        <v>12792</v>
      </c>
      <c r="B5462" s="314" t="s">
        <v>3737</v>
      </c>
      <c r="C5462" s="359" t="s">
        <v>72</v>
      </c>
      <c r="D5462" s="359" t="s">
        <v>28272</v>
      </c>
      <c r="F5462" t="str">
        <f t="shared" si="174"/>
        <v>87758</v>
      </c>
      <c r="H5462" s="31">
        <f t="shared" si="173"/>
        <v>92.6</v>
      </c>
    </row>
    <row r="5463" spans="1:8" ht="40.5">
      <c r="A5463" s="359" t="s">
        <v>12793</v>
      </c>
      <c r="B5463" s="314" t="s">
        <v>3738</v>
      </c>
      <c r="C5463" s="359" t="s">
        <v>72</v>
      </c>
      <c r="D5463" s="359" t="s">
        <v>28273</v>
      </c>
      <c r="F5463" t="str">
        <f t="shared" si="174"/>
        <v>87759</v>
      </c>
      <c r="H5463" s="31">
        <f t="shared" si="173"/>
        <v>99.85</v>
      </c>
    </row>
    <row r="5464" spans="1:8" ht="54">
      <c r="A5464" s="359" t="s">
        <v>12794</v>
      </c>
      <c r="B5464" s="314" t="s">
        <v>3739</v>
      </c>
      <c r="C5464" s="359" t="s">
        <v>72</v>
      </c>
      <c r="D5464" s="359" t="s">
        <v>28274</v>
      </c>
      <c r="F5464" t="str">
        <f t="shared" si="174"/>
        <v>87765</v>
      </c>
      <c r="H5464" s="31">
        <f t="shared" si="173"/>
        <v>45.98</v>
      </c>
    </row>
    <row r="5465" spans="1:8" ht="54">
      <c r="A5465" s="359" t="s">
        <v>12795</v>
      </c>
      <c r="B5465" s="314" t="s">
        <v>3740</v>
      </c>
      <c r="C5465" s="359" t="s">
        <v>72</v>
      </c>
      <c r="D5465" s="359" t="s">
        <v>13907</v>
      </c>
      <c r="F5465" t="str">
        <f t="shared" si="174"/>
        <v>87767</v>
      </c>
      <c r="H5465" s="31">
        <f t="shared" si="173"/>
        <v>50.25</v>
      </c>
    </row>
    <row r="5466" spans="1:8" ht="54">
      <c r="A5466" s="359" t="s">
        <v>12796</v>
      </c>
      <c r="B5466" s="314" t="s">
        <v>3741</v>
      </c>
      <c r="C5466" s="359" t="s">
        <v>72</v>
      </c>
      <c r="D5466" s="359" t="s">
        <v>28275</v>
      </c>
      <c r="F5466" t="str">
        <f t="shared" si="174"/>
        <v>87768</v>
      </c>
      <c r="H5466" s="31">
        <f t="shared" si="173"/>
        <v>109.62</v>
      </c>
    </row>
    <row r="5467" spans="1:8" ht="40.5">
      <c r="A5467" s="359" t="s">
        <v>12797</v>
      </c>
      <c r="B5467" s="314" t="s">
        <v>3742</v>
      </c>
      <c r="C5467" s="359" t="s">
        <v>72</v>
      </c>
      <c r="D5467" s="359" t="s">
        <v>24374</v>
      </c>
      <c r="F5467" t="str">
        <f t="shared" si="174"/>
        <v>87769</v>
      </c>
      <c r="H5467" s="31">
        <f t="shared" si="173"/>
        <v>118.53</v>
      </c>
    </row>
    <row r="5468" spans="1:8" ht="27">
      <c r="A5468" s="359" t="s">
        <v>12798</v>
      </c>
      <c r="B5468" s="314" t="s">
        <v>2341</v>
      </c>
      <c r="C5468" s="359" t="s">
        <v>72</v>
      </c>
      <c r="D5468" s="359" t="s">
        <v>28276</v>
      </c>
      <c r="F5468" t="str">
        <f t="shared" si="174"/>
        <v>88470</v>
      </c>
      <c r="H5468" s="31">
        <f t="shared" si="173"/>
        <v>24.23</v>
      </c>
    </row>
    <row r="5469" spans="1:8" ht="27">
      <c r="A5469" s="359" t="s">
        <v>12799</v>
      </c>
      <c r="B5469" s="314" t="s">
        <v>2342</v>
      </c>
      <c r="C5469" s="359" t="s">
        <v>72</v>
      </c>
      <c r="D5469" s="359" t="s">
        <v>23537</v>
      </c>
      <c r="F5469" t="str">
        <f t="shared" si="174"/>
        <v>88471</v>
      </c>
      <c r="H5469" s="31">
        <f t="shared" si="173"/>
        <v>29.96</v>
      </c>
    </row>
    <row r="5470" spans="1:8" ht="27">
      <c r="A5470" s="359" t="s">
        <v>12801</v>
      </c>
      <c r="B5470" s="314" t="s">
        <v>2343</v>
      </c>
      <c r="C5470" s="359" t="s">
        <v>72</v>
      </c>
      <c r="D5470" s="359" t="s">
        <v>28277</v>
      </c>
      <c r="F5470" t="str">
        <f t="shared" si="174"/>
        <v>88472</v>
      </c>
      <c r="H5470" s="31">
        <f t="shared" si="173"/>
        <v>34.450000000000003</v>
      </c>
    </row>
    <row r="5471" spans="1:8" ht="27">
      <c r="A5471" s="359" t="s">
        <v>12802</v>
      </c>
      <c r="B5471" s="314" t="s">
        <v>6994</v>
      </c>
      <c r="C5471" s="359" t="s">
        <v>72</v>
      </c>
      <c r="D5471" s="359" t="s">
        <v>24362</v>
      </c>
      <c r="F5471" t="str">
        <f t="shared" si="174"/>
        <v>88476</v>
      </c>
      <c r="H5471" s="31">
        <f t="shared" si="173"/>
        <v>19.53</v>
      </c>
    </row>
    <row r="5472" spans="1:8" ht="27">
      <c r="A5472" s="359" t="s">
        <v>12803</v>
      </c>
      <c r="B5472" s="314" t="s">
        <v>6995</v>
      </c>
      <c r="C5472" s="359" t="s">
        <v>72</v>
      </c>
      <c r="D5472" s="359" t="s">
        <v>22128</v>
      </c>
      <c r="F5472" t="str">
        <f t="shared" si="174"/>
        <v>88477</v>
      </c>
      <c r="H5472" s="31">
        <f t="shared" si="173"/>
        <v>26.91</v>
      </c>
    </row>
    <row r="5473" spans="1:8" ht="27">
      <c r="A5473" s="359" t="s">
        <v>12804</v>
      </c>
      <c r="B5473" s="314" t="s">
        <v>6996</v>
      </c>
      <c r="C5473" s="359" t="s">
        <v>72</v>
      </c>
      <c r="D5473" s="359" t="s">
        <v>23558</v>
      </c>
      <c r="F5473" t="str">
        <f t="shared" si="174"/>
        <v>88478</v>
      </c>
      <c r="H5473" s="31">
        <f t="shared" si="173"/>
        <v>32.909999999999997</v>
      </c>
    </row>
    <row r="5474" spans="1:8" ht="54">
      <c r="A5474" s="359" t="s">
        <v>12805</v>
      </c>
      <c r="B5474" s="314" t="s">
        <v>6997</v>
      </c>
      <c r="C5474" s="359" t="s">
        <v>72</v>
      </c>
      <c r="D5474" s="359" t="s">
        <v>22455</v>
      </c>
      <c r="F5474" t="str">
        <f t="shared" si="174"/>
        <v>90900</v>
      </c>
      <c r="H5474" s="31">
        <f t="shared" si="173"/>
        <v>68.48</v>
      </c>
    </row>
    <row r="5475" spans="1:8" ht="54">
      <c r="A5475" s="359" t="s">
        <v>12806</v>
      </c>
      <c r="B5475" s="314" t="s">
        <v>3743</v>
      </c>
      <c r="C5475" s="359" t="s">
        <v>72</v>
      </c>
      <c r="D5475" s="359" t="s">
        <v>28208</v>
      </c>
      <c r="F5475" t="str">
        <f t="shared" si="174"/>
        <v>90902</v>
      </c>
      <c r="H5475" s="31">
        <f t="shared" si="173"/>
        <v>73.38</v>
      </c>
    </row>
    <row r="5476" spans="1:8" ht="40.5">
      <c r="A5476" s="359" t="s">
        <v>12807</v>
      </c>
      <c r="B5476" s="314" t="s">
        <v>3744</v>
      </c>
      <c r="C5476" s="359" t="s">
        <v>72</v>
      </c>
      <c r="D5476" s="359" t="s">
        <v>28278</v>
      </c>
      <c r="F5476" t="str">
        <f t="shared" si="174"/>
        <v>90903</v>
      </c>
      <c r="H5476" s="31">
        <f t="shared" si="173"/>
        <v>141.37</v>
      </c>
    </row>
    <row r="5477" spans="1:8" ht="40.5">
      <c r="A5477" s="359" t="s">
        <v>12808</v>
      </c>
      <c r="B5477" s="314" t="s">
        <v>3745</v>
      </c>
      <c r="C5477" s="359" t="s">
        <v>72</v>
      </c>
      <c r="D5477" s="359" t="s">
        <v>24614</v>
      </c>
      <c r="F5477" t="str">
        <f t="shared" si="174"/>
        <v>90904</v>
      </c>
      <c r="H5477" s="31">
        <f t="shared" si="173"/>
        <v>151.57</v>
      </c>
    </row>
    <row r="5478" spans="1:8" ht="54">
      <c r="A5478" s="359" t="s">
        <v>12809</v>
      </c>
      <c r="B5478" s="314" t="s">
        <v>6998</v>
      </c>
      <c r="C5478" s="359" t="s">
        <v>72</v>
      </c>
      <c r="D5478" s="359" t="s">
        <v>28279</v>
      </c>
      <c r="F5478" t="str">
        <f t="shared" si="174"/>
        <v>90910</v>
      </c>
      <c r="H5478" s="31">
        <f t="shared" si="173"/>
        <v>72.33</v>
      </c>
    </row>
    <row r="5479" spans="1:8" ht="54">
      <c r="A5479" s="359" t="s">
        <v>12810</v>
      </c>
      <c r="B5479" s="314" t="s">
        <v>3746</v>
      </c>
      <c r="C5479" s="359" t="s">
        <v>72</v>
      </c>
      <c r="D5479" s="359" t="s">
        <v>28280</v>
      </c>
      <c r="F5479" t="str">
        <f t="shared" si="174"/>
        <v>90912</v>
      </c>
      <c r="H5479" s="31">
        <f t="shared" si="173"/>
        <v>77.67</v>
      </c>
    </row>
    <row r="5480" spans="1:8" ht="40.5">
      <c r="A5480" s="359" t="s">
        <v>12811</v>
      </c>
      <c r="B5480" s="314" t="s">
        <v>3747</v>
      </c>
      <c r="C5480" s="359" t="s">
        <v>72</v>
      </c>
      <c r="D5480" s="359" t="s">
        <v>28281</v>
      </c>
      <c r="F5480" t="str">
        <f t="shared" si="174"/>
        <v>90913</v>
      </c>
      <c r="H5480" s="31">
        <f t="shared" si="173"/>
        <v>151.71</v>
      </c>
    </row>
    <row r="5481" spans="1:8" ht="40.5">
      <c r="A5481" s="359" t="s">
        <v>12812</v>
      </c>
      <c r="B5481" s="314" t="s">
        <v>3748</v>
      </c>
      <c r="C5481" s="359" t="s">
        <v>72</v>
      </c>
      <c r="D5481" s="359" t="s">
        <v>28282</v>
      </c>
      <c r="F5481" t="str">
        <f t="shared" si="174"/>
        <v>90914</v>
      </c>
      <c r="H5481" s="31">
        <f t="shared" si="173"/>
        <v>162.82</v>
      </c>
    </row>
    <row r="5482" spans="1:8" ht="54">
      <c r="A5482" s="359" t="s">
        <v>12813</v>
      </c>
      <c r="B5482" s="314" t="s">
        <v>6999</v>
      </c>
      <c r="C5482" s="359" t="s">
        <v>72</v>
      </c>
      <c r="D5482" s="359" t="s">
        <v>22746</v>
      </c>
      <c r="F5482" t="str">
        <f t="shared" si="174"/>
        <v>90920</v>
      </c>
      <c r="H5482" s="31">
        <f t="shared" si="173"/>
        <v>79.47</v>
      </c>
    </row>
    <row r="5483" spans="1:8" ht="54">
      <c r="A5483" s="359" t="s">
        <v>12814</v>
      </c>
      <c r="B5483" s="314" t="s">
        <v>3749</v>
      </c>
      <c r="C5483" s="359" t="s">
        <v>72</v>
      </c>
      <c r="D5483" s="359" t="s">
        <v>28283</v>
      </c>
      <c r="F5483" t="str">
        <f t="shared" si="174"/>
        <v>90922</v>
      </c>
      <c r="H5483" s="31">
        <f t="shared" si="173"/>
        <v>85.6</v>
      </c>
    </row>
    <row r="5484" spans="1:8" ht="40.5">
      <c r="A5484" s="359" t="s">
        <v>12815</v>
      </c>
      <c r="B5484" s="314" t="s">
        <v>3750</v>
      </c>
      <c r="C5484" s="359" t="s">
        <v>72</v>
      </c>
      <c r="D5484" s="359" t="s">
        <v>28284</v>
      </c>
      <c r="F5484" t="str">
        <f t="shared" si="174"/>
        <v>90923</v>
      </c>
      <c r="H5484" s="31">
        <f t="shared" si="173"/>
        <v>170.73</v>
      </c>
    </row>
    <row r="5485" spans="1:8" ht="40.5">
      <c r="A5485" s="359" t="s">
        <v>12816</v>
      </c>
      <c r="B5485" s="314" t="s">
        <v>3751</v>
      </c>
      <c r="C5485" s="359" t="s">
        <v>72</v>
      </c>
      <c r="D5485" s="359" t="s">
        <v>28285</v>
      </c>
      <c r="F5485" t="str">
        <f t="shared" si="174"/>
        <v>90924</v>
      </c>
      <c r="H5485" s="31">
        <f t="shared" si="173"/>
        <v>183.5</v>
      </c>
    </row>
    <row r="5486" spans="1:8" ht="54">
      <c r="A5486" s="359" t="s">
        <v>12817</v>
      </c>
      <c r="B5486" s="314" t="s">
        <v>7000</v>
      </c>
      <c r="C5486" s="359" t="s">
        <v>72</v>
      </c>
      <c r="D5486" s="359" t="s">
        <v>25252</v>
      </c>
      <c r="F5486" t="str">
        <f t="shared" si="174"/>
        <v>90930</v>
      </c>
      <c r="H5486" s="31">
        <f t="shared" si="173"/>
        <v>61.84</v>
      </c>
    </row>
    <row r="5487" spans="1:8" ht="54">
      <c r="A5487" s="359" t="s">
        <v>12818</v>
      </c>
      <c r="B5487" s="314" t="s">
        <v>3752</v>
      </c>
      <c r="C5487" s="359" t="s">
        <v>72</v>
      </c>
      <c r="D5487" s="359" t="s">
        <v>26582</v>
      </c>
      <c r="F5487" t="str">
        <f t="shared" si="174"/>
        <v>90932</v>
      </c>
      <c r="H5487" s="31">
        <f t="shared" si="173"/>
        <v>66.739999999999995</v>
      </c>
    </row>
    <row r="5488" spans="1:8" ht="40.5">
      <c r="A5488" s="359" t="s">
        <v>12819</v>
      </c>
      <c r="B5488" s="314" t="s">
        <v>3753</v>
      </c>
      <c r="C5488" s="359" t="s">
        <v>72</v>
      </c>
      <c r="D5488" s="359" t="s">
        <v>28286</v>
      </c>
      <c r="F5488" t="str">
        <f t="shared" si="174"/>
        <v>90933</v>
      </c>
      <c r="H5488" s="31">
        <f t="shared" si="173"/>
        <v>134.74</v>
      </c>
    </row>
    <row r="5489" spans="1:8" ht="40.5">
      <c r="A5489" s="359" t="s">
        <v>12820</v>
      </c>
      <c r="B5489" s="314" t="s">
        <v>3754</v>
      </c>
      <c r="C5489" s="359" t="s">
        <v>72</v>
      </c>
      <c r="D5489" s="359" t="s">
        <v>23872</v>
      </c>
      <c r="F5489" t="str">
        <f t="shared" si="174"/>
        <v>90934</v>
      </c>
      <c r="H5489" s="31">
        <f t="shared" si="173"/>
        <v>144.94</v>
      </c>
    </row>
    <row r="5490" spans="1:8" ht="54">
      <c r="A5490" s="359" t="s">
        <v>12821</v>
      </c>
      <c r="B5490" s="314" t="s">
        <v>7001</v>
      </c>
      <c r="C5490" s="359" t="s">
        <v>72</v>
      </c>
      <c r="D5490" s="359" t="s">
        <v>14819</v>
      </c>
      <c r="F5490" t="str">
        <f t="shared" si="174"/>
        <v>90940</v>
      </c>
      <c r="H5490" s="31">
        <f t="shared" si="173"/>
        <v>65.72</v>
      </c>
    </row>
    <row r="5491" spans="1:8" ht="54">
      <c r="A5491" s="359" t="s">
        <v>12822</v>
      </c>
      <c r="B5491" s="314" t="s">
        <v>3755</v>
      </c>
      <c r="C5491" s="359" t="s">
        <v>72</v>
      </c>
      <c r="D5491" s="359" t="s">
        <v>28287</v>
      </c>
      <c r="F5491" t="str">
        <f t="shared" si="174"/>
        <v>90942</v>
      </c>
      <c r="H5491" s="31">
        <f t="shared" si="173"/>
        <v>71.06</v>
      </c>
    </row>
    <row r="5492" spans="1:8" ht="40.5">
      <c r="A5492" s="359" t="s">
        <v>12823</v>
      </c>
      <c r="B5492" s="314" t="s">
        <v>3756</v>
      </c>
      <c r="C5492" s="359" t="s">
        <v>72</v>
      </c>
      <c r="D5492" s="359" t="s">
        <v>28288</v>
      </c>
      <c r="F5492" t="str">
        <f t="shared" si="174"/>
        <v>90943</v>
      </c>
      <c r="H5492" s="31">
        <f t="shared" si="173"/>
        <v>145.1</v>
      </c>
    </row>
    <row r="5493" spans="1:8" ht="40.5">
      <c r="A5493" s="359" t="s">
        <v>12824</v>
      </c>
      <c r="B5493" s="314" t="s">
        <v>3757</v>
      </c>
      <c r="C5493" s="359" t="s">
        <v>72</v>
      </c>
      <c r="D5493" s="359" t="s">
        <v>28289</v>
      </c>
      <c r="F5493" t="str">
        <f t="shared" si="174"/>
        <v>90944</v>
      </c>
      <c r="H5493" s="31">
        <f t="shared" si="173"/>
        <v>156.21</v>
      </c>
    </row>
    <row r="5494" spans="1:8" ht="54">
      <c r="A5494" s="359" t="s">
        <v>12825</v>
      </c>
      <c r="B5494" s="314" t="s">
        <v>7002</v>
      </c>
      <c r="C5494" s="359" t="s">
        <v>72</v>
      </c>
      <c r="D5494" s="359" t="s">
        <v>28290</v>
      </c>
      <c r="F5494" t="str">
        <f t="shared" si="174"/>
        <v>90950</v>
      </c>
      <c r="H5494" s="31">
        <f t="shared" si="173"/>
        <v>72.819999999999993</v>
      </c>
    </row>
    <row r="5495" spans="1:8" ht="54">
      <c r="A5495" s="359" t="s">
        <v>12826</v>
      </c>
      <c r="B5495" s="314" t="s">
        <v>3758</v>
      </c>
      <c r="C5495" s="359" t="s">
        <v>72</v>
      </c>
      <c r="D5495" s="359" t="s">
        <v>27350</v>
      </c>
      <c r="F5495" t="str">
        <f t="shared" si="174"/>
        <v>90952</v>
      </c>
      <c r="H5495" s="31">
        <f t="shared" si="173"/>
        <v>78.95</v>
      </c>
    </row>
    <row r="5496" spans="1:8" ht="40.5">
      <c r="A5496" s="359" t="s">
        <v>12827</v>
      </c>
      <c r="B5496" s="314" t="s">
        <v>3759</v>
      </c>
      <c r="C5496" s="359" t="s">
        <v>72</v>
      </c>
      <c r="D5496" s="359" t="s">
        <v>27110</v>
      </c>
      <c r="F5496" t="str">
        <f t="shared" si="174"/>
        <v>90953</v>
      </c>
      <c r="H5496" s="31">
        <f t="shared" si="173"/>
        <v>164.08</v>
      </c>
    </row>
    <row r="5497" spans="1:8" ht="40.5">
      <c r="A5497" s="359" t="s">
        <v>12828</v>
      </c>
      <c r="B5497" s="314" t="s">
        <v>3760</v>
      </c>
      <c r="C5497" s="359" t="s">
        <v>72</v>
      </c>
      <c r="D5497" s="359" t="s">
        <v>28291</v>
      </c>
      <c r="F5497" t="str">
        <f t="shared" si="174"/>
        <v>90954</v>
      </c>
      <c r="H5497" s="31">
        <f t="shared" si="173"/>
        <v>176.85</v>
      </c>
    </row>
    <row r="5498" spans="1:8" ht="81">
      <c r="A5498" s="359" t="s">
        <v>12829</v>
      </c>
      <c r="B5498" s="314" t="s">
        <v>7003</v>
      </c>
      <c r="C5498" s="359" t="s">
        <v>72</v>
      </c>
      <c r="D5498" s="359" t="s">
        <v>22702</v>
      </c>
      <c r="F5498" t="str">
        <f t="shared" si="174"/>
        <v>94438</v>
      </c>
      <c r="H5498" s="31">
        <f t="shared" si="173"/>
        <v>37.020000000000003</v>
      </c>
    </row>
    <row r="5499" spans="1:8" ht="94.5">
      <c r="A5499" s="359" t="s">
        <v>12830</v>
      </c>
      <c r="B5499" s="314" t="s">
        <v>7004</v>
      </c>
      <c r="C5499" s="359" t="s">
        <v>72</v>
      </c>
      <c r="D5499" s="359" t="s">
        <v>22806</v>
      </c>
      <c r="F5499" t="str">
        <f t="shared" si="174"/>
        <v>94439</v>
      </c>
      <c r="H5499" s="31">
        <f t="shared" si="173"/>
        <v>41.11</v>
      </c>
    </row>
    <row r="5500" spans="1:8" ht="67.5">
      <c r="A5500" s="359" t="s">
        <v>12831</v>
      </c>
      <c r="B5500" s="314" t="s">
        <v>7005</v>
      </c>
      <c r="C5500" s="359" t="s">
        <v>72</v>
      </c>
      <c r="D5500" s="359" t="s">
        <v>24465</v>
      </c>
      <c r="F5500" t="str">
        <f t="shared" si="174"/>
        <v>94779</v>
      </c>
      <c r="H5500" s="31">
        <f t="shared" si="173"/>
        <v>35.76</v>
      </c>
    </row>
    <row r="5501" spans="1:8" ht="81">
      <c r="A5501" s="359" t="s">
        <v>12832</v>
      </c>
      <c r="B5501" s="314" t="s">
        <v>7006</v>
      </c>
      <c r="C5501" s="359" t="s">
        <v>72</v>
      </c>
      <c r="D5501" s="359" t="s">
        <v>25134</v>
      </c>
      <c r="F5501" t="str">
        <f t="shared" si="174"/>
        <v>94782</v>
      </c>
      <c r="H5501" s="31">
        <f t="shared" si="173"/>
        <v>40.299999999999997</v>
      </c>
    </row>
    <row r="5502" spans="1:8" ht="27">
      <c r="A5502" s="359" t="s">
        <v>12833</v>
      </c>
      <c r="B5502" s="314" t="s">
        <v>7007</v>
      </c>
      <c r="C5502" s="359" t="s">
        <v>74</v>
      </c>
      <c r="D5502" s="359" t="s">
        <v>25591</v>
      </c>
      <c r="F5502" t="str">
        <f t="shared" si="174"/>
        <v>72190</v>
      </c>
      <c r="H5502" s="31">
        <f t="shared" si="173"/>
        <v>35.22</v>
      </c>
    </row>
    <row r="5503" spans="1:8" ht="54">
      <c r="A5503" s="359" t="s">
        <v>12834</v>
      </c>
      <c r="B5503" s="314" t="s">
        <v>3761</v>
      </c>
      <c r="C5503" s="359" t="s">
        <v>72</v>
      </c>
      <c r="D5503" s="359" t="s">
        <v>24344</v>
      </c>
      <c r="F5503" t="str">
        <f t="shared" si="174"/>
        <v>87871</v>
      </c>
      <c r="H5503" s="31">
        <f t="shared" si="173"/>
        <v>18.3</v>
      </c>
    </row>
    <row r="5504" spans="1:8" ht="67.5">
      <c r="A5504" s="359" t="s">
        <v>12835</v>
      </c>
      <c r="B5504" s="314" t="s">
        <v>7008</v>
      </c>
      <c r="C5504" s="359" t="s">
        <v>72</v>
      </c>
      <c r="D5504" s="359" t="s">
        <v>13753</v>
      </c>
      <c r="F5504" t="str">
        <f t="shared" si="174"/>
        <v>87872</v>
      </c>
      <c r="H5504" s="31">
        <f t="shared" si="173"/>
        <v>17.670000000000002</v>
      </c>
    </row>
    <row r="5505" spans="1:8" ht="67.5">
      <c r="A5505" s="359" t="s">
        <v>12836</v>
      </c>
      <c r="B5505" s="314" t="s">
        <v>7009</v>
      </c>
      <c r="C5505" s="359" t="s">
        <v>72</v>
      </c>
      <c r="D5505" s="359" t="s">
        <v>23719</v>
      </c>
      <c r="F5505" t="str">
        <f t="shared" si="174"/>
        <v>87873</v>
      </c>
      <c r="H5505" s="31">
        <f t="shared" si="173"/>
        <v>4.58</v>
      </c>
    </row>
    <row r="5506" spans="1:8" ht="67.5">
      <c r="A5506" s="359" t="s">
        <v>12837</v>
      </c>
      <c r="B5506" s="314" t="s">
        <v>7010</v>
      </c>
      <c r="C5506" s="359" t="s">
        <v>72</v>
      </c>
      <c r="D5506" s="359" t="s">
        <v>22143</v>
      </c>
      <c r="F5506" t="str">
        <f t="shared" si="174"/>
        <v>87874</v>
      </c>
      <c r="H5506" s="31">
        <f t="shared" si="173"/>
        <v>4.47</v>
      </c>
    </row>
    <row r="5507" spans="1:8" ht="54">
      <c r="A5507" s="359" t="s">
        <v>12838</v>
      </c>
      <c r="B5507" s="314" t="s">
        <v>7011</v>
      </c>
      <c r="C5507" s="359" t="s">
        <v>72</v>
      </c>
      <c r="D5507" s="359" t="s">
        <v>10097</v>
      </c>
      <c r="F5507" t="str">
        <f t="shared" si="174"/>
        <v>87876</v>
      </c>
      <c r="H5507" s="31">
        <f t="shared" si="173"/>
        <v>9.68</v>
      </c>
    </row>
    <row r="5508" spans="1:8" ht="54">
      <c r="A5508" s="359" t="s">
        <v>12839</v>
      </c>
      <c r="B5508" s="314" t="s">
        <v>7012</v>
      </c>
      <c r="C5508" s="359" t="s">
        <v>72</v>
      </c>
      <c r="D5508" s="359" t="s">
        <v>9936</v>
      </c>
      <c r="F5508" t="str">
        <f t="shared" si="174"/>
        <v>87877</v>
      </c>
      <c r="H5508" s="31">
        <f t="shared" si="173"/>
        <v>9.3699999999999992</v>
      </c>
    </row>
    <row r="5509" spans="1:8" ht="54">
      <c r="A5509" s="359" t="s">
        <v>12840</v>
      </c>
      <c r="B5509" s="314" t="s">
        <v>7013</v>
      </c>
      <c r="C5509" s="359" t="s">
        <v>72</v>
      </c>
      <c r="D5509" s="359" t="s">
        <v>8639</v>
      </c>
      <c r="F5509" t="str">
        <f t="shared" si="174"/>
        <v>87878</v>
      </c>
      <c r="H5509" s="31">
        <f t="shared" ref="H5509:H5572" si="175">ROUND(D5509*(1+$H$1),2)</f>
        <v>3.89</v>
      </c>
    </row>
    <row r="5510" spans="1:8" ht="54">
      <c r="A5510" s="359" t="s">
        <v>12841</v>
      </c>
      <c r="B5510" s="314" t="s">
        <v>7014</v>
      </c>
      <c r="C5510" s="359" t="s">
        <v>72</v>
      </c>
      <c r="D5510" s="359" t="s">
        <v>7929</v>
      </c>
      <c r="F5510" t="str">
        <f t="shared" si="174"/>
        <v>87879</v>
      </c>
      <c r="H5510" s="31">
        <f t="shared" si="175"/>
        <v>3.5</v>
      </c>
    </row>
    <row r="5511" spans="1:8" ht="54">
      <c r="A5511" s="359" t="s">
        <v>12842</v>
      </c>
      <c r="B5511" s="314" t="s">
        <v>3762</v>
      </c>
      <c r="C5511" s="359" t="s">
        <v>72</v>
      </c>
      <c r="D5511" s="359" t="s">
        <v>22143</v>
      </c>
      <c r="F5511" t="str">
        <f t="shared" si="174"/>
        <v>87881</v>
      </c>
      <c r="H5511" s="31">
        <f t="shared" si="175"/>
        <v>4.47</v>
      </c>
    </row>
    <row r="5512" spans="1:8" ht="54">
      <c r="A5512" s="359" t="s">
        <v>12843</v>
      </c>
      <c r="B5512" s="314" t="s">
        <v>7015</v>
      </c>
      <c r="C5512" s="359" t="s">
        <v>72</v>
      </c>
      <c r="D5512" s="359" t="s">
        <v>14007</v>
      </c>
      <c r="F5512" t="str">
        <f t="shared" si="174"/>
        <v>87882</v>
      </c>
      <c r="H5512" s="31">
        <f t="shared" si="175"/>
        <v>4.3499999999999996</v>
      </c>
    </row>
    <row r="5513" spans="1:8" ht="40.5">
      <c r="A5513" s="359" t="s">
        <v>12844</v>
      </c>
      <c r="B5513" s="314" t="s">
        <v>3763</v>
      </c>
      <c r="C5513" s="359" t="s">
        <v>72</v>
      </c>
      <c r="D5513" s="359" t="s">
        <v>14104</v>
      </c>
      <c r="F5513" t="str">
        <f t="shared" si="174"/>
        <v>87884</v>
      </c>
      <c r="H5513" s="31">
        <f t="shared" si="175"/>
        <v>9.56</v>
      </c>
    </row>
    <row r="5514" spans="1:8" ht="40.5">
      <c r="A5514" s="359" t="s">
        <v>12845</v>
      </c>
      <c r="B5514" s="314" t="s">
        <v>3764</v>
      </c>
      <c r="C5514" s="359" t="s">
        <v>72</v>
      </c>
      <c r="D5514" s="359" t="s">
        <v>10180</v>
      </c>
      <c r="F5514" t="str">
        <f t="shared" si="174"/>
        <v>87885</v>
      </c>
      <c r="H5514" s="31">
        <f t="shared" si="175"/>
        <v>9.25</v>
      </c>
    </row>
    <row r="5515" spans="1:8" ht="40.5">
      <c r="A5515" s="359" t="s">
        <v>12846</v>
      </c>
      <c r="B5515" s="314" t="s">
        <v>3765</v>
      </c>
      <c r="C5515" s="359" t="s">
        <v>72</v>
      </c>
      <c r="D5515" s="359" t="s">
        <v>28292</v>
      </c>
      <c r="F5515" t="str">
        <f t="shared" si="174"/>
        <v>87886</v>
      </c>
      <c r="H5515" s="31">
        <f t="shared" si="175"/>
        <v>24.94</v>
      </c>
    </row>
    <row r="5516" spans="1:8" ht="40.5">
      <c r="A5516" s="359" t="s">
        <v>12847</v>
      </c>
      <c r="B5516" s="314" t="s">
        <v>3766</v>
      </c>
      <c r="C5516" s="359" t="s">
        <v>72</v>
      </c>
      <c r="D5516" s="359" t="s">
        <v>28293</v>
      </c>
      <c r="F5516" t="str">
        <f t="shared" si="174"/>
        <v>87887</v>
      </c>
      <c r="H5516" s="31">
        <f t="shared" si="175"/>
        <v>24.3</v>
      </c>
    </row>
    <row r="5517" spans="1:8" ht="67.5">
      <c r="A5517" s="359" t="s">
        <v>12848</v>
      </c>
      <c r="B5517" s="314" t="s">
        <v>7016</v>
      </c>
      <c r="C5517" s="359" t="s">
        <v>72</v>
      </c>
      <c r="D5517" s="359" t="s">
        <v>9874</v>
      </c>
      <c r="F5517" t="str">
        <f t="shared" si="174"/>
        <v>87888</v>
      </c>
      <c r="H5517" s="31">
        <f t="shared" si="175"/>
        <v>5.95</v>
      </c>
    </row>
    <row r="5518" spans="1:8" ht="67.5">
      <c r="A5518" s="359" t="s">
        <v>12850</v>
      </c>
      <c r="B5518" s="314" t="s">
        <v>7017</v>
      </c>
      <c r="C5518" s="359" t="s">
        <v>72</v>
      </c>
      <c r="D5518" s="359" t="s">
        <v>13751</v>
      </c>
      <c r="F5518" t="str">
        <f t="shared" si="174"/>
        <v>87889</v>
      </c>
      <c r="H5518" s="31">
        <f t="shared" si="175"/>
        <v>5.83</v>
      </c>
    </row>
    <row r="5519" spans="1:8" ht="54">
      <c r="A5519" s="359" t="s">
        <v>12852</v>
      </c>
      <c r="B5519" s="314" t="s">
        <v>7018</v>
      </c>
      <c r="C5519" s="359" t="s">
        <v>72</v>
      </c>
      <c r="D5519" s="359" t="s">
        <v>22428</v>
      </c>
      <c r="F5519" t="str">
        <f t="shared" ref="F5519:F5582" si="176">TRIM(A5519)</f>
        <v>87891</v>
      </c>
      <c r="H5519" s="31">
        <f t="shared" si="175"/>
        <v>11.04</v>
      </c>
    </row>
    <row r="5520" spans="1:8" ht="67.5">
      <c r="A5520" s="359" t="s">
        <v>12853</v>
      </c>
      <c r="B5520" s="314" t="s">
        <v>7019</v>
      </c>
      <c r="C5520" s="359" t="s">
        <v>72</v>
      </c>
      <c r="D5520" s="359" t="s">
        <v>14949</v>
      </c>
      <c r="F5520" t="str">
        <f t="shared" si="176"/>
        <v>87892</v>
      </c>
      <c r="H5520" s="31">
        <f t="shared" si="175"/>
        <v>10.73</v>
      </c>
    </row>
    <row r="5521" spans="1:8" ht="54">
      <c r="A5521" s="359" t="s">
        <v>12854</v>
      </c>
      <c r="B5521" s="314" t="s">
        <v>7020</v>
      </c>
      <c r="C5521" s="359" t="s">
        <v>72</v>
      </c>
      <c r="D5521" s="359" t="s">
        <v>23680</v>
      </c>
      <c r="F5521" t="str">
        <f t="shared" si="176"/>
        <v>87893</v>
      </c>
      <c r="H5521" s="31">
        <f t="shared" si="175"/>
        <v>6.27</v>
      </c>
    </row>
    <row r="5522" spans="1:8" ht="54">
      <c r="A5522" s="359" t="s">
        <v>12856</v>
      </c>
      <c r="B5522" s="314" t="s">
        <v>7021</v>
      </c>
      <c r="C5522" s="359" t="s">
        <v>72</v>
      </c>
      <c r="D5522" s="359" t="s">
        <v>8732</v>
      </c>
      <c r="F5522" t="str">
        <f t="shared" si="176"/>
        <v>87894</v>
      </c>
      <c r="H5522" s="31">
        <f t="shared" si="175"/>
        <v>5.87</v>
      </c>
    </row>
    <row r="5523" spans="1:8" ht="54">
      <c r="A5523" s="359" t="s">
        <v>12857</v>
      </c>
      <c r="B5523" s="314" t="s">
        <v>7022</v>
      </c>
      <c r="C5523" s="359" t="s">
        <v>72</v>
      </c>
      <c r="D5523" s="359" t="s">
        <v>22384</v>
      </c>
      <c r="F5523" t="str">
        <f t="shared" si="176"/>
        <v>87896</v>
      </c>
      <c r="H5523" s="31">
        <f t="shared" si="175"/>
        <v>5.64</v>
      </c>
    </row>
    <row r="5524" spans="1:8" ht="54">
      <c r="A5524" s="359" t="s">
        <v>12858</v>
      </c>
      <c r="B5524" s="314" t="s">
        <v>7023</v>
      </c>
      <c r="C5524" s="359" t="s">
        <v>72</v>
      </c>
      <c r="D5524" s="359" t="s">
        <v>13200</v>
      </c>
      <c r="F5524" t="str">
        <f t="shared" si="176"/>
        <v>87897</v>
      </c>
      <c r="H5524" s="31">
        <f t="shared" si="175"/>
        <v>5.25</v>
      </c>
    </row>
    <row r="5525" spans="1:8" ht="67.5">
      <c r="A5525" s="359" t="s">
        <v>12859</v>
      </c>
      <c r="B5525" s="314" t="s">
        <v>7024</v>
      </c>
      <c r="C5525" s="359" t="s">
        <v>72</v>
      </c>
      <c r="D5525" s="359" t="s">
        <v>23534</v>
      </c>
      <c r="F5525" t="str">
        <f t="shared" si="176"/>
        <v>87899</v>
      </c>
      <c r="H5525" s="31">
        <f t="shared" si="175"/>
        <v>7.17</v>
      </c>
    </row>
    <row r="5526" spans="1:8" ht="67.5">
      <c r="A5526" s="359" t="s">
        <v>12860</v>
      </c>
      <c r="B5526" s="314" t="s">
        <v>7025</v>
      </c>
      <c r="C5526" s="359" t="s">
        <v>72</v>
      </c>
      <c r="D5526" s="359" t="s">
        <v>9539</v>
      </c>
      <c r="F5526" t="str">
        <f t="shared" si="176"/>
        <v>87900</v>
      </c>
      <c r="H5526" s="31">
        <f t="shared" si="175"/>
        <v>7.06</v>
      </c>
    </row>
    <row r="5527" spans="1:8" ht="54">
      <c r="A5527" s="359" t="s">
        <v>12861</v>
      </c>
      <c r="B5527" s="314" t="s">
        <v>7026</v>
      </c>
      <c r="C5527" s="359" t="s">
        <v>72</v>
      </c>
      <c r="D5527" s="359" t="s">
        <v>27377</v>
      </c>
      <c r="F5527" t="str">
        <f t="shared" si="176"/>
        <v>87902</v>
      </c>
      <c r="H5527" s="31">
        <f t="shared" si="175"/>
        <v>12.27</v>
      </c>
    </row>
    <row r="5528" spans="1:8" ht="67.5">
      <c r="A5528" s="359" t="s">
        <v>12862</v>
      </c>
      <c r="B5528" s="314" t="s">
        <v>7027</v>
      </c>
      <c r="C5528" s="359" t="s">
        <v>72</v>
      </c>
      <c r="D5528" s="359" t="s">
        <v>9072</v>
      </c>
      <c r="F5528" t="str">
        <f t="shared" si="176"/>
        <v>87903</v>
      </c>
      <c r="H5528" s="31">
        <f t="shared" si="175"/>
        <v>11.96</v>
      </c>
    </row>
    <row r="5529" spans="1:8" ht="54">
      <c r="A5529" s="359" t="s">
        <v>12863</v>
      </c>
      <c r="B5529" s="314" t="s">
        <v>7028</v>
      </c>
      <c r="C5529" s="359" t="s">
        <v>72</v>
      </c>
      <c r="D5529" s="359" t="s">
        <v>10068</v>
      </c>
      <c r="F5529" t="str">
        <f t="shared" si="176"/>
        <v>87904</v>
      </c>
      <c r="H5529" s="31">
        <f t="shared" si="175"/>
        <v>8.31</v>
      </c>
    </row>
    <row r="5530" spans="1:8" ht="54">
      <c r="A5530" s="359" t="s">
        <v>12864</v>
      </c>
      <c r="B5530" s="314" t="s">
        <v>7029</v>
      </c>
      <c r="C5530" s="359" t="s">
        <v>72</v>
      </c>
      <c r="D5530" s="359" t="s">
        <v>8467</v>
      </c>
      <c r="F5530" t="str">
        <f t="shared" si="176"/>
        <v>87905</v>
      </c>
      <c r="H5530" s="31">
        <f t="shared" si="175"/>
        <v>7.91</v>
      </c>
    </row>
    <row r="5531" spans="1:8" ht="54">
      <c r="A5531" s="359" t="s">
        <v>12865</v>
      </c>
      <c r="B5531" s="314" t="s">
        <v>7030</v>
      </c>
      <c r="C5531" s="359" t="s">
        <v>72</v>
      </c>
      <c r="D5531" s="359" t="s">
        <v>24371</v>
      </c>
      <c r="F5531" t="str">
        <f t="shared" si="176"/>
        <v>87907</v>
      </c>
      <c r="H5531" s="31">
        <f t="shared" si="175"/>
        <v>7.4</v>
      </c>
    </row>
    <row r="5532" spans="1:8" ht="54">
      <c r="A5532" s="359" t="s">
        <v>12866</v>
      </c>
      <c r="B5532" s="314" t="s">
        <v>7031</v>
      </c>
      <c r="C5532" s="359" t="s">
        <v>72</v>
      </c>
      <c r="D5532" s="359" t="s">
        <v>12696</v>
      </c>
      <c r="F5532" t="str">
        <f t="shared" si="176"/>
        <v>87908</v>
      </c>
      <c r="H5532" s="31">
        <f t="shared" si="175"/>
        <v>7.01</v>
      </c>
    </row>
    <row r="5533" spans="1:8" ht="54">
      <c r="A5533" s="359" t="s">
        <v>12867</v>
      </c>
      <c r="B5533" s="314" t="s">
        <v>3767</v>
      </c>
      <c r="C5533" s="359" t="s">
        <v>72</v>
      </c>
      <c r="D5533" s="359" t="s">
        <v>24811</v>
      </c>
      <c r="F5533" t="str">
        <f t="shared" si="176"/>
        <v>87910</v>
      </c>
      <c r="H5533" s="31">
        <f t="shared" si="175"/>
        <v>24.57</v>
      </c>
    </row>
    <row r="5534" spans="1:8" ht="54">
      <c r="A5534" s="359" t="s">
        <v>12868</v>
      </c>
      <c r="B5534" s="314" t="s">
        <v>3768</v>
      </c>
      <c r="C5534" s="359" t="s">
        <v>72</v>
      </c>
      <c r="D5534" s="359" t="s">
        <v>14471</v>
      </c>
      <c r="F5534" t="str">
        <f t="shared" si="176"/>
        <v>87911</v>
      </c>
      <c r="H5534" s="31">
        <f t="shared" si="175"/>
        <v>23.93</v>
      </c>
    </row>
    <row r="5535" spans="1:8" ht="40.5">
      <c r="A5535" s="359" t="s">
        <v>12869</v>
      </c>
      <c r="B5535" s="314" t="s">
        <v>7032</v>
      </c>
      <c r="C5535" s="359" t="s">
        <v>72</v>
      </c>
      <c r="D5535" s="359" t="s">
        <v>25125</v>
      </c>
      <c r="F5535" t="str">
        <f t="shared" si="176"/>
        <v>5991</v>
      </c>
      <c r="H5535" s="31">
        <f t="shared" si="175"/>
        <v>49.97</v>
      </c>
    </row>
    <row r="5536" spans="1:8" ht="27">
      <c r="A5536" s="359" t="s">
        <v>12870</v>
      </c>
      <c r="B5536" s="314" t="s">
        <v>7033</v>
      </c>
      <c r="C5536" s="359" t="s">
        <v>72</v>
      </c>
      <c r="D5536" s="359" t="s">
        <v>28294</v>
      </c>
      <c r="F5536" t="str">
        <f t="shared" si="176"/>
        <v>84023</v>
      </c>
      <c r="H5536" s="31">
        <f t="shared" si="175"/>
        <v>46.63</v>
      </c>
    </row>
    <row r="5537" spans="1:8" ht="27">
      <c r="A5537" s="359" t="s">
        <v>12871</v>
      </c>
      <c r="B5537" s="314" t="s">
        <v>7034</v>
      </c>
      <c r="C5537" s="359" t="s">
        <v>72</v>
      </c>
      <c r="D5537" s="359" t="s">
        <v>28295</v>
      </c>
      <c r="F5537" t="str">
        <f t="shared" si="176"/>
        <v>84024</v>
      </c>
      <c r="H5537" s="31">
        <f t="shared" si="175"/>
        <v>44.39</v>
      </c>
    </row>
    <row r="5538" spans="1:8" ht="27">
      <c r="A5538" s="359" t="s">
        <v>12872</v>
      </c>
      <c r="B5538" s="314" t="s">
        <v>7035</v>
      </c>
      <c r="C5538" s="359" t="s">
        <v>72</v>
      </c>
      <c r="D5538" s="359" t="s">
        <v>23995</v>
      </c>
      <c r="F5538" t="str">
        <f t="shared" si="176"/>
        <v>84026</v>
      </c>
      <c r="H5538" s="31">
        <f t="shared" si="175"/>
        <v>54.14</v>
      </c>
    </row>
    <row r="5539" spans="1:8" ht="27">
      <c r="A5539" s="359" t="s">
        <v>12873</v>
      </c>
      <c r="B5539" s="314" t="s">
        <v>7036</v>
      </c>
      <c r="C5539" s="359" t="s">
        <v>72</v>
      </c>
      <c r="D5539" s="359" t="s">
        <v>28296</v>
      </c>
      <c r="F5539" t="str">
        <f t="shared" si="176"/>
        <v>84027</v>
      </c>
      <c r="H5539" s="31">
        <f t="shared" si="175"/>
        <v>37.770000000000003</v>
      </c>
    </row>
    <row r="5540" spans="1:8" ht="40.5">
      <c r="A5540" s="359" t="s">
        <v>12874</v>
      </c>
      <c r="B5540" s="314" t="s">
        <v>3769</v>
      </c>
      <c r="C5540" s="359" t="s">
        <v>72</v>
      </c>
      <c r="D5540" s="359" t="s">
        <v>23878</v>
      </c>
      <c r="F5540" t="str">
        <f t="shared" si="176"/>
        <v>84028</v>
      </c>
      <c r="H5540" s="31">
        <f t="shared" si="175"/>
        <v>61.6</v>
      </c>
    </row>
    <row r="5541" spans="1:8" ht="40.5">
      <c r="A5541" s="359" t="s">
        <v>12875</v>
      </c>
      <c r="B5541" s="314" t="s">
        <v>3770</v>
      </c>
      <c r="C5541" s="359" t="s">
        <v>72</v>
      </c>
      <c r="D5541" s="359" t="s">
        <v>25234</v>
      </c>
      <c r="F5541" t="str">
        <f t="shared" si="176"/>
        <v>84072</v>
      </c>
      <c r="H5541" s="31">
        <f t="shared" si="175"/>
        <v>38.380000000000003</v>
      </c>
    </row>
    <row r="5542" spans="1:8" ht="40.5">
      <c r="A5542" s="359" t="s">
        <v>12876</v>
      </c>
      <c r="B5542" s="314" t="s">
        <v>3771</v>
      </c>
      <c r="C5542" s="359" t="s">
        <v>72</v>
      </c>
      <c r="D5542" s="359" t="s">
        <v>27533</v>
      </c>
      <c r="F5542" t="str">
        <f t="shared" si="176"/>
        <v>87411</v>
      </c>
      <c r="H5542" s="31">
        <f t="shared" si="175"/>
        <v>13.12</v>
      </c>
    </row>
    <row r="5543" spans="1:8" ht="40.5">
      <c r="A5543" s="359" t="s">
        <v>12877</v>
      </c>
      <c r="B5543" s="314" t="s">
        <v>3772</v>
      </c>
      <c r="C5543" s="359" t="s">
        <v>72</v>
      </c>
      <c r="D5543" s="359" t="s">
        <v>28297</v>
      </c>
      <c r="F5543" t="str">
        <f t="shared" si="176"/>
        <v>87412</v>
      </c>
      <c r="H5543" s="31">
        <f t="shared" si="175"/>
        <v>18.75</v>
      </c>
    </row>
    <row r="5544" spans="1:8" ht="40.5">
      <c r="A5544" s="359" t="s">
        <v>12878</v>
      </c>
      <c r="B5544" s="314" t="s">
        <v>3773</v>
      </c>
      <c r="C5544" s="359" t="s">
        <v>72</v>
      </c>
      <c r="D5544" s="359" t="s">
        <v>23518</v>
      </c>
      <c r="F5544" t="str">
        <f t="shared" si="176"/>
        <v>87413</v>
      </c>
      <c r="H5544" s="31">
        <f t="shared" si="175"/>
        <v>21.95</v>
      </c>
    </row>
    <row r="5545" spans="1:8" ht="40.5">
      <c r="A5545" s="359" t="s">
        <v>12880</v>
      </c>
      <c r="B5545" s="314" t="s">
        <v>3774</v>
      </c>
      <c r="C5545" s="359" t="s">
        <v>72</v>
      </c>
      <c r="D5545" s="359" t="s">
        <v>10372</v>
      </c>
      <c r="F5545" t="str">
        <f t="shared" si="176"/>
        <v>87414</v>
      </c>
      <c r="H5545" s="31">
        <f t="shared" si="175"/>
        <v>19.5</v>
      </c>
    </row>
    <row r="5546" spans="1:8" ht="40.5">
      <c r="A5546" s="359" t="s">
        <v>12881</v>
      </c>
      <c r="B5546" s="314" t="s">
        <v>3775</v>
      </c>
      <c r="C5546" s="359" t="s">
        <v>72</v>
      </c>
      <c r="D5546" s="359" t="s">
        <v>28292</v>
      </c>
      <c r="F5546" t="str">
        <f t="shared" si="176"/>
        <v>87415</v>
      </c>
      <c r="H5546" s="31">
        <f t="shared" si="175"/>
        <v>24.94</v>
      </c>
    </row>
    <row r="5547" spans="1:8" ht="40.5">
      <c r="A5547" s="359" t="s">
        <v>12882</v>
      </c>
      <c r="B5547" s="314" t="s">
        <v>3776</v>
      </c>
      <c r="C5547" s="359" t="s">
        <v>72</v>
      </c>
      <c r="D5547" s="359" t="s">
        <v>21058</v>
      </c>
      <c r="F5547" t="str">
        <f t="shared" si="176"/>
        <v>87416</v>
      </c>
      <c r="H5547" s="31">
        <f t="shared" si="175"/>
        <v>28.35</v>
      </c>
    </row>
    <row r="5548" spans="1:8" ht="40.5">
      <c r="A5548" s="359" t="s">
        <v>12883</v>
      </c>
      <c r="B5548" s="314" t="s">
        <v>3777</v>
      </c>
      <c r="C5548" s="359" t="s">
        <v>72</v>
      </c>
      <c r="D5548" s="359" t="s">
        <v>10740</v>
      </c>
      <c r="F5548" t="str">
        <f t="shared" si="176"/>
        <v>87417</v>
      </c>
      <c r="H5548" s="31">
        <f t="shared" si="175"/>
        <v>13.93</v>
      </c>
    </row>
    <row r="5549" spans="1:8" ht="40.5">
      <c r="A5549" s="359" t="s">
        <v>12885</v>
      </c>
      <c r="B5549" s="314" t="s">
        <v>3778</v>
      </c>
      <c r="C5549" s="359" t="s">
        <v>72</v>
      </c>
      <c r="D5549" s="359" t="s">
        <v>18741</v>
      </c>
      <c r="F5549" t="str">
        <f t="shared" si="176"/>
        <v>87418</v>
      </c>
      <c r="H5549" s="31">
        <f t="shared" si="175"/>
        <v>14.33</v>
      </c>
    </row>
    <row r="5550" spans="1:8" ht="40.5">
      <c r="A5550" s="359" t="s">
        <v>12886</v>
      </c>
      <c r="B5550" s="314" t="s">
        <v>3779</v>
      </c>
      <c r="C5550" s="359" t="s">
        <v>72</v>
      </c>
      <c r="D5550" s="359" t="s">
        <v>14824</v>
      </c>
      <c r="F5550" t="str">
        <f t="shared" si="176"/>
        <v>87419</v>
      </c>
      <c r="H5550" s="31">
        <f t="shared" si="175"/>
        <v>15.53</v>
      </c>
    </row>
    <row r="5551" spans="1:8" ht="40.5">
      <c r="A5551" s="359" t="s">
        <v>12887</v>
      </c>
      <c r="B5551" s="314" t="s">
        <v>3780</v>
      </c>
      <c r="C5551" s="359" t="s">
        <v>72</v>
      </c>
      <c r="D5551" s="359" t="s">
        <v>24655</v>
      </c>
      <c r="F5551" t="str">
        <f t="shared" si="176"/>
        <v>87420</v>
      </c>
      <c r="H5551" s="31">
        <f t="shared" si="175"/>
        <v>20.91</v>
      </c>
    </row>
    <row r="5552" spans="1:8" ht="40.5">
      <c r="A5552" s="359" t="s">
        <v>12888</v>
      </c>
      <c r="B5552" s="314" t="s">
        <v>3781</v>
      </c>
      <c r="C5552" s="359" t="s">
        <v>72</v>
      </c>
      <c r="D5552" s="359" t="s">
        <v>12668</v>
      </c>
      <c r="F5552" t="str">
        <f t="shared" si="176"/>
        <v>87421</v>
      </c>
      <c r="H5552" s="31">
        <f t="shared" si="175"/>
        <v>21.32</v>
      </c>
    </row>
    <row r="5553" spans="1:8" ht="40.5">
      <c r="A5553" s="359" t="s">
        <v>12889</v>
      </c>
      <c r="B5553" s="314" t="s">
        <v>3782</v>
      </c>
      <c r="C5553" s="359" t="s">
        <v>72</v>
      </c>
      <c r="D5553" s="359" t="s">
        <v>22340</v>
      </c>
      <c r="F5553" t="str">
        <f t="shared" si="176"/>
        <v>87422</v>
      </c>
      <c r="H5553" s="31">
        <f t="shared" si="175"/>
        <v>22.54</v>
      </c>
    </row>
    <row r="5554" spans="1:8" ht="40.5">
      <c r="A5554" s="359" t="s">
        <v>12890</v>
      </c>
      <c r="B5554" s="314" t="s">
        <v>3783</v>
      </c>
      <c r="C5554" s="359" t="s">
        <v>72</v>
      </c>
      <c r="D5554" s="359" t="s">
        <v>28298</v>
      </c>
      <c r="F5554" t="str">
        <f t="shared" si="176"/>
        <v>87423</v>
      </c>
      <c r="H5554" s="31">
        <f t="shared" si="175"/>
        <v>27.74</v>
      </c>
    </row>
    <row r="5555" spans="1:8" ht="40.5">
      <c r="A5555" s="359" t="s">
        <v>12891</v>
      </c>
      <c r="B5555" s="314" t="s">
        <v>3784</v>
      </c>
      <c r="C5555" s="359" t="s">
        <v>72</v>
      </c>
      <c r="D5555" s="359" t="s">
        <v>21058</v>
      </c>
      <c r="F5555" t="str">
        <f t="shared" si="176"/>
        <v>87424</v>
      </c>
      <c r="H5555" s="31">
        <f t="shared" si="175"/>
        <v>28.35</v>
      </c>
    </row>
    <row r="5556" spans="1:8" ht="40.5">
      <c r="A5556" s="359" t="s">
        <v>12892</v>
      </c>
      <c r="B5556" s="314" t="s">
        <v>3785</v>
      </c>
      <c r="C5556" s="359" t="s">
        <v>72</v>
      </c>
      <c r="D5556" s="359" t="s">
        <v>13196</v>
      </c>
      <c r="F5556" t="str">
        <f t="shared" si="176"/>
        <v>87425</v>
      </c>
      <c r="H5556" s="31">
        <f t="shared" si="175"/>
        <v>29.36</v>
      </c>
    </row>
    <row r="5557" spans="1:8" ht="40.5">
      <c r="A5557" s="359" t="s">
        <v>12893</v>
      </c>
      <c r="B5557" s="314" t="s">
        <v>3786</v>
      </c>
      <c r="C5557" s="359" t="s">
        <v>72</v>
      </c>
      <c r="D5557" s="359" t="s">
        <v>23375</v>
      </c>
      <c r="F5557" t="str">
        <f t="shared" si="176"/>
        <v>87426</v>
      </c>
      <c r="H5557" s="31">
        <f t="shared" si="175"/>
        <v>32.6</v>
      </c>
    </row>
    <row r="5558" spans="1:8" ht="40.5">
      <c r="A5558" s="359" t="s">
        <v>12894</v>
      </c>
      <c r="B5558" s="314" t="s">
        <v>3787</v>
      </c>
      <c r="C5558" s="359" t="s">
        <v>72</v>
      </c>
      <c r="D5558" s="359" t="s">
        <v>23559</v>
      </c>
      <c r="F5558" t="str">
        <f t="shared" si="176"/>
        <v>87427</v>
      </c>
      <c r="H5558" s="31">
        <f t="shared" si="175"/>
        <v>33.21</v>
      </c>
    </row>
    <row r="5559" spans="1:8" ht="40.5">
      <c r="A5559" s="359" t="s">
        <v>12895</v>
      </c>
      <c r="B5559" s="314" t="s">
        <v>3788</v>
      </c>
      <c r="C5559" s="359" t="s">
        <v>72</v>
      </c>
      <c r="D5559" s="359" t="s">
        <v>22643</v>
      </c>
      <c r="F5559" t="str">
        <f t="shared" si="176"/>
        <v>87428</v>
      </c>
      <c r="H5559" s="31">
        <f t="shared" si="175"/>
        <v>34.21</v>
      </c>
    </row>
    <row r="5560" spans="1:8" ht="54">
      <c r="A5560" s="359" t="s">
        <v>12896</v>
      </c>
      <c r="B5560" s="314" t="s">
        <v>7037</v>
      </c>
      <c r="C5560" s="359" t="s">
        <v>72</v>
      </c>
      <c r="D5560" s="359" t="s">
        <v>23352</v>
      </c>
      <c r="F5560" t="str">
        <f t="shared" si="176"/>
        <v>87429</v>
      </c>
      <c r="H5560" s="31">
        <f t="shared" si="175"/>
        <v>16.22</v>
      </c>
    </row>
    <row r="5561" spans="1:8" ht="54">
      <c r="A5561" s="359" t="s">
        <v>12897</v>
      </c>
      <c r="B5561" s="314" t="s">
        <v>7038</v>
      </c>
      <c r="C5561" s="359" t="s">
        <v>72</v>
      </c>
      <c r="D5561" s="359" t="s">
        <v>21093</v>
      </c>
      <c r="F5561" t="str">
        <f t="shared" si="176"/>
        <v>87430</v>
      </c>
      <c r="H5561" s="31">
        <f t="shared" si="175"/>
        <v>16.63</v>
      </c>
    </row>
    <row r="5562" spans="1:8" ht="54">
      <c r="A5562" s="359" t="s">
        <v>12898</v>
      </c>
      <c r="B5562" s="314" t="s">
        <v>7039</v>
      </c>
      <c r="C5562" s="359" t="s">
        <v>72</v>
      </c>
      <c r="D5562" s="359" t="s">
        <v>13842</v>
      </c>
      <c r="F5562" t="str">
        <f t="shared" si="176"/>
        <v>87431</v>
      </c>
      <c r="H5562" s="31">
        <f t="shared" si="175"/>
        <v>16.84</v>
      </c>
    </row>
    <row r="5563" spans="1:8" ht="54">
      <c r="A5563" s="359" t="s">
        <v>12899</v>
      </c>
      <c r="B5563" s="314" t="s">
        <v>7040</v>
      </c>
      <c r="C5563" s="359" t="s">
        <v>72</v>
      </c>
      <c r="D5563" s="359" t="s">
        <v>26507</v>
      </c>
      <c r="F5563" t="str">
        <f t="shared" si="176"/>
        <v>87432</v>
      </c>
      <c r="H5563" s="31">
        <f t="shared" si="175"/>
        <v>23.56</v>
      </c>
    </row>
    <row r="5564" spans="1:8" ht="54">
      <c r="A5564" s="359" t="s">
        <v>12900</v>
      </c>
      <c r="B5564" s="314" t="s">
        <v>7041</v>
      </c>
      <c r="C5564" s="359" t="s">
        <v>72</v>
      </c>
      <c r="D5564" s="359" t="s">
        <v>27915</v>
      </c>
      <c r="F5564" t="str">
        <f t="shared" si="176"/>
        <v>87433</v>
      </c>
      <c r="H5564" s="31">
        <f t="shared" si="175"/>
        <v>24.38</v>
      </c>
    </row>
    <row r="5565" spans="1:8" ht="54">
      <c r="A5565" s="359" t="s">
        <v>12901</v>
      </c>
      <c r="B5565" s="314" t="s">
        <v>7042</v>
      </c>
      <c r="C5565" s="359" t="s">
        <v>72</v>
      </c>
      <c r="D5565" s="359" t="s">
        <v>24668</v>
      </c>
      <c r="F5565" t="str">
        <f t="shared" si="176"/>
        <v>87434</v>
      </c>
      <c r="H5565" s="31">
        <f t="shared" si="175"/>
        <v>24.97</v>
      </c>
    </row>
    <row r="5566" spans="1:8" ht="54">
      <c r="A5566" s="359" t="s">
        <v>12902</v>
      </c>
      <c r="B5566" s="314" t="s">
        <v>7043</v>
      </c>
      <c r="C5566" s="359" t="s">
        <v>72</v>
      </c>
      <c r="D5566" s="359" t="s">
        <v>23661</v>
      </c>
      <c r="F5566" t="str">
        <f t="shared" si="176"/>
        <v>87435</v>
      </c>
      <c r="H5566" s="31">
        <f t="shared" si="175"/>
        <v>26.18</v>
      </c>
    </row>
    <row r="5567" spans="1:8" ht="54">
      <c r="A5567" s="359" t="s">
        <v>12903</v>
      </c>
      <c r="B5567" s="314" t="s">
        <v>7044</v>
      </c>
      <c r="C5567" s="359" t="s">
        <v>72</v>
      </c>
      <c r="D5567" s="359" t="s">
        <v>20070</v>
      </c>
      <c r="F5567" t="str">
        <f t="shared" si="176"/>
        <v>87436</v>
      </c>
      <c r="H5567" s="31">
        <f t="shared" si="175"/>
        <v>27.6</v>
      </c>
    </row>
    <row r="5568" spans="1:8" ht="54">
      <c r="A5568" s="359" t="s">
        <v>12904</v>
      </c>
      <c r="B5568" s="314" t="s">
        <v>7045</v>
      </c>
      <c r="C5568" s="359" t="s">
        <v>72</v>
      </c>
      <c r="D5568" s="359" t="s">
        <v>9227</v>
      </c>
      <c r="F5568" t="str">
        <f t="shared" si="176"/>
        <v>87437</v>
      </c>
      <c r="H5568" s="31">
        <f t="shared" si="175"/>
        <v>28.59</v>
      </c>
    </row>
    <row r="5569" spans="1:8" ht="54">
      <c r="A5569" s="359" t="s">
        <v>12905</v>
      </c>
      <c r="B5569" s="314" t="s">
        <v>7046</v>
      </c>
      <c r="C5569" s="359" t="s">
        <v>72</v>
      </c>
      <c r="D5569" s="359" t="s">
        <v>23615</v>
      </c>
      <c r="F5569" t="str">
        <f t="shared" si="176"/>
        <v>87438</v>
      </c>
      <c r="H5569" s="31">
        <f t="shared" si="175"/>
        <v>32.369999999999997</v>
      </c>
    </row>
    <row r="5570" spans="1:8" ht="54">
      <c r="A5570" s="359" t="s">
        <v>12906</v>
      </c>
      <c r="B5570" s="314" t="s">
        <v>7047</v>
      </c>
      <c r="C5570" s="359" t="s">
        <v>72</v>
      </c>
      <c r="D5570" s="359" t="s">
        <v>24056</v>
      </c>
      <c r="F5570" t="str">
        <f t="shared" si="176"/>
        <v>87439</v>
      </c>
      <c r="H5570" s="31">
        <f t="shared" si="175"/>
        <v>34.17</v>
      </c>
    </row>
    <row r="5571" spans="1:8" ht="54">
      <c r="A5571" s="359" t="s">
        <v>12907</v>
      </c>
      <c r="B5571" s="314" t="s">
        <v>7048</v>
      </c>
      <c r="C5571" s="359" t="s">
        <v>72</v>
      </c>
      <c r="D5571" s="359" t="s">
        <v>24852</v>
      </c>
      <c r="F5571" t="str">
        <f t="shared" si="176"/>
        <v>87440</v>
      </c>
      <c r="H5571" s="31">
        <f t="shared" si="175"/>
        <v>34.99</v>
      </c>
    </row>
    <row r="5572" spans="1:8" ht="81">
      <c r="A5572" s="359" t="s">
        <v>12908</v>
      </c>
      <c r="B5572" s="314" t="s">
        <v>7049</v>
      </c>
      <c r="C5572" s="359" t="s">
        <v>72</v>
      </c>
      <c r="D5572" s="359" t="s">
        <v>13838</v>
      </c>
      <c r="F5572" t="str">
        <f t="shared" si="176"/>
        <v>87527</v>
      </c>
      <c r="H5572" s="31">
        <f t="shared" si="175"/>
        <v>35.19</v>
      </c>
    </row>
    <row r="5573" spans="1:8" ht="67.5">
      <c r="A5573" s="359" t="s">
        <v>12909</v>
      </c>
      <c r="B5573" s="314" t="s">
        <v>7050</v>
      </c>
      <c r="C5573" s="359" t="s">
        <v>72</v>
      </c>
      <c r="D5573" s="359" t="s">
        <v>28299</v>
      </c>
      <c r="F5573" t="str">
        <f t="shared" si="176"/>
        <v>87528</v>
      </c>
      <c r="H5573" s="31">
        <f t="shared" ref="H5573:H5636" si="177">ROUND(D5573*(1+$H$1),2)</f>
        <v>38.51</v>
      </c>
    </row>
    <row r="5574" spans="1:8" ht="67.5">
      <c r="A5574" s="359" t="s">
        <v>12910</v>
      </c>
      <c r="B5574" s="314" t="s">
        <v>7051</v>
      </c>
      <c r="C5574" s="359" t="s">
        <v>72</v>
      </c>
      <c r="D5574" s="359" t="s">
        <v>22432</v>
      </c>
      <c r="F5574" t="str">
        <f t="shared" si="176"/>
        <v>87529</v>
      </c>
      <c r="H5574" s="31">
        <f t="shared" si="177"/>
        <v>31.64</v>
      </c>
    </row>
    <row r="5575" spans="1:8" ht="67.5">
      <c r="A5575" s="359" t="s">
        <v>12911</v>
      </c>
      <c r="B5575" s="314" t="s">
        <v>7052</v>
      </c>
      <c r="C5575" s="359" t="s">
        <v>72</v>
      </c>
      <c r="D5575" s="359" t="s">
        <v>23524</v>
      </c>
      <c r="F5575" t="str">
        <f t="shared" si="176"/>
        <v>87530</v>
      </c>
      <c r="H5575" s="31">
        <f t="shared" si="177"/>
        <v>34.96</v>
      </c>
    </row>
    <row r="5576" spans="1:8" ht="81">
      <c r="A5576" s="359" t="s">
        <v>12912</v>
      </c>
      <c r="B5576" s="314" t="s">
        <v>7053</v>
      </c>
      <c r="C5576" s="359" t="s">
        <v>72</v>
      </c>
      <c r="D5576" s="359" t="s">
        <v>28300</v>
      </c>
      <c r="F5576" t="str">
        <f t="shared" si="176"/>
        <v>87531</v>
      </c>
      <c r="H5576" s="31">
        <f t="shared" si="177"/>
        <v>30.39</v>
      </c>
    </row>
    <row r="5577" spans="1:8" ht="67.5">
      <c r="A5577" s="359" t="s">
        <v>12913</v>
      </c>
      <c r="B5577" s="314" t="s">
        <v>7054</v>
      </c>
      <c r="C5577" s="359" t="s">
        <v>72</v>
      </c>
      <c r="D5577" s="359" t="s">
        <v>28301</v>
      </c>
      <c r="F5577" t="str">
        <f t="shared" si="176"/>
        <v>87532</v>
      </c>
      <c r="H5577" s="31">
        <f t="shared" si="177"/>
        <v>33.71</v>
      </c>
    </row>
    <row r="5578" spans="1:8" ht="81">
      <c r="A5578" s="359" t="s">
        <v>12914</v>
      </c>
      <c r="B5578" s="314" t="s">
        <v>7055</v>
      </c>
      <c r="C5578" s="359" t="s">
        <v>72</v>
      </c>
      <c r="D5578" s="359" t="s">
        <v>24643</v>
      </c>
      <c r="F5578" t="str">
        <f t="shared" si="176"/>
        <v>87535</v>
      </c>
      <c r="H5578" s="31">
        <f t="shared" si="177"/>
        <v>26.84</v>
      </c>
    </row>
    <row r="5579" spans="1:8" ht="67.5">
      <c r="A5579" s="359" t="s">
        <v>12916</v>
      </c>
      <c r="B5579" s="314" t="s">
        <v>7056</v>
      </c>
      <c r="C5579" s="359" t="s">
        <v>72</v>
      </c>
      <c r="D5579" s="359" t="s">
        <v>24862</v>
      </c>
      <c r="F5579" t="str">
        <f t="shared" si="176"/>
        <v>87536</v>
      </c>
      <c r="H5579" s="31">
        <f t="shared" si="177"/>
        <v>30.16</v>
      </c>
    </row>
    <row r="5580" spans="1:8" ht="94.5">
      <c r="A5580" s="359" t="s">
        <v>12917</v>
      </c>
      <c r="B5580" s="314" t="s">
        <v>7057</v>
      </c>
      <c r="C5580" s="359" t="s">
        <v>72</v>
      </c>
      <c r="D5580" s="359" t="s">
        <v>28302</v>
      </c>
      <c r="F5580" t="str">
        <f t="shared" si="176"/>
        <v>87537</v>
      </c>
      <c r="H5580" s="31">
        <f t="shared" si="177"/>
        <v>59.01</v>
      </c>
    </row>
    <row r="5581" spans="1:8" ht="81">
      <c r="A5581" s="359" t="s">
        <v>12918</v>
      </c>
      <c r="B5581" s="314" t="s">
        <v>7058</v>
      </c>
      <c r="C5581" s="359" t="s">
        <v>72</v>
      </c>
      <c r="D5581" s="359" t="s">
        <v>28303</v>
      </c>
      <c r="F5581" t="str">
        <f t="shared" si="176"/>
        <v>87538</v>
      </c>
      <c r="H5581" s="31">
        <f t="shared" si="177"/>
        <v>55.94</v>
      </c>
    </row>
    <row r="5582" spans="1:8" ht="94.5">
      <c r="A5582" s="359" t="s">
        <v>12919</v>
      </c>
      <c r="B5582" s="314" t="s">
        <v>7059</v>
      </c>
      <c r="C5582" s="359" t="s">
        <v>72</v>
      </c>
      <c r="D5582" s="359" t="s">
        <v>28304</v>
      </c>
      <c r="F5582" t="str">
        <f t="shared" si="176"/>
        <v>87539</v>
      </c>
      <c r="H5582" s="31">
        <f t="shared" si="177"/>
        <v>54.86</v>
      </c>
    </row>
    <row r="5583" spans="1:8" ht="94.5">
      <c r="A5583" s="359" t="s">
        <v>12920</v>
      </c>
      <c r="B5583" s="314" t="s">
        <v>7060</v>
      </c>
      <c r="C5583" s="359" t="s">
        <v>72</v>
      </c>
      <c r="D5583" s="359" t="s">
        <v>28305</v>
      </c>
      <c r="F5583" t="str">
        <f t="shared" ref="F5583:F5646" si="178">TRIM(A5583)</f>
        <v>87541</v>
      </c>
      <c r="H5583" s="31">
        <f t="shared" si="177"/>
        <v>51.8</v>
      </c>
    </row>
    <row r="5584" spans="1:8" ht="81">
      <c r="A5584" s="359" t="s">
        <v>12921</v>
      </c>
      <c r="B5584" s="314" t="s">
        <v>12922</v>
      </c>
      <c r="C5584" s="359" t="s">
        <v>72</v>
      </c>
      <c r="D5584" s="359" t="s">
        <v>23579</v>
      </c>
      <c r="F5584" t="str">
        <f t="shared" si="178"/>
        <v>87543</v>
      </c>
      <c r="H5584" s="31">
        <f t="shared" si="177"/>
        <v>18.78</v>
      </c>
    </row>
    <row r="5585" spans="1:8" ht="81">
      <c r="A5585" s="359" t="s">
        <v>12923</v>
      </c>
      <c r="B5585" s="314" t="s">
        <v>7061</v>
      </c>
      <c r="C5585" s="359" t="s">
        <v>72</v>
      </c>
      <c r="D5585" s="359" t="s">
        <v>28306</v>
      </c>
      <c r="F5585" t="str">
        <f t="shared" si="178"/>
        <v>87545</v>
      </c>
      <c r="H5585" s="31">
        <f t="shared" si="177"/>
        <v>24.16</v>
      </c>
    </row>
    <row r="5586" spans="1:8" ht="67.5">
      <c r="A5586" s="359" t="s">
        <v>12925</v>
      </c>
      <c r="B5586" s="314" t="s">
        <v>7062</v>
      </c>
      <c r="C5586" s="359" t="s">
        <v>72</v>
      </c>
      <c r="D5586" s="359" t="s">
        <v>24805</v>
      </c>
      <c r="F5586" t="str">
        <f t="shared" si="178"/>
        <v>87546</v>
      </c>
      <c r="H5586" s="31">
        <f t="shared" si="177"/>
        <v>26.04</v>
      </c>
    </row>
    <row r="5587" spans="1:8" ht="67.5">
      <c r="A5587" s="359" t="s">
        <v>12926</v>
      </c>
      <c r="B5587" s="314" t="s">
        <v>7063</v>
      </c>
      <c r="C5587" s="359" t="s">
        <v>72</v>
      </c>
      <c r="D5587" s="359" t="s">
        <v>21909</v>
      </c>
      <c r="F5587" t="str">
        <f t="shared" si="178"/>
        <v>87547</v>
      </c>
      <c r="H5587" s="31">
        <f t="shared" si="177"/>
        <v>20.64</v>
      </c>
    </row>
    <row r="5588" spans="1:8" ht="67.5">
      <c r="A5588" s="359" t="s">
        <v>12927</v>
      </c>
      <c r="B5588" s="314" t="s">
        <v>7064</v>
      </c>
      <c r="C5588" s="359" t="s">
        <v>72</v>
      </c>
      <c r="D5588" s="359" t="s">
        <v>25108</v>
      </c>
      <c r="F5588" t="str">
        <f t="shared" si="178"/>
        <v>87548</v>
      </c>
      <c r="H5588" s="31">
        <f t="shared" si="177"/>
        <v>22.52</v>
      </c>
    </row>
    <row r="5589" spans="1:8" ht="81">
      <c r="A5589" s="359" t="s">
        <v>12928</v>
      </c>
      <c r="B5589" s="314" t="s">
        <v>7065</v>
      </c>
      <c r="C5589" s="359" t="s">
        <v>72</v>
      </c>
      <c r="D5589" s="359" t="s">
        <v>25229</v>
      </c>
      <c r="F5589" t="str">
        <f t="shared" si="178"/>
        <v>87549</v>
      </c>
      <c r="H5589" s="31">
        <f t="shared" si="177"/>
        <v>19.36</v>
      </c>
    </row>
    <row r="5590" spans="1:8" ht="67.5">
      <c r="A5590" s="359" t="s">
        <v>12929</v>
      </c>
      <c r="B5590" s="314" t="s">
        <v>7066</v>
      </c>
      <c r="C5590" s="359" t="s">
        <v>72</v>
      </c>
      <c r="D5590" s="359" t="s">
        <v>13788</v>
      </c>
      <c r="F5590" t="str">
        <f t="shared" si="178"/>
        <v>87550</v>
      </c>
      <c r="H5590" s="31">
        <f t="shared" si="177"/>
        <v>21.24</v>
      </c>
    </row>
    <row r="5591" spans="1:8" ht="81">
      <c r="A5591" s="359" t="s">
        <v>12930</v>
      </c>
      <c r="B5591" s="314" t="s">
        <v>7067</v>
      </c>
      <c r="C5591" s="359" t="s">
        <v>72</v>
      </c>
      <c r="D5591" s="359" t="s">
        <v>13700</v>
      </c>
      <c r="F5591" t="str">
        <f t="shared" si="178"/>
        <v>87553</v>
      </c>
      <c r="H5591" s="31">
        <f t="shared" si="177"/>
        <v>15.81</v>
      </c>
    </row>
    <row r="5592" spans="1:8" ht="67.5">
      <c r="A5592" s="359" t="s">
        <v>12931</v>
      </c>
      <c r="B5592" s="314" t="s">
        <v>7068</v>
      </c>
      <c r="C5592" s="359" t="s">
        <v>72</v>
      </c>
      <c r="D5592" s="359" t="s">
        <v>24719</v>
      </c>
      <c r="F5592" t="str">
        <f t="shared" si="178"/>
        <v>87554</v>
      </c>
      <c r="H5592" s="31">
        <f t="shared" si="177"/>
        <v>17.690000000000001</v>
      </c>
    </row>
    <row r="5593" spans="1:8" ht="94.5">
      <c r="A5593" s="359" t="s">
        <v>12932</v>
      </c>
      <c r="B5593" s="314" t="s">
        <v>7069</v>
      </c>
      <c r="C5593" s="359" t="s">
        <v>72</v>
      </c>
      <c r="D5593" s="359" t="s">
        <v>28307</v>
      </c>
      <c r="F5593" t="str">
        <f t="shared" si="178"/>
        <v>87555</v>
      </c>
      <c r="H5593" s="31">
        <f t="shared" si="177"/>
        <v>36.590000000000003</v>
      </c>
    </row>
    <row r="5594" spans="1:8" ht="81">
      <c r="A5594" s="359" t="s">
        <v>12933</v>
      </c>
      <c r="B5594" s="314" t="s">
        <v>7070</v>
      </c>
      <c r="C5594" s="359" t="s">
        <v>72</v>
      </c>
      <c r="D5594" s="359" t="s">
        <v>25147</v>
      </c>
      <c r="F5594" t="str">
        <f t="shared" si="178"/>
        <v>87556</v>
      </c>
      <c r="H5594" s="31">
        <f t="shared" si="177"/>
        <v>33.54</v>
      </c>
    </row>
    <row r="5595" spans="1:8" ht="94.5">
      <c r="A5595" s="359" t="s">
        <v>12934</v>
      </c>
      <c r="B5595" s="314" t="s">
        <v>7071</v>
      </c>
      <c r="C5595" s="359" t="s">
        <v>72</v>
      </c>
      <c r="D5595" s="359" t="s">
        <v>25171</v>
      </c>
      <c r="F5595" t="str">
        <f t="shared" si="178"/>
        <v>87557</v>
      </c>
      <c r="H5595" s="31">
        <f t="shared" si="177"/>
        <v>32.43</v>
      </c>
    </row>
    <row r="5596" spans="1:8" ht="94.5">
      <c r="A5596" s="359" t="s">
        <v>12935</v>
      </c>
      <c r="B5596" s="314" t="s">
        <v>7072</v>
      </c>
      <c r="C5596" s="359" t="s">
        <v>72</v>
      </c>
      <c r="D5596" s="359" t="s">
        <v>22458</v>
      </c>
      <c r="F5596" t="str">
        <f t="shared" si="178"/>
        <v>87559</v>
      </c>
      <c r="H5596" s="31">
        <f t="shared" si="177"/>
        <v>29.37</v>
      </c>
    </row>
    <row r="5597" spans="1:8" ht="81">
      <c r="A5597" s="359" t="s">
        <v>12936</v>
      </c>
      <c r="B5597" s="314" t="s">
        <v>7073</v>
      </c>
      <c r="C5597" s="359" t="s">
        <v>72</v>
      </c>
      <c r="D5597" s="359" t="s">
        <v>22610</v>
      </c>
      <c r="F5597" t="str">
        <f t="shared" si="178"/>
        <v>87561</v>
      </c>
      <c r="H5597" s="31">
        <f t="shared" si="177"/>
        <v>32.71</v>
      </c>
    </row>
    <row r="5598" spans="1:8" ht="54">
      <c r="A5598" s="359" t="s">
        <v>12937</v>
      </c>
      <c r="B5598" s="314" t="s">
        <v>7074</v>
      </c>
      <c r="C5598" s="359" t="s">
        <v>72</v>
      </c>
      <c r="D5598" s="359" t="s">
        <v>28308</v>
      </c>
      <c r="F5598" t="str">
        <f t="shared" si="178"/>
        <v>87775</v>
      </c>
      <c r="H5598" s="31">
        <f t="shared" si="177"/>
        <v>50.2</v>
      </c>
    </row>
    <row r="5599" spans="1:8" ht="54">
      <c r="A5599" s="359" t="s">
        <v>12938</v>
      </c>
      <c r="B5599" s="314" t="s">
        <v>7075</v>
      </c>
      <c r="C5599" s="359" t="s">
        <v>72</v>
      </c>
      <c r="D5599" s="359" t="s">
        <v>22406</v>
      </c>
      <c r="F5599" t="str">
        <f t="shared" si="178"/>
        <v>87777</v>
      </c>
      <c r="H5599" s="31">
        <f t="shared" si="177"/>
        <v>52.96</v>
      </c>
    </row>
    <row r="5600" spans="1:8" ht="67.5">
      <c r="A5600" s="359" t="s">
        <v>12939</v>
      </c>
      <c r="B5600" s="314" t="s">
        <v>7076</v>
      </c>
      <c r="C5600" s="359" t="s">
        <v>72</v>
      </c>
      <c r="D5600" s="359" t="s">
        <v>28309</v>
      </c>
      <c r="F5600" t="str">
        <f t="shared" si="178"/>
        <v>87778</v>
      </c>
      <c r="H5600" s="31">
        <f t="shared" si="177"/>
        <v>67.459999999999994</v>
      </c>
    </row>
    <row r="5601" spans="1:8" ht="54">
      <c r="A5601" s="359" t="s">
        <v>12940</v>
      </c>
      <c r="B5601" s="314" t="s">
        <v>7077</v>
      </c>
      <c r="C5601" s="359" t="s">
        <v>72</v>
      </c>
      <c r="D5601" s="359" t="s">
        <v>24556</v>
      </c>
      <c r="F5601" t="str">
        <f t="shared" si="178"/>
        <v>87779</v>
      </c>
      <c r="H5601" s="31">
        <f t="shared" si="177"/>
        <v>58.42</v>
      </c>
    </row>
    <row r="5602" spans="1:8" ht="54">
      <c r="A5602" s="359" t="s">
        <v>12941</v>
      </c>
      <c r="B5602" s="314" t="s">
        <v>7078</v>
      </c>
      <c r="C5602" s="359" t="s">
        <v>72</v>
      </c>
      <c r="D5602" s="359" t="s">
        <v>28310</v>
      </c>
      <c r="F5602" t="str">
        <f t="shared" si="178"/>
        <v>87781</v>
      </c>
      <c r="H5602" s="31">
        <f t="shared" si="177"/>
        <v>62.12</v>
      </c>
    </row>
    <row r="5603" spans="1:8" ht="67.5">
      <c r="A5603" s="359" t="s">
        <v>12942</v>
      </c>
      <c r="B5603" s="314" t="s">
        <v>7079</v>
      </c>
      <c r="C5603" s="359" t="s">
        <v>72</v>
      </c>
      <c r="D5603" s="359" t="s">
        <v>22410</v>
      </c>
      <c r="F5603" t="str">
        <f t="shared" si="178"/>
        <v>87783</v>
      </c>
      <c r="H5603" s="31">
        <f t="shared" si="177"/>
        <v>83.49</v>
      </c>
    </row>
    <row r="5604" spans="1:8" ht="54">
      <c r="A5604" s="359" t="s">
        <v>12943</v>
      </c>
      <c r="B5604" s="314" t="s">
        <v>7080</v>
      </c>
      <c r="C5604" s="359" t="s">
        <v>72</v>
      </c>
      <c r="D5604" s="359" t="s">
        <v>28311</v>
      </c>
      <c r="F5604" t="str">
        <f t="shared" si="178"/>
        <v>87784</v>
      </c>
      <c r="H5604" s="31">
        <f t="shared" si="177"/>
        <v>66.63</v>
      </c>
    </row>
    <row r="5605" spans="1:8" ht="54">
      <c r="A5605" s="359" t="s">
        <v>12944</v>
      </c>
      <c r="B5605" s="314" t="s">
        <v>7081</v>
      </c>
      <c r="C5605" s="359" t="s">
        <v>72</v>
      </c>
      <c r="D5605" s="359" t="s">
        <v>27391</v>
      </c>
      <c r="F5605" t="str">
        <f t="shared" si="178"/>
        <v>87786</v>
      </c>
      <c r="H5605" s="31">
        <f t="shared" si="177"/>
        <v>71.290000000000006</v>
      </c>
    </row>
    <row r="5606" spans="1:8" ht="67.5">
      <c r="A5606" s="359" t="s">
        <v>12945</v>
      </c>
      <c r="B5606" s="314" t="s">
        <v>7082</v>
      </c>
      <c r="C5606" s="359" t="s">
        <v>72</v>
      </c>
      <c r="D5606" s="359" t="s">
        <v>23612</v>
      </c>
      <c r="F5606" t="str">
        <f t="shared" si="178"/>
        <v>87787</v>
      </c>
      <c r="H5606" s="31">
        <f t="shared" si="177"/>
        <v>99.52</v>
      </c>
    </row>
    <row r="5607" spans="1:8" ht="67.5">
      <c r="A5607" s="359" t="s">
        <v>12946</v>
      </c>
      <c r="B5607" s="314" t="s">
        <v>7083</v>
      </c>
      <c r="C5607" s="359" t="s">
        <v>72</v>
      </c>
      <c r="D5607" s="359" t="s">
        <v>24273</v>
      </c>
      <c r="F5607" t="str">
        <f t="shared" si="178"/>
        <v>87788</v>
      </c>
      <c r="H5607" s="31">
        <f t="shared" si="177"/>
        <v>86.04</v>
      </c>
    </row>
    <row r="5608" spans="1:8" ht="54">
      <c r="A5608" s="359" t="s">
        <v>12947</v>
      </c>
      <c r="B5608" s="314" t="s">
        <v>3789</v>
      </c>
      <c r="C5608" s="359" t="s">
        <v>72</v>
      </c>
      <c r="D5608" s="359" t="s">
        <v>28312</v>
      </c>
      <c r="F5608" t="str">
        <f t="shared" si="178"/>
        <v>87790</v>
      </c>
      <c r="H5608" s="31">
        <f t="shared" si="177"/>
        <v>91.16</v>
      </c>
    </row>
    <row r="5609" spans="1:8" ht="81">
      <c r="A5609" s="359" t="s">
        <v>12948</v>
      </c>
      <c r="B5609" s="314" t="s">
        <v>7084</v>
      </c>
      <c r="C5609" s="359" t="s">
        <v>72</v>
      </c>
      <c r="D5609" s="359" t="s">
        <v>28313</v>
      </c>
      <c r="F5609" t="str">
        <f t="shared" si="178"/>
        <v>87791</v>
      </c>
      <c r="H5609" s="31">
        <f t="shared" si="177"/>
        <v>118.87</v>
      </c>
    </row>
    <row r="5610" spans="1:8" ht="54">
      <c r="A5610" s="359" t="s">
        <v>12949</v>
      </c>
      <c r="B5610" s="314" t="s">
        <v>3790</v>
      </c>
      <c r="C5610" s="359" t="s">
        <v>72</v>
      </c>
      <c r="D5610" s="359" t="s">
        <v>26235</v>
      </c>
      <c r="F5610" t="str">
        <f t="shared" si="178"/>
        <v>87792</v>
      </c>
      <c r="H5610" s="31">
        <f t="shared" si="177"/>
        <v>32.93</v>
      </c>
    </row>
    <row r="5611" spans="1:8" ht="54">
      <c r="A5611" s="359" t="s">
        <v>12950</v>
      </c>
      <c r="B5611" s="314" t="s">
        <v>3791</v>
      </c>
      <c r="C5611" s="359" t="s">
        <v>72</v>
      </c>
      <c r="D5611" s="359" t="s">
        <v>24515</v>
      </c>
      <c r="F5611" t="str">
        <f t="shared" si="178"/>
        <v>87794</v>
      </c>
      <c r="H5611" s="31">
        <f t="shared" si="177"/>
        <v>35.520000000000003</v>
      </c>
    </row>
    <row r="5612" spans="1:8" ht="67.5">
      <c r="A5612" s="359" t="s">
        <v>12951</v>
      </c>
      <c r="B5612" s="314" t="s">
        <v>7085</v>
      </c>
      <c r="C5612" s="359" t="s">
        <v>72</v>
      </c>
      <c r="D5612" s="359" t="s">
        <v>24271</v>
      </c>
      <c r="F5612" t="str">
        <f t="shared" si="178"/>
        <v>87795</v>
      </c>
      <c r="H5612" s="31">
        <f t="shared" si="177"/>
        <v>48.66</v>
      </c>
    </row>
    <row r="5613" spans="1:8" ht="54">
      <c r="A5613" s="359" t="s">
        <v>12952</v>
      </c>
      <c r="B5613" s="314" t="s">
        <v>3792</v>
      </c>
      <c r="C5613" s="359" t="s">
        <v>72</v>
      </c>
      <c r="D5613" s="359" t="s">
        <v>25135</v>
      </c>
      <c r="F5613" t="str">
        <f t="shared" si="178"/>
        <v>87797</v>
      </c>
      <c r="H5613" s="31">
        <f t="shared" si="177"/>
        <v>40.840000000000003</v>
      </c>
    </row>
    <row r="5614" spans="1:8" ht="54">
      <c r="A5614" s="359" t="s">
        <v>12953</v>
      </c>
      <c r="B5614" s="314" t="s">
        <v>3793</v>
      </c>
      <c r="C5614" s="359" t="s">
        <v>72</v>
      </c>
      <c r="D5614" s="359" t="s">
        <v>14314</v>
      </c>
      <c r="F5614" t="str">
        <f t="shared" si="178"/>
        <v>87799</v>
      </c>
      <c r="H5614" s="31">
        <f t="shared" si="177"/>
        <v>44.3</v>
      </c>
    </row>
    <row r="5615" spans="1:8" ht="67.5">
      <c r="A5615" s="359" t="s">
        <v>12954</v>
      </c>
      <c r="B5615" s="314" t="s">
        <v>7086</v>
      </c>
      <c r="C5615" s="359" t="s">
        <v>72</v>
      </c>
      <c r="D5615" s="359" t="s">
        <v>22342</v>
      </c>
      <c r="F5615" t="str">
        <f t="shared" si="178"/>
        <v>87800</v>
      </c>
      <c r="H5615" s="31">
        <f t="shared" si="177"/>
        <v>63.87</v>
      </c>
    </row>
    <row r="5616" spans="1:8" ht="54">
      <c r="A5616" s="359" t="s">
        <v>12955</v>
      </c>
      <c r="B5616" s="314" t="s">
        <v>3794</v>
      </c>
      <c r="C5616" s="359" t="s">
        <v>72</v>
      </c>
      <c r="D5616" s="359" t="s">
        <v>28314</v>
      </c>
      <c r="F5616" t="str">
        <f t="shared" si="178"/>
        <v>87801</v>
      </c>
      <c r="H5616" s="31">
        <f t="shared" si="177"/>
        <v>48.75</v>
      </c>
    </row>
    <row r="5617" spans="1:8" ht="54">
      <c r="A5617" s="359" t="s">
        <v>12956</v>
      </c>
      <c r="B5617" s="314" t="s">
        <v>3795</v>
      </c>
      <c r="C5617" s="359" t="s">
        <v>72</v>
      </c>
      <c r="D5617" s="359" t="s">
        <v>28315</v>
      </c>
      <c r="F5617" t="str">
        <f t="shared" si="178"/>
        <v>87803</v>
      </c>
      <c r="H5617" s="31">
        <f t="shared" si="177"/>
        <v>53.09</v>
      </c>
    </row>
    <row r="5618" spans="1:8" ht="67.5">
      <c r="A5618" s="359" t="s">
        <v>12957</v>
      </c>
      <c r="B5618" s="314" t="s">
        <v>7087</v>
      </c>
      <c r="C5618" s="359" t="s">
        <v>72</v>
      </c>
      <c r="D5618" s="359" t="s">
        <v>24613</v>
      </c>
      <c r="F5618" t="str">
        <f t="shared" si="178"/>
        <v>87804</v>
      </c>
      <c r="H5618" s="31">
        <f t="shared" si="177"/>
        <v>79.09</v>
      </c>
    </row>
    <row r="5619" spans="1:8" ht="67.5">
      <c r="A5619" s="359" t="s">
        <v>12958</v>
      </c>
      <c r="B5619" s="314" t="s">
        <v>3796</v>
      </c>
      <c r="C5619" s="359" t="s">
        <v>72</v>
      </c>
      <c r="D5619" s="359" t="s">
        <v>28316</v>
      </c>
      <c r="F5619" t="str">
        <f t="shared" si="178"/>
        <v>87805</v>
      </c>
      <c r="H5619" s="31">
        <f t="shared" si="177"/>
        <v>56.2</v>
      </c>
    </row>
    <row r="5620" spans="1:8" ht="54">
      <c r="A5620" s="359" t="s">
        <v>12959</v>
      </c>
      <c r="B5620" s="314" t="s">
        <v>3797</v>
      </c>
      <c r="C5620" s="359" t="s">
        <v>72</v>
      </c>
      <c r="D5620" s="359" t="s">
        <v>28317</v>
      </c>
      <c r="F5620" t="str">
        <f t="shared" si="178"/>
        <v>87807</v>
      </c>
      <c r="H5620" s="31">
        <f t="shared" si="177"/>
        <v>60.99</v>
      </c>
    </row>
    <row r="5621" spans="1:8" ht="81">
      <c r="A5621" s="359" t="s">
        <v>12960</v>
      </c>
      <c r="B5621" s="314" t="s">
        <v>7088</v>
      </c>
      <c r="C5621" s="359" t="s">
        <v>72</v>
      </c>
      <c r="D5621" s="359" t="s">
        <v>28318</v>
      </c>
      <c r="F5621" t="str">
        <f t="shared" si="178"/>
        <v>87808</v>
      </c>
      <c r="H5621" s="31">
        <f t="shared" si="177"/>
        <v>86.25</v>
      </c>
    </row>
    <row r="5622" spans="1:8" ht="67.5">
      <c r="A5622" s="359" t="s">
        <v>12961</v>
      </c>
      <c r="B5622" s="314" t="s">
        <v>3798</v>
      </c>
      <c r="C5622" s="359" t="s">
        <v>72</v>
      </c>
      <c r="D5622" s="359" t="s">
        <v>27503</v>
      </c>
      <c r="F5622" t="str">
        <f t="shared" si="178"/>
        <v>87809</v>
      </c>
      <c r="H5622" s="31">
        <f t="shared" si="177"/>
        <v>80.77</v>
      </c>
    </row>
    <row r="5623" spans="1:8" ht="67.5">
      <c r="A5623" s="359" t="s">
        <v>12962</v>
      </c>
      <c r="B5623" s="314" t="s">
        <v>7089</v>
      </c>
      <c r="C5623" s="359" t="s">
        <v>72</v>
      </c>
      <c r="D5623" s="359" t="s">
        <v>28319</v>
      </c>
      <c r="F5623" t="str">
        <f t="shared" si="178"/>
        <v>87811</v>
      </c>
      <c r="H5623" s="31">
        <f t="shared" si="177"/>
        <v>83.36</v>
      </c>
    </row>
    <row r="5624" spans="1:8" ht="67.5">
      <c r="A5624" s="359" t="s">
        <v>12963</v>
      </c>
      <c r="B5624" s="314" t="s">
        <v>7090</v>
      </c>
      <c r="C5624" s="359" t="s">
        <v>72</v>
      </c>
      <c r="D5624" s="359" t="s">
        <v>28320</v>
      </c>
      <c r="F5624" t="str">
        <f t="shared" si="178"/>
        <v>87812</v>
      </c>
      <c r="H5624" s="31">
        <f t="shared" si="177"/>
        <v>96.06</v>
      </c>
    </row>
    <row r="5625" spans="1:8" ht="67.5">
      <c r="A5625" s="359" t="s">
        <v>12964</v>
      </c>
      <c r="B5625" s="314" t="s">
        <v>3799</v>
      </c>
      <c r="C5625" s="359" t="s">
        <v>72</v>
      </c>
      <c r="D5625" s="359" t="s">
        <v>28256</v>
      </c>
      <c r="F5625" t="str">
        <f t="shared" si="178"/>
        <v>87813</v>
      </c>
      <c r="H5625" s="31">
        <f t="shared" si="177"/>
        <v>88.68</v>
      </c>
    </row>
    <row r="5626" spans="1:8" ht="67.5">
      <c r="A5626" s="359" t="s">
        <v>12965</v>
      </c>
      <c r="B5626" s="314" t="s">
        <v>7091</v>
      </c>
      <c r="C5626" s="359" t="s">
        <v>72</v>
      </c>
      <c r="D5626" s="359" t="s">
        <v>20669</v>
      </c>
      <c r="F5626" t="str">
        <f t="shared" si="178"/>
        <v>87815</v>
      </c>
      <c r="H5626" s="31">
        <f t="shared" si="177"/>
        <v>92.14</v>
      </c>
    </row>
    <row r="5627" spans="1:8" ht="67.5">
      <c r="A5627" s="359" t="s">
        <v>12966</v>
      </c>
      <c r="B5627" s="314" t="s">
        <v>7092</v>
      </c>
      <c r="C5627" s="359" t="s">
        <v>72</v>
      </c>
      <c r="D5627" s="359" t="s">
        <v>28141</v>
      </c>
      <c r="F5627" t="str">
        <f t="shared" si="178"/>
        <v>87816</v>
      </c>
      <c r="H5627" s="31">
        <f t="shared" si="177"/>
        <v>111.26</v>
      </c>
    </row>
    <row r="5628" spans="1:8" ht="67.5">
      <c r="A5628" s="359" t="s">
        <v>12967</v>
      </c>
      <c r="B5628" s="314" t="s">
        <v>3800</v>
      </c>
      <c r="C5628" s="359" t="s">
        <v>72</v>
      </c>
      <c r="D5628" s="359" t="s">
        <v>28321</v>
      </c>
      <c r="F5628" t="str">
        <f t="shared" si="178"/>
        <v>87817</v>
      </c>
      <c r="H5628" s="31">
        <f t="shared" si="177"/>
        <v>96.15</v>
      </c>
    </row>
    <row r="5629" spans="1:8" ht="67.5">
      <c r="A5629" s="359" t="s">
        <v>12968</v>
      </c>
      <c r="B5629" s="314" t="s">
        <v>7093</v>
      </c>
      <c r="C5629" s="359" t="s">
        <v>72</v>
      </c>
      <c r="D5629" s="359" t="s">
        <v>28322</v>
      </c>
      <c r="F5629" t="str">
        <f t="shared" si="178"/>
        <v>87819</v>
      </c>
      <c r="H5629" s="31">
        <f t="shared" si="177"/>
        <v>100.49</v>
      </c>
    </row>
    <row r="5630" spans="1:8" ht="67.5">
      <c r="A5630" s="359" t="s">
        <v>12969</v>
      </c>
      <c r="B5630" s="314" t="s">
        <v>7094</v>
      </c>
      <c r="C5630" s="359" t="s">
        <v>72</v>
      </c>
      <c r="D5630" s="359" t="s">
        <v>28323</v>
      </c>
      <c r="F5630" t="str">
        <f t="shared" si="178"/>
        <v>87820</v>
      </c>
      <c r="H5630" s="31">
        <f t="shared" si="177"/>
        <v>126.49</v>
      </c>
    </row>
    <row r="5631" spans="1:8" ht="67.5">
      <c r="A5631" s="359" t="s">
        <v>12970</v>
      </c>
      <c r="B5631" s="314" t="s">
        <v>3801</v>
      </c>
      <c r="C5631" s="359" t="s">
        <v>72</v>
      </c>
      <c r="D5631" s="359" t="s">
        <v>28324</v>
      </c>
      <c r="F5631" t="str">
        <f t="shared" si="178"/>
        <v>87821</v>
      </c>
      <c r="H5631" s="31">
        <f t="shared" si="177"/>
        <v>139.09</v>
      </c>
    </row>
    <row r="5632" spans="1:8" ht="67.5">
      <c r="A5632" s="359" t="s">
        <v>12971</v>
      </c>
      <c r="B5632" s="314" t="s">
        <v>3802</v>
      </c>
      <c r="C5632" s="359" t="s">
        <v>72</v>
      </c>
      <c r="D5632" s="359" t="s">
        <v>26539</v>
      </c>
      <c r="F5632" t="str">
        <f t="shared" si="178"/>
        <v>87823</v>
      </c>
      <c r="H5632" s="31">
        <f t="shared" si="177"/>
        <v>143.88</v>
      </c>
    </row>
    <row r="5633" spans="1:8" ht="81">
      <c r="A5633" s="359" t="s">
        <v>12972</v>
      </c>
      <c r="B5633" s="314" t="s">
        <v>7095</v>
      </c>
      <c r="C5633" s="359" t="s">
        <v>72</v>
      </c>
      <c r="D5633" s="359" t="s">
        <v>28325</v>
      </c>
      <c r="F5633" t="str">
        <f t="shared" si="178"/>
        <v>87824</v>
      </c>
      <c r="H5633" s="31">
        <f t="shared" si="177"/>
        <v>168.69</v>
      </c>
    </row>
    <row r="5634" spans="1:8" ht="67.5">
      <c r="A5634" s="359" t="s">
        <v>12973</v>
      </c>
      <c r="B5634" s="314" t="s">
        <v>3803</v>
      </c>
      <c r="C5634" s="359" t="s">
        <v>72</v>
      </c>
      <c r="D5634" s="359" t="s">
        <v>28326</v>
      </c>
      <c r="F5634" t="str">
        <f t="shared" si="178"/>
        <v>87825</v>
      </c>
      <c r="H5634" s="31">
        <f t="shared" si="177"/>
        <v>63.53</v>
      </c>
    </row>
    <row r="5635" spans="1:8" ht="67.5">
      <c r="A5635" s="359" t="s">
        <v>12974</v>
      </c>
      <c r="B5635" s="314" t="s">
        <v>7096</v>
      </c>
      <c r="C5635" s="359" t="s">
        <v>72</v>
      </c>
      <c r="D5635" s="359" t="s">
        <v>28327</v>
      </c>
      <c r="F5635" t="str">
        <f t="shared" si="178"/>
        <v>87827</v>
      </c>
      <c r="H5635" s="31">
        <f t="shared" si="177"/>
        <v>66.69</v>
      </c>
    </row>
    <row r="5636" spans="1:8" ht="67.5">
      <c r="A5636" s="359" t="s">
        <v>12975</v>
      </c>
      <c r="B5636" s="314" t="s">
        <v>7097</v>
      </c>
      <c r="C5636" s="359" t="s">
        <v>72</v>
      </c>
      <c r="D5636" s="359" t="s">
        <v>28031</v>
      </c>
      <c r="F5636" t="str">
        <f t="shared" si="178"/>
        <v>87828</v>
      </c>
      <c r="H5636" s="31">
        <f t="shared" si="177"/>
        <v>84.06</v>
      </c>
    </row>
    <row r="5637" spans="1:8" ht="67.5">
      <c r="A5637" s="359" t="s">
        <v>12976</v>
      </c>
      <c r="B5637" s="314" t="s">
        <v>3804</v>
      </c>
      <c r="C5637" s="359" t="s">
        <v>72</v>
      </c>
      <c r="D5637" s="359" t="s">
        <v>24725</v>
      </c>
      <c r="F5637" t="str">
        <f t="shared" si="178"/>
        <v>87829</v>
      </c>
      <c r="H5637" s="31">
        <f t="shared" ref="H5637:H5700" si="179">ROUND(D5637*(1+$H$1),2)</f>
        <v>72.400000000000006</v>
      </c>
    </row>
    <row r="5638" spans="1:8" ht="67.5">
      <c r="A5638" s="359" t="s">
        <v>12977</v>
      </c>
      <c r="B5638" s="314" t="s">
        <v>7098</v>
      </c>
      <c r="C5638" s="359" t="s">
        <v>72</v>
      </c>
      <c r="D5638" s="359" t="s">
        <v>28328</v>
      </c>
      <c r="F5638" t="str">
        <f t="shared" si="178"/>
        <v>87831</v>
      </c>
      <c r="H5638" s="31">
        <f t="shared" si="179"/>
        <v>76.64</v>
      </c>
    </row>
    <row r="5639" spans="1:8" ht="81">
      <c r="A5639" s="359" t="s">
        <v>12978</v>
      </c>
      <c r="B5639" s="314" t="s">
        <v>7099</v>
      </c>
      <c r="C5639" s="359" t="s">
        <v>72</v>
      </c>
      <c r="D5639" s="359" t="s">
        <v>26748</v>
      </c>
      <c r="F5639" t="str">
        <f t="shared" si="178"/>
        <v>87832</v>
      </c>
      <c r="H5639" s="31">
        <f t="shared" si="179"/>
        <v>101.87</v>
      </c>
    </row>
    <row r="5640" spans="1:8" ht="54">
      <c r="A5640" s="359" t="s">
        <v>12979</v>
      </c>
      <c r="B5640" s="314" t="s">
        <v>7100</v>
      </c>
      <c r="C5640" s="359" t="s">
        <v>72</v>
      </c>
      <c r="D5640" s="359" t="s">
        <v>28329</v>
      </c>
      <c r="F5640" t="str">
        <f t="shared" si="178"/>
        <v>87834</v>
      </c>
      <c r="H5640" s="31">
        <f t="shared" si="179"/>
        <v>160.71</v>
      </c>
    </row>
    <row r="5641" spans="1:8" ht="54">
      <c r="A5641" s="359" t="s">
        <v>12980</v>
      </c>
      <c r="B5641" s="314" t="s">
        <v>7101</v>
      </c>
      <c r="C5641" s="359" t="s">
        <v>72</v>
      </c>
      <c r="D5641" s="359" t="s">
        <v>28330</v>
      </c>
      <c r="F5641" t="str">
        <f t="shared" si="178"/>
        <v>87835</v>
      </c>
      <c r="H5641" s="31">
        <f t="shared" si="179"/>
        <v>110.01</v>
      </c>
    </row>
    <row r="5642" spans="1:8" ht="54">
      <c r="A5642" s="359" t="s">
        <v>12981</v>
      </c>
      <c r="B5642" s="314" t="s">
        <v>7102</v>
      </c>
      <c r="C5642" s="359" t="s">
        <v>72</v>
      </c>
      <c r="D5642" s="359" t="s">
        <v>28331</v>
      </c>
      <c r="F5642" t="str">
        <f t="shared" si="178"/>
        <v>87836</v>
      </c>
      <c r="H5642" s="31">
        <f t="shared" si="179"/>
        <v>154.01</v>
      </c>
    </row>
    <row r="5643" spans="1:8" ht="54">
      <c r="A5643" s="359" t="s">
        <v>12982</v>
      </c>
      <c r="B5643" s="314" t="s">
        <v>3805</v>
      </c>
      <c r="C5643" s="359" t="s">
        <v>72</v>
      </c>
      <c r="D5643" s="359" t="s">
        <v>24307</v>
      </c>
      <c r="F5643" t="str">
        <f t="shared" si="178"/>
        <v>87837</v>
      </c>
      <c r="H5643" s="31">
        <f t="shared" si="179"/>
        <v>103.94</v>
      </c>
    </row>
    <row r="5644" spans="1:8" ht="54">
      <c r="A5644" s="359" t="s">
        <v>12983</v>
      </c>
      <c r="B5644" s="314" t="s">
        <v>7103</v>
      </c>
      <c r="C5644" s="359" t="s">
        <v>72</v>
      </c>
      <c r="D5644" s="359" t="s">
        <v>28325</v>
      </c>
      <c r="F5644" t="str">
        <f t="shared" si="178"/>
        <v>87838</v>
      </c>
      <c r="H5644" s="31">
        <f t="shared" si="179"/>
        <v>168.69</v>
      </c>
    </row>
    <row r="5645" spans="1:8" ht="54">
      <c r="A5645" s="359" t="s">
        <v>12984</v>
      </c>
      <c r="B5645" s="314" t="s">
        <v>3806</v>
      </c>
      <c r="C5645" s="359" t="s">
        <v>72</v>
      </c>
      <c r="D5645" s="359" t="s">
        <v>25298</v>
      </c>
      <c r="F5645" t="str">
        <f t="shared" si="178"/>
        <v>87839</v>
      </c>
      <c r="H5645" s="31">
        <f t="shared" si="179"/>
        <v>115.57</v>
      </c>
    </row>
    <row r="5646" spans="1:8" ht="54">
      <c r="A5646" s="359" t="s">
        <v>12985</v>
      </c>
      <c r="B5646" s="314" t="s">
        <v>3807</v>
      </c>
      <c r="C5646" s="359" t="s">
        <v>72</v>
      </c>
      <c r="D5646" s="359" t="s">
        <v>28332</v>
      </c>
      <c r="F5646" t="str">
        <f t="shared" si="178"/>
        <v>87840</v>
      </c>
      <c r="H5646" s="31">
        <f t="shared" si="179"/>
        <v>160.32</v>
      </c>
    </row>
    <row r="5647" spans="1:8" ht="54">
      <c r="A5647" s="359" t="s">
        <v>12986</v>
      </c>
      <c r="B5647" s="314" t="s">
        <v>3808</v>
      </c>
      <c r="C5647" s="359" t="s">
        <v>72</v>
      </c>
      <c r="D5647" s="359" t="s">
        <v>25222</v>
      </c>
      <c r="F5647" t="str">
        <f t="shared" ref="F5647:F5710" si="180">TRIM(A5647)</f>
        <v>87841</v>
      </c>
      <c r="H5647" s="31">
        <f t="shared" si="179"/>
        <v>107.79</v>
      </c>
    </row>
    <row r="5648" spans="1:8" ht="54">
      <c r="A5648" s="359" t="s">
        <v>12987</v>
      </c>
      <c r="B5648" s="314" t="s">
        <v>7104</v>
      </c>
      <c r="C5648" s="359" t="s">
        <v>72</v>
      </c>
      <c r="D5648" s="359" t="s">
        <v>24702</v>
      </c>
      <c r="F5648" t="str">
        <f t="shared" si="180"/>
        <v>87842</v>
      </c>
      <c r="H5648" s="31">
        <f t="shared" si="179"/>
        <v>167.22</v>
      </c>
    </row>
    <row r="5649" spans="1:8" ht="54">
      <c r="A5649" s="359" t="s">
        <v>12988</v>
      </c>
      <c r="B5649" s="314" t="s">
        <v>7105</v>
      </c>
      <c r="C5649" s="359" t="s">
        <v>72</v>
      </c>
      <c r="D5649" s="359" t="s">
        <v>28333</v>
      </c>
      <c r="F5649" t="str">
        <f t="shared" si="180"/>
        <v>87843</v>
      </c>
      <c r="H5649" s="31">
        <f t="shared" si="179"/>
        <v>124.41</v>
      </c>
    </row>
    <row r="5650" spans="1:8" ht="54">
      <c r="A5650" s="359" t="s">
        <v>12989</v>
      </c>
      <c r="B5650" s="314" t="s">
        <v>3809</v>
      </c>
      <c r="C5650" s="359" t="s">
        <v>72</v>
      </c>
      <c r="D5650" s="359" t="s">
        <v>25145</v>
      </c>
      <c r="F5650" t="str">
        <f t="shared" si="180"/>
        <v>87844</v>
      </c>
      <c r="H5650" s="31">
        <f t="shared" si="179"/>
        <v>154.38999999999999</v>
      </c>
    </row>
    <row r="5651" spans="1:8" ht="54">
      <c r="A5651" s="359" t="s">
        <v>12990</v>
      </c>
      <c r="B5651" s="314" t="s">
        <v>3810</v>
      </c>
      <c r="C5651" s="359" t="s">
        <v>72</v>
      </c>
      <c r="D5651" s="359" t="s">
        <v>28334</v>
      </c>
      <c r="F5651" t="str">
        <f t="shared" si="180"/>
        <v>87845</v>
      </c>
      <c r="H5651" s="31">
        <f t="shared" si="179"/>
        <v>112.23</v>
      </c>
    </row>
    <row r="5652" spans="1:8" ht="54">
      <c r="A5652" s="359" t="s">
        <v>12991</v>
      </c>
      <c r="B5652" s="314" t="s">
        <v>7106</v>
      </c>
      <c r="C5652" s="359" t="s">
        <v>72</v>
      </c>
      <c r="D5652" s="359" t="s">
        <v>28335</v>
      </c>
      <c r="F5652" t="str">
        <f t="shared" si="180"/>
        <v>87846</v>
      </c>
      <c r="H5652" s="31">
        <f t="shared" si="179"/>
        <v>174.38</v>
      </c>
    </row>
    <row r="5653" spans="1:8" ht="54">
      <c r="A5653" s="359" t="s">
        <v>12992</v>
      </c>
      <c r="B5653" s="314" t="s">
        <v>7107</v>
      </c>
      <c r="C5653" s="359" t="s">
        <v>72</v>
      </c>
      <c r="D5653" s="359" t="s">
        <v>28336</v>
      </c>
      <c r="F5653" t="str">
        <f t="shared" si="180"/>
        <v>87847</v>
      </c>
      <c r="H5653" s="31">
        <f t="shared" si="179"/>
        <v>123.68</v>
      </c>
    </row>
    <row r="5654" spans="1:8" ht="54">
      <c r="A5654" s="359" t="s">
        <v>12993</v>
      </c>
      <c r="B5654" s="314" t="s">
        <v>7108</v>
      </c>
      <c r="C5654" s="359" t="s">
        <v>72</v>
      </c>
      <c r="D5654" s="359" t="s">
        <v>28337</v>
      </c>
      <c r="F5654" t="str">
        <f t="shared" si="180"/>
        <v>87848</v>
      </c>
      <c r="H5654" s="31">
        <f t="shared" si="179"/>
        <v>166.47</v>
      </c>
    </row>
    <row r="5655" spans="1:8" ht="54">
      <c r="A5655" s="359" t="s">
        <v>12994</v>
      </c>
      <c r="B5655" s="314" t="s">
        <v>3811</v>
      </c>
      <c r="C5655" s="359" t="s">
        <v>72</v>
      </c>
      <c r="D5655" s="359" t="s">
        <v>28338</v>
      </c>
      <c r="F5655" t="str">
        <f t="shared" si="180"/>
        <v>87849</v>
      </c>
      <c r="H5655" s="31">
        <f t="shared" si="179"/>
        <v>116.39</v>
      </c>
    </row>
    <row r="5656" spans="1:8" ht="54">
      <c r="A5656" s="359" t="s">
        <v>12995</v>
      </c>
      <c r="B5656" s="314" t="s">
        <v>7109</v>
      </c>
      <c r="C5656" s="359" t="s">
        <v>72</v>
      </c>
      <c r="D5656" s="359" t="s">
        <v>28339</v>
      </c>
      <c r="F5656" t="str">
        <f t="shared" si="180"/>
        <v>87850</v>
      </c>
      <c r="H5656" s="31">
        <f t="shared" si="179"/>
        <v>182.38</v>
      </c>
    </row>
    <row r="5657" spans="1:8" ht="54">
      <c r="A5657" s="359" t="s">
        <v>12996</v>
      </c>
      <c r="B5657" s="314" t="s">
        <v>3812</v>
      </c>
      <c r="C5657" s="359" t="s">
        <v>72</v>
      </c>
      <c r="D5657" s="359" t="s">
        <v>25142</v>
      </c>
      <c r="F5657" t="str">
        <f t="shared" si="180"/>
        <v>87851</v>
      </c>
      <c r="H5657" s="31">
        <f t="shared" si="179"/>
        <v>129.26</v>
      </c>
    </row>
    <row r="5658" spans="1:8" ht="54">
      <c r="A5658" s="359" t="s">
        <v>12997</v>
      </c>
      <c r="B5658" s="314" t="s">
        <v>3813</v>
      </c>
      <c r="C5658" s="359" t="s">
        <v>72</v>
      </c>
      <c r="D5658" s="359" t="s">
        <v>28340</v>
      </c>
      <c r="F5658" t="str">
        <f t="shared" si="180"/>
        <v>87852</v>
      </c>
      <c r="H5658" s="31">
        <f t="shared" si="179"/>
        <v>172.75</v>
      </c>
    </row>
    <row r="5659" spans="1:8" ht="54">
      <c r="A5659" s="359" t="s">
        <v>12998</v>
      </c>
      <c r="B5659" s="314" t="s">
        <v>3814</v>
      </c>
      <c r="C5659" s="359" t="s">
        <v>72</v>
      </c>
      <c r="D5659" s="359" t="s">
        <v>28341</v>
      </c>
      <c r="F5659" t="str">
        <f t="shared" si="180"/>
        <v>87853</v>
      </c>
      <c r="H5659" s="31">
        <f t="shared" si="179"/>
        <v>120.22</v>
      </c>
    </row>
    <row r="5660" spans="1:8" ht="54">
      <c r="A5660" s="359" t="s">
        <v>12999</v>
      </c>
      <c r="B5660" s="314" t="s">
        <v>7110</v>
      </c>
      <c r="C5660" s="359" t="s">
        <v>72</v>
      </c>
      <c r="D5660" s="359" t="s">
        <v>28342</v>
      </c>
      <c r="F5660" t="str">
        <f t="shared" si="180"/>
        <v>87854</v>
      </c>
      <c r="H5660" s="31">
        <f t="shared" si="179"/>
        <v>180.89</v>
      </c>
    </row>
    <row r="5661" spans="1:8" ht="54">
      <c r="A5661" s="359" t="s">
        <v>13000</v>
      </c>
      <c r="B5661" s="314" t="s">
        <v>7111</v>
      </c>
      <c r="C5661" s="359" t="s">
        <v>72</v>
      </c>
      <c r="D5661" s="359" t="s">
        <v>24379</v>
      </c>
      <c r="F5661" t="str">
        <f t="shared" si="180"/>
        <v>87855</v>
      </c>
      <c r="H5661" s="31">
        <f t="shared" si="179"/>
        <v>138.11000000000001</v>
      </c>
    </row>
    <row r="5662" spans="1:8" ht="54">
      <c r="A5662" s="359" t="s">
        <v>13001</v>
      </c>
      <c r="B5662" s="314" t="s">
        <v>3815</v>
      </c>
      <c r="C5662" s="359" t="s">
        <v>72</v>
      </c>
      <c r="D5662" s="359" t="s">
        <v>28343</v>
      </c>
      <c r="F5662" t="str">
        <f t="shared" si="180"/>
        <v>87856</v>
      </c>
      <c r="H5662" s="31">
        <f t="shared" si="179"/>
        <v>166.85</v>
      </c>
    </row>
    <row r="5663" spans="1:8" ht="54">
      <c r="A5663" s="359" t="s">
        <v>13002</v>
      </c>
      <c r="B5663" s="314" t="s">
        <v>3816</v>
      </c>
      <c r="C5663" s="359" t="s">
        <v>72</v>
      </c>
      <c r="D5663" s="359" t="s">
        <v>28344</v>
      </c>
      <c r="F5663" t="str">
        <f t="shared" si="180"/>
        <v>87857</v>
      </c>
      <c r="H5663" s="31">
        <f t="shared" si="179"/>
        <v>124.67</v>
      </c>
    </row>
    <row r="5664" spans="1:8" ht="40.5">
      <c r="A5664" s="359" t="s">
        <v>13003</v>
      </c>
      <c r="B5664" s="314" t="s">
        <v>3817</v>
      </c>
      <c r="C5664" s="359" t="s">
        <v>72</v>
      </c>
      <c r="D5664" s="359" t="s">
        <v>28345</v>
      </c>
      <c r="F5664" t="str">
        <f t="shared" si="180"/>
        <v>87858</v>
      </c>
      <c r="H5664" s="31">
        <f t="shared" si="179"/>
        <v>119.48</v>
      </c>
    </row>
    <row r="5665" spans="1:8" ht="40.5">
      <c r="A5665" s="359" t="s">
        <v>13004</v>
      </c>
      <c r="B5665" s="314" t="s">
        <v>3818</v>
      </c>
      <c r="C5665" s="359" t="s">
        <v>72</v>
      </c>
      <c r="D5665" s="359" t="s">
        <v>24284</v>
      </c>
      <c r="F5665" t="str">
        <f t="shared" si="180"/>
        <v>87859</v>
      </c>
      <c r="H5665" s="31">
        <f t="shared" si="179"/>
        <v>138.91999999999999</v>
      </c>
    </row>
    <row r="5666" spans="1:8" ht="81">
      <c r="A5666" s="359" t="s">
        <v>13005</v>
      </c>
      <c r="B5666" s="314" t="s">
        <v>7112</v>
      </c>
      <c r="C5666" s="359" t="s">
        <v>72</v>
      </c>
      <c r="D5666" s="359" t="s">
        <v>26807</v>
      </c>
      <c r="F5666" t="str">
        <f t="shared" si="180"/>
        <v>89048</v>
      </c>
      <c r="H5666" s="31">
        <f t="shared" si="179"/>
        <v>32.4</v>
      </c>
    </row>
    <row r="5667" spans="1:8" ht="67.5">
      <c r="A5667" s="359" t="s">
        <v>13006</v>
      </c>
      <c r="B5667" s="314" t="s">
        <v>3819</v>
      </c>
      <c r="C5667" s="359" t="s">
        <v>72</v>
      </c>
      <c r="D5667" s="359" t="s">
        <v>14820</v>
      </c>
      <c r="F5667" t="str">
        <f t="shared" si="180"/>
        <v>89049</v>
      </c>
      <c r="H5667" s="31">
        <f t="shared" si="179"/>
        <v>18.25</v>
      </c>
    </row>
    <row r="5668" spans="1:8" ht="81">
      <c r="A5668" s="359" t="s">
        <v>13007</v>
      </c>
      <c r="B5668" s="314" t="s">
        <v>7113</v>
      </c>
      <c r="C5668" s="359" t="s">
        <v>72</v>
      </c>
      <c r="D5668" s="359" t="s">
        <v>23715</v>
      </c>
      <c r="F5668" t="str">
        <f t="shared" si="180"/>
        <v>89173</v>
      </c>
      <c r="H5668" s="31">
        <f t="shared" si="179"/>
        <v>31.83</v>
      </c>
    </row>
    <row r="5669" spans="1:8" ht="67.5">
      <c r="A5669" s="359" t="s">
        <v>13008</v>
      </c>
      <c r="B5669" s="314" t="s">
        <v>3820</v>
      </c>
      <c r="C5669" s="359" t="s">
        <v>72</v>
      </c>
      <c r="D5669" s="359" t="s">
        <v>24609</v>
      </c>
      <c r="F5669" t="str">
        <f t="shared" si="180"/>
        <v>90406</v>
      </c>
      <c r="H5669" s="31">
        <f t="shared" si="179"/>
        <v>41.97</v>
      </c>
    </row>
    <row r="5670" spans="1:8" ht="54">
      <c r="A5670" s="359" t="s">
        <v>13009</v>
      </c>
      <c r="B5670" s="314" t="s">
        <v>3821</v>
      </c>
      <c r="C5670" s="359" t="s">
        <v>72</v>
      </c>
      <c r="D5670" s="359" t="s">
        <v>24324</v>
      </c>
      <c r="F5670" t="str">
        <f t="shared" si="180"/>
        <v>90407</v>
      </c>
      <c r="H5670" s="31">
        <f t="shared" si="179"/>
        <v>45.29</v>
      </c>
    </row>
    <row r="5671" spans="1:8" ht="67.5">
      <c r="A5671" s="359" t="s">
        <v>13010</v>
      </c>
      <c r="B5671" s="314" t="s">
        <v>3822</v>
      </c>
      <c r="C5671" s="359" t="s">
        <v>72</v>
      </c>
      <c r="D5671" s="359" t="s">
        <v>28346</v>
      </c>
      <c r="F5671" t="str">
        <f t="shared" si="180"/>
        <v>90408</v>
      </c>
      <c r="H5671" s="31">
        <f t="shared" si="179"/>
        <v>30.65</v>
      </c>
    </row>
    <row r="5672" spans="1:8" ht="54">
      <c r="A5672" s="359" t="s">
        <v>13011</v>
      </c>
      <c r="B5672" s="314" t="s">
        <v>3823</v>
      </c>
      <c r="C5672" s="359" t="s">
        <v>72</v>
      </c>
      <c r="D5672" s="359" t="s">
        <v>22125</v>
      </c>
      <c r="F5672" t="str">
        <f t="shared" si="180"/>
        <v>90409</v>
      </c>
      <c r="H5672" s="31">
        <f t="shared" si="179"/>
        <v>32.520000000000003</v>
      </c>
    </row>
    <row r="5673" spans="1:8">
      <c r="A5673" s="359" t="s">
        <v>13012</v>
      </c>
      <c r="B5673" s="314" t="s">
        <v>7114</v>
      </c>
      <c r="C5673" s="359" t="s">
        <v>72</v>
      </c>
      <c r="D5673" s="359" t="s">
        <v>8285</v>
      </c>
      <c r="F5673" t="str">
        <f t="shared" si="180"/>
        <v>84084</v>
      </c>
      <c r="H5673" s="31">
        <f t="shared" si="179"/>
        <v>7.3</v>
      </c>
    </row>
    <row r="5674" spans="1:8" ht="54">
      <c r="A5674" s="359" t="s">
        <v>13013</v>
      </c>
      <c r="B5674" s="314" t="s">
        <v>7115</v>
      </c>
      <c r="C5674" s="359" t="s">
        <v>72</v>
      </c>
      <c r="D5674" s="359" t="s">
        <v>28347</v>
      </c>
      <c r="F5674" t="str">
        <f t="shared" si="180"/>
        <v>87242</v>
      </c>
      <c r="H5674" s="31">
        <f t="shared" si="179"/>
        <v>280.70999999999998</v>
      </c>
    </row>
    <row r="5675" spans="1:8" ht="54">
      <c r="A5675" s="359" t="s">
        <v>13014</v>
      </c>
      <c r="B5675" s="314" t="s">
        <v>7116</v>
      </c>
      <c r="C5675" s="359" t="s">
        <v>72</v>
      </c>
      <c r="D5675" s="359" t="s">
        <v>28348</v>
      </c>
      <c r="F5675" t="str">
        <f t="shared" si="180"/>
        <v>87243</v>
      </c>
      <c r="H5675" s="31">
        <f t="shared" si="179"/>
        <v>258.45</v>
      </c>
    </row>
    <row r="5676" spans="1:8" ht="54">
      <c r="A5676" s="359" t="s">
        <v>13015</v>
      </c>
      <c r="B5676" s="314" t="s">
        <v>3824</v>
      </c>
      <c r="C5676" s="359" t="s">
        <v>72</v>
      </c>
      <c r="D5676" s="359" t="s">
        <v>28349</v>
      </c>
      <c r="F5676" t="str">
        <f t="shared" si="180"/>
        <v>87244</v>
      </c>
      <c r="H5676" s="31">
        <f t="shared" si="179"/>
        <v>270.97000000000003</v>
      </c>
    </row>
    <row r="5677" spans="1:8" ht="54">
      <c r="A5677" s="359" t="s">
        <v>13016</v>
      </c>
      <c r="B5677" s="314" t="s">
        <v>3825</v>
      </c>
      <c r="C5677" s="359" t="s">
        <v>72</v>
      </c>
      <c r="D5677" s="359" t="s">
        <v>28350</v>
      </c>
      <c r="F5677" t="str">
        <f t="shared" si="180"/>
        <v>87245</v>
      </c>
      <c r="H5677" s="31">
        <f t="shared" si="179"/>
        <v>326.41000000000003</v>
      </c>
    </row>
    <row r="5678" spans="1:8" ht="54">
      <c r="A5678" s="359" t="s">
        <v>13017</v>
      </c>
      <c r="B5678" s="314" t="s">
        <v>7117</v>
      </c>
      <c r="C5678" s="359" t="s">
        <v>72</v>
      </c>
      <c r="D5678" s="359" t="s">
        <v>28192</v>
      </c>
      <c r="F5678" t="str">
        <f t="shared" si="180"/>
        <v>87264</v>
      </c>
      <c r="H5678" s="31">
        <f t="shared" si="179"/>
        <v>63.78</v>
      </c>
    </row>
    <row r="5679" spans="1:8" ht="54">
      <c r="A5679" s="359" t="s">
        <v>13018</v>
      </c>
      <c r="B5679" s="314" t="s">
        <v>7118</v>
      </c>
      <c r="C5679" s="359" t="s">
        <v>72</v>
      </c>
      <c r="D5679" s="359" t="s">
        <v>28351</v>
      </c>
      <c r="F5679" t="str">
        <f t="shared" si="180"/>
        <v>87265</v>
      </c>
      <c r="H5679" s="31">
        <f t="shared" si="179"/>
        <v>55.75</v>
      </c>
    </row>
    <row r="5680" spans="1:8" ht="54">
      <c r="A5680" s="359" t="s">
        <v>13019</v>
      </c>
      <c r="B5680" s="314" t="s">
        <v>7119</v>
      </c>
      <c r="C5680" s="359" t="s">
        <v>72</v>
      </c>
      <c r="D5680" s="359" t="s">
        <v>28311</v>
      </c>
      <c r="F5680" t="str">
        <f t="shared" si="180"/>
        <v>87266</v>
      </c>
      <c r="H5680" s="31">
        <f t="shared" si="179"/>
        <v>66.63</v>
      </c>
    </row>
    <row r="5681" spans="1:8" ht="54">
      <c r="A5681" s="359" t="s">
        <v>13020</v>
      </c>
      <c r="B5681" s="314" t="s">
        <v>7120</v>
      </c>
      <c r="C5681" s="359" t="s">
        <v>72</v>
      </c>
      <c r="D5681" s="359" t="s">
        <v>24594</v>
      </c>
      <c r="F5681" t="str">
        <f t="shared" si="180"/>
        <v>87267</v>
      </c>
      <c r="H5681" s="31">
        <f t="shared" si="179"/>
        <v>63.07</v>
      </c>
    </row>
    <row r="5682" spans="1:8" ht="54">
      <c r="A5682" s="359" t="s">
        <v>13021</v>
      </c>
      <c r="B5682" s="314" t="s">
        <v>7121</v>
      </c>
      <c r="C5682" s="359" t="s">
        <v>72</v>
      </c>
      <c r="D5682" s="359" t="s">
        <v>24333</v>
      </c>
      <c r="F5682" t="str">
        <f t="shared" si="180"/>
        <v>87268</v>
      </c>
      <c r="H5682" s="31">
        <f t="shared" si="179"/>
        <v>68.7</v>
      </c>
    </row>
    <row r="5683" spans="1:8" ht="54">
      <c r="A5683" s="359" t="s">
        <v>13022</v>
      </c>
      <c r="B5683" s="314" t="s">
        <v>7122</v>
      </c>
      <c r="C5683" s="359" t="s">
        <v>72</v>
      </c>
      <c r="D5683" s="359" t="s">
        <v>23604</v>
      </c>
      <c r="F5683" t="str">
        <f t="shared" si="180"/>
        <v>87269</v>
      </c>
      <c r="H5683" s="31">
        <f t="shared" si="179"/>
        <v>59.94</v>
      </c>
    </row>
    <row r="5684" spans="1:8" ht="54">
      <c r="A5684" s="359" t="s">
        <v>13023</v>
      </c>
      <c r="B5684" s="314" t="s">
        <v>7123</v>
      </c>
      <c r="C5684" s="359" t="s">
        <v>72</v>
      </c>
      <c r="D5684" s="359" t="s">
        <v>28352</v>
      </c>
      <c r="F5684" t="str">
        <f t="shared" si="180"/>
        <v>87270</v>
      </c>
      <c r="H5684" s="31">
        <f t="shared" si="179"/>
        <v>71.099999999999994</v>
      </c>
    </row>
    <row r="5685" spans="1:8" ht="54">
      <c r="A5685" s="359" t="s">
        <v>13024</v>
      </c>
      <c r="B5685" s="314" t="s">
        <v>7124</v>
      </c>
      <c r="C5685" s="359" t="s">
        <v>72</v>
      </c>
      <c r="D5685" s="359" t="s">
        <v>28353</v>
      </c>
      <c r="F5685" t="str">
        <f t="shared" si="180"/>
        <v>87271</v>
      </c>
      <c r="H5685" s="31">
        <f t="shared" si="179"/>
        <v>66.95</v>
      </c>
    </row>
    <row r="5686" spans="1:8" ht="54">
      <c r="A5686" s="359" t="s">
        <v>13025</v>
      </c>
      <c r="B5686" s="314" t="s">
        <v>7125</v>
      </c>
      <c r="C5686" s="359" t="s">
        <v>72</v>
      </c>
      <c r="D5686" s="359" t="s">
        <v>22333</v>
      </c>
      <c r="F5686" t="str">
        <f t="shared" si="180"/>
        <v>87272</v>
      </c>
      <c r="H5686" s="31">
        <f t="shared" si="179"/>
        <v>73.14</v>
      </c>
    </row>
    <row r="5687" spans="1:8" ht="54">
      <c r="A5687" s="359" t="s">
        <v>13026</v>
      </c>
      <c r="B5687" s="314" t="s">
        <v>7126</v>
      </c>
      <c r="C5687" s="359" t="s">
        <v>72</v>
      </c>
      <c r="D5687" s="359" t="s">
        <v>28354</v>
      </c>
      <c r="F5687" t="str">
        <f t="shared" si="180"/>
        <v>87273</v>
      </c>
      <c r="H5687" s="31">
        <f t="shared" si="179"/>
        <v>62.45</v>
      </c>
    </row>
    <row r="5688" spans="1:8" ht="54">
      <c r="A5688" s="359" t="s">
        <v>13027</v>
      </c>
      <c r="B5688" s="314" t="s">
        <v>7127</v>
      </c>
      <c r="C5688" s="359" t="s">
        <v>72</v>
      </c>
      <c r="D5688" s="359" t="s">
        <v>28355</v>
      </c>
      <c r="F5688" t="str">
        <f t="shared" si="180"/>
        <v>87274</v>
      </c>
      <c r="H5688" s="31">
        <f t="shared" si="179"/>
        <v>74.84</v>
      </c>
    </row>
    <row r="5689" spans="1:8" ht="54">
      <c r="A5689" s="359" t="s">
        <v>13028</v>
      </c>
      <c r="B5689" s="314" t="s">
        <v>7128</v>
      </c>
      <c r="C5689" s="359" t="s">
        <v>72</v>
      </c>
      <c r="D5689" s="359" t="s">
        <v>28356</v>
      </c>
      <c r="F5689" t="str">
        <f t="shared" si="180"/>
        <v>87275</v>
      </c>
      <c r="H5689" s="31">
        <f t="shared" si="179"/>
        <v>71.180000000000007</v>
      </c>
    </row>
    <row r="5690" spans="1:8" ht="54">
      <c r="A5690" s="359" t="s">
        <v>13029</v>
      </c>
      <c r="B5690" s="314" t="s">
        <v>3826</v>
      </c>
      <c r="C5690" s="359" t="s">
        <v>72</v>
      </c>
      <c r="D5690" s="359" t="s">
        <v>28357</v>
      </c>
      <c r="F5690" t="str">
        <f t="shared" si="180"/>
        <v>88786</v>
      </c>
      <c r="H5690" s="31">
        <f t="shared" si="179"/>
        <v>312.17</v>
      </c>
    </row>
    <row r="5691" spans="1:8" ht="54">
      <c r="A5691" s="359" t="s">
        <v>13030</v>
      </c>
      <c r="B5691" s="314" t="s">
        <v>3827</v>
      </c>
      <c r="C5691" s="359" t="s">
        <v>72</v>
      </c>
      <c r="D5691" s="359" t="s">
        <v>28358</v>
      </c>
      <c r="F5691" t="str">
        <f t="shared" si="180"/>
        <v>88787</v>
      </c>
      <c r="H5691" s="31">
        <f t="shared" si="179"/>
        <v>288.38</v>
      </c>
    </row>
    <row r="5692" spans="1:8" ht="54">
      <c r="A5692" s="359" t="s">
        <v>13031</v>
      </c>
      <c r="B5692" s="314" t="s">
        <v>3828</v>
      </c>
      <c r="C5692" s="359" t="s">
        <v>72</v>
      </c>
      <c r="D5692" s="359" t="s">
        <v>28359</v>
      </c>
      <c r="F5692" t="str">
        <f t="shared" si="180"/>
        <v>88788</v>
      </c>
      <c r="H5692" s="31">
        <f t="shared" si="179"/>
        <v>300.89999999999998</v>
      </c>
    </row>
    <row r="5693" spans="1:8" ht="54">
      <c r="A5693" s="359" t="s">
        <v>13032</v>
      </c>
      <c r="B5693" s="314" t="s">
        <v>3829</v>
      </c>
      <c r="C5693" s="359" t="s">
        <v>72</v>
      </c>
      <c r="D5693" s="359" t="s">
        <v>28360</v>
      </c>
      <c r="F5693" t="str">
        <f t="shared" si="180"/>
        <v>88789</v>
      </c>
      <c r="H5693" s="31">
        <f t="shared" si="179"/>
        <v>361.59</v>
      </c>
    </row>
    <row r="5694" spans="1:8" ht="81">
      <c r="A5694" s="359" t="s">
        <v>13033</v>
      </c>
      <c r="B5694" s="314" t="s">
        <v>7129</v>
      </c>
      <c r="C5694" s="359" t="s">
        <v>72</v>
      </c>
      <c r="D5694" s="359" t="s">
        <v>28361</v>
      </c>
      <c r="F5694" t="str">
        <f t="shared" si="180"/>
        <v>89045</v>
      </c>
      <c r="H5694" s="31">
        <f t="shared" si="179"/>
        <v>63.58</v>
      </c>
    </row>
    <row r="5695" spans="1:8" ht="81">
      <c r="A5695" s="359" t="s">
        <v>13034</v>
      </c>
      <c r="B5695" s="314" t="s">
        <v>7130</v>
      </c>
      <c r="C5695" s="359" t="s">
        <v>72</v>
      </c>
      <c r="D5695" s="359" t="s">
        <v>28362</v>
      </c>
      <c r="F5695" t="str">
        <f t="shared" si="180"/>
        <v>89170</v>
      </c>
      <c r="H5695" s="31">
        <f t="shared" si="179"/>
        <v>61.56</v>
      </c>
    </row>
    <row r="5696" spans="1:8" ht="67.5">
      <c r="A5696" s="359" t="s">
        <v>13035</v>
      </c>
      <c r="B5696" s="314" t="s">
        <v>22580</v>
      </c>
      <c r="C5696" s="359" t="s">
        <v>72</v>
      </c>
      <c r="D5696" s="359" t="s">
        <v>28363</v>
      </c>
      <c r="F5696" t="str">
        <f t="shared" si="180"/>
        <v>93392</v>
      </c>
      <c r="H5696" s="31">
        <f t="shared" si="179"/>
        <v>50.19</v>
      </c>
    </row>
    <row r="5697" spans="1:8" ht="67.5">
      <c r="A5697" s="359" t="s">
        <v>13036</v>
      </c>
      <c r="B5697" s="314" t="s">
        <v>22581</v>
      </c>
      <c r="C5697" s="359" t="s">
        <v>72</v>
      </c>
      <c r="D5697" s="359" t="s">
        <v>28364</v>
      </c>
      <c r="F5697" t="str">
        <f t="shared" si="180"/>
        <v>93393</v>
      </c>
      <c r="H5697" s="31">
        <f t="shared" si="179"/>
        <v>42.3</v>
      </c>
    </row>
    <row r="5698" spans="1:8" ht="67.5">
      <c r="A5698" s="359" t="s">
        <v>13037</v>
      </c>
      <c r="B5698" s="314" t="s">
        <v>22582</v>
      </c>
      <c r="C5698" s="359" t="s">
        <v>72</v>
      </c>
      <c r="D5698" s="359" t="s">
        <v>23637</v>
      </c>
      <c r="F5698" t="str">
        <f t="shared" si="180"/>
        <v>93394</v>
      </c>
      <c r="H5698" s="31">
        <f t="shared" si="179"/>
        <v>53.03</v>
      </c>
    </row>
    <row r="5699" spans="1:8" ht="67.5">
      <c r="A5699" s="359" t="s">
        <v>13038</v>
      </c>
      <c r="B5699" s="314" t="s">
        <v>22583</v>
      </c>
      <c r="C5699" s="359" t="s">
        <v>72</v>
      </c>
      <c r="D5699" s="359" t="s">
        <v>24329</v>
      </c>
      <c r="F5699" t="str">
        <f t="shared" si="180"/>
        <v>93395</v>
      </c>
      <c r="H5699" s="31">
        <f t="shared" si="179"/>
        <v>49.47</v>
      </c>
    </row>
    <row r="5700" spans="1:8" ht="67.5">
      <c r="A5700" s="359" t="s">
        <v>22584</v>
      </c>
      <c r="B5700" s="314" t="s">
        <v>22585</v>
      </c>
      <c r="C5700" s="359" t="s">
        <v>72</v>
      </c>
      <c r="D5700" s="359" t="s">
        <v>26860</v>
      </c>
      <c r="F5700" t="str">
        <f t="shared" si="180"/>
        <v>99194</v>
      </c>
      <c r="H5700" s="31">
        <f t="shared" si="179"/>
        <v>56.39</v>
      </c>
    </row>
    <row r="5701" spans="1:8" ht="67.5">
      <c r="A5701" s="359" t="s">
        <v>22586</v>
      </c>
      <c r="B5701" s="314" t="s">
        <v>22587</v>
      </c>
      <c r="C5701" s="359" t="s">
        <v>72</v>
      </c>
      <c r="D5701" s="359" t="s">
        <v>24646</v>
      </c>
      <c r="F5701" t="str">
        <f t="shared" si="180"/>
        <v>99195</v>
      </c>
      <c r="H5701" s="31">
        <f t="shared" ref="H5701:H5764" si="181">ROUND(D5701*(1+$H$1),2)</f>
        <v>48.5</v>
      </c>
    </row>
    <row r="5702" spans="1:8" ht="67.5">
      <c r="A5702" s="359" t="s">
        <v>22588</v>
      </c>
      <c r="B5702" s="314" t="s">
        <v>22589</v>
      </c>
      <c r="C5702" s="359" t="s">
        <v>72</v>
      </c>
      <c r="D5702" s="359" t="s">
        <v>28365</v>
      </c>
      <c r="F5702" t="str">
        <f t="shared" si="180"/>
        <v>99196</v>
      </c>
      <c r="H5702" s="31">
        <f t="shared" si="181"/>
        <v>59.24</v>
      </c>
    </row>
    <row r="5703" spans="1:8" ht="67.5">
      <c r="A5703" s="359" t="s">
        <v>22590</v>
      </c>
      <c r="B5703" s="314" t="s">
        <v>22591</v>
      </c>
      <c r="C5703" s="359" t="s">
        <v>72</v>
      </c>
      <c r="D5703" s="359" t="s">
        <v>24315</v>
      </c>
      <c r="F5703" t="str">
        <f t="shared" si="180"/>
        <v>99198</v>
      </c>
      <c r="H5703" s="31">
        <f t="shared" si="181"/>
        <v>55.68</v>
      </c>
    </row>
    <row r="5704" spans="1:8" ht="40.5">
      <c r="A5704" s="359" t="s">
        <v>13039</v>
      </c>
      <c r="B5704" s="314" t="s">
        <v>3830</v>
      </c>
      <c r="C5704" s="359" t="s">
        <v>74</v>
      </c>
      <c r="D5704" s="359" t="s">
        <v>28366</v>
      </c>
      <c r="F5704" t="str">
        <f t="shared" si="180"/>
        <v>84088</v>
      </c>
      <c r="H5704" s="31">
        <f t="shared" si="181"/>
        <v>122.76</v>
      </c>
    </row>
    <row r="5705" spans="1:8" ht="40.5">
      <c r="A5705" s="359" t="s">
        <v>13040</v>
      </c>
      <c r="B5705" s="314" t="s">
        <v>3831</v>
      </c>
      <c r="C5705" s="359" t="s">
        <v>74</v>
      </c>
      <c r="D5705" s="359" t="s">
        <v>28367</v>
      </c>
      <c r="F5705" t="str">
        <f t="shared" si="180"/>
        <v>84089</v>
      </c>
      <c r="H5705" s="31">
        <f t="shared" si="181"/>
        <v>172.81</v>
      </c>
    </row>
    <row r="5706" spans="1:8" ht="27">
      <c r="A5706" s="359" t="s">
        <v>13041</v>
      </c>
      <c r="B5706" s="314" t="s">
        <v>7131</v>
      </c>
      <c r="C5706" s="359" t="s">
        <v>74</v>
      </c>
      <c r="D5706" s="359" t="s">
        <v>23354</v>
      </c>
      <c r="F5706" t="str">
        <f t="shared" si="180"/>
        <v>40675</v>
      </c>
      <c r="H5706" s="31">
        <f t="shared" si="181"/>
        <v>5.19</v>
      </c>
    </row>
    <row r="5707" spans="1:8" ht="27">
      <c r="A5707" s="359" t="s">
        <v>13042</v>
      </c>
      <c r="B5707" s="314" t="s">
        <v>3832</v>
      </c>
      <c r="C5707" s="359" t="s">
        <v>74</v>
      </c>
      <c r="D5707" s="359" t="s">
        <v>23677</v>
      </c>
      <c r="F5707" t="str">
        <f t="shared" si="180"/>
        <v>84093</v>
      </c>
      <c r="H5707" s="31">
        <f t="shared" si="181"/>
        <v>43.09</v>
      </c>
    </row>
    <row r="5708" spans="1:8" ht="40.5">
      <c r="A5708" s="359" t="s">
        <v>13043</v>
      </c>
      <c r="B5708" s="314" t="s">
        <v>7132</v>
      </c>
      <c r="C5708" s="359" t="s">
        <v>72</v>
      </c>
      <c r="D5708" s="359" t="s">
        <v>28368</v>
      </c>
      <c r="F5708" t="str">
        <f t="shared" si="180"/>
        <v>96112</v>
      </c>
      <c r="H5708" s="31">
        <f t="shared" si="181"/>
        <v>128.1</v>
      </c>
    </row>
    <row r="5709" spans="1:8" ht="40.5">
      <c r="A5709" s="359" t="s">
        <v>13044</v>
      </c>
      <c r="B5709" s="314" t="s">
        <v>7133</v>
      </c>
      <c r="C5709" s="359" t="s">
        <v>72</v>
      </c>
      <c r="D5709" s="359" t="s">
        <v>28331</v>
      </c>
      <c r="F5709" t="str">
        <f t="shared" si="180"/>
        <v>96117</v>
      </c>
      <c r="H5709" s="31">
        <f t="shared" si="181"/>
        <v>154.01</v>
      </c>
    </row>
    <row r="5710" spans="1:8" ht="27">
      <c r="A5710" s="359" t="s">
        <v>13045</v>
      </c>
      <c r="B5710" s="314" t="s">
        <v>7134</v>
      </c>
      <c r="C5710" s="359" t="s">
        <v>74</v>
      </c>
      <c r="D5710" s="359" t="s">
        <v>27660</v>
      </c>
      <c r="F5710" t="str">
        <f t="shared" si="180"/>
        <v>96122</v>
      </c>
      <c r="H5710" s="31">
        <f t="shared" si="181"/>
        <v>36.28</v>
      </c>
    </row>
    <row r="5711" spans="1:8" ht="27">
      <c r="A5711" s="359" t="s">
        <v>13046</v>
      </c>
      <c r="B5711" s="314" t="s">
        <v>7135</v>
      </c>
      <c r="C5711" s="359" t="s">
        <v>72</v>
      </c>
      <c r="D5711" s="359" t="s">
        <v>28369</v>
      </c>
      <c r="F5711" t="str">
        <f t="shared" ref="F5711:F5774" si="182">TRIM(A5711)</f>
        <v>96109</v>
      </c>
      <c r="H5711" s="31">
        <f t="shared" si="181"/>
        <v>39.93</v>
      </c>
    </row>
    <row r="5712" spans="1:8" ht="27">
      <c r="A5712" s="359" t="s">
        <v>13047</v>
      </c>
      <c r="B5712" s="314" t="s">
        <v>7136</v>
      </c>
      <c r="C5712" s="359" t="s">
        <v>72</v>
      </c>
      <c r="D5712" s="359" t="s">
        <v>28370</v>
      </c>
      <c r="F5712" t="str">
        <f t="shared" si="182"/>
        <v>96110</v>
      </c>
      <c r="H5712" s="31">
        <f t="shared" si="181"/>
        <v>64.84</v>
      </c>
    </row>
    <row r="5713" spans="1:8" ht="27">
      <c r="A5713" s="359" t="s">
        <v>13048</v>
      </c>
      <c r="B5713" s="314" t="s">
        <v>7137</v>
      </c>
      <c r="C5713" s="359" t="s">
        <v>72</v>
      </c>
      <c r="D5713" s="359" t="s">
        <v>24522</v>
      </c>
      <c r="F5713" t="str">
        <f t="shared" si="182"/>
        <v>96113</v>
      </c>
      <c r="H5713" s="31">
        <f t="shared" si="181"/>
        <v>35.64</v>
      </c>
    </row>
    <row r="5714" spans="1:8" ht="27">
      <c r="A5714" s="359" t="s">
        <v>13049</v>
      </c>
      <c r="B5714" s="314" t="s">
        <v>7138</v>
      </c>
      <c r="C5714" s="359" t="s">
        <v>72</v>
      </c>
      <c r="D5714" s="359" t="s">
        <v>26774</v>
      </c>
      <c r="F5714" t="str">
        <f t="shared" si="182"/>
        <v>96114</v>
      </c>
      <c r="H5714" s="31">
        <f t="shared" si="181"/>
        <v>65.22</v>
      </c>
    </row>
    <row r="5715" spans="1:8" ht="27">
      <c r="A5715" s="359" t="s">
        <v>13050</v>
      </c>
      <c r="B5715" s="314" t="s">
        <v>7139</v>
      </c>
      <c r="C5715" s="359" t="s">
        <v>74</v>
      </c>
      <c r="D5715" s="359" t="s">
        <v>8386</v>
      </c>
      <c r="F5715" t="str">
        <f t="shared" si="182"/>
        <v>96120</v>
      </c>
      <c r="H5715" s="31">
        <f t="shared" si="181"/>
        <v>2.74</v>
      </c>
    </row>
    <row r="5716" spans="1:8" ht="27">
      <c r="A5716" s="359" t="s">
        <v>13051</v>
      </c>
      <c r="B5716" s="314" t="s">
        <v>7140</v>
      </c>
      <c r="C5716" s="359" t="s">
        <v>74</v>
      </c>
      <c r="D5716" s="359" t="s">
        <v>28371</v>
      </c>
      <c r="F5716" t="str">
        <f t="shared" si="182"/>
        <v>96123</v>
      </c>
      <c r="H5716" s="31">
        <f t="shared" si="181"/>
        <v>27.38</v>
      </c>
    </row>
    <row r="5717" spans="1:8" ht="27">
      <c r="A5717" s="359" t="s">
        <v>22039</v>
      </c>
      <c r="B5717" s="314" t="s">
        <v>22040</v>
      </c>
      <c r="C5717" s="359" t="s">
        <v>72</v>
      </c>
      <c r="D5717" s="359" t="s">
        <v>24269</v>
      </c>
      <c r="F5717" t="str">
        <f t="shared" si="182"/>
        <v>99054</v>
      </c>
      <c r="H5717" s="31">
        <f t="shared" si="181"/>
        <v>48.81</v>
      </c>
    </row>
    <row r="5718" spans="1:8" ht="27">
      <c r="A5718" s="359" t="s">
        <v>13053</v>
      </c>
      <c r="B5718" s="314" t="s">
        <v>3833</v>
      </c>
      <c r="C5718" s="359" t="s">
        <v>72</v>
      </c>
      <c r="D5718" s="359" t="s">
        <v>28372</v>
      </c>
      <c r="F5718" t="str">
        <f t="shared" si="182"/>
        <v>72200</v>
      </c>
      <c r="H5718" s="31">
        <f t="shared" si="181"/>
        <v>108.97</v>
      </c>
    </row>
    <row r="5719" spans="1:8">
      <c r="A5719" s="359" t="s">
        <v>7141</v>
      </c>
      <c r="B5719" s="314" t="s">
        <v>7142</v>
      </c>
      <c r="C5719" s="359" t="s">
        <v>74</v>
      </c>
      <c r="D5719" s="359" t="s">
        <v>28373</v>
      </c>
      <c r="F5719" t="str">
        <f t="shared" si="182"/>
        <v>73807/1</v>
      </c>
      <c r="H5719" s="31">
        <f t="shared" si="181"/>
        <v>112.97</v>
      </c>
    </row>
    <row r="5720" spans="1:8" ht="27">
      <c r="A5720" s="359" t="s">
        <v>13054</v>
      </c>
      <c r="B5720" s="314" t="s">
        <v>3834</v>
      </c>
      <c r="C5720" s="359" t="s">
        <v>72</v>
      </c>
      <c r="D5720" s="359" t="s">
        <v>14117</v>
      </c>
      <c r="F5720" t="str">
        <f t="shared" si="182"/>
        <v>72201</v>
      </c>
      <c r="H5720" s="31">
        <f t="shared" si="181"/>
        <v>12.16</v>
      </c>
    </row>
    <row r="5721" spans="1:8" ht="40.5">
      <c r="A5721" s="359" t="s">
        <v>13055</v>
      </c>
      <c r="B5721" s="314" t="s">
        <v>7143</v>
      </c>
      <c r="C5721" s="359" t="s">
        <v>72</v>
      </c>
      <c r="D5721" s="359" t="s">
        <v>23536</v>
      </c>
      <c r="F5721" t="str">
        <f t="shared" si="182"/>
        <v>96111</v>
      </c>
      <c r="H5721" s="31">
        <f t="shared" si="181"/>
        <v>46.54</v>
      </c>
    </row>
    <row r="5722" spans="1:8" ht="40.5">
      <c r="A5722" s="359" t="s">
        <v>13056</v>
      </c>
      <c r="B5722" s="314" t="s">
        <v>7144</v>
      </c>
      <c r="C5722" s="359" t="s">
        <v>72</v>
      </c>
      <c r="D5722" s="359" t="s">
        <v>25342</v>
      </c>
      <c r="F5722" t="str">
        <f t="shared" si="182"/>
        <v>96116</v>
      </c>
      <c r="H5722" s="31">
        <f t="shared" si="181"/>
        <v>49.66</v>
      </c>
    </row>
    <row r="5723" spans="1:8" ht="27">
      <c r="A5723" s="359" t="s">
        <v>13057</v>
      </c>
      <c r="B5723" s="314" t="s">
        <v>7145</v>
      </c>
      <c r="C5723" s="359" t="s">
        <v>74</v>
      </c>
      <c r="D5723" s="359" t="s">
        <v>12694</v>
      </c>
      <c r="F5723" t="str">
        <f t="shared" si="182"/>
        <v>96121</v>
      </c>
      <c r="H5723" s="31">
        <f t="shared" si="181"/>
        <v>9.74</v>
      </c>
    </row>
    <row r="5724" spans="1:8" ht="40.5">
      <c r="A5724" s="359" t="s">
        <v>13058</v>
      </c>
      <c r="B5724" s="314" t="s">
        <v>7146</v>
      </c>
      <c r="C5724" s="359" t="s">
        <v>72</v>
      </c>
      <c r="D5724" s="359" t="s">
        <v>28374</v>
      </c>
      <c r="F5724" t="str">
        <f t="shared" si="182"/>
        <v>96485</v>
      </c>
      <c r="H5724" s="31">
        <f t="shared" si="181"/>
        <v>52.87</v>
      </c>
    </row>
    <row r="5725" spans="1:8" ht="27">
      <c r="A5725" s="359" t="s">
        <v>13059</v>
      </c>
      <c r="B5725" s="314" t="s">
        <v>7147</v>
      </c>
      <c r="C5725" s="359" t="s">
        <v>72</v>
      </c>
      <c r="D5725" s="359" t="s">
        <v>24940</v>
      </c>
      <c r="F5725" t="str">
        <f t="shared" si="182"/>
        <v>96486</v>
      </c>
      <c r="H5725" s="31">
        <f t="shared" si="181"/>
        <v>56.38</v>
      </c>
    </row>
    <row r="5726" spans="1:8" ht="54">
      <c r="A5726" s="359" t="s">
        <v>13060</v>
      </c>
      <c r="B5726" s="314" t="s">
        <v>7148</v>
      </c>
      <c r="C5726" s="359" t="s">
        <v>72</v>
      </c>
      <c r="D5726" s="359" t="s">
        <v>28375</v>
      </c>
      <c r="F5726" t="str">
        <f t="shared" si="182"/>
        <v>72198</v>
      </c>
      <c r="H5726" s="31">
        <f t="shared" si="181"/>
        <v>115.17</v>
      </c>
    </row>
    <row r="5727" spans="1:8" ht="27">
      <c r="A5727" s="359" t="s">
        <v>7149</v>
      </c>
      <c r="B5727" s="314" t="s">
        <v>7150</v>
      </c>
      <c r="C5727" s="359" t="s">
        <v>72</v>
      </c>
      <c r="D5727" s="359" t="s">
        <v>28376</v>
      </c>
      <c r="F5727" t="str">
        <f t="shared" si="182"/>
        <v>73833/1</v>
      </c>
      <c r="H5727" s="31">
        <f t="shared" si="181"/>
        <v>73.34</v>
      </c>
    </row>
    <row r="5728" spans="1:8" ht="27">
      <c r="A5728" s="359" t="s">
        <v>13061</v>
      </c>
      <c r="B5728" s="314" t="s">
        <v>3835</v>
      </c>
      <c r="C5728" s="359" t="s">
        <v>72</v>
      </c>
      <c r="D5728" s="359" t="s">
        <v>28377</v>
      </c>
      <c r="F5728" t="str">
        <f t="shared" si="182"/>
        <v>83730</v>
      </c>
      <c r="H5728" s="31">
        <f t="shared" si="181"/>
        <v>235.39</v>
      </c>
    </row>
    <row r="5729" spans="1:8" ht="27">
      <c r="A5729" s="359" t="s">
        <v>13062</v>
      </c>
      <c r="B5729" s="314" t="s">
        <v>7151</v>
      </c>
      <c r="C5729" s="359" t="s">
        <v>72</v>
      </c>
      <c r="D5729" s="359" t="s">
        <v>28378</v>
      </c>
      <c r="F5729" t="str">
        <f t="shared" si="182"/>
        <v>83736</v>
      </c>
      <c r="H5729" s="31">
        <f t="shared" si="181"/>
        <v>217.22</v>
      </c>
    </row>
    <row r="5730" spans="1:8" ht="40.5">
      <c r="A5730" s="359" t="s">
        <v>13063</v>
      </c>
      <c r="B5730" s="314" t="s">
        <v>3836</v>
      </c>
      <c r="C5730" s="359" t="s">
        <v>72</v>
      </c>
      <c r="D5730" s="359" t="s">
        <v>22551</v>
      </c>
      <c r="F5730" t="str">
        <f t="shared" si="182"/>
        <v>91514</v>
      </c>
      <c r="H5730" s="31">
        <f t="shared" si="181"/>
        <v>6.59</v>
      </c>
    </row>
    <row r="5731" spans="1:8" ht="40.5">
      <c r="A5731" s="359" t="s">
        <v>13064</v>
      </c>
      <c r="B5731" s="314" t="s">
        <v>3837</v>
      </c>
      <c r="C5731" s="359" t="s">
        <v>72</v>
      </c>
      <c r="D5731" s="359" t="s">
        <v>26503</v>
      </c>
      <c r="F5731" t="str">
        <f t="shared" si="182"/>
        <v>91515</v>
      </c>
      <c r="H5731" s="31">
        <f t="shared" si="181"/>
        <v>8.7200000000000006</v>
      </c>
    </row>
    <row r="5732" spans="1:8" ht="40.5">
      <c r="A5732" s="359" t="s">
        <v>13066</v>
      </c>
      <c r="B5732" s="314" t="s">
        <v>3838</v>
      </c>
      <c r="C5732" s="359" t="s">
        <v>72</v>
      </c>
      <c r="D5732" s="359" t="s">
        <v>26780</v>
      </c>
      <c r="F5732" t="str">
        <f t="shared" si="182"/>
        <v>91516</v>
      </c>
      <c r="H5732" s="31">
        <f t="shared" si="181"/>
        <v>12.74</v>
      </c>
    </row>
    <row r="5733" spans="1:8" ht="40.5">
      <c r="A5733" s="359" t="s">
        <v>13067</v>
      </c>
      <c r="B5733" s="314" t="s">
        <v>3839</v>
      </c>
      <c r="C5733" s="359" t="s">
        <v>72</v>
      </c>
      <c r="D5733" s="359" t="s">
        <v>7937</v>
      </c>
      <c r="F5733" t="str">
        <f t="shared" si="182"/>
        <v>91517</v>
      </c>
      <c r="H5733" s="31">
        <f t="shared" si="181"/>
        <v>14.18</v>
      </c>
    </row>
    <row r="5734" spans="1:8" ht="40.5">
      <c r="A5734" s="359" t="s">
        <v>13068</v>
      </c>
      <c r="B5734" s="314" t="s">
        <v>3840</v>
      </c>
      <c r="C5734" s="359" t="s">
        <v>72</v>
      </c>
      <c r="D5734" s="359" t="s">
        <v>10203</v>
      </c>
      <c r="F5734" t="str">
        <f t="shared" si="182"/>
        <v>91519</v>
      </c>
      <c r="H5734" s="31">
        <f t="shared" si="181"/>
        <v>16.29</v>
      </c>
    </row>
    <row r="5735" spans="1:8" ht="40.5">
      <c r="A5735" s="359" t="s">
        <v>13069</v>
      </c>
      <c r="B5735" s="314" t="s">
        <v>3841</v>
      </c>
      <c r="C5735" s="359" t="s">
        <v>72</v>
      </c>
      <c r="D5735" s="359" t="s">
        <v>14875</v>
      </c>
      <c r="F5735" t="str">
        <f t="shared" si="182"/>
        <v>91520</v>
      </c>
      <c r="H5735" s="31">
        <f t="shared" si="181"/>
        <v>2.37</v>
      </c>
    </row>
    <row r="5736" spans="1:8" ht="27">
      <c r="A5736" s="359" t="s">
        <v>13070</v>
      </c>
      <c r="B5736" s="314" t="s">
        <v>7152</v>
      </c>
      <c r="C5736" s="359" t="s">
        <v>72</v>
      </c>
      <c r="D5736" s="359" t="s">
        <v>7734</v>
      </c>
      <c r="F5736" t="str">
        <f t="shared" si="182"/>
        <v>91522</v>
      </c>
      <c r="H5736" s="31">
        <f t="shared" si="181"/>
        <v>2.86</v>
      </c>
    </row>
    <row r="5737" spans="1:8" ht="40.5">
      <c r="A5737" s="359" t="s">
        <v>13071</v>
      </c>
      <c r="B5737" s="314" t="s">
        <v>3842</v>
      </c>
      <c r="C5737" s="359" t="s">
        <v>72</v>
      </c>
      <c r="D5737" s="359" t="s">
        <v>8683</v>
      </c>
      <c r="F5737" t="str">
        <f t="shared" si="182"/>
        <v>91525</v>
      </c>
      <c r="H5737" s="31">
        <f t="shared" si="181"/>
        <v>5.21</v>
      </c>
    </row>
    <row r="5738" spans="1:8" ht="67.5">
      <c r="A5738" s="359" t="s">
        <v>13072</v>
      </c>
      <c r="B5738" s="314" t="s">
        <v>28379</v>
      </c>
      <c r="C5738" s="359" t="s">
        <v>82</v>
      </c>
      <c r="D5738" s="359" t="s">
        <v>28380</v>
      </c>
      <c r="F5738" t="str">
        <f t="shared" si="182"/>
        <v>87280</v>
      </c>
      <c r="H5738" s="31">
        <f t="shared" si="181"/>
        <v>310.33</v>
      </c>
    </row>
    <row r="5739" spans="1:8" ht="67.5">
      <c r="A5739" s="359" t="s">
        <v>13073</v>
      </c>
      <c r="B5739" s="314" t="s">
        <v>28381</v>
      </c>
      <c r="C5739" s="359" t="s">
        <v>82</v>
      </c>
      <c r="D5739" s="359" t="s">
        <v>28382</v>
      </c>
      <c r="F5739" t="str">
        <f t="shared" si="182"/>
        <v>87281</v>
      </c>
      <c r="H5739" s="31">
        <f t="shared" si="181"/>
        <v>297.66000000000003</v>
      </c>
    </row>
    <row r="5740" spans="1:8" ht="67.5">
      <c r="A5740" s="359" t="s">
        <v>13074</v>
      </c>
      <c r="B5740" s="314" t="s">
        <v>28383</v>
      </c>
      <c r="C5740" s="359" t="s">
        <v>82</v>
      </c>
      <c r="D5740" s="359" t="s">
        <v>28384</v>
      </c>
      <c r="F5740" t="str">
        <f t="shared" si="182"/>
        <v>87283</v>
      </c>
      <c r="H5740" s="31">
        <f t="shared" si="181"/>
        <v>318.58</v>
      </c>
    </row>
    <row r="5741" spans="1:8" ht="67.5">
      <c r="A5741" s="359" t="s">
        <v>13075</v>
      </c>
      <c r="B5741" s="314" t="s">
        <v>28385</v>
      </c>
      <c r="C5741" s="359" t="s">
        <v>82</v>
      </c>
      <c r="D5741" s="359" t="s">
        <v>28386</v>
      </c>
      <c r="F5741" t="str">
        <f t="shared" si="182"/>
        <v>87284</v>
      </c>
      <c r="H5741" s="31">
        <f t="shared" si="181"/>
        <v>304.73</v>
      </c>
    </row>
    <row r="5742" spans="1:8" ht="54">
      <c r="A5742" s="359" t="s">
        <v>13076</v>
      </c>
      <c r="B5742" s="314" t="s">
        <v>28387</v>
      </c>
      <c r="C5742" s="359" t="s">
        <v>82</v>
      </c>
      <c r="D5742" s="359" t="s">
        <v>28388</v>
      </c>
      <c r="F5742" t="str">
        <f t="shared" si="182"/>
        <v>87286</v>
      </c>
      <c r="H5742" s="31">
        <f t="shared" si="181"/>
        <v>432.13</v>
      </c>
    </row>
    <row r="5743" spans="1:8" ht="54">
      <c r="A5743" s="359" t="s">
        <v>13077</v>
      </c>
      <c r="B5743" s="314" t="s">
        <v>28389</v>
      </c>
      <c r="C5743" s="359" t="s">
        <v>82</v>
      </c>
      <c r="D5743" s="359" t="s">
        <v>28390</v>
      </c>
      <c r="F5743" t="str">
        <f t="shared" si="182"/>
        <v>87287</v>
      </c>
      <c r="H5743" s="31">
        <f t="shared" si="181"/>
        <v>405.38</v>
      </c>
    </row>
    <row r="5744" spans="1:8" ht="54">
      <c r="A5744" s="359" t="s">
        <v>13078</v>
      </c>
      <c r="B5744" s="314" t="s">
        <v>28391</v>
      </c>
      <c r="C5744" s="359" t="s">
        <v>82</v>
      </c>
      <c r="D5744" s="359" t="s">
        <v>28392</v>
      </c>
      <c r="F5744" t="str">
        <f t="shared" si="182"/>
        <v>87289</v>
      </c>
      <c r="H5744" s="31">
        <f t="shared" si="181"/>
        <v>423.98</v>
      </c>
    </row>
    <row r="5745" spans="1:8" ht="54">
      <c r="A5745" s="359" t="s">
        <v>13079</v>
      </c>
      <c r="B5745" s="314" t="s">
        <v>28393</v>
      </c>
      <c r="C5745" s="359" t="s">
        <v>82</v>
      </c>
      <c r="D5745" s="359" t="s">
        <v>28394</v>
      </c>
      <c r="F5745" t="str">
        <f t="shared" si="182"/>
        <v>87290</v>
      </c>
      <c r="H5745" s="31">
        <f t="shared" si="181"/>
        <v>408.35</v>
      </c>
    </row>
    <row r="5746" spans="1:8" ht="54">
      <c r="A5746" s="359" t="s">
        <v>13080</v>
      </c>
      <c r="B5746" s="314" t="s">
        <v>28395</v>
      </c>
      <c r="C5746" s="359" t="s">
        <v>82</v>
      </c>
      <c r="D5746" s="359" t="s">
        <v>28396</v>
      </c>
      <c r="F5746" t="str">
        <f t="shared" si="182"/>
        <v>87292</v>
      </c>
      <c r="H5746" s="31">
        <f t="shared" si="181"/>
        <v>439.95</v>
      </c>
    </row>
    <row r="5747" spans="1:8" ht="54">
      <c r="A5747" s="359" t="s">
        <v>13081</v>
      </c>
      <c r="B5747" s="314" t="s">
        <v>28397</v>
      </c>
      <c r="C5747" s="359" t="s">
        <v>82</v>
      </c>
      <c r="D5747" s="359" t="s">
        <v>28398</v>
      </c>
      <c r="F5747" t="str">
        <f t="shared" si="182"/>
        <v>87294</v>
      </c>
      <c r="H5747" s="31">
        <f t="shared" si="181"/>
        <v>413.55</v>
      </c>
    </row>
    <row r="5748" spans="1:8" ht="54">
      <c r="A5748" s="359" t="s">
        <v>13082</v>
      </c>
      <c r="B5748" s="314" t="s">
        <v>28399</v>
      </c>
      <c r="C5748" s="359" t="s">
        <v>82</v>
      </c>
      <c r="D5748" s="359" t="s">
        <v>28400</v>
      </c>
      <c r="F5748" t="str">
        <f t="shared" si="182"/>
        <v>87295</v>
      </c>
      <c r="H5748" s="31">
        <f t="shared" si="181"/>
        <v>442.14</v>
      </c>
    </row>
    <row r="5749" spans="1:8" ht="54">
      <c r="A5749" s="359" t="s">
        <v>13083</v>
      </c>
      <c r="B5749" s="314" t="s">
        <v>28401</v>
      </c>
      <c r="C5749" s="359" t="s">
        <v>82</v>
      </c>
      <c r="D5749" s="359" t="s">
        <v>28402</v>
      </c>
      <c r="F5749" t="str">
        <f t="shared" si="182"/>
        <v>87296</v>
      </c>
      <c r="H5749" s="31">
        <f t="shared" si="181"/>
        <v>405.83</v>
      </c>
    </row>
    <row r="5750" spans="1:8" ht="40.5">
      <c r="A5750" s="359" t="s">
        <v>13084</v>
      </c>
      <c r="B5750" s="314" t="s">
        <v>28403</v>
      </c>
      <c r="C5750" s="359" t="s">
        <v>82</v>
      </c>
      <c r="D5750" s="359" t="s">
        <v>28404</v>
      </c>
      <c r="F5750" t="str">
        <f t="shared" si="182"/>
        <v>87298</v>
      </c>
      <c r="H5750" s="31">
        <f t="shared" si="181"/>
        <v>453.5</v>
      </c>
    </row>
    <row r="5751" spans="1:8" ht="40.5">
      <c r="A5751" s="359" t="s">
        <v>13085</v>
      </c>
      <c r="B5751" s="314" t="s">
        <v>28405</v>
      </c>
      <c r="C5751" s="359" t="s">
        <v>82</v>
      </c>
      <c r="D5751" s="359" t="s">
        <v>28406</v>
      </c>
      <c r="F5751" t="str">
        <f t="shared" si="182"/>
        <v>87299</v>
      </c>
      <c r="H5751" s="31">
        <f t="shared" si="181"/>
        <v>296.06</v>
      </c>
    </row>
    <row r="5752" spans="1:8" ht="40.5">
      <c r="A5752" s="359" t="s">
        <v>13086</v>
      </c>
      <c r="B5752" s="314" t="s">
        <v>28407</v>
      </c>
      <c r="C5752" s="359" t="s">
        <v>82</v>
      </c>
      <c r="D5752" s="359" t="s">
        <v>26699</v>
      </c>
      <c r="F5752" t="str">
        <f t="shared" si="182"/>
        <v>87301</v>
      </c>
      <c r="H5752" s="31">
        <f t="shared" si="181"/>
        <v>411.65</v>
      </c>
    </row>
    <row r="5753" spans="1:8" ht="40.5">
      <c r="A5753" s="359" t="s">
        <v>13087</v>
      </c>
      <c r="B5753" s="314" t="s">
        <v>28408</v>
      </c>
      <c r="C5753" s="359" t="s">
        <v>82</v>
      </c>
      <c r="D5753" s="359" t="s">
        <v>28409</v>
      </c>
      <c r="F5753" t="str">
        <f t="shared" si="182"/>
        <v>87302</v>
      </c>
      <c r="H5753" s="31">
        <f t="shared" si="181"/>
        <v>395.31</v>
      </c>
    </row>
    <row r="5754" spans="1:8" ht="40.5">
      <c r="A5754" s="359" t="s">
        <v>13088</v>
      </c>
      <c r="B5754" s="314" t="s">
        <v>28410</v>
      </c>
      <c r="C5754" s="359" t="s">
        <v>82</v>
      </c>
      <c r="D5754" s="359" t="s">
        <v>28411</v>
      </c>
      <c r="F5754" t="str">
        <f t="shared" si="182"/>
        <v>87304</v>
      </c>
      <c r="H5754" s="31">
        <f t="shared" si="181"/>
        <v>367.9</v>
      </c>
    </row>
    <row r="5755" spans="1:8" ht="40.5">
      <c r="A5755" s="359" t="s">
        <v>13089</v>
      </c>
      <c r="B5755" s="314" t="s">
        <v>28412</v>
      </c>
      <c r="C5755" s="359" t="s">
        <v>82</v>
      </c>
      <c r="D5755" s="359" t="s">
        <v>28413</v>
      </c>
      <c r="F5755" t="str">
        <f t="shared" si="182"/>
        <v>87305</v>
      </c>
      <c r="H5755" s="31">
        <f t="shared" si="181"/>
        <v>364.91</v>
      </c>
    </row>
    <row r="5756" spans="1:8" ht="40.5">
      <c r="A5756" s="359" t="s">
        <v>13090</v>
      </c>
      <c r="B5756" s="314" t="s">
        <v>28414</v>
      </c>
      <c r="C5756" s="359" t="s">
        <v>82</v>
      </c>
      <c r="D5756" s="359" t="s">
        <v>28415</v>
      </c>
      <c r="F5756" t="str">
        <f t="shared" si="182"/>
        <v>87307</v>
      </c>
      <c r="H5756" s="31">
        <f t="shared" si="181"/>
        <v>353.95</v>
      </c>
    </row>
    <row r="5757" spans="1:8" ht="40.5">
      <c r="A5757" s="359" t="s">
        <v>13091</v>
      </c>
      <c r="B5757" s="314" t="s">
        <v>28416</v>
      </c>
      <c r="C5757" s="359" t="s">
        <v>82</v>
      </c>
      <c r="D5757" s="359" t="s">
        <v>28417</v>
      </c>
      <c r="F5757" t="str">
        <f t="shared" si="182"/>
        <v>87308</v>
      </c>
      <c r="H5757" s="31">
        <f t="shared" si="181"/>
        <v>338.77</v>
      </c>
    </row>
    <row r="5758" spans="1:8" ht="40.5">
      <c r="A5758" s="359" t="s">
        <v>13092</v>
      </c>
      <c r="B5758" s="314" t="s">
        <v>28418</v>
      </c>
      <c r="C5758" s="359" t="s">
        <v>82</v>
      </c>
      <c r="D5758" s="359" t="s">
        <v>28419</v>
      </c>
      <c r="F5758" t="str">
        <f t="shared" si="182"/>
        <v>87310</v>
      </c>
      <c r="H5758" s="31">
        <f t="shared" si="181"/>
        <v>316.60000000000002</v>
      </c>
    </row>
    <row r="5759" spans="1:8" ht="40.5">
      <c r="A5759" s="359" t="s">
        <v>13093</v>
      </c>
      <c r="B5759" s="314" t="s">
        <v>28420</v>
      </c>
      <c r="C5759" s="359" t="s">
        <v>82</v>
      </c>
      <c r="D5759" s="359" t="s">
        <v>28421</v>
      </c>
      <c r="F5759" t="str">
        <f t="shared" si="182"/>
        <v>87311</v>
      </c>
      <c r="H5759" s="31">
        <f t="shared" si="181"/>
        <v>301.54000000000002</v>
      </c>
    </row>
    <row r="5760" spans="1:8" ht="40.5">
      <c r="A5760" s="359" t="s">
        <v>13094</v>
      </c>
      <c r="B5760" s="314" t="s">
        <v>28422</v>
      </c>
      <c r="C5760" s="359" t="s">
        <v>82</v>
      </c>
      <c r="D5760" s="359" t="s">
        <v>28423</v>
      </c>
      <c r="F5760" t="str">
        <f t="shared" si="182"/>
        <v>87313</v>
      </c>
      <c r="H5760" s="31">
        <f t="shared" si="181"/>
        <v>377.73</v>
      </c>
    </row>
    <row r="5761" spans="1:8" ht="40.5">
      <c r="A5761" s="359" t="s">
        <v>13095</v>
      </c>
      <c r="B5761" s="314" t="s">
        <v>28424</v>
      </c>
      <c r="C5761" s="359" t="s">
        <v>82</v>
      </c>
      <c r="D5761" s="359" t="s">
        <v>28425</v>
      </c>
      <c r="F5761" t="str">
        <f t="shared" si="182"/>
        <v>87314</v>
      </c>
      <c r="H5761" s="31">
        <f t="shared" si="181"/>
        <v>363.79</v>
      </c>
    </row>
    <row r="5762" spans="1:8" ht="40.5">
      <c r="A5762" s="359" t="s">
        <v>13096</v>
      </c>
      <c r="B5762" s="314" t="s">
        <v>28426</v>
      </c>
      <c r="C5762" s="359" t="s">
        <v>82</v>
      </c>
      <c r="D5762" s="359" t="s">
        <v>28427</v>
      </c>
      <c r="F5762" t="str">
        <f t="shared" si="182"/>
        <v>87316</v>
      </c>
      <c r="H5762" s="31">
        <f t="shared" si="181"/>
        <v>348.64</v>
      </c>
    </row>
    <row r="5763" spans="1:8" ht="40.5">
      <c r="A5763" s="359" t="s">
        <v>13097</v>
      </c>
      <c r="B5763" s="314" t="s">
        <v>28428</v>
      </c>
      <c r="C5763" s="359" t="s">
        <v>82</v>
      </c>
      <c r="D5763" s="359" t="s">
        <v>28429</v>
      </c>
      <c r="F5763" t="str">
        <f t="shared" si="182"/>
        <v>87317</v>
      </c>
      <c r="H5763" s="31">
        <f t="shared" si="181"/>
        <v>327.05</v>
      </c>
    </row>
    <row r="5764" spans="1:8" ht="54">
      <c r="A5764" s="359" t="s">
        <v>13098</v>
      </c>
      <c r="B5764" s="314" t="s">
        <v>28430</v>
      </c>
      <c r="C5764" s="359" t="s">
        <v>82</v>
      </c>
      <c r="D5764" s="359" t="s">
        <v>28431</v>
      </c>
      <c r="F5764" t="str">
        <f t="shared" si="182"/>
        <v>87319</v>
      </c>
      <c r="H5764" s="31">
        <f t="shared" si="181"/>
        <v>2192.41</v>
      </c>
    </row>
    <row r="5765" spans="1:8" ht="54">
      <c r="A5765" s="359" t="s">
        <v>13099</v>
      </c>
      <c r="B5765" s="314" t="s">
        <v>28432</v>
      </c>
      <c r="C5765" s="359" t="s">
        <v>82</v>
      </c>
      <c r="D5765" s="359" t="s">
        <v>28433</v>
      </c>
      <c r="F5765" t="str">
        <f t="shared" si="182"/>
        <v>87320</v>
      </c>
      <c r="H5765" s="31">
        <f t="shared" ref="H5765:H5828" si="183">ROUND(D5765*(1+$H$1),2)</f>
        <v>2187.21</v>
      </c>
    </row>
    <row r="5766" spans="1:8" ht="54">
      <c r="A5766" s="359" t="s">
        <v>13100</v>
      </c>
      <c r="B5766" s="314" t="s">
        <v>28434</v>
      </c>
      <c r="C5766" s="359" t="s">
        <v>82</v>
      </c>
      <c r="D5766" s="359" t="s">
        <v>28435</v>
      </c>
      <c r="F5766" t="str">
        <f t="shared" si="182"/>
        <v>87322</v>
      </c>
      <c r="H5766" s="31">
        <f t="shared" si="183"/>
        <v>2265.2399999999998</v>
      </c>
    </row>
    <row r="5767" spans="1:8" ht="54">
      <c r="A5767" s="359" t="s">
        <v>13101</v>
      </c>
      <c r="B5767" s="314" t="s">
        <v>28436</v>
      </c>
      <c r="C5767" s="359" t="s">
        <v>82</v>
      </c>
      <c r="D5767" s="359" t="s">
        <v>28437</v>
      </c>
      <c r="F5767" t="str">
        <f t="shared" si="182"/>
        <v>87323</v>
      </c>
      <c r="H5767" s="31">
        <f t="shared" si="183"/>
        <v>2252.16</v>
      </c>
    </row>
    <row r="5768" spans="1:8" ht="54">
      <c r="A5768" s="359" t="s">
        <v>13102</v>
      </c>
      <c r="B5768" s="314" t="s">
        <v>28438</v>
      </c>
      <c r="C5768" s="359" t="s">
        <v>82</v>
      </c>
      <c r="D5768" s="359" t="s">
        <v>28439</v>
      </c>
      <c r="F5768" t="str">
        <f t="shared" si="182"/>
        <v>87325</v>
      </c>
      <c r="H5768" s="31">
        <f t="shared" si="183"/>
        <v>2214.63</v>
      </c>
    </row>
    <row r="5769" spans="1:8" ht="54">
      <c r="A5769" s="359" t="s">
        <v>13103</v>
      </c>
      <c r="B5769" s="314" t="s">
        <v>28440</v>
      </c>
      <c r="C5769" s="359" t="s">
        <v>82</v>
      </c>
      <c r="D5769" s="359" t="s">
        <v>28441</v>
      </c>
      <c r="F5769" t="str">
        <f t="shared" si="182"/>
        <v>87326</v>
      </c>
      <c r="H5769" s="31">
        <f t="shared" si="183"/>
        <v>2204.33</v>
      </c>
    </row>
    <row r="5770" spans="1:8" ht="67.5">
      <c r="A5770" s="359" t="s">
        <v>13104</v>
      </c>
      <c r="B5770" s="314" t="s">
        <v>28442</v>
      </c>
      <c r="C5770" s="359" t="s">
        <v>82</v>
      </c>
      <c r="D5770" s="359" t="s">
        <v>28443</v>
      </c>
      <c r="F5770" t="str">
        <f t="shared" si="182"/>
        <v>87327</v>
      </c>
      <c r="H5770" s="31">
        <f t="shared" si="183"/>
        <v>337.17</v>
      </c>
    </row>
    <row r="5771" spans="1:8" ht="67.5">
      <c r="A5771" s="359" t="s">
        <v>13105</v>
      </c>
      <c r="B5771" s="314" t="s">
        <v>28444</v>
      </c>
      <c r="C5771" s="359" t="s">
        <v>82</v>
      </c>
      <c r="D5771" s="359" t="s">
        <v>28445</v>
      </c>
      <c r="F5771" t="str">
        <f t="shared" si="182"/>
        <v>87328</v>
      </c>
      <c r="H5771" s="31">
        <f t="shared" si="183"/>
        <v>270.66000000000003</v>
      </c>
    </row>
    <row r="5772" spans="1:8" ht="67.5">
      <c r="A5772" s="359" t="s">
        <v>13106</v>
      </c>
      <c r="B5772" s="314" t="s">
        <v>28446</v>
      </c>
      <c r="C5772" s="359" t="s">
        <v>82</v>
      </c>
      <c r="D5772" s="359" t="s">
        <v>24701</v>
      </c>
      <c r="F5772" t="str">
        <f t="shared" si="182"/>
        <v>87329</v>
      </c>
      <c r="H5772" s="31">
        <f t="shared" si="183"/>
        <v>365.57</v>
      </c>
    </row>
    <row r="5773" spans="1:8" ht="67.5">
      <c r="A5773" s="359" t="s">
        <v>13107</v>
      </c>
      <c r="B5773" s="314" t="s">
        <v>28447</v>
      </c>
      <c r="C5773" s="359" t="s">
        <v>82</v>
      </c>
      <c r="D5773" s="359" t="s">
        <v>28448</v>
      </c>
      <c r="F5773" t="str">
        <f t="shared" si="182"/>
        <v>87330</v>
      </c>
      <c r="H5773" s="31">
        <f t="shared" si="183"/>
        <v>290.74</v>
      </c>
    </row>
    <row r="5774" spans="1:8" ht="67.5">
      <c r="A5774" s="359" t="s">
        <v>13108</v>
      </c>
      <c r="B5774" s="314" t="s">
        <v>28449</v>
      </c>
      <c r="C5774" s="359" t="s">
        <v>82</v>
      </c>
      <c r="D5774" s="359" t="s">
        <v>28450</v>
      </c>
      <c r="F5774" t="str">
        <f t="shared" si="182"/>
        <v>87331</v>
      </c>
      <c r="H5774" s="31">
        <f t="shared" si="183"/>
        <v>457.69</v>
      </c>
    </row>
    <row r="5775" spans="1:8" ht="67.5">
      <c r="A5775" s="359" t="s">
        <v>13109</v>
      </c>
      <c r="B5775" s="314" t="s">
        <v>28451</v>
      </c>
      <c r="C5775" s="359" t="s">
        <v>82</v>
      </c>
      <c r="D5775" s="359" t="s">
        <v>24941</v>
      </c>
      <c r="F5775" t="str">
        <f t="shared" ref="F5775:F5838" si="184">TRIM(A5775)</f>
        <v>87332</v>
      </c>
      <c r="H5775" s="31">
        <f t="shared" si="183"/>
        <v>388.28</v>
      </c>
    </row>
    <row r="5776" spans="1:8" ht="67.5">
      <c r="A5776" s="359" t="s">
        <v>13110</v>
      </c>
      <c r="B5776" s="314" t="s">
        <v>28452</v>
      </c>
      <c r="C5776" s="359" t="s">
        <v>82</v>
      </c>
      <c r="D5776" s="359" t="s">
        <v>28453</v>
      </c>
      <c r="F5776" t="str">
        <f t="shared" si="184"/>
        <v>87333</v>
      </c>
      <c r="H5776" s="31">
        <f t="shared" si="183"/>
        <v>432.61</v>
      </c>
    </row>
    <row r="5777" spans="1:8" ht="67.5">
      <c r="A5777" s="359" t="s">
        <v>13111</v>
      </c>
      <c r="B5777" s="314" t="s">
        <v>28454</v>
      </c>
      <c r="C5777" s="359" t="s">
        <v>82</v>
      </c>
      <c r="D5777" s="359" t="s">
        <v>28455</v>
      </c>
      <c r="F5777" t="str">
        <f t="shared" si="184"/>
        <v>87334</v>
      </c>
      <c r="H5777" s="31">
        <f t="shared" si="183"/>
        <v>389.2</v>
      </c>
    </row>
    <row r="5778" spans="1:8" ht="67.5">
      <c r="A5778" s="359" t="s">
        <v>13112</v>
      </c>
      <c r="B5778" s="314" t="s">
        <v>28456</v>
      </c>
      <c r="C5778" s="359" t="s">
        <v>82</v>
      </c>
      <c r="D5778" s="359" t="s">
        <v>28457</v>
      </c>
      <c r="F5778" t="str">
        <f t="shared" si="184"/>
        <v>87335</v>
      </c>
      <c r="H5778" s="31">
        <f t="shared" si="183"/>
        <v>423.97</v>
      </c>
    </row>
    <row r="5779" spans="1:8" ht="67.5">
      <c r="A5779" s="359" t="s">
        <v>13113</v>
      </c>
      <c r="B5779" s="314" t="s">
        <v>28458</v>
      </c>
      <c r="C5779" s="359" t="s">
        <v>82</v>
      </c>
      <c r="D5779" s="359" t="s">
        <v>28459</v>
      </c>
      <c r="F5779" t="str">
        <f t="shared" si="184"/>
        <v>87336</v>
      </c>
      <c r="H5779" s="31">
        <f t="shared" si="183"/>
        <v>410.03</v>
      </c>
    </row>
    <row r="5780" spans="1:8" ht="67.5">
      <c r="A5780" s="359" t="s">
        <v>13114</v>
      </c>
      <c r="B5780" s="314" t="s">
        <v>28460</v>
      </c>
      <c r="C5780" s="359" t="s">
        <v>82</v>
      </c>
      <c r="D5780" s="359" t="s">
        <v>28461</v>
      </c>
      <c r="F5780" t="str">
        <f t="shared" si="184"/>
        <v>87337</v>
      </c>
      <c r="H5780" s="31">
        <f t="shared" si="183"/>
        <v>423.38</v>
      </c>
    </row>
    <row r="5781" spans="1:8" ht="67.5">
      <c r="A5781" s="359" t="s">
        <v>13115</v>
      </c>
      <c r="B5781" s="314" t="s">
        <v>28462</v>
      </c>
      <c r="C5781" s="359" t="s">
        <v>82</v>
      </c>
      <c r="D5781" s="359" t="s">
        <v>28463</v>
      </c>
      <c r="F5781" t="str">
        <f t="shared" si="184"/>
        <v>87338</v>
      </c>
      <c r="H5781" s="31">
        <f t="shared" si="183"/>
        <v>408.93</v>
      </c>
    </row>
    <row r="5782" spans="1:8" ht="54">
      <c r="A5782" s="359" t="s">
        <v>13116</v>
      </c>
      <c r="B5782" s="314" t="s">
        <v>28464</v>
      </c>
      <c r="C5782" s="359" t="s">
        <v>82</v>
      </c>
      <c r="D5782" s="359" t="s">
        <v>28465</v>
      </c>
      <c r="F5782" t="str">
        <f t="shared" si="184"/>
        <v>87339</v>
      </c>
      <c r="H5782" s="31">
        <f t="shared" si="183"/>
        <v>591.62</v>
      </c>
    </row>
    <row r="5783" spans="1:8" ht="54">
      <c r="A5783" s="359" t="s">
        <v>13117</v>
      </c>
      <c r="B5783" s="314" t="s">
        <v>28466</v>
      </c>
      <c r="C5783" s="359" t="s">
        <v>82</v>
      </c>
      <c r="D5783" s="359" t="s">
        <v>28467</v>
      </c>
      <c r="F5783" t="str">
        <f t="shared" si="184"/>
        <v>87340</v>
      </c>
      <c r="H5783" s="31">
        <f t="shared" si="183"/>
        <v>457.59</v>
      </c>
    </row>
    <row r="5784" spans="1:8" ht="54">
      <c r="A5784" s="359" t="s">
        <v>13118</v>
      </c>
      <c r="B5784" s="314" t="s">
        <v>28468</v>
      </c>
      <c r="C5784" s="359" t="s">
        <v>82</v>
      </c>
      <c r="D5784" s="359" t="s">
        <v>28469</v>
      </c>
      <c r="F5784" t="str">
        <f t="shared" si="184"/>
        <v>87341</v>
      </c>
      <c r="H5784" s="31">
        <f t="shared" si="183"/>
        <v>420.89</v>
      </c>
    </row>
    <row r="5785" spans="1:8" ht="54">
      <c r="A5785" s="359" t="s">
        <v>13119</v>
      </c>
      <c r="B5785" s="314" t="s">
        <v>28470</v>
      </c>
      <c r="C5785" s="359" t="s">
        <v>82</v>
      </c>
      <c r="D5785" s="359" t="s">
        <v>28471</v>
      </c>
      <c r="F5785" t="str">
        <f t="shared" si="184"/>
        <v>87342</v>
      </c>
      <c r="H5785" s="31">
        <f t="shared" si="183"/>
        <v>493.33</v>
      </c>
    </row>
    <row r="5786" spans="1:8" ht="54">
      <c r="A5786" s="359" t="s">
        <v>13120</v>
      </c>
      <c r="B5786" s="314" t="s">
        <v>28472</v>
      </c>
      <c r="C5786" s="359" t="s">
        <v>82</v>
      </c>
      <c r="D5786" s="359" t="s">
        <v>28473</v>
      </c>
      <c r="F5786" t="str">
        <f t="shared" si="184"/>
        <v>87343</v>
      </c>
      <c r="H5786" s="31">
        <f t="shared" si="183"/>
        <v>417.57</v>
      </c>
    </row>
    <row r="5787" spans="1:8" ht="54">
      <c r="A5787" s="359" t="s">
        <v>13121</v>
      </c>
      <c r="B5787" s="314" t="s">
        <v>28474</v>
      </c>
      <c r="C5787" s="359" t="s">
        <v>82</v>
      </c>
      <c r="D5787" s="359" t="s">
        <v>28475</v>
      </c>
      <c r="F5787" t="str">
        <f t="shared" si="184"/>
        <v>87344</v>
      </c>
      <c r="H5787" s="31">
        <f t="shared" si="183"/>
        <v>371.73</v>
      </c>
    </row>
    <row r="5788" spans="1:8" ht="54">
      <c r="A5788" s="359" t="s">
        <v>13122</v>
      </c>
      <c r="B5788" s="314" t="s">
        <v>28476</v>
      </c>
      <c r="C5788" s="359" t="s">
        <v>82</v>
      </c>
      <c r="D5788" s="359" t="s">
        <v>28477</v>
      </c>
      <c r="F5788" t="str">
        <f t="shared" si="184"/>
        <v>87345</v>
      </c>
      <c r="H5788" s="31">
        <f t="shared" si="183"/>
        <v>437.87</v>
      </c>
    </row>
    <row r="5789" spans="1:8" ht="54">
      <c r="A5789" s="359" t="s">
        <v>13123</v>
      </c>
      <c r="B5789" s="314" t="s">
        <v>28478</v>
      </c>
      <c r="C5789" s="359" t="s">
        <v>82</v>
      </c>
      <c r="D5789" s="359" t="s">
        <v>28479</v>
      </c>
      <c r="F5789" t="str">
        <f t="shared" si="184"/>
        <v>87346</v>
      </c>
      <c r="H5789" s="31">
        <f t="shared" si="183"/>
        <v>375.11</v>
      </c>
    </row>
    <row r="5790" spans="1:8" ht="54">
      <c r="A5790" s="359" t="s">
        <v>13124</v>
      </c>
      <c r="B5790" s="314" t="s">
        <v>28480</v>
      </c>
      <c r="C5790" s="359" t="s">
        <v>82</v>
      </c>
      <c r="D5790" s="359" t="s">
        <v>28481</v>
      </c>
      <c r="F5790" t="str">
        <f t="shared" si="184"/>
        <v>87347</v>
      </c>
      <c r="H5790" s="31">
        <f t="shared" si="183"/>
        <v>338.39</v>
      </c>
    </row>
    <row r="5791" spans="1:8" ht="54">
      <c r="A5791" s="359" t="s">
        <v>13125</v>
      </c>
      <c r="B5791" s="314" t="s">
        <v>28482</v>
      </c>
      <c r="C5791" s="359" t="s">
        <v>82</v>
      </c>
      <c r="D5791" s="359" t="s">
        <v>28483</v>
      </c>
      <c r="F5791" t="str">
        <f t="shared" si="184"/>
        <v>87348</v>
      </c>
      <c r="H5791" s="31">
        <f t="shared" si="183"/>
        <v>395.84</v>
      </c>
    </row>
    <row r="5792" spans="1:8" ht="54">
      <c r="A5792" s="359" t="s">
        <v>13126</v>
      </c>
      <c r="B5792" s="314" t="s">
        <v>28484</v>
      </c>
      <c r="C5792" s="359" t="s">
        <v>82</v>
      </c>
      <c r="D5792" s="359" t="s">
        <v>28485</v>
      </c>
      <c r="F5792" t="str">
        <f t="shared" si="184"/>
        <v>87349</v>
      </c>
      <c r="H5792" s="31">
        <f t="shared" si="183"/>
        <v>309.89999999999998</v>
      </c>
    </row>
    <row r="5793" spans="1:8" ht="54">
      <c r="A5793" s="359" t="s">
        <v>13127</v>
      </c>
      <c r="B5793" s="314" t="s">
        <v>28486</v>
      </c>
      <c r="C5793" s="359" t="s">
        <v>82</v>
      </c>
      <c r="D5793" s="359" t="s">
        <v>28487</v>
      </c>
      <c r="F5793" t="str">
        <f t="shared" si="184"/>
        <v>87350</v>
      </c>
      <c r="H5793" s="31">
        <f t="shared" si="183"/>
        <v>368.34</v>
      </c>
    </row>
    <row r="5794" spans="1:8" ht="54">
      <c r="A5794" s="359" t="s">
        <v>13128</v>
      </c>
      <c r="B5794" s="314" t="s">
        <v>28488</v>
      </c>
      <c r="C5794" s="359" t="s">
        <v>82</v>
      </c>
      <c r="D5794" s="359" t="s">
        <v>28489</v>
      </c>
      <c r="F5794" t="str">
        <f t="shared" si="184"/>
        <v>87351</v>
      </c>
      <c r="H5794" s="31">
        <f t="shared" si="183"/>
        <v>288.56</v>
      </c>
    </row>
    <row r="5795" spans="1:8" ht="54">
      <c r="A5795" s="359" t="s">
        <v>13129</v>
      </c>
      <c r="B5795" s="314" t="s">
        <v>28490</v>
      </c>
      <c r="C5795" s="359" t="s">
        <v>82</v>
      </c>
      <c r="D5795" s="359" t="s">
        <v>28491</v>
      </c>
      <c r="F5795" t="str">
        <f t="shared" si="184"/>
        <v>87352</v>
      </c>
      <c r="H5795" s="31">
        <f t="shared" si="183"/>
        <v>468.07</v>
      </c>
    </row>
    <row r="5796" spans="1:8" ht="54">
      <c r="A5796" s="359" t="s">
        <v>13130</v>
      </c>
      <c r="B5796" s="314" t="s">
        <v>28492</v>
      </c>
      <c r="C5796" s="359" t="s">
        <v>82</v>
      </c>
      <c r="D5796" s="359" t="s">
        <v>28493</v>
      </c>
      <c r="F5796" t="str">
        <f t="shared" si="184"/>
        <v>87353</v>
      </c>
      <c r="H5796" s="31">
        <f t="shared" si="183"/>
        <v>386.24</v>
      </c>
    </row>
    <row r="5797" spans="1:8" ht="54">
      <c r="A5797" s="359" t="s">
        <v>13131</v>
      </c>
      <c r="B5797" s="314" t="s">
        <v>28494</v>
      </c>
      <c r="C5797" s="359" t="s">
        <v>82</v>
      </c>
      <c r="D5797" s="359" t="s">
        <v>28495</v>
      </c>
      <c r="F5797" t="str">
        <f t="shared" si="184"/>
        <v>87354</v>
      </c>
      <c r="H5797" s="31">
        <f t="shared" si="183"/>
        <v>345.43</v>
      </c>
    </row>
    <row r="5798" spans="1:8" ht="54">
      <c r="A5798" s="359" t="s">
        <v>13132</v>
      </c>
      <c r="B5798" s="314" t="s">
        <v>28496</v>
      </c>
      <c r="C5798" s="359" t="s">
        <v>82</v>
      </c>
      <c r="D5798" s="359" t="s">
        <v>28497</v>
      </c>
      <c r="F5798" t="str">
        <f t="shared" si="184"/>
        <v>87355</v>
      </c>
      <c r="H5798" s="31">
        <f t="shared" si="183"/>
        <v>392.93</v>
      </c>
    </row>
    <row r="5799" spans="1:8" ht="54">
      <c r="A5799" s="359" t="s">
        <v>13133</v>
      </c>
      <c r="B5799" s="314" t="s">
        <v>28498</v>
      </c>
      <c r="C5799" s="359" t="s">
        <v>82</v>
      </c>
      <c r="D5799" s="359" t="s">
        <v>28499</v>
      </c>
      <c r="F5799" t="str">
        <f t="shared" si="184"/>
        <v>87356</v>
      </c>
      <c r="H5799" s="31">
        <f t="shared" si="183"/>
        <v>336.89</v>
      </c>
    </row>
    <row r="5800" spans="1:8" ht="54">
      <c r="A5800" s="359" t="s">
        <v>13134</v>
      </c>
      <c r="B5800" s="314" t="s">
        <v>28500</v>
      </c>
      <c r="C5800" s="359" t="s">
        <v>82</v>
      </c>
      <c r="D5800" s="359" t="s">
        <v>28501</v>
      </c>
      <c r="F5800" t="str">
        <f t="shared" si="184"/>
        <v>87357</v>
      </c>
      <c r="H5800" s="31">
        <f t="shared" si="183"/>
        <v>307.08999999999997</v>
      </c>
    </row>
    <row r="5801" spans="1:8" ht="67.5">
      <c r="A5801" s="359" t="s">
        <v>13135</v>
      </c>
      <c r="B5801" s="314" t="s">
        <v>28502</v>
      </c>
      <c r="C5801" s="359" t="s">
        <v>82</v>
      </c>
      <c r="D5801" s="359" t="s">
        <v>28503</v>
      </c>
      <c r="F5801" t="str">
        <f t="shared" si="184"/>
        <v>87358</v>
      </c>
      <c r="H5801" s="31">
        <f t="shared" si="183"/>
        <v>2181.44</v>
      </c>
    </row>
    <row r="5802" spans="1:8" ht="67.5">
      <c r="A5802" s="359" t="s">
        <v>13136</v>
      </c>
      <c r="B5802" s="314" t="s">
        <v>28504</v>
      </c>
      <c r="C5802" s="359" t="s">
        <v>82</v>
      </c>
      <c r="D5802" s="359" t="s">
        <v>28505</v>
      </c>
      <c r="F5802" t="str">
        <f t="shared" si="184"/>
        <v>87359</v>
      </c>
      <c r="H5802" s="31">
        <f t="shared" si="183"/>
        <v>2142.71</v>
      </c>
    </row>
    <row r="5803" spans="1:8" ht="67.5">
      <c r="A5803" s="359" t="s">
        <v>13137</v>
      </c>
      <c r="B5803" s="314" t="s">
        <v>28506</v>
      </c>
      <c r="C5803" s="359" t="s">
        <v>82</v>
      </c>
      <c r="D5803" s="359" t="s">
        <v>28507</v>
      </c>
      <c r="F5803" t="str">
        <f t="shared" si="184"/>
        <v>87360</v>
      </c>
      <c r="H5803" s="31">
        <f t="shared" si="183"/>
        <v>2265.0500000000002</v>
      </c>
    </row>
    <row r="5804" spans="1:8" ht="67.5">
      <c r="A5804" s="359" t="s">
        <v>13138</v>
      </c>
      <c r="B5804" s="314" t="s">
        <v>28508</v>
      </c>
      <c r="C5804" s="359" t="s">
        <v>82</v>
      </c>
      <c r="D5804" s="359" t="s">
        <v>28509</v>
      </c>
      <c r="F5804" t="str">
        <f t="shared" si="184"/>
        <v>87361</v>
      </c>
      <c r="H5804" s="31">
        <f t="shared" si="183"/>
        <v>2209.7199999999998</v>
      </c>
    </row>
    <row r="5805" spans="1:8" ht="67.5">
      <c r="A5805" s="359" t="s">
        <v>13139</v>
      </c>
      <c r="B5805" s="314" t="s">
        <v>28510</v>
      </c>
      <c r="C5805" s="359" t="s">
        <v>82</v>
      </c>
      <c r="D5805" s="359" t="s">
        <v>28511</v>
      </c>
      <c r="F5805" t="str">
        <f t="shared" si="184"/>
        <v>87362</v>
      </c>
      <c r="H5805" s="31">
        <f t="shared" si="183"/>
        <v>2195.09</v>
      </c>
    </row>
    <row r="5806" spans="1:8" ht="67.5">
      <c r="A5806" s="359" t="s">
        <v>13140</v>
      </c>
      <c r="B5806" s="314" t="s">
        <v>28512</v>
      </c>
      <c r="C5806" s="359" t="s">
        <v>82</v>
      </c>
      <c r="D5806" s="359" t="s">
        <v>28513</v>
      </c>
      <c r="F5806" t="str">
        <f t="shared" si="184"/>
        <v>87363</v>
      </c>
      <c r="H5806" s="31">
        <f t="shared" si="183"/>
        <v>2210.84</v>
      </c>
    </row>
    <row r="5807" spans="1:8" ht="67.5">
      <c r="A5807" s="359" t="s">
        <v>13141</v>
      </c>
      <c r="B5807" s="314" t="s">
        <v>28514</v>
      </c>
      <c r="C5807" s="359" t="s">
        <v>82</v>
      </c>
      <c r="D5807" s="359" t="s">
        <v>28515</v>
      </c>
      <c r="F5807" t="str">
        <f t="shared" si="184"/>
        <v>87364</v>
      </c>
      <c r="H5807" s="31">
        <f t="shared" si="183"/>
        <v>2162.85</v>
      </c>
    </row>
    <row r="5808" spans="1:8" ht="54">
      <c r="A5808" s="359" t="s">
        <v>13142</v>
      </c>
      <c r="B5808" s="314" t="s">
        <v>28516</v>
      </c>
      <c r="C5808" s="359" t="s">
        <v>82</v>
      </c>
      <c r="D5808" s="359" t="s">
        <v>28517</v>
      </c>
      <c r="F5808" t="str">
        <f t="shared" si="184"/>
        <v>87365</v>
      </c>
      <c r="H5808" s="31">
        <f t="shared" si="183"/>
        <v>389.53</v>
      </c>
    </row>
    <row r="5809" spans="1:8" ht="54">
      <c r="A5809" s="359" t="s">
        <v>13143</v>
      </c>
      <c r="B5809" s="314" t="s">
        <v>28518</v>
      </c>
      <c r="C5809" s="359" t="s">
        <v>82</v>
      </c>
      <c r="D5809" s="359" t="s">
        <v>28519</v>
      </c>
      <c r="F5809" t="str">
        <f t="shared" si="184"/>
        <v>87366</v>
      </c>
      <c r="H5809" s="31">
        <f t="shared" si="183"/>
        <v>412.46</v>
      </c>
    </row>
    <row r="5810" spans="1:8" ht="54">
      <c r="A5810" s="359" t="s">
        <v>13144</v>
      </c>
      <c r="B5810" s="314" t="s">
        <v>28520</v>
      </c>
      <c r="C5810" s="359" t="s">
        <v>82</v>
      </c>
      <c r="D5810" s="359" t="s">
        <v>28521</v>
      </c>
      <c r="F5810" t="str">
        <f t="shared" si="184"/>
        <v>87367</v>
      </c>
      <c r="H5810" s="31">
        <f t="shared" si="183"/>
        <v>510</v>
      </c>
    </row>
    <row r="5811" spans="1:8" ht="54">
      <c r="A5811" s="359" t="s">
        <v>13145</v>
      </c>
      <c r="B5811" s="314" t="s">
        <v>28522</v>
      </c>
      <c r="C5811" s="359" t="s">
        <v>82</v>
      </c>
      <c r="D5811" s="359" t="s">
        <v>28523</v>
      </c>
      <c r="F5811" t="str">
        <f t="shared" si="184"/>
        <v>87368</v>
      </c>
      <c r="H5811" s="31">
        <f t="shared" si="183"/>
        <v>507.56</v>
      </c>
    </row>
    <row r="5812" spans="1:8" ht="54">
      <c r="A5812" s="359" t="s">
        <v>13146</v>
      </c>
      <c r="B5812" s="314" t="s">
        <v>28524</v>
      </c>
      <c r="C5812" s="359" t="s">
        <v>82</v>
      </c>
      <c r="D5812" s="359" t="s">
        <v>28525</v>
      </c>
      <c r="F5812" t="str">
        <f t="shared" si="184"/>
        <v>87369</v>
      </c>
      <c r="H5812" s="31">
        <f t="shared" si="183"/>
        <v>528.02</v>
      </c>
    </row>
    <row r="5813" spans="1:8" ht="54">
      <c r="A5813" s="359" t="s">
        <v>13147</v>
      </c>
      <c r="B5813" s="314" t="s">
        <v>28526</v>
      </c>
      <c r="C5813" s="359" t="s">
        <v>82</v>
      </c>
      <c r="D5813" s="359" t="s">
        <v>28527</v>
      </c>
      <c r="F5813" t="str">
        <f t="shared" si="184"/>
        <v>87370</v>
      </c>
      <c r="H5813" s="31">
        <f t="shared" si="183"/>
        <v>506.58</v>
      </c>
    </row>
    <row r="5814" spans="1:8" ht="54">
      <c r="A5814" s="359" t="s">
        <v>13148</v>
      </c>
      <c r="B5814" s="314" t="s">
        <v>28528</v>
      </c>
      <c r="C5814" s="359" t="s">
        <v>82</v>
      </c>
      <c r="D5814" s="359" t="s">
        <v>28529</v>
      </c>
      <c r="F5814" t="str">
        <f t="shared" si="184"/>
        <v>87371</v>
      </c>
      <c r="H5814" s="31">
        <f t="shared" si="183"/>
        <v>503.91</v>
      </c>
    </row>
    <row r="5815" spans="1:8" ht="40.5">
      <c r="A5815" s="359" t="s">
        <v>13149</v>
      </c>
      <c r="B5815" s="314" t="s">
        <v>28530</v>
      </c>
      <c r="C5815" s="359" t="s">
        <v>82</v>
      </c>
      <c r="D5815" s="359" t="s">
        <v>28531</v>
      </c>
      <c r="F5815" t="str">
        <f t="shared" si="184"/>
        <v>87372</v>
      </c>
      <c r="H5815" s="31">
        <f t="shared" si="183"/>
        <v>553.30999999999995</v>
      </c>
    </row>
    <row r="5816" spans="1:8" ht="40.5">
      <c r="A5816" s="359" t="s">
        <v>13150</v>
      </c>
      <c r="B5816" s="314" t="s">
        <v>28532</v>
      </c>
      <c r="C5816" s="359" t="s">
        <v>82</v>
      </c>
      <c r="D5816" s="359" t="s">
        <v>28533</v>
      </c>
      <c r="F5816" t="str">
        <f t="shared" si="184"/>
        <v>87373</v>
      </c>
      <c r="H5816" s="31">
        <f t="shared" si="183"/>
        <v>492.31</v>
      </c>
    </row>
    <row r="5817" spans="1:8" ht="40.5">
      <c r="A5817" s="359" t="s">
        <v>13151</v>
      </c>
      <c r="B5817" s="314" t="s">
        <v>28534</v>
      </c>
      <c r="C5817" s="359" t="s">
        <v>82</v>
      </c>
      <c r="D5817" s="359" t="s">
        <v>28535</v>
      </c>
      <c r="F5817" t="str">
        <f t="shared" si="184"/>
        <v>87374</v>
      </c>
      <c r="H5817" s="31">
        <f t="shared" si="183"/>
        <v>459.98</v>
      </c>
    </row>
    <row r="5818" spans="1:8" ht="40.5">
      <c r="A5818" s="359" t="s">
        <v>13152</v>
      </c>
      <c r="B5818" s="314" t="s">
        <v>28536</v>
      </c>
      <c r="C5818" s="359" t="s">
        <v>82</v>
      </c>
      <c r="D5818" s="359" t="s">
        <v>28537</v>
      </c>
      <c r="F5818" t="str">
        <f t="shared" si="184"/>
        <v>87375</v>
      </c>
      <c r="H5818" s="31">
        <f t="shared" si="183"/>
        <v>439.76</v>
      </c>
    </row>
    <row r="5819" spans="1:8" ht="40.5">
      <c r="A5819" s="359" t="s">
        <v>13153</v>
      </c>
      <c r="B5819" s="314" t="s">
        <v>28538</v>
      </c>
      <c r="C5819" s="359" t="s">
        <v>82</v>
      </c>
      <c r="D5819" s="359" t="s">
        <v>28539</v>
      </c>
      <c r="F5819" t="str">
        <f t="shared" si="184"/>
        <v>87376</v>
      </c>
      <c r="H5819" s="31">
        <f t="shared" si="183"/>
        <v>406.89</v>
      </c>
    </row>
    <row r="5820" spans="1:8" ht="40.5">
      <c r="A5820" s="359" t="s">
        <v>13154</v>
      </c>
      <c r="B5820" s="314" t="s">
        <v>28540</v>
      </c>
      <c r="C5820" s="359" t="s">
        <v>82</v>
      </c>
      <c r="D5820" s="359" t="s">
        <v>28541</v>
      </c>
      <c r="F5820" t="str">
        <f t="shared" si="184"/>
        <v>87377</v>
      </c>
      <c r="H5820" s="31">
        <f t="shared" si="183"/>
        <v>471.78</v>
      </c>
    </row>
    <row r="5821" spans="1:8" ht="40.5">
      <c r="A5821" s="359" t="s">
        <v>13155</v>
      </c>
      <c r="B5821" s="314" t="s">
        <v>28542</v>
      </c>
      <c r="C5821" s="359" t="s">
        <v>82</v>
      </c>
      <c r="D5821" s="359" t="s">
        <v>28543</v>
      </c>
      <c r="F5821" t="str">
        <f t="shared" si="184"/>
        <v>87378</v>
      </c>
      <c r="H5821" s="31">
        <f t="shared" si="183"/>
        <v>428.74</v>
      </c>
    </row>
    <row r="5822" spans="1:8" ht="40.5">
      <c r="A5822" s="359" t="s">
        <v>13156</v>
      </c>
      <c r="B5822" s="314" t="s">
        <v>28544</v>
      </c>
      <c r="C5822" s="359" t="s">
        <v>82</v>
      </c>
      <c r="D5822" s="359" t="s">
        <v>28545</v>
      </c>
      <c r="F5822" t="str">
        <f t="shared" si="184"/>
        <v>87379</v>
      </c>
      <c r="H5822" s="31">
        <f t="shared" si="183"/>
        <v>2268.7800000000002</v>
      </c>
    </row>
    <row r="5823" spans="1:8" ht="40.5">
      <c r="A5823" s="359" t="s">
        <v>13157</v>
      </c>
      <c r="B5823" s="314" t="s">
        <v>28546</v>
      </c>
      <c r="C5823" s="359" t="s">
        <v>82</v>
      </c>
      <c r="D5823" s="359" t="s">
        <v>28547</v>
      </c>
      <c r="F5823" t="str">
        <f t="shared" si="184"/>
        <v>87380</v>
      </c>
      <c r="H5823" s="31">
        <f t="shared" si="183"/>
        <v>2331.0300000000002</v>
      </c>
    </row>
    <row r="5824" spans="1:8" ht="40.5">
      <c r="A5824" s="359" t="s">
        <v>13158</v>
      </c>
      <c r="B5824" s="314" t="s">
        <v>28548</v>
      </c>
      <c r="C5824" s="359" t="s">
        <v>82</v>
      </c>
      <c r="D5824" s="359" t="s">
        <v>28549</v>
      </c>
      <c r="F5824" t="str">
        <f t="shared" si="184"/>
        <v>87381</v>
      </c>
      <c r="H5824" s="31">
        <f t="shared" si="183"/>
        <v>2289.41</v>
      </c>
    </row>
    <row r="5825" spans="1:8" ht="54">
      <c r="A5825" s="359" t="s">
        <v>13159</v>
      </c>
      <c r="B5825" s="314" t="s">
        <v>28550</v>
      </c>
      <c r="C5825" s="359" t="s">
        <v>82</v>
      </c>
      <c r="D5825" s="359" t="s">
        <v>28551</v>
      </c>
      <c r="F5825" t="str">
        <f t="shared" si="184"/>
        <v>87382</v>
      </c>
      <c r="H5825" s="31">
        <f t="shared" si="183"/>
        <v>1144.71</v>
      </c>
    </row>
    <row r="5826" spans="1:8" ht="54">
      <c r="A5826" s="359" t="s">
        <v>13160</v>
      </c>
      <c r="B5826" s="314" t="s">
        <v>28552</v>
      </c>
      <c r="C5826" s="359" t="s">
        <v>82</v>
      </c>
      <c r="D5826" s="359" t="s">
        <v>28553</v>
      </c>
      <c r="F5826" t="str">
        <f t="shared" si="184"/>
        <v>87383</v>
      </c>
      <c r="H5826" s="31">
        <f t="shared" si="183"/>
        <v>1132.3499999999999</v>
      </c>
    </row>
    <row r="5827" spans="1:8" ht="54">
      <c r="A5827" s="359" t="s">
        <v>13161</v>
      </c>
      <c r="B5827" s="314" t="s">
        <v>28554</v>
      </c>
      <c r="C5827" s="359" t="s">
        <v>82</v>
      </c>
      <c r="D5827" s="359" t="s">
        <v>28555</v>
      </c>
      <c r="F5827" t="str">
        <f t="shared" si="184"/>
        <v>87384</v>
      </c>
      <c r="H5827" s="31">
        <f t="shared" si="183"/>
        <v>1115.83</v>
      </c>
    </row>
    <row r="5828" spans="1:8" ht="40.5">
      <c r="A5828" s="359" t="s">
        <v>13162</v>
      </c>
      <c r="B5828" s="314" t="s">
        <v>28556</v>
      </c>
      <c r="C5828" s="359" t="s">
        <v>82</v>
      </c>
      <c r="D5828" s="359" t="s">
        <v>28557</v>
      </c>
      <c r="F5828" t="str">
        <f t="shared" si="184"/>
        <v>87385</v>
      </c>
      <c r="H5828" s="31">
        <f t="shared" si="183"/>
        <v>1628.56</v>
      </c>
    </row>
    <row r="5829" spans="1:8" ht="40.5">
      <c r="A5829" s="359" t="s">
        <v>13163</v>
      </c>
      <c r="B5829" s="314" t="s">
        <v>28558</v>
      </c>
      <c r="C5829" s="359" t="s">
        <v>82</v>
      </c>
      <c r="D5829" s="359" t="s">
        <v>28559</v>
      </c>
      <c r="F5829" t="str">
        <f t="shared" si="184"/>
        <v>87386</v>
      </c>
      <c r="H5829" s="31">
        <f t="shared" ref="H5829:H5892" si="185">ROUND(D5829*(1+$H$1),2)</f>
        <v>1612.51</v>
      </c>
    </row>
    <row r="5830" spans="1:8" ht="40.5">
      <c r="A5830" s="359" t="s">
        <v>13164</v>
      </c>
      <c r="B5830" s="314" t="s">
        <v>28560</v>
      </c>
      <c r="C5830" s="359" t="s">
        <v>82</v>
      </c>
      <c r="D5830" s="359" t="s">
        <v>28561</v>
      </c>
      <c r="F5830" t="str">
        <f t="shared" si="184"/>
        <v>87387</v>
      </c>
      <c r="H5830" s="31">
        <f t="shared" si="185"/>
        <v>1598.49</v>
      </c>
    </row>
    <row r="5831" spans="1:8" ht="40.5">
      <c r="A5831" s="359" t="s">
        <v>13165</v>
      </c>
      <c r="B5831" s="314" t="s">
        <v>28562</v>
      </c>
      <c r="C5831" s="359" t="s">
        <v>82</v>
      </c>
      <c r="D5831" s="359" t="s">
        <v>28563</v>
      </c>
      <c r="F5831" t="str">
        <f t="shared" si="184"/>
        <v>87388</v>
      </c>
      <c r="H5831" s="31">
        <f t="shared" si="185"/>
        <v>3771.46</v>
      </c>
    </row>
    <row r="5832" spans="1:8" ht="40.5">
      <c r="A5832" s="359" t="s">
        <v>13166</v>
      </c>
      <c r="B5832" s="314" t="s">
        <v>28564</v>
      </c>
      <c r="C5832" s="359" t="s">
        <v>82</v>
      </c>
      <c r="D5832" s="359" t="s">
        <v>28565</v>
      </c>
      <c r="F5832" t="str">
        <f t="shared" si="184"/>
        <v>87389</v>
      </c>
      <c r="H5832" s="31">
        <f t="shared" si="185"/>
        <v>3777.98</v>
      </c>
    </row>
    <row r="5833" spans="1:8" ht="40.5">
      <c r="A5833" s="359" t="s">
        <v>13167</v>
      </c>
      <c r="B5833" s="314" t="s">
        <v>28566</v>
      </c>
      <c r="C5833" s="359" t="s">
        <v>82</v>
      </c>
      <c r="D5833" s="359" t="s">
        <v>28567</v>
      </c>
      <c r="F5833" t="str">
        <f t="shared" si="184"/>
        <v>87390</v>
      </c>
      <c r="H5833" s="31">
        <f t="shared" si="185"/>
        <v>3788.09</v>
      </c>
    </row>
    <row r="5834" spans="1:8" ht="40.5">
      <c r="A5834" s="359" t="s">
        <v>13168</v>
      </c>
      <c r="B5834" s="314" t="s">
        <v>28568</v>
      </c>
      <c r="C5834" s="359" t="s">
        <v>82</v>
      </c>
      <c r="D5834" s="359" t="s">
        <v>28569</v>
      </c>
      <c r="F5834" t="str">
        <f t="shared" si="184"/>
        <v>87391</v>
      </c>
      <c r="H5834" s="31">
        <f t="shared" si="185"/>
        <v>5435.66</v>
      </c>
    </row>
    <row r="5835" spans="1:8" ht="40.5">
      <c r="A5835" s="359" t="s">
        <v>13169</v>
      </c>
      <c r="B5835" s="314" t="s">
        <v>28570</v>
      </c>
      <c r="C5835" s="359" t="s">
        <v>82</v>
      </c>
      <c r="D5835" s="359" t="s">
        <v>28571</v>
      </c>
      <c r="F5835" t="str">
        <f t="shared" si="184"/>
        <v>87393</v>
      </c>
      <c r="H5835" s="31">
        <f t="shared" si="185"/>
        <v>5480.72</v>
      </c>
    </row>
    <row r="5836" spans="1:8" ht="40.5">
      <c r="A5836" s="359" t="s">
        <v>13170</v>
      </c>
      <c r="B5836" s="314" t="s">
        <v>28572</v>
      </c>
      <c r="C5836" s="359" t="s">
        <v>82</v>
      </c>
      <c r="D5836" s="359" t="s">
        <v>28573</v>
      </c>
      <c r="F5836" t="str">
        <f t="shared" si="184"/>
        <v>87394</v>
      </c>
      <c r="H5836" s="31">
        <f t="shared" si="185"/>
        <v>5522.11</v>
      </c>
    </row>
    <row r="5837" spans="1:8" ht="40.5">
      <c r="A5837" s="359" t="s">
        <v>13171</v>
      </c>
      <c r="B5837" s="314" t="s">
        <v>28574</v>
      </c>
      <c r="C5837" s="359" t="s">
        <v>82</v>
      </c>
      <c r="D5837" s="359" t="s">
        <v>28575</v>
      </c>
      <c r="F5837" t="str">
        <f t="shared" si="184"/>
        <v>87395</v>
      </c>
      <c r="H5837" s="31">
        <f t="shared" si="185"/>
        <v>4287.82</v>
      </c>
    </row>
    <row r="5838" spans="1:8" ht="40.5">
      <c r="A5838" s="359" t="s">
        <v>13172</v>
      </c>
      <c r="B5838" s="314" t="s">
        <v>28576</v>
      </c>
      <c r="C5838" s="359" t="s">
        <v>82</v>
      </c>
      <c r="D5838" s="359" t="s">
        <v>28577</v>
      </c>
      <c r="F5838" t="str">
        <f t="shared" si="184"/>
        <v>87396</v>
      </c>
      <c r="H5838" s="31">
        <f t="shared" si="185"/>
        <v>4317.46</v>
      </c>
    </row>
    <row r="5839" spans="1:8" ht="40.5">
      <c r="A5839" s="359" t="s">
        <v>13173</v>
      </c>
      <c r="B5839" s="314" t="s">
        <v>28578</v>
      </c>
      <c r="C5839" s="359" t="s">
        <v>82</v>
      </c>
      <c r="D5839" s="359" t="s">
        <v>28579</v>
      </c>
      <c r="F5839" t="str">
        <f t="shared" ref="F5839:F5902" si="186">TRIM(A5839)</f>
        <v>87397</v>
      </c>
      <c r="H5839" s="31">
        <f t="shared" si="185"/>
        <v>4344.13</v>
      </c>
    </row>
    <row r="5840" spans="1:8" ht="40.5">
      <c r="A5840" s="359" t="s">
        <v>13174</v>
      </c>
      <c r="B5840" s="314" t="s">
        <v>28580</v>
      </c>
      <c r="C5840" s="359" t="s">
        <v>82</v>
      </c>
      <c r="D5840" s="359" t="s">
        <v>28581</v>
      </c>
      <c r="F5840" t="str">
        <f t="shared" si="186"/>
        <v>87398</v>
      </c>
      <c r="H5840" s="31">
        <f t="shared" si="185"/>
        <v>1291.56</v>
      </c>
    </row>
    <row r="5841" spans="1:8" ht="27">
      <c r="A5841" s="359" t="s">
        <v>13175</v>
      </c>
      <c r="B5841" s="314" t="s">
        <v>28582</v>
      </c>
      <c r="C5841" s="359" t="s">
        <v>82</v>
      </c>
      <c r="D5841" s="359" t="s">
        <v>28583</v>
      </c>
      <c r="F5841" t="str">
        <f t="shared" si="186"/>
        <v>87399</v>
      </c>
      <c r="H5841" s="31">
        <f t="shared" si="185"/>
        <v>1780.5</v>
      </c>
    </row>
    <row r="5842" spans="1:8" ht="27">
      <c r="A5842" s="359" t="s">
        <v>13176</v>
      </c>
      <c r="B5842" s="314" t="s">
        <v>28584</v>
      </c>
      <c r="C5842" s="359" t="s">
        <v>82</v>
      </c>
      <c r="D5842" s="359" t="s">
        <v>28585</v>
      </c>
      <c r="F5842" t="str">
        <f t="shared" si="186"/>
        <v>87401</v>
      </c>
      <c r="H5842" s="31">
        <f t="shared" si="185"/>
        <v>5686.82</v>
      </c>
    </row>
    <row r="5843" spans="1:8" ht="27">
      <c r="A5843" s="359" t="s">
        <v>13177</v>
      </c>
      <c r="B5843" s="314" t="s">
        <v>28586</v>
      </c>
      <c r="C5843" s="359" t="s">
        <v>82</v>
      </c>
      <c r="D5843" s="359" t="s">
        <v>28587</v>
      </c>
      <c r="F5843" t="str">
        <f t="shared" si="186"/>
        <v>87402</v>
      </c>
      <c r="H5843" s="31">
        <f t="shared" si="185"/>
        <v>4515.47</v>
      </c>
    </row>
    <row r="5844" spans="1:8" ht="40.5">
      <c r="A5844" s="359" t="s">
        <v>13178</v>
      </c>
      <c r="B5844" s="314" t="s">
        <v>28588</v>
      </c>
      <c r="C5844" s="359" t="s">
        <v>82</v>
      </c>
      <c r="D5844" s="359" t="s">
        <v>28589</v>
      </c>
      <c r="F5844" t="str">
        <f t="shared" si="186"/>
        <v>87404</v>
      </c>
      <c r="H5844" s="31">
        <f t="shared" si="185"/>
        <v>3935.17</v>
      </c>
    </row>
    <row r="5845" spans="1:8" ht="40.5">
      <c r="A5845" s="359" t="s">
        <v>13179</v>
      </c>
      <c r="B5845" s="314" t="s">
        <v>2257</v>
      </c>
      <c r="C5845" s="359" t="s">
        <v>82</v>
      </c>
      <c r="D5845" s="359" t="s">
        <v>28590</v>
      </c>
      <c r="F5845" t="str">
        <f t="shared" si="186"/>
        <v>87405</v>
      </c>
      <c r="H5845" s="31">
        <f t="shared" si="185"/>
        <v>3931.45</v>
      </c>
    </row>
    <row r="5846" spans="1:8" ht="40.5">
      <c r="A5846" s="359" t="s">
        <v>13180</v>
      </c>
      <c r="B5846" s="314" t="s">
        <v>28591</v>
      </c>
      <c r="C5846" s="359" t="s">
        <v>82</v>
      </c>
      <c r="D5846" s="359" t="s">
        <v>28592</v>
      </c>
      <c r="F5846" t="str">
        <f t="shared" si="186"/>
        <v>87407</v>
      </c>
      <c r="H5846" s="31">
        <f t="shared" si="185"/>
        <v>1170.8</v>
      </c>
    </row>
    <row r="5847" spans="1:8" ht="40.5">
      <c r="A5847" s="359" t="s">
        <v>13181</v>
      </c>
      <c r="B5847" s="314" t="s">
        <v>2258</v>
      </c>
      <c r="C5847" s="359" t="s">
        <v>82</v>
      </c>
      <c r="D5847" s="359" t="s">
        <v>28593</v>
      </c>
      <c r="F5847" t="str">
        <f t="shared" si="186"/>
        <v>87408</v>
      </c>
      <c r="H5847" s="31">
        <f t="shared" si="185"/>
        <v>1151.3800000000001</v>
      </c>
    </row>
    <row r="5848" spans="1:8" ht="27">
      <c r="A5848" s="359" t="s">
        <v>13182</v>
      </c>
      <c r="B5848" s="314" t="s">
        <v>28594</v>
      </c>
      <c r="C5848" s="359" t="s">
        <v>82</v>
      </c>
      <c r="D5848" s="359" t="s">
        <v>28595</v>
      </c>
      <c r="F5848" t="str">
        <f t="shared" si="186"/>
        <v>87410</v>
      </c>
      <c r="H5848" s="31">
        <f t="shared" si="185"/>
        <v>846.43</v>
      </c>
    </row>
    <row r="5849" spans="1:8" ht="40.5">
      <c r="A5849" s="359" t="s">
        <v>13183</v>
      </c>
      <c r="B5849" s="314" t="s">
        <v>28596</v>
      </c>
      <c r="C5849" s="359" t="s">
        <v>82</v>
      </c>
      <c r="D5849" s="359" t="s">
        <v>28597</v>
      </c>
      <c r="F5849" t="str">
        <f t="shared" si="186"/>
        <v>88626</v>
      </c>
      <c r="H5849" s="31">
        <f t="shared" si="185"/>
        <v>394.28</v>
      </c>
    </row>
    <row r="5850" spans="1:8" ht="40.5">
      <c r="A5850" s="359" t="s">
        <v>13184</v>
      </c>
      <c r="B5850" s="314" t="s">
        <v>28598</v>
      </c>
      <c r="C5850" s="359" t="s">
        <v>82</v>
      </c>
      <c r="D5850" s="359" t="s">
        <v>28599</v>
      </c>
      <c r="F5850" t="str">
        <f t="shared" si="186"/>
        <v>88627</v>
      </c>
      <c r="H5850" s="31">
        <f t="shared" si="185"/>
        <v>460.67</v>
      </c>
    </row>
    <row r="5851" spans="1:8" ht="40.5">
      <c r="A5851" s="359" t="s">
        <v>13185</v>
      </c>
      <c r="B5851" s="314" t="s">
        <v>28600</v>
      </c>
      <c r="C5851" s="359" t="s">
        <v>82</v>
      </c>
      <c r="D5851" s="359" t="s">
        <v>28601</v>
      </c>
      <c r="F5851" t="str">
        <f t="shared" si="186"/>
        <v>88628</v>
      </c>
      <c r="H5851" s="31">
        <f t="shared" si="185"/>
        <v>374.94</v>
      </c>
    </row>
    <row r="5852" spans="1:8" ht="27">
      <c r="A5852" s="359" t="s">
        <v>13186</v>
      </c>
      <c r="B5852" s="314" t="s">
        <v>28602</v>
      </c>
      <c r="C5852" s="359" t="s">
        <v>82</v>
      </c>
      <c r="D5852" s="359" t="s">
        <v>28603</v>
      </c>
      <c r="F5852" t="str">
        <f t="shared" si="186"/>
        <v>88629</v>
      </c>
      <c r="H5852" s="31">
        <f t="shared" si="185"/>
        <v>448.26</v>
      </c>
    </row>
    <row r="5853" spans="1:8" ht="27">
      <c r="A5853" s="359" t="s">
        <v>13187</v>
      </c>
      <c r="B5853" s="314" t="s">
        <v>3843</v>
      </c>
      <c r="C5853" s="359" t="s">
        <v>82</v>
      </c>
      <c r="D5853" s="359" t="s">
        <v>28604</v>
      </c>
      <c r="F5853" t="str">
        <f t="shared" si="186"/>
        <v>88630</v>
      </c>
      <c r="H5853" s="31">
        <f t="shared" si="185"/>
        <v>317.08</v>
      </c>
    </row>
    <row r="5854" spans="1:8" ht="27">
      <c r="A5854" s="359" t="s">
        <v>13188</v>
      </c>
      <c r="B5854" s="314" t="s">
        <v>28605</v>
      </c>
      <c r="C5854" s="359" t="s">
        <v>82</v>
      </c>
      <c r="D5854" s="359" t="s">
        <v>28606</v>
      </c>
      <c r="F5854" t="str">
        <f t="shared" si="186"/>
        <v>88631</v>
      </c>
      <c r="H5854" s="31">
        <f t="shared" si="185"/>
        <v>400.47</v>
      </c>
    </row>
    <row r="5855" spans="1:8" ht="54">
      <c r="A5855" s="359" t="s">
        <v>13189</v>
      </c>
      <c r="B5855" s="314" t="s">
        <v>28607</v>
      </c>
      <c r="C5855" s="359" t="s">
        <v>82</v>
      </c>
      <c r="D5855" s="359" t="s">
        <v>28608</v>
      </c>
      <c r="F5855" t="str">
        <f t="shared" si="186"/>
        <v>88715</v>
      </c>
      <c r="H5855" s="31">
        <f t="shared" si="185"/>
        <v>411.59</v>
      </c>
    </row>
    <row r="5856" spans="1:8" ht="40.5">
      <c r="A5856" s="359" t="s">
        <v>13190</v>
      </c>
      <c r="B5856" s="314" t="s">
        <v>7153</v>
      </c>
      <c r="C5856" s="359" t="s">
        <v>82</v>
      </c>
      <c r="D5856" s="359" t="s">
        <v>28609</v>
      </c>
      <c r="F5856" t="str">
        <f t="shared" si="186"/>
        <v>95563</v>
      </c>
      <c r="H5856" s="31">
        <f t="shared" si="185"/>
        <v>579.91</v>
      </c>
    </row>
    <row r="5857" spans="1:8" ht="54">
      <c r="A5857" s="359" t="s">
        <v>28610</v>
      </c>
      <c r="B5857" s="314" t="s">
        <v>28611</v>
      </c>
      <c r="C5857" s="359" t="s">
        <v>82</v>
      </c>
      <c r="D5857" s="359" t="s">
        <v>28612</v>
      </c>
      <c r="F5857" t="str">
        <f t="shared" si="186"/>
        <v>100464</v>
      </c>
      <c r="H5857" s="31">
        <f t="shared" si="185"/>
        <v>425.45</v>
      </c>
    </row>
    <row r="5858" spans="1:8" ht="54">
      <c r="A5858" s="359" t="s">
        <v>28613</v>
      </c>
      <c r="B5858" s="314" t="s">
        <v>28614</v>
      </c>
      <c r="C5858" s="359" t="s">
        <v>82</v>
      </c>
      <c r="D5858" s="359" t="s">
        <v>28615</v>
      </c>
      <c r="F5858" t="str">
        <f t="shared" si="186"/>
        <v>100465</v>
      </c>
      <c r="H5858" s="31">
        <f t="shared" si="185"/>
        <v>383.52</v>
      </c>
    </row>
    <row r="5859" spans="1:8" ht="54">
      <c r="A5859" s="359" t="s">
        <v>28616</v>
      </c>
      <c r="B5859" s="314" t="s">
        <v>28617</v>
      </c>
      <c r="C5859" s="359" t="s">
        <v>82</v>
      </c>
      <c r="D5859" s="359" t="s">
        <v>28618</v>
      </c>
      <c r="F5859" t="str">
        <f t="shared" si="186"/>
        <v>100466</v>
      </c>
      <c r="H5859" s="31">
        <f t="shared" si="185"/>
        <v>359.63</v>
      </c>
    </row>
    <row r="5860" spans="1:8" ht="40.5">
      <c r="A5860" s="359" t="s">
        <v>28619</v>
      </c>
      <c r="B5860" s="314" t="s">
        <v>28620</v>
      </c>
      <c r="C5860" s="359" t="s">
        <v>82</v>
      </c>
      <c r="D5860" s="359" t="s">
        <v>28621</v>
      </c>
      <c r="F5860" t="str">
        <f t="shared" si="186"/>
        <v>100468</v>
      </c>
      <c r="H5860" s="31">
        <f t="shared" si="185"/>
        <v>489.78</v>
      </c>
    </row>
    <row r="5861" spans="1:8" ht="40.5">
      <c r="A5861" s="359" t="s">
        <v>28622</v>
      </c>
      <c r="B5861" s="314" t="s">
        <v>28623</v>
      </c>
      <c r="C5861" s="359" t="s">
        <v>82</v>
      </c>
      <c r="D5861" s="359" t="s">
        <v>28624</v>
      </c>
      <c r="F5861" t="str">
        <f t="shared" si="186"/>
        <v>100469</v>
      </c>
      <c r="H5861" s="31">
        <f t="shared" si="185"/>
        <v>368.31</v>
      </c>
    </row>
    <row r="5862" spans="1:8" ht="40.5">
      <c r="A5862" s="359" t="s">
        <v>28625</v>
      </c>
      <c r="B5862" s="314" t="s">
        <v>28626</v>
      </c>
      <c r="C5862" s="359" t="s">
        <v>82</v>
      </c>
      <c r="D5862" s="359" t="s">
        <v>28627</v>
      </c>
      <c r="F5862" t="str">
        <f t="shared" si="186"/>
        <v>100470</v>
      </c>
      <c r="H5862" s="31">
        <f t="shared" si="185"/>
        <v>327.54000000000002</v>
      </c>
    </row>
    <row r="5863" spans="1:8" ht="40.5">
      <c r="A5863" s="359" t="s">
        <v>28628</v>
      </c>
      <c r="B5863" s="314" t="s">
        <v>28629</v>
      </c>
      <c r="C5863" s="359" t="s">
        <v>82</v>
      </c>
      <c r="D5863" s="359" t="s">
        <v>28630</v>
      </c>
      <c r="F5863" t="str">
        <f t="shared" si="186"/>
        <v>100472</v>
      </c>
      <c r="H5863" s="31">
        <f t="shared" si="185"/>
        <v>385.83</v>
      </c>
    </row>
    <row r="5864" spans="1:8" ht="40.5">
      <c r="A5864" s="359" t="s">
        <v>28631</v>
      </c>
      <c r="B5864" s="314" t="s">
        <v>28632</v>
      </c>
      <c r="C5864" s="359" t="s">
        <v>82</v>
      </c>
      <c r="D5864" s="359" t="s">
        <v>28633</v>
      </c>
      <c r="F5864" t="str">
        <f t="shared" si="186"/>
        <v>100473</v>
      </c>
      <c r="H5864" s="31">
        <f t="shared" si="185"/>
        <v>333.06</v>
      </c>
    </row>
    <row r="5865" spans="1:8" ht="40.5">
      <c r="A5865" s="359" t="s">
        <v>28634</v>
      </c>
      <c r="B5865" s="314" t="s">
        <v>28635</v>
      </c>
      <c r="C5865" s="359" t="s">
        <v>82</v>
      </c>
      <c r="D5865" s="359" t="s">
        <v>28636</v>
      </c>
      <c r="F5865" t="str">
        <f t="shared" si="186"/>
        <v>100474</v>
      </c>
      <c r="H5865" s="31">
        <f t="shared" si="185"/>
        <v>306.27</v>
      </c>
    </row>
    <row r="5866" spans="1:8" ht="40.5">
      <c r="A5866" s="359" t="s">
        <v>28637</v>
      </c>
      <c r="B5866" s="314" t="s">
        <v>28638</v>
      </c>
      <c r="C5866" s="359" t="s">
        <v>82</v>
      </c>
      <c r="D5866" s="359" t="s">
        <v>28639</v>
      </c>
      <c r="F5866" t="str">
        <f t="shared" si="186"/>
        <v>100475</v>
      </c>
      <c r="H5866" s="31">
        <f t="shared" si="185"/>
        <v>499.95</v>
      </c>
    </row>
    <row r="5867" spans="1:8" ht="54">
      <c r="A5867" s="359" t="s">
        <v>28640</v>
      </c>
      <c r="B5867" s="314" t="s">
        <v>28641</v>
      </c>
      <c r="C5867" s="359" t="s">
        <v>82</v>
      </c>
      <c r="D5867" s="359" t="s">
        <v>28642</v>
      </c>
      <c r="F5867" t="str">
        <f t="shared" si="186"/>
        <v>100477</v>
      </c>
      <c r="H5867" s="31">
        <f t="shared" si="185"/>
        <v>573.28</v>
      </c>
    </row>
    <row r="5868" spans="1:8" ht="54">
      <c r="A5868" s="359" t="s">
        <v>28643</v>
      </c>
      <c r="B5868" s="314" t="s">
        <v>28644</v>
      </c>
      <c r="C5868" s="359" t="s">
        <v>82</v>
      </c>
      <c r="D5868" s="359" t="s">
        <v>28645</v>
      </c>
      <c r="F5868" t="str">
        <f t="shared" si="186"/>
        <v>100478</v>
      </c>
      <c r="H5868" s="31">
        <f t="shared" si="185"/>
        <v>490.51</v>
      </c>
    </row>
    <row r="5869" spans="1:8" ht="54">
      <c r="A5869" s="359" t="s">
        <v>28646</v>
      </c>
      <c r="B5869" s="314" t="s">
        <v>28647</v>
      </c>
      <c r="C5869" s="359" t="s">
        <v>82</v>
      </c>
      <c r="D5869" s="359" t="s">
        <v>28648</v>
      </c>
      <c r="F5869" t="str">
        <f t="shared" si="186"/>
        <v>100479</v>
      </c>
      <c r="H5869" s="31">
        <f t="shared" si="185"/>
        <v>469.46</v>
      </c>
    </row>
    <row r="5870" spans="1:8" ht="40.5">
      <c r="A5870" s="359" t="s">
        <v>28649</v>
      </c>
      <c r="B5870" s="314" t="s">
        <v>28650</v>
      </c>
      <c r="C5870" s="359" t="s">
        <v>82</v>
      </c>
      <c r="D5870" s="359" t="s">
        <v>28651</v>
      </c>
      <c r="F5870" t="str">
        <f t="shared" si="186"/>
        <v>100480</v>
      </c>
      <c r="H5870" s="31">
        <f t="shared" si="185"/>
        <v>570.70000000000005</v>
      </c>
    </row>
    <row r="5871" spans="1:8" ht="40.5">
      <c r="A5871" s="359" t="s">
        <v>28652</v>
      </c>
      <c r="B5871" s="314" t="s">
        <v>28653</v>
      </c>
      <c r="C5871" s="359" t="s">
        <v>82</v>
      </c>
      <c r="D5871" s="359" t="s">
        <v>28654</v>
      </c>
      <c r="F5871" t="str">
        <f t="shared" si="186"/>
        <v>100481</v>
      </c>
      <c r="H5871" s="31">
        <f t="shared" si="185"/>
        <v>427.75</v>
      </c>
    </row>
    <row r="5872" spans="1:8" ht="54">
      <c r="A5872" s="359" t="s">
        <v>28655</v>
      </c>
      <c r="B5872" s="314" t="s">
        <v>28656</v>
      </c>
      <c r="C5872" s="359" t="s">
        <v>82</v>
      </c>
      <c r="D5872" s="359" t="s">
        <v>28657</v>
      </c>
      <c r="F5872" t="str">
        <f t="shared" si="186"/>
        <v>100483</v>
      </c>
      <c r="H5872" s="31">
        <f t="shared" si="185"/>
        <v>482.8</v>
      </c>
    </row>
    <row r="5873" spans="1:8" ht="54">
      <c r="A5873" s="359" t="s">
        <v>28658</v>
      </c>
      <c r="B5873" s="314" t="s">
        <v>28659</v>
      </c>
      <c r="C5873" s="359" t="s">
        <v>82</v>
      </c>
      <c r="D5873" s="359" t="s">
        <v>28660</v>
      </c>
      <c r="F5873" t="str">
        <f t="shared" si="186"/>
        <v>100484</v>
      </c>
      <c r="H5873" s="31">
        <f t="shared" si="185"/>
        <v>430.86</v>
      </c>
    </row>
    <row r="5874" spans="1:8" ht="54">
      <c r="A5874" s="359" t="s">
        <v>28661</v>
      </c>
      <c r="B5874" s="314" t="s">
        <v>28662</v>
      </c>
      <c r="C5874" s="359" t="s">
        <v>82</v>
      </c>
      <c r="D5874" s="359" t="s">
        <v>28663</v>
      </c>
      <c r="F5874" t="str">
        <f t="shared" si="186"/>
        <v>100485</v>
      </c>
      <c r="H5874" s="31">
        <f t="shared" si="185"/>
        <v>405.28</v>
      </c>
    </row>
    <row r="5875" spans="1:8" ht="40.5">
      <c r="A5875" s="359" t="s">
        <v>28664</v>
      </c>
      <c r="B5875" s="314" t="s">
        <v>28665</v>
      </c>
      <c r="C5875" s="359" t="s">
        <v>82</v>
      </c>
      <c r="D5875" s="359" t="s">
        <v>28666</v>
      </c>
      <c r="F5875" t="str">
        <f t="shared" si="186"/>
        <v>100486</v>
      </c>
      <c r="H5875" s="31">
        <f t="shared" si="185"/>
        <v>502.48</v>
      </c>
    </row>
    <row r="5876" spans="1:8" ht="67.5">
      <c r="A5876" s="359" t="s">
        <v>28667</v>
      </c>
      <c r="B5876" s="314" t="s">
        <v>28668</v>
      </c>
      <c r="C5876" s="359" t="s">
        <v>82</v>
      </c>
      <c r="D5876" s="359" t="s">
        <v>28669</v>
      </c>
      <c r="F5876" t="str">
        <f t="shared" si="186"/>
        <v>100487</v>
      </c>
      <c r="H5876" s="31">
        <f t="shared" si="185"/>
        <v>384.62</v>
      </c>
    </row>
    <row r="5877" spans="1:8" ht="40.5">
      <c r="A5877" s="359" t="s">
        <v>28670</v>
      </c>
      <c r="B5877" s="314" t="s">
        <v>28671</v>
      </c>
      <c r="C5877" s="359" t="s">
        <v>82</v>
      </c>
      <c r="D5877" s="359" t="s">
        <v>28672</v>
      </c>
      <c r="F5877" t="str">
        <f t="shared" si="186"/>
        <v>100488</v>
      </c>
      <c r="H5877" s="31">
        <f t="shared" si="185"/>
        <v>379.36</v>
      </c>
    </row>
    <row r="5878" spans="1:8" ht="40.5">
      <c r="A5878" s="359" t="s">
        <v>28673</v>
      </c>
      <c r="B5878" s="314" t="s">
        <v>28674</v>
      </c>
      <c r="C5878" s="359" t="s">
        <v>82</v>
      </c>
      <c r="D5878" s="359" t="s">
        <v>28675</v>
      </c>
      <c r="F5878" t="str">
        <f t="shared" si="186"/>
        <v>100489</v>
      </c>
      <c r="H5878" s="31">
        <f t="shared" si="185"/>
        <v>368.36</v>
      </c>
    </row>
    <row r="5879" spans="1:8" ht="40.5">
      <c r="A5879" s="359" t="s">
        <v>28676</v>
      </c>
      <c r="B5879" s="314" t="s">
        <v>28677</v>
      </c>
      <c r="C5879" s="359" t="s">
        <v>82</v>
      </c>
      <c r="D5879" s="359" t="s">
        <v>28678</v>
      </c>
      <c r="F5879" t="str">
        <f t="shared" si="186"/>
        <v>100490</v>
      </c>
      <c r="H5879" s="31">
        <f t="shared" si="185"/>
        <v>321.77</v>
      </c>
    </row>
    <row r="5880" spans="1:8" ht="40.5">
      <c r="A5880" s="359" t="s">
        <v>28679</v>
      </c>
      <c r="B5880" s="314" t="s">
        <v>28680</v>
      </c>
      <c r="C5880" s="359" t="s">
        <v>82</v>
      </c>
      <c r="D5880" s="359" t="s">
        <v>28681</v>
      </c>
      <c r="F5880" t="str">
        <f t="shared" si="186"/>
        <v>100491</v>
      </c>
      <c r="H5880" s="31">
        <f t="shared" si="185"/>
        <v>493.86</v>
      </c>
    </row>
    <row r="5881" spans="1:8" ht="40.5">
      <c r="A5881" s="359" t="s">
        <v>28682</v>
      </c>
      <c r="B5881" s="314" t="s">
        <v>28683</v>
      </c>
      <c r="C5881" s="359" t="s">
        <v>82</v>
      </c>
      <c r="D5881" s="359" t="s">
        <v>28684</v>
      </c>
      <c r="F5881" t="str">
        <f t="shared" si="186"/>
        <v>100492</v>
      </c>
      <c r="H5881" s="31">
        <f t="shared" si="185"/>
        <v>422.17</v>
      </c>
    </row>
    <row r="5882" spans="1:8" ht="27">
      <c r="A5882" s="359" t="s">
        <v>13201</v>
      </c>
      <c r="B5882" s="314" t="s">
        <v>7154</v>
      </c>
      <c r="C5882" s="359" t="s">
        <v>82</v>
      </c>
      <c r="D5882" s="359" t="s">
        <v>24805</v>
      </c>
      <c r="F5882" t="str">
        <f t="shared" si="186"/>
        <v>92121</v>
      </c>
      <c r="H5882" s="31">
        <f t="shared" si="185"/>
        <v>26.04</v>
      </c>
    </row>
    <row r="5883" spans="1:8" ht="27">
      <c r="A5883" s="359" t="s">
        <v>13202</v>
      </c>
      <c r="B5883" s="314" t="s">
        <v>7155</v>
      </c>
      <c r="C5883" s="359" t="s">
        <v>82</v>
      </c>
      <c r="D5883" s="359" t="s">
        <v>28685</v>
      </c>
      <c r="F5883" t="str">
        <f t="shared" si="186"/>
        <v>92122</v>
      </c>
      <c r="H5883" s="31">
        <f t="shared" si="185"/>
        <v>43.82</v>
      </c>
    </row>
    <row r="5884" spans="1:8">
      <c r="A5884" s="359" t="s">
        <v>13203</v>
      </c>
      <c r="B5884" s="314" t="s">
        <v>7156</v>
      </c>
      <c r="C5884" s="359" t="s">
        <v>82</v>
      </c>
      <c r="D5884" s="359" t="s">
        <v>27494</v>
      </c>
      <c r="F5884" t="str">
        <f t="shared" si="186"/>
        <v>92123</v>
      </c>
      <c r="H5884" s="31">
        <f t="shared" si="185"/>
        <v>45.31</v>
      </c>
    </row>
    <row r="5885" spans="1:8" ht="27">
      <c r="A5885" s="359" t="s">
        <v>28686</v>
      </c>
      <c r="B5885" s="314" t="s">
        <v>28687</v>
      </c>
      <c r="C5885" s="359" t="s">
        <v>28688</v>
      </c>
      <c r="D5885" s="359" t="s">
        <v>8516</v>
      </c>
      <c r="F5885" t="str">
        <f t="shared" si="186"/>
        <v>100195</v>
      </c>
      <c r="H5885" s="31">
        <f t="shared" si="185"/>
        <v>0.66</v>
      </c>
    </row>
    <row r="5886" spans="1:8" ht="27">
      <c r="A5886" s="359" t="s">
        <v>28689</v>
      </c>
      <c r="B5886" s="314" t="s">
        <v>28690</v>
      </c>
      <c r="C5886" s="359" t="s">
        <v>28688</v>
      </c>
      <c r="D5886" s="359" t="s">
        <v>13199</v>
      </c>
      <c r="F5886" t="str">
        <f t="shared" si="186"/>
        <v>100196</v>
      </c>
      <c r="H5886" s="31">
        <f t="shared" si="185"/>
        <v>1.1100000000000001</v>
      </c>
    </row>
    <row r="5887" spans="1:8" ht="27">
      <c r="A5887" s="359" t="s">
        <v>28691</v>
      </c>
      <c r="B5887" s="314" t="s">
        <v>28692</v>
      </c>
      <c r="C5887" s="359" t="s">
        <v>28688</v>
      </c>
      <c r="D5887" s="359" t="s">
        <v>13711</v>
      </c>
      <c r="F5887" t="str">
        <f t="shared" si="186"/>
        <v>100197</v>
      </c>
      <c r="H5887" s="31">
        <f t="shared" si="185"/>
        <v>1.67</v>
      </c>
    </row>
    <row r="5888" spans="1:8" ht="27">
      <c r="A5888" s="359" t="s">
        <v>28693</v>
      </c>
      <c r="B5888" s="314" t="s">
        <v>28694</v>
      </c>
      <c r="C5888" s="359" t="s">
        <v>28688</v>
      </c>
      <c r="D5888" s="359" t="s">
        <v>8288</v>
      </c>
      <c r="F5888" t="str">
        <f t="shared" si="186"/>
        <v>100198</v>
      </c>
      <c r="H5888" s="31">
        <f t="shared" si="185"/>
        <v>0.23</v>
      </c>
    </row>
    <row r="5889" spans="1:8" ht="27">
      <c r="A5889" s="359" t="s">
        <v>28695</v>
      </c>
      <c r="B5889" s="314" t="s">
        <v>28696</v>
      </c>
      <c r="C5889" s="359" t="s">
        <v>28688</v>
      </c>
      <c r="D5889" s="359" t="s">
        <v>8086</v>
      </c>
      <c r="F5889" t="str">
        <f t="shared" si="186"/>
        <v>100199</v>
      </c>
      <c r="H5889" s="31">
        <f t="shared" si="185"/>
        <v>0.28000000000000003</v>
      </c>
    </row>
    <row r="5890" spans="1:8" ht="27">
      <c r="A5890" s="359" t="s">
        <v>28697</v>
      </c>
      <c r="B5890" s="314" t="s">
        <v>28698</v>
      </c>
      <c r="C5890" s="359" t="s">
        <v>28688</v>
      </c>
      <c r="D5890" s="359" t="s">
        <v>13690</v>
      </c>
      <c r="F5890" t="str">
        <f t="shared" si="186"/>
        <v>100200</v>
      </c>
      <c r="H5890" s="31">
        <f t="shared" si="185"/>
        <v>0.33</v>
      </c>
    </row>
    <row r="5891" spans="1:8" ht="27">
      <c r="A5891" s="359" t="s">
        <v>28699</v>
      </c>
      <c r="B5891" s="314" t="s">
        <v>28700</v>
      </c>
      <c r="C5891" s="359" t="s">
        <v>28688</v>
      </c>
      <c r="D5891" s="359" t="s">
        <v>8200</v>
      </c>
      <c r="F5891" t="str">
        <f t="shared" si="186"/>
        <v>100201</v>
      </c>
      <c r="H5891" s="31">
        <f t="shared" si="185"/>
        <v>0.68</v>
      </c>
    </row>
    <row r="5892" spans="1:8" ht="27">
      <c r="A5892" s="359" t="s">
        <v>28701</v>
      </c>
      <c r="B5892" s="314" t="s">
        <v>28702</v>
      </c>
      <c r="C5892" s="359" t="s">
        <v>28688</v>
      </c>
      <c r="D5892" s="359" t="s">
        <v>8134</v>
      </c>
      <c r="F5892" t="str">
        <f t="shared" si="186"/>
        <v>100202</v>
      </c>
      <c r="H5892" s="31">
        <f t="shared" si="185"/>
        <v>0.79</v>
      </c>
    </row>
    <row r="5893" spans="1:8" ht="27">
      <c r="A5893" s="359" t="s">
        <v>28703</v>
      </c>
      <c r="B5893" s="314" t="s">
        <v>28704</v>
      </c>
      <c r="C5893" s="359" t="s">
        <v>28688</v>
      </c>
      <c r="D5893" s="359" t="s">
        <v>23302</v>
      </c>
      <c r="F5893" t="str">
        <f t="shared" si="186"/>
        <v>100203</v>
      </c>
      <c r="H5893" s="31">
        <f t="shared" ref="H5893:H5956" si="187">ROUND(D5893*(1+$H$1),2)</f>
        <v>0.93</v>
      </c>
    </row>
    <row r="5894" spans="1:8" ht="40.5">
      <c r="A5894" s="359" t="s">
        <v>28705</v>
      </c>
      <c r="B5894" s="314" t="s">
        <v>28706</v>
      </c>
      <c r="C5894" s="359" t="s">
        <v>28688</v>
      </c>
      <c r="D5894" s="359" t="s">
        <v>8894</v>
      </c>
      <c r="F5894" t="str">
        <f t="shared" si="186"/>
        <v>100204</v>
      </c>
      <c r="H5894" s="31">
        <f t="shared" si="187"/>
        <v>0.1</v>
      </c>
    </row>
    <row r="5895" spans="1:8" ht="27">
      <c r="A5895" s="359" t="s">
        <v>28707</v>
      </c>
      <c r="B5895" s="314" t="s">
        <v>28708</v>
      </c>
      <c r="C5895" s="359" t="s">
        <v>2240</v>
      </c>
      <c r="D5895" s="359" t="s">
        <v>28709</v>
      </c>
      <c r="F5895" t="str">
        <f t="shared" si="186"/>
        <v>100205</v>
      </c>
      <c r="H5895" s="31">
        <f t="shared" si="187"/>
        <v>1248.5</v>
      </c>
    </row>
    <row r="5896" spans="1:8" ht="27">
      <c r="A5896" s="359" t="s">
        <v>28710</v>
      </c>
      <c r="B5896" s="314" t="s">
        <v>28711</v>
      </c>
      <c r="C5896" s="359" t="s">
        <v>2240</v>
      </c>
      <c r="D5896" s="359" t="s">
        <v>28712</v>
      </c>
      <c r="F5896" t="str">
        <f t="shared" si="186"/>
        <v>100206</v>
      </c>
      <c r="H5896" s="31">
        <f t="shared" si="187"/>
        <v>902.45</v>
      </c>
    </row>
    <row r="5897" spans="1:8" ht="27">
      <c r="A5897" s="359" t="s">
        <v>28713</v>
      </c>
      <c r="B5897" s="314" t="s">
        <v>28714</v>
      </c>
      <c r="C5897" s="359" t="s">
        <v>2240</v>
      </c>
      <c r="D5897" s="359" t="s">
        <v>28715</v>
      </c>
      <c r="F5897" t="str">
        <f t="shared" si="186"/>
        <v>100207</v>
      </c>
      <c r="H5897" s="31">
        <f t="shared" si="187"/>
        <v>392.84</v>
      </c>
    </row>
    <row r="5898" spans="1:8" ht="40.5">
      <c r="A5898" s="359" t="s">
        <v>28716</v>
      </c>
      <c r="B5898" s="314" t="s">
        <v>28717</v>
      </c>
      <c r="C5898" s="359" t="s">
        <v>28718</v>
      </c>
      <c r="D5898" s="359" t="s">
        <v>13831</v>
      </c>
      <c r="F5898" t="str">
        <f t="shared" si="186"/>
        <v>100208</v>
      </c>
      <c r="H5898" s="31">
        <f t="shared" si="187"/>
        <v>16.52</v>
      </c>
    </row>
    <row r="5899" spans="1:8" ht="40.5">
      <c r="A5899" s="359" t="s">
        <v>28719</v>
      </c>
      <c r="B5899" s="314" t="s">
        <v>28720</v>
      </c>
      <c r="C5899" s="359" t="s">
        <v>28718</v>
      </c>
      <c r="D5899" s="359" t="s">
        <v>13065</v>
      </c>
      <c r="F5899" t="str">
        <f t="shared" si="186"/>
        <v>100209</v>
      </c>
      <c r="H5899" s="31">
        <f t="shared" si="187"/>
        <v>8.26</v>
      </c>
    </row>
    <row r="5900" spans="1:8" ht="40.5">
      <c r="A5900" s="359" t="s">
        <v>28721</v>
      </c>
      <c r="B5900" s="314" t="s">
        <v>28722</v>
      </c>
      <c r="C5900" s="359" t="s">
        <v>28718</v>
      </c>
      <c r="D5900" s="359" t="s">
        <v>22397</v>
      </c>
      <c r="F5900" t="str">
        <f t="shared" si="186"/>
        <v>100210</v>
      </c>
      <c r="H5900" s="31">
        <f t="shared" si="187"/>
        <v>15.21</v>
      </c>
    </row>
    <row r="5901" spans="1:8" ht="40.5">
      <c r="A5901" s="359" t="s">
        <v>28723</v>
      </c>
      <c r="B5901" s="314" t="s">
        <v>28724</v>
      </c>
      <c r="C5901" s="359" t="s">
        <v>28718</v>
      </c>
      <c r="D5901" s="359" t="s">
        <v>8732</v>
      </c>
      <c r="F5901" t="str">
        <f t="shared" si="186"/>
        <v>100211</v>
      </c>
      <c r="H5901" s="31">
        <f t="shared" si="187"/>
        <v>5.87</v>
      </c>
    </row>
    <row r="5902" spans="1:8" ht="40.5">
      <c r="A5902" s="359" t="s">
        <v>28725</v>
      </c>
      <c r="B5902" s="314" t="s">
        <v>28726</v>
      </c>
      <c r="C5902" s="359" t="s">
        <v>28718</v>
      </c>
      <c r="D5902" s="359" t="s">
        <v>9897</v>
      </c>
      <c r="F5902" t="str">
        <f t="shared" si="186"/>
        <v>100212</v>
      </c>
      <c r="H5902" s="31">
        <f t="shared" si="187"/>
        <v>6.48</v>
      </c>
    </row>
    <row r="5903" spans="1:8" ht="40.5">
      <c r="A5903" s="359" t="s">
        <v>28727</v>
      </c>
      <c r="B5903" s="314" t="s">
        <v>28728</v>
      </c>
      <c r="C5903" s="359" t="s">
        <v>28718</v>
      </c>
      <c r="D5903" s="359" t="s">
        <v>12053</v>
      </c>
      <c r="F5903" t="str">
        <f t="shared" ref="F5903:F5925" si="188">TRIM(A5903)</f>
        <v>100213</v>
      </c>
      <c r="H5903" s="31">
        <f t="shared" si="187"/>
        <v>2.3199999999999998</v>
      </c>
    </row>
    <row r="5904" spans="1:8" ht="40.5">
      <c r="A5904" s="359" t="s">
        <v>28729</v>
      </c>
      <c r="B5904" s="314" t="s">
        <v>28730</v>
      </c>
      <c r="C5904" s="359" t="s">
        <v>28718</v>
      </c>
      <c r="D5904" s="359" t="s">
        <v>24704</v>
      </c>
      <c r="F5904" t="str">
        <f t="shared" si="188"/>
        <v>100214</v>
      </c>
      <c r="H5904" s="31">
        <f t="shared" si="187"/>
        <v>3.57</v>
      </c>
    </row>
    <row r="5905" spans="1:8" ht="40.5">
      <c r="A5905" s="359" t="s">
        <v>28731</v>
      </c>
      <c r="B5905" s="314" t="s">
        <v>28732</v>
      </c>
      <c r="C5905" s="359" t="s">
        <v>28718</v>
      </c>
      <c r="D5905" s="359" t="s">
        <v>8274</v>
      </c>
      <c r="F5905" t="str">
        <f t="shared" si="188"/>
        <v>100215</v>
      </c>
      <c r="H5905" s="31">
        <f t="shared" si="187"/>
        <v>3.06</v>
      </c>
    </row>
    <row r="5906" spans="1:8" ht="40.5">
      <c r="A5906" s="359" t="s">
        <v>28733</v>
      </c>
      <c r="B5906" s="314" t="s">
        <v>28734</v>
      </c>
      <c r="C5906" s="359" t="s">
        <v>28718</v>
      </c>
      <c r="D5906" s="359" t="s">
        <v>13207</v>
      </c>
      <c r="F5906" t="str">
        <f t="shared" si="188"/>
        <v>100216</v>
      </c>
      <c r="H5906" s="31">
        <f t="shared" si="187"/>
        <v>0.82</v>
      </c>
    </row>
    <row r="5907" spans="1:8" ht="40.5">
      <c r="A5907" s="359" t="s">
        <v>28735</v>
      </c>
      <c r="B5907" s="314" t="s">
        <v>28736</v>
      </c>
      <c r="C5907" s="359" t="s">
        <v>28718</v>
      </c>
      <c r="D5907" s="359" t="s">
        <v>23299</v>
      </c>
      <c r="F5907" t="str">
        <f t="shared" si="188"/>
        <v>100217</v>
      </c>
      <c r="H5907" s="31">
        <f t="shared" si="187"/>
        <v>2.8</v>
      </c>
    </row>
    <row r="5908" spans="1:8" ht="54">
      <c r="A5908" s="359" t="s">
        <v>28737</v>
      </c>
      <c r="B5908" s="314" t="s">
        <v>28738</v>
      </c>
      <c r="C5908" s="359" t="s">
        <v>28718</v>
      </c>
      <c r="D5908" s="359" t="s">
        <v>22554</v>
      </c>
      <c r="F5908" t="str">
        <f t="shared" si="188"/>
        <v>100218</v>
      </c>
      <c r="H5908" s="31">
        <f t="shared" si="187"/>
        <v>1.9</v>
      </c>
    </row>
    <row r="5909" spans="1:8" ht="54">
      <c r="A5909" s="359" t="s">
        <v>28739</v>
      </c>
      <c r="B5909" s="314" t="s">
        <v>28740</v>
      </c>
      <c r="C5909" s="359" t="s">
        <v>28718</v>
      </c>
      <c r="D5909" s="359" t="s">
        <v>13205</v>
      </c>
      <c r="F5909" t="str">
        <f t="shared" si="188"/>
        <v>100219</v>
      </c>
      <c r="H5909" s="31">
        <f t="shared" si="187"/>
        <v>0.42</v>
      </c>
    </row>
    <row r="5910" spans="1:8" ht="40.5">
      <c r="A5910" s="359" t="s">
        <v>28741</v>
      </c>
      <c r="B5910" s="314" t="s">
        <v>28742</v>
      </c>
      <c r="C5910" s="359" t="s">
        <v>28743</v>
      </c>
      <c r="D5910" s="359" t="s">
        <v>27438</v>
      </c>
      <c r="F5910" t="str">
        <f t="shared" si="188"/>
        <v>100220</v>
      </c>
      <c r="H5910" s="31">
        <f t="shared" si="187"/>
        <v>23.73</v>
      </c>
    </row>
    <row r="5911" spans="1:8" ht="40.5">
      <c r="A5911" s="359" t="s">
        <v>28744</v>
      </c>
      <c r="B5911" s="314" t="s">
        <v>28745</v>
      </c>
      <c r="C5911" s="359" t="s">
        <v>28743</v>
      </c>
      <c r="D5911" s="359" t="s">
        <v>8441</v>
      </c>
      <c r="F5911" t="str">
        <f t="shared" si="188"/>
        <v>100221</v>
      </c>
      <c r="H5911" s="31">
        <f t="shared" si="187"/>
        <v>26.89</v>
      </c>
    </row>
    <row r="5912" spans="1:8" ht="40.5">
      <c r="A5912" s="359" t="s">
        <v>28746</v>
      </c>
      <c r="B5912" s="314" t="s">
        <v>28747</v>
      </c>
      <c r="C5912" s="359" t="s">
        <v>28743</v>
      </c>
      <c r="D5912" s="359" t="s">
        <v>23420</v>
      </c>
      <c r="F5912" t="str">
        <f t="shared" si="188"/>
        <v>100222</v>
      </c>
      <c r="H5912" s="31">
        <f t="shared" si="187"/>
        <v>10.19</v>
      </c>
    </row>
    <row r="5913" spans="1:8" ht="40.5">
      <c r="A5913" s="359" t="s">
        <v>28748</v>
      </c>
      <c r="B5913" s="314" t="s">
        <v>28749</v>
      </c>
      <c r="C5913" s="359" t="s">
        <v>28743</v>
      </c>
      <c r="D5913" s="359" t="s">
        <v>22413</v>
      </c>
      <c r="F5913" t="str">
        <f t="shared" si="188"/>
        <v>100223</v>
      </c>
      <c r="H5913" s="31">
        <f t="shared" si="187"/>
        <v>4.76</v>
      </c>
    </row>
    <row r="5914" spans="1:8" ht="40.5">
      <c r="A5914" s="359" t="s">
        <v>28750</v>
      </c>
      <c r="B5914" s="314" t="s">
        <v>28751</v>
      </c>
      <c r="C5914" s="359" t="s">
        <v>28743</v>
      </c>
      <c r="D5914" s="359" t="s">
        <v>23299</v>
      </c>
      <c r="F5914" t="str">
        <f t="shared" si="188"/>
        <v>100224</v>
      </c>
      <c r="H5914" s="31">
        <f t="shared" si="187"/>
        <v>2.8</v>
      </c>
    </row>
    <row r="5915" spans="1:8" ht="27">
      <c r="A5915" s="359" t="s">
        <v>28752</v>
      </c>
      <c r="B5915" s="314" t="s">
        <v>28753</v>
      </c>
      <c r="C5915" s="359" t="s">
        <v>28754</v>
      </c>
      <c r="D5915" s="359" t="s">
        <v>12296</v>
      </c>
      <c r="F5915" t="str">
        <f t="shared" si="188"/>
        <v>100225</v>
      </c>
      <c r="H5915" s="31">
        <f t="shared" si="187"/>
        <v>1.86</v>
      </c>
    </row>
    <row r="5916" spans="1:8" ht="27">
      <c r="A5916" s="359" t="s">
        <v>28755</v>
      </c>
      <c r="B5916" s="314" t="s">
        <v>28756</v>
      </c>
      <c r="C5916" s="359" t="s">
        <v>28754</v>
      </c>
      <c r="D5916" s="359" t="s">
        <v>8749</v>
      </c>
      <c r="F5916" t="str">
        <f t="shared" si="188"/>
        <v>100226</v>
      </c>
      <c r="H5916" s="31">
        <f t="shared" si="187"/>
        <v>0.56999999999999995</v>
      </c>
    </row>
    <row r="5917" spans="1:8" ht="27">
      <c r="A5917" s="359" t="s">
        <v>28757</v>
      </c>
      <c r="B5917" s="314" t="s">
        <v>28758</v>
      </c>
      <c r="C5917" s="359" t="s">
        <v>28754</v>
      </c>
      <c r="D5917" s="359" t="s">
        <v>8622</v>
      </c>
      <c r="F5917" t="str">
        <f t="shared" si="188"/>
        <v>100227</v>
      </c>
      <c r="H5917" s="31">
        <f t="shared" si="187"/>
        <v>0.86</v>
      </c>
    </row>
    <row r="5918" spans="1:8" ht="40.5">
      <c r="A5918" s="359" t="s">
        <v>28759</v>
      </c>
      <c r="B5918" s="314" t="s">
        <v>28760</v>
      </c>
      <c r="C5918" s="359" t="s">
        <v>28754</v>
      </c>
      <c r="D5918" s="359" t="s">
        <v>8181</v>
      </c>
      <c r="F5918" t="str">
        <f t="shared" si="188"/>
        <v>100228</v>
      </c>
      <c r="H5918" s="31">
        <f t="shared" si="187"/>
        <v>0.26</v>
      </c>
    </row>
    <row r="5919" spans="1:8" ht="27">
      <c r="A5919" s="359" t="s">
        <v>28761</v>
      </c>
      <c r="B5919" s="314" t="s">
        <v>28762</v>
      </c>
      <c r="C5919" s="359" t="s">
        <v>70</v>
      </c>
      <c r="D5919" s="359" t="s">
        <v>8724</v>
      </c>
      <c r="F5919" t="str">
        <f t="shared" si="188"/>
        <v>100229</v>
      </c>
      <c r="H5919" s="31">
        <f t="shared" si="187"/>
        <v>0.01</v>
      </c>
    </row>
    <row r="5920" spans="1:8" ht="27">
      <c r="A5920" s="359" t="s">
        <v>28763</v>
      </c>
      <c r="B5920" s="314" t="s">
        <v>28764</v>
      </c>
      <c r="C5920" s="359" t="s">
        <v>70</v>
      </c>
      <c r="D5920" s="359" t="s">
        <v>8724</v>
      </c>
      <c r="F5920" t="str">
        <f t="shared" si="188"/>
        <v>100230</v>
      </c>
      <c r="H5920" s="31">
        <f t="shared" si="187"/>
        <v>0.01</v>
      </c>
    </row>
    <row r="5921" spans="1:8" ht="27">
      <c r="A5921" s="359" t="s">
        <v>28765</v>
      </c>
      <c r="B5921" s="314" t="s">
        <v>28766</v>
      </c>
      <c r="C5921" s="359" t="s">
        <v>70</v>
      </c>
      <c r="D5921" s="359" t="s">
        <v>8190</v>
      </c>
      <c r="F5921" t="str">
        <f t="shared" si="188"/>
        <v>100231</v>
      </c>
      <c r="H5921" s="31">
        <f t="shared" si="187"/>
        <v>0.03</v>
      </c>
    </row>
    <row r="5922" spans="1:8" ht="40.5">
      <c r="A5922" s="359" t="s">
        <v>28767</v>
      </c>
      <c r="B5922" s="314" t="s">
        <v>28768</v>
      </c>
      <c r="C5922" s="359" t="s">
        <v>112</v>
      </c>
      <c r="D5922" s="359" t="s">
        <v>8366</v>
      </c>
      <c r="F5922" t="str">
        <f t="shared" si="188"/>
        <v>100232</v>
      </c>
      <c r="H5922" s="31">
        <f t="shared" si="187"/>
        <v>0.31</v>
      </c>
    </row>
    <row r="5923" spans="1:8" ht="40.5">
      <c r="A5923" s="359" t="s">
        <v>28769</v>
      </c>
      <c r="B5923" s="314" t="s">
        <v>28770</v>
      </c>
      <c r="C5923" s="359" t="s">
        <v>112</v>
      </c>
      <c r="D5923" s="359" t="s">
        <v>8383</v>
      </c>
      <c r="F5923" t="str">
        <f t="shared" si="188"/>
        <v>100233</v>
      </c>
      <c r="H5923" s="31">
        <f t="shared" si="187"/>
        <v>0.15</v>
      </c>
    </row>
    <row r="5924" spans="1:8" ht="40.5">
      <c r="A5924" s="359" t="s">
        <v>28771</v>
      </c>
      <c r="B5924" s="314" t="s">
        <v>28772</v>
      </c>
      <c r="C5924" s="359" t="s">
        <v>72</v>
      </c>
      <c r="D5924" s="359" t="s">
        <v>13192</v>
      </c>
      <c r="F5924" t="str">
        <f t="shared" si="188"/>
        <v>100234</v>
      </c>
      <c r="H5924" s="31">
        <f t="shared" si="187"/>
        <v>0.46</v>
      </c>
    </row>
    <row r="5925" spans="1:8" ht="27">
      <c r="A5925" s="359" t="s">
        <v>28773</v>
      </c>
      <c r="B5925" s="314" t="s">
        <v>28774</v>
      </c>
      <c r="C5925" s="359" t="s">
        <v>68</v>
      </c>
      <c r="D5925" s="359" t="s">
        <v>8190</v>
      </c>
      <c r="F5925" t="str">
        <f t="shared" si="188"/>
        <v>100235</v>
      </c>
      <c r="H5925" s="31">
        <f t="shared" si="187"/>
        <v>0.03</v>
      </c>
    </row>
    <row r="5926" spans="1:8" ht="40.5">
      <c r="A5926" s="359" t="s">
        <v>28775</v>
      </c>
      <c r="B5926" s="314" t="s">
        <v>28776</v>
      </c>
      <c r="C5926" s="359" t="s">
        <v>28777</v>
      </c>
      <c r="D5926" s="359" t="s">
        <v>17866</v>
      </c>
      <c r="H5926" s="31">
        <f t="shared" si="187"/>
        <v>2.36</v>
      </c>
    </row>
    <row r="5927" spans="1:8" ht="40.5">
      <c r="A5927" s="359" t="s">
        <v>28778</v>
      </c>
      <c r="B5927" s="314" t="s">
        <v>28779</v>
      </c>
      <c r="C5927" s="359" t="s">
        <v>28777</v>
      </c>
      <c r="D5927" s="359" t="s">
        <v>8309</v>
      </c>
      <c r="H5927" s="31">
        <f t="shared" si="187"/>
        <v>2.83</v>
      </c>
    </row>
    <row r="5928" spans="1:8" ht="40.5">
      <c r="A5928" s="359" t="s">
        <v>28780</v>
      </c>
      <c r="B5928" s="314" t="s">
        <v>28781</v>
      </c>
      <c r="C5928" s="359" t="s">
        <v>28777</v>
      </c>
      <c r="D5928" s="359" t="s">
        <v>13709</v>
      </c>
      <c r="H5928" s="31">
        <f t="shared" si="187"/>
        <v>4.53</v>
      </c>
    </row>
    <row r="5929" spans="1:8" ht="40.5">
      <c r="A5929" s="359" t="s">
        <v>28782</v>
      </c>
      <c r="B5929" s="314" t="s">
        <v>28783</v>
      </c>
      <c r="C5929" s="359" t="s">
        <v>28777</v>
      </c>
      <c r="D5929" s="359" t="s">
        <v>13895</v>
      </c>
      <c r="H5929" s="31">
        <f t="shared" si="187"/>
        <v>5.67</v>
      </c>
    </row>
    <row r="5930" spans="1:8" ht="40.5">
      <c r="A5930" s="359" t="s">
        <v>28784</v>
      </c>
      <c r="B5930" s="314" t="s">
        <v>28785</v>
      </c>
      <c r="C5930" s="359" t="s">
        <v>28777</v>
      </c>
      <c r="D5930" s="359" t="s">
        <v>13759</v>
      </c>
      <c r="H5930" s="31">
        <f t="shared" si="187"/>
        <v>3.4</v>
      </c>
    </row>
    <row r="5931" spans="1:8" ht="54">
      <c r="A5931" s="359" t="s">
        <v>28786</v>
      </c>
      <c r="B5931" s="314" t="s">
        <v>28787</v>
      </c>
      <c r="C5931" s="359" t="s">
        <v>28777</v>
      </c>
      <c r="D5931" s="359" t="s">
        <v>13895</v>
      </c>
      <c r="H5931" s="31">
        <f t="shared" si="187"/>
        <v>5.67</v>
      </c>
    </row>
    <row r="5932" spans="1:8" ht="54">
      <c r="A5932" s="359" t="s">
        <v>28788</v>
      </c>
      <c r="B5932" s="314" t="s">
        <v>28789</v>
      </c>
      <c r="C5932" s="359" t="s">
        <v>28777</v>
      </c>
      <c r="D5932" s="359" t="s">
        <v>21712</v>
      </c>
      <c r="H5932" s="31">
        <f t="shared" si="187"/>
        <v>16.77</v>
      </c>
    </row>
    <row r="5933" spans="1:8" ht="40.5">
      <c r="A5933" s="359" t="s">
        <v>28790</v>
      </c>
      <c r="B5933" s="314" t="s">
        <v>28791</v>
      </c>
      <c r="C5933" s="359" t="s">
        <v>28777</v>
      </c>
      <c r="D5933" s="359" t="s">
        <v>22132</v>
      </c>
      <c r="H5933" s="31">
        <f t="shared" si="187"/>
        <v>2.72</v>
      </c>
    </row>
    <row r="5934" spans="1:8" ht="40.5">
      <c r="A5934" s="359" t="s">
        <v>28792</v>
      </c>
      <c r="B5934" s="314" t="s">
        <v>28793</v>
      </c>
      <c r="C5934" s="359" t="s">
        <v>28777</v>
      </c>
      <c r="D5934" s="359" t="s">
        <v>13759</v>
      </c>
      <c r="H5934" s="31">
        <f t="shared" si="187"/>
        <v>3.4</v>
      </c>
    </row>
    <row r="5935" spans="1:8" ht="40.5">
      <c r="A5935" s="359" t="s">
        <v>28794</v>
      </c>
      <c r="B5935" s="314" t="s">
        <v>28795</v>
      </c>
      <c r="C5935" s="359" t="s">
        <v>28777</v>
      </c>
      <c r="D5935" s="359" t="s">
        <v>14327</v>
      </c>
      <c r="H5935" s="31">
        <f t="shared" si="187"/>
        <v>6.8</v>
      </c>
    </row>
    <row r="5936" spans="1:8" ht="67.5">
      <c r="A5936" s="359" t="s">
        <v>28796</v>
      </c>
      <c r="B5936" s="314" t="s">
        <v>28797</v>
      </c>
      <c r="C5936" s="359" t="s">
        <v>28777</v>
      </c>
      <c r="D5936" s="359" t="s">
        <v>8127</v>
      </c>
      <c r="H5936" s="31">
        <f t="shared" si="187"/>
        <v>2.2599999999999998</v>
      </c>
    </row>
    <row r="5937" spans="1:8" ht="67.5">
      <c r="A5937" s="359" t="s">
        <v>28798</v>
      </c>
      <c r="B5937" s="314" t="s">
        <v>28799</v>
      </c>
      <c r="C5937" s="359" t="s">
        <v>28777</v>
      </c>
      <c r="D5937" s="359" t="s">
        <v>8309</v>
      </c>
      <c r="H5937" s="31">
        <f t="shared" si="187"/>
        <v>2.83</v>
      </c>
    </row>
    <row r="5938" spans="1:8" ht="67.5">
      <c r="A5938" s="359" t="s">
        <v>28800</v>
      </c>
      <c r="B5938" s="314" t="s">
        <v>28801</v>
      </c>
      <c r="C5938" s="359" t="s">
        <v>28777</v>
      </c>
      <c r="D5938" s="359" t="s">
        <v>25336</v>
      </c>
      <c r="H5938" s="31">
        <f t="shared" si="187"/>
        <v>11.18</v>
      </c>
    </row>
    <row r="5939" spans="1:8" ht="54">
      <c r="A5939" s="359" t="s">
        <v>28802</v>
      </c>
      <c r="B5939" s="314" t="s">
        <v>28803</v>
      </c>
      <c r="C5939" s="359" t="s">
        <v>28777</v>
      </c>
      <c r="D5939" s="359" t="s">
        <v>8127</v>
      </c>
      <c r="H5939" s="31">
        <f t="shared" si="187"/>
        <v>2.2599999999999998</v>
      </c>
    </row>
    <row r="5940" spans="1:8" ht="54">
      <c r="A5940" s="359" t="s">
        <v>28804</v>
      </c>
      <c r="B5940" s="314" t="s">
        <v>28805</v>
      </c>
      <c r="C5940" s="359" t="s">
        <v>28777</v>
      </c>
      <c r="D5940" s="359" t="s">
        <v>23787</v>
      </c>
      <c r="H5940" s="31">
        <f t="shared" si="187"/>
        <v>3.78</v>
      </c>
    </row>
    <row r="5941" spans="1:8" ht="54">
      <c r="A5941" s="359" t="s">
        <v>28806</v>
      </c>
      <c r="B5941" s="314" t="s">
        <v>28807</v>
      </c>
      <c r="C5941" s="359" t="s">
        <v>28777</v>
      </c>
      <c r="D5941" s="359" t="s">
        <v>25336</v>
      </c>
      <c r="H5941" s="31">
        <f t="shared" si="187"/>
        <v>11.18</v>
      </c>
    </row>
    <row r="5942" spans="1:8" ht="54">
      <c r="A5942" s="359" t="s">
        <v>28808</v>
      </c>
      <c r="B5942" s="314" t="s">
        <v>28809</v>
      </c>
      <c r="C5942" s="359" t="s">
        <v>28777</v>
      </c>
      <c r="D5942" s="359" t="s">
        <v>21712</v>
      </c>
      <c r="H5942" s="31">
        <f t="shared" si="187"/>
        <v>16.77</v>
      </c>
    </row>
    <row r="5943" spans="1:8" ht="54">
      <c r="A5943" s="359" t="s">
        <v>28810</v>
      </c>
      <c r="B5943" s="314" t="s">
        <v>28811</v>
      </c>
      <c r="C5943" s="359" t="s">
        <v>28777</v>
      </c>
      <c r="D5943" s="359" t="s">
        <v>14925</v>
      </c>
      <c r="H5943" s="31">
        <f t="shared" si="187"/>
        <v>22.36</v>
      </c>
    </row>
    <row r="5944" spans="1:8" ht="54">
      <c r="A5944" s="359" t="s">
        <v>28812</v>
      </c>
      <c r="B5944" s="314" t="s">
        <v>28813</v>
      </c>
      <c r="C5944" s="359" t="s">
        <v>28777</v>
      </c>
      <c r="D5944" s="359" t="s">
        <v>25147</v>
      </c>
      <c r="H5944" s="31">
        <f t="shared" si="187"/>
        <v>33.54</v>
      </c>
    </row>
    <row r="5945" spans="1:8" ht="40.5">
      <c r="A5945" s="359" t="s">
        <v>28814</v>
      </c>
      <c r="B5945" s="314" t="s">
        <v>28815</v>
      </c>
      <c r="C5945" s="359" t="s">
        <v>28777</v>
      </c>
      <c r="D5945" s="359" t="s">
        <v>23291</v>
      </c>
      <c r="H5945" s="31">
        <f t="shared" si="187"/>
        <v>11.35</v>
      </c>
    </row>
    <row r="5946" spans="1:8" ht="40.5">
      <c r="A5946" s="359" t="s">
        <v>28816</v>
      </c>
      <c r="B5946" s="314" t="s">
        <v>28817</v>
      </c>
      <c r="C5946" s="359" t="s">
        <v>28777</v>
      </c>
      <c r="D5946" s="359" t="s">
        <v>13901</v>
      </c>
      <c r="H5946" s="31">
        <f t="shared" si="187"/>
        <v>7.56</v>
      </c>
    </row>
    <row r="5947" spans="1:8" ht="40.5">
      <c r="A5947" s="359" t="s">
        <v>28818</v>
      </c>
      <c r="B5947" s="314" t="s">
        <v>28819</v>
      </c>
      <c r="C5947" s="359" t="s">
        <v>28777</v>
      </c>
      <c r="D5947" s="359" t="s">
        <v>13709</v>
      </c>
      <c r="H5947" s="31">
        <f t="shared" si="187"/>
        <v>4.53</v>
      </c>
    </row>
    <row r="5948" spans="1:8" ht="40.5">
      <c r="A5948" s="359" t="s">
        <v>28820</v>
      </c>
      <c r="B5948" s="314" t="s">
        <v>28821</v>
      </c>
      <c r="C5948" s="359" t="s">
        <v>28777</v>
      </c>
      <c r="D5948" s="359" t="s">
        <v>23291</v>
      </c>
      <c r="H5948" s="31">
        <f t="shared" si="187"/>
        <v>11.35</v>
      </c>
    </row>
    <row r="5949" spans="1:8" ht="40.5">
      <c r="A5949" s="359" t="s">
        <v>28822</v>
      </c>
      <c r="B5949" s="314" t="s">
        <v>28823</v>
      </c>
      <c r="C5949" s="359" t="s">
        <v>28777</v>
      </c>
      <c r="D5949" s="359" t="s">
        <v>14925</v>
      </c>
      <c r="H5949" s="31">
        <f t="shared" si="187"/>
        <v>22.36</v>
      </c>
    </row>
    <row r="5950" spans="1:8" ht="40.5">
      <c r="A5950" s="359" t="s">
        <v>28824</v>
      </c>
      <c r="B5950" s="314" t="s">
        <v>28825</v>
      </c>
      <c r="C5950" s="359" t="s">
        <v>28688</v>
      </c>
      <c r="D5950" s="359" t="s">
        <v>9102</v>
      </c>
      <c r="H5950" s="31">
        <f t="shared" si="187"/>
        <v>7.36</v>
      </c>
    </row>
    <row r="5951" spans="1:8" ht="40.5">
      <c r="A5951" s="359" t="s">
        <v>28826</v>
      </c>
      <c r="B5951" s="314" t="s">
        <v>28827</v>
      </c>
      <c r="C5951" s="359" t="s">
        <v>28688</v>
      </c>
      <c r="D5951" s="359" t="s">
        <v>8675</v>
      </c>
      <c r="H5951" s="31">
        <f t="shared" si="187"/>
        <v>4.63</v>
      </c>
    </row>
    <row r="5952" spans="1:8" ht="40.5">
      <c r="A5952" s="359" t="s">
        <v>28828</v>
      </c>
      <c r="B5952" s="314" t="s">
        <v>28829</v>
      </c>
      <c r="C5952" s="359" t="s">
        <v>28688</v>
      </c>
      <c r="D5952" s="359" t="s">
        <v>13695</v>
      </c>
      <c r="H5952" s="31">
        <f t="shared" si="187"/>
        <v>2.87</v>
      </c>
    </row>
    <row r="5953" spans="1:8" ht="40.5">
      <c r="A5953" s="359" t="s">
        <v>28830</v>
      </c>
      <c r="B5953" s="314" t="s">
        <v>28831</v>
      </c>
      <c r="C5953" s="359" t="s">
        <v>28688</v>
      </c>
      <c r="D5953" s="359" t="s">
        <v>13372</v>
      </c>
      <c r="H5953" s="31">
        <f t="shared" si="187"/>
        <v>1.84</v>
      </c>
    </row>
    <row r="5954" spans="1:8" ht="27">
      <c r="A5954" s="359" t="s">
        <v>28832</v>
      </c>
      <c r="B5954" s="314" t="s">
        <v>28833</v>
      </c>
      <c r="C5954" s="359" t="s">
        <v>28743</v>
      </c>
      <c r="D5954" s="359" t="s">
        <v>21691</v>
      </c>
      <c r="H5954" s="31">
        <f t="shared" si="187"/>
        <v>33.49</v>
      </c>
    </row>
    <row r="5955" spans="1:8" ht="15" customHeight="1">
      <c r="A5955" s="359" t="s">
        <v>28834</v>
      </c>
      <c r="B5955" s="314" t="s">
        <v>28835</v>
      </c>
      <c r="C5955" s="359" t="s">
        <v>72</v>
      </c>
      <c r="D5955" s="359" t="s">
        <v>8391</v>
      </c>
      <c r="H5955" s="31">
        <f t="shared" si="187"/>
        <v>0.7</v>
      </c>
    </row>
    <row r="5956" spans="1:8" ht="15" customHeight="1">
      <c r="A5956" s="359" t="s">
        <v>28836</v>
      </c>
      <c r="B5956" s="314" t="s">
        <v>28837</v>
      </c>
      <c r="C5956" s="359" t="s">
        <v>28718</v>
      </c>
      <c r="D5956" s="359" t="s">
        <v>28356</v>
      </c>
      <c r="H5956" s="31">
        <f t="shared" si="187"/>
        <v>71.180000000000007</v>
      </c>
    </row>
    <row r="5957" spans="1:8" ht="27">
      <c r="A5957" s="359" t="s">
        <v>28838</v>
      </c>
      <c r="B5957" s="314" t="s">
        <v>28839</v>
      </c>
      <c r="C5957" s="359" t="s">
        <v>112</v>
      </c>
      <c r="D5957" s="359" t="s">
        <v>8791</v>
      </c>
      <c r="H5957" s="31">
        <f t="shared" ref="H5957:H6020" si="189">ROUND(D5957*(1+$H$1),2)</f>
        <v>1.4</v>
      </c>
    </row>
    <row r="5958" spans="1:8" ht="54">
      <c r="A5958" s="359" t="s">
        <v>28840</v>
      </c>
      <c r="B5958" s="314" t="s">
        <v>28841</v>
      </c>
      <c r="C5958" s="359" t="s">
        <v>28718</v>
      </c>
      <c r="D5958" s="359" t="s">
        <v>28356</v>
      </c>
      <c r="H5958" s="31">
        <f t="shared" si="189"/>
        <v>71.180000000000007</v>
      </c>
    </row>
    <row r="5959" spans="1:8" ht="54">
      <c r="A5959" s="359" t="s">
        <v>28842</v>
      </c>
      <c r="B5959" s="314" t="s">
        <v>28843</v>
      </c>
      <c r="C5959" s="359" t="s">
        <v>112</v>
      </c>
      <c r="D5959" s="359" t="s">
        <v>8791</v>
      </c>
      <c r="H5959" s="31">
        <f t="shared" si="189"/>
        <v>1.4</v>
      </c>
    </row>
    <row r="5960" spans="1:8" ht="54">
      <c r="A5960" s="359" t="s">
        <v>28844</v>
      </c>
      <c r="B5960" s="314" t="s">
        <v>28845</v>
      </c>
      <c r="C5960" s="359" t="s">
        <v>28718</v>
      </c>
      <c r="D5960" s="359" t="s">
        <v>22561</v>
      </c>
      <c r="H5960" s="31">
        <f t="shared" si="189"/>
        <v>53.35</v>
      </c>
    </row>
    <row r="5961" spans="1:8" ht="27">
      <c r="A5961" s="359" t="s">
        <v>28846</v>
      </c>
      <c r="B5961" s="314" t="s">
        <v>28847</v>
      </c>
      <c r="C5961" s="359" t="s">
        <v>28743</v>
      </c>
      <c r="D5961" s="359" t="s">
        <v>28848</v>
      </c>
      <c r="H5961" s="31">
        <f t="shared" si="189"/>
        <v>53.38</v>
      </c>
    </row>
    <row r="5962" spans="1:8" ht="27">
      <c r="A5962" s="359" t="s">
        <v>28849</v>
      </c>
      <c r="B5962" s="314" t="s">
        <v>28850</v>
      </c>
      <c r="C5962" s="359" t="s">
        <v>72</v>
      </c>
      <c r="D5962" s="359" t="s">
        <v>8526</v>
      </c>
      <c r="H5962" s="31">
        <f t="shared" si="189"/>
        <v>1.05</v>
      </c>
    </row>
    <row r="5963" spans="1:8" ht="27">
      <c r="A5963" s="359" t="s">
        <v>28851</v>
      </c>
      <c r="B5963" s="314" t="s">
        <v>28852</v>
      </c>
      <c r="C5963" s="359" t="s">
        <v>28688</v>
      </c>
      <c r="D5963" s="359" t="s">
        <v>7659</v>
      </c>
      <c r="H5963" s="31">
        <f t="shared" si="189"/>
        <v>2.78</v>
      </c>
    </row>
    <row r="5964" spans="1:8" ht="27">
      <c r="A5964" s="359" t="s">
        <v>28853</v>
      </c>
      <c r="B5964" s="314" t="s">
        <v>28854</v>
      </c>
      <c r="C5964" s="359" t="s">
        <v>28743</v>
      </c>
      <c r="D5964" s="359" t="s">
        <v>22744</v>
      </c>
      <c r="H5964" s="31">
        <f t="shared" si="189"/>
        <v>23.74</v>
      </c>
    </row>
    <row r="5965" spans="1:8" ht="40.5">
      <c r="A5965" s="359" t="s">
        <v>28855</v>
      </c>
      <c r="B5965" s="314" t="s">
        <v>28856</v>
      </c>
      <c r="C5965" s="359" t="s">
        <v>28743</v>
      </c>
      <c r="D5965" s="359" t="s">
        <v>11670</v>
      </c>
      <c r="H5965" s="31">
        <f t="shared" si="189"/>
        <v>15.34</v>
      </c>
    </row>
    <row r="5966" spans="1:8" ht="54">
      <c r="A5966" s="359" t="s">
        <v>28857</v>
      </c>
      <c r="B5966" s="314" t="s">
        <v>28858</v>
      </c>
      <c r="C5966" s="359" t="s">
        <v>28743</v>
      </c>
      <c r="D5966" s="359" t="s">
        <v>24607</v>
      </c>
      <c r="H5966" s="31">
        <f t="shared" si="189"/>
        <v>28</v>
      </c>
    </row>
    <row r="5967" spans="1:8" ht="67.5">
      <c r="A5967" s="359" t="s">
        <v>28859</v>
      </c>
      <c r="B5967" s="314" t="s">
        <v>28860</v>
      </c>
      <c r="C5967" s="359" t="s">
        <v>28743</v>
      </c>
      <c r="D5967" s="359" t="s">
        <v>12107</v>
      </c>
      <c r="H5967" s="31">
        <f t="shared" si="189"/>
        <v>1.77</v>
      </c>
    </row>
    <row r="5968" spans="1:8" ht="40.5">
      <c r="A5968" s="359" t="s">
        <v>28861</v>
      </c>
      <c r="B5968" s="314" t="s">
        <v>28862</v>
      </c>
      <c r="C5968" s="359" t="s">
        <v>28718</v>
      </c>
      <c r="D5968" s="359" t="s">
        <v>28863</v>
      </c>
      <c r="H5968" s="31">
        <f t="shared" si="189"/>
        <v>34.049999999999997</v>
      </c>
    </row>
    <row r="5969" spans="1:8" ht="40.5">
      <c r="A5969" s="359" t="s">
        <v>28864</v>
      </c>
      <c r="B5969" s="314" t="s">
        <v>28865</v>
      </c>
      <c r="C5969" s="359" t="s">
        <v>112</v>
      </c>
      <c r="D5969" s="359" t="s">
        <v>8574</v>
      </c>
      <c r="H5969" s="31">
        <f t="shared" si="189"/>
        <v>0.65</v>
      </c>
    </row>
    <row r="5970" spans="1:8" ht="40.5">
      <c r="A5970" s="359" t="s">
        <v>28866</v>
      </c>
      <c r="B5970" s="314" t="s">
        <v>28867</v>
      </c>
      <c r="C5970" s="359" t="s">
        <v>28718</v>
      </c>
      <c r="D5970" s="359" t="s">
        <v>10873</v>
      </c>
      <c r="H5970" s="31">
        <f t="shared" si="189"/>
        <v>15.64</v>
      </c>
    </row>
    <row r="5971" spans="1:8" ht="40.5">
      <c r="A5971" s="359" t="s">
        <v>28868</v>
      </c>
      <c r="B5971" s="314" t="s">
        <v>28869</v>
      </c>
      <c r="C5971" s="359" t="s">
        <v>28718</v>
      </c>
      <c r="D5971" s="359" t="s">
        <v>13761</v>
      </c>
      <c r="H5971" s="31">
        <f t="shared" si="189"/>
        <v>3.42</v>
      </c>
    </row>
    <row r="5972" spans="1:8" ht="27">
      <c r="A5972" s="359" t="s">
        <v>28870</v>
      </c>
      <c r="B5972" s="314" t="s">
        <v>28871</v>
      </c>
      <c r="C5972" s="359" t="s">
        <v>28743</v>
      </c>
      <c r="D5972" s="359" t="s">
        <v>28872</v>
      </c>
      <c r="H5972" s="31">
        <f t="shared" si="189"/>
        <v>133.36000000000001</v>
      </c>
    </row>
    <row r="5973" spans="1:8" ht="40.5">
      <c r="A5973" s="359" t="s">
        <v>28873</v>
      </c>
      <c r="B5973" s="314" t="s">
        <v>28874</v>
      </c>
      <c r="C5973" s="359" t="s">
        <v>28743</v>
      </c>
      <c r="D5973" s="359" t="s">
        <v>23357</v>
      </c>
      <c r="H5973" s="31">
        <f t="shared" si="189"/>
        <v>21.55</v>
      </c>
    </row>
    <row r="5974" spans="1:8" ht="40.5">
      <c r="A5974" s="359" t="s">
        <v>28875</v>
      </c>
      <c r="B5974" s="314" t="s">
        <v>28876</v>
      </c>
      <c r="C5974" s="359" t="s">
        <v>28743</v>
      </c>
      <c r="D5974" s="359" t="s">
        <v>28877</v>
      </c>
      <c r="H5974" s="31">
        <f t="shared" si="189"/>
        <v>10.01</v>
      </c>
    </row>
    <row r="5975" spans="1:8" ht="27">
      <c r="A5975" s="359" t="s">
        <v>28878</v>
      </c>
      <c r="B5975" s="314" t="s">
        <v>28879</v>
      </c>
      <c r="C5975" s="359" t="s">
        <v>28777</v>
      </c>
      <c r="D5975" s="359" t="s">
        <v>26725</v>
      </c>
      <c r="H5975" s="31">
        <f t="shared" si="189"/>
        <v>35.83</v>
      </c>
    </row>
    <row r="5976" spans="1:8" ht="27">
      <c r="A5976" s="359" t="s">
        <v>28880</v>
      </c>
      <c r="B5976" s="314" t="s">
        <v>28881</v>
      </c>
      <c r="C5976" s="359" t="s">
        <v>28777</v>
      </c>
      <c r="D5976" s="359" t="s">
        <v>19456</v>
      </c>
      <c r="H5976" s="31">
        <f t="shared" si="189"/>
        <v>11.67</v>
      </c>
    </row>
    <row r="5977" spans="1:8" ht="27">
      <c r="A5977" s="359" t="s">
        <v>28882</v>
      </c>
      <c r="B5977" s="314" t="s">
        <v>28883</v>
      </c>
      <c r="C5977" s="359" t="s">
        <v>28777</v>
      </c>
      <c r="D5977" s="359" t="s">
        <v>25336</v>
      </c>
      <c r="H5977" s="31">
        <f t="shared" si="189"/>
        <v>11.18</v>
      </c>
    </row>
    <row r="5978" spans="1:8">
      <c r="A5978" s="359" t="s">
        <v>13214</v>
      </c>
      <c r="B5978" s="314" t="s">
        <v>7157</v>
      </c>
      <c r="C5978" s="359" t="s">
        <v>72</v>
      </c>
      <c r="D5978" s="359" t="s">
        <v>14448</v>
      </c>
      <c r="H5978" s="31">
        <f t="shared" si="189"/>
        <v>23.24</v>
      </c>
    </row>
    <row r="5979" spans="1:8">
      <c r="A5979" s="359" t="s">
        <v>13215</v>
      </c>
      <c r="B5979" s="314" t="s">
        <v>7158</v>
      </c>
      <c r="C5979" s="359" t="s">
        <v>72</v>
      </c>
      <c r="D5979" s="359" t="s">
        <v>27346</v>
      </c>
      <c r="H5979" s="31">
        <f t="shared" si="189"/>
        <v>14.19</v>
      </c>
    </row>
    <row r="5980" spans="1:8" ht="27">
      <c r="A5980" s="359" t="s">
        <v>23681</v>
      </c>
      <c r="B5980" s="314" t="s">
        <v>23682</v>
      </c>
      <c r="C5980" s="359" t="s">
        <v>72</v>
      </c>
      <c r="D5980" s="359" t="s">
        <v>8805</v>
      </c>
      <c r="H5980" s="31">
        <f t="shared" si="189"/>
        <v>0.45</v>
      </c>
    </row>
    <row r="5981" spans="1:8" ht="27">
      <c r="A5981" s="359" t="s">
        <v>23683</v>
      </c>
      <c r="B5981" s="314" t="s">
        <v>23684</v>
      </c>
      <c r="C5981" s="359" t="s">
        <v>72</v>
      </c>
      <c r="D5981" s="359" t="s">
        <v>8844</v>
      </c>
      <c r="H5981" s="31">
        <f t="shared" si="189"/>
        <v>1.76</v>
      </c>
    </row>
    <row r="5982" spans="1:8" ht="27">
      <c r="A5982" s="359" t="s">
        <v>23685</v>
      </c>
      <c r="B5982" s="314" t="s">
        <v>23686</v>
      </c>
      <c r="C5982" s="359" t="s">
        <v>72</v>
      </c>
      <c r="D5982" s="359" t="s">
        <v>9829</v>
      </c>
      <c r="H5982" s="31">
        <f t="shared" si="189"/>
        <v>9.27</v>
      </c>
    </row>
    <row r="5983" spans="1:8" ht="27">
      <c r="A5983" s="359" t="s">
        <v>23687</v>
      </c>
      <c r="B5983" s="314" t="s">
        <v>23688</v>
      </c>
      <c r="C5983" s="359" t="s">
        <v>72</v>
      </c>
      <c r="D5983" s="359" t="s">
        <v>8096</v>
      </c>
      <c r="H5983" s="31">
        <f t="shared" si="189"/>
        <v>0.73</v>
      </c>
    </row>
    <row r="5984" spans="1:8" ht="27">
      <c r="A5984" s="359" t="s">
        <v>23689</v>
      </c>
      <c r="B5984" s="314" t="s">
        <v>23690</v>
      </c>
      <c r="C5984" s="359" t="s">
        <v>72</v>
      </c>
      <c r="D5984" s="359" t="s">
        <v>8274</v>
      </c>
      <c r="H5984" s="31">
        <f t="shared" si="189"/>
        <v>3.06</v>
      </c>
    </row>
    <row r="5985" spans="1:8" ht="27">
      <c r="A5985" s="359" t="s">
        <v>23691</v>
      </c>
      <c r="B5985" s="314" t="s">
        <v>23692</v>
      </c>
      <c r="C5985" s="359" t="s">
        <v>72</v>
      </c>
      <c r="D5985" s="359" t="s">
        <v>13885</v>
      </c>
      <c r="H5985" s="31">
        <f t="shared" si="189"/>
        <v>5.04</v>
      </c>
    </row>
    <row r="5986" spans="1:8" ht="27">
      <c r="A5986" s="359" t="s">
        <v>23693</v>
      </c>
      <c r="B5986" s="314" t="s">
        <v>23694</v>
      </c>
      <c r="C5986" s="359" t="s">
        <v>72</v>
      </c>
      <c r="D5986" s="359" t="s">
        <v>13694</v>
      </c>
      <c r="H5986" s="31">
        <f t="shared" si="189"/>
        <v>3.01</v>
      </c>
    </row>
    <row r="5987" spans="1:8" ht="27">
      <c r="A5987" s="359" t="s">
        <v>23695</v>
      </c>
      <c r="B5987" s="314" t="s">
        <v>23696</v>
      </c>
      <c r="C5987" s="359" t="s">
        <v>72</v>
      </c>
      <c r="D5987" s="359" t="s">
        <v>8569</v>
      </c>
      <c r="H5987" s="31">
        <f t="shared" si="189"/>
        <v>0.96</v>
      </c>
    </row>
    <row r="5988" spans="1:8" ht="27">
      <c r="A5988" s="359" t="s">
        <v>23697</v>
      </c>
      <c r="B5988" s="314" t="s">
        <v>23698</v>
      </c>
      <c r="C5988" s="359" t="s">
        <v>72</v>
      </c>
      <c r="D5988" s="359" t="s">
        <v>13816</v>
      </c>
      <c r="H5988" s="31">
        <f t="shared" si="189"/>
        <v>1.63</v>
      </c>
    </row>
    <row r="5989" spans="1:8">
      <c r="A5989" s="359" t="s">
        <v>23699</v>
      </c>
      <c r="B5989" s="314" t="s">
        <v>23700</v>
      </c>
      <c r="C5989" s="359" t="s">
        <v>72</v>
      </c>
      <c r="D5989" s="359" t="s">
        <v>8622</v>
      </c>
      <c r="H5989" s="31">
        <f t="shared" si="189"/>
        <v>0.86</v>
      </c>
    </row>
    <row r="5990" spans="1:8" ht="27">
      <c r="A5990" s="359" t="s">
        <v>23701</v>
      </c>
      <c r="B5990" s="314" t="s">
        <v>23702</v>
      </c>
      <c r="C5990" s="359" t="s">
        <v>72</v>
      </c>
      <c r="D5990" s="359" t="s">
        <v>7959</v>
      </c>
      <c r="H5990" s="31">
        <f t="shared" si="189"/>
        <v>1.31</v>
      </c>
    </row>
    <row r="5991" spans="1:8">
      <c r="A5991" s="359" t="s">
        <v>7159</v>
      </c>
      <c r="B5991" s="314" t="s">
        <v>7160</v>
      </c>
      <c r="C5991" s="359" t="s">
        <v>74</v>
      </c>
      <c r="D5991" s="359" t="s">
        <v>24339</v>
      </c>
      <c r="H5991" s="31">
        <f t="shared" si="189"/>
        <v>56.9</v>
      </c>
    </row>
    <row r="5992" spans="1:8">
      <c r="A5992" s="359" t="s">
        <v>7161</v>
      </c>
      <c r="B5992" s="314" t="s">
        <v>7162</v>
      </c>
      <c r="C5992" s="359" t="s">
        <v>74</v>
      </c>
      <c r="D5992" s="359" t="s">
        <v>28884</v>
      </c>
      <c r="H5992" s="31">
        <f t="shared" si="189"/>
        <v>102.47</v>
      </c>
    </row>
    <row r="5993" spans="1:8">
      <c r="A5993" s="359" t="s">
        <v>13216</v>
      </c>
      <c r="B5993" s="314" t="s">
        <v>7163</v>
      </c>
      <c r="C5993" s="359" t="s">
        <v>74</v>
      </c>
      <c r="D5993" s="359" t="s">
        <v>28885</v>
      </c>
      <c r="H5993" s="31">
        <f t="shared" si="189"/>
        <v>384.36</v>
      </c>
    </row>
    <row r="5994" spans="1:8">
      <c r="A5994" s="359" t="s">
        <v>13217</v>
      </c>
      <c r="B5994" s="314" t="s">
        <v>7164</v>
      </c>
      <c r="C5994" s="359" t="s">
        <v>112</v>
      </c>
      <c r="D5994" s="359" t="s">
        <v>23309</v>
      </c>
      <c r="H5994" s="31">
        <f t="shared" si="189"/>
        <v>136.13999999999999</v>
      </c>
    </row>
    <row r="5995" spans="1:8" ht="40.5">
      <c r="A5995" s="359" t="s">
        <v>13218</v>
      </c>
      <c r="B5995" s="314" t="s">
        <v>3844</v>
      </c>
      <c r="C5995" s="359" t="s">
        <v>112</v>
      </c>
      <c r="D5995" s="359" t="s">
        <v>22632</v>
      </c>
      <c r="H5995" s="31">
        <f t="shared" si="189"/>
        <v>625.44000000000005</v>
      </c>
    </row>
    <row r="5996" spans="1:8" ht="27">
      <c r="A5996" s="359" t="s">
        <v>13219</v>
      </c>
      <c r="B5996" s="314" t="s">
        <v>7165</v>
      </c>
      <c r="C5996" s="359" t="s">
        <v>82</v>
      </c>
      <c r="D5996" s="359" t="s">
        <v>28886</v>
      </c>
      <c r="H5996" s="31">
        <f t="shared" si="189"/>
        <v>419.27</v>
      </c>
    </row>
    <row r="5997" spans="1:8" ht="67.5">
      <c r="A5997" s="359" t="s">
        <v>13220</v>
      </c>
      <c r="B5997" s="314" t="s">
        <v>7166</v>
      </c>
      <c r="C5997" s="359" t="s">
        <v>112</v>
      </c>
      <c r="D5997" s="359" t="s">
        <v>28887</v>
      </c>
      <c r="H5997" s="31">
        <f t="shared" si="189"/>
        <v>1606.08</v>
      </c>
    </row>
    <row r="5998" spans="1:8" ht="27">
      <c r="A5998" s="359" t="s">
        <v>13221</v>
      </c>
      <c r="B5998" s="314" t="s">
        <v>2259</v>
      </c>
      <c r="C5998" s="359" t="s">
        <v>112</v>
      </c>
      <c r="D5998" s="359" t="s">
        <v>26788</v>
      </c>
      <c r="H5998" s="31">
        <f t="shared" si="189"/>
        <v>24.89</v>
      </c>
    </row>
    <row r="5999" spans="1:8" ht="27">
      <c r="A5999" s="359" t="s">
        <v>13222</v>
      </c>
      <c r="B5999" s="314" t="s">
        <v>2260</v>
      </c>
      <c r="C5999" s="359" t="s">
        <v>112</v>
      </c>
      <c r="D5999" s="359" t="s">
        <v>24593</v>
      </c>
      <c r="H5999" s="31">
        <f t="shared" si="189"/>
        <v>20.61</v>
      </c>
    </row>
    <row r="6000" spans="1:8" ht="54">
      <c r="A6000" s="359" t="s">
        <v>13223</v>
      </c>
      <c r="B6000" s="314" t="s">
        <v>13224</v>
      </c>
      <c r="C6000" s="359" t="s">
        <v>74</v>
      </c>
      <c r="D6000" s="359" t="s">
        <v>28888</v>
      </c>
      <c r="H6000" s="31">
        <f t="shared" si="189"/>
        <v>56.43</v>
      </c>
    </row>
    <row r="6001" spans="1:8" ht="54">
      <c r="A6001" s="359" t="s">
        <v>13225</v>
      </c>
      <c r="B6001" s="314" t="s">
        <v>13226</v>
      </c>
      <c r="C6001" s="359" t="s">
        <v>74</v>
      </c>
      <c r="D6001" s="359" t="s">
        <v>14319</v>
      </c>
      <c r="H6001" s="31">
        <f t="shared" si="189"/>
        <v>43.87</v>
      </c>
    </row>
    <row r="6002" spans="1:8" ht="54">
      <c r="A6002" s="359" t="s">
        <v>13227</v>
      </c>
      <c r="B6002" s="314" t="s">
        <v>13228</v>
      </c>
      <c r="C6002" s="359" t="s">
        <v>74</v>
      </c>
      <c r="D6002" s="359" t="s">
        <v>22742</v>
      </c>
      <c r="H6002" s="31">
        <f t="shared" si="189"/>
        <v>37.6</v>
      </c>
    </row>
    <row r="6003" spans="1:8" ht="54">
      <c r="A6003" s="359" t="s">
        <v>13229</v>
      </c>
      <c r="B6003" s="314" t="s">
        <v>13230</v>
      </c>
      <c r="C6003" s="359" t="s">
        <v>74</v>
      </c>
      <c r="D6003" s="359" t="s">
        <v>25821</v>
      </c>
      <c r="H6003" s="31">
        <f t="shared" si="189"/>
        <v>71.900000000000006</v>
      </c>
    </row>
    <row r="6004" spans="1:8" ht="54">
      <c r="A6004" s="359" t="s">
        <v>13231</v>
      </c>
      <c r="B6004" s="314" t="s">
        <v>13232</v>
      </c>
      <c r="C6004" s="359" t="s">
        <v>74</v>
      </c>
      <c r="D6004" s="359" t="s">
        <v>28889</v>
      </c>
      <c r="H6004" s="31">
        <f t="shared" si="189"/>
        <v>54.44</v>
      </c>
    </row>
    <row r="6005" spans="1:8" ht="54">
      <c r="A6005" s="359" t="s">
        <v>13233</v>
      </c>
      <c r="B6005" s="314" t="s">
        <v>13234</v>
      </c>
      <c r="C6005" s="359" t="s">
        <v>74</v>
      </c>
      <c r="D6005" s="359" t="s">
        <v>28890</v>
      </c>
      <c r="H6005" s="31">
        <f t="shared" si="189"/>
        <v>45.61</v>
      </c>
    </row>
    <row r="6006" spans="1:8" ht="54">
      <c r="A6006" s="359" t="s">
        <v>13235</v>
      </c>
      <c r="B6006" s="314" t="s">
        <v>13236</v>
      </c>
      <c r="C6006" s="359" t="s">
        <v>74</v>
      </c>
      <c r="D6006" s="359" t="s">
        <v>23320</v>
      </c>
      <c r="H6006" s="31">
        <f t="shared" si="189"/>
        <v>49.31</v>
      </c>
    </row>
    <row r="6007" spans="1:8" ht="54">
      <c r="A6007" s="359" t="s">
        <v>13237</v>
      </c>
      <c r="B6007" s="314" t="s">
        <v>13238</v>
      </c>
      <c r="C6007" s="359" t="s">
        <v>74</v>
      </c>
      <c r="D6007" s="359" t="s">
        <v>24849</v>
      </c>
      <c r="H6007" s="31">
        <f t="shared" si="189"/>
        <v>37.4</v>
      </c>
    </row>
    <row r="6008" spans="1:8" ht="54">
      <c r="A6008" s="359" t="s">
        <v>13239</v>
      </c>
      <c r="B6008" s="314" t="s">
        <v>13240</v>
      </c>
      <c r="C6008" s="359" t="s">
        <v>74</v>
      </c>
      <c r="D6008" s="359" t="s">
        <v>14468</v>
      </c>
      <c r="H6008" s="31">
        <f t="shared" si="189"/>
        <v>31.21</v>
      </c>
    </row>
    <row r="6009" spans="1:8" ht="81">
      <c r="A6009" s="359" t="s">
        <v>13241</v>
      </c>
      <c r="B6009" s="314" t="s">
        <v>13242</v>
      </c>
      <c r="C6009" s="359" t="s">
        <v>74</v>
      </c>
      <c r="D6009" s="359" t="s">
        <v>28891</v>
      </c>
      <c r="H6009" s="31">
        <f t="shared" si="189"/>
        <v>78.37</v>
      </c>
    </row>
    <row r="6010" spans="1:8" ht="81">
      <c r="A6010" s="359" t="s">
        <v>13243</v>
      </c>
      <c r="B6010" s="314" t="s">
        <v>22042</v>
      </c>
      <c r="C6010" s="359" t="s">
        <v>74</v>
      </c>
      <c r="D6010" s="359" t="s">
        <v>28892</v>
      </c>
      <c r="H6010" s="31">
        <f t="shared" si="189"/>
        <v>49.17</v>
      </c>
    </row>
    <row r="6011" spans="1:8" ht="81">
      <c r="A6011" s="359" t="s">
        <v>14865</v>
      </c>
      <c r="B6011" s="314" t="s">
        <v>14866</v>
      </c>
      <c r="C6011" s="359" t="s">
        <v>74</v>
      </c>
      <c r="D6011" s="359" t="s">
        <v>28893</v>
      </c>
      <c r="H6011" s="31">
        <f t="shared" si="189"/>
        <v>83.67</v>
      </c>
    </row>
    <row r="6012" spans="1:8" ht="81">
      <c r="A6012" s="359" t="s">
        <v>14867</v>
      </c>
      <c r="B6012" s="382" t="s">
        <v>14868</v>
      </c>
      <c r="C6012" s="359" t="s">
        <v>74</v>
      </c>
      <c r="D6012" s="359" t="s">
        <v>23417</v>
      </c>
      <c r="H6012" s="31">
        <f t="shared" si="189"/>
        <v>50.89</v>
      </c>
    </row>
    <row r="6013" spans="1:8" ht="27">
      <c r="A6013" s="359" t="s">
        <v>13245</v>
      </c>
      <c r="B6013" s="314" t="s">
        <v>13246</v>
      </c>
      <c r="C6013" s="359" t="s">
        <v>72</v>
      </c>
      <c r="D6013" s="359" t="s">
        <v>28894</v>
      </c>
      <c r="H6013" s="31">
        <f t="shared" si="189"/>
        <v>35.75</v>
      </c>
    </row>
    <row r="6014" spans="1:8" ht="27">
      <c r="A6014" s="359" t="s">
        <v>13247</v>
      </c>
      <c r="B6014" s="314" t="s">
        <v>13248</v>
      </c>
      <c r="C6014" s="359" t="s">
        <v>72</v>
      </c>
      <c r="D6014" s="359" t="s">
        <v>24486</v>
      </c>
      <c r="H6014" s="31">
        <f t="shared" si="189"/>
        <v>13.77</v>
      </c>
    </row>
    <row r="6015" spans="1:8" ht="27">
      <c r="A6015" s="359" t="s">
        <v>13249</v>
      </c>
      <c r="B6015" s="314" t="s">
        <v>13250</v>
      </c>
      <c r="C6015" s="359" t="s">
        <v>72</v>
      </c>
      <c r="D6015" s="359" t="s">
        <v>26014</v>
      </c>
      <c r="H6015" s="31">
        <f t="shared" si="189"/>
        <v>170.58</v>
      </c>
    </row>
    <row r="6016" spans="1:8" ht="27">
      <c r="A6016" s="359" t="s">
        <v>14869</v>
      </c>
      <c r="B6016" s="314" t="s">
        <v>14870</v>
      </c>
      <c r="C6016" s="359" t="s">
        <v>72</v>
      </c>
      <c r="D6016" s="359" t="s">
        <v>8366</v>
      </c>
      <c r="H6016" s="31">
        <f t="shared" si="189"/>
        <v>0.31</v>
      </c>
    </row>
    <row r="6017" spans="1:8" ht="40.5">
      <c r="A6017" s="359" t="s">
        <v>14871</v>
      </c>
      <c r="B6017" s="314" t="s">
        <v>14872</v>
      </c>
      <c r="C6017" s="359" t="s">
        <v>72</v>
      </c>
      <c r="D6017" s="359" t="s">
        <v>8899</v>
      </c>
      <c r="H6017" s="31">
        <f t="shared" si="189"/>
        <v>0.11</v>
      </c>
    </row>
    <row r="6018" spans="1:8" ht="27">
      <c r="A6018" s="359" t="s">
        <v>14873</v>
      </c>
      <c r="B6018" s="314" t="s">
        <v>14874</v>
      </c>
      <c r="C6018" s="359" t="s">
        <v>72</v>
      </c>
      <c r="D6018" s="359" t="s">
        <v>8744</v>
      </c>
      <c r="H6018" s="31">
        <f t="shared" si="189"/>
        <v>0.09</v>
      </c>
    </row>
    <row r="6019" spans="1:8" ht="27">
      <c r="A6019" s="359" t="s">
        <v>13251</v>
      </c>
      <c r="B6019" s="314" t="s">
        <v>13252</v>
      </c>
      <c r="C6019" s="359" t="s">
        <v>74</v>
      </c>
      <c r="D6019" s="359" t="s">
        <v>8580</v>
      </c>
      <c r="H6019" s="31">
        <f t="shared" si="189"/>
        <v>0.61</v>
      </c>
    </row>
    <row r="6020" spans="1:8" ht="27">
      <c r="A6020" s="359" t="s">
        <v>13253</v>
      </c>
      <c r="B6020" s="314" t="s">
        <v>13254</v>
      </c>
      <c r="C6020" s="359" t="s">
        <v>74</v>
      </c>
      <c r="D6020" s="359" t="s">
        <v>24656</v>
      </c>
      <c r="H6020" s="31">
        <f t="shared" si="189"/>
        <v>38.799999999999997</v>
      </c>
    </row>
    <row r="6021" spans="1:8" ht="27">
      <c r="A6021" s="359" t="s">
        <v>13255</v>
      </c>
      <c r="B6021" s="314" t="s">
        <v>13256</v>
      </c>
      <c r="C6021" s="359" t="s">
        <v>72</v>
      </c>
      <c r="D6021" s="359" t="s">
        <v>11117</v>
      </c>
      <c r="H6021" s="31">
        <f t="shared" ref="H6021:H6084" si="190">ROUND(D6021*(1+$H$1),2)</f>
        <v>6.23</v>
      </c>
    </row>
    <row r="6022" spans="1:8" ht="54">
      <c r="A6022" s="359" t="s">
        <v>13257</v>
      </c>
      <c r="B6022" s="314" t="s">
        <v>13258</v>
      </c>
      <c r="C6022" s="359" t="s">
        <v>72</v>
      </c>
      <c r="D6022" s="359" t="s">
        <v>23951</v>
      </c>
      <c r="H6022" s="31">
        <f t="shared" si="190"/>
        <v>11</v>
      </c>
    </row>
    <row r="6023" spans="1:8" ht="27">
      <c r="A6023" s="359" t="s">
        <v>13259</v>
      </c>
      <c r="B6023" s="314" t="s">
        <v>13260</v>
      </c>
      <c r="C6023" s="359" t="s">
        <v>74</v>
      </c>
      <c r="D6023" s="359" t="s">
        <v>25024</v>
      </c>
      <c r="H6023" s="31">
        <f t="shared" si="190"/>
        <v>20</v>
      </c>
    </row>
    <row r="6024" spans="1:8" ht="27">
      <c r="A6024" s="359" t="s">
        <v>13261</v>
      </c>
      <c r="B6024" s="314" t="s">
        <v>13262</v>
      </c>
      <c r="C6024" s="359" t="s">
        <v>82</v>
      </c>
      <c r="D6024" s="359" t="s">
        <v>9833</v>
      </c>
      <c r="H6024" s="31">
        <f t="shared" si="190"/>
        <v>6.66</v>
      </c>
    </row>
    <row r="6025" spans="1:8" ht="40.5">
      <c r="A6025" s="359" t="s">
        <v>13264</v>
      </c>
      <c r="B6025" s="314" t="s">
        <v>22043</v>
      </c>
      <c r="C6025" s="359" t="s">
        <v>72</v>
      </c>
      <c r="D6025" s="359" t="s">
        <v>24424</v>
      </c>
      <c r="H6025" s="31">
        <f t="shared" si="190"/>
        <v>76.38</v>
      </c>
    </row>
    <row r="6026" spans="1:8" ht="40.5">
      <c r="A6026" s="359" t="s">
        <v>13265</v>
      </c>
      <c r="B6026" s="314" t="s">
        <v>13266</v>
      </c>
      <c r="C6026" s="359" t="s">
        <v>74</v>
      </c>
      <c r="D6026" s="359" t="s">
        <v>28895</v>
      </c>
      <c r="H6026" s="31">
        <f t="shared" si="190"/>
        <v>679.5</v>
      </c>
    </row>
    <row r="6027" spans="1:8" ht="27">
      <c r="A6027" s="359" t="s">
        <v>7167</v>
      </c>
      <c r="B6027" s="314" t="s">
        <v>7168</v>
      </c>
      <c r="C6027" s="359" t="s">
        <v>112</v>
      </c>
      <c r="D6027" s="359" t="s">
        <v>24817</v>
      </c>
      <c r="H6027" s="31">
        <f t="shared" si="190"/>
        <v>92.36</v>
      </c>
    </row>
    <row r="6028" spans="1:8" ht="27">
      <c r="A6028" s="359" t="s">
        <v>13267</v>
      </c>
      <c r="B6028" s="314" t="s">
        <v>3845</v>
      </c>
      <c r="C6028" s="359" t="s">
        <v>72</v>
      </c>
      <c r="D6028" s="359" t="s">
        <v>8552</v>
      </c>
      <c r="H6028" s="31">
        <f t="shared" si="190"/>
        <v>0.41</v>
      </c>
    </row>
    <row r="6029" spans="1:8" ht="27">
      <c r="A6029" s="359" t="s">
        <v>7169</v>
      </c>
      <c r="B6029" s="314" t="s">
        <v>3846</v>
      </c>
      <c r="C6029" s="359" t="s">
        <v>72</v>
      </c>
      <c r="D6029" s="359" t="s">
        <v>8373</v>
      </c>
      <c r="H6029" s="31">
        <f t="shared" si="190"/>
        <v>0.6</v>
      </c>
    </row>
    <row r="6030" spans="1:8" ht="40.5">
      <c r="A6030" s="359" t="s">
        <v>7170</v>
      </c>
      <c r="B6030" s="314" t="s">
        <v>3847</v>
      </c>
      <c r="C6030" s="359" t="s">
        <v>72</v>
      </c>
      <c r="D6030" s="359" t="s">
        <v>8383</v>
      </c>
      <c r="H6030" s="31">
        <f t="shared" si="190"/>
        <v>0.15</v>
      </c>
    </row>
    <row r="6031" spans="1:8">
      <c r="A6031" s="359" t="s">
        <v>7171</v>
      </c>
      <c r="B6031" s="314" t="s">
        <v>7172</v>
      </c>
      <c r="C6031" s="359" t="s">
        <v>72</v>
      </c>
      <c r="D6031" s="359" t="s">
        <v>8763</v>
      </c>
      <c r="H6031" s="31">
        <f t="shared" si="190"/>
        <v>1.46</v>
      </c>
    </row>
    <row r="6032" spans="1:8">
      <c r="A6032" s="359" t="s">
        <v>13268</v>
      </c>
      <c r="B6032" s="314" t="s">
        <v>7173</v>
      </c>
      <c r="C6032" s="359" t="s">
        <v>72</v>
      </c>
      <c r="D6032" s="359" t="s">
        <v>8791</v>
      </c>
      <c r="H6032" s="31">
        <f t="shared" si="190"/>
        <v>1.4</v>
      </c>
    </row>
    <row r="6033" spans="1:8">
      <c r="A6033" s="359" t="s">
        <v>13269</v>
      </c>
      <c r="B6033" s="314" t="s">
        <v>7174</v>
      </c>
      <c r="C6033" s="359" t="s">
        <v>72</v>
      </c>
      <c r="D6033" s="359" t="s">
        <v>8285</v>
      </c>
      <c r="H6033" s="31">
        <f t="shared" si="190"/>
        <v>7.3</v>
      </c>
    </row>
    <row r="6034" spans="1:8" ht="27">
      <c r="A6034" s="359" t="s">
        <v>7175</v>
      </c>
      <c r="B6034" s="314" t="s">
        <v>3848</v>
      </c>
      <c r="C6034" s="359" t="s">
        <v>72</v>
      </c>
      <c r="D6034" s="359" t="s">
        <v>28896</v>
      </c>
      <c r="H6034" s="31">
        <f t="shared" si="190"/>
        <v>62.43</v>
      </c>
    </row>
    <row r="6035" spans="1:8">
      <c r="A6035" s="359" t="s">
        <v>7176</v>
      </c>
      <c r="B6035" s="314" t="s">
        <v>7177</v>
      </c>
      <c r="C6035" s="359" t="s">
        <v>74</v>
      </c>
      <c r="D6035" s="359" t="s">
        <v>8079</v>
      </c>
      <c r="H6035" s="31">
        <f t="shared" si="190"/>
        <v>3.09</v>
      </c>
    </row>
    <row r="6036" spans="1:8">
      <c r="A6036" s="359" t="s">
        <v>7178</v>
      </c>
      <c r="B6036" s="314" t="s">
        <v>7179</v>
      </c>
      <c r="C6036" s="359" t="s">
        <v>72</v>
      </c>
      <c r="D6036" s="359" t="s">
        <v>22338</v>
      </c>
      <c r="H6036" s="31">
        <f t="shared" si="190"/>
        <v>72.61</v>
      </c>
    </row>
    <row r="6037" spans="1:8">
      <c r="A6037" s="359" t="s">
        <v>7180</v>
      </c>
      <c r="B6037" s="314" t="s">
        <v>7181</v>
      </c>
      <c r="C6037" s="359" t="s">
        <v>72</v>
      </c>
      <c r="D6037" s="359" t="s">
        <v>13826</v>
      </c>
      <c r="H6037" s="31">
        <f t="shared" si="190"/>
        <v>62.22</v>
      </c>
    </row>
    <row r="6038" spans="1:8" ht="40.5">
      <c r="A6038" s="359" t="s">
        <v>13270</v>
      </c>
      <c r="B6038" s="314" t="s">
        <v>3849</v>
      </c>
      <c r="C6038" s="359" t="s">
        <v>72</v>
      </c>
      <c r="D6038" s="359" t="s">
        <v>25144</v>
      </c>
      <c r="H6038" s="31">
        <f t="shared" si="190"/>
        <v>41.64</v>
      </c>
    </row>
    <row r="6039" spans="1:8">
      <c r="A6039" s="359" t="s">
        <v>13271</v>
      </c>
      <c r="B6039" s="314" t="s">
        <v>7182</v>
      </c>
      <c r="C6039" s="359" t="s">
        <v>72</v>
      </c>
      <c r="D6039" s="359" t="s">
        <v>19283</v>
      </c>
      <c r="H6039" s="31">
        <f t="shared" si="190"/>
        <v>15.93</v>
      </c>
    </row>
    <row r="6040" spans="1:8" ht="27">
      <c r="A6040" s="359" t="s">
        <v>13272</v>
      </c>
      <c r="B6040" s="314" t="s">
        <v>13273</v>
      </c>
      <c r="C6040" s="359" t="s">
        <v>82</v>
      </c>
      <c r="D6040" s="359" t="s">
        <v>24788</v>
      </c>
      <c r="H6040" s="31">
        <f t="shared" si="190"/>
        <v>98.96</v>
      </c>
    </row>
    <row r="6041" spans="1:8" ht="27">
      <c r="A6041" s="359" t="s">
        <v>13274</v>
      </c>
      <c r="B6041" s="314" t="s">
        <v>13275</v>
      </c>
      <c r="C6041" s="359" t="s">
        <v>82</v>
      </c>
      <c r="D6041" s="359" t="s">
        <v>24337</v>
      </c>
      <c r="H6041" s="31">
        <f t="shared" si="190"/>
        <v>48.24</v>
      </c>
    </row>
    <row r="6042" spans="1:8" ht="27">
      <c r="A6042" s="359" t="s">
        <v>13276</v>
      </c>
      <c r="B6042" s="314" t="s">
        <v>13277</v>
      </c>
      <c r="C6042" s="359" t="s">
        <v>82</v>
      </c>
      <c r="D6042" s="359" t="s">
        <v>28897</v>
      </c>
      <c r="H6042" s="31">
        <f t="shared" si="190"/>
        <v>147.74</v>
      </c>
    </row>
    <row r="6043" spans="1:8" ht="27">
      <c r="A6043" s="359" t="s">
        <v>13278</v>
      </c>
      <c r="B6043" s="314" t="s">
        <v>13279</v>
      </c>
      <c r="C6043" s="359" t="s">
        <v>82</v>
      </c>
      <c r="D6043" s="359" t="s">
        <v>28898</v>
      </c>
      <c r="H6043" s="31">
        <f t="shared" si="190"/>
        <v>90.68</v>
      </c>
    </row>
    <row r="6044" spans="1:8" ht="40.5">
      <c r="A6044" s="359" t="s">
        <v>13280</v>
      </c>
      <c r="B6044" s="314" t="s">
        <v>23705</v>
      </c>
      <c r="C6044" s="359" t="s">
        <v>82</v>
      </c>
      <c r="D6044" s="359" t="s">
        <v>28899</v>
      </c>
      <c r="H6044" s="31">
        <f t="shared" si="190"/>
        <v>45.63</v>
      </c>
    </row>
    <row r="6045" spans="1:8" ht="27">
      <c r="A6045" s="359" t="s">
        <v>13281</v>
      </c>
      <c r="B6045" s="314" t="s">
        <v>13282</v>
      </c>
      <c r="C6045" s="359" t="s">
        <v>82</v>
      </c>
      <c r="D6045" s="359" t="s">
        <v>28900</v>
      </c>
      <c r="H6045" s="31">
        <f t="shared" si="190"/>
        <v>500.97</v>
      </c>
    </row>
    <row r="6046" spans="1:8" ht="40.5">
      <c r="A6046" s="359" t="s">
        <v>13283</v>
      </c>
      <c r="B6046" s="314" t="s">
        <v>13284</v>
      </c>
      <c r="C6046" s="359" t="s">
        <v>82</v>
      </c>
      <c r="D6046" s="359" t="s">
        <v>28901</v>
      </c>
      <c r="H6046" s="31">
        <f t="shared" si="190"/>
        <v>222.21</v>
      </c>
    </row>
    <row r="6047" spans="1:8" ht="27">
      <c r="A6047" s="359" t="s">
        <v>13285</v>
      </c>
      <c r="B6047" s="314" t="s">
        <v>13286</v>
      </c>
      <c r="C6047" s="359" t="s">
        <v>82</v>
      </c>
      <c r="D6047" s="359" t="s">
        <v>28902</v>
      </c>
      <c r="H6047" s="31">
        <f t="shared" si="190"/>
        <v>238.35</v>
      </c>
    </row>
    <row r="6048" spans="1:8" ht="27">
      <c r="A6048" s="359" t="s">
        <v>13287</v>
      </c>
      <c r="B6048" s="314" t="s">
        <v>13288</v>
      </c>
      <c r="C6048" s="359" t="s">
        <v>82</v>
      </c>
      <c r="D6048" s="359" t="s">
        <v>24569</v>
      </c>
      <c r="H6048" s="31">
        <f t="shared" si="190"/>
        <v>104.75</v>
      </c>
    </row>
    <row r="6049" spans="1:8" ht="27">
      <c r="A6049" s="359" t="s">
        <v>13289</v>
      </c>
      <c r="B6049" s="314" t="s">
        <v>13290</v>
      </c>
      <c r="C6049" s="359" t="s">
        <v>72</v>
      </c>
      <c r="D6049" s="359" t="s">
        <v>7734</v>
      </c>
      <c r="H6049" s="31">
        <f t="shared" si="190"/>
        <v>2.86</v>
      </c>
    </row>
    <row r="6050" spans="1:8" ht="27">
      <c r="A6050" s="359" t="s">
        <v>13291</v>
      </c>
      <c r="B6050" s="314" t="s">
        <v>13292</v>
      </c>
      <c r="C6050" s="359" t="s">
        <v>74</v>
      </c>
      <c r="D6050" s="359" t="s">
        <v>9032</v>
      </c>
      <c r="H6050" s="31">
        <f t="shared" si="190"/>
        <v>2.27</v>
      </c>
    </row>
    <row r="6051" spans="1:8" ht="27">
      <c r="A6051" s="359" t="s">
        <v>13293</v>
      </c>
      <c r="B6051" s="314" t="s">
        <v>13294</v>
      </c>
      <c r="C6051" s="359" t="s">
        <v>72</v>
      </c>
      <c r="D6051" s="359" t="s">
        <v>22567</v>
      </c>
      <c r="H6051" s="31">
        <f t="shared" si="190"/>
        <v>19.87</v>
      </c>
    </row>
    <row r="6052" spans="1:8" ht="40.5">
      <c r="A6052" s="359" t="s">
        <v>13296</v>
      </c>
      <c r="B6052" s="314" t="s">
        <v>13297</v>
      </c>
      <c r="C6052" s="359" t="s">
        <v>72</v>
      </c>
      <c r="D6052" s="359" t="s">
        <v>13649</v>
      </c>
      <c r="H6052" s="31">
        <f t="shared" si="190"/>
        <v>10.49</v>
      </c>
    </row>
    <row r="6053" spans="1:8" ht="27">
      <c r="A6053" s="359" t="s">
        <v>13298</v>
      </c>
      <c r="B6053" s="314" t="s">
        <v>13299</v>
      </c>
      <c r="C6053" s="359" t="s">
        <v>72</v>
      </c>
      <c r="D6053" s="359" t="s">
        <v>22635</v>
      </c>
      <c r="H6053" s="31">
        <f t="shared" si="190"/>
        <v>13.41</v>
      </c>
    </row>
    <row r="6054" spans="1:8" ht="40.5">
      <c r="A6054" s="359" t="s">
        <v>13300</v>
      </c>
      <c r="B6054" s="314" t="s">
        <v>13301</v>
      </c>
      <c r="C6054" s="359" t="s">
        <v>72</v>
      </c>
      <c r="D6054" s="359" t="s">
        <v>22045</v>
      </c>
      <c r="H6054" s="31">
        <f t="shared" si="190"/>
        <v>12.43</v>
      </c>
    </row>
    <row r="6055" spans="1:8" ht="27">
      <c r="A6055" s="359" t="s">
        <v>13302</v>
      </c>
      <c r="B6055" s="314" t="s">
        <v>13303</v>
      </c>
      <c r="C6055" s="359" t="s">
        <v>72</v>
      </c>
      <c r="D6055" s="359" t="s">
        <v>13997</v>
      </c>
      <c r="H6055" s="31">
        <f t="shared" si="190"/>
        <v>2.57</v>
      </c>
    </row>
    <row r="6056" spans="1:8" ht="27">
      <c r="A6056" s="359" t="s">
        <v>13304</v>
      </c>
      <c r="B6056" s="314" t="s">
        <v>13305</v>
      </c>
      <c r="C6056" s="359" t="s">
        <v>72</v>
      </c>
      <c r="D6056" s="359" t="s">
        <v>22745</v>
      </c>
      <c r="H6056" s="31">
        <f t="shared" si="190"/>
        <v>7.49</v>
      </c>
    </row>
    <row r="6057" spans="1:8" ht="27">
      <c r="A6057" s="359" t="s">
        <v>13306</v>
      </c>
      <c r="B6057" s="314" t="s">
        <v>13307</v>
      </c>
      <c r="C6057" s="359" t="s">
        <v>72</v>
      </c>
      <c r="D6057" s="359" t="s">
        <v>17096</v>
      </c>
      <c r="H6057" s="31">
        <f t="shared" si="190"/>
        <v>17.45</v>
      </c>
    </row>
    <row r="6058" spans="1:8" ht="27">
      <c r="A6058" s="359" t="s">
        <v>13309</v>
      </c>
      <c r="B6058" s="314" t="s">
        <v>13310</v>
      </c>
      <c r="C6058" s="359" t="s">
        <v>72</v>
      </c>
      <c r="D6058" s="359" t="s">
        <v>7744</v>
      </c>
      <c r="H6058" s="31">
        <f t="shared" si="190"/>
        <v>1.62</v>
      </c>
    </row>
    <row r="6059" spans="1:8" ht="27">
      <c r="A6059" s="359" t="s">
        <v>13312</v>
      </c>
      <c r="B6059" s="314" t="s">
        <v>13313</v>
      </c>
      <c r="C6059" s="359" t="s">
        <v>72</v>
      </c>
      <c r="D6059" s="359" t="s">
        <v>12606</v>
      </c>
      <c r="H6059" s="31">
        <f t="shared" si="190"/>
        <v>4.01</v>
      </c>
    </row>
    <row r="6060" spans="1:8" ht="40.5">
      <c r="A6060" s="359" t="s">
        <v>13314</v>
      </c>
      <c r="B6060" s="314" t="s">
        <v>13315</v>
      </c>
      <c r="C6060" s="359" t="s">
        <v>72</v>
      </c>
      <c r="D6060" s="359" t="s">
        <v>12626</v>
      </c>
      <c r="H6060" s="31">
        <f t="shared" si="190"/>
        <v>2.9</v>
      </c>
    </row>
    <row r="6061" spans="1:8" ht="27">
      <c r="A6061" s="359" t="s">
        <v>13317</v>
      </c>
      <c r="B6061" s="314" t="s">
        <v>13318</v>
      </c>
      <c r="C6061" s="359" t="s">
        <v>72</v>
      </c>
      <c r="D6061" s="359" t="s">
        <v>20404</v>
      </c>
      <c r="H6061" s="31">
        <f t="shared" si="190"/>
        <v>21.44</v>
      </c>
    </row>
    <row r="6062" spans="1:8" ht="27">
      <c r="A6062" s="359" t="s">
        <v>13319</v>
      </c>
      <c r="B6062" s="314" t="s">
        <v>13320</v>
      </c>
      <c r="C6062" s="359" t="s">
        <v>72</v>
      </c>
      <c r="D6062" s="359" t="s">
        <v>14428</v>
      </c>
      <c r="H6062" s="31">
        <f t="shared" si="190"/>
        <v>8.07</v>
      </c>
    </row>
    <row r="6063" spans="1:8" ht="27">
      <c r="A6063" s="359" t="s">
        <v>13321</v>
      </c>
      <c r="B6063" s="314" t="s">
        <v>13322</v>
      </c>
      <c r="C6063" s="359" t="s">
        <v>72</v>
      </c>
      <c r="D6063" s="359" t="s">
        <v>22724</v>
      </c>
      <c r="H6063" s="31">
        <f t="shared" si="190"/>
        <v>23.63</v>
      </c>
    </row>
    <row r="6064" spans="1:8" ht="40.5">
      <c r="A6064" s="359" t="s">
        <v>13323</v>
      </c>
      <c r="B6064" s="314" t="s">
        <v>13324</v>
      </c>
      <c r="C6064" s="359" t="s">
        <v>72</v>
      </c>
      <c r="D6064" s="359" t="s">
        <v>8278</v>
      </c>
      <c r="H6064" s="31">
        <f t="shared" si="190"/>
        <v>2.91</v>
      </c>
    </row>
    <row r="6065" spans="1:8" ht="40.5">
      <c r="A6065" s="359" t="s">
        <v>13326</v>
      </c>
      <c r="B6065" s="314" t="s">
        <v>13327</v>
      </c>
      <c r="C6065" s="359" t="s">
        <v>72</v>
      </c>
      <c r="D6065" s="359" t="s">
        <v>13711</v>
      </c>
      <c r="H6065" s="31">
        <f t="shared" si="190"/>
        <v>1.67</v>
      </c>
    </row>
    <row r="6066" spans="1:8" ht="40.5">
      <c r="A6066" s="359" t="s">
        <v>13328</v>
      </c>
      <c r="B6066" s="314" t="s">
        <v>13329</v>
      </c>
      <c r="C6066" s="359" t="s">
        <v>72</v>
      </c>
      <c r="D6066" s="359" t="s">
        <v>13774</v>
      </c>
      <c r="H6066" s="31">
        <f t="shared" si="190"/>
        <v>3.73</v>
      </c>
    </row>
    <row r="6067" spans="1:8" ht="27">
      <c r="A6067" s="359" t="s">
        <v>13330</v>
      </c>
      <c r="B6067" s="314" t="s">
        <v>13331</v>
      </c>
      <c r="C6067" s="359" t="s">
        <v>72</v>
      </c>
      <c r="D6067" s="359" t="s">
        <v>9931</v>
      </c>
      <c r="H6067" s="31">
        <f t="shared" si="190"/>
        <v>6.25</v>
      </c>
    </row>
    <row r="6068" spans="1:8" ht="40.5">
      <c r="A6068" s="359" t="s">
        <v>13332</v>
      </c>
      <c r="B6068" s="314" t="s">
        <v>13333</v>
      </c>
      <c r="C6068" s="359" t="s">
        <v>112</v>
      </c>
      <c r="D6068" s="359" t="s">
        <v>24853</v>
      </c>
      <c r="H6068" s="31">
        <f t="shared" si="190"/>
        <v>69.28</v>
      </c>
    </row>
    <row r="6069" spans="1:8" ht="40.5">
      <c r="A6069" s="359" t="s">
        <v>13334</v>
      </c>
      <c r="B6069" s="314" t="s">
        <v>13335</v>
      </c>
      <c r="C6069" s="359" t="s">
        <v>112</v>
      </c>
      <c r="D6069" s="359" t="s">
        <v>28903</v>
      </c>
      <c r="H6069" s="31">
        <f t="shared" si="190"/>
        <v>157.09</v>
      </c>
    </row>
    <row r="6070" spans="1:8" ht="40.5">
      <c r="A6070" s="359" t="s">
        <v>13336</v>
      </c>
      <c r="B6070" s="314" t="s">
        <v>13337</v>
      </c>
      <c r="C6070" s="359" t="s">
        <v>112</v>
      </c>
      <c r="D6070" s="359" t="s">
        <v>28904</v>
      </c>
      <c r="H6070" s="31">
        <f t="shared" si="190"/>
        <v>118.08</v>
      </c>
    </row>
    <row r="6071" spans="1:8" ht="40.5">
      <c r="A6071" s="359" t="s">
        <v>13338</v>
      </c>
      <c r="B6071" s="314" t="s">
        <v>13339</v>
      </c>
      <c r="C6071" s="359" t="s">
        <v>112</v>
      </c>
      <c r="D6071" s="359" t="s">
        <v>28905</v>
      </c>
      <c r="H6071" s="31">
        <f t="shared" si="190"/>
        <v>142.11000000000001</v>
      </c>
    </row>
    <row r="6072" spans="1:8" ht="27">
      <c r="A6072" s="359" t="s">
        <v>13340</v>
      </c>
      <c r="B6072" s="314" t="s">
        <v>13341</v>
      </c>
      <c r="C6072" s="359" t="s">
        <v>72</v>
      </c>
      <c r="D6072" s="359" t="s">
        <v>8231</v>
      </c>
      <c r="H6072" s="31">
        <f t="shared" si="190"/>
        <v>18.32</v>
      </c>
    </row>
    <row r="6073" spans="1:8" ht="40.5">
      <c r="A6073" s="359" t="s">
        <v>13343</v>
      </c>
      <c r="B6073" s="314" t="s">
        <v>13344</v>
      </c>
      <c r="C6073" s="359" t="s">
        <v>112</v>
      </c>
      <c r="D6073" s="359" t="s">
        <v>28906</v>
      </c>
      <c r="H6073" s="31">
        <f t="shared" si="190"/>
        <v>183.15</v>
      </c>
    </row>
    <row r="6074" spans="1:8" ht="40.5">
      <c r="A6074" s="359" t="s">
        <v>13345</v>
      </c>
      <c r="B6074" s="314" t="s">
        <v>13346</v>
      </c>
      <c r="C6074" s="359" t="s">
        <v>112</v>
      </c>
      <c r="D6074" s="359" t="s">
        <v>28907</v>
      </c>
      <c r="H6074" s="31">
        <f t="shared" si="190"/>
        <v>363.02</v>
      </c>
    </row>
    <row r="6075" spans="1:8" ht="40.5">
      <c r="A6075" s="359" t="s">
        <v>13347</v>
      </c>
      <c r="B6075" s="314" t="s">
        <v>13348</v>
      </c>
      <c r="C6075" s="359" t="s">
        <v>112</v>
      </c>
      <c r="D6075" s="359" t="s">
        <v>23941</v>
      </c>
      <c r="H6075" s="31">
        <f t="shared" si="190"/>
        <v>162.54</v>
      </c>
    </row>
    <row r="6076" spans="1:8" ht="40.5">
      <c r="A6076" s="359" t="s">
        <v>13349</v>
      </c>
      <c r="B6076" s="314" t="s">
        <v>13350</v>
      </c>
      <c r="C6076" s="359" t="s">
        <v>112</v>
      </c>
      <c r="D6076" s="359" t="s">
        <v>25000</v>
      </c>
      <c r="H6076" s="31">
        <f t="shared" si="190"/>
        <v>213.99</v>
      </c>
    </row>
    <row r="6077" spans="1:8" ht="27">
      <c r="A6077" s="359" t="s">
        <v>13351</v>
      </c>
      <c r="B6077" s="314" t="s">
        <v>13352</v>
      </c>
      <c r="C6077" s="359" t="s">
        <v>112</v>
      </c>
      <c r="D6077" s="359" t="s">
        <v>13208</v>
      </c>
      <c r="H6077" s="31">
        <f t="shared" si="190"/>
        <v>0.59</v>
      </c>
    </row>
    <row r="6078" spans="1:8" ht="27">
      <c r="A6078" s="359" t="s">
        <v>13353</v>
      </c>
      <c r="B6078" s="314" t="s">
        <v>13354</v>
      </c>
      <c r="C6078" s="359" t="s">
        <v>74</v>
      </c>
      <c r="D6078" s="359" t="s">
        <v>13208</v>
      </c>
      <c r="H6078" s="31">
        <f t="shared" si="190"/>
        <v>0.59</v>
      </c>
    </row>
    <row r="6079" spans="1:8" ht="40.5">
      <c r="A6079" s="359" t="s">
        <v>13355</v>
      </c>
      <c r="B6079" s="314" t="s">
        <v>13356</v>
      </c>
      <c r="C6079" s="359" t="s">
        <v>74</v>
      </c>
      <c r="D6079" s="359" t="s">
        <v>8552</v>
      </c>
      <c r="H6079" s="31">
        <f t="shared" si="190"/>
        <v>0.41</v>
      </c>
    </row>
    <row r="6080" spans="1:8" ht="27">
      <c r="A6080" s="359" t="s">
        <v>13357</v>
      </c>
      <c r="B6080" s="314" t="s">
        <v>13358</v>
      </c>
      <c r="C6080" s="359" t="s">
        <v>112</v>
      </c>
      <c r="D6080" s="359" t="s">
        <v>22547</v>
      </c>
      <c r="H6080" s="31">
        <f t="shared" si="190"/>
        <v>10.38</v>
      </c>
    </row>
    <row r="6081" spans="1:8" ht="27">
      <c r="A6081" s="359" t="s">
        <v>13359</v>
      </c>
      <c r="B6081" s="314" t="s">
        <v>13360</v>
      </c>
      <c r="C6081" s="359" t="s">
        <v>112</v>
      </c>
      <c r="D6081" s="359" t="s">
        <v>8889</v>
      </c>
      <c r="H6081" s="31">
        <f t="shared" si="190"/>
        <v>1.29</v>
      </c>
    </row>
    <row r="6082" spans="1:8" ht="27">
      <c r="A6082" s="359" t="s">
        <v>13361</v>
      </c>
      <c r="B6082" s="314" t="s">
        <v>13362</v>
      </c>
      <c r="C6082" s="359" t="s">
        <v>112</v>
      </c>
      <c r="D6082" s="359" t="s">
        <v>14098</v>
      </c>
      <c r="H6082" s="31">
        <f t="shared" si="190"/>
        <v>1.1599999999999999</v>
      </c>
    </row>
    <row r="6083" spans="1:8" ht="27">
      <c r="A6083" s="359" t="s">
        <v>13363</v>
      </c>
      <c r="B6083" s="382" t="s">
        <v>13364</v>
      </c>
      <c r="C6083" s="359" t="s">
        <v>112</v>
      </c>
      <c r="D6083" s="359" t="s">
        <v>8534</v>
      </c>
      <c r="H6083" s="31">
        <f t="shared" si="190"/>
        <v>7.57</v>
      </c>
    </row>
    <row r="6084" spans="1:8" ht="27">
      <c r="A6084" s="359" t="s">
        <v>13365</v>
      </c>
      <c r="B6084" s="314" t="s">
        <v>7183</v>
      </c>
      <c r="C6084" s="359" t="s">
        <v>72</v>
      </c>
      <c r="D6084" s="359" t="s">
        <v>7861</v>
      </c>
      <c r="H6084" s="31">
        <f t="shared" si="190"/>
        <v>8.27</v>
      </c>
    </row>
    <row r="6085" spans="1:8" ht="27">
      <c r="A6085" s="359" t="s">
        <v>13367</v>
      </c>
      <c r="B6085" s="314" t="s">
        <v>3850</v>
      </c>
      <c r="C6085" s="359" t="s">
        <v>72</v>
      </c>
      <c r="D6085" s="359" t="s">
        <v>11284</v>
      </c>
      <c r="H6085" s="31">
        <f t="shared" ref="H6085:H6148" si="191">ROUND(D6085*(1+$H$1),2)</f>
        <v>25.85</v>
      </c>
    </row>
    <row r="6086" spans="1:8" ht="40.5">
      <c r="A6086" s="359" t="s">
        <v>13369</v>
      </c>
      <c r="B6086" s="314" t="s">
        <v>7184</v>
      </c>
      <c r="C6086" s="359" t="s">
        <v>107</v>
      </c>
      <c r="D6086" s="359" t="s">
        <v>28908</v>
      </c>
      <c r="H6086" s="31">
        <f t="shared" si="191"/>
        <v>148.62</v>
      </c>
    </row>
    <row r="6087" spans="1:8" ht="27">
      <c r="A6087" s="359" t="s">
        <v>22595</v>
      </c>
      <c r="B6087" s="314" t="s">
        <v>22596</v>
      </c>
      <c r="C6087" s="359" t="s">
        <v>112</v>
      </c>
      <c r="D6087" s="359" t="s">
        <v>14118</v>
      </c>
      <c r="H6087" s="31">
        <f t="shared" si="191"/>
        <v>11.44</v>
      </c>
    </row>
    <row r="6088" spans="1:8" ht="40.5">
      <c r="A6088" s="359" t="s">
        <v>22597</v>
      </c>
      <c r="B6088" s="314" t="s">
        <v>22598</v>
      </c>
      <c r="C6088" s="359" t="s">
        <v>74</v>
      </c>
      <c r="D6088" s="359" t="s">
        <v>28909</v>
      </c>
      <c r="H6088" s="31">
        <f t="shared" si="191"/>
        <v>46.6</v>
      </c>
    </row>
    <row r="6089" spans="1:8" ht="27">
      <c r="A6089" s="359" t="s">
        <v>22599</v>
      </c>
      <c r="B6089" s="314" t="s">
        <v>22600</v>
      </c>
      <c r="C6089" s="359" t="s">
        <v>112</v>
      </c>
      <c r="D6089" s="359" t="s">
        <v>25027</v>
      </c>
      <c r="H6089" s="31">
        <f t="shared" si="191"/>
        <v>122.43</v>
      </c>
    </row>
    <row r="6090" spans="1:8" ht="27">
      <c r="A6090" s="359" t="s">
        <v>22601</v>
      </c>
      <c r="B6090" s="314" t="s">
        <v>22602</v>
      </c>
      <c r="C6090" s="359" t="s">
        <v>112</v>
      </c>
      <c r="D6090" s="359" t="s">
        <v>28910</v>
      </c>
      <c r="H6090" s="31">
        <f t="shared" si="191"/>
        <v>81.98</v>
      </c>
    </row>
    <row r="6091" spans="1:8" ht="27">
      <c r="A6091" s="359" t="s">
        <v>22603</v>
      </c>
      <c r="B6091" s="314" t="s">
        <v>22604</v>
      </c>
      <c r="C6091" s="359" t="s">
        <v>112</v>
      </c>
      <c r="D6091" s="359" t="s">
        <v>17866</v>
      </c>
      <c r="H6091" s="31">
        <f t="shared" si="191"/>
        <v>2.36</v>
      </c>
    </row>
    <row r="6092" spans="1:8">
      <c r="A6092" s="359" t="s">
        <v>22605</v>
      </c>
      <c r="B6092" s="314" t="s">
        <v>22606</v>
      </c>
      <c r="C6092" s="359" t="s">
        <v>74</v>
      </c>
      <c r="D6092" s="359" t="s">
        <v>8624</v>
      </c>
      <c r="H6092" s="31">
        <f t="shared" si="191"/>
        <v>4.0999999999999996</v>
      </c>
    </row>
    <row r="6093" spans="1:8">
      <c r="A6093" s="359" t="s">
        <v>22607</v>
      </c>
      <c r="B6093" s="314" t="s">
        <v>22608</v>
      </c>
      <c r="C6093" s="359" t="s">
        <v>74</v>
      </c>
      <c r="D6093" s="359" t="s">
        <v>8388</v>
      </c>
      <c r="H6093" s="31">
        <f t="shared" si="191"/>
        <v>0.56000000000000005</v>
      </c>
    </row>
    <row r="6094" spans="1:8" ht="40.5">
      <c r="A6094" s="359" t="s">
        <v>13370</v>
      </c>
      <c r="B6094" s="314" t="s">
        <v>3851</v>
      </c>
      <c r="C6094" s="359" t="s">
        <v>72</v>
      </c>
      <c r="D6094" s="359" t="s">
        <v>13205</v>
      </c>
      <c r="H6094" s="31">
        <f t="shared" si="191"/>
        <v>0.42</v>
      </c>
    </row>
    <row r="6095" spans="1:8" ht="40.5">
      <c r="A6095" s="359" t="s">
        <v>13371</v>
      </c>
      <c r="B6095" s="314" t="s">
        <v>23706</v>
      </c>
      <c r="C6095" s="359" t="s">
        <v>2240</v>
      </c>
      <c r="D6095" s="359" t="s">
        <v>12288</v>
      </c>
      <c r="H6095" s="31">
        <f t="shared" si="191"/>
        <v>1.75</v>
      </c>
    </row>
    <row r="6096" spans="1:8" ht="40.5">
      <c r="A6096" s="359" t="s">
        <v>13373</v>
      </c>
      <c r="B6096" s="314" t="s">
        <v>7185</v>
      </c>
      <c r="C6096" s="359" t="s">
        <v>2240</v>
      </c>
      <c r="D6096" s="359" t="s">
        <v>13853</v>
      </c>
      <c r="H6096" s="31">
        <f t="shared" si="191"/>
        <v>1.34</v>
      </c>
    </row>
    <row r="6097" spans="1:8" ht="40.5">
      <c r="A6097" s="359" t="s">
        <v>13374</v>
      </c>
      <c r="B6097" s="314" t="s">
        <v>7186</v>
      </c>
      <c r="C6097" s="359" t="s">
        <v>2240</v>
      </c>
      <c r="D6097" s="359" t="s">
        <v>7739</v>
      </c>
      <c r="H6097" s="31">
        <f t="shared" si="191"/>
        <v>0.89</v>
      </c>
    </row>
    <row r="6098" spans="1:8" ht="40.5">
      <c r="A6098" s="359" t="s">
        <v>13375</v>
      </c>
      <c r="B6098" s="314" t="s">
        <v>7187</v>
      </c>
      <c r="C6098" s="359" t="s">
        <v>2240</v>
      </c>
      <c r="D6098" s="359" t="s">
        <v>7744</v>
      </c>
      <c r="H6098" s="31">
        <f t="shared" si="191"/>
        <v>1.62</v>
      </c>
    </row>
    <row r="6099" spans="1:8" ht="40.5">
      <c r="A6099" s="359" t="s">
        <v>13377</v>
      </c>
      <c r="B6099" s="314" t="s">
        <v>7188</v>
      </c>
      <c r="C6099" s="359" t="s">
        <v>2240</v>
      </c>
      <c r="D6099" s="359" t="s">
        <v>8882</v>
      </c>
      <c r="H6099" s="31">
        <f t="shared" si="191"/>
        <v>1.24</v>
      </c>
    </row>
    <row r="6100" spans="1:8" ht="40.5">
      <c r="A6100" s="359" t="s">
        <v>13378</v>
      </c>
      <c r="B6100" s="314" t="s">
        <v>7189</v>
      </c>
      <c r="C6100" s="359" t="s">
        <v>2240</v>
      </c>
      <c r="D6100" s="359" t="s">
        <v>13207</v>
      </c>
      <c r="H6100" s="31">
        <f t="shared" si="191"/>
        <v>0.82</v>
      </c>
    </row>
    <row r="6101" spans="1:8" ht="40.5">
      <c r="A6101" s="359" t="s">
        <v>13379</v>
      </c>
      <c r="B6101" s="314" t="s">
        <v>13380</v>
      </c>
      <c r="C6101" s="359" t="s">
        <v>2238</v>
      </c>
      <c r="D6101" s="359" t="s">
        <v>14098</v>
      </c>
      <c r="H6101" s="31">
        <f t="shared" si="191"/>
        <v>1.1599999999999999</v>
      </c>
    </row>
    <row r="6102" spans="1:8" ht="40.5">
      <c r="A6102" s="359" t="s">
        <v>13382</v>
      </c>
      <c r="B6102" s="314" t="s">
        <v>13383</v>
      </c>
      <c r="C6102" s="359" t="s">
        <v>2238</v>
      </c>
      <c r="D6102" s="359" t="s">
        <v>7739</v>
      </c>
      <c r="H6102" s="31">
        <f t="shared" si="191"/>
        <v>0.89</v>
      </c>
    </row>
    <row r="6103" spans="1:8" ht="40.5">
      <c r="A6103" s="359" t="s">
        <v>13384</v>
      </c>
      <c r="B6103" s="314" t="s">
        <v>13385</v>
      </c>
      <c r="C6103" s="359" t="s">
        <v>2238</v>
      </c>
      <c r="D6103" s="359" t="s">
        <v>13208</v>
      </c>
      <c r="H6103" s="31">
        <f t="shared" si="191"/>
        <v>0.59</v>
      </c>
    </row>
    <row r="6104" spans="1:8" ht="40.5">
      <c r="A6104" s="359" t="s">
        <v>13386</v>
      </c>
      <c r="B6104" s="314" t="s">
        <v>13387</v>
      </c>
      <c r="C6104" s="359" t="s">
        <v>2238</v>
      </c>
      <c r="D6104" s="359" t="s">
        <v>13206</v>
      </c>
      <c r="H6104" s="31">
        <f t="shared" si="191"/>
        <v>1.08</v>
      </c>
    </row>
    <row r="6105" spans="1:8" ht="40.5">
      <c r="A6105" s="359" t="s">
        <v>13388</v>
      </c>
      <c r="B6105" s="314" t="s">
        <v>13389</v>
      </c>
      <c r="C6105" s="359" t="s">
        <v>2238</v>
      </c>
      <c r="D6105" s="359" t="s">
        <v>13207</v>
      </c>
      <c r="H6105" s="31">
        <f t="shared" si="191"/>
        <v>0.82</v>
      </c>
    </row>
    <row r="6106" spans="1:8" ht="40.5">
      <c r="A6106" s="359" t="s">
        <v>13390</v>
      </c>
      <c r="B6106" s="314" t="s">
        <v>13391</v>
      </c>
      <c r="C6106" s="359" t="s">
        <v>2238</v>
      </c>
      <c r="D6106" s="359" t="s">
        <v>8654</v>
      </c>
      <c r="H6106" s="31">
        <f t="shared" si="191"/>
        <v>0.55000000000000004</v>
      </c>
    </row>
    <row r="6107" spans="1:8" ht="40.5">
      <c r="A6107" s="359" t="s">
        <v>13392</v>
      </c>
      <c r="B6107" s="314" t="s">
        <v>7190</v>
      </c>
      <c r="C6107" s="359" t="s">
        <v>2240</v>
      </c>
      <c r="D6107" s="359" t="s">
        <v>8848</v>
      </c>
      <c r="H6107" s="31">
        <f t="shared" si="191"/>
        <v>1.39</v>
      </c>
    </row>
    <row r="6108" spans="1:8" ht="40.5">
      <c r="A6108" s="359" t="s">
        <v>13393</v>
      </c>
      <c r="B6108" s="314" t="s">
        <v>7191</v>
      </c>
      <c r="C6108" s="359" t="s">
        <v>2240</v>
      </c>
      <c r="D6108" s="359" t="s">
        <v>12260</v>
      </c>
      <c r="H6108" s="31">
        <f t="shared" si="191"/>
        <v>1.06</v>
      </c>
    </row>
    <row r="6109" spans="1:8" ht="40.5">
      <c r="A6109" s="359" t="s">
        <v>13394</v>
      </c>
      <c r="B6109" s="314" t="s">
        <v>7192</v>
      </c>
      <c r="C6109" s="359" t="s">
        <v>2240</v>
      </c>
      <c r="D6109" s="359" t="s">
        <v>8391</v>
      </c>
      <c r="H6109" s="31">
        <f t="shared" si="191"/>
        <v>0.7</v>
      </c>
    </row>
    <row r="6110" spans="1:8" ht="40.5">
      <c r="A6110" s="359" t="s">
        <v>13395</v>
      </c>
      <c r="B6110" s="314" t="s">
        <v>13396</v>
      </c>
      <c r="C6110" s="359" t="s">
        <v>2238</v>
      </c>
      <c r="D6110" s="359" t="s">
        <v>7705</v>
      </c>
      <c r="H6110" s="31">
        <f t="shared" si="191"/>
        <v>0.92</v>
      </c>
    </row>
    <row r="6111" spans="1:8" ht="40.5">
      <c r="A6111" s="359" t="s">
        <v>13397</v>
      </c>
      <c r="B6111" s="314" t="s">
        <v>13398</v>
      </c>
      <c r="C6111" s="359" t="s">
        <v>2238</v>
      </c>
      <c r="D6111" s="359" t="s">
        <v>8391</v>
      </c>
      <c r="H6111" s="31">
        <f t="shared" si="191"/>
        <v>0.7</v>
      </c>
    </row>
    <row r="6112" spans="1:8" ht="40.5">
      <c r="A6112" s="359" t="s">
        <v>13399</v>
      </c>
      <c r="B6112" s="314" t="s">
        <v>13400</v>
      </c>
      <c r="C6112" s="359" t="s">
        <v>2238</v>
      </c>
      <c r="D6112" s="359" t="s">
        <v>13198</v>
      </c>
      <c r="H6112" s="31">
        <f t="shared" si="191"/>
        <v>0.47</v>
      </c>
    </row>
    <row r="6113" spans="1:8" ht="40.5">
      <c r="A6113" s="359" t="s">
        <v>13401</v>
      </c>
      <c r="B6113" s="314" t="s">
        <v>7193</v>
      </c>
      <c r="C6113" s="359" t="s">
        <v>2240</v>
      </c>
      <c r="D6113" s="359" t="s">
        <v>8956</v>
      </c>
      <c r="H6113" s="31">
        <f t="shared" si="191"/>
        <v>1.25</v>
      </c>
    </row>
    <row r="6114" spans="1:8" ht="40.5">
      <c r="A6114" s="359" t="s">
        <v>13402</v>
      </c>
      <c r="B6114" s="314" t="s">
        <v>7194</v>
      </c>
      <c r="C6114" s="359" t="s">
        <v>2240</v>
      </c>
      <c r="D6114" s="359" t="s">
        <v>14098</v>
      </c>
      <c r="H6114" s="31">
        <f t="shared" si="191"/>
        <v>1.1599999999999999</v>
      </c>
    </row>
    <row r="6115" spans="1:8" ht="40.5">
      <c r="A6115" s="359" t="s">
        <v>13403</v>
      </c>
      <c r="B6115" s="314" t="s">
        <v>7195</v>
      </c>
      <c r="C6115" s="359" t="s">
        <v>2240</v>
      </c>
      <c r="D6115" s="359" t="s">
        <v>13988</v>
      </c>
      <c r="H6115" s="31">
        <f t="shared" si="191"/>
        <v>1</v>
      </c>
    </row>
    <row r="6116" spans="1:8" ht="40.5">
      <c r="A6116" s="359" t="s">
        <v>13404</v>
      </c>
      <c r="B6116" s="314" t="s">
        <v>13405</v>
      </c>
      <c r="C6116" s="359" t="s">
        <v>2238</v>
      </c>
      <c r="D6116" s="359" t="s">
        <v>8397</v>
      </c>
      <c r="H6116" s="31">
        <f t="shared" si="191"/>
        <v>0.83</v>
      </c>
    </row>
    <row r="6117" spans="1:8" ht="40.5">
      <c r="A6117" s="359" t="s">
        <v>13406</v>
      </c>
      <c r="B6117" s="314" t="s">
        <v>13407</v>
      </c>
      <c r="C6117" s="359" t="s">
        <v>2238</v>
      </c>
      <c r="D6117" s="359" t="s">
        <v>8667</v>
      </c>
      <c r="H6117" s="31">
        <f t="shared" si="191"/>
        <v>0.77</v>
      </c>
    </row>
    <row r="6118" spans="1:8" ht="40.5">
      <c r="A6118" s="359" t="s">
        <v>13408</v>
      </c>
      <c r="B6118" s="314" t="s">
        <v>13409</v>
      </c>
      <c r="C6118" s="359" t="s">
        <v>2238</v>
      </c>
      <c r="D6118" s="359" t="s">
        <v>8574</v>
      </c>
      <c r="H6118" s="31">
        <f t="shared" si="191"/>
        <v>0.65</v>
      </c>
    </row>
    <row r="6119" spans="1:8" ht="54">
      <c r="A6119" s="359" t="s">
        <v>13410</v>
      </c>
      <c r="B6119" s="314" t="s">
        <v>7196</v>
      </c>
      <c r="C6119" s="359" t="s">
        <v>2238</v>
      </c>
      <c r="D6119" s="359" t="s">
        <v>8516</v>
      </c>
      <c r="H6119" s="31">
        <f t="shared" si="191"/>
        <v>0.66</v>
      </c>
    </row>
    <row r="6120" spans="1:8" ht="54">
      <c r="A6120" s="359" t="s">
        <v>13411</v>
      </c>
      <c r="B6120" s="314" t="s">
        <v>7197</v>
      </c>
      <c r="C6120" s="359" t="s">
        <v>2238</v>
      </c>
      <c r="D6120" s="359" t="s">
        <v>8554</v>
      </c>
      <c r="H6120" s="31">
        <f t="shared" si="191"/>
        <v>2.31</v>
      </c>
    </row>
    <row r="6121" spans="1:8" ht="54">
      <c r="A6121" s="359" t="s">
        <v>13412</v>
      </c>
      <c r="B6121" s="314" t="s">
        <v>7198</v>
      </c>
      <c r="C6121" s="359" t="s">
        <v>2238</v>
      </c>
      <c r="D6121" s="359" t="s">
        <v>8667</v>
      </c>
      <c r="H6121" s="31">
        <f t="shared" si="191"/>
        <v>0.77</v>
      </c>
    </row>
    <row r="6122" spans="1:8" ht="15" customHeight="1">
      <c r="A6122" s="359" t="s">
        <v>13413</v>
      </c>
      <c r="B6122" s="314" t="s">
        <v>7199</v>
      </c>
      <c r="C6122" s="359" t="s">
        <v>2238</v>
      </c>
      <c r="D6122" s="359" t="s">
        <v>13997</v>
      </c>
      <c r="H6122" s="31">
        <f t="shared" si="191"/>
        <v>2.57</v>
      </c>
    </row>
    <row r="6123" spans="1:8" ht="40.5">
      <c r="A6123" s="359" t="s">
        <v>7200</v>
      </c>
      <c r="B6123" s="314" t="s">
        <v>3852</v>
      </c>
      <c r="C6123" s="359" t="s">
        <v>74</v>
      </c>
      <c r="D6123" s="359" t="s">
        <v>23822</v>
      </c>
      <c r="H6123" s="31">
        <f t="shared" si="191"/>
        <v>34.44</v>
      </c>
    </row>
    <row r="6124" spans="1:8" ht="54">
      <c r="A6124" s="359" t="s">
        <v>7201</v>
      </c>
      <c r="B6124" s="314" t="s">
        <v>7202</v>
      </c>
      <c r="C6124" s="359" t="s">
        <v>74</v>
      </c>
      <c r="D6124" s="359" t="s">
        <v>23822</v>
      </c>
      <c r="H6124" s="31">
        <f t="shared" si="191"/>
        <v>34.44</v>
      </c>
    </row>
    <row r="6125" spans="1:8" ht="40.5">
      <c r="A6125" s="359" t="s">
        <v>7203</v>
      </c>
      <c r="B6125" s="314" t="s">
        <v>7204</v>
      </c>
      <c r="C6125" s="359" t="s">
        <v>74</v>
      </c>
      <c r="D6125" s="359" t="s">
        <v>26230</v>
      </c>
      <c r="H6125" s="31">
        <f t="shared" si="191"/>
        <v>60.31</v>
      </c>
    </row>
    <row r="6126" spans="1:8" ht="54">
      <c r="A6126" s="359" t="s">
        <v>7205</v>
      </c>
      <c r="B6126" s="314" t="s">
        <v>3853</v>
      </c>
      <c r="C6126" s="359" t="s">
        <v>74</v>
      </c>
      <c r="D6126" s="359" t="s">
        <v>23668</v>
      </c>
      <c r="H6126" s="31">
        <f t="shared" si="191"/>
        <v>27.89</v>
      </c>
    </row>
    <row r="6127" spans="1:8" ht="54">
      <c r="A6127" s="359" t="s">
        <v>7206</v>
      </c>
      <c r="B6127" s="314" t="s">
        <v>3854</v>
      </c>
      <c r="C6127" s="359" t="s">
        <v>74</v>
      </c>
      <c r="D6127" s="359" t="s">
        <v>28911</v>
      </c>
      <c r="H6127" s="31">
        <f t="shared" si="191"/>
        <v>42.38</v>
      </c>
    </row>
    <row r="6128" spans="1:8" ht="40.5">
      <c r="A6128" s="359" t="s">
        <v>7207</v>
      </c>
      <c r="B6128" s="314" t="s">
        <v>3855</v>
      </c>
      <c r="C6128" s="359" t="s">
        <v>74</v>
      </c>
      <c r="D6128" s="359" t="s">
        <v>28912</v>
      </c>
      <c r="H6128" s="31">
        <f t="shared" si="191"/>
        <v>76.05</v>
      </c>
    </row>
    <row r="6129" spans="1:8" ht="54">
      <c r="A6129" s="359" t="s">
        <v>7208</v>
      </c>
      <c r="B6129" s="314" t="s">
        <v>3856</v>
      </c>
      <c r="C6129" s="359" t="s">
        <v>74</v>
      </c>
      <c r="D6129" s="359" t="s">
        <v>23639</v>
      </c>
      <c r="H6129" s="31">
        <f t="shared" si="191"/>
        <v>74.39</v>
      </c>
    </row>
    <row r="6130" spans="1:8" ht="54">
      <c r="A6130" s="359" t="s">
        <v>7209</v>
      </c>
      <c r="B6130" s="314" t="s">
        <v>3857</v>
      </c>
      <c r="C6130" s="359" t="s">
        <v>74</v>
      </c>
      <c r="D6130" s="359" t="s">
        <v>28913</v>
      </c>
      <c r="H6130" s="31">
        <f t="shared" si="191"/>
        <v>71.39</v>
      </c>
    </row>
    <row r="6131" spans="1:8" ht="40.5">
      <c r="A6131" s="359" t="s">
        <v>13415</v>
      </c>
      <c r="B6131" s="314" t="s">
        <v>3858</v>
      </c>
      <c r="C6131" s="359" t="s">
        <v>74</v>
      </c>
      <c r="D6131" s="359" t="s">
        <v>8571</v>
      </c>
      <c r="H6131" s="31">
        <f t="shared" si="191"/>
        <v>4.66</v>
      </c>
    </row>
    <row r="6132" spans="1:8" ht="67.5">
      <c r="A6132" s="359" t="s">
        <v>7210</v>
      </c>
      <c r="B6132" s="314" t="s">
        <v>7211</v>
      </c>
      <c r="C6132" s="359" t="s">
        <v>72</v>
      </c>
      <c r="D6132" s="359" t="s">
        <v>28914</v>
      </c>
      <c r="H6132" s="31">
        <f t="shared" si="191"/>
        <v>242.82</v>
      </c>
    </row>
    <row r="6133" spans="1:8" ht="54">
      <c r="A6133" s="359" t="s">
        <v>7212</v>
      </c>
      <c r="B6133" s="314" t="s">
        <v>3859</v>
      </c>
      <c r="C6133" s="359" t="s">
        <v>72</v>
      </c>
      <c r="D6133" s="359" t="s">
        <v>28915</v>
      </c>
      <c r="H6133" s="31">
        <f t="shared" si="191"/>
        <v>167.76</v>
      </c>
    </row>
    <row r="6134" spans="1:8" ht="27">
      <c r="A6134" s="359" t="s">
        <v>7213</v>
      </c>
      <c r="B6134" s="314" t="s">
        <v>7214</v>
      </c>
      <c r="C6134" s="359" t="s">
        <v>112</v>
      </c>
      <c r="D6134" s="359" t="s">
        <v>28916</v>
      </c>
      <c r="H6134" s="31">
        <f t="shared" si="191"/>
        <v>121.53</v>
      </c>
    </row>
    <row r="6135" spans="1:8">
      <c r="A6135" s="359" t="s">
        <v>14876</v>
      </c>
      <c r="B6135" s="314" t="s">
        <v>14877</v>
      </c>
      <c r="C6135" s="359" t="s">
        <v>112</v>
      </c>
      <c r="D6135" s="359" t="s">
        <v>28917</v>
      </c>
      <c r="H6135" s="31">
        <f t="shared" si="191"/>
        <v>36.58</v>
      </c>
    </row>
    <row r="6136" spans="1:8" ht="27">
      <c r="A6136" s="359" t="s">
        <v>14878</v>
      </c>
      <c r="B6136" s="314" t="s">
        <v>14879</v>
      </c>
      <c r="C6136" s="359" t="s">
        <v>112</v>
      </c>
      <c r="D6136" s="359" t="s">
        <v>28918</v>
      </c>
      <c r="H6136" s="31">
        <f t="shared" si="191"/>
        <v>58.47</v>
      </c>
    </row>
    <row r="6137" spans="1:8" ht="40.5">
      <c r="A6137" s="359" t="s">
        <v>14880</v>
      </c>
      <c r="B6137" s="314" t="s">
        <v>14881</v>
      </c>
      <c r="C6137" s="359" t="s">
        <v>112</v>
      </c>
      <c r="D6137" s="359" t="s">
        <v>23779</v>
      </c>
      <c r="H6137" s="31">
        <f t="shared" si="191"/>
        <v>109.03</v>
      </c>
    </row>
    <row r="6138" spans="1:8" ht="27">
      <c r="A6138" s="359" t="s">
        <v>14882</v>
      </c>
      <c r="B6138" s="314" t="s">
        <v>14883</v>
      </c>
      <c r="C6138" s="359" t="s">
        <v>112</v>
      </c>
      <c r="D6138" s="359" t="s">
        <v>28919</v>
      </c>
      <c r="H6138" s="31">
        <f t="shared" si="191"/>
        <v>296.76</v>
      </c>
    </row>
    <row r="6139" spans="1:8">
      <c r="A6139" s="359" t="s">
        <v>14884</v>
      </c>
      <c r="B6139" s="314" t="s">
        <v>14885</v>
      </c>
      <c r="C6139" s="359" t="s">
        <v>72</v>
      </c>
      <c r="D6139" s="359" t="s">
        <v>13372</v>
      </c>
      <c r="H6139" s="31">
        <f t="shared" si="191"/>
        <v>1.84</v>
      </c>
    </row>
    <row r="6140" spans="1:8">
      <c r="A6140" s="359" t="s">
        <v>14886</v>
      </c>
      <c r="B6140" s="314" t="s">
        <v>14887</v>
      </c>
      <c r="C6140" s="359" t="s">
        <v>72</v>
      </c>
      <c r="D6140" s="359" t="s">
        <v>26638</v>
      </c>
      <c r="H6140" s="31">
        <f t="shared" si="191"/>
        <v>5.4</v>
      </c>
    </row>
    <row r="6141" spans="1:8" ht="27">
      <c r="A6141" s="359" t="s">
        <v>14888</v>
      </c>
      <c r="B6141" s="314" t="s">
        <v>14889</v>
      </c>
      <c r="C6141" s="359" t="s">
        <v>72</v>
      </c>
      <c r="D6141" s="359" t="s">
        <v>13690</v>
      </c>
      <c r="H6141" s="31">
        <f t="shared" si="191"/>
        <v>0.33</v>
      </c>
    </row>
    <row r="6142" spans="1:8" ht="40.5">
      <c r="A6142" s="359" t="s">
        <v>14890</v>
      </c>
      <c r="B6142" s="314" t="s">
        <v>14891</v>
      </c>
      <c r="C6142" s="359" t="s">
        <v>74</v>
      </c>
      <c r="D6142" s="359" t="s">
        <v>27552</v>
      </c>
      <c r="H6142" s="31">
        <f t="shared" si="191"/>
        <v>150.41</v>
      </c>
    </row>
    <row r="6143" spans="1:8" ht="27">
      <c r="A6143" s="359" t="s">
        <v>14892</v>
      </c>
      <c r="B6143" s="314" t="s">
        <v>14893</v>
      </c>
      <c r="C6143" s="359" t="s">
        <v>72</v>
      </c>
      <c r="D6143" s="359" t="s">
        <v>8274</v>
      </c>
      <c r="H6143" s="31">
        <f t="shared" si="191"/>
        <v>3.06</v>
      </c>
    </row>
    <row r="6144" spans="1:8">
      <c r="A6144" s="359" t="s">
        <v>13417</v>
      </c>
      <c r="B6144" s="314" t="s">
        <v>7215</v>
      </c>
      <c r="C6144" s="359" t="s">
        <v>72</v>
      </c>
      <c r="D6144" s="359" t="s">
        <v>27529</v>
      </c>
      <c r="H6144" s="31">
        <f t="shared" si="191"/>
        <v>17.86</v>
      </c>
    </row>
    <row r="6145" spans="1:8">
      <c r="A6145" s="359" t="s">
        <v>13418</v>
      </c>
      <c r="B6145" s="314" t="s">
        <v>7216</v>
      </c>
      <c r="C6145" s="359" t="s">
        <v>72</v>
      </c>
      <c r="D6145" s="359" t="s">
        <v>27529</v>
      </c>
      <c r="H6145" s="31">
        <f t="shared" si="191"/>
        <v>17.86</v>
      </c>
    </row>
    <row r="6146" spans="1:8" ht="27">
      <c r="A6146" s="359" t="s">
        <v>14894</v>
      </c>
      <c r="B6146" s="314" t="s">
        <v>14895</v>
      </c>
      <c r="C6146" s="359" t="s">
        <v>72</v>
      </c>
      <c r="D6146" s="359" t="s">
        <v>23993</v>
      </c>
      <c r="H6146" s="31">
        <f t="shared" si="191"/>
        <v>18.670000000000002</v>
      </c>
    </row>
    <row r="6147" spans="1:8">
      <c r="A6147" s="359" t="s">
        <v>14896</v>
      </c>
      <c r="B6147" s="314" t="s">
        <v>14897</v>
      </c>
      <c r="C6147" s="359" t="s">
        <v>72</v>
      </c>
      <c r="D6147" s="359" t="s">
        <v>25575</v>
      </c>
      <c r="H6147" s="31">
        <f t="shared" si="191"/>
        <v>10.17</v>
      </c>
    </row>
    <row r="6148" spans="1:8">
      <c r="A6148" s="359" t="s">
        <v>14898</v>
      </c>
      <c r="B6148" s="314" t="s">
        <v>14899</v>
      </c>
      <c r="C6148" s="359" t="s">
        <v>72</v>
      </c>
      <c r="D6148" s="359" t="s">
        <v>25529</v>
      </c>
      <c r="H6148" s="31">
        <f t="shared" si="191"/>
        <v>53.02</v>
      </c>
    </row>
    <row r="6149" spans="1:8">
      <c r="A6149" s="359" t="s">
        <v>13420</v>
      </c>
      <c r="B6149" s="314" t="s">
        <v>7217</v>
      </c>
      <c r="C6149" s="359" t="s">
        <v>72</v>
      </c>
      <c r="D6149" s="359" t="s">
        <v>28920</v>
      </c>
      <c r="H6149" s="31">
        <f t="shared" ref="H6149:H6212" si="192">ROUND(D6149*(1+$H$1),2)</f>
        <v>4.57</v>
      </c>
    </row>
    <row r="6150" spans="1:8">
      <c r="A6150" s="359" t="s">
        <v>13421</v>
      </c>
      <c r="B6150" s="314" t="s">
        <v>7218</v>
      </c>
      <c r="C6150" s="359" t="s">
        <v>72</v>
      </c>
      <c r="D6150" s="359" t="s">
        <v>13671</v>
      </c>
      <c r="H6150" s="31">
        <f t="shared" si="192"/>
        <v>6.17</v>
      </c>
    </row>
    <row r="6151" spans="1:8" ht="40.5">
      <c r="A6151" s="359" t="s">
        <v>14900</v>
      </c>
      <c r="B6151" s="314" t="s">
        <v>14901</v>
      </c>
      <c r="C6151" s="359" t="s">
        <v>72</v>
      </c>
      <c r="D6151" s="359" t="s">
        <v>8173</v>
      </c>
      <c r="H6151" s="31">
        <f t="shared" si="192"/>
        <v>0.34</v>
      </c>
    </row>
    <row r="6152" spans="1:8" ht="40.5">
      <c r="A6152" s="359" t="s">
        <v>14902</v>
      </c>
      <c r="B6152" s="314" t="s">
        <v>14903</v>
      </c>
      <c r="C6152" s="359" t="s">
        <v>112</v>
      </c>
      <c r="D6152" s="359" t="s">
        <v>28921</v>
      </c>
      <c r="H6152" s="31">
        <f t="shared" si="192"/>
        <v>72.45</v>
      </c>
    </row>
    <row r="6153" spans="1:8" ht="40.5">
      <c r="A6153" s="359" t="s">
        <v>14904</v>
      </c>
      <c r="B6153" s="314" t="s">
        <v>14905</v>
      </c>
      <c r="C6153" s="359" t="s">
        <v>112</v>
      </c>
      <c r="D6153" s="359" t="s">
        <v>28922</v>
      </c>
      <c r="H6153" s="31">
        <f t="shared" si="192"/>
        <v>155.97999999999999</v>
      </c>
    </row>
    <row r="6154" spans="1:8" ht="40.5">
      <c r="A6154" s="359" t="s">
        <v>14906</v>
      </c>
      <c r="B6154" s="314" t="s">
        <v>14907</v>
      </c>
      <c r="C6154" s="359" t="s">
        <v>112</v>
      </c>
      <c r="D6154" s="359" t="s">
        <v>28923</v>
      </c>
      <c r="H6154" s="31">
        <f t="shared" si="192"/>
        <v>228.08</v>
      </c>
    </row>
    <row r="6155" spans="1:8" ht="40.5">
      <c r="A6155" s="359" t="s">
        <v>14908</v>
      </c>
      <c r="B6155" s="314" t="s">
        <v>14909</v>
      </c>
      <c r="C6155" s="359" t="s">
        <v>112</v>
      </c>
      <c r="D6155" s="359" t="s">
        <v>25225</v>
      </c>
      <c r="H6155" s="31">
        <f t="shared" si="192"/>
        <v>66.33</v>
      </c>
    </row>
    <row r="6156" spans="1:8" ht="40.5">
      <c r="A6156" s="359" t="s">
        <v>14910</v>
      </c>
      <c r="B6156" s="314" t="s">
        <v>14911</v>
      </c>
      <c r="C6156" s="359" t="s">
        <v>112</v>
      </c>
      <c r="D6156" s="359" t="s">
        <v>24287</v>
      </c>
      <c r="H6156" s="31">
        <f t="shared" si="192"/>
        <v>118.18</v>
      </c>
    </row>
    <row r="6157" spans="1:8" ht="27">
      <c r="A6157" s="359" t="s">
        <v>14912</v>
      </c>
      <c r="B6157" s="314" t="s">
        <v>14913</v>
      </c>
      <c r="C6157" s="359" t="s">
        <v>112</v>
      </c>
      <c r="D6157" s="359" t="s">
        <v>28924</v>
      </c>
      <c r="H6157" s="31">
        <f t="shared" si="192"/>
        <v>258.05</v>
      </c>
    </row>
    <row r="6158" spans="1:8" ht="27">
      <c r="A6158" s="359" t="s">
        <v>14914</v>
      </c>
      <c r="B6158" s="314" t="s">
        <v>14915</v>
      </c>
      <c r="C6158" s="359" t="s">
        <v>112</v>
      </c>
      <c r="D6158" s="359" t="s">
        <v>23367</v>
      </c>
      <c r="H6158" s="31">
        <f t="shared" si="192"/>
        <v>92.22</v>
      </c>
    </row>
    <row r="6159" spans="1:8" ht="40.5">
      <c r="A6159" s="359" t="s">
        <v>14916</v>
      </c>
      <c r="B6159" s="314" t="s">
        <v>14917</v>
      </c>
      <c r="C6159" s="359" t="s">
        <v>112</v>
      </c>
      <c r="D6159" s="359" t="s">
        <v>28925</v>
      </c>
      <c r="H6159" s="31">
        <f t="shared" si="192"/>
        <v>254.46</v>
      </c>
    </row>
    <row r="6160" spans="1:8" ht="40.5">
      <c r="A6160" s="359" t="s">
        <v>14918</v>
      </c>
      <c r="B6160" s="314" t="s">
        <v>14919</v>
      </c>
      <c r="C6160" s="359" t="s">
        <v>112</v>
      </c>
      <c r="D6160" s="359" t="s">
        <v>28926</v>
      </c>
      <c r="H6160" s="31">
        <f t="shared" si="192"/>
        <v>649.66</v>
      </c>
    </row>
    <row r="6161" spans="1:8" ht="27">
      <c r="A6161" s="359" t="s">
        <v>14920</v>
      </c>
      <c r="B6161" s="314" t="s">
        <v>14921</v>
      </c>
      <c r="C6161" s="359" t="s">
        <v>112</v>
      </c>
      <c r="D6161" s="359" t="s">
        <v>28927</v>
      </c>
      <c r="H6161" s="31">
        <f t="shared" si="192"/>
        <v>1032.1500000000001</v>
      </c>
    </row>
    <row r="6162" spans="1:8">
      <c r="A6162" s="359" t="s">
        <v>13423</v>
      </c>
      <c r="B6162" s="314" t="s">
        <v>7219</v>
      </c>
      <c r="C6162" s="359" t="s">
        <v>107</v>
      </c>
      <c r="D6162" s="359" t="s">
        <v>13991</v>
      </c>
      <c r="H6162" s="31">
        <f t="shared" si="192"/>
        <v>19.66</v>
      </c>
    </row>
    <row r="6163" spans="1:8" ht="27">
      <c r="A6163" s="359" t="s">
        <v>13424</v>
      </c>
      <c r="B6163" s="314" t="s">
        <v>7220</v>
      </c>
      <c r="C6163" s="359" t="s">
        <v>107</v>
      </c>
      <c r="D6163" s="359" t="s">
        <v>24773</v>
      </c>
      <c r="H6163" s="31">
        <f t="shared" si="192"/>
        <v>21.33</v>
      </c>
    </row>
    <row r="6164" spans="1:8" ht="27">
      <c r="A6164" s="359" t="s">
        <v>13425</v>
      </c>
      <c r="B6164" s="314" t="s">
        <v>7221</v>
      </c>
      <c r="C6164" s="359" t="s">
        <v>107</v>
      </c>
      <c r="D6164" s="359" t="s">
        <v>14828</v>
      </c>
      <c r="H6164" s="31">
        <f t="shared" si="192"/>
        <v>21.51</v>
      </c>
    </row>
    <row r="6165" spans="1:8" ht="27">
      <c r="A6165" s="359" t="s">
        <v>13426</v>
      </c>
      <c r="B6165" s="314" t="s">
        <v>7222</v>
      </c>
      <c r="C6165" s="359" t="s">
        <v>107</v>
      </c>
      <c r="D6165" s="359" t="s">
        <v>10600</v>
      </c>
      <c r="H6165" s="31">
        <f t="shared" si="192"/>
        <v>20.12</v>
      </c>
    </row>
    <row r="6166" spans="1:8">
      <c r="A6166" s="359" t="s">
        <v>13427</v>
      </c>
      <c r="B6166" s="314" t="s">
        <v>7223</v>
      </c>
      <c r="C6166" s="359" t="s">
        <v>107</v>
      </c>
      <c r="D6166" s="359" t="s">
        <v>22653</v>
      </c>
      <c r="H6166" s="31">
        <f t="shared" si="192"/>
        <v>18.28</v>
      </c>
    </row>
    <row r="6167" spans="1:8" ht="27">
      <c r="A6167" s="359" t="s">
        <v>13428</v>
      </c>
      <c r="B6167" s="314" t="s">
        <v>7224</v>
      </c>
      <c r="C6167" s="359" t="s">
        <v>107</v>
      </c>
      <c r="D6167" s="359" t="s">
        <v>28928</v>
      </c>
      <c r="H6167" s="31">
        <f t="shared" si="192"/>
        <v>21.71</v>
      </c>
    </row>
    <row r="6168" spans="1:8">
      <c r="A6168" s="359" t="s">
        <v>13429</v>
      </c>
      <c r="B6168" s="314" t="s">
        <v>7225</v>
      </c>
      <c r="C6168" s="359" t="s">
        <v>107</v>
      </c>
      <c r="D6168" s="359" t="s">
        <v>10700</v>
      </c>
      <c r="H6168" s="31">
        <f t="shared" si="192"/>
        <v>25.4</v>
      </c>
    </row>
    <row r="6169" spans="1:8">
      <c r="A6169" s="359" t="s">
        <v>13430</v>
      </c>
      <c r="B6169" s="314" t="s">
        <v>7226</v>
      </c>
      <c r="C6169" s="359" t="s">
        <v>107</v>
      </c>
      <c r="D6169" s="359" t="s">
        <v>22703</v>
      </c>
      <c r="H6169" s="31">
        <f t="shared" si="192"/>
        <v>29.54</v>
      </c>
    </row>
    <row r="6170" spans="1:8" ht="27">
      <c r="A6170" s="359" t="s">
        <v>13431</v>
      </c>
      <c r="B6170" s="314" t="s">
        <v>7227</v>
      </c>
      <c r="C6170" s="359" t="s">
        <v>107</v>
      </c>
      <c r="D6170" s="359" t="s">
        <v>23357</v>
      </c>
      <c r="H6170" s="31">
        <f t="shared" si="192"/>
        <v>21.55</v>
      </c>
    </row>
    <row r="6171" spans="1:8" ht="27">
      <c r="A6171" s="359" t="s">
        <v>13432</v>
      </c>
      <c r="B6171" s="314" t="s">
        <v>3860</v>
      </c>
      <c r="C6171" s="359" t="s">
        <v>107</v>
      </c>
      <c r="D6171" s="359" t="s">
        <v>14820</v>
      </c>
      <c r="H6171" s="31">
        <f t="shared" si="192"/>
        <v>18.25</v>
      </c>
    </row>
    <row r="6172" spans="1:8" ht="27">
      <c r="A6172" s="359" t="s">
        <v>13433</v>
      </c>
      <c r="B6172" s="314" t="s">
        <v>7228</v>
      </c>
      <c r="C6172" s="359" t="s">
        <v>107</v>
      </c>
      <c r="D6172" s="359" t="s">
        <v>22399</v>
      </c>
      <c r="H6172" s="31">
        <f t="shared" si="192"/>
        <v>31.97</v>
      </c>
    </row>
    <row r="6173" spans="1:8">
      <c r="A6173" s="359" t="s">
        <v>13434</v>
      </c>
      <c r="B6173" s="314" t="s">
        <v>7229</v>
      </c>
      <c r="C6173" s="359" t="s">
        <v>107</v>
      </c>
      <c r="D6173" s="359" t="s">
        <v>23518</v>
      </c>
      <c r="H6173" s="31">
        <f t="shared" si="192"/>
        <v>21.95</v>
      </c>
    </row>
    <row r="6174" spans="1:8" ht="27">
      <c r="A6174" s="359" t="s">
        <v>13435</v>
      </c>
      <c r="B6174" s="314" t="s">
        <v>7230</v>
      </c>
      <c r="C6174" s="359" t="s">
        <v>107</v>
      </c>
      <c r="D6174" s="359" t="s">
        <v>24593</v>
      </c>
      <c r="H6174" s="31">
        <f t="shared" si="192"/>
        <v>20.61</v>
      </c>
    </row>
    <row r="6175" spans="1:8" ht="27">
      <c r="A6175" s="359" t="s">
        <v>13436</v>
      </c>
      <c r="B6175" s="314" t="s">
        <v>7231</v>
      </c>
      <c r="C6175" s="359" t="s">
        <v>107</v>
      </c>
      <c r="D6175" s="359" t="s">
        <v>11473</v>
      </c>
      <c r="H6175" s="31">
        <f t="shared" si="192"/>
        <v>19.07</v>
      </c>
    </row>
    <row r="6176" spans="1:8">
      <c r="A6176" s="359" t="s">
        <v>13438</v>
      </c>
      <c r="B6176" s="314" t="s">
        <v>7232</v>
      </c>
      <c r="C6176" s="359" t="s">
        <v>107</v>
      </c>
      <c r="D6176" s="359" t="s">
        <v>14008</v>
      </c>
      <c r="H6176" s="31">
        <f t="shared" si="192"/>
        <v>17.87</v>
      </c>
    </row>
    <row r="6177" spans="1:8" ht="27">
      <c r="A6177" s="359" t="s">
        <v>13439</v>
      </c>
      <c r="B6177" s="314" t="s">
        <v>7233</v>
      </c>
      <c r="C6177" s="359" t="s">
        <v>107</v>
      </c>
      <c r="D6177" s="359" t="s">
        <v>28929</v>
      </c>
      <c r="H6177" s="31">
        <f t="shared" si="192"/>
        <v>36.21</v>
      </c>
    </row>
    <row r="6178" spans="1:8" ht="27">
      <c r="A6178" s="359" t="s">
        <v>13440</v>
      </c>
      <c r="B6178" s="314" t="s">
        <v>7234</v>
      </c>
      <c r="C6178" s="359" t="s">
        <v>107</v>
      </c>
      <c r="D6178" s="359" t="s">
        <v>22569</v>
      </c>
      <c r="H6178" s="31">
        <f t="shared" si="192"/>
        <v>26.4</v>
      </c>
    </row>
    <row r="6179" spans="1:8" ht="27">
      <c r="A6179" s="359" t="s">
        <v>13441</v>
      </c>
      <c r="B6179" s="314" t="s">
        <v>7235</v>
      </c>
      <c r="C6179" s="359" t="s">
        <v>107</v>
      </c>
      <c r="D6179" s="359" t="s">
        <v>20544</v>
      </c>
      <c r="H6179" s="31">
        <f t="shared" si="192"/>
        <v>27.43</v>
      </c>
    </row>
    <row r="6180" spans="1:8" ht="27">
      <c r="A6180" s="359" t="s">
        <v>13442</v>
      </c>
      <c r="B6180" s="314" t="s">
        <v>7236</v>
      </c>
      <c r="C6180" s="359" t="s">
        <v>107</v>
      </c>
      <c r="D6180" s="359" t="s">
        <v>13846</v>
      </c>
      <c r="H6180" s="31">
        <f t="shared" si="192"/>
        <v>23.42</v>
      </c>
    </row>
    <row r="6181" spans="1:8" ht="15" customHeight="1">
      <c r="A6181" s="359" t="s">
        <v>13443</v>
      </c>
      <c r="B6181" s="314" t="s">
        <v>7237</v>
      </c>
      <c r="C6181" s="359" t="s">
        <v>107</v>
      </c>
      <c r="D6181" s="359" t="s">
        <v>28930</v>
      </c>
      <c r="H6181" s="31">
        <f t="shared" si="192"/>
        <v>29.56</v>
      </c>
    </row>
    <row r="6182" spans="1:8" ht="15" customHeight="1">
      <c r="A6182" s="359" t="s">
        <v>13444</v>
      </c>
      <c r="B6182" s="314" t="s">
        <v>7238</v>
      </c>
      <c r="C6182" s="359" t="s">
        <v>107</v>
      </c>
      <c r="D6182" s="359" t="s">
        <v>28931</v>
      </c>
      <c r="H6182" s="31">
        <f t="shared" si="192"/>
        <v>22.96</v>
      </c>
    </row>
    <row r="6183" spans="1:8" ht="15" customHeight="1">
      <c r="A6183" s="359" t="s">
        <v>13445</v>
      </c>
      <c r="B6183" s="314" t="s">
        <v>7239</v>
      </c>
      <c r="C6183" s="359" t="s">
        <v>107</v>
      </c>
      <c r="D6183" s="359" t="s">
        <v>27283</v>
      </c>
      <c r="H6183" s="31">
        <f t="shared" si="192"/>
        <v>22.32</v>
      </c>
    </row>
    <row r="6184" spans="1:8" ht="15" customHeight="1">
      <c r="A6184" s="359" t="s">
        <v>13446</v>
      </c>
      <c r="B6184" s="314" t="s">
        <v>7240</v>
      </c>
      <c r="C6184" s="359" t="s">
        <v>107</v>
      </c>
      <c r="D6184" s="359" t="s">
        <v>13994</v>
      </c>
      <c r="H6184" s="31">
        <f t="shared" si="192"/>
        <v>25.35</v>
      </c>
    </row>
    <row r="6185" spans="1:8" ht="15" customHeight="1">
      <c r="A6185" s="359" t="s">
        <v>13447</v>
      </c>
      <c r="B6185" s="314" t="s">
        <v>3861</v>
      </c>
      <c r="C6185" s="359" t="s">
        <v>107</v>
      </c>
      <c r="D6185" s="359" t="s">
        <v>17863</v>
      </c>
      <c r="H6185" s="31">
        <f t="shared" si="192"/>
        <v>20.95</v>
      </c>
    </row>
    <row r="6186" spans="1:8" ht="15" customHeight="1">
      <c r="A6186" s="359" t="s">
        <v>13448</v>
      </c>
      <c r="B6186" s="314" t="s">
        <v>7241</v>
      </c>
      <c r="C6186" s="359" t="s">
        <v>107</v>
      </c>
      <c r="D6186" s="359" t="s">
        <v>25215</v>
      </c>
      <c r="H6186" s="31">
        <f t="shared" si="192"/>
        <v>27.9</v>
      </c>
    </row>
    <row r="6187" spans="1:8" ht="27">
      <c r="A6187" s="359" t="s">
        <v>13449</v>
      </c>
      <c r="B6187" s="314" t="s">
        <v>7242</v>
      </c>
      <c r="C6187" s="359" t="s">
        <v>107</v>
      </c>
      <c r="D6187" s="359" t="s">
        <v>28932</v>
      </c>
      <c r="H6187" s="31">
        <f t="shared" si="192"/>
        <v>30.06</v>
      </c>
    </row>
    <row r="6188" spans="1:8" ht="15" customHeight="1">
      <c r="A6188" s="359" t="s">
        <v>13450</v>
      </c>
      <c r="B6188" s="314" t="s">
        <v>7243</v>
      </c>
      <c r="C6188" s="359" t="s">
        <v>107</v>
      </c>
      <c r="D6188" s="359" t="s">
        <v>24488</v>
      </c>
      <c r="H6188" s="31">
        <f t="shared" si="192"/>
        <v>32.04</v>
      </c>
    </row>
    <row r="6189" spans="1:8" ht="15" customHeight="1">
      <c r="A6189" s="359" t="s">
        <v>13451</v>
      </c>
      <c r="B6189" s="314" t="s">
        <v>7244</v>
      </c>
      <c r="C6189" s="359" t="s">
        <v>107</v>
      </c>
      <c r="D6189" s="359" t="s">
        <v>24308</v>
      </c>
      <c r="H6189" s="31">
        <f t="shared" si="192"/>
        <v>23.32</v>
      </c>
    </row>
    <row r="6190" spans="1:8" ht="15" customHeight="1">
      <c r="A6190" s="359" t="s">
        <v>13452</v>
      </c>
      <c r="B6190" s="314" t="s">
        <v>7245</v>
      </c>
      <c r="C6190" s="359" t="s">
        <v>107</v>
      </c>
      <c r="D6190" s="359" t="s">
        <v>24679</v>
      </c>
      <c r="H6190" s="31">
        <f t="shared" si="192"/>
        <v>26.31</v>
      </c>
    </row>
    <row r="6191" spans="1:8" ht="15" customHeight="1">
      <c r="A6191" s="359" t="s">
        <v>13453</v>
      </c>
      <c r="B6191" s="314" t="s">
        <v>7246</v>
      </c>
      <c r="C6191" s="359" t="s">
        <v>107</v>
      </c>
      <c r="D6191" s="359" t="s">
        <v>11787</v>
      </c>
      <c r="H6191" s="31">
        <f t="shared" si="192"/>
        <v>20.45</v>
      </c>
    </row>
    <row r="6192" spans="1:8">
      <c r="A6192" s="359" t="s">
        <v>13454</v>
      </c>
      <c r="B6192" s="314" t="s">
        <v>7247</v>
      </c>
      <c r="C6192" s="359" t="s">
        <v>107</v>
      </c>
      <c r="D6192" s="359" t="s">
        <v>22593</v>
      </c>
      <c r="H6192" s="31">
        <f t="shared" si="192"/>
        <v>24.12</v>
      </c>
    </row>
    <row r="6193" spans="1:8">
      <c r="A6193" s="359" t="s">
        <v>13455</v>
      </c>
      <c r="B6193" s="314" t="s">
        <v>7248</v>
      </c>
      <c r="C6193" s="359" t="s">
        <v>107</v>
      </c>
      <c r="D6193" s="359" t="s">
        <v>23876</v>
      </c>
      <c r="H6193" s="31">
        <f t="shared" si="192"/>
        <v>27.25</v>
      </c>
    </row>
    <row r="6194" spans="1:8">
      <c r="A6194" s="359" t="s">
        <v>13456</v>
      </c>
      <c r="B6194" s="314" t="s">
        <v>7249</v>
      </c>
      <c r="C6194" s="359" t="s">
        <v>107</v>
      </c>
      <c r="D6194" s="359" t="s">
        <v>24848</v>
      </c>
      <c r="H6194" s="31">
        <f t="shared" si="192"/>
        <v>25.8</v>
      </c>
    </row>
    <row r="6195" spans="1:8">
      <c r="A6195" s="359" t="s">
        <v>13457</v>
      </c>
      <c r="B6195" s="314" t="s">
        <v>7250</v>
      </c>
      <c r="C6195" s="359" t="s">
        <v>107</v>
      </c>
      <c r="D6195" s="359" t="s">
        <v>22569</v>
      </c>
      <c r="H6195" s="31">
        <f t="shared" si="192"/>
        <v>26.4</v>
      </c>
    </row>
    <row r="6196" spans="1:8" ht="27">
      <c r="A6196" s="359" t="s">
        <v>13458</v>
      </c>
      <c r="B6196" s="314" t="s">
        <v>7251</v>
      </c>
      <c r="C6196" s="359" t="s">
        <v>107</v>
      </c>
      <c r="D6196" s="359" t="s">
        <v>26532</v>
      </c>
      <c r="H6196" s="31">
        <f t="shared" si="192"/>
        <v>34.22</v>
      </c>
    </row>
    <row r="6197" spans="1:8" ht="27">
      <c r="A6197" s="359" t="s">
        <v>13459</v>
      </c>
      <c r="B6197" s="314" t="s">
        <v>7252</v>
      </c>
      <c r="C6197" s="359" t="s">
        <v>107</v>
      </c>
      <c r="D6197" s="359" t="s">
        <v>24282</v>
      </c>
      <c r="H6197" s="31">
        <f t="shared" si="192"/>
        <v>26.7</v>
      </c>
    </row>
    <row r="6198" spans="1:8" ht="27">
      <c r="A6198" s="359" t="s">
        <v>13460</v>
      </c>
      <c r="B6198" s="314" t="s">
        <v>7253</v>
      </c>
      <c r="C6198" s="359" t="s">
        <v>107</v>
      </c>
      <c r="D6198" s="359" t="s">
        <v>28371</v>
      </c>
      <c r="H6198" s="31">
        <f t="shared" si="192"/>
        <v>27.38</v>
      </c>
    </row>
    <row r="6199" spans="1:8" ht="27">
      <c r="A6199" s="359" t="s">
        <v>13461</v>
      </c>
      <c r="B6199" s="314" t="s">
        <v>7254</v>
      </c>
      <c r="C6199" s="359" t="s">
        <v>107</v>
      </c>
      <c r="D6199" s="359" t="s">
        <v>22680</v>
      </c>
      <c r="H6199" s="31">
        <f t="shared" si="192"/>
        <v>37.619999999999997</v>
      </c>
    </row>
    <row r="6200" spans="1:8" ht="27">
      <c r="A6200" s="359" t="s">
        <v>13462</v>
      </c>
      <c r="B6200" s="314" t="s">
        <v>7255</v>
      </c>
      <c r="C6200" s="359" t="s">
        <v>107</v>
      </c>
      <c r="D6200" s="359" t="s">
        <v>24491</v>
      </c>
      <c r="H6200" s="31">
        <f t="shared" si="192"/>
        <v>25.12</v>
      </c>
    </row>
    <row r="6201" spans="1:8">
      <c r="A6201" s="359" t="s">
        <v>13463</v>
      </c>
      <c r="B6201" s="314" t="s">
        <v>7256</v>
      </c>
      <c r="C6201" s="359" t="s">
        <v>107</v>
      </c>
      <c r="D6201" s="359" t="s">
        <v>24679</v>
      </c>
      <c r="H6201" s="31">
        <f t="shared" si="192"/>
        <v>26.31</v>
      </c>
    </row>
    <row r="6202" spans="1:8" ht="27">
      <c r="A6202" s="359" t="s">
        <v>13464</v>
      </c>
      <c r="B6202" s="314" t="s">
        <v>7257</v>
      </c>
      <c r="C6202" s="359" t="s">
        <v>107</v>
      </c>
      <c r="D6202" s="359" t="s">
        <v>23994</v>
      </c>
      <c r="H6202" s="31">
        <f t="shared" si="192"/>
        <v>33.28</v>
      </c>
    </row>
    <row r="6203" spans="1:8" ht="27">
      <c r="A6203" s="359" t="s">
        <v>13465</v>
      </c>
      <c r="B6203" s="314" t="s">
        <v>7258</v>
      </c>
      <c r="C6203" s="359" t="s">
        <v>107</v>
      </c>
      <c r="D6203" s="359" t="s">
        <v>21626</v>
      </c>
      <c r="H6203" s="31">
        <f t="shared" si="192"/>
        <v>25.54</v>
      </c>
    </row>
    <row r="6204" spans="1:8" ht="27">
      <c r="A6204" s="359" t="s">
        <v>13466</v>
      </c>
      <c r="B6204" s="314" t="s">
        <v>7259</v>
      </c>
      <c r="C6204" s="359" t="s">
        <v>107</v>
      </c>
      <c r="D6204" s="359" t="s">
        <v>23805</v>
      </c>
      <c r="H6204" s="31">
        <f t="shared" si="192"/>
        <v>29.4</v>
      </c>
    </row>
    <row r="6205" spans="1:8" ht="27">
      <c r="A6205" s="359" t="s">
        <v>13467</v>
      </c>
      <c r="B6205" s="314" t="s">
        <v>7260</v>
      </c>
      <c r="C6205" s="359" t="s">
        <v>107</v>
      </c>
      <c r="D6205" s="359" t="s">
        <v>28933</v>
      </c>
      <c r="H6205" s="31">
        <f t="shared" si="192"/>
        <v>29.83</v>
      </c>
    </row>
    <row r="6206" spans="1:8">
      <c r="A6206" s="359" t="s">
        <v>13468</v>
      </c>
      <c r="B6206" s="314" t="s">
        <v>7261</v>
      </c>
      <c r="C6206" s="359" t="s">
        <v>107</v>
      </c>
      <c r="D6206" s="359" t="s">
        <v>13998</v>
      </c>
      <c r="H6206" s="31">
        <f t="shared" si="192"/>
        <v>21.11</v>
      </c>
    </row>
    <row r="6207" spans="1:8" ht="27">
      <c r="A6207" s="359" t="s">
        <v>13469</v>
      </c>
      <c r="B6207" s="314" t="s">
        <v>7262</v>
      </c>
      <c r="C6207" s="359" t="s">
        <v>107</v>
      </c>
      <c r="D6207" s="359" t="s">
        <v>12915</v>
      </c>
      <c r="H6207" s="31">
        <f t="shared" si="192"/>
        <v>24.28</v>
      </c>
    </row>
    <row r="6208" spans="1:8" ht="27">
      <c r="A6208" s="359" t="s">
        <v>13470</v>
      </c>
      <c r="B6208" s="314" t="s">
        <v>7263</v>
      </c>
      <c r="C6208" s="359" t="s">
        <v>107</v>
      </c>
      <c r="D6208" s="359" t="s">
        <v>28258</v>
      </c>
      <c r="H6208" s="31">
        <f t="shared" si="192"/>
        <v>27.44</v>
      </c>
    </row>
    <row r="6209" spans="1:8" ht="27">
      <c r="A6209" s="359" t="s">
        <v>13471</v>
      </c>
      <c r="B6209" s="314" t="s">
        <v>7264</v>
      </c>
      <c r="C6209" s="359" t="s">
        <v>107</v>
      </c>
      <c r="D6209" s="359" t="s">
        <v>17658</v>
      </c>
      <c r="H6209" s="31">
        <f t="shared" si="192"/>
        <v>28.64</v>
      </c>
    </row>
    <row r="6210" spans="1:8" ht="27">
      <c r="A6210" s="359" t="s">
        <v>13472</v>
      </c>
      <c r="B6210" s="314" t="s">
        <v>7265</v>
      </c>
      <c r="C6210" s="359" t="s">
        <v>107</v>
      </c>
      <c r="D6210" s="359" t="s">
        <v>23810</v>
      </c>
      <c r="H6210" s="31">
        <f t="shared" si="192"/>
        <v>30.91</v>
      </c>
    </row>
    <row r="6211" spans="1:8">
      <c r="A6211" s="359" t="s">
        <v>13473</v>
      </c>
      <c r="B6211" s="314" t="s">
        <v>7266</v>
      </c>
      <c r="C6211" s="359" t="s">
        <v>107</v>
      </c>
      <c r="D6211" s="359" t="s">
        <v>23653</v>
      </c>
      <c r="H6211" s="31">
        <f t="shared" si="192"/>
        <v>25.69</v>
      </c>
    </row>
    <row r="6212" spans="1:8">
      <c r="A6212" s="359" t="s">
        <v>13474</v>
      </c>
      <c r="B6212" s="314" t="s">
        <v>7267</v>
      </c>
      <c r="C6212" s="359" t="s">
        <v>107</v>
      </c>
      <c r="D6212" s="359" t="s">
        <v>28934</v>
      </c>
      <c r="H6212" s="31">
        <f t="shared" si="192"/>
        <v>43.24</v>
      </c>
    </row>
    <row r="6213" spans="1:8" ht="27">
      <c r="A6213" s="359" t="s">
        <v>13475</v>
      </c>
      <c r="B6213" s="314" t="s">
        <v>7268</v>
      </c>
      <c r="C6213" s="359" t="s">
        <v>107</v>
      </c>
      <c r="D6213" s="359" t="s">
        <v>14946</v>
      </c>
      <c r="H6213" s="31">
        <f t="shared" ref="H6213:H6276" si="193">ROUND(D6213*(1+$H$1),2)</f>
        <v>29.52</v>
      </c>
    </row>
    <row r="6214" spans="1:8" ht="27">
      <c r="A6214" s="359" t="s">
        <v>13476</v>
      </c>
      <c r="B6214" s="314" t="s">
        <v>7269</v>
      </c>
      <c r="C6214" s="359" t="s">
        <v>107</v>
      </c>
      <c r="D6214" s="359" t="s">
        <v>25220</v>
      </c>
      <c r="H6214" s="31">
        <f t="shared" si="193"/>
        <v>17.309999999999999</v>
      </c>
    </row>
    <row r="6215" spans="1:8" ht="27">
      <c r="A6215" s="359" t="s">
        <v>13477</v>
      </c>
      <c r="B6215" s="314" t="s">
        <v>7270</v>
      </c>
      <c r="C6215" s="359" t="s">
        <v>107</v>
      </c>
      <c r="D6215" s="359" t="s">
        <v>28935</v>
      </c>
      <c r="H6215" s="31">
        <f t="shared" si="193"/>
        <v>29.03</v>
      </c>
    </row>
    <row r="6216" spans="1:8" ht="27">
      <c r="A6216" s="359" t="s">
        <v>13478</v>
      </c>
      <c r="B6216" s="314" t="s">
        <v>7271</v>
      </c>
      <c r="C6216" s="359" t="s">
        <v>107</v>
      </c>
      <c r="D6216" s="359" t="s">
        <v>24468</v>
      </c>
      <c r="H6216" s="31">
        <f t="shared" si="193"/>
        <v>34.39</v>
      </c>
    </row>
    <row r="6217" spans="1:8" ht="27">
      <c r="A6217" s="359" t="s">
        <v>13479</v>
      </c>
      <c r="B6217" s="314" t="s">
        <v>7272</v>
      </c>
      <c r="C6217" s="359" t="s">
        <v>107</v>
      </c>
      <c r="D6217" s="359" t="s">
        <v>24621</v>
      </c>
      <c r="H6217" s="31">
        <f t="shared" si="193"/>
        <v>28.2</v>
      </c>
    </row>
    <row r="6218" spans="1:8" ht="27">
      <c r="A6218" s="359" t="s">
        <v>13480</v>
      </c>
      <c r="B6218" s="314" t="s">
        <v>7273</v>
      </c>
      <c r="C6218" s="359" t="s">
        <v>107</v>
      </c>
      <c r="D6218" s="359" t="s">
        <v>24545</v>
      </c>
      <c r="H6218" s="31">
        <f t="shared" si="193"/>
        <v>29.78</v>
      </c>
    </row>
    <row r="6219" spans="1:8" ht="27">
      <c r="A6219" s="359" t="s">
        <v>13481</v>
      </c>
      <c r="B6219" s="314" t="s">
        <v>7274</v>
      </c>
      <c r="C6219" s="359" t="s">
        <v>107</v>
      </c>
      <c r="D6219" s="359" t="s">
        <v>22804</v>
      </c>
      <c r="H6219" s="31">
        <f t="shared" si="193"/>
        <v>23.78</v>
      </c>
    </row>
    <row r="6220" spans="1:8" ht="27">
      <c r="A6220" s="359" t="s">
        <v>13482</v>
      </c>
      <c r="B6220" s="314" t="s">
        <v>3862</v>
      </c>
      <c r="C6220" s="359" t="s">
        <v>107</v>
      </c>
      <c r="D6220" s="359" t="s">
        <v>28936</v>
      </c>
      <c r="H6220" s="31">
        <f t="shared" si="193"/>
        <v>26.36</v>
      </c>
    </row>
    <row r="6221" spans="1:8" ht="27">
      <c r="A6221" s="359" t="s">
        <v>13483</v>
      </c>
      <c r="B6221" s="314" t="s">
        <v>7275</v>
      </c>
      <c r="C6221" s="359" t="s">
        <v>107</v>
      </c>
      <c r="D6221" s="359" t="s">
        <v>25118</v>
      </c>
      <c r="H6221" s="31">
        <f t="shared" si="193"/>
        <v>34.28</v>
      </c>
    </row>
    <row r="6222" spans="1:8" ht="27">
      <c r="A6222" s="359" t="s">
        <v>13485</v>
      </c>
      <c r="B6222" s="314" t="s">
        <v>7276</v>
      </c>
      <c r="C6222" s="359" t="s">
        <v>107</v>
      </c>
      <c r="D6222" s="359" t="s">
        <v>22829</v>
      </c>
      <c r="H6222" s="31">
        <f t="shared" si="193"/>
        <v>31</v>
      </c>
    </row>
    <row r="6223" spans="1:8">
      <c r="A6223" s="359" t="s">
        <v>13486</v>
      </c>
      <c r="B6223" s="314" t="s">
        <v>7277</v>
      </c>
      <c r="C6223" s="359" t="s">
        <v>107</v>
      </c>
      <c r="D6223" s="359" t="s">
        <v>22569</v>
      </c>
      <c r="H6223" s="31">
        <f t="shared" si="193"/>
        <v>26.4</v>
      </c>
    </row>
    <row r="6224" spans="1:8">
      <c r="A6224" s="359" t="s">
        <v>13487</v>
      </c>
      <c r="B6224" s="314" t="s">
        <v>7278</v>
      </c>
      <c r="C6224" s="359" t="s">
        <v>107</v>
      </c>
      <c r="D6224" s="359" t="s">
        <v>13679</v>
      </c>
      <c r="H6224" s="31">
        <f t="shared" si="193"/>
        <v>25.53</v>
      </c>
    </row>
    <row r="6225" spans="1:8">
      <c r="A6225" s="359" t="s">
        <v>13488</v>
      </c>
      <c r="B6225" s="314" t="s">
        <v>7279</v>
      </c>
      <c r="C6225" s="359" t="s">
        <v>107</v>
      </c>
      <c r="D6225" s="359" t="s">
        <v>24973</v>
      </c>
      <c r="H6225" s="31">
        <f t="shared" si="193"/>
        <v>26.94</v>
      </c>
    </row>
    <row r="6226" spans="1:8">
      <c r="A6226" s="359" t="s">
        <v>13489</v>
      </c>
      <c r="B6226" s="314" t="s">
        <v>7280</v>
      </c>
      <c r="C6226" s="359" t="s">
        <v>107</v>
      </c>
      <c r="D6226" s="359" t="s">
        <v>23303</v>
      </c>
      <c r="H6226" s="31">
        <f t="shared" si="193"/>
        <v>32.94</v>
      </c>
    </row>
    <row r="6227" spans="1:8" ht="27">
      <c r="A6227" s="359" t="s">
        <v>13490</v>
      </c>
      <c r="B6227" s="314" t="s">
        <v>7281</v>
      </c>
      <c r="C6227" s="359" t="s">
        <v>107</v>
      </c>
      <c r="D6227" s="359" t="s">
        <v>21058</v>
      </c>
      <c r="H6227" s="31">
        <f t="shared" si="193"/>
        <v>28.35</v>
      </c>
    </row>
    <row r="6228" spans="1:8" ht="15" customHeight="1">
      <c r="A6228" s="359" t="s">
        <v>13491</v>
      </c>
      <c r="B6228" s="314" t="s">
        <v>7282</v>
      </c>
      <c r="C6228" s="359" t="s">
        <v>107</v>
      </c>
      <c r="D6228" s="359" t="s">
        <v>13975</v>
      </c>
      <c r="H6228" s="31">
        <f t="shared" si="193"/>
        <v>24.49</v>
      </c>
    </row>
    <row r="6229" spans="1:8" ht="15" customHeight="1">
      <c r="A6229" s="359" t="s">
        <v>13492</v>
      </c>
      <c r="B6229" s="314" t="s">
        <v>7283</v>
      </c>
      <c r="C6229" s="359" t="s">
        <v>107</v>
      </c>
      <c r="D6229" s="359" t="s">
        <v>28937</v>
      </c>
      <c r="H6229" s="31">
        <f t="shared" si="193"/>
        <v>21.88</v>
      </c>
    </row>
    <row r="6230" spans="1:8" ht="15" customHeight="1">
      <c r="A6230" s="881" t="s">
        <v>13493</v>
      </c>
      <c r="B6230" s="314" t="s">
        <v>7284</v>
      </c>
      <c r="C6230" s="359" t="s">
        <v>107</v>
      </c>
      <c r="D6230" s="359" t="s">
        <v>10700</v>
      </c>
      <c r="H6230" s="31">
        <f t="shared" si="193"/>
        <v>25.4</v>
      </c>
    </row>
    <row r="6231" spans="1:8" ht="15" customHeight="1">
      <c r="A6231" s="881" t="s">
        <v>13494</v>
      </c>
      <c r="B6231" s="314" t="s">
        <v>7285</v>
      </c>
      <c r="C6231" s="359" t="s">
        <v>107</v>
      </c>
      <c r="D6231" s="359" t="s">
        <v>22653</v>
      </c>
      <c r="H6231" s="31">
        <f t="shared" si="193"/>
        <v>18.28</v>
      </c>
    </row>
    <row r="6232" spans="1:8" ht="15" customHeight="1">
      <c r="A6232" s="359" t="s">
        <v>13495</v>
      </c>
      <c r="B6232" s="314" t="s">
        <v>7286</v>
      </c>
      <c r="C6232" s="359" t="s">
        <v>107</v>
      </c>
      <c r="D6232" s="359" t="s">
        <v>28938</v>
      </c>
      <c r="H6232" s="31">
        <f t="shared" si="193"/>
        <v>28.39</v>
      </c>
    </row>
    <row r="6233" spans="1:8" ht="15" customHeight="1">
      <c r="A6233" s="359" t="s">
        <v>13496</v>
      </c>
      <c r="B6233" s="314" t="s">
        <v>3863</v>
      </c>
      <c r="C6233" s="359" t="s">
        <v>107</v>
      </c>
      <c r="D6233" s="359" t="s">
        <v>21669</v>
      </c>
      <c r="H6233" s="31">
        <f t="shared" si="193"/>
        <v>30.26</v>
      </c>
    </row>
    <row r="6234" spans="1:8" ht="15" customHeight="1">
      <c r="A6234" s="359" t="s">
        <v>13497</v>
      </c>
      <c r="B6234" s="314" t="s">
        <v>7287</v>
      </c>
      <c r="C6234" s="359" t="s">
        <v>107</v>
      </c>
      <c r="D6234" s="359" t="s">
        <v>22468</v>
      </c>
      <c r="H6234" s="31">
        <f t="shared" si="193"/>
        <v>29.63</v>
      </c>
    </row>
    <row r="6235" spans="1:8" ht="15" customHeight="1">
      <c r="A6235" s="359" t="s">
        <v>13498</v>
      </c>
      <c r="B6235" s="314" t="s">
        <v>7288</v>
      </c>
      <c r="C6235" s="359" t="s">
        <v>107</v>
      </c>
      <c r="D6235" s="359" t="s">
        <v>28939</v>
      </c>
      <c r="H6235" s="31">
        <f t="shared" si="193"/>
        <v>47.88</v>
      </c>
    </row>
    <row r="6236" spans="1:8" ht="15" customHeight="1">
      <c r="A6236" s="359" t="s">
        <v>13499</v>
      </c>
      <c r="B6236" s="314" t="s">
        <v>7289</v>
      </c>
      <c r="C6236" s="359" t="s">
        <v>107</v>
      </c>
      <c r="D6236" s="359" t="s">
        <v>23713</v>
      </c>
      <c r="H6236" s="31">
        <f t="shared" si="193"/>
        <v>29.1</v>
      </c>
    </row>
    <row r="6237" spans="1:8" ht="15" customHeight="1">
      <c r="A6237" s="881" t="s">
        <v>13500</v>
      </c>
      <c r="B6237" s="314" t="s">
        <v>7290</v>
      </c>
      <c r="C6237" s="359" t="s">
        <v>107</v>
      </c>
      <c r="D6237" s="359" t="s">
        <v>24578</v>
      </c>
      <c r="H6237" s="31">
        <f t="shared" si="193"/>
        <v>23.1</v>
      </c>
    </row>
    <row r="6238" spans="1:8" ht="15" customHeight="1">
      <c r="A6238" s="359" t="s">
        <v>13501</v>
      </c>
      <c r="B6238" s="314" t="s">
        <v>7291</v>
      </c>
      <c r="C6238" s="359" t="s">
        <v>107</v>
      </c>
      <c r="D6238" s="359" t="s">
        <v>24488</v>
      </c>
      <c r="H6238" s="31">
        <f t="shared" si="193"/>
        <v>32.04</v>
      </c>
    </row>
    <row r="6239" spans="1:8" ht="15" customHeight="1">
      <c r="A6239" s="359" t="s">
        <v>13502</v>
      </c>
      <c r="B6239" s="314" t="s">
        <v>7292</v>
      </c>
      <c r="C6239" s="359" t="s">
        <v>107</v>
      </c>
      <c r="D6239" s="359" t="s">
        <v>21718</v>
      </c>
      <c r="H6239" s="31">
        <f t="shared" si="193"/>
        <v>24.56</v>
      </c>
    </row>
    <row r="6240" spans="1:8" ht="15" customHeight="1">
      <c r="A6240" s="359" t="s">
        <v>13503</v>
      </c>
      <c r="B6240" s="314" t="s">
        <v>7293</v>
      </c>
      <c r="C6240" s="359" t="s">
        <v>107</v>
      </c>
      <c r="D6240" s="359" t="s">
        <v>14053</v>
      </c>
      <c r="H6240" s="31">
        <f t="shared" si="193"/>
        <v>23.17</v>
      </c>
    </row>
    <row r="6241" spans="1:8" ht="15" customHeight="1">
      <c r="A6241" s="359" t="s">
        <v>13504</v>
      </c>
      <c r="B6241" s="314" t="s">
        <v>3864</v>
      </c>
      <c r="C6241" s="359" t="s">
        <v>107</v>
      </c>
      <c r="D6241" s="359" t="s">
        <v>26795</v>
      </c>
      <c r="H6241" s="31">
        <f t="shared" si="193"/>
        <v>23.64</v>
      </c>
    </row>
    <row r="6242" spans="1:8" ht="15" customHeight="1">
      <c r="A6242" s="359" t="s">
        <v>13505</v>
      </c>
      <c r="B6242" s="314" t="s">
        <v>7294</v>
      </c>
      <c r="C6242" s="359" t="s">
        <v>107</v>
      </c>
      <c r="D6242" s="359" t="s">
        <v>23599</v>
      </c>
      <c r="H6242" s="31">
        <f t="shared" si="193"/>
        <v>24.69</v>
      </c>
    </row>
    <row r="6243" spans="1:8">
      <c r="A6243" s="359" t="s">
        <v>13507</v>
      </c>
      <c r="B6243" s="314" t="s">
        <v>7295</v>
      </c>
      <c r="C6243" s="359" t="s">
        <v>107</v>
      </c>
      <c r="D6243" s="359" t="s">
        <v>18612</v>
      </c>
      <c r="H6243" s="31">
        <f t="shared" si="193"/>
        <v>52.97</v>
      </c>
    </row>
    <row r="6244" spans="1:8">
      <c r="A6244" s="359" t="s">
        <v>13508</v>
      </c>
      <c r="B6244" s="314" t="s">
        <v>7296</v>
      </c>
      <c r="C6244" s="359" t="s">
        <v>107</v>
      </c>
      <c r="D6244" s="359" t="s">
        <v>24470</v>
      </c>
      <c r="H6244" s="31">
        <f t="shared" si="193"/>
        <v>27.24</v>
      </c>
    </row>
    <row r="6245" spans="1:8" ht="27">
      <c r="A6245" s="359" t="s">
        <v>13509</v>
      </c>
      <c r="B6245" s="314" t="s">
        <v>7297</v>
      </c>
      <c r="C6245" s="359" t="s">
        <v>107</v>
      </c>
      <c r="D6245" s="359" t="s">
        <v>23991</v>
      </c>
      <c r="H6245" s="31">
        <f t="shared" si="193"/>
        <v>28.62</v>
      </c>
    </row>
    <row r="6246" spans="1:8" ht="27">
      <c r="A6246" s="359" t="s">
        <v>13510</v>
      </c>
      <c r="B6246" s="314" t="s">
        <v>7298</v>
      </c>
      <c r="C6246" s="359" t="s">
        <v>107</v>
      </c>
      <c r="D6246" s="359" t="s">
        <v>24038</v>
      </c>
      <c r="H6246" s="31">
        <f t="shared" si="193"/>
        <v>69.08</v>
      </c>
    </row>
    <row r="6247" spans="1:8" ht="27">
      <c r="A6247" s="359" t="s">
        <v>13511</v>
      </c>
      <c r="B6247" s="314" t="s">
        <v>7299</v>
      </c>
      <c r="C6247" s="359" t="s">
        <v>107</v>
      </c>
      <c r="D6247" s="359" t="s">
        <v>28940</v>
      </c>
      <c r="H6247" s="31">
        <f t="shared" si="193"/>
        <v>97.58</v>
      </c>
    </row>
    <row r="6248" spans="1:8" ht="15" customHeight="1">
      <c r="A6248" s="359" t="s">
        <v>13512</v>
      </c>
      <c r="B6248" s="314" t="s">
        <v>7300</v>
      </c>
      <c r="C6248" s="359" t="s">
        <v>107</v>
      </c>
      <c r="D6248" s="359" t="s">
        <v>25567</v>
      </c>
      <c r="H6248" s="31">
        <f t="shared" si="193"/>
        <v>128.6</v>
      </c>
    </row>
    <row r="6249" spans="1:8" ht="27">
      <c r="A6249" s="359" t="s">
        <v>13513</v>
      </c>
      <c r="B6249" s="314" t="s">
        <v>7301</v>
      </c>
      <c r="C6249" s="359" t="s">
        <v>107</v>
      </c>
      <c r="D6249" s="359" t="s">
        <v>24806</v>
      </c>
      <c r="H6249" s="31">
        <f t="shared" si="193"/>
        <v>36.799999999999997</v>
      </c>
    </row>
    <row r="6250" spans="1:8" ht="15" customHeight="1">
      <c r="A6250" s="359" t="s">
        <v>13514</v>
      </c>
      <c r="B6250" s="314" t="s">
        <v>7302</v>
      </c>
      <c r="C6250" s="359" t="s">
        <v>107</v>
      </c>
      <c r="D6250" s="359" t="s">
        <v>23405</v>
      </c>
      <c r="H6250" s="31">
        <f t="shared" si="193"/>
        <v>20.36</v>
      </c>
    </row>
    <row r="6251" spans="1:8" ht="15" customHeight="1">
      <c r="A6251" s="359" t="s">
        <v>13515</v>
      </c>
      <c r="B6251" s="314" t="s">
        <v>7303</v>
      </c>
      <c r="C6251" s="359" t="s">
        <v>107</v>
      </c>
      <c r="D6251" s="359" t="s">
        <v>28941</v>
      </c>
      <c r="H6251" s="31">
        <f t="shared" si="193"/>
        <v>30.9</v>
      </c>
    </row>
    <row r="6252" spans="1:8" ht="15" customHeight="1">
      <c r="A6252" s="359" t="s">
        <v>13516</v>
      </c>
      <c r="B6252" s="314" t="s">
        <v>7304</v>
      </c>
      <c r="C6252" s="359" t="s">
        <v>107</v>
      </c>
      <c r="D6252" s="359" t="s">
        <v>28942</v>
      </c>
      <c r="H6252" s="31">
        <f t="shared" si="193"/>
        <v>40.74</v>
      </c>
    </row>
    <row r="6253" spans="1:8">
      <c r="A6253" s="826" t="s">
        <v>13517</v>
      </c>
      <c r="B6253" s="314" t="s">
        <v>7305</v>
      </c>
      <c r="C6253" s="359" t="s">
        <v>107</v>
      </c>
      <c r="D6253" s="359" t="s">
        <v>24686</v>
      </c>
      <c r="H6253" s="31">
        <f t="shared" si="193"/>
        <v>42.2</v>
      </c>
    </row>
    <row r="6254" spans="1:8" ht="27">
      <c r="A6254" s="826" t="s">
        <v>13518</v>
      </c>
      <c r="B6254" s="314" t="s">
        <v>7306</v>
      </c>
      <c r="C6254" s="359" t="s">
        <v>107</v>
      </c>
      <c r="D6254" s="359" t="s">
        <v>28943</v>
      </c>
      <c r="H6254" s="31">
        <f t="shared" si="193"/>
        <v>93.67</v>
      </c>
    </row>
    <row r="6255" spans="1:8" ht="15" customHeight="1">
      <c r="A6255" s="359" t="s">
        <v>13519</v>
      </c>
      <c r="B6255" s="314" t="s">
        <v>7307</v>
      </c>
      <c r="C6255" s="359" t="s">
        <v>107</v>
      </c>
      <c r="D6255" s="359" t="s">
        <v>28944</v>
      </c>
      <c r="H6255" s="31">
        <f t="shared" si="193"/>
        <v>106.43</v>
      </c>
    </row>
    <row r="6256" spans="1:8" ht="27">
      <c r="A6256" s="359" t="s">
        <v>13520</v>
      </c>
      <c r="B6256" s="314" t="s">
        <v>7308</v>
      </c>
      <c r="C6256" s="359" t="s">
        <v>107</v>
      </c>
      <c r="D6256" s="359" t="s">
        <v>27668</v>
      </c>
      <c r="H6256" s="31">
        <f t="shared" si="193"/>
        <v>145.02000000000001</v>
      </c>
    </row>
    <row r="6257" spans="1:8">
      <c r="A6257" s="359" t="s">
        <v>13521</v>
      </c>
      <c r="B6257" s="314" t="s">
        <v>7309</v>
      </c>
      <c r="C6257" s="359" t="s">
        <v>107</v>
      </c>
      <c r="D6257" s="359" t="s">
        <v>27310</v>
      </c>
      <c r="H6257" s="31">
        <f t="shared" si="193"/>
        <v>63.11</v>
      </c>
    </row>
    <row r="6258" spans="1:8">
      <c r="A6258" s="359" t="s">
        <v>13522</v>
      </c>
      <c r="B6258" s="314" t="s">
        <v>7310</v>
      </c>
      <c r="C6258" s="359" t="s">
        <v>107</v>
      </c>
      <c r="D6258" s="359" t="s">
        <v>28945</v>
      </c>
      <c r="H6258" s="31">
        <f t="shared" si="193"/>
        <v>36.03</v>
      </c>
    </row>
    <row r="6259" spans="1:8" ht="27">
      <c r="A6259" s="359" t="s">
        <v>13523</v>
      </c>
      <c r="B6259" s="314" t="s">
        <v>7311</v>
      </c>
      <c r="C6259" s="359" t="s">
        <v>107</v>
      </c>
      <c r="D6259" s="359" t="s">
        <v>28946</v>
      </c>
      <c r="H6259" s="31">
        <f t="shared" si="193"/>
        <v>100.73</v>
      </c>
    </row>
    <row r="6260" spans="1:8" ht="27">
      <c r="A6260" s="359" t="s">
        <v>13524</v>
      </c>
      <c r="B6260" s="314" t="s">
        <v>7312</v>
      </c>
      <c r="C6260" s="359" t="s">
        <v>107</v>
      </c>
      <c r="D6260" s="359" t="s">
        <v>28947</v>
      </c>
      <c r="H6260" s="31">
        <f t="shared" si="193"/>
        <v>95.31</v>
      </c>
    </row>
    <row r="6261" spans="1:8">
      <c r="A6261" s="359" t="s">
        <v>13525</v>
      </c>
      <c r="B6261" s="314" t="s">
        <v>7313</v>
      </c>
      <c r="C6261" s="359" t="s">
        <v>2146</v>
      </c>
      <c r="D6261" s="359" t="s">
        <v>28948</v>
      </c>
      <c r="H6261" s="31">
        <f t="shared" si="193"/>
        <v>5486.15</v>
      </c>
    </row>
    <row r="6262" spans="1:8">
      <c r="A6262" s="359" t="s">
        <v>13526</v>
      </c>
      <c r="B6262" s="314" t="s">
        <v>7295</v>
      </c>
      <c r="C6262" s="359" t="s">
        <v>2146</v>
      </c>
      <c r="D6262" s="359" t="s">
        <v>28949</v>
      </c>
      <c r="H6262" s="31">
        <f t="shared" si="193"/>
        <v>5226.3999999999996</v>
      </c>
    </row>
    <row r="6263" spans="1:8">
      <c r="A6263" s="359" t="s">
        <v>13527</v>
      </c>
      <c r="B6263" s="314" t="s">
        <v>7303</v>
      </c>
      <c r="C6263" s="359" t="s">
        <v>2146</v>
      </c>
      <c r="D6263" s="359" t="s">
        <v>28950</v>
      </c>
      <c r="H6263" s="31">
        <f t="shared" si="193"/>
        <v>3099.16</v>
      </c>
    </row>
    <row r="6264" spans="1:8">
      <c r="A6264" s="359" t="s">
        <v>13528</v>
      </c>
      <c r="B6264" s="314" t="s">
        <v>7304</v>
      </c>
      <c r="C6264" s="359" t="s">
        <v>2146</v>
      </c>
      <c r="D6264" s="359" t="s">
        <v>28951</v>
      </c>
      <c r="H6264" s="31">
        <f t="shared" si="193"/>
        <v>4049.35</v>
      </c>
    </row>
    <row r="6265" spans="1:8" ht="27">
      <c r="A6265" s="359" t="s">
        <v>13529</v>
      </c>
      <c r="B6265" s="314" t="s">
        <v>7301</v>
      </c>
      <c r="C6265" s="359" t="s">
        <v>2146</v>
      </c>
      <c r="D6265" s="359" t="s">
        <v>28952</v>
      </c>
      <c r="H6265" s="31">
        <f t="shared" si="193"/>
        <v>3668.9</v>
      </c>
    </row>
    <row r="6266" spans="1:8">
      <c r="A6266" s="359" t="s">
        <v>13530</v>
      </c>
      <c r="B6266" s="314" t="s">
        <v>7296</v>
      </c>
      <c r="C6266" s="359" t="s">
        <v>2146</v>
      </c>
      <c r="D6266" s="359" t="s">
        <v>28953</v>
      </c>
      <c r="H6266" s="31">
        <f t="shared" si="193"/>
        <v>4806.4399999999996</v>
      </c>
    </row>
    <row r="6267" spans="1:8" ht="27">
      <c r="A6267" s="359" t="s">
        <v>13531</v>
      </c>
      <c r="B6267" s="314" t="s">
        <v>7297</v>
      </c>
      <c r="C6267" s="359" t="s">
        <v>2146</v>
      </c>
      <c r="D6267" s="359" t="s">
        <v>28954</v>
      </c>
      <c r="H6267" s="31">
        <f t="shared" si="193"/>
        <v>5043.43</v>
      </c>
    </row>
    <row r="6268" spans="1:8" ht="27">
      <c r="A6268" s="826" t="s">
        <v>13532</v>
      </c>
      <c r="B6268" s="314" t="s">
        <v>7306</v>
      </c>
      <c r="C6268" s="359" t="s">
        <v>2146</v>
      </c>
      <c r="D6268" s="359" t="s">
        <v>28955</v>
      </c>
      <c r="H6268" s="31">
        <f t="shared" si="193"/>
        <v>16465.419999999998</v>
      </c>
    </row>
    <row r="6269" spans="1:8" ht="27">
      <c r="A6269" s="359" t="s">
        <v>13533</v>
      </c>
      <c r="B6269" s="314" t="s">
        <v>7302</v>
      </c>
      <c r="C6269" s="359" t="s">
        <v>2146</v>
      </c>
      <c r="D6269" s="359" t="s">
        <v>28956</v>
      </c>
      <c r="H6269" s="31">
        <f t="shared" si="193"/>
        <v>3599.81</v>
      </c>
    </row>
    <row r="6270" spans="1:8" ht="27">
      <c r="A6270" s="359" t="s">
        <v>13534</v>
      </c>
      <c r="B6270" s="314" t="s">
        <v>7307</v>
      </c>
      <c r="C6270" s="359" t="s">
        <v>2146</v>
      </c>
      <c r="D6270" s="359" t="s">
        <v>28957</v>
      </c>
      <c r="H6270" s="31">
        <f t="shared" si="193"/>
        <v>18707.759999999998</v>
      </c>
    </row>
    <row r="6271" spans="1:8" ht="27">
      <c r="A6271" s="359" t="s">
        <v>13535</v>
      </c>
      <c r="B6271" s="314" t="s">
        <v>7308</v>
      </c>
      <c r="C6271" s="359" t="s">
        <v>2146</v>
      </c>
      <c r="D6271" s="359" t="s">
        <v>28958</v>
      </c>
      <c r="H6271" s="31">
        <f t="shared" si="193"/>
        <v>25484.6</v>
      </c>
    </row>
    <row r="6272" spans="1:8">
      <c r="A6272" s="359" t="s">
        <v>13536</v>
      </c>
      <c r="B6272" s="314" t="s">
        <v>7314</v>
      </c>
      <c r="C6272" s="359" t="s">
        <v>2146</v>
      </c>
      <c r="D6272" s="359" t="s">
        <v>28959</v>
      </c>
      <c r="H6272" s="31">
        <f t="shared" si="193"/>
        <v>12159.64</v>
      </c>
    </row>
    <row r="6273" spans="1:8" ht="15" customHeight="1">
      <c r="A6273" s="359" t="s">
        <v>13537</v>
      </c>
      <c r="B6273" s="314" t="s">
        <v>7315</v>
      </c>
      <c r="C6273" s="359" t="s">
        <v>2146</v>
      </c>
      <c r="D6273" s="359" t="s">
        <v>28960</v>
      </c>
      <c r="H6273" s="31">
        <f t="shared" si="193"/>
        <v>17170.490000000002</v>
      </c>
    </row>
    <row r="6274" spans="1:8" ht="15" customHeight="1">
      <c r="A6274" s="359" t="s">
        <v>13538</v>
      </c>
      <c r="B6274" s="314" t="s">
        <v>7316</v>
      </c>
      <c r="C6274" s="359" t="s">
        <v>2146</v>
      </c>
      <c r="D6274" s="359" t="s">
        <v>28961</v>
      </c>
      <c r="H6274" s="31">
        <f t="shared" si="193"/>
        <v>22623.35</v>
      </c>
    </row>
    <row r="6275" spans="1:8" ht="15" customHeight="1">
      <c r="A6275" s="359" t="s">
        <v>13539</v>
      </c>
      <c r="B6275" s="314" t="s">
        <v>7317</v>
      </c>
      <c r="C6275" s="359" t="s">
        <v>2146</v>
      </c>
      <c r="D6275" s="359" t="s">
        <v>28962</v>
      </c>
      <c r="H6275" s="31">
        <f t="shared" si="193"/>
        <v>7428.05</v>
      </c>
    </row>
    <row r="6276" spans="1:8" ht="15" customHeight="1">
      <c r="A6276" s="359" t="s">
        <v>13540</v>
      </c>
      <c r="B6276" s="314" t="s">
        <v>7309</v>
      </c>
      <c r="C6276" s="359" t="s">
        <v>2146</v>
      </c>
      <c r="D6276" s="359" t="s">
        <v>28963</v>
      </c>
      <c r="H6276" s="31">
        <f t="shared" si="193"/>
        <v>11093.7</v>
      </c>
    </row>
    <row r="6277" spans="1:8" ht="15" customHeight="1">
      <c r="A6277" s="359" t="s">
        <v>13541</v>
      </c>
      <c r="B6277" s="314" t="s">
        <v>7310</v>
      </c>
      <c r="C6277" s="359" t="s">
        <v>2146</v>
      </c>
      <c r="D6277" s="359" t="s">
        <v>28964</v>
      </c>
      <c r="H6277" s="31">
        <f t="shared" ref="H6277:H6340" si="194">ROUND(D6277*(1+$H$1),2)</f>
        <v>6664.9</v>
      </c>
    </row>
    <row r="6278" spans="1:8" ht="15" customHeight="1">
      <c r="A6278" s="359" t="s">
        <v>13542</v>
      </c>
      <c r="B6278" s="314" t="s">
        <v>7318</v>
      </c>
      <c r="C6278" s="359" t="s">
        <v>107</v>
      </c>
      <c r="D6278" s="359" t="s">
        <v>8894</v>
      </c>
      <c r="H6278" s="31">
        <f t="shared" si="194"/>
        <v>0.1</v>
      </c>
    </row>
    <row r="6279" spans="1:8" ht="15" customHeight="1">
      <c r="A6279" s="359" t="s">
        <v>13543</v>
      </c>
      <c r="B6279" s="314" t="s">
        <v>7319</v>
      </c>
      <c r="C6279" s="359" t="s">
        <v>107</v>
      </c>
      <c r="D6279" s="359" t="s">
        <v>8219</v>
      </c>
      <c r="H6279" s="31">
        <f t="shared" si="194"/>
        <v>0.14000000000000001</v>
      </c>
    </row>
    <row r="6280" spans="1:8" ht="15" customHeight="1">
      <c r="A6280" s="359" t="s">
        <v>13544</v>
      </c>
      <c r="B6280" s="314" t="s">
        <v>7320</v>
      </c>
      <c r="C6280" s="359" t="s">
        <v>107</v>
      </c>
      <c r="D6280" s="359" t="s">
        <v>8899</v>
      </c>
      <c r="H6280" s="31">
        <f t="shared" si="194"/>
        <v>0.11</v>
      </c>
    </row>
    <row r="6281" spans="1:8" ht="15" customHeight="1">
      <c r="A6281" s="359" t="s">
        <v>13545</v>
      </c>
      <c r="B6281" s="314" t="s">
        <v>7321</v>
      </c>
      <c r="C6281" s="359" t="s">
        <v>107</v>
      </c>
      <c r="D6281" s="359" t="s">
        <v>8894</v>
      </c>
      <c r="H6281" s="31">
        <f t="shared" si="194"/>
        <v>0.1</v>
      </c>
    </row>
    <row r="6282" spans="1:8" ht="15" customHeight="1">
      <c r="A6282" s="359" t="s">
        <v>13546</v>
      </c>
      <c r="B6282" s="314" t="s">
        <v>7322</v>
      </c>
      <c r="C6282" s="359" t="s">
        <v>107</v>
      </c>
      <c r="D6282" s="359" t="s">
        <v>8899</v>
      </c>
      <c r="H6282" s="31">
        <f t="shared" si="194"/>
        <v>0.11</v>
      </c>
    </row>
    <row r="6283" spans="1:8" ht="15" customHeight="1">
      <c r="A6283" s="359" t="s">
        <v>13547</v>
      </c>
      <c r="B6283" s="314" t="s">
        <v>7323</v>
      </c>
      <c r="C6283" s="359" t="s">
        <v>107</v>
      </c>
      <c r="D6283" s="359" t="s">
        <v>8899</v>
      </c>
      <c r="H6283" s="31">
        <f t="shared" si="194"/>
        <v>0.11</v>
      </c>
    </row>
    <row r="6284" spans="1:8" ht="15" customHeight="1">
      <c r="A6284" s="359" t="s">
        <v>13548</v>
      </c>
      <c r="B6284" s="314" t="s">
        <v>7324</v>
      </c>
      <c r="C6284" s="359" t="s">
        <v>107</v>
      </c>
      <c r="D6284" s="359" t="s">
        <v>8219</v>
      </c>
      <c r="H6284" s="31">
        <f t="shared" si="194"/>
        <v>0.14000000000000001</v>
      </c>
    </row>
    <row r="6285" spans="1:8" ht="15" customHeight="1">
      <c r="A6285" s="359" t="s">
        <v>13549</v>
      </c>
      <c r="B6285" s="314" t="s">
        <v>7325</v>
      </c>
      <c r="C6285" s="359" t="s">
        <v>107</v>
      </c>
      <c r="D6285" s="359" t="s">
        <v>8276</v>
      </c>
      <c r="H6285" s="31">
        <f t="shared" si="194"/>
        <v>0.24</v>
      </c>
    </row>
    <row r="6286" spans="1:8" ht="15" customHeight="1">
      <c r="A6286" s="359" t="s">
        <v>13550</v>
      </c>
      <c r="B6286" s="314" t="s">
        <v>7326</v>
      </c>
      <c r="C6286" s="359" t="s">
        <v>107</v>
      </c>
      <c r="D6286" s="359" t="s">
        <v>8094</v>
      </c>
      <c r="H6286" s="31">
        <f t="shared" si="194"/>
        <v>0.37</v>
      </c>
    </row>
    <row r="6287" spans="1:8" ht="15" customHeight="1">
      <c r="A6287" s="359" t="s">
        <v>13551</v>
      </c>
      <c r="B6287" s="314" t="s">
        <v>7327</v>
      </c>
      <c r="C6287" s="359" t="s">
        <v>107</v>
      </c>
      <c r="D6287" s="359" t="s">
        <v>8219</v>
      </c>
      <c r="H6287" s="31">
        <f t="shared" si="194"/>
        <v>0.14000000000000001</v>
      </c>
    </row>
    <row r="6288" spans="1:8" ht="15" customHeight="1">
      <c r="A6288" s="359" t="s">
        <v>13552</v>
      </c>
      <c r="B6288" s="314" t="s">
        <v>7328</v>
      </c>
      <c r="C6288" s="359" t="s">
        <v>107</v>
      </c>
      <c r="D6288" s="359" t="s">
        <v>8219</v>
      </c>
      <c r="H6288" s="31">
        <f t="shared" si="194"/>
        <v>0.14000000000000001</v>
      </c>
    </row>
    <row r="6289" spans="1:8" ht="15" customHeight="1">
      <c r="A6289" s="359" t="s">
        <v>13553</v>
      </c>
      <c r="B6289" s="314" t="s">
        <v>7329</v>
      </c>
      <c r="C6289" s="359" t="s">
        <v>107</v>
      </c>
      <c r="D6289" s="359" t="s">
        <v>8375</v>
      </c>
      <c r="H6289" s="31">
        <f t="shared" si="194"/>
        <v>0.13</v>
      </c>
    </row>
    <row r="6290" spans="1:8" ht="15" customHeight="1">
      <c r="A6290" s="359" t="s">
        <v>13554</v>
      </c>
      <c r="B6290" s="314" t="s">
        <v>7330</v>
      </c>
      <c r="C6290" s="359" t="s">
        <v>107</v>
      </c>
      <c r="D6290" s="359" t="s">
        <v>8894</v>
      </c>
      <c r="H6290" s="31">
        <f t="shared" si="194"/>
        <v>0.1</v>
      </c>
    </row>
    <row r="6291" spans="1:8" s="675" customFormat="1" ht="27">
      <c r="A6291" s="359" t="s">
        <v>13555</v>
      </c>
      <c r="B6291" s="314" t="s">
        <v>7331</v>
      </c>
      <c r="C6291" s="359" t="s">
        <v>107</v>
      </c>
      <c r="D6291" s="359" t="s">
        <v>8744</v>
      </c>
      <c r="H6291" s="676">
        <f t="shared" si="194"/>
        <v>0.09</v>
      </c>
    </row>
    <row r="6292" spans="1:8" s="675" customFormat="1" ht="27">
      <c r="A6292" s="359" t="s">
        <v>13556</v>
      </c>
      <c r="B6292" s="314" t="s">
        <v>7332</v>
      </c>
      <c r="C6292" s="359" t="s">
        <v>107</v>
      </c>
      <c r="D6292" s="359" t="s">
        <v>8368</v>
      </c>
      <c r="H6292" s="676">
        <f t="shared" si="194"/>
        <v>0.06</v>
      </c>
    </row>
    <row r="6293" spans="1:8" s="675" customFormat="1" ht="27">
      <c r="A6293" s="359" t="s">
        <v>13557</v>
      </c>
      <c r="B6293" s="314" t="s">
        <v>7333</v>
      </c>
      <c r="C6293" s="359" t="s">
        <v>107</v>
      </c>
      <c r="D6293" s="359" t="s">
        <v>8821</v>
      </c>
      <c r="H6293" s="676">
        <f t="shared" si="194"/>
        <v>0.19</v>
      </c>
    </row>
    <row r="6294" spans="1:8" s="675" customFormat="1" ht="27">
      <c r="A6294" s="359" t="s">
        <v>13558</v>
      </c>
      <c r="B6294" s="314" t="s">
        <v>7334</v>
      </c>
      <c r="C6294" s="359" t="s">
        <v>107</v>
      </c>
      <c r="D6294" s="359" t="s">
        <v>8821</v>
      </c>
      <c r="H6294" s="676">
        <f t="shared" si="194"/>
        <v>0.19</v>
      </c>
    </row>
    <row r="6295" spans="1:8" s="675" customFormat="1" ht="27">
      <c r="A6295" s="359" t="s">
        <v>13559</v>
      </c>
      <c r="B6295" s="314" t="s">
        <v>7335</v>
      </c>
      <c r="C6295" s="359" t="s">
        <v>107</v>
      </c>
      <c r="D6295" s="359" t="s">
        <v>8105</v>
      </c>
      <c r="H6295" s="676">
        <f t="shared" si="194"/>
        <v>0.27</v>
      </c>
    </row>
    <row r="6296" spans="1:8" s="675" customFormat="1" ht="27">
      <c r="A6296" s="359" t="s">
        <v>13560</v>
      </c>
      <c r="B6296" s="314" t="s">
        <v>7336</v>
      </c>
      <c r="C6296" s="359" t="s">
        <v>107</v>
      </c>
      <c r="D6296" s="359" t="s">
        <v>8290</v>
      </c>
      <c r="H6296" s="676">
        <f t="shared" si="194"/>
        <v>0.05</v>
      </c>
    </row>
    <row r="6297" spans="1:8" s="675" customFormat="1" ht="27">
      <c r="A6297" s="359" t="s">
        <v>13561</v>
      </c>
      <c r="B6297" s="314" t="s">
        <v>7337</v>
      </c>
      <c r="C6297" s="359" t="s">
        <v>107</v>
      </c>
      <c r="D6297" s="359" t="s">
        <v>8288</v>
      </c>
      <c r="H6297" s="676">
        <f t="shared" si="194"/>
        <v>0.23</v>
      </c>
    </row>
    <row r="6298" spans="1:8" s="675" customFormat="1" ht="27">
      <c r="A6298" s="359" t="s">
        <v>13562</v>
      </c>
      <c r="B6298" s="314" t="s">
        <v>7338</v>
      </c>
      <c r="C6298" s="359" t="s">
        <v>107</v>
      </c>
      <c r="D6298" s="359" t="s">
        <v>8375</v>
      </c>
      <c r="H6298" s="676">
        <f t="shared" si="194"/>
        <v>0.13</v>
      </c>
    </row>
    <row r="6299" spans="1:8" s="675" customFormat="1" ht="27">
      <c r="A6299" s="359" t="s">
        <v>13563</v>
      </c>
      <c r="B6299" s="314" t="s">
        <v>7339</v>
      </c>
      <c r="C6299" s="359" t="s">
        <v>107</v>
      </c>
      <c r="D6299" s="359" t="s">
        <v>8383</v>
      </c>
      <c r="H6299" s="676">
        <f t="shared" si="194"/>
        <v>0.15</v>
      </c>
    </row>
    <row r="6300" spans="1:8" s="675" customFormat="1" ht="27">
      <c r="A6300" s="359" t="s">
        <v>13564</v>
      </c>
      <c r="B6300" s="314" t="s">
        <v>7340</v>
      </c>
      <c r="C6300" s="359" t="s">
        <v>107</v>
      </c>
      <c r="D6300" s="359" t="s">
        <v>8219</v>
      </c>
      <c r="H6300" s="676">
        <f t="shared" si="194"/>
        <v>0.14000000000000001</v>
      </c>
    </row>
    <row r="6301" spans="1:8" s="675" customFormat="1" ht="40.5">
      <c r="A6301" s="359" t="s">
        <v>13565</v>
      </c>
      <c r="B6301" s="314" t="s">
        <v>7341</v>
      </c>
      <c r="C6301" s="359" t="s">
        <v>107</v>
      </c>
      <c r="D6301" s="359" t="s">
        <v>8899</v>
      </c>
      <c r="H6301" s="676">
        <f t="shared" si="194"/>
        <v>0.11</v>
      </c>
    </row>
    <row r="6302" spans="1:8" s="675" customFormat="1" ht="27">
      <c r="A6302" s="359" t="s">
        <v>13566</v>
      </c>
      <c r="B6302" s="314" t="s">
        <v>7342</v>
      </c>
      <c r="C6302" s="359" t="s">
        <v>107</v>
      </c>
      <c r="D6302" s="359" t="s">
        <v>13667</v>
      </c>
      <c r="H6302" s="676">
        <f t="shared" si="194"/>
        <v>0.54</v>
      </c>
    </row>
    <row r="6303" spans="1:8" s="675" customFormat="1" ht="27">
      <c r="A6303" s="359" t="s">
        <v>13567</v>
      </c>
      <c r="B6303" s="314" t="s">
        <v>7343</v>
      </c>
      <c r="C6303" s="359" t="s">
        <v>107</v>
      </c>
      <c r="D6303" s="359" t="s">
        <v>13208</v>
      </c>
      <c r="H6303" s="676">
        <f t="shared" si="194"/>
        <v>0.59</v>
      </c>
    </row>
    <row r="6304" spans="1:8" s="675" customFormat="1" ht="27">
      <c r="A6304" s="359" t="s">
        <v>13568</v>
      </c>
      <c r="B6304" s="314" t="s">
        <v>7344</v>
      </c>
      <c r="C6304" s="359" t="s">
        <v>107</v>
      </c>
      <c r="D6304" s="359" t="s">
        <v>8892</v>
      </c>
      <c r="H6304" s="676">
        <f t="shared" si="194"/>
        <v>0.52</v>
      </c>
    </row>
    <row r="6305" spans="1:8" s="675" customFormat="1" ht="27">
      <c r="A6305" s="359" t="s">
        <v>13569</v>
      </c>
      <c r="B6305" s="314" t="s">
        <v>7345</v>
      </c>
      <c r="C6305" s="359" t="s">
        <v>107</v>
      </c>
      <c r="D6305" s="359" t="s">
        <v>8236</v>
      </c>
      <c r="H6305" s="676">
        <f t="shared" si="194"/>
        <v>0.2</v>
      </c>
    </row>
    <row r="6306" spans="1:8" s="675" customFormat="1" ht="27">
      <c r="A6306" s="359" t="s">
        <v>13570</v>
      </c>
      <c r="B6306" s="314" t="s">
        <v>7346</v>
      </c>
      <c r="C6306" s="359" t="s">
        <v>107</v>
      </c>
      <c r="D6306" s="359" t="s">
        <v>8383</v>
      </c>
      <c r="H6306" s="676">
        <f t="shared" si="194"/>
        <v>0.15</v>
      </c>
    </row>
    <row r="6307" spans="1:8" s="675" customFormat="1" ht="27">
      <c r="A6307" s="359" t="s">
        <v>13571</v>
      </c>
      <c r="B6307" s="314" t="s">
        <v>7347</v>
      </c>
      <c r="C6307" s="359" t="s">
        <v>107</v>
      </c>
      <c r="D6307" s="359" t="s">
        <v>8894</v>
      </c>
      <c r="H6307" s="676">
        <f t="shared" si="194"/>
        <v>0.1</v>
      </c>
    </row>
    <row r="6308" spans="1:8" s="675" customFormat="1" ht="27">
      <c r="A6308" s="359" t="s">
        <v>13572</v>
      </c>
      <c r="B6308" s="314" t="s">
        <v>7348</v>
      </c>
      <c r="C6308" s="359" t="s">
        <v>107</v>
      </c>
      <c r="D6308" s="359" t="s">
        <v>8276</v>
      </c>
      <c r="H6308" s="676">
        <f t="shared" si="194"/>
        <v>0.24</v>
      </c>
    </row>
    <row r="6309" spans="1:8" s="675" customFormat="1" ht="27">
      <c r="A6309" s="359" t="s">
        <v>13573</v>
      </c>
      <c r="B6309" s="314" t="s">
        <v>7349</v>
      </c>
      <c r="C6309" s="359" t="s">
        <v>107</v>
      </c>
      <c r="D6309" s="359" t="s">
        <v>8276</v>
      </c>
      <c r="H6309" s="676">
        <f t="shared" si="194"/>
        <v>0.24</v>
      </c>
    </row>
    <row r="6310" spans="1:8" s="675" customFormat="1" ht="27">
      <c r="A6310" s="359" t="s">
        <v>13574</v>
      </c>
      <c r="B6310" s="314" t="s">
        <v>7350</v>
      </c>
      <c r="C6310" s="359" t="s">
        <v>107</v>
      </c>
      <c r="D6310" s="359" t="s">
        <v>8821</v>
      </c>
      <c r="H6310" s="676">
        <f t="shared" si="194"/>
        <v>0.19</v>
      </c>
    </row>
    <row r="6311" spans="1:8" s="675" customFormat="1" ht="27">
      <c r="A6311" s="359" t="s">
        <v>13575</v>
      </c>
      <c r="B6311" s="314" t="s">
        <v>7351</v>
      </c>
      <c r="C6311" s="359" t="s">
        <v>107</v>
      </c>
      <c r="D6311" s="359" t="s">
        <v>8821</v>
      </c>
      <c r="H6311" s="676">
        <f t="shared" si="194"/>
        <v>0.19</v>
      </c>
    </row>
    <row r="6312" spans="1:8" s="675" customFormat="1" ht="40.5">
      <c r="A6312" s="359" t="s">
        <v>13576</v>
      </c>
      <c r="B6312" s="314" t="s">
        <v>7352</v>
      </c>
      <c r="C6312" s="359" t="s">
        <v>107</v>
      </c>
      <c r="D6312" s="359" t="s">
        <v>8383</v>
      </c>
      <c r="H6312" s="676">
        <f t="shared" si="194"/>
        <v>0.15</v>
      </c>
    </row>
    <row r="6313" spans="1:8" s="675" customFormat="1" ht="40.5">
      <c r="A6313" s="359" t="s">
        <v>13577</v>
      </c>
      <c r="B6313" s="314" t="s">
        <v>7353</v>
      </c>
      <c r="C6313" s="359" t="s">
        <v>107</v>
      </c>
      <c r="D6313" s="359" t="s">
        <v>8236</v>
      </c>
      <c r="H6313" s="676">
        <f t="shared" si="194"/>
        <v>0.2</v>
      </c>
    </row>
    <row r="6314" spans="1:8" s="675" customFormat="1" ht="27">
      <c r="A6314" s="359" t="s">
        <v>13578</v>
      </c>
      <c r="B6314" s="314" t="s">
        <v>7354</v>
      </c>
      <c r="C6314" s="359" t="s">
        <v>107</v>
      </c>
      <c r="D6314" s="359" t="s">
        <v>7992</v>
      </c>
      <c r="H6314" s="676">
        <f t="shared" si="194"/>
        <v>0.17</v>
      </c>
    </row>
    <row r="6315" spans="1:8" s="675" customFormat="1" ht="27">
      <c r="A6315" s="359" t="s">
        <v>13579</v>
      </c>
      <c r="B6315" s="314" t="s">
        <v>7355</v>
      </c>
      <c r="C6315" s="359" t="s">
        <v>107</v>
      </c>
      <c r="D6315" s="359" t="s">
        <v>8563</v>
      </c>
      <c r="H6315" s="676">
        <f t="shared" si="194"/>
        <v>0.64</v>
      </c>
    </row>
    <row r="6316" spans="1:8" s="675" customFormat="1" ht="27">
      <c r="A6316" s="359" t="s">
        <v>13580</v>
      </c>
      <c r="B6316" s="314" t="s">
        <v>7356</v>
      </c>
      <c r="C6316" s="359" t="s">
        <v>107</v>
      </c>
      <c r="D6316" s="359" t="s">
        <v>8368</v>
      </c>
      <c r="H6316" s="676">
        <f t="shared" si="194"/>
        <v>0.06</v>
      </c>
    </row>
    <row r="6317" spans="1:8" s="675" customFormat="1" ht="27">
      <c r="A6317" s="359" t="s">
        <v>13581</v>
      </c>
      <c r="B6317" s="314" t="s">
        <v>7357</v>
      </c>
      <c r="C6317" s="359" t="s">
        <v>107</v>
      </c>
      <c r="D6317" s="359" t="s">
        <v>8368</v>
      </c>
      <c r="H6317" s="676">
        <f t="shared" si="194"/>
        <v>0.06</v>
      </c>
    </row>
    <row r="6318" spans="1:8" s="675" customFormat="1" ht="27">
      <c r="A6318" s="359" t="s">
        <v>13582</v>
      </c>
      <c r="B6318" s="314" t="s">
        <v>7358</v>
      </c>
      <c r="C6318" s="359" t="s">
        <v>107</v>
      </c>
      <c r="D6318" s="359" t="s">
        <v>8744</v>
      </c>
      <c r="H6318" s="676">
        <f t="shared" si="194"/>
        <v>0.09</v>
      </c>
    </row>
    <row r="6319" spans="1:8" s="675" customFormat="1" ht="27">
      <c r="A6319" s="359" t="s">
        <v>13583</v>
      </c>
      <c r="B6319" s="314" t="s">
        <v>7359</v>
      </c>
      <c r="C6319" s="359" t="s">
        <v>107</v>
      </c>
      <c r="D6319" s="359" t="s">
        <v>8368</v>
      </c>
      <c r="H6319" s="676">
        <f t="shared" si="194"/>
        <v>0.06</v>
      </c>
    </row>
    <row r="6320" spans="1:8" s="675" customFormat="1" ht="27">
      <c r="A6320" s="359" t="s">
        <v>13584</v>
      </c>
      <c r="B6320" s="314" t="s">
        <v>7360</v>
      </c>
      <c r="C6320" s="359" t="s">
        <v>107</v>
      </c>
      <c r="D6320" s="359" t="s">
        <v>8164</v>
      </c>
      <c r="H6320" s="676">
        <f t="shared" si="194"/>
        <v>0.08</v>
      </c>
    </row>
    <row r="6321" spans="1:8" s="675" customFormat="1" ht="27">
      <c r="A6321" s="359" t="s">
        <v>13585</v>
      </c>
      <c r="B6321" s="314" t="s">
        <v>7361</v>
      </c>
      <c r="C6321" s="359" t="s">
        <v>107</v>
      </c>
      <c r="D6321" s="359" t="s">
        <v>8105</v>
      </c>
      <c r="H6321" s="676">
        <f t="shared" si="194"/>
        <v>0.27</v>
      </c>
    </row>
    <row r="6322" spans="1:8" s="675" customFormat="1" ht="27">
      <c r="A6322" s="359" t="s">
        <v>13586</v>
      </c>
      <c r="B6322" s="314" t="s">
        <v>7362</v>
      </c>
      <c r="C6322" s="359" t="s">
        <v>107</v>
      </c>
      <c r="D6322" s="359" t="s">
        <v>8164</v>
      </c>
      <c r="H6322" s="676">
        <f t="shared" si="194"/>
        <v>0.08</v>
      </c>
    </row>
    <row r="6323" spans="1:8" s="675" customFormat="1" ht="27">
      <c r="A6323" s="359" t="s">
        <v>13587</v>
      </c>
      <c r="B6323" s="314" t="s">
        <v>7363</v>
      </c>
      <c r="C6323" s="359" t="s">
        <v>107</v>
      </c>
      <c r="D6323" s="359" t="s">
        <v>8894</v>
      </c>
      <c r="H6323" s="676">
        <f t="shared" si="194"/>
        <v>0.1</v>
      </c>
    </row>
    <row r="6324" spans="1:8" s="675" customFormat="1" ht="40.5">
      <c r="A6324" s="359" t="s">
        <v>13588</v>
      </c>
      <c r="B6324" s="314" t="s">
        <v>7364</v>
      </c>
      <c r="C6324" s="359" t="s">
        <v>107</v>
      </c>
      <c r="D6324" s="359" t="s">
        <v>8899</v>
      </c>
      <c r="H6324" s="676">
        <f t="shared" si="194"/>
        <v>0.11</v>
      </c>
    </row>
    <row r="6325" spans="1:8" s="675" customFormat="1" ht="27">
      <c r="A6325" s="359" t="s">
        <v>13589</v>
      </c>
      <c r="B6325" s="314" t="s">
        <v>7365</v>
      </c>
      <c r="C6325" s="359" t="s">
        <v>107</v>
      </c>
      <c r="D6325" s="359" t="s">
        <v>8375</v>
      </c>
      <c r="H6325" s="676">
        <f t="shared" si="194"/>
        <v>0.13</v>
      </c>
    </row>
    <row r="6326" spans="1:8" s="675" customFormat="1" ht="27">
      <c r="A6326" s="359" t="s">
        <v>13590</v>
      </c>
      <c r="B6326" s="314" t="s">
        <v>7366</v>
      </c>
      <c r="C6326" s="359" t="s">
        <v>107</v>
      </c>
      <c r="D6326" s="359" t="s">
        <v>8821</v>
      </c>
      <c r="H6326" s="676">
        <f t="shared" si="194"/>
        <v>0.19</v>
      </c>
    </row>
    <row r="6327" spans="1:8" s="675" customFormat="1" ht="27">
      <c r="A6327" s="359" t="s">
        <v>13591</v>
      </c>
      <c r="B6327" s="314" t="s">
        <v>7367</v>
      </c>
      <c r="C6327" s="359" t="s">
        <v>107</v>
      </c>
      <c r="D6327" s="359" t="s">
        <v>8052</v>
      </c>
      <c r="H6327" s="676">
        <f t="shared" si="194"/>
        <v>0.22</v>
      </c>
    </row>
    <row r="6328" spans="1:8" s="675" customFormat="1" ht="27">
      <c r="A6328" s="359" t="s">
        <v>13592</v>
      </c>
      <c r="B6328" s="314" t="s">
        <v>7368</v>
      </c>
      <c r="C6328" s="359" t="s">
        <v>107</v>
      </c>
      <c r="D6328" s="359" t="s">
        <v>13205</v>
      </c>
      <c r="H6328" s="676">
        <f t="shared" si="194"/>
        <v>0.42</v>
      </c>
    </row>
    <row r="6329" spans="1:8" s="675" customFormat="1" ht="27">
      <c r="A6329" s="359" t="s">
        <v>13593</v>
      </c>
      <c r="B6329" s="314" t="s">
        <v>7369</v>
      </c>
      <c r="C6329" s="359" t="s">
        <v>107</v>
      </c>
      <c r="D6329" s="359" t="s">
        <v>8424</v>
      </c>
      <c r="H6329" s="676">
        <f t="shared" si="194"/>
        <v>0.18</v>
      </c>
    </row>
    <row r="6330" spans="1:8" s="675" customFormat="1" ht="40.5">
      <c r="A6330" s="359" t="s">
        <v>13594</v>
      </c>
      <c r="B6330" s="314" t="s">
        <v>7370</v>
      </c>
      <c r="C6330" s="359" t="s">
        <v>107</v>
      </c>
      <c r="D6330" s="359" t="s">
        <v>8368</v>
      </c>
      <c r="H6330" s="676">
        <f t="shared" si="194"/>
        <v>0.06</v>
      </c>
    </row>
    <row r="6331" spans="1:8" s="675" customFormat="1" ht="27">
      <c r="A6331" s="359" t="s">
        <v>13595</v>
      </c>
      <c r="B6331" s="314" t="s">
        <v>7371</v>
      </c>
      <c r="C6331" s="359" t="s">
        <v>107</v>
      </c>
      <c r="D6331" s="359" t="s">
        <v>8375</v>
      </c>
      <c r="H6331" s="676">
        <f t="shared" si="194"/>
        <v>0.13</v>
      </c>
    </row>
    <row r="6332" spans="1:8" s="675" customFormat="1" ht="40.5">
      <c r="A6332" s="359" t="s">
        <v>13596</v>
      </c>
      <c r="B6332" s="314" t="s">
        <v>7372</v>
      </c>
      <c r="C6332" s="359" t="s">
        <v>107</v>
      </c>
      <c r="D6332" s="359" t="s">
        <v>8383</v>
      </c>
      <c r="H6332" s="676">
        <f t="shared" si="194"/>
        <v>0.15</v>
      </c>
    </row>
    <row r="6333" spans="1:8" s="675" customFormat="1" ht="27">
      <c r="A6333" s="359" t="s">
        <v>13597</v>
      </c>
      <c r="B6333" s="314" t="s">
        <v>7373</v>
      </c>
      <c r="C6333" s="359" t="s">
        <v>107</v>
      </c>
      <c r="D6333" s="359" t="s">
        <v>8375</v>
      </c>
      <c r="H6333" s="676">
        <f t="shared" si="194"/>
        <v>0.13</v>
      </c>
    </row>
    <row r="6334" spans="1:8" s="675" customFormat="1" ht="27">
      <c r="A6334" s="359" t="s">
        <v>13598</v>
      </c>
      <c r="B6334" s="314" t="s">
        <v>7374</v>
      </c>
      <c r="C6334" s="359" t="s">
        <v>107</v>
      </c>
      <c r="D6334" s="359" t="s">
        <v>8375</v>
      </c>
      <c r="H6334" s="676">
        <f t="shared" si="194"/>
        <v>0.13</v>
      </c>
    </row>
    <row r="6335" spans="1:8" s="675" customFormat="1" ht="27">
      <c r="A6335" s="359" t="s">
        <v>13599</v>
      </c>
      <c r="B6335" s="314" t="s">
        <v>7375</v>
      </c>
      <c r="C6335" s="359" t="s">
        <v>107</v>
      </c>
      <c r="D6335" s="359" t="s">
        <v>8894</v>
      </c>
      <c r="H6335" s="676">
        <f t="shared" si="194"/>
        <v>0.1</v>
      </c>
    </row>
    <row r="6336" spans="1:8" s="675" customFormat="1" ht="40.5">
      <c r="A6336" s="359" t="s">
        <v>13600</v>
      </c>
      <c r="B6336" s="314" t="s">
        <v>7376</v>
      </c>
      <c r="C6336" s="359" t="s">
        <v>107</v>
      </c>
      <c r="D6336" s="359" t="s">
        <v>8899</v>
      </c>
      <c r="H6336" s="676">
        <f t="shared" si="194"/>
        <v>0.11</v>
      </c>
    </row>
    <row r="6337" spans="1:8" s="675" customFormat="1" ht="27">
      <c r="A6337" s="359" t="s">
        <v>13601</v>
      </c>
      <c r="B6337" s="314" t="s">
        <v>7377</v>
      </c>
      <c r="C6337" s="359" t="s">
        <v>107</v>
      </c>
      <c r="D6337" s="359" t="s">
        <v>8052</v>
      </c>
      <c r="H6337" s="676">
        <f t="shared" si="194"/>
        <v>0.22</v>
      </c>
    </row>
    <row r="6338" spans="1:8" s="675" customFormat="1" ht="27">
      <c r="A6338" s="359" t="s">
        <v>13602</v>
      </c>
      <c r="B6338" s="314" t="s">
        <v>7378</v>
      </c>
      <c r="C6338" s="359" t="s">
        <v>107</v>
      </c>
      <c r="D6338" s="359" t="s">
        <v>8219</v>
      </c>
      <c r="H6338" s="676">
        <f t="shared" si="194"/>
        <v>0.14000000000000001</v>
      </c>
    </row>
    <row r="6339" spans="1:8" s="675" customFormat="1" ht="27">
      <c r="A6339" s="359" t="s">
        <v>13603</v>
      </c>
      <c r="B6339" s="314" t="s">
        <v>7379</v>
      </c>
      <c r="C6339" s="359" t="s">
        <v>107</v>
      </c>
      <c r="D6339" s="359" t="s">
        <v>8821</v>
      </c>
      <c r="H6339" s="676">
        <f t="shared" si="194"/>
        <v>0.19</v>
      </c>
    </row>
    <row r="6340" spans="1:8" s="675" customFormat="1" ht="27">
      <c r="A6340" s="359" t="s">
        <v>13604</v>
      </c>
      <c r="B6340" s="314" t="s">
        <v>7380</v>
      </c>
      <c r="C6340" s="359" t="s">
        <v>107</v>
      </c>
      <c r="D6340" s="359" t="s">
        <v>8105</v>
      </c>
      <c r="H6340" s="676">
        <f t="shared" si="194"/>
        <v>0.27</v>
      </c>
    </row>
    <row r="6341" spans="1:8" s="675" customFormat="1" ht="27">
      <c r="A6341" s="359" t="s">
        <v>13605</v>
      </c>
      <c r="B6341" s="314" t="s">
        <v>7381</v>
      </c>
      <c r="C6341" s="359" t="s">
        <v>107</v>
      </c>
      <c r="D6341" s="359" t="s">
        <v>8821</v>
      </c>
      <c r="H6341" s="676">
        <f t="shared" ref="H6341:H6404" si="195">ROUND(D6341*(1+$H$1),2)</f>
        <v>0.19</v>
      </c>
    </row>
    <row r="6342" spans="1:8" s="675" customFormat="1" ht="27">
      <c r="A6342" s="359" t="s">
        <v>13606</v>
      </c>
      <c r="B6342" s="314" t="s">
        <v>7382</v>
      </c>
      <c r="C6342" s="359" t="s">
        <v>107</v>
      </c>
      <c r="D6342" s="359" t="s">
        <v>8276</v>
      </c>
      <c r="H6342" s="676">
        <f t="shared" si="195"/>
        <v>0.24</v>
      </c>
    </row>
    <row r="6343" spans="1:8" s="675" customFormat="1" ht="27">
      <c r="A6343" s="359" t="s">
        <v>13607</v>
      </c>
      <c r="B6343" s="314" t="s">
        <v>7383</v>
      </c>
      <c r="C6343" s="359" t="s">
        <v>107</v>
      </c>
      <c r="D6343" s="359" t="s">
        <v>8236</v>
      </c>
      <c r="H6343" s="676">
        <f t="shared" si="195"/>
        <v>0.2</v>
      </c>
    </row>
    <row r="6344" spans="1:8" s="675" customFormat="1" ht="27">
      <c r="A6344" s="359" t="s">
        <v>13608</v>
      </c>
      <c r="B6344" s="314" t="s">
        <v>7384</v>
      </c>
      <c r="C6344" s="359" t="s">
        <v>107</v>
      </c>
      <c r="D6344" s="359" t="s">
        <v>8105</v>
      </c>
      <c r="H6344" s="676">
        <f t="shared" si="195"/>
        <v>0.27</v>
      </c>
    </row>
    <row r="6345" spans="1:8" s="675" customFormat="1" ht="27">
      <c r="A6345" s="359" t="s">
        <v>13609</v>
      </c>
      <c r="B6345" s="314" t="s">
        <v>7385</v>
      </c>
      <c r="C6345" s="359" t="s">
        <v>107</v>
      </c>
      <c r="D6345" s="359" t="s">
        <v>8290</v>
      </c>
      <c r="H6345" s="676">
        <f t="shared" si="195"/>
        <v>0.05</v>
      </c>
    </row>
    <row r="6346" spans="1:8" s="675" customFormat="1" ht="27">
      <c r="A6346" s="359" t="s">
        <v>13610</v>
      </c>
      <c r="B6346" s="314" t="s">
        <v>7386</v>
      </c>
      <c r="C6346" s="359" t="s">
        <v>107</v>
      </c>
      <c r="D6346" s="359" t="s">
        <v>8219</v>
      </c>
      <c r="H6346" s="676">
        <f t="shared" si="195"/>
        <v>0.14000000000000001</v>
      </c>
    </row>
    <row r="6347" spans="1:8" s="675" customFormat="1" ht="27">
      <c r="A6347" s="359" t="s">
        <v>13611</v>
      </c>
      <c r="B6347" s="314" t="s">
        <v>7387</v>
      </c>
      <c r="C6347" s="359" t="s">
        <v>107</v>
      </c>
      <c r="D6347" s="359" t="s">
        <v>7992</v>
      </c>
      <c r="H6347" s="676">
        <f t="shared" si="195"/>
        <v>0.17</v>
      </c>
    </row>
    <row r="6348" spans="1:8" s="675" customFormat="1" ht="27">
      <c r="A6348" s="359" t="s">
        <v>13612</v>
      </c>
      <c r="B6348" s="314" t="s">
        <v>7388</v>
      </c>
      <c r="C6348" s="359" t="s">
        <v>107</v>
      </c>
      <c r="D6348" s="359" t="s">
        <v>8383</v>
      </c>
      <c r="H6348" s="676">
        <f t="shared" si="195"/>
        <v>0.15</v>
      </c>
    </row>
    <row r="6349" spans="1:8" s="675" customFormat="1" ht="40.5">
      <c r="A6349" s="359" t="s">
        <v>13613</v>
      </c>
      <c r="B6349" s="314" t="s">
        <v>7389</v>
      </c>
      <c r="C6349" s="359" t="s">
        <v>107</v>
      </c>
      <c r="D6349" s="359" t="s">
        <v>8424</v>
      </c>
      <c r="H6349" s="676">
        <f t="shared" si="195"/>
        <v>0.18</v>
      </c>
    </row>
    <row r="6350" spans="1:8" s="675" customFormat="1" ht="27">
      <c r="A6350" s="359" t="s">
        <v>13614</v>
      </c>
      <c r="B6350" s="314" t="s">
        <v>7390</v>
      </c>
      <c r="C6350" s="359" t="s">
        <v>107</v>
      </c>
      <c r="D6350" s="359" t="s">
        <v>8424</v>
      </c>
      <c r="H6350" s="676">
        <f t="shared" si="195"/>
        <v>0.18</v>
      </c>
    </row>
    <row r="6351" spans="1:8" s="675" customFormat="1" ht="27">
      <c r="A6351" s="359" t="s">
        <v>13615</v>
      </c>
      <c r="B6351" s="314" t="s">
        <v>7391</v>
      </c>
      <c r="C6351" s="359" t="s">
        <v>107</v>
      </c>
      <c r="D6351" s="359" t="s">
        <v>8181</v>
      </c>
      <c r="H6351" s="676">
        <f t="shared" si="195"/>
        <v>0.26</v>
      </c>
    </row>
    <row r="6352" spans="1:8" s="675" customFormat="1" ht="27">
      <c r="A6352" s="359" t="s">
        <v>13616</v>
      </c>
      <c r="B6352" s="314" t="s">
        <v>7392</v>
      </c>
      <c r="C6352" s="359" t="s">
        <v>107</v>
      </c>
      <c r="D6352" s="359" t="s">
        <v>8052</v>
      </c>
      <c r="H6352" s="676">
        <f t="shared" si="195"/>
        <v>0.22</v>
      </c>
    </row>
    <row r="6353" spans="1:8" s="675" customFormat="1" ht="27">
      <c r="A6353" s="359" t="s">
        <v>13617</v>
      </c>
      <c r="B6353" s="314" t="s">
        <v>7393</v>
      </c>
      <c r="C6353" s="359" t="s">
        <v>107</v>
      </c>
      <c r="D6353" s="359" t="s">
        <v>8375</v>
      </c>
      <c r="H6353" s="676">
        <f t="shared" si="195"/>
        <v>0.13</v>
      </c>
    </row>
    <row r="6354" spans="1:8" s="675" customFormat="1" ht="27">
      <c r="A6354" s="359" t="s">
        <v>13618</v>
      </c>
      <c r="B6354" s="314" t="s">
        <v>7394</v>
      </c>
      <c r="C6354" s="359" t="s">
        <v>107</v>
      </c>
      <c r="D6354" s="359" t="s">
        <v>8236</v>
      </c>
      <c r="H6354" s="676">
        <f t="shared" si="195"/>
        <v>0.2</v>
      </c>
    </row>
    <row r="6355" spans="1:8" s="675" customFormat="1" ht="27">
      <c r="A6355" s="359" t="s">
        <v>13619</v>
      </c>
      <c r="B6355" s="314" t="s">
        <v>7395</v>
      </c>
      <c r="C6355" s="359" t="s">
        <v>107</v>
      </c>
      <c r="D6355" s="359" t="s">
        <v>8424</v>
      </c>
      <c r="H6355" s="676">
        <f t="shared" si="195"/>
        <v>0.18</v>
      </c>
    </row>
    <row r="6356" spans="1:8" s="675" customFormat="1" ht="27">
      <c r="A6356" s="359" t="s">
        <v>13620</v>
      </c>
      <c r="B6356" s="314" t="s">
        <v>7396</v>
      </c>
      <c r="C6356" s="359" t="s">
        <v>107</v>
      </c>
      <c r="D6356" s="359" t="s">
        <v>8290</v>
      </c>
      <c r="H6356" s="676">
        <f t="shared" si="195"/>
        <v>0.05</v>
      </c>
    </row>
    <row r="6357" spans="1:8" s="675" customFormat="1" ht="40.5">
      <c r="A6357" s="359" t="s">
        <v>13621</v>
      </c>
      <c r="B6357" s="314" t="s">
        <v>7397</v>
      </c>
      <c r="C6357" s="359" t="s">
        <v>107</v>
      </c>
      <c r="D6357" s="359" t="s">
        <v>8894</v>
      </c>
      <c r="H6357" s="676">
        <f t="shared" si="195"/>
        <v>0.1</v>
      </c>
    </row>
    <row r="6358" spans="1:8" s="675" customFormat="1" ht="27">
      <c r="A6358" s="359" t="s">
        <v>13622</v>
      </c>
      <c r="B6358" s="314" t="s">
        <v>7398</v>
      </c>
      <c r="C6358" s="359" t="s">
        <v>107</v>
      </c>
      <c r="D6358" s="359" t="s">
        <v>8290</v>
      </c>
      <c r="H6358" s="676">
        <f t="shared" si="195"/>
        <v>0.05</v>
      </c>
    </row>
    <row r="6359" spans="1:8" s="675" customFormat="1" ht="27">
      <c r="A6359" s="359" t="s">
        <v>13623</v>
      </c>
      <c r="B6359" s="314" t="s">
        <v>7399</v>
      </c>
      <c r="C6359" s="359" t="s">
        <v>107</v>
      </c>
      <c r="D6359" s="359" t="s">
        <v>8424</v>
      </c>
      <c r="H6359" s="676">
        <f t="shared" si="195"/>
        <v>0.18</v>
      </c>
    </row>
    <row r="6360" spans="1:8" s="675" customFormat="1" ht="27">
      <c r="A6360" s="359" t="s">
        <v>13624</v>
      </c>
      <c r="B6360" s="314" t="s">
        <v>7400</v>
      </c>
      <c r="C6360" s="359" t="s">
        <v>107</v>
      </c>
      <c r="D6360" s="359" t="s">
        <v>8744</v>
      </c>
      <c r="H6360" s="676">
        <f t="shared" si="195"/>
        <v>0.09</v>
      </c>
    </row>
    <row r="6361" spans="1:8" s="675" customFormat="1" ht="27">
      <c r="A6361" s="359" t="s">
        <v>13625</v>
      </c>
      <c r="B6361" s="314" t="s">
        <v>7401</v>
      </c>
      <c r="C6361" s="359" t="s">
        <v>107</v>
      </c>
      <c r="D6361" s="359" t="s">
        <v>13193</v>
      </c>
      <c r="H6361" s="676">
        <f t="shared" si="195"/>
        <v>0.38</v>
      </c>
    </row>
    <row r="6362" spans="1:8" s="675" customFormat="1" ht="27">
      <c r="A6362" s="359" t="s">
        <v>13626</v>
      </c>
      <c r="B6362" s="314" t="s">
        <v>7402</v>
      </c>
      <c r="C6362" s="359" t="s">
        <v>107</v>
      </c>
      <c r="D6362" s="359" t="s">
        <v>13193</v>
      </c>
      <c r="H6362" s="676">
        <f t="shared" si="195"/>
        <v>0.38</v>
      </c>
    </row>
    <row r="6363" spans="1:8" s="675" customFormat="1" ht="27">
      <c r="A6363" s="359" t="s">
        <v>13627</v>
      </c>
      <c r="B6363" s="314" t="s">
        <v>7403</v>
      </c>
      <c r="C6363" s="359" t="s">
        <v>107</v>
      </c>
      <c r="D6363" s="359" t="s">
        <v>13667</v>
      </c>
      <c r="H6363" s="676">
        <f t="shared" si="195"/>
        <v>0.54</v>
      </c>
    </row>
    <row r="6364" spans="1:8" s="675" customFormat="1" ht="27">
      <c r="A6364" s="359" t="s">
        <v>13628</v>
      </c>
      <c r="B6364" s="314" t="s">
        <v>7404</v>
      </c>
      <c r="C6364" s="359" t="s">
        <v>107</v>
      </c>
      <c r="D6364" s="359" t="s">
        <v>8381</v>
      </c>
      <c r="H6364" s="676">
        <f t="shared" si="195"/>
        <v>0.71</v>
      </c>
    </row>
    <row r="6365" spans="1:8" s="675" customFormat="1" ht="27">
      <c r="A6365" s="359" t="s">
        <v>13629</v>
      </c>
      <c r="B6365" s="314" t="s">
        <v>7405</v>
      </c>
      <c r="C6365" s="359" t="s">
        <v>107</v>
      </c>
      <c r="D6365" s="359" t="s">
        <v>8899</v>
      </c>
      <c r="H6365" s="676">
        <f t="shared" si="195"/>
        <v>0.11</v>
      </c>
    </row>
    <row r="6366" spans="1:8" s="675" customFormat="1" ht="27">
      <c r="A6366" s="359" t="s">
        <v>13630</v>
      </c>
      <c r="B6366" s="314" t="s">
        <v>7406</v>
      </c>
      <c r="C6366" s="359" t="s">
        <v>107</v>
      </c>
      <c r="D6366" s="359" t="s">
        <v>8368</v>
      </c>
      <c r="H6366" s="676">
        <f t="shared" si="195"/>
        <v>0.06</v>
      </c>
    </row>
    <row r="6367" spans="1:8" s="675" customFormat="1" ht="27">
      <c r="A6367" s="359" t="s">
        <v>13631</v>
      </c>
      <c r="B6367" s="314" t="s">
        <v>7407</v>
      </c>
      <c r="C6367" s="359" t="s">
        <v>107</v>
      </c>
      <c r="D6367" s="359" t="s">
        <v>8894</v>
      </c>
      <c r="H6367" s="676">
        <f t="shared" si="195"/>
        <v>0.1</v>
      </c>
    </row>
    <row r="6368" spans="1:8" s="675" customFormat="1" ht="27">
      <c r="A6368" s="359" t="s">
        <v>13632</v>
      </c>
      <c r="B6368" s="314" t="s">
        <v>7408</v>
      </c>
      <c r="C6368" s="359" t="s">
        <v>107</v>
      </c>
      <c r="D6368" s="359" t="s">
        <v>8375</v>
      </c>
      <c r="H6368" s="676">
        <f t="shared" si="195"/>
        <v>0.13</v>
      </c>
    </row>
    <row r="6369" spans="1:8" s="675" customFormat="1" ht="27">
      <c r="A6369" s="359" t="s">
        <v>13633</v>
      </c>
      <c r="B6369" s="314" t="s">
        <v>7409</v>
      </c>
      <c r="C6369" s="359" t="s">
        <v>107</v>
      </c>
      <c r="D6369" s="359" t="s">
        <v>8749</v>
      </c>
      <c r="H6369" s="676">
        <f t="shared" si="195"/>
        <v>0.56999999999999995</v>
      </c>
    </row>
    <row r="6370" spans="1:8" s="675" customFormat="1" ht="27">
      <c r="A6370" s="359" t="s">
        <v>13634</v>
      </c>
      <c r="B6370" s="314" t="s">
        <v>7410</v>
      </c>
      <c r="C6370" s="359" t="s">
        <v>107</v>
      </c>
      <c r="D6370" s="359" t="s">
        <v>23302</v>
      </c>
      <c r="H6370" s="676">
        <f t="shared" si="195"/>
        <v>0.93</v>
      </c>
    </row>
    <row r="6371" spans="1:8" s="675" customFormat="1" ht="27">
      <c r="A6371" s="359" t="s">
        <v>13635</v>
      </c>
      <c r="B6371" s="314" t="s">
        <v>7411</v>
      </c>
      <c r="C6371" s="359" t="s">
        <v>107</v>
      </c>
      <c r="D6371" s="359" t="s">
        <v>12260</v>
      </c>
      <c r="H6371" s="676">
        <f t="shared" si="195"/>
        <v>1.06</v>
      </c>
    </row>
    <row r="6372" spans="1:8" s="675" customFormat="1" ht="27">
      <c r="A6372" s="359" t="s">
        <v>13636</v>
      </c>
      <c r="B6372" s="314" t="s">
        <v>7412</v>
      </c>
      <c r="C6372" s="359" t="s">
        <v>107</v>
      </c>
      <c r="D6372" s="359" t="s">
        <v>13982</v>
      </c>
      <c r="H6372" s="676">
        <f t="shared" si="195"/>
        <v>1.44</v>
      </c>
    </row>
    <row r="6373" spans="1:8" s="675" customFormat="1" ht="27">
      <c r="A6373" s="359" t="s">
        <v>13637</v>
      </c>
      <c r="B6373" s="314" t="s">
        <v>7413</v>
      </c>
      <c r="C6373" s="359" t="s">
        <v>107</v>
      </c>
      <c r="D6373" s="359" t="s">
        <v>7830</v>
      </c>
      <c r="H6373" s="676">
        <f t="shared" si="195"/>
        <v>0.88</v>
      </c>
    </row>
    <row r="6374" spans="1:8" s="675" customFormat="1" ht="27">
      <c r="A6374" s="359" t="s">
        <v>13638</v>
      </c>
      <c r="B6374" s="314" t="s">
        <v>7414</v>
      </c>
      <c r="C6374" s="359" t="s">
        <v>107</v>
      </c>
      <c r="D6374" s="359" t="s">
        <v>7992</v>
      </c>
      <c r="H6374" s="676">
        <f t="shared" si="195"/>
        <v>0.17</v>
      </c>
    </row>
    <row r="6375" spans="1:8" s="675" customFormat="1" ht="27">
      <c r="A6375" s="359" t="s">
        <v>13639</v>
      </c>
      <c r="B6375" s="314" t="s">
        <v>7415</v>
      </c>
      <c r="C6375" s="359" t="s">
        <v>107</v>
      </c>
      <c r="D6375" s="359" t="s">
        <v>9032</v>
      </c>
      <c r="H6375" s="676">
        <f t="shared" si="195"/>
        <v>2.27</v>
      </c>
    </row>
    <row r="6376" spans="1:8" s="675" customFormat="1" ht="27">
      <c r="A6376" s="359" t="s">
        <v>13641</v>
      </c>
      <c r="B6376" s="314" t="s">
        <v>7416</v>
      </c>
      <c r="C6376" s="359" t="s">
        <v>2146</v>
      </c>
      <c r="D6376" s="359" t="s">
        <v>10152</v>
      </c>
      <c r="H6376" s="676">
        <f t="shared" si="195"/>
        <v>12</v>
      </c>
    </row>
    <row r="6377" spans="1:8" s="675" customFormat="1" ht="27">
      <c r="A6377" s="359" t="s">
        <v>13642</v>
      </c>
      <c r="B6377" s="314" t="s">
        <v>7417</v>
      </c>
      <c r="C6377" s="359" t="s">
        <v>2146</v>
      </c>
      <c r="D6377" s="359" t="s">
        <v>10154</v>
      </c>
      <c r="H6377" s="676">
        <f t="shared" si="195"/>
        <v>13.4</v>
      </c>
    </row>
    <row r="6378" spans="1:8" s="675" customFormat="1" ht="27">
      <c r="A6378" s="359" t="s">
        <v>13644</v>
      </c>
      <c r="B6378" s="314" t="s">
        <v>7418</v>
      </c>
      <c r="C6378" s="359" t="s">
        <v>2146</v>
      </c>
      <c r="D6378" s="359" t="s">
        <v>14323</v>
      </c>
      <c r="H6378" s="676">
        <f t="shared" si="195"/>
        <v>7.68</v>
      </c>
    </row>
    <row r="6379" spans="1:8" s="675" customFormat="1" ht="27">
      <c r="A6379" s="359" t="s">
        <v>13645</v>
      </c>
      <c r="B6379" s="314" t="s">
        <v>7419</v>
      </c>
      <c r="C6379" s="359" t="s">
        <v>2146</v>
      </c>
      <c r="D6379" s="359" t="s">
        <v>19523</v>
      </c>
      <c r="H6379" s="676">
        <f t="shared" si="195"/>
        <v>10.24</v>
      </c>
    </row>
    <row r="6380" spans="1:8" s="675" customFormat="1" ht="27">
      <c r="A6380" s="359" t="s">
        <v>13646</v>
      </c>
      <c r="B6380" s="314" t="s">
        <v>7420</v>
      </c>
      <c r="C6380" s="359" t="s">
        <v>2146</v>
      </c>
      <c r="D6380" s="359" t="s">
        <v>8746</v>
      </c>
      <c r="H6380" s="676">
        <f t="shared" si="195"/>
        <v>9.2200000000000006</v>
      </c>
    </row>
    <row r="6381" spans="1:8" s="675" customFormat="1" ht="27">
      <c r="A6381" s="359" t="s">
        <v>13648</v>
      </c>
      <c r="B6381" s="314" t="s">
        <v>7421</v>
      </c>
      <c r="C6381" s="359" t="s">
        <v>2146</v>
      </c>
      <c r="D6381" s="359" t="s">
        <v>8853</v>
      </c>
      <c r="H6381" s="676">
        <f t="shared" si="195"/>
        <v>12.24</v>
      </c>
    </row>
    <row r="6382" spans="1:8" s="675" customFormat="1" ht="40.5">
      <c r="A6382" s="359" t="s">
        <v>13650</v>
      </c>
      <c r="B6382" s="314" t="s">
        <v>7422</v>
      </c>
      <c r="C6382" s="359" t="s">
        <v>2146</v>
      </c>
      <c r="D6382" s="359" t="s">
        <v>25529</v>
      </c>
      <c r="H6382" s="676">
        <f t="shared" si="195"/>
        <v>53.02</v>
      </c>
    </row>
    <row r="6383" spans="1:8" s="675" customFormat="1" ht="40.5">
      <c r="A6383" s="359" t="s">
        <v>13651</v>
      </c>
      <c r="B6383" s="314" t="s">
        <v>7423</v>
      </c>
      <c r="C6383" s="359" t="s">
        <v>2146</v>
      </c>
      <c r="D6383" s="359" t="s">
        <v>28965</v>
      </c>
      <c r="H6383" s="676">
        <f t="shared" si="195"/>
        <v>125.56</v>
      </c>
    </row>
    <row r="6384" spans="1:8" s="675" customFormat="1" ht="27">
      <c r="A6384" s="359" t="s">
        <v>13652</v>
      </c>
      <c r="B6384" s="314" t="s">
        <v>7424</v>
      </c>
      <c r="C6384" s="359" t="s">
        <v>2146</v>
      </c>
      <c r="D6384" s="359" t="s">
        <v>8927</v>
      </c>
      <c r="H6384" s="676">
        <f t="shared" si="195"/>
        <v>9</v>
      </c>
    </row>
    <row r="6385" spans="1:8" s="675" customFormat="1" ht="27">
      <c r="A6385" s="359" t="s">
        <v>13653</v>
      </c>
      <c r="B6385" s="314" t="s">
        <v>7425</v>
      </c>
      <c r="C6385" s="359" t="s">
        <v>2146</v>
      </c>
      <c r="D6385" s="359" t="s">
        <v>27870</v>
      </c>
      <c r="H6385" s="676">
        <f t="shared" si="195"/>
        <v>142.91999999999999</v>
      </c>
    </row>
    <row r="6386" spans="1:8" ht="15" customHeight="1">
      <c r="A6386" s="61" t="s">
        <v>13654</v>
      </c>
      <c r="B6386" s="38" t="s">
        <v>7426</v>
      </c>
      <c r="C6386" s="61" t="s">
        <v>2146</v>
      </c>
      <c r="D6386" s="61" t="s">
        <v>28966</v>
      </c>
      <c r="H6386" s="31">
        <f t="shared" si="195"/>
        <v>195.37</v>
      </c>
    </row>
    <row r="6387" spans="1:8" ht="15" customHeight="1">
      <c r="A6387" s="61" t="s">
        <v>13655</v>
      </c>
      <c r="B6387" s="38" t="s">
        <v>7427</v>
      </c>
      <c r="C6387" s="61" t="s">
        <v>2146</v>
      </c>
      <c r="D6387" s="61" t="s">
        <v>28967</v>
      </c>
      <c r="H6387" s="31">
        <f t="shared" si="195"/>
        <v>52.2</v>
      </c>
    </row>
    <row r="6388" spans="1:8" ht="15" customHeight="1">
      <c r="A6388" s="61" t="s">
        <v>13656</v>
      </c>
      <c r="B6388" s="38" t="s">
        <v>7428</v>
      </c>
      <c r="C6388" s="61" t="s">
        <v>2146</v>
      </c>
      <c r="D6388" s="61" t="s">
        <v>28968</v>
      </c>
      <c r="H6388" s="31">
        <f t="shared" si="195"/>
        <v>74.16</v>
      </c>
    </row>
    <row r="6389" spans="1:8" ht="15" customHeight="1">
      <c r="A6389" s="61" t="s">
        <v>13657</v>
      </c>
      <c r="B6389" s="38" t="s">
        <v>7429</v>
      </c>
      <c r="C6389" s="61" t="s">
        <v>2146</v>
      </c>
      <c r="D6389" s="61" t="s">
        <v>28969</v>
      </c>
      <c r="H6389" s="31">
        <f t="shared" si="195"/>
        <v>98.04</v>
      </c>
    </row>
    <row r="6390" spans="1:8" ht="15" customHeight="1">
      <c r="A6390" s="61" t="s">
        <v>13658</v>
      </c>
      <c r="B6390" s="38" t="s">
        <v>7430</v>
      </c>
      <c r="C6390" s="61" t="s">
        <v>2146</v>
      </c>
      <c r="D6390" s="61" t="s">
        <v>28970</v>
      </c>
      <c r="H6390" s="31">
        <f t="shared" si="195"/>
        <v>78.41</v>
      </c>
    </row>
    <row r="6391" spans="1:8" ht="15" customHeight="1">
      <c r="A6391" s="61" t="s">
        <v>13659</v>
      </c>
      <c r="B6391" s="38" t="s">
        <v>7431</v>
      </c>
      <c r="C6391" s="61" t="s">
        <v>2146</v>
      </c>
      <c r="D6391" s="61" t="s">
        <v>24697</v>
      </c>
      <c r="H6391" s="31">
        <f t="shared" si="195"/>
        <v>119.01</v>
      </c>
    </row>
    <row r="6392" spans="1:8" ht="15" customHeight="1">
      <c r="A6392" s="61" t="s">
        <v>13660</v>
      </c>
      <c r="B6392" s="38" t="s">
        <v>7432</v>
      </c>
      <c r="C6392" s="61" t="s">
        <v>2146</v>
      </c>
      <c r="D6392" s="61" t="s">
        <v>19854</v>
      </c>
      <c r="H6392" s="31">
        <f t="shared" si="195"/>
        <v>24.76</v>
      </c>
    </row>
    <row r="6393" spans="1:8" ht="15" customHeight="1">
      <c r="A6393" s="61" t="s">
        <v>28971</v>
      </c>
      <c r="B6393" s="38" t="s">
        <v>28972</v>
      </c>
      <c r="C6393" s="61" t="s">
        <v>107</v>
      </c>
      <c r="D6393" s="61" t="s">
        <v>8017</v>
      </c>
      <c r="H6393" s="31">
        <f t="shared" si="195"/>
        <v>0.04</v>
      </c>
    </row>
    <row r="6394" spans="1:8" ht="15" customHeight="1">
      <c r="A6394" s="61" t="s">
        <v>28973</v>
      </c>
      <c r="B6394" s="38" t="s">
        <v>28974</v>
      </c>
      <c r="C6394" s="61" t="s">
        <v>107</v>
      </c>
      <c r="D6394" s="61" t="s">
        <v>14427</v>
      </c>
      <c r="H6394" s="31">
        <f t="shared" si="195"/>
        <v>18.649999999999999</v>
      </c>
    </row>
    <row r="6395" spans="1:8" ht="15" customHeight="1">
      <c r="A6395" s="61" t="s">
        <v>28975</v>
      </c>
      <c r="B6395" s="38" t="s">
        <v>28976</v>
      </c>
      <c r="C6395" s="61" t="s">
        <v>107</v>
      </c>
      <c r="D6395" s="61" t="s">
        <v>8368</v>
      </c>
      <c r="H6395" s="31">
        <f t="shared" si="195"/>
        <v>0.06</v>
      </c>
    </row>
    <row r="6396" spans="1:8" ht="15" customHeight="1">
      <c r="A6396" s="61" t="s">
        <v>28977</v>
      </c>
      <c r="B6396" s="38" t="s">
        <v>28978</v>
      </c>
      <c r="C6396" s="61" t="s">
        <v>107</v>
      </c>
      <c r="D6396" s="61" t="s">
        <v>8375</v>
      </c>
      <c r="H6396" s="31">
        <f t="shared" si="195"/>
        <v>0.13</v>
      </c>
    </row>
    <row r="6397" spans="1:8" ht="15" customHeight="1">
      <c r="A6397" s="61" t="s">
        <v>28979</v>
      </c>
      <c r="B6397" s="38" t="s">
        <v>28980</v>
      </c>
      <c r="C6397" s="61" t="s">
        <v>107</v>
      </c>
      <c r="D6397" s="61" t="s">
        <v>13192</v>
      </c>
      <c r="H6397" s="31">
        <f t="shared" si="195"/>
        <v>0.46</v>
      </c>
    </row>
    <row r="6398" spans="1:8" ht="15" customHeight="1">
      <c r="A6398" s="61" t="s">
        <v>28981</v>
      </c>
      <c r="B6398" s="38" t="s">
        <v>28982</v>
      </c>
      <c r="C6398" s="61" t="s">
        <v>107</v>
      </c>
      <c r="D6398" s="61" t="s">
        <v>8375</v>
      </c>
      <c r="H6398" s="31">
        <f t="shared" si="195"/>
        <v>0.13</v>
      </c>
    </row>
    <row r="6399" spans="1:8" ht="15" customHeight="1">
      <c r="A6399" s="61" t="s">
        <v>28983</v>
      </c>
      <c r="B6399" s="38" t="s">
        <v>28984</v>
      </c>
      <c r="C6399" s="61" t="s">
        <v>107</v>
      </c>
      <c r="D6399" s="61" t="s">
        <v>8276</v>
      </c>
      <c r="H6399" s="31">
        <f t="shared" si="195"/>
        <v>0.24</v>
      </c>
    </row>
    <row r="6400" spans="1:8" ht="15" customHeight="1">
      <c r="A6400" s="61" t="s">
        <v>28985</v>
      </c>
      <c r="B6400" s="38" t="s">
        <v>28986</v>
      </c>
      <c r="C6400" s="61" t="s">
        <v>107</v>
      </c>
      <c r="D6400" s="61" t="s">
        <v>8364</v>
      </c>
      <c r="H6400" s="31">
        <f t="shared" si="195"/>
        <v>0.4</v>
      </c>
    </row>
    <row r="6401" spans="1:8" ht="15" customHeight="1">
      <c r="A6401" s="61" t="s">
        <v>28987</v>
      </c>
      <c r="B6401" s="38" t="s">
        <v>28988</v>
      </c>
      <c r="C6401" s="61" t="s">
        <v>107</v>
      </c>
      <c r="D6401" s="61" t="s">
        <v>8096</v>
      </c>
      <c r="H6401" s="31">
        <f t="shared" si="195"/>
        <v>0.73</v>
      </c>
    </row>
    <row r="6402" spans="1:8" ht="15" customHeight="1">
      <c r="A6402" s="61" t="s">
        <v>28989</v>
      </c>
      <c r="B6402" s="38" t="s">
        <v>28990</v>
      </c>
      <c r="C6402" s="61" t="s">
        <v>107</v>
      </c>
      <c r="D6402" s="61" t="s">
        <v>13207</v>
      </c>
      <c r="H6402" s="31">
        <f t="shared" si="195"/>
        <v>0.82</v>
      </c>
    </row>
    <row r="6403" spans="1:8" ht="15" customHeight="1">
      <c r="A6403" s="61" t="s">
        <v>28991</v>
      </c>
      <c r="B6403" s="38" t="s">
        <v>28992</v>
      </c>
      <c r="C6403" s="61" t="s">
        <v>107</v>
      </c>
      <c r="D6403" s="61" t="s">
        <v>8905</v>
      </c>
      <c r="H6403" s="31">
        <f t="shared" si="195"/>
        <v>0.43</v>
      </c>
    </row>
    <row r="6404" spans="1:8" ht="15" customHeight="1">
      <c r="A6404" s="61" t="s">
        <v>28993</v>
      </c>
      <c r="B6404" s="38" t="s">
        <v>28994</v>
      </c>
      <c r="C6404" s="61" t="s">
        <v>107</v>
      </c>
      <c r="D6404" s="61" t="s">
        <v>8428</v>
      </c>
      <c r="H6404" s="31">
        <f t="shared" si="195"/>
        <v>0.5</v>
      </c>
    </row>
    <row r="6405" spans="1:8" ht="15" customHeight="1">
      <c r="A6405" s="61" t="s">
        <v>28995</v>
      </c>
      <c r="B6405" s="38" t="s">
        <v>28996</v>
      </c>
      <c r="C6405" s="61" t="s">
        <v>107</v>
      </c>
      <c r="D6405" s="61" t="s">
        <v>22171</v>
      </c>
      <c r="H6405" s="31">
        <f t="shared" ref="H6405:H6430" si="196">ROUND(D6405*(1+$H$1),2)</f>
        <v>21.16</v>
      </c>
    </row>
    <row r="6406" spans="1:8" ht="15" customHeight="1">
      <c r="A6406" s="61" t="s">
        <v>28997</v>
      </c>
      <c r="B6406" s="38" t="s">
        <v>28998</v>
      </c>
      <c r="C6406" s="61" t="s">
        <v>107</v>
      </c>
      <c r="D6406" s="61" t="s">
        <v>22754</v>
      </c>
      <c r="H6406" s="31">
        <f t="shared" si="196"/>
        <v>21.63</v>
      </c>
    </row>
    <row r="6407" spans="1:8" ht="15" customHeight="1">
      <c r="A6407" s="61" t="s">
        <v>28999</v>
      </c>
      <c r="B6407" s="38" t="s">
        <v>29000</v>
      </c>
      <c r="C6407" s="61" t="s">
        <v>107</v>
      </c>
      <c r="D6407" s="61" t="s">
        <v>29001</v>
      </c>
      <c r="H6407" s="31">
        <f t="shared" si="196"/>
        <v>135.81</v>
      </c>
    </row>
    <row r="6408" spans="1:8" ht="15" customHeight="1">
      <c r="A6408" s="61" t="s">
        <v>29002</v>
      </c>
      <c r="B6408" s="38" t="s">
        <v>29003</v>
      </c>
      <c r="C6408" s="61" t="s">
        <v>107</v>
      </c>
      <c r="D6408" s="61" t="s">
        <v>22465</v>
      </c>
      <c r="H6408" s="31">
        <f t="shared" si="196"/>
        <v>20.28</v>
      </c>
    </row>
    <row r="6409" spans="1:8" ht="15" customHeight="1">
      <c r="A6409" s="61" t="s">
        <v>29004</v>
      </c>
      <c r="B6409" s="38" t="s">
        <v>29005</v>
      </c>
      <c r="C6409" s="61" t="s">
        <v>107</v>
      </c>
      <c r="D6409" s="61" t="s">
        <v>29006</v>
      </c>
      <c r="H6409" s="31">
        <f t="shared" si="196"/>
        <v>71.87</v>
      </c>
    </row>
    <row r="6410" spans="1:8" ht="15" customHeight="1">
      <c r="A6410" s="61" t="s">
        <v>29007</v>
      </c>
      <c r="B6410" s="38" t="s">
        <v>29008</v>
      </c>
      <c r="C6410" s="61" t="s">
        <v>107</v>
      </c>
      <c r="D6410" s="61" t="s">
        <v>26918</v>
      </c>
      <c r="H6410" s="31">
        <f t="shared" si="196"/>
        <v>94.8</v>
      </c>
    </row>
    <row r="6411" spans="1:8" ht="15" customHeight="1">
      <c r="A6411" s="61" t="s">
        <v>29009</v>
      </c>
      <c r="B6411" s="38" t="s">
        <v>29010</v>
      </c>
      <c r="C6411" s="61" t="s">
        <v>107</v>
      </c>
      <c r="D6411" s="61" t="s">
        <v>29011</v>
      </c>
      <c r="H6411" s="31">
        <f t="shared" si="196"/>
        <v>106.78</v>
      </c>
    </row>
    <row r="6412" spans="1:8" ht="15" customHeight="1">
      <c r="A6412" s="61" t="s">
        <v>29012</v>
      </c>
      <c r="B6412" s="38" t="s">
        <v>29013</v>
      </c>
      <c r="C6412" s="61" t="s">
        <v>107</v>
      </c>
      <c r="D6412" s="61" t="s">
        <v>25265</v>
      </c>
      <c r="H6412" s="31">
        <f t="shared" si="196"/>
        <v>25.89</v>
      </c>
    </row>
    <row r="6413" spans="1:8" ht="15" customHeight="1">
      <c r="A6413" s="61" t="s">
        <v>29014</v>
      </c>
      <c r="B6413" s="38" t="s">
        <v>29015</v>
      </c>
      <c r="C6413" s="61" t="s">
        <v>107</v>
      </c>
      <c r="D6413" s="61" t="s">
        <v>27515</v>
      </c>
      <c r="H6413" s="31">
        <f t="shared" si="196"/>
        <v>25.5</v>
      </c>
    </row>
    <row r="6414" spans="1:8" ht="15" customHeight="1">
      <c r="A6414" s="61" t="s">
        <v>29016</v>
      </c>
      <c r="B6414" s="38" t="s">
        <v>29017</v>
      </c>
      <c r="C6414" s="61" t="s">
        <v>107</v>
      </c>
      <c r="D6414" s="61" t="s">
        <v>24421</v>
      </c>
      <c r="H6414" s="31">
        <f t="shared" si="196"/>
        <v>42.76</v>
      </c>
    </row>
    <row r="6415" spans="1:8" ht="15" customHeight="1">
      <c r="A6415" s="61" t="s">
        <v>29018</v>
      </c>
      <c r="B6415" s="38" t="s">
        <v>29019</v>
      </c>
      <c r="C6415" s="61" t="s">
        <v>2146</v>
      </c>
      <c r="D6415" s="61" t="s">
        <v>23477</v>
      </c>
      <c r="H6415" s="31">
        <f t="shared" si="196"/>
        <v>9.3800000000000008</v>
      </c>
    </row>
    <row r="6416" spans="1:8" ht="15" customHeight="1">
      <c r="A6416" s="61" t="s">
        <v>29020</v>
      </c>
      <c r="B6416" s="38" t="s">
        <v>29021</v>
      </c>
      <c r="C6416" s="61" t="s">
        <v>2146</v>
      </c>
      <c r="D6416" s="61" t="s">
        <v>24742</v>
      </c>
      <c r="H6416" s="31">
        <f t="shared" si="196"/>
        <v>63.72</v>
      </c>
    </row>
    <row r="6417" spans="1:8" ht="15" customHeight="1">
      <c r="A6417" s="61" t="s">
        <v>29022</v>
      </c>
      <c r="B6417" s="38" t="s">
        <v>29023</v>
      </c>
      <c r="C6417" s="61" t="s">
        <v>2146</v>
      </c>
      <c r="D6417" s="61" t="s">
        <v>25161</v>
      </c>
      <c r="H6417" s="31">
        <f t="shared" si="196"/>
        <v>33.43</v>
      </c>
    </row>
    <row r="6418" spans="1:8" ht="15" customHeight="1">
      <c r="A6418" s="61" t="s">
        <v>29024</v>
      </c>
      <c r="B6418" s="38" t="s">
        <v>29025</v>
      </c>
      <c r="C6418" s="61" t="s">
        <v>2146</v>
      </c>
      <c r="D6418" s="61" t="s">
        <v>29026</v>
      </c>
      <c r="H6418" s="31">
        <f t="shared" si="196"/>
        <v>99.64</v>
      </c>
    </row>
    <row r="6419" spans="1:8" ht="15" customHeight="1">
      <c r="A6419" s="61" t="s">
        <v>29027</v>
      </c>
      <c r="B6419" s="38" t="s">
        <v>29028</v>
      </c>
      <c r="C6419" s="61" t="s">
        <v>2146</v>
      </c>
      <c r="D6419" s="61" t="s">
        <v>29029</v>
      </c>
      <c r="H6419" s="31">
        <f t="shared" si="196"/>
        <v>112.4</v>
      </c>
    </row>
    <row r="6420" spans="1:8" ht="15" customHeight="1">
      <c r="A6420" s="61" t="s">
        <v>29030</v>
      </c>
      <c r="B6420" s="38" t="s">
        <v>29031</v>
      </c>
      <c r="C6420" s="61" t="s">
        <v>2146</v>
      </c>
      <c r="D6420" s="61" t="s">
        <v>23806</v>
      </c>
      <c r="H6420" s="31">
        <f t="shared" si="196"/>
        <v>68.38</v>
      </c>
    </row>
    <row r="6421" spans="1:8" ht="15" customHeight="1">
      <c r="A6421" s="61" t="s">
        <v>29032</v>
      </c>
      <c r="B6421" s="38" t="s">
        <v>28996</v>
      </c>
      <c r="C6421" s="61" t="s">
        <v>2146</v>
      </c>
      <c r="D6421" s="61" t="s">
        <v>29033</v>
      </c>
      <c r="H6421" s="31">
        <f t="shared" si="196"/>
        <v>3742.75</v>
      </c>
    </row>
    <row r="6422" spans="1:8" ht="15" customHeight="1">
      <c r="A6422" s="61" t="s">
        <v>29034</v>
      </c>
      <c r="B6422" s="38" t="s">
        <v>29035</v>
      </c>
      <c r="C6422" s="61" t="s">
        <v>2146</v>
      </c>
      <c r="D6422" s="61" t="s">
        <v>29036</v>
      </c>
      <c r="H6422" s="31">
        <f t="shared" si="196"/>
        <v>23904.25</v>
      </c>
    </row>
    <row r="6423" spans="1:8" ht="15" customHeight="1">
      <c r="A6423" s="61" t="s">
        <v>29037</v>
      </c>
      <c r="B6423" s="38" t="s">
        <v>29005</v>
      </c>
      <c r="C6423" s="61" t="s">
        <v>2146</v>
      </c>
      <c r="D6423" s="61" t="s">
        <v>29038</v>
      </c>
      <c r="H6423" s="31">
        <f t="shared" si="196"/>
        <v>12657.56</v>
      </c>
    </row>
    <row r="6424" spans="1:8" ht="15" customHeight="1">
      <c r="A6424" s="61" t="s">
        <v>29039</v>
      </c>
      <c r="B6424" s="38" t="s">
        <v>29008</v>
      </c>
      <c r="C6424" s="61" t="s">
        <v>2146</v>
      </c>
      <c r="D6424" s="61" t="s">
        <v>29040</v>
      </c>
      <c r="H6424" s="31">
        <f t="shared" si="196"/>
        <v>16674.34</v>
      </c>
    </row>
    <row r="6425" spans="1:8" ht="15" customHeight="1">
      <c r="A6425" s="61" t="s">
        <v>29041</v>
      </c>
      <c r="B6425" s="38" t="s">
        <v>29010</v>
      </c>
      <c r="C6425" s="61" t="s">
        <v>2146</v>
      </c>
      <c r="D6425" s="61" t="s">
        <v>29042</v>
      </c>
      <c r="H6425" s="31">
        <f t="shared" si="196"/>
        <v>18781.060000000001</v>
      </c>
    </row>
    <row r="6426" spans="1:8" ht="15" customHeight="1">
      <c r="A6426" s="61" t="s">
        <v>29043</v>
      </c>
      <c r="B6426" s="38" t="s">
        <v>29044</v>
      </c>
      <c r="C6426" s="61" t="s">
        <v>2146</v>
      </c>
      <c r="D6426" s="61" t="s">
        <v>29045</v>
      </c>
      <c r="H6426" s="31">
        <f t="shared" si="196"/>
        <v>7523.13</v>
      </c>
    </row>
    <row r="6427" spans="1:8" ht="15" customHeight="1">
      <c r="A6427" s="61" t="s">
        <v>29046</v>
      </c>
      <c r="B6427" s="38" t="s">
        <v>29047</v>
      </c>
      <c r="C6427" s="61" t="s">
        <v>107</v>
      </c>
      <c r="D6427" s="61" t="s">
        <v>29048</v>
      </c>
      <c r="H6427" s="31">
        <f t="shared" si="196"/>
        <v>57.63</v>
      </c>
    </row>
    <row r="6428" spans="1:8" ht="15" customHeight="1">
      <c r="A6428" s="61" t="s">
        <v>29049</v>
      </c>
      <c r="B6428" s="38" t="s">
        <v>29047</v>
      </c>
      <c r="C6428" s="61" t="s">
        <v>2146</v>
      </c>
      <c r="D6428" s="61" t="s">
        <v>29050</v>
      </c>
      <c r="H6428" s="31">
        <f t="shared" si="196"/>
        <v>5676.04</v>
      </c>
    </row>
    <row r="6429" spans="1:8" ht="15" customHeight="1">
      <c r="A6429" s="61" t="s">
        <v>29051</v>
      </c>
      <c r="B6429" s="38" t="s">
        <v>29052</v>
      </c>
      <c r="C6429" s="61" t="s">
        <v>107</v>
      </c>
      <c r="D6429" s="61" t="s">
        <v>23348</v>
      </c>
      <c r="H6429" s="31">
        <f t="shared" si="196"/>
        <v>0.69</v>
      </c>
    </row>
    <row r="6430" spans="1:8" ht="15" customHeight="1">
      <c r="A6430" s="61" t="s">
        <v>29053</v>
      </c>
      <c r="B6430" s="38" t="s">
        <v>29054</v>
      </c>
      <c r="C6430" s="61" t="s">
        <v>2146</v>
      </c>
      <c r="D6430" s="61" t="s">
        <v>29055</v>
      </c>
      <c r="H6430" s="31">
        <f t="shared" si="196"/>
        <v>51</v>
      </c>
    </row>
  </sheetData>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dimension ref="A1:E1417"/>
  <sheetViews>
    <sheetView topLeftCell="A399" workbookViewId="0">
      <selection activeCell="A407" sqref="A407"/>
    </sheetView>
  </sheetViews>
  <sheetFormatPr defaultRowHeight="15" customHeight="1"/>
  <cols>
    <col min="1" max="1" width="10.85546875" customWidth="1"/>
    <col min="2" max="2" width="36.5703125" bestFit="1" customWidth="1"/>
    <col min="3" max="3" width="7.7109375" customWidth="1"/>
    <col min="4" max="4" width="16.28515625" customWidth="1"/>
    <col min="5" max="5" width="19.85546875" customWidth="1"/>
  </cols>
  <sheetData>
    <row r="1" spans="1:5">
      <c r="B1" t="s">
        <v>79</v>
      </c>
      <c r="C1" s="78">
        <v>43709</v>
      </c>
      <c r="D1" t="s">
        <v>2140</v>
      </c>
      <c r="E1" s="77">
        <v>1.2833000000000001</v>
      </c>
    </row>
    <row r="3" spans="1:5">
      <c r="A3" s="317" t="s">
        <v>183</v>
      </c>
      <c r="B3" s="317" t="s">
        <v>184</v>
      </c>
      <c r="C3" s="318" t="s">
        <v>185</v>
      </c>
      <c r="D3" s="318" t="s">
        <v>186</v>
      </c>
      <c r="E3" s="318"/>
    </row>
    <row r="4" spans="1:5">
      <c r="A4" s="319">
        <v>1</v>
      </c>
      <c r="B4" s="352" t="s">
        <v>187</v>
      </c>
      <c r="C4" s="353"/>
      <c r="D4" s="353"/>
      <c r="E4" s="354"/>
    </row>
    <row r="5" spans="1:5">
      <c r="A5" s="319">
        <v>101</v>
      </c>
      <c r="B5" s="352" t="s">
        <v>188</v>
      </c>
      <c r="C5" s="353"/>
      <c r="D5" s="353"/>
      <c r="E5" s="354"/>
    </row>
    <row r="6" spans="1:5">
      <c r="A6" s="320">
        <v>10101</v>
      </c>
      <c r="B6" s="320" t="s">
        <v>189</v>
      </c>
      <c r="C6" s="295" t="s">
        <v>107</v>
      </c>
      <c r="D6" s="296">
        <v>5.67</v>
      </c>
      <c r="E6" s="321"/>
    </row>
    <row r="7" spans="1:5">
      <c r="A7" s="320">
        <v>10106</v>
      </c>
      <c r="B7" s="320" t="s">
        <v>190</v>
      </c>
      <c r="C7" s="295" t="s">
        <v>107</v>
      </c>
      <c r="D7" s="296">
        <v>6.72</v>
      </c>
      <c r="E7" s="321"/>
    </row>
    <row r="8" spans="1:5">
      <c r="A8" s="320">
        <v>10108</v>
      </c>
      <c r="B8" s="320" t="s">
        <v>191</v>
      </c>
      <c r="C8" s="295" t="s">
        <v>107</v>
      </c>
      <c r="D8" s="296">
        <v>6.72</v>
      </c>
      <c r="E8" s="321"/>
    </row>
    <row r="9" spans="1:5">
      <c r="A9" s="320">
        <v>10111</v>
      </c>
      <c r="B9" s="320" t="s">
        <v>192</v>
      </c>
      <c r="C9" s="295" t="s">
        <v>107</v>
      </c>
      <c r="D9" s="296">
        <v>6.72</v>
      </c>
      <c r="E9" s="321"/>
    </row>
    <row r="10" spans="1:5">
      <c r="A10" s="320">
        <v>10115</v>
      </c>
      <c r="B10" s="320" t="s">
        <v>193</v>
      </c>
      <c r="C10" s="295" t="s">
        <v>107</v>
      </c>
      <c r="D10" s="296">
        <v>6.72</v>
      </c>
      <c r="E10" s="321"/>
    </row>
    <row r="11" spans="1:5">
      <c r="A11" s="320">
        <v>10117</v>
      </c>
      <c r="B11" s="320" t="s">
        <v>194</v>
      </c>
      <c r="C11" s="295" t="s">
        <v>107</v>
      </c>
      <c r="D11" s="296">
        <v>12.19</v>
      </c>
      <c r="E11" s="321"/>
    </row>
    <row r="12" spans="1:5">
      <c r="A12" s="320">
        <v>10118</v>
      </c>
      <c r="B12" s="320" t="s">
        <v>195</v>
      </c>
      <c r="C12" s="295" t="s">
        <v>107</v>
      </c>
      <c r="D12" s="296">
        <v>6.72</v>
      </c>
      <c r="E12" s="321"/>
    </row>
    <row r="13" spans="1:5">
      <c r="A13" s="320">
        <v>10121</v>
      </c>
      <c r="B13" s="320" t="s">
        <v>196</v>
      </c>
      <c r="C13" s="295" t="s">
        <v>107</v>
      </c>
      <c r="D13" s="296">
        <v>6.72</v>
      </c>
      <c r="E13" s="321"/>
    </row>
    <row r="14" spans="1:5">
      <c r="A14" s="320">
        <v>10124</v>
      </c>
      <c r="B14" s="320" t="s">
        <v>197</v>
      </c>
      <c r="C14" s="295" t="s">
        <v>107</v>
      </c>
      <c r="D14" s="296">
        <v>6.72</v>
      </c>
      <c r="E14" s="321"/>
    </row>
    <row r="15" spans="1:5">
      <c r="A15" s="320">
        <v>10128</v>
      </c>
      <c r="B15" s="320" t="s">
        <v>198</v>
      </c>
      <c r="C15" s="295" t="s">
        <v>107</v>
      </c>
      <c r="D15" s="296">
        <v>6.72</v>
      </c>
      <c r="E15" s="321"/>
    </row>
    <row r="16" spans="1:5">
      <c r="A16" s="320">
        <v>10130</v>
      </c>
      <c r="B16" s="320" t="s">
        <v>199</v>
      </c>
      <c r="C16" s="295" t="s">
        <v>107</v>
      </c>
      <c r="D16" s="296">
        <v>6.72</v>
      </c>
      <c r="E16" s="321"/>
    </row>
    <row r="17" spans="1:5">
      <c r="A17" s="320">
        <v>10138</v>
      </c>
      <c r="B17" s="320" t="s">
        <v>200</v>
      </c>
      <c r="C17" s="295" t="s">
        <v>107</v>
      </c>
      <c r="D17" s="296">
        <v>6.72</v>
      </c>
      <c r="E17" s="321"/>
    </row>
    <row r="18" spans="1:5">
      <c r="A18" s="320">
        <v>10139</v>
      </c>
      <c r="B18" s="320" t="s">
        <v>201</v>
      </c>
      <c r="C18" s="295" t="s">
        <v>107</v>
      </c>
      <c r="D18" s="296">
        <v>6.72</v>
      </c>
      <c r="E18" s="321"/>
    </row>
    <row r="19" spans="1:5">
      <c r="A19" s="320">
        <v>10140</v>
      </c>
      <c r="B19" s="320" t="s">
        <v>202</v>
      </c>
      <c r="C19" s="295" t="s">
        <v>107</v>
      </c>
      <c r="D19" s="296">
        <v>6.72</v>
      </c>
      <c r="E19" s="321"/>
    </row>
    <row r="20" spans="1:5">
      <c r="A20" s="320">
        <v>10146</v>
      </c>
      <c r="B20" s="320" t="s">
        <v>203</v>
      </c>
      <c r="C20" s="295" t="s">
        <v>107</v>
      </c>
      <c r="D20" s="296">
        <v>4.9400000000000004</v>
      </c>
      <c r="E20" s="321"/>
    </row>
    <row r="21" spans="1:5">
      <c r="A21" s="320">
        <v>10150</v>
      </c>
      <c r="B21" s="320" t="s">
        <v>204</v>
      </c>
      <c r="C21" s="295" t="s">
        <v>107</v>
      </c>
      <c r="D21" s="296">
        <v>6.72</v>
      </c>
      <c r="E21" s="321"/>
    </row>
    <row r="22" spans="1:5" ht="15" customHeight="1">
      <c r="A22" s="319">
        <v>102</v>
      </c>
      <c r="B22" s="352" t="s">
        <v>205</v>
      </c>
      <c r="C22" s="353"/>
      <c r="D22" s="353"/>
      <c r="E22" s="354"/>
    </row>
    <row r="23" spans="1:5" ht="30">
      <c r="A23" s="320">
        <v>10209</v>
      </c>
      <c r="B23" s="320" t="s">
        <v>206</v>
      </c>
      <c r="C23" s="295" t="s">
        <v>107</v>
      </c>
      <c r="D23" s="296">
        <v>11.1</v>
      </c>
      <c r="E23" s="321"/>
    </row>
    <row r="24" spans="1:5">
      <c r="A24" s="320">
        <v>10233</v>
      </c>
      <c r="B24" s="320" t="s">
        <v>207</v>
      </c>
      <c r="C24" s="295" t="s">
        <v>107</v>
      </c>
      <c r="D24" s="296">
        <v>4.8</v>
      </c>
      <c r="E24" s="321"/>
    </row>
    <row r="25" spans="1:5">
      <c r="A25" s="320">
        <v>10235</v>
      </c>
      <c r="B25" s="320" t="s">
        <v>208</v>
      </c>
      <c r="C25" s="295" t="s">
        <v>107</v>
      </c>
      <c r="D25" s="296">
        <v>4.8</v>
      </c>
      <c r="E25" s="321"/>
    </row>
    <row r="26" spans="1:5" ht="30">
      <c r="A26" s="320">
        <v>10260</v>
      </c>
      <c r="B26" s="320" t="s">
        <v>3870</v>
      </c>
      <c r="C26" s="295" t="s">
        <v>107</v>
      </c>
      <c r="D26" s="296">
        <v>4.76</v>
      </c>
      <c r="E26" s="321"/>
    </row>
    <row r="27" spans="1:5">
      <c r="A27" s="320">
        <v>10278</v>
      </c>
      <c r="B27" s="320" t="s">
        <v>3871</v>
      </c>
      <c r="C27" s="295" t="s">
        <v>107</v>
      </c>
      <c r="D27" s="296">
        <v>9.8000000000000007</v>
      </c>
      <c r="E27" s="322"/>
    </row>
    <row r="28" spans="1:5">
      <c r="A28" s="355"/>
      <c r="B28" s="356"/>
      <c r="C28" s="356"/>
      <c r="D28" s="356"/>
      <c r="E28" s="357"/>
    </row>
    <row r="29" spans="1:5" ht="15" customHeight="1">
      <c r="A29" s="352" t="s">
        <v>209</v>
      </c>
      <c r="B29" s="353"/>
      <c r="C29" s="353"/>
      <c r="D29" s="353"/>
      <c r="E29" s="354"/>
    </row>
    <row r="30" spans="1:5">
      <c r="A30" s="355"/>
      <c r="B30" s="356"/>
      <c r="C30" s="356"/>
      <c r="D30" s="356"/>
      <c r="E30" s="357"/>
    </row>
    <row r="31" spans="1:5">
      <c r="A31" s="317" t="s">
        <v>183</v>
      </c>
      <c r="B31" s="317" t="s">
        <v>184</v>
      </c>
      <c r="C31" s="318" t="s">
        <v>185</v>
      </c>
      <c r="D31" s="318" t="s">
        <v>186</v>
      </c>
      <c r="E31" s="318"/>
    </row>
    <row r="32" spans="1:5">
      <c r="A32" s="319">
        <v>2</v>
      </c>
      <c r="B32" s="352" t="s">
        <v>210</v>
      </c>
      <c r="C32" s="353"/>
      <c r="D32" s="353"/>
      <c r="E32" s="354"/>
    </row>
    <row r="33" spans="1:5" ht="15" customHeight="1">
      <c r="A33" s="319">
        <v>203</v>
      </c>
      <c r="B33" s="352" t="s">
        <v>211</v>
      </c>
      <c r="C33" s="353"/>
      <c r="D33" s="353"/>
      <c r="E33" s="354"/>
    </row>
    <row r="34" spans="1:5" ht="30">
      <c r="A34" s="320">
        <v>20356</v>
      </c>
      <c r="B34" s="320" t="s">
        <v>212</v>
      </c>
      <c r="C34" s="295" t="s">
        <v>112</v>
      </c>
      <c r="D34" s="296">
        <v>37.76</v>
      </c>
      <c r="E34" s="321"/>
    </row>
    <row r="35" spans="1:5" ht="15" customHeight="1">
      <c r="A35" s="319">
        <v>204</v>
      </c>
      <c r="B35" s="352" t="s">
        <v>213</v>
      </c>
      <c r="C35" s="353"/>
      <c r="D35" s="353"/>
      <c r="E35" s="354"/>
    </row>
    <row r="36" spans="1:5">
      <c r="A36" s="320">
        <v>20416</v>
      </c>
      <c r="B36" s="320" t="s">
        <v>214</v>
      </c>
      <c r="C36" s="295" t="s">
        <v>82</v>
      </c>
      <c r="D36" s="296">
        <v>291.94</v>
      </c>
      <c r="E36" s="321"/>
    </row>
    <row r="37" spans="1:5">
      <c r="A37" s="320">
        <v>20463</v>
      </c>
      <c r="B37" s="320" t="s">
        <v>215</v>
      </c>
      <c r="C37" s="295" t="s">
        <v>70</v>
      </c>
      <c r="D37" s="296">
        <v>5.27</v>
      </c>
      <c r="E37" s="321"/>
    </row>
    <row r="38" spans="1:5">
      <c r="A38" s="320">
        <v>20468</v>
      </c>
      <c r="B38" s="320" t="s">
        <v>216</v>
      </c>
      <c r="C38" s="295" t="s">
        <v>70</v>
      </c>
      <c r="D38" s="296">
        <v>7.99</v>
      </c>
      <c r="E38" s="321"/>
    </row>
    <row r="39" spans="1:5" ht="15" customHeight="1">
      <c r="A39" s="319">
        <v>205</v>
      </c>
      <c r="B39" s="352" t="s">
        <v>217</v>
      </c>
      <c r="C39" s="353"/>
      <c r="D39" s="353"/>
      <c r="E39" s="354"/>
    </row>
    <row r="40" spans="1:5">
      <c r="A40" s="320">
        <v>20503</v>
      </c>
      <c r="B40" s="320" t="s">
        <v>218</v>
      </c>
      <c r="C40" s="295" t="s">
        <v>82</v>
      </c>
      <c r="D40" s="296">
        <v>60.75</v>
      </c>
      <c r="E40" s="321"/>
    </row>
    <row r="41" spans="1:5">
      <c r="A41" s="320">
        <v>20505</v>
      </c>
      <c r="B41" s="320" t="s">
        <v>3872</v>
      </c>
      <c r="C41" s="295" t="s">
        <v>70</v>
      </c>
      <c r="D41" s="296">
        <v>0.66</v>
      </c>
      <c r="E41" s="321"/>
    </row>
    <row r="42" spans="1:5">
      <c r="A42" s="320">
        <v>20508</v>
      </c>
      <c r="B42" s="320" t="s">
        <v>3873</v>
      </c>
      <c r="C42" s="295" t="s">
        <v>70</v>
      </c>
      <c r="D42" s="296">
        <v>0.33</v>
      </c>
      <c r="E42" s="321"/>
    </row>
    <row r="43" spans="1:5">
      <c r="A43" s="320">
        <v>20509</v>
      </c>
      <c r="B43" s="320" t="s">
        <v>219</v>
      </c>
      <c r="C43" s="295" t="s">
        <v>70</v>
      </c>
      <c r="D43" s="296">
        <v>3.14</v>
      </c>
      <c r="E43" s="321"/>
    </row>
    <row r="44" spans="1:5" ht="30">
      <c r="A44" s="320">
        <v>20510</v>
      </c>
      <c r="B44" s="320" t="s">
        <v>220</v>
      </c>
      <c r="C44" s="295" t="s">
        <v>70</v>
      </c>
      <c r="D44" s="296">
        <v>0.53</v>
      </c>
      <c r="E44" s="321"/>
    </row>
    <row r="45" spans="1:5">
      <c r="A45" s="320">
        <v>20514</v>
      </c>
      <c r="B45" s="320" t="s">
        <v>221</v>
      </c>
      <c r="C45" s="295" t="s">
        <v>82</v>
      </c>
      <c r="D45" s="296">
        <v>268.69</v>
      </c>
      <c r="E45" s="321"/>
    </row>
    <row r="46" spans="1:5">
      <c r="A46" s="320">
        <v>20517</v>
      </c>
      <c r="B46" s="320" t="s">
        <v>222</v>
      </c>
      <c r="C46" s="295" t="s">
        <v>82</v>
      </c>
      <c r="D46" s="296">
        <v>74.290000000000006</v>
      </c>
      <c r="E46" s="321"/>
    </row>
    <row r="47" spans="1:5">
      <c r="A47" s="320">
        <v>20518</v>
      </c>
      <c r="B47" s="320" t="s">
        <v>223</v>
      </c>
      <c r="C47" s="295" t="s">
        <v>82</v>
      </c>
      <c r="D47" s="296">
        <v>74.290000000000006</v>
      </c>
      <c r="E47" s="321"/>
    </row>
    <row r="48" spans="1:5">
      <c r="A48" s="320">
        <v>20519</v>
      </c>
      <c r="B48" s="320" t="s">
        <v>224</v>
      </c>
      <c r="C48" s="295" t="s">
        <v>82</v>
      </c>
      <c r="D48" s="296">
        <v>74.290000000000006</v>
      </c>
      <c r="E48" s="321"/>
    </row>
    <row r="49" spans="1:5">
      <c r="A49" s="320">
        <v>20520</v>
      </c>
      <c r="B49" s="320" t="s">
        <v>225</v>
      </c>
      <c r="C49" s="295" t="s">
        <v>82</v>
      </c>
      <c r="D49" s="296">
        <v>74.290000000000006</v>
      </c>
      <c r="E49" s="321"/>
    </row>
    <row r="50" spans="1:5">
      <c r="A50" s="320">
        <v>20521</v>
      </c>
      <c r="B50" s="320" t="s">
        <v>226</v>
      </c>
      <c r="C50" s="295" t="s">
        <v>82</v>
      </c>
      <c r="D50" s="296">
        <v>72.89</v>
      </c>
      <c r="E50" s="321"/>
    </row>
    <row r="51" spans="1:5">
      <c r="A51" s="320">
        <v>20522</v>
      </c>
      <c r="B51" s="320" t="s">
        <v>227</v>
      </c>
      <c r="C51" s="295" t="s">
        <v>82</v>
      </c>
      <c r="D51" s="296">
        <v>94.67</v>
      </c>
      <c r="E51" s="321"/>
    </row>
    <row r="52" spans="1:5">
      <c r="A52" s="320">
        <v>20524</v>
      </c>
      <c r="B52" s="320" t="s">
        <v>228</v>
      </c>
      <c r="C52" s="295" t="s">
        <v>82</v>
      </c>
      <c r="D52" s="296">
        <v>50.63</v>
      </c>
      <c r="E52" s="321"/>
    </row>
    <row r="53" spans="1:5">
      <c r="A53" s="320">
        <v>20553</v>
      </c>
      <c r="B53" s="320" t="s">
        <v>229</v>
      </c>
      <c r="C53" s="295" t="s">
        <v>82</v>
      </c>
      <c r="D53" s="296">
        <v>74.290000000000006</v>
      </c>
      <c r="E53" s="321"/>
    </row>
    <row r="54" spans="1:5">
      <c r="A54" s="320">
        <v>20554</v>
      </c>
      <c r="B54" s="320" t="s">
        <v>230</v>
      </c>
      <c r="C54" s="295" t="s">
        <v>82</v>
      </c>
      <c r="D54" s="296">
        <v>29.33</v>
      </c>
      <c r="E54" s="321"/>
    </row>
    <row r="55" spans="1:5">
      <c r="A55" s="320">
        <v>20567</v>
      </c>
      <c r="B55" s="320" t="s">
        <v>231</v>
      </c>
      <c r="C55" s="295" t="s">
        <v>82</v>
      </c>
      <c r="D55" s="296">
        <v>281.31</v>
      </c>
      <c r="E55" s="321"/>
    </row>
    <row r="56" spans="1:5">
      <c r="A56" s="320">
        <v>20571</v>
      </c>
      <c r="B56" s="320" t="s">
        <v>232</v>
      </c>
      <c r="C56" s="295" t="s">
        <v>82</v>
      </c>
      <c r="D56" s="296">
        <v>74.290000000000006</v>
      </c>
      <c r="E56" s="321"/>
    </row>
    <row r="57" spans="1:5" ht="30">
      <c r="A57" s="320">
        <v>20572</v>
      </c>
      <c r="B57" s="320" t="s">
        <v>14017</v>
      </c>
      <c r="C57" s="295" t="s">
        <v>70</v>
      </c>
      <c r="D57" s="296">
        <v>3.35</v>
      </c>
      <c r="E57" s="321"/>
    </row>
    <row r="58" spans="1:5">
      <c r="A58" s="320">
        <v>20578</v>
      </c>
      <c r="B58" s="320" t="s">
        <v>233</v>
      </c>
      <c r="C58" s="295" t="s">
        <v>82</v>
      </c>
      <c r="D58" s="296">
        <v>73.75</v>
      </c>
      <c r="E58" s="321"/>
    </row>
    <row r="59" spans="1:5">
      <c r="A59" s="320">
        <v>20580</v>
      </c>
      <c r="B59" s="320" t="s">
        <v>234</v>
      </c>
      <c r="C59" s="295" t="s">
        <v>82</v>
      </c>
      <c r="D59" s="296">
        <v>51</v>
      </c>
      <c r="E59" s="321"/>
    </row>
    <row r="60" spans="1:5" ht="30">
      <c r="A60" s="320">
        <v>20584</v>
      </c>
      <c r="B60" s="320" t="s">
        <v>235</v>
      </c>
      <c r="C60" s="295" t="s">
        <v>70</v>
      </c>
      <c r="D60" s="296">
        <v>1.5</v>
      </c>
      <c r="E60" s="321"/>
    </row>
    <row r="61" spans="1:5">
      <c r="A61" s="320">
        <v>20588</v>
      </c>
      <c r="B61" s="320" t="s">
        <v>236</v>
      </c>
      <c r="C61" s="295" t="s">
        <v>70</v>
      </c>
      <c r="D61" s="296">
        <v>5.27</v>
      </c>
      <c r="E61" s="321"/>
    </row>
    <row r="62" spans="1:5" ht="15" customHeight="1">
      <c r="A62" s="319">
        <v>207</v>
      </c>
      <c r="B62" s="352" t="s">
        <v>217</v>
      </c>
      <c r="C62" s="353"/>
      <c r="D62" s="353"/>
      <c r="E62" s="354"/>
    </row>
    <row r="63" spans="1:5" ht="45">
      <c r="A63" s="320">
        <v>20732</v>
      </c>
      <c r="B63" s="320" t="s">
        <v>3874</v>
      </c>
      <c r="C63" s="295" t="s">
        <v>70</v>
      </c>
      <c r="D63" s="296">
        <v>1.42</v>
      </c>
      <c r="E63" s="321"/>
    </row>
    <row r="64" spans="1:5" ht="30">
      <c r="A64" s="320">
        <v>20746</v>
      </c>
      <c r="B64" s="320" t="s">
        <v>237</v>
      </c>
      <c r="C64" s="295" t="s">
        <v>70</v>
      </c>
      <c r="D64" s="296">
        <v>4.43</v>
      </c>
      <c r="E64" s="321"/>
    </row>
    <row r="65" spans="1:5">
      <c r="A65" s="319">
        <v>209</v>
      </c>
      <c r="B65" s="352" t="s">
        <v>238</v>
      </c>
      <c r="C65" s="353"/>
      <c r="D65" s="353"/>
      <c r="E65" s="354"/>
    </row>
    <row r="66" spans="1:5" ht="30">
      <c r="A66" s="320">
        <v>20910</v>
      </c>
      <c r="B66" s="320" t="s">
        <v>3875</v>
      </c>
      <c r="C66" s="295" t="s">
        <v>72</v>
      </c>
      <c r="D66" s="296">
        <v>25.55</v>
      </c>
      <c r="E66" s="321"/>
    </row>
    <row r="67" spans="1:5" ht="30">
      <c r="A67" s="319">
        <v>20975</v>
      </c>
      <c r="B67" s="352" t="s">
        <v>30736</v>
      </c>
      <c r="C67" s="353" t="s">
        <v>74</v>
      </c>
      <c r="D67" s="353">
        <v>6.34</v>
      </c>
      <c r="E67" s="354"/>
    </row>
    <row r="68" spans="1:5">
      <c r="A68" s="320">
        <v>20977</v>
      </c>
      <c r="B68" s="320" t="s">
        <v>24092</v>
      </c>
      <c r="C68" s="295" t="s">
        <v>74</v>
      </c>
      <c r="D68" s="296">
        <v>4.6500000000000004</v>
      </c>
      <c r="E68" s="321"/>
    </row>
    <row r="69" spans="1:5">
      <c r="A69" s="320">
        <v>20982</v>
      </c>
      <c r="B69" s="320" t="s">
        <v>22053</v>
      </c>
      <c r="C69" s="295" t="s">
        <v>74</v>
      </c>
      <c r="D69" s="297">
        <v>7.55</v>
      </c>
      <c r="E69" s="321"/>
    </row>
    <row r="70" spans="1:5" ht="30">
      <c r="A70" s="320">
        <v>20985</v>
      </c>
      <c r="B70" s="320" t="s">
        <v>30737</v>
      </c>
      <c r="C70" s="295" t="s">
        <v>74</v>
      </c>
      <c r="D70" s="296">
        <v>5.85</v>
      </c>
      <c r="E70" s="321"/>
    </row>
    <row r="71" spans="1:5" ht="30">
      <c r="A71" s="320">
        <v>20987</v>
      </c>
      <c r="B71" s="320" t="s">
        <v>30738</v>
      </c>
      <c r="C71" s="295" t="s">
        <v>72</v>
      </c>
      <c r="D71" s="296">
        <v>20.62</v>
      </c>
      <c r="E71" s="321"/>
    </row>
    <row r="72" spans="1:5">
      <c r="A72" s="320">
        <v>20988</v>
      </c>
      <c r="B72" s="320" t="s">
        <v>30739</v>
      </c>
      <c r="C72" s="295" t="s">
        <v>74</v>
      </c>
      <c r="D72" s="296">
        <v>6.19</v>
      </c>
      <c r="E72" s="321"/>
    </row>
    <row r="73" spans="1:5">
      <c r="A73" s="320">
        <v>210</v>
      </c>
      <c r="B73" s="320" t="s">
        <v>238</v>
      </c>
      <c r="C73" s="295"/>
      <c r="D73" s="296"/>
      <c r="E73" s="321"/>
    </row>
    <row r="74" spans="1:5" ht="30">
      <c r="A74" s="320">
        <v>21004</v>
      </c>
      <c r="B74" s="320" t="s">
        <v>22051</v>
      </c>
      <c r="C74" s="295" t="s">
        <v>72</v>
      </c>
      <c r="D74" s="296">
        <v>28.57</v>
      </c>
      <c r="E74" s="321"/>
    </row>
    <row r="75" spans="1:5">
      <c r="A75" s="320">
        <v>21005</v>
      </c>
      <c r="B75" s="320" t="s">
        <v>239</v>
      </c>
      <c r="C75" s="295" t="s">
        <v>82</v>
      </c>
      <c r="D75" s="296">
        <v>3333.33</v>
      </c>
      <c r="E75" s="321"/>
    </row>
    <row r="76" spans="1:5" ht="30">
      <c r="A76" s="320">
        <v>21009</v>
      </c>
      <c r="B76" s="320" t="s">
        <v>22052</v>
      </c>
      <c r="C76" s="295" t="s">
        <v>74</v>
      </c>
      <c r="D76" s="296">
        <v>4.33</v>
      </c>
      <c r="E76" s="321"/>
    </row>
    <row r="77" spans="1:5" ht="30">
      <c r="A77" s="320">
        <v>21018</v>
      </c>
      <c r="B77" s="320" t="s">
        <v>30740</v>
      </c>
      <c r="C77" s="295" t="s">
        <v>74</v>
      </c>
      <c r="D77" s="296">
        <v>10.17</v>
      </c>
      <c r="E77" s="321"/>
    </row>
    <row r="78" spans="1:5" ht="30">
      <c r="A78" s="320">
        <v>21023</v>
      </c>
      <c r="B78" s="320" t="s">
        <v>240</v>
      </c>
      <c r="C78" s="295" t="s">
        <v>112</v>
      </c>
      <c r="D78" s="296">
        <v>3.92</v>
      </c>
      <c r="E78" s="321"/>
    </row>
    <row r="79" spans="1:5" ht="30">
      <c r="A79" s="320">
        <v>21028</v>
      </c>
      <c r="B79" s="320" t="s">
        <v>3876</v>
      </c>
      <c r="C79" s="295" t="s">
        <v>241</v>
      </c>
      <c r="D79" s="296">
        <v>133.49</v>
      </c>
      <c r="E79" s="321"/>
    </row>
    <row r="80" spans="1:5" ht="30">
      <c r="A80" s="320">
        <v>21030</v>
      </c>
      <c r="B80" s="320" t="s">
        <v>3877</v>
      </c>
      <c r="C80" s="295" t="s">
        <v>72</v>
      </c>
      <c r="D80" s="296">
        <v>10.88</v>
      </c>
      <c r="E80" s="321"/>
    </row>
    <row r="81" spans="1:5" ht="30">
      <c r="A81" s="320">
        <v>21031</v>
      </c>
      <c r="B81" s="320" t="s">
        <v>3878</v>
      </c>
      <c r="C81" s="295" t="s">
        <v>72</v>
      </c>
      <c r="D81" s="296">
        <v>13.44</v>
      </c>
      <c r="E81" s="321"/>
    </row>
    <row r="82" spans="1:5" ht="30">
      <c r="A82" s="320">
        <v>21032</v>
      </c>
      <c r="B82" s="320" t="s">
        <v>3879</v>
      </c>
      <c r="C82" s="295" t="s">
        <v>72</v>
      </c>
      <c r="D82" s="296">
        <v>20.58</v>
      </c>
      <c r="E82" s="321"/>
    </row>
    <row r="83" spans="1:5" ht="30">
      <c r="A83" s="320">
        <v>21033</v>
      </c>
      <c r="B83" s="320" t="s">
        <v>3880</v>
      </c>
      <c r="C83" s="295" t="s">
        <v>72</v>
      </c>
      <c r="D83" s="296">
        <v>27.92</v>
      </c>
      <c r="E83" s="321"/>
    </row>
    <row r="84" spans="1:5">
      <c r="A84" s="320">
        <v>21040</v>
      </c>
      <c r="B84" s="320" t="s">
        <v>242</v>
      </c>
      <c r="C84" s="295" t="s">
        <v>74</v>
      </c>
      <c r="D84" s="296">
        <v>20.27</v>
      </c>
      <c r="E84" s="321"/>
    </row>
    <row r="85" spans="1:5" ht="30">
      <c r="A85" s="320">
        <v>21041</v>
      </c>
      <c r="B85" s="320" t="s">
        <v>243</v>
      </c>
      <c r="C85" s="295" t="s">
        <v>74</v>
      </c>
      <c r="D85" s="296">
        <v>22.77</v>
      </c>
      <c r="E85" s="321"/>
    </row>
    <row r="86" spans="1:5" ht="30">
      <c r="A86" s="320">
        <v>21042</v>
      </c>
      <c r="B86" s="320" t="s">
        <v>244</v>
      </c>
      <c r="C86" s="295" t="s">
        <v>74</v>
      </c>
      <c r="D86" s="297">
        <v>29.74</v>
      </c>
      <c r="E86" s="321"/>
    </row>
    <row r="87" spans="1:5" ht="30">
      <c r="A87" s="320">
        <v>21043</v>
      </c>
      <c r="B87" s="320" t="s">
        <v>245</v>
      </c>
      <c r="C87" s="295" t="s">
        <v>74</v>
      </c>
      <c r="D87" s="296">
        <v>191.25</v>
      </c>
      <c r="E87" s="321"/>
    </row>
    <row r="88" spans="1:5">
      <c r="A88" s="320">
        <v>21060</v>
      </c>
      <c r="B88" s="320" t="s">
        <v>246</v>
      </c>
      <c r="C88" s="295" t="s">
        <v>74</v>
      </c>
      <c r="D88" s="296">
        <v>5.16</v>
      </c>
      <c r="E88" s="321"/>
    </row>
    <row r="89" spans="1:5">
      <c r="A89" s="320">
        <v>21061</v>
      </c>
      <c r="B89" s="320" t="s">
        <v>247</v>
      </c>
      <c r="C89" s="295" t="s">
        <v>74</v>
      </c>
      <c r="D89" s="296">
        <v>3</v>
      </c>
      <c r="E89" s="321"/>
    </row>
    <row r="90" spans="1:5">
      <c r="A90" s="319">
        <v>21085</v>
      </c>
      <c r="B90" s="352" t="s">
        <v>248</v>
      </c>
      <c r="C90" s="353" t="s">
        <v>82</v>
      </c>
      <c r="D90" s="353">
        <v>3292</v>
      </c>
      <c r="E90" s="354"/>
    </row>
    <row r="91" spans="1:5">
      <c r="A91" s="320">
        <v>21089</v>
      </c>
      <c r="B91" s="320" t="s">
        <v>24093</v>
      </c>
      <c r="C91" s="295" t="s">
        <v>74</v>
      </c>
      <c r="D91" s="296">
        <v>7.3</v>
      </c>
      <c r="E91" s="321"/>
    </row>
    <row r="92" spans="1:5">
      <c r="A92" s="320">
        <v>21090</v>
      </c>
      <c r="B92" s="320" t="s">
        <v>249</v>
      </c>
      <c r="C92" s="295" t="s">
        <v>72</v>
      </c>
      <c r="D92" s="296">
        <v>55.35</v>
      </c>
      <c r="E92" s="321"/>
    </row>
    <row r="93" spans="1:5">
      <c r="A93" s="320">
        <v>21091</v>
      </c>
      <c r="B93" s="320" t="s">
        <v>250</v>
      </c>
      <c r="C93" s="295" t="s">
        <v>72</v>
      </c>
      <c r="D93" s="296">
        <v>24.9</v>
      </c>
      <c r="E93" s="321"/>
    </row>
    <row r="94" spans="1:5">
      <c r="A94" s="320">
        <v>211</v>
      </c>
      <c r="B94" s="320" t="s">
        <v>251</v>
      </c>
      <c r="C94" s="295"/>
      <c r="D94" s="296"/>
      <c r="E94" s="321"/>
    </row>
    <row r="95" spans="1:5" ht="30">
      <c r="A95" s="320">
        <v>21108</v>
      </c>
      <c r="B95" s="320" t="s">
        <v>252</v>
      </c>
      <c r="C95" s="295" t="s">
        <v>74</v>
      </c>
      <c r="D95" s="296">
        <v>39.07</v>
      </c>
      <c r="E95" s="321"/>
    </row>
    <row r="96" spans="1:5">
      <c r="A96" s="320">
        <v>21109</v>
      </c>
      <c r="B96" s="320" t="s">
        <v>253</v>
      </c>
      <c r="C96" s="295" t="s">
        <v>254</v>
      </c>
      <c r="D96" s="296">
        <v>69.33</v>
      </c>
      <c r="E96" s="321"/>
    </row>
    <row r="97" spans="1:5" ht="30">
      <c r="A97" s="320">
        <v>21111</v>
      </c>
      <c r="B97" s="320" t="s">
        <v>24094</v>
      </c>
      <c r="C97" s="295" t="s">
        <v>74</v>
      </c>
      <c r="D97" s="296">
        <v>39.71</v>
      </c>
      <c r="E97" s="321"/>
    </row>
    <row r="98" spans="1:5" ht="30">
      <c r="A98" s="320">
        <v>21118</v>
      </c>
      <c r="B98" s="320" t="s">
        <v>2431</v>
      </c>
      <c r="C98" s="295" t="s">
        <v>74</v>
      </c>
      <c r="D98" s="296">
        <v>27.68</v>
      </c>
      <c r="E98" s="321"/>
    </row>
    <row r="99" spans="1:5" ht="30">
      <c r="A99" s="320">
        <v>21144</v>
      </c>
      <c r="B99" s="320" t="s">
        <v>24095</v>
      </c>
      <c r="C99" s="295" t="s">
        <v>74</v>
      </c>
      <c r="D99" s="296">
        <v>12.79</v>
      </c>
      <c r="E99" s="321"/>
    </row>
    <row r="100" spans="1:5" ht="30">
      <c r="A100" s="320">
        <v>21151</v>
      </c>
      <c r="B100" s="320" t="s">
        <v>2432</v>
      </c>
      <c r="C100" s="295" t="s">
        <v>74</v>
      </c>
      <c r="D100" s="296">
        <v>2.76</v>
      </c>
      <c r="E100" s="321"/>
    </row>
    <row r="101" spans="1:5" ht="30">
      <c r="A101" s="319">
        <v>21170</v>
      </c>
      <c r="B101" s="352" t="s">
        <v>255</v>
      </c>
      <c r="C101" s="353" t="s">
        <v>74</v>
      </c>
      <c r="D101" s="353">
        <v>10.57</v>
      </c>
      <c r="E101" s="354"/>
    </row>
    <row r="102" spans="1:5">
      <c r="A102" s="320">
        <v>212</v>
      </c>
      <c r="B102" s="320" t="s">
        <v>256</v>
      </c>
      <c r="C102" s="295"/>
      <c r="D102" s="296"/>
      <c r="E102" s="321"/>
    </row>
    <row r="103" spans="1:5" ht="30">
      <c r="A103" s="320">
        <v>21205</v>
      </c>
      <c r="B103" s="320" t="s">
        <v>257</v>
      </c>
      <c r="C103" s="295" t="s">
        <v>74</v>
      </c>
      <c r="D103" s="296">
        <v>6.5</v>
      </c>
      <c r="E103" s="321"/>
    </row>
    <row r="104" spans="1:5" ht="30">
      <c r="A104" s="319">
        <v>21211</v>
      </c>
      <c r="B104" s="352" t="s">
        <v>258</v>
      </c>
      <c r="C104" s="353" t="s">
        <v>72</v>
      </c>
      <c r="D104" s="353">
        <v>5</v>
      </c>
      <c r="E104" s="354"/>
    </row>
    <row r="105" spans="1:5">
      <c r="A105" s="320">
        <v>213</v>
      </c>
      <c r="B105" s="320" t="s">
        <v>251</v>
      </c>
      <c r="C105" s="295"/>
      <c r="D105" s="296"/>
      <c r="E105" s="321"/>
    </row>
    <row r="106" spans="1:5" ht="30">
      <c r="A106" s="320">
        <v>21305</v>
      </c>
      <c r="B106" s="320" t="s">
        <v>2345</v>
      </c>
      <c r="C106" s="295" t="s">
        <v>74</v>
      </c>
      <c r="D106" s="296">
        <v>15.41</v>
      </c>
      <c r="E106" s="321"/>
    </row>
    <row r="107" spans="1:5" ht="30">
      <c r="A107" s="319">
        <v>21368</v>
      </c>
      <c r="B107" s="352" t="s">
        <v>3881</v>
      </c>
      <c r="C107" s="353" t="s">
        <v>74</v>
      </c>
      <c r="D107" s="353">
        <v>2.61</v>
      </c>
      <c r="E107" s="354"/>
    </row>
    <row r="108" spans="1:5">
      <c r="A108" s="320">
        <v>215</v>
      </c>
      <c r="B108" s="320" t="s">
        <v>259</v>
      </c>
      <c r="C108" s="295"/>
      <c r="D108" s="296"/>
      <c r="E108" s="321"/>
    </row>
    <row r="109" spans="1:5">
      <c r="A109" s="320">
        <v>21516</v>
      </c>
      <c r="B109" s="320" t="s">
        <v>260</v>
      </c>
      <c r="C109" s="295" t="s">
        <v>70</v>
      </c>
      <c r="D109" s="296">
        <v>3.54</v>
      </c>
      <c r="E109" s="321"/>
    </row>
    <row r="110" spans="1:5">
      <c r="A110" s="320">
        <v>21517</v>
      </c>
      <c r="B110" s="320" t="s">
        <v>261</v>
      </c>
      <c r="C110" s="295" t="s">
        <v>70</v>
      </c>
      <c r="D110" s="296">
        <v>3.52</v>
      </c>
      <c r="E110" s="321"/>
    </row>
    <row r="111" spans="1:5">
      <c r="A111" s="320">
        <v>21521</v>
      </c>
      <c r="B111" s="320" t="s">
        <v>262</v>
      </c>
      <c r="C111" s="295" t="s">
        <v>70</v>
      </c>
      <c r="D111" s="296">
        <v>3.23</v>
      </c>
      <c r="E111" s="321"/>
    </row>
    <row r="112" spans="1:5">
      <c r="A112" s="320">
        <v>21532</v>
      </c>
      <c r="B112" s="320" t="s">
        <v>263</v>
      </c>
      <c r="C112" s="295" t="s">
        <v>70</v>
      </c>
      <c r="D112" s="296">
        <v>3.85</v>
      </c>
      <c r="E112" s="321"/>
    </row>
    <row r="113" spans="1:5" ht="30">
      <c r="A113" s="319">
        <v>21543</v>
      </c>
      <c r="B113" s="352" t="s">
        <v>264</v>
      </c>
      <c r="C113" s="353" t="s">
        <v>72</v>
      </c>
      <c r="D113" s="353">
        <v>12.72</v>
      </c>
      <c r="E113" s="354"/>
    </row>
    <row r="114" spans="1:5">
      <c r="A114" s="320">
        <v>220</v>
      </c>
      <c r="B114" s="320" t="s">
        <v>265</v>
      </c>
      <c r="C114" s="295"/>
      <c r="D114" s="296"/>
      <c r="E114" s="321"/>
    </row>
    <row r="115" spans="1:5" ht="45">
      <c r="A115" s="320">
        <v>22001</v>
      </c>
      <c r="B115" s="320" t="s">
        <v>14018</v>
      </c>
      <c r="C115" s="295" t="s">
        <v>72</v>
      </c>
      <c r="D115" s="296">
        <v>28.67</v>
      </c>
      <c r="E115" s="321"/>
    </row>
    <row r="116" spans="1:5" ht="45">
      <c r="A116" s="319">
        <v>22002</v>
      </c>
      <c r="B116" s="352" t="s">
        <v>14019</v>
      </c>
      <c r="C116" s="353" t="s">
        <v>72</v>
      </c>
      <c r="D116" s="353">
        <v>29.33</v>
      </c>
      <c r="E116" s="354"/>
    </row>
    <row r="117" spans="1:5">
      <c r="A117" s="320">
        <v>225</v>
      </c>
      <c r="B117" s="320" t="s">
        <v>266</v>
      </c>
      <c r="C117" s="295"/>
      <c r="D117" s="296"/>
      <c r="E117" s="321"/>
    </row>
    <row r="118" spans="1:5" ht="30">
      <c r="A118" s="320">
        <v>22502</v>
      </c>
      <c r="B118" s="320" t="s">
        <v>267</v>
      </c>
      <c r="C118" s="295" t="s">
        <v>112</v>
      </c>
      <c r="D118" s="296">
        <v>1.59</v>
      </c>
      <c r="E118" s="321"/>
    </row>
    <row r="119" spans="1:5" ht="30">
      <c r="A119" s="320">
        <v>22504</v>
      </c>
      <c r="B119" s="320" t="s">
        <v>268</v>
      </c>
      <c r="C119" s="295" t="s">
        <v>112</v>
      </c>
      <c r="D119" s="296">
        <v>2</v>
      </c>
      <c r="E119" s="321"/>
    </row>
    <row r="120" spans="1:5" ht="30">
      <c r="A120" s="320">
        <v>22505</v>
      </c>
      <c r="B120" s="320" t="s">
        <v>269</v>
      </c>
      <c r="C120" s="295" t="s">
        <v>112</v>
      </c>
      <c r="D120" s="296">
        <v>2.73</v>
      </c>
      <c r="E120" s="321"/>
    </row>
    <row r="121" spans="1:5" ht="30">
      <c r="A121" s="320">
        <v>22507</v>
      </c>
      <c r="B121" s="320" t="s">
        <v>270</v>
      </c>
      <c r="C121" s="295" t="s">
        <v>112</v>
      </c>
      <c r="D121" s="296">
        <v>2.14</v>
      </c>
      <c r="E121" s="321"/>
    </row>
    <row r="122" spans="1:5" ht="30">
      <c r="A122" s="320">
        <v>22508</v>
      </c>
      <c r="B122" s="320" t="s">
        <v>271</v>
      </c>
      <c r="C122" s="295" t="s">
        <v>112</v>
      </c>
      <c r="D122" s="296">
        <v>2.94</v>
      </c>
      <c r="E122" s="321"/>
    </row>
    <row r="123" spans="1:5" ht="30">
      <c r="A123" s="320">
        <v>22548</v>
      </c>
      <c r="B123" s="320" t="s">
        <v>272</v>
      </c>
      <c r="C123" s="295" t="s">
        <v>112</v>
      </c>
      <c r="D123" s="296">
        <v>1.64</v>
      </c>
      <c r="E123" s="321"/>
    </row>
    <row r="124" spans="1:5" ht="30">
      <c r="A124" s="320">
        <v>22585</v>
      </c>
      <c r="B124" s="320" t="s">
        <v>3882</v>
      </c>
      <c r="C124" s="295" t="s">
        <v>112</v>
      </c>
      <c r="D124" s="296">
        <v>0.56999999999999995</v>
      </c>
      <c r="E124" s="321"/>
    </row>
    <row r="125" spans="1:5" ht="30">
      <c r="A125" s="319">
        <v>22586</v>
      </c>
      <c r="B125" s="352" t="s">
        <v>3883</v>
      </c>
      <c r="C125" s="353" t="s">
        <v>112</v>
      </c>
      <c r="D125" s="353">
        <v>0.44</v>
      </c>
      <c r="E125" s="354"/>
    </row>
    <row r="126" spans="1:5">
      <c r="A126" s="320">
        <v>230</v>
      </c>
      <c r="B126" s="320" t="s">
        <v>273</v>
      </c>
      <c r="C126" s="295"/>
      <c r="D126" s="296"/>
      <c r="E126" s="321"/>
    </row>
    <row r="127" spans="1:5" ht="30">
      <c r="A127" s="320">
        <v>23010</v>
      </c>
      <c r="B127" s="320" t="s">
        <v>3884</v>
      </c>
      <c r="C127" s="295" t="s">
        <v>112</v>
      </c>
      <c r="D127" s="296">
        <v>2.76</v>
      </c>
      <c r="E127" s="321"/>
    </row>
    <row r="128" spans="1:5" ht="30">
      <c r="A128" s="319">
        <v>23015</v>
      </c>
      <c r="B128" s="352" t="s">
        <v>3885</v>
      </c>
      <c r="C128" s="353" t="s">
        <v>112</v>
      </c>
      <c r="D128" s="353">
        <v>8.06</v>
      </c>
      <c r="E128" s="354"/>
    </row>
    <row r="129" spans="1:5">
      <c r="A129" s="320">
        <v>235</v>
      </c>
      <c r="B129" s="320" t="s">
        <v>274</v>
      </c>
      <c r="C129" s="295"/>
      <c r="D129" s="296"/>
      <c r="E129" s="321"/>
    </row>
    <row r="130" spans="1:5" ht="30">
      <c r="A130" s="320">
        <v>23501</v>
      </c>
      <c r="B130" s="320" t="s">
        <v>275</v>
      </c>
      <c r="C130" s="295" t="s">
        <v>72</v>
      </c>
      <c r="D130" s="296">
        <v>75</v>
      </c>
      <c r="E130" s="321"/>
    </row>
    <row r="131" spans="1:5" ht="30">
      <c r="A131" s="320">
        <v>23503</v>
      </c>
      <c r="B131" s="320" t="s">
        <v>276</v>
      </c>
      <c r="C131" s="295" t="s">
        <v>112</v>
      </c>
      <c r="D131" s="296">
        <v>300</v>
      </c>
      <c r="E131" s="321"/>
    </row>
    <row r="132" spans="1:5" ht="30">
      <c r="A132" s="319">
        <v>23522</v>
      </c>
      <c r="B132" s="352" t="s">
        <v>277</v>
      </c>
      <c r="C132" s="353" t="s">
        <v>72</v>
      </c>
      <c r="D132" s="353">
        <v>251.52</v>
      </c>
      <c r="E132" s="354"/>
    </row>
    <row r="133" spans="1:5">
      <c r="A133" s="320">
        <v>240</v>
      </c>
      <c r="B133" s="320" t="s">
        <v>278</v>
      </c>
      <c r="C133" s="295"/>
      <c r="D133" s="296"/>
      <c r="E133" s="321"/>
    </row>
    <row r="134" spans="1:5">
      <c r="A134" s="320">
        <v>24015</v>
      </c>
      <c r="B134" s="320" t="s">
        <v>281</v>
      </c>
      <c r="C134" s="295" t="s">
        <v>70</v>
      </c>
      <c r="D134" s="296">
        <v>4.71</v>
      </c>
      <c r="E134" s="321"/>
    </row>
    <row r="135" spans="1:5">
      <c r="A135" s="320">
        <v>24020</v>
      </c>
      <c r="B135" s="320" t="s">
        <v>279</v>
      </c>
      <c r="C135" s="295" t="s">
        <v>70</v>
      </c>
      <c r="D135" s="296">
        <v>8.3000000000000007</v>
      </c>
      <c r="E135" s="321"/>
    </row>
    <row r="136" spans="1:5" ht="30">
      <c r="A136" s="320">
        <v>24029</v>
      </c>
      <c r="B136" s="320" t="s">
        <v>280</v>
      </c>
      <c r="C136" s="295" t="s">
        <v>72</v>
      </c>
      <c r="D136" s="296">
        <v>5.63</v>
      </c>
      <c r="E136" s="321"/>
    </row>
    <row r="137" spans="1:5" ht="30">
      <c r="A137" s="320">
        <v>24034</v>
      </c>
      <c r="B137" s="320" t="s">
        <v>3886</v>
      </c>
      <c r="C137" s="295" t="s">
        <v>70</v>
      </c>
      <c r="D137" s="296">
        <v>13.74</v>
      </c>
      <c r="E137" s="321"/>
    </row>
    <row r="138" spans="1:5" ht="45">
      <c r="A138" s="320">
        <v>24035</v>
      </c>
      <c r="B138" s="320" t="s">
        <v>3887</v>
      </c>
      <c r="C138" s="295" t="s">
        <v>70</v>
      </c>
      <c r="D138" s="296">
        <v>13.31</v>
      </c>
      <c r="E138" s="321"/>
    </row>
    <row r="139" spans="1:5">
      <c r="A139" s="320">
        <v>24038</v>
      </c>
      <c r="B139" s="320" t="s">
        <v>282</v>
      </c>
      <c r="C139" s="295" t="s">
        <v>283</v>
      </c>
      <c r="D139" s="296">
        <v>0.17</v>
      </c>
      <c r="E139" s="321"/>
    </row>
    <row r="140" spans="1:5" ht="30">
      <c r="A140" s="319">
        <v>24042</v>
      </c>
      <c r="B140" s="352" t="s">
        <v>284</v>
      </c>
      <c r="C140" s="353" t="s">
        <v>70</v>
      </c>
      <c r="D140" s="353">
        <v>27.73</v>
      </c>
      <c r="E140" s="321"/>
    </row>
    <row r="141" spans="1:5" ht="15" customHeight="1">
      <c r="A141" s="320">
        <v>241</v>
      </c>
      <c r="B141" s="320" t="s">
        <v>285</v>
      </c>
      <c r="C141" s="295"/>
      <c r="D141" s="296"/>
      <c r="E141" s="354"/>
    </row>
    <row r="142" spans="1:5">
      <c r="A142" s="320">
        <v>24116</v>
      </c>
      <c r="B142" s="320" t="s">
        <v>286</v>
      </c>
      <c r="C142" s="295" t="s">
        <v>72</v>
      </c>
      <c r="D142" s="296">
        <v>0.63</v>
      </c>
      <c r="E142" s="321"/>
    </row>
    <row r="143" spans="1:5" ht="45">
      <c r="A143" s="320">
        <v>24130</v>
      </c>
      <c r="B143" s="320" t="s">
        <v>22054</v>
      </c>
      <c r="C143" s="295" t="s">
        <v>72</v>
      </c>
      <c r="D143" s="296">
        <v>180.25</v>
      </c>
      <c r="E143" s="321"/>
    </row>
    <row r="144" spans="1:5" ht="45">
      <c r="A144" s="320">
        <v>24131</v>
      </c>
      <c r="B144" s="320" t="s">
        <v>22055</v>
      </c>
      <c r="C144" s="295" t="s">
        <v>72</v>
      </c>
      <c r="D144" s="296">
        <v>194.33</v>
      </c>
      <c r="E144" s="321"/>
    </row>
    <row r="145" spans="1:5">
      <c r="A145" s="320">
        <v>24145</v>
      </c>
      <c r="B145" s="320" t="s">
        <v>287</v>
      </c>
      <c r="C145" s="295" t="s">
        <v>70</v>
      </c>
      <c r="D145" s="296">
        <v>14.93</v>
      </c>
      <c r="E145" s="321"/>
    </row>
    <row r="146" spans="1:5" ht="30">
      <c r="A146" s="319">
        <v>24184</v>
      </c>
      <c r="B146" s="352" t="s">
        <v>288</v>
      </c>
      <c r="C146" s="353" t="s">
        <v>112</v>
      </c>
      <c r="D146" s="353">
        <v>38.56</v>
      </c>
      <c r="E146" s="321"/>
    </row>
    <row r="147" spans="1:5">
      <c r="A147" s="320">
        <v>255</v>
      </c>
      <c r="B147" s="320" t="s">
        <v>289</v>
      </c>
      <c r="C147" s="295"/>
      <c r="D147" s="296"/>
      <c r="E147" s="354"/>
    </row>
    <row r="148" spans="1:5" ht="30">
      <c r="A148" s="320">
        <v>25513</v>
      </c>
      <c r="B148" s="320" t="s">
        <v>290</v>
      </c>
      <c r="C148" s="295" t="s">
        <v>72</v>
      </c>
      <c r="D148" s="296">
        <v>20.37</v>
      </c>
      <c r="E148" s="321"/>
    </row>
    <row r="149" spans="1:5" ht="30">
      <c r="A149" s="320">
        <v>25514</v>
      </c>
      <c r="B149" s="320" t="s">
        <v>291</v>
      </c>
      <c r="C149" s="295" t="s">
        <v>72</v>
      </c>
      <c r="D149" s="296">
        <v>29.03</v>
      </c>
      <c r="E149" s="321"/>
    </row>
    <row r="150" spans="1:5">
      <c r="A150" s="320">
        <v>25532</v>
      </c>
      <c r="B150" s="320" t="s">
        <v>292</v>
      </c>
      <c r="C150" s="295" t="s">
        <v>72</v>
      </c>
      <c r="D150" s="296">
        <v>44.06</v>
      </c>
      <c r="E150" s="321"/>
    </row>
    <row r="151" spans="1:5" ht="30">
      <c r="A151" s="320">
        <v>25568</v>
      </c>
      <c r="B151" s="320" t="s">
        <v>293</v>
      </c>
      <c r="C151" s="295" t="s">
        <v>72</v>
      </c>
      <c r="D151" s="296">
        <v>19.399999999999999</v>
      </c>
      <c r="E151" s="321"/>
    </row>
    <row r="152" spans="1:5" ht="30">
      <c r="A152" s="320">
        <v>25569</v>
      </c>
      <c r="B152" s="320" t="s">
        <v>293</v>
      </c>
      <c r="C152" s="295" t="s">
        <v>72</v>
      </c>
      <c r="D152" s="296">
        <v>39.53</v>
      </c>
      <c r="E152" s="321"/>
    </row>
    <row r="153" spans="1:5" ht="30">
      <c r="A153" s="320">
        <v>25570</v>
      </c>
      <c r="B153" s="320" t="s">
        <v>294</v>
      </c>
      <c r="C153" s="295" t="s">
        <v>112</v>
      </c>
      <c r="D153" s="296">
        <v>1.55</v>
      </c>
      <c r="E153" s="321"/>
    </row>
    <row r="154" spans="1:5" ht="30">
      <c r="A154" s="320">
        <v>25571</v>
      </c>
      <c r="B154" s="320" t="s">
        <v>295</v>
      </c>
      <c r="C154" s="295" t="s">
        <v>112</v>
      </c>
      <c r="D154" s="296">
        <v>3.26</v>
      </c>
      <c r="E154" s="321"/>
    </row>
    <row r="155" spans="1:5" ht="30">
      <c r="A155" s="319">
        <v>25592</v>
      </c>
      <c r="B155" s="352" t="s">
        <v>296</v>
      </c>
      <c r="C155" s="353" t="s">
        <v>72</v>
      </c>
      <c r="D155" s="353">
        <v>43.83</v>
      </c>
      <c r="E155" s="321"/>
    </row>
    <row r="156" spans="1:5">
      <c r="A156" s="320">
        <v>256</v>
      </c>
      <c r="B156" s="320" t="s">
        <v>289</v>
      </c>
      <c r="C156" s="295"/>
      <c r="D156" s="296"/>
      <c r="E156" s="354"/>
    </row>
    <row r="157" spans="1:5" ht="30">
      <c r="A157" s="320">
        <v>25617</v>
      </c>
      <c r="B157" s="320" t="s">
        <v>297</v>
      </c>
      <c r="C157" s="295" t="s">
        <v>72</v>
      </c>
      <c r="D157" s="296">
        <v>25.03</v>
      </c>
      <c r="E157" s="321"/>
    </row>
    <row r="158" spans="1:5" ht="30">
      <c r="A158" s="320">
        <v>25641</v>
      </c>
      <c r="B158" s="320" t="s">
        <v>298</v>
      </c>
      <c r="C158" s="295" t="s">
        <v>72</v>
      </c>
      <c r="D158" s="296">
        <v>98.23</v>
      </c>
      <c r="E158" s="321"/>
    </row>
    <row r="159" spans="1:5" ht="30">
      <c r="A159" s="319">
        <v>25646</v>
      </c>
      <c r="B159" s="352" t="s">
        <v>3888</v>
      </c>
      <c r="C159" s="353" t="s">
        <v>72</v>
      </c>
      <c r="D159" s="353">
        <v>35.119999999999997</v>
      </c>
      <c r="E159" s="321"/>
    </row>
    <row r="160" spans="1:5">
      <c r="A160" s="320">
        <v>258</v>
      </c>
      <c r="B160" s="320" t="s">
        <v>289</v>
      </c>
      <c r="C160" s="295"/>
      <c r="D160" s="296"/>
      <c r="E160" s="354"/>
    </row>
    <row r="161" spans="1:5" ht="30">
      <c r="A161" s="320">
        <v>25812</v>
      </c>
      <c r="B161" s="320" t="s">
        <v>299</v>
      </c>
      <c r="C161" s="295" t="s">
        <v>72</v>
      </c>
      <c r="D161" s="296">
        <v>87.93</v>
      </c>
      <c r="E161" s="321"/>
    </row>
    <row r="162" spans="1:5" ht="30">
      <c r="A162" s="319">
        <v>25814</v>
      </c>
      <c r="B162" s="352" t="s">
        <v>300</v>
      </c>
      <c r="C162" s="353" t="s">
        <v>72</v>
      </c>
      <c r="D162" s="353">
        <v>40.74</v>
      </c>
      <c r="E162" s="321"/>
    </row>
    <row r="163" spans="1:5">
      <c r="A163" s="320">
        <v>260</v>
      </c>
      <c r="B163" s="320" t="s">
        <v>301</v>
      </c>
      <c r="C163" s="295"/>
      <c r="D163" s="296"/>
      <c r="E163" s="354"/>
    </row>
    <row r="164" spans="1:5" ht="30">
      <c r="A164" s="320">
        <v>26008</v>
      </c>
      <c r="B164" s="320" t="s">
        <v>302</v>
      </c>
      <c r="C164" s="295" t="s">
        <v>74</v>
      </c>
      <c r="D164" s="296">
        <v>12.89</v>
      </c>
      <c r="E164" s="321"/>
    </row>
    <row r="165" spans="1:5" ht="30">
      <c r="A165" s="320">
        <v>26015</v>
      </c>
      <c r="B165" s="320" t="s">
        <v>303</v>
      </c>
      <c r="C165" s="295" t="s">
        <v>74</v>
      </c>
      <c r="D165" s="296">
        <v>39.130000000000003</v>
      </c>
      <c r="E165" s="321"/>
    </row>
    <row r="166" spans="1:5" ht="30">
      <c r="A166" s="320">
        <v>26040</v>
      </c>
      <c r="B166" s="320" t="s">
        <v>304</v>
      </c>
      <c r="C166" s="295" t="s">
        <v>74</v>
      </c>
      <c r="D166" s="296">
        <v>1.76</v>
      </c>
      <c r="E166" s="321"/>
    </row>
    <row r="167" spans="1:5" ht="30">
      <c r="A167" s="319">
        <v>26091</v>
      </c>
      <c r="B167" s="352" t="s">
        <v>22056</v>
      </c>
      <c r="C167" s="353" t="s">
        <v>74</v>
      </c>
      <c r="D167" s="353">
        <v>2.4500000000000002</v>
      </c>
      <c r="E167" s="321"/>
    </row>
    <row r="168" spans="1:5" ht="15" customHeight="1">
      <c r="A168" s="320">
        <v>265</v>
      </c>
      <c r="B168" s="320" t="s">
        <v>305</v>
      </c>
      <c r="C168" s="295"/>
      <c r="D168" s="296"/>
      <c r="E168" s="354"/>
    </row>
    <row r="169" spans="1:5">
      <c r="A169" s="320">
        <v>26503</v>
      </c>
      <c r="B169" s="320" t="s">
        <v>306</v>
      </c>
      <c r="C169" s="295" t="s">
        <v>112</v>
      </c>
      <c r="D169" s="296">
        <v>0.56999999999999995</v>
      </c>
      <c r="E169" s="321"/>
    </row>
    <row r="170" spans="1:5">
      <c r="A170" s="320">
        <v>26506</v>
      </c>
      <c r="B170" s="320" t="s">
        <v>307</v>
      </c>
      <c r="C170" s="295" t="s">
        <v>112</v>
      </c>
      <c r="D170" s="296">
        <v>162.05000000000001</v>
      </c>
      <c r="E170" s="321"/>
    </row>
    <row r="171" spans="1:5" ht="30">
      <c r="A171" s="320">
        <v>26508</v>
      </c>
      <c r="B171" s="320" t="s">
        <v>22057</v>
      </c>
      <c r="C171" s="295" t="s">
        <v>74</v>
      </c>
      <c r="D171" s="296">
        <v>4.29</v>
      </c>
      <c r="E171" s="321"/>
    </row>
    <row r="172" spans="1:5">
      <c r="A172" s="320">
        <v>26512</v>
      </c>
      <c r="B172" s="320" t="s">
        <v>308</v>
      </c>
      <c r="C172" s="295" t="s">
        <v>112</v>
      </c>
      <c r="D172" s="296">
        <v>0.54</v>
      </c>
      <c r="E172" s="321"/>
    </row>
    <row r="173" spans="1:5" ht="30">
      <c r="A173" s="320">
        <v>26517</v>
      </c>
      <c r="B173" s="320" t="s">
        <v>309</v>
      </c>
      <c r="C173" s="295" t="s">
        <v>112</v>
      </c>
      <c r="D173" s="296">
        <v>0.84</v>
      </c>
      <c r="E173" s="321"/>
    </row>
    <row r="174" spans="1:5">
      <c r="A174" s="320">
        <v>26546</v>
      </c>
      <c r="B174" s="320" t="s">
        <v>310</v>
      </c>
      <c r="C174" s="295" t="s">
        <v>112</v>
      </c>
      <c r="D174" s="296">
        <v>0.18</v>
      </c>
      <c r="E174" s="321"/>
    </row>
    <row r="175" spans="1:5" ht="30">
      <c r="A175" s="320">
        <v>26548</v>
      </c>
      <c r="B175" s="320" t="s">
        <v>311</v>
      </c>
      <c r="C175" s="295" t="s">
        <v>112</v>
      </c>
      <c r="D175" s="296">
        <v>0.21</v>
      </c>
      <c r="E175" s="321"/>
    </row>
    <row r="176" spans="1:5">
      <c r="A176" s="320">
        <v>26549</v>
      </c>
      <c r="B176" s="320" t="s">
        <v>312</v>
      </c>
      <c r="C176" s="295" t="s">
        <v>112</v>
      </c>
      <c r="D176" s="296">
        <v>0.08</v>
      </c>
      <c r="E176" s="321"/>
    </row>
    <row r="177" spans="1:5" ht="30">
      <c r="A177" s="320">
        <v>26550</v>
      </c>
      <c r="B177" s="320" t="s">
        <v>313</v>
      </c>
      <c r="C177" s="295" t="s">
        <v>112</v>
      </c>
      <c r="D177" s="296">
        <v>5.48</v>
      </c>
      <c r="E177" s="321"/>
    </row>
    <row r="178" spans="1:5">
      <c r="A178" s="320">
        <v>26551</v>
      </c>
      <c r="B178" s="320" t="s">
        <v>314</v>
      </c>
      <c r="C178" s="295" t="s">
        <v>112</v>
      </c>
      <c r="D178" s="296">
        <v>0.48</v>
      </c>
      <c r="E178" s="321"/>
    </row>
    <row r="179" spans="1:5">
      <c r="A179" s="320">
        <v>26552</v>
      </c>
      <c r="B179" s="320" t="s">
        <v>315</v>
      </c>
      <c r="C179" s="295" t="s">
        <v>112</v>
      </c>
      <c r="D179" s="296">
        <v>7.0000000000000007E-2</v>
      </c>
      <c r="E179" s="321"/>
    </row>
    <row r="180" spans="1:5">
      <c r="A180" s="320">
        <v>26554</v>
      </c>
      <c r="B180" s="320" t="s">
        <v>316</v>
      </c>
      <c r="C180" s="295" t="s">
        <v>112</v>
      </c>
      <c r="D180" s="296">
        <v>0.09</v>
      </c>
      <c r="E180" s="321"/>
    </row>
    <row r="181" spans="1:5">
      <c r="A181" s="320">
        <v>26560</v>
      </c>
      <c r="B181" s="320" t="s">
        <v>317</v>
      </c>
      <c r="C181" s="295" t="s">
        <v>70</v>
      </c>
      <c r="D181" s="296">
        <v>7.72</v>
      </c>
      <c r="E181" s="321"/>
    </row>
    <row r="182" spans="1:5">
      <c r="A182" s="320">
        <v>26563</v>
      </c>
      <c r="B182" s="320" t="s">
        <v>318</v>
      </c>
      <c r="C182" s="295" t="s">
        <v>70</v>
      </c>
      <c r="D182" s="296">
        <v>9.9499999999999993</v>
      </c>
      <c r="E182" s="321"/>
    </row>
    <row r="183" spans="1:5">
      <c r="A183" s="320">
        <v>26566</v>
      </c>
      <c r="B183" s="320" t="s">
        <v>319</v>
      </c>
      <c r="C183" s="295" t="s">
        <v>70</v>
      </c>
      <c r="D183" s="296">
        <v>8.06</v>
      </c>
      <c r="E183" s="321"/>
    </row>
    <row r="184" spans="1:5">
      <c r="A184" s="320">
        <v>26569</v>
      </c>
      <c r="B184" s="320" t="s">
        <v>320</v>
      </c>
      <c r="C184" s="295" t="s">
        <v>70</v>
      </c>
      <c r="D184" s="296">
        <v>7.08</v>
      </c>
      <c r="E184" s="321"/>
    </row>
    <row r="185" spans="1:5">
      <c r="A185" s="320">
        <v>26570</v>
      </c>
      <c r="B185" s="320" t="s">
        <v>321</v>
      </c>
      <c r="C185" s="295" t="s">
        <v>70</v>
      </c>
      <c r="D185" s="296">
        <v>7.08</v>
      </c>
      <c r="E185" s="321"/>
    </row>
    <row r="186" spans="1:5">
      <c r="A186" s="320">
        <v>26573</v>
      </c>
      <c r="B186" s="320" t="s">
        <v>322</v>
      </c>
      <c r="C186" s="295" t="s">
        <v>70</v>
      </c>
      <c r="D186" s="296">
        <v>10.71</v>
      </c>
      <c r="E186" s="321"/>
    </row>
    <row r="187" spans="1:5">
      <c r="A187" s="320">
        <v>26581</v>
      </c>
      <c r="B187" s="320" t="s">
        <v>24096</v>
      </c>
      <c r="C187" s="295" t="s">
        <v>70</v>
      </c>
      <c r="D187" s="296">
        <v>12.63</v>
      </c>
      <c r="E187" s="321"/>
    </row>
    <row r="188" spans="1:5">
      <c r="A188" s="320">
        <v>26588</v>
      </c>
      <c r="B188" s="320" t="s">
        <v>323</v>
      </c>
      <c r="C188" s="295" t="s">
        <v>112</v>
      </c>
      <c r="D188" s="296">
        <v>0.09</v>
      </c>
      <c r="E188" s="321"/>
    </row>
    <row r="189" spans="1:5">
      <c r="A189" s="320">
        <v>26589</v>
      </c>
      <c r="B189" s="320" t="s">
        <v>324</v>
      </c>
      <c r="C189" s="295" t="s">
        <v>112</v>
      </c>
      <c r="D189" s="296">
        <v>0.16</v>
      </c>
      <c r="E189" s="321"/>
    </row>
    <row r="190" spans="1:5">
      <c r="A190" s="320">
        <v>26591</v>
      </c>
      <c r="B190" s="320" t="s">
        <v>325</v>
      </c>
      <c r="C190" s="295" t="s">
        <v>112</v>
      </c>
      <c r="D190" s="296">
        <v>0.05</v>
      </c>
      <c r="E190" s="321"/>
    </row>
    <row r="191" spans="1:5">
      <c r="A191" s="319">
        <v>26592</v>
      </c>
      <c r="B191" s="352" t="s">
        <v>326</v>
      </c>
      <c r="C191" s="353" t="s">
        <v>112</v>
      </c>
      <c r="D191" s="353">
        <v>0.08</v>
      </c>
      <c r="E191" s="321"/>
    </row>
    <row r="192" spans="1:5" ht="15" customHeight="1">
      <c r="A192" s="320">
        <v>266</v>
      </c>
      <c r="B192" s="320" t="s">
        <v>327</v>
      </c>
      <c r="C192" s="295"/>
      <c r="D192" s="296"/>
      <c r="E192" s="354"/>
    </row>
    <row r="193" spans="1:5" ht="30">
      <c r="A193" s="320">
        <v>26607</v>
      </c>
      <c r="B193" s="320" t="s">
        <v>2330</v>
      </c>
      <c r="C193" s="295" t="s">
        <v>112</v>
      </c>
      <c r="D193" s="296">
        <v>0.73</v>
      </c>
      <c r="E193" s="321"/>
    </row>
    <row r="194" spans="1:5" ht="30">
      <c r="A194" s="320">
        <v>26610</v>
      </c>
      <c r="B194" s="320" t="s">
        <v>328</v>
      </c>
      <c r="C194" s="295" t="s">
        <v>112</v>
      </c>
      <c r="D194" s="296">
        <v>0.33</v>
      </c>
      <c r="E194" s="321"/>
    </row>
    <row r="195" spans="1:5">
      <c r="A195" s="320">
        <v>26612</v>
      </c>
      <c r="B195" s="320" t="s">
        <v>3889</v>
      </c>
      <c r="C195" s="295" t="s">
        <v>112</v>
      </c>
      <c r="D195" s="296">
        <v>0.56999999999999995</v>
      </c>
      <c r="E195" s="321"/>
    </row>
    <row r="196" spans="1:5" ht="30">
      <c r="A196" s="320">
        <v>26617</v>
      </c>
      <c r="B196" s="320" t="s">
        <v>3890</v>
      </c>
      <c r="C196" s="295" t="s">
        <v>74</v>
      </c>
      <c r="D196" s="296">
        <v>11.79</v>
      </c>
      <c r="E196" s="321"/>
    </row>
    <row r="197" spans="1:5" ht="30">
      <c r="A197" s="320">
        <v>26618</v>
      </c>
      <c r="B197" s="320" t="s">
        <v>329</v>
      </c>
      <c r="C197" s="295" t="s">
        <v>112</v>
      </c>
      <c r="D197" s="296">
        <v>8.0299999999999994</v>
      </c>
      <c r="E197" s="321"/>
    </row>
    <row r="198" spans="1:5">
      <c r="A198" s="320">
        <v>26648</v>
      </c>
      <c r="B198" s="320" t="s">
        <v>330</v>
      </c>
      <c r="C198" s="295" t="s">
        <v>112</v>
      </c>
      <c r="D198" s="296">
        <v>0.19</v>
      </c>
      <c r="E198" s="321"/>
    </row>
    <row r="199" spans="1:5" ht="30">
      <c r="A199" s="320">
        <v>26664</v>
      </c>
      <c r="B199" s="320" t="s">
        <v>331</v>
      </c>
      <c r="C199" s="295" t="s">
        <v>112</v>
      </c>
      <c r="D199" s="296">
        <v>0.17</v>
      </c>
      <c r="E199" s="321"/>
    </row>
    <row r="200" spans="1:5" ht="45">
      <c r="A200" s="320">
        <v>26668</v>
      </c>
      <c r="B200" s="320" t="s">
        <v>14956</v>
      </c>
      <c r="C200" s="295" t="s">
        <v>112</v>
      </c>
      <c r="D200" s="296">
        <v>35.82</v>
      </c>
      <c r="E200" s="321"/>
    </row>
    <row r="201" spans="1:5" ht="30">
      <c r="A201" s="320">
        <v>26669</v>
      </c>
      <c r="B201" s="320" t="s">
        <v>14957</v>
      </c>
      <c r="C201" s="295" t="s">
        <v>112</v>
      </c>
      <c r="D201" s="296">
        <v>5.42</v>
      </c>
      <c r="E201" s="321"/>
    </row>
    <row r="202" spans="1:5" ht="45">
      <c r="A202" s="320">
        <v>26670</v>
      </c>
      <c r="B202" s="320" t="s">
        <v>14958</v>
      </c>
      <c r="C202" s="295" t="s">
        <v>112</v>
      </c>
      <c r="D202" s="296">
        <v>80</v>
      </c>
      <c r="E202" s="321"/>
    </row>
    <row r="203" spans="1:5" ht="45">
      <c r="A203" s="320">
        <v>26671</v>
      </c>
      <c r="B203" s="320" t="s">
        <v>14959</v>
      </c>
      <c r="C203" s="295" t="s">
        <v>112</v>
      </c>
      <c r="D203" s="296">
        <v>38.07</v>
      </c>
      <c r="E203" s="321"/>
    </row>
    <row r="204" spans="1:5">
      <c r="A204" s="320">
        <v>26675</v>
      </c>
      <c r="B204" s="320" t="s">
        <v>332</v>
      </c>
      <c r="C204" s="295" t="s">
        <v>112</v>
      </c>
      <c r="D204" s="296">
        <v>0.31</v>
      </c>
      <c r="E204" s="321"/>
    </row>
    <row r="205" spans="1:5" ht="30">
      <c r="A205" s="319">
        <v>26678</v>
      </c>
      <c r="B205" s="352" t="s">
        <v>333</v>
      </c>
      <c r="C205" s="353" t="s">
        <v>112</v>
      </c>
      <c r="D205" s="353">
        <v>0.28999999999999998</v>
      </c>
      <c r="E205" s="321"/>
    </row>
    <row r="206" spans="1:5" ht="15" customHeight="1">
      <c r="A206" s="320">
        <v>267</v>
      </c>
      <c r="B206" s="320" t="s">
        <v>327</v>
      </c>
      <c r="C206" s="295"/>
      <c r="D206" s="296"/>
      <c r="E206" s="354"/>
    </row>
    <row r="207" spans="1:5" ht="30">
      <c r="A207" s="319">
        <v>26714</v>
      </c>
      <c r="B207" s="352" t="s">
        <v>334</v>
      </c>
      <c r="C207" s="353" t="s">
        <v>112</v>
      </c>
      <c r="D207" s="353">
        <v>3.4</v>
      </c>
      <c r="E207" s="321"/>
    </row>
    <row r="208" spans="1:5" ht="15" customHeight="1">
      <c r="A208" s="320">
        <v>268</v>
      </c>
      <c r="B208" s="320" t="s">
        <v>327</v>
      </c>
      <c r="C208" s="295"/>
      <c r="D208" s="296"/>
      <c r="E208" s="354"/>
    </row>
    <row r="209" spans="1:5" ht="30">
      <c r="A209" s="320">
        <v>26877</v>
      </c>
      <c r="B209" s="320" t="s">
        <v>335</v>
      </c>
      <c r="C209" s="295" t="s">
        <v>112</v>
      </c>
      <c r="D209" s="296">
        <v>0.39</v>
      </c>
      <c r="E209" s="321"/>
    </row>
    <row r="210" spans="1:5">
      <c r="A210" s="320">
        <v>26879</v>
      </c>
      <c r="B210" s="320" t="s">
        <v>3891</v>
      </c>
      <c r="C210" s="295" t="s">
        <v>112</v>
      </c>
      <c r="D210" s="296">
        <v>0.28000000000000003</v>
      </c>
      <c r="E210" s="321"/>
    </row>
    <row r="211" spans="1:5">
      <c r="A211" s="319">
        <v>26894</v>
      </c>
      <c r="B211" s="352" t="s">
        <v>336</v>
      </c>
      <c r="C211" s="353" t="s">
        <v>112</v>
      </c>
      <c r="D211" s="353">
        <v>0.1</v>
      </c>
      <c r="E211" s="321"/>
    </row>
    <row r="212" spans="1:5" ht="15" customHeight="1">
      <c r="A212" s="320">
        <v>269</v>
      </c>
      <c r="B212" s="320" t="s">
        <v>337</v>
      </c>
      <c r="C212" s="295"/>
      <c r="D212" s="296"/>
      <c r="E212" s="354"/>
    </row>
    <row r="213" spans="1:5" ht="30">
      <c r="A213" s="319">
        <v>26972</v>
      </c>
      <c r="B213" s="352" t="s">
        <v>338</v>
      </c>
      <c r="C213" s="353" t="s">
        <v>112</v>
      </c>
      <c r="D213" s="353">
        <v>15.42</v>
      </c>
      <c r="E213" s="321"/>
    </row>
    <row r="214" spans="1:5">
      <c r="A214" s="320">
        <v>270</v>
      </c>
      <c r="B214" s="320" t="s">
        <v>339</v>
      </c>
      <c r="C214" s="295"/>
      <c r="D214" s="296"/>
      <c r="E214" s="354"/>
    </row>
    <row r="215" spans="1:5">
      <c r="A215" s="320">
        <v>27002</v>
      </c>
      <c r="B215" s="320" t="s">
        <v>340</v>
      </c>
      <c r="C215" s="295" t="s">
        <v>70</v>
      </c>
      <c r="D215" s="296">
        <v>9.1</v>
      </c>
      <c r="E215" s="321"/>
    </row>
    <row r="216" spans="1:5">
      <c r="A216" s="320">
        <v>27003</v>
      </c>
      <c r="B216" s="320" t="s">
        <v>341</v>
      </c>
      <c r="C216" s="295" t="s">
        <v>70</v>
      </c>
      <c r="D216" s="296">
        <v>8.74</v>
      </c>
      <c r="E216" s="321"/>
    </row>
    <row r="217" spans="1:5">
      <c r="A217" s="320">
        <v>27004</v>
      </c>
      <c r="B217" s="320" t="s">
        <v>342</v>
      </c>
      <c r="C217" s="295" t="s">
        <v>70</v>
      </c>
      <c r="D217" s="296">
        <v>9.41</v>
      </c>
      <c r="E217" s="321"/>
    </row>
    <row r="218" spans="1:5">
      <c r="A218" s="320">
        <v>27005</v>
      </c>
      <c r="B218" s="320" t="s">
        <v>343</v>
      </c>
      <c r="C218" s="295" t="s">
        <v>70</v>
      </c>
      <c r="D218" s="296">
        <v>9.99</v>
      </c>
      <c r="E218" s="321"/>
    </row>
    <row r="219" spans="1:5">
      <c r="A219" s="320">
        <v>27006</v>
      </c>
      <c r="B219" s="320" t="s">
        <v>344</v>
      </c>
      <c r="C219" s="295" t="s">
        <v>70</v>
      </c>
      <c r="D219" s="296">
        <v>10.59</v>
      </c>
      <c r="E219" s="321"/>
    </row>
    <row r="220" spans="1:5">
      <c r="A220" s="320">
        <v>27010</v>
      </c>
      <c r="B220" s="320" t="s">
        <v>345</v>
      </c>
      <c r="C220" s="295" t="s">
        <v>70</v>
      </c>
      <c r="D220" s="296">
        <v>7.47</v>
      </c>
      <c r="E220" s="321"/>
    </row>
    <row r="221" spans="1:5">
      <c r="A221" s="320">
        <v>27020</v>
      </c>
      <c r="B221" s="320" t="s">
        <v>346</v>
      </c>
      <c r="C221" s="295" t="s">
        <v>74</v>
      </c>
      <c r="D221" s="296">
        <v>0.31</v>
      </c>
      <c r="E221" s="321"/>
    </row>
    <row r="222" spans="1:5" ht="30">
      <c r="A222" s="320">
        <v>27022</v>
      </c>
      <c r="B222" s="320" t="s">
        <v>347</v>
      </c>
      <c r="C222" s="295" t="s">
        <v>74</v>
      </c>
      <c r="D222" s="296">
        <v>0.5</v>
      </c>
      <c r="E222" s="321"/>
    </row>
    <row r="223" spans="1:5">
      <c r="A223" s="319">
        <v>275</v>
      </c>
      <c r="B223" s="352" t="s">
        <v>348</v>
      </c>
      <c r="C223" s="353"/>
      <c r="D223" s="353"/>
      <c r="E223" s="321"/>
    </row>
    <row r="224" spans="1:5" ht="30">
      <c r="A224" s="320">
        <v>27504</v>
      </c>
      <c r="B224" s="320" t="s">
        <v>349</v>
      </c>
      <c r="C224" s="295" t="s">
        <v>112</v>
      </c>
      <c r="D224" s="296">
        <v>47.91</v>
      </c>
      <c r="E224" s="354"/>
    </row>
    <row r="225" spans="1:5" ht="30">
      <c r="A225" s="320">
        <v>27520</v>
      </c>
      <c r="B225" s="320" t="s">
        <v>3892</v>
      </c>
      <c r="C225" s="295" t="s">
        <v>72</v>
      </c>
      <c r="D225" s="296">
        <v>13.02</v>
      </c>
      <c r="E225" s="321"/>
    </row>
    <row r="226" spans="1:5" ht="30">
      <c r="A226" s="320">
        <v>27532</v>
      </c>
      <c r="B226" s="320" t="s">
        <v>350</v>
      </c>
      <c r="C226" s="295" t="s">
        <v>72</v>
      </c>
      <c r="D226" s="296">
        <v>56.77</v>
      </c>
      <c r="E226" s="321"/>
    </row>
    <row r="227" spans="1:5" ht="45">
      <c r="A227" s="320">
        <v>27546</v>
      </c>
      <c r="B227" s="320" t="s">
        <v>3893</v>
      </c>
      <c r="C227" s="295" t="s">
        <v>72</v>
      </c>
      <c r="D227" s="296">
        <v>30.49</v>
      </c>
      <c r="E227" s="321"/>
    </row>
    <row r="228" spans="1:5">
      <c r="A228" s="319">
        <v>276</v>
      </c>
      <c r="B228" s="352" t="s">
        <v>351</v>
      </c>
      <c r="C228" s="353"/>
      <c r="D228" s="353"/>
      <c r="E228" s="321"/>
    </row>
    <row r="229" spans="1:5" ht="45">
      <c r="A229" s="320">
        <v>27602</v>
      </c>
      <c r="B229" s="320" t="s">
        <v>3894</v>
      </c>
      <c r="C229" s="295" t="s">
        <v>72</v>
      </c>
      <c r="D229" s="296">
        <v>22.43</v>
      </c>
      <c r="E229" s="354"/>
    </row>
    <row r="230" spans="1:5" ht="30">
      <c r="A230" s="320">
        <v>27666</v>
      </c>
      <c r="B230" s="320" t="s">
        <v>3895</v>
      </c>
      <c r="C230" s="295" t="s">
        <v>72</v>
      </c>
      <c r="D230" s="296">
        <v>41.09</v>
      </c>
      <c r="E230" s="321"/>
    </row>
    <row r="231" spans="1:5" ht="45">
      <c r="A231" s="320">
        <v>27676</v>
      </c>
      <c r="B231" s="320" t="s">
        <v>3896</v>
      </c>
      <c r="C231" s="295" t="s">
        <v>72</v>
      </c>
      <c r="D231" s="296">
        <v>36.619999999999997</v>
      </c>
      <c r="E231" s="321"/>
    </row>
    <row r="232" spans="1:5" ht="30">
      <c r="A232" s="320">
        <v>27677</v>
      </c>
      <c r="B232" s="320" t="s">
        <v>352</v>
      </c>
      <c r="C232" s="295" t="s">
        <v>72</v>
      </c>
      <c r="D232" s="296">
        <v>8.09</v>
      </c>
      <c r="E232" s="321"/>
    </row>
    <row r="233" spans="1:5" ht="30">
      <c r="A233" s="320">
        <v>27678</v>
      </c>
      <c r="B233" s="320" t="s">
        <v>3897</v>
      </c>
      <c r="C233" s="295" t="s">
        <v>72</v>
      </c>
      <c r="D233" s="296">
        <v>40.15</v>
      </c>
      <c r="E233" s="321"/>
    </row>
    <row r="234" spans="1:5" ht="30">
      <c r="A234" s="320">
        <v>27679</v>
      </c>
      <c r="B234" s="320" t="s">
        <v>3898</v>
      </c>
      <c r="C234" s="295" t="s">
        <v>72</v>
      </c>
      <c r="D234" s="296">
        <v>77.63</v>
      </c>
      <c r="E234" s="321"/>
    </row>
    <row r="235" spans="1:5" ht="30">
      <c r="A235" s="320">
        <v>27680</v>
      </c>
      <c r="B235" s="320" t="s">
        <v>3899</v>
      </c>
      <c r="C235" s="295" t="s">
        <v>72</v>
      </c>
      <c r="D235" s="296">
        <v>50.55</v>
      </c>
      <c r="E235" s="321"/>
    </row>
    <row r="236" spans="1:5">
      <c r="A236" s="319">
        <v>280</v>
      </c>
      <c r="B236" s="352" t="s">
        <v>353</v>
      </c>
      <c r="C236" s="353"/>
      <c r="D236" s="353"/>
      <c r="E236" s="321"/>
    </row>
    <row r="237" spans="1:5">
      <c r="A237" s="320">
        <v>28001</v>
      </c>
      <c r="B237" s="320" t="s">
        <v>354</v>
      </c>
      <c r="C237" s="295" t="s">
        <v>82</v>
      </c>
      <c r="D237" s="296">
        <v>26.25</v>
      </c>
      <c r="E237" s="354"/>
    </row>
    <row r="238" spans="1:5" ht="30">
      <c r="A238" s="320">
        <v>28004</v>
      </c>
      <c r="B238" s="320" t="s">
        <v>355</v>
      </c>
      <c r="C238" s="295" t="s">
        <v>112</v>
      </c>
      <c r="D238" s="296">
        <v>62.4</v>
      </c>
      <c r="E238" s="321"/>
    </row>
    <row r="239" spans="1:5" ht="45">
      <c r="A239" s="320">
        <v>28005</v>
      </c>
      <c r="B239" s="320" t="s">
        <v>24097</v>
      </c>
      <c r="C239" s="295" t="s">
        <v>70</v>
      </c>
      <c r="D239" s="296">
        <v>17.989999999999998</v>
      </c>
      <c r="E239" s="321"/>
    </row>
    <row r="240" spans="1:5">
      <c r="A240" s="320">
        <v>28008</v>
      </c>
      <c r="B240" s="320" t="s">
        <v>356</v>
      </c>
      <c r="C240" s="295" t="s">
        <v>68</v>
      </c>
      <c r="D240" s="296">
        <v>13.81</v>
      </c>
      <c r="E240" s="321"/>
    </row>
    <row r="241" spans="1:5" ht="30">
      <c r="A241" s="320">
        <v>28028</v>
      </c>
      <c r="B241" s="320" t="s">
        <v>357</v>
      </c>
      <c r="C241" s="295" t="s">
        <v>74</v>
      </c>
      <c r="D241" s="296">
        <v>7.1</v>
      </c>
      <c r="E241" s="321"/>
    </row>
    <row r="242" spans="1:5">
      <c r="A242" s="320">
        <v>28056</v>
      </c>
      <c r="B242" s="320" t="s">
        <v>358</v>
      </c>
      <c r="C242" s="295" t="s">
        <v>74</v>
      </c>
      <c r="D242" s="296">
        <v>1.23</v>
      </c>
      <c r="E242" s="321"/>
    </row>
    <row r="243" spans="1:5" ht="30">
      <c r="A243" s="320">
        <v>28067</v>
      </c>
      <c r="B243" s="320" t="s">
        <v>359</v>
      </c>
      <c r="C243" s="295" t="s">
        <v>74</v>
      </c>
      <c r="D243" s="296">
        <v>5.79</v>
      </c>
      <c r="E243" s="321"/>
    </row>
    <row r="244" spans="1:5" ht="30">
      <c r="A244" s="320">
        <v>28068</v>
      </c>
      <c r="B244" s="320" t="s">
        <v>3900</v>
      </c>
      <c r="C244" s="295" t="s">
        <v>74</v>
      </c>
      <c r="D244" s="296">
        <v>4.3600000000000003</v>
      </c>
      <c r="E244" s="321"/>
    </row>
    <row r="245" spans="1:5">
      <c r="A245" s="320">
        <v>28088</v>
      </c>
      <c r="B245" s="320" t="s">
        <v>360</v>
      </c>
      <c r="C245" s="295" t="s">
        <v>68</v>
      </c>
      <c r="D245" s="296">
        <v>27.8</v>
      </c>
      <c r="E245" s="321"/>
    </row>
    <row r="246" spans="1:5">
      <c r="A246" s="319">
        <v>281</v>
      </c>
      <c r="B246" s="352" t="s">
        <v>361</v>
      </c>
      <c r="C246" s="353"/>
      <c r="D246" s="353"/>
      <c r="E246" s="321"/>
    </row>
    <row r="247" spans="1:5" ht="30">
      <c r="A247" s="320">
        <v>28125</v>
      </c>
      <c r="B247" s="320" t="s">
        <v>3901</v>
      </c>
      <c r="C247" s="295" t="s">
        <v>74</v>
      </c>
      <c r="D247" s="296">
        <v>5.89</v>
      </c>
      <c r="E247" s="321"/>
    </row>
    <row r="248" spans="1:5">
      <c r="A248" s="319">
        <v>282</v>
      </c>
      <c r="B248" s="352" t="s">
        <v>361</v>
      </c>
      <c r="C248" s="353"/>
      <c r="D248" s="353"/>
      <c r="E248" s="354"/>
    </row>
    <row r="249" spans="1:5">
      <c r="A249" s="320">
        <v>28270</v>
      </c>
      <c r="B249" s="320" t="s">
        <v>362</v>
      </c>
      <c r="C249" s="295" t="s">
        <v>74</v>
      </c>
      <c r="D249" s="296">
        <v>0.09</v>
      </c>
      <c r="E249" s="321"/>
    </row>
    <row r="250" spans="1:5">
      <c r="A250" s="319">
        <v>290</v>
      </c>
      <c r="B250" s="352" t="s">
        <v>361</v>
      </c>
      <c r="C250" s="353"/>
      <c r="D250" s="353"/>
      <c r="E250" s="354"/>
    </row>
    <row r="251" spans="1:5">
      <c r="A251" s="320">
        <v>29028</v>
      </c>
      <c r="B251" s="320" t="s">
        <v>363</v>
      </c>
      <c r="C251" s="295" t="s">
        <v>112</v>
      </c>
      <c r="D251" s="296">
        <v>543.73</v>
      </c>
      <c r="E251" s="321"/>
    </row>
    <row r="252" spans="1:5">
      <c r="A252" s="320">
        <v>29050</v>
      </c>
      <c r="B252" s="320" t="s">
        <v>364</v>
      </c>
      <c r="C252" s="295" t="s">
        <v>112</v>
      </c>
      <c r="D252" s="296">
        <v>21.06</v>
      </c>
      <c r="E252" s="354"/>
    </row>
    <row r="253" spans="1:5" ht="30">
      <c r="A253" s="320">
        <v>29093</v>
      </c>
      <c r="B253" s="320" t="s">
        <v>365</v>
      </c>
      <c r="C253" s="295" t="s">
        <v>112</v>
      </c>
      <c r="D253" s="296">
        <v>1.47</v>
      </c>
      <c r="E253" s="321"/>
    </row>
    <row r="254" spans="1:5" ht="30">
      <c r="A254" s="320">
        <v>29094</v>
      </c>
      <c r="B254" s="320" t="s">
        <v>366</v>
      </c>
      <c r="C254" s="295" t="s">
        <v>112</v>
      </c>
      <c r="D254" s="296">
        <v>18.43</v>
      </c>
      <c r="E254" s="321"/>
    </row>
    <row r="255" spans="1:5">
      <c r="A255" s="319">
        <v>293</v>
      </c>
      <c r="B255" s="352" t="s">
        <v>353</v>
      </c>
      <c r="C255" s="353"/>
      <c r="D255" s="353"/>
      <c r="E255" s="321"/>
    </row>
    <row r="256" spans="1:5" ht="45">
      <c r="A256" s="320">
        <v>29337</v>
      </c>
      <c r="B256" s="320" t="s">
        <v>3902</v>
      </c>
      <c r="C256" s="295" t="s">
        <v>112</v>
      </c>
      <c r="D256" s="296">
        <v>33.33</v>
      </c>
      <c r="E256" s="321"/>
    </row>
    <row r="257" spans="1:5">
      <c r="A257" s="319">
        <v>3</v>
      </c>
      <c r="B257" s="352" t="s">
        <v>367</v>
      </c>
      <c r="C257" s="353"/>
      <c r="D257" s="353"/>
      <c r="E257" s="354"/>
    </row>
    <row r="258" spans="1:5" ht="30">
      <c r="A258" s="319">
        <v>301</v>
      </c>
      <c r="B258" s="352" t="s">
        <v>368</v>
      </c>
      <c r="C258" s="353"/>
      <c r="D258" s="353"/>
      <c r="E258" s="321"/>
    </row>
    <row r="259" spans="1:5" ht="30">
      <c r="A259" s="320">
        <v>30106</v>
      </c>
      <c r="B259" s="320" t="s">
        <v>369</v>
      </c>
      <c r="C259" s="295" t="s">
        <v>74</v>
      </c>
      <c r="D259" s="296">
        <v>7.46</v>
      </c>
      <c r="E259" s="354"/>
    </row>
    <row r="260" spans="1:5" ht="15" customHeight="1">
      <c r="A260" s="320">
        <v>30152</v>
      </c>
      <c r="B260" s="320" t="s">
        <v>30741</v>
      </c>
      <c r="C260" s="295" t="s">
        <v>112</v>
      </c>
      <c r="D260" s="296">
        <v>149.66999999999999</v>
      </c>
      <c r="E260" s="354"/>
    </row>
    <row r="261" spans="1:5" ht="30">
      <c r="A261" s="320">
        <v>30172</v>
      </c>
      <c r="B261" s="320" t="s">
        <v>370</v>
      </c>
      <c r="C261" s="295" t="s">
        <v>112</v>
      </c>
      <c r="D261" s="296">
        <v>183.37</v>
      </c>
      <c r="E261" s="321"/>
    </row>
    <row r="262" spans="1:5" ht="30">
      <c r="A262" s="320">
        <v>30173</v>
      </c>
      <c r="B262" s="320" t="s">
        <v>371</v>
      </c>
      <c r="C262" s="295" t="s">
        <v>112</v>
      </c>
      <c r="D262" s="296">
        <v>143.6</v>
      </c>
      <c r="E262" s="321"/>
    </row>
    <row r="263" spans="1:5" ht="30">
      <c r="A263" s="320">
        <v>30174</v>
      </c>
      <c r="B263" s="320" t="s">
        <v>372</v>
      </c>
      <c r="C263" s="295" t="s">
        <v>112</v>
      </c>
      <c r="D263" s="296">
        <v>143.6</v>
      </c>
      <c r="E263" s="321"/>
    </row>
    <row r="264" spans="1:5" ht="30">
      <c r="A264" s="320">
        <v>30175</v>
      </c>
      <c r="B264" s="320" t="s">
        <v>373</v>
      </c>
      <c r="C264" s="295" t="s">
        <v>112</v>
      </c>
      <c r="D264" s="296">
        <v>143.6</v>
      </c>
      <c r="E264" s="321"/>
    </row>
    <row r="265" spans="1:5">
      <c r="A265" s="320">
        <v>30191</v>
      </c>
      <c r="B265" s="320" t="s">
        <v>374</v>
      </c>
      <c r="C265" s="295" t="s">
        <v>74</v>
      </c>
      <c r="D265" s="296">
        <v>31.31</v>
      </c>
      <c r="E265" s="321"/>
    </row>
    <row r="266" spans="1:5">
      <c r="A266" s="319">
        <v>302</v>
      </c>
      <c r="B266" s="352" t="s">
        <v>375</v>
      </c>
      <c r="C266" s="353"/>
      <c r="D266" s="353"/>
      <c r="E266" s="321"/>
    </row>
    <row r="267" spans="1:5" ht="30">
      <c r="A267" s="320">
        <v>30202</v>
      </c>
      <c r="B267" s="320" t="s">
        <v>22058</v>
      </c>
      <c r="C267" s="295" t="s">
        <v>112</v>
      </c>
      <c r="D267" s="296">
        <v>97.83</v>
      </c>
      <c r="E267" s="321"/>
    </row>
    <row r="268" spans="1:5" ht="45">
      <c r="A268" s="320">
        <v>30210</v>
      </c>
      <c r="B268" s="320" t="s">
        <v>22059</v>
      </c>
      <c r="C268" s="295" t="s">
        <v>112</v>
      </c>
      <c r="D268" s="296">
        <v>120</v>
      </c>
      <c r="E268" s="354"/>
    </row>
    <row r="269" spans="1:5" ht="45">
      <c r="A269" s="320">
        <v>30211</v>
      </c>
      <c r="B269" s="320" t="s">
        <v>22060</v>
      </c>
      <c r="C269" s="295" t="s">
        <v>112</v>
      </c>
      <c r="D269" s="296">
        <v>120</v>
      </c>
      <c r="E269" s="321"/>
    </row>
    <row r="270" spans="1:5" ht="45">
      <c r="A270" s="320">
        <v>30212</v>
      </c>
      <c r="B270" s="320" t="s">
        <v>22061</v>
      </c>
      <c r="C270" s="295" t="s">
        <v>112</v>
      </c>
      <c r="D270" s="296">
        <v>120</v>
      </c>
      <c r="E270" s="321"/>
    </row>
    <row r="271" spans="1:5" ht="45">
      <c r="A271" s="320">
        <v>30213</v>
      </c>
      <c r="B271" s="320" t="s">
        <v>22062</v>
      </c>
      <c r="C271" s="295" t="s">
        <v>112</v>
      </c>
      <c r="D271" s="296">
        <v>158.75</v>
      </c>
      <c r="E271" s="321"/>
    </row>
    <row r="272" spans="1:5" ht="30">
      <c r="A272" s="320">
        <v>30217</v>
      </c>
      <c r="B272" s="320" t="s">
        <v>30742</v>
      </c>
      <c r="C272" s="295" t="s">
        <v>112</v>
      </c>
      <c r="D272" s="296">
        <v>149.66999999999999</v>
      </c>
      <c r="E272" s="321"/>
    </row>
    <row r="273" spans="1:5" ht="45">
      <c r="A273" s="320">
        <v>30233</v>
      </c>
      <c r="B273" s="320" t="s">
        <v>22063</v>
      </c>
      <c r="C273" s="295" t="s">
        <v>112</v>
      </c>
      <c r="D273" s="296">
        <v>149.66999999999999</v>
      </c>
      <c r="E273" s="321"/>
    </row>
    <row r="274" spans="1:5" ht="30">
      <c r="A274" s="320">
        <v>30257</v>
      </c>
      <c r="B274" s="320" t="s">
        <v>30743</v>
      </c>
      <c r="C274" s="295" t="s">
        <v>112</v>
      </c>
      <c r="D274" s="296">
        <v>546.20000000000005</v>
      </c>
      <c r="E274" s="321"/>
    </row>
    <row r="275" spans="1:5" ht="30">
      <c r="A275" s="320">
        <v>30261</v>
      </c>
      <c r="B275" s="320" t="s">
        <v>30744</v>
      </c>
      <c r="C275" s="295" t="s">
        <v>112</v>
      </c>
      <c r="D275" s="296">
        <v>529.70000000000005</v>
      </c>
      <c r="E275" s="321"/>
    </row>
    <row r="276" spans="1:5" ht="30">
      <c r="A276" s="320">
        <v>30263</v>
      </c>
      <c r="B276" s="320" t="s">
        <v>30745</v>
      </c>
      <c r="C276" s="295" t="s">
        <v>112</v>
      </c>
      <c r="D276" s="296">
        <v>579.47</v>
      </c>
      <c r="E276" s="321"/>
    </row>
    <row r="277" spans="1:5">
      <c r="A277" s="319">
        <v>303</v>
      </c>
      <c r="B277" s="352" t="s">
        <v>375</v>
      </c>
      <c r="C277" s="353"/>
      <c r="D277" s="353"/>
      <c r="E277" s="321"/>
    </row>
    <row r="278" spans="1:5" ht="30">
      <c r="A278" s="320">
        <v>30358</v>
      </c>
      <c r="B278" s="320" t="s">
        <v>376</v>
      </c>
      <c r="C278" s="295" t="s">
        <v>74</v>
      </c>
      <c r="D278" s="296">
        <v>10.67</v>
      </c>
      <c r="E278" s="321"/>
    </row>
    <row r="279" spans="1:5">
      <c r="A279" s="319">
        <v>304</v>
      </c>
      <c r="B279" s="352" t="s">
        <v>375</v>
      </c>
      <c r="C279" s="353"/>
      <c r="D279" s="353"/>
      <c r="E279" s="354"/>
    </row>
    <row r="280" spans="1:5" ht="45">
      <c r="A280" s="320">
        <v>30460</v>
      </c>
      <c r="B280" s="320" t="s">
        <v>22064</v>
      </c>
      <c r="C280" s="295" t="s">
        <v>112</v>
      </c>
      <c r="D280" s="296">
        <v>149.66999999999999</v>
      </c>
      <c r="E280" s="321"/>
    </row>
    <row r="281" spans="1:5" ht="30">
      <c r="A281" s="320">
        <v>30496</v>
      </c>
      <c r="B281" s="320" t="s">
        <v>377</v>
      </c>
      <c r="C281" s="295" t="s">
        <v>74</v>
      </c>
      <c r="D281" s="296">
        <v>13.25</v>
      </c>
      <c r="E281" s="354"/>
    </row>
    <row r="282" spans="1:5">
      <c r="A282" s="319">
        <v>306</v>
      </c>
      <c r="B282" s="352" t="s">
        <v>375</v>
      </c>
      <c r="C282" s="353"/>
      <c r="D282" s="353"/>
      <c r="E282" s="321"/>
    </row>
    <row r="283" spans="1:5" ht="30">
      <c r="A283" s="320">
        <v>30665</v>
      </c>
      <c r="B283" s="320" t="s">
        <v>378</v>
      </c>
      <c r="C283" s="295" t="s">
        <v>74</v>
      </c>
      <c r="D283" s="296">
        <v>19.600000000000001</v>
      </c>
      <c r="E283" s="321"/>
    </row>
    <row r="284" spans="1:5" ht="45">
      <c r="A284" s="320">
        <v>30675</v>
      </c>
      <c r="B284" s="320" t="s">
        <v>30746</v>
      </c>
      <c r="C284" s="295" t="s">
        <v>112</v>
      </c>
      <c r="D284" s="296">
        <v>281</v>
      </c>
      <c r="E284" s="354"/>
    </row>
    <row r="285" spans="1:5" ht="45">
      <c r="A285" s="320">
        <v>30676</v>
      </c>
      <c r="B285" s="320" t="s">
        <v>30747</v>
      </c>
      <c r="C285" s="295" t="s">
        <v>112</v>
      </c>
      <c r="D285" s="296">
        <v>281</v>
      </c>
      <c r="E285" s="321"/>
    </row>
    <row r="286" spans="1:5" ht="45">
      <c r="A286" s="320">
        <v>30677</v>
      </c>
      <c r="B286" s="320" t="s">
        <v>30748</v>
      </c>
      <c r="C286" s="295" t="s">
        <v>112</v>
      </c>
      <c r="D286" s="296">
        <v>333.75</v>
      </c>
      <c r="E286" s="321"/>
    </row>
    <row r="287" spans="1:5">
      <c r="A287" s="319">
        <v>308</v>
      </c>
      <c r="B287" s="352" t="s">
        <v>379</v>
      </c>
      <c r="C287" s="353"/>
      <c r="D287" s="353"/>
      <c r="E287" s="321"/>
    </row>
    <row r="288" spans="1:5" ht="30">
      <c r="A288" s="320">
        <v>30868</v>
      </c>
      <c r="B288" s="320" t="s">
        <v>22065</v>
      </c>
      <c r="C288" s="295" t="s">
        <v>72</v>
      </c>
      <c r="D288" s="296">
        <v>538.87</v>
      </c>
      <c r="E288" s="321"/>
    </row>
    <row r="289" spans="1:5">
      <c r="A289" s="319">
        <v>309</v>
      </c>
      <c r="B289" s="352" t="s">
        <v>379</v>
      </c>
      <c r="C289" s="353"/>
      <c r="D289" s="353"/>
      <c r="E289" s="354"/>
    </row>
    <row r="290" spans="1:5" ht="30">
      <c r="A290" s="320">
        <v>30951</v>
      </c>
      <c r="B290" s="320" t="s">
        <v>22066</v>
      </c>
      <c r="C290" s="295" t="s">
        <v>72</v>
      </c>
      <c r="D290" s="296">
        <v>258.16000000000003</v>
      </c>
      <c r="E290" s="321"/>
    </row>
    <row r="291" spans="1:5">
      <c r="A291" s="319">
        <v>314</v>
      </c>
      <c r="B291" s="352" t="s">
        <v>379</v>
      </c>
      <c r="C291" s="353"/>
      <c r="D291" s="353"/>
      <c r="E291" s="354"/>
    </row>
    <row r="292" spans="1:5" ht="30">
      <c r="A292" s="320">
        <v>31443</v>
      </c>
      <c r="B292" s="320" t="s">
        <v>22067</v>
      </c>
      <c r="C292" s="295" t="s">
        <v>72</v>
      </c>
      <c r="D292" s="296">
        <v>275.20999999999998</v>
      </c>
      <c r="E292" s="321"/>
    </row>
    <row r="293" spans="1:5">
      <c r="A293" s="319">
        <v>315</v>
      </c>
      <c r="B293" s="352" t="s">
        <v>380</v>
      </c>
      <c r="C293" s="353"/>
      <c r="D293" s="353"/>
      <c r="E293" s="354"/>
    </row>
    <row r="294" spans="1:5" ht="30">
      <c r="A294" s="320">
        <v>31507</v>
      </c>
      <c r="B294" s="320" t="s">
        <v>381</v>
      </c>
      <c r="C294" s="295" t="s">
        <v>112</v>
      </c>
      <c r="D294" s="296">
        <v>118.17</v>
      </c>
      <c r="E294" s="321"/>
    </row>
    <row r="295" spans="1:5" ht="30">
      <c r="A295" s="320">
        <v>31508</v>
      </c>
      <c r="B295" s="320" t="s">
        <v>30749</v>
      </c>
      <c r="C295" s="295" t="s">
        <v>112</v>
      </c>
      <c r="D295" s="296">
        <v>144.37</v>
      </c>
      <c r="E295" s="354"/>
    </row>
    <row r="296" spans="1:5">
      <c r="A296" s="320">
        <v>31511</v>
      </c>
      <c r="B296" s="320" t="s">
        <v>382</v>
      </c>
      <c r="C296" s="295" t="s">
        <v>112</v>
      </c>
      <c r="D296" s="296">
        <v>3.22</v>
      </c>
      <c r="E296" s="321"/>
    </row>
    <row r="297" spans="1:5">
      <c r="A297" s="320">
        <v>31515</v>
      </c>
      <c r="B297" s="320" t="s">
        <v>3903</v>
      </c>
      <c r="C297" s="295" t="s">
        <v>112</v>
      </c>
      <c r="D297" s="296">
        <v>64.989999999999995</v>
      </c>
      <c r="E297" s="321"/>
    </row>
    <row r="298" spans="1:5">
      <c r="A298" s="320">
        <v>31516</v>
      </c>
      <c r="B298" s="320" t="s">
        <v>383</v>
      </c>
      <c r="C298" s="295" t="s">
        <v>112</v>
      </c>
      <c r="D298" s="296">
        <v>2.75</v>
      </c>
      <c r="E298" s="321"/>
    </row>
    <row r="299" spans="1:5">
      <c r="A299" s="320">
        <v>31517</v>
      </c>
      <c r="B299" s="320" t="s">
        <v>384</v>
      </c>
      <c r="C299" s="295" t="s">
        <v>112</v>
      </c>
      <c r="D299" s="296">
        <v>44.66</v>
      </c>
      <c r="E299" s="321"/>
    </row>
    <row r="300" spans="1:5" ht="30">
      <c r="A300" s="320">
        <v>31518</v>
      </c>
      <c r="B300" s="320" t="s">
        <v>385</v>
      </c>
      <c r="C300" s="295" t="s">
        <v>112</v>
      </c>
      <c r="D300" s="296">
        <v>54.61</v>
      </c>
      <c r="E300" s="321"/>
    </row>
    <row r="301" spans="1:5">
      <c r="A301" s="320">
        <v>31519</v>
      </c>
      <c r="B301" s="320" t="s">
        <v>386</v>
      </c>
      <c r="C301" s="295" t="s">
        <v>112</v>
      </c>
      <c r="D301" s="296">
        <v>25.9</v>
      </c>
      <c r="E301" s="321"/>
    </row>
    <row r="302" spans="1:5">
      <c r="A302" s="320">
        <v>31548</v>
      </c>
      <c r="B302" s="320" t="s">
        <v>387</v>
      </c>
      <c r="C302" s="295" t="s">
        <v>112</v>
      </c>
      <c r="D302" s="296">
        <v>17.86</v>
      </c>
      <c r="E302" s="321"/>
    </row>
    <row r="303" spans="1:5" ht="30">
      <c r="A303" s="320">
        <v>31570</v>
      </c>
      <c r="B303" s="320" t="s">
        <v>388</v>
      </c>
      <c r="C303" s="295" t="s">
        <v>112</v>
      </c>
      <c r="D303" s="296">
        <v>6.62</v>
      </c>
      <c r="E303" s="321"/>
    </row>
    <row r="304" spans="1:5" ht="30">
      <c r="A304" s="320">
        <v>31571</v>
      </c>
      <c r="B304" s="320" t="s">
        <v>389</v>
      </c>
      <c r="C304" s="295" t="s">
        <v>112</v>
      </c>
      <c r="D304" s="296">
        <v>7.62</v>
      </c>
      <c r="E304" s="321"/>
    </row>
    <row r="305" spans="1:5">
      <c r="A305" s="320">
        <v>31581</v>
      </c>
      <c r="B305" s="320" t="s">
        <v>390</v>
      </c>
      <c r="C305" s="295" t="s">
        <v>112</v>
      </c>
      <c r="D305" s="296">
        <v>43.28</v>
      </c>
      <c r="E305" s="321"/>
    </row>
    <row r="306" spans="1:5" ht="30">
      <c r="A306" s="320">
        <v>31584</v>
      </c>
      <c r="B306" s="320" t="s">
        <v>391</v>
      </c>
      <c r="C306" s="295" t="s">
        <v>112</v>
      </c>
      <c r="D306" s="296">
        <v>7.48</v>
      </c>
      <c r="E306" s="321"/>
    </row>
    <row r="307" spans="1:5" ht="30">
      <c r="A307" s="319">
        <v>316</v>
      </c>
      <c r="B307" s="352" t="s">
        <v>392</v>
      </c>
      <c r="C307" s="353"/>
      <c r="D307" s="353"/>
      <c r="E307" s="321"/>
    </row>
    <row r="308" spans="1:5" ht="30">
      <c r="A308" s="320">
        <v>31601</v>
      </c>
      <c r="B308" s="320" t="s">
        <v>2321</v>
      </c>
      <c r="C308" s="295" t="s">
        <v>112</v>
      </c>
      <c r="D308" s="296">
        <v>29.06</v>
      </c>
      <c r="E308" s="321"/>
    </row>
    <row r="309" spans="1:5" ht="15" customHeight="1">
      <c r="A309" s="320">
        <v>31647</v>
      </c>
      <c r="B309" s="320" t="s">
        <v>393</v>
      </c>
      <c r="C309" s="295" t="s">
        <v>112</v>
      </c>
      <c r="D309" s="296">
        <v>26.81</v>
      </c>
      <c r="E309" s="354"/>
    </row>
    <row r="310" spans="1:5">
      <c r="A310" s="319">
        <v>317</v>
      </c>
      <c r="B310" s="352" t="s">
        <v>379</v>
      </c>
      <c r="C310" s="353"/>
      <c r="D310" s="353"/>
      <c r="E310" s="321"/>
    </row>
    <row r="311" spans="1:5" ht="30">
      <c r="A311" s="320">
        <v>31733</v>
      </c>
      <c r="B311" s="320" t="s">
        <v>394</v>
      </c>
      <c r="C311" s="295" t="s">
        <v>72</v>
      </c>
      <c r="D311" s="296">
        <v>321.77</v>
      </c>
      <c r="E311" s="321"/>
    </row>
    <row r="312" spans="1:5" ht="30">
      <c r="A312" s="319">
        <v>318</v>
      </c>
      <c r="B312" s="352" t="s">
        <v>392</v>
      </c>
      <c r="C312" s="353"/>
      <c r="D312" s="353"/>
      <c r="E312" s="354"/>
    </row>
    <row r="313" spans="1:5" ht="30">
      <c r="A313" s="320">
        <v>31811</v>
      </c>
      <c r="B313" s="320" t="s">
        <v>395</v>
      </c>
      <c r="C313" s="295" t="s">
        <v>112</v>
      </c>
      <c r="D313" s="296">
        <v>87.44</v>
      </c>
      <c r="E313" s="321"/>
    </row>
    <row r="314" spans="1:5" ht="15" customHeight="1">
      <c r="A314" s="320">
        <v>31812</v>
      </c>
      <c r="B314" s="320" t="s">
        <v>396</v>
      </c>
      <c r="C314" s="295" t="s">
        <v>112</v>
      </c>
      <c r="D314" s="296">
        <v>73.14</v>
      </c>
      <c r="E314" s="354"/>
    </row>
    <row r="315" spans="1:5" ht="30">
      <c r="A315" s="320">
        <v>31813</v>
      </c>
      <c r="B315" s="320" t="s">
        <v>397</v>
      </c>
      <c r="C315" s="295" t="s">
        <v>112</v>
      </c>
      <c r="D315" s="296">
        <v>35.49</v>
      </c>
      <c r="E315" s="321"/>
    </row>
    <row r="316" spans="1:5" ht="30">
      <c r="A316" s="319">
        <v>320</v>
      </c>
      <c r="B316" s="352" t="s">
        <v>398</v>
      </c>
      <c r="C316" s="353"/>
      <c r="D316" s="353"/>
      <c r="E316" s="321"/>
    </row>
    <row r="317" spans="1:5">
      <c r="A317" s="320">
        <v>32001</v>
      </c>
      <c r="B317" s="320" t="s">
        <v>399</v>
      </c>
      <c r="C317" s="295" t="s">
        <v>72</v>
      </c>
      <c r="D317" s="296">
        <v>35</v>
      </c>
      <c r="E317" s="321"/>
    </row>
    <row r="318" spans="1:5" ht="15" customHeight="1">
      <c r="A318" s="319">
        <v>321</v>
      </c>
      <c r="B318" s="352" t="s">
        <v>400</v>
      </c>
      <c r="C318" s="353"/>
      <c r="D318" s="353"/>
      <c r="E318" s="354"/>
    </row>
    <row r="319" spans="1:5" ht="30">
      <c r="A319" s="320">
        <v>32147</v>
      </c>
      <c r="B319" s="320" t="s">
        <v>401</v>
      </c>
      <c r="C319" s="295" t="s">
        <v>72</v>
      </c>
      <c r="D319" s="296">
        <v>36.26</v>
      </c>
      <c r="E319" s="321"/>
    </row>
    <row r="320" spans="1:5" ht="15" customHeight="1">
      <c r="A320" s="319">
        <v>322</v>
      </c>
      <c r="B320" s="352" t="s">
        <v>400</v>
      </c>
      <c r="C320" s="353"/>
      <c r="D320" s="353"/>
      <c r="E320" s="354"/>
    </row>
    <row r="321" spans="1:5" ht="30">
      <c r="A321" s="320">
        <v>32219</v>
      </c>
      <c r="B321" s="320" t="s">
        <v>402</v>
      </c>
      <c r="C321" s="295" t="s">
        <v>72</v>
      </c>
      <c r="D321" s="296">
        <v>119.71</v>
      </c>
      <c r="E321" s="321"/>
    </row>
    <row r="322" spans="1:5" ht="15" customHeight="1">
      <c r="A322" s="320">
        <v>32223</v>
      </c>
      <c r="B322" s="320" t="s">
        <v>403</v>
      </c>
      <c r="C322" s="295" t="s">
        <v>72</v>
      </c>
      <c r="D322" s="296">
        <v>36.26</v>
      </c>
      <c r="E322" s="354"/>
    </row>
    <row r="323" spans="1:5">
      <c r="A323" s="319">
        <v>325</v>
      </c>
      <c r="B323" s="352" t="s">
        <v>404</v>
      </c>
      <c r="C323" s="353"/>
      <c r="D323" s="353"/>
      <c r="E323" s="321"/>
    </row>
    <row r="324" spans="1:5" ht="30">
      <c r="A324" s="320">
        <v>32502</v>
      </c>
      <c r="B324" s="320" t="s">
        <v>405</v>
      </c>
      <c r="C324" s="295" t="s">
        <v>72</v>
      </c>
      <c r="D324" s="296">
        <v>241.3</v>
      </c>
      <c r="E324" s="321"/>
    </row>
    <row r="325" spans="1:5" ht="30">
      <c r="A325" s="320">
        <v>32505</v>
      </c>
      <c r="B325" s="320" t="s">
        <v>406</v>
      </c>
      <c r="C325" s="295" t="s">
        <v>72</v>
      </c>
      <c r="D325" s="296">
        <v>185.45</v>
      </c>
      <c r="E325" s="354"/>
    </row>
    <row r="326" spans="1:5" ht="30">
      <c r="A326" s="320">
        <v>330</v>
      </c>
      <c r="B326" s="320" t="s">
        <v>407</v>
      </c>
      <c r="C326" s="295"/>
      <c r="D326" s="296"/>
      <c r="E326" s="321"/>
    </row>
    <row r="327" spans="1:5" ht="30">
      <c r="A327" s="319">
        <v>33023</v>
      </c>
      <c r="B327" s="352" t="s">
        <v>408</v>
      </c>
      <c r="C327" s="353" t="s">
        <v>72</v>
      </c>
      <c r="D327" s="353">
        <v>54.33</v>
      </c>
      <c r="E327" s="321"/>
    </row>
    <row r="328" spans="1:5" ht="30">
      <c r="A328" s="320">
        <v>335</v>
      </c>
      <c r="B328" s="320" t="s">
        <v>409</v>
      </c>
      <c r="C328" s="295"/>
      <c r="D328" s="296"/>
      <c r="E328" s="321"/>
    </row>
    <row r="329" spans="1:5" ht="15" customHeight="1">
      <c r="A329" s="319">
        <v>33503</v>
      </c>
      <c r="B329" s="352" t="s">
        <v>410</v>
      </c>
      <c r="C329" s="353" t="s">
        <v>74</v>
      </c>
      <c r="D329" s="353">
        <v>4.13</v>
      </c>
      <c r="E329" s="354"/>
    </row>
    <row r="330" spans="1:5" ht="30">
      <c r="A330" s="320">
        <v>33506</v>
      </c>
      <c r="B330" s="320" t="s">
        <v>411</v>
      </c>
      <c r="C330" s="295" t="s">
        <v>74</v>
      </c>
      <c r="D330" s="296">
        <v>28.93</v>
      </c>
      <c r="E330" s="321"/>
    </row>
    <row r="331" spans="1:5" ht="15" customHeight="1">
      <c r="A331" s="320">
        <v>33511</v>
      </c>
      <c r="B331" s="320" t="s">
        <v>412</v>
      </c>
      <c r="C331" s="295" t="s">
        <v>74</v>
      </c>
      <c r="D331" s="296">
        <v>32.22</v>
      </c>
      <c r="E331" s="354"/>
    </row>
    <row r="332" spans="1:5">
      <c r="A332" s="320">
        <v>33513</v>
      </c>
      <c r="B332" s="320" t="s">
        <v>413</v>
      </c>
      <c r="C332" s="295" t="s">
        <v>74</v>
      </c>
      <c r="D332" s="296">
        <v>29.33</v>
      </c>
      <c r="E332" s="321"/>
    </row>
    <row r="333" spans="1:5" ht="30">
      <c r="A333" s="320">
        <v>33518</v>
      </c>
      <c r="B333" s="320" t="s">
        <v>414</v>
      </c>
      <c r="C333" s="295" t="s">
        <v>74</v>
      </c>
      <c r="D333" s="296">
        <v>48.56</v>
      </c>
      <c r="E333" s="321"/>
    </row>
    <row r="334" spans="1:5" ht="30">
      <c r="A334" s="320">
        <v>33556</v>
      </c>
      <c r="B334" s="320" t="s">
        <v>415</v>
      </c>
      <c r="C334" s="295" t="s">
        <v>74</v>
      </c>
      <c r="D334" s="296">
        <v>3.77</v>
      </c>
      <c r="E334" s="321"/>
    </row>
    <row r="335" spans="1:5" ht="30">
      <c r="A335" s="320">
        <v>33599</v>
      </c>
      <c r="B335" s="320" t="s">
        <v>2433</v>
      </c>
      <c r="C335" s="295" t="s">
        <v>74</v>
      </c>
      <c r="D335" s="296">
        <v>12.72</v>
      </c>
      <c r="E335" s="321"/>
    </row>
    <row r="336" spans="1:5">
      <c r="A336" s="320">
        <v>340</v>
      </c>
      <c r="B336" s="320" t="s">
        <v>416</v>
      </c>
      <c r="C336" s="295"/>
      <c r="D336" s="296"/>
      <c r="E336" s="321"/>
    </row>
    <row r="337" spans="1:5" ht="30">
      <c r="A337" s="319">
        <v>34005</v>
      </c>
      <c r="B337" s="352" t="s">
        <v>417</v>
      </c>
      <c r="C337" s="353" t="s">
        <v>72</v>
      </c>
      <c r="D337" s="353">
        <v>29.5</v>
      </c>
      <c r="E337" s="321"/>
    </row>
    <row r="338" spans="1:5">
      <c r="A338" s="320">
        <v>341</v>
      </c>
      <c r="B338" s="320" t="s">
        <v>418</v>
      </c>
      <c r="C338" s="295"/>
      <c r="D338" s="296"/>
      <c r="E338" s="321"/>
    </row>
    <row r="339" spans="1:5" ht="30">
      <c r="A339" s="319">
        <v>34114</v>
      </c>
      <c r="B339" s="352" t="s">
        <v>419</v>
      </c>
      <c r="C339" s="353" t="s">
        <v>72</v>
      </c>
      <c r="D339" s="353">
        <v>34.6</v>
      </c>
      <c r="E339" s="354"/>
    </row>
    <row r="340" spans="1:5">
      <c r="A340" s="320">
        <v>343</v>
      </c>
      <c r="B340" s="320" t="s">
        <v>3904</v>
      </c>
      <c r="C340" s="295"/>
      <c r="D340" s="296"/>
      <c r="E340" s="321"/>
    </row>
    <row r="341" spans="1:5" ht="30">
      <c r="A341" s="319">
        <v>34383</v>
      </c>
      <c r="B341" s="352" t="s">
        <v>14960</v>
      </c>
      <c r="C341" s="353" t="s">
        <v>112</v>
      </c>
      <c r="D341" s="353">
        <v>25.71</v>
      </c>
      <c r="E341" s="354"/>
    </row>
    <row r="342" spans="1:5">
      <c r="A342" s="320">
        <v>34384</v>
      </c>
      <c r="B342" s="320" t="s">
        <v>3905</v>
      </c>
      <c r="C342" s="295" t="s">
        <v>112</v>
      </c>
      <c r="D342" s="296">
        <v>32.36</v>
      </c>
      <c r="E342" s="321"/>
    </row>
    <row r="343" spans="1:5">
      <c r="A343" s="320">
        <v>345</v>
      </c>
      <c r="B343" s="320" t="s">
        <v>420</v>
      </c>
      <c r="C343" s="295"/>
      <c r="D343" s="296"/>
      <c r="E343" s="354"/>
    </row>
    <row r="344" spans="1:5" ht="30">
      <c r="A344" s="319">
        <v>34544</v>
      </c>
      <c r="B344" s="352" t="s">
        <v>421</v>
      </c>
      <c r="C344" s="353" t="s">
        <v>70</v>
      </c>
      <c r="D344" s="353">
        <v>28.52</v>
      </c>
      <c r="E344" s="321"/>
    </row>
    <row r="345" spans="1:5">
      <c r="A345" s="320">
        <v>346</v>
      </c>
      <c r="B345" s="320" t="s">
        <v>422</v>
      </c>
      <c r="C345" s="295"/>
      <c r="D345" s="296"/>
      <c r="E345" s="321"/>
    </row>
    <row r="346" spans="1:5" ht="30">
      <c r="A346" s="319">
        <v>34656</v>
      </c>
      <c r="B346" s="352" t="s">
        <v>2434</v>
      </c>
      <c r="C346" s="353" t="s">
        <v>72</v>
      </c>
      <c r="D346" s="353">
        <v>35.65</v>
      </c>
      <c r="E346" s="354"/>
    </row>
    <row r="347" spans="1:5" ht="30">
      <c r="A347" s="320">
        <v>34661</v>
      </c>
      <c r="B347" s="320" t="s">
        <v>423</v>
      </c>
      <c r="C347" s="295" t="s">
        <v>72</v>
      </c>
      <c r="D347" s="296">
        <v>38.1</v>
      </c>
      <c r="E347" s="321"/>
    </row>
    <row r="348" spans="1:5" ht="30">
      <c r="A348" s="320">
        <v>34666</v>
      </c>
      <c r="B348" s="320" t="s">
        <v>2435</v>
      </c>
      <c r="C348" s="295" t="s">
        <v>72</v>
      </c>
      <c r="D348" s="296">
        <v>35.65</v>
      </c>
      <c r="E348" s="354"/>
    </row>
    <row r="349" spans="1:5">
      <c r="A349" s="320">
        <v>347</v>
      </c>
      <c r="B349" s="320" t="s">
        <v>422</v>
      </c>
      <c r="C349" s="295"/>
      <c r="D349" s="296"/>
      <c r="E349" s="321"/>
    </row>
    <row r="350" spans="1:5" ht="30">
      <c r="A350" s="319">
        <v>34787</v>
      </c>
      <c r="B350" s="352" t="s">
        <v>3906</v>
      </c>
      <c r="C350" s="353" t="s">
        <v>72</v>
      </c>
      <c r="D350" s="353">
        <v>40.770000000000003</v>
      </c>
      <c r="E350" s="321"/>
    </row>
    <row r="351" spans="1:5">
      <c r="A351" s="320">
        <v>348</v>
      </c>
      <c r="B351" s="320" t="s">
        <v>446</v>
      </c>
      <c r="C351" s="295"/>
      <c r="D351" s="296"/>
      <c r="E351" s="321"/>
    </row>
    <row r="352" spans="1:5" ht="45">
      <c r="A352" s="319">
        <v>34850</v>
      </c>
      <c r="B352" s="352" t="s">
        <v>30750</v>
      </c>
      <c r="C352" s="353" t="s">
        <v>68</v>
      </c>
      <c r="D352" s="353">
        <v>75.12</v>
      </c>
      <c r="E352" s="354"/>
    </row>
    <row r="353" spans="1:5">
      <c r="A353" s="320">
        <v>351</v>
      </c>
      <c r="B353" s="320" t="s">
        <v>424</v>
      </c>
      <c r="C353" s="295"/>
      <c r="D353" s="296"/>
      <c r="E353" s="321"/>
    </row>
    <row r="354" spans="1:5">
      <c r="A354" s="320">
        <v>35114</v>
      </c>
      <c r="B354" s="320" t="s">
        <v>425</v>
      </c>
      <c r="C354" s="295" t="s">
        <v>74</v>
      </c>
      <c r="D354" s="296">
        <v>0.81</v>
      </c>
      <c r="E354" s="354"/>
    </row>
    <row r="355" spans="1:5" ht="30">
      <c r="A355" s="320">
        <v>35144</v>
      </c>
      <c r="B355" s="320" t="s">
        <v>426</v>
      </c>
      <c r="C355" s="295" t="s">
        <v>72</v>
      </c>
      <c r="D355" s="296">
        <v>87.21</v>
      </c>
      <c r="E355" s="321"/>
    </row>
    <row r="356" spans="1:5" ht="30">
      <c r="A356" s="320">
        <v>35145</v>
      </c>
      <c r="B356" s="320" t="s">
        <v>427</v>
      </c>
      <c r="C356" s="295" t="s">
        <v>72</v>
      </c>
      <c r="D356" s="296">
        <v>40.25</v>
      </c>
      <c r="E356" s="321"/>
    </row>
    <row r="357" spans="1:5" ht="30">
      <c r="A357" s="319">
        <v>35155</v>
      </c>
      <c r="B357" s="352" t="s">
        <v>22068</v>
      </c>
      <c r="C357" s="353" t="s">
        <v>72</v>
      </c>
      <c r="D357" s="353">
        <v>110.34</v>
      </c>
      <c r="E357" s="321"/>
    </row>
    <row r="358" spans="1:5" ht="30">
      <c r="A358" s="320">
        <v>352</v>
      </c>
      <c r="B358" s="320" t="s">
        <v>3907</v>
      </c>
      <c r="C358" s="295"/>
      <c r="D358" s="296"/>
      <c r="E358" s="321"/>
    </row>
    <row r="359" spans="1:5" ht="15" customHeight="1">
      <c r="A359" s="319">
        <v>35211</v>
      </c>
      <c r="B359" s="352" t="s">
        <v>3908</v>
      </c>
      <c r="C359" s="353" t="s">
        <v>114</v>
      </c>
      <c r="D359" s="353">
        <v>11.42</v>
      </c>
      <c r="E359" s="354"/>
    </row>
    <row r="360" spans="1:5">
      <c r="A360" s="320">
        <v>355</v>
      </c>
      <c r="B360" s="320" t="s">
        <v>428</v>
      </c>
      <c r="C360" s="295"/>
      <c r="D360" s="296"/>
      <c r="E360" s="321"/>
    </row>
    <row r="361" spans="1:5" ht="30">
      <c r="A361" s="320">
        <v>35504</v>
      </c>
      <c r="B361" s="320" t="s">
        <v>429</v>
      </c>
      <c r="C361" s="295" t="s">
        <v>70</v>
      </c>
      <c r="D361" s="296">
        <v>0.72</v>
      </c>
      <c r="E361" s="354"/>
    </row>
    <row r="362" spans="1:5" ht="30">
      <c r="A362" s="320">
        <v>35571</v>
      </c>
      <c r="B362" s="320" t="s">
        <v>430</v>
      </c>
      <c r="C362" s="295" t="s">
        <v>72</v>
      </c>
      <c r="D362" s="296">
        <v>138.19999999999999</v>
      </c>
      <c r="E362" s="321"/>
    </row>
    <row r="363" spans="1:5" ht="30">
      <c r="A363" s="319">
        <v>35579</v>
      </c>
      <c r="B363" s="352" t="s">
        <v>431</v>
      </c>
      <c r="C363" s="353" t="s">
        <v>72</v>
      </c>
      <c r="D363" s="353">
        <v>106.63</v>
      </c>
      <c r="E363" s="321"/>
    </row>
    <row r="364" spans="1:5" ht="30">
      <c r="A364" s="320">
        <v>356</v>
      </c>
      <c r="B364" s="320" t="s">
        <v>432</v>
      </c>
      <c r="C364" s="295"/>
      <c r="D364" s="296"/>
      <c r="E364" s="321"/>
    </row>
    <row r="365" spans="1:5" ht="15" customHeight="1">
      <c r="A365" s="319">
        <v>35625</v>
      </c>
      <c r="B365" s="352" t="s">
        <v>433</v>
      </c>
      <c r="C365" s="353" t="s">
        <v>72</v>
      </c>
      <c r="D365" s="353">
        <v>82.05</v>
      </c>
      <c r="E365" s="354"/>
    </row>
    <row r="366" spans="1:5">
      <c r="A366" s="320">
        <v>360</v>
      </c>
      <c r="B366" s="320" t="s">
        <v>434</v>
      </c>
      <c r="C366" s="295"/>
      <c r="D366" s="296"/>
      <c r="E366" s="321"/>
    </row>
    <row r="367" spans="1:5">
      <c r="A367" s="320">
        <v>36002</v>
      </c>
      <c r="B367" s="320" t="s">
        <v>435</v>
      </c>
      <c r="C367" s="295" t="s">
        <v>74</v>
      </c>
      <c r="D367" s="296">
        <v>10.27</v>
      </c>
      <c r="E367" s="354"/>
    </row>
    <row r="368" spans="1:5" ht="30">
      <c r="A368" s="320">
        <v>36010</v>
      </c>
      <c r="B368" s="320" t="s">
        <v>436</v>
      </c>
      <c r="C368" s="295" t="s">
        <v>74</v>
      </c>
      <c r="D368" s="296">
        <v>10.1</v>
      </c>
      <c r="E368" s="321"/>
    </row>
    <row r="369" spans="1:5">
      <c r="A369" s="320">
        <v>36012</v>
      </c>
      <c r="B369" s="320" t="s">
        <v>437</v>
      </c>
      <c r="C369" s="295" t="s">
        <v>74</v>
      </c>
      <c r="D369" s="296">
        <v>1.73</v>
      </c>
      <c r="E369" s="321"/>
    </row>
    <row r="370" spans="1:5" ht="30">
      <c r="A370" s="320">
        <v>36018</v>
      </c>
      <c r="B370" s="320" t="s">
        <v>438</v>
      </c>
      <c r="C370" s="295" t="s">
        <v>74</v>
      </c>
      <c r="D370" s="296">
        <v>13.9</v>
      </c>
      <c r="E370" s="321"/>
    </row>
    <row r="371" spans="1:5" ht="30">
      <c r="A371" s="320">
        <v>36034</v>
      </c>
      <c r="B371" s="320" t="s">
        <v>439</v>
      </c>
      <c r="C371" s="295" t="s">
        <v>74</v>
      </c>
      <c r="D371" s="296">
        <v>27.45</v>
      </c>
      <c r="E371" s="321"/>
    </row>
    <row r="372" spans="1:5" ht="30">
      <c r="A372" s="320">
        <v>36044</v>
      </c>
      <c r="B372" s="320" t="s">
        <v>440</v>
      </c>
      <c r="C372" s="295" t="s">
        <v>74</v>
      </c>
      <c r="D372" s="296">
        <v>19.95</v>
      </c>
      <c r="E372" s="321"/>
    </row>
    <row r="373" spans="1:5" ht="30">
      <c r="A373" s="319">
        <v>36091</v>
      </c>
      <c r="B373" s="352" t="s">
        <v>3909</v>
      </c>
      <c r="C373" s="353" t="s">
        <v>74</v>
      </c>
      <c r="D373" s="353">
        <v>13.73</v>
      </c>
      <c r="E373" s="321"/>
    </row>
    <row r="374" spans="1:5" ht="30">
      <c r="A374" s="320">
        <v>362</v>
      </c>
      <c r="B374" s="320" t="s">
        <v>441</v>
      </c>
      <c r="C374" s="295"/>
      <c r="D374" s="296"/>
      <c r="E374" s="321"/>
    </row>
    <row r="375" spans="1:5" ht="15" customHeight="1">
      <c r="A375" s="319">
        <v>36221</v>
      </c>
      <c r="B375" s="352" t="s">
        <v>442</v>
      </c>
      <c r="C375" s="353" t="s">
        <v>74</v>
      </c>
      <c r="D375" s="353">
        <v>13.88</v>
      </c>
      <c r="E375" s="354"/>
    </row>
    <row r="376" spans="1:5">
      <c r="A376" s="320">
        <v>365</v>
      </c>
      <c r="B376" s="320" t="s">
        <v>56</v>
      </c>
      <c r="C376" s="295"/>
      <c r="D376" s="296"/>
      <c r="E376" s="321"/>
    </row>
    <row r="377" spans="1:5" ht="15" customHeight="1">
      <c r="A377" s="319">
        <v>36506</v>
      </c>
      <c r="B377" s="352" t="s">
        <v>14961</v>
      </c>
      <c r="C377" s="353" t="s">
        <v>74</v>
      </c>
      <c r="D377" s="353">
        <v>17.649999999999999</v>
      </c>
      <c r="E377" s="354"/>
    </row>
    <row r="378" spans="1:5" ht="30">
      <c r="A378" s="320">
        <v>36512</v>
      </c>
      <c r="B378" s="320" t="s">
        <v>443</v>
      </c>
      <c r="C378" s="295" t="s">
        <v>112</v>
      </c>
      <c r="D378" s="296">
        <v>0.78</v>
      </c>
      <c r="E378" s="321"/>
    </row>
    <row r="379" spans="1:5" ht="30">
      <c r="A379" s="320">
        <v>36514</v>
      </c>
      <c r="B379" s="320" t="s">
        <v>444</v>
      </c>
      <c r="C379" s="295" t="s">
        <v>112</v>
      </c>
      <c r="D379" s="296">
        <v>1.06</v>
      </c>
      <c r="E379" s="354"/>
    </row>
    <row r="380" spans="1:5" ht="30">
      <c r="A380" s="320">
        <v>36517</v>
      </c>
      <c r="B380" s="320" t="s">
        <v>445</v>
      </c>
      <c r="C380" s="295" t="s">
        <v>112</v>
      </c>
      <c r="D380" s="296">
        <v>0.67</v>
      </c>
      <c r="E380" s="321"/>
    </row>
    <row r="381" spans="1:5">
      <c r="A381" s="320">
        <v>368</v>
      </c>
      <c r="B381" s="320" t="s">
        <v>446</v>
      </c>
      <c r="C381" s="295"/>
      <c r="D381" s="296"/>
      <c r="E381" s="321"/>
    </row>
    <row r="382" spans="1:5" ht="60">
      <c r="A382" s="319">
        <v>36825</v>
      </c>
      <c r="B382" s="352" t="s">
        <v>30751</v>
      </c>
      <c r="C382" s="353" t="s">
        <v>68</v>
      </c>
      <c r="D382" s="353">
        <v>82.81</v>
      </c>
      <c r="E382" s="321"/>
    </row>
    <row r="383" spans="1:5">
      <c r="A383" s="320">
        <v>370</v>
      </c>
      <c r="B383" s="320" t="s">
        <v>447</v>
      </c>
      <c r="C383" s="295"/>
      <c r="D383" s="296"/>
      <c r="E383" s="321"/>
    </row>
    <row r="384" spans="1:5" ht="30">
      <c r="A384" s="319">
        <v>37009</v>
      </c>
      <c r="B384" s="352" t="s">
        <v>448</v>
      </c>
      <c r="C384" s="353" t="s">
        <v>72</v>
      </c>
      <c r="D384" s="353">
        <v>101.52</v>
      </c>
      <c r="E384" s="354"/>
    </row>
    <row r="385" spans="1:5" ht="30">
      <c r="A385" s="320">
        <v>37013</v>
      </c>
      <c r="B385" s="320" t="s">
        <v>449</v>
      </c>
      <c r="C385" s="295" t="s">
        <v>72</v>
      </c>
      <c r="D385" s="296">
        <v>132.28</v>
      </c>
      <c r="E385" s="321"/>
    </row>
    <row r="386" spans="1:5">
      <c r="A386" s="320">
        <v>37043</v>
      </c>
      <c r="B386" s="320" t="s">
        <v>450</v>
      </c>
      <c r="C386" s="295" t="s">
        <v>70</v>
      </c>
      <c r="D386" s="296">
        <v>8.42</v>
      </c>
      <c r="E386" s="354"/>
    </row>
    <row r="387" spans="1:5">
      <c r="A387" s="320">
        <v>37057</v>
      </c>
      <c r="B387" s="320" t="s">
        <v>451</v>
      </c>
      <c r="C387" s="295" t="s">
        <v>72</v>
      </c>
      <c r="D387" s="296">
        <v>248.61</v>
      </c>
      <c r="E387" s="321"/>
    </row>
    <row r="388" spans="1:5" ht="30">
      <c r="A388" s="320">
        <v>37090</v>
      </c>
      <c r="B388" s="320" t="s">
        <v>452</v>
      </c>
      <c r="C388" s="295" t="s">
        <v>112</v>
      </c>
      <c r="D388" s="296">
        <v>3.15</v>
      </c>
      <c r="E388" s="321"/>
    </row>
    <row r="389" spans="1:5" ht="30">
      <c r="A389" s="320">
        <v>371</v>
      </c>
      <c r="B389" s="320" t="s">
        <v>453</v>
      </c>
      <c r="C389" s="295"/>
      <c r="D389" s="296"/>
      <c r="E389" s="321"/>
    </row>
    <row r="390" spans="1:5" ht="30">
      <c r="A390" s="319">
        <v>37103</v>
      </c>
      <c r="B390" s="352" t="s">
        <v>454</v>
      </c>
      <c r="C390" s="353" t="s">
        <v>72</v>
      </c>
      <c r="D390" s="353">
        <v>525.66999999999996</v>
      </c>
      <c r="E390" s="321"/>
    </row>
    <row r="391" spans="1:5">
      <c r="A391" s="320">
        <v>375</v>
      </c>
      <c r="B391" s="320" t="s">
        <v>455</v>
      </c>
      <c r="C391" s="295"/>
      <c r="D391" s="296"/>
      <c r="E391" s="321"/>
    </row>
    <row r="392" spans="1:5" ht="15" customHeight="1">
      <c r="A392" s="319">
        <v>37502</v>
      </c>
      <c r="B392" s="352" t="s">
        <v>456</v>
      </c>
      <c r="C392" s="353" t="s">
        <v>68</v>
      </c>
      <c r="D392" s="353">
        <v>24.59</v>
      </c>
      <c r="E392" s="354"/>
    </row>
    <row r="393" spans="1:5">
      <c r="A393" s="320">
        <v>37509</v>
      </c>
      <c r="B393" s="320" t="s">
        <v>457</v>
      </c>
      <c r="C393" s="295" t="s">
        <v>68</v>
      </c>
      <c r="D393" s="296">
        <v>55.41</v>
      </c>
      <c r="E393" s="321"/>
    </row>
    <row r="394" spans="1:5">
      <c r="A394" s="320">
        <v>37513</v>
      </c>
      <c r="B394" s="320" t="s">
        <v>458</v>
      </c>
      <c r="C394" s="295" t="s">
        <v>68</v>
      </c>
      <c r="D394" s="296">
        <v>13.8</v>
      </c>
      <c r="E394" s="354"/>
    </row>
    <row r="395" spans="1:5">
      <c r="A395" s="320">
        <v>37514</v>
      </c>
      <c r="B395" s="320" t="s">
        <v>2346</v>
      </c>
      <c r="C395" s="295" t="s">
        <v>68</v>
      </c>
      <c r="D395" s="296">
        <v>16.440000000000001</v>
      </c>
      <c r="E395" s="321"/>
    </row>
    <row r="396" spans="1:5" ht="30">
      <c r="A396" s="320">
        <v>37517</v>
      </c>
      <c r="B396" s="320" t="s">
        <v>459</v>
      </c>
      <c r="C396" s="295" t="s">
        <v>68</v>
      </c>
      <c r="D396" s="296">
        <v>13.51</v>
      </c>
      <c r="E396" s="321"/>
    </row>
    <row r="397" spans="1:5">
      <c r="A397" s="320">
        <v>37519</v>
      </c>
      <c r="B397" s="320" t="s">
        <v>460</v>
      </c>
      <c r="C397" s="295" t="s">
        <v>68</v>
      </c>
      <c r="D397" s="296">
        <v>6.51</v>
      </c>
      <c r="E397" s="321"/>
    </row>
    <row r="398" spans="1:5" ht="30">
      <c r="A398" s="320">
        <v>37564</v>
      </c>
      <c r="B398" s="320" t="s">
        <v>461</v>
      </c>
      <c r="C398" s="295" t="s">
        <v>68</v>
      </c>
      <c r="D398" s="296">
        <v>20.29</v>
      </c>
      <c r="E398" s="321"/>
    </row>
    <row r="399" spans="1:5">
      <c r="A399" s="320">
        <v>37566</v>
      </c>
      <c r="B399" s="320" t="s">
        <v>462</v>
      </c>
      <c r="C399" s="295" t="s">
        <v>68</v>
      </c>
      <c r="D399" s="296">
        <v>11.33</v>
      </c>
      <c r="E399" s="321"/>
    </row>
    <row r="400" spans="1:5">
      <c r="A400" s="320">
        <v>377</v>
      </c>
      <c r="B400" s="320" t="s">
        <v>455</v>
      </c>
      <c r="C400" s="295"/>
      <c r="D400" s="296"/>
      <c r="E400" s="321"/>
    </row>
    <row r="401" spans="1:5" ht="30">
      <c r="A401" s="319">
        <v>37733</v>
      </c>
      <c r="B401" s="352" t="s">
        <v>463</v>
      </c>
      <c r="C401" s="353" t="s">
        <v>68</v>
      </c>
      <c r="D401" s="353">
        <v>21.79</v>
      </c>
      <c r="E401" s="321"/>
    </row>
    <row r="402" spans="1:5" ht="30">
      <c r="A402" s="320">
        <v>380</v>
      </c>
      <c r="B402" s="320" t="s">
        <v>464</v>
      </c>
      <c r="C402" s="295"/>
      <c r="D402" s="296"/>
      <c r="E402" s="321"/>
    </row>
    <row r="403" spans="1:5">
      <c r="A403" s="319">
        <v>38001</v>
      </c>
      <c r="B403" s="352" t="s">
        <v>465</v>
      </c>
      <c r="C403" s="353" t="s">
        <v>68</v>
      </c>
      <c r="D403" s="353">
        <v>10.71</v>
      </c>
      <c r="E403" s="354"/>
    </row>
    <row r="404" spans="1:5">
      <c r="A404" s="320">
        <v>38003</v>
      </c>
      <c r="B404" s="320" t="s">
        <v>466</v>
      </c>
      <c r="C404" s="295" t="s">
        <v>70</v>
      </c>
      <c r="D404" s="296">
        <v>1.03</v>
      </c>
      <c r="E404" s="321"/>
    </row>
    <row r="405" spans="1:5" ht="15" customHeight="1">
      <c r="A405" s="320">
        <v>38006</v>
      </c>
      <c r="B405" s="320" t="s">
        <v>467</v>
      </c>
      <c r="C405" s="295" t="s">
        <v>68</v>
      </c>
      <c r="D405" s="296">
        <v>24.14</v>
      </c>
      <c r="E405" s="354"/>
    </row>
    <row r="406" spans="1:5" ht="30">
      <c r="A406" s="320">
        <v>38009</v>
      </c>
      <c r="B406" s="320" t="s">
        <v>468</v>
      </c>
      <c r="C406" s="295" t="s">
        <v>68</v>
      </c>
      <c r="D406" s="296">
        <v>6.51</v>
      </c>
      <c r="E406" s="321"/>
    </row>
    <row r="407" spans="1:5" ht="45">
      <c r="A407" s="888">
        <v>38012</v>
      </c>
      <c r="B407" s="320" t="s">
        <v>3910</v>
      </c>
      <c r="C407" s="295" t="s">
        <v>112</v>
      </c>
      <c r="D407" s="296">
        <v>2.2400000000000002</v>
      </c>
      <c r="E407" s="321"/>
    </row>
    <row r="408" spans="1:5">
      <c r="A408" s="320">
        <v>38013</v>
      </c>
      <c r="B408" s="320" t="s">
        <v>3911</v>
      </c>
      <c r="C408" s="295" t="s">
        <v>112</v>
      </c>
      <c r="D408" s="296">
        <v>0.62</v>
      </c>
      <c r="E408" s="321"/>
    </row>
    <row r="409" spans="1:5">
      <c r="A409" s="320">
        <v>38014</v>
      </c>
      <c r="B409" s="320" t="s">
        <v>469</v>
      </c>
      <c r="C409" s="295" t="s">
        <v>70</v>
      </c>
      <c r="D409" s="296">
        <v>4.08</v>
      </c>
      <c r="E409" s="321"/>
    </row>
    <row r="410" spans="1:5">
      <c r="A410" s="320">
        <v>38016</v>
      </c>
      <c r="B410" s="320" t="s">
        <v>470</v>
      </c>
      <c r="C410" s="295" t="s">
        <v>70</v>
      </c>
      <c r="D410" s="296">
        <v>12.24</v>
      </c>
      <c r="E410" s="321"/>
    </row>
    <row r="411" spans="1:5">
      <c r="A411" s="320">
        <v>38017</v>
      </c>
      <c r="B411" s="320" t="s">
        <v>471</v>
      </c>
      <c r="C411" s="295" t="s">
        <v>70</v>
      </c>
      <c r="D411" s="296">
        <v>2.63</v>
      </c>
      <c r="E411" s="321"/>
    </row>
    <row r="412" spans="1:5">
      <c r="A412" s="320">
        <v>38018</v>
      </c>
      <c r="B412" s="320" t="s">
        <v>472</v>
      </c>
      <c r="C412" s="295" t="s">
        <v>70</v>
      </c>
      <c r="D412" s="296">
        <v>22.12</v>
      </c>
      <c r="E412" s="321"/>
    </row>
    <row r="413" spans="1:5">
      <c r="A413" s="320">
        <v>38021</v>
      </c>
      <c r="B413" s="320" t="s">
        <v>473</v>
      </c>
      <c r="C413" s="295" t="s">
        <v>68</v>
      </c>
      <c r="D413" s="296">
        <v>49.89</v>
      </c>
      <c r="E413" s="321"/>
    </row>
    <row r="414" spans="1:5">
      <c r="A414" s="320">
        <v>38022</v>
      </c>
      <c r="B414" s="320" t="s">
        <v>474</v>
      </c>
      <c r="C414" s="295" t="s">
        <v>68</v>
      </c>
      <c r="D414" s="296">
        <v>44.38</v>
      </c>
      <c r="E414" s="321"/>
    </row>
    <row r="415" spans="1:5">
      <c r="A415" s="320">
        <v>38024</v>
      </c>
      <c r="B415" s="320" t="s">
        <v>475</v>
      </c>
      <c r="C415" s="295" t="s">
        <v>112</v>
      </c>
      <c r="D415" s="296">
        <v>4.79</v>
      </c>
      <c r="E415" s="321"/>
    </row>
    <row r="416" spans="1:5">
      <c r="A416" s="320">
        <v>38025</v>
      </c>
      <c r="B416" s="320" t="s">
        <v>476</v>
      </c>
      <c r="C416" s="295" t="s">
        <v>68</v>
      </c>
      <c r="D416" s="296">
        <v>16.28</v>
      </c>
      <c r="E416" s="321"/>
    </row>
    <row r="417" spans="1:5">
      <c r="A417" s="320">
        <v>38028</v>
      </c>
      <c r="B417" s="320" t="s">
        <v>477</v>
      </c>
      <c r="C417" s="295" t="s">
        <v>68</v>
      </c>
      <c r="D417" s="296">
        <v>13.46</v>
      </c>
      <c r="E417" s="321"/>
    </row>
    <row r="418" spans="1:5">
      <c r="A418" s="320">
        <v>38029</v>
      </c>
      <c r="B418" s="320" t="s">
        <v>478</v>
      </c>
      <c r="C418" s="295" t="s">
        <v>68</v>
      </c>
      <c r="D418" s="296">
        <v>26.93</v>
      </c>
      <c r="E418" s="321"/>
    </row>
    <row r="419" spans="1:5">
      <c r="A419" s="320">
        <v>38030</v>
      </c>
      <c r="B419" s="320" t="s">
        <v>479</v>
      </c>
      <c r="C419" s="295" t="s">
        <v>68</v>
      </c>
      <c r="D419" s="296">
        <v>34.6</v>
      </c>
      <c r="E419" s="321"/>
    </row>
    <row r="420" spans="1:5" ht="30">
      <c r="A420" s="320">
        <v>38051</v>
      </c>
      <c r="B420" s="320" t="s">
        <v>480</v>
      </c>
      <c r="C420" s="295" t="s">
        <v>68</v>
      </c>
      <c r="D420" s="296">
        <v>26.71</v>
      </c>
      <c r="E420" s="321"/>
    </row>
    <row r="421" spans="1:5" ht="30">
      <c r="A421" s="320">
        <v>38088</v>
      </c>
      <c r="B421" s="320" t="s">
        <v>481</v>
      </c>
      <c r="C421" s="295" t="s">
        <v>68</v>
      </c>
      <c r="D421" s="296">
        <v>28.36</v>
      </c>
      <c r="E421" s="321"/>
    </row>
    <row r="422" spans="1:5">
      <c r="A422" s="320">
        <v>385</v>
      </c>
      <c r="B422" s="320" t="s">
        <v>57</v>
      </c>
      <c r="C422" s="295"/>
      <c r="D422" s="296"/>
      <c r="E422" s="321"/>
    </row>
    <row r="423" spans="1:5">
      <c r="A423" s="320">
        <v>38509</v>
      </c>
      <c r="B423" s="320" t="s">
        <v>482</v>
      </c>
      <c r="C423" s="295" t="s">
        <v>72</v>
      </c>
      <c r="D423" s="296">
        <v>6.76</v>
      </c>
      <c r="E423" s="321"/>
    </row>
    <row r="424" spans="1:5">
      <c r="A424" s="319">
        <v>38511</v>
      </c>
      <c r="B424" s="352" t="s">
        <v>483</v>
      </c>
      <c r="C424" s="353" t="s">
        <v>82</v>
      </c>
      <c r="D424" s="353">
        <v>76</v>
      </c>
      <c r="E424" s="321"/>
    </row>
    <row r="425" spans="1:5">
      <c r="A425" s="320">
        <v>390</v>
      </c>
      <c r="B425" s="320" t="s">
        <v>353</v>
      </c>
      <c r="C425" s="295"/>
      <c r="D425" s="296"/>
      <c r="E425" s="321"/>
    </row>
    <row r="426" spans="1:5" ht="30">
      <c r="A426" s="320">
        <v>39002</v>
      </c>
      <c r="B426" s="320" t="s">
        <v>3912</v>
      </c>
      <c r="C426" s="295" t="s">
        <v>72</v>
      </c>
      <c r="D426" s="296">
        <v>151.66999999999999</v>
      </c>
      <c r="E426" s="354"/>
    </row>
    <row r="427" spans="1:5">
      <c r="A427" s="319">
        <v>39013</v>
      </c>
      <c r="B427" s="352" t="s">
        <v>484</v>
      </c>
      <c r="C427" s="353" t="s">
        <v>68</v>
      </c>
      <c r="D427" s="353">
        <v>7.46</v>
      </c>
      <c r="E427" s="321"/>
    </row>
    <row r="428" spans="1:5">
      <c r="A428" s="320">
        <v>39021</v>
      </c>
      <c r="B428" s="320" t="s">
        <v>485</v>
      </c>
      <c r="C428" s="295" t="s">
        <v>70</v>
      </c>
      <c r="D428" s="296">
        <v>13.9</v>
      </c>
      <c r="E428" s="321"/>
    </row>
    <row r="429" spans="1:5" ht="30">
      <c r="A429" s="320">
        <v>39044</v>
      </c>
      <c r="B429" s="320" t="s">
        <v>486</v>
      </c>
      <c r="C429" s="295" t="s">
        <v>112</v>
      </c>
      <c r="D429" s="296">
        <v>3481.67</v>
      </c>
      <c r="E429" s="354"/>
    </row>
    <row r="430" spans="1:5" ht="30">
      <c r="A430" s="320">
        <v>39072</v>
      </c>
      <c r="B430" s="320" t="s">
        <v>487</v>
      </c>
      <c r="C430" s="295" t="s">
        <v>112</v>
      </c>
      <c r="D430" s="296">
        <v>19.75</v>
      </c>
      <c r="E430" s="321"/>
    </row>
    <row r="431" spans="1:5" ht="30">
      <c r="A431" s="320">
        <v>39075</v>
      </c>
      <c r="B431" s="320" t="s">
        <v>488</v>
      </c>
      <c r="C431" s="295" t="s">
        <v>72</v>
      </c>
      <c r="D431" s="296">
        <v>478.95</v>
      </c>
      <c r="E431" s="321"/>
    </row>
    <row r="432" spans="1:5" ht="30">
      <c r="A432" s="320">
        <v>39089</v>
      </c>
      <c r="B432" s="320" t="s">
        <v>489</v>
      </c>
      <c r="C432" s="295" t="s">
        <v>112</v>
      </c>
      <c r="D432" s="297">
        <v>1075.1600000000001</v>
      </c>
      <c r="E432" s="321"/>
    </row>
    <row r="433" spans="1:5" ht="30">
      <c r="A433" s="320">
        <v>39090</v>
      </c>
      <c r="B433" s="320" t="s">
        <v>490</v>
      </c>
      <c r="C433" s="295" t="s">
        <v>75</v>
      </c>
      <c r="D433" s="296">
        <v>883.67</v>
      </c>
      <c r="E433" s="321"/>
    </row>
    <row r="434" spans="1:5">
      <c r="A434" s="320">
        <v>391</v>
      </c>
      <c r="B434" s="320" t="s">
        <v>491</v>
      </c>
      <c r="C434" s="295"/>
      <c r="D434" s="296"/>
      <c r="E434" s="321"/>
    </row>
    <row r="435" spans="1:5" ht="30">
      <c r="A435" s="320">
        <v>39113</v>
      </c>
      <c r="B435" s="320" t="s">
        <v>492</v>
      </c>
      <c r="C435" s="295" t="s">
        <v>112</v>
      </c>
      <c r="D435" s="296">
        <v>150.22</v>
      </c>
      <c r="E435" s="321"/>
    </row>
    <row r="436" spans="1:5">
      <c r="A436" s="320">
        <v>39114</v>
      </c>
      <c r="B436" s="320" t="s">
        <v>493</v>
      </c>
      <c r="C436" s="295" t="s">
        <v>112</v>
      </c>
      <c r="D436" s="297">
        <v>38.799999999999997</v>
      </c>
      <c r="E436" s="321"/>
    </row>
    <row r="437" spans="1:5" ht="30">
      <c r="A437" s="319">
        <v>39115</v>
      </c>
      <c r="B437" s="352" t="s">
        <v>494</v>
      </c>
      <c r="C437" s="353" t="s">
        <v>112</v>
      </c>
      <c r="D437" s="353">
        <v>204.89</v>
      </c>
      <c r="E437" s="321"/>
    </row>
    <row r="438" spans="1:5" ht="30">
      <c r="A438" s="320">
        <v>39123</v>
      </c>
      <c r="B438" s="320" t="s">
        <v>22069</v>
      </c>
      <c r="C438" s="295" t="s">
        <v>74</v>
      </c>
      <c r="D438" s="296">
        <v>5.73</v>
      </c>
      <c r="E438" s="321"/>
    </row>
    <row r="439" spans="1:5" ht="45">
      <c r="A439" s="320">
        <v>39125</v>
      </c>
      <c r="B439" s="320" t="s">
        <v>22070</v>
      </c>
      <c r="C439" s="295" t="s">
        <v>74</v>
      </c>
      <c r="D439" s="296">
        <v>22.85</v>
      </c>
      <c r="E439" s="354"/>
    </row>
    <row r="440" spans="1:5" ht="30">
      <c r="A440" s="320">
        <v>39165</v>
      </c>
      <c r="B440" s="320" t="s">
        <v>495</v>
      </c>
      <c r="C440" s="295" t="s">
        <v>112</v>
      </c>
      <c r="D440" s="296">
        <v>180.44</v>
      </c>
      <c r="E440" s="321"/>
    </row>
    <row r="441" spans="1:5">
      <c r="A441" s="320">
        <v>394</v>
      </c>
      <c r="B441" s="320" t="s">
        <v>491</v>
      </c>
      <c r="C441" s="295"/>
      <c r="D441" s="296"/>
      <c r="E441" s="321"/>
    </row>
    <row r="442" spans="1:5" ht="30">
      <c r="A442" s="320">
        <v>39402</v>
      </c>
      <c r="B442" s="320" t="s">
        <v>496</v>
      </c>
      <c r="C442" s="295" t="s">
        <v>112</v>
      </c>
      <c r="D442" s="296">
        <v>3025</v>
      </c>
      <c r="E442" s="321"/>
    </row>
    <row r="443" spans="1:5">
      <c r="A443" s="320">
        <v>395</v>
      </c>
      <c r="B443" s="320" t="s">
        <v>491</v>
      </c>
      <c r="C443" s="295"/>
      <c r="D443" s="296"/>
      <c r="E443" s="321"/>
    </row>
    <row r="444" spans="1:5" ht="30">
      <c r="A444" s="319">
        <v>39515</v>
      </c>
      <c r="B444" s="352" t="s">
        <v>2436</v>
      </c>
      <c r="C444" s="353" t="s">
        <v>112</v>
      </c>
      <c r="D444" s="353">
        <v>8.89</v>
      </c>
      <c r="E444" s="321"/>
    </row>
    <row r="445" spans="1:5" ht="30">
      <c r="A445" s="320">
        <v>398</v>
      </c>
      <c r="B445" s="320" t="s">
        <v>24098</v>
      </c>
      <c r="C445" s="295"/>
      <c r="D445" s="297"/>
      <c r="E445" s="321"/>
    </row>
    <row r="446" spans="1:5" ht="30">
      <c r="A446" s="319">
        <v>39841</v>
      </c>
      <c r="B446" s="352" t="s">
        <v>24099</v>
      </c>
      <c r="C446" s="353" t="s">
        <v>72</v>
      </c>
      <c r="D446" s="353">
        <v>197.68</v>
      </c>
      <c r="E446" s="354"/>
    </row>
    <row r="447" spans="1:5">
      <c r="A447" s="320">
        <v>4</v>
      </c>
      <c r="B447" s="320" t="s">
        <v>497</v>
      </c>
      <c r="C447" s="295"/>
      <c r="D447" s="296"/>
      <c r="E447" s="321"/>
    </row>
    <row r="448" spans="1:5">
      <c r="A448" s="319">
        <v>401</v>
      </c>
      <c r="B448" s="352" t="s">
        <v>498</v>
      </c>
      <c r="C448" s="353"/>
      <c r="D448" s="353"/>
      <c r="E448" s="354"/>
    </row>
    <row r="449" spans="1:5" ht="30">
      <c r="A449" s="319">
        <v>40102</v>
      </c>
      <c r="B449" s="352" t="s">
        <v>499</v>
      </c>
      <c r="C449" s="353" t="s">
        <v>112</v>
      </c>
      <c r="D449" s="353">
        <v>987.83</v>
      </c>
      <c r="E449" s="321"/>
    </row>
    <row r="450" spans="1:5" ht="30">
      <c r="A450" s="320">
        <v>40140</v>
      </c>
      <c r="B450" s="320" t="s">
        <v>500</v>
      </c>
      <c r="C450" s="295" t="s">
        <v>112</v>
      </c>
      <c r="D450" s="296">
        <v>1454.47</v>
      </c>
      <c r="E450" s="354"/>
    </row>
    <row r="451" spans="1:5" ht="30">
      <c r="A451" s="320">
        <v>40144</v>
      </c>
      <c r="B451" s="320" t="s">
        <v>14020</v>
      </c>
      <c r="C451" s="295" t="s">
        <v>112</v>
      </c>
      <c r="D451" s="296">
        <v>1383.09</v>
      </c>
      <c r="E451" s="354"/>
    </row>
    <row r="452" spans="1:5">
      <c r="A452" s="320">
        <v>402</v>
      </c>
      <c r="B452" s="320" t="s">
        <v>501</v>
      </c>
      <c r="C452" s="295"/>
      <c r="D452" s="297"/>
      <c r="E452" s="321"/>
    </row>
    <row r="453" spans="1:5" ht="30">
      <c r="A453" s="320">
        <v>40211</v>
      </c>
      <c r="B453" s="320" t="s">
        <v>14962</v>
      </c>
      <c r="C453" s="295" t="s">
        <v>112</v>
      </c>
      <c r="D453" s="297">
        <v>15.3</v>
      </c>
      <c r="E453" s="321"/>
    </row>
    <row r="454" spans="1:5">
      <c r="A454" s="320">
        <v>403</v>
      </c>
      <c r="B454" s="320" t="s">
        <v>353</v>
      </c>
      <c r="C454" s="295"/>
      <c r="D454" s="296"/>
      <c r="E454" s="321"/>
    </row>
    <row r="455" spans="1:5" ht="30">
      <c r="A455" s="319">
        <v>40303</v>
      </c>
      <c r="B455" s="352" t="s">
        <v>502</v>
      </c>
      <c r="C455" s="353" t="s">
        <v>112</v>
      </c>
      <c r="D455" s="353">
        <v>36.590000000000003</v>
      </c>
      <c r="E455" s="321"/>
    </row>
    <row r="456" spans="1:5" ht="30">
      <c r="A456" s="320">
        <v>40304</v>
      </c>
      <c r="B456" s="320" t="s">
        <v>503</v>
      </c>
      <c r="C456" s="295" t="s">
        <v>112</v>
      </c>
      <c r="D456" s="296">
        <v>44.73</v>
      </c>
      <c r="E456" s="321"/>
    </row>
    <row r="457" spans="1:5" ht="30">
      <c r="A457" s="319">
        <v>40305</v>
      </c>
      <c r="B457" s="352" t="s">
        <v>504</v>
      </c>
      <c r="C457" s="353" t="s">
        <v>112</v>
      </c>
      <c r="D457" s="353">
        <v>56.02</v>
      </c>
      <c r="E457" s="354"/>
    </row>
    <row r="458" spans="1:5" ht="30">
      <c r="A458" s="320">
        <v>40306</v>
      </c>
      <c r="B458" s="320" t="s">
        <v>505</v>
      </c>
      <c r="C458" s="295" t="s">
        <v>112</v>
      </c>
      <c r="D458" s="296">
        <v>9.5399999999999991</v>
      </c>
      <c r="E458" s="321"/>
    </row>
    <row r="459" spans="1:5">
      <c r="A459" s="320">
        <v>404</v>
      </c>
      <c r="B459" s="320" t="s">
        <v>506</v>
      </c>
      <c r="C459" s="295"/>
      <c r="D459" s="296"/>
      <c r="E459" s="354"/>
    </row>
    <row r="460" spans="1:5" ht="30">
      <c r="A460" s="320">
        <v>40401</v>
      </c>
      <c r="B460" s="320" t="s">
        <v>507</v>
      </c>
      <c r="C460" s="295" t="s">
        <v>112</v>
      </c>
      <c r="D460" s="296">
        <v>6.5</v>
      </c>
      <c r="E460" s="321"/>
    </row>
    <row r="461" spans="1:5">
      <c r="A461" s="320">
        <v>405</v>
      </c>
      <c r="B461" s="320" t="s">
        <v>508</v>
      </c>
      <c r="C461" s="295"/>
      <c r="D461" s="296"/>
      <c r="E461" s="321"/>
    </row>
    <row r="462" spans="1:5" ht="30">
      <c r="A462" s="319">
        <v>40504</v>
      </c>
      <c r="B462" s="352" t="s">
        <v>2437</v>
      </c>
      <c r="C462" s="353" t="s">
        <v>112</v>
      </c>
      <c r="D462" s="353">
        <v>37.549999999999997</v>
      </c>
      <c r="E462" s="321"/>
    </row>
    <row r="463" spans="1:5" ht="30">
      <c r="A463" s="320">
        <v>40522</v>
      </c>
      <c r="B463" s="320" t="s">
        <v>509</v>
      </c>
      <c r="C463" s="295" t="s">
        <v>112</v>
      </c>
      <c r="D463" s="296">
        <v>8.34</v>
      </c>
      <c r="E463" s="321"/>
    </row>
    <row r="464" spans="1:5" ht="30">
      <c r="A464" s="319">
        <v>40523</v>
      </c>
      <c r="B464" s="352" t="s">
        <v>510</v>
      </c>
      <c r="C464" s="353" t="s">
        <v>112</v>
      </c>
      <c r="D464" s="353">
        <v>6.64</v>
      </c>
      <c r="E464" s="354"/>
    </row>
    <row r="465" spans="1:5" ht="30">
      <c r="A465" s="320">
        <v>40524</v>
      </c>
      <c r="B465" s="320" t="s">
        <v>511</v>
      </c>
      <c r="C465" s="295" t="s">
        <v>112</v>
      </c>
      <c r="D465" s="296">
        <v>6.3</v>
      </c>
      <c r="E465" s="321"/>
    </row>
    <row r="466" spans="1:5">
      <c r="A466" s="320">
        <v>407</v>
      </c>
      <c r="B466" s="320" t="s">
        <v>512</v>
      </c>
      <c r="C466" s="295"/>
      <c r="D466" s="296"/>
      <c r="E466" s="354"/>
    </row>
    <row r="467" spans="1:5" ht="30">
      <c r="A467" s="320">
        <v>40761</v>
      </c>
      <c r="B467" s="320" t="s">
        <v>14963</v>
      </c>
      <c r="C467" s="295" t="s">
        <v>112</v>
      </c>
      <c r="D467" s="296">
        <v>396.26</v>
      </c>
      <c r="E467" s="321"/>
    </row>
    <row r="468" spans="1:5">
      <c r="A468" s="320">
        <v>409</v>
      </c>
      <c r="B468" s="320" t="s">
        <v>353</v>
      </c>
      <c r="C468" s="295"/>
      <c r="D468" s="296"/>
      <c r="E468" s="321"/>
    </row>
    <row r="469" spans="1:5" ht="30">
      <c r="A469" s="319">
        <v>40974</v>
      </c>
      <c r="B469" s="352" t="s">
        <v>24100</v>
      </c>
      <c r="C469" s="353" t="s">
        <v>112</v>
      </c>
      <c r="D469" s="353">
        <v>28.46</v>
      </c>
      <c r="E469" s="321"/>
    </row>
    <row r="470" spans="1:5">
      <c r="A470" s="320">
        <v>410</v>
      </c>
      <c r="B470" s="320" t="s">
        <v>513</v>
      </c>
      <c r="C470" s="295"/>
      <c r="D470" s="296"/>
      <c r="E470" s="321"/>
    </row>
    <row r="471" spans="1:5" ht="30">
      <c r="A471" s="319">
        <v>41054</v>
      </c>
      <c r="B471" s="352" t="s">
        <v>3913</v>
      </c>
      <c r="C471" s="353" t="s">
        <v>112</v>
      </c>
      <c r="D471" s="353">
        <v>14522.37</v>
      </c>
      <c r="E471" s="354"/>
    </row>
    <row r="472" spans="1:5" ht="30">
      <c r="A472" s="320">
        <v>41055</v>
      </c>
      <c r="B472" s="320" t="s">
        <v>3914</v>
      </c>
      <c r="C472" s="295" t="s">
        <v>112</v>
      </c>
      <c r="D472" s="297">
        <v>7102.88</v>
      </c>
      <c r="E472" s="321"/>
    </row>
    <row r="473" spans="1:5" ht="30">
      <c r="A473" s="320">
        <v>41056</v>
      </c>
      <c r="B473" s="320" t="s">
        <v>514</v>
      </c>
      <c r="C473" s="295" t="s">
        <v>112</v>
      </c>
      <c r="D473" s="297">
        <v>11555.13</v>
      </c>
      <c r="E473" s="354"/>
    </row>
    <row r="474" spans="1:5" ht="30">
      <c r="A474" s="320">
        <v>41058</v>
      </c>
      <c r="B474" s="320" t="s">
        <v>3915</v>
      </c>
      <c r="C474" s="295" t="s">
        <v>112</v>
      </c>
      <c r="D474" s="297">
        <v>8486.27</v>
      </c>
      <c r="E474" s="321"/>
    </row>
    <row r="475" spans="1:5">
      <c r="A475" s="320">
        <v>411</v>
      </c>
      <c r="B475" s="320" t="s">
        <v>515</v>
      </c>
      <c r="C475" s="295"/>
      <c r="D475" s="297"/>
      <c r="E475" s="321"/>
    </row>
    <row r="476" spans="1:5" ht="30">
      <c r="A476" s="319">
        <v>41106</v>
      </c>
      <c r="B476" s="352" t="s">
        <v>22071</v>
      </c>
      <c r="C476" s="353" t="s">
        <v>74</v>
      </c>
      <c r="D476" s="353">
        <v>29.94</v>
      </c>
      <c r="E476" s="321"/>
    </row>
    <row r="477" spans="1:5" ht="30">
      <c r="A477" s="320">
        <v>415</v>
      </c>
      <c r="B477" s="320" t="s">
        <v>516</v>
      </c>
      <c r="C477" s="295"/>
      <c r="D477" s="296"/>
      <c r="E477" s="321"/>
    </row>
    <row r="478" spans="1:5" ht="30">
      <c r="A478" s="319">
        <v>41520</v>
      </c>
      <c r="B478" s="352" t="s">
        <v>517</v>
      </c>
      <c r="C478" s="353" t="s">
        <v>112</v>
      </c>
      <c r="D478" s="353">
        <v>943.15</v>
      </c>
      <c r="E478" s="354"/>
    </row>
    <row r="479" spans="1:5" ht="45">
      <c r="A479" s="320">
        <v>41526</v>
      </c>
      <c r="B479" s="320" t="s">
        <v>30752</v>
      </c>
      <c r="C479" s="295" t="s">
        <v>112</v>
      </c>
      <c r="D479" s="296">
        <v>84.96</v>
      </c>
      <c r="E479" s="321"/>
    </row>
    <row r="480" spans="1:5" ht="15" customHeight="1">
      <c r="A480" s="320">
        <v>41527</v>
      </c>
      <c r="B480" s="320" t="s">
        <v>30753</v>
      </c>
      <c r="C480" s="295" t="s">
        <v>112</v>
      </c>
      <c r="D480" s="296">
        <v>263.23</v>
      </c>
      <c r="E480" s="354"/>
    </row>
    <row r="481" spans="1:5" ht="45">
      <c r="A481" s="320">
        <v>41528</v>
      </c>
      <c r="B481" s="320" t="s">
        <v>30754</v>
      </c>
      <c r="C481" s="295" t="s">
        <v>112</v>
      </c>
      <c r="D481" s="296">
        <v>286.73</v>
      </c>
      <c r="E481" s="321"/>
    </row>
    <row r="482" spans="1:5" ht="45">
      <c r="A482" s="320">
        <v>41530</v>
      </c>
      <c r="B482" s="320" t="s">
        <v>30755</v>
      </c>
      <c r="C482" s="295" t="s">
        <v>112</v>
      </c>
      <c r="D482" s="296">
        <v>465.67</v>
      </c>
      <c r="E482" s="321"/>
    </row>
    <row r="483" spans="1:5" ht="45">
      <c r="A483" s="320">
        <v>41533</v>
      </c>
      <c r="B483" s="320" t="s">
        <v>30756</v>
      </c>
      <c r="C483" s="295" t="s">
        <v>112</v>
      </c>
      <c r="D483" s="296">
        <v>309.73</v>
      </c>
      <c r="E483" s="321"/>
    </row>
    <row r="484" spans="1:5" ht="45">
      <c r="A484" s="320">
        <v>41536</v>
      </c>
      <c r="B484" s="320" t="s">
        <v>30757</v>
      </c>
      <c r="C484" s="295" t="s">
        <v>112</v>
      </c>
      <c r="D484" s="296">
        <v>345.22</v>
      </c>
      <c r="E484" s="321"/>
    </row>
    <row r="485" spans="1:5" ht="30">
      <c r="A485" s="320">
        <v>41537</v>
      </c>
      <c r="B485" s="320" t="s">
        <v>30758</v>
      </c>
      <c r="C485" s="295" t="s">
        <v>112</v>
      </c>
      <c r="D485" s="296">
        <v>32.380000000000003</v>
      </c>
      <c r="E485" s="321"/>
    </row>
    <row r="486" spans="1:5" ht="30">
      <c r="A486" s="320">
        <v>41542</v>
      </c>
      <c r="B486" s="320" t="s">
        <v>3916</v>
      </c>
      <c r="C486" s="295" t="s">
        <v>112</v>
      </c>
      <c r="D486" s="296">
        <v>388</v>
      </c>
      <c r="E486" s="321"/>
    </row>
    <row r="487" spans="1:5" ht="30">
      <c r="A487" s="320">
        <v>41543</v>
      </c>
      <c r="B487" s="320" t="s">
        <v>518</v>
      </c>
      <c r="C487" s="295" t="s">
        <v>112</v>
      </c>
      <c r="D487" s="296">
        <v>2280</v>
      </c>
      <c r="E487" s="321"/>
    </row>
    <row r="488" spans="1:5" ht="30">
      <c r="A488" s="320">
        <v>41569</v>
      </c>
      <c r="B488" s="320" t="s">
        <v>519</v>
      </c>
      <c r="C488" s="295" t="s">
        <v>112</v>
      </c>
      <c r="D488" s="296">
        <v>77.81</v>
      </c>
      <c r="E488" s="321"/>
    </row>
    <row r="489" spans="1:5" ht="45">
      <c r="A489" s="320">
        <v>41579</v>
      </c>
      <c r="B489" s="320" t="s">
        <v>3917</v>
      </c>
      <c r="C489" s="295" t="s">
        <v>112</v>
      </c>
      <c r="D489" s="297">
        <v>702.36</v>
      </c>
      <c r="E489" s="321"/>
    </row>
    <row r="490" spans="1:5">
      <c r="A490" s="320">
        <v>41588</v>
      </c>
      <c r="B490" s="320" t="s">
        <v>520</v>
      </c>
      <c r="C490" s="295" t="s">
        <v>112</v>
      </c>
      <c r="D490" s="296">
        <v>2.89</v>
      </c>
      <c r="E490" s="321"/>
    </row>
    <row r="491" spans="1:5">
      <c r="A491" s="320">
        <v>416</v>
      </c>
      <c r="B491" s="320" t="s">
        <v>521</v>
      </c>
      <c r="C491" s="295"/>
      <c r="D491" s="296"/>
      <c r="E491" s="321"/>
    </row>
    <row r="492" spans="1:5" ht="30">
      <c r="A492" s="320">
        <v>41667</v>
      </c>
      <c r="B492" s="320" t="s">
        <v>522</v>
      </c>
      <c r="C492" s="295" t="s">
        <v>112</v>
      </c>
      <c r="D492" s="296">
        <v>2.93</v>
      </c>
      <c r="E492" s="321"/>
    </row>
    <row r="493" spans="1:5" ht="30">
      <c r="A493" s="319">
        <v>41670</v>
      </c>
      <c r="B493" s="352" t="s">
        <v>30759</v>
      </c>
      <c r="C493" s="353" t="s">
        <v>112</v>
      </c>
      <c r="D493" s="353">
        <v>45.92</v>
      </c>
      <c r="E493" s="321"/>
    </row>
    <row r="494" spans="1:5">
      <c r="A494" s="320">
        <v>417</v>
      </c>
      <c r="B494" s="320" t="s">
        <v>521</v>
      </c>
      <c r="C494" s="295"/>
      <c r="D494" s="296"/>
      <c r="E494" s="321"/>
    </row>
    <row r="495" spans="1:5" ht="45">
      <c r="A495" s="320">
        <v>41724</v>
      </c>
      <c r="B495" s="320" t="s">
        <v>30760</v>
      </c>
      <c r="C495" s="295" t="s">
        <v>112</v>
      </c>
      <c r="D495" s="296">
        <v>273.98</v>
      </c>
      <c r="E495" s="354"/>
    </row>
    <row r="496" spans="1:5" ht="45">
      <c r="A496" s="319">
        <v>41726</v>
      </c>
      <c r="B496" s="352" t="s">
        <v>30761</v>
      </c>
      <c r="C496" s="353" t="s">
        <v>112</v>
      </c>
      <c r="D496" s="353">
        <v>319.47000000000003</v>
      </c>
      <c r="E496" s="321"/>
    </row>
    <row r="497" spans="1:5">
      <c r="A497" s="320">
        <v>418</v>
      </c>
      <c r="B497" s="320" t="s">
        <v>521</v>
      </c>
      <c r="C497" s="295"/>
      <c r="D497" s="296"/>
      <c r="E497" s="321"/>
    </row>
    <row r="498" spans="1:5" ht="45">
      <c r="A498" s="320">
        <v>41815</v>
      </c>
      <c r="B498" s="320" t="s">
        <v>30762</v>
      </c>
      <c r="C498" s="295" t="s">
        <v>112</v>
      </c>
      <c r="D498" s="296">
        <v>729</v>
      </c>
      <c r="E498" s="354"/>
    </row>
    <row r="499" spans="1:5" ht="45">
      <c r="A499" s="319">
        <v>41817</v>
      </c>
      <c r="B499" s="352" t="s">
        <v>30763</v>
      </c>
      <c r="C499" s="353" t="s">
        <v>112</v>
      </c>
      <c r="D499" s="353">
        <v>1072</v>
      </c>
      <c r="E499" s="321"/>
    </row>
    <row r="500" spans="1:5" ht="45">
      <c r="A500" s="320">
        <v>41821</v>
      </c>
      <c r="B500" s="320" t="s">
        <v>30764</v>
      </c>
      <c r="C500" s="295" t="s">
        <v>112</v>
      </c>
      <c r="D500" s="296">
        <v>465.67</v>
      </c>
      <c r="E500" s="321"/>
    </row>
    <row r="501" spans="1:5" ht="30">
      <c r="A501" s="320">
        <v>41860</v>
      </c>
      <c r="B501" s="320" t="s">
        <v>523</v>
      </c>
      <c r="C501" s="295" t="s">
        <v>112</v>
      </c>
      <c r="D501" s="297">
        <v>1072</v>
      </c>
      <c r="E501" s="354"/>
    </row>
    <row r="502" spans="1:5" ht="30">
      <c r="A502" s="320">
        <v>41861</v>
      </c>
      <c r="B502" s="320" t="s">
        <v>524</v>
      </c>
      <c r="C502" s="295" t="s">
        <v>112</v>
      </c>
      <c r="D502" s="296">
        <v>75.52</v>
      </c>
      <c r="E502" s="321"/>
    </row>
    <row r="503" spans="1:5">
      <c r="A503" s="320">
        <v>419</v>
      </c>
      <c r="B503" s="320" t="s">
        <v>521</v>
      </c>
      <c r="C503" s="295"/>
      <c r="D503" s="297"/>
      <c r="E503" s="321"/>
    </row>
    <row r="504" spans="1:5" ht="45">
      <c r="A504" s="320">
        <v>41962</v>
      </c>
      <c r="B504" s="320" t="s">
        <v>30765</v>
      </c>
      <c r="C504" s="295" t="s">
        <v>112</v>
      </c>
      <c r="D504" s="296">
        <v>355.31</v>
      </c>
      <c r="E504" s="321"/>
    </row>
    <row r="505" spans="1:5" ht="30">
      <c r="A505" s="319">
        <v>420</v>
      </c>
      <c r="B505" s="352" t="s">
        <v>525</v>
      </c>
      <c r="C505" s="353"/>
      <c r="D505" s="353"/>
      <c r="E505" s="321"/>
    </row>
    <row r="506" spans="1:5" ht="30">
      <c r="A506" s="320">
        <v>42047</v>
      </c>
      <c r="B506" s="320" t="s">
        <v>526</v>
      </c>
      <c r="C506" s="295" t="s">
        <v>74</v>
      </c>
      <c r="D506" s="296">
        <v>219.43</v>
      </c>
      <c r="E506" s="321"/>
    </row>
    <row r="507" spans="1:5">
      <c r="A507" s="319">
        <v>42051</v>
      </c>
      <c r="B507" s="352" t="s">
        <v>24101</v>
      </c>
      <c r="C507" s="353" t="s">
        <v>74</v>
      </c>
      <c r="D507" s="353">
        <v>35.229999999999997</v>
      </c>
      <c r="E507" s="354"/>
    </row>
    <row r="508" spans="1:5" ht="30">
      <c r="A508" s="320">
        <v>42052</v>
      </c>
      <c r="B508" s="320" t="s">
        <v>527</v>
      </c>
      <c r="C508" s="295" t="s">
        <v>74</v>
      </c>
      <c r="D508" s="296">
        <v>51.62</v>
      </c>
      <c r="E508" s="321"/>
    </row>
    <row r="509" spans="1:5" ht="15" customHeight="1">
      <c r="A509" s="320">
        <v>42087</v>
      </c>
      <c r="B509" s="320" t="s">
        <v>3918</v>
      </c>
      <c r="C509" s="295" t="s">
        <v>112</v>
      </c>
      <c r="D509" s="296">
        <v>66.75</v>
      </c>
      <c r="E509" s="354"/>
    </row>
    <row r="510" spans="1:5" ht="30">
      <c r="A510" s="320">
        <v>42090</v>
      </c>
      <c r="B510" s="320" t="s">
        <v>528</v>
      </c>
      <c r="C510" s="295" t="s">
        <v>74</v>
      </c>
      <c r="D510" s="296">
        <v>37.61</v>
      </c>
      <c r="E510" s="321"/>
    </row>
    <row r="511" spans="1:5" ht="30">
      <c r="A511" s="320">
        <v>42091</v>
      </c>
      <c r="B511" s="320" t="s">
        <v>529</v>
      </c>
      <c r="C511" s="295" t="s">
        <v>112</v>
      </c>
      <c r="D511" s="296">
        <v>15.55</v>
      </c>
      <c r="E511" s="321"/>
    </row>
    <row r="512" spans="1:5" ht="30">
      <c r="A512" s="320">
        <v>423</v>
      </c>
      <c r="B512" s="320" t="s">
        <v>530</v>
      </c>
      <c r="C512" s="295"/>
      <c r="D512" s="296"/>
      <c r="E512" s="321"/>
    </row>
    <row r="513" spans="1:5" ht="45">
      <c r="A513" s="320">
        <v>42301</v>
      </c>
      <c r="B513" s="320" t="s">
        <v>14021</v>
      </c>
      <c r="C513" s="295" t="s">
        <v>112</v>
      </c>
      <c r="D513" s="296">
        <v>8.52</v>
      </c>
      <c r="E513" s="321"/>
    </row>
    <row r="514" spans="1:5" ht="45">
      <c r="A514" s="320">
        <v>42302</v>
      </c>
      <c r="B514" s="320" t="s">
        <v>14022</v>
      </c>
      <c r="C514" s="295" t="s">
        <v>112</v>
      </c>
      <c r="D514" s="296">
        <v>9.61</v>
      </c>
      <c r="E514" s="321"/>
    </row>
    <row r="515" spans="1:5" ht="45">
      <c r="A515" s="320">
        <v>42303</v>
      </c>
      <c r="B515" s="320" t="s">
        <v>14023</v>
      </c>
      <c r="C515" s="295" t="s">
        <v>112</v>
      </c>
      <c r="D515" s="296">
        <v>11.27</v>
      </c>
      <c r="E515" s="321"/>
    </row>
    <row r="516" spans="1:5" ht="30">
      <c r="A516" s="320">
        <v>425</v>
      </c>
      <c r="B516" s="320" t="s">
        <v>531</v>
      </c>
      <c r="C516" s="295"/>
      <c r="D516" s="296"/>
      <c r="E516" s="321"/>
    </row>
    <row r="517" spans="1:5" ht="30">
      <c r="A517" s="319">
        <v>42501</v>
      </c>
      <c r="B517" s="352" t="s">
        <v>3919</v>
      </c>
      <c r="C517" s="353" t="s">
        <v>74</v>
      </c>
      <c r="D517" s="353">
        <v>2.16</v>
      </c>
      <c r="E517" s="321"/>
    </row>
    <row r="518" spans="1:5" ht="30">
      <c r="A518" s="320">
        <v>42502</v>
      </c>
      <c r="B518" s="320" t="s">
        <v>3920</v>
      </c>
      <c r="C518" s="295" t="s">
        <v>74</v>
      </c>
      <c r="D518" s="296">
        <v>2.5499999999999998</v>
      </c>
      <c r="E518" s="321"/>
    </row>
    <row r="519" spans="1:5" ht="15" customHeight="1">
      <c r="A519" s="319">
        <v>42503</v>
      </c>
      <c r="B519" s="352" t="s">
        <v>3921</v>
      </c>
      <c r="C519" s="353" t="s">
        <v>74</v>
      </c>
      <c r="D519" s="353">
        <v>3.63</v>
      </c>
      <c r="E519" s="354"/>
    </row>
    <row r="520" spans="1:5" ht="30">
      <c r="A520" s="320">
        <v>42504</v>
      </c>
      <c r="B520" s="320" t="s">
        <v>3922</v>
      </c>
      <c r="C520" s="295" t="s">
        <v>74</v>
      </c>
      <c r="D520" s="296">
        <v>5.28</v>
      </c>
      <c r="E520" s="321"/>
    </row>
    <row r="521" spans="1:5" ht="15" customHeight="1">
      <c r="A521" s="320">
        <v>42505</v>
      </c>
      <c r="B521" s="320" t="s">
        <v>3923</v>
      </c>
      <c r="C521" s="295" t="s">
        <v>74</v>
      </c>
      <c r="D521" s="296">
        <v>6.51</v>
      </c>
      <c r="E521" s="354"/>
    </row>
    <row r="522" spans="1:5" ht="30">
      <c r="A522" s="320">
        <v>42506</v>
      </c>
      <c r="B522" s="320" t="s">
        <v>3924</v>
      </c>
      <c r="C522" s="295" t="s">
        <v>74</v>
      </c>
      <c r="D522" s="296">
        <v>8.06</v>
      </c>
      <c r="E522" s="321"/>
    </row>
    <row r="523" spans="1:5" ht="30">
      <c r="A523" s="319">
        <v>42508</v>
      </c>
      <c r="B523" s="352" t="s">
        <v>3925</v>
      </c>
      <c r="C523" s="353" t="s">
        <v>74</v>
      </c>
      <c r="D523" s="353">
        <v>24.22</v>
      </c>
      <c r="E523" s="321"/>
    </row>
    <row r="524" spans="1:5" ht="30">
      <c r="A524" s="320">
        <v>42509</v>
      </c>
      <c r="B524" s="320" t="s">
        <v>3926</v>
      </c>
      <c r="C524" s="295" t="s">
        <v>74</v>
      </c>
      <c r="D524" s="296">
        <v>36.65</v>
      </c>
      <c r="E524" s="321"/>
    </row>
    <row r="525" spans="1:5" ht="15" customHeight="1">
      <c r="A525" s="320">
        <v>42511</v>
      </c>
      <c r="B525" s="320" t="s">
        <v>532</v>
      </c>
      <c r="C525" s="295" t="s">
        <v>112</v>
      </c>
      <c r="D525" s="296">
        <v>2.4700000000000002</v>
      </c>
      <c r="E525" s="354"/>
    </row>
    <row r="526" spans="1:5" ht="30">
      <c r="A526" s="320">
        <v>42521</v>
      </c>
      <c r="B526" s="320" t="s">
        <v>533</v>
      </c>
      <c r="C526" s="295" t="s">
        <v>112</v>
      </c>
      <c r="D526" s="296">
        <v>0.94</v>
      </c>
      <c r="E526" s="321"/>
    </row>
    <row r="527" spans="1:5" ht="30">
      <c r="A527" s="320">
        <v>42529</v>
      </c>
      <c r="B527" s="320" t="s">
        <v>534</v>
      </c>
      <c r="C527" s="295" t="s">
        <v>74</v>
      </c>
      <c r="D527" s="296">
        <v>3.64</v>
      </c>
      <c r="E527" s="321"/>
    </row>
    <row r="528" spans="1:5">
      <c r="A528" s="320">
        <v>42530</v>
      </c>
      <c r="B528" s="320" t="s">
        <v>535</v>
      </c>
      <c r="C528" s="295" t="s">
        <v>112</v>
      </c>
      <c r="D528" s="296">
        <v>25.59</v>
      </c>
      <c r="E528" s="321"/>
    </row>
    <row r="529" spans="1:5" ht="30">
      <c r="A529" s="320">
        <v>42535</v>
      </c>
      <c r="B529" s="320" t="s">
        <v>536</v>
      </c>
      <c r="C529" s="295" t="s">
        <v>74</v>
      </c>
      <c r="D529" s="296">
        <v>3.11</v>
      </c>
      <c r="E529" s="321"/>
    </row>
    <row r="530" spans="1:5" ht="30">
      <c r="A530" s="320">
        <v>42546</v>
      </c>
      <c r="B530" s="320" t="s">
        <v>537</v>
      </c>
      <c r="C530" s="295" t="s">
        <v>74</v>
      </c>
      <c r="D530" s="296">
        <v>5.14</v>
      </c>
      <c r="E530" s="321"/>
    </row>
    <row r="531" spans="1:5">
      <c r="A531" s="320">
        <v>42548</v>
      </c>
      <c r="B531" s="320" t="s">
        <v>538</v>
      </c>
      <c r="C531" s="295" t="s">
        <v>74</v>
      </c>
      <c r="D531" s="296">
        <v>91.87</v>
      </c>
      <c r="E531" s="321"/>
    </row>
    <row r="532" spans="1:5" ht="30">
      <c r="A532" s="320">
        <v>42552</v>
      </c>
      <c r="B532" s="320" t="s">
        <v>539</v>
      </c>
      <c r="C532" s="295" t="s">
        <v>112</v>
      </c>
      <c r="D532" s="296">
        <v>2.23</v>
      </c>
      <c r="E532" s="321"/>
    </row>
    <row r="533" spans="1:5" ht="30">
      <c r="A533" s="320">
        <v>42558</v>
      </c>
      <c r="B533" s="320" t="s">
        <v>540</v>
      </c>
      <c r="C533" s="295" t="s">
        <v>112</v>
      </c>
      <c r="D533" s="296">
        <v>6.13</v>
      </c>
      <c r="E533" s="321"/>
    </row>
    <row r="534" spans="1:5" ht="30">
      <c r="A534" s="320">
        <v>42565</v>
      </c>
      <c r="B534" s="320" t="s">
        <v>541</v>
      </c>
      <c r="C534" s="295" t="s">
        <v>74</v>
      </c>
      <c r="D534" s="296">
        <v>1.5</v>
      </c>
      <c r="E534" s="321"/>
    </row>
    <row r="535" spans="1:5" ht="30">
      <c r="A535" s="320">
        <v>42588</v>
      </c>
      <c r="B535" s="320" t="s">
        <v>542</v>
      </c>
      <c r="C535" s="295" t="s">
        <v>74</v>
      </c>
      <c r="D535" s="296">
        <v>2.19</v>
      </c>
      <c r="E535" s="321"/>
    </row>
    <row r="536" spans="1:5" ht="30">
      <c r="A536" s="320">
        <v>426</v>
      </c>
      <c r="B536" s="320" t="s">
        <v>543</v>
      </c>
      <c r="C536" s="295"/>
      <c r="D536" s="296"/>
      <c r="E536" s="321"/>
    </row>
    <row r="537" spans="1:5" ht="30">
      <c r="A537" s="320">
        <v>42636</v>
      </c>
      <c r="B537" s="320" t="s">
        <v>544</v>
      </c>
      <c r="C537" s="295" t="s">
        <v>74</v>
      </c>
      <c r="D537" s="296">
        <v>15.96</v>
      </c>
      <c r="E537" s="321"/>
    </row>
    <row r="538" spans="1:5" ht="30">
      <c r="A538" s="320">
        <v>42673</v>
      </c>
      <c r="B538" s="320" t="s">
        <v>545</v>
      </c>
      <c r="C538" s="295" t="s">
        <v>74</v>
      </c>
      <c r="D538" s="296">
        <v>2.44</v>
      </c>
      <c r="E538" s="321"/>
    </row>
    <row r="539" spans="1:5" ht="30">
      <c r="A539" s="320">
        <v>42674</v>
      </c>
      <c r="B539" s="320" t="s">
        <v>546</v>
      </c>
      <c r="C539" s="295" t="s">
        <v>74</v>
      </c>
      <c r="D539" s="296">
        <v>3.62</v>
      </c>
      <c r="E539" s="321"/>
    </row>
    <row r="540" spans="1:5" ht="30">
      <c r="A540" s="320">
        <v>42690</v>
      </c>
      <c r="B540" s="320" t="s">
        <v>547</v>
      </c>
      <c r="C540" s="295" t="s">
        <v>74</v>
      </c>
      <c r="D540" s="296">
        <v>6.96</v>
      </c>
      <c r="E540" s="321"/>
    </row>
    <row r="541" spans="1:5" ht="30">
      <c r="A541" s="320">
        <v>427</v>
      </c>
      <c r="B541" s="320" t="s">
        <v>548</v>
      </c>
      <c r="C541" s="295"/>
      <c r="D541" s="296"/>
      <c r="E541" s="321"/>
    </row>
    <row r="542" spans="1:5" ht="30">
      <c r="A542" s="320">
        <v>42701</v>
      </c>
      <c r="B542" s="320" t="s">
        <v>549</v>
      </c>
      <c r="C542" s="295" t="s">
        <v>74</v>
      </c>
      <c r="D542" s="296">
        <v>5.23</v>
      </c>
      <c r="E542" s="321"/>
    </row>
    <row r="543" spans="1:5" ht="30">
      <c r="A543" s="320">
        <v>42717</v>
      </c>
      <c r="B543" s="320" t="s">
        <v>550</v>
      </c>
      <c r="C543" s="295" t="s">
        <v>74</v>
      </c>
      <c r="D543" s="296">
        <v>2.06</v>
      </c>
      <c r="E543" s="321"/>
    </row>
    <row r="544" spans="1:5">
      <c r="A544" s="320">
        <v>430</v>
      </c>
      <c r="B544" s="320" t="s">
        <v>551</v>
      </c>
      <c r="C544" s="295"/>
      <c r="D544" s="296"/>
      <c r="E544" s="321"/>
    </row>
    <row r="545" spans="1:5" ht="30">
      <c r="A545" s="320">
        <v>43004</v>
      </c>
      <c r="B545" s="320" t="s">
        <v>552</v>
      </c>
      <c r="C545" s="295" t="s">
        <v>74</v>
      </c>
      <c r="D545" s="296">
        <v>0.67</v>
      </c>
      <c r="E545" s="321"/>
    </row>
    <row r="546" spans="1:5" ht="30">
      <c r="A546" s="320">
        <v>43005</v>
      </c>
      <c r="B546" s="320" t="s">
        <v>553</v>
      </c>
      <c r="C546" s="295" t="s">
        <v>74</v>
      </c>
      <c r="D546" s="296">
        <v>1.18</v>
      </c>
      <c r="E546" s="321"/>
    </row>
    <row r="547" spans="1:5" ht="30">
      <c r="A547" s="320">
        <v>43006</v>
      </c>
      <c r="B547" s="320" t="s">
        <v>554</v>
      </c>
      <c r="C547" s="295" t="s">
        <v>74</v>
      </c>
      <c r="D547" s="296">
        <v>1.79</v>
      </c>
      <c r="E547" s="321"/>
    </row>
    <row r="548" spans="1:5" ht="30">
      <c r="A548" s="319">
        <v>43007</v>
      </c>
      <c r="B548" s="352" t="s">
        <v>555</v>
      </c>
      <c r="C548" s="353" t="s">
        <v>74</v>
      </c>
      <c r="D548" s="353">
        <v>2.52</v>
      </c>
      <c r="E548" s="321"/>
    </row>
    <row r="549" spans="1:5" ht="30">
      <c r="A549" s="320">
        <v>43009</v>
      </c>
      <c r="B549" s="320" t="s">
        <v>556</v>
      </c>
      <c r="C549" s="295" t="s">
        <v>74</v>
      </c>
      <c r="D549" s="296">
        <v>41.59</v>
      </c>
      <c r="E549" s="321"/>
    </row>
    <row r="550" spans="1:5" ht="15" customHeight="1">
      <c r="A550" s="320">
        <v>43015</v>
      </c>
      <c r="B550" s="320" t="s">
        <v>557</v>
      </c>
      <c r="C550" s="295" t="s">
        <v>74</v>
      </c>
      <c r="D550" s="296">
        <v>6.76</v>
      </c>
      <c r="E550" s="354"/>
    </row>
    <row r="551" spans="1:5" ht="30">
      <c r="A551" s="320">
        <v>43016</v>
      </c>
      <c r="B551" s="320" t="s">
        <v>558</v>
      </c>
      <c r="C551" s="295" t="s">
        <v>74</v>
      </c>
      <c r="D551" s="296">
        <v>10.71</v>
      </c>
      <c r="E551" s="321"/>
    </row>
    <row r="552" spans="1:5" ht="30">
      <c r="A552" s="320">
        <v>43023</v>
      </c>
      <c r="B552" s="320" t="s">
        <v>559</v>
      </c>
      <c r="C552" s="295" t="s">
        <v>74</v>
      </c>
      <c r="D552" s="296">
        <v>86.24</v>
      </c>
      <c r="E552" s="321"/>
    </row>
    <row r="553" spans="1:5" ht="45">
      <c r="A553" s="319">
        <v>43030</v>
      </c>
      <c r="B553" s="352" t="s">
        <v>25270</v>
      </c>
      <c r="C553" s="353" t="s">
        <v>74</v>
      </c>
      <c r="D553" s="353">
        <v>3.06</v>
      </c>
      <c r="E553" s="321"/>
    </row>
    <row r="554" spans="1:5" ht="30">
      <c r="A554" s="320">
        <v>43036</v>
      </c>
      <c r="B554" s="320" t="s">
        <v>560</v>
      </c>
      <c r="C554" s="295" t="s">
        <v>74</v>
      </c>
      <c r="D554" s="296">
        <v>3</v>
      </c>
      <c r="E554" s="321"/>
    </row>
    <row r="555" spans="1:5" ht="15" customHeight="1">
      <c r="A555" s="320">
        <v>43038</v>
      </c>
      <c r="B555" s="320" t="s">
        <v>561</v>
      </c>
      <c r="C555" s="295" t="s">
        <v>74</v>
      </c>
      <c r="D555" s="296">
        <v>7.05</v>
      </c>
      <c r="E555" s="354"/>
    </row>
    <row r="556" spans="1:5" ht="30">
      <c r="A556" s="320">
        <v>43039</v>
      </c>
      <c r="B556" s="320" t="s">
        <v>562</v>
      </c>
      <c r="C556" s="295" t="s">
        <v>74</v>
      </c>
      <c r="D556" s="296">
        <v>4.9800000000000004</v>
      </c>
      <c r="E556" s="321"/>
    </row>
    <row r="557" spans="1:5" ht="30">
      <c r="A557" s="319">
        <v>43040</v>
      </c>
      <c r="B557" s="352" t="s">
        <v>563</v>
      </c>
      <c r="C557" s="353" t="s">
        <v>74</v>
      </c>
      <c r="D557" s="353">
        <v>11.22</v>
      </c>
      <c r="E557" s="321"/>
    </row>
    <row r="558" spans="1:5" ht="30">
      <c r="A558" s="320">
        <v>43041</v>
      </c>
      <c r="B558" s="320" t="s">
        <v>564</v>
      </c>
      <c r="C558" s="295" t="s">
        <v>74</v>
      </c>
      <c r="D558" s="296">
        <v>15.36</v>
      </c>
      <c r="E558" s="321"/>
    </row>
    <row r="559" spans="1:5" ht="30">
      <c r="A559" s="320">
        <v>43044</v>
      </c>
      <c r="B559" s="320" t="s">
        <v>565</v>
      </c>
      <c r="C559" s="295" t="s">
        <v>74</v>
      </c>
      <c r="D559" s="296">
        <v>21.24</v>
      </c>
      <c r="E559" s="354"/>
    </row>
    <row r="560" spans="1:5" ht="30">
      <c r="A560" s="320">
        <v>43055</v>
      </c>
      <c r="B560" s="320" t="s">
        <v>30766</v>
      </c>
      <c r="C560" s="295" t="s">
        <v>74</v>
      </c>
      <c r="D560" s="296">
        <v>8.85</v>
      </c>
      <c r="E560" s="321"/>
    </row>
    <row r="561" spans="1:5" ht="30">
      <c r="A561" s="320">
        <v>43059</v>
      </c>
      <c r="B561" s="320" t="s">
        <v>566</v>
      </c>
      <c r="C561" s="295" t="s">
        <v>74</v>
      </c>
      <c r="D561" s="296">
        <v>7.26</v>
      </c>
      <c r="E561" s="321"/>
    </row>
    <row r="562" spans="1:5">
      <c r="A562" s="320">
        <v>431</v>
      </c>
      <c r="B562" s="320" t="s">
        <v>567</v>
      </c>
      <c r="C562" s="295"/>
      <c r="D562" s="296"/>
      <c r="E562" s="321"/>
    </row>
    <row r="563" spans="1:5" ht="30">
      <c r="A563" s="320">
        <v>43113</v>
      </c>
      <c r="B563" s="320" t="s">
        <v>568</v>
      </c>
      <c r="C563" s="295" t="s">
        <v>74</v>
      </c>
      <c r="D563" s="296">
        <v>29.73</v>
      </c>
      <c r="E563" s="321"/>
    </row>
    <row r="564" spans="1:5">
      <c r="A564" s="320">
        <v>43127</v>
      </c>
      <c r="B564" s="320" t="s">
        <v>569</v>
      </c>
      <c r="C564" s="295" t="s">
        <v>74</v>
      </c>
      <c r="D564" s="296">
        <v>1.52</v>
      </c>
      <c r="E564" s="321"/>
    </row>
    <row r="565" spans="1:5" ht="30">
      <c r="A565" s="320">
        <v>43137</v>
      </c>
      <c r="B565" s="320" t="s">
        <v>570</v>
      </c>
      <c r="C565" s="295" t="s">
        <v>74</v>
      </c>
      <c r="D565" s="296">
        <v>33.67</v>
      </c>
      <c r="E565" s="321"/>
    </row>
    <row r="566" spans="1:5">
      <c r="A566" s="320">
        <v>43149</v>
      </c>
      <c r="B566" s="320" t="s">
        <v>571</v>
      </c>
      <c r="C566" s="295" t="s">
        <v>74</v>
      </c>
      <c r="D566" s="296">
        <v>9.0500000000000007</v>
      </c>
      <c r="E566" s="321"/>
    </row>
    <row r="567" spans="1:5">
      <c r="A567" s="320">
        <v>43150</v>
      </c>
      <c r="B567" s="320" t="s">
        <v>572</v>
      </c>
      <c r="C567" s="295" t="s">
        <v>74</v>
      </c>
      <c r="D567" s="296">
        <v>31.71</v>
      </c>
      <c r="E567" s="321"/>
    </row>
    <row r="568" spans="1:5" ht="30">
      <c r="A568" s="320">
        <v>43160</v>
      </c>
      <c r="B568" s="320" t="s">
        <v>573</v>
      </c>
      <c r="C568" s="295" t="s">
        <v>74</v>
      </c>
      <c r="D568" s="296">
        <v>10.92</v>
      </c>
      <c r="E568" s="321"/>
    </row>
    <row r="569" spans="1:5" ht="30">
      <c r="A569" s="320">
        <v>43174</v>
      </c>
      <c r="B569" s="320" t="s">
        <v>574</v>
      </c>
      <c r="C569" s="295" t="s">
        <v>74</v>
      </c>
      <c r="D569" s="296">
        <v>15.64</v>
      </c>
      <c r="E569" s="321"/>
    </row>
    <row r="570" spans="1:5" ht="30">
      <c r="A570" s="320">
        <v>43175</v>
      </c>
      <c r="B570" s="320" t="s">
        <v>575</v>
      </c>
      <c r="C570" s="295" t="s">
        <v>74</v>
      </c>
      <c r="D570" s="296">
        <v>3.06</v>
      </c>
      <c r="E570" s="321"/>
    </row>
    <row r="571" spans="1:5" ht="30">
      <c r="A571" s="320">
        <v>43180</v>
      </c>
      <c r="B571" s="320" t="s">
        <v>576</v>
      </c>
      <c r="C571" s="295" t="s">
        <v>74</v>
      </c>
      <c r="D571" s="296">
        <v>5</v>
      </c>
      <c r="E571" s="321"/>
    </row>
    <row r="572" spans="1:5" ht="30">
      <c r="A572" s="320">
        <v>43190</v>
      </c>
      <c r="B572" s="320" t="s">
        <v>577</v>
      </c>
      <c r="C572" s="295" t="s">
        <v>74</v>
      </c>
      <c r="D572" s="296">
        <v>23.72</v>
      </c>
      <c r="E572" s="321"/>
    </row>
    <row r="573" spans="1:5" ht="30">
      <c r="A573" s="320">
        <v>43193</v>
      </c>
      <c r="B573" s="320" t="s">
        <v>578</v>
      </c>
      <c r="C573" s="295" t="s">
        <v>74</v>
      </c>
      <c r="D573" s="296">
        <v>4.5</v>
      </c>
      <c r="E573" s="321"/>
    </row>
    <row r="574" spans="1:5" ht="30">
      <c r="A574" s="320">
        <v>43194</v>
      </c>
      <c r="B574" s="320" t="s">
        <v>579</v>
      </c>
      <c r="C574" s="295" t="s">
        <v>74</v>
      </c>
      <c r="D574" s="296">
        <v>119.2</v>
      </c>
      <c r="E574" s="321"/>
    </row>
    <row r="575" spans="1:5" ht="30">
      <c r="A575" s="320">
        <v>43199</v>
      </c>
      <c r="B575" s="320" t="s">
        <v>580</v>
      </c>
      <c r="C575" s="295" t="s">
        <v>74</v>
      </c>
      <c r="D575" s="296">
        <v>67.260000000000005</v>
      </c>
      <c r="E575" s="321"/>
    </row>
    <row r="576" spans="1:5">
      <c r="A576" s="320">
        <v>432</v>
      </c>
      <c r="B576" s="320" t="s">
        <v>567</v>
      </c>
      <c r="C576" s="295"/>
      <c r="D576" s="296"/>
      <c r="E576" s="321"/>
    </row>
    <row r="577" spans="1:5" ht="30">
      <c r="A577" s="319">
        <v>43204</v>
      </c>
      <c r="B577" s="352" t="s">
        <v>581</v>
      </c>
      <c r="C577" s="353" t="s">
        <v>74</v>
      </c>
      <c r="D577" s="353">
        <v>36.81</v>
      </c>
      <c r="E577" s="321"/>
    </row>
    <row r="578" spans="1:5" ht="30">
      <c r="A578" s="320">
        <v>43205</v>
      </c>
      <c r="B578" s="320" t="s">
        <v>582</v>
      </c>
      <c r="C578" s="295" t="s">
        <v>74</v>
      </c>
      <c r="D578" s="296">
        <v>1.46</v>
      </c>
      <c r="E578" s="321"/>
    </row>
    <row r="579" spans="1:5" ht="30">
      <c r="A579" s="320">
        <v>43206</v>
      </c>
      <c r="B579" s="320" t="s">
        <v>583</v>
      </c>
      <c r="C579" s="295" t="s">
        <v>74</v>
      </c>
      <c r="D579" s="296">
        <v>2.17</v>
      </c>
      <c r="E579" s="354"/>
    </row>
    <row r="580" spans="1:5" ht="30">
      <c r="A580" s="320">
        <v>43236</v>
      </c>
      <c r="B580" s="320" t="s">
        <v>584</v>
      </c>
      <c r="C580" s="295" t="s">
        <v>74</v>
      </c>
      <c r="D580" s="296">
        <v>52.64</v>
      </c>
      <c r="E580" s="321"/>
    </row>
    <row r="581" spans="1:5" ht="30">
      <c r="A581" s="320">
        <v>43243</v>
      </c>
      <c r="B581" s="320" t="s">
        <v>585</v>
      </c>
      <c r="C581" s="295" t="s">
        <v>70</v>
      </c>
      <c r="D581" s="296">
        <v>51.02</v>
      </c>
      <c r="E581" s="321"/>
    </row>
    <row r="582" spans="1:5" ht="30">
      <c r="A582" s="320">
        <v>43253</v>
      </c>
      <c r="B582" s="320" t="s">
        <v>586</v>
      </c>
      <c r="C582" s="295" t="s">
        <v>74</v>
      </c>
      <c r="D582" s="296">
        <v>135.68</v>
      </c>
      <c r="E582" s="321"/>
    </row>
    <row r="583" spans="1:5" ht="45">
      <c r="A583" s="320">
        <v>43262</v>
      </c>
      <c r="B583" s="320" t="s">
        <v>25271</v>
      </c>
      <c r="C583" s="295" t="s">
        <v>74</v>
      </c>
      <c r="D583" s="296">
        <v>4.26</v>
      </c>
      <c r="E583" s="321"/>
    </row>
    <row r="584" spans="1:5">
      <c r="A584" s="320">
        <v>433</v>
      </c>
      <c r="B584" s="320" t="s">
        <v>587</v>
      </c>
      <c r="C584" s="295"/>
      <c r="D584" s="296"/>
      <c r="E584" s="321"/>
    </row>
    <row r="585" spans="1:5" ht="45">
      <c r="A585" s="320">
        <v>43337</v>
      </c>
      <c r="B585" s="320" t="s">
        <v>25272</v>
      </c>
      <c r="C585" s="295" t="s">
        <v>74</v>
      </c>
      <c r="D585" s="296">
        <v>6.37</v>
      </c>
      <c r="E585" s="321"/>
    </row>
    <row r="586" spans="1:5">
      <c r="A586" s="320">
        <v>434</v>
      </c>
      <c r="B586" s="320" t="s">
        <v>588</v>
      </c>
      <c r="C586" s="295"/>
      <c r="D586" s="296"/>
      <c r="E586" s="321"/>
    </row>
    <row r="587" spans="1:5">
      <c r="A587" s="320">
        <v>43441</v>
      </c>
      <c r="B587" s="320" t="s">
        <v>589</v>
      </c>
      <c r="C587" s="295" t="s">
        <v>74</v>
      </c>
      <c r="D587" s="296">
        <v>0.98</v>
      </c>
      <c r="E587" s="321"/>
    </row>
    <row r="588" spans="1:5">
      <c r="A588" s="320">
        <v>435</v>
      </c>
      <c r="B588" s="320" t="s">
        <v>590</v>
      </c>
      <c r="C588" s="295"/>
      <c r="D588" s="296"/>
      <c r="E588" s="321"/>
    </row>
    <row r="589" spans="1:5" ht="30">
      <c r="A589" s="320">
        <v>43540</v>
      </c>
      <c r="B589" s="320" t="s">
        <v>591</v>
      </c>
      <c r="C589" s="295" t="s">
        <v>112</v>
      </c>
      <c r="D589" s="296">
        <v>2183.33</v>
      </c>
      <c r="E589" s="321"/>
    </row>
    <row r="590" spans="1:5">
      <c r="A590" s="320">
        <v>43585</v>
      </c>
      <c r="B590" s="320" t="s">
        <v>592</v>
      </c>
      <c r="C590" s="295" t="s">
        <v>112</v>
      </c>
      <c r="D590" s="296">
        <v>2216.67</v>
      </c>
      <c r="E590" s="321"/>
    </row>
    <row r="591" spans="1:5">
      <c r="A591" s="319">
        <v>43587</v>
      </c>
      <c r="B591" s="352" t="s">
        <v>593</v>
      </c>
      <c r="C591" s="353" t="s">
        <v>112</v>
      </c>
      <c r="D591" s="353">
        <v>2769.67</v>
      </c>
      <c r="E591" s="321"/>
    </row>
    <row r="592" spans="1:5" ht="30">
      <c r="A592" s="320">
        <v>43591</v>
      </c>
      <c r="B592" s="320" t="s">
        <v>594</v>
      </c>
      <c r="C592" s="295" t="s">
        <v>112</v>
      </c>
      <c r="D592" s="296">
        <v>2862</v>
      </c>
      <c r="E592" s="321"/>
    </row>
    <row r="593" spans="1:5" ht="30">
      <c r="A593" s="320">
        <v>43593</v>
      </c>
      <c r="B593" s="320" t="s">
        <v>595</v>
      </c>
      <c r="C593" s="295" t="s">
        <v>112</v>
      </c>
      <c r="D593" s="296">
        <v>2862</v>
      </c>
      <c r="E593" s="354"/>
    </row>
    <row r="594" spans="1:5">
      <c r="A594" s="320">
        <v>436</v>
      </c>
      <c r="B594" s="320" t="s">
        <v>596</v>
      </c>
      <c r="C594" s="295"/>
      <c r="D594" s="296"/>
      <c r="E594" s="321"/>
    </row>
    <row r="595" spans="1:5">
      <c r="A595" s="320">
        <v>43620</v>
      </c>
      <c r="B595" s="320" t="s">
        <v>597</v>
      </c>
      <c r="C595" s="295" t="s">
        <v>112</v>
      </c>
      <c r="D595" s="296">
        <v>201</v>
      </c>
      <c r="E595" s="321"/>
    </row>
    <row r="596" spans="1:5">
      <c r="A596" s="320">
        <v>43627</v>
      </c>
      <c r="B596" s="320" t="s">
        <v>598</v>
      </c>
      <c r="C596" s="295" t="s">
        <v>112</v>
      </c>
      <c r="D596" s="296">
        <v>883.67</v>
      </c>
      <c r="E596" s="321"/>
    </row>
    <row r="597" spans="1:5" ht="30">
      <c r="A597" s="320">
        <v>43648</v>
      </c>
      <c r="B597" s="320" t="s">
        <v>599</v>
      </c>
      <c r="C597" s="295" t="s">
        <v>112</v>
      </c>
      <c r="D597" s="296">
        <v>7119.33</v>
      </c>
      <c r="E597" s="321"/>
    </row>
    <row r="598" spans="1:5">
      <c r="A598" s="320">
        <v>43657</v>
      </c>
      <c r="B598" s="320" t="s">
        <v>600</v>
      </c>
      <c r="C598" s="295" t="s">
        <v>112</v>
      </c>
      <c r="D598" s="296">
        <v>6935</v>
      </c>
      <c r="E598" s="321"/>
    </row>
    <row r="599" spans="1:5">
      <c r="A599" s="319">
        <v>437</v>
      </c>
      <c r="B599" s="352" t="s">
        <v>361</v>
      </c>
      <c r="C599" s="353"/>
      <c r="D599" s="353"/>
      <c r="E599" s="321"/>
    </row>
    <row r="600" spans="1:5">
      <c r="A600" s="320">
        <v>43702</v>
      </c>
      <c r="B600" s="320" t="s">
        <v>601</v>
      </c>
      <c r="C600" s="295" t="s">
        <v>112</v>
      </c>
      <c r="D600" s="296">
        <v>5.81</v>
      </c>
      <c r="E600" s="321"/>
    </row>
    <row r="601" spans="1:5" ht="30">
      <c r="A601" s="319">
        <v>43792</v>
      </c>
      <c r="B601" s="352" t="s">
        <v>3927</v>
      </c>
      <c r="C601" s="353" t="s">
        <v>112</v>
      </c>
      <c r="D601" s="353">
        <v>3.58</v>
      </c>
      <c r="E601" s="354"/>
    </row>
    <row r="602" spans="1:5" ht="30">
      <c r="A602" s="320">
        <v>43795</v>
      </c>
      <c r="B602" s="320" t="s">
        <v>3928</v>
      </c>
      <c r="C602" s="295" t="s">
        <v>112</v>
      </c>
      <c r="D602" s="296">
        <v>2.79</v>
      </c>
      <c r="E602" s="321"/>
    </row>
    <row r="603" spans="1:5">
      <c r="A603" s="319">
        <v>438</v>
      </c>
      <c r="B603" s="352" t="s">
        <v>521</v>
      </c>
      <c r="C603" s="353"/>
      <c r="D603" s="353"/>
      <c r="E603" s="354"/>
    </row>
    <row r="604" spans="1:5" ht="30">
      <c r="A604" s="320">
        <v>43807</v>
      </c>
      <c r="B604" s="320" t="s">
        <v>2438</v>
      </c>
      <c r="C604" s="295" t="s">
        <v>112</v>
      </c>
      <c r="D604" s="297">
        <v>614</v>
      </c>
      <c r="E604" s="321"/>
    </row>
    <row r="605" spans="1:5" ht="30">
      <c r="A605" s="320">
        <v>43835</v>
      </c>
      <c r="B605" s="320" t="s">
        <v>602</v>
      </c>
      <c r="C605" s="295" t="s">
        <v>112</v>
      </c>
      <c r="D605" s="297">
        <v>43.67</v>
      </c>
      <c r="E605" s="354"/>
    </row>
    <row r="606" spans="1:5" ht="30">
      <c r="A606" s="320">
        <v>43836</v>
      </c>
      <c r="B606" s="320" t="s">
        <v>603</v>
      </c>
      <c r="C606" s="295" t="s">
        <v>112</v>
      </c>
      <c r="D606" s="297">
        <v>83.48</v>
      </c>
      <c r="E606" s="321"/>
    </row>
    <row r="607" spans="1:5" ht="30">
      <c r="A607" s="320">
        <v>43837</v>
      </c>
      <c r="B607" s="320" t="s">
        <v>604</v>
      </c>
      <c r="C607" s="295" t="s">
        <v>112</v>
      </c>
      <c r="D607" s="297">
        <v>430.33</v>
      </c>
      <c r="E607" s="321"/>
    </row>
    <row r="608" spans="1:5" ht="30">
      <c r="A608" s="320">
        <v>43838</v>
      </c>
      <c r="B608" s="320" t="s">
        <v>605</v>
      </c>
      <c r="C608" s="295" t="s">
        <v>112</v>
      </c>
      <c r="D608" s="297">
        <v>530.33000000000004</v>
      </c>
      <c r="E608" s="321"/>
    </row>
    <row r="609" spans="1:5">
      <c r="A609" s="320">
        <v>440</v>
      </c>
      <c r="B609" s="320" t="s">
        <v>606</v>
      </c>
      <c r="C609" s="295"/>
      <c r="D609" s="297"/>
      <c r="E609" s="321"/>
    </row>
    <row r="610" spans="1:5">
      <c r="A610" s="320">
        <v>44014</v>
      </c>
      <c r="B610" s="320" t="s">
        <v>607</v>
      </c>
      <c r="C610" s="295" t="s">
        <v>112</v>
      </c>
      <c r="D610" s="296">
        <v>28.75</v>
      </c>
      <c r="E610" s="321"/>
    </row>
    <row r="611" spans="1:5">
      <c r="A611" s="319">
        <v>44034</v>
      </c>
      <c r="B611" s="352" t="s">
        <v>608</v>
      </c>
      <c r="C611" s="353" t="s">
        <v>112</v>
      </c>
      <c r="D611" s="353">
        <v>28.75</v>
      </c>
      <c r="E611" s="321"/>
    </row>
    <row r="612" spans="1:5">
      <c r="A612" s="320">
        <v>44059</v>
      </c>
      <c r="B612" s="320" t="s">
        <v>609</v>
      </c>
      <c r="C612" s="295" t="s">
        <v>112</v>
      </c>
      <c r="D612" s="296">
        <v>28.75</v>
      </c>
      <c r="E612" s="321"/>
    </row>
    <row r="613" spans="1:5">
      <c r="A613" s="320">
        <v>44097</v>
      </c>
      <c r="B613" s="320" t="s">
        <v>610</v>
      </c>
      <c r="C613" s="295" t="s">
        <v>112</v>
      </c>
      <c r="D613" s="296">
        <v>48.68</v>
      </c>
      <c r="E613" s="354"/>
    </row>
    <row r="614" spans="1:5">
      <c r="A614" s="320">
        <v>441</v>
      </c>
      <c r="B614" s="320" t="s">
        <v>611</v>
      </c>
      <c r="C614" s="295"/>
      <c r="D614" s="297"/>
      <c r="E614" s="321"/>
    </row>
    <row r="615" spans="1:5">
      <c r="A615" s="320">
        <v>44112</v>
      </c>
      <c r="B615" s="320" t="s">
        <v>612</v>
      </c>
      <c r="C615" s="295" t="s">
        <v>112</v>
      </c>
      <c r="D615" s="297">
        <v>48.11</v>
      </c>
      <c r="E615" s="321"/>
    </row>
    <row r="616" spans="1:5">
      <c r="A616" s="319">
        <v>44128</v>
      </c>
      <c r="B616" s="352" t="s">
        <v>613</v>
      </c>
      <c r="C616" s="353" t="s">
        <v>112</v>
      </c>
      <c r="D616" s="353">
        <v>50.65</v>
      </c>
      <c r="E616" s="321"/>
    </row>
    <row r="617" spans="1:5">
      <c r="A617" s="320">
        <v>444</v>
      </c>
      <c r="B617" s="320" t="s">
        <v>614</v>
      </c>
      <c r="C617" s="295"/>
      <c r="D617" s="296"/>
      <c r="E617" s="321"/>
    </row>
    <row r="618" spans="1:5" ht="30">
      <c r="A618" s="320">
        <v>44481</v>
      </c>
      <c r="B618" s="320" t="s">
        <v>615</v>
      </c>
      <c r="C618" s="295" t="s">
        <v>112</v>
      </c>
      <c r="D618" s="296">
        <v>2283.31</v>
      </c>
      <c r="E618" s="354"/>
    </row>
    <row r="619" spans="1:5">
      <c r="A619" s="320">
        <v>445</v>
      </c>
      <c r="B619" s="320" t="s">
        <v>616</v>
      </c>
      <c r="C619" s="295"/>
      <c r="D619" s="296"/>
      <c r="E619" s="321"/>
    </row>
    <row r="620" spans="1:5" ht="30">
      <c r="A620" s="319">
        <v>44505</v>
      </c>
      <c r="B620" s="352" t="s">
        <v>617</v>
      </c>
      <c r="C620" s="353" t="s">
        <v>112</v>
      </c>
      <c r="D620" s="353">
        <v>15.86</v>
      </c>
      <c r="E620" s="321"/>
    </row>
    <row r="621" spans="1:5" ht="30">
      <c r="A621" s="320">
        <v>44508</v>
      </c>
      <c r="B621" s="320" t="s">
        <v>618</v>
      </c>
      <c r="C621" s="295" t="s">
        <v>112</v>
      </c>
      <c r="D621" s="296">
        <v>15.86</v>
      </c>
      <c r="E621" s="321"/>
    </row>
    <row r="622" spans="1:5" ht="30">
      <c r="A622" s="320">
        <v>44530</v>
      </c>
      <c r="B622" s="320" t="s">
        <v>619</v>
      </c>
      <c r="C622" s="295" t="s">
        <v>112</v>
      </c>
      <c r="D622" s="296">
        <v>97.42</v>
      </c>
      <c r="E622" s="354"/>
    </row>
    <row r="623" spans="1:5" ht="30">
      <c r="A623" s="320">
        <v>44552</v>
      </c>
      <c r="B623" s="320" t="s">
        <v>620</v>
      </c>
      <c r="C623" s="295" t="s">
        <v>112</v>
      </c>
      <c r="D623" s="296">
        <v>15.86</v>
      </c>
      <c r="E623" s="321"/>
    </row>
    <row r="624" spans="1:5" ht="30">
      <c r="A624" s="320">
        <v>44561</v>
      </c>
      <c r="B624" s="320" t="s">
        <v>30767</v>
      </c>
      <c r="C624" s="295" t="s">
        <v>112</v>
      </c>
      <c r="D624" s="296">
        <v>227.62</v>
      </c>
      <c r="E624" s="321"/>
    </row>
    <row r="625" spans="1:5" ht="30">
      <c r="A625" s="320">
        <v>44562</v>
      </c>
      <c r="B625" s="320" t="s">
        <v>621</v>
      </c>
      <c r="C625" s="295" t="s">
        <v>112</v>
      </c>
      <c r="D625" s="296">
        <v>103.64</v>
      </c>
      <c r="E625" s="321"/>
    </row>
    <row r="626" spans="1:5" ht="30">
      <c r="A626" s="319">
        <v>44575</v>
      </c>
      <c r="B626" s="352" t="s">
        <v>622</v>
      </c>
      <c r="C626" s="353" t="s">
        <v>112</v>
      </c>
      <c r="D626" s="353">
        <v>97.42</v>
      </c>
      <c r="E626" s="321"/>
    </row>
    <row r="627" spans="1:5" ht="30">
      <c r="A627" s="320">
        <v>44582</v>
      </c>
      <c r="B627" s="320" t="s">
        <v>30768</v>
      </c>
      <c r="C627" s="295" t="s">
        <v>112</v>
      </c>
      <c r="D627" s="296">
        <v>284.27999999999997</v>
      </c>
      <c r="E627" s="321"/>
    </row>
    <row r="628" spans="1:5">
      <c r="A628" s="320">
        <v>446</v>
      </c>
      <c r="B628" s="320" t="s">
        <v>614</v>
      </c>
      <c r="C628" s="295"/>
      <c r="D628" s="296"/>
      <c r="E628" s="354"/>
    </row>
    <row r="629" spans="1:5" ht="30">
      <c r="A629" s="320">
        <v>44618</v>
      </c>
      <c r="B629" s="320" t="s">
        <v>623</v>
      </c>
      <c r="C629" s="295" t="s">
        <v>112</v>
      </c>
      <c r="D629" s="296">
        <v>97.42</v>
      </c>
      <c r="E629" s="321"/>
    </row>
    <row r="630" spans="1:5" ht="30">
      <c r="A630" s="320">
        <v>44659</v>
      </c>
      <c r="B630" s="320" t="s">
        <v>624</v>
      </c>
      <c r="C630" s="295" t="s">
        <v>112</v>
      </c>
      <c r="D630" s="296">
        <v>6.65</v>
      </c>
      <c r="E630" s="321"/>
    </row>
    <row r="631" spans="1:5" ht="30">
      <c r="A631" s="320">
        <v>44660</v>
      </c>
      <c r="B631" s="320" t="s">
        <v>625</v>
      </c>
      <c r="C631" s="295" t="s">
        <v>112</v>
      </c>
      <c r="D631" s="296">
        <v>6.65</v>
      </c>
      <c r="E631" s="321"/>
    </row>
    <row r="632" spans="1:5" ht="30">
      <c r="A632" s="319">
        <v>44661</v>
      </c>
      <c r="B632" s="352" t="s">
        <v>626</v>
      </c>
      <c r="C632" s="353" t="s">
        <v>112</v>
      </c>
      <c r="D632" s="353">
        <v>6.65</v>
      </c>
      <c r="E632" s="321"/>
    </row>
    <row r="633" spans="1:5" ht="30">
      <c r="A633" s="320">
        <v>44662</v>
      </c>
      <c r="B633" s="320" t="s">
        <v>627</v>
      </c>
      <c r="C633" s="295" t="s">
        <v>112</v>
      </c>
      <c r="D633" s="296">
        <v>6.65</v>
      </c>
      <c r="E633" s="321"/>
    </row>
    <row r="634" spans="1:5" ht="30">
      <c r="A634" s="320">
        <v>44663</v>
      </c>
      <c r="B634" s="320" t="s">
        <v>628</v>
      </c>
      <c r="C634" s="295" t="s">
        <v>112</v>
      </c>
      <c r="D634" s="296">
        <v>8.2200000000000006</v>
      </c>
      <c r="E634" s="354"/>
    </row>
    <row r="635" spans="1:5" ht="30">
      <c r="A635" s="319">
        <v>44664</v>
      </c>
      <c r="B635" s="352" t="s">
        <v>629</v>
      </c>
      <c r="C635" s="353" t="s">
        <v>112</v>
      </c>
      <c r="D635" s="353">
        <v>27</v>
      </c>
      <c r="E635" s="321"/>
    </row>
    <row r="636" spans="1:5" ht="30">
      <c r="A636" s="320">
        <v>44665</v>
      </c>
      <c r="B636" s="320" t="s">
        <v>630</v>
      </c>
      <c r="C636" s="295" t="s">
        <v>112</v>
      </c>
      <c r="D636" s="297">
        <v>27</v>
      </c>
      <c r="E636" s="321"/>
    </row>
    <row r="637" spans="1:5" ht="30">
      <c r="A637" s="319">
        <v>44666</v>
      </c>
      <c r="B637" s="352" t="s">
        <v>631</v>
      </c>
      <c r="C637" s="353" t="s">
        <v>112</v>
      </c>
      <c r="D637" s="353">
        <v>27</v>
      </c>
      <c r="E637" s="354"/>
    </row>
    <row r="638" spans="1:5" ht="30">
      <c r="A638" s="320">
        <v>44667</v>
      </c>
      <c r="B638" s="320" t="s">
        <v>632</v>
      </c>
      <c r="C638" s="295" t="s">
        <v>112</v>
      </c>
      <c r="D638" s="296">
        <v>27</v>
      </c>
      <c r="E638" s="321"/>
    </row>
    <row r="639" spans="1:5" ht="30">
      <c r="A639" s="320">
        <v>44668</v>
      </c>
      <c r="B639" s="320" t="s">
        <v>633</v>
      </c>
      <c r="C639" s="295" t="s">
        <v>112</v>
      </c>
      <c r="D639" s="296">
        <v>28.41</v>
      </c>
      <c r="E639" s="354"/>
    </row>
    <row r="640" spans="1:5" ht="30">
      <c r="A640" s="320">
        <v>44669</v>
      </c>
      <c r="B640" s="320" t="s">
        <v>634</v>
      </c>
      <c r="C640" s="295" t="s">
        <v>112</v>
      </c>
      <c r="D640" s="296">
        <v>28.41</v>
      </c>
      <c r="E640" s="321"/>
    </row>
    <row r="641" spans="1:5" ht="30">
      <c r="A641" s="320">
        <v>44670</v>
      </c>
      <c r="B641" s="320" t="s">
        <v>635</v>
      </c>
      <c r="C641" s="295" t="s">
        <v>112</v>
      </c>
      <c r="D641" s="296">
        <v>37.39</v>
      </c>
      <c r="E641" s="321"/>
    </row>
    <row r="642" spans="1:5" ht="30">
      <c r="A642" s="320">
        <v>44671</v>
      </c>
      <c r="B642" s="320" t="s">
        <v>636</v>
      </c>
      <c r="C642" s="295" t="s">
        <v>112</v>
      </c>
      <c r="D642" s="296">
        <v>37.39</v>
      </c>
      <c r="E642" s="321"/>
    </row>
    <row r="643" spans="1:5" ht="30">
      <c r="A643" s="320">
        <v>44672</v>
      </c>
      <c r="B643" s="320" t="s">
        <v>637</v>
      </c>
      <c r="C643" s="295" t="s">
        <v>112</v>
      </c>
      <c r="D643" s="296">
        <v>37.39</v>
      </c>
      <c r="E643" s="321"/>
    </row>
    <row r="644" spans="1:5" ht="30">
      <c r="A644" s="320">
        <v>44673</v>
      </c>
      <c r="B644" s="320" t="s">
        <v>638</v>
      </c>
      <c r="C644" s="295" t="s">
        <v>112</v>
      </c>
      <c r="D644" s="296">
        <v>37.39</v>
      </c>
      <c r="E644" s="321"/>
    </row>
    <row r="645" spans="1:5" ht="30">
      <c r="A645" s="320">
        <v>44674</v>
      </c>
      <c r="B645" s="320" t="s">
        <v>639</v>
      </c>
      <c r="C645" s="295" t="s">
        <v>112</v>
      </c>
      <c r="D645" s="296">
        <v>48.51</v>
      </c>
      <c r="E645" s="321"/>
    </row>
    <row r="646" spans="1:5" ht="30">
      <c r="A646" s="320">
        <v>44675</v>
      </c>
      <c r="B646" s="320" t="s">
        <v>640</v>
      </c>
      <c r="C646" s="295" t="s">
        <v>112</v>
      </c>
      <c r="D646" s="296">
        <v>48.51</v>
      </c>
      <c r="E646" s="321"/>
    </row>
    <row r="647" spans="1:5" ht="30">
      <c r="A647" s="320">
        <v>44676</v>
      </c>
      <c r="B647" s="320" t="s">
        <v>641</v>
      </c>
      <c r="C647" s="295" t="s">
        <v>112</v>
      </c>
      <c r="D647" s="296">
        <v>103.64</v>
      </c>
      <c r="E647" s="321"/>
    </row>
    <row r="648" spans="1:5">
      <c r="A648" s="320">
        <v>447</v>
      </c>
      <c r="B648" s="320" t="s">
        <v>614</v>
      </c>
      <c r="C648" s="295"/>
      <c r="D648" s="296"/>
      <c r="E648" s="321"/>
    </row>
    <row r="649" spans="1:5" ht="30">
      <c r="A649" s="319">
        <v>44711</v>
      </c>
      <c r="B649" s="352" t="s">
        <v>642</v>
      </c>
      <c r="C649" s="353" t="s">
        <v>112</v>
      </c>
      <c r="D649" s="353">
        <v>103.64</v>
      </c>
      <c r="E649" s="321"/>
    </row>
    <row r="650" spans="1:5" ht="30">
      <c r="A650" s="320">
        <v>44712</v>
      </c>
      <c r="B650" s="320" t="s">
        <v>643</v>
      </c>
      <c r="C650" s="295" t="s">
        <v>112</v>
      </c>
      <c r="D650" s="296">
        <v>58.93</v>
      </c>
      <c r="E650" s="321"/>
    </row>
    <row r="651" spans="1:5" ht="30">
      <c r="A651" s="320">
        <v>44715</v>
      </c>
      <c r="B651" s="320" t="s">
        <v>644</v>
      </c>
      <c r="C651" s="295" t="s">
        <v>112</v>
      </c>
      <c r="D651" s="296">
        <v>6.65</v>
      </c>
      <c r="E651" s="354"/>
    </row>
    <row r="652" spans="1:5" ht="30">
      <c r="A652" s="320">
        <v>44735</v>
      </c>
      <c r="B652" s="320" t="s">
        <v>14024</v>
      </c>
      <c r="C652" s="295" t="s">
        <v>112</v>
      </c>
      <c r="D652" s="296">
        <v>106.78</v>
      </c>
      <c r="E652" s="321"/>
    </row>
    <row r="653" spans="1:5" ht="30">
      <c r="A653" s="320">
        <v>44736</v>
      </c>
      <c r="B653" s="320" t="s">
        <v>30769</v>
      </c>
      <c r="C653" s="295" t="s">
        <v>112</v>
      </c>
      <c r="D653" s="296">
        <v>106.78</v>
      </c>
      <c r="E653" s="321"/>
    </row>
    <row r="654" spans="1:5" ht="30">
      <c r="A654" s="320">
        <v>44740</v>
      </c>
      <c r="B654" s="320" t="s">
        <v>645</v>
      </c>
      <c r="C654" s="295" t="s">
        <v>112</v>
      </c>
      <c r="D654" s="296">
        <v>11.37</v>
      </c>
      <c r="E654" s="321"/>
    </row>
    <row r="655" spans="1:5" ht="30">
      <c r="A655" s="320">
        <v>44760</v>
      </c>
      <c r="B655" s="320" t="s">
        <v>14025</v>
      </c>
      <c r="C655" s="295" t="s">
        <v>112</v>
      </c>
      <c r="D655" s="296">
        <v>27.1</v>
      </c>
      <c r="E655" s="321"/>
    </row>
    <row r="656" spans="1:5" ht="30">
      <c r="A656" s="320">
        <v>44781</v>
      </c>
      <c r="B656" s="320" t="s">
        <v>646</v>
      </c>
      <c r="C656" s="295" t="s">
        <v>112</v>
      </c>
      <c r="D656" s="296">
        <v>8.4600000000000009</v>
      </c>
      <c r="E656" s="321"/>
    </row>
    <row r="657" spans="1:5" ht="30">
      <c r="A657" s="320">
        <v>44783</v>
      </c>
      <c r="B657" s="320" t="s">
        <v>647</v>
      </c>
      <c r="C657" s="295" t="s">
        <v>112</v>
      </c>
      <c r="D657" s="296">
        <v>241.42</v>
      </c>
      <c r="E657" s="321"/>
    </row>
    <row r="658" spans="1:5" ht="30">
      <c r="A658" s="320">
        <v>44793</v>
      </c>
      <c r="B658" s="320" t="s">
        <v>648</v>
      </c>
      <c r="C658" s="295" t="s">
        <v>112</v>
      </c>
      <c r="D658" s="296">
        <v>1290.18</v>
      </c>
      <c r="E658" s="321"/>
    </row>
    <row r="659" spans="1:5">
      <c r="A659" s="320">
        <v>448</v>
      </c>
      <c r="B659" s="320" t="s">
        <v>614</v>
      </c>
      <c r="C659" s="295"/>
      <c r="D659" s="296"/>
      <c r="E659" s="321"/>
    </row>
    <row r="660" spans="1:5" ht="30">
      <c r="A660" s="320">
        <v>44805</v>
      </c>
      <c r="B660" s="320" t="s">
        <v>649</v>
      </c>
      <c r="C660" s="295" t="s">
        <v>112</v>
      </c>
      <c r="D660" s="296">
        <v>464.48</v>
      </c>
      <c r="E660" s="321"/>
    </row>
    <row r="661" spans="1:5" ht="30">
      <c r="A661" s="320">
        <v>44808</v>
      </c>
      <c r="B661" s="320" t="s">
        <v>14026</v>
      </c>
      <c r="C661" s="295" t="s">
        <v>112</v>
      </c>
      <c r="D661" s="296">
        <v>33.57</v>
      </c>
      <c r="E661" s="321"/>
    </row>
    <row r="662" spans="1:5" ht="30">
      <c r="A662" s="320">
        <v>44833</v>
      </c>
      <c r="B662" s="320" t="s">
        <v>650</v>
      </c>
      <c r="C662" s="295" t="s">
        <v>112</v>
      </c>
      <c r="D662" s="296">
        <v>11.37</v>
      </c>
      <c r="E662" s="321"/>
    </row>
    <row r="663" spans="1:5" ht="30">
      <c r="A663" s="320">
        <v>44851</v>
      </c>
      <c r="B663" s="320" t="s">
        <v>651</v>
      </c>
      <c r="C663" s="295" t="s">
        <v>112</v>
      </c>
      <c r="D663" s="296">
        <v>11.37</v>
      </c>
      <c r="E663" s="321"/>
    </row>
    <row r="664" spans="1:5" ht="30">
      <c r="A664" s="320">
        <v>44852</v>
      </c>
      <c r="B664" s="320" t="s">
        <v>652</v>
      </c>
      <c r="C664" s="295" t="s">
        <v>112</v>
      </c>
      <c r="D664" s="296">
        <v>43.93</v>
      </c>
      <c r="E664" s="321"/>
    </row>
    <row r="665" spans="1:5" ht="30">
      <c r="A665" s="320">
        <v>44871</v>
      </c>
      <c r="B665" s="320" t="s">
        <v>653</v>
      </c>
      <c r="C665" s="295" t="s">
        <v>112</v>
      </c>
      <c r="D665" s="296">
        <v>69.099999999999994</v>
      </c>
      <c r="E665" s="321"/>
    </row>
    <row r="666" spans="1:5">
      <c r="A666" s="320">
        <v>449</v>
      </c>
      <c r="B666" s="320" t="s">
        <v>654</v>
      </c>
      <c r="C666" s="295"/>
      <c r="D666" s="296"/>
      <c r="E666" s="321"/>
    </row>
    <row r="667" spans="1:5" ht="30">
      <c r="A667" s="320">
        <v>44905</v>
      </c>
      <c r="B667" s="320" t="s">
        <v>655</v>
      </c>
      <c r="C667" s="295" t="s">
        <v>112</v>
      </c>
      <c r="D667" s="296">
        <v>69.099999999999994</v>
      </c>
      <c r="E667" s="321"/>
    </row>
    <row r="668" spans="1:5" ht="30">
      <c r="A668" s="320">
        <v>44951</v>
      </c>
      <c r="B668" s="320" t="s">
        <v>14027</v>
      </c>
      <c r="C668" s="295" t="s">
        <v>112</v>
      </c>
      <c r="D668" s="296">
        <v>33.57</v>
      </c>
      <c r="E668" s="321"/>
    </row>
    <row r="669" spans="1:5">
      <c r="A669" s="319">
        <v>450</v>
      </c>
      <c r="B669" s="352" t="s">
        <v>656</v>
      </c>
      <c r="C669" s="353"/>
      <c r="D669" s="353"/>
      <c r="E669" s="321"/>
    </row>
    <row r="670" spans="1:5" ht="30">
      <c r="A670" s="320">
        <v>45001</v>
      </c>
      <c r="B670" s="320" t="s">
        <v>3929</v>
      </c>
      <c r="C670" s="295" t="s">
        <v>112</v>
      </c>
      <c r="D670" s="296">
        <v>13.62</v>
      </c>
      <c r="E670" s="321"/>
    </row>
    <row r="671" spans="1:5" ht="30">
      <c r="A671" s="320">
        <v>45002</v>
      </c>
      <c r="B671" s="320" t="s">
        <v>657</v>
      </c>
      <c r="C671" s="295" t="s">
        <v>112</v>
      </c>
      <c r="D671" s="296">
        <v>20.92</v>
      </c>
      <c r="E671" s="354"/>
    </row>
    <row r="672" spans="1:5" ht="30">
      <c r="A672" s="320">
        <v>45003</v>
      </c>
      <c r="B672" s="320" t="s">
        <v>658</v>
      </c>
      <c r="C672" s="295" t="s">
        <v>112</v>
      </c>
      <c r="D672" s="296">
        <v>26.8</v>
      </c>
      <c r="E672" s="321"/>
    </row>
    <row r="673" spans="1:5" ht="30">
      <c r="A673" s="320">
        <v>45005</v>
      </c>
      <c r="B673" s="320" t="s">
        <v>659</v>
      </c>
      <c r="C673" s="295" t="s">
        <v>112</v>
      </c>
      <c r="D673" s="296">
        <v>54.04</v>
      </c>
      <c r="E673" s="321"/>
    </row>
    <row r="674" spans="1:5">
      <c r="A674" s="320">
        <v>45017</v>
      </c>
      <c r="B674" s="320" t="s">
        <v>660</v>
      </c>
      <c r="C674" s="295" t="s">
        <v>112</v>
      </c>
      <c r="D674" s="296">
        <v>1.85</v>
      </c>
      <c r="E674" s="321"/>
    </row>
    <row r="675" spans="1:5" ht="30">
      <c r="A675" s="320">
        <v>45020</v>
      </c>
      <c r="B675" s="320" t="s">
        <v>661</v>
      </c>
      <c r="C675" s="295" t="s">
        <v>112</v>
      </c>
      <c r="D675" s="296">
        <v>2.92</v>
      </c>
      <c r="E675" s="321"/>
    </row>
    <row r="676" spans="1:5">
      <c r="A676" s="320">
        <v>45021</v>
      </c>
      <c r="B676" s="320" t="s">
        <v>662</v>
      </c>
      <c r="C676" s="295" t="s">
        <v>112</v>
      </c>
      <c r="D676" s="296">
        <v>2.92</v>
      </c>
      <c r="E676" s="321"/>
    </row>
    <row r="677" spans="1:5" ht="30">
      <c r="A677" s="320">
        <v>45035</v>
      </c>
      <c r="B677" s="320" t="s">
        <v>3930</v>
      </c>
      <c r="C677" s="295" t="s">
        <v>112</v>
      </c>
      <c r="D677" s="296">
        <v>59.36</v>
      </c>
      <c r="E677" s="321"/>
    </row>
    <row r="678" spans="1:5" ht="30">
      <c r="A678" s="320">
        <v>45037</v>
      </c>
      <c r="B678" s="320" t="s">
        <v>3931</v>
      </c>
      <c r="C678" s="295" t="s">
        <v>112</v>
      </c>
      <c r="D678" s="296">
        <v>196.65</v>
      </c>
      <c r="E678" s="321"/>
    </row>
    <row r="679" spans="1:5" ht="30">
      <c r="A679" s="320">
        <v>45044</v>
      </c>
      <c r="B679" s="320" t="s">
        <v>663</v>
      </c>
      <c r="C679" s="295" t="s">
        <v>112</v>
      </c>
      <c r="D679" s="296">
        <v>27.67</v>
      </c>
      <c r="E679" s="321"/>
    </row>
    <row r="680" spans="1:5">
      <c r="A680" s="319">
        <v>45067</v>
      </c>
      <c r="B680" s="352" t="s">
        <v>664</v>
      </c>
      <c r="C680" s="353" t="s">
        <v>112</v>
      </c>
      <c r="D680" s="353">
        <v>19.22</v>
      </c>
      <c r="E680" s="321"/>
    </row>
    <row r="681" spans="1:5" ht="30">
      <c r="A681" s="320">
        <v>451</v>
      </c>
      <c r="B681" s="320" t="s">
        <v>665</v>
      </c>
      <c r="C681" s="295"/>
      <c r="D681" s="296"/>
      <c r="E681" s="321"/>
    </row>
    <row r="682" spans="1:5">
      <c r="A682" s="320">
        <v>45104</v>
      </c>
      <c r="B682" s="320" t="s">
        <v>666</v>
      </c>
      <c r="C682" s="295" t="s">
        <v>112</v>
      </c>
      <c r="D682" s="296">
        <v>1.48</v>
      </c>
      <c r="E682" s="321"/>
    </row>
    <row r="683" spans="1:5" ht="30">
      <c r="A683" s="320">
        <v>452</v>
      </c>
      <c r="B683" s="320" t="s">
        <v>665</v>
      </c>
      <c r="C683" s="295"/>
      <c r="D683" s="296"/>
      <c r="E683" s="354"/>
    </row>
    <row r="684" spans="1:5" ht="30">
      <c r="A684" s="320">
        <v>45270</v>
      </c>
      <c r="B684" s="320" t="s">
        <v>667</v>
      </c>
      <c r="C684" s="295" t="s">
        <v>112</v>
      </c>
      <c r="D684" s="296">
        <v>9.86</v>
      </c>
      <c r="E684" s="321"/>
    </row>
    <row r="685" spans="1:5">
      <c r="A685" s="320">
        <v>453</v>
      </c>
      <c r="B685" s="320" t="s">
        <v>668</v>
      </c>
      <c r="C685" s="295"/>
      <c r="D685" s="296"/>
      <c r="E685" s="321"/>
    </row>
    <row r="686" spans="1:5" ht="30">
      <c r="A686" s="320">
        <v>45363</v>
      </c>
      <c r="B686" s="320" t="s">
        <v>669</v>
      </c>
      <c r="C686" s="295" t="s">
        <v>112</v>
      </c>
      <c r="D686" s="296">
        <v>215.4</v>
      </c>
      <c r="E686" s="321"/>
    </row>
    <row r="687" spans="1:5" ht="30">
      <c r="A687" s="319">
        <v>45364</v>
      </c>
      <c r="B687" s="352" t="s">
        <v>670</v>
      </c>
      <c r="C687" s="353" t="s">
        <v>112</v>
      </c>
      <c r="D687" s="353">
        <v>243.8</v>
      </c>
      <c r="E687" s="321"/>
    </row>
    <row r="688" spans="1:5" ht="30">
      <c r="A688" s="320">
        <v>45373</v>
      </c>
      <c r="B688" s="320" t="s">
        <v>671</v>
      </c>
      <c r="C688" s="295" t="s">
        <v>112</v>
      </c>
      <c r="D688" s="296">
        <v>167.19</v>
      </c>
      <c r="E688" s="321"/>
    </row>
    <row r="689" spans="1:5">
      <c r="A689" s="320">
        <v>454</v>
      </c>
      <c r="B689" s="320" t="s">
        <v>672</v>
      </c>
      <c r="C689" s="295"/>
      <c r="D689" s="296"/>
      <c r="E689" s="321"/>
    </row>
    <row r="690" spans="1:5" ht="30">
      <c r="A690" s="319">
        <v>45442</v>
      </c>
      <c r="B690" s="352" t="s">
        <v>673</v>
      </c>
      <c r="C690" s="353" t="s">
        <v>112</v>
      </c>
      <c r="D690" s="353">
        <v>2553.11</v>
      </c>
      <c r="E690" s="354"/>
    </row>
    <row r="691" spans="1:5" ht="30">
      <c r="A691" s="320">
        <v>455</v>
      </c>
      <c r="B691" s="320" t="s">
        <v>674</v>
      </c>
      <c r="C691" s="295"/>
      <c r="D691" s="296"/>
      <c r="E691" s="321"/>
    </row>
    <row r="692" spans="1:5" ht="30">
      <c r="A692" s="320">
        <v>45501</v>
      </c>
      <c r="B692" s="320" t="s">
        <v>14028</v>
      </c>
      <c r="C692" s="295" t="s">
        <v>112</v>
      </c>
      <c r="D692" s="296">
        <v>9.84</v>
      </c>
      <c r="E692" s="321"/>
    </row>
    <row r="693" spans="1:5" ht="30">
      <c r="A693" s="320">
        <v>45502</v>
      </c>
      <c r="B693" s="320" t="s">
        <v>14029</v>
      </c>
      <c r="C693" s="295" t="s">
        <v>112</v>
      </c>
      <c r="D693" s="296">
        <v>10.33</v>
      </c>
      <c r="E693" s="354"/>
    </row>
    <row r="694" spans="1:5" ht="30">
      <c r="A694" s="320">
        <v>45505</v>
      </c>
      <c r="B694" s="320" t="s">
        <v>14030</v>
      </c>
      <c r="C694" s="295" t="s">
        <v>112</v>
      </c>
      <c r="D694" s="296">
        <v>10.199999999999999</v>
      </c>
      <c r="E694" s="321"/>
    </row>
    <row r="695" spans="1:5" ht="30">
      <c r="A695" s="320">
        <v>45519</v>
      </c>
      <c r="B695" s="320" t="s">
        <v>14031</v>
      </c>
      <c r="C695" s="295" t="s">
        <v>112</v>
      </c>
      <c r="D695" s="296">
        <v>15.11</v>
      </c>
      <c r="E695" s="321"/>
    </row>
    <row r="696" spans="1:5" ht="30">
      <c r="A696" s="320">
        <v>45520</v>
      </c>
      <c r="B696" s="320" t="s">
        <v>14032</v>
      </c>
      <c r="C696" s="295" t="s">
        <v>112</v>
      </c>
      <c r="D696" s="296">
        <v>13.67</v>
      </c>
      <c r="E696" s="321"/>
    </row>
    <row r="697" spans="1:5" ht="30">
      <c r="A697" s="320">
        <v>45523</v>
      </c>
      <c r="B697" s="320" t="s">
        <v>675</v>
      </c>
      <c r="C697" s="295" t="s">
        <v>112</v>
      </c>
      <c r="D697" s="296">
        <v>12.56</v>
      </c>
      <c r="E697" s="321"/>
    </row>
    <row r="698" spans="1:5">
      <c r="A698" s="320">
        <v>45525</v>
      </c>
      <c r="B698" s="320" t="s">
        <v>676</v>
      </c>
      <c r="C698" s="295" t="s">
        <v>112</v>
      </c>
      <c r="D698" s="296">
        <v>5.16</v>
      </c>
      <c r="E698" s="321"/>
    </row>
    <row r="699" spans="1:5">
      <c r="A699" s="320">
        <v>45526</v>
      </c>
      <c r="B699" s="320" t="s">
        <v>677</v>
      </c>
      <c r="C699" s="295" t="s">
        <v>112</v>
      </c>
      <c r="D699" s="296">
        <v>9.84</v>
      </c>
      <c r="E699" s="321"/>
    </row>
    <row r="700" spans="1:5" ht="30">
      <c r="A700" s="320">
        <v>460</v>
      </c>
      <c r="B700" s="320" t="s">
        <v>678</v>
      </c>
      <c r="C700" s="295"/>
      <c r="D700" s="296"/>
      <c r="E700" s="321"/>
    </row>
    <row r="701" spans="1:5" ht="60">
      <c r="A701" s="320">
        <v>46001</v>
      </c>
      <c r="B701" s="320" t="s">
        <v>3932</v>
      </c>
      <c r="C701" s="295" t="s">
        <v>112</v>
      </c>
      <c r="D701" s="296">
        <v>60.83</v>
      </c>
      <c r="E701" s="321"/>
    </row>
    <row r="702" spans="1:5" ht="60">
      <c r="A702" s="319">
        <v>46002</v>
      </c>
      <c r="B702" s="352" t="s">
        <v>3933</v>
      </c>
      <c r="C702" s="353" t="s">
        <v>112</v>
      </c>
      <c r="D702" s="353">
        <v>80.48</v>
      </c>
      <c r="E702" s="321"/>
    </row>
    <row r="703" spans="1:5" ht="60">
      <c r="A703" s="320">
        <v>46003</v>
      </c>
      <c r="B703" s="320" t="s">
        <v>3934</v>
      </c>
      <c r="C703" s="295" t="s">
        <v>112</v>
      </c>
      <c r="D703" s="296">
        <v>108.19</v>
      </c>
      <c r="E703" s="321"/>
    </row>
    <row r="704" spans="1:5" ht="60">
      <c r="A704" s="319">
        <v>46004</v>
      </c>
      <c r="B704" s="352" t="s">
        <v>3935</v>
      </c>
      <c r="C704" s="353" t="s">
        <v>112</v>
      </c>
      <c r="D704" s="353">
        <v>152.57</v>
      </c>
      <c r="E704" s="321"/>
    </row>
    <row r="705" spans="1:5" ht="15" customHeight="1">
      <c r="A705" s="320">
        <v>46009</v>
      </c>
      <c r="B705" s="320" t="s">
        <v>3936</v>
      </c>
      <c r="C705" s="295" t="s">
        <v>112</v>
      </c>
      <c r="D705" s="296">
        <v>32.200000000000003</v>
      </c>
      <c r="E705" s="354"/>
    </row>
    <row r="706" spans="1:5" ht="30">
      <c r="A706" s="319">
        <v>46027</v>
      </c>
      <c r="B706" s="352" t="s">
        <v>679</v>
      </c>
      <c r="C706" s="353" t="s">
        <v>112</v>
      </c>
      <c r="D706" s="353">
        <v>21.52</v>
      </c>
      <c r="E706" s="321"/>
    </row>
    <row r="707" spans="1:5" ht="15" customHeight="1">
      <c r="A707" s="320">
        <v>46028</v>
      </c>
      <c r="B707" s="320" t="s">
        <v>680</v>
      </c>
      <c r="C707" s="295" t="s">
        <v>112</v>
      </c>
      <c r="D707" s="296">
        <v>48.74</v>
      </c>
      <c r="E707" s="354"/>
    </row>
    <row r="708" spans="1:5" ht="60">
      <c r="A708" s="320">
        <v>46036</v>
      </c>
      <c r="B708" s="320" t="s">
        <v>3937</v>
      </c>
      <c r="C708" s="295" t="s">
        <v>112</v>
      </c>
      <c r="D708" s="296">
        <v>50.16</v>
      </c>
      <c r="E708" s="321"/>
    </row>
    <row r="709" spans="1:5" ht="60">
      <c r="A709" s="320">
        <v>46038</v>
      </c>
      <c r="B709" s="320" t="s">
        <v>3938</v>
      </c>
      <c r="C709" s="295" t="s">
        <v>112</v>
      </c>
      <c r="D709" s="296">
        <v>181.63</v>
      </c>
      <c r="E709" s="354"/>
    </row>
    <row r="710" spans="1:5" ht="30">
      <c r="A710" s="320">
        <v>46058</v>
      </c>
      <c r="B710" s="320" t="s">
        <v>681</v>
      </c>
      <c r="C710" s="295" t="s">
        <v>112</v>
      </c>
      <c r="D710" s="296">
        <v>153.93</v>
      </c>
      <c r="E710" s="321"/>
    </row>
    <row r="711" spans="1:5" ht="60">
      <c r="A711" s="319">
        <v>46078</v>
      </c>
      <c r="B711" s="352" t="s">
        <v>3939</v>
      </c>
      <c r="C711" s="353" t="s">
        <v>112</v>
      </c>
      <c r="D711" s="353">
        <v>125.52</v>
      </c>
      <c r="E711" s="321"/>
    </row>
    <row r="712" spans="1:5">
      <c r="A712" s="320">
        <v>465</v>
      </c>
      <c r="B712" s="320" t="s">
        <v>682</v>
      </c>
      <c r="C712" s="295"/>
      <c r="D712" s="297"/>
      <c r="E712" s="321"/>
    </row>
    <row r="713" spans="1:5" ht="30">
      <c r="A713" s="319">
        <v>46501</v>
      </c>
      <c r="B713" s="352" t="s">
        <v>683</v>
      </c>
      <c r="C713" s="353" t="s">
        <v>112</v>
      </c>
      <c r="D713" s="353">
        <v>46.65</v>
      </c>
      <c r="E713" s="321"/>
    </row>
    <row r="714" spans="1:5">
      <c r="A714" s="320">
        <v>46504</v>
      </c>
      <c r="B714" s="320" t="s">
        <v>684</v>
      </c>
      <c r="C714" s="295" t="s">
        <v>112</v>
      </c>
      <c r="D714" s="296">
        <v>5.65</v>
      </c>
      <c r="E714" s="354"/>
    </row>
    <row r="715" spans="1:5">
      <c r="A715" s="320">
        <v>46506</v>
      </c>
      <c r="B715" s="320" t="s">
        <v>685</v>
      </c>
      <c r="C715" s="295" t="s">
        <v>112</v>
      </c>
      <c r="D715" s="296">
        <v>18.329999999999998</v>
      </c>
      <c r="E715" s="321"/>
    </row>
    <row r="716" spans="1:5" ht="15" customHeight="1">
      <c r="A716" s="320">
        <v>46509</v>
      </c>
      <c r="B716" s="320" t="s">
        <v>686</v>
      </c>
      <c r="C716" s="295" t="s">
        <v>112</v>
      </c>
      <c r="D716" s="296">
        <v>6.19</v>
      </c>
      <c r="E716" s="354"/>
    </row>
    <row r="717" spans="1:5" ht="30">
      <c r="A717" s="320">
        <v>46513</v>
      </c>
      <c r="B717" s="320" t="s">
        <v>3940</v>
      </c>
      <c r="C717" s="295" t="s">
        <v>112</v>
      </c>
      <c r="D717" s="296">
        <v>48.32</v>
      </c>
      <c r="E717" s="321"/>
    </row>
    <row r="718" spans="1:5" ht="30">
      <c r="A718" s="320">
        <v>46524</v>
      </c>
      <c r="B718" s="320" t="s">
        <v>687</v>
      </c>
      <c r="C718" s="295" t="s">
        <v>112</v>
      </c>
      <c r="D718" s="296">
        <v>7.12</v>
      </c>
      <c r="E718" s="321"/>
    </row>
    <row r="719" spans="1:5" ht="30">
      <c r="A719" s="320">
        <v>46525</v>
      </c>
      <c r="B719" s="320" t="s">
        <v>688</v>
      </c>
      <c r="C719" s="295" t="s">
        <v>112</v>
      </c>
      <c r="D719" s="296">
        <v>7.12</v>
      </c>
      <c r="E719" s="321"/>
    </row>
    <row r="720" spans="1:5">
      <c r="A720" s="320">
        <v>466</v>
      </c>
      <c r="B720" s="320" t="s">
        <v>689</v>
      </c>
      <c r="C720" s="295"/>
      <c r="D720" s="296"/>
      <c r="E720" s="321"/>
    </row>
    <row r="721" spans="1:5" ht="45">
      <c r="A721" s="320">
        <v>46636</v>
      </c>
      <c r="B721" s="320" t="s">
        <v>3941</v>
      </c>
      <c r="C721" s="295" t="s">
        <v>112</v>
      </c>
      <c r="D721" s="296">
        <v>32.770000000000003</v>
      </c>
      <c r="E721" s="321"/>
    </row>
    <row r="722" spans="1:5" ht="30">
      <c r="A722" s="319">
        <v>46656</v>
      </c>
      <c r="B722" s="352" t="s">
        <v>690</v>
      </c>
      <c r="C722" s="353" t="s">
        <v>112</v>
      </c>
      <c r="D722" s="353">
        <v>22.27</v>
      </c>
      <c r="E722" s="321"/>
    </row>
    <row r="723" spans="1:5" ht="30">
      <c r="A723" s="320">
        <v>46689</v>
      </c>
      <c r="B723" s="320" t="s">
        <v>691</v>
      </c>
      <c r="C723" s="295" t="s">
        <v>112</v>
      </c>
      <c r="D723" s="296">
        <v>147.51</v>
      </c>
      <c r="E723" s="321"/>
    </row>
    <row r="724" spans="1:5">
      <c r="A724" s="320">
        <v>469</v>
      </c>
      <c r="B724" s="320" t="s">
        <v>692</v>
      </c>
      <c r="C724" s="295"/>
      <c r="D724" s="296"/>
      <c r="E724" s="321"/>
    </row>
    <row r="725" spans="1:5" ht="15" customHeight="1">
      <c r="A725" s="320">
        <v>46998</v>
      </c>
      <c r="B725" s="320" t="s">
        <v>693</v>
      </c>
      <c r="C725" s="295" t="s">
        <v>112</v>
      </c>
      <c r="D725" s="296">
        <v>138.93</v>
      </c>
      <c r="E725" s="354"/>
    </row>
    <row r="726" spans="1:5">
      <c r="A726" s="320">
        <v>472</v>
      </c>
      <c r="B726" s="320" t="s">
        <v>694</v>
      </c>
      <c r="C726" s="295"/>
      <c r="D726" s="296"/>
      <c r="E726" s="321"/>
    </row>
    <row r="727" spans="1:5" ht="30">
      <c r="A727" s="320">
        <v>47206</v>
      </c>
      <c r="B727" s="320" t="s">
        <v>695</v>
      </c>
      <c r="C727" s="295" t="s">
        <v>112</v>
      </c>
      <c r="D727" s="296">
        <v>188.67</v>
      </c>
      <c r="E727" s="321"/>
    </row>
    <row r="728" spans="1:5" ht="45">
      <c r="A728" s="320">
        <v>47239</v>
      </c>
      <c r="B728" s="320" t="s">
        <v>3942</v>
      </c>
      <c r="C728" s="295" t="s">
        <v>112</v>
      </c>
      <c r="D728" s="296">
        <v>261.66000000000003</v>
      </c>
      <c r="E728" s="321"/>
    </row>
    <row r="729" spans="1:5">
      <c r="A729" s="320">
        <v>474</v>
      </c>
      <c r="B729" s="320" t="s">
        <v>692</v>
      </c>
      <c r="C729" s="295"/>
      <c r="D729" s="296"/>
      <c r="E729" s="321"/>
    </row>
    <row r="730" spans="1:5" ht="30">
      <c r="A730" s="320">
        <v>47467</v>
      </c>
      <c r="B730" s="320" t="s">
        <v>696</v>
      </c>
      <c r="C730" s="295" t="s">
        <v>112</v>
      </c>
      <c r="D730" s="296">
        <v>120.77</v>
      </c>
      <c r="E730" s="321"/>
    </row>
    <row r="731" spans="1:5">
      <c r="A731" s="320">
        <v>475</v>
      </c>
      <c r="B731" s="320" t="s">
        <v>697</v>
      </c>
      <c r="C731" s="295"/>
      <c r="D731" s="296"/>
      <c r="E731" s="321"/>
    </row>
    <row r="732" spans="1:5" ht="30">
      <c r="A732" s="320">
        <v>47526</v>
      </c>
      <c r="B732" s="320" t="s">
        <v>698</v>
      </c>
      <c r="C732" s="295" t="s">
        <v>112</v>
      </c>
      <c r="D732" s="296">
        <v>139.69</v>
      </c>
      <c r="E732" s="321"/>
    </row>
    <row r="733" spans="1:5" ht="30">
      <c r="A733" s="320">
        <v>47527</v>
      </c>
      <c r="B733" s="320" t="s">
        <v>699</v>
      </c>
      <c r="C733" s="295" t="s">
        <v>112</v>
      </c>
      <c r="D733" s="296">
        <v>536.92999999999995</v>
      </c>
      <c r="E733" s="321"/>
    </row>
    <row r="734" spans="1:5" ht="30">
      <c r="A734" s="320">
        <v>47530</v>
      </c>
      <c r="B734" s="320" t="s">
        <v>700</v>
      </c>
      <c r="C734" s="295" t="s">
        <v>112</v>
      </c>
      <c r="D734" s="296">
        <v>765.16</v>
      </c>
      <c r="E734" s="321"/>
    </row>
    <row r="735" spans="1:5" ht="30">
      <c r="A735" s="319">
        <v>47561</v>
      </c>
      <c r="B735" s="352" t="s">
        <v>701</v>
      </c>
      <c r="C735" s="353" t="s">
        <v>112</v>
      </c>
      <c r="D735" s="353">
        <v>51.51</v>
      </c>
      <c r="E735" s="321"/>
    </row>
    <row r="736" spans="1:5" ht="30">
      <c r="A736" s="320">
        <v>47566</v>
      </c>
      <c r="B736" s="320" t="s">
        <v>702</v>
      </c>
      <c r="C736" s="295" t="s">
        <v>112</v>
      </c>
      <c r="D736" s="296">
        <v>1350.98</v>
      </c>
      <c r="E736" s="321"/>
    </row>
    <row r="737" spans="1:5" ht="30">
      <c r="A737" s="320">
        <v>47574</v>
      </c>
      <c r="B737" s="320" t="s">
        <v>22072</v>
      </c>
      <c r="C737" s="295" t="s">
        <v>112</v>
      </c>
      <c r="D737" s="296">
        <v>2868.62</v>
      </c>
      <c r="E737" s="321"/>
    </row>
    <row r="738" spans="1:5" ht="30">
      <c r="A738" s="320">
        <v>476</v>
      </c>
      <c r="B738" s="320" t="s">
        <v>703</v>
      </c>
      <c r="C738" s="295"/>
      <c r="D738" s="296"/>
      <c r="E738" s="354"/>
    </row>
    <row r="739" spans="1:5" ht="30">
      <c r="A739" s="320">
        <v>47633</v>
      </c>
      <c r="B739" s="320" t="s">
        <v>704</v>
      </c>
      <c r="C739" s="295" t="s">
        <v>112</v>
      </c>
      <c r="D739" s="296">
        <v>1308.67</v>
      </c>
      <c r="E739" s="321"/>
    </row>
    <row r="740" spans="1:5" ht="30">
      <c r="A740" s="320">
        <v>47634</v>
      </c>
      <c r="B740" s="320" t="s">
        <v>705</v>
      </c>
      <c r="C740" s="295" t="s">
        <v>112</v>
      </c>
      <c r="D740" s="296">
        <v>1144.6300000000001</v>
      </c>
      <c r="E740" s="321"/>
    </row>
    <row r="741" spans="1:5" ht="30">
      <c r="A741" s="320">
        <v>477</v>
      </c>
      <c r="B741" s="320" t="s">
        <v>703</v>
      </c>
      <c r="C741" s="295"/>
      <c r="D741" s="296"/>
      <c r="E741" s="321"/>
    </row>
    <row r="742" spans="1:5" ht="30">
      <c r="A742" s="320">
        <v>47795</v>
      </c>
      <c r="B742" s="320" t="s">
        <v>706</v>
      </c>
      <c r="C742" s="295" t="s">
        <v>112</v>
      </c>
      <c r="D742" s="296">
        <v>568.23</v>
      </c>
      <c r="E742" s="321"/>
    </row>
    <row r="743" spans="1:5" ht="30">
      <c r="A743" s="319">
        <v>478</v>
      </c>
      <c r="B743" s="352" t="s">
        <v>707</v>
      </c>
      <c r="C743" s="353"/>
      <c r="D743" s="353"/>
      <c r="E743" s="321"/>
    </row>
    <row r="744" spans="1:5" ht="30">
      <c r="A744" s="320">
        <v>47855</v>
      </c>
      <c r="B744" s="320" t="s">
        <v>708</v>
      </c>
      <c r="C744" s="295" t="s">
        <v>112</v>
      </c>
      <c r="D744" s="296">
        <v>80.5</v>
      </c>
      <c r="E744" s="321"/>
    </row>
    <row r="745" spans="1:5" ht="30">
      <c r="A745" s="320">
        <v>47862</v>
      </c>
      <c r="B745" s="320" t="s">
        <v>709</v>
      </c>
      <c r="C745" s="295" t="s">
        <v>112</v>
      </c>
      <c r="D745" s="296">
        <v>145.91999999999999</v>
      </c>
      <c r="E745" s="321"/>
    </row>
    <row r="746" spans="1:5">
      <c r="A746" s="320">
        <v>480</v>
      </c>
      <c r="B746" s="320" t="s">
        <v>710</v>
      </c>
      <c r="C746" s="295"/>
      <c r="D746" s="296"/>
      <c r="E746" s="354"/>
    </row>
    <row r="747" spans="1:5" ht="30">
      <c r="A747" s="319">
        <v>48002</v>
      </c>
      <c r="B747" s="352" t="s">
        <v>2347</v>
      </c>
      <c r="C747" s="353" t="s">
        <v>112</v>
      </c>
      <c r="D747" s="353">
        <v>61.97</v>
      </c>
      <c r="E747" s="321"/>
    </row>
    <row r="748" spans="1:5" ht="30">
      <c r="A748" s="320">
        <v>48004</v>
      </c>
      <c r="B748" s="320" t="s">
        <v>2439</v>
      </c>
      <c r="C748" s="295" t="s">
        <v>112</v>
      </c>
      <c r="D748" s="296">
        <v>112.08</v>
      </c>
      <c r="E748" s="321"/>
    </row>
    <row r="749" spans="1:5" ht="30">
      <c r="A749" s="319">
        <v>48015</v>
      </c>
      <c r="B749" s="352" t="s">
        <v>711</v>
      </c>
      <c r="C749" s="353" t="s">
        <v>112</v>
      </c>
      <c r="D749" s="353">
        <v>101.48</v>
      </c>
      <c r="E749" s="321"/>
    </row>
    <row r="750" spans="1:5" ht="30">
      <c r="A750" s="320">
        <v>48020</v>
      </c>
      <c r="B750" s="320" t="s">
        <v>712</v>
      </c>
      <c r="C750" s="295" t="s">
        <v>112</v>
      </c>
      <c r="D750" s="296">
        <v>8.4</v>
      </c>
      <c r="E750" s="354"/>
    </row>
    <row r="751" spans="1:5">
      <c r="A751" s="320">
        <v>48035</v>
      </c>
      <c r="B751" s="320" t="s">
        <v>713</v>
      </c>
      <c r="C751" s="295" t="s">
        <v>112</v>
      </c>
      <c r="D751" s="296">
        <v>30.94</v>
      </c>
      <c r="E751" s="321"/>
    </row>
    <row r="752" spans="1:5" ht="30">
      <c r="A752" s="319">
        <v>48036</v>
      </c>
      <c r="B752" s="352" t="s">
        <v>714</v>
      </c>
      <c r="C752" s="353" t="s">
        <v>112</v>
      </c>
      <c r="D752" s="353">
        <v>110.96</v>
      </c>
      <c r="E752" s="354"/>
    </row>
    <row r="753" spans="1:5" ht="45">
      <c r="A753" s="320">
        <v>48038</v>
      </c>
      <c r="B753" s="320" t="s">
        <v>2440</v>
      </c>
      <c r="C753" s="295" t="s">
        <v>112</v>
      </c>
      <c r="D753" s="296">
        <v>13.14</v>
      </c>
      <c r="E753" s="321"/>
    </row>
    <row r="754" spans="1:5" ht="30">
      <c r="A754" s="319">
        <v>48041</v>
      </c>
      <c r="B754" s="352" t="s">
        <v>3943</v>
      </c>
      <c r="C754" s="353" t="s">
        <v>112</v>
      </c>
      <c r="D754" s="353">
        <v>154.55000000000001</v>
      </c>
      <c r="E754" s="321"/>
    </row>
    <row r="755" spans="1:5" ht="30">
      <c r="A755" s="320">
        <v>48050</v>
      </c>
      <c r="B755" s="320" t="s">
        <v>2441</v>
      </c>
      <c r="C755" s="295" t="s">
        <v>112</v>
      </c>
      <c r="D755" s="296">
        <v>13.47</v>
      </c>
      <c r="E755" s="354"/>
    </row>
    <row r="756" spans="1:5" ht="30">
      <c r="A756" s="320">
        <v>48051</v>
      </c>
      <c r="B756" s="320" t="s">
        <v>2442</v>
      </c>
      <c r="C756" s="295" t="s">
        <v>112</v>
      </c>
      <c r="D756" s="296">
        <v>9.65</v>
      </c>
      <c r="E756" s="321"/>
    </row>
    <row r="757" spans="1:5" ht="30">
      <c r="A757" s="320">
        <v>48052</v>
      </c>
      <c r="B757" s="320" t="s">
        <v>715</v>
      </c>
      <c r="C757" s="295" t="s">
        <v>112</v>
      </c>
      <c r="D757" s="296">
        <v>6.34</v>
      </c>
      <c r="E757" s="354"/>
    </row>
    <row r="758" spans="1:5" ht="30">
      <c r="A758" s="320">
        <v>48053</v>
      </c>
      <c r="B758" s="320" t="s">
        <v>2443</v>
      </c>
      <c r="C758" s="295" t="s">
        <v>112</v>
      </c>
      <c r="D758" s="296">
        <v>18.93</v>
      </c>
      <c r="E758" s="321"/>
    </row>
    <row r="759" spans="1:5" ht="30">
      <c r="A759" s="320">
        <v>48054</v>
      </c>
      <c r="B759" s="320" t="s">
        <v>716</v>
      </c>
      <c r="C759" s="295" t="s">
        <v>112</v>
      </c>
      <c r="D759" s="297">
        <v>5.61</v>
      </c>
      <c r="E759" s="321"/>
    </row>
    <row r="760" spans="1:5" ht="30">
      <c r="A760" s="320">
        <v>48055</v>
      </c>
      <c r="B760" s="320" t="s">
        <v>717</v>
      </c>
      <c r="C760" s="295" t="s">
        <v>112</v>
      </c>
      <c r="D760" s="297">
        <v>20.149999999999999</v>
      </c>
      <c r="E760" s="321"/>
    </row>
    <row r="761" spans="1:5" ht="30">
      <c r="A761" s="319">
        <v>48056</v>
      </c>
      <c r="B761" s="352" t="s">
        <v>718</v>
      </c>
      <c r="C761" s="353" t="s">
        <v>112</v>
      </c>
      <c r="D761" s="353">
        <v>8.32</v>
      </c>
      <c r="E761" s="321"/>
    </row>
    <row r="762" spans="1:5" ht="30">
      <c r="A762" s="320">
        <v>48057</v>
      </c>
      <c r="B762" s="320" t="s">
        <v>719</v>
      </c>
      <c r="C762" s="295" t="s">
        <v>112</v>
      </c>
      <c r="D762" s="297">
        <v>8.1</v>
      </c>
      <c r="E762" s="321"/>
    </row>
    <row r="763" spans="1:5" ht="30">
      <c r="A763" s="320">
        <v>48064</v>
      </c>
      <c r="B763" s="320" t="s">
        <v>2444</v>
      </c>
      <c r="C763" s="295" t="s">
        <v>112</v>
      </c>
      <c r="D763" s="296">
        <v>13.47</v>
      </c>
      <c r="E763" s="321"/>
    </row>
    <row r="764" spans="1:5" ht="15" customHeight="1">
      <c r="A764" s="319">
        <v>48067</v>
      </c>
      <c r="B764" s="352" t="s">
        <v>720</v>
      </c>
      <c r="C764" s="353" t="s">
        <v>112</v>
      </c>
      <c r="D764" s="353">
        <v>1.45</v>
      </c>
      <c r="E764" s="354"/>
    </row>
    <row r="765" spans="1:5" ht="30">
      <c r="A765" s="320">
        <v>48070</v>
      </c>
      <c r="B765" s="320" t="s">
        <v>721</v>
      </c>
      <c r="C765" s="295" t="s">
        <v>112</v>
      </c>
      <c r="D765" s="296">
        <v>1.31</v>
      </c>
      <c r="E765" s="321"/>
    </row>
    <row r="766" spans="1:5" ht="30">
      <c r="A766" s="319">
        <v>48085</v>
      </c>
      <c r="B766" s="352" t="s">
        <v>2348</v>
      </c>
      <c r="C766" s="353" t="s">
        <v>112</v>
      </c>
      <c r="D766" s="353">
        <v>55.39</v>
      </c>
      <c r="E766" s="321"/>
    </row>
    <row r="767" spans="1:5" ht="15" customHeight="1">
      <c r="A767" s="320">
        <v>481</v>
      </c>
      <c r="B767" s="320" t="s">
        <v>722</v>
      </c>
      <c r="C767" s="295"/>
      <c r="D767" s="296"/>
      <c r="E767" s="354"/>
    </row>
    <row r="768" spans="1:5" ht="30">
      <c r="A768" s="320">
        <v>48120</v>
      </c>
      <c r="B768" s="320" t="s">
        <v>2445</v>
      </c>
      <c r="C768" s="295" t="s">
        <v>112</v>
      </c>
      <c r="D768" s="296">
        <v>9.65</v>
      </c>
      <c r="E768" s="321"/>
    </row>
    <row r="769" spans="1:5" ht="15" customHeight="1">
      <c r="A769" s="319">
        <v>48145</v>
      </c>
      <c r="B769" s="352" t="s">
        <v>2349</v>
      </c>
      <c r="C769" s="353" t="s">
        <v>112</v>
      </c>
      <c r="D769" s="353">
        <v>4.9800000000000004</v>
      </c>
      <c r="E769" s="354"/>
    </row>
    <row r="770" spans="1:5" ht="30">
      <c r="A770" s="320">
        <v>48146</v>
      </c>
      <c r="B770" s="320" t="s">
        <v>723</v>
      </c>
      <c r="C770" s="295" t="s">
        <v>112</v>
      </c>
      <c r="D770" s="296">
        <v>3.64</v>
      </c>
      <c r="E770" s="321"/>
    </row>
    <row r="771" spans="1:5" ht="30">
      <c r="A771" s="320">
        <v>48149</v>
      </c>
      <c r="B771" s="320" t="s">
        <v>3944</v>
      </c>
      <c r="C771" s="295" t="s">
        <v>112</v>
      </c>
      <c r="D771" s="296">
        <v>29.59</v>
      </c>
      <c r="E771" s="321"/>
    </row>
    <row r="772" spans="1:5" ht="30">
      <c r="A772" s="320">
        <v>48150</v>
      </c>
      <c r="B772" s="320" t="s">
        <v>724</v>
      </c>
      <c r="C772" s="295" t="s">
        <v>74</v>
      </c>
      <c r="D772" s="296">
        <v>38.71</v>
      </c>
      <c r="E772" s="354"/>
    </row>
    <row r="773" spans="1:5" ht="30">
      <c r="A773" s="320">
        <v>48151</v>
      </c>
      <c r="B773" s="320" t="s">
        <v>725</v>
      </c>
      <c r="C773" s="295" t="s">
        <v>74</v>
      </c>
      <c r="D773" s="296">
        <v>31.15</v>
      </c>
      <c r="E773" s="321"/>
    </row>
    <row r="774" spans="1:5" ht="30">
      <c r="A774" s="320">
        <v>48152</v>
      </c>
      <c r="B774" s="320" t="s">
        <v>726</v>
      </c>
      <c r="C774" s="295" t="s">
        <v>74</v>
      </c>
      <c r="D774" s="296">
        <v>17.82</v>
      </c>
      <c r="E774" s="321"/>
    </row>
    <row r="775" spans="1:5">
      <c r="A775" s="320">
        <v>483</v>
      </c>
      <c r="B775" s="320" t="s">
        <v>491</v>
      </c>
      <c r="C775" s="295"/>
      <c r="D775" s="296"/>
      <c r="E775" s="321"/>
    </row>
    <row r="776" spans="1:5">
      <c r="A776" s="320">
        <v>48316</v>
      </c>
      <c r="B776" s="320" t="s">
        <v>727</v>
      </c>
      <c r="C776" s="295" t="s">
        <v>112</v>
      </c>
      <c r="D776" s="296">
        <v>396.22</v>
      </c>
      <c r="E776" s="321"/>
    </row>
    <row r="777" spans="1:5" ht="30">
      <c r="A777" s="320">
        <v>48340</v>
      </c>
      <c r="B777" s="320" t="s">
        <v>2350</v>
      </c>
      <c r="C777" s="295" t="s">
        <v>112</v>
      </c>
      <c r="D777" s="296">
        <v>29.96</v>
      </c>
      <c r="E777" s="321"/>
    </row>
    <row r="778" spans="1:5" ht="30">
      <c r="A778" s="320">
        <v>48341</v>
      </c>
      <c r="B778" s="320" t="s">
        <v>728</v>
      </c>
      <c r="C778" s="295" t="s">
        <v>112</v>
      </c>
      <c r="D778" s="296">
        <v>71.739999999999995</v>
      </c>
      <c r="E778" s="321"/>
    </row>
    <row r="779" spans="1:5" ht="30">
      <c r="A779" s="320">
        <v>48342</v>
      </c>
      <c r="B779" s="320" t="s">
        <v>2446</v>
      </c>
      <c r="C779" s="295" t="s">
        <v>112</v>
      </c>
      <c r="D779" s="296">
        <v>6.73</v>
      </c>
      <c r="E779" s="321"/>
    </row>
    <row r="780" spans="1:5" ht="30">
      <c r="A780" s="320">
        <v>48365</v>
      </c>
      <c r="B780" s="320" t="s">
        <v>24102</v>
      </c>
      <c r="C780" s="295" t="s">
        <v>112</v>
      </c>
      <c r="D780" s="296">
        <v>4.46</v>
      </c>
      <c r="E780" s="321"/>
    </row>
    <row r="781" spans="1:5" ht="30">
      <c r="A781" s="320">
        <v>48390</v>
      </c>
      <c r="B781" s="320" t="s">
        <v>3945</v>
      </c>
      <c r="C781" s="295" t="s">
        <v>74</v>
      </c>
      <c r="D781" s="296">
        <v>41.34</v>
      </c>
      <c r="E781" s="321"/>
    </row>
    <row r="782" spans="1:5" ht="30">
      <c r="A782" s="320">
        <v>484</v>
      </c>
      <c r="B782" s="320" t="s">
        <v>729</v>
      </c>
      <c r="C782" s="295"/>
      <c r="D782" s="296"/>
      <c r="E782" s="321"/>
    </row>
    <row r="783" spans="1:5" ht="30">
      <c r="A783" s="320">
        <v>48444</v>
      </c>
      <c r="B783" s="320" t="s">
        <v>730</v>
      </c>
      <c r="C783" s="295" t="s">
        <v>112</v>
      </c>
      <c r="D783" s="296">
        <v>16.899999999999999</v>
      </c>
      <c r="E783" s="321"/>
    </row>
    <row r="784" spans="1:5" ht="30">
      <c r="A784" s="320">
        <v>48458</v>
      </c>
      <c r="B784" s="320" t="s">
        <v>2447</v>
      </c>
      <c r="C784" s="295" t="s">
        <v>112</v>
      </c>
      <c r="D784" s="296">
        <v>2.02</v>
      </c>
      <c r="E784" s="321"/>
    </row>
    <row r="785" spans="1:5" ht="30">
      <c r="A785" s="320">
        <v>48474</v>
      </c>
      <c r="B785" s="320" t="s">
        <v>731</v>
      </c>
      <c r="C785" s="295" t="s">
        <v>112</v>
      </c>
      <c r="D785" s="296">
        <v>135.43</v>
      </c>
      <c r="E785" s="321"/>
    </row>
    <row r="786" spans="1:5" ht="30">
      <c r="A786" s="320">
        <v>485</v>
      </c>
      <c r="B786" s="320" t="s">
        <v>729</v>
      </c>
      <c r="C786" s="295"/>
      <c r="D786" s="296"/>
      <c r="E786" s="321"/>
    </row>
    <row r="787" spans="1:5">
      <c r="A787" s="320">
        <v>48502</v>
      </c>
      <c r="B787" s="320" t="s">
        <v>732</v>
      </c>
      <c r="C787" s="295" t="s">
        <v>112</v>
      </c>
      <c r="D787" s="296">
        <v>0.67</v>
      </c>
      <c r="E787" s="321"/>
    </row>
    <row r="788" spans="1:5">
      <c r="A788" s="320">
        <v>48503</v>
      </c>
      <c r="B788" s="320" t="s">
        <v>733</v>
      </c>
      <c r="C788" s="295" t="s">
        <v>112</v>
      </c>
      <c r="D788" s="296">
        <v>0.86</v>
      </c>
      <c r="E788" s="321"/>
    </row>
    <row r="789" spans="1:5">
      <c r="A789" s="320">
        <v>48505</v>
      </c>
      <c r="B789" s="320" t="s">
        <v>734</v>
      </c>
      <c r="C789" s="295" t="s">
        <v>112</v>
      </c>
      <c r="D789" s="296">
        <v>1.59</v>
      </c>
      <c r="E789" s="321"/>
    </row>
    <row r="790" spans="1:5">
      <c r="A790" s="320">
        <v>48506</v>
      </c>
      <c r="B790" s="320" t="s">
        <v>735</v>
      </c>
      <c r="C790" s="295" t="s">
        <v>112</v>
      </c>
      <c r="D790" s="296">
        <v>2.89</v>
      </c>
      <c r="E790" s="321"/>
    </row>
    <row r="791" spans="1:5">
      <c r="A791" s="319">
        <v>48508</v>
      </c>
      <c r="B791" s="352" t="s">
        <v>736</v>
      </c>
      <c r="C791" s="353" t="s">
        <v>112</v>
      </c>
      <c r="D791" s="353">
        <v>4.24</v>
      </c>
      <c r="E791" s="321"/>
    </row>
    <row r="792" spans="1:5">
      <c r="A792" s="320">
        <v>48510</v>
      </c>
      <c r="B792" s="320" t="s">
        <v>737</v>
      </c>
      <c r="C792" s="295" t="s">
        <v>112</v>
      </c>
      <c r="D792" s="296">
        <v>6.47</v>
      </c>
      <c r="E792" s="321"/>
    </row>
    <row r="793" spans="1:5">
      <c r="A793" s="320">
        <v>48512</v>
      </c>
      <c r="B793" s="320" t="s">
        <v>738</v>
      </c>
      <c r="C793" s="295" t="s">
        <v>112</v>
      </c>
      <c r="D793" s="296">
        <v>37.479999999999997</v>
      </c>
      <c r="E793" s="321"/>
    </row>
    <row r="794" spans="1:5">
      <c r="A794" s="320">
        <v>48516</v>
      </c>
      <c r="B794" s="320" t="s">
        <v>739</v>
      </c>
      <c r="C794" s="295" t="s">
        <v>112</v>
      </c>
      <c r="D794" s="296">
        <v>0.42</v>
      </c>
      <c r="E794" s="354"/>
    </row>
    <row r="795" spans="1:5">
      <c r="A795" s="320">
        <v>48517</v>
      </c>
      <c r="B795" s="320" t="s">
        <v>740</v>
      </c>
      <c r="C795" s="295" t="s">
        <v>112</v>
      </c>
      <c r="D795" s="296">
        <v>0.61</v>
      </c>
      <c r="E795" s="321"/>
    </row>
    <row r="796" spans="1:5">
      <c r="A796" s="320">
        <v>48519</v>
      </c>
      <c r="B796" s="320" t="s">
        <v>741</v>
      </c>
      <c r="C796" s="295" t="s">
        <v>112</v>
      </c>
      <c r="D796" s="296">
        <v>1.1599999999999999</v>
      </c>
      <c r="E796" s="321"/>
    </row>
    <row r="797" spans="1:5">
      <c r="A797" s="320">
        <v>48520</v>
      </c>
      <c r="B797" s="320" t="s">
        <v>742</v>
      </c>
      <c r="C797" s="295" t="s">
        <v>112</v>
      </c>
      <c r="D797" s="296">
        <v>2.0299999999999998</v>
      </c>
      <c r="E797" s="321"/>
    </row>
    <row r="798" spans="1:5">
      <c r="A798" s="320">
        <v>48522</v>
      </c>
      <c r="B798" s="320" t="s">
        <v>743</v>
      </c>
      <c r="C798" s="295" t="s">
        <v>112</v>
      </c>
      <c r="D798" s="296">
        <v>3.89</v>
      </c>
      <c r="E798" s="321"/>
    </row>
    <row r="799" spans="1:5">
      <c r="A799" s="319">
        <v>48524</v>
      </c>
      <c r="B799" s="352" t="s">
        <v>744</v>
      </c>
      <c r="C799" s="353" t="s">
        <v>112</v>
      </c>
      <c r="D799" s="353">
        <v>5.91</v>
      </c>
      <c r="E799" s="321"/>
    </row>
    <row r="800" spans="1:5">
      <c r="A800" s="320">
        <v>48525</v>
      </c>
      <c r="B800" s="320" t="s">
        <v>745</v>
      </c>
      <c r="C800" s="295" t="s">
        <v>112</v>
      </c>
      <c r="D800" s="296">
        <v>21.61</v>
      </c>
      <c r="E800" s="321"/>
    </row>
    <row r="801" spans="1:5" ht="30">
      <c r="A801" s="320">
        <v>48534</v>
      </c>
      <c r="B801" s="320" t="s">
        <v>746</v>
      </c>
      <c r="C801" s="295" t="s">
        <v>112</v>
      </c>
      <c r="D801" s="296">
        <v>0.39</v>
      </c>
      <c r="E801" s="321"/>
    </row>
    <row r="802" spans="1:5" ht="30">
      <c r="A802" s="320">
        <v>48538</v>
      </c>
      <c r="B802" s="320" t="s">
        <v>3946</v>
      </c>
      <c r="C802" s="295" t="s">
        <v>112</v>
      </c>
      <c r="D802" s="296">
        <v>0.71</v>
      </c>
      <c r="E802" s="354"/>
    </row>
    <row r="803" spans="1:5" ht="30">
      <c r="A803" s="320">
        <v>48546</v>
      </c>
      <c r="B803" s="320" t="s">
        <v>24103</v>
      </c>
      <c r="C803" s="295" t="s">
        <v>112</v>
      </c>
      <c r="D803" s="296">
        <v>11.96</v>
      </c>
      <c r="E803" s="321"/>
    </row>
    <row r="804" spans="1:5" ht="30">
      <c r="A804" s="320">
        <v>48553</v>
      </c>
      <c r="B804" s="320" t="s">
        <v>747</v>
      </c>
      <c r="C804" s="295" t="s">
        <v>112</v>
      </c>
      <c r="D804" s="296">
        <v>2.71</v>
      </c>
      <c r="E804" s="321"/>
    </row>
    <row r="805" spans="1:5" ht="30">
      <c r="A805" s="319">
        <v>48556</v>
      </c>
      <c r="B805" s="352" t="s">
        <v>2448</v>
      </c>
      <c r="C805" s="353" t="s">
        <v>112</v>
      </c>
      <c r="D805" s="353">
        <v>1.4</v>
      </c>
      <c r="E805" s="321"/>
    </row>
    <row r="806" spans="1:5" ht="30">
      <c r="A806" s="320">
        <v>48589</v>
      </c>
      <c r="B806" s="320" t="s">
        <v>24104</v>
      </c>
      <c r="C806" s="295" t="s">
        <v>112</v>
      </c>
      <c r="D806" s="296">
        <v>25.41</v>
      </c>
      <c r="E806" s="321"/>
    </row>
    <row r="807" spans="1:5" ht="30">
      <c r="A807" s="320">
        <v>486</v>
      </c>
      <c r="B807" s="320" t="s">
        <v>729</v>
      </c>
      <c r="C807" s="295"/>
      <c r="D807" s="296"/>
      <c r="E807" s="321"/>
    </row>
    <row r="808" spans="1:5" ht="15" customHeight="1">
      <c r="A808" s="320">
        <v>48604</v>
      </c>
      <c r="B808" s="320" t="s">
        <v>748</v>
      </c>
      <c r="C808" s="295" t="s">
        <v>112</v>
      </c>
      <c r="D808" s="296">
        <v>1.35</v>
      </c>
      <c r="E808" s="354"/>
    </row>
    <row r="809" spans="1:5" ht="30">
      <c r="A809" s="319">
        <v>48605</v>
      </c>
      <c r="B809" s="352" t="s">
        <v>749</v>
      </c>
      <c r="C809" s="353" t="s">
        <v>112</v>
      </c>
      <c r="D809" s="353">
        <v>2.6</v>
      </c>
      <c r="E809" s="321"/>
    </row>
    <row r="810" spans="1:5" ht="30">
      <c r="A810" s="320">
        <v>48606</v>
      </c>
      <c r="B810" s="320" t="s">
        <v>750</v>
      </c>
      <c r="C810" s="295" t="s">
        <v>112</v>
      </c>
      <c r="D810" s="296">
        <v>4.32</v>
      </c>
      <c r="E810" s="321"/>
    </row>
    <row r="811" spans="1:5" ht="30">
      <c r="A811" s="320">
        <v>48607</v>
      </c>
      <c r="B811" s="320" t="s">
        <v>751</v>
      </c>
      <c r="C811" s="295" t="s">
        <v>112</v>
      </c>
      <c r="D811" s="296">
        <v>7</v>
      </c>
      <c r="E811" s="321"/>
    </row>
    <row r="812" spans="1:5" ht="15" customHeight="1">
      <c r="A812" s="320">
        <v>48634</v>
      </c>
      <c r="B812" s="320" t="s">
        <v>752</v>
      </c>
      <c r="C812" s="295" t="s">
        <v>74</v>
      </c>
      <c r="D812" s="296">
        <v>22.62</v>
      </c>
      <c r="E812" s="354"/>
    </row>
    <row r="813" spans="1:5">
      <c r="A813" s="320">
        <v>487</v>
      </c>
      <c r="B813" s="320" t="s">
        <v>753</v>
      </c>
      <c r="C813" s="295"/>
      <c r="D813" s="296"/>
      <c r="E813" s="321"/>
    </row>
    <row r="814" spans="1:5" ht="30">
      <c r="A814" s="320">
        <v>48701</v>
      </c>
      <c r="B814" s="320" t="s">
        <v>754</v>
      </c>
      <c r="C814" s="295" t="s">
        <v>74</v>
      </c>
      <c r="D814" s="296">
        <v>7.34</v>
      </c>
      <c r="E814" s="321"/>
    </row>
    <row r="815" spans="1:5" ht="30">
      <c r="A815" s="320">
        <v>48730</v>
      </c>
      <c r="B815" s="320" t="s">
        <v>2449</v>
      </c>
      <c r="C815" s="295" t="s">
        <v>112</v>
      </c>
      <c r="D815" s="296">
        <v>71.3</v>
      </c>
      <c r="E815" s="321"/>
    </row>
    <row r="816" spans="1:5" ht="30">
      <c r="A816" s="320">
        <v>48744</v>
      </c>
      <c r="B816" s="320" t="s">
        <v>755</v>
      </c>
      <c r="C816" s="295" t="s">
        <v>112</v>
      </c>
      <c r="D816" s="296">
        <v>58.55</v>
      </c>
      <c r="E816" s="321"/>
    </row>
    <row r="817" spans="1:5">
      <c r="A817" s="320">
        <v>48747</v>
      </c>
      <c r="B817" s="320" t="s">
        <v>756</v>
      </c>
      <c r="C817" s="295" t="s">
        <v>112</v>
      </c>
      <c r="D817" s="296">
        <v>1.39</v>
      </c>
      <c r="E817" s="321"/>
    </row>
    <row r="818" spans="1:5" ht="30">
      <c r="A818" s="320">
        <v>48763</v>
      </c>
      <c r="B818" s="320" t="s">
        <v>757</v>
      </c>
      <c r="C818" s="295" t="s">
        <v>112</v>
      </c>
      <c r="D818" s="296">
        <v>17.98</v>
      </c>
      <c r="E818" s="321"/>
    </row>
    <row r="819" spans="1:5">
      <c r="A819" s="320">
        <v>48772</v>
      </c>
      <c r="B819" s="320" t="s">
        <v>758</v>
      </c>
      <c r="C819" s="295" t="s">
        <v>112</v>
      </c>
      <c r="D819" s="296">
        <v>120.56</v>
      </c>
      <c r="E819" s="321"/>
    </row>
    <row r="820" spans="1:5" ht="30">
      <c r="A820" s="320">
        <v>48782</v>
      </c>
      <c r="B820" s="320" t="s">
        <v>759</v>
      </c>
      <c r="C820" s="295" t="s">
        <v>112</v>
      </c>
      <c r="D820" s="296">
        <v>21.05</v>
      </c>
      <c r="E820" s="321"/>
    </row>
    <row r="821" spans="1:5" ht="30">
      <c r="A821" s="320">
        <v>48784</v>
      </c>
      <c r="B821" s="320" t="s">
        <v>2450</v>
      </c>
      <c r="C821" s="295" t="s">
        <v>112</v>
      </c>
      <c r="D821" s="296">
        <v>145.49</v>
      </c>
      <c r="E821" s="321"/>
    </row>
    <row r="822" spans="1:5" ht="30">
      <c r="A822" s="320">
        <v>48790</v>
      </c>
      <c r="B822" s="320" t="s">
        <v>760</v>
      </c>
      <c r="C822" s="295" t="s">
        <v>112</v>
      </c>
      <c r="D822" s="296">
        <v>374.38</v>
      </c>
      <c r="E822" s="321"/>
    </row>
    <row r="823" spans="1:5" ht="30">
      <c r="A823" s="320">
        <v>48794</v>
      </c>
      <c r="B823" s="320" t="s">
        <v>761</v>
      </c>
      <c r="C823" s="295" t="s">
        <v>112</v>
      </c>
      <c r="D823" s="296">
        <v>27.95</v>
      </c>
      <c r="E823" s="321"/>
    </row>
    <row r="824" spans="1:5">
      <c r="A824" s="320">
        <v>488</v>
      </c>
      <c r="B824" s="320" t="s">
        <v>361</v>
      </c>
      <c r="C824" s="295"/>
      <c r="D824" s="296"/>
      <c r="E824" s="321"/>
    </row>
    <row r="825" spans="1:5" ht="30">
      <c r="A825" s="320">
        <v>48860</v>
      </c>
      <c r="B825" s="320" t="s">
        <v>762</v>
      </c>
      <c r="C825" s="295" t="s">
        <v>112</v>
      </c>
      <c r="D825" s="296">
        <v>13.37</v>
      </c>
      <c r="E825" s="321"/>
    </row>
    <row r="826" spans="1:5">
      <c r="A826" s="320">
        <v>489</v>
      </c>
      <c r="B826" s="320" t="s">
        <v>491</v>
      </c>
      <c r="C826" s="295"/>
      <c r="D826" s="296"/>
      <c r="E826" s="321"/>
    </row>
    <row r="827" spans="1:5" ht="30">
      <c r="A827" s="320">
        <v>48917</v>
      </c>
      <c r="B827" s="320" t="s">
        <v>763</v>
      </c>
      <c r="C827" s="295" t="s">
        <v>74</v>
      </c>
      <c r="D827" s="296">
        <v>2.63</v>
      </c>
      <c r="E827" s="321"/>
    </row>
    <row r="828" spans="1:5" ht="30">
      <c r="A828" s="320">
        <v>48986</v>
      </c>
      <c r="B828" s="320" t="s">
        <v>3947</v>
      </c>
      <c r="C828" s="295" t="s">
        <v>74</v>
      </c>
      <c r="D828" s="296">
        <v>58.78</v>
      </c>
      <c r="E828" s="321"/>
    </row>
    <row r="829" spans="1:5" ht="30">
      <c r="A829" s="319">
        <v>48987</v>
      </c>
      <c r="B829" s="352" t="s">
        <v>2351</v>
      </c>
      <c r="C829" s="353" t="s">
        <v>112</v>
      </c>
      <c r="D829" s="353">
        <v>25.05</v>
      </c>
      <c r="E829" s="321"/>
    </row>
    <row r="830" spans="1:5" ht="30">
      <c r="A830" s="320">
        <v>48988</v>
      </c>
      <c r="B830" s="320" t="s">
        <v>3948</v>
      </c>
      <c r="C830" s="295" t="s">
        <v>74</v>
      </c>
      <c r="D830" s="296">
        <v>89.67</v>
      </c>
      <c r="E830" s="321"/>
    </row>
    <row r="831" spans="1:5">
      <c r="A831" s="320">
        <v>490</v>
      </c>
      <c r="B831" s="320" t="s">
        <v>764</v>
      </c>
      <c r="C831" s="295"/>
      <c r="D831" s="296"/>
      <c r="E831" s="321"/>
    </row>
    <row r="832" spans="1:5" ht="15" customHeight="1">
      <c r="A832" s="320">
        <v>49002</v>
      </c>
      <c r="B832" s="320" t="s">
        <v>765</v>
      </c>
      <c r="C832" s="295" t="s">
        <v>112</v>
      </c>
      <c r="D832" s="296">
        <v>12.65</v>
      </c>
      <c r="E832" s="354"/>
    </row>
    <row r="833" spans="1:5" ht="30">
      <c r="A833" s="320">
        <v>49064</v>
      </c>
      <c r="B833" s="320" t="s">
        <v>766</v>
      </c>
      <c r="C833" s="295" t="s">
        <v>112</v>
      </c>
      <c r="D833" s="296">
        <v>1.67</v>
      </c>
      <c r="E833" s="321"/>
    </row>
    <row r="834" spans="1:5" ht="30">
      <c r="A834" s="320">
        <v>49072</v>
      </c>
      <c r="B834" s="320" t="s">
        <v>767</v>
      </c>
      <c r="C834" s="295" t="s">
        <v>112</v>
      </c>
      <c r="D834" s="296">
        <v>20.9</v>
      </c>
      <c r="E834" s="321"/>
    </row>
    <row r="835" spans="1:5">
      <c r="A835" s="320">
        <v>491</v>
      </c>
      <c r="B835" s="320" t="s">
        <v>764</v>
      </c>
      <c r="C835" s="295"/>
      <c r="D835" s="296"/>
      <c r="E835" s="321"/>
    </row>
    <row r="836" spans="1:5" ht="30">
      <c r="A836" s="320">
        <v>49101</v>
      </c>
      <c r="B836" s="320" t="s">
        <v>14964</v>
      </c>
      <c r="C836" s="295" t="s">
        <v>112</v>
      </c>
      <c r="D836" s="296">
        <v>292.67</v>
      </c>
      <c r="E836" s="321"/>
    </row>
    <row r="837" spans="1:5">
      <c r="A837" s="320">
        <v>49104</v>
      </c>
      <c r="B837" s="320" t="s">
        <v>768</v>
      </c>
      <c r="C837" s="295" t="s">
        <v>112</v>
      </c>
      <c r="D837" s="296">
        <v>1.5</v>
      </c>
      <c r="E837" s="321"/>
    </row>
    <row r="838" spans="1:5" ht="30">
      <c r="A838" s="319">
        <v>49112</v>
      </c>
      <c r="B838" s="352" t="s">
        <v>769</v>
      </c>
      <c r="C838" s="353" t="s">
        <v>112</v>
      </c>
      <c r="D838" s="353">
        <v>20.54</v>
      </c>
      <c r="E838" s="321"/>
    </row>
    <row r="839" spans="1:5" ht="30">
      <c r="A839" s="320">
        <v>49123</v>
      </c>
      <c r="B839" s="320" t="s">
        <v>25273</v>
      </c>
      <c r="C839" s="295" t="s">
        <v>112</v>
      </c>
      <c r="D839" s="296">
        <v>1.65</v>
      </c>
      <c r="E839" s="321"/>
    </row>
    <row r="840" spans="1:5" ht="30">
      <c r="A840" s="320">
        <v>49143</v>
      </c>
      <c r="B840" s="320" t="s">
        <v>770</v>
      </c>
      <c r="C840" s="295" t="s">
        <v>112</v>
      </c>
      <c r="D840" s="296">
        <v>108.93</v>
      </c>
      <c r="E840" s="321"/>
    </row>
    <row r="841" spans="1:5" ht="45">
      <c r="A841" s="320">
        <v>49165</v>
      </c>
      <c r="B841" s="320" t="s">
        <v>3949</v>
      </c>
      <c r="C841" s="295" t="s">
        <v>112</v>
      </c>
      <c r="D841" s="296">
        <v>176.04</v>
      </c>
      <c r="E841" s="354"/>
    </row>
    <row r="842" spans="1:5" ht="30">
      <c r="A842" s="320">
        <v>49170</v>
      </c>
      <c r="B842" s="320" t="s">
        <v>771</v>
      </c>
      <c r="C842" s="295" t="s">
        <v>112</v>
      </c>
      <c r="D842" s="296">
        <v>1660.64</v>
      </c>
      <c r="E842" s="321"/>
    </row>
    <row r="843" spans="1:5">
      <c r="A843" s="320">
        <v>492</v>
      </c>
      <c r="B843" s="320" t="s">
        <v>772</v>
      </c>
      <c r="C843" s="295"/>
      <c r="D843" s="296"/>
      <c r="E843" s="321"/>
    </row>
    <row r="844" spans="1:5" ht="30">
      <c r="A844" s="320">
        <v>49227</v>
      </c>
      <c r="B844" s="320" t="s">
        <v>773</v>
      </c>
      <c r="C844" s="295" t="s">
        <v>112</v>
      </c>
      <c r="D844" s="296">
        <v>2.1800000000000002</v>
      </c>
      <c r="E844" s="321"/>
    </row>
    <row r="845" spans="1:5" ht="30">
      <c r="A845" s="320">
        <v>49228</v>
      </c>
      <c r="B845" s="320" t="s">
        <v>774</v>
      </c>
      <c r="C845" s="295" t="s">
        <v>112</v>
      </c>
      <c r="D845" s="296">
        <v>3.11</v>
      </c>
      <c r="E845" s="321"/>
    </row>
    <row r="846" spans="1:5" ht="30">
      <c r="A846" s="320">
        <v>49241</v>
      </c>
      <c r="B846" s="320" t="s">
        <v>775</v>
      </c>
      <c r="C846" s="295" t="s">
        <v>112</v>
      </c>
      <c r="D846" s="296">
        <v>3.33</v>
      </c>
      <c r="E846" s="321"/>
    </row>
    <row r="847" spans="1:5" ht="30">
      <c r="A847" s="320">
        <v>49242</v>
      </c>
      <c r="B847" s="320" t="s">
        <v>14965</v>
      </c>
      <c r="C847" s="295" t="s">
        <v>112</v>
      </c>
      <c r="D847" s="296">
        <v>1.92</v>
      </c>
      <c r="E847" s="321"/>
    </row>
    <row r="848" spans="1:5" ht="30">
      <c r="A848" s="320">
        <v>49243</v>
      </c>
      <c r="B848" s="320" t="s">
        <v>776</v>
      </c>
      <c r="C848" s="295" t="s">
        <v>112</v>
      </c>
      <c r="D848" s="296">
        <v>2.77</v>
      </c>
      <c r="E848" s="321"/>
    </row>
    <row r="849" spans="1:5" ht="30">
      <c r="A849" s="319">
        <v>49249</v>
      </c>
      <c r="B849" s="352" t="s">
        <v>777</v>
      </c>
      <c r="C849" s="353" t="s">
        <v>112</v>
      </c>
      <c r="D849" s="353">
        <v>5.62</v>
      </c>
      <c r="E849" s="321"/>
    </row>
    <row r="850" spans="1:5" ht="30">
      <c r="A850" s="320">
        <v>49274</v>
      </c>
      <c r="B850" s="320" t="s">
        <v>3950</v>
      </c>
      <c r="C850" s="295" t="s">
        <v>112</v>
      </c>
      <c r="D850" s="296">
        <v>78.69</v>
      </c>
      <c r="E850" s="321"/>
    </row>
    <row r="851" spans="1:5" ht="30">
      <c r="A851" s="319">
        <v>49275</v>
      </c>
      <c r="B851" s="352" t="s">
        <v>3951</v>
      </c>
      <c r="C851" s="353" t="s">
        <v>112</v>
      </c>
      <c r="D851" s="353">
        <v>95.41</v>
      </c>
      <c r="E851" s="321"/>
    </row>
    <row r="852" spans="1:5" ht="30">
      <c r="A852" s="320">
        <v>49289</v>
      </c>
      <c r="B852" s="320" t="s">
        <v>778</v>
      </c>
      <c r="C852" s="295" t="s">
        <v>112</v>
      </c>
      <c r="D852" s="296">
        <v>7.07</v>
      </c>
      <c r="E852" s="354"/>
    </row>
    <row r="853" spans="1:5">
      <c r="A853" s="320">
        <v>494</v>
      </c>
      <c r="B853" s="320" t="s">
        <v>779</v>
      </c>
      <c r="C853" s="295"/>
      <c r="D853" s="296"/>
      <c r="E853" s="321"/>
    </row>
    <row r="854" spans="1:5" ht="30">
      <c r="A854" s="320">
        <v>49424</v>
      </c>
      <c r="B854" s="320" t="s">
        <v>780</v>
      </c>
      <c r="C854" s="295" t="s">
        <v>112</v>
      </c>
      <c r="D854" s="296">
        <v>5.78</v>
      </c>
      <c r="E854" s="354"/>
    </row>
    <row r="855" spans="1:5" ht="30">
      <c r="A855" s="320">
        <v>49428</v>
      </c>
      <c r="B855" s="320" t="s">
        <v>781</v>
      </c>
      <c r="C855" s="295" t="s">
        <v>112</v>
      </c>
      <c r="D855" s="296">
        <v>1.72</v>
      </c>
      <c r="E855" s="321"/>
    </row>
    <row r="856" spans="1:5" ht="30">
      <c r="A856" s="320">
        <v>49459</v>
      </c>
      <c r="B856" s="320" t="s">
        <v>2451</v>
      </c>
      <c r="C856" s="295" t="s">
        <v>112</v>
      </c>
      <c r="D856" s="296">
        <v>335.26</v>
      </c>
      <c r="E856" s="321"/>
    </row>
    <row r="857" spans="1:5" ht="30">
      <c r="A857" s="319">
        <v>49463</v>
      </c>
      <c r="B857" s="352" t="s">
        <v>3952</v>
      </c>
      <c r="C857" s="353" t="s">
        <v>112</v>
      </c>
      <c r="D857" s="353">
        <v>63.96</v>
      </c>
      <c r="E857" s="321"/>
    </row>
    <row r="858" spans="1:5" ht="30">
      <c r="A858" s="320">
        <v>49464</v>
      </c>
      <c r="B858" s="320" t="s">
        <v>3953</v>
      </c>
      <c r="C858" s="295" t="s">
        <v>112</v>
      </c>
      <c r="D858" s="296">
        <v>77.86</v>
      </c>
      <c r="E858" s="321"/>
    </row>
    <row r="859" spans="1:5">
      <c r="A859" s="320">
        <v>49488</v>
      </c>
      <c r="B859" s="320" t="s">
        <v>782</v>
      </c>
      <c r="C859" s="295" t="s">
        <v>112</v>
      </c>
      <c r="D859" s="296">
        <v>1.17</v>
      </c>
      <c r="E859" s="321"/>
    </row>
    <row r="860" spans="1:5" ht="30">
      <c r="A860" s="320">
        <v>49492</v>
      </c>
      <c r="B860" s="320" t="s">
        <v>783</v>
      </c>
      <c r="C860" s="295" t="s">
        <v>112</v>
      </c>
      <c r="D860" s="296">
        <v>3.47</v>
      </c>
      <c r="E860" s="354"/>
    </row>
    <row r="861" spans="1:5" ht="30">
      <c r="A861" s="319">
        <v>49493</v>
      </c>
      <c r="B861" s="352" t="s">
        <v>784</v>
      </c>
      <c r="C861" s="353" t="s">
        <v>112</v>
      </c>
      <c r="D861" s="353">
        <v>4.42</v>
      </c>
      <c r="E861" s="321"/>
    </row>
    <row r="862" spans="1:5">
      <c r="A862" s="320">
        <v>495</v>
      </c>
      <c r="B862" s="320" t="s">
        <v>353</v>
      </c>
      <c r="C862" s="295"/>
      <c r="D862" s="296"/>
      <c r="E862" s="321"/>
    </row>
    <row r="863" spans="1:5" ht="30">
      <c r="A863" s="320">
        <v>49502</v>
      </c>
      <c r="B863" s="320" t="s">
        <v>785</v>
      </c>
      <c r="C863" s="295" t="s">
        <v>112</v>
      </c>
      <c r="D863" s="296">
        <v>1.5</v>
      </c>
      <c r="E863" s="321"/>
    </row>
    <row r="864" spans="1:5">
      <c r="A864" s="320">
        <v>49503</v>
      </c>
      <c r="B864" s="320" t="s">
        <v>786</v>
      </c>
      <c r="C864" s="295" t="s">
        <v>112</v>
      </c>
      <c r="D864" s="296">
        <v>17.21</v>
      </c>
      <c r="E864" s="354"/>
    </row>
    <row r="865" spans="1:5" ht="30">
      <c r="A865" s="320">
        <v>49505</v>
      </c>
      <c r="B865" s="320" t="s">
        <v>787</v>
      </c>
      <c r="C865" s="295" t="s">
        <v>112</v>
      </c>
      <c r="D865" s="296">
        <v>2.8</v>
      </c>
      <c r="E865" s="321"/>
    </row>
    <row r="866" spans="1:5">
      <c r="A866" s="320">
        <v>49507</v>
      </c>
      <c r="B866" s="320" t="s">
        <v>3954</v>
      </c>
      <c r="C866" s="295" t="s">
        <v>112</v>
      </c>
      <c r="D866" s="296">
        <v>2.76</v>
      </c>
      <c r="E866" s="321"/>
    </row>
    <row r="867" spans="1:5" ht="30">
      <c r="A867" s="320">
        <v>49510</v>
      </c>
      <c r="B867" s="320" t="s">
        <v>30770</v>
      </c>
      <c r="C867" s="295" t="s">
        <v>112</v>
      </c>
      <c r="D867" s="296">
        <v>505</v>
      </c>
      <c r="E867" s="321"/>
    </row>
    <row r="868" spans="1:5" ht="30">
      <c r="A868" s="320">
        <v>49512</v>
      </c>
      <c r="B868" s="320" t="s">
        <v>14966</v>
      </c>
      <c r="C868" s="295" t="s">
        <v>112</v>
      </c>
      <c r="D868" s="297">
        <v>15.3</v>
      </c>
      <c r="E868" s="321"/>
    </row>
    <row r="869" spans="1:5">
      <c r="A869" s="319">
        <v>49514</v>
      </c>
      <c r="B869" s="352" t="s">
        <v>788</v>
      </c>
      <c r="C869" s="353" t="s">
        <v>112</v>
      </c>
      <c r="D869" s="353">
        <v>14.16</v>
      </c>
      <c r="E869" s="321"/>
    </row>
    <row r="870" spans="1:5" ht="30">
      <c r="A870" s="320">
        <v>49521</v>
      </c>
      <c r="B870" s="320" t="s">
        <v>789</v>
      </c>
      <c r="C870" s="295" t="s">
        <v>112</v>
      </c>
      <c r="D870" s="296">
        <v>5.69</v>
      </c>
      <c r="E870" s="321"/>
    </row>
    <row r="871" spans="1:5" ht="30">
      <c r="A871" s="320">
        <v>49524</v>
      </c>
      <c r="B871" s="320" t="s">
        <v>22073</v>
      </c>
      <c r="C871" s="295" t="s">
        <v>74</v>
      </c>
      <c r="D871" s="296">
        <v>11.41</v>
      </c>
      <c r="E871" s="321"/>
    </row>
    <row r="872" spans="1:5">
      <c r="A872" s="320">
        <v>49537</v>
      </c>
      <c r="B872" s="320" t="s">
        <v>790</v>
      </c>
      <c r="C872" s="295" t="s">
        <v>112</v>
      </c>
      <c r="D872" s="296">
        <v>4.88</v>
      </c>
      <c r="E872" s="354"/>
    </row>
    <row r="873" spans="1:5">
      <c r="A873" s="320">
        <v>49566</v>
      </c>
      <c r="B873" s="320" t="s">
        <v>791</v>
      </c>
      <c r="C873" s="295" t="s">
        <v>112</v>
      </c>
      <c r="D873" s="296">
        <v>2.39</v>
      </c>
      <c r="E873" s="321"/>
    </row>
    <row r="874" spans="1:5" ht="30">
      <c r="A874" s="320">
        <v>49567</v>
      </c>
      <c r="B874" s="320" t="s">
        <v>792</v>
      </c>
      <c r="C874" s="295" t="s">
        <v>112</v>
      </c>
      <c r="D874" s="296">
        <v>44.06</v>
      </c>
      <c r="E874" s="321"/>
    </row>
    <row r="875" spans="1:5" ht="30">
      <c r="A875" s="320">
        <v>49568</v>
      </c>
      <c r="B875" s="320" t="s">
        <v>793</v>
      </c>
      <c r="C875" s="295" t="s">
        <v>112</v>
      </c>
      <c r="D875" s="296">
        <v>6.88</v>
      </c>
      <c r="E875" s="321"/>
    </row>
    <row r="876" spans="1:5" ht="30">
      <c r="A876" s="320">
        <v>49570</v>
      </c>
      <c r="B876" s="320" t="s">
        <v>794</v>
      </c>
      <c r="C876" s="295" t="s">
        <v>112</v>
      </c>
      <c r="D876" s="296">
        <v>6.4</v>
      </c>
      <c r="E876" s="321"/>
    </row>
    <row r="877" spans="1:5" ht="30">
      <c r="A877" s="320">
        <v>49582</v>
      </c>
      <c r="B877" s="320" t="s">
        <v>795</v>
      </c>
      <c r="C877" s="295" t="s">
        <v>112</v>
      </c>
      <c r="D877" s="296">
        <v>94.88</v>
      </c>
      <c r="E877" s="321"/>
    </row>
    <row r="878" spans="1:5">
      <c r="A878" s="320">
        <v>496</v>
      </c>
      <c r="B878" s="320" t="s">
        <v>361</v>
      </c>
      <c r="C878" s="295"/>
      <c r="D878" s="296"/>
      <c r="E878" s="321"/>
    </row>
    <row r="879" spans="1:5" ht="30">
      <c r="A879" s="320">
        <v>49606</v>
      </c>
      <c r="B879" s="320" t="s">
        <v>22074</v>
      </c>
      <c r="C879" s="295" t="s">
        <v>74</v>
      </c>
      <c r="D879" s="296">
        <v>7.62</v>
      </c>
      <c r="E879" s="321"/>
    </row>
    <row r="880" spans="1:5" ht="30">
      <c r="A880" s="319">
        <v>49626</v>
      </c>
      <c r="B880" s="352" t="s">
        <v>796</v>
      </c>
      <c r="C880" s="353" t="s">
        <v>112</v>
      </c>
      <c r="D880" s="353">
        <v>2.3199999999999998</v>
      </c>
      <c r="E880" s="321"/>
    </row>
    <row r="881" spans="1:5" ht="30">
      <c r="A881" s="320">
        <v>49633</v>
      </c>
      <c r="B881" s="320" t="s">
        <v>797</v>
      </c>
      <c r="C881" s="295" t="s">
        <v>112</v>
      </c>
      <c r="D881" s="296">
        <v>0.99</v>
      </c>
      <c r="E881" s="321"/>
    </row>
    <row r="882" spans="1:5" ht="30">
      <c r="A882" s="320">
        <v>49645</v>
      </c>
      <c r="B882" s="320" t="s">
        <v>14967</v>
      </c>
      <c r="C882" s="295" t="s">
        <v>112</v>
      </c>
      <c r="D882" s="296">
        <v>260.67</v>
      </c>
      <c r="E882" s="321"/>
    </row>
    <row r="883" spans="1:5" ht="30">
      <c r="A883" s="320">
        <v>49654</v>
      </c>
      <c r="B883" s="320" t="s">
        <v>798</v>
      </c>
      <c r="C883" s="295" t="s">
        <v>112</v>
      </c>
      <c r="D883" s="296">
        <v>19.79</v>
      </c>
      <c r="E883" s="354"/>
    </row>
    <row r="884" spans="1:5" ht="30">
      <c r="A884" s="320">
        <v>49666</v>
      </c>
      <c r="B884" s="320" t="s">
        <v>22075</v>
      </c>
      <c r="C884" s="295" t="s">
        <v>74</v>
      </c>
      <c r="D884" s="296">
        <v>10.24</v>
      </c>
      <c r="E884" s="321"/>
    </row>
    <row r="885" spans="1:5">
      <c r="A885" s="320">
        <v>49681</v>
      </c>
      <c r="B885" s="320" t="s">
        <v>24105</v>
      </c>
      <c r="C885" s="295" t="s">
        <v>112</v>
      </c>
      <c r="D885" s="296">
        <v>2.2999999999999998</v>
      </c>
      <c r="E885" s="321"/>
    </row>
    <row r="886" spans="1:5">
      <c r="A886" s="320">
        <v>49686</v>
      </c>
      <c r="B886" s="320" t="s">
        <v>799</v>
      </c>
      <c r="C886" s="295" t="s">
        <v>112</v>
      </c>
      <c r="D886" s="296">
        <v>50.09</v>
      </c>
      <c r="E886" s="321"/>
    </row>
    <row r="887" spans="1:5" ht="30">
      <c r="A887" s="320">
        <v>49694</v>
      </c>
      <c r="B887" s="320" t="s">
        <v>800</v>
      </c>
      <c r="C887" s="295" t="s">
        <v>112</v>
      </c>
      <c r="D887" s="296">
        <v>18.8</v>
      </c>
      <c r="E887" s="321"/>
    </row>
    <row r="888" spans="1:5">
      <c r="A888" s="320">
        <v>49695</v>
      </c>
      <c r="B888" s="320" t="s">
        <v>801</v>
      </c>
      <c r="C888" s="295" t="s">
        <v>112</v>
      </c>
      <c r="D888" s="296">
        <v>55.65</v>
      </c>
      <c r="E888" s="321"/>
    </row>
    <row r="889" spans="1:5">
      <c r="A889" s="320">
        <v>49696</v>
      </c>
      <c r="B889" s="320" t="s">
        <v>802</v>
      </c>
      <c r="C889" s="295" t="s">
        <v>112</v>
      </c>
      <c r="D889" s="296">
        <v>54.67</v>
      </c>
      <c r="E889" s="321"/>
    </row>
    <row r="890" spans="1:5">
      <c r="A890" s="320">
        <v>497</v>
      </c>
      <c r="B890" s="320" t="s">
        <v>353</v>
      </c>
      <c r="C890" s="295"/>
      <c r="D890" s="296"/>
      <c r="E890" s="321"/>
    </row>
    <row r="891" spans="1:5">
      <c r="A891" s="319">
        <v>49709</v>
      </c>
      <c r="B891" s="352" t="s">
        <v>803</v>
      </c>
      <c r="C891" s="353" t="s">
        <v>112</v>
      </c>
      <c r="D891" s="353">
        <v>3.95</v>
      </c>
      <c r="E891" s="321"/>
    </row>
    <row r="892" spans="1:5" ht="30">
      <c r="A892" s="320">
        <v>49729</v>
      </c>
      <c r="B892" s="320" t="s">
        <v>804</v>
      </c>
      <c r="C892" s="295" t="s">
        <v>74</v>
      </c>
      <c r="D892" s="296">
        <v>73.55</v>
      </c>
      <c r="E892" s="321"/>
    </row>
    <row r="893" spans="1:5" ht="30">
      <c r="A893" s="320">
        <v>49772</v>
      </c>
      <c r="B893" s="320" t="s">
        <v>24106</v>
      </c>
      <c r="C893" s="295" t="s">
        <v>112</v>
      </c>
      <c r="D893" s="296">
        <v>11.96</v>
      </c>
      <c r="E893" s="321"/>
    </row>
    <row r="894" spans="1:5" ht="30">
      <c r="A894" s="320">
        <v>49774</v>
      </c>
      <c r="B894" s="320" t="s">
        <v>805</v>
      </c>
      <c r="C894" s="295" t="s">
        <v>112</v>
      </c>
      <c r="D894" s="296">
        <v>15.42</v>
      </c>
      <c r="E894" s="354"/>
    </row>
    <row r="895" spans="1:5" ht="30">
      <c r="A895" s="320">
        <v>49791</v>
      </c>
      <c r="B895" s="320" t="s">
        <v>3955</v>
      </c>
      <c r="C895" s="295" t="s">
        <v>112</v>
      </c>
      <c r="D895" s="296">
        <v>6.28</v>
      </c>
      <c r="E895" s="321"/>
    </row>
    <row r="896" spans="1:5">
      <c r="A896" s="320">
        <v>498</v>
      </c>
      <c r="B896" s="320" t="s">
        <v>491</v>
      </c>
      <c r="C896" s="295"/>
      <c r="D896" s="296"/>
      <c r="E896" s="321"/>
    </row>
    <row r="897" spans="1:5" ht="30">
      <c r="A897" s="320">
        <v>49803</v>
      </c>
      <c r="B897" s="320" t="s">
        <v>806</v>
      </c>
      <c r="C897" s="295" t="s">
        <v>112</v>
      </c>
      <c r="D897" s="296">
        <v>1.95</v>
      </c>
      <c r="E897" s="321"/>
    </row>
    <row r="898" spans="1:5" ht="30">
      <c r="A898" s="320">
        <v>49804</v>
      </c>
      <c r="B898" s="320" t="s">
        <v>807</v>
      </c>
      <c r="C898" s="295" t="s">
        <v>112</v>
      </c>
      <c r="D898" s="296">
        <v>2.46</v>
      </c>
      <c r="E898" s="321"/>
    </row>
    <row r="899" spans="1:5" ht="30">
      <c r="A899" s="320">
        <v>49805</v>
      </c>
      <c r="B899" s="320" t="s">
        <v>808</v>
      </c>
      <c r="C899" s="295" t="s">
        <v>112</v>
      </c>
      <c r="D899" s="296">
        <v>4.72</v>
      </c>
      <c r="E899" s="321"/>
    </row>
    <row r="900" spans="1:5" ht="30">
      <c r="A900" s="320">
        <v>49806</v>
      </c>
      <c r="B900" s="320" t="s">
        <v>809</v>
      </c>
      <c r="C900" s="295" t="s">
        <v>112</v>
      </c>
      <c r="D900" s="296">
        <v>4.8899999999999997</v>
      </c>
      <c r="E900" s="321"/>
    </row>
    <row r="901" spans="1:5" ht="30">
      <c r="A901" s="320">
        <v>49807</v>
      </c>
      <c r="B901" s="320" t="s">
        <v>810</v>
      </c>
      <c r="C901" s="295" t="s">
        <v>112</v>
      </c>
      <c r="D901" s="296">
        <v>8.5299999999999994</v>
      </c>
      <c r="E901" s="321"/>
    </row>
    <row r="902" spans="1:5" ht="30">
      <c r="A902" s="320">
        <v>49809</v>
      </c>
      <c r="B902" s="320" t="s">
        <v>811</v>
      </c>
      <c r="C902" s="295" t="s">
        <v>112</v>
      </c>
      <c r="D902" s="296">
        <v>11.56</v>
      </c>
      <c r="E902" s="321"/>
    </row>
    <row r="903" spans="1:5" ht="30">
      <c r="A903" s="320">
        <v>49811</v>
      </c>
      <c r="B903" s="320" t="s">
        <v>812</v>
      </c>
      <c r="C903" s="295" t="s">
        <v>112</v>
      </c>
      <c r="D903" s="296">
        <v>15.53</v>
      </c>
      <c r="E903" s="321"/>
    </row>
    <row r="904" spans="1:5" ht="30">
      <c r="A904" s="320">
        <v>49812</v>
      </c>
      <c r="B904" s="320" t="s">
        <v>813</v>
      </c>
      <c r="C904" s="295" t="s">
        <v>112</v>
      </c>
      <c r="D904" s="296">
        <v>127.22</v>
      </c>
      <c r="E904" s="321"/>
    </row>
    <row r="905" spans="1:5">
      <c r="A905" s="320">
        <v>49818</v>
      </c>
      <c r="B905" s="320" t="s">
        <v>814</v>
      </c>
      <c r="C905" s="295" t="s">
        <v>112</v>
      </c>
      <c r="D905" s="296">
        <v>0.61</v>
      </c>
      <c r="E905" s="321"/>
    </row>
    <row r="906" spans="1:5" ht="30">
      <c r="A906" s="320">
        <v>49860</v>
      </c>
      <c r="B906" s="320" t="s">
        <v>815</v>
      </c>
      <c r="C906" s="295" t="s">
        <v>112</v>
      </c>
      <c r="D906" s="296">
        <v>104.28</v>
      </c>
      <c r="E906" s="321"/>
    </row>
    <row r="907" spans="1:5" ht="30">
      <c r="A907" s="320">
        <v>49861</v>
      </c>
      <c r="B907" s="320" t="s">
        <v>30771</v>
      </c>
      <c r="C907" s="295" t="s">
        <v>112</v>
      </c>
      <c r="D907" s="296">
        <v>3.08</v>
      </c>
      <c r="E907" s="321"/>
    </row>
    <row r="908" spans="1:5" ht="30">
      <c r="A908" s="320">
        <v>49897</v>
      </c>
      <c r="B908" s="320" t="s">
        <v>816</v>
      </c>
      <c r="C908" s="295" t="s">
        <v>112</v>
      </c>
      <c r="D908" s="296">
        <v>30.15</v>
      </c>
      <c r="E908" s="321"/>
    </row>
    <row r="909" spans="1:5">
      <c r="A909" s="320">
        <v>499</v>
      </c>
      <c r="B909" s="320" t="s">
        <v>817</v>
      </c>
      <c r="C909" s="295"/>
      <c r="D909" s="296"/>
      <c r="E909" s="321"/>
    </row>
    <row r="910" spans="1:5" ht="45">
      <c r="A910" s="320">
        <v>49905</v>
      </c>
      <c r="B910" s="320" t="s">
        <v>14968</v>
      </c>
      <c r="C910" s="295" t="s">
        <v>112</v>
      </c>
      <c r="D910" s="296">
        <v>137.66999999999999</v>
      </c>
      <c r="E910" s="321"/>
    </row>
    <row r="911" spans="1:5" ht="30">
      <c r="A911" s="319">
        <v>49959</v>
      </c>
      <c r="B911" s="352" t="s">
        <v>818</v>
      </c>
      <c r="C911" s="353" t="s">
        <v>112</v>
      </c>
      <c r="D911" s="353">
        <v>198.04</v>
      </c>
      <c r="E911" s="321"/>
    </row>
    <row r="912" spans="1:5" ht="30">
      <c r="A912" s="320">
        <v>5</v>
      </c>
      <c r="B912" s="320" t="s">
        <v>819</v>
      </c>
      <c r="C912" s="295"/>
      <c r="D912" s="296"/>
      <c r="E912" s="321"/>
    </row>
    <row r="913" spans="1:5">
      <c r="A913" s="320">
        <v>501</v>
      </c>
      <c r="B913" s="320" t="s">
        <v>820</v>
      </c>
      <c r="C913" s="295"/>
      <c r="D913" s="296"/>
      <c r="E913" s="321"/>
    </row>
    <row r="914" spans="1:5" ht="30">
      <c r="A914" s="320">
        <v>50128</v>
      </c>
      <c r="B914" s="320" t="s">
        <v>821</v>
      </c>
      <c r="C914" s="295" t="s">
        <v>112</v>
      </c>
      <c r="D914" s="296">
        <v>1.1499999999999999</v>
      </c>
      <c r="E914" s="321"/>
    </row>
    <row r="915" spans="1:5">
      <c r="A915" s="320">
        <v>50163</v>
      </c>
      <c r="B915" s="320" t="s">
        <v>822</v>
      </c>
      <c r="C915" s="295" t="s">
        <v>112</v>
      </c>
      <c r="D915" s="296">
        <v>3.84</v>
      </c>
      <c r="E915" s="321"/>
    </row>
    <row r="916" spans="1:5">
      <c r="A916" s="320">
        <v>50164</v>
      </c>
      <c r="B916" s="320" t="s">
        <v>823</v>
      </c>
      <c r="C916" s="295" t="s">
        <v>112</v>
      </c>
      <c r="D916" s="296">
        <v>7.89</v>
      </c>
      <c r="E916" s="321"/>
    </row>
    <row r="917" spans="1:5">
      <c r="A917" s="320">
        <v>510</v>
      </c>
      <c r="B917" s="320" t="s">
        <v>52</v>
      </c>
      <c r="C917" s="295"/>
      <c r="D917" s="296"/>
      <c r="E917" s="354"/>
    </row>
    <row r="918" spans="1:5" ht="30">
      <c r="A918" s="320">
        <v>51008</v>
      </c>
      <c r="B918" s="320" t="s">
        <v>30772</v>
      </c>
      <c r="C918" s="295" t="s">
        <v>112</v>
      </c>
      <c r="D918" s="296">
        <v>11.51</v>
      </c>
      <c r="E918" s="321"/>
    </row>
    <row r="919" spans="1:5" ht="30">
      <c r="A919" s="320">
        <v>51015</v>
      </c>
      <c r="B919" s="320" t="s">
        <v>824</v>
      </c>
      <c r="C919" s="295" t="s">
        <v>112</v>
      </c>
      <c r="D919" s="296">
        <v>12.23</v>
      </c>
      <c r="E919" s="321"/>
    </row>
    <row r="920" spans="1:5" ht="30">
      <c r="A920" s="320">
        <v>51016</v>
      </c>
      <c r="B920" s="320" t="s">
        <v>825</v>
      </c>
      <c r="C920" s="295" t="s">
        <v>112</v>
      </c>
      <c r="D920" s="296">
        <v>10.76</v>
      </c>
      <c r="E920" s="321"/>
    </row>
    <row r="921" spans="1:5">
      <c r="A921" s="320">
        <v>540</v>
      </c>
      <c r="B921" s="320" t="s">
        <v>353</v>
      </c>
      <c r="C921" s="295"/>
      <c r="D921" s="296"/>
      <c r="E921" s="321"/>
    </row>
    <row r="922" spans="1:5" ht="30">
      <c r="A922" s="320">
        <v>54003</v>
      </c>
      <c r="B922" s="320" t="s">
        <v>826</v>
      </c>
      <c r="C922" s="295" t="s">
        <v>112</v>
      </c>
      <c r="D922" s="296">
        <v>2.86</v>
      </c>
      <c r="E922" s="321"/>
    </row>
    <row r="923" spans="1:5" ht="30">
      <c r="A923" s="320">
        <v>54010</v>
      </c>
      <c r="B923" s="320" t="s">
        <v>2352</v>
      </c>
      <c r="C923" s="295" t="s">
        <v>112</v>
      </c>
      <c r="D923" s="296">
        <v>19.28</v>
      </c>
      <c r="E923" s="321"/>
    </row>
    <row r="924" spans="1:5">
      <c r="A924" s="319">
        <v>6</v>
      </c>
      <c r="B924" s="352" t="s">
        <v>827</v>
      </c>
      <c r="C924" s="353"/>
      <c r="D924" s="353"/>
      <c r="E924" s="321"/>
    </row>
    <row r="925" spans="1:5">
      <c r="A925" s="320">
        <v>601</v>
      </c>
      <c r="B925" s="320" t="s">
        <v>828</v>
      </c>
      <c r="C925" s="295"/>
      <c r="D925" s="296"/>
      <c r="E925" s="321"/>
    </row>
    <row r="926" spans="1:5" ht="30">
      <c r="A926" s="320">
        <v>60101</v>
      </c>
      <c r="B926" s="320" t="s">
        <v>829</v>
      </c>
      <c r="C926" s="295" t="s">
        <v>74</v>
      </c>
      <c r="D926" s="296">
        <v>33.32</v>
      </c>
      <c r="E926" s="321"/>
    </row>
    <row r="927" spans="1:5" ht="30">
      <c r="A927" s="320">
        <v>60104</v>
      </c>
      <c r="B927" s="320" t="s">
        <v>830</v>
      </c>
      <c r="C927" s="295" t="s">
        <v>74</v>
      </c>
      <c r="D927" s="296">
        <v>25.23</v>
      </c>
      <c r="E927" s="321"/>
    </row>
    <row r="928" spans="1:5">
      <c r="A928" s="320">
        <v>602</v>
      </c>
      <c r="B928" s="320" t="s">
        <v>831</v>
      </c>
      <c r="C928" s="295"/>
      <c r="D928" s="296"/>
      <c r="E928" s="321"/>
    </row>
    <row r="929" spans="1:5">
      <c r="A929" s="320">
        <v>60241</v>
      </c>
      <c r="B929" s="320" t="s">
        <v>24107</v>
      </c>
      <c r="C929" s="295" t="s">
        <v>112</v>
      </c>
      <c r="D929" s="296">
        <v>8.85</v>
      </c>
      <c r="E929" s="321"/>
    </row>
    <row r="930" spans="1:5">
      <c r="A930" s="319">
        <v>60242</v>
      </c>
      <c r="B930" s="352" t="s">
        <v>832</v>
      </c>
      <c r="C930" s="353" t="s">
        <v>112</v>
      </c>
      <c r="D930" s="353">
        <v>32.1</v>
      </c>
      <c r="E930" s="354"/>
    </row>
    <row r="931" spans="1:5">
      <c r="A931" s="320">
        <v>60243</v>
      </c>
      <c r="B931" s="320" t="s">
        <v>833</v>
      </c>
      <c r="C931" s="295" t="s">
        <v>112</v>
      </c>
      <c r="D931" s="296">
        <v>63.83</v>
      </c>
      <c r="E931" s="321"/>
    </row>
    <row r="932" spans="1:5" ht="30">
      <c r="A932" s="320">
        <v>604</v>
      </c>
      <c r="B932" s="320" t="s">
        <v>834</v>
      </c>
      <c r="C932" s="295"/>
      <c r="D932" s="296"/>
      <c r="E932" s="321"/>
    </row>
    <row r="933" spans="1:5">
      <c r="A933" s="320">
        <v>60406</v>
      </c>
      <c r="B933" s="320" t="s">
        <v>835</v>
      </c>
      <c r="C933" s="295" t="s">
        <v>112</v>
      </c>
      <c r="D933" s="296">
        <v>84.6</v>
      </c>
      <c r="E933" s="321"/>
    </row>
    <row r="934" spans="1:5" ht="30">
      <c r="A934" s="320">
        <v>60443</v>
      </c>
      <c r="B934" s="320" t="s">
        <v>2452</v>
      </c>
      <c r="C934" s="295" t="s">
        <v>112</v>
      </c>
      <c r="D934" s="296">
        <v>24.1</v>
      </c>
      <c r="E934" s="321"/>
    </row>
    <row r="935" spans="1:5" ht="30">
      <c r="A935" s="320">
        <v>605</v>
      </c>
      <c r="B935" s="320" t="s">
        <v>834</v>
      </c>
      <c r="C935" s="295"/>
      <c r="D935" s="296"/>
      <c r="E935" s="321"/>
    </row>
    <row r="936" spans="1:5" ht="30">
      <c r="A936" s="320">
        <v>60501</v>
      </c>
      <c r="B936" s="320" t="s">
        <v>24108</v>
      </c>
      <c r="C936" s="295" t="s">
        <v>74</v>
      </c>
      <c r="D936" s="296">
        <v>11.32</v>
      </c>
      <c r="E936" s="321"/>
    </row>
    <row r="937" spans="1:5" ht="30">
      <c r="A937" s="320">
        <v>60502</v>
      </c>
      <c r="B937" s="320" t="s">
        <v>24109</v>
      </c>
      <c r="C937" s="295" t="s">
        <v>74</v>
      </c>
      <c r="D937" s="296">
        <v>14.32</v>
      </c>
      <c r="E937" s="354"/>
    </row>
    <row r="938" spans="1:5" ht="30">
      <c r="A938" s="320">
        <v>60503</v>
      </c>
      <c r="B938" s="320" t="s">
        <v>24110</v>
      </c>
      <c r="C938" s="295" t="s">
        <v>74</v>
      </c>
      <c r="D938" s="296">
        <v>17.399999999999999</v>
      </c>
      <c r="E938" s="321"/>
    </row>
    <row r="939" spans="1:5" ht="30">
      <c r="A939" s="320">
        <v>60504</v>
      </c>
      <c r="B939" s="320" t="s">
        <v>24111</v>
      </c>
      <c r="C939" s="295" t="s">
        <v>74</v>
      </c>
      <c r="D939" s="296">
        <v>23.95</v>
      </c>
      <c r="E939" s="321"/>
    </row>
    <row r="940" spans="1:5" ht="30">
      <c r="A940" s="320">
        <v>60505</v>
      </c>
      <c r="B940" s="320" t="s">
        <v>24112</v>
      </c>
      <c r="C940" s="295" t="s">
        <v>74</v>
      </c>
      <c r="D940" s="296">
        <v>29.68</v>
      </c>
      <c r="E940" s="321"/>
    </row>
    <row r="941" spans="1:5" ht="30">
      <c r="A941" s="320">
        <v>60506</v>
      </c>
      <c r="B941" s="320" t="s">
        <v>24113</v>
      </c>
      <c r="C941" s="295" t="s">
        <v>74</v>
      </c>
      <c r="D941" s="296">
        <v>38.65</v>
      </c>
      <c r="E941" s="321"/>
    </row>
    <row r="942" spans="1:5" ht="30">
      <c r="A942" s="320">
        <v>60507</v>
      </c>
      <c r="B942" s="320" t="s">
        <v>24114</v>
      </c>
      <c r="C942" s="295" t="s">
        <v>74</v>
      </c>
      <c r="D942" s="296">
        <v>52.1</v>
      </c>
      <c r="E942" s="321"/>
    </row>
    <row r="943" spans="1:5" ht="30">
      <c r="A943" s="319">
        <v>60508</v>
      </c>
      <c r="B943" s="352" t="s">
        <v>24115</v>
      </c>
      <c r="C943" s="353" t="s">
        <v>74</v>
      </c>
      <c r="D943" s="353">
        <v>64.540000000000006</v>
      </c>
      <c r="E943" s="321"/>
    </row>
    <row r="944" spans="1:5" ht="30">
      <c r="A944" s="320">
        <v>60509</v>
      </c>
      <c r="B944" s="320" t="s">
        <v>24116</v>
      </c>
      <c r="C944" s="295" t="s">
        <v>74</v>
      </c>
      <c r="D944" s="296">
        <v>90.85</v>
      </c>
      <c r="E944" s="321"/>
    </row>
    <row r="945" spans="1:5">
      <c r="A945" s="320">
        <v>610</v>
      </c>
      <c r="B945" s="320" t="s">
        <v>836</v>
      </c>
      <c r="C945" s="295"/>
      <c r="D945" s="296"/>
      <c r="E945" s="321"/>
    </row>
    <row r="946" spans="1:5">
      <c r="A946" s="319">
        <v>61004</v>
      </c>
      <c r="B946" s="352" t="s">
        <v>837</v>
      </c>
      <c r="C946" s="353" t="s">
        <v>74</v>
      </c>
      <c r="D946" s="353">
        <v>318.41000000000003</v>
      </c>
      <c r="E946" s="321"/>
    </row>
    <row r="947" spans="1:5">
      <c r="A947" s="319">
        <v>621</v>
      </c>
      <c r="B947" s="352" t="s">
        <v>838</v>
      </c>
      <c r="C947" s="353"/>
      <c r="D947" s="353"/>
      <c r="E947" s="321"/>
    </row>
    <row r="948" spans="1:5" ht="30">
      <c r="A948" s="320">
        <v>62101</v>
      </c>
      <c r="B948" s="320" t="s">
        <v>839</v>
      </c>
      <c r="C948" s="295" t="s">
        <v>112</v>
      </c>
      <c r="D948" s="296">
        <v>8.1300000000000008</v>
      </c>
      <c r="E948" s="321"/>
    </row>
    <row r="949" spans="1:5" ht="30">
      <c r="A949" s="320">
        <v>62102</v>
      </c>
      <c r="B949" s="320" t="s">
        <v>840</v>
      </c>
      <c r="C949" s="295" t="s">
        <v>112</v>
      </c>
      <c r="D949" s="296">
        <v>8.98</v>
      </c>
      <c r="E949" s="321"/>
    </row>
    <row r="950" spans="1:5" ht="30">
      <c r="A950" s="320">
        <v>62103</v>
      </c>
      <c r="B950" s="320" t="s">
        <v>841</v>
      </c>
      <c r="C950" s="295" t="s">
        <v>112</v>
      </c>
      <c r="D950" s="296">
        <v>12.64</v>
      </c>
      <c r="E950" s="354"/>
    </row>
    <row r="951" spans="1:5" ht="30">
      <c r="A951" s="319">
        <v>62104</v>
      </c>
      <c r="B951" s="352" t="s">
        <v>842</v>
      </c>
      <c r="C951" s="353" t="s">
        <v>112</v>
      </c>
      <c r="D951" s="353">
        <v>19.3</v>
      </c>
      <c r="E951" s="321"/>
    </row>
    <row r="952" spans="1:5" ht="30">
      <c r="A952" s="320">
        <v>62105</v>
      </c>
      <c r="B952" s="320" t="s">
        <v>843</v>
      </c>
      <c r="C952" s="295" t="s">
        <v>112</v>
      </c>
      <c r="D952" s="296">
        <v>23</v>
      </c>
      <c r="E952" s="321"/>
    </row>
    <row r="953" spans="1:5" ht="30">
      <c r="A953" s="320">
        <v>62106</v>
      </c>
      <c r="B953" s="320" t="s">
        <v>2353</v>
      </c>
      <c r="C953" s="295" t="s">
        <v>112</v>
      </c>
      <c r="D953" s="296">
        <v>34.97</v>
      </c>
      <c r="E953" s="321"/>
    </row>
    <row r="954" spans="1:5" ht="15" customHeight="1">
      <c r="A954" s="320">
        <v>62107</v>
      </c>
      <c r="B954" s="320" t="s">
        <v>2354</v>
      </c>
      <c r="C954" s="295" t="s">
        <v>112</v>
      </c>
      <c r="D954" s="296">
        <v>161.28</v>
      </c>
      <c r="E954" s="354"/>
    </row>
    <row r="955" spans="1:5" ht="30">
      <c r="A955" s="319">
        <v>62111</v>
      </c>
      <c r="B955" s="352" t="s">
        <v>844</v>
      </c>
      <c r="C955" s="353" t="s">
        <v>112</v>
      </c>
      <c r="D955" s="353">
        <v>0.65</v>
      </c>
      <c r="E955" s="354"/>
    </row>
    <row r="956" spans="1:5" ht="30">
      <c r="A956" s="320">
        <v>62112</v>
      </c>
      <c r="B956" s="320" t="s">
        <v>845</v>
      </c>
      <c r="C956" s="295" t="s">
        <v>112</v>
      </c>
      <c r="D956" s="296">
        <v>1.1499999999999999</v>
      </c>
      <c r="E956" s="321"/>
    </row>
    <row r="957" spans="1:5" ht="30">
      <c r="A957" s="320">
        <v>62116</v>
      </c>
      <c r="B957" s="320" t="s">
        <v>846</v>
      </c>
      <c r="C957" s="295" t="s">
        <v>112</v>
      </c>
      <c r="D957" s="296">
        <v>3.4</v>
      </c>
      <c r="E957" s="321"/>
    </row>
    <row r="958" spans="1:5" ht="30">
      <c r="A958" s="319">
        <v>62122</v>
      </c>
      <c r="B958" s="352" t="s">
        <v>847</v>
      </c>
      <c r="C958" s="353" t="s">
        <v>112</v>
      </c>
      <c r="D958" s="353">
        <v>0.62</v>
      </c>
      <c r="E958" s="321"/>
    </row>
    <row r="959" spans="1:5" ht="30">
      <c r="A959" s="319">
        <v>62129</v>
      </c>
      <c r="B959" s="352" t="s">
        <v>848</v>
      </c>
      <c r="C959" s="353" t="s">
        <v>112</v>
      </c>
      <c r="D959" s="353">
        <v>3.4</v>
      </c>
      <c r="E959" s="354"/>
    </row>
    <row r="960" spans="1:5" ht="30">
      <c r="A960" s="320">
        <v>62187</v>
      </c>
      <c r="B960" s="320" t="s">
        <v>849</v>
      </c>
      <c r="C960" s="295" t="s">
        <v>112</v>
      </c>
      <c r="D960" s="296">
        <v>2.81</v>
      </c>
      <c r="E960" s="321"/>
    </row>
    <row r="961" spans="1:5" ht="30">
      <c r="A961" s="320">
        <v>623</v>
      </c>
      <c r="B961" s="320" t="s">
        <v>850</v>
      </c>
      <c r="C961" s="295"/>
      <c r="D961" s="296"/>
      <c r="E961" s="321"/>
    </row>
    <row r="962" spans="1:5" ht="30">
      <c r="A962" s="319">
        <v>62319</v>
      </c>
      <c r="B962" s="352" t="s">
        <v>851</v>
      </c>
      <c r="C962" s="353" t="s">
        <v>112</v>
      </c>
      <c r="D962" s="353">
        <v>2.76</v>
      </c>
      <c r="E962" s="321"/>
    </row>
    <row r="963" spans="1:5" ht="30">
      <c r="A963" s="320">
        <v>62321</v>
      </c>
      <c r="B963" s="320" t="s">
        <v>852</v>
      </c>
      <c r="C963" s="295" t="s">
        <v>112</v>
      </c>
      <c r="D963" s="296">
        <v>2.63</v>
      </c>
      <c r="E963" s="354"/>
    </row>
    <row r="964" spans="1:5" ht="30">
      <c r="A964" s="320">
        <v>62324</v>
      </c>
      <c r="B964" s="320" t="s">
        <v>853</v>
      </c>
      <c r="C964" s="295" t="s">
        <v>112</v>
      </c>
      <c r="D964" s="296">
        <v>1.55</v>
      </c>
      <c r="E964" s="321"/>
    </row>
    <row r="965" spans="1:5" ht="30">
      <c r="A965" s="319">
        <v>62375</v>
      </c>
      <c r="B965" s="352" t="s">
        <v>854</v>
      </c>
      <c r="C965" s="353" t="s">
        <v>74</v>
      </c>
      <c r="D965" s="353">
        <v>50</v>
      </c>
      <c r="E965" s="321"/>
    </row>
    <row r="966" spans="1:5">
      <c r="A966" s="320">
        <v>624</v>
      </c>
      <c r="B966" s="320" t="s">
        <v>855</v>
      </c>
      <c r="C966" s="295"/>
      <c r="D966" s="296"/>
      <c r="E966" s="354"/>
    </row>
    <row r="967" spans="1:5" ht="30">
      <c r="A967" s="320">
        <v>62419</v>
      </c>
      <c r="B967" s="320" t="s">
        <v>856</v>
      </c>
      <c r="C967" s="295" t="s">
        <v>74</v>
      </c>
      <c r="D967" s="296">
        <v>28.64</v>
      </c>
      <c r="E967" s="354"/>
    </row>
    <row r="968" spans="1:5">
      <c r="A968" s="320">
        <v>62420</v>
      </c>
      <c r="B968" s="320" t="s">
        <v>857</v>
      </c>
      <c r="C968" s="295" t="s">
        <v>112</v>
      </c>
      <c r="D968" s="296">
        <v>2.4300000000000002</v>
      </c>
      <c r="E968" s="321"/>
    </row>
    <row r="969" spans="1:5">
      <c r="A969" s="319">
        <v>62423</v>
      </c>
      <c r="B969" s="352" t="s">
        <v>858</v>
      </c>
      <c r="C969" s="353" t="s">
        <v>112</v>
      </c>
      <c r="D969" s="353">
        <v>14.11</v>
      </c>
      <c r="E969" s="321"/>
    </row>
    <row r="970" spans="1:5" ht="30">
      <c r="A970" s="320">
        <v>62430</v>
      </c>
      <c r="B970" s="320" t="s">
        <v>859</v>
      </c>
      <c r="C970" s="295" t="s">
        <v>112</v>
      </c>
      <c r="D970" s="296">
        <v>28.9</v>
      </c>
      <c r="E970" s="354"/>
    </row>
    <row r="971" spans="1:5" ht="30">
      <c r="A971" s="320">
        <v>62440</v>
      </c>
      <c r="B971" s="320" t="s">
        <v>860</v>
      </c>
      <c r="C971" s="295" t="s">
        <v>112</v>
      </c>
      <c r="D971" s="296">
        <v>12.16</v>
      </c>
      <c r="E971" s="321"/>
    </row>
    <row r="972" spans="1:5">
      <c r="A972" s="320">
        <v>62472</v>
      </c>
      <c r="B972" s="320" t="s">
        <v>861</v>
      </c>
      <c r="C972" s="295" t="s">
        <v>112</v>
      </c>
      <c r="D972" s="296">
        <v>4.57</v>
      </c>
      <c r="E972" s="321"/>
    </row>
    <row r="973" spans="1:5" ht="15" customHeight="1">
      <c r="A973" s="320">
        <v>62482</v>
      </c>
      <c r="B973" s="320" t="s">
        <v>862</v>
      </c>
      <c r="C973" s="295" t="s">
        <v>112</v>
      </c>
      <c r="D973" s="296">
        <v>45.15</v>
      </c>
      <c r="E973" s="354"/>
    </row>
    <row r="974" spans="1:5" ht="30">
      <c r="A974" s="320">
        <v>625</v>
      </c>
      <c r="B974" s="320" t="s">
        <v>863</v>
      </c>
      <c r="C974" s="295"/>
      <c r="D974" s="296"/>
      <c r="E974" s="321"/>
    </row>
    <row r="975" spans="1:5">
      <c r="A975" s="320">
        <v>62501</v>
      </c>
      <c r="B975" s="320" t="s">
        <v>864</v>
      </c>
      <c r="C975" s="295" t="s">
        <v>74</v>
      </c>
      <c r="D975" s="296">
        <v>1.91</v>
      </c>
      <c r="E975" s="321"/>
    </row>
    <row r="976" spans="1:5">
      <c r="A976" s="320">
        <v>62502</v>
      </c>
      <c r="B976" s="320" t="s">
        <v>865</v>
      </c>
      <c r="C976" s="295" t="s">
        <v>74</v>
      </c>
      <c r="D976" s="296">
        <v>2.8</v>
      </c>
      <c r="E976" s="321"/>
    </row>
    <row r="977" spans="1:5" ht="15" customHeight="1">
      <c r="A977" s="320">
        <v>62503</v>
      </c>
      <c r="B977" s="320" t="s">
        <v>866</v>
      </c>
      <c r="C977" s="295" t="s">
        <v>74</v>
      </c>
      <c r="D977" s="296">
        <v>5.92</v>
      </c>
      <c r="E977" s="354"/>
    </row>
    <row r="978" spans="1:5">
      <c r="A978" s="320">
        <v>62504</v>
      </c>
      <c r="B978" s="320" t="s">
        <v>867</v>
      </c>
      <c r="C978" s="295" t="s">
        <v>74</v>
      </c>
      <c r="D978" s="296">
        <v>8</v>
      </c>
      <c r="E978" s="321"/>
    </row>
    <row r="979" spans="1:5">
      <c r="A979" s="319">
        <v>62505</v>
      </c>
      <c r="B979" s="352" t="s">
        <v>868</v>
      </c>
      <c r="C979" s="353" t="s">
        <v>74</v>
      </c>
      <c r="D979" s="353">
        <v>9.91</v>
      </c>
      <c r="E979" s="321"/>
    </row>
    <row r="980" spans="1:5">
      <c r="A980" s="320">
        <v>62506</v>
      </c>
      <c r="B980" s="320" t="s">
        <v>869</v>
      </c>
      <c r="C980" s="295" t="s">
        <v>74</v>
      </c>
      <c r="D980" s="296">
        <v>20.32</v>
      </c>
      <c r="E980" s="321"/>
    </row>
    <row r="981" spans="1:5">
      <c r="A981" s="319">
        <v>62507</v>
      </c>
      <c r="B981" s="352" t="s">
        <v>870</v>
      </c>
      <c r="C981" s="353" t="s">
        <v>74</v>
      </c>
      <c r="D981" s="353">
        <v>25.33</v>
      </c>
      <c r="E981" s="321"/>
    </row>
    <row r="982" spans="1:5">
      <c r="A982" s="320">
        <v>62508</v>
      </c>
      <c r="B982" s="320" t="s">
        <v>871</v>
      </c>
      <c r="C982" s="295" t="s">
        <v>74</v>
      </c>
      <c r="D982" s="296">
        <v>31.33</v>
      </c>
      <c r="E982" s="321"/>
    </row>
    <row r="983" spans="1:5">
      <c r="A983" s="319">
        <v>62511</v>
      </c>
      <c r="B983" s="352" t="s">
        <v>872</v>
      </c>
      <c r="C983" s="353" t="s">
        <v>112</v>
      </c>
      <c r="D983" s="353">
        <v>0.57999999999999996</v>
      </c>
      <c r="E983" s="321"/>
    </row>
    <row r="984" spans="1:5">
      <c r="A984" s="320">
        <v>62512</v>
      </c>
      <c r="B984" s="320" t="s">
        <v>873</v>
      </c>
      <c r="C984" s="295" t="s">
        <v>112</v>
      </c>
      <c r="D984" s="296">
        <v>1.75</v>
      </c>
      <c r="E984" s="321"/>
    </row>
    <row r="985" spans="1:5">
      <c r="A985" s="320">
        <v>62514</v>
      </c>
      <c r="B985" s="320" t="s">
        <v>874</v>
      </c>
      <c r="C985" s="295" t="s">
        <v>112</v>
      </c>
      <c r="D985" s="296">
        <v>3.98</v>
      </c>
      <c r="E985" s="321"/>
    </row>
    <row r="986" spans="1:5">
      <c r="A986" s="320">
        <v>62520</v>
      </c>
      <c r="B986" s="320" t="s">
        <v>875</v>
      </c>
      <c r="C986" s="295" t="s">
        <v>112</v>
      </c>
      <c r="D986" s="296">
        <v>0.9</v>
      </c>
      <c r="E986" s="321"/>
    </row>
    <row r="987" spans="1:5" ht="15" customHeight="1">
      <c r="A987" s="320">
        <v>62521</v>
      </c>
      <c r="B987" s="320" t="s">
        <v>876</v>
      </c>
      <c r="C987" s="295" t="s">
        <v>112</v>
      </c>
      <c r="D987" s="296">
        <v>2.78</v>
      </c>
      <c r="E987" s="354"/>
    </row>
    <row r="988" spans="1:5">
      <c r="A988" s="320">
        <v>62530</v>
      </c>
      <c r="B988" s="320" t="s">
        <v>877</v>
      </c>
      <c r="C988" s="295" t="s">
        <v>74</v>
      </c>
      <c r="D988" s="296">
        <v>4.01</v>
      </c>
      <c r="E988" s="321"/>
    </row>
    <row r="989" spans="1:5">
      <c r="A989" s="320">
        <v>62531</v>
      </c>
      <c r="B989" s="320" t="s">
        <v>878</v>
      </c>
      <c r="C989" s="295" t="s">
        <v>74</v>
      </c>
      <c r="D989" s="296">
        <v>5.87</v>
      </c>
      <c r="E989" s="354"/>
    </row>
    <row r="990" spans="1:5">
      <c r="A990" s="320">
        <v>62532</v>
      </c>
      <c r="B990" s="320" t="s">
        <v>879</v>
      </c>
      <c r="C990" s="295" t="s">
        <v>74</v>
      </c>
      <c r="D990" s="296">
        <v>8.67</v>
      </c>
      <c r="E990" s="321"/>
    </row>
    <row r="991" spans="1:5" ht="30">
      <c r="A991" s="320">
        <v>62533</v>
      </c>
      <c r="B991" s="320" t="s">
        <v>3956</v>
      </c>
      <c r="C991" s="295" t="s">
        <v>74</v>
      </c>
      <c r="D991" s="296">
        <v>10.17</v>
      </c>
      <c r="E991" s="354"/>
    </row>
    <row r="992" spans="1:5">
      <c r="A992" s="320">
        <v>62534</v>
      </c>
      <c r="B992" s="320" t="s">
        <v>880</v>
      </c>
      <c r="C992" s="295" t="s">
        <v>74</v>
      </c>
      <c r="D992" s="296">
        <v>26.02</v>
      </c>
      <c r="E992" s="321"/>
    </row>
    <row r="993" spans="1:5">
      <c r="A993" s="320">
        <v>62535</v>
      </c>
      <c r="B993" s="320" t="s">
        <v>881</v>
      </c>
      <c r="C993" s="295" t="s">
        <v>74</v>
      </c>
      <c r="D993" s="296">
        <v>46.39</v>
      </c>
      <c r="E993" s="321"/>
    </row>
    <row r="994" spans="1:5">
      <c r="A994" s="320">
        <v>62536</v>
      </c>
      <c r="B994" s="320" t="s">
        <v>882</v>
      </c>
      <c r="C994" s="295" t="s">
        <v>112</v>
      </c>
      <c r="D994" s="296">
        <v>1.51</v>
      </c>
      <c r="E994" s="321"/>
    </row>
    <row r="995" spans="1:5">
      <c r="A995" s="320">
        <v>62540</v>
      </c>
      <c r="B995" s="320" t="s">
        <v>883</v>
      </c>
      <c r="C995" s="295" t="s">
        <v>112</v>
      </c>
      <c r="D995" s="296">
        <v>1.2</v>
      </c>
      <c r="E995" s="321"/>
    </row>
    <row r="996" spans="1:5">
      <c r="A996" s="320">
        <v>62542</v>
      </c>
      <c r="B996" s="320" t="s">
        <v>884</v>
      </c>
      <c r="C996" s="295" t="s">
        <v>112</v>
      </c>
      <c r="D996" s="296">
        <v>4.3</v>
      </c>
      <c r="E996" s="321"/>
    </row>
    <row r="997" spans="1:5" ht="30">
      <c r="A997" s="319">
        <v>62543</v>
      </c>
      <c r="B997" s="352" t="s">
        <v>885</v>
      </c>
      <c r="C997" s="353" t="s">
        <v>112</v>
      </c>
      <c r="D997" s="353">
        <v>5.97</v>
      </c>
      <c r="E997" s="321"/>
    </row>
    <row r="998" spans="1:5" ht="30">
      <c r="A998" s="320">
        <v>62544</v>
      </c>
      <c r="B998" s="320" t="s">
        <v>886</v>
      </c>
      <c r="C998" s="295" t="s">
        <v>112</v>
      </c>
      <c r="D998" s="296">
        <v>2.5299999999999998</v>
      </c>
      <c r="E998" s="321"/>
    </row>
    <row r="999" spans="1:5" ht="30">
      <c r="A999" s="320">
        <v>62547</v>
      </c>
      <c r="B999" s="320" t="s">
        <v>887</v>
      </c>
      <c r="C999" s="295" t="s">
        <v>112</v>
      </c>
      <c r="D999" s="296">
        <v>11.48</v>
      </c>
      <c r="E999" s="321"/>
    </row>
    <row r="1000" spans="1:5">
      <c r="A1000" s="320">
        <v>62549</v>
      </c>
      <c r="B1000" s="320" t="s">
        <v>888</v>
      </c>
      <c r="C1000" s="295" t="s">
        <v>112</v>
      </c>
      <c r="D1000" s="296">
        <v>7.31</v>
      </c>
      <c r="E1000" s="321"/>
    </row>
    <row r="1001" spans="1:5">
      <c r="A1001" s="320">
        <v>62570</v>
      </c>
      <c r="B1001" s="320" t="s">
        <v>889</v>
      </c>
      <c r="C1001" s="295" t="s">
        <v>112</v>
      </c>
      <c r="D1001" s="296">
        <v>0.64</v>
      </c>
      <c r="E1001" s="321"/>
    </row>
    <row r="1002" spans="1:5" ht="30">
      <c r="A1002" s="319">
        <v>62577</v>
      </c>
      <c r="B1002" s="352" t="s">
        <v>890</v>
      </c>
      <c r="C1002" s="353" t="s">
        <v>112</v>
      </c>
      <c r="D1002" s="353">
        <v>34.47</v>
      </c>
      <c r="E1002" s="321"/>
    </row>
    <row r="1003" spans="1:5">
      <c r="A1003" s="320">
        <v>62588</v>
      </c>
      <c r="B1003" s="320" t="s">
        <v>891</v>
      </c>
      <c r="C1003" s="295" t="s">
        <v>112</v>
      </c>
      <c r="D1003" s="296">
        <v>5.07</v>
      </c>
      <c r="E1003" s="321"/>
    </row>
    <row r="1004" spans="1:5">
      <c r="A1004" s="320">
        <v>62594</v>
      </c>
      <c r="B1004" s="320" t="s">
        <v>892</v>
      </c>
      <c r="C1004" s="295" t="s">
        <v>112</v>
      </c>
      <c r="D1004" s="296">
        <v>1.01</v>
      </c>
      <c r="E1004" s="321"/>
    </row>
    <row r="1005" spans="1:5" ht="15" customHeight="1">
      <c r="A1005" s="320">
        <v>626</v>
      </c>
      <c r="B1005" s="320" t="s">
        <v>893</v>
      </c>
      <c r="C1005" s="295"/>
      <c r="D1005" s="296"/>
      <c r="E1005" s="354"/>
    </row>
    <row r="1006" spans="1:5" ht="30">
      <c r="A1006" s="320">
        <v>62674</v>
      </c>
      <c r="B1006" s="320" t="s">
        <v>894</v>
      </c>
      <c r="C1006" s="295" t="s">
        <v>112</v>
      </c>
      <c r="D1006" s="296">
        <v>6.18</v>
      </c>
      <c r="E1006" s="321"/>
    </row>
    <row r="1007" spans="1:5" ht="30">
      <c r="A1007" s="320">
        <v>627</v>
      </c>
      <c r="B1007" s="320" t="s">
        <v>895</v>
      </c>
      <c r="C1007" s="295"/>
      <c r="D1007" s="296"/>
      <c r="E1007" s="321"/>
    </row>
    <row r="1008" spans="1:5">
      <c r="A1008" s="320">
        <v>62702</v>
      </c>
      <c r="B1008" s="320" t="s">
        <v>896</v>
      </c>
      <c r="C1008" s="295" t="s">
        <v>74</v>
      </c>
      <c r="D1008" s="296">
        <v>7.5</v>
      </c>
      <c r="E1008" s="321"/>
    </row>
    <row r="1009" spans="1:5">
      <c r="A1009" s="320">
        <v>62703</v>
      </c>
      <c r="B1009" s="320" t="s">
        <v>897</v>
      </c>
      <c r="C1009" s="295" t="s">
        <v>74</v>
      </c>
      <c r="D1009" s="296">
        <v>13.67</v>
      </c>
      <c r="E1009" s="321"/>
    </row>
    <row r="1010" spans="1:5" ht="30">
      <c r="A1010" s="319">
        <v>628</v>
      </c>
      <c r="B1010" s="352" t="s">
        <v>895</v>
      </c>
      <c r="C1010" s="353"/>
      <c r="D1010" s="353"/>
      <c r="E1010" s="354"/>
    </row>
    <row r="1011" spans="1:5">
      <c r="A1011" s="320">
        <v>62813</v>
      </c>
      <c r="B1011" s="320" t="s">
        <v>898</v>
      </c>
      <c r="C1011" s="295" t="s">
        <v>112</v>
      </c>
      <c r="D1011" s="296">
        <v>1.6</v>
      </c>
      <c r="E1011" s="321"/>
    </row>
    <row r="1012" spans="1:5">
      <c r="A1012" s="320">
        <v>62814</v>
      </c>
      <c r="B1012" s="320" t="s">
        <v>899</v>
      </c>
      <c r="C1012" s="295" t="s">
        <v>112</v>
      </c>
      <c r="D1012" s="296">
        <v>2.31</v>
      </c>
      <c r="E1012" s="321"/>
    </row>
    <row r="1013" spans="1:5" ht="30">
      <c r="A1013" s="320">
        <v>62890</v>
      </c>
      <c r="B1013" s="320" t="s">
        <v>900</v>
      </c>
      <c r="C1013" s="295" t="s">
        <v>112</v>
      </c>
      <c r="D1013" s="296">
        <v>5.12</v>
      </c>
      <c r="E1013" s="321"/>
    </row>
    <row r="1014" spans="1:5">
      <c r="A1014" s="320">
        <v>634</v>
      </c>
      <c r="B1014" s="320" t="s">
        <v>901</v>
      </c>
      <c r="C1014" s="295"/>
      <c r="D1014" s="296"/>
      <c r="E1014" s="321"/>
    </row>
    <row r="1015" spans="1:5" ht="30">
      <c r="A1015" s="320">
        <v>63480</v>
      </c>
      <c r="B1015" s="320" t="s">
        <v>902</v>
      </c>
      <c r="C1015" s="295" t="s">
        <v>112</v>
      </c>
      <c r="D1015" s="296">
        <v>211.43</v>
      </c>
      <c r="E1015" s="321"/>
    </row>
    <row r="1016" spans="1:5">
      <c r="A1016" s="320">
        <v>635</v>
      </c>
      <c r="B1016" s="320" t="s">
        <v>903</v>
      </c>
      <c r="C1016" s="295"/>
      <c r="D1016" s="296"/>
      <c r="E1016" s="321"/>
    </row>
    <row r="1017" spans="1:5" ht="30">
      <c r="A1017" s="320">
        <v>63501</v>
      </c>
      <c r="B1017" s="320" t="s">
        <v>3957</v>
      </c>
      <c r="C1017" s="295" t="s">
        <v>112</v>
      </c>
      <c r="D1017" s="296">
        <v>20.58</v>
      </c>
      <c r="E1017" s="321"/>
    </row>
    <row r="1018" spans="1:5" ht="15" customHeight="1">
      <c r="A1018" s="320">
        <v>63502</v>
      </c>
      <c r="B1018" s="320" t="s">
        <v>3958</v>
      </c>
      <c r="C1018" s="295" t="s">
        <v>112</v>
      </c>
      <c r="D1018" s="296">
        <v>22.86</v>
      </c>
      <c r="E1018" s="354"/>
    </row>
    <row r="1019" spans="1:5">
      <c r="A1019" s="320">
        <v>63503</v>
      </c>
      <c r="B1019" s="320" t="s">
        <v>3959</v>
      </c>
      <c r="C1019" s="295" t="s">
        <v>112</v>
      </c>
      <c r="D1019" s="296">
        <v>27.62</v>
      </c>
      <c r="E1019" s="321"/>
    </row>
    <row r="1020" spans="1:5" ht="30">
      <c r="A1020" s="320">
        <v>63504</v>
      </c>
      <c r="B1020" s="320" t="s">
        <v>3960</v>
      </c>
      <c r="C1020" s="295" t="s">
        <v>112</v>
      </c>
      <c r="D1020" s="296">
        <v>39.82</v>
      </c>
      <c r="E1020" s="321"/>
    </row>
    <row r="1021" spans="1:5" ht="30">
      <c r="A1021" s="320">
        <v>63505</v>
      </c>
      <c r="B1021" s="320" t="s">
        <v>3961</v>
      </c>
      <c r="C1021" s="295" t="s">
        <v>112</v>
      </c>
      <c r="D1021" s="296">
        <v>51.56</v>
      </c>
      <c r="E1021" s="321"/>
    </row>
    <row r="1022" spans="1:5">
      <c r="A1022" s="320">
        <v>63506</v>
      </c>
      <c r="B1022" s="320" t="s">
        <v>3962</v>
      </c>
      <c r="C1022" s="295" t="s">
        <v>112</v>
      </c>
      <c r="D1022" s="296">
        <v>89.51</v>
      </c>
      <c r="E1022" s="321"/>
    </row>
    <row r="1023" spans="1:5" ht="30">
      <c r="A1023" s="320">
        <v>63507</v>
      </c>
      <c r="B1023" s="320" t="s">
        <v>3963</v>
      </c>
      <c r="C1023" s="295" t="s">
        <v>112</v>
      </c>
      <c r="D1023" s="296">
        <v>229.92</v>
      </c>
      <c r="E1023" s="321"/>
    </row>
    <row r="1024" spans="1:5">
      <c r="A1024" s="320">
        <v>63508</v>
      </c>
      <c r="B1024" s="320" t="s">
        <v>3964</v>
      </c>
      <c r="C1024" s="295" t="s">
        <v>112</v>
      </c>
      <c r="D1024" s="296">
        <v>372.75</v>
      </c>
      <c r="E1024" s="321"/>
    </row>
    <row r="1025" spans="1:5" ht="30">
      <c r="A1025" s="320">
        <v>63515</v>
      </c>
      <c r="B1025" s="320" t="s">
        <v>3965</v>
      </c>
      <c r="C1025" s="295" t="s">
        <v>112</v>
      </c>
      <c r="D1025" s="296">
        <v>60.89</v>
      </c>
      <c r="E1025" s="321"/>
    </row>
    <row r="1026" spans="1:5" ht="30">
      <c r="A1026" s="320">
        <v>63516</v>
      </c>
      <c r="B1026" s="320" t="s">
        <v>3966</v>
      </c>
      <c r="C1026" s="295" t="s">
        <v>112</v>
      </c>
      <c r="D1026" s="296">
        <v>66.52</v>
      </c>
      <c r="E1026" s="321"/>
    </row>
    <row r="1027" spans="1:5" ht="30">
      <c r="A1027" s="320">
        <v>63517</v>
      </c>
      <c r="B1027" s="320" t="s">
        <v>3967</v>
      </c>
      <c r="C1027" s="295" t="s">
        <v>112</v>
      </c>
      <c r="D1027" s="296">
        <v>104.46</v>
      </c>
      <c r="E1027" s="321"/>
    </row>
    <row r="1028" spans="1:5" ht="30">
      <c r="A1028" s="320">
        <v>63518</v>
      </c>
      <c r="B1028" s="320" t="s">
        <v>3968</v>
      </c>
      <c r="C1028" s="295" t="s">
        <v>112</v>
      </c>
      <c r="D1028" s="296">
        <v>141.37</v>
      </c>
      <c r="E1028" s="321"/>
    </row>
    <row r="1029" spans="1:5">
      <c r="A1029" s="320">
        <v>63520</v>
      </c>
      <c r="B1029" s="320" t="s">
        <v>904</v>
      </c>
      <c r="C1029" s="295" t="s">
        <v>112</v>
      </c>
      <c r="D1029" s="296">
        <v>37.79</v>
      </c>
      <c r="E1029" s="321"/>
    </row>
    <row r="1030" spans="1:5">
      <c r="A1030" s="320">
        <v>63521</v>
      </c>
      <c r="B1030" s="320" t="s">
        <v>905</v>
      </c>
      <c r="C1030" s="295" t="s">
        <v>112</v>
      </c>
      <c r="D1030" s="296">
        <v>45.68</v>
      </c>
      <c r="E1030" s="321"/>
    </row>
    <row r="1031" spans="1:5" ht="30">
      <c r="A1031" s="320">
        <v>63523</v>
      </c>
      <c r="B1031" s="320" t="s">
        <v>3969</v>
      </c>
      <c r="C1031" s="295" t="s">
        <v>112</v>
      </c>
      <c r="D1031" s="296">
        <v>134.44999999999999</v>
      </c>
      <c r="E1031" s="321"/>
    </row>
    <row r="1032" spans="1:5">
      <c r="A1032" s="320">
        <v>63530</v>
      </c>
      <c r="B1032" s="320" t="s">
        <v>906</v>
      </c>
      <c r="C1032" s="295" t="s">
        <v>112</v>
      </c>
      <c r="D1032" s="296">
        <v>36.369999999999997</v>
      </c>
      <c r="E1032" s="321"/>
    </row>
    <row r="1033" spans="1:5" ht="30">
      <c r="A1033" s="320">
        <v>63533</v>
      </c>
      <c r="B1033" s="320" t="s">
        <v>907</v>
      </c>
      <c r="C1033" s="295" t="s">
        <v>112</v>
      </c>
      <c r="D1033" s="296">
        <v>22.07</v>
      </c>
      <c r="E1033" s="321"/>
    </row>
    <row r="1034" spans="1:5">
      <c r="A1034" s="320">
        <v>63536</v>
      </c>
      <c r="B1034" s="320" t="s">
        <v>908</v>
      </c>
      <c r="C1034" s="295" t="s">
        <v>112</v>
      </c>
      <c r="D1034" s="296">
        <v>34.549999999999997</v>
      </c>
      <c r="E1034" s="321"/>
    </row>
    <row r="1035" spans="1:5">
      <c r="A1035" s="320">
        <v>640</v>
      </c>
      <c r="B1035" s="320" t="s">
        <v>909</v>
      </c>
      <c r="C1035" s="295"/>
      <c r="D1035" s="296"/>
      <c r="E1035" s="321"/>
    </row>
    <row r="1036" spans="1:5" ht="30">
      <c r="A1036" s="320">
        <v>64001</v>
      </c>
      <c r="B1036" s="320" t="s">
        <v>30773</v>
      </c>
      <c r="C1036" s="295" t="s">
        <v>112</v>
      </c>
      <c r="D1036" s="296">
        <v>62.26</v>
      </c>
      <c r="E1036" s="321"/>
    </row>
    <row r="1037" spans="1:5" ht="30">
      <c r="A1037" s="320">
        <v>64002</v>
      </c>
      <c r="B1037" s="320" t="s">
        <v>910</v>
      </c>
      <c r="C1037" s="295" t="s">
        <v>112</v>
      </c>
      <c r="D1037" s="296">
        <v>35.549999999999997</v>
      </c>
      <c r="E1037" s="321"/>
    </row>
    <row r="1038" spans="1:5" ht="30">
      <c r="A1038" s="320">
        <v>64003</v>
      </c>
      <c r="B1038" s="320" t="s">
        <v>30774</v>
      </c>
      <c r="C1038" s="295" t="s">
        <v>112</v>
      </c>
      <c r="D1038" s="296">
        <v>41.97</v>
      </c>
      <c r="E1038" s="321"/>
    </row>
    <row r="1039" spans="1:5" ht="30">
      <c r="A1039" s="320">
        <v>64004</v>
      </c>
      <c r="B1039" s="320" t="s">
        <v>911</v>
      </c>
      <c r="C1039" s="295" t="s">
        <v>112</v>
      </c>
      <c r="D1039" s="296">
        <v>235.01</v>
      </c>
      <c r="E1039" s="321"/>
    </row>
    <row r="1040" spans="1:5">
      <c r="A1040" s="320">
        <v>64005</v>
      </c>
      <c r="B1040" s="320" t="s">
        <v>912</v>
      </c>
      <c r="C1040" s="295" t="s">
        <v>112</v>
      </c>
      <c r="D1040" s="296">
        <v>4.9800000000000004</v>
      </c>
      <c r="E1040" s="321"/>
    </row>
    <row r="1041" spans="1:5">
      <c r="A1041" s="319">
        <v>64006</v>
      </c>
      <c r="B1041" s="352" t="s">
        <v>913</v>
      </c>
      <c r="C1041" s="353" t="s">
        <v>112</v>
      </c>
      <c r="D1041" s="353">
        <v>4.01</v>
      </c>
      <c r="E1041" s="321"/>
    </row>
    <row r="1042" spans="1:5" ht="30">
      <c r="A1042" s="320">
        <v>64010</v>
      </c>
      <c r="B1042" s="320" t="s">
        <v>914</v>
      </c>
      <c r="C1042" s="295" t="s">
        <v>112</v>
      </c>
      <c r="D1042" s="296">
        <v>192.71</v>
      </c>
      <c r="E1042" s="321"/>
    </row>
    <row r="1043" spans="1:5" ht="30">
      <c r="A1043" s="319">
        <v>64011</v>
      </c>
      <c r="B1043" s="352" t="s">
        <v>915</v>
      </c>
      <c r="C1043" s="353" t="s">
        <v>112</v>
      </c>
      <c r="D1043" s="353">
        <v>112.14</v>
      </c>
      <c r="E1043" s="321"/>
    </row>
    <row r="1044" spans="1:5" ht="30">
      <c r="A1044" s="320">
        <v>64015</v>
      </c>
      <c r="B1044" s="320" t="s">
        <v>2453</v>
      </c>
      <c r="C1044" s="295" t="s">
        <v>112</v>
      </c>
      <c r="D1044" s="296">
        <v>52.7</v>
      </c>
      <c r="E1044" s="321"/>
    </row>
    <row r="1045" spans="1:5" ht="30">
      <c r="A1045" s="320">
        <v>64016</v>
      </c>
      <c r="B1045" s="320" t="s">
        <v>2454</v>
      </c>
      <c r="C1045" s="295" t="s">
        <v>112</v>
      </c>
      <c r="D1045" s="296">
        <v>61.62</v>
      </c>
      <c r="E1045" s="321"/>
    </row>
    <row r="1046" spans="1:5" ht="30">
      <c r="A1046" s="319">
        <v>64017</v>
      </c>
      <c r="B1046" s="352" t="s">
        <v>2455</v>
      </c>
      <c r="C1046" s="353" t="s">
        <v>112</v>
      </c>
      <c r="D1046" s="353">
        <v>85.4</v>
      </c>
      <c r="E1046" s="321"/>
    </row>
    <row r="1047" spans="1:5" ht="30">
      <c r="A1047" s="320">
        <v>64018</v>
      </c>
      <c r="B1047" s="320" t="s">
        <v>2456</v>
      </c>
      <c r="C1047" s="295" t="s">
        <v>112</v>
      </c>
      <c r="D1047" s="296">
        <v>137.19999999999999</v>
      </c>
      <c r="E1047" s="321"/>
    </row>
    <row r="1048" spans="1:5" ht="30">
      <c r="A1048" s="320">
        <v>64019</v>
      </c>
      <c r="B1048" s="320" t="s">
        <v>2457</v>
      </c>
      <c r="C1048" s="295" t="s">
        <v>112</v>
      </c>
      <c r="D1048" s="296">
        <v>153.75</v>
      </c>
      <c r="E1048" s="321"/>
    </row>
    <row r="1049" spans="1:5" ht="15" customHeight="1">
      <c r="A1049" s="320">
        <v>64020</v>
      </c>
      <c r="B1049" s="320" t="s">
        <v>2458</v>
      </c>
      <c r="C1049" s="295" t="s">
        <v>112</v>
      </c>
      <c r="D1049" s="296">
        <v>204.45</v>
      </c>
      <c r="E1049" s="354"/>
    </row>
    <row r="1050" spans="1:5" ht="30">
      <c r="A1050" s="319">
        <v>64021</v>
      </c>
      <c r="B1050" s="352" t="s">
        <v>2459</v>
      </c>
      <c r="C1050" s="353" t="s">
        <v>112</v>
      </c>
      <c r="D1050" s="353">
        <v>357.55</v>
      </c>
      <c r="E1050" s="321"/>
    </row>
    <row r="1051" spans="1:5" ht="15" customHeight="1">
      <c r="A1051" s="320">
        <v>64022</v>
      </c>
      <c r="B1051" s="320" t="s">
        <v>916</v>
      </c>
      <c r="C1051" s="295" t="s">
        <v>112</v>
      </c>
      <c r="D1051" s="296">
        <v>476.62</v>
      </c>
      <c r="E1051" s="354"/>
    </row>
    <row r="1052" spans="1:5" ht="30">
      <c r="A1052" s="319">
        <v>64034</v>
      </c>
      <c r="B1052" s="352" t="s">
        <v>917</v>
      </c>
      <c r="C1052" s="353" t="s">
        <v>112</v>
      </c>
      <c r="D1052" s="353">
        <v>74.48</v>
      </c>
      <c r="E1052" s="321"/>
    </row>
    <row r="1053" spans="1:5" ht="30">
      <c r="A1053" s="320">
        <v>64035</v>
      </c>
      <c r="B1053" s="320" t="s">
        <v>918</v>
      </c>
      <c r="C1053" s="295" t="s">
        <v>112</v>
      </c>
      <c r="D1053" s="296">
        <v>36.29</v>
      </c>
      <c r="E1053" s="321"/>
    </row>
    <row r="1054" spans="1:5" ht="15" customHeight="1">
      <c r="A1054" s="320">
        <v>64040</v>
      </c>
      <c r="B1054" s="320" t="s">
        <v>919</v>
      </c>
      <c r="C1054" s="295" t="s">
        <v>112</v>
      </c>
      <c r="D1054" s="296">
        <v>32.33</v>
      </c>
      <c r="E1054" s="354"/>
    </row>
    <row r="1055" spans="1:5" ht="30">
      <c r="A1055" s="320">
        <v>64041</v>
      </c>
      <c r="B1055" s="320" t="s">
        <v>920</v>
      </c>
      <c r="C1055" s="295" t="s">
        <v>112</v>
      </c>
      <c r="D1055" s="296">
        <v>84.21</v>
      </c>
      <c r="E1055" s="321"/>
    </row>
    <row r="1056" spans="1:5" ht="30">
      <c r="A1056" s="320">
        <v>64042</v>
      </c>
      <c r="B1056" s="320" t="s">
        <v>921</v>
      </c>
      <c r="C1056" s="295" t="s">
        <v>112</v>
      </c>
      <c r="D1056" s="296">
        <v>116.63</v>
      </c>
      <c r="E1056" s="321"/>
    </row>
    <row r="1057" spans="1:5" ht="30">
      <c r="A1057" s="320">
        <v>64043</v>
      </c>
      <c r="B1057" s="320" t="s">
        <v>922</v>
      </c>
      <c r="C1057" s="295" t="s">
        <v>112</v>
      </c>
      <c r="D1057" s="296">
        <v>181.88</v>
      </c>
      <c r="E1057" s="321"/>
    </row>
    <row r="1058" spans="1:5" ht="30">
      <c r="A1058" s="320">
        <v>64044</v>
      </c>
      <c r="B1058" s="320" t="s">
        <v>923</v>
      </c>
      <c r="C1058" s="295" t="s">
        <v>112</v>
      </c>
      <c r="D1058" s="296">
        <v>269.02999999999997</v>
      </c>
      <c r="E1058" s="354"/>
    </row>
    <row r="1059" spans="1:5" ht="30">
      <c r="A1059" s="320">
        <v>64045</v>
      </c>
      <c r="B1059" s="320" t="s">
        <v>30775</v>
      </c>
      <c r="C1059" s="295" t="s">
        <v>112</v>
      </c>
      <c r="D1059" s="296">
        <v>62.26</v>
      </c>
      <c r="E1059" s="321"/>
    </row>
    <row r="1060" spans="1:5" ht="30">
      <c r="A1060" s="320">
        <v>64066</v>
      </c>
      <c r="B1060" s="320" t="s">
        <v>924</v>
      </c>
      <c r="C1060" s="295" t="s">
        <v>112</v>
      </c>
      <c r="D1060" s="296">
        <v>46.05</v>
      </c>
      <c r="E1060" s="354"/>
    </row>
    <row r="1061" spans="1:5" ht="30">
      <c r="A1061" s="320">
        <v>64077</v>
      </c>
      <c r="B1061" s="320" t="s">
        <v>925</v>
      </c>
      <c r="C1061" s="295" t="s">
        <v>112</v>
      </c>
      <c r="D1061" s="296">
        <v>4.01</v>
      </c>
      <c r="E1061" s="321"/>
    </row>
    <row r="1062" spans="1:5" ht="30">
      <c r="A1062" s="320">
        <v>64094</v>
      </c>
      <c r="B1062" s="320" t="s">
        <v>926</v>
      </c>
      <c r="C1062" s="295" t="s">
        <v>112</v>
      </c>
      <c r="D1062" s="296">
        <v>198.38</v>
      </c>
      <c r="E1062" s="321"/>
    </row>
    <row r="1063" spans="1:5" ht="30">
      <c r="A1063" s="320">
        <v>64097</v>
      </c>
      <c r="B1063" s="320" t="s">
        <v>927</v>
      </c>
      <c r="C1063" s="295" t="s">
        <v>112</v>
      </c>
      <c r="D1063" s="296">
        <v>284.83</v>
      </c>
      <c r="E1063" s="321"/>
    </row>
    <row r="1064" spans="1:5">
      <c r="A1064" s="320">
        <v>641</v>
      </c>
      <c r="B1064" s="320" t="s">
        <v>928</v>
      </c>
      <c r="C1064" s="295"/>
      <c r="D1064" s="296"/>
      <c r="E1064" s="321"/>
    </row>
    <row r="1065" spans="1:5" ht="30">
      <c r="A1065" s="320">
        <v>64149</v>
      </c>
      <c r="B1065" s="320" t="s">
        <v>929</v>
      </c>
      <c r="C1065" s="295" t="s">
        <v>112</v>
      </c>
      <c r="D1065" s="296">
        <v>63.19</v>
      </c>
      <c r="E1065" s="321"/>
    </row>
    <row r="1066" spans="1:5">
      <c r="A1066" s="320">
        <v>645</v>
      </c>
      <c r="B1066" s="320" t="s">
        <v>930</v>
      </c>
      <c r="C1066" s="295"/>
      <c r="D1066" s="296"/>
      <c r="E1066" s="321"/>
    </row>
    <row r="1067" spans="1:5">
      <c r="A1067" s="320">
        <v>64503</v>
      </c>
      <c r="B1067" s="320" t="s">
        <v>931</v>
      </c>
      <c r="C1067" s="295" t="s">
        <v>112</v>
      </c>
      <c r="D1067" s="296">
        <v>108.74</v>
      </c>
      <c r="E1067" s="321"/>
    </row>
    <row r="1068" spans="1:5">
      <c r="A1068" s="320">
        <v>64504</v>
      </c>
      <c r="B1068" s="320" t="s">
        <v>932</v>
      </c>
      <c r="C1068" s="295" t="s">
        <v>112</v>
      </c>
      <c r="D1068" s="296">
        <v>153.69</v>
      </c>
      <c r="E1068" s="321"/>
    </row>
    <row r="1069" spans="1:5" ht="30">
      <c r="A1069" s="320">
        <v>64506</v>
      </c>
      <c r="B1069" s="320" t="s">
        <v>3970</v>
      </c>
      <c r="C1069" s="295" t="s">
        <v>112</v>
      </c>
      <c r="D1069" s="296">
        <v>106.74</v>
      </c>
      <c r="E1069" s="321"/>
    </row>
    <row r="1070" spans="1:5" ht="30">
      <c r="A1070" s="320">
        <v>64507</v>
      </c>
      <c r="B1070" s="320" t="s">
        <v>933</v>
      </c>
      <c r="C1070" s="295" t="s">
        <v>112</v>
      </c>
      <c r="D1070" s="296">
        <v>14.97</v>
      </c>
      <c r="E1070" s="321"/>
    </row>
    <row r="1071" spans="1:5" ht="30">
      <c r="A1071" s="319">
        <v>64511</v>
      </c>
      <c r="B1071" s="352" t="s">
        <v>3971</v>
      </c>
      <c r="C1071" s="353" t="s">
        <v>112</v>
      </c>
      <c r="D1071" s="353">
        <v>138.04</v>
      </c>
      <c r="E1071" s="321"/>
    </row>
    <row r="1072" spans="1:5">
      <c r="A1072" s="320">
        <v>64515</v>
      </c>
      <c r="B1072" s="320" t="s">
        <v>934</v>
      </c>
      <c r="C1072" s="295" t="s">
        <v>112</v>
      </c>
      <c r="D1072" s="296">
        <v>11.77</v>
      </c>
      <c r="E1072" s="321"/>
    </row>
    <row r="1073" spans="1:5" ht="30">
      <c r="A1073" s="320">
        <v>64519</v>
      </c>
      <c r="B1073" s="320" t="s">
        <v>935</v>
      </c>
      <c r="C1073" s="295" t="s">
        <v>112</v>
      </c>
      <c r="D1073" s="296">
        <v>11.77</v>
      </c>
      <c r="E1073" s="321"/>
    </row>
    <row r="1074" spans="1:5" ht="30">
      <c r="A1074" s="320">
        <v>64527</v>
      </c>
      <c r="B1074" s="320" t="s">
        <v>936</v>
      </c>
      <c r="C1074" s="295" t="s">
        <v>112</v>
      </c>
      <c r="D1074" s="296">
        <v>20.25</v>
      </c>
      <c r="E1074" s="321"/>
    </row>
    <row r="1075" spans="1:5">
      <c r="A1075" s="320">
        <v>647</v>
      </c>
      <c r="B1075" s="320" t="s">
        <v>353</v>
      </c>
      <c r="C1075" s="295"/>
      <c r="D1075" s="296"/>
      <c r="E1075" s="321"/>
    </row>
    <row r="1076" spans="1:5" ht="30">
      <c r="A1076" s="320">
        <v>64701</v>
      </c>
      <c r="B1076" s="320" t="s">
        <v>2331</v>
      </c>
      <c r="C1076" s="295" t="s">
        <v>74</v>
      </c>
      <c r="D1076" s="296">
        <v>22.21</v>
      </c>
      <c r="E1076" s="321"/>
    </row>
    <row r="1077" spans="1:5">
      <c r="A1077" s="320">
        <v>64702</v>
      </c>
      <c r="B1077" s="320" t="s">
        <v>3972</v>
      </c>
      <c r="C1077" s="295" t="s">
        <v>112</v>
      </c>
      <c r="D1077" s="296">
        <v>16.84</v>
      </c>
      <c r="E1077" s="321"/>
    </row>
    <row r="1078" spans="1:5" ht="30">
      <c r="A1078" s="320">
        <v>64703</v>
      </c>
      <c r="B1078" s="320" t="s">
        <v>3973</v>
      </c>
      <c r="C1078" s="295" t="s">
        <v>112</v>
      </c>
      <c r="D1078" s="296">
        <v>11.43</v>
      </c>
      <c r="E1078" s="321"/>
    </row>
    <row r="1079" spans="1:5" ht="30">
      <c r="A1079" s="320">
        <v>64704</v>
      </c>
      <c r="B1079" s="320" t="s">
        <v>3974</v>
      </c>
      <c r="C1079" s="295" t="s">
        <v>112</v>
      </c>
      <c r="D1079" s="296">
        <v>19.68</v>
      </c>
      <c r="E1079" s="354"/>
    </row>
    <row r="1080" spans="1:5">
      <c r="A1080" s="320">
        <v>64706</v>
      </c>
      <c r="B1080" s="320" t="s">
        <v>3975</v>
      </c>
      <c r="C1080" s="295" t="s">
        <v>112</v>
      </c>
      <c r="D1080" s="296">
        <v>30.75</v>
      </c>
      <c r="E1080" s="321"/>
    </row>
    <row r="1081" spans="1:5" ht="30">
      <c r="A1081" s="320">
        <v>64707</v>
      </c>
      <c r="B1081" s="320" t="s">
        <v>22076</v>
      </c>
      <c r="C1081" s="295" t="s">
        <v>112</v>
      </c>
      <c r="D1081" s="296">
        <v>761.82</v>
      </c>
      <c r="E1081" s="321"/>
    </row>
    <row r="1082" spans="1:5">
      <c r="A1082" s="320">
        <v>64709</v>
      </c>
      <c r="B1082" s="320" t="s">
        <v>937</v>
      </c>
      <c r="C1082" s="295" t="s">
        <v>112</v>
      </c>
      <c r="D1082" s="296">
        <v>14.77</v>
      </c>
      <c r="E1082" s="321"/>
    </row>
    <row r="1083" spans="1:5" ht="30">
      <c r="A1083" s="320">
        <v>650</v>
      </c>
      <c r="B1083" s="320" t="s">
        <v>938</v>
      </c>
      <c r="C1083" s="295"/>
      <c r="D1083" s="296"/>
      <c r="E1083" s="321"/>
    </row>
    <row r="1084" spans="1:5" ht="30">
      <c r="A1084" s="320">
        <v>65002</v>
      </c>
      <c r="B1084" s="320" t="s">
        <v>3976</v>
      </c>
      <c r="C1084" s="295" t="s">
        <v>112</v>
      </c>
      <c r="D1084" s="296">
        <v>32.979999999999997</v>
      </c>
      <c r="E1084" s="321"/>
    </row>
    <row r="1085" spans="1:5" ht="30">
      <c r="A1085" s="320">
        <v>65004</v>
      </c>
      <c r="B1085" s="320" t="s">
        <v>939</v>
      </c>
      <c r="C1085" s="295" t="s">
        <v>112</v>
      </c>
      <c r="D1085" s="296">
        <v>258.95999999999998</v>
      </c>
      <c r="E1085" s="321"/>
    </row>
    <row r="1086" spans="1:5" ht="30">
      <c r="A1086" s="320">
        <v>65005</v>
      </c>
      <c r="B1086" s="320" t="s">
        <v>940</v>
      </c>
      <c r="C1086" s="295" t="s">
        <v>112</v>
      </c>
      <c r="D1086" s="296">
        <v>2091.48</v>
      </c>
      <c r="E1086" s="321"/>
    </row>
    <row r="1087" spans="1:5" ht="30">
      <c r="A1087" s="320">
        <v>65023</v>
      </c>
      <c r="B1087" s="320" t="s">
        <v>941</v>
      </c>
      <c r="C1087" s="295" t="s">
        <v>112</v>
      </c>
      <c r="D1087" s="296">
        <v>683.05</v>
      </c>
      <c r="E1087" s="321"/>
    </row>
    <row r="1088" spans="1:5" ht="30">
      <c r="A1088" s="320">
        <v>65024</v>
      </c>
      <c r="B1088" s="320" t="s">
        <v>942</v>
      </c>
      <c r="C1088" s="295" t="s">
        <v>112</v>
      </c>
      <c r="D1088" s="296">
        <v>185</v>
      </c>
      <c r="E1088" s="321"/>
    </row>
    <row r="1089" spans="1:5" ht="30">
      <c r="A1089" s="320">
        <v>65031</v>
      </c>
      <c r="B1089" s="320" t="s">
        <v>943</v>
      </c>
      <c r="C1089" s="295" t="s">
        <v>112</v>
      </c>
      <c r="D1089" s="296">
        <v>160.18</v>
      </c>
      <c r="E1089" s="321"/>
    </row>
    <row r="1090" spans="1:5" ht="30">
      <c r="A1090" s="320">
        <v>65032</v>
      </c>
      <c r="B1090" s="320" t="s">
        <v>944</v>
      </c>
      <c r="C1090" s="295" t="s">
        <v>112</v>
      </c>
      <c r="D1090" s="296">
        <v>1375.01</v>
      </c>
      <c r="E1090" s="321"/>
    </row>
    <row r="1091" spans="1:5" ht="30">
      <c r="A1091" s="320">
        <v>65033</v>
      </c>
      <c r="B1091" s="320" t="s">
        <v>945</v>
      </c>
      <c r="C1091" s="295" t="s">
        <v>112</v>
      </c>
      <c r="D1091" s="296">
        <v>874.67</v>
      </c>
      <c r="E1091" s="321"/>
    </row>
    <row r="1092" spans="1:5" ht="30">
      <c r="A1092" s="320">
        <v>65076</v>
      </c>
      <c r="B1092" s="320" t="s">
        <v>946</v>
      </c>
      <c r="C1092" s="295" t="s">
        <v>112</v>
      </c>
      <c r="D1092" s="296">
        <v>6969.32</v>
      </c>
      <c r="E1092" s="321"/>
    </row>
    <row r="1093" spans="1:5">
      <c r="A1093" s="320">
        <v>652</v>
      </c>
      <c r="B1093" s="320" t="s">
        <v>947</v>
      </c>
      <c r="C1093" s="295"/>
      <c r="D1093" s="296"/>
      <c r="E1093" s="321"/>
    </row>
    <row r="1094" spans="1:5" ht="30">
      <c r="A1094" s="320">
        <v>65204</v>
      </c>
      <c r="B1094" s="320" t="s">
        <v>2332</v>
      </c>
      <c r="C1094" s="295" t="s">
        <v>112</v>
      </c>
      <c r="D1094" s="296">
        <v>551.5</v>
      </c>
      <c r="E1094" s="321"/>
    </row>
    <row r="1095" spans="1:5" ht="30">
      <c r="A1095" s="320">
        <v>65256</v>
      </c>
      <c r="B1095" s="320" t="s">
        <v>948</v>
      </c>
      <c r="C1095" s="295" t="s">
        <v>112</v>
      </c>
      <c r="D1095" s="296">
        <v>193.35</v>
      </c>
      <c r="E1095" s="321"/>
    </row>
    <row r="1096" spans="1:5" ht="30">
      <c r="A1096" s="320">
        <v>65257</v>
      </c>
      <c r="B1096" s="320" t="s">
        <v>949</v>
      </c>
      <c r="C1096" s="295" t="s">
        <v>112</v>
      </c>
      <c r="D1096" s="296">
        <v>333.1</v>
      </c>
      <c r="E1096" s="321"/>
    </row>
    <row r="1097" spans="1:5">
      <c r="A1097" s="320">
        <v>655</v>
      </c>
      <c r="B1097" s="320" t="s">
        <v>947</v>
      </c>
      <c r="C1097" s="295"/>
      <c r="D1097" s="296"/>
      <c r="E1097" s="321"/>
    </row>
    <row r="1098" spans="1:5">
      <c r="A1098" s="320">
        <v>65502</v>
      </c>
      <c r="B1098" s="320" t="s">
        <v>950</v>
      </c>
      <c r="C1098" s="295" t="s">
        <v>112</v>
      </c>
      <c r="D1098" s="296">
        <v>131.6</v>
      </c>
      <c r="E1098" s="321"/>
    </row>
    <row r="1099" spans="1:5" ht="30">
      <c r="A1099" s="320">
        <v>65503</v>
      </c>
      <c r="B1099" s="320" t="s">
        <v>14033</v>
      </c>
      <c r="C1099" s="295" t="s">
        <v>112</v>
      </c>
      <c r="D1099" s="296">
        <v>269.45999999999998</v>
      </c>
      <c r="E1099" s="321"/>
    </row>
    <row r="1100" spans="1:5" ht="30">
      <c r="A1100" s="319">
        <v>65507</v>
      </c>
      <c r="B1100" s="352" t="s">
        <v>951</v>
      </c>
      <c r="C1100" s="353" t="s">
        <v>112</v>
      </c>
      <c r="D1100" s="353">
        <v>18.61</v>
      </c>
      <c r="E1100" s="321"/>
    </row>
    <row r="1101" spans="1:5" ht="30">
      <c r="A1101" s="320">
        <v>65508</v>
      </c>
      <c r="B1101" s="320" t="s">
        <v>952</v>
      </c>
      <c r="C1101" s="295" t="s">
        <v>112</v>
      </c>
      <c r="D1101" s="296">
        <v>179.33</v>
      </c>
      <c r="E1101" s="321"/>
    </row>
    <row r="1102" spans="1:5" ht="30">
      <c r="A1102" s="319">
        <v>65509</v>
      </c>
      <c r="B1102" s="352" t="s">
        <v>953</v>
      </c>
      <c r="C1102" s="353" t="s">
        <v>112</v>
      </c>
      <c r="D1102" s="353">
        <v>76.97</v>
      </c>
      <c r="E1102" s="321"/>
    </row>
    <row r="1103" spans="1:5" ht="30">
      <c r="A1103" s="320">
        <v>65510</v>
      </c>
      <c r="B1103" s="320" t="s">
        <v>954</v>
      </c>
      <c r="C1103" s="295" t="s">
        <v>74</v>
      </c>
      <c r="D1103" s="296">
        <v>797.54</v>
      </c>
      <c r="E1103" s="321"/>
    </row>
    <row r="1104" spans="1:5">
      <c r="A1104" s="320">
        <v>65511</v>
      </c>
      <c r="B1104" s="320" t="s">
        <v>955</v>
      </c>
      <c r="C1104" s="295" t="s">
        <v>112</v>
      </c>
      <c r="D1104" s="296">
        <v>283.95999999999998</v>
      </c>
      <c r="E1104" s="321"/>
    </row>
    <row r="1105" spans="1:5" ht="30">
      <c r="A1105" s="320">
        <v>65513</v>
      </c>
      <c r="B1105" s="320" t="s">
        <v>956</v>
      </c>
      <c r="C1105" s="295" t="s">
        <v>112</v>
      </c>
      <c r="D1105" s="296">
        <v>1388.04</v>
      </c>
      <c r="E1105" s="321"/>
    </row>
    <row r="1106" spans="1:5" ht="30">
      <c r="A1106" s="320">
        <v>65514</v>
      </c>
      <c r="B1106" s="320" t="s">
        <v>957</v>
      </c>
      <c r="C1106" s="295" t="s">
        <v>112</v>
      </c>
      <c r="D1106" s="296">
        <v>31.15</v>
      </c>
      <c r="E1106" s="321"/>
    </row>
    <row r="1107" spans="1:5" ht="30">
      <c r="A1107" s="320">
        <v>65516</v>
      </c>
      <c r="B1107" s="320" t="s">
        <v>958</v>
      </c>
      <c r="C1107" s="295" t="s">
        <v>112</v>
      </c>
      <c r="D1107" s="296">
        <v>23.96</v>
      </c>
      <c r="E1107" s="321"/>
    </row>
    <row r="1108" spans="1:5" ht="30">
      <c r="A1108" s="320">
        <v>65518</v>
      </c>
      <c r="B1108" s="320" t="s">
        <v>959</v>
      </c>
      <c r="C1108" s="295" t="s">
        <v>112</v>
      </c>
      <c r="D1108" s="296">
        <v>31.2</v>
      </c>
      <c r="E1108" s="354"/>
    </row>
    <row r="1109" spans="1:5" ht="30">
      <c r="A1109" s="320">
        <v>65521</v>
      </c>
      <c r="B1109" s="320" t="s">
        <v>960</v>
      </c>
      <c r="C1109" s="295" t="s">
        <v>112</v>
      </c>
      <c r="D1109" s="296">
        <v>1167.1099999999999</v>
      </c>
      <c r="E1109" s="321"/>
    </row>
    <row r="1110" spans="1:5" ht="30">
      <c r="A1110" s="320">
        <v>65523</v>
      </c>
      <c r="B1110" s="320" t="s">
        <v>961</v>
      </c>
      <c r="C1110" s="295" t="s">
        <v>112</v>
      </c>
      <c r="D1110" s="296">
        <v>976.92</v>
      </c>
      <c r="E1110" s="354"/>
    </row>
    <row r="1111" spans="1:5" ht="30">
      <c r="A1111" s="319">
        <v>65524</v>
      </c>
      <c r="B1111" s="352" t="s">
        <v>962</v>
      </c>
      <c r="C1111" s="353" t="s">
        <v>112</v>
      </c>
      <c r="D1111" s="353">
        <v>12.28</v>
      </c>
      <c r="E1111" s="321"/>
    </row>
    <row r="1112" spans="1:5">
      <c r="A1112" s="320">
        <v>65526</v>
      </c>
      <c r="B1112" s="320" t="s">
        <v>963</v>
      </c>
      <c r="C1112" s="295" t="s">
        <v>112</v>
      </c>
      <c r="D1112" s="296">
        <v>12.96</v>
      </c>
      <c r="E1112" s="321"/>
    </row>
    <row r="1113" spans="1:5" ht="30">
      <c r="A1113" s="320">
        <v>65528</v>
      </c>
      <c r="B1113" s="320" t="s">
        <v>964</v>
      </c>
      <c r="C1113" s="295" t="s">
        <v>112</v>
      </c>
      <c r="D1113" s="296">
        <v>262.02999999999997</v>
      </c>
      <c r="E1113" s="321"/>
    </row>
    <row r="1114" spans="1:5" ht="30">
      <c r="A1114" s="320">
        <v>65544</v>
      </c>
      <c r="B1114" s="320" t="s">
        <v>14034</v>
      </c>
      <c r="C1114" s="295" t="s">
        <v>112</v>
      </c>
      <c r="D1114" s="296">
        <v>65.42</v>
      </c>
      <c r="E1114" s="321"/>
    </row>
    <row r="1115" spans="1:5" ht="30">
      <c r="A1115" s="320">
        <v>65555</v>
      </c>
      <c r="B1115" s="320" t="s">
        <v>965</v>
      </c>
      <c r="C1115" s="295" t="s">
        <v>74</v>
      </c>
      <c r="D1115" s="296">
        <v>910.8</v>
      </c>
      <c r="E1115" s="321"/>
    </row>
    <row r="1116" spans="1:5" ht="30">
      <c r="A1116" s="320">
        <v>65556</v>
      </c>
      <c r="B1116" s="320" t="s">
        <v>966</v>
      </c>
      <c r="C1116" s="295" t="s">
        <v>74</v>
      </c>
      <c r="D1116" s="296">
        <v>825.61</v>
      </c>
      <c r="E1116" s="321"/>
    </row>
    <row r="1117" spans="1:5" ht="30">
      <c r="A1117" s="320">
        <v>65563</v>
      </c>
      <c r="B1117" s="320" t="s">
        <v>967</v>
      </c>
      <c r="C1117" s="295" t="s">
        <v>74</v>
      </c>
      <c r="D1117" s="296">
        <v>797.54</v>
      </c>
      <c r="E1117" s="321"/>
    </row>
    <row r="1118" spans="1:5" ht="30">
      <c r="A1118" s="320">
        <v>65565</v>
      </c>
      <c r="B1118" s="320" t="s">
        <v>968</v>
      </c>
      <c r="C1118" s="295" t="s">
        <v>112</v>
      </c>
      <c r="D1118" s="296">
        <v>1519.5</v>
      </c>
      <c r="E1118" s="321"/>
    </row>
    <row r="1119" spans="1:5" ht="30">
      <c r="A1119" s="319">
        <v>65566</v>
      </c>
      <c r="B1119" s="352" t="s">
        <v>969</v>
      </c>
      <c r="C1119" s="353" t="s">
        <v>112</v>
      </c>
      <c r="D1119" s="353">
        <v>2095.39</v>
      </c>
      <c r="E1119" s="354"/>
    </row>
    <row r="1120" spans="1:5" ht="30">
      <c r="A1120" s="320">
        <v>65567</v>
      </c>
      <c r="B1120" s="320" t="s">
        <v>970</v>
      </c>
      <c r="C1120" s="295" t="s">
        <v>112</v>
      </c>
      <c r="D1120" s="296">
        <v>1280.97</v>
      </c>
      <c r="E1120" s="321"/>
    </row>
    <row r="1121" spans="1:5" ht="30">
      <c r="A1121" s="320">
        <v>65572</v>
      </c>
      <c r="B1121" s="320" t="s">
        <v>971</v>
      </c>
      <c r="C1121" s="295" t="s">
        <v>112</v>
      </c>
      <c r="D1121" s="296">
        <v>1971.33</v>
      </c>
      <c r="E1121" s="321"/>
    </row>
    <row r="1122" spans="1:5" ht="30">
      <c r="A1122" s="320">
        <v>65594</v>
      </c>
      <c r="B1122" s="320" t="s">
        <v>972</v>
      </c>
      <c r="C1122" s="295" t="s">
        <v>74</v>
      </c>
      <c r="D1122" s="297">
        <v>773.52</v>
      </c>
      <c r="E1122" s="321"/>
    </row>
    <row r="1123" spans="1:5" ht="30">
      <c r="A1123" s="320">
        <v>65596</v>
      </c>
      <c r="B1123" s="320" t="s">
        <v>973</v>
      </c>
      <c r="C1123" s="295" t="s">
        <v>112</v>
      </c>
      <c r="D1123" s="296">
        <v>178.97</v>
      </c>
      <c r="E1123" s="321"/>
    </row>
    <row r="1124" spans="1:5" ht="30">
      <c r="A1124" s="320">
        <v>65598</v>
      </c>
      <c r="B1124" s="320" t="s">
        <v>974</v>
      </c>
      <c r="C1124" s="295" t="s">
        <v>112</v>
      </c>
      <c r="D1124" s="296">
        <v>201.63</v>
      </c>
      <c r="E1124" s="321"/>
    </row>
    <row r="1125" spans="1:5">
      <c r="A1125" s="320">
        <v>656</v>
      </c>
      <c r="B1125" s="320" t="s">
        <v>947</v>
      </c>
      <c r="C1125" s="295"/>
      <c r="D1125" s="296"/>
      <c r="E1125" s="321"/>
    </row>
    <row r="1126" spans="1:5" ht="30">
      <c r="A1126" s="320">
        <v>65604</v>
      </c>
      <c r="B1126" s="320" t="s">
        <v>975</v>
      </c>
      <c r="C1126" s="295" t="s">
        <v>112</v>
      </c>
      <c r="D1126" s="297">
        <v>27.43</v>
      </c>
      <c r="E1126" s="321"/>
    </row>
    <row r="1127" spans="1:5" ht="30">
      <c r="A1127" s="320">
        <v>65611</v>
      </c>
      <c r="B1127" s="320" t="s">
        <v>976</v>
      </c>
      <c r="C1127" s="295" t="s">
        <v>112</v>
      </c>
      <c r="D1127" s="296">
        <v>59.75</v>
      </c>
      <c r="E1127" s="321"/>
    </row>
    <row r="1128" spans="1:5" ht="15" customHeight="1">
      <c r="A1128" s="320">
        <v>65670</v>
      </c>
      <c r="B1128" s="320" t="s">
        <v>977</v>
      </c>
      <c r="C1128" s="295" t="s">
        <v>112</v>
      </c>
      <c r="D1128" s="297">
        <v>71.959999999999994</v>
      </c>
      <c r="E1128" s="354"/>
    </row>
    <row r="1129" spans="1:5">
      <c r="A1129" s="319">
        <v>65697</v>
      </c>
      <c r="B1129" s="352" t="s">
        <v>978</v>
      </c>
      <c r="C1129" s="353" t="s">
        <v>112</v>
      </c>
      <c r="D1129" s="353">
        <v>119.96</v>
      </c>
      <c r="E1129" s="321"/>
    </row>
    <row r="1130" spans="1:5" ht="30">
      <c r="A1130" s="320">
        <v>65698</v>
      </c>
      <c r="B1130" s="320" t="s">
        <v>979</v>
      </c>
      <c r="C1130" s="295" t="s">
        <v>112</v>
      </c>
      <c r="D1130" s="296">
        <v>59.16</v>
      </c>
      <c r="E1130" s="321"/>
    </row>
    <row r="1131" spans="1:5">
      <c r="A1131" s="320">
        <v>657</v>
      </c>
      <c r="B1131" s="320" t="s">
        <v>947</v>
      </c>
      <c r="C1131" s="295"/>
      <c r="D1131" s="296"/>
      <c r="E1131" s="321"/>
    </row>
    <row r="1132" spans="1:5" ht="30">
      <c r="A1132" s="320">
        <v>65717</v>
      </c>
      <c r="B1132" s="320" t="s">
        <v>980</v>
      </c>
      <c r="C1132" s="295" t="s">
        <v>112</v>
      </c>
      <c r="D1132" s="296">
        <v>126.3</v>
      </c>
      <c r="E1132" s="321"/>
    </row>
    <row r="1133" spans="1:5">
      <c r="A1133" s="319">
        <v>658</v>
      </c>
      <c r="B1133" s="352" t="s">
        <v>947</v>
      </c>
      <c r="C1133" s="353"/>
      <c r="D1133" s="353"/>
      <c r="E1133" s="321"/>
    </row>
    <row r="1134" spans="1:5" ht="30">
      <c r="A1134" s="320">
        <v>65812</v>
      </c>
      <c r="B1134" s="320" t="s">
        <v>2322</v>
      </c>
      <c r="C1134" s="295" t="s">
        <v>112</v>
      </c>
      <c r="D1134" s="296">
        <v>219.25</v>
      </c>
      <c r="E1134" s="321"/>
    </row>
    <row r="1135" spans="1:5" ht="30">
      <c r="A1135" s="320">
        <v>65829</v>
      </c>
      <c r="B1135" s="320" t="s">
        <v>981</v>
      </c>
      <c r="C1135" s="295" t="s">
        <v>112</v>
      </c>
      <c r="D1135" s="296">
        <v>1586.82</v>
      </c>
      <c r="E1135" s="321"/>
    </row>
    <row r="1136" spans="1:5" ht="30">
      <c r="A1136" s="320">
        <v>65830</v>
      </c>
      <c r="B1136" s="320" t="s">
        <v>982</v>
      </c>
      <c r="C1136" s="295" t="s">
        <v>112</v>
      </c>
      <c r="D1136" s="296">
        <v>1711.19</v>
      </c>
      <c r="E1136" s="321"/>
    </row>
    <row r="1137" spans="1:5" ht="30">
      <c r="A1137" s="320">
        <v>65831</v>
      </c>
      <c r="B1137" s="320" t="s">
        <v>983</v>
      </c>
      <c r="C1137" s="295" t="s">
        <v>112</v>
      </c>
      <c r="D1137" s="296">
        <v>97.03</v>
      </c>
      <c r="E1137" s="321"/>
    </row>
    <row r="1138" spans="1:5" ht="30">
      <c r="A1138" s="320">
        <v>65847</v>
      </c>
      <c r="B1138" s="320" t="s">
        <v>984</v>
      </c>
      <c r="C1138" s="295" t="s">
        <v>112</v>
      </c>
      <c r="D1138" s="296">
        <v>117.96</v>
      </c>
      <c r="E1138" s="354"/>
    </row>
    <row r="1139" spans="1:5" ht="30">
      <c r="A1139" s="320">
        <v>65861</v>
      </c>
      <c r="B1139" s="320" t="s">
        <v>985</v>
      </c>
      <c r="C1139" s="295" t="s">
        <v>112</v>
      </c>
      <c r="D1139" s="296">
        <v>165.39</v>
      </c>
      <c r="E1139" s="321"/>
    </row>
    <row r="1140" spans="1:5" ht="30">
      <c r="A1140" s="320">
        <v>65881</v>
      </c>
      <c r="B1140" s="320" t="s">
        <v>986</v>
      </c>
      <c r="C1140" s="295" t="s">
        <v>112</v>
      </c>
      <c r="D1140" s="296">
        <v>769.64</v>
      </c>
      <c r="E1140" s="321"/>
    </row>
    <row r="1141" spans="1:5">
      <c r="A1141" s="320">
        <v>659</v>
      </c>
      <c r="B1141" s="320" t="s">
        <v>947</v>
      </c>
      <c r="C1141" s="295"/>
      <c r="D1141" s="297"/>
      <c r="E1141" s="321"/>
    </row>
    <row r="1142" spans="1:5" ht="30">
      <c r="A1142" s="320">
        <v>65943</v>
      </c>
      <c r="B1142" s="320" t="s">
        <v>3977</v>
      </c>
      <c r="C1142" s="295" t="s">
        <v>112</v>
      </c>
      <c r="D1142" s="296">
        <v>210.15</v>
      </c>
      <c r="E1142" s="354"/>
    </row>
    <row r="1143" spans="1:5" ht="30">
      <c r="A1143" s="320">
        <v>65973</v>
      </c>
      <c r="B1143" s="320" t="s">
        <v>987</v>
      </c>
      <c r="C1143" s="295" t="s">
        <v>112</v>
      </c>
      <c r="D1143" s="296">
        <v>573.54999999999995</v>
      </c>
      <c r="E1143" s="321"/>
    </row>
    <row r="1144" spans="1:5">
      <c r="A1144" s="320">
        <v>660</v>
      </c>
      <c r="B1144" s="320" t="s">
        <v>988</v>
      </c>
      <c r="C1144" s="295"/>
      <c r="D1144" s="296"/>
      <c r="E1144" s="321"/>
    </row>
    <row r="1145" spans="1:5">
      <c r="A1145" s="320">
        <v>66008</v>
      </c>
      <c r="B1145" s="320" t="s">
        <v>989</v>
      </c>
      <c r="C1145" s="295" t="s">
        <v>112</v>
      </c>
      <c r="D1145" s="297">
        <v>54.75</v>
      </c>
      <c r="E1145" s="321"/>
    </row>
    <row r="1146" spans="1:5" ht="30">
      <c r="A1146" s="320">
        <v>66009</v>
      </c>
      <c r="B1146" s="320" t="s">
        <v>2460</v>
      </c>
      <c r="C1146" s="295" t="s">
        <v>112</v>
      </c>
      <c r="D1146" s="296">
        <v>67.77</v>
      </c>
      <c r="E1146" s="321"/>
    </row>
    <row r="1147" spans="1:5" ht="30">
      <c r="A1147" s="320">
        <v>66012</v>
      </c>
      <c r="B1147" s="320" t="s">
        <v>990</v>
      </c>
      <c r="C1147" s="295" t="s">
        <v>112</v>
      </c>
      <c r="D1147" s="296">
        <v>77.56</v>
      </c>
      <c r="E1147" s="321"/>
    </row>
    <row r="1148" spans="1:5" ht="30">
      <c r="A1148" s="320">
        <v>66013</v>
      </c>
      <c r="B1148" s="320" t="s">
        <v>991</v>
      </c>
      <c r="C1148" s="295" t="s">
        <v>112</v>
      </c>
      <c r="D1148" s="296">
        <v>39.94</v>
      </c>
      <c r="E1148" s="321"/>
    </row>
    <row r="1149" spans="1:5" ht="30">
      <c r="A1149" s="320">
        <v>66022</v>
      </c>
      <c r="B1149" s="320" t="s">
        <v>992</v>
      </c>
      <c r="C1149" s="295" t="s">
        <v>112</v>
      </c>
      <c r="D1149" s="296">
        <v>52.65</v>
      </c>
      <c r="E1149" s="321"/>
    </row>
    <row r="1150" spans="1:5" ht="30">
      <c r="A1150" s="320">
        <v>66024</v>
      </c>
      <c r="B1150" s="320" t="s">
        <v>993</v>
      </c>
      <c r="C1150" s="295" t="s">
        <v>112</v>
      </c>
      <c r="D1150" s="296">
        <v>7.35</v>
      </c>
      <c r="E1150" s="321"/>
    </row>
    <row r="1151" spans="1:5" ht="30">
      <c r="A1151" s="320">
        <v>66027</v>
      </c>
      <c r="B1151" s="320" t="s">
        <v>994</v>
      </c>
      <c r="C1151" s="295" t="s">
        <v>112</v>
      </c>
      <c r="D1151" s="296">
        <v>197.43</v>
      </c>
      <c r="E1151" s="321"/>
    </row>
    <row r="1152" spans="1:5" ht="30">
      <c r="A1152" s="320">
        <v>66045</v>
      </c>
      <c r="B1152" s="320" t="s">
        <v>995</v>
      </c>
      <c r="C1152" s="295" t="s">
        <v>112</v>
      </c>
      <c r="D1152" s="296">
        <v>70.61</v>
      </c>
      <c r="E1152" s="321"/>
    </row>
    <row r="1153" spans="1:5" ht="45">
      <c r="A1153" s="320">
        <v>66048</v>
      </c>
      <c r="B1153" s="320" t="s">
        <v>22077</v>
      </c>
      <c r="C1153" s="295" t="s">
        <v>112</v>
      </c>
      <c r="D1153" s="296">
        <v>63.28</v>
      </c>
      <c r="E1153" s="321"/>
    </row>
    <row r="1154" spans="1:5">
      <c r="A1154" s="320">
        <v>66049</v>
      </c>
      <c r="B1154" s="320" t="s">
        <v>996</v>
      </c>
      <c r="C1154" s="295" t="s">
        <v>112</v>
      </c>
      <c r="D1154" s="297">
        <v>11.33</v>
      </c>
      <c r="E1154" s="321"/>
    </row>
    <row r="1155" spans="1:5" ht="30">
      <c r="A1155" s="320">
        <v>66058</v>
      </c>
      <c r="B1155" s="320" t="s">
        <v>997</v>
      </c>
      <c r="C1155" s="295" t="s">
        <v>112</v>
      </c>
      <c r="D1155" s="297">
        <v>55.35</v>
      </c>
      <c r="E1155" s="321"/>
    </row>
    <row r="1156" spans="1:5" ht="30">
      <c r="A1156" s="320">
        <v>66074</v>
      </c>
      <c r="B1156" s="320" t="s">
        <v>2461</v>
      </c>
      <c r="C1156" s="295" t="s">
        <v>112</v>
      </c>
      <c r="D1156" s="297">
        <v>216.14</v>
      </c>
      <c r="E1156" s="321"/>
    </row>
    <row r="1157" spans="1:5">
      <c r="A1157" s="320">
        <v>661</v>
      </c>
      <c r="B1157" s="320" t="s">
        <v>988</v>
      </c>
      <c r="C1157" s="295"/>
      <c r="D1157" s="297"/>
      <c r="E1157" s="321"/>
    </row>
    <row r="1158" spans="1:5" ht="30">
      <c r="A1158" s="320">
        <v>66124</v>
      </c>
      <c r="B1158" s="320" t="s">
        <v>998</v>
      </c>
      <c r="C1158" s="295" t="s">
        <v>112</v>
      </c>
      <c r="D1158" s="296">
        <v>67.77</v>
      </c>
      <c r="E1158" s="321"/>
    </row>
    <row r="1159" spans="1:5" ht="30">
      <c r="A1159" s="320">
        <v>66125</v>
      </c>
      <c r="B1159" s="320" t="s">
        <v>3978</v>
      </c>
      <c r="C1159" s="295" t="s">
        <v>112</v>
      </c>
      <c r="D1159" s="296">
        <v>113.84</v>
      </c>
      <c r="E1159" s="321"/>
    </row>
    <row r="1160" spans="1:5" ht="30">
      <c r="A1160" s="320">
        <v>66156</v>
      </c>
      <c r="B1160" s="320" t="s">
        <v>999</v>
      </c>
      <c r="C1160" s="295" t="s">
        <v>112</v>
      </c>
      <c r="D1160" s="296">
        <v>249.57</v>
      </c>
      <c r="E1160" s="321"/>
    </row>
    <row r="1161" spans="1:5" ht="30">
      <c r="A1161" s="319">
        <v>66178</v>
      </c>
      <c r="B1161" s="352" t="s">
        <v>1000</v>
      </c>
      <c r="C1161" s="353" t="s">
        <v>112</v>
      </c>
      <c r="D1161" s="353">
        <v>396.96</v>
      </c>
      <c r="E1161" s="321"/>
    </row>
    <row r="1162" spans="1:5">
      <c r="A1162" s="320">
        <v>662</v>
      </c>
      <c r="B1162" s="320" t="s">
        <v>947</v>
      </c>
      <c r="C1162" s="295"/>
      <c r="D1162" s="296"/>
      <c r="E1162" s="321"/>
    </row>
    <row r="1163" spans="1:5" ht="30">
      <c r="A1163" s="320">
        <v>66207</v>
      </c>
      <c r="B1163" s="320" t="s">
        <v>1001</v>
      </c>
      <c r="C1163" s="295" t="s">
        <v>112</v>
      </c>
      <c r="D1163" s="296">
        <v>493.57</v>
      </c>
      <c r="E1163" s="321"/>
    </row>
    <row r="1164" spans="1:5">
      <c r="A1164" s="320">
        <v>663</v>
      </c>
      <c r="B1164" s="320" t="s">
        <v>988</v>
      </c>
      <c r="C1164" s="295"/>
      <c r="D1164" s="296"/>
      <c r="E1164" s="321"/>
    </row>
    <row r="1165" spans="1:5" ht="30">
      <c r="A1165" s="320">
        <v>66301</v>
      </c>
      <c r="B1165" s="320" t="s">
        <v>1002</v>
      </c>
      <c r="C1165" s="295" t="s">
        <v>112</v>
      </c>
      <c r="D1165" s="296">
        <v>296.57</v>
      </c>
      <c r="E1165" s="321"/>
    </row>
    <row r="1166" spans="1:5" ht="30">
      <c r="A1166" s="320">
        <v>66315</v>
      </c>
      <c r="B1166" s="320" t="s">
        <v>1003</v>
      </c>
      <c r="C1166" s="295" t="s">
        <v>112</v>
      </c>
      <c r="D1166" s="296">
        <v>59.98</v>
      </c>
      <c r="E1166" s="321"/>
    </row>
    <row r="1167" spans="1:5" ht="30">
      <c r="A1167" s="319">
        <v>66335</v>
      </c>
      <c r="B1167" s="352" t="s">
        <v>1004</v>
      </c>
      <c r="C1167" s="353" t="s">
        <v>112</v>
      </c>
      <c r="D1167" s="353">
        <v>94.4</v>
      </c>
      <c r="E1167" s="321"/>
    </row>
    <row r="1168" spans="1:5" ht="30">
      <c r="A1168" s="320">
        <v>66368</v>
      </c>
      <c r="B1168" s="320" t="s">
        <v>3979</v>
      </c>
      <c r="C1168" s="295" t="s">
        <v>112</v>
      </c>
      <c r="D1168" s="296">
        <v>366.42</v>
      </c>
      <c r="E1168" s="321"/>
    </row>
    <row r="1169" spans="1:5">
      <c r="A1169" s="319">
        <v>666</v>
      </c>
      <c r="B1169" s="352" t="s">
        <v>1005</v>
      </c>
      <c r="C1169" s="353"/>
      <c r="D1169" s="353"/>
      <c r="E1169" s="321"/>
    </row>
    <row r="1170" spans="1:5" ht="30">
      <c r="A1170" s="320">
        <v>66608</v>
      </c>
      <c r="B1170" s="320" t="s">
        <v>1006</v>
      </c>
      <c r="C1170" s="295" t="s">
        <v>112</v>
      </c>
      <c r="D1170" s="296">
        <v>564.57000000000005</v>
      </c>
      <c r="E1170" s="354"/>
    </row>
    <row r="1171" spans="1:5" ht="30">
      <c r="A1171" s="320">
        <v>66618</v>
      </c>
      <c r="B1171" s="320" t="s">
        <v>1007</v>
      </c>
      <c r="C1171" s="295" t="s">
        <v>112</v>
      </c>
      <c r="D1171" s="297">
        <v>553.17999999999995</v>
      </c>
      <c r="E1171" s="321"/>
    </row>
    <row r="1172" spans="1:5" ht="30">
      <c r="A1172" s="320">
        <v>670</v>
      </c>
      <c r="B1172" s="320" t="s">
        <v>1008</v>
      </c>
      <c r="C1172" s="295"/>
      <c r="D1172" s="297"/>
      <c r="E1172" s="321"/>
    </row>
    <row r="1173" spans="1:5" ht="45">
      <c r="A1173" s="320">
        <v>67001</v>
      </c>
      <c r="B1173" s="320" t="s">
        <v>22078</v>
      </c>
      <c r="C1173" s="295" t="s">
        <v>112</v>
      </c>
      <c r="D1173" s="296">
        <v>203.22</v>
      </c>
      <c r="E1173" s="321"/>
    </row>
    <row r="1174" spans="1:5" ht="30">
      <c r="A1174" s="320">
        <v>67004</v>
      </c>
      <c r="B1174" s="320" t="s">
        <v>1009</v>
      </c>
      <c r="C1174" s="295" t="s">
        <v>112</v>
      </c>
      <c r="D1174" s="296">
        <v>405.51</v>
      </c>
      <c r="E1174" s="321"/>
    </row>
    <row r="1175" spans="1:5" ht="30">
      <c r="A1175" s="320">
        <v>67007</v>
      </c>
      <c r="B1175" s="320" t="s">
        <v>1010</v>
      </c>
      <c r="C1175" s="295" t="s">
        <v>112</v>
      </c>
      <c r="D1175" s="296">
        <v>173.46</v>
      </c>
      <c r="E1175" s="321"/>
    </row>
    <row r="1176" spans="1:5" ht="30">
      <c r="A1176" s="320">
        <v>67008</v>
      </c>
      <c r="B1176" s="320" t="s">
        <v>1011</v>
      </c>
      <c r="C1176" s="295" t="s">
        <v>112</v>
      </c>
      <c r="D1176" s="296">
        <v>50.5</v>
      </c>
      <c r="E1176" s="354"/>
    </row>
    <row r="1177" spans="1:5">
      <c r="A1177" s="319">
        <v>67035</v>
      </c>
      <c r="B1177" s="352" t="s">
        <v>1012</v>
      </c>
      <c r="C1177" s="353" t="s">
        <v>112</v>
      </c>
      <c r="D1177" s="353">
        <v>4.95</v>
      </c>
      <c r="E1177" s="321"/>
    </row>
    <row r="1178" spans="1:5">
      <c r="A1178" s="320">
        <v>67040</v>
      </c>
      <c r="B1178" s="320" t="s">
        <v>1013</v>
      </c>
      <c r="C1178" s="295" t="s">
        <v>112</v>
      </c>
      <c r="D1178" s="296">
        <v>98.34</v>
      </c>
      <c r="E1178" s="354"/>
    </row>
    <row r="1179" spans="1:5" ht="30">
      <c r="A1179" s="320">
        <v>67042</v>
      </c>
      <c r="B1179" s="320" t="s">
        <v>1014</v>
      </c>
      <c r="C1179" s="295" t="s">
        <v>112</v>
      </c>
      <c r="D1179" s="296">
        <v>137.46</v>
      </c>
      <c r="E1179" s="321"/>
    </row>
    <row r="1180" spans="1:5" ht="30">
      <c r="A1180" s="319">
        <v>67043</v>
      </c>
      <c r="B1180" s="352" t="s">
        <v>1015</v>
      </c>
      <c r="C1180" s="353" t="s">
        <v>112</v>
      </c>
      <c r="D1180" s="353">
        <v>155.65</v>
      </c>
      <c r="E1180" s="321"/>
    </row>
    <row r="1181" spans="1:5" ht="30">
      <c r="A1181" s="320">
        <v>67046</v>
      </c>
      <c r="B1181" s="320" t="s">
        <v>1016</v>
      </c>
      <c r="C1181" s="295" t="s">
        <v>112</v>
      </c>
      <c r="D1181" s="296">
        <v>95.69</v>
      </c>
      <c r="E1181" s="321"/>
    </row>
    <row r="1182" spans="1:5" ht="30">
      <c r="A1182" s="320">
        <v>67047</v>
      </c>
      <c r="B1182" s="320" t="s">
        <v>1017</v>
      </c>
      <c r="C1182" s="295" t="s">
        <v>112</v>
      </c>
      <c r="D1182" s="296">
        <v>499.97</v>
      </c>
      <c r="E1182" s="321"/>
    </row>
    <row r="1183" spans="1:5" ht="30">
      <c r="A1183" s="320">
        <v>67050</v>
      </c>
      <c r="B1183" s="320" t="s">
        <v>1018</v>
      </c>
      <c r="C1183" s="295" t="s">
        <v>112</v>
      </c>
      <c r="D1183" s="296">
        <v>218.3</v>
      </c>
      <c r="E1183" s="321"/>
    </row>
    <row r="1184" spans="1:5" ht="30">
      <c r="A1184" s="320">
        <v>67051</v>
      </c>
      <c r="B1184" s="320" t="s">
        <v>1019</v>
      </c>
      <c r="C1184" s="295" t="s">
        <v>112</v>
      </c>
      <c r="D1184" s="296">
        <v>57.42</v>
      </c>
      <c r="E1184" s="321"/>
    </row>
    <row r="1185" spans="1:5" ht="45">
      <c r="A1185" s="320">
        <v>67054</v>
      </c>
      <c r="B1185" s="320" t="s">
        <v>22079</v>
      </c>
      <c r="C1185" s="295" t="s">
        <v>112</v>
      </c>
      <c r="D1185" s="296">
        <v>327.45</v>
      </c>
      <c r="E1185" s="321"/>
    </row>
    <row r="1186" spans="1:5" ht="30">
      <c r="A1186" s="320">
        <v>67061</v>
      </c>
      <c r="B1186" s="320" t="s">
        <v>1020</v>
      </c>
      <c r="C1186" s="295" t="s">
        <v>112</v>
      </c>
      <c r="D1186" s="296">
        <v>14.92</v>
      </c>
      <c r="E1186" s="354"/>
    </row>
    <row r="1187" spans="1:5" ht="30">
      <c r="A1187" s="320">
        <v>67066</v>
      </c>
      <c r="B1187" s="320" t="s">
        <v>1021</v>
      </c>
      <c r="C1187" s="295" t="s">
        <v>112</v>
      </c>
      <c r="D1187" s="296">
        <v>404.56</v>
      </c>
      <c r="E1187" s="321"/>
    </row>
    <row r="1188" spans="1:5" ht="30">
      <c r="A1188" s="320">
        <v>67067</v>
      </c>
      <c r="B1188" s="320" t="s">
        <v>1022</v>
      </c>
      <c r="C1188" s="295" t="s">
        <v>112</v>
      </c>
      <c r="D1188" s="296">
        <v>140.72999999999999</v>
      </c>
      <c r="E1188" s="321"/>
    </row>
    <row r="1189" spans="1:5" ht="60">
      <c r="A1189" s="320">
        <v>67090</v>
      </c>
      <c r="B1189" s="320" t="s">
        <v>14035</v>
      </c>
      <c r="C1189" s="295" t="s">
        <v>112</v>
      </c>
      <c r="D1189" s="296">
        <v>13.61</v>
      </c>
      <c r="E1189" s="354"/>
    </row>
    <row r="1190" spans="1:5">
      <c r="A1190" s="320">
        <v>67094</v>
      </c>
      <c r="B1190" s="320" t="s">
        <v>1023</v>
      </c>
      <c r="C1190" s="295" t="s">
        <v>112</v>
      </c>
      <c r="D1190" s="296">
        <v>121.85</v>
      </c>
      <c r="E1190" s="321"/>
    </row>
    <row r="1191" spans="1:5">
      <c r="A1191" s="320">
        <v>675</v>
      </c>
      <c r="B1191" s="320" t="s">
        <v>1024</v>
      </c>
      <c r="C1191" s="295"/>
      <c r="D1191" s="296"/>
      <c r="E1191" s="321"/>
    </row>
    <row r="1192" spans="1:5" ht="30">
      <c r="A1192" s="320">
        <v>67507</v>
      </c>
      <c r="B1192" s="320" t="s">
        <v>1025</v>
      </c>
      <c r="C1192" s="295" t="s">
        <v>112</v>
      </c>
      <c r="D1192" s="296">
        <v>10.210000000000001</v>
      </c>
      <c r="E1192" s="321"/>
    </row>
    <row r="1193" spans="1:5" ht="30">
      <c r="A1193" s="319">
        <v>67510</v>
      </c>
      <c r="B1193" s="352" t="s">
        <v>1026</v>
      </c>
      <c r="C1193" s="353" t="s">
        <v>112</v>
      </c>
      <c r="D1193" s="353">
        <v>8.83</v>
      </c>
      <c r="E1193" s="321"/>
    </row>
    <row r="1194" spans="1:5" ht="30">
      <c r="A1194" s="320">
        <v>67512</v>
      </c>
      <c r="B1194" s="320" t="s">
        <v>1027</v>
      </c>
      <c r="C1194" s="295" t="s">
        <v>112</v>
      </c>
      <c r="D1194" s="296">
        <v>26.02</v>
      </c>
      <c r="E1194" s="321"/>
    </row>
    <row r="1195" spans="1:5" ht="30">
      <c r="A1195" s="320">
        <v>67522</v>
      </c>
      <c r="B1195" s="320" t="s">
        <v>1028</v>
      </c>
      <c r="C1195" s="295" t="s">
        <v>112</v>
      </c>
      <c r="D1195" s="296">
        <v>5.8</v>
      </c>
      <c r="E1195" s="321"/>
    </row>
    <row r="1196" spans="1:5" ht="30">
      <c r="A1196" s="320">
        <v>67552</v>
      </c>
      <c r="B1196" s="320" t="s">
        <v>1029</v>
      </c>
      <c r="C1196" s="295" t="s">
        <v>112</v>
      </c>
      <c r="D1196" s="296">
        <v>8.98</v>
      </c>
      <c r="E1196" s="321"/>
    </row>
    <row r="1197" spans="1:5" ht="30">
      <c r="A1197" s="320">
        <v>67560</v>
      </c>
      <c r="B1197" s="320" t="s">
        <v>1030</v>
      </c>
      <c r="C1197" s="295" t="s">
        <v>112</v>
      </c>
      <c r="D1197" s="296">
        <v>19.3</v>
      </c>
      <c r="E1197" s="321"/>
    </row>
    <row r="1198" spans="1:5" ht="30">
      <c r="A1198" s="319">
        <v>67561</v>
      </c>
      <c r="B1198" s="352" t="s">
        <v>1031</v>
      </c>
      <c r="C1198" s="353" t="s">
        <v>112</v>
      </c>
      <c r="D1198" s="353">
        <v>13.97</v>
      </c>
      <c r="E1198" s="321"/>
    </row>
    <row r="1199" spans="1:5" ht="30">
      <c r="A1199" s="320">
        <v>67578</v>
      </c>
      <c r="B1199" s="320" t="s">
        <v>1032</v>
      </c>
      <c r="C1199" s="295" t="s">
        <v>112</v>
      </c>
      <c r="D1199" s="296">
        <v>10.210000000000001</v>
      </c>
      <c r="E1199" s="321"/>
    </row>
    <row r="1200" spans="1:5">
      <c r="A1200" s="319">
        <v>676</v>
      </c>
      <c r="B1200" s="352" t="s">
        <v>1033</v>
      </c>
      <c r="C1200" s="353"/>
      <c r="D1200" s="353"/>
      <c r="E1200" s="321"/>
    </row>
    <row r="1201" spans="1:5" ht="30">
      <c r="A1201" s="320">
        <v>67650</v>
      </c>
      <c r="B1201" s="320" t="s">
        <v>2323</v>
      </c>
      <c r="C1201" s="295" t="s">
        <v>112</v>
      </c>
      <c r="D1201" s="296">
        <v>26.97</v>
      </c>
      <c r="E1201" s="321"/>
    </row>
    <row r="1202" spans="1:5" ht="30">
      <c r="A1202" s="320">
        <v>67651</v>
      </c>
      <c r="B1202" s="320" t="s">
        <v>2324</v>
      </c>
      <c r="C1202" s="295" t="s">
        <v>112</v>
      </c>
      <c r="D1202" s="296">
        <v>15.22</v>
      </c>
      <c r="E1202" s="354"/>
    </row>
    <row r="1203" spans="1:5">
      <c r="A1203" s="320">
        <v>67652</v>
      </c>
      <c r="B1203" s="320" t="s">
        <v>1034</v>
      </c>
      <c r="C1203" s="295" t="s">
        <v>112</v>
      </c>
      <c r="D1203" s="296">
        <v>2.61</v>
      </c>
      <c r="E1203" s="321"/>
    </row>
    <row r="1204" spans="1:5" ht="30">
      <c r="A1204" s="320">
        <v>67653</v>
      </c>
      <c r="B1204" s="320" t="s">
        <v>1035</v>
      </c>
      <c r="C1204" s="295" t="s">
        <v>112</v>
      </c>
      <c r="D1204" s="296">
        <v>32.229999999999997</v>
      </c>
      <c r="E1204" s="321"/>
    </row>
    <row r="1205" spans="1:5">
      <c r="A1205" s="319">
        <v>680</v>
      </c>
      <c r="B1205" s="352" t="s">
        <v>1036</v>
      </c>
      <c r="C1205" s="353"/>
      <c r="D1205" s="353"/>
      <c r="E1205" s="321"/>
    </row>
    <row r="1206" spans="1:5" ht="30">
      <c r="A1206" s="320">
        <v>68001</v>
      </c>
      <c r="B1206" s="320" t="s">
        <v>1037</v>
      </c>
      <c r="C1206" s="295" t="s">
        <v>74</v>
      </c>
      <c r="D1206" s="296">
        <v>9.5399999999999991</v>
      </c>
      <c r="E1206" s="321"/>
    </row>
    <row r="1207" spans="1:5">
      <c r="A1207" s="320">
        <v>68017</v>
      </c>
      <c r="B1207" s="320" t="s">
        <v>1038</v>
      </c>
      <c r="C1207" s="295" t="s">
        <v>112</v>
      </c>
      <c r="D1207" s="296">
        <v>20.07</v>
      </c>
      <c r="E1207" s="354"/>
    </row>
    <row r="1208" spans="1:5" ht="30">
      <c r="A1208" s="319">
        <v>68020</v>
      </c>
      <c r="B1208" s="352" t="s">
        <v>3980</v>
      </c>
      <c r="C1208" s="353" t="s">
        <v>72</v>
      </c>
      <c r="D1208" s="353">
        <v>74.55</v>
      </c>
      <c r="E1208" s="321"/>
    </row>
    <row r="1209" spans="1:5" ht="30">
      <c r="A1209" s="320">
        <v>68023</v>
      </c>
      <c r="B1209" s="320" t="s">
        <v>1039</v>
      </c>
      <c r="C1209" s="295" t="s">
        <v>74</v>
      </c>
      <c r="D1209" s="296">
        <v>80.45</v>
      </c>
      <c r="E1209" s="354"/>
    </row>
    <row r="1210" spans="1:5" ht="30">
      <c r="A1210" s="320">
        <v>68047</v>
      </c>
      <c r="B1210" s="320" t="s">
        <v>3981</v>
      </c>
      <c r="C1210" s="295" t="s">
        <v>72</v>
      </c>
      <c r="D1210" s="296">
        <v>91.97</v>
      </c>
      <c r="E1210" s="321"/>
    </row>
    <row r="1211" spans="1:5" ht="30">
      <c r="A1211" s="320">
        <v>681</v>
      </c>
      <c r="B1211" s="320" t="s">
        <v>1040</v>
      </c>
      <c r="C1211" s="295"/>
      <c r="D1211" s="296"/>
      <c r="E1211" s="321"/>
    </row>
    <row r="1212" spans="1:5" ht="30">
      <c r="A1212" s="320">
        <v>68138</v>
      </c>
      <c r="B1212" s="320" t="s">
        <v>1041</v>
      </c>
      <c r="C1212" s="295" t="s">
        <v>112</v>
      </c>
      <c r="D1212" s="296">
        <v>195.89</v>
      </c>
      <c r="E1212" s="321"/>
    </row>
    <row r="1213" spans="1:5">
      <c r="A1213" s="320">
        <v>691</v>
      </c>
      <c r="B1213" s="320" t="s">
        <v>361</v>
      </c>
      <c r="C1213" s="295"/>
      <c r="D1213" s="296"/>
      <c r="E1213" s="321"/>
    </row>
    <row r="1214" spans="1:5" ht="30">
      <c r="A1214" s="320">
        <v>69172</v>
      </c>
      <c r="B1214" s="320" t="s">
        <v>1042</v>
      </c>
      <c r="C1214" s="295" t="s">
        <v>112</v>
      </c>
      <c r="D1214" s="296">
        <v>32.619999999999997</v>
      </c>
      <c r="E1214" s="354"/>
    </row>
    <row r="1215" spans="1:5" ht="30">
      <c r="A1215" s="320">
        <v>69191</v>
      </c>
      <c r="B1215" s="320" t="s">
        <v>1043</v>
      </c>
      <c r="C1215" s="295" t="s">
        <v>112</v>
      </c>
      <c r="D1215" s="296">
        <v>174.1</v>
      </c>
      <c r="E1215" s="321"/>
    </row>
    <row r="1216" spans="1:5">
      <c r="A1216" s="320">
        <v>692</v>
      </c>
      <c r="B1216" s="320" t="s">
        <v>2333</v>
      </c>
      <c r="C1216" s="295"/>
      <c r="D1216" s="296"/>
      <c r="E1216" s="321"/>
    </row>
    <row r="1217" spans="1:5" ht="15" customHeight="1">
      <c r="A1217" s="320">
        <v>69291</v>
      </c>
      <c r="B1217" s="320" t="s">
        <v>2334</v>
      </c>
      <c r="C1217" s="295" t="s">
        <v>112</v>
      </c>
      <c r="D1217" s="296">
        <v>649.55999999999995</v>
      </c>
      <c r="E1217" s="354"/>
    </row>
    <row r="1218" spans="1:5">
      <c r="A1218" s="320">
        <v>694</v>
      </c>
      <c r="B1218" s="320" t="s">
        <v>491</v>
      </c>
      <c r="C1218" s="295"/>
      <c r="D1218" s="296"/>
      <c r="E1218" s="321"/>
    </row>
    <row r="1219" spans="1:5" ht="30">
      <c r="A1219" s="320">
        <v>69404</v>
      </c>
      <c r="B1219" s="320" t="s">
        <v>1044</v>
      </c>
      <c r="C1219" s="295" t="s">
        <v>112</v>
      </c>
      <c r="D1219" s="296">
        <v>945</v>
      </c>
      <c r="E1219" s="321"/>
    </row>
    <row r="1220" spans="1:5" ht="45">
      <c r="A1220" s="320">
        <v>69409</v>
      </c>
      <c r="B1220" s="320" t="s">
        <v>2325</v>
      </c>
      <c r="C1220" s="295" t="s">
        <v>112</v>
      </c>
      <c r="D1220" s="296">
        <v>53.45</v>
      </c>
      <c r="E1220" s="321"/>
    </row>
    <row r="1221" spans="1:5" ht="30">
      <c r="A1221" s="320">
        <v>69421</v>
      </c>
      <c r="B1221" s="320" t="s">
        <v>1045</v>
      </c>
      <c r="C1221" s="295" t="s">
        <v>112</v>
      </c>
      <c r="D1221" s="296">
        <v>208.42</v>
      </c>
      <c r="E1221" s="321"/>
    </row>
    <row r="1222" spans="1:5" ht="30">
      <c r="A1222" s="320">
        <v>69445</v>
      </c>
      <c r="B1222" s="320" t="s">
        <v>1046</v>
      </c>
      <c r="C1222" s="295" t="s">
        <v>112</v>
      </c>
      <c r="D1222" s="296">
        <v>663.44</v>
      </c>
      <c r="E1222" s="321"/>
    </row>
    <row r="1223" spans="1:5">
      <c r="A1223" s="320">
        <v>695</v>
      </c>
      <c r="B1223" s="320" t="s">
        <v>353</v>
      </c>
      <c r="C1223" s="295"/>
      <c r="D1223" s="296"/>
      <c r="E1223" s="321"/>
    </row>
    <row r="1224" spans="1:5" ht="30">
      <c r="A1224" s="320">
        <v>69503</v>
      </c>
      <c r="B1224" s="320" t="s">
        <v>1047</v>
      </c>
      <c r="C1224" s="295" t="s">
        <v>112</v>
      </c>
      <c r="D1224" s="296">
        <v>3.82</v>
      </c>
      <c r="E1224" s="321"/>
    </row>
    <row r="1225" spans="1:5">
      <c r="A1225" s="320">
        <v>69505</v>
      </c>
      <c r="B1225" s="320" t="s">
        <v>1048</v>
      </c>
      <c r="C1225" s="295" t="s">
        <v>112</v>
      </c>
      <c r="D1225" s="296">
        <v>3.59</v>
      </c>
      <c r="E1225" s="321"/>
    </row>
    <row r="1226" spans="1:5">
      <c r="A1226" s="320">
        <v>69506</v>
      </c>
      <c r="B1226" s="320" t="s">
        <v>1049</v>
      </c>
      <c r="C1226" s="295" t="s">
        <v>112</v>
      </c>
      <c r="D1226" s="296">
        <v>18.920000000000002</v>
      </c>
      <c r="E1226" s="321"/>
    </row>
    <row r="1227" spans="1:5" ht="30">
      <c r="A1227" s="319">
        <v>69509</v>
      </c>
      <c r="B1227" s="352" t="s">
        <v>1050</v>
      </c>
      <c r="C1227" s="353" t="s">
        <v>112</v>
      </c>
      <c r="D1227" s="353">
        <v>53.87</v>
      </c>
      <c r="E1227" s="321"/>
    </row>
    <row r="1228" spans="1:5">
      <c r="A1228" s="320">
        <v>69512</v>
      </c>
      <c r="B1228" s="320" t="s">
        <v>1051</v>
      </c>
      <c r="C1228" s="295" t="s">
        <v>74</v>
      </c>
      <c r="D1228" s="296">
        <v>0.17</v>
      </c>
      <c r="E1228" s="321"/>
    </row>
    <row r="1229" spans="1:5">
      <c r="A1229" s="320">
        <v>69513</v>
      </c>
      <c r="B1229" s="320" t="s">
        <v>1052</v>
      </c>
      <c r="C1229" s="295" t="s">
        <v>70</v>
      </c>
      <c r="D1229" s="296">
        <v>40.98</v>
      </c>
      <c r="E1229" s="321"/>
    </row>
    <row r="1230" spans="1:5" ht="30">
      <c r="A1230" s="320">
        <v>69514</v>
      </c>
      <c r="B1230" s="320" t="s">
        <v>1053</v>
      </c>
      <c r="C1230" s="295" t="s">
        <v>68</v>
      </c>
      <c r="D1230" s="296">
        <v>35.630000000000003</v>
      </c>
      <c r="E1230" s="321"/>
    </row>
    <row r="1231" spans="1:5" ht="30">
      <c r="A1231" s="320">
        <v>69515</v>
      </c>
      <c r="B1231" s="320" t="s">
        <v>1054</v>
      </c>
      <c r="C1231" s="295" t="s">
        <v>112</v>
      </c>
      <c r="D1231" s="296">
        <v>63.18</v>
      </c>
      <c r="E1231" s="321"/>
    </row>
    <row r="1232" spans="1:5" ht="30">
      <c r="A1232" s="320">
        <v>69516</v>
      </c>
      <c r="B1232" s="320" t="s">
        <v>2462</v>
      </c>
      <c r="C1232" s="295" t="s">
        <v>112</v>
      </c>
      <c r="D1232" s="296">
        <v>82.02</v>
      </c>
      <c r="E1232" s="321"/>
    </row>
    <row r="1233" spans="1:5" ht="30">
      <c r="A1233" s="320">
        <v>69521</v>
      </c>
      <c r="B1233" s="320" t="s">
        <v>2335</v>
      </c>
      <c r="C1233" s="295" t="s">
        <v>112</v>
      </c>
      <c r="D1233" s="296">
        <v>63.18</v>
      </c>
      <c r="E1233" s="321"/>
    </row>
    <row r="1234" spans="1:5" ht="30">
      <c r="A1234" s="320">
        <v>69522</v>
      </c>
      <c r="B1234" s="320" t="s">
        <v>2463</v>
      </c>
      <c r="C1234" s="295" t="s">
        <v>112</v>
      </c>
      <c r="D1234" s="296">
        <v>131.13</v>
      </c>
      <c r="E1234" s="321"/>
    </row>
    <row r="1235" spans="1:5" ht="30">
      <c r="A1235" s="320">
        <v>69525</v>
      </c>
      <c r="B1235" s="320" t="s">
        <v>1055</v>
      </c>
      <c r="C1235" s="295" t="s">
        <v>112</v>
      </c>
      <c r="D1235" s="296">
        <v>1388.33</v>
      </c>
      <c r="E1235" s="321"/>
    </row>
    <row r="1236" spans="1:5" ht="30">
      <c r="A1236" s="319">
        <v>69526</v>
      </c>
      <c r="B1236" s="352" t="s">
        <v>1056</v>
      </c>
      <c r="C1236" s="353" t="s">
        <v>112</v>
      </c>
      <c r="D1236" s="353">
        <v>2219.67</v>
      </c>
      <c r="E1236" s="354"/>
    </row>
    <row r="1237" spans="1:5" ht="30">
      <c r="A1237" s="320">
        <v>69527</v>
      </c>
      <c r="B1237" s="320" t="s">
        <v>1057</v>
      </c>
      <c r="C1237" s="295" t="s">
        <v>112</v>
      </c>
      <c r="D1237" s="296">
        <v>2577.67</v>
      </c>
      <c r="E1237" s="321"/>
    </row>
    <row r="1238" spans="1:5" ht="30">
      <c r="A1238" s="320">
        <v>69545</v>
      </c>
      <c r="B1238" s="320" t="s">
        <v>1058</v>
      </c>
      <c r="C1238" s="295" t="s">
        <v>112</v>
      </c>
      <c r="D1238" s="296">
        <v>63.86</v>
      </c>
      <c r="E1238" s="321"/>
    </row>
    <row r="1239" spans="1:5">
      <c r="A1239" s="320">
        <v>69547</v>
      </c>
      <c r="B1239" s="320" t="s">
        <v>1059</v>
      </c>
      <c r="C1239" s="295" t="s">
        <v>112</v>
      </c>
      <c r="D1239" s="296">
        <v>3.59</v>
      </c>
      <c r="E1239" s="321"/>
    </row>
    <row r="1240" spans="1:5" ht="30">
      <c r="A1240" s="320">
        <v>69567</v>
      </c>
      <c r="B1240" s="320" t="s">
        <v>1060</v>
      </c>
      <c r="C1240" s="295" t="s">
        <v>112</v>
      </c>
      <c r="D1240" s="296">
        <v>3.59</v>
      </c>
      <c r="E1240" s="321"/>
    </row>
    <row r="1241" spans="1:5" ht="30">
      <c r="A1241" s="319">
        <v>69572</v>
      </c>
      <c r="B1241" s="352" t="s">
        <v>3982</v>
      </c>
      <c r="C1241" s="353" t="s">
        <v>70</v>
      </c>
      <c r="D1241" s="353">
        <v>35.42</v>
      </c>
      <c r="E1241" s="321"/>
    </row>
    <row r="1242" spans="1:5">
      <c r="A1242" s="320">
        <v>696</v>
      </c>
      <c r="B1242" s="320" t="s">
        <v>817</v>
      </c>
      <c r="C1242" s="295"/>
      <c r="D1242" s="296"/>
      <c r="E1242" s="321"/>
    </row>
    <row r="1243" spans="1:5" ht="30">
      <c r="A1243" s="320">
        <v>69606</v>
      </c>
      <c r="B1243" s="320" t="s">
        <v>1061</v>
      </c>
      <c r="C1243" s="295" t="s">
        <v>112</v>
      </c>
      <c r="D1243" s="296">
        <v>1183.33</v>
      </c>
      <c r="E1243" s="321"/>
    </row>
    <row r="1244" spans="1:5">
      <c r="A1244" s="320">
        <v>69616</v>
      </c>
      <c r="B1244" s="320" t="s">
        <v>1062</v>
      </c>
      <c r="C1244" s="295" t="s">
        <v>112</v>
      </c>
      <c r="D1244" s="296">
        <v>35.33</v>
      </c>
      <c r="E1244" s="321"/>
    </row>
    <row r="1245" spans="1:5" ht="30">
      <c r="A1245" s="320">
        <v>69626</v>
      </c>
      <c r="B1245" s="320" t="s">
        <v>1063</v>
      </c>
      <c r="C1245" s="295" t="s">
        <v>112</v>
      </c>
      <c r="D1245" s="296">
        <v>49</v>
      </c>
      <c r="E1245" s="354"/>
    </row>
    <row r="1246" spans="1:5" ht="30">
      <c r="A1246" s="320">
        <v>69681</v>
      </c>
      <c r="B1246" s="320" t="s">
        <v>3983</v>
      </c>
      <c r="C1246" s="295" t="s">
        <v>112</v>
      </c>
      <c r="D1246" s="296">
        <v>299.75</v>
      </c>
      <c r="E1246" s="321"/>
    </row>
    <row r="1247" spans="1:5" ht="30">
      <c r="A1247" s="319">
        <v>69682</v>
      </c>
      <c r="B1247" s="352" t="s">
        <v>1064</v>
      </c>
      <c r="C1247" s="353" t="s">
        <v>112</v>
      </c>
      <c r="D1247" s="353">
        <v>287.17</v>
      </c>
      <c r="E1247" s="321"/>
    </row>
    <row r="1248" spans="1:5" ht="30">
      <c r="A1248" s="320">
        <v>697</v>
      </c>
      <c r="B1248" s="320" t="s">
        <v>1065</v>
      </c>
      <c r="C1248" s="295"/>
      <c r="D1248" s="296"/>
      <c r="E1248" s="321"/>
    </row>
    <row r="1249" spans="1:5">
      <c r="A1249" s="319">
        <v>69753</v>
      </c>
      <c r="B1249" s="352" t="s">
        <v>1066</v>
      </c>
      <c r="C1249" s="353" t="s">
        <v>112</v>
      </c>
      <c r="D1249" s="353">
        <v>42.46</v>
      </c>
      <c r="E1249" s="321"/>
    </row>
    <row r="1250" spans="1:5">
      <c r="A1250" s="320">
        <v>7</v>
      </c>
      <c r="B1250" s="320" t="s">
        <v>353</v>
      </c>
      <c r="C1250" s="295"/>
      <c r="D1250" s="296"/>
      <c r="E1250" s="354"/>
    </row>
    <row r="1251" spans="1:5">
      <c r="A1251" s="320">
        <v>701</v>
      </c>
      <c r="B1251" s="320" t="s">
        <v>353</v>
      </c>
      <c r="C1251" s="295"/>
      <c r="D1251" s="296"/>
      <c r="E1251" s="321"/>
    </row>
    <row r="1252" spans="1:5" ht="60">
      <c r="A1252" s="319">
        <v>70114</v>
      </c>
      <c r="B1252" s="352" t="s">
        <v>30776</v>
      </c>
      <c r="C1252" s="353" t="s">
        <v>82</v>
      </c>
      <c r="D1252" s="353">
        <v>41.33</v>
      </c>
      <c r="E1252" s="321"/>
    </row>
    <row r="1253" spans="1:5">
      <c r="A1253" s="320">
        <v>702</v>
      </c>
      <c r="B1253" s="320" t="s">
        <v>764</v>
      </c>
      <c r="C1253" s="295"/>
      <c r="D1253" s="296"/>
      <c r="E1253" s="321"/>
    </row>
    <row r="1254" spans="1:5" ht="30">
      <c r="A1254" s="319">
        <v>70276</v>
      </c>
      <c r="B1254" s="352" t="s">
        <v>3984</v>
      </c>
      <c r="C1254" s="353" t="s">
        <v>74</v>
      </c>
      <c r="D1254" s="353">
        <v>7.42</v>
      </c>
      <c r="E1254" s="321"/>
    </row>
    <row r="1255" spans="1:5">
      <c r="A1255" s="320">
        <v>703</v>
      </c>
      <c r="B1255" s="320" t="s">
        <v>764</v>
      </c>
      <c r="C1255" s="295"/>
      <c r="D1255" s="296"/>
      <c r="E1255" s="321"/>
    </row>
    <row r="1256" spans="1:5" ht="15" customHeight="1">
      <c r="A1256" s="320">
        <v>70328</v>
      </c>
      <c r="B1256" s="320" t="s">
        <v>24117</v>
      </c>
      <c r="C1256" s="295" t="s">
        <v>74</v>
      </c>
      <c r="D1256" s="296">
        <v>46.3</v>
      </c>
      <c r="E1256" s="354"/>
    </row>
    <row r="1257" spans="1:5" ht="30">
      <c r="A1257" s="320">
        <v>70350</v>
      </c>
      <c r="B1257" s="320" t="s">
        <v>24118</v>
      </c>
      <c r="C1257" s="295" t="s">
        <v>74</v>
      </c>
      <c r="D1257" s="296">
        <v>21.24</v>
      </c>
      <c r="E1257" s="321"/>
    </row>
    <row r="1258" spans="1:5">
      <c r="A1258" s="320">
        <v>70385</v>
      </c>
      <c r="B1258" s="320" t="s">
        <v>1067</v>
      </c>
      <c r="C1258" s="295" t="s">
        <v>112</v>
      </c>
      <c r="D1258" s="296">
        <v>10</v>
      </c>
      <c r="E1258" s="354"/>
    </row>
    <row r="1259" spans="1:5">
      <c r="A1259" s="319">
        <v>706</v>
      </c>
      <c r="B1259" s="352" t="s">
        <v>764</v>
      </c>
      <c r="C1259" s="353"/>
      <c r="D1259" s="353"/>
      <c r="E1259" s="321"/>
    </row>
    <row r="1260" spans="1:5" ht="30">
      <c r="A1260" s="320">
        <v>70660</v>
      </c>
      <c r="B1260" s="320" t="s">
        <v>1068</v>
      </c>
      <c r="C1260" s="295" t="s">
        <v>74</v>
      </c>
      <c r="D1260" s="296">
        <v>136</v>
      </c>
      <c r="E1260" s="321"/>
    </row>
    <row r="1261" spans="1:5">
      <c r="A1261" s="320">
        <v>70674</v>
      </c>
      <c r="B1261" s="320" t="s">
        <v>1069</v>
      </c>
      <c r="C1261" s="295" t="s">
        <v>112</v>
      </c>
      <c r="D1261" s="296">
        <v>250</v>
      </c>
      <c r="E1261" s="354"/>
    </row>
    <row r="1262" spans="1:5">
      <c r="A1262" s="320">
        <v>710</v>
      </c>
      <c r="B1262" s="320" t="s">
        <v>764</v>
      </c>
      <c r="C1262" s="295"/>
      <c r="D1262" s="296"/>
      <c r="E1262" s="321"/>
    </row>
    <row r="1263" spans="1:5">
      <c r="A1263" s="320">
        <v>71096</v>
      </c>
      <c r="B1263" s="320" t="s">
        <v>3985</v>
      </c>
      <c r="C1263" s="295" t="s">
        <v>72</v>
      </c>
      <c r="D1263" s="296">
        <v>25.77</v>
      </c>
      <c r="E1263" s="354"/>
    </row>
    <row r="1264" spans="1:5">
      <c r="A1264" s="320">
        <v>712</v>
      </c>
      <c r="B1264" s="320" t="s">
        <v>764</v>
      </c>
      <c r="C1264" s="295"/>
      <c r="D1264" s="296"/>
      <c r="E1264" s="321"/>
    </row>
    <row r="1265" spans="1:5" ht="30">
      <c r="A1265" s="320">
        <v>71268</v>
      </c>
      <c r="B1265" s="320" t="s">
        <v>24119</v>
      </c>
      <c r="C1265" s="295" t="s">
        <v>74</v>
      </c>
      <c r="D1265" s="296">
        <v>15.89</v>
      </c>
      <c r="E1265" s="321"/>
    </row>
    <row r="1266" spans="1:5" ht="30">
      <c r="A1266" s="320">
        <v>71270</v>
      </c>
      <c r="B1266" s="320" t="s">
        <v>24120</v>
      </c>
      <c r="C1266" s="295" t="s">
        <v>74</v>
      </c>
      <c r="D1266" s="296">
        <v>56.92</v>
      </c>
      <c r="E1266" s="321"/>
    </row>
    <row r="1267" spans="1:5">
      <c r="A1267" s="320">
        <v>717</v>
      </c>
      <c r="B1267" s="320" t="s">
        <v>764</v>
      </c>
      <c r="C1267" s="295"/>
      <c r="D1267" s="296"/>
      <c r="E1267" s="321"/>
    </row>
    <row r="1268" spans="1:5" ht="30">
      <c r="A1268" s="320">
        <v>71707</v>
      </c>
      <c r="B1268" s="320" t="s">
        <v>2355</v>
      </c>
      <c r="C1268" s="295" t="s">
        <v>1120</v>
      </c>
      <c r="D1268" s="296">
        <v>450</v>
      </c>
      <c r="E1268" s="354"/>
    </row>
    <row r="1269" spans="1:5" ht="45">
      <c r="A1269" s="320">
        <v>71711</v>
      </c>
      <c r="B1269" s="320" t="s">
        <v>3986</v>
      </c>
      <c r="C1269" s="295" t="s">
        <v>72</v>
      </c>
      <c r="D1269" s="296">
        <v>7.84</v>
      </c>
      <c r="E1269" s="321"/>
    </row>
    <row r="1270" spans="1:5">
      <c r="A1270" s="320">
        <v>718</v>
      </c>
      <c r="B1270" s="320" t="s">
        <v>764</v>
      </c>
      <c r="C1270" s="295"/>
      <c r="D1270" s="296"/>
      <c r="E1270" s="321"/>
    </row>
    <row r="1271" spans="1:5" ht="30">
      <c r="A1271" s="320">
        <v>71820</v>
      </c>
      <c r="B1271" s="320" t="s">
        <v>2356</v>
      </c>
      <c r="C1271" s="295" t="s">
        <v>112</v>
      </c>
      <c r="D1271" s="297">
        <v>733.33</v>
      </c>
      <c r="E1271" s="321"/>
    </row>
    <row r="1272" spans="1:5" ht="30">
      <c r="A1272" s="320">
        <v>71874</v>
      </c>
      <c r="B1272" s="320" t="s">
        <v>24121</v>
      </c>
      <c r="C1272" s="295" t="s">
        <v>74</v>
      </c>
      <c r="D1272" s="297">
        <v>33.299999999999997</v>
      </c>
      <c r="E1272" s="321"/>
    </row>
    <row r="1273" spans="1:5" ht="30">
      <c r="A1273" s="320">
        <v>71894</v>
      </c>
      <c r="B1273" s="320" t="s">
        <v>2357</v>
      </c>
      <c r="C1273" s="295" t="s">
        <v>112</v>
      </c>
      <c r="D1273" s="297">
        <v>162.66999999999999</v>
      </c>
      <c r="E1273" s="321"/>
    </row>
    <row r="1274" spans="1:5">
      <c r="A1274" s="320">
        <v>719</v>
      </c>
      <c r="B1274" s="320" t="s">
        <v>764</v>
      </c>
      <c r="C1274" s="295"/>
      <c r="D1274" s="296"/>
      <c r="E1274" s="321"/>
    </row>
    <row r="1275" spans="1:5" ht="30">
      <c r="A1275" s="320">
        <v>71911</v>
      </c>
      <c r="B1275" s="320" t="s">
        <v>1070</v>
      </c>
      <c r="C1275" s="295" t="s">
        <v>1071</v>
      </c>
      <c r="D1275" s="296">
        <v>219.43</v>
      </c>
      <c r="E1275" s="321"/>
    </row>
    <row r="1276" spans="1:5" ht="30">
      <c r="A1276" s="320">
        <v>71963</v>
      </c>
      <c r="B1276" s="320" t="s">
        <v>1072</v>
      </c>
      <c r="C1276" s="295" t="s">
        <v>112</v>
      </c>
      <c r="D1276" s="296">
        <v>24.15</v>
      </c>
      <c r="E1276" s="321"/>
    </row>
    <row r="1277" spans="1:5">
      <c r="A1277" s="320">
        <v>720</v>
      </c>
      <c r="B1277" s="320" t="s">
        <v>764</v>
      </c>
      <c r="C1277" s="295"/>
      <c r="D1277" s="296"/>
      <c r="E1277" s="321"/>
    </row>
    <row r="1278" spans="1:5" ht="30">
      <c r="A1278" s="319">
        <v>72054</v>
      </c>
      <c r="B1278" s="352" t="s">
        <v>2358</v>
      </c>
      <c r="C1278" s="353" t="s">
        <v>1120</v>
      </c>
      <c r="D1278" s="353">
        <v>456.67</v>
      </c>
      <c r="E1278" s="321"/>
    </row>
    <row r="1279" spans="1:5">
      <c r="A1279" s="320">
        <v>722</v>
      </c>
      <c r="B1279" s="320" t="s">
        <v>764</v>
      </c>
      <c r="C1279" s="295"/>
      <c r="D1279" s="296"/>
      <c r="E1279" s="321"/>
    </row>
    <row r="1280" spans="1:5" ht="30">
      <c r="A1280" s="320">
        <v>72280</v>
      </c>
      <c r="B1280" s="320" t="s">
        <v>2359</v>
      </c>
      <c r="C1280" s="295" t="s">
        <v>1120</v>
      </c>
      <c r="D1280" s="296">
        <v>633.33000000000004</v>
      </c>
      <c r="E1280" s="321"/>
    </row>
    <row r="1281" spans="1:5" ht="30">
      <c r="A1281" s="320">
        <v>72282</v>
      </c>
      <c r="B1281" s="320" t="s">
        <v>2360</v>
      </c>
      <c r="C1281" s="295" t="s">
        <v>1120</v>
      </c>
      <c r="D1281" s="296">
        <v>670</v>
      </c>
      <c r="E1281" s="321"/>
    </row>
    <row r="1282" spans="1:5">
      <c r="A1282" s="320">
        <v>724</v>
      </c>
      <c r="B1282" s="320" t="s">
        <v>764</v>
      </c>
      <c r="C1282" s="295"/>
      <c r="D1282" s="296"/>
      <c r="E1282" s="321"/>
    </row>
    <row r="1283" spans="1:5" ht="30">
      <c r="A1283" s="320">
        <v>72455</v>
      </c>
      <c r="B1283" s="320" t="s">
        <v>1073</v>
      </c>
      <c r="C1283" s="295" t="s">
        <v>112</v>
      </c>
      <c r="D1283" s="296">
        <v>57.34</v>
      </c>
      <c r="E1283" s="321"/>
    </row>
    <row r="1284" spans="1:5">
      <c r="A1284" s="320">
        <v>727</v>
      </c>
      <c r="B1284" s="320" t="s">
        <v>764</v>
      </c>
      <c r="C1284" s="295"/>
      <c r="D1284" s="296"/>
      <c r="E1284" s="321"/>
    </row>
    <row r="1285" spans="1:5" ht="30">
      <c r="A1285" s="319">
        <v>72708</v>
      </c>
      <c r="B1285" s="352" t="s">
        <v>1074</v>
      </c>
      <c r="C1285" s="353" t="s">
        <v>112</v>
      </c>
      <c r="D1285" s="353">
        <v>15.42</v>
      </c>
      <c r="E1285" s="321"/>
    </row>
    <row r="1286" spans="1:5">
      <c r="A1286" s="320">
        <v>781</v>
      </c>
      <c r="B1286" s="320" t="s">
        <v>361</v>
      </c>
      <c r="C1286" s="295"/>
      <c r="D1286" s="296"/>
      <c r="E1286" s="321"/>
    </row>
    <row r="1287" spans="1:5" ht="30">
      <c r="A1287" s="319">
        <v>78133</v>
      </c>
      <c r="B1287" s="352" t="s">
        <v>2361</v>
      </c>
      <c r="C1287" s="353" t="s">
        <v>1120</v>
      </c>
      <c r="D1287" s="353">
        <v>635</v>
      </c>
      <c r="E1287" s="354"/>
    </row>
    <row r="1288" spans="1:5">
      <c r="A1288" s="319">
        <v>782</v>
      </c>
      <c r="B1288" s="352" t="s">
        <v>353</v>
      </c>
      <c r="C1288" s="353"/>
      <c r="D1288" s="353"/>
      <c r="E1288" s="321"/>
    </row>
    <row r="1289" spans="1:5" ht="30">
      <c r="A1289" s="320">
        <v>78203</v>
      </c>
      <c r="B1289" s="320" t="s">
        <v>1075</v>
      </c>
      <c r="C1289" s="295" t="s">
        <v>112</v>
      </c>
      <c r="D1289" s="296">
        <v>603</v>
      </c>
      <c r="E1289" s="321"/>
    </row>
    <row r="1290" spans="1:5" ht="30">
      <c r="A1290" s="319">
        <v>78226</v>
      </c>
      <c r="B1290" s="352" t="s">
        <v>1076</v>
      </c>
      <c r="C1290" s="353" t="s">
        <v>112</v>
      </c>
      <c r="D1290" s="353">
        <v>1.99</v>
      </c>
      <c r="E1290" s="321"/>
    </row>
    <row r="1291" spans="1:5">
      <c r="A1291" s="320">
        <v>783</v>
      </c>
      <c r="B1291" s="320" t="s">
        <v>1078</v>
      </c>
      <c r="C1291" s="295"/>
      <c r="D1291" s="296"/>
      <c r="E1291" s="321"/>
    </row>
    <row r="1292" spans="1:5" ht="30">
      <c r="A1292" s="319">
        <v>78373</v>
      </c>
      <c r="B1292" s="352" t="s">
        <v>2362</v>
      </c>
      <c r="C1292" s="353" t="s">
        <v>1120</v>
      </c>
      <c r="D1292" s="353">
        <v>566</v>
      </c>
      <c r="E1292" s="321"/>
    </row>
    <row r="1293" spans="1:5">
      <c r="A1293" s="320">
        <v>786</v>
      </c>
      <c r="B1293" s="320" t="s">
        <v>491</v>
      </c>
      <c r="C1293" s="295"/>
      <c r="D1293" s="296"/>
      <c r="E1293" s="321"/>
    </row>
    <row r="1294" spans="1:5" ht="15" customHeight="1">
      <c r="A1294" s="320">
        <v>78627</v>
      </c>
      <c r="B1294" s="320" t="s">
        <v>1077</v>
      </c>
      <c r="C1294" s="295" t="s">
        <v>112</v>
      </c>
      <c r="D1294" s="296">
        <v>126.6</v>
      </c>
      <c r="E1294" s="354"/>
    </row>
    <row r="1295" spans="1:5">
      <c r="A1295" s="320">
        <v>787</v>
      </c>
      <c r="B1295" s="320" t="s">
        <v>1078</v>
      </c>
      <c r="C1295" s="295"/>
      <c r="D1295" s="296"/>
      <c r="E1295" s="321"/>
    </row>
    <row r="1296" spans="1:5">
      <c r="A1296" s="319">
        <v>78735</v>
      </c>
      <c r="B1296" s="352" t="s">
        <v>1079</v>
      </c>
      <c r="C1296" s="353" t="s">
        <v>112</v>
      </c>
      <c r="D1296" s="353">
        <v>21.92</v>
      </c>
      <c r="E1296" s="354"/>
    </row>
    <row r="1297" spans="1:5" ht="30">
      <c r="A1297" s="320">
        <v>78749</v>
      </c>
      <c r="B1297" s="320" t="s">
        <v>1080</v>
      </c>
      <c r="C1297" s="295" t="s">
        <v>112</v>
      </c>
      <c r="D1297" s="296">
        <v>59.72</v>
      </c>
      <c r="E1297" s="354"/>
    </row>
    <row r="1298" spans="1:5">
      <c r="A1298" s="320">
        <v>793</v>
      </c>
      <c r="B1298" s="320" t="s">
        <v>764</v>
      </c>
      <c r="C1298" s="295"/>
      <c r="D1298" s="296"/>
      <c r="E1298" s="321"/>
    </row>
    <row r="1299" spans="1:5" ht="30">
      <c r="A1299" s="319">
        <v>79372</v>
      </c>
      <c r="B1299" s="352" t="s">
        <v>24122</v>
      </c>
      <c r="C1299" s="353" t="s">
        <v>74</v>
      </c>
      <c r="D1299" s="353">
        <v>103.62</v>
      </c>
      <c r="E1299" s="354"/>
    </row>
    <row r="1300" spans="1:5" ht="30">
      <c r="A1300" s="320">
        <v>79374</v>
      </c>
      <c r="B1300" s="320" t="s">
        <v>3987</v>
      </c>
      <c r="C1300" s="295" t="s">
        <v>112</v>
      </c>
      <c r="D1300" s="296">
        <v>33.380000000000003</v>
      </c>
      <c r="E1300" s="321"/>
    </row>
    <row r="1301" spans="1:5">
      <c r="A1301" s="319">
        <v>79375</v>
      </c>
      <c r="B1301" s="352" t="s">
        <v>3988</v>
      </c>
      <c r="C1301" s="353" t="s">
        <v>70</v>
      </c>
      <c r="D1301" s="353">
        <v>1.53</v>
      </c>
      <c r="E1301" s="354"/>
    </row>
    <row r="1302" spans="1:5" ht="30">
      <c r="A1302" s="320">
        <v>10</v>
      </c>
      <c r="B1302" s="320" t="s">
        <v>3989</v>
      </c>
      <c r="C1302" s="295"/>
      <c r="D1302" s="296"/>
      <c r="E1302" s="321"/>
    </row>
    <row r="1303" spans="1:5" ht="30">
      <c r="A1303" s="320">
        <v>1001</v>
      </c>
      <c r="B1303" s="320" t="s">
        <v>3989</v>
      </c>
      <c r="C1303" s="295"/>
      <c r="D1303" s="296"/>
      <c r="E1303" s="321"/>
    </row>
    <row r="1304" spans="1:5" ht="30">
      <c r="A1304" s="319">
        <v>100189</v>
      </c>
      <c r="B1304" s="352" t="s">
        <v>3990</v>
      </c>
      <c r="C1304" s="353" t="s">
        <v>74</v>
      </c>
      <c r="D1304" s="353">
        <v>2.29</v>
      </c>
      <c r="E1304" s="321"/>
    </row>
    <row r="1305" spans="1:5" ht="30">
      <c r="A1305" s="320">
        <v>100190</v>
      </c>
      <c r="B1305" s="320" t="s">
        <v>3991</v>
      </c>
      <c r="C1305" s="295" t="s">
        <v>74</v>
      </c>
      <c r="D1305" s="296">
        <v>9.07</v>
      </c>
      <c r="E1305" s="354"/>
    </row>
    <row r="1306" spans="1:5" ht="30">
      <c r="A1306" s="320">
        <v>100192</v>
      </c>
      <c r="B1306" s="320" t="s">
        <v>22080</v>
      </c>
      <c r="C1306" s="295" t="s">
        <v>74</v>
      </c>
      <c r="D1306" s="296">
        <v>13.51</v>
      </c>
      <c r="E1306" s="321"/>
    </row>
    <row r="1307" spans="1:5" ht="30">
      <c r="A1307" s="319">
        <v>100194</v>
      </c>
      <c r="B1307" s="352" t="s">
        <v>3992</v>
      </c>
      <c r="C1307" s="353" t="s">
        <v>74</v>
      </c>
      <c r="D1307" s="353">
        <v>4.4000000000000004</v>
      </c>
      <c r="E1307" s="321"/>
    </row>
    <row r="1308" spans="1:5" ht="30">
      <c r="A1308" s="320">
        <v>100195</v>
      </c>
      <c r="B1308" s="320" t="s">
        <v>3993</v>
      </c>
      <c r="C1308" s="295" t="s">
        <v>70</v>
      </c>
      <c r="D1308" s="296">
        <v>4.79</v>
      </c>
      <c r="E1308" s="354"/>
    </row>
    <row r="1309" spans="1:5" ht="30">
      <c r="A1309" s="320">
        <v>100196</v>
      </c>
      <c r="B1309" s="320" t="s">
        <v>3994</v>
      </c>
      <c r="C1309" s="295" t="s">
        <v>70</v>
      </c>
      <c r="D1309" s="296">
        <v>4.4000000000000004</v>
      </c>
      <c r="E1309" s="321"/>
    </row>
    <row r="1310" spans="1:5" ht="30">
      <c r="A1310" s="320">
        <v>100197</v>
      </c>
      <c r="B1310" s="320" t="s">
        <v>3995</v>
      </c>
      <c r="C1310" s="295" t="s">
        <v>70</v>
      </c>
      <c r="D1310" s="296">
        <v>4.42</v>
      </c>
      <c r="E1310" s="354"/>
    </row>
    <row r="1311" spans="1:5">
      <c r="A1311" s="319">
        <v>100198</v>
      </c>
      <c r="B1311" s="352" t="s">
        <v>3996</v>
      </c>
      <c r="C1311" s="353" t="s">
        <v>74</v>
      </c>
      <c r="D1311" s="353">
        <v>4.95</v>
      </c>
      <c r="E1311" s="321"/>
    </row>
    <row r="1312" spans="1:5" ht="30">
      <c r="A1312" s="320">
        <v>1002</v>
      </c>
      <c r="B1312" s="320" t="s">
        <v>3997</v>
      </c>
      <c r="C1312" s="295"/>
      <c r="D1312" s="296"/>
      <c r="E1312" s="321"/>
    </row>
    <row r="1313" spans="1:5">
      <c r="A1313" s="320">
        <v>100202</v>
      </c>
      <c r="B1313" s="320" t="s">
        <v>3998</v>
      </c>
      <c r="C1313" s="295" t="s">
        <v>70</v>
      </c>
      <c r="D1313" s="296">
        <v>5.78</v>
      </c>
      <c r="E1313" s="354"/>
    </row>
    <row r="1314" spans="1:5" ht="30">
      <c r="A1314" s="319">
        <v>100203</v>
      </c>
      <c r="B1314" s="352" t="s">
        <v>3999</v>
      </c>
      <c r="C1314" s="353" t="s">
        <v>70</v>
      </c>
      <c r="D1314" s="353">
        <v>6.18</v>
      </c>
      <c r="E1314" s="321"/>
    </row>
    <row r="1315" spans="1:5" ht="30">
      <c r="A1315" s="320">
        <v>100208</v>
      </c>
      <c r="B1315" s="320" t="s">
        <v>24123</v>
      </c>
      <c r="C1315" s="295" t="s">
        <v>74</v>
      </c>
      <c r="D1315" s="296">
        <v>73.38</v>
      </c>
      <c r="E1315" s="321"/>
    </row>
    <row r="1316" spans="1:5" ht="30">
      <c r="A1316" s="319">
        <v>100209</v>
      </c>
      <c r="B1316" s="352" t="s">
        <v>4000</v>
      </c>
      <c r="C1316" s="353" t="s">
        <v>70</v>
      </c>
      <c r="D1316" s="353">
        <v>5.82</v>
      </c>
      <c r="E1316" s="354"/>
    </row>
    <row r="1317" spans="1:5">
      <c r="A1317" s="320">
        <v>13</v>
      </c>
      <c r="B1317" s="320" t="s">
        <v>1081</v>
      </c>
      <c r="C1317" s="295"/>
      <c r="D1317" s="296"/>
      <c r="E1317" s="321"/>
    </row>
    <row r="1318" spans="1:5">
      <c r="A1318" s="320">
        <v>1304</v>
      </c>
      <c r="B1318" s="320" t="s">
        <v>1082</v>
      </c>
      <c r="C1318" s="295"/>
      <c r="D1318" s="296"/>
      <c r="E1318" s="321"/>
    </row>
    <row r="1319" spans="1:5">
      <c r="A1319" s="319">
        <v>130401</v>
      </c>
      <c r="B1319" s="352" t="s">
        <v>1083</v>
      </c>
      <c r="C1319" s="353" t="s">
        <v>112</v>
      </c>
      <c r="D1319" s="353">
        <v>96.6</v>
      </c>
      <c r="E1319" s="321"/>
    </row>
    <row r="1320" spans="1:5">
      <c r="A1320" s="320">
        <v>15</v>
      </c>
      <c r="B1320" s="320" t="s">
        <v>1084</v>
      </c>
      <c r="C1320" s="295"/>
      <c r="D1320" s="296"/>
      <c r="E1320" s="354"/>
    </row>
    <row r="1321" spans="1:5" ht="30">
      <c r="A1321" s="319">
        <v>1502</v>
      </c>
      <c r="B1321" s="352" t="s">
        <v>1085</v>
      </c>
      <c r="C1321" s="353"/>
      <c r="D1321" s="353"/>
      <c r="E1321" s="321"/>
    </row>
    <row r="1322" spans="1:5" ht="30">
      <c r="A1322" s="320">
        <v>150266</v>
      </c>
      <c r="B1322" s="320" t="s">
        <v>24124</v>
      </c>
      <c r="C1322" s="295" t="s">
        <v>72</v>
      </c>
      <c r="D1322" s="296">
        <v>27.08</v>
      </c>
      <c r="E1322" s="321"/>
    </row>
    <row r="1323" spans="1:5">
      <c r="A1323" s="319">
        <v>1507</v>
      </c>
      <c r="B1323" s="352" t="s">
        <v>1086</v>
      </c>
      <c r="C1323" s="353"/>
      <c r="D1323" s="353"/>
      <c r="E1323" s="354"/>
    </row>
    <row r="1324" spans="1:5" ht="30">
      <c r="A1324" s="320">
        <v>150706</v>
      </c>
      <c r="B1324" s="320" t="s">
        <v>1087</v>
      </c>
      <c r="C1324" s="295" t="s">
        <v>112</v>
      </c>
      <c r="D1324" s="296">
        <v>1989.92</v>
      </c>
      <c r="E1324" s="321"/>
    </row>
    <row r="1325" spans="1:5">
      <c r="A1325" s="319">
        <v>60</v>
      </c>
      <c r="B1325" s="352" t="s">
        <v>1088</v>
      </c>
      <c r="C1325" s="353"/>
      <c r="D1325" s="353"/>
      <c r="E1325" s="354"/>
    </row>
    <row r="1326" spans="1:5" ht="30">
      <c r="A1326" s="320">
        <v>6003</v>
      </c>
      <c r="B1326" s="320" t="s">
        <v>1089</v>
      </c>
      <c r="C1326" s="295"/>
      <c r="D1326" s="296"/>
      <c r="E1326" s="321"/>
    </row>
    <row r="1327" spans="1:5">
      <c r="A1327" s="320">
        <v>600327</v>
      </c>
      <c r="B1327" s="320" t="s">
        <v>4001</v>
      </c>
      <c r="C1327" s="295" t="s">
        <v>82</v>
      </c>
      <c r="D1327" s="296">
        <v>71.91</v>
      </c>
      <c r="E1327" s="321"/>
    </row>
    <row r="1328" spans="1:5">
      <c r="A1328" s="319">
        <v>80</v>
      </c>
      <c r="B1328" s="352" t="s">
        <v>1090</v>
      </c>
      <c r="C1328" s="353"/>
      <c r="D1328" s="353"/>
      <c r="E1328" s="354"/>
    </row>
    <row r="1329" spans="1:5">
      <c r="A1329" s="320">
        <v>8001</v>
      </c>
      <c r="B1329" s="320" t="s">
        <v>1091</v>
      </c>
      <c r="C1329" s="295"/>
      <c r="D1329" s="296"/>
      <c r="E1329" s="321"/>
    </row>
    <row r="1330" spans="1:5">
      <c r="A1330" s="319">
        <v>800102</v>
      </c>
      <c r="B1330" s="352" t="s">
        <v>1092</v>
      </c>
      <c r="C1330" s="353" t="s">
        <v>68</v>
      </c>
      <c r="D1330" s="353">
        <v>4.58</v>
      </c>
      <c r="E1330" s="354"/>
    </row>
    <row r="1331" spans="1:5">
      <c r="A1331" s="320">
        <v>8005</v>
      </c>
      <c r="B1331" s="320" t="s">
        <v>22081</v>
      </c>
      <c r="C1331" s="295"/>
      <c r="D1331" s="296"/>
      <c r="E1331" s="321"/>
    </row>
    <row r="1332" spans="1:5">
      <c r="A1332" s="319">
        <v>800502</v>
      </c>
      <c r="B1332" s="352" t="s">
        <v>24125</v>
      </c>
      <c r="C1332" s="353" t="s">
        <v>70</v>
      </c>
      <c r="D1332" s="353">
        <v>11.07</v>
      </c>
      <c r="E1332" s="354"/>
    </row>
    <row r="1333" spans="1:5">
      <c r="A1333" s="320">
        <v>82</v>
      </c>
      <c r="B1333" s="320" t="s">
        <v>2464</v>
      </c>
      <c r="C1333" s="295"/>
      <c r="D1333" s="296"/>
      <c r="E1333" s="321"/>
    </row>
    <row r="1334" spans="1:5">
      <c r="A1334" s="320">
        <v>8201</v>
      </c>
      <c r="B1334" s="320" t="s">
        <v>2465</v>
      </c>
      <c r="C1334" s="295"/>
      <c r="D1334" s="296"/>
      <c r="E1334" s="354"/>
    </row>
    <row r="1335" spans="1:5">
      <c r="A1335" s="319">
        <v>820101</v>
      </c>
      <c r="B1335" s="352" t="s">
        <v>1093</v>
      </c>
      <c r="C1335" s="353" t="s">
        <v>112</v>
      </c>
      <c r="D1335" s="353">
        <v>61.26</v>
      </c>
      <c r="E1335" s="321"/>
    </row>
    <row r="1336" spans="1:5">
      <c r="A1336" s="320">
        <v>820104</v>
      </c>
      <c r="B1336" s="320" t="s">
        <v>1094</v>
      </c>
      <c r="C1336" s="295" t="s">
        <v>112</v>
      </c>
      <c r="D1336" s="296">
        <v>93.2</v>
      </c>
      <c r="E1336" s="321"/>
    </row>
    <row r="1337" spans="1:5">
      <c r="A1337" s="320">
        <v>820106</v>
      </c>
      <c r="B1337" s="320" t="s">
        <v>1095</v>
      </c>
      <c r="C1337" s="295" t="s">
        <v>112</v>
      </c>
      <c r="D1337" s="296">
        <v>11.67</v>
      </c>
      <c r="E1337" s="354"/>
    </row>
    <row r="1338" spans="1:5" ht="30">
      <c r="A1338" s="320">
        <v>820113</v>
      </c>
      <c r="B1338" s="320" t="s">
        <v>1096</v>
      </c>
      <c r="C1338" s="295" t="s">
        <v>112</v>
      </c>
      <c r="D1338" s="296">
        <v>20.02</v>
      </c>
      <c r="E1338" s="321"/>
    </row>
    <row r="1339" spans="1:5">
      <c r="A1339" s="319">
        <v>820114</v>
      </c>
      <c r="B1339" s="352" t="s">
        <v>2363</v>
      </c>
      <c r="C1339" s="353" t="s">
        <v>112</v>
      </c>
      <c r="D1339" s="353">
        <v>9.9499999999999993</v>
      </c>
      <c r="E1339" s="354"/>
    </row>
    <row r="1340" spans="1:5">
      <c r="A1340" s="319">
        <v>820115</v>
      </c>
      <c r="B1340" s="352" t="s">
        <v>1097</v>
      </c>
      <c r="C1340" s="353" t="s">
        <v>112</v>
      </c>
      <c r="D1340" s="353">
        <v>39.770000000000003</v>
      </c>
      <c r="E1340" s="321"/>
    </row>
    <row r="1341" spans="1:5">
      <c r="A1341" s="320">
        <v>820116</v>
      </c>
      <c r="B1341" s="320" t="s">
        <v>1098</v>
      </c>
      <c r="C1341" s="295" t="s">
        <v>112</v>
      </c>
      <c r="D1341" s="296">
        <v>2.82</v>
      </c>
      <c r="E1341" s="354"/>
    </row>
    <row r="1342" spans="1:5">
      <c r="A1342" s="320">
        <v>820117</v>
      </c>
      <c r="B1342" s="320" t="s">
        <v>1099</v>
      </c>
      <c r="C1342" s="295" t="s">
        <v>112</v>
      </c>
      <c r="D1342" s="296">
        <v>7.61</v>
      </c>
      <c r="E1342" s="321"/>
    </row>
    <row r="1343" spans="1:5">
      <c r="A1343" s="320">
        <v>820118</v>
      </c>
      <c r="B1343" s="320" t="s">
        <v>1100</v>
      </c>
      <c r="C1343" s="295" t="s">
        <v>112</v>
      </c>
      <c r="D1343" s="296">
        <v>1.4</v>
      </c>
      <c r="E1343" s="321"/>
    </row>
    <row r="1344" spans="1:5">
      <c r="A1344" s="320">
        <v>83</v>
      </c>
      <c r="B1344" s="320" t="s">
        <v>1101</v>
      </c>
      <c r="C1344" s="295"/>
      <c r="D1344" s="296"/>
      <c r="E1344" s="354"/>
    </row>
    <row r="1345" spans="1:5" ht="30">
      <c r="A1345" s="320">
        <v>8301</v>
      </c>
      <c r="B1345" s="320" t="s">
        <v>1102</v>
      </c>
      <c r="C1345" s="295"/>
      <c r="D1345" s="296"/>
      <c r="E1345" s="321"/>
    </row>
    <row r="1346" spans="1:5">
      <c r="A1346" s="320">
        <v>830101</v>
      </c>
      <c r="B1346" s="320" t="s">
        <v>1103</v>
      </c>
      <c r="C1346" s="295" t="s">
        <v>112</v>
      </c>
      <c r="D1346" s="296">
        <v>57.94</v>
      </c>
      <c r="E1346" s="321"/>
    </row>
    <row r="1347" spans="1:5">
      <c r="A1347" s="320">
        <v>830102</v>
      </c>
      <c r="B1347" s="320" t="s">
        <v>1104</v>
      </c>
      <c r="C1347" s="295" t="s">
        <v>112</v>
      </c>
      <c r="D1347" s="296">
        <v>25.24</v>
      </c>
      <c r="E1347" s="321"/>
    </row>
    <row r="1348" spans="1:5" ht="15" customHeight="1">
      <c r="A1348" s="320">
        <v>830103</v>
      </c>
      <c r="B1348" s="320" t="s">
        <v>1105</v>
      </c>
      <c r="C1348" s="295" t="s">
        <v>112</v>
      </c>
      <c r="D1348" s="296">
        <v>35.99</v>
      </c>
      <c r="E1348" s="354"/>
    </row>
    <row r="1349" spans="1:5" ht="15" customHeight="1">
      <c r="A1349" s="319">
        <v>830104</v>
      </c>
      <c r="B1349" s="352" t="s">
        <v>1106</v>
      </c>
      <c r="C1349" s="353" t="s">
        <v>112</v>
      </c>
      <c r="D1349" s="353">
        <v>50.23</v>
      </c>
      <c r="E1349" s="354"/>
    </row>
    <row r="1350" spans="1:5">
      <c r="A1350" s="320">
        <v>830105</v>
      </c>
      <c r="B1350" s="320" t="s">
        <v>1107</v>
      </c>
      <c r="C1350" s="295" t="s">
        <v>112</v>
      </c>
      <c r="D1350" s="296">
        <v>26.28</v>
      </c>
      <c r="E1350" s="321"/>
    </row>
    <row r="1351" spans="1:5">
      <c r="A1351" s="320">
        <v>830106</v>
      </c>
      <c r="B1351" s="320" t="s">
        <v>1108</v>
      </c>
      <c r="C1351" s="295" t="s">
        <v>112</v>
      </c>
      <c r="D1351" s="296">
        <v>26.83</v>
      </c>
      <c r="E1351" s="321"/>
    </row>
    <row r="1352" spans="1:5">
      <c r="A1352" s="320">
        <v>830107</v>
      </c>
      <c r="B1352" s="320" t="s">
        <v>1109</v>
      </c>
      <c r="C1352" s="295" t="s">
        <v>112</v>
      </c>
      <c r="D1352" s="296">
        <v>27.2</v>
      </c>
      <c r="E1352" s="321"/>
    </row>
    <row r="1353" spans="1:5">
      <c r="A1353" s="320">
        <v>830108</v>
      </c>
      <c r="B1353" s="320" t="s">
        <v>1110</v>
      </c>
      <c r="C1353" s="295" t="s">
        <v>112</v>
      </c>
      <c r="D1353" s="296">
        <v>103.3</v>
      </c>
      <c r="E1353" s="321"/>
    </row>
    <row r="1354" spans="1:5" ht="30">
      <c r="A1354" s="319">
        <v>830109</v>
      </c>
      <c r="B1354" s="352" t="s">
        <v>1111</v>
      </c>
      <c r="C1354" s="353" t="s">
        <v>112</v>
      </c>
      <c r="D1354" s="353">
        <v>52.18</v>
      </c>
      <c r="E1354" s="321"/>
    </row>
    <row r="1355" spans="1:5">
      <c r="A1355" s="319">
        <v>830110</v>
      </c>
      <c r="B1355" s="352" t="s">
        <v>1112</v>
      </c>
      <c r="C1355" s="353" t="s">
        <v>112</v>
      </c>
      <c r="D1355" s="353">
        <v>38.43</v>
      </c>
      <c r="E1355" s="321"/>
    </row>
    <row r="1356" spans="1:5">
      <c r="A1356" s="320">
        <v>830111</v>
      </c>
      <c r="B1356" s="320" t="s">
        <v>1113</v>
      </c>
      <c r="C1356" s="295" t="s">
        <v>112</v>
      </c>
      <c r="D1356" s="296">
        <v>33.75</v>
      </c>
      <c r="E1356" s="321"/>
    </row>
    <row r="1357" spans="1:5">
      <c r="A1357" s="319">
        <v>830112</v>
      </c>
      <c r="B1357" s="352" t="s">
        <v>1114</v>
      </c>
      <c r="C1357" s="353" t="s">
        <v>112</v>
      </c>
      <c r="D1357" s="353">
        <v>406.57</v>
      </c>
      <c r="E1357" s="321"/>
    </row>
    <row r="1358" spans="1:5" ht="15" customHeight="1">
      <c r="A1358" s="319">
        <v>830113</v>
      </c>
      <c r="B1358" s="352" t="s">
        <v>1115</v>
      </c>
      <c r="C1358" s="353" t="s">
        <v>112</v>
      </c>
      <c r="D1358" s="353">
        <v>600.47</v>
      </c>
      <c r="E1358" s="354"/>
    </row>
    <row r="1359" spans="1:5">
      <c r="A1359" s="320">
        <v>830114</v>
      </c>
      <c r="B1359" s="320" t="s">
        <v>1116</v>
      </c>
      <c r="C1359" s="295" t="s">
        <v>112</v>
      </c>
      <c r="D1359" s="296">
        <v>118.24</v>
      </c>
      <c r="E1359" s="321"/>
    </row>
    <row r="1360" spans="1:5">
      <c r="A1360" s="320">
        <v>92</v>
      </c>
      <c r="B1360" s="320" t="s">
        <v>1117</v>
      </c>
      <c r="C1360" s="295"/>
      <c r="D1360" s="296"/>
      <c r="E1360" s="321"/>
    </row>
    <row r="1361" spans="1:5">
      <c r="A1361" s="319">
        <v>9201</v>
      </c>
      <c r="B1361" s="352" t="s">
        <v>1118</v>
      </c>
      <c r="C1361" s="353"/>
      <c r="D1361" s="353"/>
      <c r="E1361" s="321"/>
    </row>
    <row r="1362" spans="1:5" ht="30">
      <c r="A1362" s="320">
        <v>920110</v>
      </c>
      <c r="B1362" s="320" t="s">
        <v>1119</v>
      </c>
      <c r="C1362" s="295" t="s">
        <v>1120</v>
      </c>
      <c r="D1362" s="297">
        <v>1047.9000000000001</v>
      </c>
      <c r="E1362" s="321"/>
    </row>
    <row r="1363" spans="1:5">
      <c r="A1363" s="319">
        <v>9203</v>
      </c>
      <c r="B1363" s="352" t="s">
        <v>4002</v>
      </c>
      <c r="C1363" s="353"/>
      <c r="D1363" s="353"/>
      <c r="E1363" s="354"/>
    </row>
    <row r="1364" spans="1:5" ht="30">
      <c r="A1364" s="319">
        <v>920307</v>
      </c>
      <c r="B1364" s="352" t="s">
        <v>24126</v>
      </c>
      <c r="C1364" s="353" t="s">
        <v>1120</v>
      </c>
      <c r="D1364" s="353">
        <v>13447.85</v>
      </c>
      <c r="E1364" s="354"/>
    </row>
    <row r="1365" spans="1:5" ht="30">
      <c r="A1365" s="320">
        <v>920308</v>
      </c>
      <c r="B1365" s="320" t="s">
        <v>24127</v>
      </c>
      <c r="C1365" s="295" t="s">
        <v>1120</v>
      </c>
      <c r="D1365" s="296">
        <v>5026.1000000000004</v>
      </c>
      <c r="E1365" s="321"/>
    </row>
    <row r="1366" spans="1:5" ht="30">
      <c r="A1366" s="319">
        <v>920309</v>
      </c>
      <c r="B1366" s="352" t="s">
        <v>24128</v>
      </c>
      <c r="C1366" s="353" t="s">
        <v>1120</v>
      </c>
      <c r="D1366" s="353">
        <v>17831.650000000001</v>
      </c>
      <c r="E1366" s="354"/>
    </row>
    <row r="1367" spans="1:5" ht="15" customHeight="1">
      <c r="A1367" s="319">
        <v>920310</v>
      </c>
      <c r="B1367" s="352" t="s">
        <v>24129</v>
      </c>
      <c r="C1367" s="353" t="s">
        <v>1120</v>
      </c>
      <c r="D1367" s="353">
        <v>7941.15</v>
      </c>
      <c r="E1367" s="354"/>
    </row>
    <row r="1368" spans="1:5" ht="30">
      <c r="A1368" s="320">
        <v>920311</v>
      </c>
      <c r="B1368" s="320" t="s">
        <v>24130</v>
      </c>
      <c r="C1368" s="295" t="s">
        <v>1120</v>
      </c>
      <c r="D1368" s="296">
        <v>2440.44</v>
      </c>
      <c r="E1368" s="321"/>
    </row>
    <row r="1369" spans="1:5" ht="30">
      <c r="A1369" s="319">
        <v>920312</v>
      </c>
      <c r="B1369" s="352" t="s">
        <v>24131</v>
      </c>
      <c r="C1369" s="353" t="s">
        <v>1120</v>
      </c>
      <c r="D1369" s="353">
        <v>4004.17</v>
      </c>
      <c r="E1369" s="321"/>
    </row>
    <row r="1370" spans="1:5" ht="30">
      <c r="A1370" s="319">
        <v>920313</v>
      </c>
      <c r="B1370" s="352" t="s">
        <v>24132</v>
      </c>
      <c r="C1370" s="353" t="s">
        <v>1120</v>
      </c>
      <c r="D1370" s="353">
        <v>3656.16</v>
      </c>
      <c r="E1370" s="354"/>
    </row>
    <row r="1371" spans="1:5" ht="30">
      <c r="A1371" s="320">
        <v>920314</v>
      </c>
      <c r="B1371" s="320" t="s">
        <v>24133</v>
      </c>
      <c r="C1371" s="295" t="s">
        <v>1120</v>
      </c>
      <c r="D1371" s="296">
        <v>11229</v>
      </c>
      <c r="E1371" s="321"/>
    </row>
    <row r="1372" spans="1:5" ht="30">
      <c r="A1372" s="320">
        <v>920315</v>
      </c>
      <c r="B1372" s="320" t="s">
        <v>24134</v>
      </c>
      <c r="C1372" s="295" t="s">
        <v>1120</v>
      </c>
      <c r="D1372" s="296">
        <v>8999.9699999999993</v>
      </c>
      <c r="E1372" s="354"/>
    </row>
    <row r="1373" spans="1:5" ht="15" customHeight="1">
      <c r="A1373" s="320">
        <v>920316</v>
      </c>
      <c r="B1373" s="320" t="s">
        <v>24135</v>
      </c>
      <c r="C1373" s="295" t="s">
        <v>1120</v>
      </c>
      <c r="D1373" s="296">
        <v>8999.82</v>
      </c>
      <c r="E1373" s="354"/>
    </row>
    <row r="1374" spans="1:5" ht="30">
      <c r="A1374" s="320">
        <v>920317</v>
      </c>
      <c r="B1374" s="320" t="s">
        <v>24136</v>
      </c>
      <c r="C1374" s="295" t="s">
        <v>1120</v>
      </c>
      <c r="D1374" s="296">
        <v>9537.16</v>
      </c>
      <c r="E1374" s="321"/>
    </row>
    <row r="1375" spans="1:5" ht="30">
      <c r="A1375" s="320">
        <v>920318</v>
      </c>
      <c r="B1375" s="320" t="s">
        <v>24137</v>
      </c>
      <c r="C1375" s="295" t="s">
        <v>1120</v>
      </c>
      <c r="D1375" s="296">
        <v>8391.81</v>
      </c>
      <c r="E1375" s="354"/>
    </row>
    <row r="1376" spans="1:5" ht="30">
      <c r="A1376" s="320">
        <v>920319</v>
      </c>
      <c r="B1376" s="320" t="s">
        <v>24138</v>
      </c>
      <c r="C1376" s="295" t="s">
        <v>1120</v>
      </c>
      <c r="D1376" s="296">
        <v>9007.75</v>
      </c>
      <c r="E1376" s="354"/>
    </row>
    <row r="1377" spans="1:5" ht="45">
      <c r="A1377" s="320">
        <v>920320</v>
      </c>
      <c r="B1377" s="320" t="s">
        <v>24139</v>
      </c>
      <c r="C1377" s="295" t="s">
        <v>1120</v>
      </c>
      <c r="D1377" s="296">
        <v>19590.86</v>
      </c>
      <c r="E1377" s="321"/>
    </row>
    <row r="1378" spans="1:5">
      <c r="A1378" s="320">
        <v>920321</v>
      </c>
      <c r="B1378" s="320" t="s">
        <v>24140</v>
      </c>
      <c r="C1378" s="295" t="s">
        <v>1120</v>
      </c>
      <c r="D1378" s="296">
        <v>4611.38</v>
      </c>
      <c r="E1378" s="354"/>
    </row>
    <row r="1379" spans="1:5" ht="30">
      <c r="A1379" s="320">
        <v>920322</v>
      </c>
      <c r="B1379" s="320" t="s">
        <v>24141</v>
      </c>
      <c r="C1379" s="295" t="s">
        <v>1120</v>
      </c>
      <c r="D1379" s="296">
        <v>10959.5</v>
      </c>
      <c r="E1379" s="354"/>
    </row>
    <row r="1380" spans="1:5" ht="30">
      <c r="A1380" s="319">
        <v>920323</v>
      </c>
      <c r="B1380" s="352" t="s">
        <v>24142</v>
      </c>
      <c r="C1380" s="353" t="s">
        <v>1120</v>
      </c>
      <c r="D1380" s="353">
        <v>14674.06</v>
      </c>
      <c r="E1380" s="321"/>
    </row>
    <row r="1381" spans="1:5" ht="30">
      <c r="A1381" s="319">
        <v>920324</v>
      </c>
      <c r="B1381" s="352" t="s">
        <v>24143</v>
      </c>
      <c r="C1381" s="353" t="s">
        <v>1120</v>
      </c>
      <c r="D1381" s="353">
        <v>2213.46</v>
      </c>
      <c r="E1381" s="321"/>
    </row>
    <row r="1382" spans="1:5" ht="30">
      <c r="A1382" s="320">
        <v>920325</v>
      </c>
      <c r="B1382" s="320" t="s">
        <v>24144</v>
      </c>
      <c r="C1382" s="295" t="s">
        <v>1120</v>
      </c>
      <c r="D1382" s="296">
        <v>4007.94</v>
      </c>
      <c r="E1382" s="321"/>
    </row>
    <row r="1383" spans="1:5">
      <c r="A1383" s="320">
        <v>920326</v>
      </c>
      <c r="B1383" s="320" t="s">
        <v>24145</v>
      </c>
      <c r="C1383" s="295" t="s">
        <v>1120</v>
      </c>
      <c r="D1383" s="296">
        <v>1627.16</v>
      </c>
      <c r="E1383" s="321"/>
    </row>
    <row r="1384" spans="1:5" ht="30">
      <c r="A1384" s="320">
        <v>920327</v>
      </c>
      <c r="B1384" s="320" t="s">
        <v>24146</v>
      </c>
      <c r="C1384" s="295" t="s">
        <v>1120</v>
      </c>
      <c r="D1384" s="296">
        <v>1627.16</v>
      </c>
      <c r="E1384" s="321"/>
    </row>
    <row r="1385" spans="1:5" ht="30">
      <c r="A1385" s="320">
        <v>920328</v>
      </c>
      <c r="B1385" s="320" t="s">
        <v>24147</v>
      </c>
      <c r="C1385" s="295" t="s">
        <v>1120</v>
      </c>
      <c r="D1385" s="296">
        <v>3083.03</v>
      </c>
      <c r="E1385" s="321"/>
    </row>
    <row r="1386" spans="1:5">
      <c r="A1386" s="320">
        <v>93</v>
      </c>
      <c r="B1386" s="320" t="s">
        <v>1121</v>
      </c>
      <c r="C1386" s="295"/>
      <c r="D1386" s="296"/>
      <c r="E1386" s="321"/>
    </row>
    <row r="1387" spans="1:5">
      <c r="A1387" s="320">
        <v>9302</v>
      </c>
      <c r="B1387" s="320" t="s">
        <v>1122</v>
      </c>
      <c r="C1387" s="295"/>
      <c r="D1387" s="296"/>
      <c r="E1387" s="321"/>
    </row>
    <row r="1388" spans="1:5" ht="30">
      <c r="A1388" s="320">
        <v>930213</v>
      </c>
      <c r="B1388" s="320" t="s">
        <v>1123</v>
      </c>
      <c r="C1388" s="295" t="s">
        <v>112</v>
      </c>
      <c r="D1388" s="296">
        <v>705.72</v>
      </c>
      <c r="E1388" s="321"/>
    </row>
    <row r="1389" spans="1:5" ht="30">
      <c r="A1389" s="320">
        <v>930214</v>
      </c>
      <c r="B1389" s="320" t="s">
        <v>1124</v>
      </c>
      <c r="C1389" s="295" t="s">
        <v>112</v>
      </c>
      <c r="D1389" s="296">
        <v>1404.48</v>
      </c>
      <c r="E1389" s="354"/>
    </row>
    <row r="1390" spans="1:5" ht="15" customHeight="1">
      <c r="A1390" s="320">
        <v>930218</v>
      </c>
      <c r="B1390" s="320" t="s">
        <v>1125</v>
      </c>
      <c r="C1390" s="295" t="s">
        <v>112</v>
      </c>
      <c r="D1390" s="296">
        <v>600.99</v>
      </c>
      <c r="E1390" s="354"/>
    </row>
    <row r="1391" spans="1:5" ht="30">
      <c r="A1391" s="320">
        <v>930219</v>
      </c>
      <c r="B1391" s="320" t="s">
        <v>1126</v>
      </c>
      <c r="C1391" s="295" t="s">
        <v>112</v>
      </c>
      <c r="D1391" s="296">
        <v>646.86</v>
      </c>
      <c r="E1391" s="321"/>
    </row>
    <row r="1392" spans="1:5" ht="30">
      <c r="A1392" s="320">
        <v>930220</v>
      </c>
      <c r="B1392" s="320" t="s">
        <v>1127</v>
      </c>
      <c r="C1392" s="295" t="s">
        <v>112</v>
      </c>
      <c r="D1392" s="296">
        <v>814.53</v>
      </c>
      <c r="E1392" s="321"/>
    </row>
    <row r="1393" spans="1:5">
      <c r="A1393" s="320">
        <v>95</v>
      </c>
      <c r="B1393" s="320" t="s">
        <v>1128</v>
      </c>
      <c r="C1393" s="295"/>
      <c r="D1393" s="296"/>
      <c r="E1393" s="321"/>
    </row>
    <row r="1394" spans="1:5">
      <c r="A1394" s="320">
        <v>9501</v>
      </c>
      <c r="B1394" s="320" t="s">
        <v>1129</v>
      </c>
      <c r="C1394" s="295"/>
      <c r="D1394" s="296"/>
      <c r="E1394" s="321"/>
    </row>
    <row r="1395" spans="1:5" ht="30">
      <c r="A1395" s="320">
        <v>950101</v>
      </c>
      <c r="B1395" s="320" t="s">
        <v>4003</v>
      </c>
      <c r="C1395" s="295" t="s">
        <v>107</v>
      </c>
      <c r="D1395" s="296">
        <v>2.5299999999999998</v>
      </c>
      <c r="E1395" s="321"/>
    </row>
    <row r="1396" spans="1:5" ht="30">
      <c r="A1396" s="319">
        <v>950102</v>
      </c>
      <c r="B1396" s="352" t="s">
        <v>4004</v>
      </c>
      <c r="C1396" s="353" t="s">
        <v>107</v>
      </c>
      <c r="D1396" s="353">
        <v>10.41</v>
      </c>
      <c r="E1396" s="321"/>
    </row>
    <row r="1397" spans="1:5">
      <c r="A1397" s="319"/>
      <c r="B1397" s="352"/>
      <c r="C1397" s="353"/>
      <c r="D1397" s="353"/>
      <c r="E1397" s="321"/>
    </row>
    <row r="1398" spans="1:5" ht="45">
      <c r="A1398" s="320" t="s">
        <v>1130</v>
      </c>
      <c r="B1398" s="320"/>
      <c r="C1398" s="295"/>
      <c r="D1398" s="297"/>
      <c r="E1398" s="321"/>
    </row>
    <row r="1399" spans="1:5">
      <c r="A1399" s="319"/>
      <c r="B1399" s="352"/>
      <c r="C1399" s="353"/>
      <c r="D1399" s="353"/>
      <c r="E1399" s="321"/>
    </row>
    <row r="1400" spans="1:5">
      <c r="A1400" s="320" t="s">
        <v>183</v>
      </c>
      <c r="B1400" s="320" t="s">
        <v>184</v>
      </c>
      <c r="C1400" s="295" t="s">
        <v>185</v>
      </c>
      <c r="D1400" s="297" t="s">
        <v>4005</v>
      </c>
      <c r="E1400" s="321" t="s">
        <v>1131</v>
      </c>
    </row>
    <row r="1401" spans="1:5" ht="30">
      <c r="A1401" s="320">
        <v>8</v>
      </c>
      <c r="B1401" s="320" t="s">
        <v>1132</v>
      </c>
      <c r="C1401" s="295"/>
      <c r="D1401" s="297"/>
      <c r="E1401" s="321"/>
    </row>
    <row r="1402" spans="1:5">
      <c r="A1402" s="320">
        <v>801</v>
      </c>
      <c r="B1402" s="320" t="s">
        <v>1133</v>
      </c>
      <c r="C1402" s="295"/>
      <c r="D1402" s="297"/>
      <c r="E1402" s="321"/>
    </row>
    <row r="1403" spans="1:5" ht="30">
      <c r="A1403" s="320">
        <v>80124</v>
      </c>
      <c r="B1403" s="320" t="s">
        <v>1134</v>
      </c>
      <c r="C1403" s="295" t="s">
        <v>107</v>
      </c>
      <c r="D1403" s="297">
        <v>62.63</v>
      </c>
      <c r="E1403" s="321">
        <v>13.18</v>
      </c>
    </row>
    <row r="1404" spans="1:5">
      <c r="A1404" s="320">
        <v>80125</v>
      </c>
      <c r="B1404" s="320" t="s">
        <v>1135</v>
      </c>
      <c r="C1404" s="295" t="s">
        <v>107</v>
      </c>
      <c r="D1404" s="297">
        <v>28.76</v>
      </c>
      <c r="E1404" s="321">
        <v>13.18</v>
      </c>
    </row>
    <row r="1405" spans="1:5" ht="30">
      <c r="A1405" s="320">
        <v>80144</v>
      </c>
      <c r="B1405" s="320" t="s">
        <v>1136</v>
      </c>
      <c r="C1405" s="295" t="s">
        <v>107</v>
      </c>
      <c r="D1405" s="297">
        <v>19.010000000000002</v>
      </c>
      <c r="E1405" s="354">
        <v>13.18</v>
      </c>
    </row>
    <row r="1406" spans="1:5" ht="30">
      <c r="A1406" s="320">
        <v>80170</v>
      </c>
      <c r="B1406" s="320" t="s">
        <v>1137</v>
      </c>
      <c r="C1406" s="295" t="s">
        <v>107</v>
      </c>
      <c r="D1406" s="297">
        <v>133.66</v>
      </c>
      <c r="E1406" s="354">
        <v>10.86</v>
      </c>
    </row>
    <row r="1407" spans="1:5" ht="30">
      <c r="A1407" s="320">
        <v>80178</v>
      </c>
      <c r="B1407" s="320" t="s">
        <v>1138</v>
      </c>
      <c r="C1407" s="295" t="s">
        <v>107</v>
      </c>
      <c r="D1407" s="297">
        <v>131.54</v>
      </c>
      <c r="E1407" s="321">
        <v>10.86</v>
      </c>
    </row>
    <row r="1408" spans="1:5" ht="30">
      <c r="A1408" s="320">
        <v>802</v>
      </c>
      <c r="B1408" s="320" t="s">
        <v>1139</v>
      </c>
      <c r="C1408" s="295"/>
      <c r="D1408" s="297"/>
      <c r="E1408" s="354"/>
    </row>
    <row r="1409" spans="1:5" ht="30">
      <c r="A1409" s="320">
        <v>80201</v>
      </c>
      <c r="B1409" s="320" t="s">
        <v>1140</v>
      </c>
      <c r="C1409" s="295" t="s">
        <v>107</v>
      </c>
      <c r="D1409" s="297">
        <v>2.0299999999999998</v>
      </c>
      <c r="E1409" s="321">
        <v>0</v>
      </c>
    </row>
    <row r="1410" spans="1:5" ht="30">
      <c r="A1410" s="320">
        <v>80202</v>
      </c>
      <c r="B1410" s="320" t="s">
        <v>1141</v>
      </c>
      <c r="C1410" s="295" t="s">
        <v>107</v>
      </c>
      <c r="D1410" s="297">
        <v>2.0299999999999998</v>
      </c>
      <c r="E1410" s="321">
        <v>0</v>
      </c>
    </row>
    <row r="1411" spans="1:5" ht="30">
      <c r="A1411" s="320">
        <v>80276</v>
      </c>
      <c r="B1411" s="320" t="s">
        <v>1142</v>
      </c>
      <c r="C1411" s="295" t="s">
        <v>112</v>
      </c>
      <c r="D1411" s="297">
        <v>35389</v>
      </c>
      <c r="E1411" s="321">
        <v>0</v>
      </c>
    </row>
    <row r="1412" spans="1:5" ht="30">
      <c r="A1412" s="320">
        <v>807</v>
      </c>
      <c r="B1412" s="320" t="s">
        <v>1143</v>
      </c>
      <c r="C1412" s="295"/>
      <c r="D1412" s="297"/>
      <c r="E1412" s="321"/>
    </row>
    <row r="1413" spans="1:5" ht="30">
      <c r="A1413" s="320">
        <v>80716</v>
      </c>
      <c r="B1413" s="320" t="s">
        <v>1144</v>
      </c>
      <c r="C1413" s="295" t="s">
        <v>112</v>
      </c>
      <c r="D1413" s="297">
        <v>26717</v>
      </c>
      <c r="E1413" s="321">
        <v>0</v>
      </c>
    </row>
    <row r="1414" spans="1:5" ht="30">
      <c r="A1414" s="320">
        <v>860</v>
      </c>
      <c r="B1414" s="320" t="s">
        <v>1145</v>
      </c>
      <c r="C1414" s="295"/>
      <c r="D1414" s="297"/>
      <c r="E1414" s="321"/>
    </row>
    <row r="1415" spans="1:5" ht="30">
      <c r="A1415" s="320">
        <v>86030</v>
      </c>
      <c r="B1415" s="320" t="s">
        <v>1146</v>
      </c>
      <c r="C1415" s="295" t="s">
        <v>107</v>
      </c>
      <c r="D1415" s="297">
        <v>76.45</v>
      </c>
      <c r="E1415" s="321">
        <v>13.18</v>
      </c>
    </row>
    <row r="1416" spans="1:5" ht="30">
      <c r="A1416" s="319">
        <v>86049</v>
      </c>
      <c r="B1416" s="352" t="s">
        <v>1147</v>
      </c>
      <c r="C1416" s="353" t="s">
        <v>107</v>
      </c>
      <c r="D1416" s="353">
        <v>90.84</v>
      </c>
      <c r="E1416" s="321">
        <v>10.86</v>
      </c>
    </row>
    <row r="1417" spans="1:5" ht="30">
      <c r="A1417" s="320">
        <v>86096</v>
      </c>
      <c r="B1417" s="320" t="s">
        <v>1148</v>
      </c>
      <c r="C1417" s="295" t="s">
        <v>107</v>
      </c>
      <c r="D1417" s="297">
        <v>15.03</v>
      </c>
      <c r="E1417" s="321">
        <v>8.56</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dimension ref="A1:U73"/>
  <sheetViews>
    <sheetView showGridLines="0" view="pageBreakPreview" topLeftCell="A9" zoomScale="85" zoomScaleNormal="90" zoomScaleSheetLayoutView="85" workbookViewId="0">
      <selection sqref="A1:J23"/>
    </sheetView>
  </sheetViews>
  <sheetFormatPr defaultRowHeight="15" customHeight="1"/>
  <cols>
    <col min="1" max="1" width="5.85546875" customWidth="1"/>
    <col min="2" max="2" width="6" customWidth="1"/>
    <col min="3" max="4" width="12.85546875" style="39" customWidth="1"/>
    <col min="5" max="5" width="67.85546875" customWidth="1"/>
    <col min="6" max="6" width="8.7109375" style="39" customWidth="1"/>
    <col min="7" max="7" width="9.42578125" customWidth="1"/>
    <col min="8" max="8" width="11.7109375" customWidth="1"/>
    <col min="9" max="9" width="11.5703125" bestFit="1" customWidth="1"/>
    <col min="10" max="10" width="14.42578125" customWidth="1"/>
    <col min="11" max="11" width="3.85546875" customWidth="1"/>
    <col min="12" max="12" width="18.140625" bestFit="1" customWidth="1"/>
    <col min="13" max="13" width="5.140625" customWidth="1"/>
    <col min="14" max="14" width="12.42578125" bestFit="1" customWidth="1"/>
    <col min="15" max="15" width="2.5703125" customWidth="1"/>
    <col min="16" max="16" width="13.140625" bestFit="1" customWidth="1"/>
  </cols>
  <sheetData>
    <row r="1" spans="1:21" ht="60" customHeight="1">
      <c r="A1" s="1115" t="str">
        <f>GLOBAL!A1</f>
        <v>PREFEITURA MUNICIPAL DE VIANA</v>
      </c>
      <c r="B1" s="1116"/>
      <c r="C1" s="1116"/>
      <c r="D1" s="1116"/>
      <c r="E1" s="1116"/>
      <c r="F1" s="1116"/>
      <c r="G1" s="1116"/>
      <c r="H1" s="1116"/>
      <c r="I1" s="749"/>
      <c r="J1" s="750"/>
      <c r="M1" t="s">
        <v>24149</v>
      </c>
    </row>
    <row r="2" spans="1:21" ht="15" customHeight="1">
      <c r="A2" s="1117" t="str">
        <f>GLOBAL!C2</f>
        <v>OBRA: PONTO DE APOIO DOS CARROS DA GUARDA MUNICIPAL</v>
      </c>
      <c r="B2" s="1118"/>
      <c r="C2" s="1118"/>
      <c r="D2" s="1118"/>
      <c r="E2" s="1118"/>
      <c r="F2" s="1119"/>
      <c r="G2" s="751" t="s">
        <v>77</v>
      </c>
      <c r="H2" s="751" t="s">
        <v>78</v>
      </c>
      <c r="I2" s="751" t="s">
        <v>79</v>
      </c>
      <c r="J2" s="752"/>
    </row>
    <row r="3" spans="1:21" ht="15.75" customHeight="1">
      <c r="A3" s="1120"/>
      <c r="B3" s="1121"/>
      <c r="C3" s="1121"/>
      <c r="D3" s="1121"/>
      <c r="E3" s="1121"/>
      <c r="F3" s="1122"/>
      <c r="G3" s="753">
        <v>0.85</v>
      </c>
      <c r="H3" s="754">
        <v>0.27639999999999998</v>
      </c>
      <c r="I3" s="755">
        <v>43862</v>
      </c>
      <c r="J3" s="752"/>
    </row>
    <row r="4" spans="1:21" ht="15.75" customHeight="1">
      <c r="A4" s="756"/>
      <c r="B4" s="153"/>
      <c r="C4" s="153"/>
      <c r="D4" s="153"/>
      <c r="E4" s="153"/>
      <c r="F4" s="153"/>
      <c r="G4" s="153"/>
      <c r="H4" s="153"/>
      <c r="I4" s="153"/>
      <c r="J4" s="752"/>
    </row>
    <row r="5" spans="1:21" ht="25.5">
      <c r="A5" s="1112" t="s">
        <v>23</v>
      </c>
      <c r="B5" s="1113"/>
      <c r="C5" s="1114" t="s">
        <v>80</v>
      </c>
      <c r="D5" s="1113"/>
      <c r="E5" s="164" t="s">
        <v>62</v>
      </c>
      <c r="F5" s="682" t="s">
        <v>63</v>
      </c>
      <c r="G5" s="569"/>
      <c r="H5" s="181"/>
      <c r="I5" s="313"/>
      <c r="J5" s="783" t="s">
        <v>81</v>
      </c>
      <c r="U5" s="179" t="s">
        <v>7434</v>
      </c>
    </row>
    <row r="6" spans="1:21">
      <c r="A6" s="784"/>
      <c r="B6" s="111" t="s">
        <v>83</v>
      </c>
      <c r="C6" s="112" t="s">
        <v>84</v>
      </c>
      <c r="D6" s="112" t="s">
        <v>85</v>
      </c>
      <c r="E6" s="112" t="s">
        <v>86</v>
      </c>
      <c r="F6" s="112" t="s">
        <v>83</v>
      </c>
      <c r="G6" s="569" t="s">
        <v>63</v>
      </c>
      <c r="H6" s="886" t="s">
        <v>87</v>
      </c>
      <c r="I6" s="887" t="s">
        <v>88</v>
      </c>
      <c r="J6" s="785" t="s">
        <v>89</v>
      </c>
      <c r="U6" s="179" t="s">
        <v>7436</v>
      </c>
    </row>
    <row r="7" spans="1:21" ht="30">
      <c r="A7" s="758" t="str">
        <f>CONCATENATE($M$1,"-")</f>
        <v>ARQ-</v>
      </c>
      <c r="B7" s="135">
        <f>COUNTIF(B$1:B5,"&gt;0")+1</f>
        <v>1</v>
      </c>
      <c r="C7" s="110" t="s">
        <v>27</v>
      </c>
      <c r="D7" s="569" t="str">
        <f>'SINAPI-SERVIÇOS'!A6018</f>
        <v>97048</v>
      </c>
      <c r="E7" s="885" t="s">
        <v>31948</v>
      </c>
      <c r="F7" s="136" t="s">
        <v>73</v>
      </c>
      <c r="G7" s="569"/>
      <c r="H7" s="181"/>
      <c r="I7" s="313"/>
      <c r="J7" s="786">
        <f>ROUND(J22,2)</f>
        <v>2918.9</v>
      </c>
      <c r="U7" s="179" t="s">
        <v>7435</v>
      </c>
    </row>
    <row r="8" spans="1:21">
      <c r="A8" s="140"/>
      <c r="B8" s="110" t="s">
        <v>105</v>
      </c>
      <c r="C8" s="113" t="s">
        <v>27</v>
      </c>
      <c r="D8" s="419" t="str">
        <f>'SINAPI-SERVIÇOS'!A6230</f>
        <v>88315</v>
      </c>
      <c r="E8" s="381" t="str">
        <f>IF(B8="I",IF(C8="LABOR",VLOOKUP(D8,'LABOR-INSUMOS'!A:F,2,FALSE),IF(C8="SINAPI",VLOOKUP(D8,'SINAPI-INSUMOS'!A:E,2,FALSE),IF(C8="COTAÇÃO",VLOOKUP(D8,#REF!,2,FALSE)))),IF(C8="LABOR",VLOOKUP(D8,'LABOR-SERVIÇOS'!A:F,5,FALSE),IF(C8="SINAPI",VLOOKUP(D8,'SINAPI-SERVIÇOS'!A:E,2,FALSE),"outro")))</f>
        <v>SERRALHEIRO COM ENCARGOS COMPLEMENTARES</v>
      </c>
      <c r="F8" s="113" t="s">
        <v>91</v>
      </c>
      <c r="G8" s="180" t="str">
        <f>IF(B8="I",IF(C8="LABOR",VLOOKUP(D8,'LABOR-INSUMOS'!A:F,3,FALSE),IF(C8="SINAPI",VLOOKUP(D8,'SINAPI-INSUMOS'!A:E,3,FALSE),IF(C8="COTAÇÃO",VLOOKUP(D8,#REF!,3,FALSE)))),IF(C8="LABOR",VLOOKUP(D8,'LABOR-SERVIÇOS'!A:F,6,FALSE),IF(C8="SINAPI",VLOOKUP(D8,'SINAPI-SERVIÇOS'!A:E,3,FALSE),"outro")))</f>
        <v>H</v>
      </c>
      <c r="H8" s="181">
        <v>8</v>
      </c>
      <c r="I8" s="313">
        <f>IF(B8="I",IF(F8="MO",IF(C8="LABOR",ROUND(VLOOKUP(D8,'LABOR-INSUMOS'!A:F,4,FALSE)/(1+'LABOR-INSUMOS'!$E$1),2),IF(C8="SINAPI",ROUND(VLOOKUP(D8,'SINAPI-INSUMOS'!A:E,5,FALSE)/(1+'SINAPI-INSUMOS'!$E$1),2),"outro")),IF(C8="LABOR",VLOOKUP(D8,'LABOR-INSUMOS'!A:F,4,FALSE),IF(C8="SINAPI",VLOOKUP(D8,'SINAPI-INSUMOS'!A:E,5,FALSE),IF(C8="COTAÇÃO",VLOOKUP(D8,#REF!,15,FALSE))))),IF(C8="SINAPI",IF(F8="MO",ROUND(VLOOKUP(D8,'SINAPI-SERVIÇOS'!A:D,4,FALSE)/(1+'SINAPI-SERVIÇOS'!$E$1),2),VLOOKUP(D8,'SINAPI-SERVIÇOS'!A:D,4,FALSE)),"outro"))</f>
        <v>10.71</v>
      </c>
      <c r="J8" s="787">
        <f t="shared" ref="J8" si="0">ROUND(H8*I8,2)</f>
        <v>85.68</v>
      </c>
      <c r="U8" s="179" t="s">
        <v>7437</v>
      </c>
    </row>
    <row r="9" spans="1:21">
      <c r="A9" s="140"/>
      <c r="B9" s="110" t="s">
        <v>105</v>
      </c>
      <c r="C9" s="113" t="s">
        <v>27</v>
      </c>
      <c r="D9" s="419" t="str">
        <f>'SINAPI-SERVIÇOS'!A6231</f>
        <v>88316</v>
      </c>
      <c r="E9" s="381" t="str">
        <f>IF(B9="I",IF(C9="LABOR",VLOOKUP(D9,'LABOR-INSUMOS'!A:F,2,FALSE),IF(C9="SINAPI",VLOOKUP(D9,'SINAPI-INSUMOS'!A:E,2,FALSE),IF(C9="COTAÇÃO",VLOOKUP(D9,#REF!,2,FALSE)))),IF(C9="LABOR",VLOOKUP(D9,'LABOR-SERVIÇOS'!A:F,5,FALSE),IF(C9="SINAPI",VLOOKUP(D9,'SINAPI-SERVIÇOS'!A:E,2,FALSE),"outro")))</f>
        <v>SERVENTE COM ENCARGOS COMPLEMENTARES</v>
      </c>
      <c r="F9" s="113" t="s">
        <v>91</v>
      </c>
      <c r="G9" s="180" t="str">
        <f>IF(B9="I",IF(C9="LABOR",VLOOKUP(D9,'LABOR-INSUMOS'!A:F,3,FALSE),IF(C9="SINAPI",VLOOKUP(D9,'SINAPI-INSUMOS'!A:E,3,FALSE),IF(C9="COTAÇÃO",VLOOKUP(D9,#REF!,3,FALSE)))),IF(C9="LABOR",VLOOKUP(D9,'LABOR-SERVIÇOS'!A:F,6,FALSE),IF(C9="SINAPI",VLOOKUP(D9,'SINAPI-SERVIÇOS'!A:E,3,FALSE),"outro")))</f>
        <v>H</v>
      </c>
      <c r="H9" s="181">
        <v>8</v>
      </c>
      <c r="I9" s="313">
        <f>IF(B9="I",IF(F9="MO",IF(C9="LABOR",ROUND(VLOOKUP(D9,'LABOR-INSUMOS'!A:F,4,FALSE)/(1+'LABOR-INSUMOS'!$E$1),2),IF(C9="SINAPI",ROUND(VLOOKUP(D9,'SINAPI-INSUMOS'!A:E,5,FALSE)/(1+'SINAPI-INSUMOS'!$E$1),2),"outro")),IF(C9="LABOR",VLOOKUP(D9,'LABOR-INSUMOS'!A:F,4,FALSE),IF(C9="SINAPI",VLOOKUP(D9,'SINAPI-INSUMOS'!A:E,5,FALSE),IF(C9="COTAÇÃO",VLOOKUP(D9,#REF!,15,FALSE))))),IF(C9="SINAPI",IF(F9="MO",ROUND(VLOOKUP(D9,'SINAPI-SERVIÇOS'!A:D,4,FALSE)/(1+'SINAPI-SERVIÇOS'!$E$1),2),VLOOKUP(D9,'SINAPI-SERVIÇOS'!A:D,4,FALSE)),"outro"))</f>
        <v>7.7</v>
      </c>
      <c r="J9" s="787">
        <f t="shared" ref="J9:J10" si="1">ROUND(H9*I9,2)</f>
        <v>61.6</v>
      </c>
      <c r="U9" s="179" t="s">
        <v>7437</v>
      </c>
    </row>
    <row r="10" spans="1:21" ht="30">
      <c r="A10" s="140"/>
      <c r="B10" s="110" t="s">
        <v>105</v>
      </c>
      <c r="C10" s="113" t="s">
        <v>27</v>
      </c>
      <c r="D10" s="419" t="str">
        <f>'SINAPI-SERVIÇOS'!A2452</f>
        <v>98746</v>
      </c>
      <c r="E10" s="381" t="str">
        <f>IF(B10="I",IF(C10="LABOR",VLOOKUP(D10,'LABOR-INSUMOS'!A:F,2,FALSE),IF(C10="SINAPI",VLOOKUP(D10,'SINAPI-INSUMOS'!A:E,2,FALSE),IF(C10="COTAÇÃO",VLOOKUP(D10,#REF!,2,FALSE)))),IF(C10="LABOR",VLOOKUP(D10,'LABOR-SERVIÇOS'!A:F,5,FALSE),IF(C10="SINAPI",VLOOKUP(D10,'SINAPI-SERVIÇOS'!A:E,2,FALSE),"outro")))</f>
        <v>SOLDA DE TOPO EM CHAPA/PERFIL/TUBO DE AÇO CHANFRADO, ESPESSURA=1/4''. AF_06/2018</v>
      </c>
      <c r="F10" s="113" t="s">
        <v>92</v>
      </c>
      <c r="G10" s="180" t="str">
        <f>IF(B10="I",IF(C10="LABOR",VLOOKUP(D10,'LABOR-INSUMOS'!A:F,3,FALSE),IF(C10="SINAPI",VLOOKUP(D10,'SINAPI-INSUMOS'!A:E,3,FALSE),IF(C10="COTAÇÃO",VLOOKUP(D10,#REF!,3,FALSE)))),IF(C10="LABOR",VLOOKUP(D10,'LABOR-SERVIÇOS'!A:F,6,FALSE),IF(C10="SINAPI",VLOOKUP(D10,'SINAPI-SERVIÇOS'!A:E,3,FALSE),"outro")))</f>
        <v>M</v>
      </c>
      <c r="H10" s="181">
        <v>22.4</v>
      </c>
      <c r="I10" s="313" t="str">
        <f>IF(B10="I",IF(F10="MO",IF(C10="LABOR",ROUND(VLOOKUP(D10,'LABOR-INSUMOS'!A:F,4,FALSE)/(1+'LABOR-INSUMOS'!$E$1),2),IF(C10="SINAPI",ROUND(VLOOKUP(D10,'SINAPI-INSUMOS'!A:E,5,FALSE)/(1+'SINAPI-INSUMOS'!$E$1),2),"outro")),IF(C10="LABOR",VLOOKUP(D10,'LABOR-INSUMOS'!A:F,4,FALSE),IF(C10="SINAPI",VLOOKUP(D10,'SINAPI-INSUMOS'!A:E,5,FALSE),IF(C10="COTAÇÃO",VLOOKUP(D10,#REF!,15,FALSE))))),IF(C10="SINAPI",IF(F10="MO",ROUND(VLOOKUP(D10,'SINAPI-SERVIÇOS'!A:D,4,FALSE)/(1+'SINAPI-SERVIÇOS'!$E$1),2),VLOOKUP(D10,'SINAPI-SERVIÇOS'!A:D,4,FALSE)),"outro"))</f>
        <v>46,43</v>
      </c>
      <c r="J10" s="787">
        <f t="shared" si="1"/>
        <v>1040.03</v>
      </c>
      <c r="L10" s="568"/>
      <c r="M10" s="567"/>
      <c r="N10" s="567"/>
      <c r="O10" s="567"/>
      <c r="U10" s="179" t="s">
        <v>7437</v>
      </c>
    </row>
    <row r="11" spans="1:21">
      <c r="A11" s="140"/>
      <c r="B11" s="110" t="s">
        <v>90</v>
      </c>
      <c r="C11" s="113" t="s">
        <v>7505</v>
      </c>
      <c r="D11" s="419">
        <f>'LABOR-INSUMOS'!A1316</f>
        <v>100209</v>
      </c>
      <c r="E11" s="381" t="str">
        <f>'LABOR-INSUMOS'!B1316</f>
        <v>PERFIL "U" ENRIJECIDO 200 X 75 X 25 X 2,65MM (7,92KG/M)</v>
      </c>
      <c r="F11" s="113" t="s">
        <v>92</v>
      </c>
      <c r="G11" s="883" t="s">
        <v>70</v>
      </c>
      <c r="H11" s="181">
        <f>20.8*7.92</f>
        <v>164.73599999999999</v>
      </c>
      <c r="I11" s="313">
        <v>5.82</v>
      </c>
      <c r="J11" s="787">
        <f t="shared" ref="J11" si="2">ROUND(H11*I11,2)</f>
        <v>958.76</v>
      </c>
      <c r="L11" s="568"/>
      <c r="M11" s="567"/>
      <c r="N11" s="567"/>
      <c r="O11" s="567"/>
      <c r="U11" s="179" t="s">
        <v>7437</v>
      </c>
    </row>
    <row r="12" spans="1:21">
      <c r="A12" s="140"/>
      <c r="B12" s="110" t="s">
        <v>90</v>
      </c>
      <c r="C12" s="113" t="s">
        <v>27</v>
      </c>
      <c r="D12" s="419">
        <f>'SINAPI-INSUMOS'!A1861</f>
        <v>26020</v>
      </c>
      <c r="E12" s="381" t="str">
        <f>IF(B12="I",IF(C12="LABOR",VLOOKUP(D12,'LABOR-INSUMOS'!A:F,2,FALSE),IF(C12="SINAPI",VLOOKUP(D12,'SINAPI-INSUMOS'!A:E,2,FALSE),IF(C12="COTAÇÃO",VLOOKUP(D12,#REF!,2,FALSE)))),IF(C12="LABOR",VLOOKUP(D12,'LABOR-SERVIÇOS'!A:F,5,FALSE),IF(C12="SINAPI",VLOOKUP(D12,'SINAPI-SERVIÇOS'!A:E,2,FALSE),"outro")))</f>
        <v>DISCO DE LIXA PARA METAL, DIAMETRO = 180 MM, GRAO 120</v>
      </c>
      <c r="F12" s="113" t="s">
        <v>92</v>
      </c>
      <c r="G12" s="180" t="str">
        <f>IF(B12="I",IF(C12="LABOR",VLOOKUP(D12,'LABOR-INSUMOS'!A:F,3,FALSE),IF(C12="SINAPI",VLOOKUP(D12,'SINAPI-INSUMOS'!A:E,3,FALSE),IF(C12="COTAÇÃO",VLOOKUP(D12,#REF!,3,FALSE)))),IF(C12="LABOR",VLOOKUP(D12,'LABOR-SERVIÇOS'!A:F,6,FALSE),IF(C12="SINAPI",VLOOKUP(D12,'SINAPI-SERVIÇOS'!A:E,3,FALSE),"outro")))</f>
        <v xml:space="preserve">UN    </v>
      </c>
      <c r="H12" s="181">
        <v>4</v>
      </c>
      <c r="I12" s="313" t="str">
        <f>IF(B12="I",IF(F12="MO",IF(C12="LABOR",ROUND(VLOOKUP(D12,'LABOR-INSUMOS'!A:F,4,FALSE)/(1+'LABOR-INSUMOS'!$E$1),2),IF(C12="SINAPI",ROUND(VLOOKUP(D12,'SINAPI-INSUMOS'!A:E,5,FALSE)/(1+'SINAPI-INSUMOS'!$E$1),2),"outro")),IF(C12="LABOR",VLOOKUP(D12,'LABOR-INSUMOS'!A:F,4,FALSE),IF(C12="SINAPI",VLOOKUP(D12,'SINAPI-INSUMOS'!A:E,5,FALSE),IF(C12="COTAÇÃO",VLOOKUP(D12,#REF!,15,FALSE))))),IF(C12="SINAPI",IF(F12="MO",ROUND(VLOOKUP(D12,'SINAPI-SERVIÇOS'!A:D,4,FALSE)/(1+'SINAPI-SERVIÇOS'!$E$1),2),VLOOKUP(D12,'SINAPI-SERVIÇOS'!A:D,4,FALSE)),"outro"))</f>
        <v>3,89</v>
      </c>
      <c r="J12" s="787">
        <f t="shared" ref="J12" si="3">ROUND(H12*I12,2)</f>
        <v>15.56</v>
      </c>
      <c r="L12" s="568"/>
      <c r="M12" s="567"/>
      <c r="N12" s="567"/>
      <c r="O12" s="567"/>
      <c r="U12" s="179" t="s">
        <v>7437</v>
      </c>
    </row>
    <row r="13" spans="1:21">
      <c r="A13" s="788"/>
      <c r="B13" s="132"/>
      <c r="C13" s="132"/>
      <c r="D13" s="132"/>
      <c r="E13" s="183"/>
      <c r="F13" s="162"/>
      <c r="G13" s="184"/>
      <c r="H13" s="185"/>
      <c r="I13" s="186"/>
      <c r="J13" s="789"/>
      <c r="U13" s="179" t="s">
        <v>7438</v>
      </c>
    </row>
    <row r="14" spans="1:21">
      <c r="A14" s="764"/>
      <c r="B14" s="163"/>
      <c r="C14" s="163"/>
      <c r="D14" s="44"/>
      <c r="E14" s="115" t="s">
        <v>93</v>
      </c>
      <c r="F14" s="114" t="s">
        <v>94</v>
      </c>
      <c r="G14" s="114"/>
      <c r="H14" s="187" t="s">
        <v>95</v>
      </c>
      <c r="I14" s="188" t="s">
        <v>96</v>
      </c>
      <c r="J14" s="763" t="s">
        <v>17</v>
      </c>
      <c r="U14" s="179" t="s">
        <v>7439</v>
      </c>
    </row>
    <row r="15" spans="1:21">
      <c r="A15" s="764"/>
      <c r="B15" s="163"/>
      <c r="C15" s="163"/>
      <c r="D15" s="44"/>
      <c r="E15" s="116" t="s">
        <v>2329</v>
      </c>
      <c r="F15" s="180"/>
      <c r="G15" s="180"/>
      <c r="H15" s="117">
        <f>ROUND(SUMIF(F7:F11,"MO",J7:J11),2)</f>
        <v>147.28</v>
      </c>
      <c r="I15" s="182"/>
      <c r="J15" s="787"/>
      <c r="U15" s="179" t="s">
        <v>7440</v>
      </c>
    </row>
    <row r="16" spans="1:21">
      <c r="A16" s="764"/>
      <c r="B16" s="163"/>
      <c r="C16" s="163"/>
      <c r="D16" s="44"/>
      <c r="E16" s="116" t="s">
        <v>98</v>
      </c>
      <c r="F16" s="189">
        <f>$G$3</f>
        <v>0.85</v>
      </c>
      <c r="G16" s="189"/>
      <c r="H16" s="117">
        <f>ROUND(H15*F16,2)</f>
        <v>125.19</v>
      </c>
      <c r="I16" s="182"/>
      <c r="J16" s="787"/>
      <c r="U16" s="179" t="s">
        <v>7441</v>
      </c>
    </row>
    <row r="17" spans="1:21">
      <c r="A17" s="764"/>
      <c r="B17" s="163"/>
      <c r="C17" s="163"/>
      <c r="D17" s="44"/>
      <c r="E17" s="116" t="s">
        <v>99</v>
      </c>
      <c r="F17" s="189"/>
      <c r="G17" s="180"/>
      <c r="H17" s="117">
        <f>SUM(H15:H16)</f>
        <v>272.47000000000003</v>
      </c>
      <c r="I17" s="117">
        <f>ROUND(F21*H17,2)</f>
        <v>75.31</v>
      </c>
      <c r="J17" s="790">
        <f>H17+I17</f>
        <v>347.78000000000003</v>
      </c>
      <c r="U17" s="179" t="s">
        <v>7442</v>
      </c>
    </row>
    <row r="18" spans="1:21">
      <c r="A18" s="764"/>
      <c r="B18" s="163"/>
      <c r="C18" s="163"/>
      <c r="D18" s="44"/>
      <c r="E18" s="116" t="s">
        <v>100</v>
      </c>
      <c r="F18" s="180"/>
      <c r="G18" s="180"/>
      <c r="H18" s="118"/>
      <c r="I18" s="117"/>
      <c r="J18" s="790"/>
      <c r="U18" s="179" t="s">
        <v>53</v>
      </c>
    </row>
    <row r="19" spans="1:21">
      <c r="A19" s="764"/>
      <c r="B19" s="163"/>
      <c r="C19" s="163"/>
      <c r="D19" s="44"/>
      <c r="E19" s="116" t="s">
        <v>101</v>
      </c>
      <c r="F19" s="180"/>
      <c r="G19" s="180"/>
      <c r="H19" s="117">
        <f>ROUND(SUMIF(F7:F12,"MA",J7:J12),2)</f>
        <v>2014.35</v>
      </c>
      <c r="I19" s="117">
        <f>ROUND(F21*H19,2)</f>
        <v>556.77</v>
      </c>
      <c r="J19" s="790">
        <f>H19+I19</f>
        <v>2571.12</v>
      </c>
      <c r="U19" s="179" t="s">
        <v>7443</v>
      </c>
    </row>
    <row r="20" spans="1:21">
      <c r="A20" s="764"/>
      <c r="B20" s="163"/>
      <c r="C20" s="163"/>
      <c r="D20" s="44"/>
      <c r="E20" s="116" t="s">
        <v>102</v>
      </c>
      <c r="F20" s="180"/>
      <c r="G20" s="180"/>
      <c r="H20" s="117">
        <f>H19+H17</f>
        <v>2286.8199999999997</v>
      </c>
      <c r="I20" s="190"/>
      <c r="J20" s="790"/>
      <c r="U20" s="179" t="s">
        <v>7444</v>
      </c>
    </row>
    <row r="21" spans="1:21">
      <c r="A21" s="764"/>
      <c r="B21" s="163"/>
      <c r="C21" s="163"/>
      <c r="D21" s="44"/>
      <c r="E21" s="116" t="s">
        <v>103</v>
      </c>
      <c r="F21" s="189">
        <f>$H$3</f>
        <v>0.27639999999999998</v>
      </c>
      <c r="G21" s="189"/>
      <c r="H21" s="190"/>
      <c r="I21" s="182"/>
      <c r="J21" s="790"/>
      <c r="U21" s="179" t="s">
        <v>7445</v>
      </c>
    </row>
    <row r="22" spans="1:21">
      <c r="A22" s="764"/>
      <c r="B22" s="52"/>
      <c r="C22" s="52"/>
      <c r="D22" s="53"/>
      <c r="E22" s="116" t="s">
        <v>104</v>
      </c>
      <c r="F22" s="113"/>
      <c r="G22" s="180"/>
      <c r="H22" s="190"/>
      <c r="I22" s="182"/>
      <c r="J22" s="791">
        <f>ROUND(SUM(J17:J21),2)</f>
        <v>2918.9</v>
      </c>
      <c r="U22" s="179" t="s">
        <v>7446</v>
      </c>
    </row>
    <row r="23" spans="1:21">
      <c r="A23" s="792"/>
      <c r="B23" s="93"/>
      <c r="C23" s="119"/>
      <c r="D23" s="119"/>
      <c r="E23" s="120"/>
      <c r="F23" s="119"/>
      <c r="G23" s="120"/>
      <c r="H23" s="120"/>
      <c r="I23" s="120"/>
      <c r="J23" s="793"/>
      <c r="U23" s="179" t="s">
        <v>7447</v>
      </c>
    </row>
    <row r="24" spans="1:21" ht="25.5">
      <c r="A24" s="1112" t="s">
        <v>23</v>
      </c>
      <c r="B24" s="1113"/>
      <c r="C24" s="1114" t="s">
        <v>80</v>
      </c>
      <c r="D24" s="1113"/>
      <c r="E24" s="164" t="s">
        <v>62</v>
      </c>
      <c r="F24" s="682" t="s">
        <v>63</v>
      </c>
      <c r="G24" s="109"/>
      <c r="H24" s="133"/>
      <c r="I24" s="134"/>
      <c r="J24" s="783" t="s">
        <v>81</v>
      </c>
      <c r="U24" s="179" t="s">
        <v>7434</v>
      </c>
    </row>
    <row r="25" spans="1:21">
      <c r="A25" s="794"/>
      <c r="B25" s="420"/>
      <c r="C25" s="110"/>
      <c r="D25" s="110"/>
      <c r="E25" s="123"/>
      <c r="F25" s="136"/>
      <c r="G25" s="101"/>
      <c r="H25" s="102"/>
      <c r="I25" s="103"/>
      <c r="J25" s="795"/>
      <c r="U25" s="179"/>
    </row>
    <row r="26" spans="1:21">
      <c r="A26" s="784"/>
      <c r="B26" s="111" t="s">
        <v>83</v>
      </c>
      <c r="C26" s="112" t="s">
        <v>84</v>
      </c>
      <c r="D26" s="112" t="s">
        <v>85</v>
      </c>
      <c r="E26" s="112" t="s">
        <v>86</v>
      </c>
      <c r="F26" s="112" t="s">
        <v>83</v>
      </c>
      <c r="G26" s="104" t="s">
        <v>63</v>
      </c>
      <c r="H26" s="104" t="s">
        <v>87</v>
      </c>
      <c r="I26" s="104" t="s">
        <v>88</v>
      </c>
      <c r="J26" s="785" t="s">
        <v>89</v>
      </c>
      <c r="U26" s="179" t="s">
        <v>7436</v>
      </c>
    </row>
    <row r="27" spans="1:21" ht="45">
      <c r="A27" s="758" t="str">
        <f>CONCATENATE($M$1,"-")</f>
        <v>ARQ-</v>
      </c>
      <c r="B27" s="135">
        <f>COUNTIF(B$1:B25,"&gt;0")+1</f>
        <v>2</v>
      </c>
      <c r="C27" s="110" t="s">
        <v>14970</v>
      </c>
      <c r="D27" s="602" t="s">
        <v>24153</v>
      </c>
      <c r="E27" s="884" t="s">
        <v>31979</v>
      </c>
      <c r="F27" s="113" t="s">
        <v>25279</v>
      </c>
      <c r="G27" s="569"/>
      <c r="H27" s="181"/>
      <c r="I27" s="313"/>
      <c r="J27" s="786">
        <f>ROUND(J40,2)</f>
        <v>171.9</v>
      </c>
      <c r="L27" t="s">
        <v>25280</v>
      </c>
      <c r="N27" t="s">
        <v>25281</v>
      </c>
      <c r="P27" t="s">
        <v>25282</v>
      </c>
      <c r="U27" s="179" t="s">
        <v>7435</v>
      </c>
    </row>
    <row r="28" spans="1:21">
      <c r="A28" s="140"/>
      <c r="B28" s="110" t="s">
        <v>105</v>
      </c>
      <c r="C28" s="113" t="s">
        <v>27</v>
      </c>
      <c r="D28" s="419" t="str">
        <f>'SINAPI-SERVIÇOS'!A6231</f>
        <v>88316</v>
      </c>
      <c r="E28" s="381" t="str">
        <f>IF(B28="I",IF(C28="LABOR",VLOOKUP(D28,'LABOR-INSUMOS'!A:F,2,FALSE),IF(C28="SINAPI",VLOOKUP(D28,'SINAPI-INSUMOS'!A:E,2,FALSE),IF(C28="COTAÇÃO",VLOOKUP(D28,#REF!,2,FALSE)))),IF(C28="LABOR",VLOOKUP(D28,'LABOR-SERVIÇOS'!A:F,5,FALSE),IF(C28="SINAPI",VLOOKUP(D28,'SINAPI-SERVIÇOS'!A:E,2,FALSE),"outro")))</f>
        <v>SERVENTE COM ENCARGOS COMPLEMENTARES</v>
      </c>
      <c r="F28" s="113" t="s">
        <v>91</v>
      </c>
      <c r="G28" s="180" t="str">
        <f>IF(B28="I",IF(C28="LABOR",VLOOKUP(D28,'LABOR-INSUMOS'!A:F,3,FALSE),IF(C28="SINAPI",VLOOKUP(D28,'SINAPI-INSUMOS'!A:E,3,FALSE),IF(C28="COTAÇÃO",VLOOKUP(D28,#REF!,3,FALSE)))),IF(C28="LABOR",VLOOKUP(D28,'LABOR-SERVIÇOS'!A:F,6,FALSE),IF(C28="SINAPI",VLOOKUP(D28,'SINAPI-SERVIÇOS'!A:E,3,FALSE),"outro")))</f>
        <v>H</v>
      </c>
      <c r="H28" s="181">
        <v>2</v>
      </c>
      <c r="I28" s="313">
        <f>IF(B28="I",IF(F28="MO",IF(C28="LABOR",ROUND(VLOOKUP(D28,'LABOR-INSUMOS'!A:F,4,FALSE)/(1+'LABOR-INSUMOS'!$E$1),2),IF(C28="SINAPI",ROUND(VLOOKUP(D28,'SINAPI-INSUMOS'!A:E,5,FALSE)/(1+'SINAPI-INSUMOS'!$E$1),2),"outro")),IF(C28="LABOR",VLOOKUP(D28,'LABOR-INSUMOS'!A:F,4,FALSE),IF(C28="SINAPI",VLOOKUP(D28,'SINAPI-INSUMOS'!A:E,5,FALSE),IF(C28="COTAÇÃO",VLOOKUP(D28,#REF!,15,FALSE))))),IF(C28="SINAPI",IF(F28="MO",ROUND(VLOOKUP(D28,'SINAPI-SERVIÇOS'!A:D,4,FALSE)/(1+'SINAPI-SERVIÇOS'!$E$1),2),VLOOKUP(D28,'SINAPI-SERVIÇOS'!A:D,4,FALSE)),"outro"))</f>
        <v>7.7</v>
      </c>
      <c r="J28" s="787">
        <f t="shared" ref="J28:J29" si="4">ROUND(H28*I28,2)</f>
        <v>15.4</v>
      </c>
      <c r="U28" s="179" t="s">
        <v>7437</v>
      </c>
    </row>
    <row r="29" spans="1:21">
      <c r="A29" s="140"/>
      <c r="B29" s="110" t="s">
        <v>105</v>
      </c>
      <c r="C29" s="113" t="s">
        <v>27</v>
      </c>
      <c r="D29" s="419" t="str">
        <f>'SINAPI-SERVIÇOS'!A6237</f>
        <v>88323</v>
      </c>
      <c r="E29" s="381" t="str">
        <f>IF(B29="I",IF(C29="LABOR",VLOOKUP(D29,'LABOR-INSUMOS'!A:F,2,FALSE),IF(C29="SINAPI",VLOOKUP(D29,'SINAPI-INSUMOS'!A:E,2,FALSE),IF(C29="COTAÇÃO",VLOOKUP(D29,#REF!,2,FALSE)))),IF(C29="LABOR",VLOOKUP(D29,'LABOR-SERVIÇOS'!A:F,5,FALSE),IF(C29="SINAPI",VLOOKUP(D29,'SINAPI-SERVIÇOS'!A:E,2,FALSE),"outro")))</f>
        <v>TELHADISTA COM ENCARGOS COMPLEMENTARES</v>
      </c>
      <c r="F29" s="113" t="s">
        <v>91</v>
      </c>
      <c r="G29" s="180" t="str">
        <f>IF(B29="I",IF(C29="LABOR",VLOOKUP(D29,'LABOR-INSUMOS'!A:F,3,FALSE),IF(C29="SINAPI",VLOOKUP(D29,'SINAPI-INSUMOS'!A:E,3,FALSE),IF(C29="COTAÇÃO",VLOOKUP(D29,#REF!,3,FALSE)))),IF(C29="LABOR",VLOOKUP(D29,'LABOR-SERVIÇOS'!A:F,6,FALSE),IF(C29="SINAPI",VLOOKUP(D29,'SINAPI-SERVIÇOS'!A:E,3,FALSE),"outro")))</f>
        <v>H</v>
      </c>
      <c r="H29" s="181">
        <v>2</v>
      </c>
      <c r="I29" s="313">
        <f>IF(B29="I",IF(F29="MO",IF(C29="LABOR",ROUND(VLOOKUP(D29,'LABOR-INSUMOS'!A:F,4,FALSE)/(1+'LABOR-INSUMOS'!$E$1),2),IF(C29="SINAPI",ROUND(VLOOKUP(D29,'SINAPI-INSUMOS'!A:E,5,FALSE)/(1+'SINAPI-INSUMOS'!$E$1),2),"outro")),IF(C29="LABOR",VLOOKUP(D29,'LABOR-INSUMOS'!A:F,4,FALSE),IF(C29="SINAPI",VLOOKUP(D29,'SINAPI-INSUMOS'!A:E,5,FALSE),IF(C29="COTAÇÃO",VLOOKUP(D29,#REF!,15,FALSE))))),IF(C29="SINAPI",IF(F29="MO",ROUND(VLOOKUP(D29,'SINAPI-SERVIÇOS'!A:D,4,FALSE)/(1+'SINAPI-SERVIÇOS'!$E$1),2),VLOOKUP(D29,'SINAPI-SERVIÇOS'!A:D,4,FALSE)),"outro"))</f>
        <v>9.74</v>
      </c>
      <c r="J29" s="787">
        <f t="shared" si="4"/>
        <v>19.48</v>
      </c>
      <c r="U29" s="179" t="s">
        <v>7437</v>
      </c>
    </row>
    <row r="30" spans="1:21" ht="30">
      <c r="A30" s="140"/>
      <c r="B30" s="110" t="s">
        <v>105</v>
      </c>
      <c r="C30" s="113" t="s">
        <v>14970</v>
      </c>
      <c r="D30" s="883" t="s">
        <v>31977</v>
      </c>
      <c r="E30" s="931" t="s">
        <v>31969</v>
      </c>
      <c r="F30" s="113" t="s">
        <v>92</v>
      </c>
      <c r="G30" s="883" t="s">
        <v>72</v>
      </c>
      <c r="H30" s="181">
        <v>1.05</v>
      </c>
      <c r="I30" s="313">
        <v>66.8</v>
      </c>
      <c r="J30" s="787">
        <f t="shared" ref="J30" si="5">ROUND(H30*I30,2)</f>
        <v>70.14</v>
      </c>
      <c r="U30" s="179" t="s">
        <v>7437</v>
      </c>
    </row>
    <row r="31" spans="1:21">
      <c r="A31" s="788"/>
      <c r="B31" s="132"/>
      <c r="C31" s="132"/>
      <c r="D31" s="132"/>
      <c r="E31" s="183"/>
      <c r="F31" s="162"/>
      <c r="G31" s="184"/>
      <c r="H31" s="185"/>
      <c r="I31" s="186"/>
      <c r="J31" s="789"/>
      <c r="L31">
        <v>2725</v>
      </c>
      <c r="N31">
        <v>2280</v>
      </c>
      <c r="P31">
        <v>2725</v>
      </c>
      <c r="U31" s="179" t="s">
        <v>7438</v>
      </c>
    </row>
    <row r="32" spans="1:21">
      <c r="A32" s="764"/>
      <c r="B32" s="163"/>
      <c r="C32" s="163"/>
      <c r="D32" s="44"/>
      <c r="E32" s="115" t="s">
        <v>93</v>
      </c>
      <c r="F32" s="114" t="s">
        <v>94</v>
      </c>
      <c r="G32" s="114"/>
      <c r="H32" s="187" t="s">
        <v>95</v>
      </c>
      <c r="I32" s="188" t="s">
        <v>96</v>
      </c>
      <c r="J32" s="763" t="s">
        <v>17</v>
      </c>
      <c r="L32" s="689" t="e">
        <f>#REF!/L31</f>
        <v>#REF!</v>
      </c>
      <c r="N32" s="689" t="e">
        <f>#REF!/N31</f>
        <v>#REF!</v>
      </c>
      <c r="P32" s="689" t="e">
        <f>#REF!/P31</f>
        <v>#REF!</v>
      </c>
      <c r="U32" s="179" t="s">
        <v>7439</v>
      </c>
    </row>
    <row r="33" spans="1:21">
      <c r="A33" s="764"/>
      <c r="B33" s="163"/>
      <c r="C33" s="163"/>
      <c r="D33" s="44"/>
      <c r="E33" s="116" t="s">
        <v>2329</v>
      </c>
      <c r="F33" s="180"/>
      <c r="G33" s="180"/>
      <c r="H33" s="117">
        <f>ROUND(SUMIF(F27:F30,"MO",J27:J30),2)</f>
        <v>34.880000000000003</v>
      </c>
      <c r="I33" s="182"/>
      <c r="J33" s="787"/>
      <c r="U33" s="179" t="s">
        <v>7440</v>
      </c>
    </row>
    <row r="34" spans="1:21">
      <c r="A34" s="764"/>
      <c r="B34" s="163"/>
      <c r="C34" s="163"/>
      <c r="D34" s="44"/>
      <c r="E34" s="116" t="s">
        <v>98</v>
      </c>
      <c r="F34" s="189">
        <f>$G$3</f>
        <v>0.85</v>
      </c>
      <c r="G34" s="189"/>
      <c r="H34" s="117">
        <f>ROUND(H33*F34,2)</f>
        <v>29.65</v>
      </c>
      <c r="I34" s="182"/>
      <c r="J34" s="787"/>
      <c r="N34" s="690" t="e">
        <f>AVERAGE(L32,N32,P32)</f>
        <v>#REF!</v>
      </c>
      <c r="U34" s="179" t="s">
        <v>7441</v>
      </c>
    </row>
    <row r="35" spans="1:21">
      <c r="A35" s="764"/>
      <c r="B35" s="163"/>
      <c r="C35" s="163"/>
      <c r="D35" s="44"/>
      <c r="E35" s="116" t="s">
        <v>99</v>
      </c>
      <c r="F35" s="189"/>
      <c r="G35" s="180"/>
      <c r="H35" s="117">
        <f>SUM(H33:H34)</f>
        <v>64.53</v>
      </c>
      <c r="I35" s="117">
        <f>ROUND(F39*H35,2)</f>
        <v>17.84</v>
      </c>
      <c r="J35" s="790">
        <f>H35+I35</f>
        <v>82.37</v>
      </c>
      <c r="U35" s="179" t="s">
        <v>7442</v>
      </c>
    </row>
    <row r="36" spans="1:21">
      <c r="A36" s="764"/>
      <c r="B36" s="163"/>
      <c r="C36" s="163"/>
      <c r="D36" s="44"/>
      <c r="E36" s="116" t="s">
        <v>100</v>
      </c>
      <c r="F36" s="180"/>
      <c r="G36" s="180"/>
      <c r="H36" s="118"/>
      <c r="I36" s="117"/>
      <c r="J36" s="790"/>
      <c r="U36" s="179" t="s">
        <v>53</v>
      </c>
    </row>
    <row r="37" spans="1:21">
      <c r="A37" s="764"/>
      <c r="B37" s="163"/>
      <c r="C37" s="163"/>
      <c r="D37" s="44"/>
      <c r="E37" s="116" t="s">
        <v>101</v>
      </c>
      <c r="F37" s="180"/>
      <c r="G37" s="180"/>
      <c r="H37" s="117">
        <f>ROUND(SUMIF(F27:F30,"MA",J27:J30),2)</f>
        <v>70.14</v>
      </c>
      <c r="I37" s="117">
        <f>ROUND(F39*H37,2)</f>
        <v>19.39</v>
      </c>
      <c r="J37" s="790">
        <f>H37+I37</f>
        <v>89.53</v>
      </c>
      <c r="U37" s="179" t="s">
        <v>7443</v>
      </c>
    </row>
    <row r="38" spans="1:21">
      <c r="A38" s="764"/>
      <c r="B38" s="163"/>
      <c r="C38" s="163"/>
      <c r="D38" s="44"/>
      <c r="E38" s="116" t="s">
        <v>102</v>
      </c>
      <c r="F38" s="180"/>
      <c r="G38" s="180"/>
      <c r="H38" s="117">
        <f>H37+H35</f>
        <v>134.67000000000002</v>
      </c>
      <c r="I38" s="190"/>
      <c r="J38" s="790"/>
      <c r="U38" s="179" t="s">
        <v>7444</v>
      </c>
    </row>
    <row r="39" spans="1:21">
      <c r="A39" s="764"/>
      <c r="B39" s="163"/>
      <c r="C39" s="163"/>
      <c r="D39" s="44"/>
      <c r="E39" s="116" t="s">
        <v>103</v>
      </c>
      <c r="F39" s="189">
        <f>$H$3</f>
        <v>0.27639999999999998</v>
      </c>
      <c r="G39" s="189"/>
      <c r="H39" s="190"/>
      <c r="I39" s="182"/>
      <c r="J39" s="790"/>
      <c r="U39" s="179" t="s">
        <v>7445</v>
      </c>
    </row>
    <row r="40" spans="1:21">
      <c r="A40" s="764"/>
      <c r="B40" s="52"/>
      <c r="C40" s="52"/>
      <c r="D40" s="53"/>
      <c r="E40" s="116" t="s">
        <v>104</v>
      </c>
      <c r="F40" s="113"/>
      <c r="G40" s="180"/>
      <c r="H40" s="190"/>
      <c r="I40" s="182"/>
      <c r="J40" s="791">
        <f>ROUND(SUM(J35:J39),2)</f>
        <v>171.9</v>
      </c>
      <c r="U40" s="179" t="s">
        <v>7446</v>
      </c>
    </row>
    <row r="41" spans="1:21" ht="15.75" thickBot="1">
      <c r="A41" s="796"/>
      <c r="B41" s="797"/>
      <c r="C41" s="798"/>
      <c r="D41" s="798"/>
      <c r="E41" s="799"/>
      <c r="F41" s="798"/>
      <c r="G41" s="799"/>
      <c r="H41" s="799"/>
      <c r="I41" s="799"/>
      <c r="J41" s="800"/>
      <c r="U41" s="179" t="s">
        <v>7447</v>
      </c>
    </row>
    <row r="42" spans="1:21" ht="15" customHeight="1">
      <c r="A42" s="1095"/>
      <c r="B42" s="1096"/>
      <c r="C42" s="1096"/>
      <c r="D42" s="1097"/>
      <c r="E42" s="1104" t="s">
        <v>31952</v>
      </c>
      <c r="F42" s="1104"/>
      <c r="G42" s="1104"/>
      <c r="H42" s="1104"/>
      <c r="I42" s="1106" t="s">
        <v>31953</v>
      </c>
    </row>
    <row r="43" spans="1:21" ht="15" customHeight="1">
      <c r="A43" s="1098"/>
      <c r="B43" s="1099"/>
      <c r="C43" s="1099"/>
      <c r="D43" s="1100"/>
      <c r="E43" s="1105"/>
      <c r="F43" s="1105"/>
      <c r="G43" s="1105"/>
      <c r="H43" s="1105"/>
      <c r="I43" s="1107"/>
    </row>
    <row r="44" spans="1:21" ht="15" customHeight="1">
      <c r="A44" s="1098"/>
      <c r="B44" s="1099"/>
      <c r="C44" s="1099"/>
      <c r="D44" s="1100"/>
      <c r="E44" s="1105"/>
      <c r="F44" s="1105"/>
      <c r="G44" s="1105"/>
      <c r="H44" s="1105"/>
      <c r="I44" s="890">
        <f>[14]RESUMO!D40</f>
        <v>12.58</v>
      </c>
    </row>
    <row r="45" spans="1:21" ht="15" customHeight="1">
      <c r="A45" s="1101"/>
      <c r="B45" s="1102"/>
      <c r="C45" s="1102"/>
      <c r="D45" s="1103"/>
      <c r="E45" s="1105"/>
      <c r="F45" s="1105"/>
      <c r="G45" s="1105"/>
      <c r="H45" s="1105"/>
      <c r="I45" s="891" t="str">
        <f ca="1">RIGHT(CELL("nome.arquivo",I44),6)</f>
        <v>Q-COMP</v>
      </c>
    </row>
    <row r="46" spans="1:21" ht="15" customHeight="1">
      <c r="A46" s="892" t="s">
        <v>31954</v>
      </c>
      <c r="B46" s="1108" t="s">
        <v>31955</v>
      </c>
      <c r="C46" s="1108"/>
      <c r="D46" s="1108"/>
      <c r="E46" s="1108"/>
      <c r="F46" s="1108"/>
      <c r="G46" s="1108"/>
      <c r="H46" s="1108"/>
      <c r="I46" s="1109"/>
    </row>
    <row r="47" spans="1:21" ht="15" customHeight="1">
      <c r="A47" s="892" t="s">
        <v>31956</v>
      </c>
      <c r="B47" s="1110" t="s">
        <v>31957</v>
      </c>
      <c r="C47" s="1110"/>
      <c r="D47" s="1110"/>
      <c r="E47" s="1110"/>
      <c r="F47" s="1110"/>
      <c r="G47" s="1110"/>
      <c r="H47" s="1110"/>
      <c r="I47" s="1111"/>
    </row>
    <row r="48" spans="1:21" ht="15" customHeight="1">
      <c r="A48" s="893" t="str">
        <f>+[14]RESUMO!$G$1</f>
        <v>ORÇAMENTISTA: THIAGO EUGÊNIO DE MELO DIAS</v>
      </c>
      <c r="B48" s="894"/>
      <c r="C48" s="895"/>
      <c r="D48" s="896"/>
      <c r="E48" s="896"/>
      <c r="F48" s="897" t="str">
        <f>+[14]RESUMO!$G$2</f>
        <v>CREA: MG-121.601/D</v>
      </c>
      <c r="G48" s="898"/>
      <c r="H48" s="899"/>
      <c r="I48" s="900"/>
    </row>
    <row r="49" spans="1:9" ht="15" customHeight="1">
      <c r="A49" s="1089" t="s">
        <v>31958</v>
      </c>
      <c r="B49" s="1090"/>
      <c r="C49" s="1090"/>
      <c r="D49" s="1090"/>
      <c r="E49" s="1090"/>
      <c r="F49" s="1090"/>
      <c r="G49" s="1090"/>
      <c r="H49" s="1090"/>
      <c r="I49" s="1091"/>
    </row>
    <row r="50" spans="1:9" ht="15" customHeight="1">
      <c r="A50" s="901" t="s">
        <v>31959</v>
      </c>
      <c r="B50" s="902" t="s">
        <v>31960</v>
      </c>
      <c r="C50" s="1088" t="s">
        <v>31961</v>
      </c>
      <c r="D50" s="1088"/>
      <c r="E50" s="1088"/>
      <c r="F50" s="902" t="s">
        <v>73</v>
      </c>
      <c r="G50" s="903" t="s">
        <v>31962</v>
      </c>
      <c r="H50" s="904" t="s">
        <v>31963</v>
      </c>
      <c r="I50" s="905" t="s">
        <v>31964</v>
      </c>
    </row>
    <row r="51" spans="1:9" ht="15" customHeight="1">
      <c r="A51" s="906">
        <v>88316</v>
      </c>
      <c r="B51" s="907" t="s">
        <v>27</v>
      </c>
      <c r="C51" s="1092" t="str">
        <f>IF(A51="","",IF(B51="DER-ES",IF(OR(A51&lt;60000,A51&gt;60025),VLOOKUP(A51,#REF!,2,FALSE),VLOOKUP(A51,#REF!,2,FALSE)&amp;" (DMT="&amp;VLOOKUP(A51,#REF!,4,FALSE)&amp;") (XP="&amp;ROUND((N51),2)&amp;"km; XR="&amp;ROUND((O51),2)&amp;"km)"),IF(B51="SINAPI",VLOOKUP(A51,'[14]SINAPI NÃO IMPRIMIR'!$A$3:$D$100000,2,FALSE),IF(B51="IOPES",VLOOKUP(A51,#REF!,2,FALSE),IF(B51="COMP",VLOOKUP(A51,#REF!,2,FALSE),"")))))</f>
        <v>SERVENTE COM ENCARGOS COMPLEMENTARES</v>
      </c>
      <c r="D51" s="1093"/>
      <c r="E51" s="1094"/>
      <c r="F51" s="908" t="str">
        <f>IF(A51="","",IF(B51="DER-ES",VLOOKUP(A51,#REF!,3,FALSE),IF(B51="SINAPI",VLOOKUP(A51,'[14]SINAPI NÃO IMPRIMIR'!$A$1:$D$100000,3,FALSE),IF(B51="IOPES",VLOOKUP(A51,#REF!,3,FALSE),IF(B51="COMP",VLOOKUP(A51,#REF!,3,FALSE))))))</f>
        <v>H</v>
      </c>
      <c r="G51" s="909">
        <v>2</v>
      </c>
      <c r="H51" s="910" t="str">
        <f>IF(A51="","",IF(B51="DER-ES",IF(OR(A51&lt;60000,A51&gt;60025),VLOOKUP(A51,#REF!,4,FALSE),VLOOKUP(A51,#REF!,6,FALSE)*N51+VLOOKUP(A51,#REF!,7,FALSE)*O51)+VLOOKUP(A51,#REF!,8,FALSE),IF(B51="SINAPI",VLOOKUP(A51,'[14]SINAPI NÃO IMPRIMIR'!$A$1:$E$100000,4,FALSE),IF(B51="IOPES",VLOOKUP(A51,#REF!,4,FALSE),IF(B51="COMP",VLOOKUP(A51,#REF!,4,FALSE))))))</f>
        <v>13,49</v>
      </c>
      <c r="I51" s="911">
        <f>G51*H51</f>
        <v>26.98</v>
      </c>
    </row>
    <row r="52" spans="1:9" ht="15" customHeight="1">
      <c r="A52" s="912">
        <v>88323</v>
      </c>
      <c r="B52" s="907" t="s">
        <v>27</v>
      </c>
      <c r="C52" s="1092" t="str">
        <f>IF(A52="","",IF(B52="DER-ES",IF(OR(A52&lt;60000,A52&gt;60025),VLOOKUP(A52,#REF!,2,FALSE),VLOOKUP(A52,#REF!,2,FALSE)&amp;" (DMT="&amp;VLOOKUP(A52,#REF!,4,FALSE)&amp;") (XP="&amp;ROUND((N52),2)&amp;"km; XR="&amp;ROUND((O52),2)&amp;"km)"),IF(B52="SINAPI",VLOOKUP(A52,'[14]SINAPI NÃO IMPRIMIR'!$A$3:$D$100000,2,FALSE),IF(B52="IOPES",VLOOKUP(A52,#REF!,2,FALSE),IF(B52="COMP",VLOOKUP(A52,#REF!,2,FALSE),"")))))</f>
        <v>TELHADISTA COM ENCARGOS COMPLEMENTARES</v>
      </c>
      <c r="D52" s="1093"/>
      <c r="E52" s="1094"/>
      <c r="F52" s="908" t="str">
        <f>IF(A52="","",IF(B52="DER-ES",VLOOKUP(A52,#REF!,3,FALSE),IF(B52="SINAPI",VLOOKUP(A52,'[14]SINAPI NÃO IMPRIMIR'!$A$1:$D$100000,3,FALSE),IF(B52="IOPES",VLOOKUP(A52,#REF!,3,FALSE),IF(B52="COMP",VLOOKUP(A52,#REF!,3,FALSE))))))</f>
        <v>H</v>
      </c>
      <c r="G52" s="909">
        <v>2</v>
      </c>
      <c r="H52" s="910" t="str">
        <f>IF(A52="","",IF(B52="DER-ES",IF(OR(A52&lt;60000,A52&gt;60025),VLOOKUP(A52,#REF!,4,FALSE),VLOOKUP(A52,#REF!,6,FALSE)*N52+VLOOKUP(A52,#REF!,7,FALSE)*O52)+VLOOKUP(A52,#REF!,8,FALSE),IF(B52="SINAPI",VLOOKUP(A52,'[14]SINAPI NÃO IMPRIMIR'!$A$1:$E$100000,4,FALSE),IF(B52="IOPES",VLOOKUP(A52,#REF!,4,FALSE),IF(B52="COMP",VLOOKUP(A52,#REF!,4,FALSE))))))</f>
        <v>16,86</v>
      </c>
      <c r="I52" s="911">
        <f>G52*H52</f>
        <v>33.72</v>
      </c>
    </row>
    <row r="53" spans="1:9" ht="15" customHeight="1">
      <c r="A53" s="912"/>
      <c r="B53" s="913"/>
      <c r="C53" s="1087"/>
      <c r="D53" s="1087"/>
      <c r="E53" s="1087"/>
      <c r="F53" s="913"/>
      <c r="G53" s="909"/>
      <c r="H53" s="909"/>
      <c r="I53" s="911"/>
    </row>
    <row r="54" spans="1:9" ht="15" customHeight="1">
      <c r="A54" s="912"/>
      <c r="B54" s="913"/>
      <c r="C54" s="1087"/>
      <c r="D54" s="1087"/>
      <c r="E54" s="1087"/>
      <c r="F54" s="913"/>
      <c r="G54" s="914"/>
      <c r="H54" s="909"/>
      <c r="I54" s="911"/>
    </row>
    <row r="55" spans="1:9" ht="15" customHeight="1">
      <c r="A55" s="912"/>
      <c r="B55" s="913"/>
      <c r="C55" s="1087"/>
      <c r="D55" s="1087"/>
      <c r="E55" s="1087"/>
      <c r="F55" s="913"/>
      <c r="G55" s="914"/>
      <c r="H55" s="909"/>
      <c r="I55" s="911"/>
    </row>
    <row r="56" spans="1:9" ht="15" customHeight="1">
      <c r="A56" s="1078" t="s">
        <v>31965</v>
      </c>
      <c r="B56" s="1078"/>
      <c r="C56" s="1078"/>
      <c r="D56" s="1078"/>
      <c r="E56" s="1078"/>
      <c r="F56" s="1078"/>
      <c r="G56" s="1078"/>
      <c r="H56" s="1078"/>
      <c r="I56" s="911">
        <f>SUM(I51:I55)</f>
        <v>60.7</v>
      </c>
    </row>
    <row r="57" spans="1:9" ht="15" customHeight="1">
      <c r="A57" s="1080" t="s">
        <v>31966</v>
      </c>
      <c r="B57" s="1080"/>
      <c r="C57" s="1080"/>
      <c r="D57" s="1080"/>
      <c r="E57" s="1080"/>
      <c r="F57" s="1080"/>
      <c r="G57" s="1080"/>
      <c r="H57" s="1080"/>
      <c r="I57" s="1080"/>
    </row>
    <row r="58" spans="1:9" ht="15" customHeight="1">
      <c r="A58" s="901" t="s">
        <v>31959</v>
      </c>
      <c r="B58" s="902" t="s">
        <v>31960</v>
      </c>
      <c r="C58" s="1088" t="s">
        <v>31961</v>
      </c>
      <c r="D58" s="1088"/>
      <c r="E58" s="1088"/>
      <c r="F58" s="902" t="s">
        <v>73</v>
      </c>
      <c r="G58" s="903" t="s">
        <v>31962</v>
      </c>
      <c r="H58" s="904" t="s">
        <v>31963</v>
      </c>
      <c r="I58" s="905" t="s">
        <v>31964</v>
      </c>
    </row>
    <row r="59" spans="1:9" ht="15" customHeight="1">
      <c r="A59" s="915" t="s">
        <v>31967</v>
      </c>
      <c r="B59" s="916" t="s">
        <v>31968</v>
      </c>
      <c r="C59" s="1081" t="s">
        <v>31969</v>
      </c>
      <c r="D59" s="1082"/>
      <c r="E59" s="1083"/>
      <c r="F59" s="916" t="s">
        <v>31957</v>
      </c>
      <c r="G59" s="917">
        <v>1.05</v>
      </c>
      <c r="H59" s="917">
        <v>400</v>
      </c>
      <c r="I59" s="918">
        <f>G59*H59</f>
        <v>420</v>
      </c>
    </row>
    <row r="60" spans="1:9" ht="15" customHeight="1">
      <c r="A60" s="912"/>
      <c r="B60" s="913"/>
      <c r="C60" s="1084"/>
      <c r="D60" s="1085"/>
      <c r="E60" s="1086"/>
      <c r="F60" s="913"/>
      <c r="G60" s="909"/>
      <c r="H60" s="919"/>
      <c r="I60" s="911"/>
    </row>
    <row r="61" spans="1:9" ht="15" customHeight="1">
      <c r="A61" s="912"/>
      <c r="B61" s="913"/>
      <c r="C61" s="1084"/>
      <c r="D61" s="1085"/>
      <c r="E61" s="1086"/>
      <c r="F61" s="913"/>
      <c r="G61" s="909"/>
      <c r="H61" s="919"/>
      <c r="I61" s="911"/>
    </row>
    <row r="62" spans="1:9" ht="15" customHeight="1">
      <c r="A62" s="920"/>
      <c r="B62" s="913"/>
      <c r="C62" s="1084"/>
      <c r="D62" s="1085"/>
      <c r="E62" s="1086"/>
      <c r="F62" s="913"/>
      <c r="G62" s="921"/>
      <c r="H62" s="922"/>
      <c r="I62" s="911"/>
    </row>
    <row r="63" spans="1:9" ht="15" customHeight="1">
      <c r="A63" s="920"/>
      <c r="B63" s="923"/>
      <c r="C63" s="1077"/>
      <c r="D63" s="1077"/>
      <c r="E63" s="1077"/>
      <c r="F63" s="924"/>
      <c r="G63" s="921"/>
      <c r="H63" s="922"/>
      <c r="I63" s="925"/>
    </row>
    <row r="64" spans="1:9" ht="15" customHeight="1">
      <c r="A64" s="920"/>
      <c r="B64" s="923"/>
      <c r="C64" s="1077"/>
      <c r="D64" s="1077"/>
      <c r="E64" s="1077"/>
      <c r="F64" s="924"/>
      <c r="G64" s="921"/>
      <c r="H64" s="922"/>
      <c r="I64" s="925"/>
    </row>
    <row r="65" spans="1:9" ht="15" customHeight="1">
      <c r="A65" s="923"/>
      <c r="B65" s="923"/>
      <c r="C65" s="1077"/>
      <c r="D65" s="1077"/>
      <c r="E65" s="1077"/>
      <c r="F65" s="924"/>
      <c r="G65" s="921"/>
      <c r="H65" s="922"/>
      <c r="I65" s="925"/>
    </row>
    <row r="66" spans="1:9" ht="15" customHeight="1">
      <c r="A66" s="1078" t="s">
        <v>31970</v>
      </c>
      <c r="B66" s="1078"/>
      <c r="C66" s="1078"/>
      <c r="D66" s="1078"/>
      <c r="E66" s="1078"/>
      <c r="F66" s="1078"/>
      <c r="G66" s="1078"/>
      <c r="H66" s="1078"/>
      <c r="I66" s="926">
        <f>SUM(I59:I65)</f>
        <v>420</v>
      </c>
    </row>
    <row r="67" spans="1:9" ht="15" customHeight="1">
      <c r="A67" s="1079"/>
      <c r="B67" s="1079"/>
      <c r="C67" s="1079"/>
      <c r="D67" s="1079"/>
      <c r="E67" s="1079"/>
      <c r="F67" s="1079"/>
      <c r="G67" s="1079"/>
      <c r="H67" s="1079"/>
      <c r="I67" s="1079"/>
    </row>
    <row r="68" spans="1:9" ht="15" customHeight="1">
      <c r="A68" s="1080" t="s">
        <v>31971</v>
      </c>
      <c r="B68" s="1080"/>
      <c r="C68" s="1080"/>
      <c r="D68" s="1080"/>
      <c r="E68" s="1080"/>
      <c r="F68" s="1080"/>
      <c r="G68" s="1080"/>
      <c r="H68" s="1080"/>
      <c r="I68" s="1080"/>
    </row>
    <row r="69" spans="1:9" ht="15" customHeight="1">
      <c r="A69" s="1066" t="s">
        <v>31972</v>
      </c>
      <c r="B69" s="1067"/>
      <c r="C69" s="1067"/>
      <c r="D69" s="1067"/>
      <c r="E69" s="1067"/>
      <c r="F69" s="1067"/>
      <c r="G69" s="1067"/>
      <c r="H69" s="1068"/>
      <c r="I69" s="927">
        <f>I56</f>
        <v>60.7</v>
      </c>
    </row>
    <row r="70" spans="1:9" ht="15" customHeight="1">
      <c r="A70" s="1069" t="s">
        <v>31973</v>
      </c>
      <c r="B70" s="1070"/>
      <c r="C70" s="1070"/>
      <c r="D70" s="1070"/>
      <c r="E70" s="1070"/>
      <c r="F70" s="1070"/>
      <c r="G70" s="1070"/>
      <c r="H70" s="1071"/>
      <c r="I70" s="928">
        <f>I66</f>
        <v>420</v>
      </c>
    </row>
    <row r="71" spans="1:9" ht="15" customHeight="1">
      <c r="A71" s="1069" t="s">
        <v>31974</v>
      </c>
      <c r="B71" s="1070"/>
      <c r="C71" s="1070"/>
      <c r="D71" s="1070"/>
      <c r="E71" s="1070"/>
      <c r="F71" s="1070"/>
      <c r="G71" s="1070"/>
      <c r="H71" s="1071"/>
      <c r="I71" s="928">
        <f>SUM(I69:I70)</f>
        <v>480.7</v>
      </c>
    </row>
    <row r="72" spans="1:9" ht="15" customHeight="1">
      <c r="A72" s="1072" t="s">
        <v>31975</v>
      </c>
      <c r="B72" s="1073"/>
      <c r="C72" s="1073"/>
      <c r="D72" s="1073"/>
      <c r="E72" s="1073"/>
      <c r="F72" s="1073"/>
      <c r="G72" s="1073"/>
      <c r="H72" s="929">
        <f>+[14]RESUMO!$C$2/100</f>
        <v>0.26519999999999999</v>
      </c>
      <c r="I72" s="928">
        <f>+I71*H72</f>
        <v>127.48164</v>
      </c>
    </row>
    <row r="73" spans="1:9" ht="15" customHeight="1">
      <c r="A73" s="1074" t="s">
        <v>31976</v>
      </c>
      <c r="B73" s="1075"/>
      <c r="C73" s="1075"/>
      <c r="D73" s="1075"/>
      <c r="E73" s="1075"/>
      <c r="F73" s="1075"/>
      <c r="G73" s="1075"/>
      <c r="H73" s="1076"/>
      <c r="I73" s="930">
        <f>I72+I71</f>
        <v>608.18164000000002</v>
      </c>
    </row>
  </sheetData>
  <mergeCells count="37">
    <mergeCell ref="A24:B24"/>
    <mergeCell ref="C24:D24"/>
    <mergeCell ref="A1:H1"/>
    <mergeCell ref="A2:F2"/>
    <mergeCell ref="A3:F3"/>
    <mergeCell ref="A5:B5"/>
    <mergeCell ref="C5:D5"/>
    <mergeCell ref="A42:D45"/>
    <mergeCell ref="E42:H45"/>
    <mergeCell ref="I42:I43"/>
    <mergeCell ref="B46:I46"/>
    <mergeCell ref="B47:I47"/>
    <mergeCell ref="A49:I49"/>
    <mergeCell ref="C50:E50"/>
    <mergeCell ref="C51:E51"/>
    <mergeCell ref="C52:E52"/>
    <mergeCell ref="C53:E53"/>
    <mergeCell ref="C54:E54"/>
    <mergeCell ref="C55:E55"/>
    <mergeCell ref="A56:H56"/>
    <mergeCell ref="A57:I57"/>
    <mergeCell ref="C58:E58"/>
    <mergeCell ref="C59:E59"/>
    <mergeCell ref="C60:E60"/>
    <mergeCell ref="C61:E61"/>
    <mergeCell ref="C62:E62"/>
    <mergeCell ref="C63:E63"/>
    <mergeCell ref="C64:E64"/>
    <mergeCell ref="C65:E65"/>
    <mergeCell ref="A66:H66"/>
    <mergeCell ref="A67:I67"/>
    <mergeCell ref="A68:I68"/>
    <mergeCell ref="A69:H69"/>
    <mergeCell ref="A70:H70"/>
    <mergeCell ref="A71:H71"/>
    <mergeCell ref="A72:G72"/>
    <mergeCell ref="A73:H73"/>
  </mergeCells>
  <printOptions horizontalCentered="1"/>
  <pageMargins left="0.51181102362204722" right="0.51181102362204722" top="0.98425196850393704" bottom="0.78740157480314965" header="0.31496062992125984" footer="0.19685039370078741"/>
  <pageSetup paperSize="9" scale="60" orientation="landscape" r:id="rId1"/>
  <headerFooter>
    <oddFooter>&amp;RFERNANDA R. DA SILVAENGª CIVILCREA-ES n° 038888/D</oddFooter>
  </headerFooter>
  <drawing r:id="rId2"/>
</worksheet>
</file>

<file path=xl/worksheets/sheet13.xml><?xml version="1.0" encoding="utf-8"?>
<worksheet xmlns="http://schemas.openxmlformats.org/spreadsheetml/2006/main" xmlns:r="http://schemas.openxmlformats.org/officeDocument/2006/relationships">
  <dimension ref="A1:H5332"/>
  <sheetViews>
    <sheetView topLeftCell="A1858" zoomScale="120" zoomScaleNormal="120" workbookViewId="0">
      <selection activeCell="A1861" sqref="A1861"/>
    </sheetView>
  </sheetViews>
  <sheetFormatPr defaultRowHeight="15" customHeight="1"/>
  <cols>
    <col min="1" max="1" width="9" style="360" bestFit="1" customWidth="1"/>
    <col min="2" max="2" width="42.7109375" style="315" customWidth="1"/>
    <col min="3" max="3" width="9.42578125" style="61" bestFit="1" customWidth="1"/>
    <col min="4" max="4" width="15.28515625" style="61" bestFit="1" customWidth="1"/>
    <col min="5" max="5" width="16.85546875" style="61" bestFit="1" customWidth="1"/>
    <col min="6" max="6" width="9.140625" style="38"/>
  </cols>
  <sheetData>
    <row r="1" spans="1:6" ht="15" customHeight="1">
      <c r="B1" s="315" t="s">
        <v>79</v>
      </c>
      <c r="C1" s="291">
        <v>43770</v>
      </c>
      <c r="D1" s="61" t="s">
        <v>2140</v>
      </c>
      <c r="E1" s="361">
        <v>0.85860000000000003</v>
      </c>
    </row>
    <row r="2" spans="1:6" ht="15.75" customHeight="1" thickBot="1"/>
    <row r="3" spans="1:6" ht="33" customHeight="1" thickBot="1">
      <c r="A3" s="1123" t="s">
        <v>2141</v>
      </c>
      <c r="B3" s="1124"/>
      <c r="C3" s="1124"/>
      <c r="D3" s="1124"/>
      <c r="E3" s="1124"/>
      <c r="F3" s="1125"/>
    </row>
    <row r="4" spans="1:6" ht="33" customHeight="1" thickBot="1">
      <c r="A4" s="287" t="s">
        <v>183</v>
      </c>
      <c r="B4" s="316" t="s">
        <v>184</v>
      </c>
      <c r="C4" s="288" t="s">
        <v>2142</v>
      </c>
      <c r="D4" s="290" t="s">
        <v>2143</v>
      </c>
      <c r="E4" s="290" t="s">
        <v>2144</v>
      </c>
      <c r="F4" s="80" t="s">
        <v>2145</v>
      </c>
    </row>
    <row r="5" spans="1:6" ht="45">
      <c r="A5" s="61">
        <v>7325</v>
      </c>
      <c r="B5" s="38" t="s">
        <v>29056</v>
      </c>
      <c r="C5" s="61" t="s">
        <v>4030</v>
      </c>
      <c r="D5" s="61" t="s">
        <v>2472</v>
      </c>
      <c r="E5" s="61" t="s">
        <v>9865</v>
      </c>
      <c r="F5" s="292"/>
    </row>
    <row r="6" spans="1:6" ht="45">
      <c r="A6" s="61">
        <v>39847</v>
      </c>
      <c r="B6" s="38" t="s">
        <v>24869</v>
      </c>
      <c r="C6" s="61" t="s">
        <v>4025</v>
      </c>
      <c r="D6" s="61" t="s">
        <v>2472</v>
      </c>
      <c r="E6" s="61" t="s">
        <v>29057</v>
      </c>
      <c r="F6" s="293"/>
    </row>
    <row r="7" spans="1:6" ht="45">
      <c r="A7" s="61">
        <v>39844</v>
      </c>
      <c r="B7" s="38" t="s">
        <v>24870</v>
      </c>
      <c r="C7" s="61" t="s">
        <v>4025</v>
      </c>
      <c r="D7" s="61" t="s">
        <v>2472</v>
      </c>
      <c r="E7" s="61" t="s">
        <v>29058</v>
      </c>
      <c r="F7" s="292"/>
    </row>
    <row r="8" spans="1:6" ht="45">
      <c r="A8" s="61">
        <v>39846</v>
      </c>
      <c r="B8" s="38" t="s">
        <v>24871</v>
      </c>
      <c r="C8" s="61" t="s">
        <v>4025</v>
      </c>
      <c r="D8" s="61" t="s">
        <v>2472</v>
      </c>
      <c r="E8" s="61" t="s">
        <v>29059</v>
      </c>
      <c r="F8" s="293"/>
    </row>
    <row r="9" spans="1:6" ht="45">
      <c r="A9" s="61">
        <v>39838</v>
      </c>
      <c r="B9" s="38" t="s">
        <v>24872</v>
      </c>
      <c r="C9" s="61" t="s">
        <v>4025</v>
      </c>
      <c r="D9" s="61" t="s">
        <v>2472</v>
      </c>
      <c r="E9" s="61" t="s">
        <v>29060</v>
      </c>
      <c r="F9" s="292"/>
    </row>
    <row r="10" spans="1:6" ht="45">
      <c r="A10" s="61">
        <v>39839</v>
      </c>
      <c r="B10" s="38" t="s">
        <v>24873</v>
      </c>
      <c r="C10" s="61" t="s">
        <v>4025</v>
      </c>
      <c r="D10" s="61" t="s">
        <v>2472</v>
      </c>
      <c r="E10" s="61" t="s">
        <v>29061</v>
      </c>
      <c r="F10" s="293"/>
    </row>
    <row r="11" spans="1:6" ht="45">
      <c r="A11" s="61">
        <v>39841</v>
      </c>
      <c r="B11" s="38" t="s">
        <v>24874</v>
      </c>
      <c r="C11" s="61" t="s">
        <v>4025</v>
      </c>
      <c r="D11" s="61" t="s">
        <v>2472</v>
      </c>
      <c r="E11" s="61" t="s">
        <v>29062</v>
      </c>
      <c r="F11" s="292"/>
    </row>
    <row r="12" spans="1:6" ht="45">
      <c r="A12" s="61">
        <v>39842</v>
      </c>
      <c r="B12" s="38" t="s">
        <v>24875</v>
      </c>
      <c r="C12" s="61" t="s">
        <v>4025</v>
      </c>
      <c r="D12" s="61" t="s">
        <v>2472</v>
      </c>
      <c r="E12" s="61" t="s">
        <v>29063</v>
      </c>
      <c r="F12" s="293"/>
    </row>
    <row r="13" spans="1:6" ht="45">
      <c r="A13" s="61">
        <v>39843</v>
      </c>
      <c r="B13" s="38" t="s">
        <v>24876</v>
      </c>
      <c r="C13" s="61" t="s">
        <v>4025</v>
      </c>
      <c r="D13" s="61" t="s">
        <v>2472</v>
      </c>
      <c r="E13" s="61" t="s">
        <v>29064</v>
      </c>
      <c r="F13" s="292"/>
    </row>
    <row r="14" spans="1:6" ht="60">
      <c r="A14" s="61">
        <v>2404</v>
      </c>
      <c r="B14" s="38" t="s">
        <v>16427</v>
      </c>
      <c r="C14" s="61" t="s">
        <v>4026</v>
      </c>
      <c r="D14" s="61" t="s">
        <v>4027</v>
      </c>
      <c r="E14" s="61" t="s">
        <v>25202</v>
      </c>
      <c r="F14" s="293"/>
    </row>
    <row r="15" spans="1:6" ht="45">
      <c r="A15" s="61">
        <v>2720</v>
      </c>
      <c r="B15" s="38" t="s">
        <v>16428</v>
      </c>
      <c r="C15" s="61" t="s">
        <v>4023</v>
      </c>
      <c r="D15" s="61" t="s">
        <v>4027</v>
      </c>
      <c r="E15" s="61" t="s">
        <v>29065</v>
      </c>
      <c r="F15" s="292"/>
    </row>
    <row r="16" spans="1:6" ht="90">
      <c r="A16" s="61">
        <v>2719</v>
      </c>
      <c r="B16" s="38" t="s">
        <v>16429</v>
      </c>
      <c r="C16" s="61" t="s">
        <v>4023</v>
      </c>
      <c r="D16" s="61" t="s">
        <v>4027</v>
      </c>
      <c r="E16" s="61" t="s">
        <v>29066</v>
      </c>
      <c r="F16" s="293"/>
    </row>
    <row r="17" spans="1:6" ht="60">
      <c r="A17" s="61">
        <v>3378</v>
      </c>
      <c r="B17" s="38" t="s">
        <v>16430</v>
      </c>
      <c r="C17" s="61" t="s">
        <v>4025</v>
      </c>
      <c r="D17" s="61" t="s">
        <v>2472</v>
      </c>
      <c r="E17" s="61" t="s">
        <v>27978</v>
      </c>
      <c r="F17" s="292"/>
    </row>
    <row r="18" spans="1:6" ht="75">
      <c r="A18" s="61">
        <v>3380</v>
      </c>
      <c r="B18" s="38" t="s">
        <v>16431</v>
      </c>
      <c r="C18" s="61" t="s">
        <v>4025</v>
      </c>
      <c r="D18" s="61" t="s">
        <v>4024</v>
      </c>
      <c r="E18" s="61" t="s">
        <v>26624</v>
      </c>
      <c r="F18" s="293"/>
    </row>
    <row r="19" spans="1:6" ht="60">
      <c r="A19" s="61">
        <v>3379</v>
      </c>
      <c r="B19" s="38" t="s">
        <v>16433</v>
      </c>
      <c r="C19" s="61" t="s">
        <v>4025</v>
      </c>
      <c r="D19" s="61" t="s">
        <v>2472</v>
      </c>
      <c r="E19" s="61" t="s">
        <v>29067</v>
      </c>
      <c r="F19" s="292"/>
    </row>
    <row r="20" spans="1:6" ht="45">
      <c r="A20" s="61">
        <v>3346</v>
      </c>
      <c r="B20" s="38" t="s">
        <v>29068</v>
      </c>
      <c r="C20" s="61" t="s">
        <v>4023</v>
      </c>
      <c r="D20" s="61" t="s">
        <v>4027</v>
      </c>
      <c r="E20" s="61" t="s">
        <v>22425</v>
      </c>
      <c r="F20" s="293"/>
    </row>
    <row r="21" spans="1:6" ht="60">
      <c r="A21" s="61">
        <v>3348</v>
      </c>
      <c r="B21" s="38" t="s">
        <v>29069</v>
      </c>
      <c r="C21" s="61" t="s">
        <v>4023</v>
      </c>
      <c r="D21" s="61" t="s">
        <v>4027</v>
      </c>
      <c r="E21" s="61" t="s">
        <v>24593</v>
      </c>
      <c r="F21" s="292"/>
    </row>
    <row r="22" spans="1:6" ht="60">
      <c r="A22" s="61">
        <v>3345</v>
      </c>
      <c r="B22" s="38" t="s">
        <v>29070</v>
      </c>
      <c r="C22" s="61" t="s">
        <v>4023</v>
      </c>
      <c r="D22" s="61" t="s">
        <v>4027</v>
      </c>
      <c r="E22" s="61" t="s">
        <v>25487</v>
      </c>
      <c r="F22" s="293"/>
    </row>
    <row r="23" spans="1:6" ht="45">
      <c r="A23" s="61">
        <v>39833</v>
      </c>
      <c r="B23" s="38" t="s">
        <v>29071</v>
      </c>
      <c r="C23" s="61" t="s">
        <v>4023</v>
      </c>
      <c r="D23" s="61" t="s">
        <v>4027</v>
      </c>
      <c r="E23" s="61" t="s">
        <v>22444</v>
      </c>
      <c r="F23" s="292"/>
    </row>
    <row r="24" spans="1:6" ht="45">
      <c r="A24" s="61">
        <v>39834</v>
      </c>
      <c r="B24" s="38" t="s">
        <v>29072</v>
      </c>
      <c r="C24" s="61" t="s">
        <v>4023</v>
      </c>
      <c r="D24" s="61" t="s">
        <v>4027</v>
      </c>
      <c r="E24" s="61" t="s">
        <v>23323</v>
      </c>
      <c r="F24" s="293"/>
    </row>
    <row r="25" spans="1:6" ht="45">
      <c r="A25" s="61">
        <v>39835</v>
      </c>
      <c r="B25" s="38" t="s">
        <v>29073</v>
      </c>
      <c r="C25" s="61" t="s">
        <v>4023</v>
      </c>
      <c r="D25" s="61" t="s">
        <v>4027</v>
      </c>
      <c r="E25" s="61" t="s">
        <v>27305</v>
      </c>
      <c r="F25" s="292"/>
    </row>
    <row r="26" spans="1:6" ht="60">
      <c r="A26" s="61">
        <v>13382</v>
      </c>
      <c r="B26" s="38" t="s">
        <v>16434</v>
      </c>
      <c r="C26" s="61" t="s">
        <v>4025</v>
      </c>
      <c r="D26" s="61" t="s">
        <v>4027</v>
      </c>
      <c r="E26" s="61" t="s">
        <v>29074</v>
      </c>
      <c r="F26" s="293"/>
    </row>
    <row r="27" spans="1:6" ht="60">
      <c r="A27" s="61">
        <v>4126</v>
      </c>
      <c r="B27" s="38" t="s">
        <v>16435</v>
      </c>
      <c r="C27" s="61" t="s">
        <v>4025</v>
      </c>
      <c r="D27" s="61" t="s">
        <v>4027</v>
      </c>
      <c r="E27" s="61" t="s">
        <v>29075</v>
      </c>
      <c r="F27" s="292"/>
    </row>
    <row r="28" spans="1:6" ht="45">
      <c r="A28" s="61">
        <v>10615</v>
      </c>
      <c r="B28" s="38" t="s">
        <v>16436</v>
      </c>
      <c r="C28" s="61" t="s">
        <v>4025</v>
      </c>
      <c r="D28" s="61" t="s">
        <v>4024</v>
      </c>
      <c r="E28" s="61" t="s">
        <v>29076</v>
      </c>
      <c r="F28" s="293"/>
    </row>
    <row r="29" spans="1:6" ht="45">
      <c r="A29" s="61">
        <v>21136</v>
      </c>
      <c r="B29" s="38" t="s">
        <v>16437</v>
      </c>
      <c r="C29" s="61" t="s">
        <v>4029</v>
      </c>
      <c r="D29" s="61" t="s">
        <v>4027</v>
      </c>
      <c r="E29" s="61" t="s">
        <v>20923</v>
      </c>
      <c r="F29" s="292"/>
    </row>
    <row r="30" spans="1:6" ht="45">
      <c r="A30" s="61">
        <v>21128</v>
      </c>
      <c r="B30" s="38" t="s">
        <v>16438</v>
      </c>
      <c r="C30" s="61" t="s">
        <v>4029</v>
      </c>
      <c r="D30" s="61" t="s">
        <v>4027</v>
      </c>
      <c r="E30" s="61" t="s">
        <v>9058</v>
      </c>
      <c r="F30" s="293"/>
    </row>
    <row r="31" spans="1:6" ht="60">
      <c r="A31" s="61">
        <v>21130</v>
      </c>
      <c r="B31" s="38" t="s">
        <v>16439</v>
      </c>
      <c r="C31" s="61" t="s">
        <v>4029</v>
      </c>
      <c r="D31" s="61" t="s">
        <v>4027</v>
      </c>
      <c r="E31" s="61" t="s">
        <v>14946</v>
      </c>
      <c r="F31" s="292"/>
    </row>
    <row r="32" spans="1:6" ht="60">
      <c r="A32" s="61">
        <v>21135</v>
      </c>
      <c r="B32" s="38" t="s">
        <v>16440</v>
      </c>
      <c r="C32" s="61" t="s">
        <v>4029</v>
      </c>
      <c r="D32" s="61" t="s">
        <v>4027</v>
      </c>
      <c r="E32" s="61" t="s">
        <v>22570</v>
      </c>
      <c r="F32" s="293"/>
    </row>
    <row r="33" spans="1:6" ht="45">
      <c r="A33" s="61">
        <v>38605</v>
      </c>
      <c r="B33" s="38" t="s">
        <v>16441</v>
      </c>
      <c r="C33" s="61" t="s">
        <v>4025</v>
      </c>
      <c r="D33" s="61" t="s">
        <v>2472</v>
      </c>
      <c r="E33" s="61" t="s">
        <v>29077</v>
      </c>
      <c r="F33" s="292"/>
    </row>
    <row r="34" spans="1:6" ht="45">
      <c r="A34" s="61">
        <v>11270</v>
      </c>
      <c r="B34" s="38" t="s">
        <v>16442</v>
      </c>
      <c r="C34" s="61" t="s">
        <v>4025</v>
      </c>
      <c r="D34" s="61" t="s">
        <v>2472</v>
      </c>
      <c r="E34" s="61" t="s">
        <v>10558</v>
      </c>
      <c r="F34" s="293"/>
    </row>
    <row r="35" spans="1:6" ht="45">
      <c r="A35" s="61">
        <v>412</v>
      </c>
      <c r="B35" s="38" t="s">
        <v>16443</v>
      </c>
      <c r="C35" s="61" t="s">
        <v>4025</v>
      </c>
      <c r="D35" s="61" t="s">
        <v>2472</v>
      </c>
      <c r="E35" s="61" t="s">
        <v>7705</v>
      </c>
      <c r="F35" s="292"/>
    </row>
    <row r="36" spans="1:6" ht="30">
      <c r="A36" s="61">
        <v>414</v>
      </c>
      <c r="B36" s="38" t="s">
        <v>16444</v>
      </c>
      <c r="C36" s="61" t="s">
        <v>4025</v>
      </c>
      <c r="D36" s="61" t="s">
        <v>2472</v>
      </c>
      <c r="E36" s="61" t="s">
        <v>8290</v>
      </c>
      <c r="F36" s="293"/>
    </row>
    <row r="37" spans="1:6" ht="30">
      <c r="A37" s="61">
        <v>410</v>
      </c>
      <c r="B37" s="38" t="s">
        <v>16445</v>
      </c>
      <c r="C37" s="61" t="s">
        <v>4025</v>
      </c>
      <c r="D37" s="61" t="s">
        <v>2472</v>
      </c>
      <c r="E37" s="61" t="s">
        <v>8219</v>
      </c>
      <c r="F37" s="292"/>
    </row>
    <row r="38" spans="1:6" ht="30">
      <c r="A38" s="61">
        <v>411</v>
      </c>
      <c r="B38" s="38" t="s">
        <v>16446</v>
      </c>
      <c r="C38" s="61" t="s">
        <v>4025</v>
      </c>
      <c r="D38" s="61" t="s">
        <v>4024</v>
      </c>
      <c r="E38" s="61" t="s">
        <v>8424</v>
      </c>
      <c r="F38" s="293"/>
    </row>
    <row r="39" spans="1:6" ht="30">
      <c r="A39" s="61">
        <v>408</v>
      </c>
      <c r="B39" s="38" t="s">
        <v>16447</v>
      </c>
      <c r="C39" s="61" t="s">
        <v>4025</v>
      </c>
      <c r="D39" s="61" t="s">
        <v>2472</v>
      </c>
      <c r="E39" s="61" t="s">
        <v>7830</v>
      </c>
      <c r="F39" s="292"/>
    </row>
    <row r="40" spans="1:6" ht="45">
      <c r="A40" s="61">
        <v>39131</v>
      </c>
      <c r="B40" s="38" t="s">
        <v>16448</v>
      </c>
      <c r="C40" s="61" t="s">
        <v>4025</v>
      </c>
      <c r="D40" s="61" t="s">
        <v>2472</v>
      </c>
      <c r="E40" s="61" t="s">
        <v>12272</v>
      </c>
      <c r="F40" s="293"/>
    </row>
    <row r="41" spans="1:6" ht="45">
      <c r="A41" s="61">
        <v>394</v>
      </c>
      <c r="B41" s="38" t="s">
        <v>16449</v>
      </c>
      <c r="C41" s="61" t="s">
        <v>4025</v>
      </c>
      <c r="D41" s="61" t="s">
        <v>2472</v>
      </c>
      <c r="E41" s="61" t="s">
        <v>8719</v>
      </c>
      <c r="F41" s="292"/>
    </row>
    <row r="42" spans="1:6" ht="45">
      <c r="A42" s="61">
        <v>39130</v>
      </c>
      <c r="B42" s="38" t="s">
        <v>16450</v>
      </c>
      <c r="C42" s="61" t="s">
        <v>4025</v>
      </c>
      <c r="D42" s="61" t="s">
        <v>2472</v>
      </c>
      <c r="E42" s="61" t="s">
        <v>12106</v>
      </c>
      <c r="F42" s="293"/>
    </row>
    <row r="43" spans="1:6" ht="45">
      <c r="A43" s="61">
        <v>395</v>
      </c>
      <c r="B43" s="38" t="s">
        <v>16451</v>
      </c>
      <c r="C43" s="61" t="s">
        <v>4025</v>
      </c>
      <c r="D43" s="61" t="s">
        <v>2472</v>
      </c>
      <c r="E43" s="61" t="s">
        <v>12287</v>
      </c>
      <c r="F43" s="292"/>
    </row>
    <row r="44" spans="1:6" ht="45">
      <c r="A44" s="61">
        <v>39127</v>
      </c>
      <c r="B44" s="38" t="s">
        <v>16452</v>
      </c>
      <c r="C44" s="61" t="s">
        <v>4025</v>
      </c>
      <c r="D44" s="61" t="s">
        <v>2472</v>
      </c>
      <c r="E44" s="61" t="s">
        <v>8459</v>
      </c>
      <c r="F44" s="293"/>
    </row>
    <row r="45" spans="1:6" ht="45">
      <c r="A45" s="61">
        <v>392</v>
      </c>
      <c r="B45" s="38" t="s">
        <v>16453</v>
      </c>
      <c r="C45" s="61" t="s">
        <v>4025</v>
      </c>
      <c r="D45" s="61" t="s">
        <v>2472</v>
      </c>
      <c r="E45" s="61" t="s">
        <v>13731</v>
      </c>
      <c r="F45" s="292"/>
    </row>
    <row r="46" spans="1:6" ht="45">
      <c r="A46" s="61">
        <v>39129</v>
      </c>
      <c r="B46" s="38" t="s">
        <v>16454</v>
      </c>
      <c r="C46" s="61" t="s">
        <v>4025</v>
      </c>
      <c r="D46" s="61" t="s">
        <v>2472</v>
      </c>
      <c r="E46" s="61" t="s">
        <v>13199</v>
      </c>
      <c r="F46" s="293"/>
    </row>
    <row r="47" spans="1:6" ht="45">
      <c r="A47" s="61">
        <v>393</v>
      </c>
      <c r="B47" s="38" t="s">
        <v>16455</v>
      </c>
      <c r="C47" s="61" t="s">
        <v>4025</v>
      </c>
      <c r="D47" s="61" t="s">
        <v>4024</v>
      </c>
      <c r="E47" s="61" t="s">
        <v>14098</v>
      </c>
      <c r="F47" s="292"/>
    </row>
    <row r="48" spans="1:6" ht="45">
      <c r="A48" s="61">
        <v>39133</v>
      </c>
      <c r="B48" s="38" t="s">
        <v>16456</v>
      </c>
      <c r="C48" s="61" t="s">
        <v>4025</v>
      </c>
      <c r="D48" s="61" t="s">
        <v>2472</v>
      </c>
      <c r="E48" s="61" t="s">
        <v>23786</v>
      </c>
      <c r="F48" s="293"/>
    </row>
    <row r="49" spans="1:6" ht="45">
      <c r="A49" s="61">
        <v>397</v>
      </c>
      <c r="B49" s="38" t="s">
        <v>16457</v>
      </c>
      <c r="C49" s="61" t="s">
        <v>4025</v>
      </c>
      <c r="D49" s="61" t="s">
        <v>2472</v>
      </c>
      <c r="E49" s="61" t="s">
        <v>7734</v>
      </c>
      <c r="F49" s="292"/>
    </row>
    <row r="50" spans="1:6" ht="45">
      <c r="A50" s="61">
        <v>39132</v>
      </c>
      <c r="B50" s="38" t="s">
        <v>16458</v>
      </c>
      <c r="C50" s="61" t="s">
        <v>4025</v>
      </c>
      <c r="D50" s="61" t="s">
        <v>2472</v>
      </c>
      <c r="E50" s="61" t="s">
        <v>22029</v>
      </c>
      <c r="F50" s="293"/>
    </row>
    <row r="51" spans="1:6" ht="45">
      <c r="A51" s="61">
        <v>396</v>
      </c>
      <c r="B51" s="38" t="s">
        <v>16459</v>
      </c>
      <c r="C51" s="61" t="s">
        <v>4025</v>
      </c>
      <c r="D51" s="61" t="s">
        <v>2472</v>
      </c>
      <c r="E51" s="61" t="s">
        <v>13210</v>
      </c>
      <c r="F51" s="292"/>
    </row>
    <row r="52" spans="1:6" ht="45">
      <c r="A52" s="61">
        <v>39135</v>
      </c>
      <c r="B52" s="38" t="s">
        <v>16460</v>
      </c>
      <c r="C52" s="61" t="s">
        <v>4025</v>
      </c>
      <c r="D52" s="61" t="s">
        <v>2472</v>
      </c>
      <c r="E52" s="61" t="s">
        <v>8670</v>
      </c>
      <c r="F52" s="293"/>
    </row>
    <row r="53" spans="1:6" ht="45">
      <c r="A53" s="61">
        <v>39128</v>
      </c>
      <c r="B53" s="38" t="s">
        <v>16461</v>
      </c>
      <c r="C53" s="61" t="s">
        <v>4025</v>
      </c>
      <c r="D53" s="61" t="s">
        <v>2472</v>
      </c>
      <c r="E53" s="61" t="s">
        <v>8334</v>
      </c>
      <c r="F53" s="292"/>
    </row>
    <row r="54" spans="1:6" ht="45">
      <c r="A54" s="61">
        <v>400</v>
      </c>
      <c r="B54" s="38" t="s">
        <v>16462</v>
      </c>
      <c r="C54" s="61" t="s">
        <v>4025</v>
      </c>
      <c r="D54" s="61" t="s">
        <v>2472</v>
      </c>
      <c r="E54" s="61" t="s">
        <v>8708</v>
      </c>
      <c r="F54" s="293"/>
    </row>
    <row r="55" spans="1:6" ht="45">
      <c r="A55" s="61">
        <v>39125</v>
      </c>
      <c r="B55" s="38" t="s">
        <v>16463</v>
      </c>
      <c r="C55" s="61" t="s">
        <v>4025</v>
      </c>
      <c r="D55" s="61" t="s">
        <v>2472</v>
      </c>
      <c r="E55" s="61" t="s">
        <v>8334</v>
      </c>
      <c r="F55" s="292"/>
    </row>
    <row r="56" spans="1:6" ht="45">
      <c r="A56" s="61">
        <v>39134</v>
      </c>
      <c r="B56" s="38" t="s">
        <v>16464</v>
      </c>
      <c r="C56" s="61" t="s">
        <v>4025</v>
      </c>
      <c r="D56" s="61" t="s">
        <v>2472</v>
      </c>
      <c r="E56" s="61" t="s">
        <v>7948</v>
      </c>
      <c r="F56" s="293"/>
    </row>
    <row r="57" spans="1:6" ht="45">
      <c r="A57" s="61">
        <v>398</v>
      </c>
      <c r="B57" s="38" t="s">
        <v>16466</v>
      </c>
      <c r="C57" s="61" t="s">
        <v>4025</v>
      </c>
      <c r="D57" s="61" t="s">
        <v>2472</v>
      </c>
      <c r="E57" s="61" t="s">
        <v>13764</v>
      </c>
      <c r="F57" s="292"/>
    </row>
    <row r="58" spans="1:6" ht="45">
      <c r="A58" s="61">
        <v>39126</v>
      </c>
      <c r="B58" s="38" t="s">
        <v>16467</v>
      </c>
      <c r="C58" s="61" t="s">
        <v>4025</v>
      </c>
      <c r="D58" s="61" t="s">
        <v>2472</v>
      </c>
      <c r="E58" s="61" t="s">
        <v>8571</v>
      </c>
      <c r="F58" s="293"/>
    </row>
    <row r="59" spans="1:6" ht="45">
      <c r="A59" s="61">
        <v>399</v>
      </c>
      <c r="B59" s="38" t="s">
        <v>16469</v>
      </c>
      <c r="C59" s="61" t="s">
        <v>4025</v>
      </c>
      <c r="D59" s="61" t="s">
        <v>2472</v>
      </c>
      <c r="E59" s="61" t="s">
        <v>8630</v>
      </c>
      <c r="F59" s="292"/>
    </row>
    <row r="60" spans="1:6" ht="45">
      <c r="A60" s="61">
        <v>39158</v>
      </c>
      <c r="B60" s="38" t="s">
        <v>16470</v>
      </c>
      <c r="C60" s="61" t="s">
        <v>4025</v>
      </c>
      <c r="D60" s="61" t="s">
        <v>2472</v>
      </c>
      <c r="E60" s="61" t="s">
        <v>22428</v>
      </c>
      <c r="F60" s="293"/>
    </row>
    <row r="61" spans="1:6" ht="30">
      <c r="A61" s="61">
        <v>39141</v>
      </c>
      <c r="B61" s="38" t="s">
        <v>16471</v>
      </c>
      <c r="C61" s="61" t="s">
        <v>4025</v>
      </c>
      <c r="D61" s="61" t="s">
        <v>2472</v>
      </c>
      <c r="E61" s="61" t="s">
        <v>8134</v>
      </c>
      <c r="F61" s="292"/>
    </row>
    <row r="62" spans="1:6" ht="30">
      <c r="A62" s="61">
        <v>39140</v>
      </c>
      <c r="B62" s="38" t="s">
        <v>16472</v>
      </c>
      <c r="C62" s="61" t="s">
        <v>4025</v>
      </c>
      <c r="D62" s="61" t="s">
        <v>2472</v>
      </c>
      <c r="E62" s="61" t="s">
        <v>8096</v>
      </c>
      <c r="F62" s="293"/>
    </row>
    <row r="63" spans="1:6" ht="30">
      <c r="A63" s="61">
        <v>39137</v>
      </c>
      <c r="B63" s="38" t="s">
        <v>16473</v>
      </c>
      <c r="C63" s="61" t="s">
        <v>4025</v>
      </c>
      <c r="D63" s="61" t="s">
        <v>2472</v>
      </c>
      <c r="E63" s="61" t="s">
        <v>8552</v>
      </c>
      <c r="F63" s="292"/>
    </row>
    <row r="64" spans="1:6" ht="30">
      <c r="A64" s="61">
        <v>39139</v>
      </c>
      <c r="B64" s="38" t="s">
        <v>16474</v>
      </c>
      <c r="C64" s="61" t="s">
        <v>4025</v>
      </c>
      <c r="D64" s="61" t="s">
        <v>2472</v>
      </c>
      <c r="E64" s="61" t="s">
        <v>8373</v>
      </c>
      <c r="F64" s="293"/>
    </row>
    <row r="65" spans="1:6" ht="30">
      <c r="A65" s="61">
        <v>39143</v>
      </c>
      <c r="B65" s="38" t="s">
        <v>16475</v>
      </c>
      <c r="C65" s="61" t="s">
        <v>4025</v>
      </c>
      <c r="D65" s="61" t="s">
        <v>2472</v>
      </c>
      <c r="E65" s="61" t="s">
        <v>7943</v>
      </c>
      <c r="F65" s="292"/>
    </row>
    <row r="66" spans="1:6" ht="30">
      <c r="A66" s="61">
        <v>39142</v>
      </c>
      <c r="B66" s="38" t="s">
        <v>16476</v>
      </c>
      <c r="C66" s="61" t="s">
        <v>4025</v>
      </c>
      <c r="D66" s="61" t="s">
        <v>2472</v>
      </c>
      <c r="E66" s="61" t="s">
        <v>13728</v>
      </c>
      <c r="F66" s="293"/>
    </row>
    <row r="67" spans="1:6" ht="30">
      <c r="A67" s="61">
        <v>39138</v>
      </c>
      <c r="B67" s="38" t="s">
        <v>16477</v>
      </c>
      <c r="C67" s="61" t="s">
        <v>4025</v>
      </c>
      <c r="D67" s="61" t="s">
        <v>2472</v>
      </c>
      <c r="E67" s="61" t="s">
        <v>8905</v>
      </c>
      <c r="F67" s="292"/>
    </row>
    <row r="68" spans="1:6" ht="30">
      <c r="A68" s="61">
        <v>39136</v>
      </c>
      <c r="B68" s="38" t="s">
        <v>16478</v>
      </c>
      <c r="C68" s="61" t="s">
        <v>4025</v>
      </c>
      <c r="D68" s="61" t="s">
        <v>2472</v>
      </c>
      <c r="E68" s="61" t="s">
        <v>8545</v>
      </c>
      <c r="F68" s="293"/>
    </row>
    <row r="69" spans="1:6" ht="30">
      <c r="A69" s="61">
        <v>39144</v>
      </c>
      <c r="B69" s="38" t="s">
        <v>16479</v>
      </c>
      <c r="C69" s="61" t="s">
        <v>4025</v>
      </c>
      <c r="D69" s="61" t="s">
        <v>2472</v>
      </c>
      <c r="E69" s="61" t="s">
        <v>12287</v>
      </c>
      <c r="F69" s="292"/>
    </row>
    <row r="70" spans="1:6" ht="30">
      <c r="A70" s="61">
        <v>39145</v>
      </c>
      <c r="B70" s="38" t="s">
        <v>16480</v>
      </c>
      <c r="C70" s="61" t="s">
        <v>4025</v>
      </c>
      <c r="D70" s="61" t="s">
        <v>2472</v>
      </c>
      <c r="E70" s="61" t="s">
        <v>29078</v>
      </c>
      <c r="F70" s="293"/>
    </row>
    <row r="71" spans="1:6" ht="45">
      <c r="A71" s="61">
        <v>12615</v>
      </c>
      <c r="B71" s="38" t="s">
        <v>16481</v>
      </c>
      <c r="C71" s="61" t="s">
        <v>4025</v>
      </c>
      <c r="D71" s="61" t="s">
        <v>4027</v>
      </c>
      <c r="E71" s="61" t="s">
        <v>28920</v>
      </c>
      <c r="F71" s="292"/>
    </row>
    <row r="72" spans="1:6" ht="45">
      <c r="A72" s="61">
        <v>11927</v>
      </c>
      <c r="B72" s="38" t="s">
        <v>16482</v>
      </c>
      <c r="C72" s="61" t="s">
        <v>4025</v>
      </c>
      <c r="D72" s="61" t="s">
        <v>2472</v>
      </c>
      <c r="E72" s="61" t="s">
        <v>10121</v>
      </c>
      <c r="F72" s="293"/>
    </row>
    <row r="73" spans="1:6" ht="45">
      <c r="A73" s="61">
        <v>11928</v>
      </c>
      <c r="B73" s="38" t="s">
        <v>16483</v>
      </c>
      <c r="C73" s="61" t="s">
        <v>4025</v>
      </c>
      <c r="D73" s="61" t="s">
        <v>2472</v>
      </c>
      <c r="E73" s="61" t="s">
        <v>13892</v>
      </c>
      <c r="F73" s="292"/>
    </row>
    <row r="74" spans="1:6" ht="45">
      <c r="A74" s="61">
        <v>11929</v>
      </c>
      <c r="B74" s="38" t="s">
        <v>16484</v>
      </c>
      <c r="C74" s="61" t="s">
        <v>4025</v>
      </c>
      <c r="D74" s="61" t="s">
        <v>2472</v>
      </c>
      <c r="E74" s="61" t="s">
        <v>13710</v>
      </c>
      <c r="F74" s="293"/>
    </row>
    <row r="75" spans="1:6" ht="30">
      <c r="A75" s="61">
        <v>36801</v>
      </c>
      <c r="B75" s="38" t="s">
        <v>16485</v>
      </c>
      <c r="C75" s="61" t="s">
        <v>4025</v>
      </c>
      <c r="D75" s="61" t="s">
        <v>2472</v>
      </c>
      <c r="E75" s="61" t="s">
        <v>19968</v>
      </c>
      <c r="F75" s="292"/>
    </row>
    <row r="76" spans="1:6" ht="45">
      <c r="A76" s="61">
        <v>36246</v>
      </c>
      <c r="B76" s="38" t="s">
        <v>16486</v>
      </c>
      <c r="C76" s="61" t="s">
        <v>4029</v>
      </c>
      <c r="D76" s="61" t="s">
        <v>2472</v>
      </c>
      <c r="E76" s="61" t="s">
        <v>13212</v>
      </c>
      <c r="F76" s="293"/>
    </row>
    <row r="77" spans="1:6" ht="30">
      <c r="A77" s="61">
        <v>37600</v>
      </c>
      <c r="B77" s="38" t="s">
        <v>16487</v>
      </c>
      <c r="C77" s="61" t="s">
        <v>4025</v>
      </c>
      <c r="D77" s="61" t="s">
        <v>4027</v>
      </c>
      <c r="E77" s="61" t="s">
        <v>24879</v>
      </c>
      <c r="F77" s="292"/>
    </row>
    <row r="78" spans="1:6" ht="30">
      <c r="A78" s="61">
        <v>37599</v>
      </c>
      <c r="B78" s="38" t="s">
        <v>16488</v>
      </c>
      <c r="C78" s="61" t="s">
        <v>4025</v>
      </c>
      <c r="D78" s="61" t="s">
        <v>4027</v>
      </c>
      <c r="E78" s="61" t="s">
        <v>24825</v>
      </c>
      <c r="F78" s="293"/>
    </row>
    <row r="79" spans="1:6" ht="30">
      <c r="A79" s="61">
        <v>1</v>
      </c>
      <c r="B79" s="38" t="s">
        <v>16489</v>
      </c>
      <c r="C79" s="61" t="s">
        <v>4030</v>
      </c>
      <c r="D79" s="61" t="s">
        <v>4024</v>
      </c>
      <c r="E79" s="61" t="s">
        <v>29079</v>
      </c>
      <c r="F79" s="292"/>
    </row>
    <row r="80" spans="1:6" ht="30">
      <c r="A80" s="61">
        <v>3</v>
      </c>
      <c r="B80" s="38" t="s">
        <v>16490</v>
      </c>
      <c r="C80" s="61" t="s">
        <v>4031</v>
      </c>
      <c r="D80" s="61" t="s">
        <v>2472</v>
      </c>
      <c r="E80" s="61" t="s">
        <v>11117</v>
      </c>
      <c r="F80" s="293"/>
    </row>
    <row r="81" spans="1:6">
      <c r="A81" s="61">
        <v>26</v>
      </c>
      <c r="B81" s="38" t="s">
        <v>16491</v>
      </c>
      <c r="C81" s="61" t="s">
        <v>4030</v>
      </c>
      <c r="D81" s="61" t="s">
        <v>2472</v>
      </c>
      <c r="E81" s="61" t="s">
        <v>21864</v>
      </c>
      <c r="F81" s="292"/>
    </row>
    <row r="82" spans="1:6">
      <c r="A82" s="61">
        <v>20</v>
      </c>
      <c r="B82" s="38" t="s">
        <v>16492</v>
      </c>
      <c r="C82" s="61" t="s">
        <v>4030</v>
      </c>
      <c r="D82" s="61" t="s">
        <v>4024</v>
      </c>
      <c r="E82" s="61" t="s">
        <v>8472</v>
      </c>
      <c r="F82" s="293"/>
    </row>
    <row r="83" spans="1:6">
      <c r="A83" s="61">
        <v>21</v>
      </c>
      <c r="B83" s="38" t="s">
        <v>16493</v>
      </c>
      <c r="C83" s="61" t="s">
        <v>4030</v>
      </c>
      <c r="D83" s="61" t="s">
        <v>2472</v>
      </c>
      <c r="E83" s="61" t="s">
        <v>8472</v>
      </c>
      <c r="F83" s="292"/>
    </row>
    <row r="84" spans="1:6">
      <c r="A84" s="61">
        <v>24</v>
      </c>
      <c r="B84" s="38" t="s">
        <v>16494</v>
      </c>
      <c r="C84" s="61" t="s">
        <v>4030</v>
      </c>
      <c r="D84" s="61" t="s">
        <v>2472</v>
      </c>
      <c r="E84" s="61" t="s">
        <v>8472</v>
      </c>
      <c r="F84" s="293"/>
    </row>
    <row r="85" spans="1:6">
      <c r="A85" s="61">
        <v>25</v>
      </c>
      <c r="B85" s="38" t="s">
        <v>16495</v>
      </c>
      <c r="C85" s="61" t="s">
        <v>4030</v>
      </c>
      <c r="D85" s="61" t="s">
        <v>2472</v>
      </c>
      <c r="E85" s="61" t="s">
        <v>8472</v>
      </c>
      <c r="F85" s="292"/>
    </row>
    <row r="86" spans="1:6" ht="30">
      <c r="A86" s="61">
        <v>43065</v>
      </c>
      <c r="B86" s="38" t="s">
        <v>22620</v>
      </c>
      <c r="C86" s="61" t="s">
        <v>4030</v>
      </c>
      <c r="D86" s="61" t="s">
        <v>2472</v>
      </c>
      <c r="E86" s="61" t="s">
        <v>9030</v>
      </c>
      <c r="F86" s="293"/>
    </row>
    <row r="87" spans="1:6">
      <c r="A87" s="61">
        <v>34341</v>
      </c>
      <c r="B87" s="38" t="s">
        <v>16496</v>
      </c>
      <c r="C87" s="61" t="s">
        <v>4030</v>
      </c>
      <c r="D87" s="61" t="s">
        <v>2472</v>
      </c>
      <c r="E87" s="61" t="s">
        <v>8732</v>
      </c>
      <c r="F87" s="292"/>
    </row>
    <row r="88" spans="1:6">
      <c r="A88" s="61">
        <v>22</v>
      </c>
      <c r="B88" s="38" t="s">
        <v>16497</v>
      </c>
      <c r="C88" s="61" t="s">
        <v>4030</v>
      </c>
      <c r="D88" s="61" t="s">
        <v>2472</v>
      </c>
      <c r="E88" s="61" t="s">
        <v>9886</v>
      </c>
      <c r="F88" s="293"/>
    </row>
    <row r="89" spans="1:6">
      <c r="A89" s="61">
        <v>23</v>
      </c>
      <c r="B89" s="38" t="s">
        <v>16498</v>
      </c>
      <c r="C89" s="61" t="s">
        <v>4030</v>
      </c>
      <c r="D89" s="61" t="s">
        <v>2472</v>
      </c>
      <c r="E89" s="61" t="s">
        <v>10206</v>
      </c>
      <c r="F89" s="292"/>
    </row>
    <row r="90" spans="1:6">
      <c r="A90" s="61">
        <v>34439</v>
      </c>
      <c r="B90" s="38" t="s">
        <v>16499</v>
      </c>
      <c r="C90" s="61" t="s">
        <v>4030</v>
      </c>
      <c r="D90" s="61" t="s">
        <v>2472</v>
      </c>
      <c r="E90" s="61" t="s">
        <v>23561</v>
      </c>
      <c r="F90" s="293"/>
    </row>
    <row r="91" spans="1:6">
      <c r="A91" s="61">
        <v>34</v>
      </c>
      <c r="B91" s="38" t="s">
        <v>16500</v>
      </c>
      <c r="C91" s="61" t="s">
        <v>4030</v>
      </c>
      <c r="D91" s="61" t="s">
        <v>2472</v>
      </c>
      <c r="E91" s="61" t="s">
        <v>12187</v>
      </c>
      <c r="F91" s="292"/>
    </row>
    <row r="92" spans="1:6">
      <c r="A92" s="61">
        <v>34441</v>
      </c>
      <c r="B92" s="38" t="s">
        <v>16501</v>
      </c>
      <c r="C92" s="61" t="s">
        <v>4030</v>
      </c>
      <c r="D92" s="61" t="s">
        <v>2472</v>
      </c>
      <c r="E92" s="61" t="s">
        <v>13895</v>
      </c>
      <c r="F92" s="293"/>
    </row>
    <row r="93" spans="1:6">
      <c r="A93" s="61">
        <v>31</v>
      </c>
      <c r="B93" s="38" t="s">
        <v>16502</v>
      </c>
      <c r="C93" s="61" t="s">
        <v>4030</v>
      </c>
      <c r="D93" s="61" t="s">
        <v>2472</v>
      </c>
      <c r="E93" s="61" t="s">
        <v>10950</v>
      </c>
      <c r="F93" s="292"/>
    </row>
    <row r="94" spans="1:6">
      <c r="A94" s="61">
        <v>34443</v>
      </c>
      <c r="B94" s="38" t="s">
        <v>16504</v>
      </c>
      <c r="C94" s="61" t="s">
        <v>4030</v>
      </c>
      <c r="D94" s="61" t="s">
        <v>2472</v>
      </c>
      <c r="E94" s="61" t="s">
        <v>13895</v>
      </c>
      <c r="F94" s="293"/>
    </row>
    <row r="95" spans="1:6">
      <c r="A95" s="61">
        <v>27</v>
      </c>
      <c r="B95" s="38" t="s">
        <v>16505</v>
      </c>
      <c r="C95" s="61" t="s">
        <v>4030</v>
      </c>
      <c r="D95" s="61" t="s">
        <v>4024</v>
      </c>
      <c r="E95" s="61" t="s">
        <v>10950</v>
      </c>
      <c r="F95" s="292"/>
    </row>
    <row r="96" spans="1:6">
      <c r="A96" s="61">
        <v>34446</v>
      </c>
      <c r="B96" s="38" t="s">
        <v>16506</v>
      </c>
      <c r="C96" s="61" t="s">
        <v>4030</v>
      </c>
      <c r="D96" s="61" t="s">
        <v>2472</v>
      </c>
      <c r="E96" s="61" t="s">
        <v>13895</v>
      </c>
      <c r="F96" s="293"/>
    </row>
    <row r="97" spans="1:6">
      <c r="A97" s="61">
        <v>29</v>
      </c>
      <c r="B97" s="38" t="s">
        <v>16507</v>
      </c>
      <c r="C97" s="61" t="s">
        <v>4030</v>
      </c>
      <c r="D97" s="61" t="s">
        <v>2472</v>
      </c>
      <c r="E97" s="61" t="s">
        <v>12279</v>
      </c>
      <c r="F97" s="292"/>
    </row>
    <row r="98" spans="1:6">
      <c r="A98" s="61">
        <v>28</v>
      </c>
      <c r="B98" s="38" t="s">
        <v>16508</v>
      </c>
      <c r="C98" s="61" t="s">
        <v>4030</v>
      </c>
      <c r="D98" s="61" t="s">
        <v>2472</v>
      </c>
      <c r="E98" s="61" t="s">
        <v>24265</v>
      </c>
      <c r="F98" s="293"/>
    </row>
    <row r="99" spans="1:6">
      <c r="A99" s="61">
        <v>34449</v>
      </c>
      <c r="B99" s="38" t="s">
        <v>16509</v>
      </c>
      <c r="C99" s="61" t="s">
        <v>4030</v>
      </c>
      <c r="D99" s="61" t="s">
        <v>2472</v>
      </c>
      <c r="E99" s="61" t="s">
        <v>8472</v>
      </c>
      <c r="F99" s="292"/>
    </row>
    <row r="100" spans="1:6">
      <c r="A100" s="61">
        <v>32</v>
      </c>
      <c r="B100" s="38" t="s">
        <v>16510</v>
      </c>
      <c r="C100" s="61" t="s">
        <v>4030</v>
      </c>
      <c r="D100" s="61" t="s">
        <v>2472</v>
      </c>
      <c r="E100" s="61" t="s">
        <v>13779</v>
      </c>
      <c r="F100" s="293"/>
    </row>
    <row r="101" spans="1:6">
      <c r="A101" s="61">
        <v>33</v>
      </c>
      <c r="B101" s="38" t="s">
        <v>16511</v>
      </c>
      <c r="C101" s="61" t="s">
        <v>4030</v>
      </c>
      <c r="D101" s="61" t="s">
        <v>2472</v>
      </c>
      <c r="E101" s="61" t="s">
        <v>8472</v>
      </c>
      <c r="F101" s="292"/>
    </row>
    <row r="102" spans="1:6">
      <c r="A102" s="61">
        <v>34343</v>
      </c>
      <c r="B102" s="38" t="s">
        <v>16512</v>
      </c>
      <c r="C102" s="61" t="s">
        <v>4030</v>
      </c>
      <c r="D102" s="61" t="s">
        <v>2472</v>
      </c>
      <c r="E102" s="61" t="s">
        <v>14465</v>
      </c>
      <c r="F102" s="293"/>
    </row>
    <row r="103" spans="1:6">
      <c r="A103" s="61">
        <v>34452</v>
      </c>
      <c r="B103" s="38" t="s">
        <v>16513</v>
      </c>
      <c r="C103" s="61" t="s">
        <v>4030</v>
      </c>
      <c r="D103" s="61" t="s">
        <v>2472</v>
      </c>
      <c r="E103" s="61" t="s">
        <v>23635</v>
      </c>
      <c r="F103" s="292"/>
    </row>
    <row r="104" spans="1:6">
      <c r="A104" s="61">
        <v>36</v>
      </c>
      <c r="B104" s="38" t="s">
        <v>16514</v>
      </c>
      <c r="C104" s="61" t="s">
        <v>4030</v>
      </c>
      <c r="D104" s="61" t="s">
        <v>2472</v>
      </c>
      <c r="E104" s="61" t="s">
        <v>13696</v>
      </c>
      <c r="F104" s="293"/>
    </row>
    <row r="105" spans="1:6">
      <c r="A105" s="61">
        <v>34456</v>
      </c>
      <c r="B105" s="38" t="s">
        <v>16515</v>
      </c>
      <c r="C105" s="61" t="s">
        <v>4030</v>
      </c>
      <c r="D105" s="61" t="s">
        <v>2472</v>
      </c>
      <c r="E105" s="61" t="s">
        <v>23635</v>
      </c>
      <c r="F105" s="292"/>
    </row>
    <row r="106" spans="1:6">
      <c r="A106" s="61">
        <v>39</v>
      </c>
      <c r="B106" s="38" t="s">
        <v>16516</v>
      </c>
      <c r="C106" s="61" t="s">
        <v>4030</v>
      </c>
      <c r="D106" s="61" t="s">
        <v>2472</v>
      </c>
      <c r="E106" s="61" t="s">
        <v>13696</v>
      </c>
      <c r="F106" s="293"/>
    </row>
    <row r="107" spans="1:6">
      <c r="A107" s="61">
        <v>34457</v>
      </c>
      <c r="B107" s="38" t="s">
        <v>16517</v>
      </c>
      <c r="C107" s="61" t="s">
        <v>4030</v>
      </c>
      <c r="D107" s="61" t="s">
        <v>2472</v>
      </c>
      <c r="E107" s="61" t="s">
        <v>12855</v>
      </c>
      <c r="F107" s="292"/>
    </row>
    <row r="108" spans="1:6">
      <c r="A108" s="61">
        <v>40</v>
      </c>
      <c r="B108" s="38" t="s">
        <v>16518</v>
      </c>
      <c r="C108" s="61" t="s">
        <v>4030</v>
      </c>
      <c r="D108" s="61" t="s">
        <v>2472</v>
      </c>
      <c r="E108" s="61" t="s">
        <v>22645</v>
      </c>
      <c r="F108" s="293"/>
    </row>
    <row r="109" spans="1:6">
      <c r="A109" s="61">
        <v>34460</v>
      </c>
      <c r="B109" s="38" t="s">
        <v>16519</v>
      </c>
      <c r="C109" s="61" t="s">
        <v>4030</v>
      </c>
      <c r="D109" s="61" t="s">
        <v>2472</v>
      </c>
      <c r="E109" s="61" t="s">
        <v>8797</v>
      </c>
      <c r="F109" s="292"/>
    </row>
    <row r="110" spans="1:6">
      <c r="A110" s="61">
        <v>42</v>
      </c>
      <c r="B110" s="38" t="s">
        <v>16520</v>
      </c>
      <c r="C110" s="61" t="s">
        <v>4030</v>
      </c>
      <c r="D110" s="61" t="s">
        <v>2472</v>
      </c>
      <c r="E110" s="61" t="s">
        <v>24265</v>
      </c>
      <c r="F110" s="293"/>
    </row>
    <row r="111" spans="1:6">
      <c r="A111" s="61">
        <v>38</v>
      </c>
      <c r="B111" s="38" t="s">
        <v>16522</v>
      </c>
      <c r="C111" s="61" t="s">
        <v>4030</v>
      </c>
      <c r="D111" s="61" t="s">
        <v>2472</v>
      </c>
      <c r="E111" s="61" t="s">
        <v>10174</v>
      </c>
      <c r="F111" s="292"/>
    </row>
    <row r="112" spans="1:6" ht="45">
      <c r="A112" s="61">
        <v>20063</v>
      </c>
      <c r="B112" s="38" t="s">
        <v>16523</v>
      </c>
      <c r="C112" s="61" t="s">
        <v>4025</v>
      </c>
      <c r="D112" s="61" t="s">
        <v>4027</v>
      </c>
      <c r="E112" s="61" t="s">
        <v>8101</v>
      </c>
      <c r="F112" s="293"/>
    </row>
    <row r="113" spans="1:6" ht="45">
      <c r="A113" s="61">
        <v>40410</v>
      </c>
      <c r="B113" s="38" t="s">
        <v>16524</v>
      </c>
      <c r="C113" s="61" t="s">
        <v>4025</v>
      </c>
      <c r="D113" s="61" t="s">
        <v>4027</v>
      </c>
      <c r="E113" s="61" t="s">
        <v>14863</v>
      </c>
      <c r="F113" s="292"/>
    </row>
    <row r="114" spans="1:6" ht="45">
      <c r="A114" s="61">
        <v>40411</v>
      </c>
      <c r="B114" s="38" t="s">
        <v>16525</v>
      </c>
      <c r="C114" s="61" t="s">
        <v>4025</v>
      </c>
      <c r="D114" s="61" t="s">
        <v>4027</v>
      </c>
      <c r="E114" s="61" t="s">
        <v>27235</v>
      </c>
      <c r="F114" s="293"/>
    </row>
    <row r="115" spans="1:6" ht="45">
      <c r="A115" s="61">
        <v>40412</v>
      </c>
      <c r="B115" s="38" t="s">
        <v>16526</v>
      </c>
      <c r="C115" s="61" t="s">
        <v>4025</v>
      </c>
      <c r="D115" s="61" t="s">
        <v>4027</v>
      </c>
      <c r="E115" s="61" t="s">
        <v>23315</v>
      </c>
      <c r="F115" s="292"/>
    </row>
    <row r="116" spans="1:6" ht="30">
      <c r="A116" s="61">
        <v>38838</v>
      </c>
      <c r="B116" s="38" t="s">
        <v>16527</v>
      </c>
      <c r="C116" s="61" t="s">
        <v>4025</v>
      </c>
      <c r="D116" s="61" t="s">
        <v>4027</v>
      </c>
      <c r="E116" s="61" t="s">
        <v>14106</v>
      </c>
      <c r="F116" s="293"/>
    </row>
    <row r="117" spans="1:6" ht="30">
      <c r="A117" s="61">
        <v>38839</v>
      </c>
      <c r="B117" s="38" t="s">
        <v>16528</v>
      </c>
      <c r="C117" s="61" t="s">
        <v>4025</v>
      </c>
      <c r="D117" s="61" t="s">
        <v>4027</v>
      </c>
      <c r="E117" s="61" t="s">
        <v>23420</v>
      </c>
      <c r="F117" s="292"/>
    </row>
    <row r="118" spans="1:6" ht="60">
      <c r="A118" s="61">
        <v>55</v>
      </c>
      <c r="B118" s="38" t="s">
        <v>16529</v>
      </c>
      <c r="C118" s="61" t="s">
        <v>4025</v>
      </c>
      <c r="D118" s="61" t="s">
        <v>4027</v>
      </c>
      <c r="E118" s="61" t="s">
        <v>8446</v>
      </c>
      <c r="F118" s="293"/>
    </row>
    <row r="119" spans="1:6" ht="60">
      <c r="A119" s="61">
        <v>61</v>
      </c>
      <c r="B119" s="38" t="s">
        <v>16530</v>
      </c>
      <c r="C119" s="61" t="s">
        <v>4025</v>
      </c>
      <c r="D119" s="61" t="s">
        <v>4027</v>
      </c>
      <c r="E119" s="61" t="s">
        <v>8645</v>
      </c>
      <c r="F119" s="292"/>
    </row>
    <row r="120" spans="1:6" ht="60">
      <c r="A120" s="61">
        <v>62</v>
      </c>
      <c r="B120" s="38" t="s">
        <v>16531</v>
      </c>
      <c r="C120" s="61" t="s">
        <v>4025</v>
      </c>
      <c r="D120" s="61" t="s">
        <v>4027</v>
      </c>
      <c r="E120" s="61" t="s">
        <v>10846</v>
      </c>
      <c r="F120" s="293"/>
    </row>
    <row r="121" spans="1:6" ht="45">
      <c r="A121" s="61">
        <v>77</v>
      </c>
      <c r="B121" s="38" t="s">
        <v>16532</v>
      </c>
      <c r="C121" s="61" t="s">
        <v>4025</v>
      </c>
      <c r="D121" s="61" t="s">
        <v>2472</v>
      </c>
      <c r="E121" s="61" t="s">
        <v>13729</v>
      </c>
      <c r="F121" s="292"/>
    </row>
    <row r="122" spans="1:6" ht="30">
      <c r="A122" s="61">
        <v>76</v>
      </c>
      <c r="B122" s="38" t="s">
        <v>16533</v>
      </c>
      <c r="C122" s="61" t="s">
        <v>4025</v>
      </c>
      <c r="D122" s="61" t="s">
        <v>2472</v>
      </c>
      <c r="E122" s="61" t="s">
        <v>13728</v>
      </c>
      <c r="F122" s="293"/>
    </row>
    <row r="123" spans="1:6" ht="30">
      <c r="A123" s="61">
        <v>67</v>
      </c>
      <c r="B123" s="38" t="s">
        <v>16534</v>
      </c>
      <c r="C123" s="61" t="s">
        <v>4025</v>
      </c>
      <c r="D123" s="61" t="s">
        <v>2472</v>
      </c>
      <c r="E123" s="61" t="s">
        <v>22389</v>
      </c>
      <c r="F123" s="292"/>
    </row>
    <row r="124" spans="1:6" ht="30">
      <c r="A124" s="61">
        <v>71</v>
      </c>
      <c r="B124" s="38" t="s">
        <v>16535</v>
      </c>
      <c r="C124" s="61" t="s">
        <v>4025</v>
      </c>
      <c r="D124" s="61" t="s">
        <v>2472</v>
      </c>
      <c r="E124" s="61" t="s">
        <v>21461</v>
      </c>
      <c r="F124" s="293"/>
    </row>
    <row r="125" spans="1:6" ht="30">
      <c r="A125" s="61">
        <v>73</v>
      </c>
      <c r="B125" s="38" t="s">
        <v>16536</v>
      </c>
      <c r="C125" s="61" t="s">
        <v>4025</v>
      </c>
      <c r="D125" s="61" t="s">
        <v>2472</v>
      </c>
      <c r="E125" s="61" t="s">
        <v>23678</v>
      </c>
      <c r="F125" s="292"/>
    </row>
    <row r="126" spans="1:6" ht="45">
      <c r="A126" s="61">
        <v>103</v>
      </c>
      <c r="B126" s="38" t="s">
        <v>16537</v>
      </c>
      <c r="C126" s="61" t="s">
        <v>4025</v>
      </c>
      <c r="D126" s="61" t="s">
        <v>2472</v>
      </c>
      <c r="E126" s="61" t="s">
        <v>20153</v>
      </c>
      <c r="F126" s="293"/>
    </row>
    <row r="127" spans="1:6" ht="45">
      <c r="A127" s="61">
        <v>107</v>
      </c>
      <c r="B127" s="38" t="s">
        <v>16538</v>
      </c>
      <c r="C127" s="61" t="s">
        <v>4025</v>
      </c>
      <c r="D127" s="61" t="s">
        <v>2472</v>
      </c>
      <c r="E127" s="61" t="s">
        <v>8381</v>
      </c>
      <c r="F127" s="292"/>
    </row>
    <row r="128" spans="1:6" ht="45">
      <c r="A128" s="61">
        <v>65</v>
      </c>
      <c r="B128" s="38" t="s">
        <v>16539</v>
      </c>
      <c r="C128" s="61" t="s">
        <v>4025</v>
      </c>
      <c r="D128" s="61" t="s">
        <v>2472</v>
      </c>
      <c r="E128" s="61" t="s">
        <v>7739</v>
      </c>
      <c r="F128" s="293"/>
    </row>
    <row r="129" spans="1:6" ht="30">
      <c r="A129" s="61">
        <v>108</v>
      </c>
      <c r="B129" s="38" t="s">
        <v>16540</v>
      </c>
      <c r="C129" s="61" t="s">
        <v>4025</v>
      </c>
      <c r="D129" s="61" t="s">
        <v>2472</v>
      </c>
      <c r="E129" s="61" t="s">
        <v>13372</v>
      </c>
      <c r="F129" s="292"/>
    </row>
    <row r="130" spans="1:6" ht="45">
      <c r="A130" s="61">
        <v>110</v>
      </c>
      <c r="B130" s="38" t="s">
        <v>16541</v>
      </c>
      <c r="C130" s="61" t="s">
        <v>4025</v>
      </c>
      <c r="D130" s="61" t="s">
        <v>2472</v>
      </c>
      <c r="E130" s="61" t="s">
        <v>7858</v>
      </c>
      <c r="F130" s="293"/>
    </row>
    <row r="131" spans="1:6" ht="45">
      <c r="A131" s="61">
        <v>109</v>
      </c>
      <c r="B131" s="38" t="s">
        <v>16542</v>
      </c>
      <c r="C131" s="61" t="s">
        <v>4025</v>
      </c>
      <c r="D131" s="61" t="s">
        <v>2472</v>
      </c>
      <c r="E131" s="61" t="s">
        <v>8756</v>
      </c>
      <c r="F131" s="292"/>
    </row>
    <row r="132" spans="1:6" ht="45">
      <c r="A132" s="61">
        <v>111</v>
      </c>
      <c r="B132" s="38" t="s">
        <v>16543</v>
      </c>
      <c r="C132" s="61" t="s">
        <v>4025</v>
      </c>
      <c r="D132" s="61" t="s">
        <v>2472</v>
      </c>
      <c r="E132" s="61" t="s">
        <v>13962</v>
      </c>
      <c r="F132" s="293"/>
    </row>
    <row r="133" spans="1:6" ht="45">
      <c r="A133" s="61">
        <v>112</v>
      </c>
      <c r="B133" s="38" t="s">
        <v>16544</v>
      </c>
      <c r="C133" s="61" t="s">
        <v>4025</v>
      </c>
      <c r="D133" s="61" t="s">
        <v>2472</v>
      </c>
      <c r="E133" s="61" t="s">
        <v>14930</v>
      </c>
      <c r="F133" s="292"/>
    </row>
    <row r="134" spans="1:6" ht="30">
      <c r="A134" s="61">
        <v>113</v>
      </c>
      <c r="B134" s="38" t="s">
        <v>16545</v>
      </c>
      <c r="C134" s="61" t="s">
        <v>4025</v>
      </c>
      <c r="D134" s="61" t="s">
        <v>2472</v>
      </c>
      <c r="E134" s="61" t="s">
        <v>14501</v>
      </c>
      <c r="F134" s="293"/>
    </row>
    <row r="135" spans="1:6" ht="45">
      <c r="A135" s="61">
        <v>104</v>
      </c>
      <c r="B135" s="38" t="s">
        <v>16546</v>
      </c>
      <c r="C135" s="61" t="s">
        <v>4025</v>
      </c>
      <c r="D135" s="61" t="s">
        <v>2472</v>
      </c>
      <c r="E135" s="61" t="s">
        <v>14464</v>
      </c>
      <c r="F135" s="292"/>
    </row>
    <row r="136" spans="1:6" ht="30">
      <c r="A136" s="61">
        <v>102</v>
      </c>
      <c r="B136" s="38" t="s">
        <v>16548</v>
      </c>
      <c r="C136" s="61" t="s">
        <v>4025</v>
      </c>
      <c r="D136" s="61" t="s">
        <v>2472</v>
      </c>
      <c r="E136" s="61" t="s">
        <v>13983</v>
      </c>
      <c r="F136" s="293"/>
    </row>
    <row r="137" spans="1:6" ht="45">
      <c r="A137" s="61">
        <v>95</v>
      </c>
      <c r="B137" s="38" t="s">
        <v>16550</v>
      </c>
      <c r="C137" s="61" t="s">
        <v>4025</v>
      </c>
      <c r="D137" s="61" t="s">
        <v>2472</v>
      </c>
      <c r="E137" s="61" t="s">
        <v>12616</v>
      </c>
      <c r="F137" s="292"/>
    </row>
    <row r="138" spans="1:6" ht="45">
      <c r="A138" s="61">
        <v>96</v>
      </c>
      <c r="B138" s="38" t="s">
        <v>16551</v>
      </c>
      <c r="C138" s="61" t="s">
        <v>4025</v>
      </c>
      <c r="D138" s="61" t="s">
        <v>2472</v>
      </c>
      <c r="E138" s="61" t="s">
        <v>13891</v>
      </c>
      <c r="F138" s="293"/>
    </row>
    <row r="139" spans="1:6" ht="45">
      <c r="A139" s="61">
        <v>97</v>
      </c>
      <c r="B139" s="38" t="s">
        <v>16552</v>
      </c>
      <c r="C139" s="61" t="s">
        <v>4025</v>
      </c>
      <c r="D139" s="61" t="s">
        <v>2472</v>
      </c>
      <c r="E139" s="61" t="s">
        <v>14827</v>
      </c>
      <c r="F139" s="292"/>
    </row>
    <row r="140" spans="1:6" ht="45">
      <c r="A140" s="61">
        <v>98</v>
      </c>
      <c r="B140" s="38" t="s">
        <v>16553</v>
      </c>
      <c r="C140" s="61" t="s">
        <v>4025</v>
      </c>
      <c r="D140" s="61" t="s">
        <v>2472</v>
      </c>
      <c r="E140" s="61" t="s">
        <v>22331</v>
      </c>
      <c r="F140" s="293"/>
    </row>
    <row r="141" spans="1:6" ht="45">
      <c r="A141" s="61">
        <v>99</v>
      </c>
      <c r="B141" s="38" t="s">
        <v>16554</v>
      </c>
      <c r="C141" s="61" t="s">
        <v>4025</v>
      </c>
      <c r="D141" s="61" t="s">
        <v>2472</v>
      </c>
      <c r="E141" s="61" t="s">
        <v>23657</v>
      </c>
      <c r="F141" s="292"/>
    </row>
    <row r="142" spans="1:6" ht="45">
      <c r="A142" s="61">
        <v>100</v>
      </c>
      <c r="B142" s="38" t="s">
        <v>16555</v>
      </c>
      <c r="C142" s="61" t="s">
        <v>4025</v>
      </c>
      <c r="D142" s="61" t="s">
        <v>2472</v>
      </c>
      <c r="E142" s="61" t="s">
        <v>20836</v>
      </c>
      <c r="F142" s="293"/>
    </row>
    <row r="143" spans="1:6" ht="30">
      <c r="A143" s="61">
        <v>75</v>
      </c>
      <c r="B143" s="38" t="s">
        <v>16556</v>
      </c>
      <c r="C143" s="61" t="s">
        <v>4025</v>
      </c>
      <c r="D143" s="61" t="s">
        <v>2472</v>
      </c>
      <c r="E143" s="61" t="s">
        <v>23720</v>
      </c>
      <c r="F143" s="292"/>
    </row>
    <row r="144" spans="1:6" ht="30">
      <c r="A144" s="61">
        <v>114</v>
      </c>
      <c r="B144" s="38" t="s">
        <v>16557</v>
      </c>
      <c r="C144" s="61" t="s">
        <v>4025</v>
      </c>
      <c r="D144" s="61" t="s">
        <v>2472</v>
      </c>
      <c r="E144" s="61" t="s">
        <v>9572</v>
      </c>
      <c r="F144" s="293"/>
    </row>
    <row r="145" spans="1:6" ht="30">
      <c r="A145" s="61">
        <v>68</v>
      </c>
      <c r="B145" s="38" t="s">
        <v>16558</v>
      </c>
      <c r="C145" s="61" t="s">
        <v>4025</v>
      </c>
      <c r="D145" s="61" t="s">
        <v>2472</v>
      </c>
      <c r="E145" s="61" t="s">
        <v>8194</v>
      </c>
      <c r="F145" s="292"/>
    </row>
    <row r="146" spans="1:6" ht="30">
      <c r="A146" s="61">
        <v>86</v>
      </c>
      <c r="B146" s="38" t="s">
        <v>16559</v>
      </c>
      <c r="C146" s="61" t="s">
        <v>4025</v>
      </c>
      <c r="D146" s="61" t="s">
        <v>2472</v>
      </c>
      <c r="E146" s="61" t="s">
        <v>23721</v>
      </c>
      <c r="F146" s="293"/>
    </row>
    <row r="147" spans="1:6" ht="30">
      <c r="A147" s="61">
        <v>66</v>
      </c>
      <c r="B147" s="38" t="s">
        <v>16560</v>
      </c>
      <c r="C147" s="61" t="s">
        <v>4025</v>
      </c>
      <c r="D147" s="61" t="s">
        <v>2472</v>
      </c>
      <c r="E147" s="61" t="s">
        <v>22327</v>
      </c>
      <c r="F147" s="292"/>
    </row>
    <row r="148" spans="1:6" ht="30">
      <c r="A148" s="61">
        <v>69</v>
      </c>
      <c r="B148" s="38" t="s">
        <v>16561</v>
      </c>
      <c r="C148" s="61" t="s">
        <v>4025</v>
      </c>
      <c r="D148" s="61" t="s">
        <v>2472</v>
      </c>
      <c r="E148" s="61" t="s">
        <v>20110</v>
      </c>
      <c r="F148" s="293"/>
    </row>
    <row r="149" spans="1:6" ht="30">
      <c r="A149" s="61">
        <v>83</v>
      </c>
      <c r="B149" s="38" t="s">
        <v>16562</v>
      </c>
      <c r="C149" s="61" t="s">
        <v>4025</v>
      </c>
      <c r="D149" s="61" t="s">
        <v>2472</v>
      </c>
      <c r="E149" s="61" t="s">
        <v>21716</v>
      </c>
      <c r="F149" s="292"/>
    </row>
    <row r="150" spans="1:6" ht="30">
      <c r="A150" s="61">
        <v>74</v>
      </c>
      <c r="B150" s="38" t="s">
        <v>16563</v>
      </c>
      <c r="C150" s="61" t="s">
        <v>4025</v>
      </c>
      <c r="D150" s="61" t="s">
        <v>2472</v>
      </c>
      <c r="E150" s="61" t="s">
        <v>23722</v>
      </c>
      <c r="F150" s="293"/>
    </row>
    <row r="151" spans="1:6" ht="45">
      <c r="A151" s="61">
        <v>106</v>
      </c>
      <c r="B151" s="38" t="s">
        <v>16564</v>
      </c>
      <c r="C151" s="61" t="s">
        <v>4025</v>
      </c>
      <c r="D151" s="61" t="s">
        <v>2472</v>
      </c>
      <c r="E151" s="61" t="s">
        <v>23723</v>
      </c>
      <c r="F151" s="292"/>
    </row>
    <row r="152" spans="1:6" ht="45">
      <c r="A152" s="61">
        <v>87</v>
      </c>
      <c r="B152" s="38" t="s">
        <v>16565</v>
      </c>
      <c r="C152" s="61" t="s">
        <v>4025</v>
      </c>
      <c r="D152" s="61" t="s">
        <v>2472</v>
      </c>
      <c r="E152" s="61" t="s">
        <v>11034</v>
      </c>
      <c r="F152" s="293"/>
    </row>
    <row r="153" spans="1:6" ht="45">
      <c r="A153" s="61">
        <v>88</v>
      </c>
      <c r="B153" s="38" t="s">
        <v>16566</v>
      </c>
      <c r="C153" s="61" t="s">
        <v>4025</v>
      </c>
      <c r="D153" s="61" t="s">
        <v>2472</v>
      </c>
      <c r="E153" s="61" t="s">
        <v>22734</v>
      </c>
      <c r="F153" s="292"/>
    </row>
    <row r="154" spans="1:6" ht="45">
      <c r="A154" s="61">
        <v>89</v>
      </c>
      <c r="B154" s="38" t="s">
        <v>16567</v>
      </c>
      <c r="C154" s="61" t="s">
        <v>4025</v>
      </c>
      <c r="D154" s="61" t="s">
        <v>2472</v>
      </c>
      <c r="E154" s="61" t="s">
        <v>10637</v>
      </c>
      <c r="F154" s="293"/>
    </row>
    <row r="155" spans="1:6" ht="45">
      <c r="A155" s="61">
        <v>90</v>
      </c>
      <c r="B155" s="38" t="s">
        <v>16568</v>
      </c>
      <c r="C155" s="61" t="s">
        <v>4025</v>
      </c>
      <c r="D155" s="61" t="s">
        <v>2472</v>
      </c>
      <c r="E155" s="61" t="s">
        <v>17109</v>
      </c>
      <c r="F155" s="292"/>
    </row>
    <row r="156" spans="1:6" ht="45">
      <c r="A156" s="61">
        <v>81</v>
      </c>
      <c r="B156" s="38" t="s">
        <v>16569</v>
      </c>
      <c r="C156" s="61" t="s">
        <v>4025</v>
      </c>
      <c r="D156" s="61" t="s">
        <v>2472</v>
      </c>
      <c r="E156" s="61" t="s">
        <v>23724</v>
      </c>
      <c r="F156" s="293"/>
    </row>
    <row r="157" spans="1:6" ht="45">
      <c r="A157" s="61">
        <v>82</v>
      </c>
      <c r="B157" s="38" t="s">
        <v>16570</v>
      </c>
      <c r="C157" s="61" t="s">
        <v>4025</v>
      </c>
      <c r="D157" s="61" t="s">
        <v>2472</v>
      </c>
      <c r="E157" s="61" t="s">
        <v>23725</v>
      </c>
      <c r="F157" s="292"/>
    </row>
    <row r="158" spans="1:6" ht="45">
      <c r="A158" s="61">
        <v>105</v>
      </c>
      <c r="B158" s="38" t="s">
        <v>16571</v>
      </c>
      <c r="C158" s="61" t="s">
        <v>4025</v>
      </c>
      <c r="D158" s="61" t="s">
        <v>2472</v>
      </c>
      <c r="E158" s="61" t="s">
        <v>23726</v>
      </c>
      <c r="F158" s="293"/>
    </row>
    <row r="159" spans="1:6" ht="45">
      <c r="A159" s="61">
        <v>60</v>
      </c>
      <c r="B159" s="38" t="s">
        <v>16572</v>
      </c>
      <c r="C159" s="61" t="s">
        <v>4025</v>
      </c>
      <c r="D159" s="61" t="s">
        <v>4027</v>
      </c>
      <c r="E159" s="61" t="s">
        <v>12851</v>
      </c>
      <c r="F159" s="292"/>
    </row>
    <row r="160" spans="1:6" ht="45">
      <c r="A160" s="61">
        <v>72</v>
      </c>
      <c r="B160" s="38" t="s">
        <v>16573</v>
      </c>
      <c r="C160" s="61" t="s">
        <v>4025</v>
      </c>
      <c r="D160" s="61" t="s">
        <v>2472</v>
      </c>
      <c r="E160" s="61" t="s">
        <v>17185</v>
      </c>
      <c r="F160" s="293"/>
    </row>
    <row r="161" spans="1:6" ht="45">
      <c r="A161" s="61">
        <v>70</v>
      </c>
      <c r="B161" s="38" t="s">
        <v>16574</v>
      </c>
      <c r="C161" s="61" t="s">
        <v>4025</v>
      </c>
      <c r="D161" s="61" t="s">
        <v>2472</v>
      </c>
      <c r="E161" s="61" t="s">
        <v>23334</v>
      </c>
      <c r="F161" s="292"/>
    </row>
    <row r="162" spans="1:6" ht="30">
      <c r="A162" s="61">
        <v>85</v>
      </c>
      <c r="B162" s="38" t="s">
        <v>16575</v>
      </c>
      <c r="C162" s="61" t="s">
        <v>4025</v>
      </c>
      <c r="D162" s="61" t="s">
        <v>2472</v>
      </c>
      <c r="E162" s="61" t="s">
        <v>23727</v>
      </c>
      <c r="F162" s="293"/>
    </row>
    <row r="163" spans="1:6" ht="30">
      <c r="A163" s="61">
        <v>84</v>
      </c>
      <c r="B163" s="38" t="s">
        <v>16576</v>
      </c>
      <c r="C163" s="61" t="s">
        <v>4025</v>
      </c>
      <c r="D163" s="61" t="s">
        <v>2472</v>
      </c>
      <c r="E163" s="61" t="s">
        <v>13698</v>
      </c>
      <c r="F163" s="292"/>
    </row>
    <row r="164" spans="1:6" ht="30">
      <c r="A164" s="61">
        <v>37997</v>
      </c>
      <c r="B164" s="38" t="s">
        <v>16577</v>
      </c>
      <c r="C164" s="61" t="s">
        <v>4025</v>
      </c>
      <c r="D164" s="61" t="s">
        <v>2472</v>
      </c>
      <c r="E164" s="61" t="s">
        <v>13416</v>
      </c>
      <c r="F164" s="293"/>
    </row>
    <row r="165" spans="1:6" ht="30">
      <c r="A165" s="61">
        <v>37998</v>
      </c>
      <c r="B165" s="38" t="s">
        <v>16578</v>
      </c>
      <c r="C165" s="61" t="s">
        <v>4025</v>
      </c>
      <c r="D165" s="61" t="s">
        <v>2472</v>
      </c>
      <c r="E165" s="61" t="s">
        <v>8238</v>
      </c>
      <c r="F165" s="292"/>
    </row>
    <row r="166" spans="1:6" ht="60">
      <c r="A166" s="61">
        <v>10899</v>
      </c>
      <c r="B166" s="38" t="s">
        <v>16579</v>
      </c>
      <c r="C166" s="61" t="s">
        <v>4025</v>
      </c>
      <c r="D166" s="61" t="s">
        <v>2472</v>
      </c>
      <c r="E166" s="61" t="s">
        <v>25254</v>
      </c>
      <c r="F166" s="293"/>
    </row>
    <row r="167" spans="1:6" ht="60">
      <c r="A167" s="61">
        <v>10900</v>
      </c>
      <c r="B167" s="38" t="s">
        <v>16580</v>
      </c>
      <c r="C167" s="61" t="s">
        <v>4025</v>
      </c>
      <c r="D167" s="61" t="s">
        <v>2472</v>
      </c>
      <c r="E167" s="61" t="s">
        <v>29080</v>
      </c>
      <c r="F167" s="292"/>
    </row>
    <row r="168" spans="1:6" ht="30">
      <c r="A168" s="61">
        <v>46</v>
      </c>
      <c r="B168" s="38" t="s">
        <v>16581</v>
      </c>
      <c r="C168" s="61" t="s">
        <v>4025</v>
      </c>
      <c r="D168" s="61" t="s">
        <v>4027</v>
      </c>
      <c r="E168" s="61" t="s">
        <v>29081</v>
      </c>
      <c r="F168" s="293"/>
    </row>
    <row r="169" spans="1:6" ht="30">
      <c r="A169" s="61">
        <v>51</v>
      </c>
      <c r="B169" s="38" t="s">
        <v>16582</v>
      </c>
      <c r="C169" s="61" t="s">
        <v>4025</v>
      </c>
      <c r="D169" s="61" t="s">
        <v>4027</v>
      </c>
      <c r="E169" s="61" t="s">
        <v>29082</v>
      </c>
      <c r="F169" s="292"/>
    </row>
    <row r="170" spans="1:6" ht="30">
      <c r="A170" s="61">
        <v>12863</v>
      </c>
      <c r="B170" s="38" t="s">
        <v>16583</v>
      </c>
      <c r="C170" s="61" t="s">
        <v>4025</v>
      </c>
      <c r="D170" s="61" t="s">
        <v>4027</v>
      </c>
      <c r="E170" s="61" t="s">
        <v>14102</v>
      </c>
      <c r="F170" s="293"/>
    </row>
    <row r="171" spans="1:6" ht="30">
      <c r="A171" s="61">
        <v>50</v>
      </c>
      <c r="B171" s="38" t="s">
        <v>16584</v>
      </c>
      <c r="C171" s="61" t="s">
        <v>4025</v>
      </c>
      <c r="D171" s="61" t="s">
        <v>4027</v>
      </c>
      <c r="E171" s="61" t="s">
        <v>24728</v>
      </c>
      <c r="F171" s="292"/>
    </row>
    <row r="172" spans="1:6" ht="30">
      <c r="A172" s="61">
        <v>47</v>
      </c>
      <c r="B172" s="38" t="s">
        <v>16585</v>
      </c>
      <c r="C172" s="61" t="s">
        <v>4025</v>
      </c>
      <c r="D172" s="61" t="s">
        <v>4027</v>
      </c>
      <c r="E172" s="61" t="s">
        <v>24755</v>
      </c>
      <c r="F172" s="293"/>
    </row>
    <row r="173" spans="1:6" ht="30">
      <c r="A173" s="61">
        <v>48</v>
      </c>
      <c r="B173" s="38" t="s">
        <v>16586</v>
      </c>
      <c r="C173" s="61" t="s">
        <v>4025</v>
      </c>
      <c r="D173" s="61" t="s">
        <v>4027</v>
      </c>
      <c r="E173" s="61" t="s">
        <v>17014</v>
      </c>
      <c r="F173" s="292"/>
    </row>
    <row r="174" spans="1:6" ht="30">
      <c r="A174" s="61">
        <v>52</v>
      </c>
      <c r="B174" s="38" t="s">
        <v>16587</v>
      </c>
      <c r="C174" s="61" t="s">
        <v>4025</v>
      </c>
      <c r="D174" s="61" t="s">
        <v>4027</v>
      </c>
      <c r="E174" s="61" t="s">
        <v>25454</v>
      </c>
      <c r="F174" s="293"/>
    </row>
    <row r="175" spans="1:6" ht="30">
      <c r="A175" s="61">
        <v>43</v>
      </c>
      <c r="B175" s="38" t="s">
        <v>16588</v>
      </c>
      <c r="C175" s="61" t="s">
        <v>4025</v>
      </c>
      <c r="D175" s="61" t="s">
        <v>4027</v>
      </c>
      <c r="E175" s="61" t="s">
        <v>29083</v>
      </c>
      <c r="F175" s="292"/>
    </row>
    <row r="176" spans="1:6">
      <c r="A176" s="61">
        <v>4791</v>
      </c>
      <c r="B176" s="38" t="s">
        <v>16589</v>
      </c>
      <c r="C176" s="61" t="s">
        <v>4030</v>
      </c>
      <c r="D176" s="61" t="s">
        <v>2472</v>
      </c>
      <c r="E176" s="61" t="s">
        <v>24880</v>
      </c>
      <c r="F176" s="293"/>
    </row>
    <row r="177" spans="1:6" ht="45">
      <c r="A177" s="61">
        <v>157</v>
      </c>
      <c r="B177" s="38" t="s">
        <v>16590</v>
      </c>
      <c r="C177" s="61" t="s">
        <v>4030</v>
      </c>
      <c r="D177" s="61" t="s">
        <v>2472</v>
      </c>
      <c r="E177" s="61" t="s">
        <v>23730</v>
      </c>
      <c r="F177" s="292"/>
    </row>
    <row r="178" spans="1:6" ht="30">
      <c r="A178" s="61">
        <v>156</v>
      </c>
      <c r="B178" s="38" t="s">
        <v>16591</v>
      </c>
      <c r="C178" s="61" t="s">
        <v>4030</v>
      </c>
      <c r="D178" s="61" t="s">
        <v>2472</v>
      </c>
      <c r="E178" s="61" t="s">
        <v>23437</v>
      </c>
      <c r="F178" s="293"/>
    </row>
    <row r="179" spans="1:6" ht="45">
      <c r="A179" s="61">
        <v>131</v>
      </c>
      <c r="B179" s="38" t="s">
        <v>16592</v>
      </c>
      <c r="C179" s="61" t="s">
        <v>4030</v>
      </c>
      <c r="D179" s="61" t="s">
        <v>2472</v>
      </c>
      <c r="E179" s="61" t="s">
        <v>23731</v>
      </c>
      <c r="F179" s="292"/>
    </row>
    <row r="180" spans="1:6" ht="45">
      <c r="A180" s="61">
        <v>39719</v>
      </c>
      <c r="B180" s="38" t="s">
        <v>16593</v>
      </c>
      <c r="C180" s="61" t="s">
        <v>4031</v>
      </c>
      <c r="D180" s="61" t="s">
        <v>2472</v>
      </c>
      <c r="E180" s="61" t="s">
        <v>29084</v>
      </c>
      <c r="F180" s="293"/>
    </row>
    <row r="181" spans="1:6">
      <c r="A181" s="61">
        <v>21114</v>
      </c>
      <c r="B181" s="38" t="s">
        <v>16594</v>
      </c>
      <c r="C181" s="61" t="s">
        <v>4025</v>
      </c>
      <c r="D181" s="61" t="s">
        <v>2472</v>
      </c>
      <c r="E181" s="61" t="s">
        <v>25360</v>
      </c>
      <c r="F181" s="292"/>
    </row>
    <row r="182" spans="1:6" ht="30">
      <c r="A182" s="61">
        <v>119</v>
      </c>
      <c r="B182" s="38" t="s">
        <v>16595</v>
      </c>
      <c r="C182" s="61" t="s">
        <v>4025</v>
      </c>
      <c r="D182" s="61" t="s">
        <v>4024</v>
      </c>
      <c r="E182" s="61" t="s">
        <v>10836</v>
      </c>
      <c r="F182" s="293"/>
    </row>
    <row r="183" spans="1:6" ht="30">
      <c r="A183" s="61">
        <v>20080</v>
      </c>
      <c r="B183" s="38" t="s">
        <v>16596</v>
      </c>
      <c r="C183" s="61" t="s">
        <v>4025</v>
      </c>
      <c r="D183" s="61" t="s">
        <v>2472</v>
      </c>
      <c r="E183" s="61" t="s">
        <v>13741</v>
      </c>
      <c r="F183" s="292"/>
    </row>
    <row r="184" spans="1:6" ht="30">
      <c r="A184" s="61">
        <v>122</v>
      </c>
      <c r="B184" s="38" t="s">
        <v>16597</v>
      </c>
      <c r="C184" s="61" t="s">
        <v>4025</v>
      </c>
      <c r="D184" s="61" t="s">
        <v>2472</v>
      </c>
      <c r="E184" s="61" t="s">
        <v>29085</v>
      </c>
      <c r="F184" s="293"/>
    </row>
    <row r="185" spans="1:6" ht="30">
      <c r="A185" s="61">
        <v>3410</v>
      </c>
      <c r="B185" s="38" t="s">
        <v>16598</v>
      </c>
      <c r="C185" s="61" t="s">
        <v>4030</v>
      </c>
      <c r="D185" s="61" t="s">
        <v>2472</v>
      </c>
      <c r="E185" s="61" t="s">
        <v>24651</v>
      </c>
      <c r="F185" s="292"/>
    </row>
    <row r="186" spans="1:6" ht="45">
      <c r="A186" s="61">
        <v>124</v>
      </c>
      <c r="B186" s="38" t="s">
        <v>16599</v>
      </c>
      <c r="C186" s="61" t="s">
        <v>4031</v>
      </c>
      <c r="D186" s="61" t="s">
        <v>2472</v>
      </c>
      <c r="E186" s="61" t="s">
        <v>11281</v>
      </c>
      <c r="F186" s="293"/>
    </row>
    <row r="187" spans="1:6" ht="45">
      <c r="A187" s="61">
        <v>7334</v>
      </c>
      <c r="B187" s="38" t="s">
        <v>16600</v>
      </c>
      <c r="C187" s="61" t="s">
        <v>4031</v>
      </c>
      <c r="D187" s="61" t="s">
        <v>2472</v>
      </c>
      <c r="E187" s="61" t="s">
        <v>14001</v>
      </c>
      <c r="F187" s="292"/>
    </row>
    <row r="188" spans="1:6" ht="45">
      <c r="A188" s="61">
        <v>123</v>
      </c>
      <c r="B188" s="38" t="s">
        <v>16601</v>
      </c>
      <c r="C188" s="61" t="s">
        <v>4031</v>
      </c>
      <c r="D188" s="61" t="s">
        <v>4024</v>
      </c>
      <c r="E188" s="61" t="s">
        <v>16503</v>
      </c>
      <c r="F188" s="293"/>
    </row>
    <row r="189" spans="1:6" ht="30">
      <c r="A189" s="61">
        <v>127</v>
      </c>
      <c r="B189" s="38" t="s">
        <v>16602</v>
      </c>
      <c r="C189" s="61" t="s">
        <v>4031</v>
      </c>
      <c r="D189" s="61" t="s">
        <v>2472</v>
      </c>
      <c r="E189" s="61" t="s">
        <v>10785</v>
      </c>
      <c r="F189" s="292"/>
    </row>
    <row r="190" spans="1:6" ht="30">
      <c r="A190" s="61">
        <v>133</v>
      </c>
      <c r="B190" s="38" t="s">
        <v>16603</v>
      </c>
      <c r="C190" s="61" t="s">
        <v>4031</v>
      </c>
      <c r="D190" s="61" t="s">
        <v>2472</v>
      </c>
      <c r="E190" s="61" t="s">
        <v>13783</v>
      </c>
      <c r="F190" s="293"/>
    </row>
    <row r="191" spans="1:6" ht="45">
      <c r="A191" s="61">
        <v>37538</v>
      </c>
      <c r="B191" s="38" t="s">
        <v>16604</v>
      </c>
      <c r="C191" s="61" t="s">
        <v>4032</v>
      </c>
      <c r="D191" s="61" t="s">
        <v>2472</v>
      </c>
      <c r="E191" s="61" t="s">
        <v>23732</v>
      </c>
      <c r="F191" s="292"/>
    </row>
    <row r="192" spans="1:6" ht="45">
      <c r="A192" s="61">
        <v>43617</v>
      </c>
      <c r="B192" s="38" t="s">
        <v>29086</v>
      </c>
      <c r="C192" s="61" t="s">
        <v>4031</v>
      </c>
      <c r="D192" s="61" t="s">
        <v>2472</v>
      </c>
      <c r="E192" s="61" t="s">
        <v>9784</v>
      </c>
      <c r="F192" s="293"/>
    </row>
    <row r="193" spans="1:6" ht="30">
      <c r="A193" s="61">
        <v>132</v>
      </c>
      <c r="B193" s="38" t="s">
        <v>16605</v>
      </c>
      <c r="C193" s="61" t="s">
        <v>4031</v>
      </c>
      <c r="D193" s="61" t="s">
        <v>2472</v>
      </c>
      <c r="E193" s="61" t="s">
        <v>22551</v>
      </c>
      <c r="F193" s="292"/>
    </row>
    <row r="194" spans="1:6" ht="30">
      <c r="A194" s="61">
        <v>13408</v>
      </c>
      <c r="B194" s="38" t="s">
        <v>16606</v>
      </c>
      <c r="C194" s="61" t="s">
        <v>4033</v>
      </c>
      <c r="D194" s="61" t="s">
        <v>2472</v>
      </c>
      <c r="E194" s="61" t="s">
        <v>23733</v>
      </c>
      <c r="F194" s="293"/>
    </row>
    <row r="195" spans="1:6" ht="45">
      <c r="A195" s="61">
        <v>43618</v>
      </c>
      <c r="B195" s="38" t="s">
        <v>29087</v>
      </c>
      <c r="C195" s="61" t="s">
        <v>4030</v>
      </c>
      <c r="D195" s="61" t="s">
        <v>2472</v>
      </c>
      <c r="E195" s="61" t="s">
        <v>22730</v>
      </c>
      <c r="F195" s="292"/>
    </row>
    <row r="196" spans="1:6" ht="45">
      <c r="A196" s="61">
        <v>37476</v>
      </c>
      <c r="B196" s="38" t="s">
        <v>16607</v>
      </c>
      <c r="C196" s="61" t="s">
        <v>4025</v>
      </c>
      <c r="D196" s="61" t="s">
        <v>2472</v>
      </c>
      <c r="E196" s="61" t="s">
        <v>23734</v>
      </c>
      <c r="F196" s="293"/>
    </row>
    <row r="197" spans="1:6" ht="45">
      <c r="A197" s="61">
        <v>37478</v>
      </c>
      <c r="B197" s="38" t="s">
        <v>16608</v>
      </c>
      <c r="C197" s="61" t="s">
        <v>4025</v>
      </c>
      <c r="D197" s="61" t="s">
        <v>2472</v>
      </c>
      <c r="E197" s="61" t="s">
        <v>23735</v>
      </c>
      <c r="F197" s="292"/>
    </row>
    <row r="198" spans="1:6" ht="45">
      <c r="A198" s="61">
        <v>37477</v>
      </c>
      <c r="B198" s="38" t="s">
        <v>16609</v>
      </c>
      <c r="C198" s="61" t="s">
        <v>4025</v>
      </c>
      <c r="D198" s="61" t="s">
        <v>2472</v>
      </c>
      <c r="E198" s="61" t="s">
        <v>23736</v>
      </c>
      <c r="F198" s="293"/>
    </row>
    <row r="199" spans="1:6" ht="45">
      <c r="A199" s="61">
        <v>37479</v>
      </c>
      <c r="B199" s="38" t="s">
        <v>16610</v>
      </c>
      <c r="C199" s="61" t="s">
        <v>4025</v>
      </c>
      <c r="D199" s="61" t="s">
        <v>2472</v>
      </c>
      <c r="E199" s="61" t="s">
        <v>23737</v>
      </c>
      <c r="F199" s="292"/>
    </row>
    <row r="200" spans="1:6" ht="30">
      <c r="A200" s="61">
        <v>4319</v>
      </c>
      <c r="B200" s="38" t="s">
        <v>16611</v>
      </c>
      <c r="C200" s="61" t="s">
        <v>4025</v>
      </c>
      <c r="D200" s="61" t="s">
        <v>2472</v>
      </c>
      <c r="E200" s="61" t="s">
        <v>8488</v>
      </c>
      <c r="F200" s="293"/>
    </row>
    <row r="201" spans="1:6" ht="45">
      <c r="A201" s="61">
        <v>43064</v>
      </c>
      <c r="B201" s="38" t="s">
        <v>22623</v>
      </c>
      <c r="C201" s="61" t="s">
        <v>4030</v>
      </c>
      <c r="D201" s="61" t="s">
        <v>2472</v>
      </c>
      <c r="E201" s="61" t="s">
        <v>13840</v>
      </c>
      <c r="F201" s="292"/>
    </row>
    <row r="202" spans="1:6" ht="30">
      <c r="A202" s="61">
        <v>40553</v>
      </c>
      <c r="B202" s="38" t="s">
        <v>22624</v>
      </c>
      <c r="C202" s="61" t="s">
        <v>4028</v>
      </c>
      <c r="D202" s="61" t="s">
        <v>4027</v>
      </c>
      <c r="E202" s="61" t="s">
        <v>24721</v>
      </c>
      <c r="F202" s="293"/>
    </row>
    <row r="203" spans="1:6">
      <c r="A203" s="61">
        <v>13003</v>
      </c>
      <c r="B203" s="38" t="s">
        <v>16612</v>
      </c>
      <c r="C203" s="61" t="s">
        <v>4031</v>
      </c>
      <c r="D203" s="61" t="s">
        <v>2472</v>
      </c>
      <c r="E203" s="61" t="s">
        <v>13666</v>
      </c>
      <c r="F203" s="292"/>
    </row>
    <row r="204" spans="1:6">
      <c r="A204" s="61">
        <v>6114</v>
      </c>
      <c r="B204" s="38" t="s">
        <v>16613</v>
      </c>
      <c r="C204" s="61" t="s">
        <v>4023</v>
      </c>
      <c r="D204" s="61" t="s">
        <v>2472</v>
      </c>
      <c r="E204" s="61" t="s">
        <v>23569</v>
      </c>
      <c r="F204" s="293"/>
    </row>
    <row r="205" spans="1:6">
      <c r="A205" s="61">
        <v>40912</v>
      </c>
      <c r="B205" s="38" t="s">
        <v>16614</v>
      </c>
      <c r="C205" s="61" t="s">
        <v>4034</v>
      </c>
      <c r="D205" s="61" t="s">
        <v>2472</v>
      </c>
      <c r="E205" s="61" t="s">
        <v>29088</v>
      </c>
      <c r="F205" s="292"/>
    </row>
    <row r="206" spans="1:6">
      <c r="A206" s="61">
        <v>247</v>
      </c>
      <c r="B206" s="38" t="s">
        <v>16615</v>
      </c>
      <c r="C206" s="61" t="s">
        <v>4023</v>
      </c>
      <c r="D206" s="61" t="s">
        <v>2472</v>
      </c>
      <c r="E206" s="61" t="s">
        <v>14827</v>
      </c>
      <c r="F206" s="293"/>
    </row>
    <row r="207" spans="1:6">
      <c r="A207" s="61">
        <v>40919</v>
      </c>
      <c r="B207" s="38" t="s">
        <v>16616</v>
      </c>
      <c r="C207" s="61" t="s">
        <v>4034</v>
      </c>
      <c r="D207" s="61" t="s">
        <v>2472</v>
      </c>
      <c r="E207" s="61" t="s">
        <v>29089</v>
      </c>
      <c r="F207" s="292"/>
    </row>
    <row r="208" spans="1:6">
      <c r="A208" s="61">
        <v>25958</v>
      </c>
      <c r="B208" s="38" t="s">
        <v>16617</v>
      </c>
      <c r="C208" s="61" t="s">
        <v>4023</v>
      </c>
      <c r="D208" s="61" t="s">
        <v>2472</v>
      </c>
      <c r="E208" s="61" t="s">
        <v>19283</v>
      </c>
      <c r="F208" s="293"/>
    </row>
    <row r="209" spans="1:6" ht="30">
      <c r="A209" s="61">
        <v>40984</v>
      </c>
      <c r="B209" s="38" t="s">
        <v>16618</v>
      </c>
      <c r="C209" s="61" t="s">
        <v>4034</v>
      </c>
      <c r="D209" s="61" t="s">
        <v>2472</v>
      </c>
      <c r="E209" s="61" t="s">
        <v>29090</v>
      </c>
      <c r="F209" s="292"/>
    </row>
    <row r="210" spans="1:6">
      <c r="A210" s="61">
        <v>248</v>
      </c>
      <c r="B210" s="38" t="s">
        <v>16619</v>
      </c>
      <c r="C210" s="61" t="s">
        <v>4023</v>
      </c>
      <c r="D210" s="61" t="s">
        <v>2472</v>
      </c>
      <c r="E210" s="61" t="s">
        <v>29091</v>
      </c>
      <c r="F210" s="293"/>
    </row>
    <row r="211" spans="1:6" ht="30">
      <c r="A211" s="61">
        <v>41086</v>
      </c>
      <c r="B211" s="38" t="s">
        <v>16620</v>
      </c>
      <c r="C211" s="61" t="s">
        <v>4034</v>
      </c>
      <c r="D211" s="61" t="s">
        <v>2472</v>
      </c>
      <c r="E211" s="61" t="s">
        <v>29092</v>
      </c>
      <c r="F211" s="292"/>
    </row>
    <row r="212" spans="1:6">
      <c r="A212" s="61">
        <v>34466</v>
      </c>
      <c r="B212" s="38" t="s">
        <v>16621</v>
      </c>
      <c r="C212" s="61" t="s">
        <v>4023</v>
      </c>
      <c r="D212" s="61" t="s">
        <v>2472</v>
      </c>
      <c r="E212" s="61" t="s">
        <v>29091</v>
      </c>
      <c r="F212" s="293"/>
    </row>
    <row r="213" spans="1:6">
      <c r="A213" s="61">
        <v>41083</v>
      </c>
      <c r="B213" s="38" t="s">
        <v>16622</v>
      </c>
      <c r="C213" s="61" t="s">
        <v>4034</v>
      </c>
      <c r="D213" s="61" t="s">
        <v>2472</v>
      </c>
      <c r="E213" s="61" t="s">
        <v>29092</v>
      </c>
      <c r="F213" s="292"/>
    </row>
    <row r="214" spans="1:6">
      <c r="A214" s="61">
        <v>252</v>
      </c>
      <c r="B214" s="38" t="s">
        <v>16623</v>
      </c>
      <c r="C214" s="61" t="s">
        <v>4023</v>
      </c>
      <c r="D214" s="61" t="s">
        <v>2472</v>
      </c>
      <c r="E214" s="61" t="s">
        <v>13730</v>
      </c>
      <c r="F214" s="293"/>
    </row>
    <row r="215" spans="1:6">
      <c r="A215" s="61">
        <v>40909</v>
      </c>
      <c r="B215" s="38" t="s">
        <v>16625</v>
      </c>
      <c r="C215" s="61" t="s">
        <v>4034</v>
      </c>
      <c r="D215" s="61" t="s">
        <v>2472</v>
      </c>
      <c r="E215" s="61" t="s">
        <v>29093</v>
      </c>
      <c r="F215" s="292"/>
    </row>
    <row r="216" spans="1:6">
      <c r="A216" s="61">
        <v>242</v>
      </c>
      <c r="B216" s="38" t="s">
        <v>16626</v>
      </c>
      <c r="C216" s="61" t="s">
        <v>4023</v>
      </c>
      <c r="D216" s="61" t="s">
        <v>2472</v>
      </c>
      <c r="E216" s="61" t="s">
        <v>24011</v>
      </c>
      <c r="F216" s="293"/>
    </row>
    <row r="217" spans="1:6">
      <c r="A217" s="61">
        <v>41085</v>
      </c>
      <c r="B217" s="38" t="s">
        <v>16627</v>
      </c>
      <c r="C217" s="61" t="s">
        <v>4034</v>
      </c>
      <c r="D217" s="61" t="s">
        <v>2472</v>
      </c>
      <c r="E217" s="61" t="s">
        <v>29094</v>
      </c>
      <c r="F217" s="292"/>
    </row>
    <row r="218" spans="1:6" ht="45">
      <c r="A218" s="61">
        <v>427</v>
      </c>
      <c r="B218" s="38" t="s">
        <v>16628</v>
      </c>
      <c r="C218" s="61" t="s">
        <v>4025</v>
      </c>
      <c r="D218" s="61" t="s">
        <v>2472</v>
      </c>
      <c r="E218" s="61" t="s">
        <v>9224</v>
      </c>
      <c r="F218" s="293"/>
    </row>
    <row r="219" spans="1:6" ht="45">
      <c r="A219" s="61">
        <v>417</v>
      </c>
      <c r="B219" s="38" t="s">
        <v>16629</v>
      </c>
      <c r="C219" s="61" t="s">
        <v>4025</v>
      </c>
      <c r="D219" s="61" t="s">
        <v>2472</v>
      </c>
      <c r="E219" s="61" t="s">
        <v>13672</v>
      </c>
      <c r="F219" s="292"/>
    </row>
    <row r="220" spans="1:6" ht="45">
      <c r="A220" s="61">
        <v>11273</v>
      </c>
      <c r="B220" s="38" t="s">
        <v>16630</v>
      </c>
      <c r="C220" s="61" t="s">
        <v>4025</v>
      </c>
      <c r="D220" s="61" t="s">
        <v>2472</v>
      </c>
      <c r="E220" s="61" t="s">
        <v>17206</v>
      </c>
      <c r="F220" s="293"/>
    </row>
    <row r="221" spans="1:6" ht="45">
      <c r="A221" s="61">
        <v>11272</v>
      </c>
      <c r="B221" s="38" t="s">
        <v>16631</v>
      </c>
      <c r="C221" s="61" t="s">
        <v>4025</v>
      </c>
      <c r="D221" s="61" t="s">
        <v>2472</v>
      </c>
      <c r="E221" s="61" t="s">
        <v>13890</v>
      </c>
      <c r="F221" s="292"/>
    </row>
    <row r="222" spans="1:6" ht="45">
      <c r="A222" s="61">
        <v>11275</v>
      </c>
      <c r="B222" s="38" t="s">
        <v>16632</v>
      </c>
      <c r="C222" s="61" t="s">
        <v>4025</v>
      </c>
      <c r="D222" s="61" t="s">
        <v>2472</v>
      </c>
      <c r="E222" s="61" t="s">
        <v>8987</v>
      </c>
      <c r="F222" s="293"/>
    </row>
    <row r="223" spans="1:6" ht="45">
      <c r="A223" s="61">
        <v>11274</v>
      </c>
      <c r="B223" s="38" t="s">
        <v>16633</v>
      </c>
      <c r="C223" s="61" t="s">
        <v>4025</v>
      </c>
      <c r="D223" s="61" t="s">
        <v>2472</v>
      </c>
      <c r="E223" s="61" t="s">
        <v>7943</v>
      </c>
      <c r="F223" s="292"/>
    </row>
    <row r="224" spans="1:6" ht="30">
      <c r="A224" s="61">
        <v>38470</v>
      </c>
      <c r="B224" s="38" t="s">
        <v>16634</v>
      </c>
      <c r="C224" s="61" t="s">
        <v>4025</v>
      </c>
      <c r="D224" s="61" t="s">
        <v>4024</v>
      </c>
      <c r="E224" s="61" t="s">
        <v>29095</v>
      </c>
      <c r="F224" s="293"/>
    </row>
    <row r="225" spans="1:6">
      <c r="A225" s="61">
        <v>38547</v>
      </c>
      <c r="B225" s="38" t="s">
        <v>16635</v>
      </c>
      <c r="C225" s="61" t="s">
        <v>4025</v>
      </c>
      <c r="D225" s="61" t="s">
        <v>2472</v>
      </c>
      <c r="E225" s="61" t="s">
        <v>24644</v>
      </c>
      <c r="F225" s="292"/>
    </row>
    <row r="226" spans="1:6" ht="30">
      <c r="A226" s="61">
        <v>38469</v>
      </c>
      <c r="B226" s="38" t="s">
        <v>16636</v>
      </c>
      <c r="C226" s="61" t="s">
        <v>4025</v>
      </c>
      <c r="D226" s="61" t="s">
        <v>2472</v>
      </c>
      <c r="E226" s="61" t="s">
        <v>24798</v>
      </c>
      <c r="F226" s="293"/>
    </row>
    <row r="227" spans="1:6">
      <c r="A227" s="61">
        <v>38467</v>
      </c>
      <c r="B227" s="38" t="s">
        <v>16637</v>
      </c>
      <c r="C227" s="61" t="s">
        <v>4025</v>
      </c>
      <c r="D227" s="61" t="s">
        <v>2472</v>
      </c>
      <c r="E227" s="61" t="s">
        <v>29096</v>
      </c>
      <c r="F227" s="292"/>
    </row>
    <row r="228" spans="1:6">
      <c r="A228" s="61">
        <v>38468</v>
      </c>
      <c r="B228" s="38" t="s">
        <v>16638</v>
      </c>
      <c r="C228" s="61" t="s">
        <v>4025</v>
      </c>
      <c r="D228" s="61" t="s">
        <v>2472</v>
      </c>
      <c r="E228" s="61" t="s">
        <v>26469</v>
      </c>
      <c r="F228" s="293"/>
    </row>
    <row r="229" spans="1:6" ht="30">
      <c r="A229" s="61">
        <v>38471</v>
      </c>
      <c r="B229" s="38" t="s">
        <v>16639</v>
      </c>
      <c r="C229" s="61" t="s">
        <v>4025</v>
      </c>
      <c r="D229" s="61" t="s">
        <v>2472</v>
      </c>
      <c r="E229" s="61" t="s">
        <v>28271</v>
      </c>
      <c r="F229" s="292"/>
    </row>
    <row r="230" spans="1:6">
      <c r="A230" s="61">
        <v>37370</v>
      </c>
      <c r="B230" s="38" t="s">
        <v>16640</v>
      </c>
      <c r="C230" s="61" t="s">
        <v>4023</v>
      </c>
      <c r="D230" s="61" t="s">
        <v>4024</v>
      </c>
      <c r="E230" s="61" t="s">
        <v>7931</v>
      </c>
      <c r="F230" s="293"/>
    </row>
    <row r="231" spans="1:6" ht="30">
      <c r="A231" s="61">
        <v>40862</v>
      </c>
      <c r="B231" s="38" t="s">
        <v>16641</v>
      </c>
      <c r="C231" s="61" t="s">
        <v>4034</v>
      </c>
      <c r="D231" s="61" t="s">
        <v>4024</v>
      </c>
      <c r="E231" s="61" t="s">
        <v>29097</v>
      </c>
      <c r="F231" s="292"/>
    </row>
    <row r="232" spans="1:6" ht="45">
      <c r="A232" s="61">
        <v>10658</v>
      </c>
      <c r="B232" s="38" t="s">
        <v>16642</v>
      </c>
      <c r="C232" s="61" t="s">
        <v>4025</v>
      </c>
      <c r="D232" s="61" t="s">
        <v>4027</v>
      </c>
      <c r="E232" s="61" t="s">
        <v>29098</v>
      </c>
      <c r="F232" s="293"/>
    </row>
    <row r="233" spans="1:6">
      <c r="A233" s="61">
        <v>253</v>
      </c>
      <c r="B233" s="38" t="s">
        <v>16643</v>
      </c>
      <c r="C233" s="61" t="s">
        <v>4023</v>
      </c>
      <c r="D233" s="61" t="s">
        <v>4024</v>
      </c>
      <c r="E233" s="61" t="s">
        <v>14923</v>
      </c>
      <c r="F233" s="292"/>
    </row>
    <row r="234" spans="1:6">
      <c r="A234" s="61">
        <v>40809</v>
      </c>
      <c r="B234" s="38" t="s">
        <v>16644</v>
      </c>
      <c r="C234" s="61" t="s">
        <v>4034</v>
      </c>
      <c r="D234" s="61" t="s">
        <v>2472</v>
      </c>
      <c r="E234" s="61" t="s">
        <v>29099</v>
      </c>
      <c r="F234" s="293"/>
    </row>
    <row r="235" spans="1:6" ht="75">
      <c r="A235" s="61">
        <v>42428</v>
      </c>
      <c r="B235" s="38" t="s">
        <v>22625</v>
      </c>
      <c r="C235" s="61" t="s">
        <v>4025</v>
      </c>
      <c r="D235" s="61" t="s">
        <v>4027</v>
      </c>
      <c r="E235" s="61" t="s">
        <v>23738</v>
      </c>
      <c r="F235" s="292"/>
    </row>
    <row r="236" spans="1:6">
      <c r="A236" s="61">
        <v>583</v>
      </c>
      <c r="B236" s="38" t="s">
        <v>16645</v>
      </c>
      <c r="C236" s="61" t="s">
        <v>4030</v>
      </c>
      <c r="D236" s="61" t="s">
        <v>2472</v>
      </c>
      <c r="E236" s="61" t="s">
        <v>23303</v>
      </c>
      <c r="F236" s="293"/>
    </row>
    <row r="237" spans="1:6" ht="30">
      <c r="A237" s="61">
        <v>299</v>
      </c>
      <c r="B237" s="38" t="s">
        <v>16646</v>
      </c>
      <c r="C237" s="61" t="s">
        <v>4025</v>
      </c>
      <c r="D237" s="61" t="s">
        <v>2472</v>
      </c>
      <c r="E237" s="61" t="s">
        <v>13212</v>
      </c>
      <c r="F237" s="292"/>
    </row>
    <row r="238" spans="1:6" ht="30">
      <c r="A238" s="61">
        <v>298</v>
      </c>
      <c r="B238" s="38" t="s">
        <v>16647</v>
      </c>
      <c r="C238" s="61" t="s">
        <v>4025</v>
      </c>
      <c r="D238" s="61" t="s">
        <v>2472</v>
      </c>
      <c r="E238" s="61" t="s">
        <v>29100</v>
      </c>
      <c r="F238" s="293"/>
    </row>
    <row r="239" spans="1:6" ht="30">
      <c r="A239" s="61">
        <v>295</v>
      </c>
      <c r="B239" s="38" t="s">
        <v>16648</v>
      </c>
      <c r="C239" s="61" t="s">
        <v>4025</v>
      </c>
      <c r="D239" s="61" t="s">
        <v>2472</v>
      </c>
      <c r="E239" s="61" t="s">
        <v>8536</v>
      </c>
      <c r="F239" s="292"/>
    </row>
    <row r="240" spans="1:6" ht="30">
      <c r="A240" s="61">
        <v>296</v>
      </c>
      <c r="B240" s="38" t="s">
        <v>16649</v>
      </c>
      <c r="C240" s="61" t="s">
        <v>4025</v>
      </c>
      <c r="D240" s="61" t="s">
        <v>2472</v>
      </c>
      <c r="E240" s="61" t="s">
        <v>7744</v>
      </c>
      <c r="F240" s="293"/>
    </row>
    <row r="241" spans="1:6" ht="30">
      <c r="A241" s="61">
        <v>297</v>
      </c>
      <c r="B241" s="38" t="s">
        <v>16650</v>
      </c>
      <c r="C241" s="61" t="s">
        <v>4025</v>
      </c>
      <c r="D241" s="61" t="s">
        <v>2472</v>
      </c>
      <c r="E241" s="61" t="s">
        <v>13682</v>
      </c>
      <c r="F241" s="292"/>
    </row>
    <row r="242" spans="1:6" ht="30">
      <c r="A242" s="61">
        <v>301</v>
      </c>
      <c r="B242" s="38" t="s">
        <v>16651</v>
      </c>
      <c r="C242" s="61" t="s">
        <v>4025</v>
      </c>
      <c r="D242" s="61" t="s">
        <v>4024</v>
      </c>
      <c r="E242" s="61" t="s">
        <v>13695</v>
      </c>
      <c r="F242" s="293"/>
    </row>
    <row r="243" spans="1:6" ht="30">
      <c r="A243" s="61">
        <v>300</v>
      </c>
      <c r="B243" s="38" t="s">
        <v>16652</v>
      </c>
      <c r="C243" s="61" t="s">
        <v>4025</v>
      </c>
      <c r="D243" s="61" t="s">
        <v>2472</v>
      </c>
      <c r="E243" s="61" t="s">
        <v>7837</v>
      </c>
      <c r="F243" s="292"/>
    </row>
    <row r="244" spans="1:6" ht="30">
      <c r="A244" s="61">
        <v>20084</v>
      </c>
      <c r="B244" s="38" t="s">
        <v>16653</v>
      </c>
      <c r="C244" s="61" t="s">
        <v>4025</v>
      </c>
      <c r="D244" s="61" t="s">
        <v>2472</v>
      </c>
      <c r="E244" s="61" t="s">
        <v>8536</v>
      </c>
      <c r="F244" s="293"/>
    </row>
    <row r="245" spans="1:6" ht="30">
      <c r="A245" s="61">
        <v>20085</v>
      </c>
      <c r="B245" s="38" t="s">
        <v>16654</v>
      </c>
      <c r="C245" s="61" t="s">
        <v>4025</v>
      </c>
      <c r="D245" s="61" t="s">
        <v>2472</v>
      </c>
      <c r="E245" s="61" t="s">
        <v>13982</v>
      </c>
      <c r="F245" s="292"/>
    </row>
    <row r="246" spans="1:6" ht="30">
      <c r="A246" s="61">
        <v>311</v>
      </c>
      <c r="B246" s="38" t="s">
        <v>16655</v>
      </c>
      <c r="C246" s="61" t="s">
        <v>4025</v>
      </c>
      <c r="D246" s="61" t="s">
        <v>2472</v>
      </c>
      <c r="E246" s="61" t="s">
        <v>12114</v>
      </c>
      <c r="F246" s="293"/>
    </row>
    <row r="247" spans="1:6" ht="30">
      <c r="A247" s="61">
        <v>318</v>
      </c>
      <c r="B247" s="38" t="s">
        <v>16656</v>
      </c>
      <c r="C247" s="61" t="s">
        <v>4025</v>
      </c>
      <c r="D247" s="61" t="s">
        <v>2472</v>
      </c>
      <c r="E247" s="61" t="s">
        <v>26792</v>
      </c>
      <c r="F247" s="292"/>
    </row>
    <row r="248" spans="1:6" ht="30">
      <c r="A248" s="61">
        <v>319</v>
      </c>
      <c r="B248" s="38" t="s">
        <v>16657</v>
      </c>
      <c r="C248" s="61" t="s">
        <v>4025</v>
      </c>
      <c r="D248" s="61" t="s">
        <v>2472</v>
      </c>
      <c r="E248" s="61" t="s">
        <v>23541</v>
      </c>
      <c r="F248" s="293"/>
    </row>
    <row r="249" spans="1:6" ht="30">
      <c r="A249" s="61">
        <v>320</v>
      </c>
      <c r="B249" s="38" t="s">
        <v>16658</v>
      </c>
      <c r="C249" s="61" t="s">
        <v>4025</v>
      </c>
      <c r="D249" s="61" t="s">
        <v>2472</v>
      </c>
      <c r="E249" s="61" t="s">
        <v>29101</v>
      </c>
      <c r="F249" s="292"/>
    </row>
    <row r="250" spans="1:6" ht="30">
      <c r="A250" s="61">
        <v>314</v>
      </c>
      <c r="B250" s="38" t="s">
        <v>16660</v>
      </c>
      <c r="C250" s="61" t="s">
        <v>4025</v>
      </c>
      <c r="D250" s="61" t="s">
        <v>2472</v>
      </c>
      <c r="E250" s="61" t="s">
        <v>29102</v>
      </c>
      <c r="F250" s="293"/>
    </row>
    <row r="251" spans="1:6" ht="30">
      <c r="A251" s="61">
        <v>303</v>
      </c>
      <c r="B251" s="38" t="s">
        <v>16661</v>
      </c>
      <c r="C251" s="61" t="s">
        <v>4025</v>
      </c>
      <c r="D251" s="61" t="s">
        <v>2472</v>
      </c>
      <c r="E251" s="61" t="s">
        <v>12036</v>
      </c>
      <c r="F251" s="292"/>
    </row>
    <row r="252" spans="1:6" ht="30">
      <c r="A252" s="61">
        <v>304</v>
      </c>
      <c r="B252" s="38" t="s">
        <v>16662</v>
      </c>
      <c r="C252" s="61" t="s">
        <v>4025</v>
      </c>
      <c r="D252" s="61" t="s">
        <v>2472</v>
      </c>
      <c r="E252" s="61" t="s">
        <v>23561</v>
      </c>
      <c r="F252" s="293"/>
    </row>
    <row r="253" spans="1:6" ht="30">
      <c r="A253" s="61">
        <v>305</v>
      </c>
      <c r="B253" s="38" t="s">
        <v>16663</v>
      </c>
      <c r="C253" s="61" t="s">
        <v>4025</v>
      </c>
      <c r="D253" s="61" t="s">
        <v>2472</v>
      </c>
      <c r="E253" s="61" t="s">
        <v>10189</v>
      </c>
      <c r="F253" s="292"/>
    </row>
    <row r="254" spans="1:6" ht="30">
      <c r="A254" s="61">
        <v>306</v>
      </c>
      <c r="B254" s="38" t="s">
        <v>16664</v>
      </c>
      <c r="C254" s="61" t="s">
        <v>4025</v>
      </c>
      <c r="D254" s="61" t="s">
        <v>2472</v>
      </c>
      <c r="E254" s="61" t="s">
        <v>27377</v>
      </c>
      <c r="F254" s="293"/>
    </row>
    <row r="255" spans="1:6" ht="30">
      <c r="A255" s="61">
        <v>307</v>
      </c>
      <c r="B255" s="38" t="s">
        <v>16665</v>
      </c>
      <c r="C255" s="61" t="s">
        <v>4025</v>
      </c>
      <c r="D255" s="61" t="s">
        <v>2472</v>
      </c>
      <c r="E255" s="61" t="s">
        <v>12090</v>
      </c>
      <c r="F255" s="292"/>
    </row>
    <row r="256" spans="1:6" ht="30">
      <c r="A256" s="61">
        <v>309</v>
      </c>
      <c r="B256" s="38" t="s">
        <v>16667</v>
      </c>
      <c r="C256" s="61" t="s">
        <v>4025</v>
      </c>
      <c r="D256" s="61" t="s">
        <v>2472</v>
      </c>
      <c r="E256" s="61" t="s">
        <v>21673</v>
      </c>
      <c r="F256" s="293"/>
    </row>
    <row r="257" spans="1:6" ht="30">
      <c r="A257" s="61">
        <v>310</v>
      </c>
      <c r="B257" s="38" t="s">
        <v>16668</v>
      </c>
      <c r="C257" s="61" t="s">
        <v>4025</v>
      </c>
      <c r="D257" s="61" t="s">
        <v>2472</v>
      </c>
      <c r="E257" s="61" t="s">
        <v>24386</v>
      </c>
      <c r="F257" s="292"/>
    </row>
    <row r="258" spans="1:6" ht="30">
      <c r="A258" s="61">
        <v>328</v>
      </c>
      <c r="B258" s="38" t="s">
        <v>16669</v>
      </c>
      <c r="C258" s="61" t="s">
        <v>4025</v>
      </c>
      <c r="D258" s="61" t="s">
        <v>2472</v>
      </c>
      <c r="E258" s="61" t="s">
        <v>10066</v>
      </c>
      <c r="F258" s="293"/>
    </row>
    <row r="259" spans="1:6" ht="30">
      <c r="A259" s="61">
        <v>325</v>
      </c>
      <c r="B259" s="38" t="s">
        <v>16670</v>
      </c>
      <c r="C259" s="61" t="s">
        <v>4025</v>
      </c>
      <c r="D259" s="61" t="s">
        <v>2472</v>
      </c>
      <c r="E259" s="61" t="s">
        <v>8278</v>
      </c>
      <c r="F259" s="292"/>
    </row>
    <row r="260" spans="1:6" ht="30">
      <c r="A260" s="61">
        <v>20326</v>
      </c>
      <c r="B260" s="38" t="s">
        <v>16671</v>
      </c>
      <c r="C260" s="61" t="s">
        <v>4025</v>
      </c>
      <c r="D260" s="61" t="s">
        <v>2472</v>
      </c>
      <c r="E260" s="61" t="s">
        <v>11047</v>
      </c>
      <c r="F260" s="293"/>
    </row>
    <row r="261" spans="1:6" ht="30">
      <c r="A261" s="61">
        <v>329</v>
      </c>
      <c r="B261" s="38" t="s">
        <v>16672</v>
      </c>
      <c r="C261" s="61" t="s">
        <v>4025</v>
      </c>
      <c r="D261" s="61" t="s">
        <v>2472</v>
      </c>
      <c r="E261" s="61" t="s">
        <v>10080</v>
      </c>
      <c r="F261" s="292"/>
    </row>
    <row r="262" spans="1:6" ht="30">
      <c r="A262" s="61">
        <v>308</v>
      </c>
      <c r="B262" s="38" t="s">
        <v>16673</v>
      </c>
      <c r="C262" s="61" t="s">
        <v>4025</v>
      </c>
      <c r="D262" s="61" t="s">
        <v>2472</v>
      </c>
      <c r="E262" s="61" t="s">
        <v>29103</v>
      </c>
      <c r="F262" s="293"/>
    </row>
    <row r="263" spans="1:6" ht="30">
      <c r="A263" s="61">
        <v>39642</v>
      </c>
      <c r="B263" s="38" t="s">
        <v>16674</v>
      </c>
      <c r="C263" s="61" t="s">
        <v>4025</v>
      </c>
      <c r="D263" s="61" t="s">
        <v>2472</v>
      </c>
      <c r="E263" s="61" t="s">
        <v>12272</v>
      </c>
      <c r="F263" s="292"/>
    </row>
    <row r="264" spans="1:6" ht="30">
      <c r="A264" s="61">
        <v>39641</v>
      </c>
      <c r="B264" s="38" t="s">
        <v>16675</v>
      </c>
      <c r="C264" s="61" t="s">
        <v>4025</v>
      </c>
      <c r="D264" s="61" t="s">
        <v>2472</v>
      </c>
      <c r="E264" s="61" t="s">
        <v>24358</v>
      </c>
      <c r="F264" s="293"/>
    </row>
    <row r="265" spans="1:6" ht="30">
      <c r="A265" s="61">
        <v>39643</v>
      </c>
      <c r="B265" s="38" t="s">
        <v>16676</v>
      </c>
      <c r="C265" s="61" t="s">
        <v>4025</v>
      </c>
      <c r="D265" s="61" t="s">
        <v>2472</v>
      </c>
      <c r="E265" s="61" t="s">
        <v>10831</v>
      </c>
      <c r="F265" s="292"/>
    </row>
    <row r="266" spans="1:6" ht="30">
      <c r="A266" s="61">
        <v>39644</v>
      </c>
      <c r="B266" s="38" t="s">
        <v>16677</v>
      </c>
      <c r="C266" s="61" t="s">
        <v>4025</v>
      </c>
      <c r="D266" s="61" t="s">
        <v>2472</v>
      </c>
      <c r="E266" s="61" t="s">
        <v>10172</v>
      </c>
      <c r="F266" s="293"/>
    </row>
    <row r="267" spans="1:6" ht="30">
      <c r="A267" s="61">
        <v>39645</v>
      </c>
      <c r="B267" s="38" t="s">
        <v>16678</v>
      </c>
      <c r="C267" s="61" t="s">
        <v>4025</v>
      </c>
      <c r="D267" s="61" t="s">
        <v>2472</v>
      </c>
      <c r="E267" s="61" t="s">
        <v>17789</v>
      </c>
      <c r="F267" s="292"/>
    </row>
    <row r="268" spans="1:6" ht="30">
      <c r="A268" s="61">
        <v>12548</v>
      </c>
      <c r="B268" s="38" t="s">
        <v>16679</v>
      </c>
      <c r="C268" s="61" t="s">
        <v>4025</v>
      </c>
      <c r="D268" s="61" t="s">
        <v>2472</v>
      </c>
      <c r="E268" s="61" t="s">
        <v>22122</v>
      </c>
      <c r="F268" s="293"/>
    </row>
    <row r="269" spans="1:6" ht="30">
      <c r="A269" s="61">
        <v>13113</v>
      </c>
      <c r="B269" s="38" t="s">
        <v>16680</v>
      </c>
      <c r="C269" s="61" t="s">
        <v>4025</v>
      </c>
      <c r="D269" s="61" t="s">
        <v>2472</v>
      </c>
      <c r="E269" s="61" t="s">
        <v>22755</v>
      </c>
      <c r="F269" s="292"/>
    </row>
    <row r="270" spans="1:6" ht="30">
      <c r="A270" s="61">
        <v>13114</v>
      </c>
      <c r="B270" s="38" t="s">
        <v>16681</v>
      </c>
      <c r="C270" s="61" t="s">
        <v>4025</v>
      </c>
      <c r="D270" s="61" t="s">
        <v>2472</v>
      </c>
      <c r="E270" s="61" t="s">
        <v>16978</v>
      </c>
      <c r="F270" s="293"/>
    </row>
    <row r="271" spans="1:6" ht="30">
      <c r="A271" s="61">
        <v>12530</v>
      </c>
      <c r="B271" s="38" t="s">
        <v>16682</v>
      </c>
      <c r="C271" s="61" t="s">
        <v>4025</v>
      </c>
      <c r="D271" s="61" t="s">
        <v>2472</v>
      </c>
      <c r="E271" s="61" t="s">
        <v>22443</v>
      </c>
      <c r="F271" s="292"/>
    </row>
    <row r="272" spans="1:6" ht="30">
      <c r="A272" s="61">
        <v>12531</v>
      </c>
      <c r="B272" s="38" t="s">
        <v>16683</v>
      </c>
      <c r="C272" s="61" t="s">
        <v>4025</v>
      </c>
      <c r="D272" s="61" t="s">
        <v>2472</v>
      </c>
      <c r="E272" s="61" t="s">
        <v>22656</v>
      </c>
      <c r="F272" s="293"/>
    </row>
    <row r="273" spans="1:6" ht="30">
      <c r="A273" s="61">
        <v>12532</v>
      </c>
      <c r="B273" s="38" t="s">
        <v>16684</v>
      </c>
      <c r="C273" s="61" t="s">
        <v>4025</v>
      </c>
      <c r="D273" s="61" t="s">
        <v>2472</v>
      </c>
      <c r="E273" s="61" t="s">
        <v>23623</v>
      </c>
      <c r="F273" s="292"/>
    </row>
    <row r="274" spans="1:6" ht="30">
      <c r="A274" s="61">
        <v>12533</v>
      </c>
      <c r="B274" s="38" t="s">
        <v>16685</v>
      </c>
      <c r="C274" s="61" t="s">
        <v>4025</v>
      </c>
      <c r="D274" s="61" t="s">
        <v>2472</v>
      </c>
      <c r="E274" s="61" t="s">
        <v>23739</v>
      </c>
      <c r="F274" s="293"/>
    </row>
    <row r="275" spans="1:6" ht="30">
      <c r="A275" s="61">
        <v>12544</v>
      </c>
      <c r="B275" s="38" t="s">
        <v>16686</v>
      </c>
      <c r="C275" s="61" t="s">
        <v>4025</v>
      </c>
      <c r="D275" s="61" t="s">
        <v>2472</v>
      </c>
      <c r="E275" s="61" t="s">
        <v>23740</v>
      </c>
      <c r="F275" s="292"/>
    </row>
    <row r="276" spans="1:6" ht="30">
      <c r="A276" s="61">
        <v>12546</v>
      </c>
      <c r="B276" s="38" t="s">
        <v>16687</v>
      </c>
      <c r="C276" s="61" t="s">
        <v>4025</v>
      </c>
      <c r="D276" s="61" t="s">
        <v>2472</v>
      </c>
      <c r="E276" s="61" t="s">
        <v>23741</v>
      </c>
      <c r="F276" s="293"/>
    </row>
    <row r="277" spans="1:6" ht="30">
      <c r="A277" s="61">
        <v>12547</v>
      </c>
      <c r="B277" s="38" t="s">
        <v>16688</v>
      </c>
      <c r="C277" s="61" t="s">
        <v>4025</v>
      </c>
      <c r="D277" s="61" t="s">
        <v>2472</v>
      </c>
      <c r="E277" s="61" t="s">
        <v>23742</v>
      </c>
      <c r="F277" s="292"/>
    </row>
    <row r="278" spans="1:6" ht="30">
      <c r="A278" s="61">
        <v>12551</v>
      </c>
      <c r="B278" s="38" t="s">
        <v>16689</v>
      </c>
      <c r="C278" s="61" t="s">
        <v>4025</v>
      </c>
      <c r="D278" s="61" t="s">
        <v>2472</v>
      </c>
      <c r="E278" s="61" t="s">
        <v>23743</v>
      </c>
      <c r="F278" s="293"/>
    </row>
    <row r="279" spans="1:6" ht="30">
      <c r="A279" s="61">
        <v>12563</v>
      </c>
      <c r="B279" s="38" t="s">
        <v>16690</v>
      </c>
      <c r="C279" s="61" t="s">
        <v>4025</v>
      </c>
      <c r="D279" s="61" t="s">
        <v>2472</v>
      </c>
      <c r="E279" s="61" t="s">
        <v>23744</v>
      </c>
      <c r="F279" s="292"/>
    </row>
    <row r="280" spans="1:6" ht="30">
      <c r="A280" s="61">
        <v>12565</v>
      </c>
      <c r="B280" s="38" t="s">
        <v>16691</v>
      </c>
      <c r="C280" s="61" t="s">
        <v>4025</v>
      </c>
      <c r="D280" s="61" t="s">
        <v>2472</v>
      </c>
      <c r="E280" s="61" t="s">
        <v>23745</v>
      </c>
      <c r="F280" s="293"/>
    </row>
    <row r="281" spans="1:6" ht="30">
      <c r="A281" s="61">
        <v>12567</v>
      </c>
      <c r="B281" s="38" t="s">
        <v>16692</v>
      </c>
      <c r="C281" s="61" t="s">
        <v>4025</v>
      </c>
      <c r="D281" s="61" t="s">
        <v>2472</v>
      </c>
      <c r="E281" s="61" t="s">
        <v>23746</v>
      </c>
      <c r="F281" s="292"/>
    </row>
    <row r="282" spans="1:6" ht="30">
      <c r="A282" s="61">
        <v>12568</v>
      </c>
      <c r="B282" s="38" t="s">
        <v>16693</v>
      </c>
      <c r="C282" s="61" t="s">
        <v>4025</v>
      </c>
      <c r="D282" s="61" t="s">
        <v>2472</v>
      </c>
      <c r="E282" s="61" t="s">
        <v>23747</v>
      </c>
      <c r="F282" s="293"/>
    </row>
    <row r="283" spans="1:6" ht="30">
      <c r="A283" s="61">
        <v>11789</v>
      </c>
      <c r="B283" s="38" t="s">
        <v>16694</v>
      </c>
      <c r="C283" s="61" t="s">
        <v>4025</v>
      </c>
      <c r="D283" s="61" t="s">
        <v>2472</v>
      </c>
      <c r="E283" s="61" t="s">
        <v>13207</v>
      </c>
      <c r="F283" s="292"/>
    </row>
    <row r="284" spans="1:6" ht="60">
      <c r="A284" s="61">
        <v>20975</v>
      </c>
      <c r="B284" s="38" t="s">
        <v>16695</v>
      </c>
      <c r="C284" s="61" t="s">
        <v>4025</v>
      </c>
      <c r="D284" s="61" t="s">
        <v>2472</v>
      </c>
      <c r="E284" s="61" t="s">
        <v>13829</v>
      </c>
      <c r="F284" s="293"/>
    </row>
    <row r="285" spans="1:6" ht="60">
      <c r="A285" s="61">
        <v>20976</v>
      </c>
      <c r="B285" s="38" t="s">
        <v>16696</v>
      </c>
      <c r="C285" s="61" t="s">
        <v>4025</v>
      </c>
      <c r="D285" s="61" t="s">
        <v>2472</v>
      </c>
      <c r="E285" s="61" t="s">
        <v>22567</v>
      </c>
      <c r="F285" s="292"/>
    </row>
    <row r="286" spans="1:6" ht="30">
      <c r="A286" s="61">
        <v>40340</v>
      </c>
      <c r="B286" s="38" t="s">
        <v>16697</v>
      </c>
      <c r="C286" s="61" t="s">
        <v>4025</v>
      </c>
      <c r="D286" s="61" t="s">
        <v>2472</v>
      </c>
      <c r="E286" s="61" t="s">
        <v>28912</v>
      </c>
      <c r="F286" s="293"/>
    </row>
    <row r="287" spans="1:6" ht="30">
      <c r="A287" s="61">
        <v>40341</v>
      </c>
      <c r="B287" s="38" t="s">
        <v>16699</v>
      </c>
      <c r="C287" s="61" t="s">
        <v>4025</v>
      </c>
      <c r="D287" s="61" t="s">
        <v>2472</v>
      </c>
      <c r="E287" s="61" t="s">
        <v>29104</v>
      </c>
      <c r="F287" s="292"/>
    </row>
    <row r="288" spans="1:6" ht="30">
      <c r="A288" s="61">
        <v>40342</v>
      </c>
      <c r="B288" s="38" t="s">
        <v>16700</v>
      </c>
      <c r="C288" s="61" t="s">
        <v>4025</v>
      </c>
      <c r="D288" s="61" t="s">
        <v>2472</v>
      </c>
      <c r="E288" s="61" t="s">
        <v>26542</v>
      </c>
      <c r="F288" s="293"/>
    </row>
    <row r="289" spans="1:6" ht="30">
      <c r="A289" s="61">
        <v>40343</v>
      </c>
      <c r="B289" s="38" t="s">
        <v>16701</v>
      </c>
      <c r="C289" s="61" t="s">
        <v>4025</v>
      </c>
      <c r="D289" s="61" t="s">
        <v>2472</v>
      </c>
      <c r="E289" s="61" t="s">
        <v>25141</v>
      </c>
      <c r="F289" s="292"/>
    </row>
    <row r="290" spans="1:6" ht="30">
      <c r="A290" s="61">
        <v>40344</v>
      </c>
      <c r="B290" s="38" t="s">
        <v>16702</v>
      </c>
      <c r="C290" s="61" t="s">
        <v>4025</v>
      </c>
      <c r="D290" s="61" t="s">
        <v>2472</v>
      </c>
      <c r="E290" s="61" t="s">
        <v>29105</v>
      </c>
      <c r="F290" s="293"/>
    </row>
    <row r="291" spans="1:6" ht="30">
      <c r="A291" s="61">
        <v>40345</v>
      </c>
      <c r="B291" s="38" t="s">
        <v>16703</v>
      </c>
      <c r="C291" s="61" t="s">
        <v>4025</v>
      </c>
      <c r="D291" s="61" t="s">
        <v>2472</v>
      </c>
      <c r="E291" s="61" t="s">
        <v>29106</v>
      </c>
      <c r="F291" s="292"/>
    </row>
    <row r="292" spans="1:6" ht="30">
      <c r="A292" s="61">
        <v>40346</v>
      </c>
      <c r="B292" s="38" t="s">
        <v>16704</v>
      </c>
      <c r="C292" s="61" t="s">
        <v>4025</v>
      </c>
      <c r="D292" s="61" t="s">
        <v>2472</v>
      </c>
      <c r="E292" s="61" t="s">
        <v>29107</v>
      </c>
      <c r="F292" s="293"/>
    </row>
    <row r="293" spans="1:6" ht="30">
      <c r="A293" s="61">
        <v>40347</v>
      </c>
      <c r="B293" s="38" t="s">
        <v>16705</v>
      </c>
      <c r="C293" s="61" t="s">
        <v>4025</v>
      </c>
      <c r="D293" s="61" t="s">
        <v>2472</v>
      </c>
      <c r="E293" s="61" t="s">
        <v>29108</v>
      </c>
      <c r="F293" s="292"/>
    </row>
    <row r="294" spans="1:6" ht="30">
      <c r="A294" s="61">
        <v>38840</v>
      </c>
      <c r="B294" s="38" t="s">
        <v>16706</v>
      </c>
      <c r="C294" s="61" t="s">
        <v>4025</v>
      </c>
      <c r="D294" s="61" t="s">
        <v>4027</v>
      </c>
      <c r="E294" s="61" t="s">
        <v>13986</v>
      </c>
      <c r="F294" s="293"/>
    </row>
    <row r="295" spans="1:6" ht="30">
      <c r="A295" s="61">
        <v>38841</v>
      </c>
      <c r="B295" s="38" t="s">
        <v>16707</v>
      </c>
      <c r="C295" s="61" t="s">
        <v>4025</v>
      </c>
      <c r="D295" s="61" t="s">
        <v>4027</v>
      </c>
      <c r="E295" s="61" t="s">
        <v>13707</v>
      </c>
      <c r="F295" s="292"/>
    </row>
    <row r="296" spans="1:6" ht="30">
      <c r="A296" s="61">
        <v>38842</v>
      </c>
      <c r="B296" s="38" t="s">
        <v>16708</v>
      </c>
      <c r="C296" s="61" t="s">
        <v>4025</v>
      </c>
      <c r="D296" s="61" t="s">
        <v>4027</v>
      </c>
      <c r="E296" s="61" t="s">
        <v>12187</v>
      </c>
      <c r="F296" s="293"/>
    </row>
    <row r="297" spans="1:6" ht="30">
      <c r="A297" s="61">
        <v>38843</v>
      </c>
      <c r="B297" s="38" t="s">
        <v>16709</v>
      </c>
      <c r="C297" s="61" t="s">
        <v>4025</v>
      </c>
      <c r="D297" s="61" t="s">
        <v>4027</v>
      </c>
      <c r="E297" s="61" t="s">
        <v>11579</v>
      </c>
      <c r="F297" s="292"/>
    </row>
    <row r="298" spans="1:6" ht="60">
      <c r="A298" s="61">
        <v>13761</v>
      </c>
      <c r="B298" s="38" t="s">
        <v>16710</v>
      </c>
      <c r="C298" s="61" t="s">
        <v>4025</v>
      </c>
      <c r="D298" s="61" t="s">
        <v>2472</v>
      </c>
      <c r="E298" s="61" t="s">
        <v>29109</v>
      </c>
      <c r="F298" s="293"/>
    </row>
    <row r="299" spans="1:6" ht="75">
      <c r="A299" s="61">
        <v>12888</v>
      </c>
      <c r="B299" s="38" t="s">
        <v>16711</v>
      </c>
      <c r="C299" s="61" t="s">
        <v>4035</v>
      </c>
      <c r="D299" s="61" t="s">
        <v>4027</v>
      </c>
      <c r="E299" s="61" t="s">
        <v>24381</v>
      </c>
      <c r="F299" s="292"/>
    </row>
    <row r="300" spans="1:6" ht="45">
      <c r="A300" s="61">
        <v>12889</v>
      </c>
      <c r="B300" s="38" t="s">
        <v>16712</v>
      </c>
      <c r="C300" s="61" t="s">
        <v>4035</v>
      </c>
      <c r="D300" s="61" t="s">
        <v>4027</v>
      </c>
      <c r="E300" s="61" t="s">
        <v>29110</v>
      </c>
      <c r="F300" s="293"/>
    </row>
    <row r="301" spans="1:6" ht="60">
      <c r="A301" s="61">
        <v>4814</v>
      </c>
      <c r="B301" s="38" t="s">
        <v>16713</v>
      </c>
      <c r="C301" s="61" t="s">
        <v>4025</v>
      </c>
      <c r="D301" s="61" t="s">
        <v>4027</v>
      </c>
      <c r="E301" s="61" t="s">
        <v>29111</v>
      </c>
      <c r="F301" s="292"/>
    </row>
    <row r="302" spans="1:6" ht="30">
      <c r="A302" s="61">
        <v>25967</v>
      </c>
      <c r="B302" s="38" t="s">
        <v>16714</v>
      </c>
      <c r="C302" s="61" t="s">
        <v>4025</v>
      </c>
      <c r="D302" s="61" t="s">
        <v>4027</v>
      </c>
      <c r="E302" s="61" t="s">
        <v>29112</v>
      </c>
      <c r="F302" s="293"/>
    </row>
    <row r="303" spans="1:6">
      <c r="A303" s="61">
        <v>6122</v>
      </c>
      <c r="B303" s="38" t="s">
        <v>16715</v>
      </c>
      <c r="C303" s="61" t="s">
        <v>4023</v>
      </c>
      <c r="D303" s="61" t="s">
        <v>2472</v>
      </c>
      <c r="E303" s="61" t="s">
        <v>29113</v>
      </c>
      <c r="F303" s="292"/>
    </row>
    <row r="304" spans="1:6" ht="30">
      <c r="A304" s="61">
        <v>40810</v>
      </c>
      <c r="B304" s="38" t="s">
        <v>16716</v>
      </c>
      <c r="C304" s="61" t="s">
        <v>4034</v>
      </c>
      <c r="D304" s="61" t="s">
        <v>2472</v>
      </c>
      <c r="E304" s="61" t="s">
        <v>29114</v>
      </c>
      <c r="F304" s="293"/>
    </row>
    <row r="305" spans="1:6" ht="45">
      <c r="A305" s="61">
        <v>21100</v>
      </c>
      <c r="B305" s="38" t="s">
        <v>16717</v>
      </c>
      <c r="C305" s="61" t="s">
        <v>4025</v>
      </c>
      <c r="D305" s="61" t="s">
        <v>2472</v>
      </c>
      <c r="E305" s="61" t="s">
        <v>29115</v>
      </c>
      <c r="F305" s="292"/>
    </row>
    <row r="306" spans="1:6" ht="60">
      <c r="A306" s="61">
        <v>11816</v>
      </c>
      <c r="B306" s="38" t="s">
        <v>16718</v>
      </c>
      <c r="C306" s="61" t="s">
        <v>4025</v>
      </c>
      <c r="D306" s="61" t="s">
        <v>4024</v>
      </c>
      <c r="E306" s="61" t="s">
        <v>29116</v>
      </c>
      <c r="F306" s="293"/>
    </row>
    <row r="307" spans="1:6" ht="60">
      <c r="A307" s="61">
        <v>11814</v>
      </c>
      <c r="B307" s="38" t="s">
        <v>16719</v>
      </c>
      <c r="C307" s="61" t="s">
        <v>4025</v>
      </c>
      <c r="D307" s="61" t="s">
        <v>2472</v>
      </c>
      <c r="E307" s="61" t="s">
        <v>29117</v>
      </c>
      <c r="F307" s="292"/>
    </row>
    <row r="308" spans="1:6" ht="75">
      <c r="A308" s="61">
        <v>14186</v>
      </c>
      <c r="B308" s="38" t="s">
        <v>16720</v>
      </c>
      <c r="C308" s="61" t="s">
        <v>4025</v>
      </c>
      <c r="D308" s="61" t="s">
        <v>2472</v>
      </c>
      <c r="E308" s="61" t="s">
        <v>29118</v>
      </c>
      <c r="F308" s="293"/>
    </row>
    <row r="309" spans="1:6" ht="60">
      <c r="A309" s="61">
        <v>14185</v>
      </c>
      <c r="B309" s="38" t="s">
        <v>16721</v>
      </c>
      <c r="C309" s="61" t="s">
        <v>4025</v>
      </c>
      <c r="D309" s="61" t="s">
        <v>2472</v>
      </c>
      <c r="E309" s="61" t="s">
        <v>29119</v>
      </c>
      <c r="F309" s="292"/>
    </row>
    <row r="310" spans="1:6" ht="60">
      <c r="A310" s="61">
        <v>11811</v>
      </c>
      <c r="B310" s="38" t="s">
        <v>16722</v>
      </c>
      <c r="C310" s="61" t="s">
        <v>4025</v>
      </c>
      <c r="D310" s="61" t="s">
        <v>2472</v>
      </c>
      <c r="E310" s="61" t="s">
        <v>29120</v>
      </c>
      <c r="F310" s="293"/>
    </row>
    <row r="311" spans="1:6" ht="30">
      <c r="A311" s="61">
        <v>26038</v>
      </c>
      <c r="B311" s="38" t="s">
        <v>16723</v>
      </c>
      <c r="C311" s="61" t="s">
        <v>4025</v>
      </c>
      <c r="D311" s="61" t="s">
        <v>4027</v>
      </c>
      <c r="E311" s="61" t="s">
        <v>22626</v>
      </c>
      <c r="F311" s="292"/>
    </row>
    <row r="312" spans="1:6" ht="45">
      <c r="A312" s="61">
        <v>34482</v>
      </c>
      <c r="B312" s="38" t="s">
        <v>16724</v>
      </c>
      <c r="C312" s="61" t="s">
        <v>4025</v>
      </c>
      <c r="D312" s="61" t="s">
        <v>2472</v>
      </c>
      <c r="E312" s="61" t="s">
        <v>29121</v>
      </c>
      <c r="F312" s="293"/>
    </row>
    <row r="313" spans="1:6" ht="45">
      <c r="A313" s="61">
        <v>34469</v>
      </c>
      <c r="B313" s="38" t="s">
        <v>16725</v>
      </c>
      <c r="C313" s="61" t="s">
        <v>4025</v>
      </c>
      <c r="D313" s="61" t="s">
        <v>2472</v>
      </c>
      <c r="E313" s="61" t="s">
        <v>29122</v>
      </c>
      <c r="F313" s="292"/>
    </row>
    <row r="314" spans="1:6" ht="45">
      <c r="A314" s="61">
        <v>34472</v>
      </c>
      <c r="B314" s="38" t="s">
        <v>16726</v>
      </c>
      <c r="C314" s="61" t="s">
        <v>4025</v>
      </c>
      <c r="D314" s="61" t="s">
        <v>4024</v>
      </c>
      <c r="E314" s="61" t="s">
        <v>29123</v>
      </c>
      <c r="F314" s="293"/>
    </row>
    <row r="315" spans="1:6" ht="45">
      <c r="A315" s="61">
        <v>34476</v>
      </c>
      <c r="B315" s="38" t="s">
        <v>16727</v>
      </c>
      <c r="C315" s="61" t="s">
        <v>4025</v>
      </c>
      <c r="D315" s="61" t="s">
        <v>2472</v>
      </c>
      <c r="E315" s="61" t="s">
        <v>29124</v>
      </c>
      <c r="F315" s="292"/>
    </row>
    <row r="316" spans="1:6" ht="45">
      <c r="A316" s="61">
        <v>34477</v>
      </c>
      <c r="B316" s="38" t="s">
        <v>16728</v>
      </c>
      <c r="C316" s="61" t="s">
        <v>4025</v>
      </c>
      <c r="D316" s="61" t="s">
        <v>2472</v>
      </c>
      <c r="E316" s="61" t="s">
        <v>29125</v>
      </c>
      <c r="F316" s="293"/>
    </row>
    <row r="317" spans="1:6" ht="60">
      <c r="A317" s="61">
        <v>42425</v>
      </c>
      <c r="B317" s="38" t="s">
        <v>24887</v>
      </c>
      <c r="C317" s="61" t="s">
        <v>4025</v>
      </c>
      <c r="D317" s="61" t="s">
        <v>2472</v>
      </c>
      <c r="E317" s="61" t="s">
        <v>29126</v>
      </c>
      <c r="F317" s="292"/>
    </row>
    <row r="318" spans="1:6" ht="60">
      <c r="A318" s="61">
        <v>42422</v>
      </c>
      <c r="B318" s="38" t="s">
        <v>24888</v>
      </c>
      <c r="C318" s="61" t="s">
        <v>4025</v>
      </c>
      <c r="D318" s="61" t="s">
        <v>4024</v>
      </c>
      <c r="E318" s="61" t="s">
        <v>29127</v>
      </c>
      <c r="F318" s="293"/>
    </row>
    <row r="319" spans="1:6" ht="60">
      <c r="A319" s="61">
        <v>42424</v>
      </c>
      <c r="B319" s="38" t="s">
        <v>24889</v>
      </c>
      <c r="C319" s="61" t="s">
        <v>4025</v>
      </c>
      <c r="D319" s="61" t="s">
        <v>2472</v>
      </c>
      <c r="E319" s="61" t="s">
        <v>29128</v>
      </c>
      <c r="F319" s="292"/>
    </row>
    <row r="320" spans="1:6" ht="60">
      <c r="A320" s="61">
        <v>42416</v>
      </c>
      <c r="B320" s="38" t="s">
        <v>24890</v>
      </c>
      <c r="C320" s="61" t="s">
        <v>4025</v>
      </c>
      <c r="D320" s="61" t="s">
        <v>2472</v>
      </c>
      <c r="E320" s="61" t="s">
        <v>29129</v>
      </c>
      <c r="F320" s="293"/>
    </row>
    <row r="321" spans="1:6" ht="60">
      <c r="A321" s="61">
        <v>42417</v>
      </c>
      <c r="B321" s="38" t="s">
        <v>24891</v>
      </c>
      <c r="C321" s="61" t="s">
        <v>4025</v>
      </c>
      <c r="D321" s="61" t="s">
        <v>2472</v>
      </c>
      <c r="E321" s="61" t="s">
        <v>29130</v>
      </c>
      <c r="F321" s="292"/>
    </row>
    <row r="322" spans="1:6" ht="60">
      <c r="A322" s="61">
        <v>42419</v>
      </c>
      <c r="B322" s="38" t="s">
        <v>24892</v>
      </c>
      <c r="C322" s="61" t="s">
        <v>4025</v>
      </c>
      <c r="D322" s="61" t="s">
        <v>2472</v>
      </c>
      <c r="E322" s="61" t="s">
        <v>29131</v>
      </c>
      <c r="F322" s="293"/>
    </row>
    <row r="323" spans="1:6" ht="60">
      <c r="A323" s="61">
        <v>42420</v>
      </c>
      <c r="B323" s="38" t="s">
        <v>24893</v>
      </c>
      <c r="C323" s="61" t="s">
        <v>4025</v>
      </c>
      <c r="D323" s="61" t="s">
        <v>2472</v>
      </c>
      <c r="E323" s="61" t="s">
        <v>29132</v>
      </c>
      <c r="F323" s="292"/>
    </row>
    <row r="324" spans="1:6" ht="60">
      <c r="A324" s="61">
        <v>42421</v>
      </c>
      <c r="B324" s="38" t="s">
        <v>24894</v>
      </c>
      <c r="C324" s="61" t="s">
        <v>4025</v>
      </c>
      <c r="D324" s="61" t="s">
        <v>2472</v>
      </c>
      <c r="E324" s="61" t="s">
        <v>29133</v>
      </c>
      <c r="F324" s="293"/>
    </row>
    <row r="325" spans="1:6" ht="60">
      <c r="A325" s="61">
        <v>39556</v>
      </c>
      <c r="B325" s="38" t="s">
        <v>24895</v>
      </c>
      <c r="C325" s="61" t="s">
        <v>4025</v>
      </c>
      <c r="D325" s="61" t="s">
        <v>2472</v>
      </c>
      <c r="E325" s="61" t="s">
        <v>29134</v>
      </c>
      <c r="F325" s="292"/>
    </row>
    <row r="326" spans="1:6" ht="60">
      <c r="A326" s="61">
        <v>39557</v>
      </c>
      <c r="B326" s="38" t="s">
        <v>24896</v>
      </c>
      <c r="C326" s="61" t="s">
        <v>4025</v>
      </c>
      <c r="D326" s="61" t="s">
        <v>2472</v>
      </c>
      <c r="E326" s="61" t="s">
        <v>29135</v>
      </c>
      <c r="F326" s="293"/>
    </row>
    <row r="327" spans="1:6" ht="60">
      <c r="A327" s="61">
        <v>39558</v>
      </c>
      <c r="B327" s="38" t="s">
        <v>24897</v>
      </c>
      <c r="C327" s="61" t="s">
        <v>4025</v>
      </c>
      <c r="D327" s="61" t="s">
        <v>2472</v>
      </c>
      <c r="E327" s="61" t="s">
        <v>29136</v>
      </c>
      <c r="F327" s="292"/>
    </row>
    <row r="328" spans="1:6" ht="60">
      <c r="A328" s="61">
        <v>39559</v>
      </c>
      <c r="B328" s="38" t="s">
        <v>24898</v>
      </c>
      <c r="C328" s="61" t="s">
        <v>4025</v>
      </c>
      <c r="D328" s="61" t="s">
        <v>2472</v>
      </c>
      <c r="E328" s="61" t="s">
        <v>29137</v>
      </c>
      <c r="F328" s="293"/>
    </row>
    <row r="329" spans="1:6" ht="60">
      <c r="A329" s="61">
        <v>39560</v>
      </c>
      <c r="B329" s="38" t="s">
        <v>24899</v>
      </c>
      <c r="C329" s="61" t="s">
        <v>4025</v>
      </c>
      <c r="D329" s="61" t="s">
        <v>2472</v>
      </c>
      <c r="E329" s="61" t="s">
        <v>29138</v>
      </c>
      <c r="F329" s="292"/>
    </row>
    <row r="330" spans="1:6" ht="60">
      <c r="A330" s="61">
        <v>39561</v>
      </c>
      <c r="B330" s="38" t="s">
        <v>24900</v>
      </c>
      <c r="C330" s="61" t="s">
        <v>4025</v>
      </c>
      <c r="D330" s="61" t="s">
        <v>2472</v>
      </c>
      <c r="E330" s="61" t="s">
        <v>29139</v>
      </c>
      <c r="F330" s="293"/>
    </row>
    <row r="331" spans="1:6" ht="60">
      <c r="A331" s="61">
        <v>39555</v>
      </c>
      <c r="B331" s="38" t="s">
        <v>24901</v>
      </c>
      <c r="C331" s="61" t="s">
        <v>4025</v>
      </c>
      <c r="D331" s="61" t="s">
        <v>2472</v>
      </c>
      <c r="E331" s="61" t="s">
        <v>29140</v>
      </c>
      <c r="F331" s="292"/>
    </row>
    <row r="332" spans="1:6" ht="60">
      <c r="A332" s="61">
        <v>39548</v>
      </c>
      <c r="B332" s="38" t="s">
        <v>24902</v>
      </c>
      <c r="C332" s="61" t="s">
        <v>4025</v>
      </c>
      <c r="D332" s="61" t="s">
        <v>2472</v>
      </c>
      <c r="E332" s="61" t="s">
        <v>29141</v>
      </c>
      <c r="F332" s="293"/>
    </row>
    <row r="333" spans="1:6" ht="60">
      <c r="A333" s="61">
        <v>39554</v>
      </c>
      <c r="B333" s="38" t="s">
        <v>24903</v>
      </c>
      <c r="C333" s="61" t="s">
        <v>4025</v>
      </c>
      <c r="D333" s="61" t="s">
        <v>2472</v>
      </c>
      <c r="E333" s="61" t="s">
        <v>29142</v>
      </c>
      <c r="F333" s="292"/>
    </row>
    <row r="334" spans="1:6" ht="60">
      <c r="A334" s="61">
        <v>39550</v>
      </c>
      <c r="B334" s="38" t="s">
        <v>24904</v>
      </c>
      <c r="C334" s="61" t="s">
        <v>4025</v>
      </c>
      <c r="D334" s="61" t="s">
        <v>2472</v>
      </c>
      <c r="E334" s="61" t="s">
        <v>29143</v>
      </c>
      <c r="F334" s="293"/>
    </row>
    <row r="335" spans="1:6" ht="60">
      <c r="A335" s="61">
        <v>39551</v>
      </c>
      <c r="B335" s="38" t="s">
        <v>24905</v>
      </c>
      <c r="C335" s="61" t="s">
        <v>4025</v>
      </c>
      <c r="D335" s="61" t="s">
        <v>2472</v>
      </c>
      <c r="E335" s="61" t="s">
        <v>29144</v>
      </c>
      <c r="F335" s="292"/>
    </row>
    <row r="336" spans="1:6" ht="30">
      <c r="A336" s="61">
        <v>39580</v>
      </c>
      <c r="B336" s="38" t="s">
        <v>16729</v>
      </c>
      <c r="C336" s="61" t="s">
        <v>4025</v>
      </c>
      <c r="D336" s="61" t="s">
        <v>2472</v>
      </c>
      <c r="E336" s="61" t="s">
        <v>29145</v>
      </c>
      <c r="F336" s="293"/>
    </row>
    <row r="337" spans="1:6" ht="30">
      <c r="A337" s="61">
        <v>39577</v>
      </c>
      <c r="B337" s="38" t="s">
        <v>16730</v>
      </c>
      <c r="C337" s="61" t="s">
        <v>4025</v>
      </c>
      <c r="D337" s="61" t="s">
        <v>2472</v>
      </c>
      <c r="E337" s="61" t="s">
        <v>29146</v>
      </c>
      <c r="F337" s="292"/>
    </row>
    <row r="338" spans="1:6" ht="30">
      <c r="A338" s="61">
        <v>39578</v>
      </c>
      <c r="B338" s="38" t="s">
        <v>16731</v>
      </c>
      <c r="C338" s="61" t="s">
        <v>4025</v>
      </c>
      <c r="D338" s="61" t="s">
        <v>2472</v>
      </c>
      <c r="E338" s="61" t="s">
        <v>29147</v>
      </c>
      <c r="F338" s="293"/>
    </row>
    <row r="339" spans="1:6" ht="30">
      <c r="A339" s="61">
        <v>39579</v>
      </c>
      <c r="B339" s="38" t="s">
        <v>16732</v>
      </c>
      <c r="C339" s="61" t="s">
        <v>4025</v>
      </c>
      <c r="D339" s="61" t="s">
        <v>2472</v>
      </c>
      <c r="E339" s="61" t="s">
        <v>29148</v>
      </c>
      <c r="F339" s="292"/>
    </row>
    <row r="340" spans="1:6" ht="60">
      <c r="A340" s="61">
        <v>39826</v>
      </c>
      <c r="B340" s="38" t="s">
        <v>24906</v>
      </c>
      <c r="C340" s="61" t="s">
        <v>4025</v>
      </c>
      <c r="D340" s="61" t="s">
        <v>2472</v>
      </c>
      <c r="E340" s="61" t="s">
        <v>29149</v>
      </c>
      <c r="F340" s="293"/>
    </row>
    <row r="341" spans="1:6" ht="30">
      <c r="A341" s="61">
        <v>10700</v>
      </c>
      <c r="B341" s="38" t="s">
        <v>16733</v>
      </c>
      <c r="C341" s="61" t="s">
        <v>4025</v>
      </c>
      <c r="D341" s="61" t="s">
        <v>4027</v>
      </c>
      <c r="E341" s="61" t="s">
        <v>29150</v>
      </c>
      <c r="F341" s="292"/>
    </row>
    <row r="342" spans="1:6" ht="30">
      <c r="A342" s="61">
        <v>346</v>
      </c>
      <c r="B342" s="38" t="s">
        <v>16734</v>
      </c>
      <c r="C342" s="61" t="s">
        <v>4030</v>
      </c>
      <c r="D342" s="61" t="s">
        <v>2472</v>
      </c>
      <c r="E342" s="61" t="s">
        <v>14500</v>
      </c>
      <c r="F342" s="293"/>
    </row>
    <row r="343" spans="1:6" ht="30">
      <c r="A343" s="61">
        <v>3312</v>
      </c>
      <c r="B343" s="38" t="s">
        <v>16735</v>
      </c>
      <c r="C343" s="61" t="s">
        <v>4030</v>
      </c>
      <c r="D343" s="61" t="s">
        <v>4027</v>
      </c>
      <c r="E343" s="61" t="s">
        <v>22450</v>
      </c>
      <c r="F343" s="292"/>
    </row>
    <row r="344" spans="1:6" ht="30">
      <c r="A344" s="61">
        <v>339</v>
      </c>
      <c r="B344" s="38" t="s">
        <v>16736</v>
      </c>
      <c r="C344" s="61" t="s">
        <v>4029</v>
      </c>
      <c r="D344" s="61" t="s">
        <v>2472</v>
      </c>
      <c r="E344" s="61" t="s">
        <v>8098</v>
      </c>
      <c r="F344" s="293"/>
    </row>
    <row r="345" spans="1:6" ht="30">
      <c r="A345" s="61">
        <v>340</v>
      </c>
      <c r="B345" s="38" t="s">
        <v>16737</v>
      </c>
      <c r="C345" s="61" t="s">
        <v>4029</v>
      </c>
      <c r="D345" s="61" t="s">
        <v>2472</v>
      </c>
      <c r="E345" s="61" t="s">
        <v>7939</v>
      </c>
      <c r="F345" s="292"/>
    </row>
    <row r="346" spans="1:6">
      <c r="A346" s="61">
        <v>338</v>
      </c>
      <c r="B346" s="38" t="s">
        <v>16738</v>
      </c>
      <c r="C346" s="61" t="s">
        <v>4030</v>
      </c>
      <c r="D346" s="61" t="s">
        <v>2472</v>
      </c>
      <c r="E346" s="61" t="s">
        <v>25256</v>
      </c>
      <c r="F346" s="293"/>
    </row>
    <row r="347" spans="1:6" ht="30">
      <c r="A347" s="61">
        <v>334</v>
      </c>
      <c r="B347" s="38" t="s">
        <v>16739</v>
      </c>
      <c r="C347" s="61" t="s">
        <v>4030</v>
      </c>
      <c r="D347" s="61" t="s">
        <v>2472</v>
      </c>
      <c r="E347" s="61" t="s">
        <v>22386</v>
      </c>
      <c r="F347" s="292"/>
    </row>
    <row r="348" spans="1:6" ht="30">
      <c r="A348" s="61">
        <v>335</v>
      </c>
      <c r="B348" s="38" t="s">
        <v>16740</v>
      </c>
      <c r="C348" s="61" t="s">
        <v>4030</v>
      </c>
      <c r="D348" s="61" t="s">
        <v>2472</v>
      </c>
      <c r="E348" s="61" t="s">
        <v>22388</v>
      </c>
      <c r="F348" s="293"/>
    </row>
    <row r="349" spans="1:6" ht="30">
      <c r="A349" s="61">
        <v>342</v>
      </c>
      <c r="B349" s="38" t="s">
        <v>16741</v>
      </c>
      <c r="C349" s="61" t="s">
        <v>4030</v>
      </c>
      <c r="D349" s="61" t="s">
        <v>2472</v>
      </c>
      <c r="E349" s="61" t="s">
        <v>23567</v>
      </c>
      <c r="F349" s="292"/>
    </row>
    <row r="350" spans="1:6" ht="30">
      <c r="A350" s="61">
        <v>333</v>
      </c>
      <c r="B350" s="38" t="s">
        <v>16742</v>
      </c>
      <c r="C350" s="61" t="s">
        <v>4030</v>
      </c>
      <c r="D350" s="61" t="s">
        <v>4024</v>
      </c>
      <c r="E350" s="61" t="s">
        <v>17351</v>
      </c>
      <c r="F350" s="293"/>
    </row>
    <row r="351" spans="1:6" ht="30">
      <c r="A351" s="61">
        <v>343</v>
      </c>
      <c r="B351" s="38" t="s">
        <v>16743</v>
      </c>
      <c r="C351" s="61" t="s">
        <v>4029</v>
      </c>
      <c r="D351" s="61" t="s">
        <v>2472</v>
      </c>
      <c r="E351" s="61" t="s">
        <v>13192</v>
      </c>
      <c r="F351" s="292"/>
    </row>
    <row r="352" spans="1:6" ht="30">
      <c r="A352" s="61">
        <v>344</v>
      </c>
      <c r="B352" s="38" t="s">
        <v>16744</v>
      </c>
      <c r="C352" s="61" t="s">
        <v>4030</v>
      </c>
      <c r="D352" s="61" t="s">
        <v>2472</v>
      </c>
      <c r="E352" s="61" t="s">
        <v>10314</v>
      </c>
      <c r="F352" s="293"/>
    </row>
    <row r="353" spans="1:6" ht="30">
      <c r="A353" s="61">
        <v>345</v>
      </c>
      <c r="B353" s="38" t="s">
        <v>16745</v>
      </c>
      <c r="C353" s="61" t="s">
        <v>4030</v>
      </c>
      <c r="D353" s="61" t="s">
        <v>2472</v>
      </c>
      <c r="E353" s="61" t="s">
        <v>27971</v>
      </c>
      <c r="F353" s="292"/>
    </row>
    <row r="354" spans="1:6" ht="30">
      <c r="A354" s="61">
        <v>341</v>
      </c>
      <c r="B354" s="38" t="s">
        <v>16745</v>
      </c>
      <c r="C354" s="61" t="s">
        <v>4029</v>
      </c>
      <c r="D354" s="61" t="s">
        <v>2472</v>
      </c>
      <c r="E354" s="61" t="s">
        <v>8052</v>
      </c>
      <c r="F354" s="293"/>
    </row>
    <row r="355" spans="1:6" ht="30">
      <c r="A355" s="61">
        <v>11107</v>
      </c>
      <c r="B355" s="38" t="s">
        <v>16746</v>
      </c>
      <c r="C355" s="61" t="s">
        <v>4030</v>
      </c>
      <c r="D355" s="61" t="s">
        <v>2472</v>
      </c>
      <c r="E355" s="61" t="s">
        <v>8266</v>
      </c>
      <c r="F355" s="292"/>
    </row>
    <row r="356" spans="1:6" ht="30">
      <c r="A356" s="61">
        <v>3313</v>
      </c>
      <c r="B356" s="38" t="s">
        <v>23749</v>
      </c>
      <c r="C356" s="61" t="s">
        <v>4030</v>
      </c>
      <c r="D356" s="61" t="s">
        <v>4027</v>
      </c>
      <c r="E356" s="61" t="s">
        <v>14947</v>
      </c>
      <c r="F356" s="293"/>
    </row>
    <row r="357" spans="1:6" ht="30">
      <c r="A357" s="61">
        <v>34562</v>
      </c>
      <c r="B357" s="38" t="s">
        <v>16747</v>
      </c>
      <c r="C357" s="61" t="s">
        <v>4030</v>
      </c>
      <c r="D357" s="61" t="s">
        <v>2472</v>
      </c>
      <c r="E357" s="61" t="s">
        <v>13908</v>
      </c>
      <c r="F357" s="292"/>
    </row>
    <row r="358" spans="1:6" ht="30">
      <c r="A358" s="61">
        <v>337</v>
      </c>
      <c r="B358" s="38" t="s">
        <v>16748</v>
      </c>
      <c r="C358" s="61" t="s">
        <v>4030</v>
      </c>
      <c r="D358" s="61" t="s">
        <v>4024</v>
      </c>
      <c r="E358" s="61" t="s">
        <v>14861</v>
      </c>
      <c r="F358" s="293"/>
    </row>
    <row r="359" spans="1:6" ht="45">
      <c r="A359" s="61">
        <v>369</v>
      </c>
      <c r="B359" s="38" t="s">
        <v>16749</v>
      </c>
      <c r="C359" s="61" t="s">
        <v>4028</v>
      </c>
      <c r="D359" s="61" t="s">
        <v>2472</v>
      </c>
      <c r="E359" s="61" t="s">
        <v>25137</v>
      </c>
      <c r="F359" s="292"/>
    </row>
    <row r="360" spans="1:6" ht="30">
      <c r="A360" s="61">
        <v>366</v>
      </c>
      <c r="B360" s="38" t="s">
        <v>16750</v>
      </c>
      <c r="C360" s="61" t="s">
        <v>4028</v>
      </c>
      <c r="D360" s="61" t="s">
        <v>4024</v>
      </c>
      <c r="E360" s="61" t="s">
        <v>29151</v>
      </c>
      <c r="F360" s="293"/>
    </row>
    <row r="361" spans="1:6" ht="30">
      <c r="A361" s="61">
        <v>367</v>
      </c>
      <c r="B361" s="38" t="s">
        <v>16751</v>
      </c>
      <c r="C361" s="61" t="s">
        <v>4028</v>
      </c>
      <c r="D361" s="61" t="s">
        <v>4024</v>
      </c>
      <c r="E361" s="61" t="s">
        <v>28103</v>
      </c>
      <c r="F361" s="292"/>
    </row>
    <row r="362" spans="1:6" ht="30">
      <c r="A362" s="61">
        <v>370</v>
      </c>
      <c r="B362" s="38" t="s">
        <v>16752</v>
      </c>
      <c r="C362" s="61" t="s">
        <v>4028</v>
      </c>
      <c r="D362" s="61" t="s">
        <v>4024</v>
      </c>
      <c r="E362" s="61" t="s">
        <v>22627</v>
      </c>
      <c r="F362" s="293"/>
    </row>
    <row r="363" spans="1:6" ht="45">
      <c r="A363" s="61">
        <v>368</v>
      </c>
      <c r="B363" s="38" t="s">
        <v>16753</v>
      </c>
      <c r="C363" s="61" t="s">
        <v>4028</v>
      </c>
      <c r="D363" s="61" t="s">
        <v>2472</v>
      </c>
      <c r="E363" s="61" t="s">
        <v>22627</v>
      </c>
      <c r="F363" s="292"/>
    </row>
    <row r="364" spans="1:6" ht="45">
      <c r="A364" s="61">
        <v>11075</v>
      </c>
      <c r="B364" s="38" t="s">
        <v>16754</v>
      </c>
      <c r="C364" s="61" t="s">
        <v>4028</v>
      </c>
      <c r="D364" s="61" t="s">
        <v>2472</v>
      </c>
      <c r="E364" s="61" t="s">
        <v>29152</v>
      </c>
      <c r="F364" s="293"/>
    </row>
    <row r="365" spans="1:6" ht="45">
      <c r="A365" s="61">
        <v>11076</v>
      </c>
      <c r="B365" s="38" t="s">
        <v>16755</v>
      </c>
      <c r="C365" s="61" t="s">
        <v>4028</v>
      </c>
      <c r="D365" s="61" t="s">
        <v>2472</v>
      </c>
      <c r="E365" s="61" t="s">
        <v>29153</v>
      </c>
      <c r="F365" s="292"/>
    </row>
    <row r="366" spans="1:6">
      <c r="A366" s="61">
        <v>1381</v>
      </c>
      <c r="B366" s="38" t="s">
        <v>16756</v>
      </c>
      <c r="C366" s="61" t="s">
        <v>4030</v>
      </c>
      <c r="D366" s="61" t="s">
        <v>4024</v>
      </c>
      <c r="E366" s="61" t="s">
        <v>8197</v>
      </c>
      <c r="F366" s="293"/>
    </row>
    <row r="367" spans="1:6">
      <c r="A367" s="61">
        <v>34353</v>
      </c>
      <c r="B367" s="38" t="s">
        <v>16757</v>
      </c>
      <c r="C367" s="61" t="s">
        <v>4030</v>
      </c>
      <c r="D367" s="61" t="s">
        <v>2472</v>
      </c>
      <c r="E367" s="61" t="s">
        <v>8956</v>
      </c>
      <c r="F367" s="292"/>
    </row>
    <row r="368" spans="1:6">
      <c r="A368" s="61">
        <v>37595</v>
      </c>
      <c r="B368" s="38" t="s">
        <v>16758</v>
      </c>
      <c r="C368" s="61" t="s">
        <v>4030</v>
      </c>
      <c r="D368" s="61" t="s">
        <v>2472</v>
      </c>
      <c r="E368" s="61" t="s">
        <v>22554</v>
      </c>
      <c r="F368" s="293"/>
    </row>
    <row r="369" spans="1:6">
      <c r="A369" s="61">
        <v>37596</v>
      </c>
      <c r="B369" s="38" t="s">
        <v>16759</v>
      </c>
      <c r="C369" s="61" t="s">
        <v>4030</v>
      </c>
      <c r="D369" s="61" t="s">
        <v>2472</v>
      </c>
      <c r="E369" s="61" t="s">
        <v>8309</v>
      </c>
      <c r="F369" s="292"/>
    </row>
    <row r="370" spans="1:6" ht="45">
      <c r="A370" s="61">
        <v>371</v>
      </c>
      <c r="B370" s="38" t="s">
        <v>16760</v>
      </c>
      <c r="C370" s="61" t="s">
        <v>4030</v>
      </c>
      <c r="D370" s="61" t="s">
        <v>2472</v>
      </c>
      <c r="E370" s="61" t="s">
        <v>8388</v>
      </c>
      <c r="F370" s="293"/>
    </row>
    <row r="371" spans="1:6" ht="30">
      <c r="A371" s="61">
        <v>37553</v>
      </c>
      <c r="B371" s="38" t="s">
        <v>16761</v>
      </c>
      <c r="C371" s="61" t="s">
        <v>4030</v>
      </c>
      <c r="D371" s="61" t="s">
        <v>2472</v>
      </c>
      <c r="E371" s="61" t="s">
        <v>13775</v>
      </c>
      <c r="F371" s="292"/>
    </row>
    <row r="372" spans="1:6" ht="30">
      <c r="A372" s="61">
        <v>37552</v>
      </c>
      <c r="B372" s="38" t="s">
        <v>16762</v>
      </c>
      <c r="C372" s="61" t="s">
        <v>4030</v>
      </c>
      <c r="D372" s="61" t="s">
        <v>2472</v>
      </c>
      <c r="E372" s="61" t="s">
        <v>12621</v>
      </c>
      <c r="F372" s="293"/>
    </row>
    <row r="373" spans="1:6" ht="30">
      <c r="A373" s="61">
        <v>36880</v>
      </c>
      <c r="B373" s="38" t="s">
        <v>16763</v>
      </c>
      <c r="C373" s="61" t="s">
        <v>4030</v>
      </c>
      <c r="D373" s="61" t="s">
        <v>2472</v>
      </c>
      <c r="E373" s="61" t="s">
        <v>13681</v>
      </c>
      <c r="F373" s="292"/>
    </row>
    <row r="374" spans="1:6">
      <c r="A374" s="61">
        <v>34355</v>
      </c>
      <c r="B374" s="38" t="s">
        <v>16764</v>
      </c>
      <c r="C374" s="61" t="s">
        <v>4030</v>
      </c>
      <c r="D374" s="61" t="s">
        <v>2472</v>
      </c>
      <c r="E374" s="61" t="s">
        <v>8340</v>
      </c>
      <c r="F374" s="293"/>
    </row>
    <row r="375" spans="1:6" ht="30">
      <c r="A375" s="61">
        <v>130</v>
      </c>
      <c r="B375" s="38" t="s">
        <v>16765</v>
      </c>
      <c r="C375" s="61" t="s">
        <v>4030</v>
      </c>
      <c r="D375" s="61" t="s">
        <v>2472</v>
      </c>
      <c r="E375" s="61" t="s">
        <v>11736</v>
      </c>
      <c r="F375" s="292"/>
    </row>
    <row r="376" spans="1:6" ht="60">
      <c r="A376" s="61">
        <v>135</v>
      </c>
      <c r="B376" s="38" t="s">
        <v>16766</v>
      </c>
      <c r="C376" s="61" t="s">
        <v>4030</v>
      </c>
      <c r="D376" s="61" t="s">
        <v>2472</v>
      </c>
      <c r="E376" s="61" t="s">
        <v>9865</v>
      </c>
      <c r="F376" s="293"/>
    </row>
    <row r="377" spans="1:6">
      <c r="A377" s="61">
        <v>36886</v>
      </c>
      <c r="B377" s="38" t="s">
        <v>16767</v>
      </c>
      <c r="C377" s="61" t="s">
        <v>4030</v>
      </c>
      <c r="D377" s="61" t="s">
        <v>2472</v>
      </c>
      <c r="E377" s="61" t="s">
        <v>8516</v>
      </c>
      <c r="F377" s="292"/>
    </row>
    <row r="378" spans="1:6" ht="30">
      <c r="A378" s="61">
        <v>374</v>
      </c>
      <c r="B378" s="38" t="s">
        <v>16768</v>
      </c>
      <c r="C378" s="61" t="s">
        <v>4030</v>
      </c>
      <c r="D378" s="61" t="s">
        <v>2472</v>
      </c>
      <c r="E378" s="61" t="s">
        <v>13698</v>
      </c>
      <c r="F378" s="293"/>
    </row>
    <row r="379" spans="1:6" ht="45">
      <c r="A379" s="61">
        <v>38546</v>
      </c>
      <c r="B379" s="38" t="s">
        <v>16769</v>
      </c>
      <c r="C379" s="61" t="s">
        <v>4028</v>
      </c>
      <c r="D379" s="61" t="s">
        <v>2472</v>
      </c>
      <c r="E379" s="61" t="s">
        <v>29154</v>
      </c>
      <c r="F379" s="292"/>
    </row>
    <row r="380" spans="1:6">
      <c r="A380" s="61">
        <v>34549</v>
      </c>
      <c r="B380" s="38" t="s">
        <v>16770</v>
      </c>
      <c r="C380" s="61" t="s">
        <v>4028</v>
      </c>
      <c r="D380" s="61" t="s">
        <v>2472</v>
      </c>
      <c r="E380" s="61" t="s">
        <v>29155</v>
      </c>
      <c r="F380" s="293"/>
    </row>
    <row r="381" spans="1:6" ht="30">
      <c r="A381" s="61">
        <v>6081</v>
      </c>
      <c r="B381" s="38" t="s">
        <v>16771</v>
      </c>
      <c r="C381" s="61" t="s">
        <v>4028</v>
      </c>
      <c r="D381" s="61" t="s">
        <v>2472</v>
      </c>
      <c r="E381" s="61" t="s">
        <v>24813</v>
      </c>
      <c r="F381" s="292"/>
    </row>
    <row r="382" spans="1:6" ht="30">
      <c r="A382" s="61">
        <v>6077</v>
      </c>
      <c r="B382" s="38" t="s">
        <v>16772</v>
      </c>
      <c r="C382" s="61" t="s">
        <v>4028</v>
      </c>
      <c r="D382" s="61" t="s">
        <v>2472</v>
      </c>
      <c r="E382" s="61" t="s">
        <v>23793</v>
      </c>
      <c r="F382" s="293"/>
    </row>
    <row r="383" spans="1:6" ht="45">
      <c r="A383" s="61">
        <v>6079</v>
      </c>
      <c r="B383" s="38" t="s">
        <v>16773</v>
      </c>
      <c r="C383" s="61" t="s">
        <v>4028</v>
      </c>
      <c r="D383" s="61" t="s">
        <v>2472</v>
      </c>
      <c r="E383" s="61" t="s">
        <v>13697</v>
      </c>
      <c r="F383" s="292"/>
    </row>
    <row r="384" spans="1:6" ht="45">
      <c r="A384" s="61">
        <v>1091</v>
      </c>
      <c r="B384" s="38" t="s">
        <v>16774</v>
      </c>
      <c r="C384" s="61" t="s">
        <v>4025</v>
      </c>
      <c r="D384" s="61" t="s">
        <v>2472</v>
      </c>
      <c r="E384" s="61" t="s">
        <v>24512</v>
      </c>
      <c r="F384" s="293"/>
    </row>
    <row r="385" spans="1:6" ht="45">
      <c r="A385" s="61">
        <v>1094</v>
      </c>
      <c r="B385" s="38" t="s">
        <v>16775</v>
      </c>
      <c r="C385" s="61" t="s">
        <v>4025</v>
      </c>
      <c r="D385" s="61" t="s">
        <v>2472</v>
      </c>
      <c r="E385" s="61" t="s">
        <v>24663</v>
      </c>
      <c r="F385" s="292"/>
    </row>
    <row r="386" spans="1:6" ht="45">
      <c r="A386" s="61">
        <v>1095</v>
      </c>
      <c r="B386" s="38" t="s">
        <v>16776</v>
      </c>
      <c r="C386" s="61" t="s">
        <v>4025</v>
      </c>
      <c r="D386" s="61" t="s">
        <v>2472</v>
      </c>
      <c r="E386" s="61" t="s">
        <v>13911</v>
      </c>
      <c r="F386" s="293"/>
    </row>
    <row r="387" spans="1:6" ht="45">
      <c r="A387" s="61">
        <v>1092</v>
      </c>
      <c r="B387" s="38" t="s">
        <v>16777</v>
      </c>
      <c r="C387" s="61" t="s">
        <v>4025</v>
      </c>
      <c r="D387" s="61" t="s">
        <v>4024</v>
      </c>
      <c r="E387" s="61" t="s">
        <v>11216</v>
      </c>
      <c r="F387" s="292"/>
    </row>
    <row r="388" spans="1:6" ht="45">
      <c r="A388" s="61">
        <v>1093</v>
      </c>
      <c r="B388" s="38" t="s">
        <v>16778</v>
      </c>
      <c r="C388" s="61" t="s">
        <v>4025</v>
      </c>
      <c r="D388" s="61" t="s">
        <v>2472</v>
      </c>
      <c r="E388" s="61" t="s">
        <v>24907</v>
      </c>
      <c r="F388" s="293"/>
    </row>
    <row r="389" spans="1:6" ht="45">
      <c r="A389" s="61">
        <v>1090</v>
      </c>
      <c r="B389" s="38" t="s">
        <v>16779</v>
      </c>
      <c r="C389" s="61" t="s">
        <v>4025</v>
      </c>
      <c r="D389" s="61" t="s">
        <v>2472</v>
      </c>
      <c r="E389" s="61" t="s">
        <v>22452</v>
      </c>
      <c r="F389" s="292"/>
    </row>
    <row r="390" spans="1:6" ht="45">
      <c r="A390" s="61">
        <v>1096</v>
      </c>
      <c r="B390" s="38" t="s">
        <v>16780</v>
      </c>
      <c r="C390" s="61" t="s">
        <v>4025</v>
      </c>
      <c r="D390" s="61" t="s">
        <v>2472</v>
      </c>
      <c r="E390" s="61" t="s">
        <v>24908</v>
      </c>
      <c r="F390" s="293"/>
    </row>
    <row r="391" spans="1:6" ht="45">
      <c r="A391" s="61">
        <v>1097</v>
      </c>
      <c r="B391" s="38" t="s">
        <v>16781</v>
      </c>
      <c r="C391" s="61" t="s">
        <v>4025</v>
      </c>
      <c r="D391" s="61" t="s">
        <v>2472</v>
      </c>
      <c r="E391" s="61" t="s">
        <v>23588</v>
      </c>
      <c r="F391" s="292"/>
    </row>
    <row r="392" spans="1:6">
      <c r="A392" s="61">
        <v>378</v>
      </c>
      <c r="B392" s="38" t="s">
        <v>196</v>
      </c>
      <c r="C392" s="61" t="s">
        <v>4023</v>
      </c>
      <c r="D392" s="61" t="s">
        <v>2472</v>
      </c>
      <c r="E392" s="61" t="s">
        <v>23933</v>
      </c>
      <c r="F392" s="293"/>
    </row>
    <row r="393" spans="1:6">
      <c r="A393" s="61">
        <v>40911</v>
      </c>
      <c r="B393" s="38" t="s">
        <v>16782</v>
      </c>
      <c r="C393" s="61" t="s">
        <v>4034</v>
      </c>
      <c r="D393" s="61" t="s">
        <v>2472</v>
      </c>
      <c r="E393" s="61" t="s">
        <v>29156</v>
      </c>
      <c r="F393" s="292"/>
    </row>
    <row r="394" spans="1:6">
      <c r="A394" s="61">
        <v>33939</v>
      </c>
      <c r="B394" s="38" t="s">
        <v>16783</v>
      </c>
      <c r="C394" s="61" t="s">
        <v>4023</v>
      </c>
      <c r="D394" s="61" t="s">
        <v>2472</v>
      </c>
      <c r="E394" s="61" t="s">
        <v>29157</v>
      </c>
      <c r="F394" s="293"/>
    </row>
    <row r="395" spans="1:6">
      <c r="A395" s="61">
        <v>40815</v>
      </c>
      <c r="B395" s="38" t="s">
        <v>16784</v>
      </c>
      <c r="C395" s="61" t="s">
        <v>4034</v>
      </c>
      <c r="D395" s="61" t="s">
        <v>2472</v>
      </c>
      <c r="E395" s="61" t="s">
        <v>29158</v>
      </c>
      <c r="F395" s="292"/>
    </row>
    <row r="396" spans="1:6">
      <c r="A396" s="61">
        <v>34760</v>
      </c>
      <c r="B396" s="38" t="s">
        <v>16785</v>
      </c>
      <c r="C396" s="61" t="s">
        <v>4023</v>
      </c>
      <c r="D396" s="61" t="s">
        <v>2472</v>
      </c>
      <c r="E396" s="61" t="s">
        <v>23756</v>
      </c>
      <c r="F396" s="293"/>
    </row>
    <row r="397" spans="1:6">
      <c r="A397" s="61">
        <v>40935</v>
      </c>
      <c r="B397" s="38" t="s">
        <v>16786</v>
      </c>
      <c r="C397" s="61" t="s">
        <v>4034</v>
      </c>
      <c r="D397" s="61" t="s">
        <v>2472</v>
      </c>
      <c r="E397" s="61" t="s">
        <v>29159</v>
      </c>
      <c r="F397" s="292"/>
    </row>
    <row r="398" spans="1:6">
      <c r="A398" s="61">
        <v>33952</v>
      </c>
      <c r="B398" s="38" t="s">
        <v>16787</v>
      </c>
      <c r="C398" s="61" t="s">
        <v>4023</v>
      </c>
      <c r="D398" s="61" t="s">
        <v>2472</v>
      </c>
      <c r="E398" s="61" t="s">
        <v>29160</v>
      </c>
      <c r="F398" s="293"/>
    </row>
    <row r="399" spans="1:6">
      <c r="A399" s="61">
        <v>40816</v>
      </c>
      <c r="B399" s="38" t="s">
        <v>16788</v>
      </c>
      <c r="C399" s="61" t="s">
        <v>4034</v>
      </c>
      <c r="D399" s="61" t="s">
        <v>2472</v>
      </c>
      <c r="E399" s="61" t="s">
        <v>29161</v>
      </c>
      <c r="F399" s="292"/>
    </row>
    <row r="400" spans="1:6">
      <c r="A400" s="61">
        <v>33953</v>
      </c>
      <c r="B400" s="38" t="s">
        <v>16789</v>
      </c>
      <c r="C400" s="61" t="s">
        <v>4023</v>
      </c>
      <c r="D400" s="61" t="s">
        <v>2472</v>
      </c>
      <c r="E400" s="61" t="s">
        <v>29162</v>
      </c>
      <c r="F400" s="293"/>
    </row>
    <row r="401" spans="1:6">
      <c r="A401" s="61">
        <v>40817</v>
      </c>
      <c r="B401" s="38" t="s">
        <v>16790</v>
      </c>
      <c r="C401" s="61" t="s">
        <v>4034</v>
      </c>
      <c r="D401" s="61" t="s">
        <v>2472</v>
      </c>
      <c r="E401" s="61" t="s">
        <v>29163</v>
      </c>
      <c r="F401" s="292"/>
    </row>
    <row r="402" spans="1:6" ht="45">
      <c r="A402" s="61">
        <v>13348</v>
      </c>
      <c r="B402" s="38" t="s">
        <v>16791</v>
      </c>
      <c r="C402" s="61" t="s">
        <v>4025</v>
      </c>
      <c r="D402" s="61" t="s">
        <v>2472</v>
      </c>
      <c r="E402" s="61" t="s">
        <v>13422</v>
      </c>
      <c r="F402" s="293"/>
    </row>
    <row r="403" spans="1:6" ht="30">
      <c r="A403" s="61">
        <v>39211</v>
      </c>
      <c r="B403" s="38" t="s">
        <v>16792</v>
      </c>
      <c r="C403" s="61" t="s">
        <v>4025</v>
      </c>
      <c r="D403" s="61" t="s">
        <v>2472</v>
      </c>
      <c r="E403" s="61" t="s">
        <v>13812</v>
      </c>
      <c r="F403" s="292"/>
    </row>
    <row r="404" spans="1:6" ht="30">
      <c r="A404" s="61">
        <v>39212</v>
      </c>
      <c r="B404" s="38" t="s">
        <v>16793</v>
      </c>
      <c r="C404" s="61" t="s">
        <v>4025</v>
      </c>
      <c r="D404" s="61" t="s">
        <v>2472</v>
      </c>
      <c r="E404" s="61" t="s">
        <v>13711</v>
      </c>
      <c r="F404" s="293"/>
    </row>
    <row r="405" spans="1:6" ht="30">
      <c r="A405" s="61">
        <v>39208</v>
      </c>
      <c r="B405" s="38" t="s">
        <v>16794</v>
      </c>
      <c r="C405" s="61" t="s">
        <v>4025</v>
      </c>
      <c r="D405" s="61" t="s">
        <v>2472</v>
      </c>
      <c r="E405" s="61" t="s">
        <v>13192</v>
      </c>
      <c r="F405" s="292"/>
    </row>
    <row r="406" spans="1:6" ht="30">
      <c r="A406" s="61">
        <v>39210</v>
      </c>
      <c r="B406" s="38" t="s">
        <v>16795</v>
      </c>
      <c r="C406" s="61" t="s">
        <v>4025</v>
      </c>
      <c r="D406" s="61" t="s">
        <v>2472</v>
      </c>
      <c r="E406" s="61" t="s">
        <v>8672</v>
      </c>
      <c r="F406" s="293"/>
    </row>
    <row r="407" spans="1:6" ht="30">
      <c r="A407" s="61">
        <v>39214</v>
      </c>
      <c r="B407" s="38" t="s">
        <v>16796</v>
      </c>
      <c r="C407" s="61" t="s">
        <v>4025</v>
      </c>
      <c r="D407" s="61" t="s">
        <v>2472</v>
      </c>
      <c r="E407" s="61" t="s">
        <v>13824</v>
      </c>
      <c r="F407" s="292"/>
    </row>
    <row r="408" spans="1:6" ht="30">
      <c r="A408" s="61">
        <v>39213</v>
      </c>
      <c r="B408" s="38" t="s">
        <v>16797</v>
      </c>
      <c r="C408" s="61" t="s">
        <v>4025</v>
      </c>
      <c r="D408" s="61" t="s">
        <v>2472</v>
      </c>
      <c r="E408" s="61" t="s">
        <v>14004</v>
      </c>
      <c r="F408" s="293"/>
    </row>
    <row r="409" spans="1:6" ht="30">
      <c r="A409" s="61">
        <v>39209</v>
      </c>
      <c r="B409" s="38" t="s">
        <v>16798</v>
      </c>
      <c r="C409" s="61" t="s">
        <v>4025</v>
      </c>
      <c r="D409" s="61" t="s">
        <v>2472</v>
      </c>
      <c r="E409" s="61" t="s">
        <v>13667</v>
      </c>
      <c r="F409" s="292"/>
    </row>
    <row r="410" spans="1:6" ht="30">
      <c r="A410" s="61">
        <v>39207</v>
      </c>
      <c r="B410" s="38" t="s">
        <v>16799</v>
      </c>
      <c r="C410" s="61" t="s">
        <v>4025</v>
      </c>
      <c r="D410" s="61" t="s">
        <v>2472</v>
      </c>
      <c r="E410" s="61" t="s">
        <v>8672</v>
      </c>
      <c r="F410" s="293"/>
    </row>
    <row r="411" spans="1:6" ht="30">
      <c r="A411" s="61">
        <v>39215</v>
      </c>
      <c r="B411" s="38" t="s">
        <v>16800</v>
      </c>
      <c r="C411" s="61" t="s">
        <v>4025</v>
      </c>
      <c r="D411" s="61" t="s">
        <v>2472</v>
      </c>
      <c r="E411" s="61" t="s">
        <v>11135</v>
      </c>
      <c r="F411" s="292"/>
    </row>
    <row r="412" spans="1:6" ht="30">
      <c r="A412" s="61">
        <v>39216</v>
      </c>
      <c r="B412" s="38" t="s">
        <v>16801</v>
      </c>
      <c r="C412" s="61" t="s">
        <v>4025</v>
      </c>
      <c r="D412" s="61" t="s">
        <v>2472</v>
      </c>
      <c r="E412" s="61" t="s">
        <v>23422</v>
      </c>
      <c r="F412" s="293"/>
    </row>
    <row r="413" spans="1:6" ht="45">
      <c r="A413" s="61">
        <v>379</v>
      </c>
      <c r="B413" s="38" t="s">
        <v>16802</v>
      </c>
      <c r="C413" s="61" t="s">
        <v>4025</v>
      </c>
      <c r="D413" s="61" t="s">
        <v>2472</v>
      </c>
      <c r="E413" s="61" t="s">
        <v>13988</v>
      </c>
      <c r="F413" s="292"/>
    </row>
    <row r="414" spans="1:6" ht="45">
      <c r="A414" s="61">
        <v>11267</v>
      </c>
      <c r="B414" s="38" t="s">
        <v>16803</v>
      </c>
      <c r="C414" s="61" t="s">
        <v>4025</v>
      </c>
      <c r="D414" s="61" t="s">
        <v>2472</v>
      </c>
      <c r="E414" s="61" t="s">
        <v>28877</v>
      </c>
      <c r="F414" s="293"/>
    </row>
    <row r="415" spans="1:6" ht="45">
      <c r="A415" s="61">
        <v>41901</v>
      </c>
      <c r="B415" s="38" t="s">
        <v>16804</v>
      </c>
      <c r="C415" s="61" t="s">
        <v>4030</v>
      </c>
      <c r="D415" s="61" t="s">
        <v>4027</v>
      </c>
      <c r="E415" s="61" t="s">
        <v>17072</v>
      </c>
      <c r="F415" s="292"/>
    </row>
    <row r="416" spans="1:6" ht="60">
      <c r="A416" s="61">
        <v>510</v>
      </c>
      <c r="B416" s="38" t="s">
        <v>16806</v>
      </c>
      <c r="C416" s="61" t="s">
        <v>4030</v>
      </c>
      <c r="D416" s="61" t="s">
        <v>4027</v>
      </c>
      <c r="E416" s="61" t="s">
        <v>26239</v>
      </c>
      <c r="F416" s="293"/>
    </row>
    <row r="417" spans="1:6" ht="60">
      <c r="A417" s="61">
        <v>516</v>
      </c>
      <c r="B417" s="38" t="s">
        <v>16807</v>
      </c>
      <c r="C417" s="61" t="s">
        <v>4030</v>
      </c>
      <c r="D417" s="61" t="s">
        <v>4027</v>
      </c>
      <c r="E417" s="61" t="s">
        <v>10135</v>
      </c>
      <c r="F417" s="292"/>
    </row>
    <row r="418" spans="1:6" ht="60">
      <c r="A418" s="61">
        <v>509</v>
      </c>
      <c r="B418" s="38" t="s">
        <v>16809</v>
      </c>
      <c r="C418" s="61" t="s">
        <v>4030</v>
      </c>
      <c r="D418" s="61" t="s">
        <v>4027</v>
      </c>
      <c r="E418" s="61" t="s">
        <v>10621</v>
      </c>
      <c r="F418" s="293"/>
    </row>
    <row r="419" spans="1:6">
      <c r="A419" s="61">
        <v>40331</v>
      </c>
      <c r="B419" s="38" t="s">
        <v>16810</v>
      </c>
      <c r="C419" s="61" t="s">
        <v>4023</v>
      </c>
      <c r="D419" s="61" t="s">
        <v>2472</v>
      </c>
      <c r="E419" s="61" t="s">
        <v>14011</v>
      </c>
      <c r="F419" s="292"/>
    </row>
    <row r="420" spans="1:6">
      <c r="A420" s="61">
        <v>40930</v>
      </c>
      <c r="B420" s="38" t="s">
        <v>16811</v>
      </c>
      <c r="C420" s="61" t="s">
        <v>4034</v>
      </c>
      <c r="D420" s="61" t="s">
        <v>2472</v>
      </c>
      <c r="E420" s="61" t="s">
        <v>29164</v>
      </c>
      <c r="F420" s="293"/>
    </row>
    <row r="421" spans="1:6" ht="30">
      <c r="A421" s="61">
        <v>11761</v>
      </c>
      <c r="B421" s="38" t="s">
        <v>16812</v>
      </c>
      <c r="C421" s="61" t="s">
        <v>4025</v>
      </c>
      <c r="D421" s="61" t="s">
        <v>2472</v>
      </c>
      <c r="E421" s="61" t="s">
        <v>29165</v>
      </c>
      <c r="F421" s="292"/>
    </row>
    <row r="422" spans="1:6" ht="30">
      <c r="A422" s="61">
        <v>377</v>
      </c>
      <c r="B422" s="38" t="s">
        <v>16813</v>
      </c>
      <c r="C422" s="61" t="s">
        <v>4025</v>
      </c>
      <c r="D422" s="61" t="s">
        <v>4024</v>
      </c>
      <c r="E422" s="61" t="s">
        <v>14116</v>
      </c>
      <c r="F422" s="293"/>
    </row>
    <row r="423" spans="1:6" ht="30">
      <c r="A423" s="61">
        <v>7588</v>
      </c>
      <c r="B423" s="38" t="s">
        <v>16814</v>
      </c>
      <c r="C423" s="61" t="s">
        <v>4025</v>
      </c>
      <c r="D423" s="61" t="s">
        <v>4024</v>
      </c>
      <c r="E423" s="61" t="s">
        <v>22634</v>
      </c>
      <c r="F423" s="292"/>
    </row>
    <row r="424" spans="1:6">
      <c r="A424" s="61">
        <v>34392</v>
      </c>
      <c r="B424" s="38" t="s">
        <v>16815</v>
      </c>
      <c r="C424" s="61" t="s">
        <v>4023</v>
      </c>
      <c r="D424" s="61" t="s">
        <v>2472</v>
      </c>
      <c r="E424" s="61" t="s">
        <v>11036</v>
      </c>
      <c r="F424" s="293"/>
    </row>
    <row r="425" spans="1:6">
      <c r="A425" s="61">
        <v>40908</v>
      </c>
      <c r="B425" s="38" t="s">
        <v>16816</v>
      </c>
      <c r="C425" s="61" t="s">
        <v>4034</v>
      </c>
      <c r="D425" s="61" t="s">
        <v>2472</v>
      </c>
      <c r="E425" s="61" t="s">
        <v>29166</v>
      </c>
      <c r="F425" s="292"/>
    </row>
    <row r="426" spans="1:6">
      <c r="A426" s="61">
        <v>34551</v>
      </c>
      <c r="B426" s="38" t="s">
        <v>16817</v>
      </c>
      <c r="C426" s="61" t="s">
        <v>4023</v>
      </c>
      <c r="D426" s="61" t="s">
        <v>2472</v>
      </c>
      <c r="E426" s="61" t="s">
        <v>16624</v>
      </c>
      <c r="F426" s="293"/>
    </row>
    <row r="427" spans="1:6">
      <c r="A427" s="61">
        <v>41078</v>
      </c>
      <c r="B427" s="38" t="s">
        <v>16818</v>
      </c>
      <c r="C427" s="61" t="s">
        <v>4034</v>
      </c>
      <c r="D427" s="61" t="s">
        <v>2472</v>
      </c>
      <c r="E427" s="61" t="s">
        <v>29167</v>
      </c>
      <c r="F427" s="292"/>
    </row>
    <row r="428" spans="1:6" ht="30">
      <c r="A428" s="61">
        <v>246</v>
      </c>
      <c r="B428" s="38" t="s">
        <v>16819</v>
      </c>
      <c r="C428" s="61" t="s">
        <v>4023</v>
      </c>
      <c r="D428" s="61" t="s">
        <v>2472</v>
      </c>
      <c r="E428" s="61" t="s">
        <v>22453</v>
      </c>
      <c r="F428" s="293"/>
    </row>
    <row r="429" spans="1:6" ht="30">
      <c r="A429" s="61">
        <v>40927</v>
      </c>
      <c r="B429" s="38" t="s">
        <v>16820</v>
      </c>
      <c r="C429" s="61" t="s">
        <v>4034</v>
      </c>
      <c r="D429" s="61" t="s">
        <v>2472</v>
      </c>
      <c r="E429" s="61" t="s">
        <v>29168</v>
      </c>
      <c r="F429" s="292"/>
    </row>
    <row r="430" spans="1:6">
      <c r="A430" s="61">
        <v>2350</v>
      </c>
      <c r="B430" s="38" t="s">
        <v>16821</v>
      </c>
      <c r="C430" s="61" t="s">
        <v>4023</v>
      </c>
      <c r="D430" s="61" t="s">
        <v>2472</v>
      </c>
      <c r="E430" s="61" t="s">
        <v>21303</v>
      </c>
      <c r="F430" s="293"/>
    </row>
    <row r="431" spans="1:6">
      <c r="A431" s="61">
        <v>40812</v>
      </c>
      <c r="B431" s="38" t="s">
        <v>16822</v>
      </c>
      <c r="C431" s="61" t="s">
        <v>4034</v>
      </c>
      <c r="D431" s="61" t="s">
        <v>2472</v>
      </c>
      <c r="E431" s="61" t="s">
        <v>29169</v>
      </c>
      <c r="F431" s="292"/>
    </row>
    <row r="432" spans="1:6" ht="30">
      <c r="A432" s="61">
        <v>245</v>
      </c>
      <c r="B432" s="38" t="s">
        <v>16823</v>
      </c>
      <c r="C432" s="61" t="s">
        <v>4023</v>
      </c>
      <c r="D432" s="61" t="s">
        <v>2472</v>
      </c>
      <c r="E432" s="61" t="s">
        <v>22569</v>
      </c>
      <c r="F432" s="293"/>
    </row>
    <row r="433" spans="1:6" ht="30">
      <c r="A433" s="61">
        <v>41090</v>
      </c>
      <c r="B433" s="38" t="s">
        <v>16824</v>
      </c>
      <c r="C433" s="61" t="s">
        <v>4034</v>
      </c>
      <c r="D433" s="61" t="s">
        <v>2472</v>
      </c>
      <c r="E433" s="61" t="s">
        <v>29170</v>
      </c>
      <c r="F433" s="292"/>
    </row>
    <row r="434" spans="1:6">
      <c r="A434" s="61">
        <v>251</v>
      </c>
      <c r="B434" s="38" t="s">
        <v>16825</v>
      </c>
      <c r="C434" s="61" t="s">
        <v>4023</v>
      </c>
      <c r="D434" s="61" t="s">
        <v>2472</v>
      </c>
      <c r="E434" s="61" t="s">
        <v>27445</v>
      </c>
      <c r="F434" s="293"/>
    </row>
    <row r="435" spans="1:6">
      <c r="A435" s="61">
        <v>40975</v>
      </c>
      <c r="B435" s="38" t="s">
        <v>16826</v>
      </c>
      <c r="C435" s="61" t="s">
        <v>4034</v>
      </c>
      <c r="D435" s="61" t="s">
        <v>2472</v>
      </c>
      <c r="E435" s="61" t="s">
        <v>29171</v>
      </c>
      <c r="F435" s="292"/>
    </row>
    <row r="436" spans="1:6">
      <c r="A436" s="61">
        <v>6127</v>
      </c>
      <c r="B436" s="38" t="s">
        <v>16827</v>
      </c>
      <c r="C436" s="61" t="s">
        <v>4023</v>
      </c>
      <c r="D436" s="61" t="s">
        <v>2472</v>
      </c>
      <c r="E436" s="61" t="s">
        <v>9058</v>
      </c>
      <c r="F436" s="293"/>
    </row>
    <row r="437" spans="1:6">
      <c r="A437" s="61">
        <v>41072</v>
      </c>
      <c r="B437" s="38" t="s">
        <v>16828</v>
      </c>
      <c r="C437" s="61" t="s">
        <v>4034</v>
      </c>
      <c r="D437" s="61" t="s">
        <v>2472</v>
      </c>
      <c r="E437" s="61" t="s">
        <v>29172</v>
      </c>
      <c r="F437" s="292"/>
    </row>
    <row r="438" spans="1:6">
      <c r="A438" s="61">
        <v>6121</v>
      </c>
      <c r="B438" s="38" t="s">
        <v>16829</v>
      </c>
      <c r="C438" s="61" t="s">
        <v>4023</v>
      </c>
      <c r="D438" s="61" t="s">
        <v>2472</v>
      </c>
      <c r="E438" s="61" t="s">
        <v>23629</v>
      </c>
      <c r="F438" s="293"/>
    </row>
    <row r="439" spans="1:6">
      <c r="A439" s="61">
        <v>41071</v>
      </c>
      <c r="B439" s="38" t="s">
        <v>16830</v>
      </c>
      <c r="C439" s="61" t="s">
        <v>4034</v>
      </c>
      <c r="D439" s="61" t="s">
        <v>2472</v>
      </c>
      <c r="E439" s="61" t="s">
        <v>29173</v>
      </c>
      <c r="F439" s="292"/>
    </row>
    <row r="440" spans="1:6">
      <c r="A440" s="61">
        <v>244</v>
      </c>
      <c r="B440" s="38" t="s">
        <v>16831</v>
      </c>
      <c r="C440" s="61" t="s">
        <v>4023</v>
      </c>
      <c r="D440" s="61" t="s">
        <v>2472</v>
      </c>
      <c r="E440" s="61" t="s">
        <v>25208</v>
      </c>
      <c r="F440" s="293"/>
    </row>
    <row r="441" spans="1:6">
      <c r="A441" s="61">
        <v>41093</v>
      </c>
      <c r="B441" s="38" t="s">
        <v>16832</v>
      </c>
      <c r="C441" s="61" t="s">
        <v>4034</v>
      </c>
      <c r="D441" s="61" t="s">
        <v>2472</v>
      </c>
      <c r="E441" s="61" t="s">
        <v>29174</v>
      </c>
      <c r="F441" s="292"/>
    </row>
    <row r="442" spans="1:6" ht="30">
      <c r="A442" s="61">
        <v>532</v>
      </c>
      <c r="B442" s="38" t="s">
        <v>16833</v>
      </c>
      <c r="C442" s="61" t="s">
        <v>4023</v>
      </c>
      <c r="D442" s="61" t="s">
        <v>2472</v>
      </c>
      <c r="E442" s="61" t="s">
        <v>22471</v>
      </c>
      <c r="F442" s="293"/>
    </row>
    <row r="443" spans="1:6" ht="30">
      <c r="A443" s="61">
        <v>40931</v>
      </c>
      <c r="B443" s="38" t="s">
        <v>16834</v>
      </c>
      <c r="C443" s="61" t="s">
        <v>4034</v>
      </c>
      <c r="D443" s="61" t="s">
        <v>2472</v>
      </c>
      <c r="E443" s="61" t="s">
        <v>29175</v>
      </c>
      <c r="F443" s="292"/>
    </row>
    <row r="444" spans="1:6" ht="30">
      <c r="A444" s="61">
        <v>36150</v>
      </c>
      <c r="B444" s="38" t="s">
        <v>16835</v>
      </c>
      <c r="C444" s="61" t="s">
        <v>4025</v>
      </c>
      <c r="D444" s="61" t="s">
        <v>2472</v>
      </c>
      <c r="E444" s="61" t="s">
        <v>21692</v>
      </c>
      <c r="F444" s="293"/>
    </row>
    <row r="445" spans="1:6">
      <c r="A445" s="61">
        <v>41069</v>
      </c>
      <c r="B445" s="38" t="s">
        <v>16836</v>
      </c>
      <c r="C445" s="61" t="s">
        <v>4034</v>
      </c>
      <c r="D445" s="61" t="s">
        <v>2472</v>
      </c>
      <c r="E445" s="61" t="s">
        <v>29176</v>
      </c>
      <c r="F445" s="292"/>
    </row>
    <row r="446" spans="1:6">
      <c r="A446" s="61">
        <v>4760</v>
      </c>
      <c r="B446" s="38" t="s">
        <v>16837</v>
      </c>
      <c r="C446" s="61" t="s">
        <v>4023</v>
      </c>
      <c r="D446" s="61" t="s">
        <v>2472</v>
      </c>
      <c r="E446" s="61" t="s">
        <v>11036</v>
      </c>
      <c r="F446" s="293"/>
    </row>
    <row r="447" spans="1:6" ht="30">
      <c r="A447" s="61">
        <v>10422</v>
      </c>
      <c r="B447" s="38" t="s">
        <v>16839</v>
      </c>
      <c r="C447" s="61" t="s">
        <v>4025</v>
      </c>
      <c r="D447" s="61" t="s">
        <v>2472</v>
      </c>
      <c r="E447" s="61" t="s">
        <v>29177</v>
      </c>
      <c r="F447" s="292"/>
    </row>
    <row r="448" spans="1:6" ht="30">
      <c r="A448" s="61">
        <v>10420</v>
      </c>
      <c r="B448" s="38" t="s">
        <v>16840</v>
      </c>
      <c r="C448" s="61" t="s">
        <v>4025</v>
      </c>
      <c r="D448" s="61" t="s">
        <v>4024</v>
      </c>
      <c r="E448" s="61" t="s">
        <v>24285</v>
      </c>
      <c r="F448" s="293"/>
    </row>
    <row r="449" spans="1:6" ht="30">
      <c r="A449" s="61">
        <v>10421</v>
      </c>
      <c r="B449" s="38" t="s">
        <v>16841</v>
      </c>
      <c r="C449" s="61" t="s">
        <v>4025</v>
      </c>
      <c r="D449" s="61" t="s">
        <v>2472</v>
      </c>
      <c r="E449" s="61" t="s">
        <v>29178</v>
      </c>
      <c r="F449" s="292"/>
    </row>
    <row r="450" spans="1:6" ht="45">
      <c r="A450" s="61">
        <v>36520</v>
      </c>
      <c r="B450" s="38" t="s">
        <v>16842</v>
      </c>
      <c r="C450" s="61" t="s">
        <v>4025</v>
      </c>
      <c r="D450" s="61" t="s">
        <v>2472</v>
      </c>
      <c r="E450" s="61" t="s">
        <v>29179</v>
      </c>
      <c r="F450" s="293"/>
    </row>
    <row r="451" spans="1:6">
      <c r="A451" s="61">
        <v>11784</v>
      </c>
      <c r="B451" s="38" t="s">
        <v>16843</v>
      </c>
      <c r="C451" s="61" t="s">
        <v>4025</v>
      </c>
      <c r="D451" s="61" t="s">
        <v>2472</v>
      </c>
      <c r="E451" s="61" t="s">
        <v>29180</v>
      </c>
      <c r="F451" s="292"/>
    </row>
    <row r="452" spans="1:6">
      <c r="A452" s="61">
        <v>10</v>
      </c>
      <c r="B452" s="38" t="s">
        <v>16844</v>
      </c>
      <c r="C452" s="61" t="s">
        <v>4025</v>
      </c>
      <c r="D452" s="61" t="s">
        <v>2472</v>
      </c>
      <c r="E452" s="61" t="s">
        <v>11480</v>
      </c>
      <c r="F452" s="293"/>
    </row>
    <row r="453" spans="1:6">
      <c r="A453" s="61">
        <v>4815</v>
      </c>
      <c r="B453" s="38" t="s">
        <v>16845</v>
      </c>
      <c r="C453" s="61" t="s">
        <v>4025</v>
      </c>
      <c r="D453" s="61" t="s">
        <v>2472</v>
      </c>
      <c r="E453" s="61" t="s">
        <v>8352</v>
      </c>
      <c r="F453" s="292"/>
    </row>
    <row r="454" spans="1:6" ht="30">
      <c r="A454" s="61">
        <v>541</v>
      </c>
      <c r="B454" s="38" t="s">
        <v>16846</v>
      </c>
      <c r="C454" s="61" t="s">
        <v>4025</v>
      </c>
      <c r="D454" s="61" t="s">
        <v>4024</v>
      </c>
      <c r="E454" s="61" t="s">
        <v>29181</v>
      </c>
      <c r="F454" s="293"/>
    </row>
    <row r="455" spans="1:6" ht="30">
      <c r="A455" s="61">
        <v>542</v>
      </c>
      <c r="B455" s="38" t="s">
        <v>16847</v>
      </c>
      <c r="C455" s="61" t="s">
        <v>4025</v>
      </c>
      <c r="D455" s="61" t="s">
        <v>2472</v>
      </c>
      <c r="E455" s="61" t="s">
        <v>24823</v>
      </c>
      <c r="F455" s="292"/>
    </row>
    <row r="456" spans="1:6" ht="30">
      <c r="A456" s="61">
        <v>540</v>
      </c>
      <c r="B456" s="38" t="s">
        <v>16848</v>
      </c>
      <c r="C456" s="61" t="s">
        <v>4025</v>
      </c>
      <c r="D456" s="61" t="s">
        <v>2472</v>
      </c>
      <c r="E456" s="61" t="s">
        <v>29182</v>
      </c>
      <c r="F456" s="293"/>
    </row>
    <row r="457" spans="1:6" ht="75">
      <c r="A457" s="61">
        <v>38364</v>
      </c>
      <c r="B457" s="38" t="s">
        <v>16849</v>
      </c>
      <c r="C457" s="61" t="s">
        <v>4025</v>
      </c>
      <c r="D457" s="61" t="s">
        <v>2472</v>
      </c>
      <c r="E457" s="61" t="s">
        <v>29183</v>
      </c>
      <c r="F457" s="292"/>
    </row>
    <row r="458" spans="1:6" ht="30">
      <c r="A458" s="61">
        <v>11692</v>
      </c>
      <c r="B458" s="38" t="s">
        <v>16850</v>
      </c>
      <c r="C458" s="61" t="s">
        <v>4026</v>
      </c>
      <c r="D458" s="61" t="s">
        <v>2472</v>
      </c>
      <c r="E458" s="61" t="s">
        <v>29184</v>
      </c>
      <c r="F458" s="293"/>
    </row>
    <row r="459" spans="1:6" ht="60">
      <c r="A459" s="61">
        <v>1746</v>
      </c>
      <c r="B459" s="38" t="s">
        <v>16851</v>
      </c>
      <c r="C459" s="61" t="s">
        <v>4025</v>
      </c>
      <c r="D459" s="61" t="s">
        <v>4024</v>
      </c>
      <c r="E459" s="61" t="s">
        <v>29185</v>
      </c>
      <c r="F459" s="292"/>
    </row>
    <row r="460" spans="1:6" ht="60">
      <c r="A460" s="61">
        <v>1748</v>
      </c>
      <c r="B460" s="38" t="s">
        <v>16852</v>
      </c>
      <c r="C460" s="61" t="s">
        <v>4025</v>
      </c>
      <c r="D460" s="61" t="s">
        <v>2472</v>
      </c>
      <c r="E460" s="61" t="s">
        <v>25109</v>
      </c>
      <c r="F460" s="293"/>
    </row>
    <row r="461" spans="1:6" ht="60">
      <c r="A461" s="61">
        <v>1749</v>
      </c>
      <c r="B461" s="38" t="s">
        <v>16853</v>
      </c>
      <c r="C461" s="61" t="s">
        <v>4025</v>
      </c>
      <c r="D461" s="61" t="s">
        <v>2472</v>
      </c>
      <c r="E461" s="61" t="s">
        <v>29186</v>
      </c>
      <c r="F461" s="292"/>
    </row>
    <row r="462" spans="1:6" ht="60">
      <c r="A462" s="61">
        <v>37412</v>
      </c>
      <c r="B462" s="38" t="s">
        <v>16854</v>
      </c>
      <c r="C462" s="61" t="s">
        <v>4025</v>
      </c>
      <c r="D462" s="61" t="s">
        <v>2472</v>
      </c>
      <c r="E462" s="61" t="s">
        <v>29187</v>
      </c>
      <c r="F462" s="293"/>
    </row>
    <row r="463" spans="1:6" ht="60">
      <c r="A463" s="61">
        <v>1745</v>
      </c>
      <c r="B463" s="38" t="s">
        <v>16855</v>
      </c>
      <c r="C463" s="61" t="s">
        <v>4025</v>
      </c>
      <c r="D463" s="61" t="s">
        <v>2472</v>
      </c>
      <c r="E463" s="61" t="s">
        <v>29188</v>
      </c>
      <c r="F463" s="292"/>
    </row>
    <row r="464" spans="1:6" ht="45">
      <c r="A464" s="61">
        <v>1750</v>
      </c>
      <c r="B464" s="38" t="s">
        <v>16856</v>
      </c>
      <c r="C464" s="61" t="s">
        <v>4025</v>
      </c>
      <c r="D464" s="61" t="s">
        <v>2472</v>
      </c>
      <c r="E464" s="61" t="s">
        <v>29189</v>
      </c>
      <c r="F464" s="293"/>
    </row>
    <row r="465" spans="1:8" ht="45">
      <c r="A465" s="61">
        <v>11687</v>
      </c>
      <c r="B465" s="38" t="s">
        <v>16857</v>
      </c>
      <c r="C465" s="61" t="s">
        <v>4029</v>
      </c>
      <c r="D465" s="61" t="s">
        <v>2472</v>
      </c>
      <c r="E465" s="61" t="s">
        <v>29190</v>
      </c>
      <c r="F465" s="292"/>
    </row>
    <row r="466" spans="1:8" ht="45">
      <c r="A466" s="61">
        <v>11689</v>
      </c>
      <c r="B466" s="38" t="s">
        <v>16858</v>
      </c>
      <c r="C466" s="61" t="s">
        <v>4029</v>
      </c>
      <c r="D466" s="61" t="s">
        <v>2472</v>
      </c>
      <c r="E466" s="61" t="s">
        <v>29191</v>
      </c>
      <c r="F466" s="293"/>
    </row>
    <row r="467" spans="1:8" ht="30">
      <c r="A467" s="61">
        <v>11693</v>
      </c>
      <c r="B467" s="38" t="s">
        <v>16859</v>
      </c>
      <c r="C467" s="61" t="s">
        <v>4026</v>
      </c>
      <c r="D467" s="61" t="s">
        <v>2472</v>
      </c>
      <c r="E467" s="61" t="s">
        <v>29192</v>
      </c>
      <c r="F467" s="292"/>
    </row>
    <row r="468" spans="1:8" ht="30">
      <c r="A468" s="61">
        <v>36215</v>
      </c>
      <c r="B468" s="38" t="s">
        <v>16860</v>
      </c>
      <c r="C468" s="61" t="s">
        <v>4025</v>
      </c>
      <c r="D468" s="61" t="s">
        <v>2472</v>
      </c>
      <c r="E468" s="61" t="s">
        <v>29193</v>
      </c>
      <c r="F468" s="293"/>
      <c r="H468">
        <f>E468*1.2764</f>
        <v>475.34412400000002</v>
      </c>
    </row>
    <row r="469" spans="1:8" ht="75">
      <c r="A469" s="61">
        <v>42439</v>
      </c>
      <c r="B469" s="38" t="s">
        <v>22629</v>
      </c>
      <c r="C469" s="61" t="s">
        <v>4025</v>
      </c>
      <c r="D469" s="61" t="s">
        <v>4027</v>
      </c>
      <c r="E469" s="61" t="s">
        <v>23753</v>
      </c>
      <c r="F469" s="292"/>
    </row>
    <row r="470" spans="1:8">
      <c r="A470" s="61">
        <v>38381</v>
      </c>
      <c r="B470" s="38" t="s">
        <v>16861</v>
      </c>
      <c r="C470" s="61" t="s">
        <v>4025</v>
      </c>
      <c r="D470" s="61" t="s">
        <v>2472</v>
      </c>
      <c r="E470" s="61" t="s">
        <v>27168</v>
      </c>
      <c r="F470" s="293"/>
    </row>
    <row r="471" spans="1:8" ht="30">
      <c r="A471" s="61">
        <v>39621</v>
      </c>
      <c r="B471" s="38" t="s">
        <v>16862</v>
      </c>
      <c r="C471" s="61" t="s">
        <v>4036</v>
      </c>
      <c r="D471" s="61" t="s">
        <v>2472</v>
      </c>
      <c r="E471" s="61" t="s">
        <v>29194</v>
      </c>
      <c r="F471" s="292"/>
    </row>
    <row r="472" spans="1:8" ht="30">
      <c r="A472" s="61">
        <v>39624</v>
      </c>
      <c r="B472" s="38" t="s">
        <v>16863</v>
      </c>
      <c r="C472" s="61" t="s">
        <v>4036</v>
      </c>
      <c r="D472" s="61" t="s">
        <v>2472</v>
      </c>
      <c r="E472" s="61" t="s">
        <v>29195</v>
      </c>
      <c r="F472" s="293"/>
    </row>
    <row r="473" spans="1:8" ht="30">
      <c r="A473" s="61">
        <v>39615</v>
      </c>
      <c r="B473" s="38" t="s">
        <v>16864</v>
      </c>
      <c r="C473" s="61" t="s">
        <v>4025</v>
      </c>
      <c r="D473" s="61" t="s">
        <v>2472</v>
      </c>
      <c r="E473" s="61" t="s">
        <v>29196</v>
      </c>
      <c r="F473" s="292"/>
    </row>
    <row r="474" spans="1:8" ht="30">
      <c r="A474" s="61">
        <v>39620</v>
      </c>
      <c r="B474" s="38" t="s">
        <v>16865</v>
      </c>
      <c r="C474" s="61" t="s">
        <v>4025</v>
      </c>
      <c r="D474" s="61" t="s">
        <v>2472</v>
      </c>
      <c r="E474" s="61" t="s">
        <v>29197</v>
      </c>
      <c r="F474" s="293"/>
    </row>
    <row r="475" spans="1:8" ht="30">
      <c r="A475" s="61">
        <v>39623</v>
      </c>
      <c r="B475" s="38" t="s">
        <v>16866</v>
      </c>
      <c r="C475" s="61" t="s">
        <v>4025</v>
      </c>
      <c r="D475" s="61" t="s">
        <v>2472</v>
      </c>
      <c r="E475" s="61" t="s">
        <v>29198</v>
      </c>
      <c r="F475" s="292"/>
    </row>
    <row r="476" spans="1:8" ht="30">
      <c r="A476" s="61">
        <v>36207</v>
      </c>
      <c r="B476" s="38" t="s">
        <v>16867</v>
      </c>
      <c r="C476" s="61" t="s">
        <v>4025</v>
      </c>
      <c r="D476" s="61" t="s">
        <v>2472</v>
      </c>
      <c r="E476" s="61" t="s">
        <v>29199</v>
      </c>
      <c r="F476" s="293"/>
    </row>
    <row r="477" spans="1:8" ht="30">
      <c r="A477" s="61">
        <v>36209</v>
      </c>
      <c r="B477" s="38" t="s">
        <v>16868</v>
      </c>
      <c r="C477" s="61" t="s">
        <v>4025</v>
      </c>
      <c r="D477" s="61" t="s">
        <v>2472</v>
      </c>
      <c r="E477" s="61" t="s">
        <v>29200</v>
      </c>
      <c r="F477" s="292"/>
    </row>
    <row r="478" spans="1:8" ht="45">
      <c r="A478" s="61">
        <v>36210</v>
      </c>
      <c r="B478" s="38" t="s">
        <v>16869</v>
      </c>
      <c r="C478" s="61" t="s">
        <v>4025</v>
      </c>
      <c r="D478" s="61" t="s">
        <v>2472</v>
      </c>
      <c r="E478" s="61" t="s">
        <v>24277</v>
      </c>
      <c r="F478" s="293"/>
    </row>
    <row r="479" spans="1:8" ht="45">
      <c r="A479" s="61">
        <v>36204</v>
      </c>
      <c r="B479" s="38" t="s">
        <v>16870</v>
      </c>
      <c r="C479" s="61" t="s">
        <v>4025</v>
      </c>
      <c r="D479" s="61" t="s">
        <v>2472</v>
      </c>
      <c r="E479" s="61" t="s">
        <v>29201</v>
      </c>
      <c r="F479" s="292"/>
    </row>
    <row r="480" spans="1:8" ht="45">
      <c r="A480" s="61">
        <v>36205</v>
      </c>
      <c r="B480" s="38" t="s">
        <v>16871</v>
      </c>
      <c r="C480" s="61" t="s">
        <v>4025</v>
      </c>
      <c r="D480" s="61" t="s">
        <v>2472</v>
      </c>
      <c r="E480" s="61" t="s">
        <v>29202</v>
      </c>
      <c r="F480" s="293"/>
    </row>
    <row r="481" spans="1:6" ht="45">
      <c r="A481" s="61">
        <v>36081</v>
      </c>
      <c r="B481" s="38" t="s">
        <v>16872</v>
      </c>
      <c r="C481" s="61" t="s">
        <v>4025</v>
      </c>
      <c r="D481" s="61" t="s">
        <v>4024</v>
      </c>
      <c r="E481" s="61" t="s">
        <v>22803</v>
      </c>
      <c r="F481" s="292"/>
    </row>
    <row r="482" spans="1:6" ht="45">
      <c r="A482" s="61">
        <v>36206</v>
      </c>
      <c r="B482" s="38" t="s">
        <v>16873</v>
      </c>
      <c r="C482" s="61" t="s">
        <v>4025</v>
      </c>
      <c r="D482" s="61" t="s">
        <v>2472</v>
      </c>
      <c r="E482" s="61" t="s">
        <v>29203</v>
      </c>
      <c r="F482" s="293"/>
    </row>
    <row r="483" spans="1:6" ht="45">
      <c r="A483" s="61">
        <v>36218</v>
      </c>
      <c r="B483" s="38" t="s">
        <v>16874</v>
      </c>
      <c r="C483" s="61" t="s">
        <v>4025</v>
      </c>
      <c r="D483" s="61" t="s">
        <v>2472</v>
      </c>
      <c r="E483" s="61" t="s">
        <v>29204</v>
      </c>
      <c r="F483" s="292"/>
    </row>
    <row r="484" spans="1:6" ht="45">
      <c r="A484" s="61">
        <v>36220</v>
      </c>
      <c r="B484" s="38" t="s">
        <v>16875</v>
      </c>
      <c r="C484" s="61" t="s">
        <v>4025</v>
      </c>
      <c r="D484" s="61" t="s">
        <v>2472</v>
      </c>
      <c r="E484" s="61" t="s">
        <v>29205</v>
      </c>
      <c r="F484" s="293"/>
    </row>
    <row r="485" spans="1:6" ht="45">
      <c r="A485" s="61">
        <v>36080</v>
      </c>
      <c r="B485" s="38" t="s">
        <v>16876</v>
      </c>
      <c r="C485" s="61" t="s">
        <v>4025</v>
      </c>
      <c r="D485" s="61" t="s">
        <v>4024</v>
      </c>
      <c r="E485" s="61" t="s">
        <v>24791</v>
      </c>
      <c r="F485" s="292"/>
    </row>
    <row r="486" spans="1:6" ht="45">
      <c r="A486" s="61">
        <v>36223</v>
      </c>
      <c r="B486" s="38" t="s">
        <v>16877</v>
      </c>
      <c r="C486" s="61" t="s">
        <v>4025</v>
      </c>
      <c r="D486" s="61" t="s">
        <v>2472</v>
      </c>
      <c r="E486" s="61" t="s">
        <v>29206</v>
      </c>
      <c r="F486" s="293"/>
    </row>
    <row r="487" spans="1:6" ht="30">
      <c r="A487" s="61">
        <v>546</v>
      </c>
      <c r="B487" s="38" t="s">
        <v>16878</v>
      </c>
      <c r="C487" s="61" t="s">
        <v>4030</v>
      </c>
      <c r="D487" s="61" t="s">
        <v>4024</v>
      </c>
      <c r="E487" s="61" t="s">
        <v>8797</v>
      </c>
      <c r="F487" s="292"/>
    </row>
    <row r="488" spans="1:6" ht="30">
      <c r="A488" s="61">
        <v>557</v>
      </c>
      <c r="B488" s="38" t="s">
        <v>16879</v>
      </c>
      <c r="C488" s="61" t="s">
        <v>4029</v>
      </c>
      <c r="D488" s="61" t="s">
        <v>2472</v>
      </c>
      <c r="E488" s="61" t="s">
        <v>22449</v>
      </c>
      <c r="F488" s="293"/>
    </row>
    <row r="489" spans="1:6" ht="30">
      <c r="A489" s="61">
        <v>552</v>
      </c>
      <c r="B489" s="38" t="s">
        <v>16880</v>
      </c>
      <c r="C489" s="61" t="s">
        <v>4029</v>
      </c>
      <c r="D489" s="61" t="s">
        <v>2472</v>
      </c>
      <c r="E489" s="61" t="s">
        <v>8454</v>
      </c>
      <c r="F489" s="292"/>
    </row>
    <row r="490" spans="1:6" ht="30">
      <c r="A490" s="61">
        <v>555</v>
      </c>
      <c r="B490" s="38" t="s">
        <v>16881</v>
      </c>
      <c r="C490" s="61" t="s">
        <v>4029</v>
      </c>
      <c r="D490" s="61" t="s">
        <v>2472</v>
      </c>
      <c r="E490" s="61" t="s">
        <v>12696</v>
      </c>
      <c r="F490" s="293"/>
    </row>
    <row r="491" spans="1:6" ht="30">
      <c r="A491" s="61">
        <v>565</v>
      </c>
      <c r="B491" s="38" t="s">
        <v>16882</v>
      </c>
      <c r="C491" s="61" t="s">
        <v>4029</v>
      </c>
      <c r="D491" s="61" t="s">
        <v>2472</v>
      </c>
      <c r="E491" s="61" t="s">
        <v>29207</v>
      </c>
      <c r="F491" s="292"/>
    </row>
    <row r="492" spans="1:6" ht="30">
      <c r="A492" s="61">
        <v>549</v>
      </c>
      <c r="B492" s="38" t="s">
        <v>16883</v>
      </c>
      <c r="C492" s="61" t="s">
        <v>4029</v>
      </c>
      <c r="D492" s="61" t="s">
        <v>2472</v>
      </c>
      <c r="E492" s="61" t="s">
        <v>14312</v>
      </c>
      <c r="F492" s="293"/>
    </row>
    <row r="493" spans="1:6" ht="30">
      <c r="A493" s="61">
        <v>559</v>
      </c>
      <c r="B493" s="38" t="s">
        <v>16884</v>
      </c>
      <c r="C493" s="61" t="s">
        <v>4029</v>
      </c>
      <c r="D493" s="61" t="s">
        <v>2472</v>
      </c>
      <c r="E493" s="61" t="s">
        <v>25454</v>
      </c>
      <c r="F493" s="292"/>
    </row>
    <row r="494" spans="1:6" ht="30">
      <c r="A494" s="61">
        <v>551</v>
      </c>
      <c r="B494" s="38" t="s">
        <v>16885</v>
      </c>
      <c r="C494" s="61" t="s">
        <v>4029</v>
      </c>
      <c r="D494" s="61" t="s">
        <v>2472</v>
      </c>
      <c r="E494" s="61" t="s">
        <v>29208</v>
      </c>
      <c r="F494" s="293"/>
    </row>
    <row r="495" spans="1:6" ht="30">
      <c r="A495" s="61">
        <v>547</v>
      </c>
      <c r="B495" s="38" t="s">
        <v>16886</v>
      </c>
      <c r="C495" s="61" t="s">
        <v>4029</v>
      </c>
      <c r="D495" s="61" t="s">
        <v>2472</v>
      </c>
      <c r="E495" s="61" t="s">
        <v>23376</v>
      </c>
      <c r="F495" s="292"/>
    </row>
    <row r="496" spans="1:6" ht="30">
      <c r="A496" s="61">
        <v>560</v>
      </c>
      <c r="B496" s="38" t="s">
        <v>16887</v>
      </c>
      <c r="C496" s="61" t="s">
        <v>4029</v>
      </c>
      <c r="D496" s="61" t="s">
        <v>2472</v>
      </c>
      <c r="E496" s="61" t="s">
        <v>24540</v>
      </c>
      <c r="F496" s="293"/>
    </row>
    <row r="497" spans="1:6" ht="30">
      <c r="A497" s="61">
        <v>566</v>
      </c>
      <c r="B497" s="38" t="s">
        <v>16888</v>
      </c>
      <c r="C497" s="61" t="s">
        <v>4029</v>
      </c>
      <c r="D497" s="61" t="s">
        <v>2472</v>
      </c>
      <c r="E497" s="61" t="s">
        <v>13824</v>
      </c>
      <c r="F497" s="292"/>
    </row>
    <row r="498" spans="1:6" ht="30">
      <c r="A498" s="61">
        <v>563</v>
      </c>
      <c r="B498" s="38" t="s">
        <v>16889</v>
      </c>
      <c r="C498" s="61" t="s">
        <v>4029</v>
      </c>
      <c r="D498" s="61" t="s">
        <v>2472</v>
      </c>
      <c r="E498" s="61" t="s">
        <v>27595</v>
      </c>
      <c r="F498" s="293"/>
    </row>
    <row r="499" spans="1:6" ht="30">
      <c r="A499" s="61">
        <v>38127</v>
      </c>
      <c r="B499" s="38" t="s">
        <v>16890</v>
      </c>
      <c r="C499" s="61" t="s">
        <v>4025</v>
      </c>
      <c r="D499" s="61" t="s">
        <v>2472</v>
      </c>
      <c r="E499" s="61" t="s">
        <v>29209</v>
      </c>
      <c r="F499" s="292"/>
    </row>
    <row r="500" spans="1:6" ht="30">
      <c r="A500" s="61">
        <v>38060</v>
      </c>
      <c r="B500" s="38" t="s">
        <v>16891</v>
      </c>
      <c r="C500" s="61" t="s">
        <v>4025</v>
      </c>
      <c r="D500" s="61" t="s">
        <v>2472</v>
      </c>
      <c r="E500" s="61" t="s">
        <v>22630</v>
      </c>
      <c r="F500" s="293"/>
    </row>
    <row r="501" spans="1:6" ht="30">
      <c r="A501" s="61">
        <v>10956</v>
      </c>
      <c r="B501" s="38" t="s">
        <v>16892</v>
      </c>
      <c r="C501" s="61" t="s">
        <v>4025</v>
      </c>
      <c r="D501" s="61" t="s">
        <v>2472</v>
      </c>
      <c r="E501" s="61" t="s">
        <v>22631</v>
      </c>
      <c r="F501" s="292"/>
    </row>
    <row r="502" spans="1:6">
      <c r="A502" s="61">
        <v>39380</v>
      </c>
      <c r="B502" s="38" t="s">
        <v>16893</v>
      </c>
      <c r="C502" s="61" t="s">
        <v>4025</v>
      </c>
      <c r="D502" s="61" t="s">
        <v>4027</v>
      </c>
      <c r="E502" s="61" t="s">
        <v>22343</v>
      </c>
      <c r="F502" s="293"/>
    </row>
    <row r="503" spans="1:6" ht="30">
      <c r="A503" s="61">
        <v>13374</v>
      </c>
      <c r="B503" s="38" t="s">
        <v>16894</v>
      </c>
      <c r="C503" s="61" t="s">
        <v>4025</v>
      </c>
      <c r="D503" s="61" t="s">
        <v>4027</v>
      </c>
      <c r="E503" s="61" t="s">
        <v>25212</v>
      </c>
      <c r="F503" s="292"/>
    </row>
    <row r="504" spans="1:6" ht="45">
      <c r="A504" s="61">
        <v>37597</v>
      </c>
      <c r="B504" s="38" t="s">
        <v>16895</v>
      </c>
      <c r="C504" s="61" t="s">
        <v>4025</v>
      </c>
      <c r="D504" s="61" t="s">
        <v>4027</v>
      </c>
      <c r="E504" s="61" t="s">
        <v>29210</v>
      </c>
      <c r="F504" s="293"/>
    </row>
    <row r="505" spans="1:6" ht="90">
      <c r="A505" s="61">
        <v>183</v>
      </c>
      <c r="B505" s="38" t="s">
        <v>16896</v>
      </c>
      <c r="C505" s="61" t="s">
        <v>4037</v>
      </c>
      <c r="D505" s="61" t="s">
        <v>4024</v>
      </c>
      <c r="E505" s="61" t="s">
        <v>24913</v>
      </c>
      <c r="F505" s="292"/>
    </row>
    <row r="506" spans="1:6" ht="75">
      <c r="A506" s="61">
        <v>184</v>
      </c>
      <c r="B506" s="38" t="s">
        <v>16897</v>
      </c>
      <c r="C506" s="61" t="s">
        <v>4037</v>
      </c>
      <c r="D506" s="61" t="s">
        <v>2472</v>
      </c>
      <c r="E506" s="61" t="s">
        <v>29211</v>
      </c>
      <c r="F506" s="293"/>
    </row>
    <row r="507" spans="1:6" ht="90">
      <c r="A507" s="61">
        <v>195</v>
      </c>
      <c r="B507" s="38" t="s">
        <v>16898</v>
      </c>
      <c r="C507" s="61" t="s">
        <v>4037</v>
      </c>
      <c r="D507" s="61" t="s">
        <v>2472</v>
      </c>
      <c r="E507" s="61" t="s">
        <v>29212</v>
      </c>
      <c r="F507" s="292"/>
    </row>
    <row r="508" spans="1:6" ht="75">
      <c r="A508" s="61">
        <v>194</v>
      </c>
      <c r="B508" s="38" t="s">
        <v>16899</v>
      </c>
      <c r="C508" s="61" t="s">
        <v>4037</v>
      </c>
      <c r="D508" s="61" t="s">
        <v>2472</v>
      </c>
      <c r="E508" s="61" t="s">
        <v>29213</v>
      </c>
      <c r="F508" s="293"/>
    </row>
    <row r="509" spans="1:6" ht="60">
      <c r="A509" s="61">
        <v>20001</v>
      </c>
      <c r="B509" s="38" t="s">
        <v>16900</v>
      </c>
      <c r="C509" s="61" t="s">
        <v>4037</v>
      </c>
      <c r="D509" s="61" t="s">
        <v>2472</v>
      </c>
      <c r="E509" s="61" t="s">
        <v>29214</v>
      </c>
      <c r="F509" s="292"/>
    </row>
    <row r="510" spans="1:6" ht="90">
      <c r="A510" s="61">
        <v>181</v>
      </c>
      <c r="B510" s="38" t="s">
        <v>16901</v>
      </c>
      <c r="C510" s="61" t="s">
        <v>4037</v>
      </c>
      <c r="D510" s="61" t="s">
        <v>2472</v>
      </c>
      <c r="E510" s="61" t="s">
        <v>24013</v>
      </c>
      <c r="F510" s="293"/>
    </row>
    <row r="511" spans="1:6" ht="60">
      <c r="A511" s="61">
        <v>39837</v>
      </c>
      <c r="B511" s="38" t="s">
        <v>16902</v>
      </c>
      <c r="C511" s="61" t="s">
        <v>4037</v>
      </c>
      <c r="D511" s="61" t="s">
        <v>2472</v>
      </c>
      <c r="E511" s="61" t="s">
        <v>29215</v>
      </c>
      <c r="F511" s="292"/>
    </row>
    <row r="512" spans="1:6" ht="60">
      <c r="A512" s="61">
        <v>10535</v>
      </c>
      <c r="B512" s="38" t="s">
        <v>16903</v>
      </c>
      <c r="C512" s="61" t="s">
        <v>4025</v>
      </c>
      <c r="D512" s="61" t="s">
        <v>4024</v>
      </c>
      <c r="E512" s="61" t="s">
        <v>29216</v>
      </c>
      <c r="F512" s="293"/>
    </row>
    <row r="513" spans="1:6" ht="45">
      <c r="A513" s="61">
        <v>10537</v>
      </c>
      <c r="B513" s="38" t="s">
        <v>16904</v>
      </c>
      <c r="C513" s="61" t="s">
        <v>4025</v>
      </c>
      <c r="D513" s="61" t="s">
        <v>2472</v>
      </c>
      <c r="E513" s="61" t="s">
        <v>29217</v>
      </c>
      <c r="F513" s="292"/>
    </row>
    <row r="514" spans="1:6" ht="60">
      <c r="A514" s="61">
        <v>13891</v>
      </c>
      <c r="B514" s="38" t="s">
        <v>16905</v>
      </c>
      <c r="C514" s="61" t="s">
        <v>4025</v>
      </c>
      <c r="D514" s="61" t="s">
        <v>2472</v>
      </c>
      <c r="E514" s="61" t="s">
        <v>29218</v>
      </c>
      <c r="F514" s="293"/>
    </row>
    <row r="515" spans="1:6" ht="60">
      <c r="A515" s="61">
        <v>25975</v>
      </c>
      <c r="B515" s="38" t="s">
        <v>16906</v>
      </c>
      <c r="C515" s="61" t="s">
        <v>4025</v>
      </c>
      <c r="D515" s="61" t="s">
        <v>2472</v>
      </c>
      <c r="E515" s="61" t="s">
        <v>29219</v>
      </c>
      <c r="F515" s="292"/>
    </row>
    <row r="516" spans="1:6" ht="60">
      <c r="A516" s="61">
        <v>36396</v>
      </c>
      <c r="B516" s="38" t="s">
        <v>16907</v>
      </c>
      <c r="C516" s="61" t="s">
        <v>4025</v>
      </c>
      <c r="D516" s="61" t="s">
        <v>2472</v>
      </c>
      <c r="E516" s="61" t="s">
        <v>29220</v>
      </c>
      <c r="F516" s="293"/>
    </row>
    <row r="517" spans="1:6" ht="60">
      <c r="A517" s="61">
        <v>36397</v>
      </c>
      <c r="B517" s="38" t="s">
        <v>16908</v>
      </c>
      <c r="C517" s="61" t="s">
        <v>4025</v>
      </c>
      <c r="D517" s="61" t="s">
        <v>2472</v>
      </c>
      <c r="E517" s="61" t="s">
        <v>29221</v>
      </c>
      <c r="F517" s="292"/>
    </row>
    <row r="518" spans="1:6" ht="45">
      <c r="A518" s="61">
        <v>36398</v>
      </c>
      <c r="B518" s="38" t="s">
        <v>16909</v>
      </c>
      <c r="C518" s="61" t="s">
        <v>4025</v>
      </c>
      <c r="D518" s="61" t="s">
        <v>2472</v>
      </c>
      <c r="E518" s="61" t="s">
        <v>29222</v>
      </c>
      <c r="F518" s="293"/>
    </row>
    <row r="519" spans="1:6">
      <c r="A519" s="61">
        <v>647</v>
      </c>
      <c r="B519" s="38" t="s">
        <v>16910</v>
      </c>
      <c r="C519" s="61" t="s">
        <v>4023</v>
      </c>
      <c r="D519" s="61" t="s">
        <v>2472</v>
      </c>
      <c r="E519" s="61" t="s">
        <v>24355</v>
      </c>
      <c r="F519" s="292"/>
    </row>
    <row r="520" spans="1:6" ht="30">
      <c r="A520" s="61">
        <v>40920</v>
      </c>
      <c r="B520" s="38" t="s">
        <v>16911</v>
      </c>
      <c r="C520" s="61" t="s">
        <v>4034</v>
      </c>
      <c r="D520" s="61" t="s">
        <v>2472</v>
      </c>
      <c r="E520" s="61" t="s">
        <v>29223</v>
      </c>
      <c r="F520" s="293"/>
    </row>
    <row r="521" spans="1:6" ht="30">
      <c r="A521" s="61">
        <v>7266</v>
      </c>
      <c r="B521" s="38" t="s">
        <v>16912</v>
      </c>
      <c r="C521" s="61" t="s">
        <v>4038</v>
      </c>
      <c r="D521" s="61" t="s">
        <v>4024</v>
      </c>
      <c r="E521" s="61" t="s">
        <v>22632</v>
      </c>
      <c r="F521" s="292"/>
    </row>
    <row r="522" spans="1:6" ht="30">
      <c r="A522" s="61">
        <v>7270</v>
      </c>
      <c r="B522" s="38" t="s">
        <v>16913</v>
      </c>
      <c r="C522" s="61" t="s">
        <v>4025</v>
      </c>
      <c r="D522" s="61" t="s">
        <v>2472</v>
      </c>
      <c r="E522" s="61" t="s">
        <v>13208</v>
      </c>
      <c r="F522" s="293"/>
    </row>
    <row r="523" spans="1:6" ht="30">
      <c r="A523" s="61">
        <v>7269</v>
      </c>
      <c r="B523" s="38" t="s">
        <v>16914</v>
      </c>
      <c r="C523" s="61" t="s">
        <v>4025</v>
      </c>
      <c r="D523" s="61" t="s">
        <v>2472</v>
      </c>
      <c r="E523" s="61" t="s">
        <v>13205</v>
      </c>
      <c r="F523" s="292"/>
    </row>
    <row r="524" spans="1:6" ht="30">
      <c r="A524" s="61">
        <v>7271</v>
      </c>
      <c r="B524" s="38" t="s">
        <v>16915</v>
      </c>
      <c r="C524" s="61" t="s">
        <v>4025</v>
      </c>
      <c r="D524" s="61" t="s">
        <v>2472</v>
      </c>
      <c r="E524" s="61" t="s">
        <v>8197</v>
      </c>
      <c r="F524" s="293"/>
    </row>
    <row r="525" spans="1:6" ht="30">
      <c r="A525" s="61">
        <v>7268</v>
      </c>
      <c r="B525" s="38" t="s">
        <v>16916</v>
      </c>
      <c r="C525" s="61" t="s">
        <v>4025</v>
      </c>
      <c r="D525" s="61" t="s">
        <v>2472</v>
      </c>
      <c r="E525" s="61" t="s">
        <v>7830</v>
      </c>
      <c r="F525" s="292"/>
    </row>
    <row r="526" spans="1:6" ht="30">
      <c r="A526" s="61">
        <v>7267</v>
      </c>
      <c r="B526" s="38" t="s">
        <v>16917</v>
      </c>
      <c r="C526" s="61" t="s">
        <v>4025</v>
      </c>
      <c r="D526" s="61" t="s">
        <v>2472</v>
      </c>
      <c r="E526" s="61" t="s">
        <v>8905</v>
      </c>
      <c r="F526" s="293"/>
    </row>
    <row r="527" spans="1:6" ht="45">
      <c r="A527" s="61">
        <v>38783</v>
      </c>
      <c r="B527" s="38" t="s">
        <v>16918</v>
      </c>
      <c r="C527" s="61" t="s">
        <v>4025</v>
      </c>
      <c r="D527" s="61" t="s">
        <v>2472</v>
      </c>
      <c r="E527" s="61" t="s">
        <v>13204</v>
      </c>
      <c r="F527" s="292"/>
    </row>
    <row r="528" spans="1:6" ht="45">
      <c r="A528" s="61">
        <v>37593</v>
      </c>
      <c r="B528" s="38" t="s">
        <v>16919</v>
      </c>
      <c r="C528" s="61" t="s">
        <v>4025</v>
      </c>
      <c r="D528" s="61" t="s">
        <v>2472</v>
      </c>
      <c r="E528" s="61" t="s">
        <v>7721</v>
      </c>
      <c r="F528" s="293"/>
    </row>
    <row r="529" spans="1:6" ht="45">
      <c r="A529" s="61">
        <v>37594</v>
      </c>
      <c r="B529" s="38" t="s">
        <v>16920</v>
      </c>
      <c r="C529" s="61" t="s">
        <v>4025</v>
      </c>
      <c r="D529" s="61" t="s">
        <v>2472</v>
      </c>
      <c r="E529" s="61" t="s">
        <v>8025</v>
      </c>
      <c r="F529" s="292"/>
    </row>
    <row r="530" spans="1:6" ht="45">
      <c r="A530" s="61">
        <v>37592</v>
      </c>
      <c r="B530" s="38" t="s">
        <v>16921</v>
      </c>
      <c r="C530" s="61" t="s">
        <v>4025</v>
      </c>
      <c r="D530" s="61" t="s">
        <v>2472</v>
      </c>
      <c r="E530" s="61" t="s">
        <v>12534</v>
      </c>
      <c r="F530" s="293"/>
    </row>
    <row r="531" spans="1:6" ht="30">
      <c r="A531" s="61">
        <v>34556</v>
      </c>
      <c r="B531" s="38" t="s">
        <v>16922</v>
      </c>
      <c r="C531" s="61" t="s">
        <v>4025</v>
      </c>
      <c r="D531" s="61" t="s">
        <v>2472</v>
      </c>
      <c r="E531" s="61" t="s">
        <v>7910</v>
      </c>
      <c r="F531" s="292"/>
    </row>
    <row r="532" spans="1:6" ht="30">
      <c r="A532" s="61">
        <v>37873</v>
      </c>
      <c r="B532" s="38" t="s">
        <v>16923</v>
      </c>
      <c r="C532" s="61" t="s">
        <v>4025</v>
      </c>
      <c r="D532" s="61" t="s">
        <v>2472</v>
      </c>
      <c r="E532" s="61" t="s">
        <v>13764</v>
      </c>
      <c r="F532" s="293"/>
    </row>
    <row r="533" spans="1:6" ht="30">
      <c r="A533" s="61">
        <v>34564</v>
      </c>
      <c r="B533" s="38" t="s">
        <v>16924</v>
      </c>
      <c r="C533" s="61" t="s">
        <v>4025</v>
      </c>
      <c r="D533" s="61" t="s">
        <v>2472</v>
      </c>
      <c r="E533" s="61" t="s">
        <v>23532</v>
      </c>
      <c r="F533" s="292"/>
    </row>
    <row r="534" spans="1:6" ht="30">
      <c r="A534" s="61">
        <v>34565</v>
      </c>
      <c r="B534" s="38" t="s">
        <v>16925</v>
      </c>
      <c r="C534" s="61" t="s">
        <v>4025</v>
      </c>
      <c r="D534" s="61" t="s">
        <v>2472</v>
      </c>
      <c r="E534" s="61" t="s">
        <v>23728</v>
      </c>
      <c r="F534" s="293"/>
    </row>
    <row r="535" spans="1:6" ht="30">
      <c r="A535" s="61">
        <v>38590</v>
      </c>
      <c r="B535" s="38" t="s">
        <v>16926</v>
      </c>
      <c r="C535" s="61" t="s">
        <v>4025</v>
      </c>
      <c r="D535" s="61" t="s">
        <v>2472</v>
      </c>
      <c r="E535" s="61" t="s">
        <v>13316</v>
      </c>
      <c r="F535" s="292"/>
    </row>
    <row r="536" spans="1:6" ht="30">
      <c r="A536" s="61">
        <v>34566</v>
      </c>
      <c r="B536" s="38" t="s">
        <v>16927</v>
      </c>
      <c r="C536" s="61" t="s">
        <v>4025</v>
      </c>
      <c r="D536" s="61" t="s">
        <v>2472</v>
      </c>
      <c r="E536" s="61" t="s">
        <v>13682</v>
      </c>
      <c r="F536" s="293"/>
    </row>
    <row r="537" spans="1:6" ht="30">
      <c r="A537" s="61">
        <v>34567</v>
      </c>
      <c r="B537" s="38" t="s">
        <v>16928</v>
      </c>
      <c r="C537" s="61" t="s">
        <v>4025</v>
      </c>
      <c r="D537" s="61" t="s">
        <v>2472</v>
      </c>
      <c r="E537" s="61" t="s">
        <v>13997</v>
      </c>
      <c r="F537" s="292"/>
    </row>
    <row r="538" spans="1:6" ht="30">
      <c r="A538" s="61">
        <v>38591</v>
      </c>
      <c r="B538" s="38" t="s">
        <v>16929</v>
      </c>
      <c r="C538" s="61" t="s">
        <v>4025</v>
      </c>
      <c r="D538" s="61" t="s">
        <v>2472</v>
      </c>
      <c r="E538" s="61" t="s">
        <v>8057</v>
      </c>
      <c r="F538" s="293"/>
    </row>
    <row r="539" spans="1:6" ht="30">
      <c r="A539" s="61">
        <v>34568</v>
      </c>
      <c r="B539" s="38" t="s">
        <v>16930</v>
      </c>
      <c r="C539" s="61" t="s">
        <v>4025</v>
      </c>
      <c r="D539" s="61" t="s">
        <v>2472</v>
      </c>
      <c r="E539" s="61" t="s">
        <v>8945</v>
      </c>
      <c r="F539" s="292"/>
    </row>
    <row r="540" spans="1:6" ht="30">
      <c r="A540" s="61">
        <v>34569</v>
      </c>
      <c r="B540" s="38" t="s">
        <v>16931</v>
      </c>
      <c r="C540" s="61" t="s">
        <v>4025</v>
      </c>
      <c r="D540" s="61" t="s">
        <v>2472</v>
      </c>
      <c r="E540" s="61" t="s">
        <v>13761</v>
      </c>
      <c r="F540" s="293"/>
    </row>
    <row r="541" spans="1:6" ht="30">
      <c r="A541" s="61">
        <v>34570</v>
      </c>
      <c r="B541" s="38" t="s">
        <v>16932</v>
      </c>
      <c r="C541" s="61" t="s">
        <v>4025</v>
      </c>
      <c r="D541" s="61" t="s">
        <v>2472</v>
      </c>
      <c r="E541" s="61" t="s">
        <v>8566</v>
      </c>
      <c r="F541" s="292"/>
    </row>
    <row r="542" spans="1:6" ht="30">
      <c r="A542" s="61">
        <v>25070</v>
      </c>
      <c r="B542" s="38" t="s">
        <v>16933</v>
      </c>
      <c r="C542" s="61" t="s">
        <v>4025</v>
      </c>
      <c r="D542" s="61" t="s">
        <v>2472</v>
      </c>
      <c r="E542" s="61" t="s">
        <v>23299</v>
      </c>
      <c r="F542" s="293"/>
    </row>
    <row r="543" spans="1:6" ht="30">
      <c r="A543" s="61">
        <v>34571</v>
      </c>
      <c r="B543" s="38" t="s">
        <v>16934</v>
      </c>
      <c r="C543" s="61" t="s">
        <v>4025</v>
      </c>
      <c r="D543" s="61" t="s">
        <v>2472</v>
      </c>
      <c r="E543" s="61" t="s">
        <v>8371</v>
      </c>
      <c r="F543" s="292"/>
    </row>
    <row r="544" spans="1:6" ht="30">
      <c r="A544" s="61">
        <v>34573</v>
      </c>
      <c r="B544" s="38" t="s">
        <v>16935</v>
      </c>
      <c r="C544" s="61" t="s">
        <v>4025</v>
      </c>
      <c r="D544" s="61" t="s">
        <v>2472</v>
      </c>
      <c r="E544" s="61" t="s">
        <v>13694</v>
      </c>
      <c r="F544" s="293"/>
    </row>
    <row r="545" spans="1:6" ht="30">
      <c r="A545" s="61">
        <v>37107</v>
      </c>
      <c r="B545" s="38" t="s">
        <v>16936</v>
      </c>
      <c r="C545" s="61" t="s">
        <v>4025</v>
      </c>
      <c r="D545" s="61" t="s">
        <v>2472</v>
      </c>
      <c r="E545" s="61" t="s">
        <v>8461</v>
      </c>
      <c r="F545" s="292"/>
    </row>
    <row r="546" spans="1:6" ht="30">
      <c r="A546" s="61">
        <v>34576</v>
      </c>
      <c r="B546" s="38" t="s">
        <v>16937</v>
      </c>
      <c r="C546" s="61" t="s">
        <v>4025</v>
      </c>
      <c r="D546" s="61" t="s">
        <v>2472</v>
      </c>
      <c r="E546" s="61" t="s">
        <v>25610</v>
      </c>
      <c r="F546" s="293"/>
    </row>
    <row r="547" spans="1:6" ht="30">
      <c r="A547" s="61">
        <v>34577</v>
      </c>
      <c r="B547" s="38" t="s">
        <v>16938</v>
      </c>
      <c r="C547" s="61" t="s">
        <v>4025</v>
      </c>
      <c r="D547" s="61" t="s">
        <v>2472</v>
      </c>
      <c r="E547" s="61" t="s">
        <v>8461</v>
      </c>
      <c r="F547" s="292"/>
    </row>
    <row r="548" spans="1:6" ht="30">
      <c r="A548" s="61">
        <v>34578</v>
      </c>
      <c r="B548" s="38" t="s">
        <v>16939</v>
      </c>
      <c r="C548" s="61" t="s">
        <v>4025</v>
      </c>
      <c r="D548" s="61" t="s">
        <v>2472</v>
      </c>
      <c r="E548" s="61" t="s">
        <v>13727</v>
      </c>
      <c r="F548" s="293"/>
    </row>
    <row r="549" spans="1:6" ht="30">
      <c r="A549" s="61">
        <v>34579</v>
      </c>
      <c r="B549" s="38" t="s">
        <v>16940</v>
      </c>
      <c r="C549" s="61" t="s">
        <v>4025</v>
      </c>
      <c r="D549" s="61" t="s">
        <v>2472</v>
      </c>
      <c r="E549" s="61" t="s">
        <v>9101</v>
      </c>
      <c r="F549" s="292"/>
    </row>
    <row r="550" spans="1:6" ht="30">
      <c r="A550" s="61">
        <v>25067</v>
      </c>
      <c r="B550" s="38" t="s">
        <v>16941</v>
      </c>
      <c r="C550" s="61" t="s">
        <v>4025</v>
      </c>
      <c r="D550" s="61" t="s">
        <v>2472</v>
      </c>
      <c r="E550" s="61" t="s">
        <v>23532</v>
      </c>
      <c r="F550" s="293"/>
    </row>
    <row r="551" spans="1:6" ht="30">
      <c r="A551" s="61">
        <v>34580</v>
      </c>
      <c r="B551" s="38" t="s">
        <v>16942</v>
      </c>
      <c r="C551" s="61" t="s">
        <v>4025</v>
      </c>
      <c r="D551" s="61" t="s">
        <v>2472</v>
      </c>
      <c r="E551" s="61" t="s">
        <v>8691</v>
      </c>
      <c r="F551" s="292"/>
    </row>
    <row r="552" spans="1:6" ht="30">
      <c r="A552" s="61">
        <v>25071</v>
      </c>
      <c r="B552" s="38" t="s">
        <v>16943</v>
      </c>
      <c r="C552" s="61" t="s">
        <v>4025</v>
      </c>
      <c r="D552" s="61" t="s">
        <v>2472</v>
      </c>
      <c r="E552" s="61" t="s">
        <v>8362</v>
      </c>
      <c r="F552" s="293"/>
    </row>
    <row r="553" spans="1:6" ht="30">
      <c r="A553" s="61">
        <v>38395</v>
      </c>
      <c r="B553" s="38" t="s">
        <v>16944</v>
      </c>
      <c r="C553" s="61" t="s">
        <v>4025</v>
      </c>
      <c r="D553" s="61" t="s">
        <v>2472</v>
      </c>
      <c r="E553" s="61" t="s">
        <v>9863</v>
      </c>
      <c r="F553" s="292"/>
    </row>
    <row r="554" spans="1:6" ht="30">
      <c r="A554" s="61">
        <v>34583</v>
      </c>
      <c r="B554" s="38" t="s">
        <v>16945</v>
      </c>
      <c r="C554" s="61" t="s">
        <v>4026</v>
      </c>
      <c r="D554" s="61" t="s">
        <v>2472</v>
      </c>
      <c r="E554" s="61" t="s">
        <v>22474</v>
      </c>
      <c r="F554" s="293"/>
    </row>
    <row r="555" spans="1:6" ht="30">
      <c r="A555" s="61">
        <v>34584</v>
      </c>
      <c r="B555" s="38" t="s">
        <v>16946</v>
      </c>
      <c r="C555" s="61" t="s">
        <v>4026</v>
      </c>
      <c r="D555" s="61" t="s">
        <v>2472</v>
      </c>
      <c r="E555" s="61" t="s">
        <v>22321</v>
      </c>
      <c r="F555" s="292"/>
    </row>
    <row r="556" spans="1:6" ht="60">
      <c r="A556" s="61">
        <v>709</v>
      </c>
      <c r="B556" s="38" t="s">
        <v>16947</v>
      </c>
      <c r="C556" s="61" t="s">
        <v>4026</v>
      </c>
      <c r="D556" s="61" t="s">
        <v>4027</v>
      </c>
      <c r="E556" s="61" t="s">
        <v>29224</v>
      </c>
      <c r="F556" s="293"/>
    </row>
    <row r="557" spans="1:6" ht="30">
      <c r="A557" s="61">
        <v>716</v>
      </c>
      <c r="B557" s="38" t="s">
        <v>16948</v>
      </c>
      <c r="C557" s="61" t="s">
        <v>4025</v>
      </c>
      <c r="D557" s="61" t="s">
        <v>2472</v>
      </c>
      <c r="E557" s="61" t="s">
        <v>29225</v>
      </c>
      <c r="F557" s="292"/>
    </row>
    <row r="558" spans="1:6" ht="30">
      <c r="A558" s="61">
        <v>715</v>
      </c>
      <c r="B558" s="38" t="s">
        <v>16949</v>
      </c>
      <c r="C558" s="61" t="s">
        <v>4025</v>
      </c>
      <c r="D558" s="61" t="s">
        <v>4024</v>
      </c>
      <c r="E558" s="61" t="s">
        <v>13811</v>
      </c>
      <c r="F558" s="293"/>
    </row>
    <row r="559" spans="1:6" ht="30">
      <c r="A559" s="61">
        <v>718</v>
      </c>
      <c r="B559" s="38" t="s">
        <v>16950</v>
      </c>
      <c r="C559" s="61" t="s">
        <v>4025</v>
      </c>
      <c r="D559" s="61" t="s">
        <v>2472</v>
      </c>
      <c r="E559" s="61" t="s">
        <v>25406</v>
      </c>
      <c r="F559" s="292"/>
    </row>
    <row r="560" spans="1:6" ht="30">
      <c r="A560" s="61">
        <v>11981</v>
      </c>
      <c r="B560" s="38" t="s">
        <v>16951</v>
      </c>
      <c r="C560" s="61" t="s">
        <v>4025</v>
      </c>
      <c r="D560" s="61" t="s">
        <v>2472</v>
      </c>
      <c r="E560" s="61" t="s">
        <v>11060</v>
      </c>
      <c r="F560" s="293"/>
    </row>
    <row r="561" spans="1:6" ht="30">
      <c r="A561" s="61">
        <v>10610</v>
      </c>
      <c r="B561" s="38" t="s">
        <v>16952</v>
      </c>
      <c r="C561" s="61" t="s">
        <v>4025</v>
      </c>
      <c r="D561" s="61" t="s">
        <v>2472</v>
      </c>
      <c r="E561" s="61" t="s">
        <v>13807</v>
      </c>
      <c r="F561" s="292"/>
    </row>
    <row r="562" spans="1:6" ht="30">
      <c r="A562" s="61">
        <v>34585</v>
      </c>
      <c r="B562" s="38" t="s">
        <v>16953</v>
      </c>
      <c r="C562" s="61" t="s">
        <v>4025</v>
      </c>
      <c r="D562" s="61" t="s">
        <v>2472</v>
      </c>
      <c r="E562" s="61" t="s">
        <v>13209</v>
      </c>
      <c r="F562" s="293"/>
    </row>
    <row r="563" spans="1:6" ht="30">
      <c r="A563" s="61">
        <v>34586</v>
      </c>
      <c r="B563" s="38" t="s">
        <v>16954</v>
      </c>
      <c r="C563" s="61" t="s">
        <v>4025</v>
      </c>
      <c r="D563" s="61" t="s">
        <v>2472</v>
      </c>
      <c r="E563" s="61" t="s">
        <v>8340</v>
      </c>
      <c r="F563" s="292"/>
    </row>
    <row r="564" spans="1:6" ht="30">
      <c r="A564" s="61">
        <v>38603</v>
      </c>
      <c r="B564" s="38" t="s">
        <v>16955</v>
      </c>
      <c r="C564" s="61" t="s">
        <v>4025</v>
      </c>
      <c r="D564" s="61" t="s">
        <v>2472</v>
      </c>
      <c r="E564" s="61" t="s">
        <v>13776</v>
      </c>
      <c r="F564" s="293"/>
    </row>
    <row r="565" spans="1:6" ht="30">
      <c r="A565" s="61">
        <v>34588</v>
      </c>
      <c r="B565" s="38" t="s">
        <v>16956</v>
      </c>
      <c r="C565" s="61" t="s">
        <v>4025</v>
      </c>
      <c r="D565" s="61" t="s">
        <v>2472</v>
      </c>
      <c r="E565" s="61" t="s">
        <v>8829</v>
      </c>
      <c r="F565" s="292"/>
    </row>
    <row r="566" spans="1:6" ht="30">
      <c r="A566" s="61">
        <v>34590</v>
      </c>
      <c r="B566" s="38" t="s">
        <v>16957</v>
      </c>
      <c r="C566" s="61" t="s">
        <v>4025</v>
      </c>
      <c r="D566" s="61" t="s">
        <v>2472</v>
      </c>
      <c r="E566" s="61" t="s">
        <v>8050</v>
      </c>
      <c r="F566" s="293"/>
    </row>
    <row r="567" spans="1:6" ht="30">
      <c r="A567" s="61">
        <v>34591</v>
      </c>
      <c r="B567" s="38" t="s">
        <v>16959</v>
      </c>
      <c r="C567" s="61" t="s">
        <v>4025</v>
      </c>
      <c r="D567" s="61" t="s">
        <v>2472</v>
      </c>
      <c r="E567" s="61" t="s">
        <v>13694</v>
      </c>
      <c r="F567" s="292"/>
    </row>
    <row r="568" spans="1:6" ht="30">
      <c r="A568" s="61">
        <v>37103</v>
      </c>
      <c r="B568" s="38" t="s">
        <v>16960</v>
      </c>
      <c r="C568" s="61" t="s">
        <v>4025</v>
      </c>
      <c r="D568" s="61" t="s">
        <v>2472</v>
      </c>
      <c r="E568" s="61" t="s">
        <v>24768</v>
      </c>
      <c r="F568" s="293"/>
    </row>
    <row r="569" spans="1:6" ht="30">
      <c r="A569" s="61">
        <v>34555</v>
      </c>
      <c r="B569" s="38" t="s">
        <v>16961</v>
      </c>
      <c r="C569" s="61" t="s">
        <v>4025</v>
      </c>
      <c r="D569" s="61" t="s">
        <v>2472</v>
      </c>
      <c r="E569" s="61" t="s">
        <v>24840</v>
      </c>
      <c r="F569" s="292"/>
    </row>
    <row r="570" spans="1:6" ht="30">
      <c r="A570" s="61">
        <v>34599</v>
      </c>
      <c r="B570" s="38" t="s">
        <v>16962</v>
      </c>
      <c r="C570" s="61" t="s">
        <v>4025</v>
      </c>
      <c r="D570" s="61" t="s">
        <v>2472</v>
      </c>
      <c r="E570" s="61" t="s">
        <v>13725</v>
      </c>
      <c r="F570" s="293"/>
    </row>
    <row r="571" spans="1:6" ht="30">
      <c r="A571" s="61">
        <v>674</v>
      </c>
      <c r="B571" s="38" t="s">
        <v>16963</v>
      </c>
      <c r="C571" s="61" t="s">
        <v>4026</v>
      </c>
      <c r="D571" s="61" t="s">
        <v>4027</v>
      </c>
      <c r="E571" s="61" t="s">
        <v>23754</v>
      </c>
      <c r="F571" s="292"/>
    </row>
    <row r="572" spans="1:6" ht="30">
      <c r="A572" s="61">
        <v>34600</v>
      </c>
      <c r="B572" s="38" t="s">
        <v>16964</v>
      </c>
      <c r="C572" s="61" t="s">
        <v>4026</v>
      </c>
      <c r="D572" s="61" t="s">
        <v>4027</v>
      </c>
      <c r="E572" s="61" t="s">
        <v>29226</v>
      </c>
      <c r="F572" s="293"/>
    </row>
    <row r="573" spans="1:6" ht="30">
      <c r="A573" s="61">
        <v>652</v>
      </c>
      <c r="B573" s="38" t="s">
        <v>16965</v>
      </c>
      <c r="C573" s="61" t="s">
        <v>4026</v>
      </c>
      <c r="D573" s="61" t="s">
        <v>4027</v>
      </c>
      <c r="E573" s="61" t="s">
        <v>24690</v>
      </c>
      <c r="F573" s="292"/>
    </row>
    <row r="574" spans="1:6" ht="30">
      <c r="A574" s="61">
        <v>34592</v>
      </c>
      <c r="B574" s="38" t="s">
        <v>16966</v>
      </c>
      <c r="C574" s="61" t="s">
        <v>4025</v>
      </c>
      <c r="D574" s="61" t="s">
        <v>2472</v>
      </c>
      <c r="E574" s="61" t="s">
        <v>13778</v>
      </c>
      <c r="F574" s="293"/>
    </row>
    <row r="575" spans="1:6" ht="30">
      <c r="A575" s="61">
        <v>651</v>
      </c>
      <c r="B575" s="38" t="s">
        <v>16967</v>
      </c>
      <c r="C575" s="61" t="s">
        <v>4025</v>
      </c>
      <c r="D575" s="61" t="s">
        <v>2472</v>
      </c>
      <c r="E575" s="61" t="s">
        <v>12053</v>
      </c>
      <c r="F575" s="292"/>
    </row>
    <row r="576" spans="1:6" ht="30">
      <c r="A576" s="61">
        <v>654</v>
      </c>
      <c r="B576" s="38" t="s">
        <v>16968</v>
      </c>
      <c r="C576" s="61" t="s">
        <v>4025</v>
      </c>
      <c r="D576" s="61" t="s">
        <v>2472</v>
      </c>
      <c r="E576" s="61" t="s">
        <v>13726</v>
      </c>
      <c r="F576" s="293"/>
    </row>
    <row r="577" spans="1:6" ht="30">
      <c r="A577" s="61">
        <v>650</v>
      </c>
      <c r="B577" s="38" t="s">
        <v>16969</v>
      </c>
      <c r="C577" s="61" t="s">
        <v>4025</v>
      </c>
      <c r="D577" s="61" t="s">
        <v>4024</v>
      </c>
      <c r="E577" s="61" t="s">
        <v>13665</v>
      </c>
      <c r="F577" s="292"/>
    </row>
    <row r="578" spans="1:6" ht="45">
      <c r="A578" s="61">
        <v>40517</v>
      </c>
      <c r="B578" s="38" t="s">
        <v>16970</v>
      </c>
      <c r="C578" s="61" t="s">
        <v>4026</v>
      </c>
      <c r="D578" s="61" t="s">
        <v>2472</v>
      </c>
      <c r="E578" s="61" t="s">
        <v>25301</v>
      </c>
      <c r="F578" s="293"/>
    </row>
    <row r="579" spans="1:6" ht="45">
      <c r="A579" s="61">
        <v>40520</v>
      </c>
      <c r="B579" s="38" t="s">
        <v>16971</v>
      </c>
      <c r="C579" s="61" t="s">
        <v>4026</v>
      </c>
      <c r="D579" s="61" t="s">
        <v>2472</v>
      </c>
      <c r="E579" s="61" t="s">
        <v>29227</v>
      </c>
      <c r="F579" s="292"/>
    </row>
    <row r="580" spans="1:6" ht="60">
      <c r="A580" s="61">
        <v>40515</v>
      </c>
      <c r="B580" s="38" t="s">
        <v>16972</v>
      </c>
      <c r="C580" s="61" t="s">
        <v>4026</v>
      </c>
      <c r="D580" s="61" t="s">
        <v>2472</v>
      </c>
      <c r="E580" s="61" t="s">
        <v>29228</v>
      </c>
      <c r="F580" s="293"/>
    </row>
    <row r="581" spans="1:6" ht="60">
      <c r="A581" s="61">
        <v>40516</v>
      </c>
      <c r="B581" s="38" t="s">
        <v>16973</v>
      </c>
      <c r="C581" s="61" t="s">
        <v>4026</v>
      </c>
      <c r="D581" s="61" t="s">
        <v>2472</v>
      </c>
      <c r="E581" s="61" t="s">
        <v>27904</v>
      </c>
      <c r="F581" s="292"/>
    </row>
    <row r="582" spans="1:6" ht="90">
      <c r="A582" s="61">
        <v>40529</v>
      </c>
      <c r="B582" s="38" t="s">
        <v>23757</v>
      </c>
      <c r="C582" s="61" t="s">
        <v>4026</v>
      </c>
      <c r="D582" s="61" t="s">
        <v>2472</v>
      </c>
      <c r="E582" s="61" t="s">
        <v>29229</v>
      </c>
      <c r="F582" s="293"/>
    </row>
    <row r="583" spans="1:6" ht="90">
      <c r="A583" s="61">
        <v>36170</v>
      </c>
      <c r="B583" s="38" t="s">
        <v>23758</v>
      </c>
      <c r="C583" s="61" t="s">
        <v>4026</v>
      </c>
      <c r="D583" s="61" t="s">
        <v>4024</v>
      </c>
      <c r="E583" s="61" t="s">
        <v>13718</v>
      </c>
      <c r="F583" s="292"/>
    </row>
    <row r="584" spans="1:6" ht="90">
      <c r="A584" s="61">
        <v>40524</v>
      </c>
      <c r="B584" s="38" t="s">
        <v>23759</v>
      </c>
      <c r="C584" s="61" t="s">
        <v>4026</v>
      </c>
      <c r="D584" s="61" t="s">
        <v>2472</v>
      </c>
      <c r="E584" s="61" t="s">
        <v>29230</v>
      </c>
      <c r="F584" s="293"/>
    </row>
    <row r="585" spans="1:6" ht="90">
      <c r="A585" s="61">
        <v>36156</v>
      </c>
      <c r="B585" s="38" t="s">
        <v>23760</v>
      </c>
      <c r="C585" s="61" t="s">
        <v>4026</v>
      </c>
      <c r="D585" s="61" t="s">
        <v>2472</v>
      </c>
      <c r="E585" s="61" t="s">
        <v>23437</v>
      </c>
      <c r="F585" s="292"/>
    </row>
    <row r="586" spans="1:6" ht="90">
      <c r="A586" s="61">
        <v>36155</v>
      </c>
      <c r="B586" s="38" t="s">
        <v>23761</v>
      </c>
      <c r="C586" s="61" t="s">
        <v>4026</v>
      </c>
      <c r="D586" s="61" t="s">
        <v>2472</v>
      </c>
      <c r="E586" s="61" t="s">
        <v>29231</v>
      </c>
      <c r="F586" s="293"/>
    </row>
    <row r="587" spans="1:6" ht="90">
      <c r="A587" s="61">
        <v>36154</v>
      </c>
      <c r="B587" s="38" t="s">
        <v>23762</v>
      </c>
      <c r="C587" s="61" t="s">
        <v>4026</v>
      </c>
      <c r="D587" s="61" t="s">
        <v>2472</v>
      </c>
      <c r="E587" s="61" t="s">
        <v>29232</v>
      </c>
      <c r="F587" s="292"/>
    </row>
    <row r="588" spans="1:6" ht="60">
      <c r="A588" s="61">
        <v>695</v>
      </c>
      <c r="B588" s="38" t="s">
        <v>16974</v>
      </c>
      <c r="C588" s="61" t="s">
        <v>4026</v>
      </c>
      <c r="D588" s="61" t="s">
        <v>2472</v>
      </c>
      <c r="E588" s="61" t="s">
        <v>24318</v>
      </c>
      <c r="F588" s="293"/>
    </row>
    <row r="589" spans="1:6" ht="60">
      <c r="A589" s="61">
        <v>679</v>
      </c>
      <c r="B589" s="38" t="s">
        <v>16975</v>
      </c>
      <c r="C589" s="61" t="s">
        <v>4026</v>
      </c>
      <c r="D589" s="61" t="s">
        <v>2472</v>
      </c>
      <c r="E589" s="61" t="s">
        <v>29233</v>
      </c>
      <c r="F589" s="292"/>
    </row>
    <row r="590" spans="1:6" ht="60">
      <c r="A590" s="61">
        <v>711</v>
      </c>
      <c r="B590" s="38" t="s">
        <v>16976</v>
      </c>
      <c r="C590" s="61" t="s">
        <v>4026</v>
      </c>
      <c r="D590" s="61" t="s">
        <v>2472</v>
      </c>
      <c r="E590" s="61" t="s">
        <v>28314</v>
      </c>
      <c r="F590" s="293"/>
    </row>
    <row r="591" spans="1:6" ht="60">
      <c r="A591" s="61">
        <v>712</v>
      </c>
      <c r="B591" s="38" t="s">
        <v>16977</v>
      </c>
      <c r="C591" s="61" t="s">
        <v>4026</v>
      </c>
      <c r="D591" s="61" t="s">
        <v>2472</v>
      </c>
      <c r="E591" s="61" t="s">
        <v>13718</v>
      </c>
      <c r="F591" s="292"/>
    </row>
    <row r="592" spans="1:6" ht="45">
      <c r="A592" s="61">
        <v>12614</v>
      </c>
      <c r="B592" s="38" t="s">
        <v>16979</v>
      </c>
      <c r="C592" s="61" t="s">
        <v>4025</v>
      </c>
      <c r="D592" s="61" t="s">
        <v>4027</v>
      </c>
      <c r="E592" s="61" t="s">
        <v>23535</v>
      </c>
      <c r="F592" s="293"/>
    </row>
    <row r="593" spans="1:6" ht="30">
      <c r="A593" s="61">
        <v>6140</v>
      </c>
      <c r="B593" s="38" t="s">
        <v>16980</v>
      </c>
      <c r="C593" s="61" t="s">
        <v>4025</v>
      </c>
      <c r="D593" s="61" t="s">
        <v>2472</v>
      </c>
      <c r="E593" s="61" t="s">
        <v>8620</v>
      </c>
      <c r="F593" s="292"/>
    </row>
    <row r="594" spans="1:6" ht="30">
      <c r="A594" s="61">
        <v>38399</v>
      </c>
      <c r="B594" s="38" t="s">
        <v>16981</v>
      </c>
      <c r="C594" s="61" t="s">
        <v>4025</v>
      </c>
      <c r="D594" s="61" t="s">
        <v>2472</v>
      </c>
      <c r="E594" s="61" t="s">
        <v>29234</v>
      </c>
      <c r="F594" s="293"/>
    </row>
    <row r="595" spans="1:6" ht="75">
      <c r="A595" s="61">
        <v>735</v>
      </c>
      <c r="B595" s="38" t="s">
        <v>16982</v>
      </c>
      <c r="C595" s="61" t="s">
        <v>4025</v>
      </c>
      <c r="D595" s="61" t="s">
        <v>2472</v>
      </c>
      <c r="E595" s="61" t="s">
        <v>29235</v>
      </c>
      <c r="F595" s="292"/>
    </row>
    <row r="596" spans="1:6" ht="75">
      <c r="A596" s="61">
        <v>736</v>
      </c>
      <c r="B596" s="38" t="s">
        <v>16983</v>
      </c>
      <c r="C596" s="61" t="s">
        <v>4025</v>
      </c>
      <c r="D596" s="61" t="s">
        <v>2472</v>
      </c>
      <c r="E596" s="61" t="s">
        <v>29236</v>
      </c>
      <c r="F596" s="293"/>
    </row>
    <row r="597" spans="1:6" ht="60">
      <c r="A597" s="61">
        <v>729</v>
      </c>
      <c r="B597" s="38" t="s">
        <v>16984</v>
      </c>
      <c r="C597" s="61" t="s">
        <v>4025</v>
      </c>
      <c r="D597" s="61" t="s">
        <v>4024</v>
      </c>
      <c r="E597" s="61" t="s">
        <v>29237</v>
      </c>
      <c r="F597" s="292"/>
    </row>
    <row r="598" spans="1:6" ht="75">
      <c r="A598" s="61">
        <v>39925</v>
      </c>
      <c r="B598" s="38" t="s">
        <v>16985</v>
      </c>
      <c r="C598" s="61" t="s">
        <v>4025</v>
      </c>
      <c r="D598" s="61" t="s">
        <v>2472</v>
      </c>
      <c r="E598" s="61" t="s">
        <v>29238</v>
      </c>
      <c r="F598" s="293"/>
    </row>
    <row r="599" spans="1:6" ht="60">
      <c r="A599" s="61">
        <v>731</v>
      </c>
      <c r="B599" s="38" t="s">
        <v>16986</v>
      </c>
      <c r="C599" s="61" t="s">
        <v>4025</v>
      </c>
      <c r="D599" s="61" t="s">
        <v>2472</v>
      </c>
      <c r="E599" s="61" t="s">
        <v>29239</v>
      </c>
      <c r="F599" s="292"/>
    </row>
    <row r="600" spans="1:6" ht="75">
      <c r="A600" s="61">
        <v>10575</v>
      </c>
      <c r="B600" s="38" t="s">
        <v>16987</v>
      </c>
      <c r="C600" s="61" t="s">
        <v>4025</v>
      </c>
      <c r="D600" s="61" t="s">
        <v>2472</v>
      </c>
      <c r="E600" s="61" t="s">
        <v>29240</v>
      </c>
      <c r="F600" s="293"/>
    </row>
    <row r="601" spans="1:6" ht="75">
      <c r="A601" s="61">
        <v>733</v>
      </c>
      <c r="B601" s="38" t="s">
        <v>16988</v>
      </c>
      <c r="C601" s="61" t="s">
        <v>4025</v>
      </c>
      <c r="D601" s="61" t="s">
        <v>2472</v>
      </c>
      <c r="E601" s="61" t="s">
        <v>29241</v>
      </c>
      <c r="F601" s="292"/>
    </row>
    <row r="602" spans="1:6" ht="75">
      <c r="A602" s="61">
        <v>732</v>
      </c>
      <c r="B602" s="38" t="s">
        <v>16989</v>
      </c>
      <c r="C602" s="61" t="s">
        <v>4025</v>
      </c>
      <c r="D602" s="61" t="s">
        <v>2472</v>
      </c>
      <c r="E602" s="61" t="s">
        <v>29242</v>
      </c>
      <c r="F602" s="293"/>
    </row>
    <row r="603" spans="1:6" ht="75">
      <c r="A603" s="61">
        <v>737</v>
      </c>
      <c r="B603" s="38" t="s">
        <v>16990</v>
      </c>
      <c r="C603" s="61" t="s">
        <v>4025</v>
      </c>
      <c r="D603" s="61" t="s">
        <v>2472</v>
      </c>
      <c r="E603" s="61" t="s">
        <v>29243</v>
      </c>
      <c r="F603" s="292"/>
    </row>
    <row r="604" spans="1:6" ht="75">
      <c r="A604" s="61">
        <v>738</v>
      </c>
      <c r="B604" s="38" t="s">
        <v>16991</v>
      </c>
      <c r="C604" s="61" t="s">
        <v>4025</v>
      </c>
      <c r="D604" s="61" t="s">
        <v>2472</v>
      </c>
      <c r="E604" s="61" t="s">
        <v>29244</v>
      </c>
      <c r="F604" s="293"/>
    </row>
    <row r="605" spans="1:6" ht="75">
      <c r="A605" s="61">
        <v>740</v>
      </c>
      <c r="B605" s="38" t="s">
        <v>16992</v>
      </c>
      <c r="C605" s="61" t="s">
        <v>4025</v>
      </c>
      <c r="D605" s="61" t="s">
        <v>2472</v>
      </c>
      <c r="E605" s="61" t="s">
        <v>29245</v>
      </c>
      <c r="F605" s="292"/>
    </row>
    <row r="606" spans="1:6" ht="75">
      <c r="A606" s="61">
        <v>734</v>
      </c>
      <c r="B606" s="38" t="s">
        <v>16993</v>
      </c>
      <c r="C606" s="61" t="s">
        <v>4025</v>
      </c>
      <c r="D606" s="61" t="s">
        <v>2472</v>
      </c>
      <c r="E606" s="61" t="s">
        <v>29246</v>
      </c>
      <c r="F606" s="293"/>
    </row>
    <row r="607" spans="1:6" ht="30">
      <c r="A607" s="61">
        <v>39008</v>
      </c>
      <c r="B607" s="38" t="s">
        <v>16994</v>
      </c>
      <c r="C607" s="61" t="s">
        <v>4025</v>
      </c>
      <c r="D607" s="61" t="s">
        <v>2472</v>
      </c>
      <c r="E607" s="61" t="s">
        <v>29247</v>
      </c>
      <c r="F607" s="292"/>
    </row>
    <row r="608" spans="1:6" ht="30">
      <c r="A608" s="61">
        <v>39009</v>
      </c>
      <c r="B608" s="38" t="s">
        <v>16995</v>
      </c>
      <c r="C608" s="61" t="s">
        <v>4025</v>
      </c>
      <c r="D608" s="61" t="s">
        <v>2472</v>
      </c>
      <c r="E608" s="61" t="s">
        <v>29248</v>
      </c>
      <c r="F608" s="293"/>
    </row>
    <row r="609" spans="1:6" ht="90">
      <c r="A609" s="61">
        <v>10587</v>
      </c>
      <c r="B609" s="38" t="s">
        <v>16996</v>
      </c>
      <c r="C609" s="61" t="s">
        <v>4025</v>
      </c>
      <c r="D609" s="61" t="s">
        <v>2472</v>
      </c>
      <c r="E609" s="61" t="s">
        <v>23764</v>
      </c>
      <c r="F609" s="292"/>
    </row>
    <row r="610" spans="1:6" ht="90">
      <c r="A610" s="61">
        <v>759</v>
      </c>
      <c r="B610" s="38" t="s">
        <v>16997</v>
      </c>
      <c r="C610" s="61" t="s">
        <v>4025</v>
      </c>
      <c r="D610" s="61" t="s">
        <v>2472</v>
      </c>
      <c r="E610" s="61" t="s">
        <v>23765</v>
      </c>
      <c r="F610" s="293"/>
    </row>
    <row r="611" spans="1:6" ht="90">
      <c r="A611" s="61">
        <v>761</v>
      </c>
      <c r="B611" s="38" t="s">
        <v>16998</v>
      </c>
      <c r="C611" s="61" t="s">
        <v>4025</v>
      </c>
      <c r="D611" s="61" t="s">
        <v>2472</v>
      </c>
      <c r="E611" s="61" t="s">
        <v>23766</v>
      </c>
      <c r="F611" s="292"/>
    </row>
    <row r="612" spans="1:6" ht="90">
      <c r="A612" s="61">
        <v>750</v>
      </c>
      <c r="B612" s="38" t="s">
        <v>16999</v>
      </c>
      <c r="C612" s="61" t="s">
        <v>4025</v>
      </c>
      <c r="D612" s="61" t="s">
        <v>2472</v>
      </c>
      <c r="E612" s="61" t="s">
        <v>23767</v>
      </c>
      <c r="F612" s="293"/>
    </row>
    <row r="613" spans="1:6" ht="90">
      <c r="A613" s="61">
        <v>755</v>
      </c>
      <c r="B613" s="38" t="s">
        <v>17000</v>
      </c>
      <c r="C613" s="61" t="s">
        <v>4025</v>
      </c>
      <c r="D613" s="61" t="s">
        <v>2472</v>
      </c>
      <c r="E613" s="61" t="s">
        <v>23768</v>
      </c>
      <c r="F613" s="292"/>
    </row>
    <row r="614" spans="1:6" ht="90">
      <c r="A614" s="61">
        <v>749</v>
      </c>
      <c r="B614" s="38" t="s">
        <v>17001</v>
      </c>
      <c r="C614" s="61" t="s">
        <v>4025</v>
      </c>
      <c r="D614" s="61" t="s">
        <v>2472</v>
      </c>
      <c r="E614" s="61" t="s">
        <v>23769</v>
      </c>
      <c r="F614" s="293"/>
    </row>
    <row r="615" spans="1:6" ht="90">
      <c r="A615" s="61">
        <v>756</v>
      </c>
      <c r="B615" s="38" t="s">
        <v>17002</v>
      </c>
      <c r="C615" s="61" t="s">
        <v>4025</v>
      </c>
      <c r="D615" s="61" t="s">
        <v>2472</v>
      </c>
      <c r="E615" s="61" t="s">
        <v>23770</v>
      </c>
      <c r="F615" s="292"/>
    </row>
    <row r="616" spans="1:6" ht="75">
      <c r="A616" s="61">
        <v>757</v>
      </c>
      <c r="B616" s="38" t="s">
        <v>17003</v>
      </c>
      <c r="C616" s="61" t="s">
        <v>4025</v>
      </c>
      <c r="D616" s="61" t="s">
        <v>2472</v>
      </c>
      <c r="E616" s="61" t="s">
        <v>23771</v>
      </c>
      <c r="F616" s="293"/>
    </row>
    <row r="617" spans="1:6" ht="75">
      <c r="A617" s="61">
        <v>10588</v>
      </c>
      <c r="B617" s="38" t="s">
        <v>17004</v>
      </c>
      <c r="C617" s="61" t="s">
        <v>4025</v>
      </c>
      <c r="D617" s="61" t="s">
        <v>2472</v>
      </c>
      <c r="E617" s="61" t="s">
        <v>23772</v>
      </c>
      <c r="F617" s="292"/>
    </row>
    <row r="618" spans="1:6" ht="75">
      <c r="A618" s="61">
        <v>10592</v>
      </c>
      <c r="B618" s="38" t="s">
        <v>17005</v>
      </c>
      <c r="C618" s="61" t="s">
        <v>4025</v>
      </c>
      <c r="D618" s="61" t="s">
        <v>4024</v>
      </c>
      <c r="E618" s="61" t="s">
        <v>23773</v>
      </c>
      <c r="F618" s="293"/>
    </row>
    <row r="619" spans="1:6" ht="75">
      <c r="A619" s="61">
        <v>10589</v>
      </c>
      <c r="B619" s="38" t="s">
        <v>17006</v>
      </c>
      <c r="C619" s="61" t="s">
        <v>4025</v>
      </c>
      <c r="D619" s="61" t="s">
        <v>2472</v>
      </c>
      <c r="E619" s="61" t="s">
        <v>23774</v>
      </c>
      <c r="F619" s="292"/>
    </row>
    <row r="620" spans="1:6" ht="75">
      <c r="A620" s="61">
        <v>760</v>
      </c>
      <c r="B620" s="38" t="s">
        <v>17007</v>
      </c>
      <c r="C620" s="61" t="s">
        <v>4025</v>
      </c>
      <c r="D620" s="61" t="s">
        <v>2472</v>
      </c>
      <c r="E620" s="61" t="s">
        <v>23775</v>
      </c>
      <c r="F620" s="293"/>
    </row>
    <row r="621" spans="1:6" ht="75">
      <c r="A621" s="61">
        <v>751</v>
      </c>
      <c r="B621" s="38" t="s">
        <v>17008</v>
      </c>
      <c r="C621" s="61" t="s">
        <v>4025</v>
      </c>
      <c r="D621" s="61" t="s">
        <v>2472</v>
      </c>
      <c r="E621" s="61" t="s">
        <v>23776</v>
      </c>
      <c r="F621" s="292"/>
    </row>
    <row r="622" spans="1:6" ht="75">
      <c r="A622" s="61">
        <v>754</v>
      </c>
      <c r="B622" s="38" t="s">
        <v>17009</v>
      </c>
      <c r="C622" s="61" t="s">
        <v>4025</v>
      </c>
      <c r="D622" s="61" t="s">
        <v>2472</v>
      </c>
      <c r="E622" s="61" t="s">
        <v>23777</v>
      </c>
      <c r="F622" s="293"/>
    </row>
    <row r="623" spans="1:6" ht="30">
      <c r="A623" s="61">
        <v>14013</v>
      </c>
      <c r="B623" s="38" t="s">
        <v>17010</v>
      </c>
      <c r="C623" s="61" t="s">
        <v>4025</v>
      </c>
      <c r="D623" s="61" t="s">
        <v>2472</v>
      </c>
      <c r="E623" s="61" t="s">
        <v>29249</v>
      </c>
      <c r="F623" s="292"/>
    </row>
    <row r="624" spans="1:6" ht="60">
      <c r="A624" s="61">
        <v>39917</v>
      </c>
      <c r="B624" s="38" t="s">
        <v>17011</v>
      </c>
      <c r="C624" s="61" t="s">
        <v>4025</v>
      </c>
      <c r="D624" s="61" t="s">
        <v>2472</v>
      </c>
      <c r="E624" s="61" t="s">
        <v>29250</v>
      </c>
      <c r="F624" s="293"/>
    </row>
    <row r="625" spans="1:6" ht="30">
      <c r="A625" s="61">
        <v>5081</v>
      </c>
      <c r="B625" s="38" t="s">
        <v>17012</v>
      </c>
      <c r="C625" s="61" t="s">
        <v>4036</v>
      </c>
      <c r="D625" s="61" t="s">
        <v>2472</v>
      </c>
      <c r="E625" s="61" t="s">
        <v>29251</v>
      </c>
      <c r="F625" s="292"/>
    </row>
    <row r="626" spans="1:6" ht="30">
      <c r="A626" s="61">
        <v>38167</v>
      </c>
      <c r="B626" s="38" t="s">
        <v>17013</v>
      </c>
      <c r="C626" s="61" t="s">
        <v>4036</v>
      </c>
      <c r="D626" s="61" t="s">
        <v>2472</v>
      </c>
      <c r="E626" s="61" t="s">
        <v>13765</v>
      </c>
      <c r="F626" s="293"/>
    </row>
    <row r="627" spans="1:6" ht="30">
      <c r="A627" s="61">
        <v>36145</v>
      </c>
      <c r="B627" s="38" t="s">
        <v>17015</v>
      </c>
      <c r="C627" s="61" t="s">
        <v>4036</v>
      </c>
      <c r="D627" s="61" t="s">
        <v>2472</v>
      </c>
      <c r="E627" s="61" t="s">
        <v>23672</v>
      </c>
      <c r="F627" s="292"/>
    </row>
    <row r="628" spans="1:6" ht="30">
      <c r="A628" s="61">
        <v>12893</v>
      </c>
      <c r="B628" s="38" t="s">
        <v>17016</v>
      </c>
      <c r="C628" s="61" t="s">
        <v>4036</v>
      </c>
      <c r="D628" s="61" t="s">
        <v>2472</v>
      </c>
      <c r="E628" s="61" t="s">
        <v>24526</v>
      </c>
      <c r="F628" s="293"/>
    </row>
    <row r="629" spans="1:6" ht="30">
      <c r="A629" s="61">
        <v>11685</v>
      </c>
      <c r="B629" s="38" t="s">
        <v>17017</v>
      </c>
      <c r="C629" s="61" t="s">
        <v>4025</v>
      </c>
      <c r="D629" s="61" t="s">
        <v>2472</v>
      </c>
      <c r="E629" s="61" t="s">
        <v>21710</v>
      </c>
      <c r="F629" s="292"/>
    </row>
    <row r="630" spans="1:6" ht="30">
      <c r="A630" s="61">
        <v>11679</v>
      </c>
      <c r="B630" s="38" t="s">
        <v>17018</v>
      </c>
      <c r="C630" s="61" t="s">
        <v>4025</v>
      </c>
      <c r="D630" s="61" t="s">
        <v>2472</v>
      </c>
      <c r="E630" s="61" t="s">
        <v>23300</v>
      </c>
      <c r="F630" s="293"/>
    </row>
    <row r="631" spans="1:6" ht="30">
      <c r="A631" s="61">
        <v>11680</v>
      </c>
      <c r="B631" s="38" t="s">
        <v>17019</v>
      </c>
      <c r="C631" s="61" t="s">
        <v>4025</v>
      </c>
      <c r="D631" s="61" t="s">
        <v>2472</v>
      </c>
      <c r="E631" s="61" t="s">
        <v>9886</v>
      </c>
      <c r="F631" s="292"/>
    </row>
    <row r="632" spans="1:6" ht="30">
      <c r="A632" s="61">
        <v>2512</v>
      </c>
      <c r="B632" s="38" t="s">
        <v>17020</v>
      </c>
      <c r="C632" s="61" t="s">
        <v>4025</v>
      </c>
      <c r="D632" s="61" t="s">
        <v>4027</v>
      </c>
      <c r="E632" s="61" t="s">
        <v>12090</v>
      </c>
      <c r="F632" s="293"/>
    </row>
    <row r="633" spans="1:6">
      <c r="A633" s="61">
        <v>4374</v>
      </c>
      <c r="B633" s="38" t="s">
        <v>17021</v>
      </c>
      <c r="C633" s="61" t="s">
        <v>4025</v>
      </c>
      <c r="D633" s="61" t="s">
        <v>2472</v>
      </c>
      <c r="E633" s="61" t="s">
        <v>8094</v>
      </c>
      <c r="F633" s="292"/>
    </row>
    <row r="634" spans="1:6" ht="60">
      <c r="A634" s="61">
        <v>7568</v>
      </c>
      <c r="B634" s="38" t="s">
        <v>17022</v>
      </c>
      <c r="C634" s="61" t="s">
        <v>4025</v>
      </c>
      <c r="D634" s="61" t="s">
        <v>2472</v>
      </c>
      <c r="E634" s="61" t="s">
        <v>8197</v>
      </c>
      <c r="F634" s="293"/>
    </row>
    <row r="635" spans="1:6" ht="60">
      <c r="A635" s="61">
        <v>7584</v>
      </c>
      <c r="B635" s="38" t="s">
        <v>17023</v>
      </c>
      <c r="C635" s="61" t="s">
        <v>4025</v>
      </c>
      <c r="D635" s="61" t="s">
        <v>2472</v>
      </c>
      <c r="E635" s="61" t="s">
        <v>8459</v>
      </c>
      <c r="F635" s="292"/>
    </row>
    <row r="636" spans="1:6">
      <c r="A636" s="61">
        <v>11945</v>
      </c>
      <c r="B636" s="38" t="s">
        <v>17024</v>
      </c>
      <c r="C636" s="61" t="s">
        <v>4025</v>
      </c>
      <c r="D636" s="61" t="s">
        <v>2472</v>
      </c>
      <c r="E636" s="61" t="s">
        <v>8290</v>
      </c>
      <c r="F636" s="293"/>
    </row>
    <row r="637" spans="1:6">
      <c r="A637" s="61">
        <v>11946</v>
      </c>
      <c r="B637" s="38" t="s">
        <v>17025</v>
      </c>
      <c r="C637" s="61" t="s">
        <v>4025</v>
      </c>
      <c r="D637" s="61" t="s">
        <v>2472</v>
      </c>
      <c r="E637" s="61" t="s">
        <v>8368</v>
      </c>
      <c r="F637" s="292"/>
    </row>
    <row r="638" spans="1:6">
      <c r="A638" s="61">
        <v>4375</v>
      </c>
      <c r="B638" s="38" t="s">
        <v>17026</v>
      </c>
      <c r="C638" s="61" t="s">
        <v>4025</v>
      </c>
      <c r="D638" s="61" t="s">
        <v>4024</v>
      </c>
      <c r="E638" s="61" t="s">
        <v>8894</v>
      </c>
      <c r="F638" s="293"/>
    </row>
    <row r="639" spans="1:6" ht="60">
      <c r="A639" s="61">
        <v>11950</v>
      </c>
      <c r="B639" s="38" t="s">
        <v>17027</v>
      </c>
      <c r="C639" s="61" t="s">
        <v>4025</v>
      </c>
      <c r="D639" s="61" t="s">
        <v>2472</v>
      </c>
      <c r="E639" s="61" t="s">
        <v>8236</v>
      </c>
      <c r="F639" s="292"/>
    </row>
    <row r="640" spans="1:6">
      <c r="A640" s="61">
        <v>4376</v>
      </c>
      <c r="B640" s="38" t="s">
        <v>17028</v>
      </c>
      <c r="C640" s="61" t="s">
        <v>4025</v>
      </c>
      <c r="D640" s="61" t="s">
        <v>2472</v>
      </c>
      <c r="E640" s="61" t="s">
        <v>8821</v>
      </c>
      <c r="F640" s="293"/>
    </row>
    <row r="641" spans="1:6" ht="60">
      <c r="A641" s="61">
        <v>7583</v>
      </c>
      <c r="B641" s="38" t="s">
        <v>17029</v>
      </c>
      <c r="C641" s="61" t="s">
        <v>4025</v>
      </c>
      <c r="D641" s="61" t="s">
        <v>2472</v>
      </c>
      <c r="E641" s="61" t="s">
        <v>13205</v>
      </c>
      <c r="F641" s="292"/>
    </row>
    <row r="642" spans="1:6" ht="60">
      <c r="A642" s="61">
        <v>4350</v>
      </c>
      <c r="B642" s="38" t="s">
        <v>17030</v>
      </c>
      <c r="C642" s="61" t="s">
        <v>4025</v>
      </c>
      <c r="D642" s="61" t="s">
        <v>2472</v>
      </c>
      <c r="E642" s="61" t="s">
        <v>13198</v>
      </c>
      <c r="F642" s="293"/>
    </row>
    <row r="643" spans="1:6" ht="45">
      <c r="A643" s="61">
        <v>39886</v>
      </c>
      <c r="B643" s="38" t="s">
        <v>17031</v>
      </c>
      <c r="C643" s="61" t="s">
        <v>4025</v>
      </c>
      <c r="D643" s="61" t="s">
        <v>4027</v>
      </c>
      <c r="E643" s="61" t="s">
        <v>13213</v>
      </c>
      <c r="F643" s="292"/>
    </row>
    <row r="644" spans="1:6" ht="45">
      <c r="A644" s="61">
        <v>39887</v>
      </c>
      <c r="B644" s="38" t="s">
        <v>17032</v>
      </c>
      <c r="C644" s="61" t="s">
        <v>4025</v>
      </c>
      <c r="D644" s="61" t="s">
        <v>4027</v>
      </c>
      <c r="E644" s="61" t="s">
        <v>8296</v>
      </c>
      <c r="F644" s="293"/>
    </row>
    <row r="645" spans="1:6" ht="45">
      <c r="A645" s="61">
        <v>39888</v>
      </c>
      <c r="B645" s="38" t="s">
        <v>17033</v>
      </c>
      <c r="C645" s="61" t="s">
        <v>4025</v>
      </c>
      <c r="D645" s="61" t="s">
        <v>4027</v>
      </c>
      <c r="E645" s="61" t="s">
        <v>7679</v>
      </c>
      <c r="F645" s="292"/>
    </row>
    <row r="646" spans="1:6" ht="45">
      <c r="A646" s="61">
        <v>39890</v>
      </c>
      <c r="B646" s="38" t="s">
        <v>17034</v>
      </c>
      <c r="C646" s="61" t="s">
        <v>4025</v>
      </c>
      <c r="D646" s="61" t="s">
        <v>4027</v>
      </c>
      <c r="E646" s="61" t="s">
        <v>17873</v>
      </c>
      <c r="F646" s="293"/>
    </row>
    <row r="647" spans="1:6" ht="45">
      <c r="A647" s="61">
        <v>39891</v>
      </c>
      <c r="B647" s="38" t="s">
        <v>17035</v>
      </c>
      <c r="C647" s="61" t="s">
        <v>4025</v>
      </c>
      <c r="D647" s="61" t="s">
        <v>4027</v>
      </c>
      <c r="E647" s="61" t="s">
        <v>25661</v>
      </c>
      <c r="F647" s="292"/>
    </row>
    <row r="648" spans="1:6" ht="45">
      <c r="A648" s="61">
        <v>39892</v>
      </c>
      <c r="B648" s="38" t="s">
        <v>17036</v>
      </c>
      <c r="C648" s="61" t="s">
        <v>4025</v>
      </c>
      <c r="D648" s="61" t="s">
        <v>4027</v>
      </c>
      <c r="E648" s="61" t="s">
        <v>29252</v>
      </c>
      <c r="F648" s="293"/>
    </row>
    <row r="649" spans="1:6" ht="45">
      <c r="A649" s="61">
        <v>790</v>
      </c>
      <c r="B649" s="38" t="s">
        <v>17037</v>
      </c>
      <c r="C649" s="61" t="s">
        <v>4025</v>
      </c>
      <c r="D649" s="61" t="s">
        <v>2472</v>
      </c>
      <c r="E649" s="61" t="s">
        <v>25728</v>
      </c>
      <c r="F649" s="292"/>
    </row>
    <row r="650" spans="1:6" ht="45">
      <c r="A650" s="61">
        <v>766</v>
      </c>
      <c r="B650" s="38" t="s">
        <v>17038</v>
      </c>
      <c r="C650" s="61" t="s">
        <v>4025</v>
      </c>
      <c r="D650" s="61" t="s">
        <v>2472</v>
      </c>
      <c r="E650" s="61" t="s">
        <v>25728</v>
      </c>
      <c r="F650" s="293"/>
    </row>
    <row r="651" spans="1:6" ht="45">
      <c r="A651" s="61">
        <v>791</v>
      </c>
      <c r="B651" s="38" t="s">
        <v>17039</v>
      </c>
      <c r="C651" s="61" t="s">
        <v>4025</v>
      </c>
      <c r="D651" s="61" t="s">
        <v>2472</v>
      </c>
      <c r="E651" s="61" t="s">
        <v>25728</v>
      </c>
      <c r="F651" s="292"/>
    </row>
    <row r="652" spans="1:6" ht="45">
      <c r="A652" s="61">
        <v>767</v>
      </c>
      <c r="B652" s="38" t="s">
        <v>17040</v>
      </c>
      <c r="C652" s="61" t="s">
        <v>4025</v>
      </c>
      <c r="D652" s="61" t="s">
        <v>2472</v>
      </c>
      <c r="E652" s="61" t="s">
        <v>25728</v>
      </c>
      <c r="F652" s="293"/>
    </row>
    <row r="653" spans="1:6" ht="45">
      <c r="A653" s="61">
        <v>768</v>
      </c>
      <c r="B653" s="38" t="s">
        <v>17041</v>
      </c>
      <c r="C653" s="61" t="s">
        <v>4025</v>
      </c>
      <c r="D653" s="61" t="s">
        <v>2472</v>
      </c>
      <c r="E653" s="61" t="s">
        <v>23678</v>
      </c>
      <c r="F653" s="292"/>
    </row>
    <row r="654" spans="1:6" ht="45">
      <c r="A654" s="61">
        <v>789</v>
      </c>
      <c r="B654" s="38" t="s">
        <v>17042</v>
      </c>
      <c r="C654" s="61" t="s">
        <v>4025</v>
      </c>
      <c r="D654" s="61" t="s">
        <v>2472</v>
      </c>
      <c r="E654" s="61" t="s">
        <v>22397</v>
      </c>
      <c r="F654" s="293"/>
    </row>
    <row r="655" spans="1:6" ht="45">
      <c r="A655" s="61">
        <v>769</v>
      </c>
      <c r="B655" s="38" t="s">
        <v>17043</v>
      </c>
      <c r="C655" s="61" t="s">
        <v>4025</v>
      </c>
      <c r="D655" s="61" t="s">
        <v>2472</v>
      </c>
      <c r="E655" s="61" t="s">
        <v>23678</v>
      </c>
      <c r="F655" s="292"/>
    </row>
    <row r="656" spans="1:6" ht="45">
      <c r="A656" s="61">
        <v>770</v>
      </c>
      <c r="B656" s="38" t="s">
        <v>17044</v>
      </c>
      <c r="C656" s="61" t="s">
        <v>4025</v>
      </c>
      <c r="D656" s="61" t="s">
        <v>2472</v>
      </c>
      <c r="E656" s="61" t="s">
        <v>8800</v>
      </c>
      <c r="F656" s="293"/>
    </row>
    <row r="657" spans="1:6" ht="45">
      <c r="A657" s="61">
        <v>12394</v>
      </c>
      <c r="B657" s="38" t="s">
        <v>17045</v>
      </c>
      <c r="C657" s="61" t="s">
        <v>4025</v>
      </c>
      <c r="D657" s="61" t="s">
        <v>2472</v>
      </c>
      <c r="E657" s="61" t="s">
        <v>8800</v>
      </c>
      <c r="F657" s="292"/>
    </row>
    <row r="658" spans="1:6" ht="30">
      <c r="A658" s="61">
        <v>764</v>
      </c>
      <c r="B658" s="38" t="s">
        <v>17046</v>
      </c>
      <c r="C658" s="61" t="s">
        <v>4025</v>
      </c>
      <c r="D658" s="61" t="s">
        <v>4024</v>
      </c>
      <c r="E658" s="61" t="s">
        <v>7556</v>
      </c>
      <c r="F658" s="293"/>
    </row>
    <row r="659" spans="1:6" ht="30">
      <c r="A659" s="61">
        <v>765</v>
      </c>
      <c r="B659" s="38" t="s">
        <v>17047</v>
      </c>
      <c r="C659" s="61" t="s">
        <v>4025</v>
      </c>
      <c r="D659" s="61" t="s">
        <v>2472</v>
      </c>
      <c r="E659" s="61" t="s">
        <v>7556</v>
      </c>
      <c r="F659" s="292"/>
    </row>
    <row r="660" spans="1:6" ht="45">
      <c r="A660" s="61">
        <v>787</v>
      </c>
      <c r="B660" s="38" t="s">
        <v>17048</v>
      </c>
      <c r="C660" s="61" t="s">
        <v>4025</v>
      </c>
      <c r="D660" s="61" t="s">
        <v>2472</v>
      </c>
      <c r="E660" s="61" t="s">
        <v>24421</v>
      </c>
      <c r="F660" s="293"/>
    </row>
    <row r="661" spans="1:6" ht="45">
      <c r="A661" s="61">
        <v>774</v>
      </c>
      <c r="B661" s="38" t="s">
        <v>17049</v>
      </c>
      <c r="C661" s="61" t="s">
        <v>4025</v>
      </c>
      <c r="D661" s="61" t="s">
        <v>2472</v>
      </c>
      <c r="E661" s="61" t="s">
        <v>24421</v>
      </c>
      <c r="F661" s="292"/>
    </row>
    <row r="662" spans="1:6" ht="45">
      <c r="A662" s="61">
        <v>773</v>
      </c>
      <c r="B662" s="38" t="s">
        <v>17050</v>
      </c>
      <c r="C662" s="61" t="s">
        <v>4025</v>
      </c>
      <c r="D662" s="61" t="s">
        <v>2472</v>
      </c>
      <c r="E662" s="61" t="s">
        <v>24421</v>
      </c>
      <c r="F662" s="293"/>
    </row>
    <row r="663" spans="1:6" ht="45">
      <c r="A663" s="61">
        <v>775</v>
      </c>
      <c r="B663" s="38" t="s">
        <v>17051</v>
      </c>
      <c r="C663" s="61" t="s">
        <v>4025</v>
      </c>
      <c r="D663" s="61" t="s">
        <v>2472</v>
      </c>
      <c r="E663" s="61" t="s">
        <v>24421</v>
      </c>
      <c r="F663" s="292"/>
    </row>
    <row r="664" spans="1:6" ht="45">
      <c r="A664" s="61">
        <v>788</v>
      </c>
      <c r="B664" s="38" t="s">
        <v>17052</v>
      </c>
      <c r="C664" s="61" t="s">
        <v>4025</v>
      </c>
      <c r="D664" s="61" t="s">
        <v>2472</v>
      </c>
      <c r="E664" s="61" t="s">
        <v>23539</v>
      </c>
      <c r="F664" s="293"/>
    </row>
    <row r="665" spans="1:6" ht="45">
      <c r="A665" s="61">
        <v>772</v>
      </c>
      <c r="B665" s="38" t="s">
        <v>17053</v>
      </c>
      <c r="C665" s="61" t="s">
        <v>4025</v>
      </c>
      <c r="D665" s="61" t="s">
        <v>2472</v>
      </c>
      <c r="E665" s="61" t="s">
        <v>23539</v>
      </c>
      <c r="F665" s="292"/>
    </row>
    <row r="666" spans="1:6" ht="30">
      <c r="A666" s="61">
        <v>771</v>
      </c>
      <c r="B666" s="38" t="s">
        <v>17054</v>
      </c>
      <c r="C666" s="61" t="s">
        <v>4025</v>
      </c>
      <c r="D666" s="61" t="s">
        <v>2472</v>
      </c>
      <c r="E666" s="61" t="s">
        <v>23539</v>
      </c>
      <c r="F666" s="293"/>
    </row>
    <row r="667" spans="1:6" ht="45">
      <c r="A667" s="61">
        <v>779</v>
      </c>
      <c r="B667" s="38" t="s">
        <v>17055</v>
      </c>
      <c r="C667" s="61" t="s">
        <v>4025</v>
      </c>
      <c r="D667" s="61" t="s">
        <v>2472</v>
      </c>
      <c r="E667" s="61" t="s">
        <v>9872</v>
      </c>
      <c r="F667" s="292"/>
    </row>
    <row r="668" spans="1:6" ht="45">
      <c r="A668" s="61">
        <v>776</v>
      </c>
      <c r="B668" s="38" t="s">
        <v>17056</v>
      </c>
      <c r="C668" s="61" t="s">
        <v>4025</v>
      </c>
      <c r="D668" s="61" t="s">
        <v>2472</v>
      </c>
      <c r="E668" s="61" t="s">
        <v>28183</v>
      </c>
      <c r="F668" s="293"/>
    </row>
    <row r="669" spans="1:6" ht="45">
      <c r="A669" s="61">
        <v>777</v>
      </c>
      <c r="B669" s="38" t="s">
        <v>17057</v>
      </c>
      <c r="C669" s="61" t="s">
        <v>4025</v>
      </c>
      <c r="D669" s="61" t="s">
        <v>2472</v>
      </c>
      <c r="E669" s="61" t="s">
        <v>29253</v>
      </c>
      <c r="F669" s="292"/>
    </row>
    <row r="670" spans="1:6" ht="45">
      <c r="A670" s="61">
        <v>780</v>
      </c>
      <c r="B670" s="38" t="s">
        <v>17058</v>
      </c>
      <c r="C670" s="61" t="s">
        <v>4025</v>
      </c>
      <c r="D670" s="61" t="s">
        <v>2472</v>
      </c>
      <c r="E670" s="61" t="s">
        <v>22828</v>
      </c>
      <c r="F670" s="293"/>
    </row>
    <row r="671" spans="1:6" ht="30">
      <c r="A671" s="61">
        <v>778</v>
      </c>
      <c r="B671" s="38" t="s">
        <v>17059</v>
      </c>
      <c r="C671" s="61" t="s">
        <v>4025</v>
      </c>
      <c r="D671" s="61" t="s">
        <v>2472</v>
      </c>
      <c r="E671" s="61" t="s">
        <v>28183</v>
      </c>
      <c r="F671" s="292"/>
    </row>
    <row r="672" spans="1:6" ht="45">
      <c r="A672" s="61">
        <v>781</v>
      </c>
      <c r="B672" s="38" t="s">
        <v>17060</v>
      </c>
      <c r="C672" s="61" t="s">
        <v>4025</v>
      </c>
      <c r="D672" s="61" t="s">
        <v>2472</v>
      </c>
      <c r="E672" s="61" t="s">
        <v>29254</v>
      </c>
      <c r="F672" s="293"/>
    </row>
    <row r="673" spans="1:6" ht="30">
      <c r="A673" s="61">
        <v>786</v>
      </c>
      <c r="B673" s="38" t="s">
        <v>17061</v>
      </c>
      <c r="C673" s="61" t="s">
        <v>4025</v>
      </c>
      <c r="D673" s="61" t="s">
        <v>2472</v>
      </c>
      <c r="E673" s="61" t="s">
        <v>29254</v>
      </c>
      <c r="F673" s="292"/>
    </row>
    <row r="674" spans="1:6" ht="30">
      <c r="A674" s="61">
        <v>782</v>
      </c>
      <c r="B674" s="38" t="s">
        <v>17062</v>
      </c>
      <c r="C674" s="61" t="s">
        <v>4025</v>
      </c>
      <c r="D674" s="61" t="s">
        <v>2472</v>
      </c>
      <c r="E674" s="61" t="s">
        <v>29254</v>
      </c>
      <c r="F674" s="293"/>
    </row>
    <row r="675" spans="1:6" ht="30">
      <c r="A675" s="61">
        <v>783</v>
      </c>
      <c r="B675" s="38" t="s">
        <v>17063</v>
      </c>
      <c r="C675" s="61" t="s">
        <v>4025</v>
      </c>
      <c r="D675" s="61" t="s">
        <v>2472</v>
      </c>
      <c r="E675" s="61" t="s">
        <v>29255</v>
      </c>
      <c r="F675" s="292"/>
    </row>
    <row r="676" spans="1:6" ht="30">
      <c r="A676" s="61">
        <v>785</v>
      </c>
      <c r="B676" s="38" t="s">
        <v>17064</v>
      </c>
      <c r="C676" s="61" t="s">
        <v>4025</v>
      </c>
      <c r="D676" s="61" t="s">
        <v>2472</v>
      </c>
      <c r="E676" s="61" t="s">
        <v>29256</v>
      </c>
      <c r="F676" s="293"/>
    </row>
    <row r="677" spans="1:6" ht="30">
      <c r="A677" s="61">
        <v>784</v>
      </c>
      <c r="B677" s="38" t="s">
        <v>17065</v>
      </c>
      <c r="C677" s="61" t="s">
        <v>4025</v>
      </c>
      <c r="D677" s="61" t="s">
        <v>2472</v>
      </c>
      <c r="E677" s="61" t="s">
        <v>29257</v>
      </c>
      <c r="F677" s="292"/>
    </row>
    <row r="678" spans="1:6" ht="45">
      <c r="A678" s="61">
        <v>831</v>
      </c>
      <c r="B678" s="38" t="s">
        <v>17066</v>
      </c>
      <c r="C678" s="61" t="s">
        <v>4025</v>
      </c>
      <c r="D678" s="61" t="s">
        <v>2472</v>
      </c>
      <c r="E678" s="61" t="s">
        <v>23780</v>
      </c>
      <c r="F678" s="293"/>
    </row>
    <row r="679" spans="1:6" ht="45">
      <c r="A679" s="61">
        <v>828</v>
      </c>
      <c r="B679" s="38" t="s">
        <v>17067</v>
      </c>
      <c r="C679" s="61" t="s">
        <v>4025</v>
      </c>
      <c r="D679" s="61" t="s">
        <v>2472</v>
      </c>
      <c r="E679" s="61" t="s">
        <v>8905</v>
      </c>
      <c r="F679" s="292"/>
    </row>
    <row r="680" spans="1:6" ht="45">
      <c r="A680" s="61">
        <v>829</v>
      </c>
      <c r="B680" s="38" t="s">
        <v>17068</v>
      </c>
      <c r="C680" s="61" t="s">
        <v>4025</v>
      </c>
      <c r="D680" s="61" t="s">
        <v>2472</v>
      </c>
      <c r="E680" s="61" t="s">
        <v>8697</v>
      </c>
      <c r="F680" s="293"/>
    </row>
    <row r="681" spans="1:6" ht="45">
      <c r="A681" s="61">
        <v>812</v>
      </c>
      <c r="B681" s="38" t="s">
        <v>17069</v>
      </c>
      <c r="C681" s="61" t="s">
        <v>4025</v>
      </c>
      <c r="D681" s="61" t="s">
        <v>2472</v>
      </c>
      <c r="E681" s="61" t="s">
        <v>13665</v>
      </c>
      <c r="F681" s="292"/>
    </row>
    <row r="682" spans="1:6" ht="45">
      <c r="A682" s="61">
        <v>819</v>
      </c>
      <c r="B682" s="38" t="s">
        <v>17070</v>
      </c>
      <c r="C682" s="61" t="s">
        <v>4025</v>
      </c>
      <c r="D682" s="61" t="s">
        <v>2472</v>
      </c>
      <c r="E682" s="61" t="s">
        <v>8620</v>
      </c>
      <c r="F682" s="293"/>
    </row>
    <row r="683" spans="1:6" ht="45">
      <c r="A683" s="61">
        <v>818</v>
      </c>
      <c r="B683" s="38" t="s">
        <v>17071</v>
      </c>
      <c r="C683" s="61" t="s">
        <v>4025</v>
      </c>
      <c r="D683" s="61" t="s">
        <v>2472</v>
      </c>
      <c r="E683" s="61" t="s">
        <v>8800</v>
      </c>
      <c r="F683" s="292"/>
    </row>
    <row r="684" spans="1:6" ht="45">
      <c r="A684" s="61">
        <v>823</v>
      </c>
      <c r="B684" s="38" t="s">
        <v>17073</v>
      </c>
      <c r="C684" s="61" t="s">
        <v>4025</v>
      </c>
      <c r="D684" s="61" t="s">
        <v>2472</v>
      </c>
      <c r="E684" s="61" t="s">
        <v>11060</v>
      </c>
      <c r="F684" s="293"/>
    </row>
    <row r="685" spans="1:6" ht="45">
      <c r="A685" s="61">
        <v>830</v>
      </c>
      <c r="B685" s="38" t="s">
        <v>17074</v>
      </c>
      <c r="C685" s="61" t="s">
        <v>4025</v>
      </c>
      <c r="D685" s="61" t="s">
        <v>2472</v>
      </c>
      <c r="E685" s="61" t="s">
        <v>10580</v>
      </c>
      <c r="F685" s="292"/>
    </row>
    <row r="686" spans="1:6" ht="45">
      <c r="A686" s="61">
        <v>826</v>
      </c>
      <c r="B686" s="38" t="s">
        <v>17075</v>
      </c>
      <c r="C686" s="61" t="s">
        <v>4025</v>
      </c>
      <c r="D686" s="61" t="s">
        <v>2472</v>
      </c>
      <c r="E686" s="61" t="s">
        <v>22034</v>
      </c>
      <c r="F686" s="293"/>
    </row>
    <row r="687" spans="1:6" ht="45">
      <c r="A687" s="61">
        <v>827</v>
      </c>
      <c r="B687" s="38" t="s">
        <v>17076</v>
      </c>
      <c r="C687" s="61" t="s">
        <v>4025</v>
      </c>
      <c r="D687" s="61" t="s">
        <v>2472</v>
      </c>
      <c r="E687" s="61" t="s">
        <v>23781</v>
      </c>
      <c r="F687" s="292"/>
    </row>
    <row r="688" spans="1:6" ht="45">
      <c r="A688" s="61">
        <v>832</v>
      </c>
      <c r="B688" s="38" t="s">
        <v>17077</v>
      </c>
      <c r="C688" s="61" t="s">
        <v>4025</v>
      </c>
      <c r="D688" s="61" t="s">
        <v>2472</v>
      </c>
      <c r="E688" s="61" t="s">
        <v>13714</v>
      </c>
      <c r="F688" s="293"/>
    </row>
    <row r="689" spans="1:6" ht="45">
      <c r="A689" s="61">
        <v>833</v>
      </c>
      <c r="B689" s="38" t="s">
        <v>17078</v>
      </c>
      <c r="C689" s="61" t="s">
        <v>4025</v>
      </c>
      <c r="D689" s="61" t="s">
        <v>2472</v>
      </c>
      <c r="E689" s="61" t="s">
        <v>8756</v>
      </c>
      <c r="F689" s="292"/>
    </row>
    <row r="690" spans="1:6" ht="45">
      <c r="A690" s="61">
        <v>834</v>
      </c>
      <c r="B690" s="38" t="s">
        <v>17079</v>
      </c>
      <c r="C690" s="61" t="s">
        <v>4025</v>
      </c>
      <c r="D690" s="61" t="s">
        <v>2472</v>
      </c>
      <c r="E690" s="61" t="s">
        <v>8645</v>
      </c>
      <c r="F690" s="293"/>
    </row>
    <row r="691" spans="1:6" ht="45">
      <c r="A691" s="61">
        <v>825</v>
      </c>
      <c r="B691" s="38" t="s">
        <v>17080</v>
      </c>
      <c r="C691" s="61" t="s">
        <v>4025</v>
      </c>
      <c r="D691" s="61" t="s">
        <v>2472</v>
      </c>
      <c r="E691" s="61" t="s">
        <v>22621</v>
      </c>
      <c r="F691" s="292"/>
    </row>
    <row r="692" spans="1:6" ht="45">
      <c r="A692" s="61">
        <v>813</v>
      </c>
      <c r="B692" s="38" t="s">
        <v>17081</v>
      </c>
      <c r="C692" s="61" t="s">
        <v>4025</v>
      </c>
      <c r="D692" s="61" t="s">
        <v>2472</v>
      </c>
      <c r="E692" s="61" t="s">
        <v>8788</v>
      </c>
      <c r="F692" s="293"/>
    </row>
    <row r="693" spans="1:6" ht="45">
      <c r="A693" s="61">
        <v>820</v>
      </c>
      <c r="B693" s="38" t="s">
        <v>17082</v>
      </c>
      <c r="C693" s="61" t="s">
        <v>4025</v>
      </c>
      <c r="D693" s="61" t="s">
        <v>2472</v>
      </c>
      <c r="E693" s="61" t="s">
        <v>8023</v>
      </c>
      <c r="F693" s="292"/>
    </row>
    <row r="694" spans="1:6" ht="45">
      <c r="A694" s="61">
        <v>816</v>
      </c>
      <c r="B694" s="38" t="s">
        <v>17083</v>
      </c>
      <c r="C694" s="61" t="s">
        <v>4025</v>
      </c>
      <c r="D694" s="61" t="s">
        <v>2472</v>
      </c>
      <c r="E694" s="61" t="s">
        <v>11480</v>
      </c>
      <c r="F694" s="293"/>
    </row>
    <row r="695" spans="1:6" ht="45">
      <c r="A695" s="61">
        <v>814</v>
      </c>
      <c r="B695" s="38" t="s">
        <v>17085</v>
      </c>
      <c r="C695" s="61" t="s">
        <v>4025</v>
      </c>
      <c r="D695" s="61" t="s">
        <v>2472</v>
      </c>
      <c r="E695" s="61" t="s">
        <v>22765</v>
      </c>
      <c r="F695" s="292"/>
    </row>
    <row r="696" spans="1:6" ht="45">
      <c r="A696" s="61">
        <v>815</v>
      </c>
      <c r="B696" s="38" t="s">
        <v>17087</v>
      </c>
      <c r="C696" s="61" t="s">
        <v>4025</v>
      </c>
      <c r="D696" s="61" t="s">
        <v>2472</v>
      </c>
      <c r="E696" s="61" t="s">
        <v>11760</v>
      </c>
      <c r="F696" s="293"/>
    </row>
    <row r="697" spans="1:6" ht="45">
      <c r="A697" s="61">
        <v>822</v>
      </c>
      <c r="B697" s="38" t="s">
        <v>17088</v>
      </c>
      <c r="C697" s="61" t="s">
        <v>4025</v>
      </c>
      <c r="D697" s="61" t="s">
        <v>2472</v>
      </c>
      <c r="E697" s="61" t="s">
        <v>13893</v>
      </c>
      <c r="F697" s="292"/>
    </row>
    <row r="698" spans="1:6" ht="45">
      <c r="A698" s="61">
        <v>821</v>
      </c>
      <c r="B698" s="38" t="s">
        <v>17089</v>
      </c>
      <c r="C698" s="61" t="s">
        <v>4025</v>
      </c>
      <c r="D698" s="61" t="s">
        <v>2472</v>
      </c>
      <c r="E698" s="61" t="s">
        <v>10592</v>
      </c>
      <c r="F698" s="293"/>
    </row>
    <row r="699" spans="1:6" ht="45">
      <c r="A699" s="61">
        <v>817</v>
      </c>
      <c r="B699" s="38" t="s">
        <v>17090</v>
      </c>
      <c r="C699" s="61" t="s">
        <v>4025</v>
      </c>
      <c r="D699" s="61" t="s">
        <v>2472</v>
      </c>
      <c r="E699" s="61" t="s">
        <v>23782</v>
      </c>
      <c r="F699" s="292"/>
    </row>
    <row r="700" spans="1:6" ht="30">
      <c r="A700" s="61">
        <v>20086</v>
      </c>
      <c r="B700" s="38" t="s">
        <v>17091</v>
      </c>
      <c r="C700" s="61" t="s">
        <v>4025</v>
      </c>
      <c r="D700" s="61" t="s">
        <v>2472</v>
      </c>
      <c r="E700" s="61" t="s">
        <v>8612</v>
      </c>
      <c r="F700" s="293"/>
    </row>
    <row r="701" spans="1:6" ht="30">
      <c r="A701" s="61">
        <v>39191</v>
      </c>
      <c r="B701" s="38" t="s">
        <v>17092</v>
      </c>
      <c r="C701" s="61" t="s">
        <v>4025</v>
      </c>
      <c r="D701" s="61" t="s">
        <v>2472</v>
      </c>
      <c r="E701" s="61" t="s">
        <v>22390</v>
      </c>
      <c r="F701" s="292"/>
    </row>
    <row r="702" spans="1:6" ht="30">
      <c r="A702" s="61">
        <v>39190</v>
      </c>
      <c r="B702" s="38" t="s">
        <v>17093</v>
      </c>
      <c r="C702" s="61" t="s">
        <v>4025</v>
      </c>
      <c r="D702" s="61" t="s">
        <v>2472</v>
      </c>
      <c r="E702" s="61" t="s">
        <v>24917</v>
      </c>
      <c r="F702" s="293"/>
    </row>
    <row r="703" spans="1:6" ht="30">
      <c r="A703" s="61">
        <v>39189</v>
      </c>
      <c r="B703" s="38" t="s">
        <v>17095</v>
      </c>
      <c r="C703" s="61" t="s">
        <v>4025</v>
      </c>
      <c r="D703" s="61" t="s">
        <v>2472</v>
      </c>
      <c r="E703" s="61" t="s">
        <v>10372</v>
      </c>
      <c r="F703" s="292"/>
    </row>
    <row r="704" spans="1:6" ht="30">
      <c r="A704" s="61">
        <v>39186</v>
      </c>
      <c r="B704" s="38" t="s">
        <v>17097</v>
      </c>
      <c r="C704" s="61" t="s">
        <v>4025</v>
      </c>
      <c r="D704" s="61" t="s">
        <v>2472</v>
      </c>
      <c r="E704" s="61" t="s">
        <v>17096</v>
      </c>
      <c r="F704" s="293"/>
    </row>
    <row r="705" spans="1:6" ht="30">
      <c r="A705" s="61">
        <v>39188</v>
      </c>
      <c r="B705" s="38" t="s">
        <v>17098</v>
      </c>
      <c r="C705" s="61" t="s">
        <v>4025</v>
      </c>
      <c r="D705" s="61" t="s">
        <v>2472</v>
      </c>
      <c r="E705" s="61" t="s">
        <v>23571</v>
      </c>
      <c r="F705" s="292"/>
    </row>
    <row r="706" spans="1:6" ht="30">
      <c r="A706" s="61">
        <v>39187</v>
      </c>
      <c r="B706" s="38" t="s">
        <v>17099</v>
      </c>
      <c r="C706" s="61" t="s">
        <v>4025</v>
      </c>
      <c r="D706" s="61" t="s">
        <v>2472</v>
      </c>
      <c r="E706" s="61" t="s">
        <v>19337</v>
      </c>
      <c r="F706" s="293"/>
    </row>
    <row r="707" spans="1:6" ht="30">
      <c r="A707" s="61">
        <v>39184</v>
      </c>
      <c r="B707" s="38" t="s">
        <v>17100</v>
      </c>
      <c r="C707" s="61" t="s">
        <v>4025</v>
      </c>
      <c r="D707" s="61" t="s">
        <v>2472</v>
      </c>
      <c r="E707" s="61" t="s">
        <v>11135</v>
      </c>
      <c r="F707" s="292"/>
    </row>
    <row r="708" spans="1:6" ht="30">
      <c r="A708" s="61">
        <v>39185</v>
      </c>
      <c r="B708" s="38" t="s">
        <v>17101</v>
      </c>
      <c r="C708" s="61" t="s">
        <v>4025</v>
      </c>
      <c r="D708" s="61" t="s">
        <v>2472</v>
      </c>
      <c r="E708" s="61" t="s">
        <v>24341</v>
      </c>
      <c r="F708" s="293"/>
    </row>
    <row r="709" spans="1:6" ht="30">
      <c r="A709" s="61">
        <v>39198</v>
      </c>
      <c r="B709" s="38" t="s">
        <v>17102</v>
      </c>
      <c r="C709" s="61" t="s">
        <v>4025</v>
      </c>
      <c r="D709" s="61" t="s">
        <v>2472</v>
      </c>
      <c r="E709" s="61" t="s">
        <v>24918</v>
      </c>
      <c r="F709" s="292"/>
    </row>
    <row r="710" spans="1:6" ht="30">
      <c r="A710" s="61">
        <v>39197</v>
      </c>
      <c r="B710" s="38" t="s">
        <v>17103</v>
      </c>
      <c r="C710" s="61" t="s">
        <v>4025</v>
      </c>
      <c r="D710" s="61" t="s">
        <v>2472</v>
      </c>
      <c r="E710" s="61" t="s">
        <v>24919</v>
      </c>
      <c r="F710" s="293"/>
    </row>
    <row r="711" spans="1:6" ht="30">
      <c r="A711" s="61">
        <v>39196</v>
      </c>
      <c r="B711" s="38" t="s">
        <v>17104</v>
      </c>
      <c r="C711" s="61" t="s">
        <v>4025</v>
      </c>
      <c r="D711" s="61" t="s">
        <v>2472</v>
      </c>
      <c r="E711" s="61" t="s">
        <v>24920</v>
      </c>
      <c r="F711" s="292"/>
    </row>
    <row r="712" spans="1:6" ht="30">
      <c r="A712" s="61">
        <v>39199</v>
      </c>
      <c r="B712" s="38" t="s">
        <v>17105</v>
      </c>
      <c r="C712" s="61" t="s">
        <v>4025</v>
      </c>
      <c r="D712" s="61" t="s">
        <v>2472</v>
      </c>
      <c r="E712" s="61" t="s">
        <v>24315</v>
      </c>
      <c r="F712" s="293"/>
    </row>
    <row r="713" spans="1:6" ht="30">
      <c r="A713" s="61">
        <v>39195</v>
      </c>
      <c r="B713" s="38" t="s">
        <v>17106</v>
      </c>
      <c r="C713" s="61" t="s">
        <v>4025</v>
      </c>
      <c r="D713" s="61" t="s">
        <v>2472</v>
      </c>
      <c r="E713" s="61" t="s">
        <v>13736</v>
      </c>
      <c r="F713" s="292"/>
    </row>
    <row r="714" spans="1:6" ht="30">
      <c r="A714" s="61">
        <v>39194</v>
      </c>
      <c r="B714" s="38" t="s">
        <v>17107</v>
      </c>
      <c r="C714" s="61" t="s">
        <v>4025</v>
      </c>
      <c r="D714" s="61" t="s">
        <v>2472</v>
      </c>
      <c r="E714" s="61" t="s">
        <v>22121</v>
      </c>
      <c r="F714" s="293"/>
    </row>
    <row r="715" spans="1:6" ht="30">
      <c r="A715" s="61">
        <v>39193</v>
      </c>
      <c r="B715" s="38" t="s">
        <v>17108</v>
      </c>
      <c r="C715" s="61" t="s">
        <v>4025</v>
      </c>
      <c r="D715" s="61" t="s">
        <v>2472</v>
      </c>
      <c r="E715" s="61" t="s">
        <v>24921</v>
      </c>
      <c r="F715" s="292"/>
    </row>
    <row r="716" spans="1:6" ht="30">
      <c r="A716" s="61">
        <v>39192</v>
      </c>
      <c r="B716" s="38" t="s">
        <v>17110</v>
      </c>
      <c r="C716" s="61" t="s">
        <v>4025</v>
      </c>
      <c r="D716" s="61" t="s">
        <v>2472</v>
      </c>
      <c r="E716" s="61" t="s">
        <v>24922</v>
      </c>
      <c r="F716" s="293"/>
    </row>
    <row r="717" spans="1:6" ht="30">
      <c r="A717" s="61">
        <v>39920</v>
      </c>
      <c r="B717" s="38" t="s">
        <v>17111</v>
      </c>
      <c r="C717" s="61" t="s">
        <v>4025</v>
      </c>
      <c r="D717" s="61" t="s">
        <v>2472</v>
      </c>
      <c r="E717" s="61" t="s">
        <v>12743</v>
      </c>
      <c r="F717" s="292"/>
    </row>
    <row r="718" spans="1:6" ht="30">
      <c r="A718" s="61">
        <v>39201</v>
      </c>
      <c r="B718" s="38" t="s">
        <v>17112</v>
      </c>
      <c r="C718" s="61" t="s">
        <v>4025</v>
      </c>
      <c r="D718" s="61" t="s">
        <v>2472</v>
      </c>
      <c r="E718" s="61" t="s">
        <v>22564</v>
      </c>
      <c r="F718" s="293"/>
    </row>
    <row r="719" spans="1:6" ht="30">
      <c r="A719" s="61">
        <v>39200</v>
      </c>
      <c r="B719" s="38" t="s">
        <v>17113</v>
      </c>
      <c r="C719" s="61" t="s">
        <v>4025</v>
      </c>
      <c r="D719" s="61" t="s">
        <v>2472</v>
      </c>
      <c r="E719" s="61" t="s">
        <v>22753</v>
      </c>
      <c r="F719" s="292"/>
    </row>
    <row r="720" spans="1:6" ht="30">
      <c r="A720" s="61">
        <v>39203</v>
      </c>
      <c r="B720" s="38" t="s">
        <v>17114</v>
      </c>
      <c r="C720" s="61" t="s">
        <v>4025</v>
      </c>
      <c r="D720" s="61" t="s">
        <v>2472</v>
      </c>
      <c r="E720" s="61" t="s">
        <v>23369</v>
      </c>
      <c r="F720" s="293"/>
    </row>
    <row r="721" spans="1:6" ht="30">
      <c r="A721" s="61">
        <v>39202</v>
      </c>
      <c r="B721" s="38" t="s">
        <v>17115</v>
      </c>
      <c r="C721" s="61" t="s">
        <v>4025</v>
      </c>
      <c r="D721" s="61" t="s">
        <v>2472</v>
      </c>
      <c r="E721" s="61" t="s">
        <v>24923</v>
      </c>
      <c r="F721" s="292"/>
    </row>
    <row r="722" spans="1:6" ht="30">
      <c r="A722" s="61">
        <v>39205</v>
      </c>
      <c r="B722" s="38" t="s">
        <v>17116</v>
      </c>
      <c r="C722" s="61" t="s">
        <v>4025</v>
      </c>
      <c r="D722" s="61" t="s">
        <v>2472</v>
      </c>
      <c r="E722" s="61" t="s">
        <v>23755</v>
      </c>
      <c r="F722" s="293"/>
    </row>
    <row r="723" spans="1:6" ht="30">
      <c r="A723" s="61">
        <v>39204</v>
      </c>
      <c r="B723" s="38" t="s">
        <v>17117</v>
      </c>
      <c r="C723" s="61" t="s">
        <v>4025</v>
      </c>
      <c r="D723" s="61" t="s">
        <v>2472</v>
      </c>
      <c r="E723" s="61" t="s">
        <v>24924</v>
      </c>
      <c r="F723" s="292"/>
    </row>
    <row r="724" spans="1:6" ht="30">
      <c r="A724" s="61">
        <v>39206</v>
      </c>
      <c r="B724" s="38" t="s">
        <v>17118</v>
      </c>
      <c r="C724" s="61" t="s">
        <v>4025</v>
      </c>
      <c r="D724" s="61" t="s">
        <v>2472</v>
      </c>
      <c r="E724" s="61" t="s">
        <v>24925</v>
      </c>
      <c r="F724" s="293"/>
    </row>
    <row r="725" spans="1:6" ht="30">
      <c r="A725" s="61">
        <v>797</v>
      </c>
      <c r="B725" s="38" t="s">
        <v>17119</v>
      </c>
      <c r="C725" s="61" t="s">
        <v>4025</v>
      </c>
      <c r="D725" s="61" t="s">
        <v>2472</v>
      </c>
      <c r="E725" s="61" t="s">
        <v>23422</v>
      </c>
      <c r="F725" s="292"/>
    </row>
    <row r="726" spans="1:6" ht="30">
      <c r="A726" s="61">
        <v>798</v>
      </c>
      <c r="B726" s="38" t="s">
        <v>17120</v>
      </c>
      <c r="C726" s="61" t="s">
        <v>4025</v>
      </c>
      <c r="D726" s="61" t="s">
        <v>2472</v>
      </c>
      <c r="E726" s="61" t="s">
        <v>13206</v>
      </c>
      <c r="F726" s="293"/>
    </row>
    <row r="727" spans="1:6" ht="30">
      <c r="A727" s="61">
        <v>796</v>
      </c>
      <c r="B727" s="38" t="s">
        <v>17121</v>
      </c>
      <c r="C727" s="61" t="s">
        <v>4025</v>
      </c>
      <c r="D727" s="61" t="s">
        <v>2472</v>
      </c>
      <c r="E727" s="61" t="s">
        <v>13901</v>
      </c>
      <c r="F727" s="292"/>
    </row>
    <row r="728" spans="1:6">
      <c r="A728" s="61">
        <v>799</v>
      </c>
      <c r="B728" s="38" t="s">
        <v>17122</v>
      </c>
      <c r="C728" s="61" t="s">
        <v>4025</v>
      </c>
      <c r="D728" s="61" t="s">
        <v>2472</v>
      </c>
      <c r="E728" s="61" t="s">
        <v>8348</v>
      </c>
      <c r="F728" s="293"/>
    </row>
    <row r="729" spans="1:6">
      <c r="A729" s="61">
        <v>792</v>
      </c>
      <c r="B729" s="38" t="s">
        <v>17123</v>
      </c>
      <c r="C729" s="61" t="s">
        <v>4025</v>
      </c>
      <c r="D729" s="61" t="s">
        <v>2472</v>
      </c>
      <c r="E729" s="61" t="s">
        <v>13792</v>
      </c>
      <c r="F729" s="292"/>
    </row>
    <row r="730" spans="1:6" ht="30">
      <c r="A730" s="61">
        <v>804</v>
      </c>
      <c r="B730" s="38" t="s">
        <v>17124</v>
      </c>
      <c r="C730" s="61" t="s">
        <v>4025</v>
      </c>
      <c r="D730" s="61" t="s">
        <v>2472</v>
      </c>
      <c r="E730" s="61" t="s">
        <v>23783</v>
      </c>
      <c r="F730" s="293"/>
    </row>
    <row r="731" spans="1:6" ht="30">
      <c r="A731" s="61">
        <v>793</v>
      </c>
      <c r="B731" s="38" t="s">
        <v>17125</v>
      </c>
      <c r="C731" s="61" t="s">
        <v>4025</v>
      </c>
      <c r="D731" s="61" t="s">
        <v>2472</v>
      </c>
      <c r="E731" s="61" t="s">
        <v>10749</v>
      </c>
      <c r="F731" s="292"/>
    </row>
    <row r="732" spans="1:6" ht="30">
      <c r="A732" s="61">
        <v>801</v>
      </c>
      <c r="B732" s="38" t="s">
        <v>17126</v>
      </c>
      <c r="C732" s="61" t="s">
        <v>4025</v>
      </c>
      <c r="D732" s="61" t="s">
        <v>2472</v>
      </c>
      <c r="E732" s="61" t="s">
        <v>8800</v>
      </c>
      <c r="F732" s="293"/>
    </row>
    <row r="733" spans="1:6" ht="30">
      <c r="A733" s="61">
        <v>794</v>
      </c>
      <c r="B733" s="38" t="s">
        <v>17127</v>
      </c>
      <c r="C733" s="61" t="s">
        <v>4025</v>
      </c>
      <c r="D733" s="61" t="s">
        <v>2472</v>
      </c>
      <c r="E733" s="61" t="s">
        <v>13895</v>
      </c>
      <c r="F733" s="292"/>
    </row>
    <row r="734" spans="1:6">
      <c r="A734" s="61">
        <v>802</v>
      </c>
      <c r="B734" s="38" t="s">
        <v>17128</v>
      </c>
      <c r="C734" s="61" t="s">
        <v>4025</v>
      </c>
      <c r="D734" s="61" t="s">
        <v>2472</v>
      </c>
      <c r="E734" s="61" t="s">
        <v>13700</v>
      </c>
      <c r="F734" s="293"/>
    </row>
    <row r="735" spans="1:6" ht="30">
      <c r="A735" s="61">
        <v>803</v>
      </c>
      <c r="B735" s="38" t="s">
        <v>17129</v>
      </c>
      <c r="C735" s="61" t="s">
        <v>4025</v>
      </c>
      <c r="D735" s="61" t="s">
        <v>2472</v>
      </c>
      <c r="E735" s="61" t="s">
        <v>10235</v>
      </c>
      <c r="F735" s="292"/>
    </row>
    <row r="736" spans="1:6" ht="30">
      <c r="A736" s="61">
        <v>38001</v>
      </c>
      <c r="B736" s="38" t="s">
        <v>17130</v>
      </c>
      <c r="C736" s="61" t="s">
        <v>4025</v>
      </c>
      <c r="D736" s="61" t="s">
        <v>2472</v>
      </c>
      <c r="E736" s="61" t="s">
        <v>8516</v>
      </c>
      <c r="F736" s="293"/>
    </row>
    <row r="737" spans="1:6" ht="30">
      <c r="A737" s="61">
        <v>38002</v>
      </c>
      <c r="B737" s="38" t="s">
        <v>17131</v>
      </c>
      <c r="C737" s="61" t="s">
        <v>4025</v>
      </c>
      <c r="D737" s="61" t="s">
        <v>2472</v>
      </c>
      <c r="E737" s="61" t="s">
        <v>13381</v>
      </c>
      <c r="F737" s="292"/>
    </row>
    <row r="738" spans="1:6" ht="30">
      <c r="A738" s="61">
        <v>38003</v>
      </c>
      <c r="B738" s="38" t="s">
        <v>17132</v>
      </c>
      <c r="C738" s="61" t="s">
        <v>4025</v>
      </c>
      <c r="D738" s="61" t="s">
        <v>2472</v>
      </c>
      <c r="E738" s="61" t="s">
        <v>24636</v>
      </c>
      <c r="F738" s="293"/>
    </row>
    <row r="739" spans="1:6" ht="30">
      <c r="A739" s="61">
        <v>38004</v>
      </c>
      <c r="B739" s="38" t="s">
        <v>17133</v>
      </c>
      <c r="C739" s="61" t="s">
        <v>4025</v>
      </c>
      <c r="D739" s="61" t="s">
        <v>2472</v>
      </c>
      <c r="E739" s="61" t="s">
        <v>13765</v>
      </c>
      <c r="F739" s="292"/>
    </row>
    <row r="740" spans="1:6" ht="30">
      <c r="A740" s="61">
        <v>36327</v>
      </c>
      <c r="B740" s="38" t="s">
        <v>17134</v>
      </c>
      <c r="C740" s="61" t="s">
        <v>4025</v>
      </c>
      <c r="D740" s="61" t="s">
        <v>4027</v>
      </c>
      <c r="E740" s="61" t="s">
        <v>13209</v>
      </c>
      <c r="F740" s="293"/>
    </row>
    <row r="741" spans="1:6" ht="30">
      <c r="A741" s="61">
        <v>38992</v>
      </c>
      <c r="B741" s="38" t="s">
        <v>17135</v>
      </c>
      <c r="C741" s="61" t="s">
        <v>4025</v>
      </c>
      <c r="D741" s="61" t="s">
        <v>4027</v>
      </c>
      <c r="E741" s="61" t="s">
        <v>13325</v>
      </c>
      <c r="F741" s="292"/>
    </row>
    <row r="742" spans="1:6" ht="30">
      <c r="A742" s="61">
        <v>38993</v>
      </c>
      <c r="B742" s="38" t="s">
        <v>17136</v>
      </c>
      <c r="C742" s="61" t="s">
        <v>4025</v>
      </c>
      <c r="D742" s="61" t="s">
        <v>4027</v>
      </c>
      <c r="E742" s="61" t="s">
        <v>11047</v>
      </c>
      <c r="F742" s="293"/>
    </row>
    <row r="743" spans="1:6" ht="30">
      <c r="A743" s="61">
        <v>38418</v>
      </c>
      <c r="B743" s="38" t="s">
        <v>17137</v>
      </c>
      <c r="C743" s="61" t="s">
        <v>4025</v>
      </c>
      <c r="D743" s="61" t="s">
        <v>2472</v>
      </c>
      <c r="E743" s="61" t="s">
        <v>10057</v>
      </c>
      <c r="F743" s="292"/>
    </row>
    <row r="744" spans="1:6" ht="30">
      <c r="A744" s="61">
        <v>39178</v>
      </c>
      <c r="B744" s="38" t="s">
        <v>17138</v>
      </c>
      <c r="C744" s="61" t="s">
        <v>4025</v>
      </c>
      <c r="D744" s="61" t="s">
        <v>2472</v>
      </c>
      <c r="E744" s="61" t="s">
        <v>22554</v>
      </c>
      <c r="F744" s="293"/>
    </row>
    <row r="745" spans="1:6" ht="30">
      <c r="A745" s="61">
        <v>39177</v>
      </c>
      <c r="B745" s="38" t="s">
        <v>17139</v>
      </c>
      <c r="C745" s="61" t="s">
        <v>4025</v>
      </c>
      <c r="D745" s="61" t="s">
        <v>2472</v>
      </c>
      <c r="E745" s="61" t="s">
        <v>12301</v>
      </c>
      <c r="F745" s="292"/>
    </row>
    <row r="746" spans="1:6" ht="30">
      <c r="A746" s="61">
        <v>39174</v>
      </c>
      <c r="B746" s="38" t="s">
        <v>17140</v>
      </c>
      <c r="C746" s="61" t="s">
        <v>4025</v>
      </c>
      <c r="D746" s="61" t="s">
        <v>2472</v>
      </c>
      <c r="E746" s="61" t="s">
        <v>8622</v>
      </c>
      <c r="F746" s="293"/>
    </row>
    <row r="747" spans="1:6" ht="30">
      <c r="A747" s="61">
        <v>39176</v>
      </c>
      <c r="B747" s="38" t="s">
        <v>17141</v>
      </c>
      <c r="C747" s="61" t="s">
        <v>4025</v>
      </c>
      <c r="D747" s="61" t="s">
        <v>2472</v>
      </c>
      <c r="E747" s="61" t="s">
        <v>8115</v>
      </c>
      <c r="F747" s="292"/>
    </row>
    <row r="748" spans="1:6" ht="30">
      <c r="A748" s="61">
        <v>39180</v>
      </c>
      <c r="B748" s="38" t="s">
        <v>17142</v>
      </c>
      <c r="C748" s="61" t="s">
        <v>4025</v>
      </c>
      <c r="D748" s="61" t="s">
        <v>2472</v>
      </c>
      <c r="E748" s="61" t="s">
        <v>16805</v>
      </c>
      <c r="F748" s="293"/>
    </row>
    <row r="749" spans="1:6" ht="30">
      <c r="A749" s="61">
        <v>39179</v>
      </c>
      <c r="B749" s="38" t="s">
        <v>17143</v>
      </c>
      <c r="C749" s="61" t="s">
        <v>4025</v>
      </c>
      <c r="D749" s="61" t="s">
        <v>2472</v>
      </c>
      <c r="E749" s="61" t="s">
        <v>23719</v>
      </c>
      <c r="F749" s="292"/>
    </row>
    <row r="750" spans="1:6" ht="30">
      <c r="A750" s="61">
        <v>39175</v>
      </c>
      <c r="B750" s="38" t="s">
        <v>17144</v>
      </c>
      <c r="C750" s="61" t="s">
        <v>4025</v>
      </c>
      <c r="D750" s="61" t="s">
        <v>2472</v>
      </c>
      <c r="E750" s="61" t="s">
        <v>8526</v>
      </c>
      <c r="F750" s="293"/>
    </row>
    <row r="751" spans="1:6" ht="30">
      <c r="A751" s="61">
        <v>39217</v>
      </c>
      <c r="B751" s="38" t="s">
        <v>17145</v>
      </c>
      <c r="C751" s="61" t="s">
        <v>4025</v>
      </c>
      <c r="D751" s="61" t="s">
        <v>2472</v>
      </c>
      <c r="E751" s="61" t="s">
        <v>8162</v>
      </c>
      <c r="F751" s="292"/>
    </row>
    <row r="752" spans="1:6" ht="30">
      <c r="A752" s="61">
        <v>39181</v>
      </c>
      <c r="B752" s="38" t="s">
        <v>17146</v>
      </c>
      <c r="C752" s="61" t="s">
        <v>4025</v>
      </c>
      <c r="D752" s="61" t="s">
        <v>2472</v>
      </c>
      <c r="E752" s="61" t="s">
        <v>11740</v>
      </c>
      <c r="F752" s="293"/>
    </row>
    <row r="753" spans="1:6" ht="30">
      <c r="A753" s="61">
        <v>39182</v>
      </c>
      <c r="B753" s="38" t="s">
        <v>17147</v>
      </c>
      <c r="C753" s="61" t="s">
        <v>4025</v>
      </c>
      <c r="D753" s="61" t="s">
        <v>2472</v>
      </c>
      <c r="E753" s="61" t="s">
        <v>24605</v>
      </c>
      <c r="F753" s="292"/>
    </row>
    <row r="754" spans="1:6" ht="45">
      <c r="A754" s="61">
        <v>12616</v>
      </c>
      <c r="B754" s="38" t="s">
        <v>17148</v>
      </c>
      <c r="C754" s="61" t="s">
        <v>4025</v>
      </c>
      <c r="D754" s="61" t="s">
        <v>4027</v>
      </c>
      <c r="E754" s="61" t="s">
        <v>13847</v>
      </c>
      <c r="F754" s="293"/>
    </row>
    <row r="755" spans="1:6" ht="75">
      <c r="A755" s="61">
        <v>1049</v>
      </c>
      <c r="B755" s="38" t="s">
        <v>17149</v>
      </c>
      <c r="C755" s="61" t="s">
        <v>4025</v>
      </c>
      <c r="D755" s="61" t="s">
        <v>2472</v>
      </c>
      <c r="E755" s="61" t="s">
        <v>21670</v>
      </c>
      <c r="F755" s="292"/>
    </row>
    <row r="756" spans="1:6" ht="75">
      <c r="A756" s="61">
        <v>1099</v>
      </c>
      <c r="B756" s="38" t="s">
        <v>17150</v>
      </c>
      <c r="C756" s="61" t="s">
        <v>4025</v>
      </c>
      <c r="D756" s="61" t="s">
        <v>2472</v>
      </c>
      <c r="E756" s="61" t="s">
        <v>9931</v>
      </c>
      <c r="F756" s="293"/>
    </row>
    <row r="757" spans="1:6" ht="75">
      <c r="A757" s="61">
        <v>39678</v>
      </c>
      <c r="B757" s="38" t="s">
        <v>17152</v>
      </c>
      <c r="C757" s="61" t="s">
        <v>4025</v>
      </c>
      <c r="D757" s="61" t="s">
        <v>2472</v>
      </c>
      <c r="E757" s="61" t="s">
        <v>24357</v>
      </c>
      <c r="F757" s="292"/>
    </row>
    <row r="758" spans="1:6" ht="75">
      <c r="A758" s="61">
        <v>1050</v>
      </c>
      <c r="B758" s="38" t="s">
        <v>17153</v>
      </c>
      <c r="C758" s="61" t="s">
        <v>4025</v>
      </c>
      <c r="D758" s="61" t="s">
        <v>2472</v>
      </c>
      <c r="E758" s="61" t="s">
        <v>24343</v>
      </c>
      <c r="F758" s="293"/>
    </row>
    <row r="759" spans="1:6" ht="75">
      <c r="A759" s="61">
        <v>1101</v>
      </c>
      <c r="B759" s="38" t="s">
        <v>17154</v>
      </c>
      <c r="C759" s="61" t="s">
        <v>4025</v>
      </c>
      <c r="D759" s="61" t="s">
        <v>2472</v>
      </c>
      <c r="E759" s="61" t="s">
        <v>24927</v>
      </c>
      <c r="F759" s="292"/>
    </row>
    <row r="760" spans="1:6" ht="75">
      <c r="A760" s="61">
        <v>1100</v>
      </c>
      <c r="B760" s="38" t="s">
        <v>17155</v>
      </c>
      <c r="C760" s="61" t="s">
        <v>4025</v>
      </c>
      <c r="D760" s="61" t="s">
        <v>2472</v>
      </c>
      <c r="E760" s="61" t="s">
        <v>13799</v>
      </c>
      <c r="F760" s="293"/>
    </row>
    <row r="761" spans="1:6" ht="75">
      <c r="A761" s="61">
        <v>39679</v>
      </c>
      <c r="B761" s="38" t="s">
        <v>17156</v>
      </c>
      <c r="C761" s="61" t="s">
        <v>4025</v>
      </c>
      <c r="D761" s="61" t="s">
        <v>2472</v>
      </c>
      <c r="E761" s="61" t="s">
        <v>24865</v>
      </c>
      <c r="F761" s="292"/>
    </row>
    <row r="762" spans="1:6" ht="75">
      <c r="A762" s="61">
        <v>1098</v>
      </c>
      <c r="B762" s="38" t="s">
        <v>17157</v>
      </c>
      <c r="C762" s="61" t="s">
        <v>4025</v>
      </c>
      <c r="D762" s="61" t="s">
        <v>2472</v>
      </c>
      <c r="E762" s="61" t="s">
        <v>10918</v>
      </c>
      <c r="F762" s="293"/>
    </row>
    <row r="763" spans="1:6" ht="75">
      <c r="A763" s="61">
        <v>1102</v>
      </c>
      <c r="B763" s="38" t="s">
        <v>17158</v>
      </c>
      <c r="C763" s="61" t="s">
        <v>4025</v>
      </c>
      <c r="D763" s="61" t="s">
        <v>2472</v>
      </c>
      <c r="E763" s="61" t="s">
        <v>22472</v>
      </c>
      <c r="F763" s="292"/>
    </row>
    <row r="764" spans="1:6" ht="75">
      <c r="A764" s="61">
        <v>1051</v>
      </c>
      <c r="B764" s="38" t="s">
        <v>17159</v>
      </c>
      <c r="C764" s="61" t="s">
        <v>4025</v>
      </c>
      <c r="D764" s="61" t="s">
        <v>2472</v>
      </c>
      <c r="E764" s="61" t="s">
        <v>24928</v>
      </c>
      <c r="F764" s="293"/>
    </row>
    <row r="765" spans="1:6" ht="30">
      <c r="A765" s="61">
        <v>37399</v>
      </c>
      <c r="B765" s="38" t="s">
        <v>17160</v>
      </c>
      <c r="C765" s="61" t="s">
        <v>4025</v>
      </c>
      <c r="D765" s="61" t="s">
        <v>2472</v>
      </c>
      <c r="E765" s="61" t="s">
        <v>26782</v>
      </c>
      <c r="F765" s="292"/>
    </row>
    <row r="766" spans="1:6" ht="45">
      <c r="A766" s="61">
        <v>42655</v>
      </c>
      <c r="B766" s="38" t="s">
        <v>17161</v>
      </c>
      <c r="C766" s="61" t="s">
        <v>4030</v>
      </c>
      <c r="D766" s="61" t="s">
        <v>2472</v>
      </c>
      <c r="E766" s="61" t="s">
        <v>29258</v>
      </c>
      <c r="F766" s="293"/>
    </row>
    <row r="767" spans="1:6" ht="30">
      <c r="A767" s="61">
        <v>25004</v>
      </c>
      <c r="B767" s="38" t="s">
        <v>17162</v>
      </c>
      <c r="C767" s="61" t="s">
        <v>4030</v>
      </c>
      <c r="D767" s="61" t="s">
        <v>2472</v>
      </c>
      <c r="E767" s="61" t="s">
        <v>24544</v>
      </c>
      <c r="F767" s="292"/>
    </row>
    <row r="768" spans="1:6" ht="30">
      <c r="A768" s="61">
        <v>25002</v>
      </c>
      <c r="B768" s="38" t="s">
        <v>17163</v>
      </c>
      <c r="C768" s="61" t="s">
        <v>4030</v>
      </c>
      <c r="D768" s="61" t="s">
        <v>2472</v>
      </c>
      <c r="E768" s="61" t="s">
        <v>24588</v>
      </c>
      <c r="F768" s="293"/>
    </row>
    <row r="769" spans="1:6" ht="30">
      <c r="A769" s="61">
        <v>37409</v>
      </c>
      <c r="B769" s="38" t="s">
        <v>17164</v>
      </c>
      <c r="C769" s="61" t="s">
        <v>4030</v>
      </c>
      <c r="D769" s="61" t="s">
        <v>2472</v>
      </c>
      <c r="E769" s="61" t="s">
        <v>24568</v>
      </c>
      <c r="F769" s="292"/>
    </row>
    <row r="770" spans="1:6" ht="30">
      <c r="A770" s="61">
        <v>841</v>
      </c>
      <c r="B770" s="38" t="s">
        <v>17165</v>
      </c>
      <c r="C770" s="61" t="s">
        <v>4030</v>
      </c>
      <c r="D770" s="61" t="s">
        <v>4024</v>
      </c>
      <c r="E770" s="61" t="s">
        <v>23560</v>
      </c>
      <c r="F770" s="293"/>
    </row>
    <row r="771" spans="1:6" ht="30">
      <c r="A771" s="61">
        <v>25005</v>
      </c>
      <c r="B771" s="38" t="s">
        <v>17166</v>
      </c>
      <c r="C771" s="61" t="s">
        <v>4030</v>
      </c>
      <c r="D771" s="61" t="s">
        <v>2472</v>
      </c>
      <c r="E771" s="61" t="s">
        <v>29259</v>
      </c>
      <c r="F771" s="292"/>
    </row>
    <row r="772" spans="1:6" ht="30">
      <c r="A772" s="61">
        <v>25003</v>
      </c>
      <c r="B772" s="38" t="s">
        <v>17167</v>
      </c>
      <c r="C772" s="61" t="s">
        <v>4030</v>
      </c>
      <c r="D772" s="61" t="s">
        <v>2472</v>
      </c>
      <c r="E772" s="61" t="s">
        <v>29260</v>
      </c>
      <c r="F772" s="293"/>
    </row>
    <row r="773" spans="1:6" ht="30">
      <c r="A773" s="61">
        <v>37410</v>
      </c>
      <c r="B773" s="38" t="s">
        <v>17168</v>
      </c>
      <c r="C773" s="61" t="s">
        <v>4030</v>
      </c>
      <c r="D773" s="61" t="s">
        <v>2472</v>
      </c>
      <c r="E773" s="61" t="s">
        <v>29259</v>
      </c>
      <c r="F773" s="292"/>
    </row>
    <row r="774" spans="1:6" ht="30">
      <c r="A774" s="61">
        <v>842</v>
      </c>
      <c r="B774" s="38" t="s">
        <v>17169</v>
      </c>
      <c r="C774" s="61" t="s">
        <v>4030</v>
      </c>
      <c r="D774" s="61" t="s">
        <v>2472</v>
      </c>
      <c r="E774" s="61" t="s">
        <v>23583</v>
      </c>
      <c r="F774" s="293"/>
    </row>
    <row r="775" spans="1:6">
      <c r="A775" s="61">
        <v>862</v>
      </c>
      <c r="B775" s="38" t="s">
        <v>17170</v>
      </c>
      <c r="C775" s="61" t="s">
        <v>4029</v>
      </c>
      <c r="D775" s="61" t="s">
        <v>2472</v>
      </c>
      <c r="E775" s="61" t="s">
        <v>8954</v>
      </c>
      <c r="F775" s="292"/>
    </row>
    <row r="776" spans="1:6">
      <c r="A776" s="61">
        <v>866</v>
      </c>
      <c r="B776" s="38" t="s">
        <v>17171</v>
      </c>
      <c r="C776" s="61" t="s">
        <v>4029</v>
      </c>
      <c r="D776" s="61" t="s">
        <v>2472</v>
      </c>
      <c r="E776" s="61" t="s">
        <v>24405</v>
      </c>
      <c r="F776" s="293"/>
    </row>
    <row r="777" spans="1:6">
      <c r="A777" s="61">
        <v>892</v>
      </c>
      <c r="B777" s="38" t="s">
        <v>17172</v>
      </c>
      <c r="C777" s="61" t="s">
        <v>4029</v>
      </c>
      <c r="D777" s="61" t="s">
        <v>2472</v>
      </c>
      <c r="E777" s="61" t="s">
        <v>25059</v>
      </c>
      <c r="F777" s="292"/>
    </row>
    <row r="778" spans="1:6">
      <c r="A778" s="61">
        <v>857</v>
      </c>
      <c r="B778" s="38" t="s">
        <v>17173</v>
      </c>
      <c r="C778" s="61" t="s">
        <v>4029</v>
      </c>
      <c r="D778" s="61" t="s">
        <v>4024</v>
      </c>
      <c r="E778" s="61" t="s">
        <v>10053</v>
      </c>
      <c r="F778" s="293"/>
    </row>
    <row r="779" spans="1:6">
      <c r="A779" s="61">
        <v>37404</v>
      </c>
      <c r="B779" s="38" t="s">
        <v>17174</v>
      </c>
      <c r="C779" s="61" t="s">
        <v>4029</v>
      </c>
      <c r="D779" s="61" t="s">
        <v>2472</v>
      </c>
      <c r="E779" s="61" t="s">
        <v>29261</v>
      </c>
      <c r="F779" s="292"/>
    </row>
    <row r="780" spans="1:6">
      <c r="A780" s="61">
        <v>868</v>
      </c>
      <c r="B780" s="38" t="s">
        <v>17175</v>
      </c>
      <c r="C780" s="61" t="s">
        <v>4029</v>
      </c>
      <c r="D780" s="61" t="s">
        <v>2472</v>
      </c>
      <c r="E780" s="61" t="s">
        <v>11176</v>
      </c>
      <c r="F780" s="293"/>
    </row>
    <row r="781" spans="1:6">
      <c r="A781" s="61">
        <v>870</v>
      </c>
      <c r="B781" s="38" t="s">
        <v>17176</v>
      </c>
      <c r="C781" s="61" t="s">
        <v>4029</v>
      </c>
      <c r="D781" s="61" t="s">
        <v>2472</v>
      </c>
      <c r="E781" s="61" t="s">
        <v>29262</v>
      </c>
      <c r="F781" s="292"/>
    </row>
    <row r="782" spans="1:6">
      <c r="A782" s="61">
        <v>863</v>
      </c>
      <c r="B782" s="38" t="s">
        <v>17177</v>
      </c>
      <c r="C782" s="61" t="s">
        <v>4029</v>
      </c>
      <c r="D782" s="61" t="s">
        <v>2472</v>
      </c>
      <c r="E782" s="61" t="s">
        <v>27399</v>
      </c>
      <c r="F782" s="293"/>
    </row>
    <row r="783" spans="1:6">
      <c r="A783" s="61">
        <v>867</v>
      </c>
      <c r="B783" s="38" t="s">
        <v>17178</v>
      </c>
      <c r="C783" s="61" t="s">
        <v>4029</v>
      </c>
      <c r="D783" s="61" t="s">
        <v>2472</v>
      </c>
      <c r="E783" s="61" t="s">
        <v>29263</v>
      </c>
      <c r="F783" s="292"/>
    </row>
    <row r="784" spans="1:6">
      <c r="A784" s="61">
        <v>891</v>
      </c>
      <c r="B784" s="38" t="s">
        <v>17179</v>
      </c>
      <c r="C784" s="61" t="s">
        <v>4029</v>
      </c>
      <c r="D784" s="61" t="s">
        <v>2472</v>
      </c>
      <c r="E784" s="61" t="s">
        <v>29264</v>
      </c>
      <c r="F784" s="293"/>
    </row>
    <row r="785" spans="1:6">
      <c r="A785" s="61">
        <v>864</v>
      </c>
      <c r="B785" s="38" t="s">
        <v>17180</v>
      </c>
      <c r="C785" s="61" t="s">
        <v>4029</v>
      </c>
      <c r="D785" s="61" t="s">
        <v>2472</v>
      </c>
      <c r="E785" s="61" t="s">
        <v>24532</v>
      </c>
      <c r="F785" s="292"/>
    </row>
    <row r="786" spans="1:6">
      <c r="A786" s="61">
        <v>865</v>
      </c>
      <c r="B786" s="38" t="s">
        <v>17181</v>
      </c>
      <c r="C786" s="61" t="s">
        <v>4029</v>
      </c>
      <c r="D786" s="61" t="s">
        <v>2472</v>
      </c>
      <c r="E786" s="61" t="s">
        <v>29265</v>
      </c>
      <c r="F786" s="293"/>
    </row>
    <row r="787" spans="1:6" ht="45">
      <c r="A787" s="61">
        <v>1006</v>
      </c>
      <c r="B787" s="38" t="s">
        <v>17182</v>
      </c>
      <c r="C787" s="61" t="s">
        <v>4029</v>
      </c>
      <c r="D787" s="61" t="s">
        <v>2472</v>
      </c>
      <c r="E787" s="61" t="s">
        <v>29266</v>
      </c>
      <c r="F787" s="292"/>
    </row>
    <row r="788" spans="1:6" ht="45">
      <c r="A788" s="61">
        <v>948</v>
      </c>
      <c r="B788" s="38" t="s">
        <v>17183</v>
      </c>
      <c r="C788" s="61" t="s">
        <v>4029</v>
      </c>
      <c r="D788" s="61" t="s">
        <v>2472</v>
      </c>
      <c r="E788" s="61" t="s">
        <v>22147</v>
      </c>
      <c r="F788" s="293"/>
    </row>
    <row r="789" spans="1:6" ht="45">
      <c r="A789" s="61">
        <v>947</v>
      </c>
      <c r="B789" s="38" t="s">
        <v>17184</v>
      </c>
      <c r="C789" s="61" t="s">
        <v>4029</v>
      </c>
      <c r="D789" s="61" t="s">
        <v>2472</v>
      </c>
      <c r="E789" s="61" t="s">
        <v>23610</v>
      </c>
      <c r="F789" s="292"/>
    </row>
    <row r="790" spans="1:6" ht="45">
      <c r="A790" s="61">
        <v>911</v>
      </c>
      <c r="B790" s="38" t="s">
        <v>17186</v>
      </c>
      <c r="C790" s="61" t="s">
        <v>4029</v>
      </c>
      <c r="D790" s="61" t="s">
        <v>2472</v>
      </c>
      <c r="E790" s="61" t="s">
        <v>24331</v>
      </c>
      <c r="F790" s="293"/>
    </row>
    <row r="791" spans="1:6" ht="45">
      <c r="A791" s="61">
        <v>925</v>
      </c>
      <c r="B791" s="38" t="s">
        <v>17187</v>
      </c>
      <c r="C791" s="61" t="s">
        <v>4029</v>
      </c>
      <c r="D791" s="61" t="s">
        <v>2472</v>
      </c>
      <c r="E791" s="61" t="s">
        <v>29267</v>
      </c>
      <c r="F791" s="292"/>
    </row>
    <row r="792" spans="1:6" ht="45">
      <c r="A792" s="61">
        <v>954</v>
      </c>
      <c r="B792" s="38" t="s">
        <v>17188</v>
      </c>
      <c r="C792" s="61" t="s">
        <v>4029</v>
      </c>
      <c r="D792" s="61" t="s">
        <v>2472</v>
      </c>
      <c r="E792" s="61" t="s">
        <v>14474</v>
      </c>
      <c r="F792" s="293"/>
    </row>
    <row r="793" spans="1:6" ht="45">
      <c r="A793" s="61">
        <v>901</v>
      </c>
      <c r="B793" s="38" t="s">
        <v>17189</v>
      </c>
      <c r="C793" s="61" t="s">
        <v>4029</v>
      </c>
      <c r="D793" s="61" t="s">
        <v>4024</v>
      </c>
      <c r="E793" s="61" t="s">
        <v>29268</v>
      </c>
      <c r="F793" s="292"/>
    </row>
    <row r="794" spans="1:6" ht="45">
      <c r="A794" s="61">
        <v>926</v>
      </c>
      <c r="B794" s="38" t="s">
        <v>17190</v>
      </c>
      <c r="C794" s="61" t="s">
        <v>4029</v>
      </c>
      <c r="D794" s="61" t="s">
        <v>2472</v>
      </c>
      <c r="E794" s="61" t="s">
        <v>28967</v>
      </c>
      <c r="F794" s="293"/>
    </row>
    <row r="795" spans="1:6" ht="45">
      <c r="A795" s="61">
        <v>912</v>
      </c>
      <c r="B795" s="38" t="s">
        <v>17191</v>
      </c>
      <c r="C795" s="61" t="s">
        <v>4029</v>
      </c>
      <c r="D795" s="61" t="s">
        <v>2472</v>
      </c>
      <c r="E795" s="61" t="s">
        <v>24551</v>
      </c>
      <c r="F795" s="292"/>
    </row>
    <row r="796" spans="1:6" ht="45">
      <c r="A796" s="61">
        <v>955</v>
      </c>
      <c r="B796" s="38" t="s">
        <v>17192</v>
      </c>
      <c r="C796" s="61" t="s">
        <v>4029</v>
      </c>
      <c r="D796" s="61" t="s">
        <v>2472</v>
      </c>
      <c r="E796" s="61" t="s">
        <v>29269</v>
      </c>
      <c r="F796" s="293"/>
    </row>
    <row r="797" spans="1:6" ht="45">
      <c r="A797" s="61">
        <v>946</v>
      </c>
      <c r="B797" s="38" t="s">
        <v>17193</v>
      </c>
      <c r="C797" s="61" t="s">
        <v>4029</v>
      </c>
      <c r="D797" s="61" t="s">
        <v>2472</v>
      </c>
      <c r="E797" s="61" t="s">
        <v>28044</v>
      </c>
      <c r="F797" s="292"/>
    </row>
    <row r="798" spans="1:6" ht="45">
      <c r="A798" s="61">
        <v>953</v>
      </c>
      <c r="B798" s="38" t="s">
        <v>17194</v>
      </c>
      <c r="C798" s="61" t="s">
        <v>4029</v>
      </c>
      <c r="D798" s="61" t="s">
        <v>2472</v>
      </c>
      <c r="E798" s="61" t="s">
        <v>24758</v>
      </c>
      <c r="F798" s="293"/>
    </row>
    <row r="799" spans="1:6" ht="45">
      <c r="A799" s="61">
        <v>902</v>
      </c>
      <c r="B799" s="38" t="s">
        <v>17195</v>
      </c>
      <c r="C799" s="61" t="s">
        <v>4029</v>
      </c>
      <c r="D799" s="61" t="s">
        <v>2472</v>
      </c>
      <c r="E799" s="61" t="s">
        <v>29270</v>
      </c>
      <c r="F799" s="292"/>
    </row>
    <row r="800" spans="1:6" ht="45">
      <c r="A800" s="61">
        <v>927</v>
      </c>
      <c r="B800" s="38" t="s">
        <v>17196</v>
      </c>
      <c r="C800" s="61" t="s">
        <v>4029</v>
      </c>
      <c r="D800" s="61" t="s">
        <v>2472</v>
      </c>
      <c r="E800" s="61" t="s">
        <v>28081</v>
      </c>
      <c r="F800" s="293"/>
    </row>
    <row r="801" spans="1:6" ht="45">
      <c r="A801" s="61">
        <v>913</v>
      </c>
      <c r="B801" s="38" t="s">
        <v>17197</v>
      </c>
      <c r="C801" s="61" t="s">
        <v>4029</v>
      </c>
      <c r="D801" s="61" t="s">
        <v>2472</v>
      </c>
      <c r="E801" s="61" t="s">
        <v>29271</v>
      </c>
      <c r="F801" s="292"/>
    </row>
    <row r="802" spans="1:6" ht="45">
      <c r="A802" s="61">
        <v>903</v>
      </c>
      <c r="B802" s="38" t="s">
        <v>17198</v>
      </c>
      <c r="C802" s="61" t="s">
        <v>4029</v>
      </c>
      <c r="D802" s="61" t="s">
        <v>2472</v>
      </c>
      <c r="E802" s="61" t="s">
        <v>29272</v>
      </c>
      <c r="F802" s="293"/>
    </row>
    <row r="803" spans="1:6" ht="45">
      <c r="A803" s="61">
        <v>945</v>
      </c>
      <c r="B803" s="38" t="s">
        <v>17199</v>
      </c>
      <c r="C803" s="61" t="s">
        <v>4029</v>
      </c>
      <c r="D803" s="61" t="s">
        <v>2472</v>
      </c>
      <c r="E803" s="61" t="s">
        <v>29273</v>
      </c>
      <c r="F803" s="292"/>
    </row>
    <row r="804" spans="1:6" ht="45">
      <c r="A804" s="61">
        <v>914</v>
      </c>
      <c r="B804" s="38" t="s">
        <v>17200</v>
      </c>
      <c r="C804" s="61" t="s">
        <v>4029</v>
      </c>
      <c r="D804" s="61" t="s">
        <v>2472</v>
      </c>
      <c r="E804" s="61" t="s">
        <v>29274</v>
      </c>
      <c r="F804" s="293"/>
    </row>
    <row r="805" spans="1:6" ht="75">
      <c r="A805" s="61">
        <v>993</v>
      </c>
      <c r="B805" s="38" t="s">
        <v>17201</v>
      </c>
      <c r="C805" s="61" t="s">
        <v>4029</v>
      </c>
      <c r="D805" s="61" t="s">
        <v>2472</v>
      </c>
      <c r="E805" s="61" t="s">
        <v>13982</v>
      </c>
      <c r="F805" s="292"/>
    </row>
    <row r="806" spans="1:6" ht="75">
      <c r="A806" s="61">
        <v>1020</v>
      </c>
      <c r="B806" s="38" t="s">
        <v>17202</v>
      </c>
      <c r="C806" s="61" t="s">
        <v>4029</v>
      </c>
      <c r="D806" s="61" t="s">
        <v>2472</v>
      </c>
      <c r="E806" s="61" t="s">
        <v>9101</v>
      </c>
      <c r="F806" s="293"/>
    </row>
    <row r="807" spans="1:6" ht="75">
      <c r="A807" s="61">
        <v>1017</v>
      </c>
      <c r="B807" s="38" t="s">
        <v>17203</v>
      </c>
      <c r="C807" s="61" t="s">
        <v>4029</v>
      </c>
      <c r="D807" s="61" t="s">
        <v>2472</v>
      </c>
      <c r="E807" s="61" t="s">
        <v>29275</v>
      </c>
      <c r="F807" s="292"/>
    </row>
    <row r="808" spans="1:6" ht="75">
      <c r="A808" s="61">
        <v>999</v>
      </c>
      <c r="B808" s="38" t="s">
        <v>17204</v>
      </c>
      <c r="C808" s="61" t="s">
        <v>4029</v>
      </c>
      <c r="D808" s="61" t="s">
        <v>2472</v>
      </c>
      <c r="E808" s="61" t="s">
        <v>25438</v>
      </c>
      <c r="F808" s="293"/>
    </row>
    <row r="809" spans="1:6" ht="75">
      <c r="A809" s="61">
        <v>995</v>
      </c>
      <c r="B809" s="38" t="s">
        <v>17205</v>
      </c>
      <c r="C809" s="61" t="s">
        <v>4029</v>
      </c>
      <c r="D809" s="61" t="s">
        <v>2472</v>
      </c>
      <c r="E809" s="61" t="s">
        <v>12117</v>
      </c>
      <c r="F809" s="292"/>
    </row>
    <row r="810" spans="1:6" ht="75">
      <c r="A810" s="61">
        <v>1000</v>
      </c>
      <c r="B810" s="38" t="s">
        <v>17207</v>
      </c>
      <c r="C810" s="61" t="s">
        <v>4029</v>
      </c>
      <c r="D810" s="61" t="s">
        <v>2472</v>
      </c>
      <c r="E810" s="61" t="s">
        <v>29276</v>
      </c>
      <c r="F810" s="293"/>
    </row>
    <row r="811" spans="1:6" ht="75">
      <c r="A811" s="61">
        <v>1022</v>
      </c>
      <c r="B811" s="38" t="s">
        <v>17208</v>
      </c>
      <c r="C811" s="61" t="s">
        <v>4029</v>
      </c>
      <c r="D811" s="61" t="s">
        <v>2472</v>
      </c>
      <c r="E811" s="61" t="s">
        <v>13693</v>
      </c>
      <c r="F811" s="292"/>
    </row>
    <row r="812" spans="1:6" ht="75">
      <c r="A812" s="61">
        <v>1015</v>
      </c>
      <c r="B812" s="38" t="s">
        <v>17209</v>
      </c>
      <c r="C812" s="61" t="s">
        <v>4029</v>
      </c>
      <c r="D812" s="61" t="s">
        <v>2472</v>
      </c>
      <c r="E812" s="61" t="s">
        <v>29277</v>
      </c>
      <c r="F812" s="293"/>
    </row>
    <row r="813" spans="1:6" ht="75">
      <c r="A813" s="61">
        <v>996</v>
      </c>
      <c r="B813" s="38" t="s">
        <v>17210</v>
      </c>
      <c r="C813" s="61" t="s">
        <v>4029</v>
      </c>
      <c r="D813" s="61" t="s">
        <v>2472</v>
      </c>
      <c r="E813" s="61" t="s">
        <v>22140</v>
      </c>
      <c r="F813" s="292"/>
    </row>
    <row r="814" spans="1:6" ht="75">
      <c r="A814" s="61">
        <v>1001</v>
      </c>
      <c r="B814" s="38" t="s">
        <v>17211</v>
      </c>
      <c r="C814" s="61" t="s">
        <v>4029</v>
      </c>
      <c r="D814" s="61" t="s">
        <v>2472</v>
      </c>
      <c r="E814" s="61" t="s">
        <v>24561</v>
      </c>
      <c r="F814" s="293"/>
    </row>
    <row r="815" spans="1:6" ht="75">
      <c r="A815" s="61">
        <v>1019</v>
      </c>
      <c r="B815" s="38" t="s">
        <v>17212</v>
      </c>
      <c r="C815" s="61" t="s">
        <v>4029</v>
      </c>
      <c r="D815" s="61" t="s">
        <v>2472</v>
      </c>
      <c r="E815" s="61" t="s">
        <v>14473</v>
      </c>
      <c r="F815" s="292"/>
    </row>
    <row r="816" spans="1:6" ht="75">
      <c r="A816" s="61">
        <v>1021</v>
      </c>
      <c r="B816" s="38" t="s">
        <v>17213</v>
      </c>
      <c r="C816" s="61" t="s">
        <v>4029</v>
      </c>
      <c r="D816" s="61" t="s">
        <v>2472</v>
      </c>
      <c r="E816" s="61" t="s">
        <v>13672</v>
      </c>
      <c r="F816" s="293"/>
    </row>
    <row r="817" spans="1:6" ht="75">
      <c r="A817" s="61">
        <v>39249</v>
      </c>
      <c r="B817" s="38" t="s">
        <v>17214</v>
      </c>
      <c r="C817" s="61" t="s">
        <v>4029</v>
      </c>
      <c r="D817" s="61" t="s">
        <v>2472</v>
      </c>
      <c r="E817" s="61" t="s">
        <v>29278</v>
      </c>
      <c r="F817" s="292"/>
    </row>
    <row r="818" spans="1:6" ht="75">
      <c r="A818" s="61">
        <v>1018</v>
      </c>
      <c r="B818" s="38" t="s">
        <v>17215</v>
      </c>
      <c r="C818" s="61" t="s">
        <v>4029</v>
      </c>
      <c r="D818" s="61" t="s">
        <v>2472</v>
      </c>
      <c r="E818" s="61" t="s">
        <v>17431</v>
      </c>
      <c r="F818" s="293"/>
    </row>
    <row r="819" spans="1:6" ht="75">
      <c r="A819" s="61">
        <v>39250</v>
      </c>
      <c r="B819" s="38" t="s">
        <v>17216</v>
      </c>
      <c r="C819" s="61" t="s">
        <v>4029</v>
      </c>
      <c r="D819" s="61" t="s">
        <v>2472</v>
      </c>
      <c r="E819" s="61" t="s">
        <v>29279</v>
      </c>
      <c r="F819" s="292"/>
    </row>
    <row r="820" spans="1:6" ht="75">
      <c r="A820" s="61">
        <v>994</v>
      </c>
      <c r="B820" s="38" t="s">
        <v>17217</v>
      </c>
      <c r="C820" s="61" t="s">
        <v>4029</v>
      </c>
      <c r="D820" s="61" t="s">
        <v>2472</v>
      </c>
      <c r="E820" s="61" t="s">
        <v>8712</v>
      </c>
      <c r="F820" s="293"/>
    </row>
    <row r="821" spans="1:6" ht="75">
      <c r="A821" s="61">
        <v>977</v>
      </c>
      <c r="B821" s="38" t="s">
        <v>17218</v>
      </c>
      <c r="C821" s="61" t="s">
        <v>4029</v>
      </c>
      <c r="D821" s="61" t="s">
        <v>2472</v>
      </c>
      <c r="E821" s="61" t="s">
        <v>24694</v>
      </c>
      <c r="F821" s="292"/>
    </row>
    <row r="822" spans="1:6" ht="75">
      <c r="A822" s="61">
        <v>998</v>
      </c>
      <c r="B822" s="38" t="s">
        <v>17219</v>
      </c>
      <c r="C822" s="61" t="s">
        <v>4029</v>
      </c>
      <c r="D822" s="61" t="s">
        <v>2472</v>
      </c>
      <c r="E822" s="61" t="s">
        <v>29280</v>
      </c>
      <c r="F822" s="293"/>
    </row>
    <row r="823" spans="1:6" ht="60">
      <c r="A823" s="61">
        <v>39251</v>
      </c>
      <c r="B823" s="38" t="s">
        <v>17220</v>
      </c>
      <c r="C823" s="61" t="s">
        <v>4029</v>
      </c>
      <c r="D823" s="61" t="s">
        <v>2472</v>
      </c>
      <c r="E823" s="61" t="s">
        <v>13193</v>
      </c>
      <c r="F823" s="292"/>
    </row>
    <row r="824" spans="1:6" ht="60">
      <c r="A824" s="61">
        <v>1011</v>
      </c>
      <c r="B824" s="38" t="s">
        <v>17221</v>
      </c>
      <c r="C824" s="61" t="s">
        <v>4029</v>
      </c>
      <c r="D824" s="61" t="s">
        <v>2472</v>
      </c>
      <c r="E824" s="61" t="s">
        <v>13667</v>
      </c>
      <c r="F824" s="293"/>
    </row>
    <row r="825" spans="1:6" ht="60">
      <c r="A825" s="61">
        <v>39252</v>
      </c>
      <c r="B825" s="38" t="s">
        <v>17222</v>
      </c>
      <c r="C825" s="61" t="s">
        <v>4029</v>
      </c>
      <c r="D825" s="61" t="s">
        <v>2472</v>
      </c>
      <c r="E825" s="61" t="s">
        <v>8563</v>
      </c>
      <c r="F825" s="292"/>
    </row>
    <row r="826" spans="1:6" ht="60">
      <c r="A826" s="61">
        <v>1013</v>
      </c>
      <c r="B826" s="38" t="s">
        <v>17223</v>
      </c>
      <c r="C826" s="61" t="s">
        <v>4029</v>
      </c>
      <c r="D826" s="61" t="s">
        <v>2472</v>
      </c>
      <c r="E826" s="61" t="s">
        <v>8672</v>
      </c>
      <c r="F826" s="293"/>
    </row>
    <row r="827" spans="1:6" ht="60">
      <c r="A827" s="61">
        <v>980</v>
      </c>
      <c r="B827" s="38" t="s">
        <v>17224</v>
      </c>
      <c r="C827" s="61" t="s">
        <v>4029</v>
      </c>
      <c r="D827" s="61" t="s">
        <v>2472</v>
      </c>
      <c r="E827" s="61" t="s">
        <v>13763</v>
      </c>
      <c r="F827" s="292"/>
    </row>
    <row r="828" spans="1:6" ht="60">
      <c r="A828" s="61">
        <v>39237</v>
      </c>
      <c r="B828" s="38" t="s">
        <v>17225</v>
      </c>
      <c r="C828" s="61" t="s">
        <v>4029</v>
      </c>
      <c r="D828" s="61" t="s">
        <v>2472</v>
      </c>
      <c r="E828" s="61" t="s">
        <v>24503</v>
      </c>
      <c r="F828" s="293"/>
    </row>
    <row r="829" spans="1:6" ht="60">
      <c r="A829" s="61">
        <v>39238</v>
      </c>
      <c r="B829" s="38" t="s">
        <v>17226</v>
      </c>
      <c r="C829" s="61" t="s">
        <v>4029</v>
      </c>
      <c r="D829" s="61" t="s">
        <v>2472</v>
      </c>
      <c r="E829" s="61" t="s">
        <v>24740</v>
      </c>
      <c r="F829" s="292"/>
    </row>
    <row r="830" spans="1:6" ht="60">
      <c r="A830" s="61">
        <v>979</v>
      </c>
      <c r="B830" s="38" t="s">
        <v>17227</v>
      </c>
      <c r="C830" s="61" t="s">
        <v>4029</v>
      </c>
      <c r="D830" s="61" t="s">
        <v>4024</v>
      </c>
      <c r="E830" s="61" t="s">
        <v>13745</v>
      </c>
      <c r="F830" s="293"/>
    </row>
    <row r="831" spans="1:6" ht="60">
      <c r="A831" s="61">
        <v>39239</v>
      </c>
      <c r="B831" s="38" t="s">
        <v>17228</v>
      </c>
      <c r="C831" s="61" t="s">
        <v>4029</v>
      </c>
      <c r="D831" s="61" t="s">
        <v>2472</v>
      </c>
      <c r="E831" s="61" t="s">
        <v>29281</v>
      </c>
      <c r="F831" s="292"/>
    </row>
    <row r="832" spans="1:6" ht="60">
      <c r="A832" s="61">
        <v>1014</v>
      </c>
      <c r="B832" s="38" t="s">
        <v>17229</v>
      </c>
      <c r="C832" s="61" t="s">
        <v>4029</v>
      </c>
      <c r="D832" s="61" t="s">
        <v>2472</v>
      </c>
      <c r="E832" s="61" t="s">
        <v>13311</v>
      </c>
      <c r="F832" s="293"/>
    </row>
    <row r="833" spans="1:6" ht="60">
      <c r="A833" s="61">
        <v>39240</v>
      </c>
      <c r="B833" s="38" t="s">
        <v>17230</v>
      </c>
      <c r="C833" s="61" t="s">
        <v>4029</v>
      </c>
      <c r="D833" s="61" t="s">
        <v>2472</v>
      </c>
      <c r="E833" s="61" t="s">
        <v>29282</v>
      </c>
      <c r="F833" s="292"/>
    </row>
    <row r="834" spans="1:6" ht="60">
      <c r="A834" s="61">
        <v>39232</v>
      </c>
      <c r="B834" s="38" t="s">
        <v>17231</v>
      </c>
      <c r="C834" s="61" t="s">
        <v>4029</v>
      </c>
      <c r="D834" s="61" t="s">
        <v>2472</v>
      </c>
      <c r="E834" s="61" t="s">
        <v>18741</v>
      </c>
      <c r="F834" s="293"/>
    </row>
    <row r="835" spans="1:6" ht="60">
      <c r="A835" s="61">
        <v>39233</v>
      </c>
      <c r="B835" s="38" t="s">
        <v>17232</v>
      </c>
      <c r="C835" s="61" t="s">
        <v>4029</v>
      </c>
      <c r="D835" s="61" t="s">
        <v>2472</v>
      </c>
      <c r="E835" s="61" t="s">
        <v>22464</v>
      </c>
      <c r="F835" s="292"/>
    </row>
    <row r="836" spans="1:6" ht="60">
      <c r="A836" s="61">
        <v>981</v>
      </c>
      <c r="B836" s="38" t="s">
        <v>17233</v>
      </c>
      <c r="C836" s="61" t="s">
        <v>4029</v>
      </c>
      <c r="D836" s="61" t="s">
        <v>2472</v>
      </c>
      <c r="E836" s="61" t="s">
        <v>8050</v>
      </c>
      <c r="F836" s="293"/>
    </row>
    <row r="837" spans="1:6" ht="60">
      <c r="A837" s="61">
        <v>39234</v>
      </c>
      <c r="B837" s="38" t="s">
        <v>17234</v>
      </c>
      <c r="C837" s="61" t="s">
        <v>4029</v>
      </c>
      <c r="D837" s="61" t="s">
        <v>2472</v>
      </c>
      <c r="E837" s="61" t="s">
        <v>10327</v>
      </c>
      <c r="F837" s="292"/>
    </row>
    <row r="838" spans="1:6" ht="60">
      <c r="A838" s="61">
        <v>982</v>
      </c>
      <c r="B838" s="38" t="s">
        <v>17235</v>
      </c>
      <c r="C838" s="61" t="s">
        <v>4029</v>
      </c>
      <c r="D838" s="61" t="s">
        <v>2472</v>
      </c>
      <c r="E838" s="61" t="s">
        <v>7661</v>
      </c>
      <c r="F838" s="293"/>
    </row>
    <row r="839" spans="1:6" ht="60">
      <c r="A839" s="61">
        <v>39235</v>
      </c>
      <c r="B839" s="38" t="s">
        <v>17236</v>
      </c>
      <c r="C839" s="61" t="s">
        <v>4029</v>
      </c>
      <c r="D839" s="61" t="s">
        <v>2472</v>
      </c>
      <c r="E839" s="61" t="s">
        <v>26858</v>
      </c>
      <c r="F839" s="292"/>
    </row>
    <row r="840" spans="1:6" ht="60">
      <c r="A840" s="61">
        <v>39236</v>
      </c>
      <c r="B840" s="38" t="s">
        <v>17237</v>
      </c>
      <c r="C840" s="61" t="s">
        <v>4029</v>
      </c>
      <c r="D840" s="61" t="s">
        <v>2472</v>
      </c>
      <c r="E840" s="61" t="s">
        <v>29283</v>
      </c>
      <c r="F840" s="293"/>
    </row>
    <row r="841" spans="1:6" ht="75">
      <c r="A841" s="61">
        <v>876</v>
      </c>
      <c r="B841" s="38" t="s">
        <v>17238</v>
      </c>
      <c r="C841" s="61" t="s">
        <v>4029</v>
      </c>
      <c r="D841" s="61" t="s">
        <v>2472</v>
      </c>
      <c r="E841" s="61" t="s">
        <v>29284</v>
      </c>
      <c r="F841" s="292"/>
    </row>
    <row r="842" spans="1:6" ht="75">
      <c r="A842" s="61">
        <v>877</v>
      </c>
      <c r="B842" s="38" t="s">
        <v>17239</v>
      </c>
      <c r="C842" s="61" t="s">
        <v>4029</v>
      </c>
      <c r="D842" s="61" t="s">
        <v>2472</v>
      </c>
      <c r="E842" s="61" t="s">
        <v>29285</v>
      </c>
      <c r="F842" s="293"/>
    </row>
    <row r="843" spans="1:6" ht="75">
      <c r="A843" s="61">
        <v>882</v>
      </c>
      <c r="B843" s="38" t="s">
        <v>17240</v>
      </c>
      <c r="C843" s="61" t="s">
        <v>4029</v>
      </c>
      <c r="D843" s="61" t="s">
        <v>2472</v>
      </c>
      <c r="E843" s="61" t="s">
        <v>29286</v>
      </c>
      <c r="F843" s="292"/>
    </row>
    <row r="844" spans="1:6" ht="75">
      <c r="A844" s="61">
        <v>878</v>
      </c>
      <c r="B844" s="38" t="s">
        <v>17241</v>
      </c>
      <c r="C844" s="61" t="s">
        <v>4029</v>
      </c>
      <c r="D844" s="61" t="s">
        <v>2472</v>
      </c>
      <c r="E844" s="61" t="s">
        <v>29287</v>
      </c>
      <c r="F844" s="293"/>
    </row>
    <row r="845" spans="1:6" ht="75">
      <c r="A845" s="61">
        <v>879</v>
      </c>
      <c r="B845" s="38" t="s">
        <v>17242</v>
      </c>
      <c r="C845" s="61" t="s">
        <v>4029</v>
      </c>
      <c r="D845" s="61" t="s">
        <v>2472</v>
      </c>
      <c r="E845" s="61" t="s">
        <v>29288</v>
      </c>
      <c r="F845" s="292"/>
    </row>
    <row r="846" spans="1:6" ht="75">
      <c r="A846" s="61">
        <v>880</v>
      </c>
      <c r="B846" s="38" t="s">
        <v>17243</v>
      </c>
      <c r="C846" s="61" t="s">
        <v>4029</v>
      </c>
      <c r="D846" s="61" t="s">
        <v>2472</v>
      </c>
      <c r="E846" s="61" t="s">
        <v>29289</v>
      </c>
      <c r="F846" s="293"/>
    </row>
    <row r="847" spans="1:6" ht="75">
      <c r="A847" s="61">
        <v>873</v>
      </c>
      <c r="B847" s="38" t="s">
        <v>17244</v>
      </c>
      <c r="C847" s="61" t="s">
        <v>4029</v>
      </c>
      <c r="D847" s="61" t="s">
        <v>2472</v>
      </c>
      <c r="E847" s="61" t="s">
        <v>29290</v>
      </c>
      <c r="F847" s="292"/>
    </row>
    <row r="848" spans="1:6" ht="75">
      <c r="A848" s="61">
        <v>881</v>
      </c>
      <c r="B848" s="38" t="s">
        <v>17245</v>
      </c>
      <c r="C848" s="61" t="s">
        <v>4029</v>
      </c>
      <c r="D848" s="61" t="s">
        <v>2472</v>
      </c>
      <c r="E848" s="61" t="s">
        <v>29291</v>
      </c>
      <c r="F848" s="293"/>
    </row>
    <row r="849" spans="1:6" ht="75">
      <c r="A849" s="61">
        <v>874</v>
      </c>
      <c r="B849" s="38" t="s">
        <v>17246</v>
      </c>
      <c r="C849" s="61" t="s">
        <v>4029</v>
      </c>
      <c r="D849" s="61" t="s">
        <v>2472</v>
      </c>
      <c r="E849" s="61" t="s">
        <v>29292</v>
      </c>
      <c r="F849" s="292"/>
    </row>
    <row r="850" spans="1:6" ht="75">
      <c r="A850" s="61">
        <v>875</v>
      </c>
      <c r="B850" s="38" t="s">
        <v>17247</v>
      </c>
      <c r="C850" s="61" t="s">
        <v>4029</v>
      </c>
      <c r="D850" s="61" t="s">
        <v>2472</v>
      </c>
      <c r="E850" s="61" t="s">
        <v>29293</v>
      </c>
      <c r="F850" s="293"/>
    </row>
    <row r="851" spans="1:6" ht="45">
      <c r="A851" s="61">
        <v>983</v>
      </c>
      <c r="B851" s="38" t="s">
        <v>17248</v>
      </c>
      <c r="C851" s="61" t="s">
        <v>4029</v>
      </c>
      <c r="D851" s="61" t="s">
        <v>2472</v>
      </c>
      <c r="E851" s="61" t="s">
        <v>13207</v>
      </c>
      <c r="F851" s="292"/>
    </row>
    <row r="852" spans="1:6" ht="45">
      <c r="A852" s="61">
        <v>985</v>
      </c>
      <c r="B852" s="38" t="s">
        <v>17249</v>
      </c>
      <c r="C852" s="61" t="s">
        <v>4029</v>
      </c>
      <c r="D852" s="61" t="s">
        <v>2472</v>
      </c>
      <c r="E852" s="61" t="s">
        <v>23718</v>
      </c>
      <c r="F852" s="293"/>
    </row>
    <row r="853" spans="1:6" ht="45">
      <c r="A853" s="61">
        <v>990</v>
      </c>
      <c r="B853" s="38" t="s">
        <v>17250</v>
      </c>
      <c r="C853" s="61" t="s">
        <v>4029</v>
      </c>
      <c r="D853" s="61" t="s">
        <v>2472</v>
      </c>
      <c r="E853" s="61" t="s">
        <v>28007</v>
      </c>
      <c r="F853" s="292"/>
    </row>
    <row r="854" spans="1:6" ht="45">
      <c r="A854" s="61">
        <v>39241</v>
      </c>
      <c r="B854" s="38" t="s">
        <v>17251</v>
      </c>
      <c r="C854" s="61" t="s">
        <v>4029</v>
      </c>
      <c r="D854" s="61" t="s">
        <v>2472</v>
      </c>
      <c r="E854" s="61" t="s">
        <v>24346</v>
      </c>
      <c r="F854" s="293"/>
    </row>
    <row r="855" spans="1:6" ht="45">
      <c r="A855" s="61">
        <v>1005</v>
      </c>
      <c r="B855" s="38" t="s">
        <v>17252</v>
      </c>
      <c r="C855" s="61" t="s">
        <v>4029</v>
      </c>
      <c r="D855" s="61" t="s">
        <v>2472</v>
      </c>
      <c r="E855" s="61" t="s">
        <v>25253</v>
      </c>
      <c r="F855" s="292"/>
    </row>
    <row r="856" spans="1:6" ht="45">
      <c r="A856" s="61">
        <v>984</v>
      </c>
      <c r="B856" s="38" t="s">
        <v>17253</v>
      </c>
      <c r="C856" s="61" t="s">
        <v>4029</v>
      </c>
      <c r="D856" s="61" t="s">
        <v>2472</v>
      </c>
      <c r="E856" s="61" t="s">
        <v>13775</v>
      </c>
      <c r="F856" s="293"/>
    </row>
    <row r="857" spans="1:6" ht="45">
      <c r="A857" s="61">
        <v>991</v>
      </c>
      <c r="B857" s="38" t="s">
        <v>17254</v>
      </c>
      <c r="C857" s="61" t="s">
        <v>4029</v>
      </c>
      <c r="D857" s="61" t="s">
        <v>2472</v>
      </c>
      <c r="E857" s="61" t="s">
        <v>29294</v>
      </c>
      <c r="F857" s="292"/>
    </row>
    <row r="858" spans="1:6" ht="45">
      <c r="A858" s="61">
        <v>986</v>
      </c>
      <c r="B858" s="38" t="s">
        <v>17255</v>
      </c>
      <c r="C858" s="61" t="s">
        <v>4029</v>
      </c>
      <c r="D858" s="61" t="s">
        <v>2472</v>
      </c>
      <c r="E858" s="61" t="s">
        <v>10052</v>
      </c>
      <c r="F858" s="293"/>
    </row>
    <row r="859" spans="1:6" ht="45">
      <c r="A859" s="61">
        <v>1024</v>
      </c>
      <c r="B859" s="38" t="s">
        <v>17256</v>
      </c>
      <c r="C859" s="61" t="s">
        <v>4029</v>
      </c>
      <c r="D859" s="61" t="s">
        <v>2472</v>
      </c>
      <c r="E859" s="61" t="s">
        <v>27375</v>
      </c>
      <c r="F859" s="292"/>
    </row>
    <row r="860" spans="1:6" ht="45">
      <c r="A860" s="61">
        <v>987</v>
      </c>
      <c r="B860" s="38" t="s">
        <v>17257</v>
      </c>
      <c r="C860" s="61" t="s">
        <v>4029</v>
      </c>
      <c r="D860" s="61" t="s">
        <v>2472</v>
      </c>
      <c r="E860" s="61" t="s">
        <v>24691</v>
      </c>
      <c r="F860" s="293"/>
    </row>
    <row r="861" spans="1:6" ht="45">
      <c r="A861" s="61">
        <v>1003</v>
      </c>
      <c r="B861" s="38" t="s">
        <v>17258</v>
      </c>
      <c r="C861" s="61" t="s">
        <v>4029</v>
      </c>
      <c r="D861" s="61" t="s">
        <v>2472</v>
      </c>
      <c r="E861" s="61" t="s">
        <v>13824</v>
      </c>
      <c r="F861" s="292"/>
    </row>
    <row r="862" spans="1:6" ht="45">
      <c r="A862" s="61">
        <v>992</v>
      </c>
      <c r="B862" s="38" t="s">
        <v>17259</v>
      </c>
      <c r="C862" s="61" t="s">
        <v>4029</v>
      </c>
      <c r="D862" s="61" t="s">
        <v>2472</v>
      </c>
      <c r="E862" s="61" t="s">
        <v>29295</v>
      </c>
      <c r="F862" s="293"/>
    </row>
    <row r="863" spans="1:6" ht="45">
      <c r="A863" s="61">
        <v>1007</v>
      </c>
      <c r="B863" s="38" t="s">
        <v>17260</v>
      </c>
      <c r="C863" s="61" t="s">
        <v>4029</v>
      </c>
      <c r="D863" s="61" t="s">
        <v>2472</v>
      </c>
      <c r="E863" s="61" t="s">
        <v>29296</v>
      </c>
      <c r="F863" s="292"/>
    </row>
    <row r="864" spans="1:6" ht="45">
      <c r="A864" s="61">
        <v>39242</v>
      </c>
      <c r="B864" s="38" t="s">
        <v>17261</v>
      </c>
      <c r="C864" s="61" t="s">
        <v>4029</v>
      </c>
      <c r="D864" s="61" t="s">
        <v>2472</v>
      </c>
      <c r="E864" s="61" t="s">
        <v>29297</v>
      </c>
      <c r="F864" s="293"/>
    </row>
    <row r="865" spans="1:6" ht="45">
      <c r="A865" s="61">
        <v>1008</v>
      </c>
      <c r="B865" s="38" t="s">
        <v>17262</v>
      </c>
      <c r="C865" s="61" t="s">
        <v>4029</v>
      </c>
      <c r="D865" s="61" t="s">
        <v>2472</v>
      </c>
      <c r="E865" s="61" t="s">
        <v>13720</v>
      </c>
      <c r="F865" s="292"/>
    </row>
    <row r="866" spans="1:6" ht="45">
      <c r="A866" s="61">
        <v>988</v>
      </c>
      <c r="B866" s="38" t="s">
        <v>17263</v>
      </c>
      <c r="C866" s="61" t="s">
        <v>4029</v>
      </c>
      <c r="D866" s="61" t="s">
        <v>2472</v>
      </c>
      <c r="E866" s="61" t="s">
        <v>23611</v>
      </c>
      <c r="F866" s="293"/>
    </row>
    <row r="867" spans="1:6" ht="45">
      <c r="A867" s="61">
        <v>989</v>
      </c>
      <c r="B867" s="38" t="s">
        <v>17264</v>
      </c>
      <c r="C867" s="61" t="s">
        <v>4029</v>
      </c>
      <c r="D867" s="61" t="s">
        <v>2472</v>
      </c>
      <c r="E867" s="61" t="s">
        <v>25529</v>
      </c>
      <c r="F867" s="292"/>
    </row>
    <row r="868" spans="1:6" ht="30">
      <c r="A868" s="61">
        <v>39598</v>
      </c>
      <c r="B868" s="38" t="s">
        <v>17265</v>
      </c>
      <c r="C868" s="61" t="s">
        <v>4029</v>
      </c>
      <c r="D868" s="61" t="s">
        <v>2472</v>
      </c>
      <c r="E868" s="61" t="s">
        <v>23717</v>
      </c>
      <c r="F868" s="293"/>
    </row>
    <row r="869" spans="1:6" ht="30">
      <c r="A869" s="61">
        <v>39599</v>
      </c>
      <c r="B869" s="38" t="s">
        <v>17266</v>
      </c>
      <c r="C869" s="61" t="s">
        <v>4029</v>
      </c>
      <c r="D869" s="61" t="s">
        <v>2472</v>
      </c>
      <c r="E869" s="61" t="s">
        <v>8829</v>
      </c>
      <c r="F869" s="292"/>
    </row>
    <row r="870" spans="1:6" ht="30">
      <c r="A870" s="61">
        <v>34602</v>
      </c>
      <c r="B870" s="38" t="s">
        <v>17267</v>
      </c>
      <c r="C870" s="61" t="s">
        <v>4029</v>
      </c>
      <c r="D870" s="61" t="s">
        <v>2472</v>
      </c>
      <c r="E870" s="61" t="s">
        <v>13695</v>
      </c>
      <c r="F870" s="293"/>
    </row>
    <row r="871" spans="1:6" ht="30">
      <c r="A871" s="61">
        <v>34603</v>
      </c>
      <c r="B871" s="38" t="s">
        <v>17268</v>
      </c>
      <c r="C871" s="61" t="s">
        <v>4029</v>
      </c>
      <c r="D871" s="61" t="s">
        <v>2472</v>
      </c>
      <c r="E871" s="61" t="s">
        <v>7564</v>
      </c>
      <c r="F871" s="292"/>
    </row>
    <row r="872" spans="1:6" ht="30">
      <c r="A872" s="61">
        <v>34607</v>
      </c>
      <c r="B872" s="38" t="s">
        <v>17269</v>
      </c>
      <c r="C872" s="61" t="s">
        <v>4029</v>
      </c>
      <c r="D872" s="61" t="s">
        <v>2472</v>
      </c>
      <c r="E872" s="61" t="s">
        <v>13671</v>
      </c>
      <c r="F872" s="293"/>
    </row>
    <row r="873" spans="1:6" ht="30">
      <c r="A873" s="61">
        <v>34609</v>
      </c>
      <c r="B873" s="38" t="s">
        <v>17270</v>
      </c>
      <c r="C873" s="61" t="s">
        <v>4029</v>
      </c>
      <c r="D873" s="61" t="s">
        <v>2472</v>
      </c>
      <c r="E873" s="61" t="s">
        <v>10180</v>
      </c>
      <c r="F873" s="292"/>
    </row>
    <row r="874" spans="1:6" ht="30">
      <c r="A874" s="61">
        <v>34618</v>
      </c>
      <c r="B874" s="38" t="s">
        <v>17271</v>
      </c>
      <c r="C874" s="61" t="s">
        <v>4029</v>
      </c>
      <c r="D874" s="61" t="s">
        <v>2472</v>
      </c>
      <c r="E874" s="61" t="s">
        <v>14105</v>
      </c>
      <c r="F874" s="293"/>
    </row>
    <row r="875" spans="1:6" ht="30">
      <c r="A875" s="61">
        <v>34620</v>
      </c>
      <c r="B875" s="38" t="s">
        <v>17272</v>
      </c>
      <c r="C875" s="61" t="s">
        <v>4029</v>
      </c>
      <c r="D875" s="61" t="s">
        <v>2472</v>
      </c>
      <c r="E875" s="61" t="s">
        <v>14938</v>
      </c>
      <c r="F875" s="292"/>
    </row>
    <row r="876" spans="1:6" ht="30">
      <c r="A876" s="61">
        <v>34621</v>
      </c>
      <c r="B876" s="38" t="s">
        <v>17273</v>
      </c>
      <c r="C876" s="61" t="s">
        <v>4029</v>
      </c>
      <c r="D876" s="61" t="s">
        <v>2472</v>
      </c>
      <c r="E876" s="61" t="s">
        <v>13724</v>
      </c>
      <c r="F876" s="293"/>
    </row>
    <row r="877" spans="1:6" ht="30">
      <c r="A877" s="61">
        <v>34622</v>
      </c>
      <c r="B877" s="38" t="s">
        <v>17274</v>
      </c>
      <c r="C877" s="61" t="s">
        <v>4029</v>
      </c>
      <c r="D877" s="61" t="s">
        <v>2472</v>
      </c>
      <c r="E877" s="61" t="s">
        <v>26790</v>
      </c>
      <c r="F877" s="292"/>
    </row>
    <row r="878" spans="1:6" ht="30">
      <c r="A878" s="61">
        <v>34624</v>
      </c>
      <c r="B878" s="38" t="s">
        <v>17275</v>
      </c>
      <c r="C878" s="61" t="s">
        <v>4029</v>
      </c>
      <c r="D878" s="61" t="s">
        <v>2472</v>
      </c>
      <c r="E878" s="61" t="s">
        <v>8642</v>
      </c>
      <c r="F878" s="293"/>
    </row>
    <row r="879" spans="1:6" ht="30">
      <c r="A879" s="61">
        <v>34626</v>
      </c>
      <c r="B879" s="38" t="s">
        <v>17276</v>
      </c>
      <c r="C879" s="61" t="s">
        <v>4029</v>
      </c>
      <c r="D879" s="61" t="s">
        <v>2472</v>
      </c>
      <c r="E879" s="61" t="s">
        <v>18190</v>
      </c>
      <c r="F879" s="292"/>
    </row>
    <row r="880" spans="1:6" ht="30">
      <c r="A880" s="61">
        <v>34627</v>
      </c>
      <c r="B880" s="38" t="s">
        <v>17277</v>
      </c>
      <c r="C880" s="61" t="s">
        <v>4029</v>
      </c>
      <c r="D880" s="61" t="s">
        <v>2472</v>
      </c>
      <c r="E880" s="61" t="s">
        <v>13785</v>
      </c>
      <c r="F880" s="293"/>
    </row>
    <row r="881" spans="1:6" ht="30">
      <c r="A881" s="61">
        <v>34629</v>
      </c>
      <c r="B881" s="38" t="s">
        <v>17278</v>
      </c>
      <c r="C881" s="61" t="s">
        <v>4029</v>
      </c>
      <c r="D881" s="61" t="s">
        <v>2472</v>
      </c>
      <c r="E881" s="61" t="s">
        <v>25356</v>
      </c>
      <c r="F881" s="292"/>
    </row>
    <row r="882" spans="1:6" ht="60">
      <c r="A882" s="61">
        <v>39257</v>
      </c>
      <c r="B882" s="38" t="s">
        <v>17279</v>
      </c>
      <c r="C882" s="61" t="s">
        <v>4029</v>
      </c>
      <c r="D882" s="61" t="s">
        <v>2472</v>
      </c>
      <c r="E882" s="61" t="s">
        <v>12640</v>
      </c>
      <c r="F882" s="293"/>
    </row>
    <row r="883" spans="1:6" ht="60">
      <c r="A883" s="61">
        <v>39261</v>
      </c>
      <c r="B883" s="38" t="s">
        <v>17280</v>
      </c>
      <c r="C883" s="61" t="s">
        <v>4029</v>
      </c>
      <c r="D883" s="61" t="s">
        <v>2472</v>
      </c>
      <c r="E883" s="61" t="s">
        <v>9233</v>
      </c>
      <c r="F883" s="292"/>
    </row>
    <row r="884" spans="1:6" ht="60">
      <c r="A884" s="61">
        <v>39268</v>
      </c>
      <c r="B884" s="38" t="s">
        <v>17281</v>
      </c>
      <c r="C884" s="61" t="s">
        <v>4029</v>
      </c>
      <c r="D884" s="61" t="s">
        <v>2472</v>
      </c>
      <c r="E884" s="61" t="s">
        <v>29298</v>
      </c>
      <c r="F884" s="293"/>
    </row>
    <row r="885" spans="1:6" ht="60">
      <c r="A885" s="61">
        <v>39262</v>
      </c>
      <c r="B885" s="38" t="s">
        <v>17282</v>
      </c>
      <c r="C885" s="61" t="s">
        <v>4029</v>
      </c>
      <c r="D885" s="61" t="s">
        <v>2472</v>
      </c>
      <c r="E885" s="61" t="s">
        <v>25644</v>
      </c>
      <c r="F885" s="292"/>
    </row>
    <row r="886" spans="1:6" ht="60">
      <c r="A886" s="61">
        <v>39258</v>
      </c>
      <c r="B886" s="38" t="s">
        <v>17283</v>
      </c>
      <c r="C886" s="61" t="s">
        <v>4029</v>
      </c>
      <c r="D886" s="61" t="s">
        <v>2472</v>
      </c>
      <c r="E886" s="61" t="s">
        <v>8800</v>
      </c>
      <c r="F886" s="293"/>
    </row>
    <row r="887" spans="1:6" ht="60">
      <c r="A887" s="61">
        <v>39263</v>
      </c>
      <c r="B887" s="38" t="s">
        <v>17284</v>
      </c>
      <c r="C887" s="61" t="s">
        <v>4029</v>
      </c>
      <c r="D887" s="61" t="s">
        <v>2472</v>
      </c>
      <c r="E887" s="61" t="s">
        <v>14937</v>
      </c>
      <c r="F887" s="292"/>
    </row>
    <row r="888" spans="1:6" ht="60">
      <c r="A888" s="61">
        <v>39264</v>
      </c>
      <c r="B888" s="38" t="s">
        <v>17285</v>
      </c>
      <c r="C888" s="61" t="s">
        <v>4029</v>
      </c>
      <c r="D888" s="61" t="s">
        <v>2472</v>
      </c>
      <c r="E888" s="61" t="s">
        <v>29299</v>
      </c>
      <c r="F888" s="293"/>
    </row>
    <row r="889" spans="1:6" ht="60">
      <c r="A889" s="61">
        <v>39259</v>
      </c>
      <c r="B889" s="38" t="s">
        <v>17286</v>
      </c>
      <c r="C889" s="61" t="s">
        <v>4029</v>
      </c>
      <c r="D889" s="61" t="s">
        <v>2472</v>
      </c>
      <c r="E889" s="61" t="s">
        <v>9904</v>
      </c>
      <c r="F889" s="292"/>
    </row>
    <row r="890" spans="1:6" ht="60">
      <c r="A890" s="61">
        <v>39265</v>
      </c>
      <c r="B890" s="38" t="s">
        <v>17287</v>
      </c>
      <c r="C890" s="61" t="s">
        <v>4029</v>
      </c>
      <c r="D890" s="61" t="s">
        <v>2472</v>
      </c>
      <c r="E890" s="61" t="s">
        <v>29300</v>
      </c>
      <c r="F890" s="293"/>
    </row>
    <row r="891" spans="1:6" ht="60">
      <c r="A891" s="61">
        <v>39260</v>
      </c>
      <c r="B891" s="38" t="s">
        <v>17288</v>
      </c>
      <c r="C891" s="61" t="s">
        <v>4029</v>
      </c>
      <c r="D891" s="61" t="s">
        <v>2472</v>
      </c>
      <c r="E891" s="61" t="s">
        <v>13910</v>
      </c>
      <c r="F891" s="292"/>
    </row>
    <row r="892" spans="1:6" ht="60">
      <c r="A892" s="61">
        <v>39266</v>
      </c>
      <c r="B892" s="38" t="s">
        <v>17289</v>
      </c>
      <c r="C892" s="61" t="s">
        <v>4029</v>
      </c>
      <c r="D892" s="61" t="s">
        <v>2472</v>
      </c>
      <c r="E892" s="61" t="s">
        <v>29301</v>
      </c>
      <c r="F892" s="293"/>
    </row>
    <row r="893" spans="1:6" ht="60">
      <c r="A893" s="61">
        <v>39267</v>
      </c>
      <c r="B893" s="38" t="s">
        <v>17290</v>
      </c>
      <c r="C893" s="61" t="s">
        <v>4029</v>
      </c>
      <c r="D893" s="61" t="s">
        <v>2472</v>
      </c>
      <c r="E893" s="61" t="s">
        <v>27470</v>
      </c>
      <c r="F893" s="292"/>
    </row>
    <row r="894" spans="1:6" ht="30">
      <c r="A894" s="61">
        <v>11901</v>
      </c>
      <c r="B894" s="38" t="s">
        <v>17291</v>
      </c>
      <c r="C894" s="61" t="s">
        <v>4029</v>
      </c>
      <c r="D894" s="61" t="s">
        <v>4024</v>
      </c>
      <c r="E894" s="61" t="s">
        <v>13198</v>
      </c>
      <c r="F894" s="293"/>
    </row>
    <row r="895" spans="1:6" ht="30">
      <c r="A895" s="61">
        <v>11902</v>
      </c>
      <c r="B895" s="38" t="s">
        <v>17292</v>
      </c>
      <c r="C895" s="61" t="s">
        <v>4029</v>
      </c>
      <c r="D895" s="61" t="s">
        <v>2472</v>
      </c>
      <c r="E895" s="61" t="s">
        <v>13207</v>
      </c>
      <c r="F895" s="292"/>
    </row>
    <row r="896" spans="1:6" ht="30">
      <c r="A896" s="61">
        <v>11903</v>
      </c>
      <c r="B896" s="38" t="s">
        <v>17293</v>
      </c>
      <c r="C896" s="61" t="s">
        <v>4029</v>
      </c>
      <c r="D896" s="61" t="s">
        <v>2472</v>
      </c>
      <c r="E896" s="61" t="s">
        <v>24539</v>
      </c>
      <c r="F896" s="293"/>
    </row>
    <row r="897" spans="1:6" ht="30">
      <c r="A897" s="61">
        <v>11904</v>
      </c>
      <c r="B897" s="38" t="s">
        <v>17294</v>
      </c>
      <c r="C897" s="61" t="s">
        <v>4029</v>
      </c>
      <c r="D897" s="61" t="s">
        <v>2472</v>
      </c>
      <c r="E897" s="61" t="s">
        <v>7708</v>
      </c>
      <c r="F897" s="292"/>
    </row>
    <row r="898" spans="1:6" ht="30">
      <c r="A898" s="61">
        <v>11905</v>
      </c>
      <c r="B898" s="38" t="s">
        <v>17295</v>
      </c>
      <c r="C898" s="61" t="s">
        <v>4029</v>
      </c>
      <c r="D898" s="61" t="s">
        <v>2472</v>
      </c>
      <c r="E898" s="61" t="s">
        <v>8987</v>
      </c>
      <c r="F898" s="293"/>
    </row>
    <row r="899" spans="1:6" ht="30">
      <c r="A899" s="61">
        <v>11906</v>
      </c>
      <c r="B899" s="38" t="s">
        <v>17296</v>
      </c>
      <c r="C899" s="61" t="s">
        <v>4029</v>
      </c>
      <c r="D899" s="61" t="s">
        <v>2472</v>
      </c>
      <c r="E899" s="61" t="s">
        <v>8025</v>
      </c>
      <c r="F899" s="292"/>
    </row>
    <row r="900" spans="1:6" ht="30">
      <c r="A900" s="61">
        <v>11919</v>
      </c>
      <c r="B900" s="38" t="s">
        <v>17297</v>
      </c>
      <c r="C900" s="61" t="s">
        <v>4029</v>
      </c>
      <c r="D900" s="61" t="s">
        <v>2472</v>
      </c>
      <c r="E900" s="61" t="s">
        <v>27957</v>
      </c>
      <c r="F900" s="293"/>
    </row>
    <row r="901" spans="1:6" ht="30">
      <c r="A901" s="61">
        <v>11920</v>
      </c>
      <c r="B901" s="38" t="s">
        <v>17298</v>
      </c>
      <c r="C901" s="61" t="s">
        <v>4029</v>
      </c>
      <c r="D901" s="61" t="s">
        <v>2472</v>
      </c>
      <c r="E901" s="61" t="s">
        <v>9110</v>
      </c>
      <c r="F901" s="292"/>
    </row>
    <row r="902" spans="1:6" ht="30">
      <c r="A902" s="61">
        <v>11924</v>
      </c>
      <c r="B902" s="38" t="s">
        <v>17299</v>
      </c>
      <c r="C902" s="61" t="s">
        <v>4029</v>
      </c>
      <c r="D902" s="61" t="s">
        <v>2472</v>
      </c>
      <c r="E902" s="61" t="s">
        <v>29302</v>
      </c>
      <c r="F902" s="293"/>
    </row>
    <row r="903" spans="1:6" ht="30">
      <c r="A903" s="61">
        <v>11921</v>
      </c>
      <c r="B903" s="38" t="s">
        <v>17300</v>
      </c>
      <c r="C903" s="61" t="s">
        <v>4029</v>
      </c>
      <c r="D903" s="61" t="s">
        <v>2472</v>
      </c>
      <c r="E903" s="61" t="s">
        <v>17838</v>
      </c>
      <c r="F903" s="292"/>
    </row>
    <row r="904" spans="1:6" ht="30">
      <c r="A904" s="61">
        <v>11922</v>
      </c>
      <c r="B904" s="38" t="s">
        <v>17301</v>
      </c>
      <c r="C904" s="61" t="s">
        <v>4029</v>
      </c>
      <c r="D904" s="61" t="s">
        <v>2472</v>
      </c>
      <c r="E904" s="61" t="s">
        <v>24634</v>
      </c>
      <c r="F904" s="293"/>
    </row>
    <row r="905" spans="1:6" ht="30">
      <c r="A905" s="61">
        <v>11923</v>
      </c>
      <c r="B905" s="38" t="s">
        <v>17302</v>
      </c>
      <c r="C905" s="61" t="s">
        <v>4029</v>
      </c>
      <c r="D905" s="61" t="s">
        <v>2472</v>
      </c>
      <c r="E905" s="61" t="s">
        <v>22680</v>
      </c>
      <c r="F905" s="292"/>
    </row>
    <row r="906" spans="1:6" ht="30">
      <c r="A906" s="61">
        <v>11916</v>
      </c>
      <c r="B906" s="38" t="s">
        <v>17303</v>
      </c>
      <c r="C906" s="61" t="s">
        <v>4029</v>
      </c>
      <c r="D906" s="61" t="s">
        <v>2472</v>
      </c>
      <c r="E906" s="61" t="s">
        <v>8793</v>
      </c>
      <c r="F906" s="293"/>
    </row>
    <row r="907" spans="1:6" ht="30">
      <c r="A907" s="61">
        <v>11914</v>
      </c>
      <c r="B907" s="38" t="s">
        <v>17304</v>
      </c>
      <c r="C907" s="61" t="s">
        <v>4029</v>
      </c>
      <c r="D907" s="61" t="s">
        <v>2472</v>
      </c>
      <c r="E907" s="61" t="s">
        <v>27154</v>
      </c>
      <c r="F907" s="292"/>
    </row>
    <row r="908" spans="1:6" ht="30">
      <c r="A908" s="61">
        <v>11917</v>
      </c>
      <c r="B908" s="38" t="s">
        <v>17305</v>
      </c>
      <c r="C908" s="61" t="s">
        <v>4029</v>
      </c>
      <c r="D908" s="61" t="s">
        <v>2472</v>
      </c>
      <c r="E908" s="61" t="s">
        <v>24868</v>
      </c>
      <c r="F908" s="293"/>
    </row>
    <row r="909" spans="1:6" ht="30">
      <c r="A909" s="61">
        <v>11918</v>
      </c>
      <c r="B909" s="38" t="s">
        <v>17306</v>
      </c>
      <c r="C909" s="61" t="s">
        <v>4029</v>
      </c>
      <c r="D909" s="61" t="s">
        <v>2472</v>
      </c>
      <c r="E909" s="61" t="s">
        <v>14469</v>
      </c>
      <c r="F909" s="292"/>
    </row>
    <row r="910" spans="1:6" ht="45">
      <c r="A910" s="61">
        <v>37734</v>
      </c>
      <c r="B910" s="38" t="s">
        <v>17307</v>
      </c>
      <c r="C910" s="61" t="s">
        <v>4025</v>
      </c>
      <c r="D910" s="61" t="s">
        <v>2472</v>
      </c>
      <c r="E910" s="61" t="s">
        <v>17308</v>
      </c>
      <c r="F910" s="293"/>
    </row>
    <row r="911" spans="1:6" ht="45">
      <c r="A911" s="61">
        <v>42251</v>
      </c>
      <c r="B911" s="38" t="s">
        <v>17309</v>
      </c>
      <c r="C911" s="61" t="s">
        <v>4025</v>
      </c>
      <c r="D911" s="61" t="s">
        <v>2472</v>
      </c>
      <c r="E911" s="61" t="s">
        <v>17310</v>
      </c>
      <c r="F911" s="292"/>
    </row>
    <row r="912" spans="1:6" ht="45">
      <c r="A912" s="61">
        <v>37733</v>
      </c>
      <c r="B912" s="38" t="s">
        <v>17311</v>
      </c>
      <c r="C912" s="61" t="s">
        <v>4025</v>
      </c>
      <c r="D912" s="61" t="s">
        <v>2472</v>
      </c>
      <c r="E912" s="61" t="s">
        <v>17312</v>
      </c>
      <c r="F912" s="293"/>
    </row>
    <row r="913" spans="1:6" ht="45">
      <c r="A913" s="61">
        <v>37735</v>
      </c>
      <c r="B913" s="38" t="s">
        <v>17313</v>
      </c>
      <c r="C913" s="61" t="s">
        <v>4025</v>
      </c>
      <c r="D913" s="61" t="s">
        <v>2472</v>
      </c>
      <c r="E913" s="61" t="s">
        <v>17314</v>
      </c>
      <c r="F913" s="292"/>
    </row>
    <row r="914" spans="1:6" ht="45">
      <c r="A914" s="61">
        <v>41758</v>
      </c>
      <c r="B914" s="38" t="s">
        <v>17315</v>
      </c>
      <c r="C914" s="61" t="s">
        <v>4025</v>
      </c>
      <c r="D914" s="61" t="s">
        <v>2472</v>
      </c>
      <c r="E914" s="61" t="s">
        <v>29303</v>
      </c>
      <c r="F914" s="293"/>
    </row>
    <row r="915" spans="1:6" ht="60">
      <c r="A915" s="61">
        <v>5090</v>
      </c>
      <c r="B915" s="38" t="s">
        <v>17316</v>
      </c>
      <c r="C915" s="61" t="s">
        <v>4025</v>
      </c>
      <c r="D915" s="61" t="s">
        <v>4024</v>
      </c>
      <c r="E915" s="61" t="s">
        <v>10139</v>
      </c>
      <c r="F915" s="292"/>
    </row>
    <row r="916" spans="1:6" ht="60">
      <c r="A916" s="61">
        <v>5085</v>
      </c>
      <c r="B916" s="38" t="s">
        <v>17317</v>
      </c>
      <c r="C916" s="61" t="s">
        <v>4025</v>
      </c>
      <c r="D916" s="61" t="s">
        <v>2472</v>
      </c>
      <c r="E916" s="61" t="s">
        <v>29304</v>
      </c>
      <c r="F916" s="293"/>
    </row>
    <row r="917" spans="1:6" ht="30">
      <c r="A917" s="61">
        <v>38374</v>
      </c>
      <c r="B917" s="38" t="s">
        <v>17318</v>
      </c>
      <c r="C917" s="61" t="s">
        <v>4025</v>
      </c>
      <c r="D917" s="61" t="s">
        <v>2472</v>
      </c>
      <c r="E917" s="61" t="s">
        <v>29305</v>
      </c>
      <c r="F917" s="292"/>
    </row>
    <row r="918" spans="1:6" ht="45">
      <c r="A918" s="61">
        <v>20212</v>
      </c>
      <c r="B918" s="38" t="s">
        <v>17319</v>
      </c>
      <c r="C918" s="61" t="s">
        <v>4029</v>
      </c>
      <c r="D918" s="61" t="s">
        <v>2472</v>
      </c>
      <c r="E918" s="61" t="s">
        <v>22394</v>
      </c>
      <c r="F918" s="293"/>
    </row>
    <row r="919" spans="1:6" ht="45">
      <c r="A919" s="61">
        <v>4430</v>
      </c>
      <c r="B919" s="38" t="s">
        <v>17320</v>
      </c>
      <c r="C919" s="61" t="s">
        <v>4029</v>
      </c>
      <c r="D919" s="61" t="s">
        <v>4024</v>
      </c>
      <c r="E919" s="61" t="s">
        <v>13770</v>
      </c>
      <c r="F919" s="292"/>
    </row>
    <row r="920" spans="1:6" ht="45">
      <c r="A920" s="61">
        <v>4400</v>
      </c>
      <c r="B920" s="38" t="s">
        <v>17321</v>
      </c>
      <c r="C920" s="61" t="s">
        <v>4029</v>
      </c>
      <c r="D920" s="61" t="s">
        <v>2472</v>
      </c>
      <c r="E920" s="61" t="s">
        <v>25009</v>
      </c>
      <c r="F920" s="293"/>
    </row>
    <row r="921" spans="1:6" ht="45">
      <c r="A921" s="61">
        <v>4500</v>
      </c>
      <c r="B921" s="38" t="s">
        <v>17322</v>
      </c>
      <c r="C921" s="61" t="s">
        <v>4029</v>
      </c>
      <c r="D921" s="61" t="s">
        <v>2472</v>
      </c>
      <c r="E921" s="61" t="s">
        <v>16624</v>
      </c>
      <c r="F921" s="292"/>
    </row>
    <row r="922" spans="1:6" ht="45">
      <c r="A922" s="61">
        <v>4513</v>
      </c>
      <c r="B922" s="38" t="s">
        <v>17323</v>
      </c>
      <c r="C922" s="61" t="s">
        <v>4029</v>
      </c>
      <c r="D922" s="61" t="s">
        <v>2472</v>
      </c>
      <c r="E922" s="61" t="s">
        <v>8566</v>
      </c>
      <c r="F922" s="293"/>
    </row>
    <row r="923" spans="1:6" ht="30">
      <c r="A923" s="61">
        <v>4496</v>
      </c>
      <c r="B923" s="38" t="s">
        <v>17324</v>
      </c>
      <c r="C923" s="61" t="s">
        <v>4029</v>
      </c>
      <c r="D923" s="61" t="s">
        <v>2472</v>
      </c>
      <c r="E923" s="61" t="s">
        <v>9804</v>
      </c>
      <c r="F923" s="292"/>
    </row>
    <row r="924" spans="1:6" ht="30">
      <c r="A924" s="61">
        <v>11871</v>
      </c>
      <c r="B924" s="38" t="s">
        <v>17325</v>
      </c>
      <c r="C924" s="61" t="s">
        <v>4025</v>
      </c>
      <c r="D924" s="61" t="s">
        <v>4027</v>
      </c>
      <c r="E924" s="61" t="s">
        <v>29306</v>
      </c>
      <c r="F924" s="293"/>
    </row>
    <row r="925" spans="1:6" ht="30">
      <c r="A925" s="61">
        <v>34636</v>
      </c>
      <c r="B925" s="38" t="s">
        <v>17326</v>
      </c>
      <c r="C925" s="61" t="s">
        <v>4025</v>
      </c>
      <c r="D925" s="61" t="s">
        <v>4024</v>
      </c>
      <c r="E925" s="61" t="s">
        <v>29307</v>
      </c>
      <c r="F925" s="292"/>
    </row>
    <row r="926" spans="1:6" ht="30">
      <c r="A926" s="61">
        <v>34639</v>
      </c>
      <c r="B926" s="38" t="s">
        <v>17327</v>
      </c>
      <c r="C926" s="61" t="s">
        <v>4025</v>
      </c>
      <c r="D926" s="61" t="s">
        <v>2472</v>
      </c>
      <c r="E926" s="61" t="s">
        <v>29308</v>
      </c>
      <c r="F926" s="293"/>
    </row>
    <row r="927" spans="1:6" ht="30">
      <c r="A927" s="61">
        <v>34640</v>
      </c>
      <c r="B927" s="38" t="s">
        <v>17328</v>
      </c>
      <c r="C927" s="61" t="s">
        <v>4025</v>
      </c>
      <c r="D927" s="61" t="s">
        <v>2472</v>
      </c>
      <c r="E927" s="61" t="s">
        <v>29309</v>
      </c>
      <c r="F927" s="292"/>
    </row>
    <row r="928" spans="1:6" ht="30">
      <c r="A928" s="61">
        <v>34637</v>
      </c>
      <c r="B928" s="38" t="s">
        <v>17329</v>
      </c>
      <c r="C928" s="61" t="s">
        <v>4025</v>
      </c>
      <c r="D928" s="61" t="s">
        <v>2472</v>
      </c>
      <c r="E928" s="61" t="s">
        <v>29310</v>
      </c>
      <c r="F928" s="293"/>
    </row>
    <row r="929" spans="1:6" ht="30">
      <c r="A929" s="61">
        <v>34638</v>
      </c>
      <c r="B929" s="38" t="s">
        <v>17330</v>
      </c>
      <c r="C929" s="61" t="s">
        <v>4025</v>
      </c>
      <c r="D929" s="61" t="s">
        <v>2472</v>
      </c>
      <c r="E929" s="61" t="s">
        <v>29311</v>
      </c>
      <c r="F929" s="292"/>
    </row>
    <row r="930" spans="1:6" ht="30">
      <c r="A930" s="61">
        <v>11868</v>
      </c>
      <c r="B930" s="38" t="s">
        <v>17331</v>
      </c>
      <c r="C930" s="61" t="s">
        <v>4025</v>
      </c>
      <c r="D930" s="61" t="s">
        <v>4027</v>
      </c>
      <c r="E930" s="61" t="s">
        <v>29312</v>
      </c>
      <c r="F930" s="293"/>
    </row>
    <row r="931" spans="1:6" ht="30">
      <c r="A931" s="61">
        <v>37106</v>
      </c>
      <c r="B931" s="38" t="s">
        <v>17332</v>
      </c>
      <c r="C931" s="61" t="s">
        <v>4025</v>
      </c>
      <c r="D931" s="61" t="s">
        <v>4027</v>
      </c>
      <c r="E931" s="61" t="s">
        <v>29313</v>
      </c>
      <c r="F931" s="292"/>
    </row>
    <row r="932" spans="1:6" ht="30">
      <c r="A932" s="61">
        <v>11869</v>
      </c>
      <c r="B932" s="38" t="s">
        <v>17333</v>
      </c>
      <c r="C932" s="61" t="s">
        <v>4025</v>
      </c>
      <c r="D932" s="61" t="s">
        <v>4027</v>
      </c>
      <c r="E932" s="61" t="s">
        <v>29314</v>
      </c>
      <c r="F932" s="293"/>
    </row>
    <row r="933" spans="1:6" ht="30">
      <c r="A933" s="61">
        <v>37104</v>
      </c>
      <c r="B933" s="38" t="s">
        <v>17334</v>
      </c>
      <c r="C933" s="61" t="s">
        <v>4025</v>
      </c>
      <c r="D933" s="61" t="s">
        <v>4027</v>
      </c>
      <c r="E933" s="61" t="s">
        <v>29315</v>
      </c>
      <c r="F933" s="292"/>
    </row>
    <row r="934" spans="1:6" ht="30">
      <c r="A934" s="61">
        <v>37105</v>
      </c>
      <c r="B934" s="38" t="s">
        <v>17335</v>
      </c>
      <c r="C934" s="61" t="s">
        <v>4025</v>
      </c>
      <c r="D934" s="61" t="s">
        <v>4027</v>
      </c>
      <c r="E934" s="61" t="s">
        <v>29316</v>
      </c>
      <c r="F934" s="293"/>
    </row>
    <row r="935" spans="1:6" ht="45">
      <c r="A935" s="61">
        <v>1030</v>
      </c>
      <c r="B935" s="38" t="s">
        <v>17336</v>
      </c>
      <c r="C935" s="61" t="s">
        <v>4025</v>
      </c>
      <c r="D935" s="61" t="s">
        <v>4024</v>
      </c>
      <c r="E935" s="61" t="s">
        <v>29317</v>
      </c>
      <c r="F935" s="292"/>
    </row>
    <row r="936" spans="1:6" ht="45">
      <c r="A936" s="61">
        <v>11694</v>
      </c>
      <c r="B936" s="38" t="s">
        <v>17337</v>
      </c>
      <c r="C936" s="61" t="s">
        <v>4025</v>
      </c>
      <c r="D936" s="61" t="s">
        <v>2472</v>
      </c>
      <c r="E936" s="61" t="s">
        <v>29318</v>
      </c>
      <c r="F936" s="293"/>
    </row>
    <row r="937" spans="1:6" ht="60">
      <c r="A937" s="61">
        <v>35277</v>
      </c>
      <c r="B937" s="38" t="s">
        <v>17338</v>
      </c>
      <c r="C937" s="61" t="s">
        <v>4025</v>
      </c>
      <c r="D937" s="61" t="s">
        <v>2472</v>
      </c>
      <c r="E937" s="61" t="s">
        <v>29319</v>
      </c>
      <c r="F937" s="292"/>
    </row>
    <row r="938" spans="1:6" ht="105">
      <c r="A938" s="61">
        <v>10521</v>
      </c>
      <c r="B938" s="38" t="s">
        <v>17339</v>
      </c>
      <c r="C938" s="61" t="s">
        <v>4025</v>
      </c>
      <c r="D938" s="61" t="s">
        <v>2472</v>
      </c>
      <c r="E938" s="61" t="s">
        <v>29320</v>
      </c>
      <c r="F938" s="293"/>
    </row>
    <row r="939" spans="1:6" ht="105">
      <c r="A939" s="61">
        <v>10885</v>
      </c>
      <c r="B939" s="38" t="s">
        <v>17340</v>
      </c>
      <c r="C939" s="61" t="s">
        <v>4025</v>
      </c>
      <c r="D939" s="61" t="s">
        <v>2472</v>
      </c>
      <c r="E939" s="61" t="s">
        <v>29321</v>
      </c>
      <c r="F939" s="292"/>
    </row>
    <row r="940" spans="1:6" ht="105">
      <c r="A940" s="61">
        <v>20962</v>
      </c>
      <c r="B940" s="38" t="s">
        <v>17341</v>
      </c>
      <c r="C940" s="61" t="s">
        <v>4025</v>
      </c>
      <c r="D940" s="61" t="s">
        <v>4024</v>
      </c>
      <c r="E940" s="61" t="s">
        <v>29322</v>
      </c>
      <c r="F940" s="293"/>
    </row>
    <row r="941" spans="1:6" ht="105">
      <c r="A941" s="61">
        <v>20963</v>
      </c>
      <c r="B941" s="38" t="s">
        <v>17342</v>
      </c>
      <c r="C941" s="61" t="s">
        <v>4025</v>
      </c>
      <c r="D941" s="61" t="s">
        <v>2472</v>
      </c>
      <c r="E941" s="61" t="s">
        <v>29323</v>
      </c>
      <c r="F941" s="292"/>
    </row>
    <row r="942" spans="1:6">
      <c r="A942" s="61">
        <v>2555</v>
      </c>
      <c r="B942" s="38" t="s">
        <v>17343</v>
      </c>
      <c r="C942" s="61" t="s">
        <v>4025</v>
      </c>
      <c r="D942" s="61" t="s">
        <v>2472</v>
      </c>
      <c r="E942" s="61" t="s">
        <v>13381</v>
      </c>
      <c r="F942" s="293"/>
    </row>
    <row r="943" spans="1:6">
      <c r="A943" s="61">
        <v>2556</v>
      </c>
      <c r="B943" s="38" t="s">
        <v>17344</v>
      </c>
      <c r="C943" s="61" t="s">
        <v>4025</v>
      </c>
      <c r="D943" s="61" t="s">
        <v>2472</v>
      </c>
      <c r="E943" s="61" t="s">
        <v>13422</v>
      </c>
      <c r="F943" s="292"/>
    </row>
    <row r="944" spans="1:6">
      <c r="A944" s="61">
        <v>2557</v>
      </c>
      <c r="B944" s="38" t="s">
        <v>17345</v>
      </c>
      <c r="C944" s="61" t="s">
        <v>4025</v>
      </c>
      <c r="D944" s="61" t="s">
        <v>2472</v>
      </c>
      <c r="E944" s="61" t="s">
        <v>13708</v>
      </c>
      <c r="F944" s="293"/>
    </row>
    <row r="945" spans="1:6" ht="30">
      <c r="A945" s="61">
        <v>39810</v>
      </c>
      <c r="B945" s="38" t="s">
        <v>17346</v>
      </c>
      <c r="C945" s="61" t="s">
        <v>4025</v>
      </c>
      <c r="D945" s="61" t="s">
        <v>2472</v>
      </c>
      <c r="E945" s="61" t="s">
        <v>23421</v>
      </c>
      <c r="F945" s="292"/>
    </row>
    <row r="946" spans="1:6" ht="30">
      <c r="A946" s="61">
        <v>39811</v>
      </c>
      <c r="B946" s="38" t="s">
        <v>17347</v>
      </c>
      <c r="C946" s="61" t="s">
        <v>4025</v>
      </c>
      <c r="D946" s="61" t="s">
        <v>2472</v>
      </c>
      <c r="E946" s="61" t="s">
        <v>22568</v>
      </c>
      <c r="F946" s="293"/>
    </row>
    <row r="947" spans="1:6" ht="30">
      <c r="A947" s="61">
        <v>39812</v>
      </c>
      <c r="B947" s="38" t="s">
        <v>17348</v>
      </c>
      <c r="C947" s="61" t="s">
        <v>4025</v>
      </c>
      <c r="D947" s="61" t="s">
        <v>2472</v>
      </c>
      <c r="E947" s="61" t="s">
        <v>26726</v>
      </c>
      <c r="F947" s="292"/>
    </row>
    <row r="948" spans="1:6" ht="45">
      <c r="A948" s="61">
        <v>20254</v>
      </c>
      <c r="B948" s="38" t="s">
        <v>17349</v>
      </c>
      <c r="C948" s="61" t="s">
        <v>4025</v>
      </c>
      <c r="D948" s="61" t="s">
        <v>2472</v>
      </c>
      <c r="E948" s="61" t="s">
        <v>25154</v>
      </c>
      <c r="F948" s="293"/>
    </row>
    <row r="949" spans="1:6" ht="45">
      <c r="A949" s="61">
        <v>39771</v>
      </c>
      <c r="B949" s="38" t="s">
        <v>17350</v>
      </c>
      <c r="C949" s="61" t="s">
        <v>4025</v>
      </c>
      <c r="D949" s="61" t="s">
        <v>2472</v>
      </c>
      <c r="E949" s="61" t="s">
        <v>23410</v>
      </c>
      <c r="F949" s="292"/>
    </row>
    <row r="950" spans="1:6" ht="45">
      <c r="A950" s="61">
        <v>20255</v>
      </c>
      <c r="B950" s="38" t="s">
        <v>17352</v>
      </c>
      <c r="C950" s="61" t="s">
        <v>4025</v>
      </c>
      <c r="D950" s="61" t="s">
        <v>2472</v>
      </c>
      <c r="E950" s="61" t="s">
        <v>29324</v>
      </c>
      <c r="F950" s="293"/>
    </row>
    <row r="951" spans="1:6" ht="45">
      <c r="A951" s="61">
        <v>39772</v>
      </c>
      <c r="B951" s="38" t="s">
        <v>17354</v>
      </c>
      <c r="C951" s="61" t="s">
        <v>4025</v>
      </c>
      <c r="D951" s="61" t="s">
        <v>2472</v>
      </c>
      <c r="E951" s="61" t="s">
        <v>29325</v>
      </c>
      <c r="F951" s="292"/>
    </row>
    <row r="952" spans="1:6" ht="45">
      <c r="A952" s="61">
        <v>20253</v>
      </c>
      <c r="B952" s="38" t="s">
        <v>17355</v>
      </c>
      <c r="C952" s="61" t="s">
        <v>4025</v>
      </c>
      <c r="D952" s="61" t="s">
        <v>2472</v>
      </c>
      <c r="E952" s="61" t="s">
        <v>24528</v>
      </c>
      <c r="F952" s="293"/>
    </row>
    <row r="953" spans="1:6" ht="45">
      <c r="A953" s="61">
        <v>39773</v>
      </c>
      <c r="B953" s="38" t="s">
        <v>17356</v>
      </c>
      <c r="C953" s="61" t="s">
        <v>4025</v>
      </c>
      <c r="D953" s="61" t="s">
        <v>2472</v>
      </c>
      <c r="E953" s="61" t="s">
        <v>22704</v>
      </c>
      <c r="F953" s="292"/>
    </row>
    <row r="954" spans="1:6" ht="45">
      <c r="A954" s="61">
        <v>39774</v>
      </c>
      <c r="B954" s="38" t="s">
        <v>17357</v>
      </c>
      <c r="C954" s="61" t="s">
        <v>4025</v>
      </c>
      <c r="D954" s="61" t="s">
        <v>2472</v>
      </c>
      <c r="E954" s="61" t="s">
        <v>29326</v>
      </c>
      <c r="F954" s="293"/>
    </row>
    <row r="955" spans="1:6" ht="45">
      <c r="A955" s="61">
        <v>39775</v>
      </c>
      <c r="B955" s="38" t="s">
        <v>17358</v>
      </c>
      <c r="C955" s="61" t="s">
        <v>4025</v>
      </c>
      <c r="D955" s="61" t="s">
        <v>2472</v>
      </c>
      <c r="E955" s="61" t="s">
        <v>29327</v>
      </c>
      <c r="F955" s="292"/>
    </row>
    <row r="956" spans="1:6" ht="45">
      <c r="A956" s="61">
        <v>39776</v>
      </c>
      <c r="B956" s="38" t="s">
        <v>17359</v>
      </c>
      <c r="C956" s="61" t="s">
        <v>4025</v>
      </c>
      <c r="D956" s="61" t="s">
        <v>2472</v>
      </c>
      <c r="E956" s="61" t="s">
        <v>24912</v>
      </c>
      <c r="F956" s="293"/>
    </row>
    <row r="957" spans="1:6" ht="45">
      <c r="A957" s="61">
        <v>39777</v>
      </c>
      <c r="B957" s="38" t="s">
        <v>17360</v>
      </c>
      <c r="C957" s="61" t="s">
        <v>4025</v>
      </c>
      <c r="D957" s="61" t="s">
        <v>2472</v>
      </c>
      <c r="E957" s="61" t="s">
        <v>29328</v>
      </c>
      <c r="F957" s="292"/>
    </row>
    <row r="958" spans="1:6" ht="45">
      <c r="A958" s="61">
        <v>11250</v>
      </c>
      <c r="B958" s="38" t="s">
        <v>17361</v>
      </c>
      <c r="C958" s="61" t="s">
        <v>4025</v>
      </c>
      <c r="D958" s="61" t="s">
        <v>2472</v>
      </c>
      <c r="E958" s="61" t="s">
        <v>24845</v>
      </c>
      <c r="F958" s="293"/>
    </row>
    <row r="959" spans="1:6" ht="45">
      <c r="A959" s="61">
        <v>39766</v>
      </c>
      <c r="B959" s="38" t="s">
        <v>17362</v>
      </c>
      <c r="C959" s="61" t="s">
        <v>4025</v>
      </c>
      <c r="D959" s="61" t="s">
        <v>2472</v>
      </c>
      <c r="E959" s="61" t="s">
        <v>23996</v>
      </c>
      <c r="F959" s="292"/>
    </row>
    <row r="960" spans="1:6" ht="45">
      <c r="A960" s="61">
        <v>11251</v>
      </c>
      <c r="B960" s="38" t="s">
        <v>17363</v>
      </c>
      <c r="C960" s="61" t="s">
        <v>4025</v>
      </c>
      <c r="D960" s="61" t="s">
        <v>2472</v>
      </c>
      <c r="E960" s="61" t="s">
        <v>29329</v>
      </c>
      <c r="F960" s="293"/>
    </row>
    <row r="961" spans="1:6" ht="45">
      <c r="A961" s="61">
        <v>39767</v>
      </c>
      <c r="B961" s="38" t="s">
        <v>17364</v>
      </c>
      <c r="C961" s="61" t="s">
        <v>4025</v>
      </c>
      <c r="D961" s="61" t="s">
        <v>2472</v>
      </c>
      <c r="E961" s="61" t="s">
        <v>29330</v>
      </c>
      <c r="F961" s="292"/>
    </row>
    <row r="962" spans="1:6" ht="45">
      <c r="A962" s="61">
        <v>11253</v>
      </c>
      <c r="B962" s="38" t="s">
        <v>17365</v>
      </c>
      <c r="C962" s="61" t="s">
        <v>4025</v>
      </c>
      <c r="D962" s="61" t="s">
        <v>2472</v>
      </c>
      <c r="E962" s="61" t="s">
        <v>27674</v>
      </c>
      <c r="F962" s="293"/>
    </row>
    <row r="963" spans="1:6" ht="45">
      <c r="A963" s="61">
        <v>11254</v>
      </c>
      <c r="B963" s="38" t="s">
        <v>17366</v>
      </c>
      <c r="C963" s="61" t="s">
        <v>4025</v>
      </c>
      <c r="D963" s="61" t="s">
        <v>2472</v>
      </c>
      <c r="E963" s="61" t="s">
        <v>29331</v>
      </c>
      <c r="F963" s="292"/>
    </row>
    <row r="964" spans="1:6" ht="45">
      <c r="A964" s="61">
        <v>11255</v>
      </c>
      <c r="B964" s="38" t="s">
        <v>17367</v>
      </c>
      <c r="C964" s="61" t="s">
        <v>4025</v>
      </c>
      <c r="D964" s="61" t="s">
        <v>2472</v>
      </c>
      <c r="E964" s="61" t="s">
        <v>29328</v>
      </c>
      <c r="F964" s="293"/>
    </row>
    <row r="965" spans="1:6" ht="45">
      <c r="A965" s="61">
        <v>11256</v>
      </c>
      <c r="B965" s="38" t="s">
        <v>17368</v>
      </c>
      <c r="C965" s="61" t="s">
        <v>4025</v>
      </c>
      <c r="D965" s="61" t="s">
        <v>2472</v>
      </c>
      <c r="E965" s="61" t="s">
        <v>29332</v>
      </c>
      <c r="F965" s="292"/>
    </row>
    <row r="966" spans="1:6" ht="45">
      <c r="A966" s="61">
        <v>14055</v>
      </c>
      <c r="B966" s="38" t="s">
        <v>17369</v>
      </c>
      <c r="C966" s="61" t="s">
        <v>4025</v>
      </c>
      <c r="D966" s="61" t="s">
        <v>2472</v>
      </c>
      <c r="E966" s="61" t="s">
        <v>29333</v>
      </c>
      <c r="F966" s="293"/>
    </row>
    <row r="967" spans="1:6" ht="45">
      <c r="A967" s="61">
        <v>39768</v>
      </c>
      <c r="B967" s="38" t="s">
        <v>17370</v>
      </c>
      <c r="C967" s="61" t="s">
        <v>4025</v>
      </c>
      <c r="D967" s="61" t="s">
        <v>2472</v>
      </c>
      <c r="E967" s="61" t="s">
        <v>29334</v>
      </c>
      <c r="F967" s="292"/>
    </row>
    <row r="968" spans="1:6" ht="45">
      <c r="A968" s="61">
        <v>11247</v>
      </c>
      <c r="B968" s="38" t="s">
        <v>17371</v>
      </c>
      <c r="C968" s="61" t="s">
        <v>4025</v>
      </c>
      <c r="D968" s="61" t="s">
        <v>2472</v>
      </c>
      <c r="E968" s="61" t="s">
        <v>29335</v>
      </c>
      <c r="F968" s="293"/>
    </row>
    <row r="969" spans="1:6" ht="45">
      <c r="A969" s="61">
        <v>39769</v>
      </c>
      <c r="B969" s="38" t="s">
        <v>17372</v>
      </c>
      <c r="C969" s="61" t="s">
        <v>4025</v>
      </c>
      <c r="D969" s="61" t="s">
        <v>2472</v>
      </c>
      <c r="E969" s="61" t="s">
        <v>29336</v>
      </c>
      <c r="F969" s="292"/>
    </row>
    <row r="970" spans="1:6" ht="45">
      <c r="A970" s="61">
        <v>11249</v>
      </c>
      <c r="B970" s="38" t="s">
        <v>17373</v>
      </c>
      <c r="C970" s="61" t="s">
        <v>4025</v>
      </c>
      <c r="D970" s="61" t="s">
        <v>2472</v>
      </c>
      <c r="E970" s="61" t="s">
        <v>29337</v>
      </c>
      <c r="F970" s="293"/>
    </row>
    <row r="971" spans="1:6" ht="45">
      <c r="A971" s="61">
        <v>39770</v>
      </c>
      <c r="B971" s="38" t="s">
        <v>17374</v>
      </c>
      <c r="C971" s="61" t="s">
        <v>4025</v>
      </c>
      <c r="D971" s="61" t="s">
        <v>2472</v>
      </c>
      <c r="E971" s="61" t="s">
        <v>29338</v>
      </c>
      <c r="F971" s="292"/>
    </row>
    <row r="972" spans="1:6" ht="45">
      <c r="A972" s="61">
        <v>10569</v>
      </c>
      <c r="B972" s="38" t="s">
        <v>17375</v>
      </c>
      <c r="C972" s="61" t="s">
        <v>4025</v>
      </c>
      <c r="D972" s="61" t="s">
        <v>2472</v>
      </c>
      <c r="E972" s="61" t="s">
        <v>24768</v>
      </c>
      <c r="F972" s="293"/>
    </row>
    <row r="973" spans="1:6" ht="30">
      <c r="A973" s="61">
        <v>1872</v>
      </c>
      <c r="B973" s="38" t="s">
        <v>17376</v>
      </c>
      <c r="C973" s="61" t="s">
        <v>4025</v>
      </c>
      <c r="D973" s="61" t="s">
        <v>2472</v>
      </c>
      <c r="E973" s="61" t="s">
        <v>13776</v>
      </c>
      <c r="F973" s="292"/>
    </row>
    <row r="974" spans="1:6" ht="30">
      <c r="A974" s="61">
        <v>1873</v>
      </c>
      <c r="B974" s="38" t="s">
        <v>17377</v>
      </c>
      <c r="C974" s="61" t="s">
        <v>4025</v>
      </c>
      <c r="D974" s="61" t="s">
        <v>2472</v>
      </c>
      <c r="E974" s="61" t="s">
        <v>18064</v>
      </c>
      <c r="F974" s="293"/>
    </row>
    <row r="975" spans="1:6" ht="60">
      <c r="A975" s="61">
        <v>39693</v>
      </c>
      <c r="B975" s="38" t="s">
        <v>17378</v>
      </c>
      <c r="C975" s="61" t="s">
        <v>4025</v>
      </c>
      <c r="D975" s="61" t="s">
        <v>2472</v>
      </c>
      <c r="E975" s="61" t="s">
        <v>29339</v>
      </c>
      <c r="F975" s="292"/>
    </row>
    <row r="976" spans="1:6" ht="45">
      <c r="A976" s="61">
        <v>39692</v>
      </c>
      <c r="B976" s="38" t="s">
        <v>17379</v>
      </c>
      <c r="C976" s="61" t="s">
        <v>4025</v>
      </c>
      <c r="D976" s="61" t="s">
        <v>2472</v>
      </c>
      <c r="E976" s="61" t="s">
        <v>29340</v>
      </c>
      <c r="F976" s="293"/>
    </row>
    <row r="977" spans="1:6" ht="45">
      <c r="A977" s="61">
        <v>39681</v>
      </c>
      <c r="B977" s="38" t="s">
        <v>17380</v>
      </c>
      <c r="C977" s="61" t="s">
        <v>4025</v>
      </c>
      <c r="D977" s="61" t="s">
        <v>2472</v>
      </c>
      <c r="E977" s="61" t="s">
        <v>29341</v>
      </c>
      <c r="F977" s="292"/>
    </row>
    <row r="978" spans="1:6" ht="45">
      <c r="A978" s="61">
        <v>39680</v>
      </c>
      <c r="B978" s="38" t="s">
        <v>17381</v>
      </c>
      <c r="C978" s="61" t="s">
        <v>4025</v>
      </c>
      <c r="D978" s="61" t="s">
        <v>2472</v>
      </c>
      <c r="E978" s="61" t="s">
        <v>27649</v>
      </c>
      <c r="F978" s="293"/>
    </row>
    <row r="979" spans="1:6" ht="45">
      <c r="A979" s="61">
        <v>39682</v>
      </c>
      <c r="B979" s="38" t="s">
        <v>17382</v>
      </c>
      <c r="C979" s="61" t="s">
        <v>4025</v>
      </c>
      <c r="D979" s="61" t="s">
        <v>2472</v>
      </c>
      <c r="E979" s="61" t="s">
        <v>29342</v>
      </c>
      <c r="F979" s="292"/>
    </row>
    <row r="980" spans="1:6" ht="60">
      <c r="A980" s="61">
        <v>39685</v>
      </c>
      <c r="B980" s="38" t="s">
        <v>17383</v>
      </c>
      <c r="C980" s="61" t="s">
        <v>4025</v>
      </c>
      <c r="D980" s="61" t="s">
        <v>2472</v>
      </c>
      <c r="E980" s="61" t="s">
        <v>29343</v>
      </c>
      <c r="F980" s="293"/>
    </row>
    <row r="981" spans="1:6" ht="60">
      <c r="A981" s="61">
        <v>39687</v>
      </c>
      <c r="B981" s="38" t="s">
        <v>17384</v>
      </c>
      <c r="C981" s="61" t="s">
        <v>4025</v>
      </c>
      <c r="D981" s="61" t="s">
        <v>2472</v>
      </c>
      <c r="E981" s="61" t="s">
        <v>29344</v>
      </c>
      <c r="F981" s="292"/>
    </row>
    <row r="982" spans="1:6" ht="45">
      <c r="A982" s="61">
        <v>3280</v>
      </c>
      <c r="B982" s="38" t="s">
        <v>17385</v>
      </c>
      <c r="C982" s="61" t="s">
        <v>4025</v>
      </c>
      <c r="D982" s="61" t="s">
        <v>2472</v>
      </c>
      <c r="E982" s="61" t="s">
        <v>23790</v>
      </c>
      <c r="F982" s="293"/>
    </row>
    <row r="983" spans="1:6" ht="30">
      <c r="A983" s="61">
        <v>11881</v>
      </c>
      <c r="B983" s="38" t="s">
        <v>17386</v>
      </c>
      <c r="C983" s="61" t="s">
        <v>4025</v>
      </c>
      <c r="D983" s="61" t="s">
        <v>2472</v>
      </c>
      <c r="E983" s="61" t="s">
        <v>23791</v>
      </c>
      <c r="F983" s="292"/>
    </row>
    <row r="984" spans="1:6" ht="45">
      <c r="A984" s="61">
        <v>34641</v>
      </c>
      <c r="B984" s="38" t="s">
        <v>17387</v>
      </c>
      <c r="C984" s="61" t="s">
        <v>4025</v>
      </c>
      <c r="D984" s="61" t="s">
        <v>2472</v>
      </c>
      <c r="E984" s="61" t="s">
        <v>22546</v>
      </c>
      <c r="F984" s="293"/>
    </row>
    <row r="985" spans="1:6" ht="45">
      <c r="A985" s="61">
        <v>34643</v>
      </c>
      <c r="B985" s="38" t="s">
        <v>17388</v>
      </c>
      <c r="C985" s="61" t="s">
        <v>4025</v>
      </c>
      <c r="D985" s="61" t="s">
        <v>2472</v>
      </c>
      <c r="E985" s="61" t="s">
        <v>13897</v>
      </c>
      <c r="F985" s="292"/>
    </row>
    <row r="986" spans="1:6" ht="30">
      <c r="A986" s="61">
        <v>3278</v>
      </c>
      <c r="B986" s="38" t="s">
        <v>17389</v>
      </c>
      <c r="C986" s="61" t="s">
        <v>4025</v>
      </c>
      <c r="D986" s="61" t="s">
        <v>2472</v>
      </c>
      <c r="E986" s="61" t="s">
        <v>23623</v>
      </c>
      <c r="F986" s="293"/>
    </row>
    <row r="987" spans="1:6" ht="45">
      <c r="A987" s="61">
        <v>3279</v>
      </c>
      <c r="B987" s="38" t="s">
        <v>17390</v>
      </c>
      <c r="C987" s="61" t="s">
        <v>4025</v>
      </c>
      <c r="D987" s="61" t="s">
        <v>2472</v>
      </c>
      <c r="E987" s="61" t="s">
        <v>23792</v>
      </c>
      <c r="F987" s="292"/>
    </row>
    <row r="988" spans="1:6" ht="60">
      <c r="A988" s="61">
        <v>1062</v>
      </c>
      <c r="B988" s="38" t="s">
        <v>17391</v>
      </c>
      <c r="C988" s="61" t="s">
        <v>4025</v>
      </c>
      <c r="D988" s="61" t="s">
        <v>4024</v>
      </c>
      <c r="E988" s="61" t="s">
        <v>29345</v>
      </c>
      <c r="F988" s="293"/>
    </row>
    <row r="989" spans="1:6" ht="60">
      <c r="A989" s="61">
        <v>39686</v>
      </c>
      <c r="B989" s="38" t="s">
        <v>17393</v>
      </c>
      <c r="C989" s="61" t="s">
        <v>4025</v>
      </c>
      <c r="D989" s="61" t="s">
        <v>2472</v>
      </c>
      <c r="E989" s="61" t="s">
        <v>29346</v>
      </c>
      <c r="F989" s="292"/>
    </row>
    <row r="990" spans="1:6" ht="60">
      <c r="A990" s="61">
        <v>39683</v>
      </c>
      <c r="B990" s="38" t="s">
        <v>17394</v>
      </c>
      <c r="C990" s="61" t="s">
        <v>4025</v>
      </c>
      <c r="D990" s="61" t="s">
        <v>2472</v>
      </c>
      <c r="E990" s="61" t="s">
        <v>23591</v>
      </c>
      <c r="F990" s="293"/>
    </row>
    <row r="991" spans="1:6" ht="45">
      <c r="A991" s="61">
        <v>1871</v>
      </c>
      <c r="B991" s="38" t="s">
        <v>17395</v>
      </c>
      <c r="C991" s="61" t="s">
        <v>4025</v>
      </c>
      <c r="D991" s="61" t="s">
        <v>2472</v>
      </c>
      <c r="E991" s="61" t="s">
        <v>12572</v>
      </c>
      <c r="F991" s="292"/>
    </row>
    <row r="992" spans="1:6" ht="45">
      <c r="A992" s="61">
        <v>12001</v>
      </c>
      <c r="B992" s="38" t="s">
        <v>17396</v>
      </c>
      <c r="C992" s="61" t="s">
        <v>4025</v>
      </c>
      <c r="D992" s="61" t="s">
        <v>2472</v>
      </c>
      <c r="E992" s="61" t="s">
        <v>16805</v>
      </c>
      <c r="F992" s="293"/>
    </row>
    <row r="993" spans="1:6" ht="30">
      <c r="A993" s="61">
        <v>11882</v>
      </c>
      <c r="B993" s="38" t="s">
        <v>17397</v>
      </c>
      <c r="C993" s="61" t="s">
        <v>4025</v>
      </c>
      <c r="D993" s="61" t="s">
        <v>2472</v>
      </c>
      <c r="E993" s="61" t="s">
        <v>23623</v>
      </c>
      <c r="F993" s="292"/>
    </row>
    <row r="994" spans="1:6" ht="60">
      <c r="A994" s="61">
        <v>39689</v>
      </c>
      <c r="B994" s="38" t="s">
        <v>17398</v>
      </c>
      <c r="C994" s="61" t="s">
        <v>4025</v>
      </c>
      <c r="D994" s="61" t="s">
        <v>2472</v>
      </c>
      <c r="E994" s="61" t="s">
        <v>29347</v>
      </c>
      <c r="F994" s="293"/>
    </row>
    <row r="995" spans="1:6" ht="60">
      <c r="A995" s="61">
        <v>39688</v>
      </c>
      <c r="B995" s="38" t="s">
        <v>17399</v>
      </c>
      <c r="C995" s="61" t="s">
        <v>4025</v>
      </c>
      <c r="D995" s="61" t="s">
        <v>2472</v>
      </c>
      <c r="E995" s="61" t="s">
        <v>29348</v>
      </c>
      <c r="F995" s="292"/>
    </row>
    <row r="996" spans="1:6" ht="60">
      <c r="A996" s="61">
        <v>1068</v>
      </c>
      <c r="B996" s="38" t="s">
        <v>17400</v>
      </c>
      <c r="C996" s="61" t="s">
        <v>4025</v>
      </c>
      <c r="D996" s="61" t="s">
        <v>2472</v>
      </c>
      <c r="E996" s="61" t="s">
        <v>29349</v>
      </c>
      <c r="F996" s="293"/>
    </row>
    <row r="997" spans="1:6" ht="60">
      <c r="A997" s="61">
        <v>39690</v>
      </c>
      <c r="B997" s="38" t="s">
        <v>17401</v>
      </c>
      <c r="C997" s="61" t="s">
        <v>4025</v>
      </c>
      <c r="D997" s="61" t="s">
        <v>2472</v>
      </c>
      <c r="E997" s="61" t="s">
        <v>29350</v>
      </c>
      <c r="F997" s="292"/>
    </row>
    <row r="998" spans="1:6" ht="60">
      <c r="A998" s="61">
        <v>39691</v>
      </c>
      <c r="B998" s="38" t="s">
        <v>17402</v>
      </c>
      <c r="C998" s="61" t="s">
        <v>4025</v>
      </c>
      <c r="D998" s="61" t="s">
        <v>2472</v>
      </c>
      <c r="E998" s="61" t="s">
        <v>29351</v>
      </c>
      <c r="F998" s="293"/>
    </row>
    <row r="999" spans="1:6" ht="45">
      <c r="A999" s="61">
        <v>39808</v>
      </c>
      <c r="B999" s="38" t="s">
        <v>17403</v>
      </c>
      <c r="C999" s="61" t="s">
        <v>4025</v>
      </c>
      <c r="D999" s="61" t="s">
        <v>2472</v>
      </c>
      <c r="E999" s="61" t="s">
        <v>24950</v>
      </c>
      <c r="F999" s="292"/>
    </row>
    <row r="1000" spans="1:6" ht="45">
      <c r="A1000" s="61">
        <v>39809</v>
      </c>
      <c r="B1000" s="38" t="s">
        <v>17404</v>
      </c>
      <c r="C1000" s="61" t="s">
        <v>4025</v>
      </c>
      <c r="D1000" s="61" t="s">
        <v>2472</v>
      </c>
      <c r="E1000" s="61" t="s">
        <v>26616</v>
      </c>
      <c r="F1000" s="293"/>
    </row>
    <row r="1001" spans="1:6" ht="30">
      <c r="A1001" s="61">
        <v>11713</v>
      </c>
      <c r="B1001" s="38" t="s">
        <v>17405</v>
      </c>
      <c r="C1001" s="61" t="s">
        <v>4025</v>
      </c>
      <c r="D1001" s="61" t="s">
        <v>2472</v>
      </c>
      <c r="E1001" s="61" t="s">
        <v>29352</v>
      </c>
      <c r="F1001" s="292"/>
    </row>
    <row r="1002" spans="1:6" ht="30">
      <c r="A1002" s="61">
        <v>11716</v>
      </c>
      <c r="B1002" s="38" t="s">
        <v>17406</v>
      </c>
      <c r="C1002" s="61" t="s">
        <v>4025</v>
      </c>
      <c r="D1002" s="61" t="s">
        <v>2472</v>
      </c>
      <c r="E1002" s="61" t="s">
        <v>14463</v>
      </c>
      <c r="F1002" s="293"/>
    </row>
    <row r="1003" spans="1:6" ht="30">
      <c r="A1003" s="61">
        <v>5103</v>
      </c>
      <c r="B1003" s="38" t="s">
        <v>17407</v>
      </c>
      <c r="C1003" s="61" t="s">
        <v>4025</v>
      </c>
      <c r="D1003" s="61" t="s">
        <v>2472</v>
      </c>
      <c r="E1003" s="61" t="s">
        <v>23571</v>
      </c>
      <c r="F1003" s="292"/>
    </row>
    <row r="1004" spans="1:6" ht="30">
      <c r="A1004" s="61">
        <v>11712</v>
      </c>
      <c r="B1004" s="38" t="s">
        <v>17408</v>
      </c>
      <c r="C1004" s="61" t="s">
        <v>4025</v>
      </c>
      <c r="D1004" s="61" t="s">
        <v>4024</v>
      </c>
      <c r="E1004" s="61" t="s">
        <v>29353</v>
      </c>
      <c r="F1004" s="293"/>
    </row>
    <row r="1005" spans="1:6" ht="30">
      <c r="A1005" s="61">
        <v>11717</v>
      </c>
      <c r="B1005" s="38" t="s">
        <v>17409</v>
      </c>
      <c r="C1005" s="61" t="s">
        <v>4025</v>
      </c>
      <c r="D1005" s="61" t="s">
        <v>2472</v>
      </c>
      <c r="E1005" s="61" t="s">
        <v>13911</v>
      </c>
      <c r="F1005" s="292"/>
    </row>
    <row r="1006" spans="1:6" ht="30">
      <c r="A1006" s="61">
        <v>11714</v>
      </c>
      <c r="B1006" s="38" t="s">
        <v>17411</v>
      </c>
      <c r="C1006" s="61" t="s">
        <v>4025</v>
      </c>
      <c r="D1006" s="61" t="s">
        <v>2472</v>
      </c>
      <c r="E1006" s="61" t="s">
        <v>29081</v>
      </c>
      <c r="F1006" s="293"/>
    </row>
    <row r="1007" spans="1:6" ht="30">
      <c r="A1007" s="61">
        <v>11715</v>
      </c>
      <c r="B1007" s="38" t="s">
        <v>17412</v>
      </c>
      <c r="C1007" s="61" t="s">
        <v>4025</v>
      </c>
      <c r="D1007" s="61" t="s">
        <v>2472</v>
      </c>
      <c r="E1007" s="61" t="s">
        <v>25561</v>
      </c>
      <c r="F1007" s="292"/>
    </row>
    <row r="1008" spans="1:6" ht="45">
      <c r="A1008" s="61">
        <v>11880</v>
      </c>
      <c r="B1008" s="38" t="s">
        <v>17413</v>
      </c>
      <c r="C1008" s="61" t="s">
        <v>4025</v>
      </c>
      <c r="D1008" s="61" t="s">
        <v>2472</v>
      </c>
      <c r="E1008" s="61" t="s">
        <v>29354</v>
      </c>
      <c r="F1008" s="293"/>
    </row>
    <row r="1009" spans="1:6">
      <c r="A1009" s="61">
        <v>1106</v>
      </c>
      <c r="B1009" s="38" t="s">
        <v>17414</v>
      </c>
      <c r="C1009" s="61" t="s">
        <v>4030</v>
      </c>
      <c r="D1009" s="61" t="s">
        <v>4024</v>
      </c>
      <c r="E1009" s="61" t="s">
        <v>8043</v>
      </c>
      <c r="F1009" s="292"/>
    </row>
    <row r="1010" spans="1:6">
      <c r="A1010" s="61">
        <v>11161</v>
      </c>
      <c r="B1010" s="38" t="s">
        <v>17415</v>
      </c>
      <c r="C1010" s="61" t="s">
        <v>4030</v>
      </c>
      <c r="D1010" s="61" t="s">
        <v>2472</v>
      </c>
      <c r="E1010" s="61" t="s">
        <v>13703</v>
      </c>
      <c r="F1010" s="293"/>
    </row>
    <row r="1011" spans="1:6" ht="30">
      <c r="A1011" s="61">
        <v>1107</v>
      </c>
      <c r="B1011" s="38" t="s">
        <v>17416</v>
      </c>
      <c r="C1011" s="61" t="s">
        <v>4030</v>
      </c>
      <c r="D1011" s="61" t="s">
        <v>2472</v>
      </c>
      <c r="E1011" s="61" t="s">
        <v>13728</v>
      </c>
      <c r="F1011" s="292"/>
    </row>
    <row r="1012" spans="1:6">
      <c r="A1012" s="61">
        <v>4758</v>
      </c>
      <c r="B1012" s="38" t="s">
        <v>17417</v>
      </c>
      <c r="C1012" s="61" t="s">
        <v>4023</v>
      </c>
      <c r="D1012" s="61" t="s">
        <v>2472</v>
      </c>
      <c r="E1012" s="61" t="s">
        <v>23598</v>
      </c>
      <c r="F1012" s="293"/>
    </row>
    <row r="1013" spans="1:6">
      <c r="A1013" s="61">
        <v>41080</v>
      </c>
      <c r="B1013" s="38" t="s">
        <v>17418</v>
      </c>
      <c r="C1013" s="61" t="s">
        <v>4034</v>
      </c>
      <c r="D1013" s="61" t="s">
        <v>2472</v>
      </c>
      <c r="E1013" s="61" t="s">
        <v>29355</v>
      </c>
      <c r="F1013" s="292"/>
    </row>
    <row r="1014" spans="1:6" ht="30">
      <c r="A1014" s="61">
        <v>25963</v>
      </c>
      <c r="B1014" s="38" t="s">
        <v>17419</v>
      </c>
      <c r="C1014" s="61" t="s">
        <v>4030</v>
      </c>
      <c r="D1014" s="61" t="s">
        <v>2472</v>
      </c>
      <c r="E1014" s="61" t="s">
        <v>8899</v>
      </c>
      <c r="F1014" s="293"/>
    </row>
    <row r="1015" spans="1:6">
      <c r="A1015" s="61">
        <v>4759</v>
      </c>
      <c r="B1015" s="38" t="s">
        <v>17420</v>
      </c>
      <c r="C1015" s="61" t="s">
        <v>4023</v>
      </c>
      <c r="D1015" s="61" t="s">
        <v>2472</v>
      </c>
      <c r="E1015" s="61" t="s">
        <v>27445</v>
      </c>
      <c r="F1015" s="292"/>
    </row>
    <row r="1016" spans="1:6">
      <c r="A1016" s="61">
        <v>41068</v>
      </c>
      <c r="B1016" s="38" t="s">
        <v>17421</v>
      </c>
      <c r="C1016" s="61" t="s">
        <v>4034</v>
      </c>
      <c r="D1016" s="61" t="s">
        <v>2472</v>
      </c>
      <c r="E1016" s="61" t="s">
        <v>29356</v>
      </c>
      <c r="F1016" s="293"/>
    </row>
    <row r="1017" spans="1:6" ht="30">
      <c r="A1017" s="61">
        <v>1108</v>
      </c>
      <c r="B1017" s="38" t="s">
        <v>17422</v>
      </c>
      <c r="C1017" s="61" t="s">
        <v>4029</v>
      </c>
      <c r="D1017" s="61" t="s">
        <v>2472</v>
      </c>
      <c r="E1017" s="61" t="s">
        <v>29357</v>
      </c>
      <c r="F1017" s="292"/>
    </row>
    <row r="1018" spans="1:6" ht="30">
      <c r="A1018" s="61">
        <v>1117</v>
      </c>
      <c r="B1018" s="38" t="s">
        <v>17423</v>
      </c>
      <c r="C1018" s="61" t="s">
        <v>4029</v>
      </c>
      <c r="D1018" s="61" t="s">
        <v>2472</v>
      </c>
      <c r="E1018" s="61" t="s">
        <v>23991</v>
      </c>
      <c r="F1018" s="293"/>
    </row>
    <row r="1019" spans="1:6" ht="30">
      <c r="A1019" s="61">
        <v>1118</v>
      </c>
      <c r="B1019" s="38" t="s">
        <v>17424</v>
      </c>
      <c r="C1019" s="61" t="s">
        <v>4029</v>
      </c>
      <c r="D1019" s="61" t="s">
        <v>2472</v>
      </c>
      <c r="E1019" s="61" t="s">
        <v>24806</v>
      </c>
      <c r="F1019" s="292"/>
    </row>
    <row r="1020" spans="1:6" ht="30">
      <c r="A1020" s="61">
        <v>1110</v>
      </c>
      <c r="B1020" s="38" t="s">
        <v>17425</v>
      </c>
      <c r="C1020" s="61" t="s">
        <v>4029</v>
      </c>
      <c r="D1020" s="61" t="s">
        <v>2472</v>
      </c>
      <c r="E1020" s="61" t="s">
        <v>24806</v>
      </c>
      <c r="F1020" s="293"/>
    </row>
    <row r="1021" spans="1:6" ht="45">
      <c r="A1021" s="61">
        <v>12618</v>
      </c>
      <c r="B1021" s="38" t="s">
        <v>17426</v>
      </c>
      <c r="C1021" s="61" t="s">
        <v>4025</v>
      </c>
      <c r="D1021" s="61" t="s">
        <v>4027</v>
      </c>
      <c r="E1021" s="61" t="s">
        <v>24334</v>
      </c>
      <c r="F1021" s="292"/>
    </row>
    <row r="1022" spans="1:6" ht="45">
      <c r="A1022" s="61">
        <v>40871</v>
      </c>
      <c r="B1022" s="38" t="s">
        <v>17427</v>
      </c>
      <c r="C1022" s="61" t="s">
        <v>4029</v>
      </c>
      <c r="D1022" s="61" t="s">
        <v>2472</v>
      </c>
      <c r="E1022" s="61" t="s">
        <v>29358</v>
      </c>
      <c r="F1022" s="293"/>
    </row>
    <row r="1023" spans="1:6" ht="45">
      <c r="A1023" s="61">
        <v>40869</v>
      </c>
      <c r="B1023" s="38" t="s">
        <v>17428</v>
      </c>
      <c r="C1023" s="61" t="s">
        <v>4029</v>
      </c>
      <c r="D1023" s="61" t="s">
        <v>2472</v>
      </c>
      <c r="E1023" s="61" t="s">
        <v>25119</v>
      </c>
      <c r="F1023" s="292"/>
    </row>
    <row r="1024" spans="1:6" ht="45">
      <c r="A1024" s="61">
        <v>40870</v>
      </c>
      <c r="B1024" s="38" t="s">
        <v>17429</v>
      </c>
      <c r="C1024" s="61" t="s">
        <v>4029</v>
      </c>
      <c r="D1024" s="61" t="s">
        <v>2472</v>
      </c>
      <c r="E1024" s="61" t="s">
        <v>29359</v>
      </c>
      <c r="F1024" s="293"/>
    </row>
    <row r="1025" spans="1:6" ht="30">
      <c r="A1025" s="61">
        <v>1109</v>
      </c>
      <c r="B1025" s="38" t="s">
        <v>17430</v>
      </c>
      <c r="C1025" s="61" t="s">
        <v>4029</v>
      </c>
      <c r="D1025" s="61" t="s">
        <v>2472</v>
      </c>
      <c r="E1025" s="61" t="s">
        <v>13715</v>
      </c>
      <c r="F1025" s="292"/>
    </row>
    <row r="1026" spans="1:6" ht="30">
      <c r="A1026" s="61">
        <v>1119</v>
      </c>
      <c r="B1026" s="38" t="s">
        <v>17432</v>
      </c>
      <c r="C1026" s="61" t="s">
        <v>4029</v>
      </c>
      <c r="D1026" s="61" t="s">
        <v>2472</v>
      </c>
      <c r="E1026" s="61" t="s">
        <v>23412</v>
      </c>
      <c r="F1026" s="293"/>
    </row>
    <row r="1027" spans="1:6" ht="45">
      <c r="A1027" s="61">
        <v>13115</v>
      </c>
      <c r="B1027" s="38" t="s">
        <v>17434</v>
      </c>
      <c r="C1027" s="61" t="s">
        <v>4029</v>
      </c>
      <c r="D1027" s="61" t="s">
        <v>2472</v>
      </c>
      <c r="E1027" s="61" t="s">
        <v>23572</v>
      </c>
      <c r="F1027" s="292"/>
    </row>
    <row r="1028" spans="1:6" ht="45">
      <c r="A1028" s="61">
        <v>10541</v>
      </c>
      <c r="B1028" s="38" t="s">
        <v>17435</v>
      </c>
      <c r="C1028" s="61" t="s">
        <v>4029</v>
      </c>
      <c r="D1028" s="61" t="s">
        <v>2472</v>
      </c>
      <c r="E1028" s="61" t="s">
        <v>25792</v>
      </c>
      <c r="F1028" s="293"/>
    </row>
    <row r="1029" spans="1:6" ht="45">
      <c r="A1029" s="61">
        <v>10543</v>
      </c>
      <c r="B1029" s="38" t="s">
        <v>17436</v>
      </c>
      <c r="C1029" s="61" t="s">
        <v>4029</v>
      </c>
      <c r="D1029" s="61" t="s">
        <v>2472</v>
      </c>
      <c r="E1029" s="61" t="s">
        <v>29360</v>
      </c>
      <c r="F1029" s="292"/>
    </row>
    <row r="1030" spans="1:6" ht="45">
      <c r="A1030" s="61">
        <v>10544</v>
      </c>
      <c r="B1030" s="38" t="s">
        <v>17437</v>
      </c>
      <c r="C1030" s="61" t="s">
        <v>4029</v>
      </c>
      <c r="D1030" s="61" t="s">
        <v>2472</v>
      </c>
      <c r="E1030" s="61" t="s">
        <v>29361</v>
      </c>
      <c r="F1030" s="293"/>
    </row>
    <row r="1031" spans="1:6" ht="45">
      <c r="A1031" s="61">
        <v>10545</v>
      </c>
      <c r="B1031" s="38" t="s">
        <v>17438</v>
      </c>
      <c r="C1031" s="61" t="s">
        <v>4029</v>
      </c>
      <c r="D1031" s="61" t="s">
        <v>2472</v>
      </c>
      <c r="E1031" s="61" t="s">
        <v>23816</v>
      </c>
      <c r="F1031" s="292"/>
    </row>
    <row r="1032" spans="1:6" ht="45">
      <c r="A1032" s="61">
        <v>10542</v>
      </c>
      <c r="B1032" s="38" t="s">
        <v>17439</v>
      </c>
      <c r="C1032" s="61" t="s">
        <v>4029</v>
      </c>
      <c r="D1032" s="61" t="s">
        <v>2472</v>
      </c>
      <c r="E1032" s="61" t="s">
        <v>24575</v>
      </c>
      <c r="F1032" s="293"/>
    </row>
    <row r="1033" spans="1:6" ht="30">
      <c r="A1033" s="61">
        <v>38365</v>
      </c>
      <c r="B1033" s="38" t="s">
        <v>17440</v>
      </c>
      <c r="C1033" s="61" t="s">
        <v>4026</v>
      </c>
      <c r="D1033" s="61" t="s">
        <v>2472</v>
      </c>
      <c r="E1033" s="61" t="s">
        <v>13778</v>
      </c>
      <c r="F1033" s="292"/>
    </row>
    <row r="1034" spans="1:6" ht="60">
      <c r="A1034" s="61">
        <v>37745</v>
      </c>
      <c r="B1034" s="38" t="s">
        <v>17441</v>
      </c>
      <c r="C1034" s="61" t="s">
        <v>4025</v>
      </c>
      <c r="D1034" s="61" t="s">
        <v>4024</v>
      </c>
      <c r="E1034" s="61" t="s">
        <v>29362</v>
      </c>
      <c r="F1034" s="293"/>
    </row>
    <row r="1035" spans="1:6" ht="60">
      <c r="A1035" s="61">
        <v>37754</v>
      </c>
      <c r="B1035" s="38" t="s">
        <v>17442</v>
      </c>
      <c r="C1035" s="61" t="s">
        <v>4025</v>
      </c>
      <c r="D1035" s="61" t="s">
        <v>2472</v>
      </c>
      <c r="E1035" s="61" t="s">
        <v>29363</v>
      </c>
      <c r="F1035" s="292"/>
    </row>
    <row r="1036" spans="1:6" ht="60">
      <c r="A1036" s="61">
        <v>37748</v>
      </c>
      <c r="B1036" s="38" t="s">
        <v>17443</v>
      </c>
      <c r="C1036" s="61" t="s">
        <v>4025</v>
      </c>
      <c r="D1036" s="61" t="s">
        <v>2472</v>
      </c>
      <c r="E1036" s="61" t="s">
        <v>29364</v>
      </c>
      <c r="F1036" s="293"/>
    </row>
    <row r="1037" spans="1:6" ht="75">
      <c r="A1037" s="61">
        <v>37761</v>
      </c>
      <c r="B1037" s="38" t="s">
        <v>17444</v>
      </c>
      <c r="C1037" s="61" t="s">
        <v>4025</v>
      </c>
      <c r="D1037" s="61" t="s">
        <v>2472</v>
      </c>
      <c r="E1037" s="61" t="s">
        <v>29365</v>
      </c>
      <c r="F1037" s="292"/>
    </row>
    <row r="1038" spans="1:6" ht="75">
      <c r="A1038" s="61">
        <v>37757</v>
      </c>
      <c r="B1038" s="38" t="s">
        <v>17445</v>
      </c>
      <c r="C1038" s="61" t="s">
        <v>4025</v>
      </c>
      <c r="D1038" s="61" t="s">
        <v>2472</v>
      </c>
      <c r="E1038" s="61" t="s">
        <v>29366</v>
      </c>
      <c r="F1038" s="293"/>
    </row>
    <row r="1039" spans="1:6" ht="75">
      <c r="A1039" s="61">
        <v>37759</v>
      </c>
      <c r="B1039" s="38" t="s">
        <v>17446</v>
      </c>
      <c r="C1039" s="61" t="s">
        <v>4025</v>
      </c>
      <c r="D1039" s="61" t="s">
        <v>2472</v>
      </c>
      <c r="E1039" s="61" t="s">
        <v>29367</v>
      </c>
      <c r="F1039" s="292"/>
    </row>
    <row r="1040" spans="1:6" ht="75">
      <c r="A1040" s="61">
        <v>37766</v>
      </c>
      <c r="B1040" s="38" t="s">
        <v>17447</v>
      </c>
      <c r="C1040" s="61" t="s">
        <v>4025</v>
      </c>
      <c r="D1040" s="61" t="s">
        <v>2472</v>
      </c>
      <c r="E1040" s="61" t="s">
        <v>29368</v>
      </c>
      <c r="F1040" s="293"/>
    </row>
    <row r="1041" spans="1:6" ht="75">
      <c r="A1041" s="61">
        <v>37752</v>
      </c>
      <c r="B1041" s="38" t="s">
        <v>17448</v>
      </c>
      <c r="C1041" s="61" t="s">
        <v>4025</v>
      </c>
      <c r="D1041" s="61" t="s">
        <v>2472</v>
      </c>
      <c r="E1041" s="61" t="s">
        <v>29369</v>
      </c>
      <c r="F1041" s="292"/>
    </row>
    <row r="1042" spans="1:6" ht="75">
      <c r="A1042" s="61">
        <v>37760</v>
      </c>
      <c r="B1042" s="38" t="s">
        <v>17449</v>
      </c>
      <c r="C1042" s="61" t="s">
        <v>4025</v>
      </c>
      <c r="D1042" s="61" t="s">
        <v>2472</v>
      </c>
      <c r="E1042" s="61" t="s">
        <v>29370</v>
      </c>
      <c r="F1042" s="293"/>
    </row>
    <row r="1043" spans="1:6" ht="60">
      <c r="A1043" s="61">
        <v>37765</v>
      </c>
      <c r="B1043" s="38" t="s">
        <v>17450</v>
      </c>
      <c r="C1043" s="61" t="s">
        <v>4025</v>
      </c>
      <c r="D1043" s="61" t="s">
        <v>2472</v>
      </c>
      <c r="E1043" s="61" t="s">
        <v>29371</v>
      </c>
      <c r="F1043" s="292"/>
    </row>
    <row r="1044" spans="1:6" ht="60">
      <c r="A1044" s="61">
        <v>37746</v>
      </c>
      <c r="B1044" s="38" t="s">
        <v>17451</v>
      </c>
      <c r="C1044" s="61" t="s">
        <v>4025</v>
      </c>
      <c r="D1044" s="61" t="s">
        <v>2472</v>
      </c>
      <c r="E1044" s="61" t="s">
        <v>29372</v>
      </c>
      <c r="F1044" s="293"/>
    </row>
    <row r="1045" spans="1:6" ht="60">
      <c r="A1045" s="61">
        <v>37750</v>
      </c>
      <c r="B1045" s="38" t="s">
        <v>17452</v>
      </c>
      <c r="C1045" s="61" t="s">
        <v>4025</v>
      </c>
      <c r="D1045" s="61" t="s">
        <v>2472</v>
      </c>
      <c r="E1045" s="61" t="s">
        <v>29373</v>
      </c>
      <c r="F1045" s="292"/>
    </row>
    <row r="1046" spans="1:6" ht="60">
      <c r="A1046" s="61">
        <v>37753</v>
      </c>
      <c r="B1046" s="38" t="s">
        <v>17453</v>
      </c>
      <c r="C1046" s="61" t="s">
        <v>4025</v>
      </c>
      <c r="D1046" s="61" t="s">
        <v>2472</v>
      </c>
      <c r="E1046" s="61" t="s">
        <v>29374</v>
      </c>
      <c r="F1046" s="293"/>
    </row>
    <row r="1047" spans="1:6" ht="60">
      <c r="A1047" s="61">
        <v>37756</v>
      </c>
      <c r="B1047" s="38" t="s">
        <v>17454</v>
      </c>
      <c r="C1047" s="61" t="s">
        <v>4025</v>
      </c>
      <c r="D1047" s="61" t="s">
        <v>2472</v>
      </c>
      <c r="E1047" s="61" t="s">
        <v>29365</v>
      </c>
      <c r="F1047" s="292"/>
    </row>
    <row r="1048" spans="1:6" ht="75">
      <c r="A1048" s="61">
        <v>37755</v>
      </c>
      <c r="B1048" s="38" t="s">
        <v>17455</v>
      </c>
      <c r="C1048" s="61" t="s">
        <v>4025</v>
      </c>
      <c r="D1048" s="61" t="s">
        <v>2472</v>
      </c>
      <c r="E1048" s="61" t="s">
        <v>29375</v>
      </c>
      <c r="F1048" s="293"/>
    </row>
    <row r="1049" spans="1:6" ht="75">
      <c r="A1049" s="61">
        <v>37758</v>
      </c>
      <c r="B1049" s="38" t="s">
        <v>17456</v>
      </c>
      <c r="C1049" s="61" t="s">
        <v>4025</v>
      </c>
      <c r="D1049" s="61" t="s">
        <v>2472</v>
      </c>
      <c r="E1049" s="61" t="s">
        <v>29376</v>
      </c>
      <c r="F1049" s="292"/>
    </row>
    <row r="1050" spans="1:6" ht="75">
      <c r="A1050" s="61">
        <v>37747</v>
      </c>
      <c r="B1050" s="38" t="s">
        <v>17457</v>
      </c>
      <c r="C1050" s="61" t="s">
        <v>4025</v>
      </c>
      <c r="D1050" s="61" t="s">
        <v>2472</v>
      </c>
      <c r="E1050" s="61" t="s">
        <v>29377</v>
      </c>
      <c r="F1050" s="293"/>
    </row>
    <row r="1051" spans="1:6" ht="75">
      <c r="A1051" s="61">
        <v>37767</v>
      </c>
      <c r="B1051" s="38" t="s">
        <v>17458</v>
      </c>
      <c r="C1051" s="61" t="s">
        <v>4025</v>
      </c>
      <c r="D1051" s="61" t="s">
        <v>2472</v>
      </c>
      <c r="E1051" s="61" t="s">
        <v>29378</v>
      </c>
      <c r="F1051" s="292"/>
    </row>
    <row r="1052" spans="1:6" ht="75">
      <c r="A1052" s="61">
        <v>37751</v>
      </c>
      <c r="B1052" s="38" t="s">
        <v>17459</v>
      </c>
      <c r="C1052" s="61" t="s">
        <v>4025</v>
      </c>
      <c r="D1052" s="61" t="s">
        <v>2472</v>
      </c>
      <c r="E1052" s="61" t="s">
        <v>29378</v>
      </c>
      <c r="F1052" s="293"/>
    </row>
    <row r="1053" spans="1:6" ht="75">
      <c r="A1053" s="61">
        <v>37749</v>
      </c>
      <c r="B1053" s="38" t="s">
        <v>17460</v>
      </c>
      <c r="C1053" s="61" t="s">
        <v>4025</v>
      </c>
      <c r="D1053" s="61" t="s">
        <v>2472</v>
      </c>
      <c r="E1053" s="61" t="s">
        <v>29379</v>
      </c>
      <c r="F1053" s="292"/>
    </row>
    <row r="1054" spans="1:6" ht="30">
      <c r="A1054" s="61">
        <v>1159</v>
      </c>
      <c r="B1054" s="38" t="s">
        <v>24946</v>
      </c>
      <c r="C1054" s="61" t="s">
        <v>4025</v>
      </c>
      <c r="D1054" s="61" t="s">
        <v>2472</v>
      </c>
      <c r="E1054" s="61" t="s">
        <v>29380</v>
      </c>
      <c r="F1054" s="293"/>
    </row>
    <row r="1055" spans="1:6" ht="30">
      <c r="A1055" s="61">
        <v>12114</v>
      </c>
      <c r="B1055" s="38" t="s">
        <v>17461</v>
      </c>
      <c r="C1055" s="61" t="s">
        <v>4025</v>
      </c>
      <c r="D1055" s="61" t="s">
        <v>2472</v>
      </c>
      <c r="E1055" s="61" t="s">
        <v>29381</v>
      </c>
      <c r="F1055" s="292"/>
    </row>
    <row r="1056" spans="1:6" ht="30">
      <c r="A1056" s="61">
        <v>38106</v>
      </c>
      <c r="B1056" s="38" t="s">
        <v>17462</v>
      </c>
      <c r="C1056" s="61" t="s">
        <v>4025</v>
      </c>
      <c r="D1056" s="61" t="s">
        <v>2472</v>
      </c>
      <c r="E1056" s="61" t="s">
        <v>29382</v>
      </c>
      <c r="F1056" s="293"/>
    </row>
    <row r="1057" spans="1:6" ht="45">
      <c r="A1057" s="61">
        <v>38085</v>
      </c>
      <c r="B1057" s="38" t="s">
        <v>17463</v>
      </c>
      <c r="C1057" s="61" t="s">
        <v>4025</v>
      </c>
      <c r="D1057" s="61" t="s">
        <v>2472</v>
      </c>
      <c r="E1057" s="61" t="s">
        <v>19820</v>
      </c>
      <c r="F1057" s="292"/>
    </row>
    <row r="1058" spans="1:6" ht="30">
      <c r="A1058" s="61">
        <v>38599</v>
      </c>
      <c r="B1058" s="38" t="s">
        <v>17465</v>
      </c>
      <c r="C1058" s="61" t="s">
        <v>4025</v>
      </c>
      <c r="D1058" s="61" t="s">
        <v>2472</v>
      </c>
      <c r="E1058" s="61" t="s">
        <v>8584</v>
      </c>
      <c r="F1058" s="293"/>
    </row>
    <row r="1059" spans="1:6" ht="30">
      <c r="A1059" s="61">
        <v>38596</v>
      </c>
      <c r="B1059" s="38" t="s">
        <v>17466</v>
      </c>
      <c r="C1059" s="61" t="s">
        <v>4025</v>
      </c>
      <c r="D1059" s="61" t="s">
        <v>2472</v>
      </c>
      <c r="E1059" s="61" t="s">
        <v>13997</v>
      </c>
      <c r="F1059" s="292"/>
    </row>
    <row r="1060" spans="1:6" ht="30">
      <c r="A1060" s="61">
        <v>38600</v>
      </c>
      <c r="B1060" s="38" t="s">
        <v>17467</v>
      </c>
      <c r="C1060" s="61" t="s">
        <v>4025</v>
      </c>
      <c r="D1060" s="61" t="s">
        <v>2472</v>
      </c>
      <c r="E1060" s="61" t="s">
        <v>8302</v>
      </c>
      <c r="F1060" s="293"/>
    </row>
    <row r="1061" spans="1:6" ht="30">
      <c r="A1061" s="61">
        <v>38597</v>
      </c>
      <c r="B1061" s="38" t="s">
        <v>17468</v>
      </c>
      <c r="C1061" s="61" t="s">
        <v>4025</v>
      </c>
      <c r="D1061" s="61" t="s">
        <v>2472</v>
      </c>
      <c r="E1061" s="61" t="s">
        <v>13668</v>
      </c>
      <c r="F1061" s="292"/>
    </row>
    <row r="1062" spans="1:6" ht="30">
      <c r="A1062" s="61">
        <v>659</v>
      </c>
      <c r="B1062" s="38" t="s">
        <v>17469</v>
      </c>
      <c r="C1062" s="61" t="s">
        <v>4025</v>
      </c>
      <c r="D1062" s="61" t="s">
        <v>2472</v>
      </c>
      <c r="E1062" s="61" t="s">
        <v>12534</v>
      </c>
      <c r="F1062" s="293"/>
    </row>
    <row r="1063" spans="1:6" ht="30">
      <c r="A1063" s="61">
        <v>660</v>
      </c>
      <c r="B1063" s="38" t="s">
        <v>17470</v>
      </c>
      <c r="C1063" s="61" t="s">
        <v>4025</v>
      </c>
      <c r="D1063" s="61" t="s">
        <v>2472</v>
      </c>
      <c r="E1063" s="61" t="s">
        <v>8829</v>
      </c>
      <c r="F1063" s="292"/>
    </row>
    <row r="1064" spans="1:6" ht="30">
      <c r="A1064" s="61">
        <v>658</v>
      </c>
      <c r="B1064" s="38" t="s">
        <v>17471</v>
      </c>
      <c r="C1064" s="61" t="s">
        <v>4025</v>
      </c>
      <c r="D1064" s="61" t="s">
        <v>2472</v>
      </c>
      <c r="E1064" s="61" t="s">
        <v>13381</v>
      </c>
      <c r="F1064" s="293"/>
    </row>
    <row r="1065" spans="1:6" ht="30">
      <c r="A1065" s="61">
        <v>38548</v>
      </c>
      <c r="B1065" s="38" t="s">
        <v>17472</v>
      </c>
      <c r="C1065" s="61" t="s">
        <v>4025</v>
      </c>
      <c r="D1065" s="61" t="s">
        <v>2472</v>
      </c>
      <c r="E1065" s="61" t="s">
        <v>7959</v>
      </c>
      <c r="F1065" s="292"/>
    </row>
    <row r="1066" spans="1:6" ht="30">
      <c r="A1066" s="61">
        <v>34647</v>
      </c>
      <c r="B1066" s="38" t="s">
        <v>17473</v>
      </c>
      <c r="C1066" s="61" t="s">
        <v>4025</v>
      </c>
      <c r="D1066" s="61" t="s">
        <v>2472</v>
      </c>
      <c r="E1066" s="61" t="s">
        <v>9032</v>
      </c>
      <c r="F1066" s="293"/>
    </row>
    <row r="1067" spans="1:6" ht="30">
      <c r="A1067" s="61">
        <v>34649</v>
      </c>
      <c r="B1067" s="38" t="s">
        <v>17474</v>
      </c>
      <c r="C1067" s="61" t="s">
        <v>4025</v>
      </c>
      <c r="D1067" s="61" t="s">
        <v>2472</v>
      </c>
      <c r="E1067" s="61" t="s">
        <v>7850</v>
      </c>
      <c r="F1067" s="292"/>
    </row>
    <row r="1068" spans="1:6" ht="30">
      <c r="A1068" s="61">
        <v>34652</v>
      </c>
      <c r="B1068" s="38" t="s">
        <v>17475</v>
      </c>
      <c r="C1068" s="61" t="s">
        <v>4025</v>
      </c>
      <c r="D1068" s="61" t="s">
        <v>2472</v>
      </c>
      <c r="E1068" s="61" t="s">
        <v>12531</v>
      </c>
      <c r="F1068" s="293"/>
    </row>
    <row r="1069" spans="1:6" ht="30">
      <c r="A1069" s="61">
        <v>34655</v>
      </c>
      <c r="B1069" s="38" t="s">
        <v>17476</v>
      </c>
      <c r="C1069" s="61" t="s">
        <v>4025</v>
      </c>
      <c r="D1069" s="61" t="s">
        <v>2472</v>
      </c>
      <c r="E1069" s="61" t="s">
        <v>8079</v>
      </c>
      <c r="F1069" s="292"/>
    </row>
    <row r="1070" spans="1:6" ht="45">
      <c r="A1070" s="61">
        <v>40607</v>
      </c>
      <c r="B1070" s="38" t="s">
        <v>17477</v>
      </c>
      <c r="C1070" s="61" t="s">
        <v>4025</v>
      </c>
      <c r="D1070" s="61" t="s">
        <v>2472</v>
      </c>
      <c r="E1070" s="61" t="s">
        <v>13751</v>
      </c>
      <c r="F1070" s="293"/>
    </row>
    <row r="1071" spans="1:6" ht="30">
      <c r="A1071" s="61">
        <v>585</v>
      </c>
      <c r="B1071" s="38" t="s">
        <v>17478</v>
      </c>
      <c r="C1071" s="61" t="s">
        <v>4030</v>
      </c>
      <c r="D1071" s="61" t="s">
        <v>2472</v>
      </c>
      <c r="E1071" s="61" t="s">
        <v>24947</v>
      </c>
      <c r="F1071" s="292"/>
    </row>
    <row r="1072" spans="1:6" ht="30">
      <c r="A1072" s="61">
        <v>4777</v>
      </c>
      <c r="B1072" s="38" t="s">
        <v>17479</v>
      </c>
      <c r="C1072" s="61" t="s">
        <v>4030</v>
      </c>
      <c r="D1072" s="61" t="s">
        <v>2472</v>
      </c>
      <c r="E1072" s="61" t="s">
        <v>12187</v>
      </c>
      <c r="F1072" s="293"/>
    </row>
    <row r="1073" spans="1:6" ht="30">
      <c r="A1073" s="61">
        <v>587</v>
      </c>
      <c r="B1073" s="38" t="s">
        <v>17480</v>
      </c>
      <c r="C1073" s="61" t="s">
        <v>4030</v>
      </c>
      <c r="D1073" s="61" t="s">
        <v>2472</v>
      </c>
      <c r="E1073" s="61" t="s">
        <v>23716</v>
      </c>
      <c r="F1073" s="292"/>
    </row>
    <row r="1074" spans="1:6" ht="30">
      <c r="A1074" s="61">
        <v>590</v>
      </c>
      <c r="B1074" s="38" t="s">
        <v>17481</v>
      </c>
      <c r="C1074" s="61" t="s">
        <v>4030</v>
      </c>
      <c r="D1074" s="61" t="s">
        <v>2472</v>
      </c>
      <c r="E1074" s="61" t="s">
        <v>22827</v>
      </c>
      <c r="F1074" s="293"/>
    </row>
    <row r="1075" spans="1:6" ht="30">
      <c r="A1075" s="61">
        <v>592</v>
      </c>
      <c r="B1075" s="38" t="s">
        <v>17482</v>
      </c>
      <c r="C1075" s="61" t="s">
        <v>4030</v>
      </c>
      <c r="D1075" s="61" t="s">
        <v>4024</v>
      </c>
      <c r="E1075" s="61" t="s">
        <v>23716</v>
      </c>
      <c r="F1075" s="292"/>
    </row>
    <row r="1076" spans="1:6" ht="30">
      <c r="A1076" s="61">
        <v>586</v>
      </c>
      <c r="B1076" s="38" t="s">
        <v>17483</v>
      </c>
      <c r="C1076" s="61" t="s">
        <v>4029</v>
      </c>
      <c r="D1076" s="61" t="s">
        <v>2472</v>
      </c>
      <c r="E1076" s="61" t="s">
        <v>14861</v>
      </c>
      <c r="F1076" s="293"/>
    </row>
    <row r="1077" spans="1:6" ht="30">
      <c r="A1077" s="61">
        <v>591</v>
      </c>
      <c r="B1077" s="38" t="s">
        <v>17484</v>
      </c>
      <c r="C1077" s="61" t="s">
        <v>4030</v>
      </c>
      <c r="D1077" s="61" t="s">
        <v>2472</v>
      </c>
      <c r="E1077" s="61" t="s">
        <v>24947</v>
      </c>
      <c r="F1077" s="292"/>
    </row>
    <row r="1078" spans="1:6" ht="30">
      <c r="A1078" s="61">
        <v>588</v>
      </c>
      <c r="B1078" s="38" t="s">
        <v>17485</v>
      </c>
      <c r="C1078" s="61" t="s">
        <v>4029</v>
      </c>
      <c r="D1078" s="61" t="s">
        <v>2472</v>
      </c>
      <c r="E1078" s="61" t="s">
        <v>10626</v>
      </c>
      <c r="F1078" s="293"/>
    </row>
    <row r="1079" spans="1:6" ht="30">
      <c r="A1079" s="61">
        <v>589</v>
      </c>
      <c r="B1079" s="38" t="s">
        <v>17486</v>
      </c>
      <c r="C1079" s="61" t="s">
        <v>4029</v>
      </c>
      <c r="D1079" s="61" t="s">
        <v>2472</v>
      </c>
      <c r="E1079" s="61" t="s">
        <v>23616</v>
      </c>
      <c r="F1079" s="292"/>
    </row>
    <row r="1080" spans="1:6" ht="30">
      <c r="A1080" s="61">
        <v>584</v>
      </c>
      <c r="B1080" s="38" t="s">
        <v>17487</v>
      </c>
      <c r="C1080" s="61" t="s">
        <v>4029</v>
      </c>
      <c r="D1080" s="61" t="s">
        <v>2472</v>
      </c>
      <c r="E1080" s="61" t="s">
        <v>24948</v>
      </c>
      <c r="F1080" s="293"/>
    </row>
    <row r="1081" spans="1:6">
      <c r="A1081" s="61">
        <v>4912</v>
      </c>
      <c r="B1081" s="38" t="s">
        <v>17488</v>
      </c>
      <c r="C1081" s="61" t="s">
        <v>4030</v>
      </c>
      <c r="D1081" s="61" t="s">
        <v>2472</v>
      </c>
      <c r="E1081" s="61" t="s">
        <v>13671</v>
      </c>
      <c r="F1081" s="292"/>
    </row>
    <row r="1082" spans="1:6" ht="30">
      <c r="A1082" s="61">
        <v>574</v>
      </c>
      <c r="B1082" s="38" t="s">
        <v>17489</v>
      </c>
      <c r="C1082" s="61" t="s">
        <v>4029</v>
      </c>
      <c r="D1082" s="61" t="s">
        <v>2472</v>
      </c>
      <c r="E1082" s="61" t="s">
        <v>14828</v>
      </c>
      <c r="F1082" s="293"/>
    </row>
    <row r="1083" spans="1:6" ht="30">
      <c r="A1083" s="61">
        <v>567</v>
      </c>
      <c r="B1083" s="38" t="s">
        <v>17490</v>
      </c>
      <c r="C1083" s="61" t="s">
        <v>4029</v>
      </c>
      <c r="D1083" s="61" t="s">
        <v>2472</v>
      </c>
      <c r="E1083" s="61" t="s">
        <v>10779</v>
      </c>
      <c r="F1083" s="292"/>
    </row>
    <row r="1084" spans="1:6" ht="30">
      <c r="A1084" s="61">
        <v>568</v>
      </c>
      <c r="B1084" s="38" t="s">
        <v>17491</v>
      </c>
      <c r="C1084" s="61" t="s">
        <v>4029</v>
      </c>
      <c r="D1084" s="61" t="s">
        <v>2472</v>
      </c>
      <c r="E1084" s="61" t="s">
        <v>24786</v>
      </c>
      <c r="F1084" s="293"/>
    </row>
    <row r="1085" spans="1:6" ht="30">
      <c r="A1085" s="61">
        <v>569</v>
      </c>
      <c r="B1085" s="38" t="s">
        <v>17492</v>
      </c>
      <c r="C1085" s="61" t="s">
        <v>4030</v>
      </c>
      <c r="D1085" s="61" t="s">
        <v>2472</v>
      </c>
      <c r="E1085" s="61" t="s">
        <v>8254</v>
      </c>
      <c r="F1085" s="292"/>
    </row>
    <row r="1086" spans="1:6" ht="30">
      <c r="A1086" s="61">
        <v>1165</v>
      </c>
      <c r="B1086" s="38" t="s">
        <v>17493</v>
      </c>
      <c r="C1086" s="61" t="s">
        <v>4025</v>
      </c>
      <c r="D1086" s="61" t="s">
        <v>2472</v>
      </c>
      <c r="E1086" s="61" t="s">
        <v>7997</v>
      </c>
      <c r="F1086" s="293"/>
    </row>
    <row r="1087" spans="1:6" ht="30">
      <c r="A1087" s="61">
        <v>1164</v>
      </c>
      <c r="B1087" s="38" t="s">
        <v>17494</v>
      </c>
      <c r="C1087" s="61" t="s">
        <v>4025</v>
      </c>
      <c r="D1087" s="61" t="s">
        <v>2472</v>
      </c>
      <c r="E1087" s="61" t="s">
        <v>29383</v>
      </c>
      <c r="F1087" s="292"/>
    </row>
    <row r="1088" spans="1:6" ht="30">
      <c r="A1088" s="61">
        <v>1162</v>
      </c>
      <c r="B1088" s="38" t="s">
        <v>17495</v>
      </c>
      <c r="C1088" s="61" t="s">
        <v>4025</v>
      </c>
      <c r="D1088" s="61" t="s">
        <v>2472</v>
      </c>
      <c r="E1088" s="61" t="s">
        <v>24573</v>
      </c>
      <c r="F1088" s="293"/>
    </row>
    <row r="1089" spans="1:6" ht="30">
      <c r="A1089" s="61">
        <v>12395</v>
      </c>
      <c r="B1089" s="38" t="s">
        <v>17496</v>
      </c>
      <c r="C1089" s="61" t="s">
        <v>4025</v>
      </c>
      <c r="D1089" s="61" t="s">
        <v>2472</v>
      </c>
      <c r="E1089" s="61" t="s">
        <v>8773</v>
      </c>
      <c r="F1089" s="292"/>
    </row>
    <row r="1090" spans="1:6" ht="30">
      <c r="A1090" s="61">
        <v>1170</v>
      </c>
      <c r="B1090" s="38" t="s">
        <v>17497</v>
      </c>
      <c r="C1090" s="61" t="s">
        <v>4025</v>
      </c>
      <c r="D1090" s="61" t="s">
        <v>2472</v>
      </c>
      <c r="E1090" s="61" t="s">
        <v>12694</v>
      </c>
      <c r="F1090" s="293"/>
    </row>
    <row r="1091" spans="1:6" ht="30">
      <c r="A1091" s="61">
        <v>1169</v>
      </c>
      <c r="B1091" s="38" t="s">
        <v>17498</v>
      </c>
      <c r="C1091" s="61" t="s">
        <v>4025</v>
      </c>
      <c r="D1091" s="61" t="s">
        <v>2472</v>
      </c>
      <c r="E1091" s="61" t="s">
        <v>29384</v>
      </c>
      <c r="F1091" s="292"/>
    </row>
    <row r="1092" spans="1:6" ht="30">
      <c r="A1092" s="61">
        <v>1166</v>
      </c>
      <c r="B1092" s="38" t="s">
        <v>17499</v>
      </c>
      <c r="C1092" s="61" t="s">
        <v>4025</v>
      </c>
      <c r="D1092" s="61" t="s">
        <v>2472</v>
      </c>
      <c r="E1092" s="61" t="s">
        <v>24835</v>
      </c>
      <c r="F1092" s="293"/>
    </row>
    <row r="1093" spans="1:6" ht="30">
      <c r="A1093" s="61">
        <v>1163</v>
      </c>
      <c r="B1093" s="38" t="s">
        <v>17500</v>
      </c>
      <c r="C1093" s="61" t="s">
        <v>4025</v>
      </c>
      <c r="D1093" s="61" t="s">
        <v>2472</v>
      </c>
      <c r="E1093" s="61" t="s">
        <v>9886</v>
      </c>
      <c r="F1093" s="292"/>
    </row>
    <row r="1094" spans="1:6" ht="30">
      <c r="A1094" s="61">
        <v>12396</v>
      </c>
      <c r="B1094" s="38" t="s">
        <v>17501</v>
      </c>
      <c r="C1094" s="61" t="s">
        <v>4025</v>
      </c>
      <c r="D1094" s="61" t="s">
        <v>2472</v>
      </c>
      <c r="E1094" s="61" t="s">
        <v>8773</v>
      </c>
      <c r="F1094" s="293"/>
    </row>
    <row r="1095" spans="1:6" ht="30">
      <c r="A1095" s="61">
        <v>1168</v>
      </c>
      <c r="B1095" s="38" t="s">
        <v>17502</v>
      </c>
      <c r="C1095" s="61" t="s">
        <v>4025</v>
      </c>
      <c r="D1095" s="61" t="s">
        <v>2472</v>
      </c>
      <c r="E1095" s="61" t="s">
        <v>29385</v>
      </c>
      <c r="F1095" s="292"/>
    </row>
    <row r="1096" spans="1:6" ht="30">
      <c r="A1096" s="61">
        <v>1167</v>
      </c>
      <c r="B1096" s="38" t="s">
        <v>17503</v>
      </c>
      <c r="C1096" s="61" t="s">
        <v>4025</v>
      </c>
      <c r="D1096" s="61" t="s">
        <v>2472</v>
      </c>
      <c r="E1096" s="61" t="s">
        <v>29386</v>
      </c>
      <c r="F1096" s="293"/>
    </row>
    <row r="1097" spans="1:6" ht="30">
      <c r="A1097" s="61">
        <v>36331</v>
      </c>
      <c r="B1097" s="38" t="s">
        <v>17504</v>
      </c>
      <c r="C1097" s="61" t="s">
        <v>4025</v>
      </c>
      <c r="D1097" s="61" t="s">
        <v>4027</v>
      </c>
      <c r="E1097" s="61" t="s">
        <v>7959</v>
      </c>
      <c r="F1097" s="292"/>
    </row>
    <row r="1098" spans="1:6" ht="30">
      <c r="A1098" s="61">
        <v>36346</v>
      </c>
      <c r="B1098" s="38" t="s">
        <v>17505</v>
      </c>
      <c r="C1098" s="61" t="s">
        <v>4025</v>
      </c>
      <c r="D1098" s="61" t="s">
        <v>4027</v>
      </c>
      <c r="E1098" s="61" t="s">
        <v>8127</v>
      </c>
      <c r="F1098" s="293"/>
    </row>
    <row r="1099" spans="1:6" ht="30">
      <c r="A1099" s="61">
        <v>1210</v>
      </c>
      <c r="B1099" s="38" t="s">
        <v>17506</v>
      </c>
      <c r="C1099" s="61" t="s">
        <v>4025</v>
      </c>
      <c r="D1099" s="61" t="s">
        <v>2472</v>
      </c>
      <c r="E1099" s="61" t="s">
        <v>22445</v>
      </c>
      <c r="F1099" s="292"/>
    </row>
    <row r="1100" spans="1:6" ht="30">
      <c r="A1100" s="61">
        <v>1203</v>
      </c>
      <c r="B1100" s="38" t="s">
        <v>17507</v>
      </c>
      <c r="C1100" s="61" t="s">
        <v>4025</v>
      </c>
      <c r="D1100" s="61" t="s">
        <v>2472</v>
      </c>
      <c r="E1100" s="61" t="s">
        <v>13689</v>
      </c>
      <c r="F1100" s="293"/>
    </row>
    <row r="1101" spans="1:6" ht="30">
      <c r="A1101" s="61">
        <v>1197</v>
      </c>
      <c r="B1101" s="38" t="s">
        <v>17508</v>
      </c>
      <c r="C1101" s="61" t="s">
        <v>4025</v>
      </c>
      <c r="D1101" s="61" t="s">
        <v>2472</v>
      </c>
      <c r="E1101" s="61" t="s">
        <v>13812</v>
      </c>
      <c r="F1101" s="292"/>
    </row>
    <row r="1102" spans="1:6" ht="30">
      <c r="A1102" s="61">
        <v>1202</v>
      </c>
      <c r="B1102" s="38" t="s">
        <v>17509</v>
      </c>
      <c r="C1102" s="61" t="s">
        <v>4025</v>
      </c>
      <c r="D1102" s="61" t="s">
        <v>2472</v>
      </c>
      <c r="E1102" s="61" t="s">
        <v>8084</v>
      </c>
      <c r="F1102" s="293"/>
    </row>
    <row r="1103" spans="1:6" ht="30">
      <c r="A1103" s="61">
        <v>1188</v>
      </c>
      <c r="B1103" s="38" t="s">
        <v>17510</v>
      </c>
      <c r="C1103" s="61" t="s">
        <v>4025</v>
      </c>
      <c r="D1103" s="61" t="s">
        <v>2472</v>
      </c>
      <c r="E1103" s="61" t="s">
        <v>23795</v>
      </c>
      <c r="F1103" s="292"/>
    </row>
    <row r="1104" spans="1:6">
      <c r="A1104" s="61">
        <v>1211</v>
      </c>
      <c r="B1104" s="38" t="s">
        <v>17511</v>
      </c>
      <c r="C1104" s="61" t="s">
        <v>4025</v>
      </c>
      <c r="D1104" s="61" t="s">
        <v>2472</v>
      </c>
      <c r="E1104" s="61" t="s">
        <v>22045</v>
      </c>
      <c r="F1104" s="293"/>
    </row>
    <row r="1105" spans="1:6" ht="30">
      <c r="A1105" s="61">
        <v>1198</v>
      </c>
      <c r="B1105" s="38" t="s">
        <v>17512</v>
      </c>
      <c r="C1105" s="61" t="s">
        <v>4025</v>
      </c>
      <c r="D1105" s="61" t="s">
        <v>2472</v>
      </c>
      <c r="E1105" s="61" t="s">
        <v>8829</v>
      </c>
      <c r="F1105" s="292"/>
    </row>
    <row r="1106" spans="1:6">
      <c r="A1106" s="61">
        <v>1199</v>
      </c>
      <c r="B1106" s="38" t="s">
        <v>17513</v>
      </c>
      <c r="C1106" s="61" t="s">
        <v>4025</v>
      </c>
      <c r="D1106" s="61" t="s">
        <v>2472</v>
      </c>
      <c r="E1106" s="61" t="s">
        <v>23480</v>
      </c>
      <c r="F1106" s="293"/>
    </row>
    <row r="1107" spans="1:6" ht="30">
      <c r="A1107" s="61">
        <v>20088</v>
      </c>
      <c r="B1107" s="38" t="s">
        <v>17514</v>
      </c>
      <c r="C1107" s="61" t="s">
        <v>4025</v>
      </c>
      <c r="D1107" s="61" t="s">
        <v>2472</v>
      </c>
      <c r="E1107" s="61" t="s">
        <v>24663</v>
      </c>
      <c r="F1107" s="292"/>
    </row>
    <row r="1108" spans="1:6" ht="30">
      <c r="A1108" s="61">
        <v>20089</v>
      </c>
      <c r="B1108" s="38" t="s">
        <v>17515</v>
      </c>
      <c r="C1108" s="61" t="s">
        <v>4025</v>
      </c>
      <c r="D1108" s="61" t="s">
        <v>2472</v>
      </c>
      <c r="E1108" s="61" t="s">
        <v>29387</v>
      </c>
      <c r="F1108" s="293"/>
    </row>
    <row r="1109" spans="1:6" ht="30">
      <c r="A1109" s="61">
        <v>20087</v>
      </c>
      <c r="B1109" s="38" t="s">
        <v>17516</v>
      </c>
      <c r="C1109" s="61" t="s">
        <v>4025</v>
      </c>
      <c r="D1109" s="61" t="s">
        <v>2472</v>
      </c>
      <c r="E1109" s="61" t="s">
        <v>10240</v>
      </c>
      <c r="F1109" s="292"/>
    </row>
    <row r="1110" spans="1:6" ht="30">
      <c r="A1110" s="61">
        <v>1200</v>
      </c>
      <c r="B1110" s="38" t="s">
        <v>17517</v>
      </c>
      <c r="C1110" s="61" t="s">
        <v>4025</v>
      </c>
      <c r="D1110" s="61" t="s">
        <v>2472</v>
      </c>
      <c r="E1110" s="61" t="s">
        <v>26778</v>
      </c>
      <c r="F1110" s="293"/>
    </row>
    <row r="1111" spans="1:6" ht="30">
      <c r="A1111" s="61">
        <v>12909</v>
      </c>
      <c r="B1111" s="38" t="s">
        <v>17518</v>
      </c>
      <c r="C1111" s="61" t="s">
        <v>4025</v>
      </c>
      <c r="D1111" s="61" t="s">
        <v>2472</v>
      </c>
      <c r="E1111" s="61" t="s">
        <v>13709</v>
      </c>
      <c r="F1111" s="292"/>
    </row>
    <row r="1112" spans="1:6" ht="30">
      <c r="A1112" s="61">
        <v>12910</v>
      </c>
      <c r="B1112" s="38" t="s">
        <v>17519</v>
      </c>
      <c r="C1112" s="61" t="s">
        <v>4025</v>
      </c>
      <c r="D1112" s="61" t="s">
        <v>2472</v>
      </c>
      <c r="E1112" s="61" t="s">
        <v>13901</v>
      </c>
      <c r="F1112" s="293"/>
    </row>
    <row r="1113" spans="1:6" ht="30">
      <c r="A1113" s="61">
        <v>1184</v>
      </c>
      <c r="B1113" s="38" t="s">
        <v>17520</v>
      </c>
      <c r="C1113" s="61" t="s">
        <v>4025</v>
      </c>
      <c r="D1113" s="61" t="s">
        <v>2472</v>
      </c>
      <c r="E1113" s="61" t="s">
        <v>22422</v>
      </c>
      <c r="F1113" s="292"/>
    </row>
    <row r="1114" spans="1:6" ht="30">
      <c r="A1114" s="61">
        <v>1191</v>
      </c>
      <c r="B1114" s="38" t="s">
        <v>17521</v>
      </c>
      <c r="C1114" s="61" t="s">
        <v>4025</v>
      </c>
      <c r="D1114" s="61" t="s">
        <v>2472</v>
      </c>
      <c r="E1114" s="61" t="s">
        <v>8393</v>
      </c>
      <c r="F1114" s="293"/>
    </row>
    <row r="1115" spans="1:6" ht="30">
      <c r="A1115" s="61">
        <v>1185</v>
      </c>
      <c r="B1115" s="38" t="s">
        <v>17522</v>
      </c>
      <c r="C1115" s="61" t="s">
        <v>4025</v>
      </c>
      <c r="D1115" s="61" t="s">
        <v>2472</v>
      </c>
      <c r="E1115" s="61" t="s">
        <v>8956</v>
      </c>
      <c r="F1115" s="292"/>
    </row>
    <row r="1116" spans="1:6" ht="30">
      <c r="A1116" s="61">
        <v>1189</v>
      </c>
      <c r="B1116" s="38" t="s">
        <v>17523</v>
      </c>
      <c r="C1116" s="61" t="s">
        <v>4025</v>
      </c>
      <c r="D1116" s="61" t="s">
        <v>2472</v>
      </c>
      <c r="E1116" s="61" t="s">
        <v>8987</v>
      </c>
      <c r="F1116" s="293"/>
    </row>
    <row r="1117" spans="1:6" ht="30">
      <c r="A1117" s="61">
        <v>1193</v>
      </c>
      <c r="B1117" s="38" t="s">
        <v>17524</v>
      </c>
      <c r="C1117" s="61" t="s">
        <v>4025</v>
      </c>
      <c r="D1117" s="61" t="s">
        <v>2472</v>
      </c>
      <c r="E1117" s="61" t="s">
        <v>20657</v>
      </c>
      <c r="F1117" s="292"/>
    </row>
    <row r="1118" spans="1:6" ht="30">
      <c r="A1118" s="61">
        <v>1194</v>
      </c>
      <c r="B1118" s="38" t="s">
        <v>17525</v>
      </c>
      <c r="C1118" s="61" t="s">
        <v>4025</v>
      </c>
      <c r="D1118" s="61" t="s">
        <v>2472</v>
      </c>
      <c r="E1118" s="61" t="s">
        <v>12577</v>
      </c>
      <c r="F1118" s="293"/>
    </row>
    <row r="1119" spans="1:6" ht="30">
      <c r="A1119" s="61">
        <v>1195</v>
      </c>
      <c r="B1119" s="38" t="s">
        <v>17526</v>
      </c>
      <c r="C1119" s="61" t="s">
        <v>4025</v>
      </c>
      <c r="D1119" s="61" t="s">
        <v>2472</v>
      </c>
      <c r="E1119" s="61" t="s">
        <v>11760</v>
      </c>
      <c r="F1119" s="292"/>
    </row>
    <row r="1120" spans="1:6" ht="30">
      <c r="A1120" s="61">
        <v>1204</v>
      </c>
      <c r="B1120" s="38" t="s">
        <v>17527</v>
      </c>
      <c r="C1120" s="61" t="s">
        <v>4025</v>
      </c>
      <c r="D1120" s="61" t="s">
        <v>2472</v>
      </c>
      <c r="E1120" s="61" t="s">
        <v>23546</v>
      </c>
      <c r="F1120" s="293"/>
    </row>
    <row r="1121" spans="1:6" ht="30">
      <c r="A1121" s="61">
        <v>1205</v>
      </c>
      <c r="B1121" s="38" t="s">
        <v>17528</v>
      </c>
      <c r="C1121" s="61" t="s">
        <v>4025</v>
      </c>
      <c r="D1121" s="61" t="s">
        <v>2472</v>
      </c>
      <c r="E1121" s="61" t="s">
        <v>23796</v>
      </c>
      <c r="F1121" s="292"/>
    </row>
    <row r="1122" spans="1:6" ht="30">
      <c r="A1122" s="61">
        <v>1207</v>
      </c>
      <c r="B1122" s="38" t="s">
        <v>17529</v>
      </c>
      <c r="C1122" s="61" t="s">
        <v>4025</v>
      </c>
      <c r="D1122" s="61" t="s">
        <v>4027</v>
      </c>
      <c r="E1122" s="61" t="s">
        <v>29388</v>
      </c>
      <c r="F1122" s="293"/>
    </row>
    <row r="1123" spans="1:6" ht="30">
      <c r="A1123" s="61">
        <v>1206</v>
      </c>
      <c r="B1123" s="38" t="s">
        <v>17530</v>
      </c>
      <c r="C1123" s="61" t="s">
        <v>4025</v>
      </c>
      <c r="D1123" s="61" t="s">
        <v>4027</v>
      </c>
      <c r="E1123" s="61" t="s">
        <v>12577</v>
      </c>
      <c r="F1123" s="292"/>
    </row>
    <row r="1124" spans="1:6" ht="30">
      <c r="A1124" s="61">
        <v>1183</v>
      </c>
      <c r="B1124" s="38" t="s">
        <v>17531</v>
      </c>
      <c r="C1124" s="61" t="s">
        <v>4025</v>
      </c>
      <c r="D1124" s="61" t="s">
        <v>4027</v>
      </c>
      <c r="E1124" s="61" t="s">
        <v>29389</v>
      </c>
      <c r="F1124" s="293"/>
    </row>
    <row r="1125" spans="1:6" ht="30">
      <c r="A1125" s="61">
        <v>42685</v>
      </c>
      <c r="B1125" s="38" t="s">
        <v>22637</v>
      </c>
      <c r="C1125" s="61" t="s">
        <v>4025</v>
      </c>
      <c r="D1125" s="61" t="s">
        <v>4027</v>
      </c>
      <c r="E1125" s="61" t="s">
        <v>23578</v>
      </c>
      <c r="F1125" s="292"/>
    </row>
    <row r="1126" spans="1:6" ht="30">
      <c r="A1126" s="61">
        <v>42686</v>
      </c>
      <c r="B1126" s="38" t="s">
        <v>22638</v>
      </c>
      <c r="C1126" s="61" t="s">
        <v>4025</v>
      </c>
      <c r="D1126" s="61" t="s">
        <v>4027</v>
      </c>
      <c r="E1126" s="61" t="s">
        <v>29390</v>
      </c>
      <c r="F1126" s="293"/>
    </row>
    <row r="1127" spans="1:6" ht="30">
      <c r="A1127" s="61">
        <v>12894</v>
      </c>
      <c r="B1127" s="38" t="s">
        <v>17532</v>
      </c>
      <c r="C1127" s="61" t="s">
        <v>4025</v>
      </c>
      <c r="D1127" s="61" t="s">
        <v>2472</v>
      </c>
      <c r="E1127" s="61" t="s">
        <v>23421</v>
      </c>
      <c r="F1127" s="292"/>
    </row>
    <row r="1128" spans="1:6" ht="45">
      <c r="A1128" s="61">
        <v>12895</v>
      </c>
      <c r="B1128" s="38" t="s">
        <v>17533</v>
      </c>
      <c r="C1128" s="61" t="s">
        <v>4025</v>
      </c>
      <c r="D1128" s="61" t="s">
        <v>4024</v>
      </c>
      <c r="E1128" s="61" t="s">
        <v>13699</v>
      </c>
      <c r="F1128" s="293"/>
    </row>
    <row r="1129" spans="1:6" ht="60">
      <c r="A1129" s="61">
        <v>1631</v>
      </c>
      <c r="B1129" s="38" t="s">
        <v>17534</v>
      </c>
      <c r="C1129" s="61" t="s">
        <v>4025</v>
      </c>
      <c r="D1129" s="61" t="s">
        <v>2472</v>
      </c>
      <c r="E1129" s="61" t="s">
        <v>29391</v>
      </c>
      <c r="F1129" s="292"/>
    </row>
    <row r="1130" spans="1:6" ht="60">
      <c r="A1130" s="61">
        <v>1633</v>
      </c>
      <c r="B1130" s="38" t="s">
        <v>17535</v>
      </c>
      <c r="C1130" s="61" t="s">
        <v>4025</v>
      </c>
      <c r="D1130" s="61" t="s">
        <v>2472</v>
      </c>
      <c r="E1130" s="61" t="s">
        <v>29392</v>
      </c>
      <c r="F1130" s="293"/>
    </row>
    <row r="1131" spans="1:6" ht="30">
      <c r="A1131" s="61">
        <v>10818</v>
      </c>
      <c r="B1131" s="38" t="s">
        <v>17536</v>
      </c>
      <c r="C1131" s="61" t="s">
        <v>4030</v>
      </c>
      <c r="D1131" s="61" t="s">
        <v>2472</v>
      </c>
      <c r="E1131" s="61" t="s">
        <v>13196</v>
      </c>
      <c r="F1131" s="292"/>
    </row>
    <row r="1132" spans="1:6" ht="90">
      <c r="A1132" s="61">
        <v>39359</v>
      </c>
      <c r="B1132" s="38" t="s">
        <v>17537</v>
      </c>
      <c r="C1132" s="61" t="s">
        <v>4025</v>
      </c>
      <c r="D1132" s="61" t="s">
        <v>4027</v>
      </c>
      <c r="E1132" s="61" t="s">
        <v>25119</v>
      </c>
      <c r="F1132" s="293"/>
    </row>
    <row r="1133" spans="1:6" ht="90">
      <c r="A1133" s="61">
        <v>39360</v>
      </c>
      <c r="B1133" s="38" t="s">
        <v>17538</v>
      </c>
      <c r="C1133" s="61" t="s">
        <v>4025</v>
      </c>
      <c r="D1133" s="61" t="s">
        <v>4027</v>
      </c>
      <c r="E1133" s="61" t="s">
        <v>26788</v>
      </c>
      <c r="F1133" s="292"/>
    </row>
    <row r="1134" spans="1:6" ht="45">
      <c r="A1134" s="61">
        <v>10710</v>
      </c>
      <c r="B1134" s="38" t="s">
        <v>17539</v>
      </c>
      <c r="C1134" s="61" t="s">
        <v>4026</v>
      </c>
      <c r="D1134" s="61" t="s">
        <v>4027</v>
      </c>
      <c r="E1134" s="61" t="s">
        <v>24877</v>
      </c>
      <c r="F1134" s="293"/>
    </row>
    <row r="1135" spans="1:6" ht="45">
      <c r="A1135" s="61">
        <v>10709</v>
      </c>
      <c r="B1135" s="38" t="s">
        <v>17540</v>
      </c>
      <c r="C1135" s="61" t="s">
        <v>4026</v>
      </c>
      <c r="D1135" s="61" t="s">
        <v>4027</v>
      </c>
      <c r="E1135" s="61" t="s">
        <v>29393</v>
      </c>
      <c r="F1135" s="292"/>
    </row>
    <row r="1136" spans="1:6" ht="45">
      <c r="A1136" s="61">
        <v>39636</v>
      </c>
      <c r="B1136" s="38" t="s">
        <v>17541</v>
      </c>
      <c r="C1136" s="61" t="s">
        <v>4026</v>
      </c>
      <c r="D1136" s="61" t="s">
        <v>4027</v>
      </c>
      <c r="E1136" s="61" t="s">
        <v>29394</v>
      </c>
      <c r="F1136" s="293"/>
    </row>
    <row r="1137" spans="1:6" ht="45">
      <c r="A1137" s="61">
        <v>10708</v>
      </c>
      <c r="B1137" s="38" t="s">
        <v>17542</v>
      </c>
      <c r="C1137" s="61" t="s">
        <v>4026</v>
      </c>
      <c r="D1137" s="61" t="s">
        <v>4027</v>
      </c>
      <c r="E1137" s="61" t="s">
        <v>23368</v>
      </c>
      <c r="F1137" s="292"/>
    </row>
    <row r="1138" spans="1:6" ht="45">
      <c r="A1138" s="61">
        <v>39635</v>
      </c>
      <c r="B1138" s="38" t="s">
        <v>17543</v>
      </c>
      <c r="C1138" s="61" t="s">
        <v>4026</v>
      </c>
      <c r="D1138" s="61" t="s">
        <v>4027</v>
      </c>
      <c r="E1138" s="61" t="s">
        <v>29395</v>
      </c>
      <c r="F1138" s="293"/>
    </row>
    <row r="1139" spans="1:6">
      <c r="A1139" s="61">
        <v>6117</v>
      </c>
      <c r="B1139" s="38" t="s">
        <v>17544</v>
      </c>
      <c r="C1139" s="61" t="s">
        <v>4023</v>
      </c>
      <c r="D1139" s="61" t="s">
        <v>2472</v>
      </c>
      <c r="E1139" s="61" t="s">
        <v>24636</v>
      </c>
      <c r="F1139" s="292"/>
    </row>
    <row r="1140" spans="1:6">
      <c r="A1140" s="61">
        <v>40913</v>
      </c>
      <c r="B1140" s="38" t="s">
        <v>17545</v>
      </c>
      <c r="C1140" s="61" t="s">
        <v>4034</v>
      </c>
      <c r="D1140" s="61" t="s">
        <v>2472</v>
      </c>
      <c r="E1140" s="61" t="s">
        <v>29396</v>
      </c>
      <c r="F1140" s="293"/>
    </row>
    <row r="1141" spans="1:6">
      <c r="A1141" s="61">
        <v>1214</v>
      </c>
      <c r="B1141" s="38" t="s">
        <v>17546</v>
      </c>
      <c r="C1141" s="61" t="s">
        <v>4023</v>
      </c>
      <c r="D1141" s="61" t="s">
        <v>2472</v>
      </c>
      <c r="E1141" s="61" t="s">
        <v>24937</v>
      </c>
      <c r="F1141" s="292"/>
    </row>
    <row r="1142" spans="1:6">
      <c r="A1142" s="61">
        <v>40915</v>
      </c>
      <c r="B1142" s="38" t="s">
        <v>17547</v>
      </c>
      <c r="C1142" s="61" t="s">
        <v>4034</v>
      </c>
      <c r="D1142" s="61" t="s">
        <v>2472</v>
      </c>
      <c r="E1142" s="61" t="s">
        <v>29397</v>
      </c>
      <c r="F1142" s="293"/>
    </row>
    <row r="1143" spans="1:6">
      <c r="A1143" s="61">
        <v>1213</v>
      </c>
      <c r="B1143" s="38" t="s">
        <v>17548</v>
      </c>
      <c r="C1143" s="61" t="s">
        <v>4023</v>
      </c>
      <c r="D1143" s="61" t="s">
        <v>4024</v>
      </c>
      <c r="E1143" s="61" t="s">
        <v>23933</v>
      </c>
      <c r="F1143" s="292"/>
    </row>
    <row r="1144" spans="1:6">
      <c r="A1144" s="61">
        <v>40914</v>
      </c>
      <c r="B1144" s="38" t="s">
        <v>17549</v>
      </c>
      <c r="C1144" s="61" t="s">
        <v>4034</v>
      </c>
      <c r="D1144" s="61" t="s">
        <v>2472</v>
      </c>
      <c r="E1144" s="61" t="s">
        <v>29156</v>
      </c>
      <c r="F1144" s="293"/>
    </row>
    <row r="1145" spans="1:6" ht="45">
      <c r="A1145" s="61">
        <v>5091</v>
      </c>
      <c r="B1145" s="38" t="s">
        <v>17550</v>
      </c>
      <c r="C1145" s="61" t="s">
        <v>4025</v>
      </c>
      <c r="D1145" s="61" t="s">
        <v>2472</v>
      </c>
      <c r="E1145" s="61" t="s">
        <v>8476</v>
      </c>
      <c r="F1145" s="292"/>
    </row>
    <row r="1146" spans="1:6" ht="60">
      <c r="A1146" s="61">
        <v>14615</v>
      </c>
      <c r="B1146" s="38" t="s">
        <v>17551</v>
      </c>
      <c r="C1146" s="61" t="s">
        <v>4025</v>
      </c>
      <c r="D1146" s="61" t="s">
        <v>4027</v>
      </c>
      <c r="E1146" s="61" t="s">
        <v>29398</v>
      </c>
      <c r="F1146" s="293"/>
    </row>
    <row r="1147" spans="1:6" ht="30">
      <c r="A1147" s="61">
        <v>2711</v>
      </c>
      <c r="B1147" s="38" t="s">
        <v>17552</v>
      </c>
      <c r="C1147" s="61" t="s">
        <v>4025</v>
      </c>
      <c r="D1147" s="61" t="s">
        <v>4024</v>
      </c>
      <c r="E1147" s="61" t="s">
        <v>24752</v>
      </c>
      <c r="F1147" s="292"/>
    </row>
    <row r="1148" spans="1:6" ht="75">
      <c r="A1148" s="61">
        <v>37727</v>
      </c>
      <c r="B1148" s="38" t="s">
        <v>17553</v>
      </c>
      <c r="C1148" s="61" t="s">
        <v>4025</v>
      </c>
      <c r="D1148" s="61" t="s">
        <v>4024</v>
      </c>
      <c r="E1148" s="61" t="s">
        <v>17554</v>
      </c>
      <c r="F1148" s="293"/>
    </row>
    <row r="1149" spans="1:6" ht="60">
      <c r="A1149" s="61">
        <v>37728</v>
      </c>
      <c r="B1149" s="38" t="s">
        <v>17555</v>
      </c>
      <c r="C1149" s="61" t="s">
        <v>4025</v>
      </c>
      <c r="D1149" s="61" t="s">
        <v>2472</v>
      </c>
      <c r="E1149" s="61" t="s">
        <v>17556</v>
      </c>
      <c r="F1149" s="292"/>
    </row>
    <row r="1150" spans="1:6" ht="60">
      <c r="A1150" s="61">
        <v>37729</v>
      </c>
      <c r="B1150" s="38" t="s">
        <v>17557</v>
      </c>
      <c r="C1150" s="61" t="s">
        <v>4025</v>
      </c>
      <c r="D1150" s="61" t="s">
        <v>2472</v>
      </c>
      <c r="E1150" s="61" t="s">
        <v>17558</v>
      </c>
      <c r="F1150" s="293"/>
    </row>
    <row r="1151" spans="1:6" ht="60">
      <c r="A1151" s="61">
        <v>37730</v>
      </c>
      <c r="B1151" s="38" t="s">
        <v>17559</v>
      </c>
      <c r="C1151" s="61" t="s">
        <v>4025</v>
      </c>
      <c r="D1151" s="61" t="s">
        <v>2472</v>
      </c>
      <c r="E1151" s="61" t="s">
        <v>17560</v>
      </c>
      <c r="F1151" s="292"/>
    </row>
    <row r="1152" spans="1:6" ht="60">
      <c r="A1152" s="61">
        <v>37731</v>
      </c>
      <c r="B1152" s="38" t="s">
        <v>17561</v>
      </c>
      <c r="C1152" s="61" t="s">
        <v>4025</v>
      </c>
      <c r="D1152" s="61" t="s">
        <v>2472</v>
      </c>
      <c r="E1152" s="61" t="s">
        <v>17562</v>
      </c>
      <c r="F1152" s="293"/>
    </row>
    <row r="1153" spans="1:6" ht="60">
      <c r="A1153" s="61">
        <v>37732</v>
      </c>
      <c r="B1153" s="38" t="s">
        <v>17563</v>
      </c>
      <c r="C1153" s="61" t="s">
        <v>4025</v>
      </c>
      <c r="D1153" s="61" t="s">
        <v>2472</v>
      </c>
      <c r="E1153" s="61" t="s">
        <v>17564</v>
      </c>
      <c r="F1153" s="292"/>
    </row>
    <row r="1154" spans="1:6" ht="45">
      <c r="A1154" s="61">
        <v>42250</v>
      </c>
      <c r="B1154" s="38" t="s">
        <v>17565</v>
      </c>
      <c r="C1154" s="61" t="s">
        <v>4039</v>
      </c>
      <c r="D1154" s="61" t="s">
        <v>2472</v>
      </c>
      <c r="E1154" s="61" t="s">
        <v>29399</v>
      </c>
      <c r="F1154" s="293"/>
    </row>
    <row r="1155" spans="1:6" ht="60">
      <c r="A1155" s="61">
        <v>42256</v>
      </c>
      <c r="B1155" s="38" t="s">
        <v>17566</v>
      </c>
      <c r="C1155" s="61" t="s">
        <v>4030</v>
      </c>
      <c r="D1155" s="61" t="s">
        <v>2472</v>
      </c>
      <c r="E1155" s="61" t="s">
        <v>14944</v>
      </c>
      <c r="F1155" s="292"/>
    </row>
    <row r="1156" spans="1:6">
      <c r="A1156" s="61">
        <v>4743</v>
      </c>
      <c r="B1156" s="38" t="s">
        <v>17567</v>
      </c>
      <c r="C1156" s="61" t="s">
        <v>4028</v>
      </c>
      <c r="D1156" s="61" t="s">
        <v>2472</v>
      </c>
      <c r="E1156" s="61" t="s">
        <v>25266</v>
      </c>
      <c r="F1156" s="293"/>
    </row>
    <row r="1157" spans="1:6">
      <c r="A1157" s="61">
        <v>4744</v>
      </c>
      <c r="B1157" s="38" t="s">
        <v>17568</v>
      </c>
      <c r="C1157" s="61" t="s">
        <v>4028</v>
      </c>
      <c r="D1157" s="61" t="s">
        <v>2472</v>
      </c>
      <c r="E1157" s="61" t="s">
        <v>29400</v>
      </c>
      <c r="F1157" s="292"/>
    </row>
    <row r="1158" spans="1:6">
      <c r="A1158" s="61">
        <v>4745</v>
      </c>
      <c r="B1158" s="38" t="s">
        <v>17569</v>
      </c>
      <c r="C1158" s="61" t="s">
        <v>4028</v>
      </c>
      <c r="D1158" s="61" t="s">
        <v>2472</v>
      </c>
      <c r="E1158" s="61" t="s">
        <v>29401</v>
      </c>
      <c r="F1158" s="293"/>
    </row>
    <row r="1159" spans="1:6" ht="90">
      <c r="A1159" s="61">
        <v>36496</v>
      </c>
      <c r="B1159" s="38" t="s">
        <v>17570</v>
      </c>
      <c r="C1159" s="61" t="s">
        <v>4025</v>
      </c>
      <c r="D1159" s="61" t="s">
        <v>4027</v>
      </c>
      <c r="E1159" s="61" t="s">
        <v>29402</v>
      </c>
      <c r="F1159" s="292"/>
    </row>
    <row r="1160" spans="1:6" ht="75">
      <c r="A1160" s="61">
        <v>10630</v>
      </c>
      <c r="B1160" s="38" t="s">
        <v>17571</v>
      </c>
      <c r="C1160" s="61" t="s">
        <v>4025</v>
      </c>
      <c r="D1160" s="61" t="s">
        <v>2472</v>
      </c>
      <c r="E1160" s="61" t="s">
        <v>29403</v>
      </c>
      <c r="F1160" s="293"/>
    </row>
    <row r="1161" spans="1:6" ht="90">
      <c r="A1161" s="61">
        <v>37762</v>
      </c>
      <c r="B1161" s="38" t="s">
        <v>17572</v>
      </c>
      <c r="C1161" s="61" t="s">
        <v>4025</v>
      </c>
      <c r="D1161" s="61" t="s">
        <v>2472</v>
      </c>
      <c r="E1161" s="61" t="s">
        <v>29404</v>
      </c>
      <c r="F1161" s="292"/>
    </row>
    <row r="1162" spans="1:6" ht="90">
      <c r="A1162" s="61">
        <v>37763</v>
      </c>
      <c r="B1162" s="38" t="s">
        <v>17573</v>
      </c>
      <c r="C1162" s="61" t="s">
        <v>4025</v>
      </c>
      <c r="D1162" s="61" t="s">
        <v>2472</v>
      </c>
      <c r="E1162" s="61" t="s">
        <v>29405</v>
      </c>
      <c r="F1162" s="293"/>
    </row>
    <row r="1163" spans="1:6" ht="75">
      <c r="A1163" s="61">
        <v>41992</v>
      </c>
      <c r="B1163" s="38" t="s">
        <v>17574</v>
      </c>
      <c r="C1163" s="61" t="s">
        <v>4025</v>
      </c>
      <c r="D1163" s="61" t="s">
        <v>4024</v>
      </c>
      <c r="E1163" s="61" t="s">
        <v>29406</v>
      </c>
      <c r="F1163" s="292"/>
    </row>
    <row r="1164" spans="1:6" ht="75">
      <c r="A1164" s="61">
        <v>13215</v>
      </c>
      <c r="B1164" s="38" t="s">
        <v>17575</v>
      </c>
      <c r="C1164" s="61" t="s">
        <v>4025</v>
      </c>
      <c r="D1164" s="61" t="s">
        <v>2472</v>
      </c>
      <c r="E1164" s="61" t="s">
        <v>29407</v>
      </c>
      <c r="F1164" s="293"/>
    </row>
    <row r="1165" spans="1:6" ht="30">
      <c r="A1165" s="61">
        <v>4235</v>
      </c>
      <c r="B1165" s="38" t="s">
        <v>17576</v>
      </c>
      <c r="C1165" s="61" t="s">
        <v>4023</v>
      </c>
      <c r="D1165" s="61" t="s">
        <v>2472</v>
      </c>
      <c r="E1165" s="61" t="s">
        <v>29408</v>
      </c>
      <c r="F1165" s="292"/>
    </row>
    <row r="1166" spans="1:6" ht="30">
      <c r="A1166" s="61">
        <v>40976</v>
      </c>
      <c r="B1166" s="38" t="s">
        <v>17577</v>
      </c>
      <c r="C1166" s="61" t="s">
        <v>4034</v>
      </c>
      <c r="D1166" s="61" t="s">
        <v>2472</v>
      </c>
      <c r="E1166" s="61" t="s">
        <v>29409</v>
      </c>
      <c r="F1166" s="293"/>
    </row>
    <row r="1167" spans="1:6" ht="45">
      <c r="A1167" s="61">
        <v>39013</v>
      </c>
      <c r="B1167" s="38" t="s">
        <v>17578</v>
      </c>
      <c r="C1167" s="61" t="s">
        <v>4025</v>
      </c>
      <c r="D1167" s="61" t="s">
        <v>2472</v>
      </c>
      <c r="E1167" s="61" t="s">
        <v>14098</v>
      </c>
      <c r="F1167" s="292"/>
    </row>
    <row r="1168" spans="1:6">
      <c r="A1168" s="61">
        <v>41967</v>
      </c>
      <c r="B1168" s="38" t="s">
        <v>17579</v>
      </c>
      <c r="C1168" s="61" t="s">
        <v>4031</v>
      </c>
      <c r="D1168" s="61" t="s">
        <v>2472</v>
      </c>
      <c r="E1168" s="61" t="s">
        <v>13767</v>
      </c>
      <c r="F1168" s="293"/>
    </row>
    <row r="1169" spans="1:6" ht="45">
      <c r="A1169" s="61">
        <v>12760</v>
      </c>
      <c r="B1169" s="38" t="s">
        <v>17580</v>
      </c>
      <c r="C1169" s="61" t="s">
        <v>4026</v>
      </c>
      <c r="D1169" s="61" t="s">
        <v>2472</v>
      </c>
      <c r="E1169" s="61" t="s">
        <v>29410</v>
      </c>
      <c r="F1169" s="292"/>
    </row>
    <row r="1170" spans="1:6" ht="45">
      <c r="A1170" s="61">
        <v>12759</v>
      </c>
      <c r="B1170" s="38" t="s">
        <v>17581</v>
      </c>
      <c r="C1170" s="61" t="s">
        <v>4026</v>
      </c>
      <c r="D1170" s="61" t="s">
        <v>2472</v>
      </c>
      <c r="E1170" s="61" t="s">
        <v>29411</v>
      </c>
      <c r="F1170" s="293"/>
    </row>
    <row r="1171" spans="1:6" ht="45">
      <c r="A1171" s="61">
        <v>40424</v>
      </c>
      <c r="B1171" s="38" t="s">
        <v>17582</v>
      </c>
      <c r="C1171" s="61" t="s">
        <v>4030</v>
      </c>
      <c r="D1171" s="61" t="s">
        <v>2472</v>
      </c>
      <c r="E1171" s="61" t="s">
        <v>22129</v>
      </c>
      <c r="F1171" s="292"/>
    </row>
    <row r="1172" spans="1:6" ht="30">
      <c r="A1172" s="61">
        <v>1325</v>
      </c>
      <c r="B1172" s="38" t="s">
        <v>17583</v>
      </c>
      <c r="C1172" s="61" t="s">
        <v>4030</v>
      </c>
      <c r="D1172" s="61" t="s">
        <v>2472</v>
      </c>
      <c r="E1172" s="61" t="s">
        <v>23750</v>
      </c>
      <c r="F1172" s="293"/>
    </row>
    <row r="1173" spans="1:6" ht="30">
      <c r="A1173" s="61">
        <v>1327</v>
      </c>
      <c r="B1173" s="38" t="s">
        <v>17584</v>
      </c>
      <c r="C1173" s="61" t="s">
        <v>4030</v>
      </c>
      <c r="D1173" s="61" t="s">
        <v>2472</v>
      </c>
      <c r="E1173" s="61" t="s">
        <v>22347</v>
      </c>
      <c r="F1173" s="292"/>
    </row>
    <row r="1174" spans="1:6" ht="30">
      <c r="A1174" s="61">
        <v>1328</v>
      </c>
      <c r="B1174" s="38" t="s">
        <v>17585</v>
      </c>
      <c r="C1174" s="61" t="s">
        <v>4030</v>
      </c>
      <c r="D1174" s="61" t="s">
        <v>2472</v>
      </c>
      <c r="E1174" s="61" t="s">
        <v>22550</v>
      </c>
      <c r="F1174" s="293"/>
    </row>
    <row r="1175" spans="1:6" ht="30">
      <c r="A1175" s="61">
        <v>1321</v>
      </c>
      <c r="B1175" s="38" t="s">
        <v>17586</v>
      </c>
      <c r="C1175" s="61" t="s">
        <v>4030</v>
      </c>
      <c r="D1175" s="61" t="s">
        <v>2472</v>
      </c>
      <c r="E1175" s="61" t="s">
        <v>25648</v>
      </c>
      <c r="F1175" s="292"/>
    </row>
    <row r="1176" spans="1:6" ht="30">
      <c r="A1176" s="61">
        <v>1318</v>
      </c>
      <c r="B1176" s="38" t="s">
        <v>17587</v>
      </c>
      <c r="C1176" s="61" t="s">
        <v>4030</v>
      </c>
      <c r="D1176" s="61" t="s">
        <v>2472</v>
      </c>
      <c r="E1176" s="61" t="s">
        <v>13366</v>
      </c>
      <c r="F1176" s="293"/>
    </row>
    <row r="1177" spans="1:6" ht="30">
      <c r="A1177" s="61">
        <v>1322</v>
      </c>
      <c r="B1177" s="38" t="s">
        <v>17588</v>
      </c>
      <c r="C1177" s="61" t="s">
        <v>4030</v>
      </c>
      <c r="D1177" s="61" t="s">
        <v>2472</v>
      </c>
      <c r="E1177" s="61" t="s">
        <v>8225</v>
      </c>
      <c r="F1177" s="292"/>
    </row>
    <row r="1178" spans="1:6" ht="30">
      <c r="A1178" s="61">
        <v>1323</v>
      </c>
      <c r="B1178" s="38" t="s">
        <v>17589</v>
      </c>
      <c r="C1178" s="61" t="s">
        <v>4030</v>
      </c>
      <c r="D1178" s="61" t="s">
        <v>2472</v>
      </c>
      <c r="E1178" s="61" t="s">
        <v>10066</v>
      </c>
      <c r="F1178" s="293"/>
    </row>
    <row r="1179" spans="1:6" ht="30">
      <c r="A1179" s="61">
        <v>1319</v>
      </c>
      <c r="B1179" s="38" t="s">
        <v>17590</v>
      </c>
      <c r="C1179" s="61" t="s">
        <v>4030</v>
      </c>
      <c r="D1179" s="61" t="s">
        <v>2472</v>
      </c>
      <c r="E1179" s="61" t="s">
        <v>11289</v>
      </c>
      <c r="F1179" s="292"/>
    </row>
    <row r="1180" spans="1:6" ht="30">
      <c r="A1180" s="61">
        <v>11026</v>
      </c>
      <c r="B1180" s="38" t="s">
        <v>17591</v>
      </c>
      <c r="C1180" s="61" t="s">
        <v>4030</v>
      </c>
      <c r="D1180" s="61" t="s">
        <v>2472</v>
      </c>
      <c r="E1180" s="61" t="s">
        <v>14097</v>
      </c>
      <c r="F1180" s="293"/>
    </row>
    <row r="1181" spans="1:6" ht="30">
      <c r="A1181" s="61">
        <v>11027</v>
      </c>
      <c r="B1181" s="38" t="s">
        <v>17592</v>
      </c>
      <c r="C1181" s="61" t="s">
        <v>4030</v>
      </c>
      <c r="D1181" s="61" t="s">
        <v>2472</v>
      </c>
      <c r="E1181" s="61" t="s">
        <v>23751</v>
      </c>
      <c r="F1181" s="292"/>
    </row>
    <row r="1182" spans="1:6" ht="30">
      <c r="A1182" s="61">
        <v>11046</v>
      </c>
      <c r="B1182" s="38" t="s">
        <v>17593</v>
      </c>
      <c r="C1182" s="61" t="s">
        <v>4030</v>
      </c>
      <c r="D1182" s="61" t="s">
        <v>2472</v>
      </c>
      <c r="E1182" s="61" t="s">
        <v>14423</v>
      </c>
      <c r="F1182" s="293"/>
    </row>
    <row r="1183" spans="1:6" ht="30">
      <c r="A1183" s="61">
        <v>11047</v>
      </c>
      <c r="B1183" s="38" t="s">
        <v>17594</v>
      </c>
      <c r="C1183" s="61" t="s">
        <v>4030</v>
      </c>
      <c r="D1183" s="61" t="s">
        <v>2472</v>
      </c>
      <c r="E1183" s="61" t="s">
        <v>9816</v>
      </c>
      <c r="F1183" s="292"/>
    </row>
    <row r="1184" spans="1:6" ht="30">
      <c r="A1184" s="61">
        <v>39630</v>
      </c>
      <c r="B1184" s="38" t="s">
        <v>17595</v>
      </c>
      <c r="C1184" s="61" t="s">
        <v>4026</v>
      </c>
      <c r="D1184" s="61" t="s">
        <v>2472</v>
      </c>
      <c r="E1184" s="61" t="s">
        <v>29412</v>
      </c>
      <c r="F1184" s="293"/>
    </row>
    <row r="1185" spans="1:6" ht="30">
      <c r="A1185" s="61">
        <v>11049</v>
      </c>
      <c r="B1185" s="38" t="s">
        <v>17596</v>
      </c>
      <c r="C1185" s="61" t="s">
        <v>4030</v>
      </c>
      <c r="D1185" s="61" t="s">
        <v>4024</v>
      </c>
      <c r="E1185" s="61" t="s">
        <v>17841</v>
      </c>
      <c r="F1185" s="292"/>
    </row>
    <row r="1186" spans="1:6" ht="30">
      <c r="A1186" s="61">
        <v>39632</v>
      </c>
      <c r="B1186" s="38" t="s">
        <v>17597</v>
      </c>
      <c r="C1186" s="61" t="s">
        <v>4026</v>
      </c>
      <c r="D1186" s="61" t="s">
        <v>2472</v>
      </c>
      <c r="E1186" s="61" t="s">
        <v>25258</v>
      </c>
      <c r="F1186" s="293"/>
    </row>
    <row r="1187" spans="1:6" ht="30">
      <c r="A1187" s="61">
        <v>11051</v>
      </c>
      <c r="B1187" s="38" t="s">
        <v>17598</v>
      </c>
      <c r="C1187" s="61" t="s">
        <v>4030</v>
      </c>
      <c r="D1187" s="61" t="s">
        <v>2472</v>
      </c>
      <c r="E1187" s="61" t="s">
        <v>25614</v>
      </c>
      <c r="F1187" s="292"/>
    </row>
    <row r="1188" spans="1:6" ht="30">
      <c r="A1188" s="61">
        <v>11061</v>
      </c>
      <c r="B1188" s="38" t="s">
        <v>17599</v>
      </c>
      <c r="C1188" s="61" t="s">
        <v>4030</v>
      </c>
      <c r="D1188" s="61" t="s">
        <v>2472</v>
      </c>
      <c r="E1188" s="61" t="s">
        <v>13856</v>
      </c>
      <c r="F1188" s="293"/>
    </row>
    <row r="1189" spans="1:6" ht="30">
      <c r="A1189" s="61">
        <v>1336</v>
      </c>
      <c r="B1189" s="38" t="s">
        <v>17600</v>
      </c>
      <c r="C1189" s="61" t="s">
        <v>4026</v>
      </c>
      <c r="D1189" s="61" t="s">
        <v>2472</v>
      </c>
      <c r="E1189" s="61" t="s">
        <v>29413</v>
      </c>
      <c r="F1189" s="292"/>
    </row>
    <row r="1190" spans="1:6" ht="30">
      <c r="A1190" s="61">
        <v>1333</v>
      </c>
      <c r="B1190" s="38" t="s">
        <v>17601</v>
      </c>
      <c r="C1190" s="61" t="s">
        <v>4030</v>
      </c>
      <c r="D1190" s="61" t="s">
        <v>2472</v>
      </c>
      <c r="E1190" s="61" t="s">
        <v>9886</v>
      </c>
      <c r="F1190" s="293"/>
    </row>
    <row r="1191" spans="1:6" ht="30">
      <c r="A1191" s="61">
        <v>1330</v>
      </c>
      <c r="B1191" s="38" t="s">
        <v>17602</v>
      </c>
      <c r="C1191" s="61" t="s">
        <v>4030</v>
      </c>
      <c r="D1191" s="61" t="s">
        <v>2472</v>
      </c>
      <c r="E1191" s="61" t="s">
        <v>7686</v>
      </c>
      <c r="F1191" s="292"/>
    </row>
    <row r="1192" spans="1:6" ht="30">
      <c r="A1192" s="61">
        <v>10957</v>
      </c>
      <c r="B1192" s="38" t="s">
        <v>17603</v>
      </c>
      <c r="C1192" s="61" t="s">
        <v>4030</v>
      </c>
      <c r="D1192" s="61" t="s">
        <v>2472</v>
      </c>
      <c r="E1192" s="61" t="s">
        <v>17841</v>
      </c>
      <c r="F1192" s="293"/>
    </row>
    <row r="1193" spans="1:6" ht="30">
      <c r="A1193" s="61">
        <v>1332</v>
      </c>
      <c r="B1193" s="38" t="s">
        <v>17604</v>
      </c>
      <c r="C1193" s="61" t="s">
        <v>4030</v>
      </c>
      <c r="D1193" s="61" t="s">
        <v>2472</v>
      </c>
      <c r="E1193" s="61" t="s">
        <v>9895</v>
      </c>
      <c r="F1193" s="292"/>
    </row>
    <row r="1194" spans="1:6" ht="30">
      <c r="A1194" s="61">
        <v>1334</v>
      </c>
      <c r="B1194" s="38" t="s">
        <v>17605</v>
      </c>
      <c r="C1194" s="61" t="s">
        <v>4030</v>
      </c>
      <c r="D1194" s="61" t="s">
        <v>2472</v>
      </c>
      <c r="E1194" s="61" t="s">
        <v>23425</v>
      </c>
      <c r="F1194" s="293"/>
    </row>
    <row r="1195" spans="1:6" ht="30">
      <c r="A1195" s="61">
        <v>1335</v>
      </c>
      <c r="B1195" s="38" t="s">
        <v>17606</v>
      </c>
      <c r="C1195" s="61" t="s">
        <v>4030</v>
      </c>
      <c r="D1195" s="61" t="s">
        <v>2472</v>
      </c>
      <c r="E1195" s="61" t="s">
        <v>24576</v>
      </c>
      <c r="F1195" s="292"/>
    </row>
    <row r="1196" spans="1:6" ht="30">
      <c r="A1196" s="61">
        <v>40425</v>
      </c>
      <c r="B1196" s="38" t="s">
        <v>17607</v>
      </c>
      <c r="C1196" s="61" t="s">
        <v>4030</v>
      </c>
      <c r="D1196" s="61" t="s">
        <v>2472</v>
      </c>
      <c r="E1196" s="61" t="s">
        <v>9874</v>
      </c>
      <c r="F1196" s="293"/>
    </row>
    <row r="1197" spans="1:6" ht="30">
      <c r="A1197" s="61">
        <v>1337</v>
      </c>
      <c r="B1197" s="38" t="s">
        <v>17609</v>
      </c>
      <c r="C1197" s="61" t="s">
        <v>4030</v>
      </c>
      <c r="D1197" s="61" t="s">
        <v>2472</v>
      </c>
      <c r="E1197" s="61" t="s">
        <v>14945</v>
      </c>
      <c r="F1197" s="292"/>
    </row>
    <row r="1198" spans="1:6" ht="30">
      <c r="A1198" s="61">
        <v>11122</v>
      </c>
      <c r="B1198" s="38" t="s">
        <v>17610</v>
      </c>
      <c r="C1198" s="61" t="s">
        <v>4030</v>
      </c>
      <c r="D1198" s="61" t="s">
        <v>2472</v>
      </c>
      <c r="E1198" s="61" t="s">
        <v>25255</v>
      </c>
      <c r="F1198" s="293"/>
    </row>
    <row r="1199" spans="1:6" ht="30">
      <c r="A1199" s="61">
        <v>11123</v>
      </c>
      <c r="B1199" s="38" t="s">
        <v>17611</v>
      </c>
      <c r="C1199" s="61" t="s">
        <v>4030</v>
      </c>
      <c r="D1199" s="61" t="s">
        <v>2472</v>
      </c>
      <c r="E1199" s="61" t="s">
        <v>25255</v>
      </c>
      <c r="F1199" s="292"/>
    </row>
    <row r="1200" spans="1:6" ht="30">
      <c r="A1200" s="61">
        <v>11125</v>
      </c>
      <c r="B1200" s="38" t="s">
        <v>17612</v>
      </c>
      <c r="C1200" s="61" t="s">
        <v>4030</v>
      </c>
      <c r="D1200" s="61" t="s">
        <v>2472</v>
      </c>
      <c r="E1200" s="61" t="s">
        <v>25255</v>
      </c>
      <c r="F1200" s="293"/>
    </row>
    <row r="1201" spans="1:6" ht="45">
      <c r="A1201" s="61">
        <v>39416</v>
      </c>
      <c r="B1201" s="38" t="s">
        <v>17613</v>
      </c>
      <c r="C1201" s="61" t="s">
        <v>4026</v>
      </c>
      <c r="D1201" s="61" t="s">
        <v>2472</v>
      </c>
      <c r="E1201" s="61" t="s">
        <v>11819</v>
      </c>
      <c r="F1201" s="292"/>
    </row>
    <row r="1202" spans="1:6" ht="45">
      <c r="A1202" s="61">
        <v>39417</v>
      </c>
      <c r="B1202" s="38" t="s">
        <v>17614</v>
      </c>
      <c r="C1202" s="61" t="s">
        <v>4026</v>
      </c>
      <c r="D1202" s="61" t="s">
        <v>2472</v>
      </c>
      <c r="E1202" s="61" t="s">
        <v>13736</v>
      </c>
      <c r="F1202" s="293"/>
    </row>
    <row r="1203" spans="1:6" ht="45">
      <c r="A1203" s="61">
        <v>39414</v>
      </c>
      <c r="B1203" s="38" t="s">
        <v>17615</v>
      </c>
      <c r="C1203" s="61" t="s">
        <v>4026</v>
      </c>
      <c r="D1203" s="61" t="s">
        <v>2472</v>
      </c>
      <c r="E1203" s="61" t="s">
        <v>9275</v>
      </c>
      <c r="F1203" s="292"/>
    </row>
    <row r="1204" spans="1:6" ht="45">
      <c r="A1204" s="61">
        <v>39415</v>
      </c>
      <c r="B1204" s="38" t="s">
        <v>17616</v>
      </c>
      <c r="C1204" s="61" t="s">
        <v>4026</v>
      </c>
      <c r="D1204" s="61" t="s">
        <v>2472</v>
      </c>
      <c r="E1204" s="61" t="s">
        <v>13737</v>
      </c>
      <c r="F1204" s="293"/>
    </row>
    <row r="1205" spans="1:6" ht="45">
      <c r="A1205" s="61">
        <v>39412</v>
      </c>
      <c r="B1205" s="38" t="s">
        <v>17617</v>
      </c>
      <c r="C1205" s="61" t="s">
        <v>4026</v>
      </c>
      <c r="D1205" s="61" t="s">
        <v>2472</v>
      </c>
      <c r="E1205" s="61" t="s">
        <v>8868</v>
      </c>
      <c r="F1205" s="292"/>
    </row>
    <row r="1206" spans="1:6" ht="45">
      <c r="A1206" s="61">
        <v>39413</v>
      </c>
      <c r="B1206" s="38" t="s">
        <v>17618</v>
      </c>
      <c r="C1206" s="61" t="s">
        <v>4026</v>
      </c>
      <c r="D1206" s="61" t="s">
        <v>2472</v>
      </c>
      <c r="E1206" s="61" t="s">
        <v>8000</v>
      </c>
      <c r="F1206" s="293"/>
    </row>
    <row r="1207" spans="1:6" ht="30">
      <c r="A1207" s="61">
        <v>1338</v>
      </c>
      <c r="B1207" s="38" t="s">
        <v>17619</v>
      </c>
      <c r="C1207" s="61" t="s">
        <v>4026</v>
      </c>
      <c r="D1207" s="61" t="s">
        <v>4024</v>
      </c>
      <c r="E1207" s="61" t="s">
        <v>29414</v>
      </c>
      <c r="F1207" s="292"/>
    </row>
    <row r="1208" spans="1:6" ht="30">
      <c r="A1208" s="61">
        <v>1340</v>
      </c>
      <c r="B1208" s="38" t="s">
        <v>17620</v>
      </c>
      <c r="C1208" s="61" t="s">
        <v>4026</v>
      </c>
      <c r="D1208" s="61" t="s">
        <v>2472</v>
      </c>
      <c r="E1208" s="61" t="s">
        <v>29415</v>
      </c>
      <c r="F1208" s="293"/>
    </row>
    <row r="1209" spans="1:6" ht="30">
      <c r="A1209" s="61">
        <v>1341</v>
      </c>
      <c r="B1209" s="38" t="s">
        <v>17621</v>
      </c>
      <c r="C1209" s="61" t="s">
        <v>4026</v>
      </c>
      <c r="D1209" s="61" t="s">
        <v>2472</v>
      </c>
      <c r="E1209" s="61" t="s">
        <v>22706</v>
      </c>
      <c r="F1209" s="292"/>
    </row>
    <row r="1210" spans="1:6" ht="45">
      <c r="A1210" s="61">
        <v>1364</v>
      </c>
      <c r="B1210" s="38" t="s">
        <v>17622</v>
      </c>
      <c r="C1210" s="61" t="s">
        <v>4026</v>
      </c>
      <c r="D1210" s="61" t="s">
        <v>2472</v>
      </c>
      <c r="E1210" s="61" t="s">
        <v>14468</v>
      </c>
      <c r="F1210" s="293"/>
    </row>
    <row r="1211" spans="1:6" ht="45">
      <c r="A1211" s="61">
        <v>1361</v>
      </c>
      <c r="B1211" s="38" t="s">
        <v>17623</v>
      </c>
      <c r="C1211" s="61" t="s">
        <v>4025</v>
      </c>
      <c r="D1211" s="61" t="s">
        <v>2472</v>
      </c>
      <c r="E1211" s="61" t="s">
        <v>24955</v>
      </c>
      <c r="F1211" s="292"/>
    </row>
    <row r="1212" spans="1:6" ht="45">
      <c r="A1212" s="61">
        <v>1362</v>
      </c>
      <c r="B1212" s="38" t="s">
        <v>17624</v>
      </c>
      <c r="C1212" s="61" t="s">
        <v>4026</v>
      </c>
      <c r="D1212" s="61" t="s">
        <v>2472</v>
      </c>
      <c r="E1212" s="61" t="s">
        <v>24068</v>
      </c>
      <c r="F1212" s="293"/>
    </row>
    <row r="1213" spans="1:6" ht="45">
      <c r="A1213" s="61">
        <v>11131</v>
      </c>
      <c r="B1213" s="38" t="s">
        <v>17625</v>
      </c>
      <c r="C1213" s="61" t="s">
        <v>4026</v>
      </c>
      <c r="D1213" s="61" t="s">
        <v>2472</v>
      </c>
      <c r="E1213" s="61" t="s">
        <v>24743</v>
      </c>
      <c r="F1213" s="292"/>
    </row>
    <row r="1214" spans="1:6" ht="45">
      <c r="A1214" s="61">
        <v>11132</v>
      </c>
      <c r="B1214" s="38" t="s">
        <v>17626</v>
      </c>
      <c r="C1214" s="61" t="s">
        <v>4026</v>
      </c>
      <c r="D1214" s="61" t="s">
        <v>2472</v>
      </c>
      <c r="E1214" s="61" t="s">
        <v>24956</v>
      </c>
      <c r="F1214" s="293"/>
    </row>
    <row r="1215" spans="1:6" ht="45">
      <c r="A1215" s="61">
        <v>1363</v>
      </c>
      <c r="B1215" s="38" t="s">
        <v>17627</v>
      </c>
      <c r="C1215" s="61" t="s">
        <v>4026</v>
      </c>
      <c r="D1215" s="61" t="s">
        <v>4024</v>
      </c>
      <c r="E1215" s="61" t="s">
        <v>23601</v>
      </c>
      <c r="F1215" s="292"/>
    </row>
    <row r="1216" spans="1:6" ht="45">
      <c r="A1216" s="61">
        <v>11130</v>
      </c>
      <c r="B1216" s="38" t="s">
        <v>17628</v>
      </c>
      <c r="C1216" s="61" t="s">
        <v>4026</v>
      </c>
      <c r="D1216" s="61" t="s">
        <v>2472</v>
      </c>
      <c r="E1216" s="61" t="s">
        <v>24607</v>
      </c>
      <c r="F1216" s="293"/>
    </row>
    <row r="1217" spans="1:6" ht="45">
      <c r="A1217" s="61">
        <v>11134</v>
      </c>
      <c r="B1217" s="38" t="s">
        <v>17629</v>
      </c>
      <c r="C1217" s="61" t="s">
        <v>4026</v>
      </c>
      <c r="D1217" s="61" t="s">
        <v>4024</v>
      </c>
      <c r="E1217" s="61" t="s">
        <v>29416</v>
      </c>
      <c r="F1217" s="292"/>
    </row>
    <row r="1218" spans="1:6" ht="45">
      <c r="A1218" s="61">
        <v>11135</v>
      </c>
      <c r="B1218" s="38" t="s">
        <v>17630</v>
      </c>
      <c r="C1218" s="61" t="s">
        <v>4026</v>
      </c>
      <c r="D1218" s="61" t="s">
        <v>2472</v>
      </c>
      <c r="E1218" s="61" t="s">
        <v>28267</v>
      </c>
      <c r="F1218" s="293"/>
    </row>
    <row r="1219" spans="1:6" ht="45">
      <c r="A1219" s="61">
        <v>11136</v>
      </c>
      <c r="B1219" s="38" t="s">
        <v>17631</v>
      </c>
      <c r="C1219" s="61" t="s">
        <v>4026</v>
      </c>
      <c r="D1219" s="61" t="s">
        <v>2472</v>
      </c>
      <c r="E1219" s="61" t="s">
        <v>29417</v>
      </c>
      <c r="F1219" s="292"/>
    </row>
    <row r="1220" spans="1:6" ht="45">
      <c r="A1220" s="61">
        <v>34743</v>
      </c>
      <c r="B1220" s="38" t="s">
        <v>17632</v>
      </c>
      <c r="C1220" s="61" t="s">
        <v>4026</v>
      </c>
      <c r="D1220" s="61" t="s">
        <v>2472</v>
      </c>
      <c r="E1220" s="61" t="s">
        <v>29418</v>
      </c>
      <c r="F1220" s="293"/>
    </row>
    <row r="1221" spans="1:6" ht="45">
      <c r="A1221" s="61">
        <v>11137</v>
      </c>
      <c r="B1221" s="38" t="s">
        <v>17633</v>
      </c>
      <c r="C1221" s="61" t="s">
        <v>4026</v>
      </c>
      <c r="D1221" s="61" t="s">
        <v>2472</v>
      </c>
      <c r="E1221" s="61" t="s">
        <v>29419</v>
      </c>
      <c r="F1221" s="292"/>
    </row>
    <row r="1222" spans="1:6" ht="45">
      <c r="A1222" s="61">
        <v>34745</v>
      </c>
      <c r="B1222" s="38" t="s">
        <v>17635</v>
      </c>
      <c r="C1222" s="61" t="s">
        <v>4026</v>
      </c>
      <c r="D1222" s="61" t="s">
        <v>2472</v>
      </c>
      <c r="E1222" s="61" t="s">
        <v>25061</v>
      </c>
      <c r="F1222" s="293"/>
    </row>
    <row r="1223" spans="1:6" ht="45">
      <c r="A1223" s="61">
        <v>34746</v>
      </c>
      <c r="B1223" s="38" t="s">
        <v>17636</v>
      </c>
      <c r="C1223" s="61" t="s">
        <v>4026</v>
      </c>
      <c r="D1223" s="61" t="s">
        <v>2472</v>
      </c>
      <c r="E1223" s="61" t="s">
        <v>21303</v>
      </c>
      <c r="F1223" s="292"/>
    </row>
    <row r="1224" spans="1:6" ht="45">
      <c r="A1224" s="61">
        <v>1360</v>
      </c>
      <c r="B1224" s="38" t="s">
        <v>17637</v>
      </c>
      <c r="C1224" s="61" t="s">
        <v>4026</v>
      </c>
      <c r="D1224" s="61" t="s">
        <v>2472</v>
      </c>
      <c r="E1224" s="61" t="s">
        <v>23305</v>
      </c>
      <c r="F1224" s="293"/>
    </row>
    <row r="1225" spans="1:6" ht="45">
      <c r="A1225" s="61">
        <v>1346</v>
      </c>
      <c r="B1225" s="38" t="s">
        <v>17638</v>
      </c>
      <c r="C1225" s="61" t="s">
        <v>4026</v>
      </c>
      <c r="D1225" s="61" t="s">
        <v>2472</v>
      </c>
      <c r="E1225" s="61" t="s">
        <v>29420</v>
      </c>
      <c r="F1225" s="292"/>
    </row>
    <row r="1226" spans="1:6" ht="45">
      <c r="A1226" s="61">
        <v>1345</v>
      </c>
      <c r="B1226" s="38" t="s">
        <v>17639</v>
      </c>
      <c r="C1226" s="61" t="s">
        <v>4026</v>
      </c>
      <c r="D1226" s="61" t="s">
        <v>2472</v>
      </c>
      <c r="E1226" s="61" t="s">
        <v>29421</v>
      </c>
      <c r="F1226" s="293"/>
    </row>
    <row r="1227" spans="1:6" ht="45">
      <c r="A1227" s="61">
        <v>1344</v>
      </c>
      <c r="B1227" s="38" t="s">
        <v>17640</v>
      </c>
      <c r="C1227" s="61" t="s">
        <v>4025</v>
      </c>
      <c r="D1227" s="61" t="s">
        <v>2472</v>
      </c>
      <c r="E1227" s="61" t="s">
        <v>29422</v>
      </c>
      <c r="F1227" s="292"/>
    </row>
    <row r="1228" spans="1:6" ht="45">
      <c r="A1228" s="61">
        <v>1342</v>
      </c>
      <c r="B1228" s="38" t="s">
        <v>17641</v>
      </c>
      <c r="C1228" s="61" t="s">
        <v>4025</v>
      </c>
      <c r="D1228" s="61" t="s">
        <v>2472</v>
      </c>
      <c r="E1228" s="61" t="s">
        <v>29423</v>
      </c>
      <c r="F1228" s="293"/>
    </row>
    <row r="1229" spans="1:6" ht="45">
      <c r="A1229" s="61">
        <v>1347</v>
      </c>
      <c r="B1229" s="38" t="s">
        <v>17642</v>
      </c>
      <c r="C1229" s="61" t="s">
        <v>4026</v>
      </c>
      <c r="D1229" s="61" t="s">
        <v>4024</v>
      </c>
      <c r="E1229" s="61" t="s">
        <v>29424</v>
      </c>
      <c r="F1229" s="292"/>
    </row>
    <row r="1230" spans="1:6" ht="45">
      <c r="A1230" s="61">
        <v>1349</v>
      </c>
      <c r="B1230" s="38" t="s">
        <v>17643</v>
      </c>
      <c r="C1230" s="61" t="s">
        <v>4025</v>
      </c>
      <c r="D1230" s="61" t="s">
        <v>2472</v>
      </c>
      <c r="E1230" s="61" t="s">
        <v>28115</v>
      </c>
      <c r="F1230" s="293"/>
    </row>
    <row r="1231" spans="1:6" ht="45">
      <c r="A1231" s="61">
        <v>1350</v>
      </c>
      <c r="B1231" s="38" t="s">
        <v>17644</v>
      </c>
      <c r="C1231" s="61" t="s">
        <v>4025</v>
      </c>
      <c r="D1231" s="61" t="s">
        <v>4024</v>
      </c>
      <c r="E1231" s="61" t="s">
        <v>24318</v>
      </c>
      <c r="F1231" s="292"/>
    </row>
    <row r="1232" spans="1:6" ht="45">
      <c r="A1232" s="61">
        <v>1357</v>
      </c>
      <c r="B1232" s="38" t="s">
        <v>17645</v>
      </c>
      <c r="C1232" s="61" t="s">
        <v>4025</v>
      </c>
      <c r="D1232" s="61" t="s">
        <v>2472</v>
      </c>
      <c r="E1232" s="61" t="s">
        <v>29425</v>
      </c>
      <c r="F1232" s="293"/>
    </row>
    <row r="1233" spans="1:6" ht="45">
      <c r="A1233" s="61">
        <v>1355</v>
      </c>
      <c r="B1233" s="38" t="s">
        <v>17646</v>
      </c>
      <c r="C1233" s="61" t="s">
        <v>4026</v>
      </c>
      <c r="D1233" s="61" t="s">
        <v>2472</v>
      </c>
      <c r="E1233" s="61" t="s">
        <v>29426</v>
      </c>
      <c r="F1233" s="292"/>
    </row>
    <row r="1234" spans="1:6" ht="45">
      <c r="A1234" s="61">
        <v>1358</v>
      </c>
      <c r="B1234" s="38" t="s">
        <v>17647</v>
      </c>
      <c r="C1234" s="61" t="s">
        <v>4026</v>
      </c>
      <c r="D1234" s="61" t="s">
        <v>2472</v>
      </c>
      <c r="E1234" s="61" t="s">
        <v>22432</v>
      </c>
      <c r="F1234" s="293"/>
    </row>
    <row r="1235" spans="1:6" ht="45">
      <c r="A1235" s="61">
        <v>1359</v>
      </c>
      <c r="B1235" s="38" t="s">
        <v>17648</v>
      </c>
      <c r="C1235" s="61" t="s">
        <v>4025</v>
      </c>
      <c r="D1235" s="61" t="s">
        <v>2472</v>
      </c>
      <c r="E1235" s="61" t="s">
        <v>29427</v>
      </c>
      <c r="F1235" s="292"/>
    </row>
    <row r="1236" spans="1:6" ht="45">
      <c r="A1236" s="61">
        <v>1351</v>
      </c>
      <c r="B1236" s="38" t="s">
        <v>17649</v>
      </c>
      <c r="C1236" s="61" t="s">
        <v>4025</v>
      </c>
      <c r="D1236" s="61" t="s">
        <v>2472</v>
      </c>
      <c r="E1236" s="61" t="s">
        <v>22137</v>
      </c>
      <c r="F1236" s="293"/>
    </row>
    <row r="1237" spans="1:6" ht="30">
      <c r="A1237" s="61">
        <v>34659</v>
      </c>
      <c r="B1237" s="38" t="s">
        <v>17650</v>
      </c>
      <c r="C1237" s="61" t="s">
        <v>4026</v>
      </c>
      <c r="D1237" s="61" t="s">
        <v>2472</v>
      </c>
      <c r="E1237" s="61" t="s">
        <v>24837</v>
      </c>
      <c r="F1237" s="292"/>
    </row>
    <row r="1238" spans="1:6" ht="30">
      <c r="A1238" s="61">
        <v>34514</v>
      </c>
      <c r="B1238" s="38" t="s">
        <v>17651</v>
      </c>
      <c r="C1238" s="61" t="s">
        <v>4026</v>
      </c>
      <c r="D1238" s="61" t="s">
        <v>4024</v>
      </c>
      <c r="E1238" s="61" t="s">
        <v>29428</v>
      </c>
      <c r="F1238" s="293"/>
    </row>
    <row r="1239" spans="1:6" ht="30">
      <c r="A1239" s="61">
        <v>34660</v>
      </c>
      <c r="B1239" s="38" t="s">
        <v>17652</v>
      </c>
      <c r="C1239" s="61" t="s">
        <v>4026</v>
      </c>
      <c r="D1239" s="61" t="s">
        <v>2472</v>
      </c>
      <c r="E1239" s="61" t="s">
        <v>24417</v>
      </c>
      <c r="F1239" s="292"/>
    </row>
    <row r="1240" spans="1:6" ht="30">
      <c r="A1240" s="61">
        <v>34661</v>
      </c>
      <c r="B1240" s="38" t="s">
        <v>17653</v>
      </c>
      <c r="C1240" s="61" t="s">
        <v>4026</v>
      </c>
      <c r="D1240" s="61" t="s">
        <v>2472</v>
      </c>
      <c r="E1240" s="61" t="s">
        <v>23312</v>
      </c>
      <c r="F1240" s="293"/>
    </row>
    <row r="1241" spans="1:6" ht="30">
      <c r="A1241" s="61">
        <v>34667</v>
      </c>
      <c r="B1241" s="38" t="s">
        <v>17654</v>
      </c>
      <c r="C1241" s="61" t="s">
        <v>4026</v>
      </c>
      <c r="D1241" s="61" t="s">
        <v>2472</v>
      </c>
      <c r="E1241" s="61" t="s">
        <v>14926</v>
      </c>
      <c r="F1241" s="292"/>
    </row>
    <row r="1242" spans="1:6" ht="30">
      <c r="A1242" s="61">
        <v>34668</v>
      </c>
      <c r="B1242" s="38" t="s">
        <v>17655</v>
      </c>
      <c r="C1242" s="61" t="s">
        <v>4026</v>
      </c>
      <c r="D1242" s="61" t="s">
        <v>2472</v>
      </c>
      <c r="E1242" s="61" t="s">
        <v>13737</v>
      </c>
      <c r="F1242" s="293"/>
    </row>
    <row r="1243" spans="1:6" ht="30">
      <c r="A1243" s="61">
        <v>34741</v>
      </c>
      <c r="B1243" s="38" t="s">
        <v>17656</v>
      </c>
      <c r="C1243" s="61" t="s">
        <v>4026</v>
      </c>
      <c r="D1243" s="61" t="s">
        <v>2472</v>
      </c>
      <c r="E1243" s="61" t="s">
        <v>26817</v>
      </c>
      <c r="F1243" s="292"/>
    </row>
    <row r="1244" spans="1:6" ht="30">
      <c r="A1244" s="61">
        <v>34664</v>
      </c>
      <c r="B1244" s="38" t="s">
        <v>17657</v>
      </c>
      <c r="C1244" s="61" t="s">
        <v>4026</v>
      </c>
      <c r="D1244" s="61" t="s">
        <v>2472</v>
      </c>
      <c r="E1244" s="61" t="s">
        <v>11214</v>
      </c>
      <c r="F1244" s="293"/>
    </row>
    <row r="1245" spans="1:6" ht="30">
      <c r="A1245" s="61">
        <v>34665</v>
      </c>
      <c r="B1245" s="38" t="s">
        <v>17659</v>
      </c>
      <c r="C1245" s="61" t="s">
        <v>4026</v>
      </c>
      <c r="D1245" s="61" t="s">
        <v>2472</v>
      </c>
      <c r="E1245" s="61" t="s">
        <v>24844</v>
      </c>
      <c r="F1245" s="292"/>
    </row>
    <row r="1246" spans="1:6" ht="30">
      <c r="A1246" s="61">
        <v>34666</v>
      </c>
      <c r="B1246" s="38" t="s">
        <v>17660</v>
      </c>
      <c r="C1246" s="61" t="s">
        <v>4026</v>
      </c>
      <c r="D1246" s="61" t="s">
        <v>2472</v>
      </c>
      <c r="E1246" s="61" t="s">
        <v>8313</v>
      </c>
      <c r="F1246" s="293"/>
    </row>
    <row r="1247" spans="1:6" ht="30">
      <c r="A1247" s="61">
        <v>34669</v>
      </c>
      <c r="B1247" s="38" t="s">
        <v>17661</v>
      </c>
      <c r="C1247" s="61" t="s">
        <v>4026</v>
      </c>
      <c r="D1247" s="61" t="s">
        <v>2472</v>
      </c>
      <c r="E1247" s="61" t="s">
        <v>29429</v>
      </c>
      <c r="F1247" s="292"/>
    </row>
    <row r="1248" spans="1:6" ht="30">
      <c r="A1248" s="61">
        <v>34670</v>
      </c>
      <c r="B1248" s="38" t="s">
        <v>17662</v>
      </c>
      <c r="C1248" s="61" t="s">
        <v>4026</v>
      </c>
      <c r="D1248" s="61" t="s">
        <v>2472</v>
      </c>
      <c r="E1248" s="61" t="s">
        <v>29430</v>
      </c>
      <c r="F1248" s="293"/>
    </row>
    <row r="1249" spans="1:6" ht="30">
      <c r="A1249" s="61">
        <v>34671</v>
      </c>
      <c r="B1249" s="38" t="s">
        <v>17663</v>
      </c>
      <c r="C1249" s="61" t="s">
        <v>4026</v>
      </c>
      <c r="D1249" s="61" t="s">
        <v>2472</v>
      </c>
      <c r="E1249" s="61" t="s">
        <v>14816</v>
      </c>
      <c r="F1249" s="292"/>
    </row>
    <row r="1250" spans="1:6" ht="30">
      <c r="A1250" s="61">
        <v>34672</v>
      </c>
      <c r="B1250" s="38" t="s">
        <v>17664</v>
      </c>
      <c r="C1250" s="61" t="s">
        <v>4026</v>
      </c>
      <c r="D1250" s="61" t="s">
        <v>2472</v>
      </c>
      <c r="E1250" s="61" t="s">
        <v>24482</v>
      </c>
      <c r="F1250" s="293"/>
    </row>
    <row r="1251" spans="1:6" ht="30">
      <c r="A1251" s="61">
        <v>34673</v>
      </c>
      <c r="B1251" s="38" t="s">
        <v>17665</v>
      </c>
      <c r="C1251" s="61" t="s">
        <v>4026</v>
      </c>
      <c r="D1251" s="61" t="s">
        <v>2472</v>
      </c>
      <c r="E1251" s="61" t="s">
        <v>23778</v>
      </c>
      <c r="F1251" s="292"/>
    </row>
    <row r="1252" spans="1:6" ht="30">
      <c r="A1252" s="61">
        <v>34674</v>
      </c>
      <c r="B1252" s="38" t="s">
        <v>17666</v>
      </c>
      <c r="C1252" s="61" t="s">
        <v>4026</v>
      </c>
      <c r="D1252" s="61" t="s">
        <v>2472</v>
      </c>
      <c r="E1252" s="61" t="s">
        <v>23926</v>
      </c>
      <c r="F1252" s="293"/>
    </row>
    <row r="1253" spans="1:6" ht="30">
      <c r="A1253" s="61">
        <v>34675</v>
      </c>
      <c r="B1253" s="38" t="s">
        <v>17667</v>
      </c>
      <c r="C1253" s="61" t="s">
        <v>4026</v>
      </c>
      <c r="D1253" s="61" t="s">
        <v>2472</v>
      </c>
      <c r="E1253" s="61" t="s">
        <v>29431</v>
      </c>
      <c r="F1253" s="292"/>
    </row>
    <row r="1254" spans="1:6" ht="30">
      <c r="A1254" s="61">
        <v>34676</v>
      </c>
      <c r="B1254" s="38" t="s">
        <v>17668</v>
      </c>
      <c r="C1254" s="61" t="s">
        <v>4026</v>
      </c>
      <c r="D1254" s="61" t="s">
        <v>2472</v>
      </c>
      <c r="E1254" s="61" t="s">
        <v>11729</v>
      </c>
      <c r="F1254" s="293"/>
    </row>
    <row r="1255" spans="1:6" ht="30">
      <c r="A1255" s="61">
        <v>34677</v>
      </c>
      <c r="B1255" s="38" t="s">
        <v>17669</v>
      </c>
      <c r="C1255" s="61" t="s">
        <v>4026</v>
      </c>
      <c r="D1255" s="61" t="s">
        <v>2472</v>
      </c>
      <c r="E1255" s="61" t="s">
        <v>27399</v>
      </c>
      <c r="F1255" s="292"/>
    </row>
    <row r="1256" spans="1:6" ht="60">
      <c r="A1256" s="61">
        <v>40623</v>
      </c>
      <c r="B1256" s="38" t="s">
        <v>17670</v>
      </c>
      <c r="C1256" s="61" t="s">
        <v>4036</v>
      </c>
      <c r="D1256" s="61" t="s">
        <v>2472</v>
      </c>
      <c r="E1256" s="61" t="s">
        <v>14100</v>
      </c>
      <c r="F1256" s="293"/>
    </row>
    <row r="1257" spans="1:6" ht="30">
      <c r="A1257" s="61">
        <v>11112</v>
      </c>
      <c r="B1257" s="38" t="s">
        <v>17671</v>
      </c>
      <c r="C1257" s="61" t="s">
        <v>4030</v>
      </c>
      <c r="D1257" s="61" t="s">
        <v>4024</v>
      </c>
      <c r="E1257" s="61" t="s">
        <v>25255</v>
      </c>
      <c r="F1257" s="292"/>
    </row>
    <row r="1258" spans="1:6" ht="30">
      <c r="A1258" s="61">
        <v>11115</v>
      </c>
      <c r="B1258" s="38" t="s">
        <v>17672</v>
      </c>
      <c r="C1258" s="61" t="s">
        <v>4029</v>
      </c>
      <c r="D1258" s="61" t="s">
        <v>2472</v>
      </c>
      <c r="E1258" s="61" t="s">
        <v>27288</v>
      </c>
      <c r="F1258" s="293"/>
    </row>
    <row r="1259" spans="1:6" ht="30">
      <c r="A1259" s="61">
        <v>11113</v>
      </c>
      <c r="B1259" s="38" t="s">
        <v>17673</v>
      </c>
      <c r="C1259" s="61" t="s">
        <v>4030</v>
      </c>
      <c r="D1259" s="61" t="s">
        <v>2472</v>
      </c>
      <c r="E1259" s="61" t="s">
        <v>25255</v>
      </c>
      <c r="F1259" s="292"/>
    </row>
    <row r="1260" spans="1:6" ht="30">
      <c r="A1260" s="61">
        <v>11114</v>
      </c>
      <c r="B1260" s="38" t="s">
        <v>17674</v>
      </c>
      <c r="C1260" s="61" t="s">
        <v>4029</v>
      </c>
      <c r="D1260" s="61" t="s">
        <v>2472</v>
      </c>
      <c r="E1260" s="61" t="s">
        <v>24931</v>
      </c>
      <c r="F1260" s="293"/>
    </row>
    <row r="1261" spans="1:6" ht="60">
      <c r="A1261" s="61">
        <v>12083</v>
      </c>
      <c r="B1261" s="38" t="s">
        <v>17675</v>
      </c>
      <c r="C1261" s="61" t="s">
        <v>4025</v>
      </c>
      <c r="D1261" s="61" t="s">
        <v>4027</v>
      </c>
      <c r="E1261" s="61" t="s">
        <v>29432</v>
      </c>
      <c r="F1261" s="292"/>
    </row>
    <row r="1262" spans="1:6" ht="60">
      <c r="A1262" s="61">
        <v>12081</v>
      </c>
      <c r="B1262" s="38" t="s">
        <v>17676</v>
      </c>
      <c r="C1262" s="61" t="s">
        <v>4025</v>
      </c>
      <c r="D1262" s="61" t="s">
        <v>4027</v>
      </c>
      <c r="E1262" s="61" t="s">
        <v>29433</v>
      </c>
      <c r="F1262" s="293"/>
    </row>
    <row r="1263" spans="1:6" ht="60">
      <c r="A1263" s="61">
        <v>12082</v>
      </c>
      <c r="B1263" s="38" t="s">
        <v>17677</v>
      </c>
      <c r="C1263" s="61" t="s">
        <v>4025</v>
      </c>
      <c r="D1263" s="61" t="s">
        <v>4027</v>
      </c>
      <c r="E1263" s="61" t="s">
        <v>29434</v>
      </c>
      <c r="F1263" s="292"/>
    </row>
    <row r="1264" spans="1:6" ht="60">
      <c r="A1264" s="61">
        <v>13354</v>
      </c>
      <c r="B1264" s="38" t="s">
        <v>17678</v>
      </c>
      <c r="C1264" s="61" t="s">
        <v>4025</v>
      </c>
      <c r="D1264" s="61" t="s">
        <v>4027</v>
      </c>
      <c r="E1264" s="61" t="s">
        <v>29435</v>
      </c>
      <c r="F1264" s="293"/>
    </row>
    <row r="1265" spans="1:6" ht="60">
      <c r="A1265" s="61">
        <v>14057</v>
      </c>
      <c r="B1265" s="38" t="s">
        <v>17679</v>
      </c>
      <c r="C1265" s="61" t="s">
        <v>4025</v>
      </c>
      <c r="D1265" s="61" t="s">
        <v>4027</v>
      </c>
      <c r="E1265" s="61" t="s">
        <v>29436</v>
      </c>
      <c r="F1265" s="292"/>
    </row>
    <row r="1266" spans="1:6" ht="60">
      <c r="A1266" s="61">
        <v>14058</v>
      </c>
      <c r="B1266" s="38" t="s">
        <v>17680</v>
      </c>
      <c r="C1266" s="61" t="s">
        <v>4025</v>
      </c>
      <c r="D1266" s="61" t="s">
        <v>4027</v>
      </c>
      <c r="E1266" s="61" t="s">
        <v>29437</v>
      </c>
      <c r="F1266" s="293"/>
    </row>
    <row r="1267" spans="1:6" ht="60">
      <c r="A1267" s="61">
        <v>20971</v>
      </c>
      <c r="B1267" s="38" t="s">
        <v>17681</v>
      </c>
      <c r="C1267" s="61" t="s">
        <v>4025</v>
      </c>
      <c r="D1267" s="61" t="s">
        <v>2472</v>
      </c>
      <c r="E1267" s="61" t="s">
        <v>10139</v>
      </c>
      <c r="F1267" s="292"/>
    </row>
    <row r="1268" spans="1:6" ht="90">
      <c r="A1268" s="61">
        <v>5047</v>
      </c>
      <c r="B1268" s="38" t="s">
        <v>17682</v>
      </c>
      <c r="C1268" s="61" t="s">
        <v>4025</v>
      </c>
      <c r="D1268" s="61" t="s">
        <v>4027</v>
      </c>
      <c r="E1268" s="61" t="s">
        <v>29438</v>
      </c>
      <c r="F1268" s="293"/>
    </row>
    <row r="1269" spans="1:6" ht="60">
      <c r="A1269" s="61">
        <v>13369</v>
      </c>
      <c r="B1269" s="38" t="s">
        <v>17683</v>
      </c>
      <c r="C1269" s="61" t="s">
        <v>4025</v>
      </c>
      <c r="D1269" s="61" t="s">
        <v>4027</v>
      </c>
      <c r="E1269" s="61" t="s">
        <v>29439</v>
      </c>
      <c r="F1269" s="292"/>
    </row>
    <row r="1270" spans="1:6" ht="60">
      <c r="A1270" s="61">
        <v>13370</v>
      </c>
      <c r="B1270" s="38" t="s">
        <v>17684</v>
      </c>
      <c r="C1270" s="61" t="s">
        <v>4025</v>
      </c>
      <c r="D1270" s="61" t="s">
        <v>4027</v>
      </c>
      <c r="E1270" s="61" t="s">
        <v>29440</v>
      </c>
      <c r="F1270" s="293"/>
    </row>
    <row r="1271" spans="1:6" ht="30">
      <c r="A1271" s="61">
        <v>13279</v>
      </c>
      <c r="B1271" s="38" t="s">
        <v>17685</v>
      </c>
      <c r="C1271" s="61" t="s">
        <v>4030</v>
      </c>
      <c r="D1271" s="61" t="s">
        <v>2472</v>
      </c>
      <c r="E1271" s="61" t="s">
        <v>21062</v>
      </c>
      <c r="F1271" s="292"/>
    </row>
    <row r="1272" spans="1:6" ht="30">
      <c r="A1272" s="61">
        <v>11977</v>
      </c>
      <c r="B1272" s="38" t="s">
        <v>17686</v>
      </c>
      <c r="C1272" s="61" t="s">
        <v>4025</v>
      </c>
      <c r="D1272" s="61" t="s">
        <v>2472</v>
      </c>
      <c r="E1272" s="61" t="s">
        <v>17084</v>
      </c>
      <c r="F1272" s="293"/>
    </row>
    <row r="1273" spans="1:6" ht="30">
      <c r="A1273" s="61">
        <v>11975</v>
      </c>
      <c r="B1273" s="38" t="s">
        <v>17687</v>
      </c>
      <c r="C1273" s="61" t="s">
        <v>4025</v>
      </c>
      <c r="D1273" s="61" t="s">
        <v>2472</v>
      </c>
      <c r="E1273" s="61" t="s">
        <v>29441</v>
      </c>
      <c r="F1273" s="292"/>
    </row>
    <row r="1274" spans="1:6" ht="45">
      <c r="A1274" s="61">
        <v>39746</v>
      </c>
      <c r="B1274" s="38" t="s">
        <v>17688</v>
      </c>
      <c r="C1274" s="61" t="s">
        <v>4025</v>
      </c>
      <c r="D1274" s="61" t="s">
        <v>2472</v>
      </c>
      <c r="E1274" s="61" t="s">
        <v>29442</v>
      </c>
      <c r="F1274" s="293"/>
    </row>
    <row r="1275" spans="1:6" ht="30">
      <c r="A1275" s="61">
        <v>11976</v>
      </c>
      <c r="B1275" s="38" t="s">
        <v>17689</v>
      </c>
      <c r="C1275" s="61" t="s">
        <v>4025</v>
      </c>
      <c r="D1275" s="61" t="s">
        <v>2472</v>
      </c>
      <c r="E1275" s="61" t="s">
        <v>8697</v>
      </c>
      <c r="F1275" s="292"/>
    </row>
    <row r="1276" spans="1:6" ht="45">
      <c r="A1276" s="61">
        <v>1368</v>
      </c>
      <c r="B1276" s="38" t="s">
        <v>17690</v>
      </c>
      <c r="C1276" s="61" t="s">
        <v>4025</v>
      </c>
      <c r="D1276" s="61" t="s">
        <v>4024</v>
      </c>
      <c r="E1276" s="61" t="s">
        <v>29443</v>
      </c>
      <c r="F1276" s="293"/>
    </row>
    <row r="1277" spans="1:6" ht="30">
      <c r="A1277" s="61">
        <v>1367</v>
      </c>
      <c r="B1277" s="38" t="s">
        <v>17691</v>
      </c>
      <c r="C1277" s="61" t="s">
        <v>4025</v>
      </c>
      <c r="D1277" s="61" t="s">
        <v>2472</v>
      </c>
      <c r="E1277" s="61" t="s">
        <v>29444</v>
      </c>
      <c r="F1277" s="292"/>
    </row>
    <row r="1278" spans="1:6" ht="30">
      <c r="A1278" s="61">
        <v>7608</v>
      </c>
      <c r="B1278" s="38" t="s">
        <v>17692</v>
      </c>
      <c r="C1278" s="61" t="s">
        <v>4025</v>
      </c>
      <c r="D1278" s="61" t="s">
        <v>2472</v>
      </c>
      <c r="E1278" s="61" t="s">
        <v>12539</v>
      </c>
      <c r="F1278" s="293"/>
    </row>
    <row r="1279" spans="1:6" ht="45">
      <c r="A1279" s="61">
        <v>41900</v>
      </c>
      <c r="B1279" s="38" t="s">
        <v>17693</v>
      </c>
      <c r="C1279" s="61" t="s">
        <v>4030</v>
      </c>
      <c r="D1279" s="61" t="s">
        <v>4027</v>
      </c>
      <c r="E1279" s="61" t="s">
        <v>13851</v>
      </c>
      <c r="F1279" s="292"/>
    </row>
    <row r="1280" spans="1:6" ht="45">
      <c r="A1280" s="61">
        <v>41899</v>
      </c>
      <c r="B1280" s="38" t="s">
        <v>17694</v>
      </c>
      <c r="C1280" s="61" t="s">
        <v>4039</v>
      </c>
      <c r="D1280" s="61" t="s">
        <v>4027</v>
      </c>
      <c r="E1280" s="61" t="s">
        <v>29445</v>
      </c>
      <c r="F1280" s="293"/>
    </row>
    <row r="1281" spans="1:6">
      <c r="A1281" s="61">
        <v>1380</v>
      </c>
      <c r="B1281" s="38" t="s">
        <v>17695</v>
      </c>
      <c r="C1281" s="61" t="s">
        <v>4030</v>
      </c>
      <c r="D1281" s="61" t="s">
        <v>2472</v>
      </c>
      <c r="E1281" s="61" t="s">
        <v>8278</v>
      </c>
      <c r="F1281" s="292"/>
    </row>
    <row r="1282" spans="1:6" ht="30">
      <c r="A1282" s="61">
        <v>1375</v>
      </c>
      <c r="B1282" s="38" t="s">
        <v>17696</v>
      </c>
      <c r="C1282" s="61" t="s">
        <v>4030</v>
      </c>
      <c r="D1282" s="61" t="s">
        <v>2472</v>
      </c>
      <c r="E1282" s="61" t="s">
        <v>22346</v>
      </c>
      <c r="F1282" s="293"/>
    </row>
    <row r="1283" spans="1:6">
      <c r="A1283" s="61">
        <v>1379</v>
      </c>
      <c r="B1283" s="38" t="s">
        <v>17697</v>
      </c>
      <c r="C1283" s="61" t="s">
        <v>4030</v>
      </c>
      <c r="D1283" s="61" t="s">
        <v>2472</v>
      </c>
      <c r="E1283" s="61" t="s">
        <v>8428</v>
      </c>
      <c r="F1283" s="292"/>
    </row>
    <row r="1284" spans="1:6" ht="30">
      <c r="A1284" s="61">
        <v>10511</v>
      </c>
      <c r="B1284" s="38" t="s">
        <v>17698</v>
      </c>
      <c r="C1284" s="61" t="s">
        <v>4040</v>
      </c>
      <c r="D1284" s="61" t="s">
        <v>4024</v>
      </c>
      <c r="E1284" s="61" t="s">
        <v>26788</v>
      </c>
      <c r="F1284" s="293"/>
    </row>
    <row r="1285" spans="1:6" ht="30">
      <c r="A1285" s="61">
        <v>13284</v>
      </c>
      <c r="B1285" s="38" t="s">
        <v>17699</v>
      </c>
      <c r="C1285" s="61" t="s">
        <v>4030</v>
      </c>
      <c r="D1285" s="61" t="s">
        <v>2472</v>
      </c>
      <c r="E1285" s="61" t="s">
        <v>13205</v>
      </c>
      <c r="F1285" s="292"/>
    </row>
    <row r="1286" spans="1:6" ht="30">
      <c r="A1286" s="61">
        <v>25974</v>
      </c>
      <c r="B1286" s="38" t="s">
        <v>17700</v>
      </c>
      <c r="C1286" s="61" t="s">
        <v>4030</v>
      </c>
      <c r="D1286" s="61" t="s">
        <v>2472</v>
      </c>
      <c r="E1286" s="61" t="s">
        <v>13376</v>
      </c>
      <c r="F1286" s="293"/>
    </row>
    <row r="1287" spans="1:6">
      <c r="A1287" s="61">
        <v>1382</v>
      </c>
      <c r="B1287" s="38" t="s">
        <v>17701</v>
      </c>
      <c r="C1287" s="61" t="s">
        <v>4040</v>
      </c>
      <c r="D1287" s="61" t="s">
        <v>2472</v>
      </c>
      <c r="E1287" s="61" t="s">
        <v>13739</v>
      </c>
      <c r="F1287" s="292"/>
    </row>
    <row r="1288" spans="1:6">
      <c r="A1288" s="61">
        <v>34753</v>
      </c>
      <c r="B1288" s="38" t="s">
        <v>17702</v>
      </c>
      <c r="C1288" s="61" t="s">
        <v>4030</v>
      </c>
      <c r="D1288" s="61" t="s">
        <v>2472</v>
      </c>
      <c r="E1288" s="61" t="s">
        <v>13198</v>
      </c>
      <c r="F1288" s="293"/>
    </row>
    <row r="1289" spans="1:6" ht="60">
      <c r="A1289" s="61">
        <v>420</v>
      </c>
      <c r="B1289" s="38" t="s">
        <v>17703</v>
      </c>
      <c r="C1289" s="61" t="s">
        <v>4025</v>
      </c>
      <c r="D1289" s="61" t="s">
        <v>2472</v>
      </c>
      <c r="E1289" s="61" t="s">
        <v>22553</v>
      </c>
      <c r="F1289" s="292"/>
    </row>
    <row r="1290" spans="1:6" ht="45">
      <c r="A1290" s="61">
        <v>12327</v>
      </c>
      <c r="B1290" s="38" t="s">
        <v>17704</v>
      </c>
      <c r="C1290" s="61" t="s">
        <v>4025</v>
      </c>
      <c r="D1290" s="61" t="s">
        <v>2472</v>
      </c>
      <c r="E1290" s="61" t="s">
        <v>24544</v>
      </c>
      <c r="F1290" s="293"/>
    </row>
    <row r="1291" spans="1:6" ht="45">
      <c r="A1291" s="61">
        <v>36148</v>
      </c>
      <c r="B1291" s="38" t="s">
        <v>17705</v>
      </c>
      <c r="C1291" s="61" t="s">
        <v>4025</v>
      </c>
      <c r="D1291" s="61" t="s">
        <v>2472</v>
      </c>
      <c r="E1291" s="61" t="s">
        <v>24526</v>
      </c>
      <c r="F1291" s="292"/>
    </row>
    <row r="1292" spans="1:6">
      <c r="A1292" s="61">
        <v>12329</v>
      </c>
      <c r="B1292" s="38" t="s">
        <v>17706</v>
      </c>
      <c r="C1292" s="61" t="s">
        <v>4030</v>
      </c>
      <c r="D1292" s="61" t="s">
        <v>2472</v>
      </c>
      <c r="E1292" s="61" t="s">
        <v>29446</v>
      </c>
      <c r="F1292" s="293"/>
    </row>
    <row r="1293" spans="1:6" ht="30">
      <c r="A1293" s="61">
        <v>1339</v>
      </c>
      <c r="B1293" s="38" t="s">
        <v>17707</v>
      </c>
      <c r="C1293" s="61" t="s">
        <v>4030</v>
      </c>
      <c r="D1293" s="61" t="s">
        <v>2472</v>
      </c>
      <c r="E1293" s="61" t="s">
        <v>14116</v>
      </c>
      <c r="F1293" s="292"/>
    </row>
    <row r="1294" spans="1:6">
      <c r="A1294" s="61">
        <v>11849</v>
      </c>
      <c r="B1294" s="38" t="s">
        <v>17708</v>
      </c>
      <c r="C1294" s="61" t="s">
        <v>4031</v>
      </c>
      <c r="D1294" s="61" t="s">
        <v>2472</v>
      </c>
      <c r="E1294" s="61" t="s">
        <v>14934</v>
      </c>
      <c r="F1294" s="293"/>
    </row>
    <row r="1295" spans="1:6" ht="45">
      <c r="A1295" s="61">
        <v>37418</v>
      </c>
      <c r="B1295" s="38" t="s">
        <v>17709</v>
      </c>
      <c r="C1295" s="61" t="s">
        <v>4025</v>
      </c>
      <c r="D1295" s="61" t="s">
        <v>4027</v>
      </c>
      <c r="E1295" s="61" t="s">
        <v>10730</v>
      </c>
      <c r="F1295" s="292"/>
    </row>
    <row r="1296" spans="1:6" ht="45">
      <c r="A1296" s="61">
        <v>37419</v>
      </c>
      <c r="B1296" s="38" t="s">
        <v>17710</v>
      </c>
      <c r="C1296" s="61" t="s">
        <v>4025</v>
      </c>
      <c r="D1296" s="61" t="s">
        <v>4027</v>
      </c>
      <c r="E1296" s="61" t="s">
        <v>24496</v>
      </c>
      <c r="F1296" s="293"/>
    </row>
    <row r="1297" spans="1:6" ht="45">
      <c r="A1297" s="61">
        <v>1427</v>
      </c>
      <c r="B1297" s="38" t="s">
        <v>17711</v>
      </c>
      <c r="C1297" s="61" t="s">
        <v>4025</v>
      </c>
      <c r="D1297" s="61" t="s">
        <v>4027</v>
      </c>
      <c r="E1297" s="61" t="s">
        <v>29447</v>
      </c>
      <c r="F1297" s="292"/>
    </row>
    <row r="1298" spans="1:6" ht="45">
      <c r="A1298" s="61">
        <v>1402</v>
      </c>
      <c r="B1298" s="38" t="s">
        <v>17712</v>
      </c>
      <c r="C1298" s="61" t="s">
        <v>4025</v>
      </c>
      <c r="D1298" s="61" t="s">
        <v>4027</v>
      </c>
      <c r="E1298" s="61" t="s">
        <v>10854</v>
      </c>
      <c r="F1298" s="293"/>
    </row>
    <row r="1299" spans="1:6" ht="45">
      <c r="A1299" s="61">
        <v>1420</v>
      </c>
      <c r="B1299" s="38" t="s">
        <v>17713</v>
      </c>
      <c r="C1299" s="61" t="s">
        <v>4025</v>
      </c>
      <c r="D1299" s="61" t="s">
        <v>4027</v>
      </c>
      <c r="E1299" s="61" t="s">
        <v>7861</v>
      </c>
      <c r="F1299" s="292"/>
    </row>
    <row r="1300" spans="1:6" ht="45">
      <c r="A1300" s="61">
        <v>1419</v>
      </c>
      <c r="B1300" s="38" t="s">
        <v>17714</v>
      </c>
      <c r="C1300" s="61" t="s">
        <v>4025</v>
      </c>
      <c r="D1300" s="61" t="s">
        <v>4027</v>
      </c>
      <c r="E1300" s="61" t="s">
        <v>8663</v>
      </c>
      <c r="F1300" s="293"/>
    </row>
    <row r="1301" spans="1:6" ht="45">
      <c r="A1301" s="61">
        <v>1414</v>
      </c>
      <c r="B1301" s="38" t="s">
        <v>17715</v>
      </c>
      <c r="C1301" s="61" t="s">
        <v>4025</v>
      </c>
      <c r="D1301" s="61" t="s">
        <v>4027</v>
      </c>
      <c r="E1301" s="61" t="s">
        <v>10133</v>
      </c>
      <c r="F1301" s="292"/>
    </row>
    <row r="1302" spans="1:6" ht="45">
      <c r="A1302" s="61">
        <v>1413</v>
      </c>
      <c r="B1302" s="38" t="s">
        <v>17716</v>
      </c>
      <c r="C1302" s="61" t="s">
        <v>4025</v>
      </c>
      <c r="D1302" s="61" t="s">
        <v>4027</v>
      </c>
      <c r="E1302" s="61" t="s">
        <v>27398</v>
      </c>
      <c r="F1302" s="293"/>
    </row>
    <row r="1303" spans="1:6" ht="45">
      <c r="A1303" s="61">
        <v>1412</v>
      </c>
      <c r="B1303" s="38" t="s">
        <v>17717</v>
      </c>
      <c r="C1303" s="61" t="s">
        <v>4025</v>
      </c>
      <c r="D1303" s="61" t="s">
        <v>4027</v>
      </c>
      <c r="E1303" s="61" t="s">
        <v>8853</v>
      </c>
      <c r="F1303" s="292"/>
    </row>
    <row r="1304" spans="1:6" ht="60">
      <c r="A1304" s="61">
        <v>1411</v>
      </c>
      <c r="B1304" s="38" t="s">
        <v>17718</v>
      </c>
      <c r="C1304" s="61" t="s">
        <v>4025</v>
      </c>
      <c r="D1304" s="61" t="s">
        <v>4027</v>
      </c>
      <c r="E1304" s="61" t="s">
        <v>8234</v>
      </c>
      <c r="F1304" s="293"/>
    </row>
    <row r="1305" spans="1:6" ht="60">
      <c r="A1305" s="61">
        <v>1406</v>
      </c>
      <c r="B1305" s="38" t="s">
        <v>17719</v>
      </c>
      <c r="C1305" s="61" t="s">
        <v>4025</v>
      </c>
      <c r="D1305" s="61" t="s">
        <v>4027</v>
      </c>
      <c r="E1305" s="61" t="s">
        <v>24636</v>
      </c>
      <c r="F1305" s="292"/>
    </row>
    <row r="1306" spans="1:6" ht="60">
      <c r="A1306" s="61">
        <v>1407</v>
      </c>
      <c r="B1306" s="38" t="s">
        <v>17720</v>
      </c>
      <c r="C1306" s="61" t="s">
        <v>4025</v>
      </c>
      <c r="D1306" s="61" t="s">
        <v>4027</v>
      </c>
      <c r="E1306" s="61" t="s">
        <v>24917</v>
      </c>
      <c r="F1306" s="293"/>
    </row>
    <row r="1307" spans="1:6" ht="60">
      <c r="A1307" s="61">
        <v>1404</v>
      </c>
      <c r="B1307" s="38" t="s">
        <v>17721</v>
      </c>
      <c r="C1307" s="61" t="s">
        <v>4025</v>
      </c>
      <c r="D1307" s="61" t="s">
        <v>4027</v>
      </c>
      <c r="E1307" s="61" t="s">
        <v>29448</v>
      </c>
      <c r="F1307" s="292"/>
    </row>
    <row r="1308" spans="1:6" ht="105">
      <c r="A1308" s="61">
        <v>11281</v>
      </c>
      <c r="B1308" s="38" t="s">
        <v>17722</v>
      </c>
      <c r="C1308" s="61" t="s">
        <v>4025</v>
      </c>
      <c r="D1308" s="61" t="s">
        <v>4027</v>
      </c>
      <c r="E1308" s="61" t="s">
        <v>29449</v>
      </c>
      <c r="F1308" s="293"/>
    </row>
    <row r="1309" spans="1:6" ht="105">
      <c r="A1309" s="61">
        <v>1442</v>
      </c>
      <c r="B1309" s="38" t="s">
        <v>24961</v>
      </c>
      <c r="C1309" s="61" t="s">
        <v>4025</v>
      </c>
      <c r="D1309" s="61" t="s">
        <v>4027</v>
      </c>
      <c r="E1309" s="61" t="s">
        <v>29450</v>
      </c>
      <c r="F1309" s="292"/>
    </row>
    <row r="1310" spans="1:6" ht="105">
      <c r="A1310" s="61">
        <v>13457</v>
      </c>
      <c r="B1310" s="38" t="s">
        <v>24962</v>
      </c>
      <c r="C1310" s="61" t="s">
        <v>4025</v>
      </c>
      <c r="D1310" s="61" t="s">
        <v>4027</v>
      </c>
      <c r="E1310" s="61" t="s">
        <v>29451</v>
      </c>
      <c r="F1310" s="293"/>
    </row>
    <row r="1311" spans="1:6" ht="120">
      <c r="A1311" s="61">
        <v>40699</v>
      </c>
      <c r="B1311" s="38" t="s">
        <v>17723</v>
      </c>
      <c r="C1311" s="61" t="s">
        <v>4025</v>
      </c>
      <c r="D1311" s="61" t="s">
        <v>4027</v>
      </c>
      <c r="E1311" s="61" t="s">
        <v>29452</v>
      </c>
      <c r="F1311" s="292"/>
    </row>
    <row r="1312" spans="1:6" ht="135">
      <c r="A1312" s="61">
        <v>40701</v>
      </c>
      <c r="B1312" s="38" t="s">
        <v>17724</v>
      </c>
      <c r="C1312" s="61" t="s">
        <v>4025</v>
      </c>
      <c r="D1312" s="61" t="s">
        <v>4027</v>
      </c>
      <c r="E1312" s="61" t="s">
        <v>29453</v>
      </c>
      <c r="F1312" s="293"/>
    </row>
    <row r="1313" spans="1:6" ht="135">
      <c r="A1313" s="61">
        <v>40700</v>
      </c>
      <c r="B1313" s="38" t="s">
        <v>17725</v>
      </c>
      <c r="C1313" s="61" t="s">
        <v>4025</v>
      </c>
      <c r="D1313" s="61" t="s">
        <v>4027</v>
      </c>
      <c r="E1313" s="61" t="s">
        <v>29454</v>
      </c>
      <c r="F1313" s="292"/>
    </row>
    <row r="1314" spans="1:6" ht="45">
      <c r="A1314" s="61">
        <v>13458</v>
      </c>
      <c r="B1314" s="38" t="s">
        <v>17726</v>
      </c>
      <c r="C1314" s="61" t="s">
        <v>4025</v>
      </c>
      <c r="D1314" s="61" t="s">
        <v>4027</v>
      </c>
      <c r="E1314" s="61" t="s">
        <v>29455</v>
      </c>
      <c r="F1314" s="293"/>
    </row>
    <row r="1315" spans="1:6" ht="45">
      <c r="A1315" s="61">
        <v>36524</v>
      </c>
      <c r="B1315" s="38" t="s">
        <v>17727</v>
      </c>
      <c r="C1315" s="61" t="s">
        <v>4025</v>
      </c>
      <c r="D1315" s="61" t="s">
        <v>4027</v>
      </c>
      <c r="E1315" s="61" t="s">
        <v>24963</v>
      </c>
      <c r="F1315" s="292"/>
    </row>
    <row r="1316" spans="1:6" ht="45">
      <c r="A1316" s="61">
        <v>36526</v>
      </c>
      <c r="B1316" s="38" t="s">
        <v>17728</v>
      </c>
      <c r="C1316" s="61" t="s">
        <v>4025</v>
      </c>
      <c r="D1316" s="61" t="s">
        <v>4027</v>
      </c>
      <c r="E1316" s="61" t="s">
        <v>24964</v>
      </c>
      <c r="F1316" s="293"/>
    </row>
    <row r="1317" spans="1:6" ht="45">
      <c r="A1317" s="61">
        <v>36523</v>
      </c>
      <c r="B1317" s="38" t="s">
        <v>17729</v>
      </c>
      <c r="C1317" s="61" t="s">
        <v>4025</v>
      </c>
      <c r="D1317" s="61" t="s">
        <v>4027</v>
      </c>
      <c r="E1317" s="61" t="s">
        <v>24965</v>
      </c>
      <c r="F1317" s="292"/>
    </row>
    <row r="1318" spans="1:6" ht="45">
      <c r="A1318" s="61">
        <v>36527</v>
      </c>
      <c r="B1318" s="38" t="s">
        <v>17730</v>
      </c>
      <c r="C1318" s="61" t="s">
        <v>4025</v>
      </c>
      <c r="D1318" s="61" t="s">
        <v>4027</v>
      </c>
      <c r="E1318" s="61" t="s">
        <v>24966</v>
      </c>
      <c r="F1318" s="293"/>
    </row>
    <row r="1319" spans="1:6" ht="45">
      <c r="A1319" s="61">
        <v>13803</v>
      </c>
      <c r="B1319" s="38" t="s">
        <v>17731</v>
      </c>
      <c r="C1319" s="61" t="s">
        <v>4025</v>
      </c>
      <c r="D1319" s="61" t="s">
        <v>4027</v>
      </c>
      <c r="E1319" s="61" t="s">
        <v>24967</v>
      </c>
      <c r="F1319" s="292"/>
    </row>
    <row r="1320" spans="1:6" ht="45">
      <c r="A1320" s="61">
        <v>38642</v>
      </c>
      <c r="B1320" s="38" t="s">
        <v>17732</v>
      </c>
      <c r="C1320" s="61" t="s">
        <v>4025</v>
      </c>
      <c r="D1320" s="61" t="s">
        <v>4027</v>
      </c>
      <c r="E1320" s="61" t="s">
        <v>24968</v>
      </c>
      <c r="F1320" s="293"/>
    </row>
    <row r="1321" spans="1:6" ht="45">
      <c r="A1321" s="61">
        <v>36522</v>
      </c>
      <c r="B1321" s="38" t="s">
        <v>17733</v>
      </c>
      <c r="C1321" s="61" t="s">
        <v>4025</v>
      </c>
      <c r="D1321" s="61" t="s">
        <v>4027</v>
      </c>
      <c r="E1321" s="61" t="s">
        <v>24969</v>
      </c>
      <c r="F1321" s="292"/>
    </row>
    <row r="1322" spans="1:6" ht="45">
      <c r="A1322" s="61">
        <v>36525</v>
      </c>
      <c r="B1322" s="38" t="s">
        <v>17734</v>
      </c>
      <c r="C1322" s="61" t="s">
        <v>4025</v>
      </c>
      <c r="D1322" s="61" t="s">
        <v>4027</v>
      </c>
      <c r="E1322" s="61" t="s">
        <v>24970</v>
      </c>
      <c r="F1322" s="293"/>
    </row>
    <row r="1323" spans="1:6" ht="60">
      <c r="A1323" s="61">
        <v>41991</v>
      </c>
      <c r="B1323" s="38" t="s">
        <v>17735</v>
      </c>
      <c r="C1323" s="61" t="s">
        <v>4025</v>
      </c>
      <c r="D1323" s="61" t="s">
        <v>4027</v>
      </c>
      <c r="E1323" s="61" t="s">
        <v>24971</v>
      </c>
      <c r="F1323" s="292"/>
    </row>
    <row r="1324" spans="1:6" ht="45">
      <c r="A1324" s="61">
        <v>34348</v>
      </c>
      <c r="B1324" s="38" t="s">
        <v>17736</v>
      </c>
      <c r="C1324" s="61" t="s">
        <v>4029</v>
      </c>
      <c r="D1324" s="61" t="s">
        <v>2472</v>
      </c>
      <c r="E1324" s="61" t="s">
        <v>29456</v>
      </c>
      <c r="F1324" s="293"/>
    </row>
    <row r="1325" spans="1:6" ht="45">
      <c r="A1325" s="61">
        <v>34347</v>
      </c>
      <c r="B1325" s="38" t="s">
        <v>17737</v>
      </c>
      <c r="C1325" s="61" t="s">
        <v>4029</v>
      </c>
      <c r="D1325" s="61" t="s">
        <v>2472</v>
      </c>
      <c r="E1325" s="61" t="s">
        <v>24502</v>
      </c>
      <c r="F1325" s="292"/>
    </row>
    <row r="1326" spans="1:6" ht="45">
      <c r="A1326" s="61">
        <v>11146</v>
      </c>
      <c r="B1326" s="38" t="s">
        <v>17738</v>
      </c>
      <c r="C1326" s="61" t="s">
        <v>4028</v>
      </c>
      <c r="D1326" s="61" t="s">
        <v>2472</v>
      </c>
      <c r="E1326" s="61" t="s">
        <v>29457</v>
      </c>
      <c r="F1326" s="293"/>
    </row>
    <row r="1327" spans="1:6" ht="45">
      <c r="A1327" s="61">
        <v>11147</v>
      </c>
      <c r="B1327" s="38" t="s">
        <v>17739</v>
      </c>
      <c r="C1327" s="61" t="s">
        <v>4028</v>
      </c>
      <c r="D1327" s="61" t="s">
        <v>2472</v>
      </c>
      <c r="E1327" s="61" t="s">
        <v>29458</v>
      </c>
      <c r="F1327" s="292"/>
    </row>
    <row r="1328" spans="1:6" ht="45">
      <c r="A1328" s="61">
        <v>34872</v>
      </c>
      <c r="B1328" s="38" t="s">
        <v>17740</v>
      </c>
      <c r="C1328" s="61" t="s">
        <v>4028</v>
      </c>
      <c r="D1328" s="61" t="s">
        <v>2472</v>
      </c>
      <c r="E1328" s="61" t="s">
        <v>29459</v>
      </c>
      <c r="F1328" s="293"/>
    </row>
    <row r="1329" spans="1:6" ht="45">
      <c r="A1329" s="61">
        <v>34491</v>
      </c>
      <c r="B1329" s="38" t="s">
        <v>17741</v>
      </c>
      <c r="C1329" s="61" t="s">
        <v>4028</v>
      </c>
      <c r="D1329" s="61" t="s">
        <v>2472</v>
      </c>
      <c r="E1329" s="61" t="s">
        <v>29460</v>
      </c>
      <c r="F1329" s="292"/>
    </row>
    <row r="1330" spans="1:6" ht="60">
      <c r="A1330" s="61">
        <v>34770</v>
      </c>
      <c r="B1330" s="38" t="s">
        <v>17742</v>
      </c>
      <c r="C1330" s="61" t="s">
        <v>4039</v>
      </c>
      <c r="D1330" s="61" t="s">
        <v>4027</v>
      </c>
      <c r="E1330" s="61" t="s">
        <v>29461</v>
      </c>
      <c r="F1330" s="293"/>
    </row>
    <row r="1331" spans="1:6" ht="60">
      <c r="A1331" s="61">
        <v>1518</v>
      </c>
      <c r="B1331" s="38" t="s">
        <v>17743</v>
      </c>
      <c r="C1331" s="61" t="s">
        <v>4039</v>
      </c>
      <c r="D1331" s="61" t="s">
        <v>4027</v>
      </c>
      <c r="E1331" s="61" t="s">
        <v>29462</v>
      </c>
      <c r="F1331" s="292"/>
    </row>
    <row r="1332" spans="1:6" ht="60">
      <c r="A1332" s="61">
        <v>41965</v>
      </c>
      <c r="B1332" s="38" t="s">
        <v>17744</v>
      </c>
      <c r="C1332" s="61" t="s">
        <v>4039</v>
      </c>
      <c r="D1332" s="61" t="s">
        <v>4027</v>
      </c>
      <c r="E1332" s="61" t="s">
        <v>29463</v>
      </c>
      <c r="F1332" s="293"/>
    </row>
    <row r="1333" spans="1:6" ht="60">
      <c r="A1333" s="61">
        <v>34492</v>
      </c>
      <c r="B1333" s="38" t="s">
        <v>17745</v>
      </c>
      <c r="C1333" s="61" t="s">
        <v>4028</v>
      </c>
      <c r="D1333" s="61" t="s">
        <v>2472</v>
      </c>
      <c r="E1333" s="61" t="s">
        <v>29464</v>
      </c>
      <c r="F1333" s="292"/>
    </row>
    <row r="1334" spans="1:6" ht="60">
      <c r="A1334" s="61">
        <v>1524</v>
      </c>
      <c r="B1334" s="38" t="s">
        <v>17746</v>
      </c>
      <c r="C1334" s="61" t="s">
        <v>4028</v>
      </c>
      <c r="D1334" s="61" t="s">
        <v>4024</v>
      </c>
      <c r="E1334" s="61" t="s">
        <v>29465</v>
      </c>
      <c r="F1334" s="293"/>
    </row>
    <row r="1335" spans="1:6" ht="60">
      <c r="A1335" s="61">
        <v>38404</v>
      </c>
      <c r="B1335" s="38" t="s">
        <v>17747</v>
      </c>
      <c r="C1335" s="61" t="s">
        <v>4028</v>
      </c>
      <c r="D1335" s="61" t="s">
        <v>2472</v>
      </c>
      <c r="E1335" s="61" t="s">
        <v>29466</v>
      </c>
      <c r="F1335" s="292"/>
    </row>
    <row r="1336" spans="1:6" ht="60">
      <c r="A1336" s="61">
        <v>39849</v>
      </c>
      <c r="B1336" s="38" t="s">
        <v>17748</v>
      </c>
      <c r="C1336" s="61" t="s">
        <v>4028</v>
      </c>
      <c r="D1336" s="61" t="s">
        <v>2472</v>
      </c>
      <c r="E1336" s="61" t="s">
        <v>29467</v>
      </c>
      <c r="F1336" s="293"/>
    </row>
    <row r="1337" spans="1:6" ht="60">
      <c r="A1337" s="61">
        <v>38464</v>
      </c>
      <c r="B1337" s="38" t="s">
        <v>17749</v>
      </c>
      <c r="C1337" s="61" t="s">
        <v>4028</v>
      </c>
      <c r="D1337" s="61" t="s">
        <v>2472</v>
      </c>
      <c r="E1337" s="61" t="s">
        <v>29468</v>
      </c>
      <c r="F1337" s="292"/>
    </row>
    <row r="1338" spans="1:6" ht="60">
      <c r="A1338" s="61">
        <v>34493</v>
      </c>
      <c r="B1338" s="38" t="s">
        <v>17750</v>
      </c>
      <c r="C1338" s="61" t="s">
        <v>4028</v>
      </c>
      <c r="D1338" s="61" t="s">
        <v>2472</v>
      </c>
      <c r="E1338" s="61" t="s">
        <v>29469</v>
      </c>
      <c r="F1338" s="293"/>
    </row>
    <row r="1339" spans="1:6" ht="60">
      <c r="A1339" s="61">
        <v>1527</v>
      </c>
      <c r="B1339" s="38" t="s">
        <v>17751</v>
      </c>
      <c r="C1339" s="61" t="s">
        <v>4028</v>
      </c>
      <c r="D1339" s="61" t="s">
        <v>2472</v>
      </c>
      <c r="E1339" s="61" t="s">
        <v>29470</v>
      </c>
      <c r="F1339" s="292"/>
    </row>
    <row r="1340" spans="1:6" ht="60">
      <c r="A1340" s="61">
        <v>38405</v>
      </c>
      <c r="B1340" s="38" t="s">
        <v>17752</v>
      </c>
      <c r="C1340" s="61" t="s">
        <v>4028</v>
      </c>
      <c r="D1340" s="61" t="s">
        <v>2472</v>
      </c>
      <c r="E1340" s="61" t="s">
        <v>29471</v>
      </c>
      <c r="F1340" s="293"/>
    </row>
    <row r="1341" spans="1:6" ht="60">
      <c r="A1341" s="61">
        <v>38408</v>
      </c>
      <c r="B1341" s="38" t="s">
        <v>17753</v>
      </c>
      <c r="C1341" s="61" t="s">
        <v>4028</v>
      </c>
      <c r="D1341" s="61" t="s">
        <v>2472</v>
      </c>
      <c r="E1341" s="61" t="s">
        <v>29472</v>
      </c>
      <c r="F1341" s="292"/>
    </row>
    <row r="1342" spans="1:6" ht="60">
      <c r="A1342" s="61">
        <v>34494</v>
      </c>
      <c r="B1342" s="38" t="s">
        <v>17754</v>
      </c>
      <c r="C1342" s="61" t="s">
        <v>4028</v>
      </c>
      <c r="D1342" s="61" t="s">
        <v>2472</v>
      </c>
      <c r="E1342" s="61" t="s">
        <v>29473</v>
      </c>
      <c r="F1342" s="293"/>
    </row>
    <row r="1343" spans="1:6" ht="60">
      <c r="A1343" s="61">
        <v>1525</v>
      </c>
      <c r="B1343" s="38" t="s">
        <v>17755</v>
      </c>
      <c r="C1343" s="61" t="s">
        <v>4028</v>
      </c>
      <c r="D1343" s="61" t="s">
        <v>2472</v>
      </c>
      <c r="E1343" s="61" t="s">
        <v>28394</v>
      </c>
      <c r="F1343" s="292"/>
    </row>
    <row r="1344" spans="1:6" ht="60">
      <c r="A1344" s="61">
        <v>38406</v>
      </c>
      <c r="B1344" s="38" t="s">
        <v>17756</v>
      </c>
      <c r="C1344" s="61" t="s">
        <v>4028</v>
      </c>
      <c r="D1344" s="61" t="s">
        <v>2472</v>
      </c>
      <c r="E1344" s="61" t="s">
        <v>29474</v>
      </c>
      <c r="F1344" s="293"/>
    </row>
    <row r="1345" spans="1:6" ht="60">
      <c r="A1345" s="61">
        <v>38409</v>
      </c>
      <c r="B1345" s="38" t="s">
        <v>17757</v>
      </c>
      <c r="C1345" s="61" t="s">
        <v>4028</v>
      </c>
      <c r="D1345" s="61" t="s">
        <v>2472</v>
      </c>
      <c r="E1345" s="61" t="s">
        <v>24462</v>
      </c>
      <c r="F1345" s="292"/>
    </row>
    <row r="1346" spans="1:6" ht="60">
      <c r="A1346" s="61">
        <v>34495</v>
      </c>
      <c r="B1346" s="38" t="s">
        <v>17758</v>
      </c>
      <c r="C1346" s="61" t="s">
        <v>4028</v>
      </c>
      <c r="D1346" s="61" t="s">
        <v>2472</v>
      </c>
      <c r="E1346" s="61" t="s">
        <v>29475</v>
      </c>
      <c r="F1346" s="293"/>
    </row>
    <row r="1347" spans="1:6" ht="60">
      <c r="A1347" s="61">
        <v>11145</v>
      </c>
      <c r="B1347" s="38" t="s">
        <v>17759</v>
      </c>
      <c r="C1347" s="61" t="s">
        <v>4028</v>
      </c>
      <c r="D1347" s="61" t="s">
        <v>2472</v>
      </c>
      <c r="E1347" s="61" t="s">
        <v>29476</v>
      </c>
      <c r="F1347" s="292"/>
    </row>
    <row r="1348" spans="1:6" ht="60">
      <c r="A1348" s="61">
        <v>34496</v>
      </c>
      <c r="B1348" s="38" t="s">
        <v>17760</v>
      </c>
      <c r="C1348" s="61" t="s">
        <v>4028</v>
      </c>
      <c r="D1348" s="61" t="s">
        <v>2472</v>
      </c>
      <c r="E1348" s="61" t="s">
        <v>29477</v>
      </c>
      <c r="F1348" s="293"/>
    </row>
    <row r="1349" spans="1:6" ht="60">
      <c r="A1349" s="61">
        <v>34479</v>
      </c>
      <c r="B1349" s="38" t="s">
        <v>17761</v>
      </c>
      <c r="C1349" s="61" t="s">
        <v>4028</v>
      </c>
      <c r="D1349" s="61" t="s">
        <v>2472</v>
      </c>
      <c r="E1349" s="61" t="s">
        <v>29478</v>
      </c>
      <c r="F1349" s="292"/>
    </row>
    <row r="1350" spans="1:6" ht="60">
      <c r="A1350" s="61">
        <v>34481</v>
      </c>
      <c r="B1350" s="38" t="s">
        <v>17762</v>
      </c>
      <c r="C1350" s="61" t="s">
        <v>4028</v>
      </c>
      <c r="D1350" s="61" t="s">
        <v>2472</v>
      </c>
      <c r="E1350" s="61" t="s">
        <v>29479</v>
      </c>
      <c r="F1350" s="293"/>
    </row>
    <row r="1351" spans="1:6" ht="60">
      <c r="A1351" s="61">
        <v>34483</v>
      </c>
      <c r="B1351" s="38" t="s">
        <v>17763</v>
      </c>
      <c r="C1351" s="61" t="s">
        <v>4028</v>
      </c>
      <c r="D1351" s="61" t="s">
        <v>2472</v>
      </c>
      <c r="E1351" s="61" t="s">
        <v>29480</v>
      </c>
      <c r="F1351" s="292"/>
    </row>
    <row r="1352" spans="1:6" ht="60">
      <c r="A1352" s="61">
        <v>34485</v>
      </c>
      <c r="B1352" s="38" t="s">
        <v>17764</v>
      </c>
      <c r="C1352" s="61" t="s">
        <v>4028</v>
      </c>
      <c r="D1352" s="61" t="s">
        <v>2472</v>
      </c>
      <c r="E1352" s="61" t="s">
        <v>29481</v>
      </c>
      <c r="F1352" s="293"/>
    </row>
    <row r="1353" spans="1:6" ht="60">
      <c r="A1353" s="61">
        <v>34497</v>
      </c>
      <c r="B1353" s="38" t="s">
        <v>17765</v>
      </c>
      <c r="C1353" s="61" t="s">
        <v>4028</v>
      </c>
      <c r="D1353" s="61" t="s">
        <v>2472</v>
      </c>
      <c r="E1353" s="61" t="s">
        <v>29482</v>
      </c>
      <c r="F1353" s="292"/>
    </row>
    <row r="1354" spans="1:6" ht="60">
      <c r="A1354" s="61">
        <v>14041</v>
      </c>
      <c r="B1354" s="38" t="s">
        <v>17766</v>
      </c>
      <c r="C1354" s="61" t="s">
        <v>4028</v>
      </c>
      <c r="D1354" s="61" t="s">
        <v>2472</v>
      </c>
      <c r="E1354" s="61" t="s">
        <v>29483</v>
      </c>
      <c r="F1354" s="293"/>
    </row>
    <row r="1355" spans="1:6" ht="60">
      <c r="A1355" s="61">
        <v>1523</v>
      </c>
      <c r="B1355" s="38" t="s">
        <v>17767</v>
      </c>
      <c r="C1355" s="61" t="s">
        <v>4028</v>
      </c>
      <c r="D1355" s="61" t="s">
        <v>2472</v>
      </c>
      <c r="E1355" s="61" t="s">
        <v>29484</v>
      </c>
      <c r="F1355" s="292"/>
    </row>
    <row r="1356" spans="1:6" ht="45">
      <c r="A1356" s="61">
        <v>14052</v>
      </c>
      <c r="B1356" s="38" t="s">
        <v>17768</v>
      </c>
      <c r="C1356" s="61" t="s">
        <v>4025</v>
      </c>
      <c r="D1356" s="61" t="s">
        <v>2472</v>
      </c>
      <c r="E1356" s="61" t="s">
        <v>13891</v>
      </c>
      <c r="F1356" s="293"/>
    </row>
    <row r="1357" spans="1:6" ht="45">
      <c r="A1357" s="61">
        <v>14054</v>
      </c>
      <c r="B1357" s="38" t="s">
        <v>17769</v>
      </c>
      <c r="C1357" s="61" t="s">
        <v>4025</v>
      </c>
      <c r="D1357" s="61" t="s">
        <v>2472</v>
      </c>
      <c r="E1357" s="61" t="s">
        <v>14827</v>
      </c>
      <c r="F1357" s="292"/>
    </row>
    <row r="1358" spans="1:6" ht="45">
      <c r="A1358" s="61">
        <v>14053</v>
      </c>
      <c r="B1358" s="38" t="s">
        <v>17770</v>
      </c>
      <c r="C1358" s="61" t="s">
        <v>4025</v>
      </c>
      <c r="D1358" s="61" t="s">
        <v>2472</v>
      </c>
      <c r="E1358" s="61" t="s">
        <v>7981</v>
      </c>
      <c r="F1358" s="293"/>
    </row>
    <row r="1359" spans="1:6" ht="45">
      <c r="A1359" s="61">
        <v>2558</v>
      </c>
      <c r="B1359" s="38" t="s">
        <v>17771</v>
      </c>
      <c r="C1359" s="61" t="s">
        <v>4025</v>
      </c>
      <c r="D1359" s="61" t="s">
        <v>2472</v>
      </c>
      <c r="E1359" s="61" t="s">
        <v>13194</v>
      </c>
      <c r="F1359" s="292"/>
    </row>
    <row r="1360" spans="1:6" ht="45">
      <c r="A1360" s="61">
        <v>2560</v>
      </c>
      <c r="B1360" s="38" t="s">
        <v>17772</v>
      </c>
      <c r="C1360" s="61" t="s">
        <v>4025</v>
      </c>
      <c r="D1360" s="61" t="s">
        <v>2472</v>
      </c>
      <c r="E1360" s="61" t="s">
        <v>22044</v>
      </c>
      <c r="F1360" s="293"/>
    </row>
    <row r="1361" spans="1:6" ht="45">
      <c r="A1361" s="61">
        <v>2559</v>
      </c>
      <c r="B1361" s="38" t="s">
        <v>17773</v>
      </c>
      <c r="C1361" s="61" t="s">
        <v>4025</v>
      </c>
      <c r="D1361" s="61" t="s">
        <v>4024</v>
      </c>
      <c r="E1361" s="61" t="s">
        <v>14501</v>
      </c>
      <c r="F1361" s="292"/>
    </row>
    <row r="1362" spans="1:6" ht="45">
      <c r="A1362" s="61">
        <v>2592</v>
      </c>
      <c r="B1362" s="38" t="s">
        <v>17774</v>
      </c>
      <c r="C1362" s="61" t="s">
        <v>4025</v>
      </c>
      <c r="D1362" s="61" t="s">
        <v>2472</v>
      </c>
      <c r="E1362" s="61" t="s">
        <v>24350</v>
      </c>
      <c r="F1362" s="293"/>
    </row>
    <row r="1363" spans="1:6" ht="45">
      <c r="A1363" s="61">
        <v>2566</v>
      </c>
      <c r="B1363" s="38" t="s">
        <v>17775</v>
      </c>
      <c r="C1363" s="61" t="s">
        <v>4025</v>
      </c>
      <c r="D1363" s="61" t="s">
        <v>2472</v>
      </c>
      <c r="E1363" s="61" t="s">
        <v>14922</v>
      </c>
      <c r="F1363" s="292"/>
    </row>
    <row r="1364" spans="1:6" ht="45">
      <c r="A1364" s="61">
        <v>2589</v>
      </c>
      <c r="B1364" s="38" t="s">
        <v>17776</v>
      </c>
      <c r="C1364" s="61" t="s">
        <v>4025</v>
      </c>
      <c r="D1364" s="61" t="s">
        <v>2472</v>
      </c>
      <c r="E1364" s="61" t="s">
        <v>24973</v>
      </c>
      <c r="F1364" s="293"/>
    </row>
    <row r="1365" spans="1:6" ht="45">
      <c r="A1365" s="61">
        <v>2591</v>
      </c>
      <c r="B1365" s="38" t="s">
        <v>17777</v>
      </c>
      <c r="C1365" s="61" t="s">
        <v>4025</v>
      </c>
      <c r="D1365" s="61" t="s">
        <v>2472</v>
      </c>
      <c r="E1365" s="61" t="s">
        <v>12616</v>
      </c>
      <c r="F1365" s="292"/>
    </row>
    <row r="1366" spans="1:6" ht="45">
      <c r="A1366" s="61">
        <v>2590</v>
      </c>
      <c r="B1366" s="38" t="s">
        <v>17778</v>
      </c>
      <c r="C1366" s="61" t="s">
        <v>4025</v>
      </c>
      <c r="D1366" s="61" t="s">
        <v>2472</v>
      </c>
      <c r="E1366" s="61" t="s">
        <v>13987</v>
      </c>
      <c r="F1366" s="293"/>
    </row>
    <row r="1367" spans="1:6" ht="45">
      <c r="A1367" s="61">
        <v>2567</v>
      </c>
      <c r="B1367" s="38" t="s">
        <v>17779</v>
      </c>
      <c r="C1367" s="61" t="s">
        <v>4025</v>
      </c>
      <c r="D1367" s="61" t="s">
        <v>2472</v>
      </c>
      <c r="E1367" s="61" t="s">
        <v>24974</v>
      </c>
      <c r="F1367" s="292"/>
    </row>
    <row r="1368" spans="1:6" ht="45">
      <c r="A1368" s="61">
        <v>2565</v>
      </c>
      <c r="B1368" s="38" t="s">
        <v>17780</v>
      </c>
      <c r="C1368" s="61" t="s">
        <v>4025</v>
      </c>
      <c r="D1368" s="61" t="s">
        <v>2472</v>
      </c>
      <c r="E1368" s="61" t="s">
        <v>8825</v>
      </c>
      <c r="F1368" s="293"/>
    </row>
    <row r="1369" spans="1:6" ht="45">
      <c r="A1369" s="61">
        <v>2568</v>
      </c>
      <c r="B1369" s="38" t="s">
        <v>17781</v>
      </c>
      <c r="C1369" s="61" t="s">
        <v>4025</v>
      </c>
      <c r="D1369" s="61" t="s">
        <v>2472</v>
      </c>
      <c r="E1369" s="61" t="s">
        <v>23920</v>
      </c>
      <c r="F1369" s="292"/>
    </row>
    <row r="1370" spans="1:6" ht="45">
      <c r="A1370" s="61">
        <v>2594</v>
      </c>
      <c r="B1370" s="38" t="s">
        <v>17782</v>
      </c>
      <c r="C1370" s="61" t="s">
        <v>4025</v>
      </c>
      <c r="D1370" s="61" t="s">
        <v>2472</v>
      </c>
      <c r="E1370" s="61" t="s">
        <v>23814</v>
      </c>
      <c r="F1370" s="293"/>
    </row>
    <row r="1371" spans="1:6" ht="45">
      <c r="A1371" s="61">
        <v>2587</v>
      </c>
      <c r="B1371" s="38" t="s">
        <v>17783</v>
      </c>
      <c r="C1371" s="61" t="s">
        <v>4025</v>
      </c>
      <c r="D1371" s="61" t="s">
        <v>2472</v>
      </c>
      <c r="E1371" s="61" t="s">
        <v>22145</v>
      </c>
      <c r="F1371" s="292"/>
    </row>
    <row r="1372" spans="1:6" ht="45">
      <c r="A1372" s="61">
        <v>2588</v>
      </c>
      <c r="B1372" s="38" t="s">
        <v>17784</v>
      </c>
      <c r="C1372" s="61" t="s">
        <v>4025</v>
      </c>
      <c r="D1372" s="61" t="s">
        <v>2472</v>
      </c>
      <c r="E1372" s="61" t="s">
        <v>19206</v>
      </c>
      <c r="F1372" s="293"/>
    </row>
    <row r="1373" spans="1:6" ht="45">
      <c r="A1373" s="61">
        <v>2569</v>
      </c>
      <c r="B1373" s="38" t="s">
        <v>17785</v>
      </c>
      <c r="C1373" s="61" t="s">
        <v>4025</v>
      </c>
      <c r="D1373" s="61" t="s">
        <v>2472</v>
      </c>
      <c r="E1373" s="61" t="s">
        <v>24645</v>
      </c>
      <c r="F1373" s="292"/>
    </row>
    <row r="1374" spans="1:6" ht="45">
      <c r="A1374" s="61">
        <v>2570</v>
      </c>
      <c r="B1374" s="38" t="s">
        <v>17786</v>
      </c>
      <c r="C1374" s="61" t="s">
        <v>4025</v>
      </c>
      <c r="D1374" s="61" t="s">
        <v>2472</v>
      </c>
      <c r="E1374" s="61" t="s">
        <v>21977</v>
      </c>
      <c r="F1374" s="293"/>
    </row>
    <row r="1375" spans="1:6" ht="45">
      <c r="A1375" s="61">
        <v>2571</v>
      </c>
      <c r="B1375" s="38" t="s">
        <v>17787</v>
      </c>
      <c r="C1375" s="61" t="s">
        <v>4025</v>
      </c>
      <c r="D1375" s="61" t="s">
        <v>2472</v>
      </c>
      <c r="E1375" s="61" t="s">
        <v>13896</v>
      </c>
      <c r="F1375" s="292"/>
    </row>
    <row r="1376" spans="1:6" ht="45">
      <c r="A1376" s="61">
        <v>2593</v>
      </c>
      <c r="B1376" s="38" t="s">
        <v>17788</v>
      </c>
      <c r="C1376" s="61" t="s">
        <v>4025</v>
      </c>
      <c r="D1376" s="61" t="s">
        <v>2472</v>
      </c>
      <c r="E1376" s="61" t="s">
        <v>9807</v>
      </c>
      <c r="F1376" s="293"/>
    </row>
    <row r="1377" spans="1:6" ht="45">
      <c r="A1377" s="61">
        <v>2572</v>
      </c>
      <c r="B1377" s="38" t="s">
        <v>17790</v>
      </c>
      <c r="C1377" s="61" t="s">
        <v>4025</v>
      </c>
      <c r="D1377" s="61" t="s">
        <v>2472</v>
      </c>
      <c r="E1377" s="61" t="s">
        <v>24975</v>
      </c>
      <c r="F1377" s="292"/>
    </row>
    <row r="1378" spans="1:6" ht="45">
      <c r="A1378" s="61">
        <v>2595</v>
      </c>
      <c r="B1378" s="38" t="s">
        <v>17791</v>
      </c>
      <c r="C1378" s="61" t="s">
        <v>4025</v>
      </c>
      <c r="D1378" s="61" t="s">
        <v>2472</v>
      </c>
      <c r="E1378" s="61" t="s">
        <v>24976</v>
      </c>
      <c r="F1378" s="293"/>
    </row>
    <row r="1379" spans="1:6" ht="45">
      <c r="A1379" s="61">
        <v>2576</v>
      </c>
      <c r="B1379" s="38" t="s">
        <v>17792</v>
      </c>
      <c r="C1379" s="61" t="s">
        <v>4025</v>
      </c>
      <c r="D1379" s="61" t="s">
        <v>2472</v>
      </c>
      <c r="E1379" s="61" t="s">
        <v>24977</v>
      </c>
      <c r="F1379" s="292"/>
    </row>
    <row r="1380" spans="1:6" ht="45">
      <c r="A1380" s="61">
        <v>2575</v>
      </c>
      <c r="B1380" s="38" t="s">
        <v>17793</v>
      </c>
      <c r="C1380" s="61" t="s">
        <v>4025</v>
      </c>
      <c r="D1380" s="61" t="s">
        <v>2472</v>
      </c>
      <c r="E1380" s="61" t="s">
        <v>24978</v>
      </c>
      <c r="F1380" s="293"/>
    </row>
    <row r="1381" spans="1:6" ht="45">
      <c r="A1381" s="61">
        <v>2573</v>
      </c>
      <c r="B1381" s="38" t="s">
        <v>17794</v>
      </c>
      <c r="C1381" s="61" t="s">
        <v>4025</v>
      </c>
      <c r="D1381" s="61" t="s">
        <v>2472</v>
      </c>
      <c r="E1381" s="61" t="s">
        <v>23550</v>
      </c>
      <c r="F1381" s="292"/>
    </row>
    <row r="1382" spans="1:6" ht="45">
      <c r="A1382" s="61">
        <v>2586</v>
      </c>
      <c r="B1382" s="38" t="s">
        <v>17795</v>
      </c>
      <c r="C1382" s="61" t="s">
        <v>4025</v>
      </c>
      <c r="D1382" s="61" t="s">
        <v>2472</v>
      </c>
      <c r="E1382" s="61" t="s">
        <v>24592</v>
      </c>
      <c r="F1382" s="293"/>
    </row>
    <row r="1383" spans="1:6" ht="45">
      <c r="A1383" s="61">
        <v>2577</v>
      </c>
      <c r="B1383" s="38" t="s">
        <v>17796</v>
      </c>
      <c r="C1383" s="61" t="s">
        <v>4025</v>
      </c>
      <c r="D1383" s="61" t="s">
        <v>2472</v>
      </c>
      <c r="E1383" s="61" t="s">
        <v>24979</v>
      </c>
      <c r="F1383" s="292"/>
    </row>
    <row r="1384" spans="1:6" ht="45">
      <c r="A1384" s="61">
        <v>2574</v>
      </c>
      <c r="B1384" s="38" t="s">
        <v>17797</v>
      </c>
      <c r="C1384" s="61" t="s">
        <v>4025</v>
      </c>
      <c r="D1384" s="61" t="s">
        <v>2472</v>
      </c>
      <c r="E1384" s="61" t="s">
        <v>14502</v>
      </c>
      <c r="F1384" s="293"/>
    </row>
    <row r="1385" spans="1:6" ht="45">
      <c r="A1385" s="61">
        <v>2578</v>
      </c>
      <c r="B1385" s="38" t="s">
        <v>17798</v>
      </c>
      <c r="C1385" s="61" t="s">
        <v>4025</v>
      </c>
      <c r="D1385" s="61" t="s">
        <v>2472</v>
      </c>
      <c r="E1385" s="61" t="s">
        <v>24980</v>
      </c>
      <c r="F1385" s="292"/>
    </row>
    <row r="1386" spans="1:6" ht="45">
      <c r="A1386" s="61">
        <v>2585</v>
      </c>
      <c r="B1386" s="38" t="s">
        <v>17799</v>
      </c>
      <c r="C1386" s="61" t="s">
        <v>4025</v>
      </c>
      <c r="D1386" s="61" t="s">
        <v>2472</v>
      </c>
      <c r="E1386" s="61" t="s">
        <v>24981</v>
      </c>
      <c r="F1386" s="293"/>
    </row>
    <row r="1387" spans="1:6" ht="45">
      <c r="A1387" s="61">
        <v>12008</v>
      </c>
      <c r="B1387" s="38" t="s">
        <v>17800</v>
      </c>
      <c r="C1387" s="61" t="s">
        <v>4025</v>
      </c>
      <c r="D1387" s="61" t="s">
        <v>2472</v>
      </c>
      <c r="E1387" s="61" t="s">
        <v>24982</v>
      </c>
      <c r="F1387" s="292"/>
    </row>
    <row r="1388" spans="1:6" ht="45">
      <c r="A1388" s="61">
        <v>2582</v>
      </c>
      <c r="B1388" s="38" t="s">
        <v>17801</v>
      </c>
      <c r="C1388" s="61" t="s">
        <v>4025</v>
      </c>
      <c r="D1388" s="61" t="s">
        <v>2472</v>
      </c>
      <c r="E1388" s="61" t="s">
        <v>22706</v>
      </c>
      <c r="F1388" s="293"/>
    </row>
    <row r="1389" spans="1:6" ht="45">
      <c r="A1389" s="61">
        <v>2597</v>
      </c>
      <c r="B1389" s="38" t="s">
        <v>17802</v>
      </c>
      <c r="C1389" s="61" t="s">
        <v>4025</v>
      </c>
      <c r="D1389" s="61" t="s">
        <v>2472</v>
      </c>
      <c r="E1389" s="61" t="s">
        <v>22775</v>
      </c>
      <c r="F1389" s="292"/>
    </row>
    <row r="1390" spans="1:6" ht="45">
      <c r="A1390" s="61">
        <v>2579</v>
      </c>
      <c r="B1390" s="38" t="s">
        <v>17803</v>
      </c>
      <c r="C1390" s="61" t="s">
        <v>4025</v>
      </c>
      <c r="D1390" s="61" t="s">
        <v>2472</v>
      </c>
      <c r="E1390" s="61" t="s">
        <v>24266</v>
      </c>
      <c r="F1390" s="293"/>
    </row>
    <row r="1391" spans="1:6" ht="45">
      <c r="A1391" s="61">
        <v>2581</v>
      </c>
      <c r="B1391" s="38" t="s">
        <v>17804</v>
      </c>
      <c r="C1391" s="61" t="s">
        <v>4025</v>
      </c>
      <c r="D1391" s="61" t="s">
        <v>2472</v>
      </c>
      <c r="E1391" s="61" t="s">
        <v>11018</v>
      </c>
      <c r="F1391" s="292"/>
    </row>
    <row r="1392" spans="1:6" ht="45">
      <c r="A1392" s="61">
        <v>2596</v>
      </c>
      <c r="B1392" s="38" t="s">
        <v>17805</v>
      </c>
      <c r="C1392" s="61" t="s">
        <v>4025</v>
      </c>
      <c r="D1392" s="61" t="s">
        <v>2472</v>
      </c>
      <c r="E1392" s="61" t="s">
        <v>24983</v>
      </c>
      <c r="F1392" s="293"/>
    </row>
    <row r="1393" spans="1:6" ht="45">
      <c r="A1393" s="61">
        <v>2580</v>
      </c>
      <c r="B1393" s="38" t="s">
        <v>17806</v>
      </c>
      <c r="C1393" s="61" t="s">
        <v>4025</v>
      </c>
      <c r="D1393" s="61" t="s">
        <v>2472</v>
      </c>
      <c r="E1393" s="61" t="s">
        <v>23916</v>
      </c>
      <c r="F1393" s="292"/>
    </row>
    <row r="1394" spans="1:6" ht="45">
      <c r="A1394" s="61">
        <v>2583</v>
      </c>
      <c r="B1394" s="38" t="s">
        <v>17807</v>
      </c>
      <c r="C1394" s="61" t="s">
        <v>4025</v>
      </c>
      <c r="D1394" s="61" t="s">
        <v>2472</v>
      </c>
      <c r="E1394" s="61" t="s">
        <v>24984</v>
      </c>
      <c r="F1394" s="293"/>
    </row>
    <row r="1395" spans="1:6" ht="45">
      <c r="A1395" s="61">
        <v>2584</v>
      </c>
      <c r="B1395" s="38" t="s">
        <v>17808</v>
      </c>
      <c r="C1395" s="61" t="s">
        <v>4025</v>
      </c>
      <c r="D1395" s="61" t="s">
        <v>2472</v>
      </c>
      <c r="E1395" s="61" t="s">
        <v>24985</v>
      </c>
      <c r="F1395" s="292"/>
    </row>
    <row r="1396" spans="1:6" ht="30">
      <c r="A1396" s="61">
        <v>12010</v>
      </c>
      <c r="B1396" s="38" t="s">
        <v>17809</v>
      </c>
      <c r="C1396" s="61" t="s">
        <v>4025</v>
      </c>
      <c r="D1396" s="61" t="s">
        <v>2472</v>
      </c>
      <c r="E1396" s="61" t="s">
        <v>13855</v>
      </c>
      <c r="F1396" s="293"/>
    </row>
    <row r="1397" spans="1:6" ht="30">
      <c r="A1397" s="61">
        <v>39329</v>
      </c>
      <c r="B1397" s="38" t="s">
        <v>17810</v>
      </c>
      <c r="C1397" s="61" t="s">
        <v>4025</v>
      </c>
      <c r="D1397" s="61" t="s">
        <v>2472</v>
      </c>
      <c r="E1397" s="61" t="s">
        <v>11861</v>
      </c>
      <c r="F1397" s="292"/>
    </row>
    <row r="1398" spans="1:6" ht="30">
      <c r="A1398" s="61">
        <v>39330</v>
      </c>
      <c r="B1398" s="38" t="s">
        <v>17811</v>
      </c>
      <c r="C1398" s="61" t="s">
        <v>4025</v>
      </c>
      <c r="D1398" s="61" t="s">
        <v>2472</v>
      </c>
      <c r="E1398" s="61" t="s">
        <v>8417</v>
      </c>
      <c r="F1398" s="293"/>
    </row>
    <row r="1399" spans="1:6" ht="30">
      <c r="A1399" s="61">
        <v>39332</v>
      </c>
      <c r="B1399" s="38" t="s">
        <v>17812</v>
      </c>
      <c r="C1399" s="61" t="s">
        <v>4025</v>
      </c>
      <c r="D1399" s="61" t="s">
        <v>2472</v>
      </c>
      <c r="E1399" s="61" t="s">
        <v>22547</v>
      </c>
      <c r="F1399" s="292"/>
    </row>
    <row r="1400" spans="1:6" ht="30">
      <c r="A1400" s="61">
        <v>39331</v>
      </c>
      <c r="B1400" s="38" t="s">
        <v>17814</v>
      </c>
      <c r="C1400" s="61" t="s">
        <v>4025</v>
      </c>
      <c r="D1400" s="61" t="s">
        <v>2472</v>
      </c>
      <c r="E1400" s="61" t="s">
        <v>13065</v>
      </c>
      <c r="F1400" s="293"/>
    </row>
    <row r="1401" spans="1:6" ht="30">
      <c r="A1401" s="61">
        <v>39333</v>
      </c>
      <c r="B1401" s="38" t="s">
        <v>17815</v>
      </c>
      <c r="C1401" s="61" t="s">
        <v>4025</v>
      </c>
      <c r="D1401" s="61" t="s">
        <v>2472</v>
      </c>
      <c r="E1401" s="61" t="s">
        <v>29485</v>
      </c>
      <c r="F1401" s="292"/>
    </row>
    <row r="1402" spans="1:6" ht="30">
      <c r="A1402" s="61">
        <v>39335</v>
      </c>
      <c r="B1402" s="38" t="s">
        <v>17816</v>
      </c>
      <c r="C1402" s="61" t="s">
        <v>4025</v>
      </c>
      <c r="D1402" s="61" t="s">
        <v>2472</v>
      </c>
      <c r="E1402" s="61" t="s">
        <v>13903</v>
      </c>
      <c r="F1402" s="293"/>
    </row>
    <row r="1403" spans="1:6" ht="30">
      <c r="A1403" s="61">
        <v>39334</v>
      </c>
      <c r="B1403" s="38" t="s">
        <v>17817</v>
      </c>
      <c r="C1403" s="61" t="s">
        <v>4025</v>
      </c>
      <c r="D1403" s="61" t="s">
        <v>2472</v>
      </c>
      <c r="E1403" s="61" t="s">
        <v>24371</v>
      </c>
      <c r="F1403" s="292"/>
    </row>
    <row r="1404" spans="1:6" ht="30">
      <c r="A1404" s="61">
        <v>12016</v>
      </c>
      <c r="B1404" s="38" t="s">
        <v>17818</v>
      </c>
      <c r="C1404" s="61" t="s">
        <v>4025</v>
      </c>
      <c r="D1404" s="61" t="s">
        <v>2472</v>
      </c>
      <c r="E1404" s="61" t="s">
        <v>9799</v>
      </c>
      <c r="F1404" s="293"/>
    </row>
    <row r="1405" spans="1:6" ht="30">
      <c r="A1405" s="61">
        <v>12015</v>
      </c>
      <c r="B1405" s="38" t="s">
        <v>17819</v>
      </c>
      <c r="C1405" s="61" t="s">
        <v>4025</v>
      </c>
      <c r="D1405" s="61" t="s">
        <v>2472</v>
      </c>
      <c r="E1405" s="61" t="s">
        <v>27343</v>
      </c>
      <c r="F1405" s="292"/>
    </row>
    <row r="1406" spans="1:6" ht="30">
      <c r="A1406" s="61">
        <v>12020</v>
      </c>
      <c r="B1406" s="38" t="s">
        <v>17820</v>
      </c>
      <c r="C1406" s="61" t="s">
        <v>4025</v>
      </c>
      <c r="D1406" s="61" t="s">
        <v>2472</v>
      </c>
      <c r="E1406" s="61" t="s">
        <v>9799</v>
      </c>
      <c r="F1406" s="293"/>
    </row>
    <row r="1407" spans="1:6" ht="30">
      <c r="A1407" s="61">
        <v>12019</v>
      </c>
      <c r="B1407" s="38" t="s">
        <v>17821</v>
      </c>
      <c r="C1407" s="61" t="s">
        <v>4025</v>
      </c>
      <c r="D1407" s="61" t="s">
        <v>2472</v>
      </c>
      <c r="E1407" s="61" t="s">
        <v>27343</v>
      </c>
      <c r="F1407" s="292"/>
    </row>
    <row r="1408" spans="1:6" ht="30">
      <c r="A1408" s="61">
        <v>39336</v>
      </c>
      <c r="B1408" s="38" t="s">
        <v>17822</v>
      </c>
      <c r="C1408" s="61" t="s">
        <v>4025</v>
      </c>
      <c r="D1408" s="61" t="s">
        <v>2472</v>
      </c>
      <c r="E1408" s="61" t="s">
        <v>8417</v>
      </c>
      <c r="F1408" s="293"/>
    </row>
    <row r="1409" spans="1:6" ht="30">
      <c r="A1409" s="61">
        <v>39338</v>
      </c>
      <c r="B1409" s="38" t="s">
        <v>17823</v>
      </c>
      <c r="C1409" s="61" t="s">
        <v>4025</v>
      </c>
      <c r="D1409" s="61" t="s">
        <v>2472</v>
      </c>
      <c r="E1409" s="61" t="s">
        <v>22547</v>
      </c>
      <c r="F1409" s="292"/>
    </row>
    <row r="1410" spans="1:6" ht="30">
      <c r="A1410" s="61">
        <v>39337</v>
      </c>
      <c r="B1410" s="38" t="s">
        <v>17824</v>
      </c>
      <c r="C1410" s="61" t="s">
        <v>4025</v>
      </c>
      <c r="D1410" s="61" t="s">
        <v>2472</v>
      </c>
      <c r="E1410" s="61" t="s">
        <v>13065</v>
      </c>
      <c r="F1410" s="293"/>
    </row>
    <row r="1411" spans="1:6" ht="30">
      <c r="A1411" s="61">
        <v>39341</v>
      </c>
      <c r="B1411" s="38" t="s">
        <v>17825</v>
      </c>
      <c r="C1411" s="61" t="s">
        <v>4025</v>
      </c>
      <c r="D1411" s="61" t="s">
        <v>2472</v>
      </c>
      <c r="E1411" s="61" t="s">
        <v>29486</v>
      </c>
      <c r="F1411" s="292"/>
    </row>
    <row r="1412" spans="1:6" ht="30">
      <c r="A1412" s="61">
        <v>39340</v>
      </c>
      <c r="B1412" s="38" t="s">
        <v>17826</v>
      </c>
      <c r="C1412" s="61" t="s">
        <v>4025</v>
      </c>
      <c r="D1412" s="61" t="s">
        <v>2472</v>
      </c>
      <c r="E1412" s="61" t="s">
        <v>29487</v>
      </c>
      <c r="F1412" s="293"/>
    </row>
    <row r="1413" spans="1:6" ht="30">
      <c r="A1413" s="61">
        <v>12025</v>
      </c>
      <c r="B1413" s="38" t="s">
        <v>17827</v>
      </c>
      <c r="C1413" s="61" t="s">
        <v>4025</v>
      </c>
      <c r="D1413" s="61" t="s">
        <v>2472</v>
      </c>
      <c r="E1413" s="61" t="s">
        <v>7696</v>
      </c>
      <c r="F1413" s="292"/>
    </row>
    <row r="1414" spans="1:6" ht="30">
      <c r="A1414" s="61">
        <v>39342</v>
      </c>
      <c r="B1414" s="38" t="s">
        <v>17828</v>
      </c>
      <c r="C1414" s="61" t="s">
        <v>4025</v>
      </c>
      <c r="D1414" s="61" t="s">
        <v>2472</v>
      </c>
      <c r="E1414" s="61" t="s">
        <v>29486</v>
      </c>
      <c r="F1414" s="293"/>
    </row>
    <row r="1415" spans="1:6" ht="30">
      <c r="A1415" s="61">
        <v>39343</v>
      </c>
      <c r="B1415" s="38" t="s">
        <v>17829</v>
      </c>
      <c r="C1415" s="61" t="s">
        <v>4025</v>
      </c>
      <c r="D1415" s="61" t="s">
        <v>2472</v>
      </c>
      <c r="E1415" s="61" t="s">
        <v>8454</v>
      </c>
      <c r="F1415" s="292"/>
    </row>
    <row r="1416" spans="1:6" ht="30">
      <c r="A1416" s="61">
        <v>39345</v>
      </c>
      <c r="B1416" s="38" t="s">
        <v>17830</v>
      </c>
      <c r="C1416" s="61" t="s">
        <v>4025</v>
      </c>
      <c r="D1416" s="61" t="s">
        <v>2472</v>
      </c>
      <c r="E1416" s="61" t="s">
        <v>21709</v>
      </c>
      <c r="F1416" s="293"/>
    </row>
    <row r="1417" spans="1:6" ht="30">
      <c r="A1417" s="61">
        <v>39344</v>
      </c>
      <c r="B1417" s="38" t="s">
        <v>17831</v>
      </c>
      <c r="C1417" s="61" t="s">
        <v>4025</v>
      </c>
      <c r="D1417" s="61" t="s">
        <v>2472</v>
      </c>
      <c r="E1417" s="61" t="s">
        <v>22428</v>
      </c>
      <c r="F1417" s="292"/>
    </row>
    <row r="1418" spans="1:6" ht="45">
      <c r="A1418" s="61">
        <v>12623</v>
      </c>
      <c r="B1418" s="38" t="s">
        <v>17832</v>
      </c>
      <c r="C1418" s="61" t="s">
        <v>4029</v>
      </c>
      <c r="D1418" s="61" t="s">
        <v>4027</v>
      </c>
      <c r="E1418" s="61" t="s">
        <v>24060</v>
      </c>
      <c r="F1418" s="293"/>
    </row>
    <row r="1419" spans="1:6" ht="30">
      <c r="A1419" s="61">
        <v>34498</v>
      </c>
      <c r="B1419" s="38" t="s">
        <v>17833</v>
      </c>
      <c r="C1419" s="61" t="s">
        <v>4025</v>
      </c>
      <c r="D1419" s="61" t="s">
        <v>2472</v>
      </c>
      <c r="E1419" s="61" t="s">
        <v>29488</v>
      </c>
      <c r="F1419" s="292"/>
    </row>
    <row r="1420" spans="1:6" ht="30">
      <c r="A1420" s="61">
        <v>13244</v>
      </c>
      <c r="B1420" s="38" t="s">
        <v>17834</v>
      </c>
      <c r="C1420" s="61" t="s">
        <v>4025</v>
      </c>
      <c r="D1420" s="61" t="s">
        <v>4024</v>
      </c>
      <c r="E1420" s="61" t="s">
        <v>29489</v>
      </c>
      <c r="F1420" s="293"/>
    </row>
    <row r="1421" spans="1:6" ht="45">
      <c r="A1421" s="61">
        <v>38998</v>
      </c>
      <c r="B1421" s="38" t="s">
        <v>17835</v>
      </c>
      <c r="C1421" s="61" t="s">
        <v>4025</v>
      </c>
      <c r="D1421" s="61" t="s">
        <v>4027</v>
      </c>
      <c r="E1421" s="61" t="s">
        <v>10886</v>
      </c>
      <c r="F1421" s="292"/>
    </row>
    <row r="1422" spans="1:6" ht="45">
      <c r="A1422" s="61">
        <v>38999</v>
      </c>
      <c r="B1422" s="38" t="s">
        <v>17836</v>
      </c>
      <c r="C1422" s="61" t="s">
        <v>4025</v>
      </c>
      <c r="D1422" s="61" t="s">
        <v>4027</v>
      </c>
      <c r="E1422" s="61" t="s">
        <v>22459</v>
      </c>
      <c r="F1422" s="293"/>
    </row>
    <row r="1423" spans="1:6" ht="45">
      <c r="A1423" s="61">
        <v>38996</v>
      </c>
      <c r="B1423" s="38" t="s">
        <v>17837</v>
      </c>
      <c r="C1423" s="61" t="s">
        <v>4025</v>
      </c>
      <c r="D1423" s="61" t="s">
        <v>4027</v>
      </c>
      <c r="E1423" s="61" t="s">
        <v>29490</v>
      </c>
      <c r="F1423" s="292"/>
    </row>
    <row r="1424" spans="1:6" ht="45">
      <c r="A1424" s="61">
        <v>38997</v>
      </c>
      <c r="B1424" s="38" t="s">
        <v>17839</v>
      </c>
      <c r="C1424" s="61" t="s">
        <v>4025</v>
      </c>
      <c r="D1424" s="61" t="s">
        <v>4027</v>
      </c>
      <c r="E1424" s="61" t="s">
        <v>22420</v>
      </c>
      <c r="F1424" s="293"/>
    </row>
    <row r="1425" spans="1:6" ht="45">
      <c r="A1425" s="61">
        <v>39862</v>
      </c>
      <c r="B1425" s="38" t="s">
        <v>17840</v>
      </c>
      <c r="C1425" s="61" t="s">
        <v>4025</v>
      </c>
      <c r="D1425" s="61" t="s">
        <v>4027</v>
      </c>
      <c r="E1425" s="61" t="s">
        <v>8519</v>
      </c>
      <c r="F1425" s="292"/>
    </row>
    <row r="1426" spans="1:6" ht="45">
      <c r="A1426" s="61">
        <v>39863</v>
      </c>
      <c r="B1426" s="38" t="s">
        <v>17842</v>
      </c>
      <c r="C1426" s="61" t="s">
        <v>4025</v>
      </c>
      <c r="D1426" s="61" t="s">
        <v>4027</v>
      </c>
      <c r="E1426" s="61" t="s">
        <v>11752</v>
      </c>
      <c r="F1426" s="293"/>
    </row>
    <row r="1427" spans="1:6" ht="45">
      <c r="A1427" s="61">
        <v>39864</v>
      </c>
      <c r="B1427" s="38" t="s">
        <v>17843</v>
      </c>
      <c r="C1427" s="61" t="s">
        <v>4025</v>
      </c>
      <c r="D1427" s="61" t="s">
        <v>4027</v>
      </c>
      <c r="E1427" s="61" t="s">
        <v>13832</v>
      </c>
      <c r="F1427" s="292"/>
    </row>
    <row r="1428" spans="1:6" ht="45">
      <c r="A1428" s="61">
        <v>39865</v>
      </c>
      <c r="B1428" s="38" t="s">
        <v>17844</v>
      </c>
      <c r="C1428" s="61" t="s">
        <v>4025</v>
      </c>
      <c r="D1428" s="61" t="s">
        <v>4027</v>
      </c>
      <c r="E1428" s="61" t="s">
        <v>13820</v>
      </c>
      <c r="F1428" s="293"/>
    </row>
    <row r="1429" spans="1:6" ht="60">
      <c r="A1429" s="61">
        <v>2517</v>
      </c>
      <c r="B1429" s="38" t="s">
        <v>17845</v>
      </c>
      <c r="C1429" s="61" t="s">
        <v>4025</v>
      </c>
      <c r="D1429" s="61" t="s">
        <v>2472</v>
      </c>
      <c r="E1429" s="61" t="s">
        <v>24986</v>
      </c>
      <c r="F1429" s="292"/>
    </row>
    <row r="1430" spans="1:6" ht="60">
      <c r="A1430" s="61">
        <v>2522</v>
      </c>
      <c r="B1430" s="38" t="s">
        <v>17846</v>
      </c>
      <c r="C1430" s="61" t="s">
        <v>4025</v>
      </c>
      <c r="D1430" s="61" t="s">
        <v>2472</v>
      </c>
      <c r="E1430" s="61" t="s">
        <v>10785</v>
      </c>
      <c r="F1430" s="293"/>
    </row>
    <row r="1431" spans="1:6" ht="60">
      <c r="A1431" s="61">
        <v>2548</v>
      </c>
      <c r="B1431" s="38" t="s">
        <v>17847</v>
      </c>
      <c r="C1431" s="61" t="s">
        <v>4025</v>
      </c>
      <c r="D1431" s="61" t="s">
        <v>2472</v>
      </c>
      <c r="E1431" s="61" t="s">
        <v>13830</v>
      </c>
      <c r="F1431" s="292"/>
    </row>
    <row r="1432" spans="1:6" ht="60">
      <c r="A1432" s="61">
        <v>2516</v>
      </c>
      <c r="B1432" s="38" t="s">
        <v>17848</v>
      </c>
      <c r="C1432" s="61" t="s">
        <v>4025</v>
      </c>
      <c r="D1432" s="61" t="s">
        <v>2472</v>
      </c>
      <c r="E1432" s="61" t="s">
        <v>13755</v>
      </c>
      <c r="F1432" s="293"/>
    </row>
    <row r="1433" spans="1:6" ht="60">
      <c r="A1433" s="61">
        <v>2518</v>
      </c>
      <c r="B1433" s="38" t="s">
        <v>17849</v>
      </c>
      <c r="C1433" s="61" t="s">
        <v>4025</v>
      </c>
      <c r="D1433" s="61" t="s">
        <v>2472</v>
      </c>
      <c r="E1433" s="61" t="s">
        <v>23372</v>
      </c>
      <c r="F1433" s="292"/>
    </row>
    <row r="1434" spans="1:6" ht="60">
      <c r="A1434" s="61">
        <v>2521</v>
      </c>
      <c r="B1434" s="38" t="s">
        <v>17850</v>
      </c>
      <c r="C1434" s="61" t="s">
        <v>4025</v>
      </c>
      <c r="D1434" s="61" t="s">
        <v>2472</v>
      </c>
      <c r="E1434" s="61" t="s">
        <v>22435</v>
      </c>
      <c r="F1434" s="293"/>
    </row>
    <row r="1435" spans="1:6" ht="60">
      <c r="A1435" s="61">
        <v>2515</v>
      </c>
      <c r="B1435" s="38" t="s">
        <v>17851</v>
      </c>
      <c r="C1435" s="61" t="s">
        <v>4025</v>
      </c>
      <c r="D1435" s="61" t="s">
        <v>2472</v>
      </c>
      <c r="E1435" s="61" t="s">
        <v>13903</v>
      </c>
      <c r="F1435" s="292"/>
    </row>
    <row r="1436" spans="1:6" ht="60">
      <c r="A1436" s="61">
        <v>2519</v>
      </c>
      <c r="B1436" s="38" t="s">
        <v>17852</v>
      </c>
      <c r="C1436" s="61" t="s">
        <v>4025</v>
      </c>
      <c r="D1436" s="61" t="s">
        <v>2472</v>
      </c>
      <c r="E1436" s="61" t="s">
        <v>24987</v>
      </c>
      <c r="F1436" s="293"/>
    </row>
    <row r="1437" spans="1:6" ht="60">
      <c r="A1437" s="61">
        <v>2520</v>
      </c>
      <c r="B1437" s="38" t="s">
        <v>17853</v>
      </c>
      <c r="C1437" s="61" t="s">
        <v>4025</v>
      </c>
      <c r="D1437" s="61" t="s">
        <v>2472</v>
      </c>
      <c r="E1437" s="61" t="s">
        <v>24988</v>
      </c>
      <c r="F1437" s="292"/>
    </row>
    <row r="1438" spans="1:6" ht="45">
      <c r="A1438" s="61">
        <v>1602</v>
      </c>
      <c r="B1438" s="38" t="s">
        <v>17854</v>
      </c>
      <c r="C1438" s="61" t="s">
        <v>4025</v>
      </c>
      <c r="D1438" s="61" t="s">
        <v>2472</v>
      </c>
      <c r="E1438" s="61" t="s">
        <v>22403</v>
      </c>
      <c r="F1438" s="293"/>
    </row>
    <row r="1439" spans="1:6" ht="45">
      <c r="A1439" s="61">
        <v>1601</v>
      </c>
      <c r="B1439" s="38" t="s">
        <v>17855</v>
      </c>
      <c r="C1439" s="61" t="s">
        <v>4025</v>
      </c>
      <c r="D1439" s="61" t="s">
        <v>2472</v>
      </c>
      <c r="E1439" s="61" t="s">
        <v>20558</v>
      </c>
      <c r="F1439" s="292"/>
    </row>
    <row r="1440" spans="1:6" ht="45">
      <c r="A1440" s="61">
        <v>1598</v>
      </c>
      <c r="B1440" s="38" t="s">
        <v>17856</v>
      </c>
      <c r="C1440" s="61" t="s">
        <v>4025</v>
      </c>
      <c r="D1440" s="61" t="s">
        <v>2472</v>
      </c>
      <c r="E1440" s="61" t="s">
        <v>10779</v>
      </c>
      <c r="F1440" s="293"/>
    </row>
    <row r="1441" spans="1:6" ht="45">
      <c r="A1441" s="61">
        <v>1600</v>
      </c>
      <c r="B1441" s="38" t="s">
        <v>17857</v>
      </c>
      <c r="C1441" s="61" t="s">
        <v>4025</v>
      </c>
      <c r="D1441" s="61" t="s">
        <v>2472</v>
      </c>
      <c r="E1441" s="61" t="s">
        <v>29491</v>
      </c>
      <c r="F1441" s="292"/>
    </row>
    <row r="1442" spans="1:6" ht="45">
      <c r="A1442" s="61">
        <v>1603</v>
      </c>
      <c r="B1442" s="38" t="s">
        <v>17858</v>
      </c>
      <c r="C1442" s="61" t="s">
        <v>4025</v>
      </c>
      <c r="D1442" s="61" t="s">
        <v>2472</v>
      </c>
      <c r="E1442" s="61" t="s">
        <v>28899</v>
      </c>
      <c r="F1442" s="293"/>
    </row>
    <row r="1443" spans="1:6" ht="45">
      <c r="A1443" s="61">
        <v>1599</v>
      </c>
      <c r="B1443" s="38" t="s">
        <v>17859</v>
      </c>
      <c r="C1443" s="61" t="s">
        <v>4025</v>
      </c>
      <c r="D1443" s="61" t="s">
        <v>2472</v>
      </c>
      <c r="E1443" s="61" t="s">
        <v>24589</v>
      </c>
      <c r="F1443" s="292"/>
    </row>
    <row r="1444" spans="1:6" ht="45">
      <c r="A1444" s="61">
        <v>1597</v>
      </c>
      <c r="B1444" s="38" t="s">
        <v>17860</v>
      </c>
      <c r="C1444" s="61" t="s">
        <v>4025</v>
      </c>
      <c r="D1444" s="61" t="s">
        <v>2472</v>
      </c>
      <c r="E1444" s="61" t="s">
        <v>22745</v>
      </c>
      <c r="F1444" s="293"/>
    </row>
    <row r="1445" spans="1:6">
      <c r="A1445" s="61">
        <v>39600</v>
      </c>
      <c r="B1445" s="38" t="s">
        <v>17861</v>
      </c>
      <c r="C1445" s="61" t="s">
        <v>4025</v>
      </c>
      <c r="D1445" s="61" t="s">
        <v>2472</v>
      </c>
      <c r="E1445" s="61" t="s">
        <v>25666</v>
      </c>
      <c r="F1445" s="292"/>
    </row>
    <row r="1446" spans="1:6">
      <c r="A1446" s="61">
        <v>39601</v>
      </c>
      <c r="B1446" s="38" t="s">
        <v>17862</v>
      </c>
      <c r="C1446" s="61" t="s">
        <v>4025</v>
      </c>
      <c r="D1446" s="61" t="s">
        <v>2472</v>
      </c>
      <c r="E1446" s="61" t="s">
        <v>29492</v>
      </c>
      <c r="F1446" s="293"/>
    </row>
    <row r="1447" spans="1:6">
      <c r="A1447" s="61">
        <v>39602</v>
      </c>
      <c r="B1447" s="38" t="s">
        <v>17864</v>
      </c>
      <c r="C1447" s="61" t="s">
        <v>4025</v>
      </c>
      <c r="D1447" s="61" t="s">
        <v>2472</v>
      </c>
      <c r="E1447" s="61" t="s">
        <v>13982</v>
      </c>
      <c r="F1447" s="292"/>
    </row>
    <row r="1448" spans="1:6">
      <c r="A1448" s="61">
        <v>39603</v>
      </c>
      <c r="B1448" s="38" t="s">
        <v>17865</v>
      </c>
      <c r="C1448" s="61" t="s">
        <v>4025</v>
      </c>
      <c r="D1448" s="61" t="s">
        <v>2472</v>
      </c>
      <c r="E1448" s="61" t="s">
        <v>13714</v>
      </c>
      <c r="F1448" s="293"/>
    </row>
    <row r="1449" spans="1:6" ht="60">
      <c r="A1449" s="61">
        <v>11821</v>
      </c>
      <c r="B1449" s="38" t="s">
        <v>17867</v>
      </c>
      <c r="C1449" s="61" t="s">
        <v>4025</v>
      </c>
      <c r="D1449" s="61" t="s">
        <v>2472</v>
      </c>
      <c r="E1449" s="61" t="s">
        <v>12022</v>
      </c>
      <c r="F1449" s="292"/>
    </row>
    <row r="1450" spans="1:6" ht="60">
      <c r="A1450" s="61">
        <v>1562</v>
      </c>
      <c r="B1450" s="38" t="s">
        <v>17868</v>
      </c>
      <c r="C1450" s="61" t="s">
        <v>4025</v>
      </c>
      <c r="D1450" s="61" t="s">
        <v>2472</v>
      </c>
      <c r="E1450" s="61" t="s">
        <v>8519</v>
      </c>
      <c r="F1450" s="293"/>
    </row>
    <row r="1451" spans="1:6" ht="60">
      <c r="A1451" s="61">
        <v>1563</v>
      </c>
      <c r="B1451" s="38" t="s">
        <v>17869</v>
      </c>
      <c r="C1451" s="61" t="s">
        <v>4025</v>
      </c>
      <c r="D1451" s="61" t="s">
        <v>2472</v>
      </c>
      <c r="E1451" s="61" t="s">
        <v>29486</v>
      </c>
      <c r="F1451" s="292"/>
    </row>
    <row r="1452" spans="1:6" ht="45">
      <c r="A1452" s="61">
        <v>11856</v>
      </c>
      <c r="B1452" s="38" t="s">
        <v>17870</v>
      </c>
      <c r="C1452" s="61" t="s">
        <v>4025</v>
      </c>
      <c r="D1452" s="61" t="s">
        <v>4024</v>
      </c>
      <c r="E1452" s="61" t="s">
        <v>13416</v>
      </c>
      <c r="F1452" s="293"/>
    </row>
    <row r="1453" spans="1:6" ht="45">
      <c r="A1453" s="61">
        <v>11857</v>
      </c>
      <c r="B1453" s="38" t="s">
        <v>17871</v>
      </c>
      <c r="C1453" s="61" t="s">
        <v>4025</v>
      </c>
      <c r="D1453" s="61" t="s">
        <v>2472</v>
      </c>
      <c r="E1453" s="61" t="s">
        <v>24843</v>
      </c>
      <c r="F1453" s="292"/>
    </row>
    <row r="1454" spans="1:6" ht="45">
      <c r="A1454" s="61">
        <v>11858</v>
      </c>
      <c r="B1454" s="38" t="s">
        <v>17872</v>
      </c>
      <c r="C1454" s="61" t="s">
        <v>4025</v>
      </c>
      <c r="D1454" s="61" t="s">
        <v>2472</v>
      </c>
      <c r="E1454" s="61" t="s">
        <v>24492</v>
      </c>
      <c r="F1454" s="293"/>
    </row>
    <row r="1455" spans="1:6" ht="45">
      <c r="A1455" s="61">
        <v>1539</v>
      </c>
      <c r="B1455" s="38" t="s">
        <v>17874</v>
      </c>
      <c r="C1455" s="61" t="s">
        <v>4025</v>
      </c>
      <c r="D1455" s="61" t="s">
        <v>2472</v>
      </c>
      <c r="E1455" s="61" t="s">
        <v>8649</v>
      </c>
      <c r="F1455" s="292"/>
    </row>
    <row r="1456" spans="1:6" ht="45">
      <c r="A1456" s="61">
        <v>11859</v>
      </c>
      <c r="B1456" s="38" t="s">
        <v>17875</v>
      </c>
      <c r="C1456" s="61" t="s">
        <v>4025</v>
      </c>
      <c r="D1456" s="61" t="s">
        <v>2472</v>
      </c>
      <c r="E1456" s="61" t="s">
        <v>23584</v>
      </c>
      <c r="F1456" s="293"/>
    </row>
    <row r="1457" spans="1:6" ht="45">
      <c r="A1457" s="61">
        <v>1550</v>
      </c>
      <c r="B1457" s="38" t="s">
        <v>17877</v>
      </c>
      <c r="C1457" s="61" t="s">
        <v>4025</v>
      </c>
      <c r="D1457" s="61" t="s">
        <v>2472</v>
      </c>
      <c r="E1457" s="61" t="s">
        <v>21714</v>
      </c>
      <c r="F1457" s="292"/>
    </row>
    <row r="1458" spans="1:6" ht="45">
      <c r="A1458" s="61">
        <v>11854</v>
      </c>
      <c r="B1458" s="38" t="s">
        <v>17878</v>
      </c>
      <c r="C1458" s="61" t="s">
        <v>4025</v>
      </c>
      <c r="D1458" s="61" t="s">
        <v>2472</v>
      </c>
      <c r="E1458" s="61" t="s">
        <v>8472</v>
      </c>
      <c r="F1458" s="293"/>
    </row>
    <row r="1459" spans="1:6" ht="45">
      <c r="A1459" s="61">
        <v>11862</v>
      </c>
      <c r="B1459" s="38" t="s">
        <v>17879</v>
      </c>
      <c r="C1459" s="61" t="s">
        <v>4025</v>
      </c>
      <c r="D1459" s="61" t="s">
        <v>2472</v>
      </c>
      <c r="E1459" s="61" t="s">
        <v>29493</v>
      </c>
      <c r="F1459" s="292"/>
    </row>
    <row r="1460" spans="1:6" ht="45">
      <c r="A1460" s="61">
        <v>11863</v>
      </c>
      <c r="B1460" s="38" t="s">
        <v>17881</v>
      </c>
      <c r="C1460" s="61" t="s">
        <v>4025</v>
      </c>
      <c r="D1460" s="61" t="s">
        <v>2472</v>
      </c>
      <c r="E1460" s="61" t="s">
        <v>25157</v>
      </c>
      <c r="F1460" s="293"/>
    </row>
    <row r="1461" spans="1:6" ht="45">
      <c r="A1461" s="61">
        <v>11855</v>
      </c>
      <c r="B1461" s="38" t="s">
        <v>17882</v>
      </c>
      <c r="C1461" s="61" t="s">
        <v>4025</v>
      </c>
      <c r="D1461" s="61" t="s">
        <v>2472</v>
      </c>
      <c r="E1461" s="61" t="s">
        <v>23569</v>
      </c>
      <c r="F1461" s="292"/>
    </row>
    <row r="1462" spans="1:6" ht="45">
      <c r="A1462" s="61">
        <v>11864</v>
      </c>
      <c r="B1462" s="38" t="s">
        <v>17883</v>
      </c>
      <c r="C1462" s="61" t="s">
        <v>4025</v>
      </c>
      <c r="D1462" s="61" t="s">
        <v>2472</v>
      </c>
      <c r="E1462" s="61" t="s">
        <v>22393</v>
      </c>
      <c r="F1462" s="293"/>
    </row>
    <row r="1463" spans="1:6" ht="60">
      <c r="A1463" s="61">
        <v>2527</v>
      </c>
      <c r="B1463" s="38" t="s">
        <v>17884</v>
      </c>
      <c r="C1463" s="61" t="s">
        <v>4025</v>
      </c>
      <c r="D1463" s="61" t="s">
        <v>2472</v>
      </c>
      <c r="E1463" s="61" t="s">
        <v>9120</v>
      </c>
      <c r="F1463" s="292"/>
    </row>
    <row r="1464" spans="1:6" ht="60">
      <c r="A1464" s="61">
        <v>2526</v>
      </c>
      <c r="B1464" s="38" t="s">
        <v>17885</v>
      </c>
      <c r="C1464" s="61" t="s">
        <v>4025</v>
      </c>
      <c r="D1464" s="61" t="s">
        <v>2472</v>
      </c>
      <c r="E1464" s="61" t="s">
        <v>8293</v>
      </c>
      <c r="F1464" s="293"/>
    </row>
    <row r="1465" spans="1:6" ht="60">
      <c r="A1465" s="61">
        <v>2487</v>
      </c>
      <c r="B1465" s="38" t="s">
        <v>17886</v>
      </c>
      <c r="C1465" s="61" t="s">
        <v>4025</v>
      </c>
      <c r="D1465" s="61" t="s">
        <v>2472</v>
      </c>
      <c r="E1465" s="61" t="s">
        <v>13807</v>
      </c>
      <c r="F1465" s="292"/>
    </row>
    <row r="1466" spans="1:6" ht="60">
      <c r="A1466" s="61">
        <v>2483</v>
      </c>
      <c r="B1466" s="38" t="s">
        <v>17887</v>
      </c>
      <c r="C1466" s="61" t="s">
        <v>4025</v>
      </c>
      <c r="D1466" s="61" t="s">
        <v>2472</v>
      </c>
      <c r="E1466" s="61" t="s">
        <v>13720</v>
      </c>
      <c r="F1466" s="293"/>
    </row>
    <row r="1467" spans="1:6" ht="60">
      <c r="A1467" s="61">
        <v>2528</v>
      </c>
      <c r="B1467" s="38" t="s">
        <v>17888</v>
      </c>
      <c r="C1467" s="61" t="s">
        <v>4025</v>
      </c>
      <c r="D1467" s="61" t="s">
        <v>2472</v>
      </c>
      <c r="E1467" s="61" t="s">
        <v>22391</v>
      </c>
      <c r="F1467" s="292"/>
    </row>
    <row r="1468" spans="1:6" ht="60">
      <c r="A1468" s="61">
        <v>2489</v>
      </c>
      <c r="B1468" s="38" t="s">
        <v>17890</v>
      </c>
      <c r="C1468" s="61" t="s">
        <v>4025</v>
      </c>
      <c r="D1468" s="61" t="s">
        <v>2472</v>
      </c>
      <c r="E1468" s="61" t="s">
        <v>16808</v>
      </c>
      <c r="F1468" s="293"/>
    </row>
    <row r="1469" spans="1:6" ht="60">
      <c r="A1469" s="61">
        <v>2488</v>
      </c>
      <c r="B1469" s="38" t="s">
        <v>17891</v>
      </c>
      <c r="C1469" s="61" t="s">
        <v>4025</v>
      </c>
      <c r="D1469" s="61" t="s">
        <v>2472</v>
      </c>
      <c r="E1469" s="61" t="s">
        <v>13665</v>
      </c>
      <c r="F1469" s="292"/>
    </row>
    <row r="1470" spans="1:6" ht="60">
      <c r="A1470" s="61">
        <v>2484</v>
      </c>
      <c r="B1470" s="38" t="s">
        <v>17892</v>
      </c>
      <c r="C1470" s="61" t="s">
        <v>4025</v>
      </c>
      <c r="D1470" s="61" t="s">
        <v>2472</v>
      </c>
      <c r="E1470" s="61" t="s">
        <v>23709</v>
      </c>
      <c r="F1470" s="293"/>
    </row>
    <row r="1471" spans="1:6" ht="60">
      <c r="A1471" s="61">
        <v>2485</v>
      </c>
      <c r="B1471" s="38" t="s">
        <v>17893</v>
      </c>
      <c r="C1471" s="61" t="s">
        <v>4025</v>
      </c>
      <c r="D1471" s="61" t="s">
        <v>2472</v>
      </c>
      <c r="E1471" s="61" t="s">
        <v>24990</v>
      </c>
      <c r="F1471" s="292"/>
    </row>
    <row r="1472" spans="1:6" ht="30">
      <c r="A1472" s="61">
        <v>38005</v>
      </c>
      <c r="B1472" s="38" t="s">
        <v>17894</v>
      </c>
      <c r="C1472" s="61" t="s">
        <v>4025</v>
      </c>
      <c r="D1472" s="61" t="s">
        <v>2472</v>
      </c>
      <c r="E1472" s="61" t="s">
        <v>7751</v>
      </c>
      <c r="F1472" s="293"/>
    </row>
    <row r="1473" spans="1:6" ht="30">
      <c r="A1473" s="61">
        <v>38006</v>
      </c>
      <c r="B1473" s="38" t="s">
        <v>17895</v>
      </c>
      <c r="C1473" s="61" t="s">
        <v>4025</v>
      </c>
      <c r="D1473" s="61" t="s">
        <v>2472</v>
      </c>
      <c r="E1473" s="61" t="s">
        <v>14467</v>
      </c>
      <c r="F1473" s="292"/>
    </row>
    <row r="1474" spans="1:6" ht="30">
      <c r="A1474" s="61">
        <v>38428</v>
      </c>
      <c r="B1474" s="38" t="s">
        <v>17896</v>
      </c>
      <c r="C1474" s="61" t="s">
        <v>4025</v>
      </c>
      <c r="D1474" s="61" t="s">
        <v>2472</v>
      </c>
      <c r="E1474" s="61" t="s">
        <v>10785</v>
      </c>
      <c r="F1474" s="293"/>
    </row>
    <row r="1475" spans="1:6" ht="30">
      <c r="A1475" s="61">
        <v>38007</v>
      </c>
      <c r="B1475" s="38" t="s">
        <v>17897</v>
      </c>
      <c r="C1475" s="61" t="s">
        <v>4025</v>
      </c>
      <c r="D1475" s="61" t="s">
        <v>2472</v>
      </c>
      <c r="E1475" s="61" t="s">
        <v>14507</v>
      </c>
      <c r="F1475" s="292"/>
    </row>
    <row r="1476" spans="1:6" ht="30">
      <c r="A1476" s="61">
        <v>38008</v>
      </c>
      <c r="B1476" s="38" t="s">
        <v>17899</v>
      </c>
      <c r="C1476" s="61" t="s">
        <v>4025</v>
      </c>
      <c r="D1476" s="61" t="s">
        <v>2472</v>
      </c>
      <c r="E1476" s="61" t="s">
        <v>29494</v>
      </c>
      <c r="F1476" s="293"/>
    </row>
    <row r="1477" spans="1:6" ht="30">
      <c r="A1477" s="61">
        <v>38009</v>
      </c>
      <c r="B1477" s="38" t="s">
        <v>17900</v>
      </c>
      <c r="C1477" s="61" t="s">
        <v>4025</v>
      </c>
      <c r="D1477" s="61" t="s">
        <v>2472</v>
      </c>
      <c r="E1477" s="61" t="s">
        <v>29495</v>
      </c>
      <c r="F1477" s="292"/>
    </row>
    <row r="1478" spans="1:6" ht="45">
      <c r="A1478" s="61">
        <v>39279</v>
      </c>
      <c r="B1478" s="38" t="s">
        <v>17901</v>
      </c>
      <c r="C1478" s="61" t="s">
        <v>4025</v>
      </c>
      <c r="D1478" s="61" t="s">
        <v>4027</v>
      </c>
      <c r="E1478" s="61" t="s">
        <v>11595</v>
      </c>
      <c r="F1478" s="293"/>
    </row>
    <row r="1479" spans="1:6" ht="45">
      <c r="A1479" s="61">
        <v>38845</v>
      </c>
      <c r="B1479" s="38" t="s">
        <v>17902</v>
      </c>
      <c r="C1479" s="61" t="s">
        <v>4025</v>
      </c>
      <c r="D1479" s="61" t="s">
        <v>4027</v>
      </c>
      <c r="E1479" s="61" t="s">
        <v>24303</v>
      </c>
      <c r="F1479" s="292"/>
    </row>
    <row r="1480" spans="1:6" ht="45">
      <c r="A1480" s="61">
        <v>39280</v>
      </c>
      <c r="B1480" s="38" t="s">
        <v>17903</v>
      </c>
      <c r="C1480" s="61" t="s">
        <v>4025</v>
      </c>
      <c r="D1480" s="61" t="s">
        <v>4027</v>
      </c>
      <c r="E1480" s="61" t="s">
        <v>29496</v>
      </c>
      <c r="F1480" s="293"/>
    </row>
    <row r="1481" spans="1:6" ht="45">
      <c r="A1481" s="61">
        <v>39281</v>
      </c>
      <c r="B1481" s="38" t="s">
        <v>17904</v>
      </c>
      <c r="C1481" s="61" t="s">
        <v>4025</v>
      </c>
      <c r="D1481" s="61" t="s">
        <v>4027</v>
      </c>
      <c r="E1481" s="61" t="s">
        <v>9049</v>
      </c>
      <c r="F1481" s="292"/>
    </row>
    <row r="1482" spans="1:6" ht="45">
      <c r="A1482" s="61">
        <v>38849</v>
      </c>
      <c r="B1482" s="38" t="s">
        <v>17905</v>
      </c>
      <c r="C1482" s="61" t="s">
        <v>4025</v>
      </c>
      <c r="D1482" s="61" t="s">
        <v>4027</v>
      </c>
      <c r="E1482" s="61" t="s">
        <v>10961</v>
      </c>
      <c r="F1482" s="293"/>
    </row>
    <row r="1483" spans="1:6" ht="45">
      <c r="A1483" s="61">
        <v>39282</v>
      </c>
      <c r="B1483" s="38" t="s">
        <v>17906</v>
      </c>
      <c r="C1483" s="61" t="s">
        <v>4025</v>
      </c>
      <c r="D1483" s="61" t="s">
        <v>4027</v>
      </c>
      <c r="E1483" s="61" t="s">
        <v>22728</v>
      </c>
      <c r="F1483" s="292"/>
    </row>
    <row r="1484" spans="1:6" ht="45">
      <c r="A1484" s="61">
        <v>38852</v>
      </c>
      <c r="B1484" s="38" t="s">
        <v>17907</v>
      </c>
      <c r="C1484" s="61" t="s">
        <v>4025</v>
      </c>
      <c r="D1484" s="61" t="s">
        <v>4027</v>
      </c>
      <c r="E1484" s="61" t="s">
        <v>22611</v>
      </c>
      <c r="F1484" s="293"/>
    </row>
    <row r="1485" spans="1:6" ht="45">
      <c r="A1485" s="61">
        <v>38844</v>
      </c>
      <c r="B1485" s="38" t="s">
        <v>17908</v>
      </c>
      <c r="C1485" s="61" t="s">
        <v>4025</v>
      </c>
      <c r="D1485" s="61" t="s">
        <v>4027</v>
      </c>
      <c r="E1485" s="61" t="s">
        <v>27168</v>
      </c>
      <c r="F1485" s="292"/>
    </row>
    <row r="1486" spans="1:6" ht="45">
      <c r="A1486" s="61">
        <v>38846</v>
      </c>
      <c r="B1486" s="38" t="s">
        <v>17909</v>
      </c>
      <c r="C1486" s="61" t="s">
        <v>4025</v>
      </c>
      <c r="D1486" s="61" t="s">
        <v>4027</v>
      </c>
      <c r="E1486" s="61" t="s">
        <v>10053</v>
      </c>
      <c r="F1486" s="293"/>
    </row>
    <row r="1487" spans="1:6" ht="45">
      <c r="A1487" s="61">
        <v>38847</v>
      </c>
      <c r="B1487" s="38" t="s">
        <v>17910</v>
      </c>
      <c r="C1487" s="61" t="s">
        <v>4025</v>
      </c>
      <c r="D1487" s="61" t="s">
        <v>4027</v>
      </c>
      <c r="E1487" s="61" t="s">
        <v>10804</v>
      </c>
      <c r="F1487" s="292"/>
    </row>
    <row r="1488" spans="1:6" ht="45">
      <c r="A1488" s="61">
        <v>38850</v>
      </c>
      <c r="B1488" s="38" t="s">
        <v>17911</v>
      </c>
      <c r="C1488" s="61" t="s">
        <v>4025</v>
      </c>
      <c r="D1488" s="61" t="s">
        <v>4027</v>
      </c>
      <c r="E1488" s="61" t="s">
        <v>24915</v>
      </c>
      <c r="F1488" s="293"/>
    </row>
    <row r="1489" spans="1:6" ht="45">
      <c r="A1489" s="61">
        <v>38848</v>
      </c>
      <c r="B1489" s="38" t="s">
        <v>17912</v>
      </c>
      <c r="C1489" s="61" t="s">
        <v>4025</v>
      </c>
      <c r="D1489" s="61" t="s">
        <v>4027</v>
      </c>
      <c r="E1489" s="61" t="s">
        <v>13799</v>
      </c>
      <c r="F1489" s="292"/>
    </row>
    <row r="1490" spans="1:6" ht="45">
      <c r="A1490" s="61">
        <v>38851</v>
      </c>
      <c r="B1490" s="38" t="s">
        <v>17913</v>
      </c>
      <c r="C1490" s="61" t="s">
        <v>4025</v>
      </c>
      <c r="D1490" s="61" t="s">
        <v>4027</v>
      </c>
      <c r="E1490" s="61" t="s">
        <v>13849</v>
      </c>
      <c r="F1490" s="293"/>
    </row>
    <row r="1491" spans="1:6" ht="30">
      <c r="A1491" s="61">
        <v>38860</v>
      </c>
      <c r="B1491" s="38" t="s">
        <v>17914</v>
      </c>
      <c r="C1491" s="61" t="s">
        <v>4025</v>
      </c>
      <c r="D1491" s="61" t="s">
        <v>4027</v>
      </c>
      <c r="E1491" s="61" t="s">
        <v>8761</v>
      </c>
      <c r="F1491" s="292"/>
    </row>
    <row r="1492" spans="1:6" ht="30">
      <c r="A1492" s="61">
        <v>38861</v>
      </c>
      <c r="B1492" s="38" t="s">
        <v>17915</v>
      </c>
      <c r="C1492" s="61" t="s">
        <v>4025</v>
      </c>
      <c r="D1492" s="61" t="s">
        <v>4027</v>
      </c>
      <c r="E1492" s="61" t="s">
        <v>13723</v>
      </c>
      <c r="F1492" s="293"/>
    </row>
    <row r="1493" spans="1:6" ht="30">
      <c r="A1493" s="61">
        <v>38862</v>
      </c>
      <c r="B1493" s="38" t="s">
        <v>17916</v>
      </c>
      <c r="C1493" s="61" t="s">
        <v>4025</v>
      </c>
      <c r="D1493" s="61" t="s">
        <v>4027</v>
      </c>
      <c r="E1493" s="61" t="s">
        <v>23300</v>
      </c>
      <c r="F1493" s="292"/>
    </row>
    <row r="1494" spans="1:6" ht="30">
      <c r="A1494" s="61">
        <v>38863</v>
      </c>
      <c r="B1494" s="38" t="s">
        <v>17917</v>
      </c>
      <c r="C1494" s="61" t="s">
        <v>4025</v>
      </c>
      <c r="D1494" s="61" t="s">
        <v>4027</v>
      </c>
      <c r="E1494" s="61" t="s">
        <v>13903</v>
      </c>
      <c r="F1494" s="293"/>
    </row>
    <row r="1495" spans="1:6" ht="30">
      <c r="A1495" s="61">
        <v>38865</v>
      </c>
      <c r="B1495" s="38" t="s">
        <v>17918</v>
      </c>
      <c r="C1495" s="61" t="s">
        <v>4025</v>
      </c>
      <c r="D1495" s="61" t="s">
        <v>4027</v>
      </c>
      <c r="E1495" s="61" t="s">
        <v>8300</v>
      </c>
      <c r="F1495" s="292"/>
    </row>
    <row r="1496" spans="1:6" ht="30">
      <c r="A1496" s="61">
        <v>38864</v>
      </c>
      <c r="B1496" s="38" t="s">
        <v>17919</v>
      </c>
      <c r="C1496" s="61" t="s">
        <v>4025</v>
      </c>
      <c r="D1496" s="61" t="s">
        <v>4027</v>
      </c>
      <c r="E1496" s="61" t="s">
        <v>22705</v>
      </c>
      <c r="F1496" s="293"/>
    </row>
    <row r="1497" spans="1:6" ht="30">
      <c r="A1497" s="61">
        <v>38866</v>
      </c>
      <c r="B1497" s="38" t="s">
        <v>17920</v>
      </c>
      <c r="C1497" s="61" t="s">
        <v>4025</v>
      </c>
      <c r="D1497" s="61" t="s">
        <v>4027</v>
      </c>
      <c r="E1497" s="61" t="s">
        <v>23476</v>
      </c>
      <c r="F1497" s="292"/>
    </row>
    <row r="1498" spans="1:6" ht="30">
      <c r="A1498" s="61">
        <v>38868</v>
      </c>
      <c r="B1498" s="38" t="s">
        <v>17921</v>
      </c>
      <c r="C1498" s="61" t="s">
        <v>4025</v>
      </c>
      <c r="D1498" s="61" t="s">
        <v>4027</v>
      </c>
      <c r="E1498" s="61" t="s">
        <v>25031</v>
      </c>
      <c r="F1498" s="293"/>
    </row>
    <row r="1499" spans="1:6" ht="45">
      <c r="A1499" s="61">
        <v>38853</v>
      </c>
      <c r="B1499" s="38" t="s">
        <v>17922</v>
      </c>
      <c r="C1499" s="61" t="s">
        <v>4025</v>
      </c>
      <c r="D1499" s="61" t="s">
        <v>4027</v>
      </c>
      <c r="E1499" s="61" t="s">
        <v>8412</v>
      </c>
      <c r="F1499" s="292"/>
    </row>
    <row r="1500" spans="1:6" ht="45">
      <c r="A1500" s="61">
        <v>38854</v>
      </c>
      <c r="B1500" s="38" t="s">
        <v>17923</v>
      </c>
      <c r="C1500" s="61" t="s">
        <v>4025</v>
      </c>
      <c r="D1500" s="61" t="s">
        <v>4027</v>
      </c>
      <c r="E1500" s="61" t="s">
        <v>22345</v>
      </c>
      <c r="F1500" s="293"/>
    </row>
    <row r="1501" spans="1:6" ht="45">
      <c r="A1501" s="61">
        <v>38855</v>
      </c>
      <c r="B1501" s="38" t="s">
        <v>17924</v>
      </c>
      <c r="C1501" s="61" t="s">
        <v>4025</v>
      </c>
      <c r="D1501" s="61" t="s">
        <v>4027</v>
      </c>
      <c r="E1501" s="61" t="s">
        <v>9863</v>
      </c>
      <c r="F1501" s="292"/>
    </row>
    <row r="1502" spans="1:6" ht="45">
      <c r="A1502" s="61">
        <v>38856</v>
      </c>
      <c r="B1502" s="38" t="s">
        <v>17925</v>
      </c>
      <c r="C1502" s="61" t="s">
        <v>4025</v>
      </c>
      <c r="D1502" s="61" t="s">
        <v>4027</v>
      </c>
      <c r="E1502" s="61" t="s">
        <v>23475</v>
      </c>
      <c r="F1502" s="293"/>
    </row>
    <row r="1503" spans="1:6" ht="45">
      <c r="A1503" s="61">
        <v>38857</v>
      </c>
      <c r="B1503" s="38" t="s">
        <v>17926</v>
      </c>
      <c r="C1503" s="61" t="s">
        <v>4025</v>
      </c>
      <c r="D1503" s="61" t="s">
        <v>4027</v>
      </c>
      <c r="E1503" s="61" t="s">
        <v>29496</v>
      </c>
      <c r="F1503" s="292"/>
    </row>
    <row r="1504" spans="1:6" ht="45">
      <c r="A1504" s="61">
        <v>38858</v>
      </c>
      <c r="B1504" s="38" t="s">
        <v>17927</v>
      </c>
      <c r="C1504" s="61" t="s">
        <v>4025</v>
      </c>
      <c r="D1504" s="61" t="s">
        <v>4027</v>
      </c>
      <c r="E1504" s="61" t="s">
        <v>23494</v>
      </c>
      <c r="F1504" s="293"/>
    </row>
    <row r="1505" spans="1:6" ht="45">
      <c r="A1505" s="61">
        <v>38859</v>
      </c>
      <c r="B1505" s="38" t="s">
        <v>17928</v>
      </c>
      <c r="C1505" s="61" t="s">
        <v>4025</v>
      </c>
      <c r="D1505" s="61" t="s">
        <v>4027</v>
      </c>
      <c r="E1505" s="61" t="s">
        <v>17464</v>
      </c>
      <c r="F1505" s="292"/>
    </row>
    <row r="1506" spans="1:6" ht="45">
      <c r="A1506" s="61">
        <v>1607</v>
      </c>
      <c r="B1506" s="38" t="s">
        <v>17929</v>
      </c>
      <c r="C1506" s="61" t="s">
        <v>4041</v>
      </c>
      <c r="D1506" s="61" t="s">
        <v>2472</v>
      </c>
      <c r="E1506" s="61" t="s">
        <v>8052</v>
      </c>
      <c r="F1506" s="293"/>
    </row>
    <row r="1507" spans="1:6" ht="60">
      <c r="A1507" s="61">
        <v>11467</v>
      </c>
      <c r="B1507" s="38" t="s">
        <v>17930</v>
      </c>
      <c r="C1507" s="61" t="s">
        <v>4025</v>
      </c>
      <c r="D1507" s="61" t="s">
        <v>2472</v>
      </c>
      <c r="E1507" s="61" t="s">
        <v>17889</v>
      </c>
      <c r="F1507" s="292"/>
    </row>
    <row r="1508" spans="1:6" ht="60">
      <c r="A1508" s="61">
        <v>38169</v>
      </c>
      <c r="B1508" s="38" t="s">
        <v>17931</v>
      </c>
      <c r="C1508" s="61" t="s">
        <v>4041</v>
      </c>
      <c r="D1508" s="61" t="s">
        <v>2472</v>
      </c>
      <c r="E1508" s="61" t="s">
        <v>25063</v>
      </c>
      <c r="F1508" s="293"/>
    </row>
    <row r="1509" spans="1:6" ht="45">
      <c r="A1509" s="61">
        <v>6142</v>
      </c>
      <c r="B1509" s="38" t="s">
        <v>17932</v>
      </c>
      <c r="C1509" s="61" t="s">
        <v>4025</v>
      </c>
      <c r="D1509" s="61" t="s">
        <v>2472</v>
      </c>
      <c r="E1509" s="61" t="s">
        <v>9895</v>
      </c>
      <c r="F1509" s="292"/>
    </row>
    <row r="1510" spans="1:6" ht="60">
      <c r="A1510" s="61">
        <v>11686</v>
      </c>
      <c r="B1510" s="38" t="s">
        <v>17933</v>
      </c>
      <c r="C1510" s="61" t="s">
        <v>4025</v>
      </c>
      <c r="D1510" s="61" t="s">
        <v>2472</v>
      </c>
      <c r="E1510" s="61" t="s">
        <v>23945</v>
      </c>
      <c r="F1510" s="293"/>
    </row>
    <row r="1511" spans="1:6" ht="45">
      <c r="A1511" s="61">
        <v>37598</v>
      </c>
      <c r="B1511" s="38" t="s">
        <v>17934</v>
      </c>
      <c r="C1511" s="61" t="s">
        <v>4025</v>
      </c>
      <c r="D1511" s="61" t="s">
        <v>4027</v>
      </c>
      <c r="E1511" s="61" t="s">
        <v>22593</v>
      </c>
      <c r="F1511" s="292"/>
    </row>
    <row r="1512" spans="1:6" ht="90">
      <c r="A1512" s="61">
        <v>25398</v>
      </c>
      <c r="B1512" s="38" t="s">
        <v>17935</v>
      </c>
      <c r="C1512" s="61" t="s">
        <v>4025</v>
      </c>
      <c r="D1512" s="61" t="s">
        <v>4027</v>
      </c>
      <c r="E1512" s="61" t="s">
        <v>29497</v>
      </c>
      <c r="F1512" s="293"/>
    </row>
    <row r="1513" spans="1:6" ht="90">
      <c r="A1513" s="61">
        <v>25399</v>
      </c>
      <c r="B1513" s="38" t="s">
        <v>17936</v>
      </c>
      <c r="C1513" s="61" t="s">
        <v>4025</v>
      </c>
      <c r="D1513" s="61" t="s">
        <v>4027</v>
      </c>
      <c r="E1513" s="61" t="s">
        <v>29498</v>
      </c>
      <c r="F1513" s="292"/>
    </row>
    <row r="1514" spans="1:6" ht="75">
      <c r="A1514" s="61">
        <v>10667</v>
      </c>
      <c r="B1514" s="38" t="s">
        <v>17937</v>
      </c>
      <c r="C1514" s="61" t="s">
        <v>4025</v>
      </c>
      <c r="D1514" s="61" t="s">
        <v>4027</v>
      </c>
      <c r="E1514" s="61" t="s">
        <v>29499</v>
      </c>
      <c r="F1514" s="293"/>
    </row>
    <row r="1515" spans="1:6" ht="45">
      <c r="A1515" s="61">
        <v>1613</v>
      </c>
      <c r="B1515" s="38" t="s">
        <v>17938</v>
      </c>
      <c r="C1515" s="61" t="s">
        <v>4025</v>
      </c>
      <c r="D1515" s="61" t="s">
        <v>2472</v>
      </c>
      <c r="E1515" s="61" t="s">
        <v>29500</v>
      </c>
      <c r="F1515" s="292"/>
    </row>
    <row r="1516" spans="1:6" ht="45">
      <c r="A1516" s="61">
        <v>1626</v>
      </c>
      <c r="B1516" s="38" t="s">
        <v>17939</v>
      </c>
      <c r="C1516" s="61" t="s">
        <v>4025</v>
      </c>
      <c r="D1516" s="61" t="s">
        <v>2472</v>
      </c>
      <c r="E1516" s="61" t="s">
        <v>29501</v>
      </c>
      <c r="F1516" s="293"/>
    </row>
    <row r="1517" spans="1:6" ht="45">
      <c r="A1517" s="61">
        <v>1625</v>
      </c>
      <c r="B1517" s="38" t="s">
        <v>17940</v>
      </c>
      <c r="C1517" s="61" t="s">
        <v>4025</v>
      </c>
      <c r="D1517" s="61" t="s">
        <v>2472</v>
      </c>
      <c r="E1517" s="61" t="s">
        <v>29502</v>
      </c>
      <c r="F1517" s="292"/>
    </row>
    <row r="1518" spans="1:6" ht="45">
      <c r="A1518" s="61">
        <v>1622</v>
      </c>
      <c r="B1518" s="38" t="s">
        <v>17941</v>
      </c>
      <c r="C1518" s="61" t="s">
        <v>4025</v>
      </c>
      <c r="D1518" s="61" t="s">
        <v>2472</v>
      </c>
      <c r="E1518" s="61" t="s">
        <v>29503</v>
      </c>
      <c r="F1518" s="293"/>
    </row>
    <row r="1519" spans="1:6" ht="45">
      <c r="A1519" s="61">
        <v>1620</v>
      </c>
      <c r="B1519" s="38" t="s">
        <v>17942</v>
      </c>
      <c r="C1519" s="61" t="s">
        <v>4025</v>
      </c>
      <c r="D1519" s="61" t="s">
        <v>2472</v>
      </c>
      <c r="E1519" s="61" t="s">
        <v>29504</v>
      </c>
      <c r="F1519" s="292"/>
    </row>
    <row r="1520" spans="1:6" ht="45">
      <c r="A1520" s="61">
        <v>1629</v>
      </c>
      <c r="B1520" s="38" t="s">
        <v>17943</v>
      </c>
      <c r="C1520" s="61" t="s">
        <v>4025</v>
      </c>
      <c r="D1520" s="61" t="s">
        <v>2472</v>
      </c>
      <c r="E1520" s="61" t="s">
        <v>29505</v>
      </c>
      <c r="F1520" s="293"/>
    </row>
    <row r="1521" spans="1:6" ht="45">
      <c r="A1521" s="61">
        <v>1627</v>
      </c>
      <c r="B1521" s="38" t="s">
        <v>17944</v>
      </c>
      <c r="C1521" s="61" t="s">
        <v>4025</v>
      </c>
      <c r="D1521" s="61" t="s">
        <v>2472</v>
      </c>
      <c r="E1521" s="61" t="s">
        <v>29506</v>
      </c>
      <c r="F1521" s="292"/>
    </row>
    <row r="1522" spans="1:6" ht="45">
      <c r="A1522" s="61">
        <v>1623</v>
      </c>
      <c r="B1522" s="38" t="s">
        <v>17945</v>
      </c>
      <c r="C1522" s="61" t="s">
        <v>4025</v>
      </c>
      <c r="D1522" s="61" t="s">
        <v>2472</v>
      </c>
      <c r="E1522" s="61" t="s">
        <v>29507</v>
      </c>
      <c r="F1522" s="293"/>
    </row>
    <row r="1523" spans="1:6" ht="45">
      <c r="A1523" s="61">
        <v>1619</v>
      </c>
      <c r="B1523" s="38" t="s">
        <v>17946</v>
      </c>
      <c r="C1523" s="61" t="s">
        <v>4025</v>
      </c>
      <c r="D1523" s="61" t="s">
        <v>2472</v>
      </c>
      <c r="E1523" s="61" t="s">
        <v>29508</v>
      </c>
      <c r="F1523" s="292"/>
    </row>
    <row r="1524" spans="1:6" ht="45">
      <c r="A1524" s="61">
        <v>1630</v>
      </c>
      <c r="B1524" s="38" t="s">
        <v>17947</v>
      </c>
      <c r="C1524" s="61" t="s">
        <v>4025</v>
      </c>
      <c r="D1524" s="61" t="s">
        <v>2472</v>
      </c>
      <c r="E1524" s="61" t="s">
        <v>29509</v>
      </c>
      <c r="F1524" s="293"/>
    </row>
    <row r="1525" spans="1:6" ht="45">
      <c r="A1525" s="61">
        <v>1616</v>
      </c>
      <c r="B1525" s="38" t="s">
        <v>17948</v>
      </c>
      <c r="C1525" s="61" t="s">
        <v>4025</v>
      </c>
      <c r="D1525" s="61" t="s">
        <v>2472</v>
      </c>
      <c r="E1525" s="61" t="s">
        <v>29510</v>
      </c>
      <c r="F1525" s="292"/>
    </row>
    <row r="1526" spans="1:6" ht="45">
      <c r="A1526" s="61">
        <v>1614</v>
      </c>
      <c r="B1526" s="38" t="s">
        <v>17949</v>
      </c>
      <c r="C1526" s="61" t="s">
        <v>4025</v>
      </c>
      <c r="D1526" s="61" t="s">
        <v>2472</v>
      </c>
      <c r="E1526" s="61" t="s">
        <v>29511</v>
      </c>
      <c r="F1526" s="293"/>
    </row>
    <row r="1527" spans="1:6" ht="45">
      <c r="A1527" s="61">
        <v>1617</v>
      </c>
      <c r="B1527" s="38" t="s">
        <v>17950</v>
      </c>
      <c r="C1527" s="61" t="s">
        <v>4025</v>
      </c>
      <c r="D1527" s="61" t="s">
        <v>2472</v>
      </c>
      <c r="E1527" s="61" t="s">
        <v>29512</v>
      </c>
      <c r="F1527" s="292"/>
    </row>
    <row r="1528" spans="1:6" ht="45">
      <c r="A1528" s="61">
        <v>1621</v>
      </c>
      <c r="B1528" s="38" t="s">
        <v>17951</v>
      </c>
      <c r="C1528" s="61" t="s">
        <v>4025</v>
      </c>
      <c r="D1528" s="61" t="s">
        <v>2472</v>
      </c>
      <c r="E1528" s="61" t="s">
        <v>29513</v>
      </c>
      <c r="F1528" s="293"/>
    </row>
    <row r="1529" spans="1:6" ht="45">
      <c r="A1529" s="61">
        <v>1624</v>
      </c>
      <c r="B1529" s="38" t="s">
        <v>17952</v>
      </c>
      <c r="C1529" s="61" t="s">
        <v>4025</v>
      </c>
      <c r="D1529" s="61" t="s">
        <v>2472</v>
      </c>
      <c r="E1529" s="61" t="s">
        <v>29514</v>
      </c>
      <c r="F1529" s="292"/>
    </row>
    <row r="1530" spans="1:6" ht="45">
      <c r="A1530" s="61">
        <v>1615</v>
      </c>
      <c r="B1530" s="38" t="s">
        <v>17953</v>
      </c>
      <c r="C1530" s="61" t="s">
        <v>4025</v>
      </c>
      <c r="D1530" s="61" t="s">
        <v>2472</v>
      </c>
      <c r="E1530" s="61" t="s">
        <v>29515</v>
      </c>
      <c r="F1530" s="293"/>
    </row>
    <row r="1531" spans="1:6" ht="45">
      <c r="A1531" s="61">
        <v>1612</v>
      </c>
      <c r="B1531" s="38" t="s">
        <v>17954</v>
      </c>
      <c r="C1531" s="61" t="s">
        <v>4025</v>
      </c>
      <c r="D1531" s="61" t="s">
        <v>4024</v>
      </c>
      <c r="E1531" s="61" t="s">
        <v>29516</v>
      </c>
      <c r="F1531" s="292"/>
    </row>
    <row r="1532" spans="1:6" ht="45">
      <c r="A1532" s="61">
        <v>1618</v>
      </c>
      <c r="B1532" s="38" t="s">
        <v>17955</v>
      </c>
      <c r="C1532" s="61" t="s">
        <v>4025</v>
      </c>
      <c r="D1532" s="61" t="s">
        <v>2472</v>
      </c>
      <c r="E1532" s="61" t="s">
        <v>29517</v>
      </c>
      <c r="F1532" s="293"/>
    </row>
    <row r="1533" spans="1:6" ht="30">
      <c r="A1533" s="61">
        <v>14211</v>
      </c>
      <c r="B1533" s="38" t="s">
        <v>17956</v>
      </c>
      <c r="C1533" s="61" t="s">
        <v>4025</v>
      </c>
      <c r="D1533" s="61" t="s">
        <v>2472</v>
      </c>
      <c r="E1533" s="61" t="s">
        <v>22788</v>
      </c>
      <c r="F1533" s="292"/>
    </row>
    <row r="1534" spans="1:6">
      <c r="A1534" s="61">
        <v>34500</v>
      </c>
      <c r="B1534" s="38" t="s">
        <v>17957</v>
      </c>
      <c r="C1534" s="61" t="s">
        <v>4023</v>
      </c>
      <c r="D1534" s="61" t="s">
        <v>2472</v>
      </c>
      <c r="E1534" s="61" t="s">
        <v>29518</v>
      </c>
      <c r="F1534" s="293"/>
    </row>
    <row r="1535" spans="1:6" ht="30">
      <c r="A1535" s="61">
        <v>40934</v>
      </c>
      <c r="B1535" s="38" t="s">
        <v>17958</v>
      </c>
      <c r="C1535" s="61" t="s">
        <v>4034</v>
      </c>
      <c r="D1535" s="61" t="s">
        <v>2472</v>
      </c>
      <c r="E1535" s="61" t="s">
        <v>29519</v>
      </c>
      <c r="F1535" s="292"/>
    </row>
    <row r="1536" spans="1:6" ht="30">
      <c r="A1536" s="61">
        <v>5328</v>
      </c>
      <c r="B1536" s="38" t="s">
        <v>17959</v>
      </c>
      <c r="C1536" s="61" t="s">
        <v>4025</v>
      </c>
      <c r="D1536" s="61" t="s">
        <v>2472</v>
      </c>
      <c r="E1536" s="61" t="s">
        <v>13890</v>
      </c>
      <c r="F1536" s="293"/>
    </row>
    <row r="1537" spans="1:6" ht="30">
      <c r="A1537" s="61">
        <v>38200</v>
      </c>
      <c r="B1537" s="38" t="s">
        <v>17960</v>
      </c>
      <c r="C1537" s="61" t="s">
        <v>4042</v>
      </c>
      <c r="D1537" s="61" t="s">
        <v>2472</v>
      </c>
      <c r="E1537" s="61" t="s">
        <v>29520</v>
      </c>
      <c r="F1537" s="292"/>
    </row>
    <row r="1538" spans="1:6" ht="45">
      <c r="A1538" s="61">
        <v>39269</v>
      </c>
      <c r="B1538" s="38" t="s">
        <v>17961</v>
      </c>
      <c r="C1538" s="61" t="s">
        <v>4029</v>
      </c>
      <c r="D1538" s="61" t="s">
        <v>2472</v>
      </c>
      <c r="E1538" s="61" t="s">
        <v>13207</v>
      </c>
      <c r="F1538" s="293"/>
    </row>
    <row r="1539" spans="1:6" ht="45">
      <c r="A1539" s="61">
        <v>11889</v>
      </c>
      <c r="B1539" s="38" t="s">
        <v>17962</v>
      </c>
      <c r="C1539" s="61" t="s">
        <v>4029</v>
      </c>
      <c r="D1539" s="61" t="s">
        <v>2472</v>
      </c>
      <c r="E1539" s="61" t="s">
        <v>13422</v>
      </c>
      <c r="F1539" s="292"/>
    </row>
    <row r="1540" spans="1:6" ht="45">
      <c r="A1540" s="61">
        <v>39270</v>
      </c>
      <c r="B1540" s="38" t="s">
        <v>17963</v>
      </c>
      <c r="C1540" s="61" t="s">
        <v>4029</v>
      </c>
      <c r="D1540" s="61" t="s">
        <v>2472</v>
      </c>
      <c r="E1540" s="61" t="s">
        <v>13311</v>
      </c>
      <c r="F1540" s="293"/>
    </row>
    <row r="1541" spans="1:6" ht="45">
      <c r="A1541" s="61">
        <v>11890</v>
      </c>
      <c r="B1541" s="38" t="s">
        <v>17964</v>
      </c>
      <c r="C1541" s="61" t="s">
        <v>4029</v>
      </c>
      <c r="D1541" s="61" t="s">
        <v>2472</v>
      </c>
      <c r="E1541" s="61" t="s">
        <v>8844</v>
      </c>
      <c r="F1541" s="292"/>
    </row>
    <row r="1542" spans="1:6" ht="45">
      <c r="A1542" s="61">
        <v>11891</v>
      </c>
      <c r="B1542" s="38" t="s">
        <v>17965</v>
      </c>
      <c r="C1542" s="61" t="s">
        <v>4029</v>
      </c>
      <c r="D1542" s="61" t="s">
        <v>2472</v>
      </c>
      <c r="E1542" s="61" t="s">
        <v>12626</v>
      </c>
      <c r="F1542" s="293"/>
    </row>
    <row r="1543" spans="1:6" ht="45">
      <c r="A1543" s="61">
        <v>11892</v>
      </c>
      <c r="B1543" s="38" t="s">
        <v>17966</v>
      </c>
      <c r="C1543" s="61" t="s">
        <v>4029</v>
      </c>
      <c r="D1543" s="61" t="s">
        <v>2472</v>
      </c>
      <c r="E1543" s="61" t="s">
        <v>14930</v>
      </c>
      <c r="F1543" s="292"/>
    </row>
    <row r="1544" spans="1:6">
      <c r="A1544" s="61">
        <v>37601</v>
      </c>
      <c r="B1544" s="38" t="s">
        <v>17967</v>
      </c>
      <c r="C1544" s="61" t="s">
        <v>4029</v>
      </c>
      <c r="D1544" s="61" t="s">
        <v>4027</v>
      </c>
      <c r="E1544" s="61" t="s">
        <v>8023</v>
      </c>
      <c r="F1544" s="293"/>
    </row>
    <row r="1545" spans="1:6">
      <c r="A1545" s="61">
        <v>1634</v>
      </c>
      <c r="B1545" s="38" t="s">
        <v>17968</v>
      </c>
      <c r="C1545" s="61" t="s">
        <v>4029</v>
      </c>
      <c r="D1545" s="61" t="s">
        <v>4027</v>
      </c>
      <c r="E1545" s="61" t="s">
        <v>23635</v>
      </c>
      <c r="F1545" s="292"/>
    </row>
    <row r="1546" spans="1:6" ht="45">
      <c r="A1546" s="61">
        <v>5086</v>
      </c>
      <c r="B1546" s="38" t="s">
        <v>17969</v>
      </c>
      <c r="C1546" s="61" t="s">
        <v>4030</v>
      </c>
      <c r="D1546" s="61" t="s">
        <v>2472</v>
      </c>
      <c r="E1546" s="61" t="s">
        <v>29521</v>
      </c>
      <c r="F1546" s="293"/>
    </row>
    <row r="1547" spans="1:6" ht="60">
      <c r="A1547" s="61">
        <v>11280</v>
      </c>
      <c r="B1547" s="38" t="s">
        <v>17970</v>
      </c>
      <c r="C1547" s="61" t="s">
        <v>4025</v>
      </c>
      <c r="D1547" s="61" t="s">
        <v>2472</v>
      </c>
      <c r="E1547" s="61" t="s">
        <v>29522</v>
      </c>
      <c r="F1547" s="292"/>
    </row>
    <row r="1548" spans="1:6" ht="60">
      <c r="A1548" s="61">
        <v>40519</v>
      </c>
      <c r="B1548" s="38" t="s">
        <v>17971</v>
      </c>
      <c r="C1548" s="61" t="s">
        <v>4025</v>
      </c>
      <c r="D1548" s="61" t="s">
        <v>2472</v>
      </c>
      <c r="E1548" s="61" t="s">
        <v>29523</v>
      </c>
      <c r="F1548" s="293"/>
    </row>
    <row r="1549" spans="1:6" ht="45">
      <c r="A1549" s="61">
        <v>39869</v>
      </c>
      <c r="B1549" s="38" t="s">
        <v>17972</v>
      </c>
      <c r="C1549" s="61" t="s">
        <v>4025</v>
      </c>
      <c r="D1549" s="61" t="s">
        <v>4027</v>
      </c>
      <c r="E1549" s="61" t="s">
        <v>22345</v>
      </c>
      <c r="F1549" s="292"/>
    </row>
    <row r="1550" spans="1:6" ht="45">
      <c r="A1550" s="61">
        <v>39870</v>
      </c>
      <c r="B1550" s="38" t="s">
        <v>17973</v>
      </c>
      <c r="C1550" s="61" t="s">
        <v>4025</v>
      </c>
      <c r="D1550" s="61" t="s">
        <v>4027</v>
      </c>
      <c r="E1550" s="61" t="s">
        <v>23875</v>
      </c>
      <c r="F1550" s="293"/>
    </row>
    <row r="1551" spans="1:6" ht="45">
      <c r="A1551" s="61">
        <v>39871</v>
      </c>
      <c r="B1551" s="38" t="s">
        <v>17974</v>
      </c>
      <c r="C1551" s="61" t="s">
        <v>4025</v>
      </c>
      <c r="D1551" s="61" t="s">
        <v>4027</v>
      </c>
      <c r="E1551" s="61" t="s">
        <v>11676</v>
      </c>
      <c r="F1551" s="292"/>
    </row>
    <row r="1552" spans="1:6" ht="30">
      <c r="A1552" s="61">
        <v>12722</v>
      </c>
      <c r="B1552" s="38" t="s">
        <v>17975</v>
      </c>
      <c r="C1552" s="61" t="s">
        <v>4025</v>
      </c>
      <c r="D1552" s="61" t="s">
        <v>4027</v>
      </c>
      <c r="E1552" s="61" t="s">
        <v>29524</v>
      </c>
      <c r="F1552" s="293"/>
    </row>
    <row r="1553" spans="1:6" ht="30">
      <c r="A1553" s="61">
        <v>12714</v>
      </c>
      <c r="B1553" s="38" t="s">
        <v>17976</v>
      </c>
      <c r="C1553" s="61" t="s">
        <v>4025</v>
      </c>
      <c r="D1553" s="61" t="s">
        <v>4027</v>
      </c>
      <c r="E1553" s="61" t="s">
        <v>8584</v>
      </c>
      <c r="F1553" s="292"/>
    </row>
    <row r="1554" spans="1:6" ht="30">
      <c r="A1554" s="61">
        <v>12715</v>
      </c>
      <c r="B1554" s="38" t="s">
        <v>17977</v>
      </c>
      <c r="C1554" s="61" t="s">
        <v>4025</v>
      </c>
      <c r="D1554" s="61" t="s">
        <v>4027</v>
      </c>
      <c r="E1554" s="61" t="s">
        <v>23647</v>
      </c>
      <c r="F1554" s="293"/>
    </row>
    <row r="1555" spans="1:6" ht="30">
      <c r="A1555" s="61">
        <v>12716</v>
      </c>
      <c r="B1555" s="38" t="s">
        <v>17978</v>
      </c>
      <c r="C1555" s="61" t="s">
        <v>4025</v>
      </c>
      <c r="D1555" s="61" t="s">
        <v>4027</v>
      </c>
      <c r="E1555" s="61" t="s">
        <v>14320</v>
      </c>
      <c r="F1555" s="292"/>
    </row>
    <row r="1556" spans="1:6" ht="30">
      <c r="A1556" s="61">
        <v>12717</v>
      </c>
      <c r="B1556" s="38" t="s">
        <v>17979</v>
      </c>
      <c r="C1556" s="61" t="s">
        <v>4025</v>
      </c>
      <c r="D1556" s="61" t="s">
        <v>4027</v>
      </c>
      <c r="E1556" s="61" t="s">
        <v>9227</v>
      </c>
      <c r="F1556" s="293"/>
    </row>
    <row r="1557" spans="1:6" ht="30">
      <c r="A1557" s="61">
        <v>12718</v>
      </c>
      <c r="B1557" s="38" t="s">
        <v>17980</v>
      </c>
      <c r="C1557" s="61" t="s">
        <v>4025</v>
      </c>
      <c r="D1557" s="61" t="s">
        <v>4027</v>
      </c>
      <c r="E1557" s="61" t="s">
        <v>14319</v>
      </c>
      <c r="F1557" s="292"/>
    </row>
    <row r="1558" spans="1:6" ht="30">
      <c r="A1558" s="61">
        <v>12719</v>
      </c>
      <c r="B1558" s="38" t="s">
        <v>17981</v>
      </c>
      <c r="C1558" s="61" t="s">
        <v>4025</v>
      </c>
      <c r="D1558" s="61" t="s">
        <v>4027</v>
      </c>
      <c r="E1558" s="61" t="s">
        <v>29525</v>
      </c>
      <c r="F1558" s="293"/>
    </row>
    <row r="1559" spans="1:6" ht="30">
      <c r="A1559" s="61">
        <v>12720</v>
      </c>
      <c r="B1559" s="38" t="s">
        <v>17982</v>
      </c>
      <c r="C1559" s="61" t="s">
        <v>4025</v>
      </c>
      <c r="D1559" s="61" t="s">
        <v>4027</v>
      </c>
      <c r="E1559" s="61" t="s">
        <v>29526</v>
      </c>
      <c r="F1559" s="292"/>
    </row>
    <row r="1560" spans="1:6" ht="30">
      <c r="A1560" s="61">
        <v>12721</v>
      </c>
      <c r="B1560" s="38" t="s">
        <v>17983</v>
      </c>
      <c r="C1560" s="61" t="s">
        <v>4025</v>
      </c>
      <c r="D1560" s="61" t="s">
        <v>4027</v>
      </c>
      <c r="E1560" s="61" t="s">
        <v>29527</v>
      </c>
      <c r="F1560" s="293"/>
    </row>
    <row r="1561" spans="1:6" ht="45">
      <c r="A1561" s="61">
        <v>3468</v>
      </c>
      <c r="B1561" s="38" t="s">
        <v>17984</v>
      </c>
      <c r="C1561" s="61" t="s">
        <v>4025</v>
      </c>
      <c r="D1561" s="61" t="s">
        <v>2472</v>
      </c>
      <c r="E1561" s="61" t="s">
        <v>24476</v>
      </c>
      <c r="F1561" s="292"/>
    </row>
    <row r="1562" spans="1:6" ht="45">
      <c r="A1562" s="61">
        <v>3465</v>
      </c>
      <c r="B1562" s="38" t="s">
        <v>17985</v>
      </c>
      <c r="C1562" s="61" t="s">
        <v>4025</v>
      </c>
      <c r="D1562" s="61" t="s">
        <v>2472</v>
      </c>
      <c r="E1562" s="61" t="s">
        <v>24476</v>
      </c>
      <c r="F1562" s="293"/>
    </row>
    <row r="1563" spans="1:6" ht="45">
      <c r="A1563" s="61">
        <v>12403</v>
      </c>
      <c r="B1563" s="38" t="s">
        <v>17986</v>
      </c>
      <c r="C1563" s="61" t="s">
        <v>4025</v>
      </c>
      <c r="D1563" s="61" t="s">
        <v>2472</v>
      </c>
      <c r="E1563" s="61" t="s">
        <v>27416</v>
      </c>
      <c r="F1563" s="292"/>
    </row>
    <row r="1564" spans="1:6" ht="30">
      <c r="A1564" s="61">
        <v>3463</v>
      </c>
      <c r="B1564" s="38" t="s">
        <v>17987</v>
      </c>
      <c r="C1564" s="61" t="s">
        <v>4025</v>
      </c>
      <c r="D1564" s="61" t="s">
        <v>2472</v>
      </c>
      <c r="E1564" s="61" t="s">
        <v>29528</v>
      </c>
      <c r="F1564" s="293"/>
    </row>
    <row r="1565" spans="1:6" ht="30">
      <c r="A1565" s="61">
        <v>3464</v>
      </c>
      <c r="B1565" s="38" t="s">
        <v>17988</v>
      </c>
      <c r="C1565" s="61" t="s">
        <v>4025</v>
      </c>
      <c r="D1565" s="61" t="s">
        <v>2472</v>
      </c>
      <c r="E1565" s="61" t="s">
        <v>29528</v>
      </c>
      <c r="F1565" s="292"/>
    </row>
    <row r="1566" spans="1:6" ht="45">
      <c r="A1566" s="61">
        <v>3466</v>
      </c>
      <c r="B1566" s="38" t="s">
        <v>17989</v>
      </c>
      <c r="C1566" s="61" t="s">
        <v>4025</v>
      </c>
      <c r="D1566" s="61" t="s">
        <v>2472</v>
      </c>
      <c r="E1566" s="61" t="s">
        <v>29529</v>
      </c>
      <c r="F1566" s="293"/>
    </row>
    <row r="1567" spans="1:6" ht="45">
      <c r="A1567" s="61">
        <v>3467</v>
      </c>
      <c r="B1567" s="38" t="s">
        <v>17990</v>
      </c>
      <c r="C1567" s="61" t="s">
        <v>4025</v>
      </c>
      <c r="D1567" s="61" t="s">
        <v>2472</v>
      </c>
      <c r="E1567" s="61" t="s">
        <v>29530</v>
      </c>
      <c r="F1567" s="292"/>
    </row>
    <row r="1568" spans="1:6" ht="45">
      <c r="A1568" s="61">
        <v>3462</v>
      </c>
      <c r="B1568" s="38" t="s">
        <v>17991</v>
      </c>
      <c r="C1568" s="61" t="s">
        <v>4025</v>
      </c>
      <c r="D1568" s="61" t="s">
        <v>2472</v>
      </c>
      <c r="E1568" s="61" t="s">
        <v>14103</v>
      </c>
      <c r="F1568" s="293"/>
    </row>
    <row r="1569" spans="1:6" ht="30">
      <c r="A1569" s="61">
        <v>3446</v>
      </c>
      <c r="B1569" s="38" t="s">
        <v>17992</v>
      </c>
      <c r="C1569" s="61" t="s">
        <v>4025</v>
      </c>
      <c r="D1569" s="61" t="s">
        <v>2472</v>
      </c>
      <c r="E1569" s="61" t="s">
        <v>29531</v>
      </c>
      <c r="F1569" s="292"/>
    </row>
    <row r="1570" spans="1:6" ht="30">
      <c r="A1570" s="61">
        <v>3445</v>
      </c>
      <c r="B1570" s="38" t="s">
        <v>17993</v>
      </c>
      <c r="C1570" s="61" t="s">
        <v>4025</v>
      </c>
      <c r="D1570" s="61" t="s">
        <v>2472</v>
      </c>
      <c r="E1570" s="61" t="s">
        <v>22461</v>
      </c>
      <c r="F1570" s="293"/>
    </row>
    <row r="1571" spans="1:6" ht="30">
      <c r="A1571" s="61">
        <v>3441</v>
      </c>
      <c r="B1571" s="38" t="s">
        <v>17994</v>
      </c>
      <c r="C1571" s="61" t="s">
        <v>4025</v>
      </c>
      <c r="D1571" s="61" t="s">
        <v>2472</v>
      </c>
      <c r="E1571" s="61" t="s">
        <v>8467</v>
      </c>
      <c r="F1571" s="292"/>
    </row>
    <row r="1572" spans="1:6" ht="30">
      <c r="A1572" s="61">
        <v>3444</v>
      </c>
      <c r="B1572" s="38" t="s">
        <v>17995</v>
      </c>
      <c r="C1572" s="61" t="s">
        <v>4025</v>
      </c>
      <c r="D1572" s="61" t="s">
        <v>2472</v>
      </c>
      <c r="E1572" s="61" t="s">
        <v>13673</v>
      </c>
      <c r="F1572" s="293"/>
    </row>
    <row r="1573" spans="1:6" ht="30">
      <c r="A1573" s="61">
        <v>12402</v>
      </c>
      <c r="B1573" s="38" t="s">
        <v>17996</v>
      </c>
      <c r="C1573" s="61" t="s">
        <v>4025</v>
      </c>
      <c r="D1573" s="61" t="s">
        <v>2472</v>
      </c>
      <c r="E1573" s="61" t="s">
        <v>25400</v>
      </c>
      <c r="F1573" s="292"/>
    </row>
    <row r="1574" spans="1:6" ht="30">
      <c r="A1574" s="61">
        <v>3447</v>
      </c>
      <c r="B1574" s="38" t="s">
        <v>17997</v>
      </c>
      <c r="C1574" s="61" t="s">
        <v>4025</v>
      </c>
      <c r="D1574" s="61" t="s">
        <v>2472</v>
      </c>
      <c r="E1574" s="61" t="s">
        <v>23326</v>
      </c>
      <c r="F1574" s="293"/>
    </row>
    <row r="1575" spans="1:6" ht="30">
      <c r="A1575" s="61">
        <v>3442</v>
      </c>
      <c r="B1575" s="38" t="s">
        <v>17998</v>
      </c>
      <c r="C1575" s="61" t="s">
        <v>4025</v>
      </c>
      <c r="D1575" s="61" t="s">
        <v>2472</v>
      </c>
      <c r="E1575" s="61" t="s">
        <v>9787</v>
      </c>
      <c r="F1575" s="292"/>
    </row>
    <row r="1576" spans="1:6" ht="30">
      <c r="A1576" s="61">
        <v>3448</v>
      </c>
      <c r="B1576" s="38" t="s">
        <v>17999</v>
      </c>
      <c r="C1576" s="61" t="s">
        <v>4025</v>
      </c>
      <c r="D1576" s="61" t="s">
        <v>2472</v>
      </c>
      <c r="E1576" s="61" t="s">
        <v>29532</v>
      </c>
      <c r="F1576" s="293"/>
    </row>
    <row r="1577" spans="1:6" ht="30">
      <c r="A1577" s="61">
        <v>3449</v>
      </c>
      <c r="B1577" s="38" t="s">
        <v>18000</v>
      </c>
      <c r="C1577" s="61" t="s">
        <v>4025</v>
      </c>
      <c r="D1577" s="61" t="s">
        <v>2472</v>
      </c>
      <c r="E1577" s="61" t="s">
        <v>29533</v>
      </c>
      <c r="F1577" s="292"/>
    </row>
    <row r="1578" spans="1:6" ht="30">
      <c r="A1578" s="61">
        <v>37438</v>
      </c>
      <c r="B1578" s="38" t="s">
        <v>18001</v>
      </c>
      <c r="C1578" s="61" t="s">
        <v>4025</v>
      </c>
      <c r="D1578" s="61" t="s">
        <v>4027</v>
      </c>
      <c r="E1578" s="61" t="s">
        <v>29534</v>
      </c>
      <c r="F1578" s="293"/>
    </row>
    <row r="1579" spans="1:6" ht="30">
      <c r="A1579" s="61">
        <v>37439</v>
      </c>
      <c r="B1579" s="38" t="s">
        <v>18002</v>
      </c>
      <c r="C1579" s="61" t="s">
        <v>4025</v>
      </c>
      <c r="D1579" s="61" t="s">
        <v>4027</v>
      </c>
      <c r="E1579" s="61" t="s">
        <v>29535</v>
      </c>
      <c r="F1579" s="292"/>
    </row>
    <row r="1580" spans="1:6" ht="30">
      <c r="A1580" s="61">
        <v>37435</v>
      </c>
      <c r="B1580" s="38" t="s">
        <v>18003</v>
      </c>
      <c r="C1580" s="61" t="s">
        <v>4025</v>
      </c>
      <c r="D1580" s="61" t="s">
        <v>4027</v>
      </c>
      <c r="E1580" s="61" t="s">
        <v>14507</v>
      </c>
      <c r="F1580" s="293"/>
    </row>
    <row r="1581" spans="1:6" ht="30">
      <c r="A1581" s="61">
        <v>37436</v>
      </c>
      <c r="B1581" s="38" t="s">
        <v>18004</v>
      </c>
      <c r="C1581" s="61" t="s">
        <v>4025</v>
      </c>
      <c r="D1581" s="61" t="s">
        <v>4027</v>
      </c>
      <c r="E1581" s="61" t="s">
        <v>29536</v>
      </c>
      <c r="F1581" s="292"/>
    </row>
    <row r="1582" spans="1:6" ht="30">
      <c r="A1582" s="61">
        <v>37437</v>
      </c>
      <c r="B1582" s="38" t="s">
        <v>18005</v>
      </c>
      <c r="C1582" s="61" t="s">
        <v>4025</v>
      </c>
      <c r="D1582" s="61" t="s">
        <v>4027</v>
      </c>
      <c r="E1582" s="61" t="s">
        <v>29537</v>
      </c>
      <c r="F1582" s="293"/>
    </row>
    <row r="1583" spans="1:6" ht="45">
      <c r="A1583" s="61">
        <v>3473</v>
      </c>
      <c r="B1583" s="38" t="s">
        <v>18006</v>
      </c>
      <c r="C1583" s="61" t="s">
        <v>4025</v>
      </c>
      <c r="D1583" s="61" t="s">
        <v>2472</v>
      </c>
      <c r="E1583" s="61" t="s">
        <v>24572</v>
      </c>
      <c r="F1583" s="292"/>
    </row>
    <row r="1584" spans="1:6" ht="45">
      <c r="A1584" s="61">
        <v>3474</v>
      </c>
      <c r="B1584" s="38" t="s">
        <v>18007</v>
      </c>
      <c r="C1584" s="61" t="s">
        <v>4025</v>
      </c>
      <c r="D1584" s="61" t="s">
        <v>2472</v>
      </c>
      <c r="E1584" s="61" t="s">
        <v>25329</v>
      </c>
      <c r="F1584" s="293"/>
    </row>
    <row r="1585" spans="1:6" ht="45">
      <c r="A1585" s="61">
        <v>3450</v>
      </c>
      <c r="B1585" s="38" t="s">
        <v>18008</v>
      </c>
      <c r="C1585" s="61" t="s">
        <v>4025</v>
      </c>
      <c r="D1585" s="61" t="s">
        <v>2472</v>
      </c>
      <c r="E1585" s="61" t="s">
        <v>9829</v>
      </c>
      <c r="F1585" s="292"/>
    </row>
    <row r="1586" spans="1:6" ht="45">
      <c r="A1586" s="61">
        <v>3443</v>
      </c>
      <c r="B1586" s="38" t="s">
        <v>18009</v>
      </c>
      <c r="C1586" s="61" t="s">
        <v>4025</v>
      </c>
      <c r="D1586" s="61" t="s">
        <v>2472</v>
      </c>
      <c r="E1586" s="61" t="s">
        <v>24436</v>
      </c>
      <c r="F1586" s="293"/>
    </row>
    <row r="1587" spans="1:6" ht="45">
      <c r="A1587" s="61">
        <v>3453</v>
      </c>
      <c r="B1587" s="38" t="s">
        <v>18010</v>
      </c>
      <c r="C1587" s="61" t="s">
        <v>4025</v>
      </c>
      <c r="D1587" s="61" t="s">
        <v>2472</v>
      </c>
      <c r="E1587" s="61" t="s">
        <v>29538</v>
      </c>
      <c r="F1587" s="292"/>
    </row>
    <row r="1588" spans="1:6" ht="45">
      <c r="A1588" s="61">
        <v>3452</v>
      </c>
      <c r="B1588" s="38" t="s">
        <v>18011</v>
      </c>
      <c r="C1588" s="61" t="s">
        <v>4025</v>
      </c>
      <c r="D1588" s="61" t="s">
        <v>2472</v>
      </c>
      <c r="E1588" s="61" t="s">
        <v>23932</v>
      </c>
      <c r="F1588" s="293"/>
    </row>
    <row r="1589" spans="1:6" ht="45">
      <c r="A1589" s="61">
        <v>3451</v>
      </c>
      <c r="B1589" s="38" t="s">
        <v>18012</v>
      </c>
      <c r="C1589" s="61" t="s">
        <v>4025</v>
      </c>
      <c r="D1589" s="61" t="s">
        <v>2472</v>
      </c>
      <c r="E1589" s="61" t="s">
        <v>13770</v>
      </c>
      <c r="F1589" s="292"/>
    </row>
    <row r="1590" spans="1:6" ht="45">
      <c r="A1590" s="61">
        <v>3454</v>
      </c>
      <c r="B1590" s="38" t="s">
        <v>18013</v>
      </c>
      <c r="C1590" s="61" t="s">
        <v>4025</v>
      </c>
      <c r="D1590" s="61" t="s">
        <v>2472</v>
      </c>
      <c r="E1590" s="61" t="s">
        <v>22701</v>
      </c>
      <c r="F1590" s="293"/>
    </row>
    <row r="1591" spans="1:6" ht="30">
      <c r="A1591" s="61">
        <v>3458</v>
      </c>
      <c r="B1591" s="38" t="s">
        <v>18014</v>
      </c>
      <c r="C1591" s="61" t="s">
        <v>4025</v>
      </c>
      <c r="D1591" s="61" t="s">
        <v>2472</v>
      </c>
      <c r="E1591" s="61" t="s">
        <v>13966</v>
      </c>
      <c r="F1591" s="292"/>
    </row>
    <row r="1592" spans="1:6" ht="30">
      <c r="A1592" s="61">
        <v>3457</v>
      </c>
      <c r="B1592" s="38" t="s">
        <v>18015</v>
      </c>
      <c r="C1592" s="61" t="s">
        <v>4025</v>
      </c>
      <c r="D1592" s="61" t="s">
        <v>2472</v>
      </c>
      <c r="E1592" s="61" t="s">
        <v>7847</v>
      </c>
      <c r="F1592" s="293"/>
    </row>
    <row r="1593" spans="1:6" ht="30">
      <c r="A1593" s="61">
        <v>3455</v>
      </c>
      <c r="B1593" s="38" t="s">
        <v>18016</v>
      </c>
      <c r="C1593" s="61" t="s">
        <v>4025</v>
      </c>
      <c r="D1593" s="61" t="s">
        <v>2472</v>
      </c>
      <c r="E1593" s="61" t="s">
        <v>10206</v>
      </c>
      <c r="F1593" s="292"/>
    </row>
    <row r="1594" spans="1:6" ht="30">
      <c r="A1594" s="61">
        <v>3472</v>
      </c>
      <c r="B1594" s="38" t="s">
        <v>18017</v>
      </c>
      <c r="C1594" s="61" t="s">
        <v>4025</v>
      </c>
      <c r="D1594" s="61" t="s">
        <v>2472</v>
      </c>
      <c r="E1594" s="61" t="s">
        <v>12737</v>
      </c>
      <c r="F1594" s="293"/>
    </row>
    <row r="1595" spans="1:6" ht="30">
      <c r="A1595" s="61">
        <v>3470</v>
      </c>
      <c r="B1595" s="38" t="s">
        <v>18018</v>
      </c>
      <c r="C1595" s="61" t="s">
        <v>4025</v>
      </c>
      <c r="D1595" s="61" t="s">
        <v>2472</v>
      </c>
      <c r="E1595" s="61" t="s">
        <v>27904</v>
      </c>
      <c r="F1595" s="292"/>
    </row>
    <row r="1596" spans="1:6" ht="30">
      <c r="A1596" s="61">
        <v>3471</v>
      </c>
      <c r="B1596" s="38" t="s">
        <v>18019</v>
      </c>
      <c r="C1596" s="61" t="s">
        <v>4025</v>
      </c>
      <c r="D1596" s="61" t="s">
        <v>2472</v>
      </c>
      <c r="E1596" s="61" t="s">
        <v>19215</v>
      </c>
      <c r="F1596" s="293"/>
    </row>
    <row r="1597" spans="1:6" ht="30">
      <c r="A1597" s="61">
        <v>3456</v>
      </c>
      <c r="B1597" s="38" t="s">
        <v>18020</v>
      </c>
      <c r="C1597" s="61" t="s">
        <v>4025</v>
      </c>
      <c r="D1597" s="61" t="s">
        <v>2472</v>
      </c>
      <c r="E1597" s="61" t="s">
        <v>18075</v>
      </c>
      <c r="F1597" s="292"/>
    </row>
    <row r="1598" spans="1:6" ht="30">
      <c r="A1598" s="61">
        <v>3459</v>
      </c>
      <c r="B1598" s="38" t="s">
        <v>18021</v>
      </c>
      <c r="C1598" s="61" t="s">
        <v>4025</v>
      </c>
      <c r="D1598" s="61" t="s">
        <v>2472</v>
      </c>
      <c r="E1598" s="61" t="s">
        <v>28097</v>
      </c>
      <c r="F1598" s="293"/>
    </row>
    <row r="1599" spans="1:6" ht="30">
      <c r="A1599" s="61">
        <v>3469</v>
      </c>
      <c r="B1599" s="38" t="s">
        <v>18022</v>
      </c>
      <c r="C1599" s="61" t="s">
        <v>4025</v>
      </c>
      <c r="D1599" s="61" t="s">
        <v>2472</v>
      </c>
      <c r="E1599" s="61" t="s">
        <v>29539</v>
      </c>
      <c r="F1599" s="292"/>
    </row>
    <row r="1600" spans="1:6" ht="30">
      <c r="A1600" s="61">
        <v>3460</v>
      </c>
      <c r="B1600" s="38" t="s">
        <v>18023</v>
      </c>
      <c r="C1600" s="61" t="s">
        <v>4025</v>
      </c>
      <c r="D1600" s="61" t="s">
        <v>2472</v>
      </c>
      <c r="E1600" s="61" t="s">
        <v>29540</v>
      </c>
      <c r="F1600" s="293"/>
    </row>
    <row r="1601" spans="1:6" ht="30">
      <c r="A1601" s="61">
        <v>3461</v>
      </c>
      <c r="B1601" s="38" t="s">
        <v>18024</v>
      </c>
      <c r="C1601" s="61" t="s">
        <v>4025</v>
      </c>
      <c r="D1601" s="61" t="s">
        <v>2472</v>
      </c>
      <c r="E1601" s="61" t="s">
        <v>29541</v>
      </c>
      <c r="F1601" s="292"/>
    </row>
    <row r="1602" spans="1:6" ht="30">
      <c r="A1602" s="61">
        <v>37433</v>
      </c>
      <c r="B1602" s="38" t="s">
        <v>18025</v>
      </c>
      <c r="C1602" s="61" t="s">
        <v>4025</v>
      </c>
      <c r="D1602" s="61" t="s">
        <v>4027</v>
      </c>
      <c r="E1602" s="61" t="s">
        <v>29534</v>
      </c>
      <c r="F1602" s="293"/>
    </row>
    <row r="1603" spans="1:6" ht="30">
      <c r="A1603" s="61">
        <v>37430</v>
      </c>
      <c r="B1603" s="38" t="s">
        <v>18026</v>
      </c>
      <c r="C1603" s="61" t="s">
        <v>4025</v>
      </c>
      <c r="D1603" s="61" t="s">
        <v>4027</v>
      </c>
      <c r="E1603" s="61" t="s">
        <v>13052</v>
      </c>
      <c r="F1603" s="292"/>
    </row>
    <row r="1604" spans="1:6" ht="30">
      <c r="A1604" s="61">
        <v>37434</v>
      </c>
      <c r="B1604" s="38" t="s">
        <v>18027</v>
      </c>
      <c r="C1604" s="61" t="s">
        <v>4025</v>
      </c>
      <c r="D1604" s="61" t="s">
        <v>4027</v>
      </c>
      <c r="E1604" s="61" t="s">
        <v>29542</v>
      </c>
      <c r="F1604" s="293"/>
    </row>
    <row r="1605" spans="1:6" ht="30">
      <c r="A1605" s="61">
        <v>37431</v>
      </c>
      <c r="B1605" s="38" t="s">
        <v>18028</v>
      </c>
      <c r="C1605" s="61" t="s">
        <v>4025</v>
      </c>
      <c r="D1605" s="61" t="s">
        <v>4027</v>
      </c>
      <c r="E1605" s="61" t="s">
        <v>23303</v>
      </c>
      <c r="F1605" s="292"/>
    </row>
    <row r="1606" spans="1:6" ht="30">
      <c r="A1606" s="61">
        <v>37432</v>
      </c>
      <c r="B1606" s="38" t="s">
        <v>18029</v>
      </c>
      <c r="C1606" s="61" t="s">
        <v>4025</v>
      </c>
      <c r="D1606" s="61" t="s">
        <v>4027</v>
      </c>
      <c r="E1606" s="61" t="s">
        <v>29543</v>
      </c>
      <c r="F1606" s="293"/>
    </row>
    <row r="1607" spans="1:6" ht="60">
      <c r="A1607" s="61">
        <v>37413</v>
      </c>
      <c r="B1607" s="38" t="s">
        <v>18030</v>
      </c>
      <c r="C1607" s="61" t="s">
        <v>4025</v>
      </c>
      <c r="D1607" s="61" t="s">
        <v>4027</v>
      </c>
      <c r="E1607" s="61" t="s">
        <v>13774</v>
      </c>
      <c r="F1607" s="292"/>
    </row>
    <row r="1608" spans="1:6" ht="60">
      <c r="A1608" s="61">
        <v>37414</v>
      </c>
      <c r="B1608" s="38" t="s">
        <v>18031</v>
      </c>
      <c r="C1608" s="61" t="s">
        <v>4025</v>
      </c>
      <c r="D1608" s="61" t="s">
        <v>4027</v>
      </c>
      <c r="E1608" s="61" t="s">
        <v>8788</v>
      </c>
      <c r="F1608" s="293"/>
    </row>
    <row r="1609" spans="1:6" ht="60">
      <c r="A1609" s="61">
        <v>37415</v>
      </c>
      <c r="B1609" s="38" t="s">
        <v>18032</v>
      </c>
      <c r="C1609" s="61" t="s">
        <v>4025</v>
      </c>
      <c r="D1609" s="61" t="s">
        <v>4027</v>
      </c>
      <c r="E1609" s="61" t="s">
        <v>14323</v>
      </c>
      <c r="F1609" s="292"/>
    </row>
    <row r="1610" spans="1:6" ht="45">
      <c r="A1610" s="61">
        <v>37416</v>
      </c>
      <c r="B1610" s="38" t="s">
        <v>18033</v>
      </c>
      <c r="C1610" s="61" t="s">
        <v>4025</v>
      </c>
      <c r="D1610" s="61" t="s">
        <v>4027</v>
      </c>
      <c r="E1610" s="61" t="s">
        <v>8130</v>
      </c>
      <c r="F1610" s="293"/>
    </row>
    <row r="1611" spans="1:6" ht="45">
      <c r="A1611" s="61">
        <v>37417</v>
      </c>
      <c r="B1611" s="38" t="s">
        <v>18034</v>
      </c>
      <c r="C1611" s="61" t="s">
        <v>4025</v>
      </c>
      <c r="D1611" s="61" t="s">
        <v>4027</v>
      </c>
      <c r="E1611" s="61" t="s">
        <v>22037</v>
      </c>
      <c r="F1611" s="292"/>
    </row>
    <row r="1612" spans="1:6" ht="45">
      <c r="A1612" s="61">
        <v>3112</v>
      </c>
      <c r="B1612" s="38" t="s">
        <v>18035</v>
      </c>
      <c r="C1612" s="61" t="s">
        <v>4041</v>
      </c>
      <c r="D1612" s="61" t="s">
        <v>2472</v>
      </c>
      <c r="E1612" s="61" t="s">
        <v>29544</v>
      </c>
      <c r="F1612" s="293"/>
    </row>
    <row r="1613" spans="1:6" ht="45">
      <c r="A1613" s="61">
        <v>3113</v>
      </c>
      <c r="B1613" s="38" t="s">
        <v>18036</v>
      </c>
      <c r="C1613" s="61" t="s">
        <v>4041</v>
      </c>
      <c r="D1613" s="61" t="s">
        <v>2472</v>
      </c>
      <c r="E1613" s="61" t="s">
        <v>22135</v>
      </c>
      <c r="F1613" s="292"/>
    </row>
    <row r="1614" spans="1:6" ht="60">
      <c r="A1614" s="61">
        <v>3114</v>
      </c>
      <c r="B1614" s="38" t="s">
        <v>18037</v>
      </c>
      <c r="C1614" s="61" t="s">
        <v>4025</v>
      </c>
      <c r="D1614" s="61" t="s">
        <v>2472</v>
      </c>
      <c r="E1614" s="61" t="s">
        <v>23293</v>
      </c>
      <c r="F1614" s="293"/>
    </row>
    <row r="1615" spans="1:6" ht="30">
      <c r="A1615" s="61">
        <v>34519</v>
      </c>
      <c r="B1615" s="38" t="s">
        <v>18038</v>
      </c>
      <c r="C1615" s="61" t="s">
        <v>4025</v>
      </c>
      <c r="D1615" s="61" t="s">
        <v>4027</v>
      </c>
      <c r="E1615" s="61" t="s">
        <v>24998</v>
      </c>
      <c r="F1615" s="292"/>
    </row>
    <row r="1616" spans="1:6" ht="45">
      <c r="A1616" s="61">
        <v>10510</v>
      </c>
      <c r="B1616" s="38" t="s">
        <v>18039</v>
      </c>
      <c r="C1616" s="61" t="s">
        <v>4025</v>
      </c>
      <c r="D1616" s="61" t="s">
        <v>2472</v>
      </c>
      <c r="E1616" s="61" t="s">
        <v>29545</v>
      </c>
      <c r="F1616" s="293"/>
    </row>
    <row r="1617" spans="1:6" ht="30">
      <c r="A1617" s="61">
        <v>1649</v>
      </c>
      <c r="B1617" s="38" t="s">
        <v>18040</v>
      </c>
      <c r="C1617" s="61" t="s">
        <v>4025</v>
      </c>
      <c r="D1617" s="61" t="s">
        <v>2472</v>
      </c>
      <c r="E1617" s="61" t="s">
        <v>27118</v>
      </c>
      <c r="F1617" s="292"/>
    </row>
    <row r="1618" spans="1:6" ht="30">
      <c r="A1618" s="61">
        <v>1653</v>
      </c>
      <c r="B1618" s="38" t="s">
        <v>18041</v>
      </c>
      <c r="C1618" s="61" t="s">
        <v>4025</v>
      </c>
      <c r="D1618" s="61" t="s">
        <v>2472</v>
      </c>
      <c r="E1618" s="61" t="s">
        <v>29546</v>
      </c>
      <c r="F1618" s="293"/>
    </row>
    <row r="1619" spans="1:6" ht="30">
      <c r="A1619" s="61">
        <v>1647</v>
      </c>
      <c r="B1619" s="38" t="s">
        <v>18042</v>
      </c>
      <c r="C1619" s="61" t="s">
        <v>4025</v>
      </c>
      <c r="D1619" s="61" t="s">
        <v>2472</v>
      </c>
      <c r="E1619" s="61" t="s">
        <v>27618</v>
      </c>
      <c r="F1619" s="292"/>
    </row>
    <row r="1620" spans="1:6" ht="30">
      <c r="A1620" s="61">
        <v>1648</v>
      </c>
      <c r="B1620" s="38" t="s">
        <v>18043</v>
      </c>
      <c r="C1620" s="61" t="s">
        <v>4025</v>
      </c>
      <c r="D1620" s="61" t="s">
        <v>2472</v>
      </c>
      <c r="E1620" s="61" t="s">
        <v>24974</v>
      </c>
      <c r="F1620" s="293"/>
    </row>
    <row r="1621" spans="1:6" ht="30">
      <c r="A1621" s="61">
        <v>1651</v>
      </c>
      <c r="B1621" s="38" t="s">
        <v>18044</v>
      </c>
      <c r="C1621" s="61" t="s">
        <v>4025</v>
      </c>
      <c r="D1621" s="61" t="s">
        <v>2472</v>
      </c>
      <c r="E1621" s="61" t="s">
        <v>29547</v>
      </c>
      <c r="F1621" s="292"/>
    </row>
    <row r="1622" spans="1:6" ht="30">
      <c r="A1622" s="61">
        <v>1650</v>
      </c>
      <c r="B1622" s="38" t="s">
        <v>18045</v>
      </c>
      <c r="C1622" s="61" t="s">
        <v>4025</v>
      </c>
      <c r="D1622" s="61" t="s">
        <v>2472</v>
      </c>
      <c r="E1622" s="61" t="s">
        <v>29548</v>
      </c>
      <c r="F1622" s="293"/>
    </row>
    <row r="1623" spans="1:6" ht="30">
      <c r="A1623" s="61">
        <v>1654</v>
      </c>
      <c r="B1623" s="38" t="s">
        <v>18046</v>
      </c>
      <c r="C1623" s="61" t="s">
        <v>4025</v>
      </c>
      <c r="D1623" s="61" t="s">
        <v>2472</v>
      </c>
      <c r="E1623" s="61" t="s">
        <v>24861</v>
      </c>
      <c r="F1623" s="292"/>
    </row>
    <row r="1624" spans="1:6" ht="30">
      <c r="A1624" s="61">
        <v>1652</v>
      </c>
      <c r="B1624" s="38" t="s">
        <v>18047</v>
      </c>
      <c r="C1624" s="61" t="s">
        <v>4025</v>
      </c>
      <c r="D1624" s="61" t="s">
        <v>2472</v>
      </c>
      <c r="E1624" s="61" t="s">
        <v>29549</v>
      </c>
      <c r="F1624" s="293"/>
    </row>
    <row r="1625" spans="1:6" ht="30">
      <c r="A1625" s="61">
        <v>1747</v>
      </c>
      <c r="B1625" s="38" t="s">
        <v>18048</v>
      </c>
      <c r="C1625" s="61" t="s">
        <v>4025</v>
      </c>
      <c r="D1625" s="61" t="s">
        <v>2472</v>
      </c>
      <c r="E1625" s="61" t="s">
        <v>29550</v>
      </c>
      <c r="F1625" s="292"/>
    </row>
    <row r="1626" spans="1:6" ht="30">
      <c r="A1626" s="61">
        <v>1744</v>
      </c>
      <c r="B1626" s="38" t="s">
        <v>18049</v>
      </c>
      <c r="C1626" s="61" t="s">
        <v>4025</v>
      </c>
      <c r="D1626" s="61" t="s">
        <v>2472</v>
      </c>
      <c r="E1626" s="61" t="s">
        <v>29551</v>
      </c>
      <c r="F1626" s="293"/>
    </row>
    <row r="1627" spans="1:6" ht="30">
      <c r="A1627" s="61">
        <v>1743</v>
      </c>
      <c r="B1627" s="38" t="s">
        <v>18050</v>
      </c>
      <c r="C1627" s="61" t="s">
        <v>4025</v>
      </c>
      <c r="D1627" s="61" t="s">
        <v>2472</v>
      </c>
      <c r="E1627" s="61" t="s">
        <v>29552</v>
      </c>
      <c r="F1627" s="292"/>
    </row>
    <row r="1628" spans="1:6" ht="30">
      <c r="A1628" s="61">
        <v>7241</v>
      </c>
      <c r="B1628" s="38" t="s">
        <v>18051</v>
      </c>
      <c r="C1628" s="61" t="s">
        <v>4026</v>
      </c>
      <c r="D1628" s="61" t="s">
        <v>2472</v>
      </c>
      <c r="E1628" s="61" t="s">
        <v>29553</v>
      </c>
      <c r="F1628" s="293"/>
    </row>
    <row r="1629" spans="1:6" ht="60">
      <c r="A1629" s="61">
        <v>39640</v>
      </c>
      <c r="B1629" s="38" t="s">
        <v>18052</v>
      </c>
      <c r="C1629" s="61" t="s">
        <v>4025</v>
      </c>
      <c r="D1629" s="61" t="s">
        <v>2472</v>
      </c>
      <c r="E1629" s="61" t="s">
        <v>10836</v>
      </c>
      <c r="F1629" s="292"/>
    </row>
    <row r="1630" spans="1:6" ht="60">
      <c r="A1630" s="61">
        <v>11013</v>
      </c>
      <c r="B1630" s="38" t="s">
        <v>18053</v>
      </c>
      <c r="C1630" s="61" t="s">
        <v>4025</v>
      </c>
      <c r="D1630" s="61" t="s">
        <v>2472</v>
      </c>
      <c r="E1630" s="61" t="s">
        <v>12662</v>
      </c>
      <c r="F1630" s="293"/>
    </row>
    <row r="1631" spans="1:6" ht="60">
      <c r="A1631" s="61">
        <v>11017</v>
      </c>
      <c r="B1631" s="38" t="s">
        <v>18054</v>
      </c>
      <c r="C1631" s="61" t="s">
        <v>4025</v>
      </c>
      <c r="D1631" s="61" t="s">
        <v>2472</v>
      </c>
      <c r="E1631" s="61" t="s">
        <v>10206</v>
      </c>
      <c r="F1631" s="292"/>
    </row>
    <row r="1632" spans="1:6" ht="60">
      <c r="A1632" s="61">
        <v>20236</v>
      </c>
      <c r="B1632" s="38" t="s">
        <v>18055</v>
      </c>
      <c r="C1632" s="61" t="s">
        <v>4025</v>
      </c>
      <c r="D1632" s="61" t="s">
        <v>2472</v>
      </c>
      <c r="E1632" s="61" t="s">
        <v>26262</v>
      </c>
      <c r="F1632" s="293"/>
    </row>
    <row r="1633" spans="1:6" ht="45">
      <c r="A1633" s="61">
        <v>7215</v>
      </c>
      <c r="B1633" s="38" t="s">
        <v>18056</v>
      </c>
      <c r="C1633" s="61" t="s">
        <v>4025</v>
      </c>
      <c r="D1633" s="61" t="s">
        <v>2472</v>
      </c>
      <c r="E1633" s="61" t="s">
        <v>24668</v>
      </c>
      <c r="F1633" s="292"/>
    </row>
    <row r="1634" spans="1:6" ht="45">
      <c r="A1634" s="61">
        <v>7216</v>
      </c>
      <c r="B1634" s="38" t="s">
        <v>18057</v>
      </c>
      <c r="C1634" s="61" t="s">
        <v>4025</v>
      </c>
      <c r="D1634" s="61" t="s">
        <v>2472</v>
      </c>
      <c r="E1634" s="61" t="s">
        <v>29554</v>
      </c>
      <c r="F1634" s="293"/>
    </row>
    <row r="1635" spans="1:6" ht="45">
      <c r="A1635" s="61">
        <v>20235</v>
      </c>
      <c r="B1635" s="38" t="s">
        <v>18058</v>
      </c>
      <c r="C1635" s="61" t="s">
        <v>4025</v>
      </c>
      <c r="D1635" s="61" t="s">
        <v>2472</v>
      </c>
      <c r="E1635" s="61" t="s">
        <v>29555</v>
      </c>
      <c r="F1635" s="292"/>
    </row>
    <row r="1636" spans="1:6" ht="45">
      <c r="A1636" s="61">
        <v>7181</v>
      </c>
      <c r="B1636" s="38" t="s">
        <v>18059</v>
      </c>
      <c r="C1636" s="61" t="s">
        <v>4025</v>
      </c>
      <c r="D1636" s="61" t="s">
        <v>2472</v>
      </c>
      <c r="E1636" s="61" t="s">
        <v>13714</v>
      </c>
      <c r="F1636" s="293"/>
    </row>
    <row r="1637" spans="1:6" ht="60">
      <c r="A1637" s="61">
        <v>40866</v>
      </c>
      <c r="B1637" s="38" t="s">
        <v>18060</v>
      </c>
      <c r="C1637" s="61" t="s">
        <v>4025</v>
      </c>
      <c r="D1637" s="61" t="s">
        <v>2472</v>
      </c>
      <c r="E1637" s="61" t="s">
        <v>12181</v>
      </c>
      <c r="F1637" s="292"/>
    </row>
    <row r="1638" spans="1:6" ht="45">
      <c r="A1638" s="61">
        <v>7214</v>
      </c>
      <c r="B1638" s="38" t="s">
        <v>18061</v>
      </c>
      <c r="C1638" s="61" t="s">
        <v>4025</v>
      </c>
      <c r="D1638" s="61" t="s">
        <v>2472</v>
      </c>
      <c r="E1638" s="61" t="s">
        <v>28894</v>
      </c>
      <c r="F1638" s="293"/>
    </row>
    <row r="1639" spans="1:6" ht="60">
      <c r="A1639" s="61">
        <v>7219</v>
      </c>
      <c r="B1639" s="38" t="s">
        <v>18062</v>
      </c>
      <c r="C1639" s="61" t="s">
        <v>4025</v>
      </c>
      <c r="D1639" s="61" t="s">
        <v>2472</v>
      </c>
      <c r="E1639" s="61" t="s">
        <v>22767</v>
      </c>
      <c r="F1639" s="292"/>
    </row>
    <row r="1640" spans="1:6" ht="30">
      <c r="A1640" s="61">
        <v>37972</v>
      </c>
      <c r="B1640" s="38" t="s">
        <v>18063</v>
      </c>
      <c r="C1640" s="61" t="s">
        <v>4025</v>
      </c>
      <c r="D1640" s="61" t="s">
        <v>2472</v>
      </c>
      <c r="E1640" s="61" t="s">
        <v>29556</v>
      </c>
      <c r="F1640" s="293"/>
    </row>
    <row r="1641" spans="1:6" ht="30">
      <c r="A1641" s="61">
        <v>37973</v>
      </c>
      <c r="B1641" s="38" t="s">
        <v>18065</v>
      </c>
      <c r="C1641" s="61" t="s">
        <v>4025</v>
      </c>
      <c r="D1641" s="61" t="s">
        <v>2472</v>
      </c>
      <c r="E1641" s="61" t="s">
        <v>11740</v>
      </c>
      <c r="F1641" s="292"/>
    </row>
    <row r="1642" spans="1:6" ht="30">
      <c r="A1642" s="61">
        <v>37971</v>
      </c>
      <c r="B1642" s="38" t="s">
        <v>18066</v>
      </c>
      <c r="C1642" s="61" t="s">
        <v>4025</v>
      </c>
      <c r="D1642" s="61" t="s">
        <v>2472</v>
      </c>
      <c r="E1642" s="61" t="s">
        <v>13212</v>
      </c>
      <c r="F1642" s="293"/>
    </row>
    <row r="1643" spans="1:6" ht="45">
      <c r="A1643" s="61">
        <v>20094</v>
      </c>
      <c r="B1643" s="38" t="s">
        <v>18067</v>
      </c>
      <c r="C1643" s="61" t="s">
        <v>4025</v>
      </c>
      <c r="D1643" s="61" t="s">
        <v>4027</v>
      </c>
      <c r="E1643" s="61" t="s">
        <v>27627</v>
      </c>
      <c r="F1643" s="292"/>
    </row>
    <row r="1644" spans="1:6" ht="45">
      <c r="A1644" s="61">
        <v>20095</v>
      </c>
      <c r="B1644" s="38" t="s">
        <v>18068</v>
      </c>
      <c r="C1644" s="61" t="s">
        <v>4025</v>
      </c>
      <c r="D1644" s="61" t="s">
        <v>4027</v>
      </c>
      <c r="E1644" s="61" t="s">
        <v>21626</v>
      </c>
      <c r="F1644" s="293"/>
    </row>
    <row r="1645" spans="1:6" ht="30">
      <c r="A1645" s="61">
        <v>1954</v>
      </c>
      <c r="B1645" s="38" t="s">
        <v>18069</v>
      </c>
      <c r="C1645" s="61" t="s">
        <v>4025</v>
      </c>
      <c r="D1645" s="61" t="s">
        <v>2472</v>
      </c>
      <c r="E1645" s="61" t="s">
        <v>23812</v>
      </c>
      <c r="F1645" s="292"/>
    </row>
    <row r="1646" spans="1:6" ht="30">
      <c r="A1646" s="61">
        <v>1926</v>
      </c>
      <c r="B1646" s="38" t="s">
        <v>18070</v>
      </c>
      <c r="C1646" s="61" t="s">
        <v>4025</v>
      </c>
      <c r="D1646" s="61" t="s">
        <v>2472</v>
      </c>
      <c r="E1646" s="61" t="s">
        <v>8379</v>
      </c>
      <c r="F1646" s="293"/>
    </row>
    <row r="1647" spans="1:6" ht="30">
      <c r="A1647" s="61">
        <v>1927</v>
      </c>
      <c r="B1647" s="38" t="s">
        <v>18071</v>
      </c>
      <c r="C1647" s="61" t="s">
        <v>4025</v>
      </c>
      <c r="D1647" s="61" t="s">
        <v>2472</v>
      </c>
      <c r="E1647" s="61" t="s">
        <v>13708</v>
      </c>
      <c r="F1647" s="292"/>
    </row>
    <row r="1648" spans="1:6" ht="30">
      <c r="A1648" s="61">
        <v>1923</v>
      </c>
      <c r="B1648" s="38" t="s">
        <v>18072</v>
      </c>
      <c r="C1648" s="61" t="s">
        <v>4025</v>
      </c>
      <c r="D1648" s="61" t="s">
        <v>2472</v>
      </c>
      <c r="E1648" s="61" t="s">
        <v>13777</v>
      </c>
      <c r="F1648" s="293"/>
    </row>
    <row r="1649" spans="1:6" ht="30">
      <c r="A1649" s="61">
        <v>1929</v>
      </c>
      <c r="B1649" s="38" t="s">
        <v>18073</v>
      </c>
      <c r="C1649" s="61" t="s">
        <v>4025</v>
      </c>
      <c r="D1649" s="61" t="s">
        <v>2472</v>
      </c>
      <c r="E1649" s="61" t="s">
        <v>23553</v>
      </c>
      <c r="F1649" s="292"/>
    </row>
    <row r="1650" spans="1:6" ht="30">
      <c r="A1650" s="61">
        <v>1930</v>
      </c>
      <c r="B1650" s="38" t="s">
        <v>18074</v>
      </c>
      <c r="C1650" s="61" t="s">
        <v>4025</v>
      </c>
      <c r="D1650" s="61" t="s">
        <v>2472</v>
      </c>
      <c r="E1650" s="61" t="s">
        <v>10584</v>
      </c>
      <c r="F1650" s="293"/>
    </row>
    <row r="1651" spans="1:6" ht="30">
      <c r="A1651" s="61">
        <v>1924</v>
      </c>
      <c r="B1651" s="38" t="s">
        <v>18076</v>
      </c>
      <c r="C1651" s="61" t="s">
        <v>4025</v>
      </c>
      <c r="D1651" s="61" t="s">
        <v>2472</v>
      </c>
      <c r="E1651" s="61" t="s">
        <v>23533</v>
      </c>
      <c r="F1651" s="292"/>
    </row>
    <row r="1652" spans="1:6" ht="30">
      <c r="A1652" s="61">
        <v>1922</v>
      </c>
      <c r="B1652" s="38" t="s">
        <v>18077</v>
      </c>
      <c r="C1652" s="61" t="s">
        <v>4025</v>
      </c>
      <c r="D1652" s="61" t="s">
        <v>2472</v>
      </c>
      <c r="E1652" s="61" t="s">
        <v>22399</v>
      </c>
      <c r="F1652" s="293"/>
    </row>
    <row r="1653" spans="1:6" ht="30">
      <c r="A1653" s="61">
        <v>1953</v>
      </c>
      <c r="B1653" s="38" t="s">
        <v>18078</v>
      </c>
      <c r="C1653" s="61" t="s">
        <v>4025</v>
      </c>
      <c r="D1653" s="61" t="s">
        <v>2472</v>
      </c>
      <c r="E1653" s="61" t="s">
        <v>23813</v>
      </c>
      <c r="F1653" s="292"/>
    </row>
    <row r="1654" spans="1:6" ht="30">
      <c r="A1654" s="61">
        <v>1962</v>
      </c>
      <c r="B1654" s="38" t="s">
        <v>18079</v>
      </c>
      <c r="C1654" s="61" t="s">
        <v>4025</v>
      </c>
      <c r="D1654" s="61" t="s">
        <v>2472</v>
      </c>
      <c r="E1654" s="61" t="s">
        <v>23814</v>
      </c>
      <c r="F1654" s="293"/>
    </row>
    <row r="1655" spans="1:6" ht="30">
      <c r="A1655" s="61">
        <v>1955</v>
      </c>
      <c r="B1655" s="38" t="s">
        <v>18080</v>
      </c>
      <c r="C1655" s="61" t="s">
        <v>4025</v>
      </c>
      <c r="D1655" s="61" t="s">
        <v>2472</v>
      </c>
      <c r="E1655" s="61" t="s">
        <v>8050</v>
      </c>
      <c r="F1655" s="292"/>
    </row>
    <row r="1656" spans="1:6" ht="30">
      <c r="A1656" s="61">
        <v>1956</v>
      </c>
      <c r="B1656" s="38" t="s">
        <v>18081</v>
      </c>
      <c r="C1656" s="61" t="s">
        <v>4025</v>
      </c>
      <c r="D1656" s="61" t="s">
        <v>2472</v>
      </c>
      <c r="E1656" s="61" t="s">
        <v>16465</v>
      </c>
      <c r="F1656" s="293"/>
    </row>
    <row r="1657" spans="1:6" ht="30">
      <c r="A1657" s="61">
        <v>1957</v>
      </c>
      <c r="B1657" s="38" t="s">
        <v>18082</v>
      </c>
      <c r="C1657" s="61" t="s">
        <v>4025</v>
      </c>
      <c r="D1657" s="61" t="s">
        <v>2472</v>
      </c>
      <c r="E1657" s="61" t="s">
        <v>10176</v>
      </c>
      <c r="F1657" s="292"/>
    </row>
    <row r="1658" spans="1:6" ht="30">
      <c r="A1658" s="61">
        <v>1958</v>
      </c>
      <c r="B1658" s="38" t="s">
        <v>18083</v>
      </c>
      <c r="C1658" s="61" t="s">
        <v>4025</v>
      </c>
      <c r="D1658" s="61" t="s">
        <v>2472</v>
      </c>
      <c r="E1658" s="61" t="s">
        <v>9927</v>
      </c>
      <c r="F1658" s="293"/>
    </row>
    <row r="1659" spans="1:6" ht="30">
      <c r="A1659" s="61">
        <v>1959</v>
      </c>
      <c r="B1659" s="38" t="s">
        <v>18084</v>
      </c>
      <c r="C1659" s="61" t="s">
        <v>4025</v>
      </c>
      <c r="D1659" s="61" t="s">
        <v>2472</v>
      </c>
      <c r="E1659" s="61" t="s">
        <v>23815</v>
      </c>
      <c r="F1659" s="292"/>
    </row>
    <row r="1660" spans="1:6" ht="30">
      <c r="A1660" s="61">
        <v>1925</v>
      </c>
      <c r="B1660" s="38" t="s">
        <v>18085</v>
      </c>
      <c r="C1660" s="61" t="s">
        <v>4025</v>
      </c>
      <c r="D1660" s="61" t="s">
        <v>2472</v>
      </c>
      <c r="E1660" s="61" t="s">
        <v>22404</v>
      </c>
      <c r="F1660" s="293"/>
    </row>
    <row r="1661" spans="1:6" ht="30">
      <c r="A1661" s="61">
        <v>1960</v>
      </c>
      <c r="B1661" s="38" t="s">
        <v>18086</v>
      </c>
      <c r="C1661" s="61" t="s">
        <v>4025</v>
      </c>
      <c r="D1661" s="61" t="s">
        <v>2472</v>
      </c>
      <c r="E1661" s="61" t="s">
        <v>22136</v>
      </c>
      <c r="F1661" s="292"/>
    </row>
    <row r="1662" spans="1:6" ht="30">
      <c r="A1662" s="61">
        <v>1961</v>
      </c>
      <c r="B1662" s="38" t="s">
        <v>18087</v>
      </c>
      <c r="C1662" s="61" t="s">
        <v>4025</v>
      </c>
      <c r="D1662" s="61" t="s">
        <v>2472</v>
      </c>
      <c r="E1662" s="61" t="s">
        <v>23729</v>
      </c>
      <c r="F1662" s="293"/>
    </row>
    <row r="1663" spans="1:6" ht="30">
      <c r="A1663" s="61">
        <v>38426</v>
      </c>
      <c r="B1663" s="38" t="s">
        <v>18088</v>
      </c>
      <c r="C1663" s="61" t="s">
        <v>4025</v>
      </c>
      <c r="D1663" s="61" t="s">
        <v>2472</v>
      </c>
      <c r="E1663" s="61" t="s">
        <v>14924</v>
      </c>
      <c r="F1663" s="292"/>
    </row>
    <row r="1664" spans="1:6" ht="30">
      <c r="A1664" s="61">
        <v>38423</v>
      </c>
      <c r="B1664" s="38" t="s">
        <v>18089</v>
      </c>
      <c r="C1664" s="61" t="s">
        <v>4025</v>
      </c>
      <c r="D1664" s="61" t="s">
        <v>2472</v>
      </c>
      <c r="E1664" s="61" t="s">
        <v>27723</v>
      </c>
      <c r="F1664" s="293"/>
    </row>
    <row r="1665" spans="1:6" ht="30">
      <c r="A1665" s="61">
        <v>38421</v>
      </c>
      <c r="B1665" s="38" t="s">
        <v>18090</v>
      </c>
      <c r="C1665" s="61" t="s">
        <v>4025</v>
      </c>
      <c r="D1665" s="61" t="s">
        <v>2472</v>
      </c>
      <c r="E1665" s="61" t="s">
        <v>24696</v>
      </c>
      <c r="F1665" s="292"/>
    </row>
    <row r="1666" spans="1:6" ht="30">
      <c r="A1666" s="61">
        <v>38422</v>
      </c>
      <c r="B1666" s="38" t="s">
        <v>18091</v>
      </c>
      <c r="C1666" s="61" t="s">
        <v>4025</v>
      </c>
      <c r="D1666" s="61" t="s">
        <v>2472</v>
      </c>
      <c r="E1666" s="61" t="s">
        <v>29557</v>
      </c>
      <c r="F1666" s="293"/>
    </row>
    <row r="1667" spans="1:6" ht="45">
      <c r="A1667" s="61">
        <v>39866</v>
      </c>
      <c r="B1667" s="38" t="s">
        <v>18092</v>
      </c>
      <c r="C1667" s="61" t="s">
        <v>4025</v>
      </c>
      <c r="D1667" s="61" t="s">
        <v>4027</v>
      </c>
      <c r="E1667" s="61" t="s">
        <v>26856</v>
      </c>
      <c r="F1667" s="292"/>
    </row>
    <row r="1668" spans="1:6" ht="45">
      <c r="A1668" s="61">
        <v>39867</v>
      </c>
      <c r="B1668" s="38" t="s">
        <v>18093</v>
      </c>
      <c r="C1668" s="61" t="s">
        <v>4025</v>
      </c>
      <c r="D1668" s="61" t="s">
        <v>4027</v>
      </c>
      <c r="E1668" s="61" t="s">
        <v>21667</v>
      </c>
      <c r="F1668" s="293"/>
    </row>
    <row r="1669" spans="1:6" ht="45">
      <c r="A1669" s="61">
        <v>39868</v>
      </c>
      <c r="B1669" s="38" t="s">
        <v>18094</v>
      </c>
      <c r="C1669" s="61" t="s">
        <v>4025</v>
      </c>
      <c r="D1669" s="61" t="s">
        <v>4027</v>
      </c>
      <c r="E1669" s="61" t="s">
        <v>29558</v>
      </c>
      <c r="F1669" s="292"/>
    </row>
    <row r="1670" spans="1:6" ht="30">
      <c r="A1670" s="61">
        <v>37999</v>
      </c>
      <c r="B1670" s="38" t="s">
        <v>18095</v>
      </c>
      <c r="C1670" s="61" t="s">
        <v>4025</v>
      </c>
      <c r="D1670" s="61" t="s">
        <v>2472</v>
      </c>
      <c r="E1670" s="61" t="s">
        <v>25610</v>
      </c>
      <c r="F1670" s="293"/>
    </row>
    <row r="1671" spans="1:6" ht="30">
      <c r="A1671" s="61">
        <v>38000</v>
      </c>
      <c r="B1671" s="38" t="s">
        <v>18096</v>
      </c>
      <c r="C1671" s="61" t="s">
        <v>4025</v>
      </c>
      <c r="D1671" s="61" t="s">
        <v>2472</v>
      </c>
      <c r="E1671" s="61" t="s">
        <v>11555</v>
      </c>
      <c r="F1671" s="292"/>
    </row>
    <row r="1672" spans="1:6" ht="30">
      <c r="A1672" s="61">
        <v>38129</v>
      </c>
      <c r="B1672" s="38" t="s">
        <v>18097</v>
      </c>
      <c r="C1672" s="61" t="s">
        <v>4025</v>
      </c>
      <c r="D1672" s="61" t="s">
        <v>2472</v>
      </c>
      <c r="E1672" s="61" t="s">
        <v>20657</v>
      </c>
      <c r="F1672" s="293"/>
    </row>
    <row r="1673" spans="1:6" ht="30">
      <c r="A1673" s="61">
        <v>38025</v>
      </c>
      <c r="B1673" s="38" t="s">
        <v>18098</v>
      </c>
      <c r="C1673" s="61" t="s">
        <v>4025</v>
      </c>
      <c r="D1673" s="61" t="s">
        <v>2472</v>
      </c>
      <c r="E1673" s="61" t="s">
        <v>8912</v>
      </c>
      <c r="F1673" s="292"/>
    </row>
    <row r="1674" spans="1:6" ht="30">
      <c r="A1674" s="61">
        <v>38026</v>
      </c>
      <c r="B1674" s="38" t="s">
        <v>18099</v>
      </c>
      <c r="C1674" s="61" t="s">
        <v>4025</v>
      </c>
      <c r="D1674" s="61" t="s">
        <v>2472</v>
      </c>
      <c r="E1674" s="61" t="s">
        <v>21676</v>
      </c>
      <c r="F1674" s="293"/>
    </row>
    <row r="1675" spans="1:6" ht="45">
      <c r="A1675" s="61">
        <v>1858</v>
      </c>
      <c r="B1675" s="38" t="s">
        <v>18100</v>
      </c>
      <c r="C1675" s="61" t="s">
        <v>4025</v>
      </c>
      <c r="D1675" s="61" t="s">
        <v>4027</v>
      </c>
      <c r="E1675" s="61" t="s">
        <v>11216</v>
      </c>
      <c r="F1675" s="292"/>
    </row>
    <row r="1676" spans="1:6" ht="45">
      <c r="A1676" s="61">
        <v>1844</v>
      </c>
      <c r="B1676" s="38" t="s">
        <v>18101</v>
      </c>
      <c r="C1676" s="61" t="s">
        <v>4025</v>
      </c>
      <c r="D1676" s="61" t="s">
        <v>4027</v>
      </c>
      <c r="E1676" s="61" t="s">
        <v>29559</v>
      </c>
      <c r="F1676" s="293"/>
    </row>
    <row r="1677" spans="1:6" ht="45">
      <c r="A1677" s="61">
        <v>1863</v>
      </c>
      <c r="B1677" s="38" t="s">
        <v>18102</v>
      </c>
      <c r="C1677" s="61" t="s">
        <v>4025</v>
      </c>
      <c r="D1677" s="61" t="s">
        <v>4027</v>
      </c>
      <c r="E1677" s="61" t="s">
        <v>29560</v>
      </c>
      <c r="F1677" s="292"/>
    </row>
    <row r="1678" spans="1:6" ht="45">
      <c r="A1678" s="61">
        <v>1865</v>
      </c>
      <c r="B1678" s="38" t="s">
        <v>18103</v>
      </c>
      <c r="C1678" s="61" t="s">
        <v>4025</v>
      </c>
      <c r="D1678" s="61" t="s">
        <v>4027</v>
      </c>
      <c r="E1678" s="61" t="s">
        <v>29561</v>
      </c>
      <c r="F1678" s="293"/>
    </row>
    <row r="1679" spans="1:6" ht="30">
      <c r="A1679" s="61">
        <v>36355</v>
      </c>
      <c r="B1679" s="38" t="s">
        <v>18104</v>
      </c>
      <c r="C1679" s="61" t="s">
        <v>4025</v>
      </c>
      <c r="D1679" s="61" t="s">
        <v>4027</v>
      </c>
      <c r="E1679" s="61" t="s">
        <v>12851</v>
      </c>
      <c r="F1679" s="292"/>
    </row>
    <row r="1680" spans="1:6" ht="30">
      <c r="A1680" s="61">
        <v>36356</v>
      </c>
      <c r="B1680" s="38" t="s">
        <v>18105</v>
      </c>
      <c r="C1680" s="61" t="s">
        <v>4025</v>
      </c>
      <c r="D1680" s="61" t="s">
        <v>4027</v>
      </c>
      <c r="E1680" s="61" t="s">
        <v>27341</v>
      </c>
      <c r="F1680" s="293"/>
    </row>
    <row r="1681" spans="1:6" ht="30">
      <c r="A1681" s="61">
        <v>1932</v>
      </c>
      <c r="B1681" s="38" t="s">
        <v>18106</v>
      </c>
      <c r="C1681" s="61" t="s">
        <v>4025</v>
      </c>
      <c r="D1681" s="61" t="s">
        <v>2472</v>
      </c>
      <c r="E1681" s="61" t="s">
        <v>8307</v>
      </c>
      <c r="F1681" s="292"/>
    </row>
    <row r="1682" spans="1:6" ht="30">
      <c r="A1682" s="61">
        <v>1933</v>
      </c>
      <c r="B1682" s="38" t="s">
        <v>18107</v>
      </c>
      <c r="C1682" s="61" t="s">
        <v>4025</v>
      </c>
      <c r="D1682" s="61" t="s">
        <v>2472</v>
      </c>
      <c r="E1682" s="61" t="s">
        <v>12743</v>
      </c>
      <c r="F1682" s="293"/>
    </row>
    <row r="1683" spans="1:6" ht="30">
      <c r="A1683" s="61">
        <v>1951</v>
      </c>
      <c r="B1683" s="38" t="s">
        <v>18108</v>
      </c>
      <c r="C1683" s="61" t="s">
        <v>4025</v>
      </c>
      <c r="D1683" s="61" t="s">
        <v>2472</v>
      </c>
      <c r="E1683" s="61" t="s">
        <v>27361</v>
      </c>
      <c r="F1683" s="292"/>
    </row>
    <row r="1684" spans="1:6" ht="30">
      <c r="A1684" s="61">
        <v>1966</v>
      </c>
      <c r="B1684" s="38" t="s">
        <v>18109</v>
      </c>
      <c r="C1684" s="61" t="s">
        <v>4025</v>
      </c>
      <c r="D1684" s="61" t="s">
        <v>2472</v>
      </c>
      <c r="E1684" s="61" t="s">
        <v>29562</v>
      </c>
      <c r="F1684" s="293"/>
    </row>
    <row r="1685" spans="1:6" ht="30">
      <c r="A1685" s="61">
        <v>1952</v>
      </c>
      <c r="B1685" s="38" t="s">
        <v>18110</v>
      </c>
      <c r="C1685" s="61" t="s">
        <v>4025</v>
      </c>
      <c r="D1685" s="61" t="s">
        <v>2472</v>
      </c>
      <c r="E1685" s="61" t="s">
        <v>29563</v>
      </c>
      <c r="F1685" s="292"/>
    </row>
    <row r="1686" spans="1:6" ht="30">
      <c r="A1686" s="61">
        <v>20104</v>
      </c>
      <c r="B1686" s="38" t="s">
        <v>18111</v>
      </c>
      <c r="C1686" s="61" t="s">
        <v>4025</v>
      </c>
      <c r="D1686" s="61" t="s">
        <v>2472</v>
      </c>
      <c r="E1686" s="61" t="s">
        <v>29564</v>
      </c>
      <c r="F1686" s="293"/>
    </row>
    <row r="1687" spans="1:6" ht="30">
      <c r="A1687" s="61">
        <v>20105</v>
      </c>
      <c r="B1687" s="38" t="s">
        <v>18112</v>
      </c>
      <c r="C1687" s="61" t="s">
        <v>4025</v>
      </c>
      <c r="D1687" s="61" t="s">
        <v>2472</v>
      </c>
      <c r="E1687" s="61" t="s">
        <v>29565</v>
      </c>
      <c r="F1687" s="292"/>
    </row>
    <row r="1688" spans="1:6" ht="30">
      <c r="A1688" s="61">
        <v>1965</v>
      </c>
      <c r="B1688" s="38" t="s">
        <v>18113</v>
      </c>
      <c r="C1688" s="61" t="s">
        <v>4025</v>
      </c>
      <c r="D1688" s="61" t="s">
        <v>2472</v>
      </c>
      <c r="E1688" s="61" t="s">
        <v>23320</v>
      </c>
      <c r="F1688" s="293"/>
    </row>
    <row r="1689" spans="1:6" ht="30">
      <c r="A1689" s="61">
        <v>10765</v>
      </c>
      <c r="B1689" s="38" t="s">
        <v>18114</v>
      </c>
      <c r="C1689" s="61" t="s">
        <v>4025</v>
      </c>
      <c r="D1689" s="61" t="s">
        <v>2472</v>
      </c>
      <c r="E1689" s="61" t="s">
        <v>13818</v>
      </c>
      <c r="F1689" s="292"/>
    </row>
    <row r="1690" spans="1:6" ht="30">
      <c r="A1690" s="61">
        <v>10767</v>
      </c>
      <c r="B1690" s="38" t="s">
        <v>18115</v>
      </c>
      <c r="C1690" s="61" t="s">
        <v>4025</v>
      </c>
      <c r="D1690" s="61" t="s">
        <v>2472</v>
      </c>
      <c r="E1690" s="61" t="s">
        <v>8851</v>
      </c>
      <c r="F1690" s="293"/>
    </row>
    <row r="1691" spans="1:6" ht="30">
      <c r="A1691" s="61">
        <v>1970</v>
      </c>
      <c r="B1691" s="38" t="s">
        <v>18116</v>
      </c>
      <c r="C1691" s="61" t="s">
        <v>4025</v>
      </c>
      <c r="D1691" s="61" t="s">
        <v>2472</v>
      </c>
      <c r="E1691" s="61" t="s">
        <v>22655</v>
      </c>
      <c r="F1691" s="292"/>
    </row>
    <row r="1692" spans="1:6" ht="30">
      <c r="A1692" s="61">
        <v>1967</v>
      </c>
      <c r="B1692" s="38" t="s">
        <v>18117</v>
      </c>
      <c r="C1692" s="61" t="s">
        <v>4025</v>
      </c>
      <c r="D1692" s="61" t="s">
        <v>2472</v>
      </c>
      <c r="E1692" s="61" t="s">
        <v>8528</v>
      </c>
      <c r="F1692" s="293"/>
    </row>
    <row r="1693" spans="1:6" ht="30">
      <c r="A1693" s="61">
        <v>1968</v>
      </c>
      <c r="B1693" s="38" t="s">
        <v>18118</v>
      </c>
      <c r="C1693" s="61" t="s">
        <v>4025</v>
      </c>
      <c r="D1693" s="61" t="s">
        <v>2472</v>
      </c>
      <c r="E1693" s="61" t="s">
        <v>23475</v>
      </c>
      <c r="F1693" s="292"/>
    </row>
    <row r="1694" spans="1:6" ht="30">
      <c r="A1694" s="61">
        <v>1969</v>
      </c>
      <c r="B1694" s="38" t="s">
        <v>18119</v>
      </c>
      <c r="C1694" s="61" t="s">
        <v>4025</v>
      </c>
      <c r="D1694" s="61" t="s">
        <v>2472</v>
      </c>
      <c r="E1694" s="61" t="s">
        <v>10715</v>
      </c>
      <c r="F1694" s="293"/>
    </row>
    <row r="1695" spans="1:6" ht="30">
      <c r="A1695" s="61">
        <v>1839</v>
      </c>
      <c r="B1695" s="38" t="s">
        <v>18120</v>
      </c>
      <c r="C1695" s="61" t="s">
        <v>4025</v>
      </c>
      <c r="D1695" s="61" t="s">
        <v>4027</v>
      </c>
      <c r="E1695" s="61" t="s">
        <v>29566</v>
      </c>
      <c r="F1695" s="292"/>
    </row>
    <row r="1696" spans="1:6" ht="30">
      <c r="A1696" s="61">
        <v>1835</v>
      </c>
      <c r="B1696" s="38" t="s">
        <v>18121</v>
      </c>
      <c r="C1696" s="61" t="s">
        <v>4025</v>
      </c>
      <c r="D1696" s="61" t="s">
        <v>4027</v>
      </c>
      <c r="E1696" s="61" t="s">
        <v>29296</v>
      </c>
      <c r="F1696" s="293"/>
    </row>
    <row r="1697" spans="1:6" ht="30">
      <c r="A1697" s="61">
        <v>1823</v>
      </c>
      <c r="B1697" s="38" t="s">
        <v>18122</v>
      </c>
      <c r="C1697" s="61" t="s">
        <v>4025</v>
      </c>
      <c r="D1697" s="61" t="s">
        <v>4027</v>
      </c>
      <c r="E1697" s="61" t="s">
        <v>23642</v>
      </c>
      <c r="F1697" s="292"/>
    </row>
    <row r="1698" spans="1:6" ht="30">
      <c r="A1698" s="61">
        <v>1827</v>
      </c>
      <c r="B1698" s="38" t="s">
        <v>18123</v>
      </c>
      <c r="C1698" s="61" t="s">
        <v>4025</v>
      </c>
      <c r="D1698" s="61" t="s">
        <v>4027</v>
      </c>
      <c r="E1698" s="61" t="s">
        <v>29567</v>
      </c>
      <c r="F1698" s="293"/>
    </row>
    <row r="1699" spans="1:6" ht="30">
      <c r="A1699" s="61">
        <v>1831</v>
      </c>
      <c r="B1699" s="38" t="s">
        <v>18124</v>
      </c>
      <c r="C1699" s="61" t="s">
        <v>4025</v>
      </c>
      <c r="D1699" s="61" t="s">
        <v>4027</v>
      </c>
      <c r="E1699" s="61" t="s">
        <v>23343</v>
      </c>
      <c r="F1699" s="292"/>
    </row>
    <row r="1700" spans="1:6" ht="30">
      <c r="A1700" s="61">
        <v>1825</v>
      </c>
      <c r="B1700" s="38" t="s">
        <v>18125</v>
      </c>
      <c r="C1700" s="61" t="s">
        <v>4025</v>
      </c>
      <c r="D1700" s="61" t="s">
        <v>4027</v>
      </c>
      <c r="E1700" s="61" t="s">
        <v>28021</v>
      </c>
      <c r="F1700" s="293"/>
    </row>
    <row r="1701" spans="1:6" ht="30">
      <c r="A1701" s="61">
        <v>1828</v>
      </c>
      <c r="B1701" s="38" t="s">
        <v>18126</v>
      </c>
      <c r="C1701" s="61" t="s">
        <v>4025</v>
      </c>
      <c r="D1701" s="61" t="s">
        <v>4027</v>
      </c>
      <c r="E1701" s="61" t="s">
        <v>29568</v>
      </c>
      <c r="F1701" s="292"/>
    </row>
    <row r="1702" spans="1:6" ht="30">
      <c r="A1702" s="61">
        <v>1845</v>
      </c>
      <c r="B1702" s="38" t="s">
        <v>18127</v>
      </c>
      <c r="C1702" s="61" t="s">
        <v>4025</v>
      </c>
      <c r="D1702" s="61" t="s">
        <v>4027</v>
      </c>
      <c r="E1702" s="61" t="s">
        <v>22654</v>
      </c>
      <c r="F1702" s="293"/>
    </row>
    <row r="1703" spans="1:6" ht="30">
      <c r="A1703" s="61">
        <v>1824</v>
      </c>
      <c r="B1703" s="38" t="s">
        <v>18128</v>
      </c>
      <c r="C1703" s="61" t="s">
        <v>4025</v>
      </c>
      <c r="D1703" s="61" t="s">
        <v>4027</v>
      </c>
      <c r="E1703" s="61" t="s">
        <v>24886</v>
      </c>
      <c r="F1703" s="292"/>
    </row>
    <row r="1704" spans="1:6" ht="30">
      <c r="A1704" s="61">
        <v>1941</v>
      </c>
      <c r="B1704" s="38" t="s">
        <v>18129</v>
      </c>
      <c r="C1704" s="61" t="s">
        <v>4025</v>
      </c>
      <c r="D1704" s="61" t="s">
        <v>2472</v>
      </c>
      <c r="E1704" s="61" t="s">
        <v>23346</v>
      </c>
      <c r="F1704" s="293"/>
    </row>
    <row r="1705" spans="1:6" ht="30">
      <c r="A1705" s="61">
        <v>1940</v>
      </c>
      <c r="B1705" s="38" t="s">
        <v>18130</v>
      </c>
      <c r="C1705" s="61" t="s">
        <v>4025</v>
      </c>
      <c r="D1705" s="61" t="s">
        <v>2472</v>
      </c>
      <c r="E1705" s="61" t="s">
        <v>22439</v>
      </c>
      <c r="F1705" s="292"/>
    </row>
    <row r="1706" spans="1:6" ht="30">
      <c r="A1706" s="61">
        <v>1937</v>
      </c>
      <c r="B1706" s="38" t="s">
        <v>18131</v>
      </c>
      <c r="C1706" s="61" t="s">
        <v>4025</v>
      </c>
      <c r="D1706" s="61" t="s">
        <v>2472</v>
      </c>
      <c r="E1706" s="61" t="s">
        <v>8431</v>
      </c>
      <c r="F1706" s="293"/>
    </row>
    <row r="1707" spans="1:6" ht="30">
      <c r="A1707" s="61">
        <v>1939</v>
      </c>
      <c r="B1707" s="38" t="s">
        <v>18132</v>
      </c>
      <c r="C1707" s="61" t="s">
        <v>4025</v>
      </c>
      <c r="D1707" s="61" t="s">
        <v>2472</v>
      </c>
      <c r="E1707" s="61" t="s">
        <v>17880</v>
      </c>
      <c r="F1707" s="292"/>
    </row>
    <row r="1708" spans="1:6" ht="30">
      <c r="A1708" s="61">
        <v>1942</v>
      </c>
      <c r="B1708" s="38" t="s">
        <v>18133</v>
      </c>
      <c r="C1708" s="61" t="s">
        <v>4025</v>
      </c>
      <c r="D1708" s="61" t="s">
        <v>2472</v>
      </c>
      <c r="E1708" s="61" t="s">
        <v>14012</v>
      </c>
      <c r="F1708" s="293"/>
    </row>
    <row r="1709" spans="1:6" ht="30">
      <c r="A1709" s="61">
        <v>1938</v>
      </c>
      <c r="B1709" s="38" t="s">
        <v>18134</v>
      </c>
      <c r="C1709" s="61" t="s">
        <v>4025</v>
      </c>
      <c r="D1709" s="61" t="s">
        <v>2472</v>
      </c>
      <c r="E1709" s="61" t="s">
        <v>8327</v>
      </c>
      <c r="F1709" s="292"/>
    </row>
    <row r="1710" spans="1:6" ht="45">
      <c r="A1710" s="61">
        <v>42692</v>
      </c>
      <c r="B1710" s="38" t="s">
        <v>22649</v>
      </c>
      <c r="C1710" s="61" t="s">
        <v>4025</v>
      </c>
      <c r="D1710" s="61" t="s">
        <v>4027</v>
      </c>
      <c r="E1710" s="61" t="s">
        <v>29569</v>
      </c>
      <c r="F1710" s="293"/>
    </row>
    <row r="1711" spans="1:6" ht="45">
      <c r="A1711" s="61">
        <v>42693</v>
      </c>
      <c r="B1711" s="38" t="s">
        <v>22650</v>
      </c>
      <c r="C1711" s="61" t="s">
        <v>4025</v>
      </c>
      <c r="D1711" s="61" t="s">
        <v>4027</v>
      </c>
      <c r="E1711" s="61" t="s">
        <v>29570</v>
      </c>
      <c r="F1711" s="292"/>
    </row>
    <row r="1712" spans="1:6" ht="45">
      <c r="A1712" s="61">
        <v>42695</v>
      </c>
      <c r="B1712" s="38" t="s">
        <v>22651</v>
      </c>
      <c r="C1712" s="61" t="s">
        <v>4025</v>
      </c>
      <c r="D1712" s="61" t="s">
        <v>4027</v>
      </c>
      <c r="E1712" s="61" t="s">
        <v>29571</v>
      </c>
      <c r="F1712" s="293"/>
    </row>
    <row r="1713" spans="1:6" ht="45">
      <c r="A1713" s="61">
        <v>42694</v>
      </c>
      <c r="B1713" s="38" t="s">
        <v>22652</v>
      </c>
      <c r="C1713" s="61" t="s">
        <v>4025</v>
      </c>
      <c r="D1713" s="61" t="s">
        <v>4027</v>
      </c>
      <c r="E1713" s="61" t="s">
        <v>29572</v>
      </c>
      <c r="F1713" s="292"/>
    </row>
    <row r="1714" spans="1:6" ht="45">
      <c r="A1714" s="61">
        <v>20097</v>
      </c>
      <c r="B1714" s="38" t="s">
        <v>18135</v>
      </c>
      <c r="C1714" s="61" t="s">
        <v>4025</v>
      </c>
      <c r="D1714" s="61" t="s">
        <v>2472</v>
      </c>
      <c r="E1714" s="61" t="s">
        <v>23481</v>
      </c>
      <c r="F1714" s="293"/>
    </row>
    <row r="1715" spans="1:6" ht="45">
      <c r="A1715" s="61">
        <v>20098</v>
      </c>
      <c r="B1715" s="38" t="s">
        <v>18136</v>
      </c>
      <c r="C1715" s="61" t="s">
        <v>4025</v>
      </c>
      <c r="D1715" s="61" t="s">
        <v>2472</v>
      </c>
      <c r="E1715" s="61" t="s">
        <v>29573</v>
      </c>
      <c r="F1715" s="292"/>
    </row>
    <row r="1716" spans="1:6" ht="45">
      <c r="A1716" s="61">
        <v>20096</v>
      </c>
      <c r="B1716" s="38" t="s">
        <v>18137</v>
      </c>
      <c r="C1716" s="61" t="s">
        <v>4025</v>
      </c>
      <c r="D1716" s="61" t="s">
        <v>2472</v>
      </c>
      <c r="E1716" s="61" t="s">
        <v>29388</v>
      </c>
      <c r="F1716" s="293"/>
    </row>
    <row r="1717" spans="1:6" ht="30">
      <c r="A1717" s="61">
        <v>1964</v>
      </c>
      <c r="B1717" s="38" t="s">
        <v>18138</v>
      </c>
      <c r="C1717" s="61" t="s">
        <v>4025</v>
      </c>
      <c r="D1717" s="61" t="s">
        <v>2472</v>
      </c>
      <c r="E1717" s="61" t="s">
        <v>24884</v>
      </c>
      <c r="F1717" s="292"/>
    </row>
    <row r="1718" spans="1:6" ht="30">
      <c r="A1718" s="61">
        <v>1880</v>
      </c>
      <c r="B1718" s="38" t="s">
        <v>18139</v>
      </c>
      <c r="C1718" s="61" t="s">
        <v>4025</v>
      </c>
      <c r="D1718" s="61" t="s">
        <v>2472</v>
      </c>
      <c r="E1718" s="61" t="s">
        <v>8321</v>
      </c>
      <c r="F1718" s="293"/>
    </row>
    <row r="1719" spans="1:6" ht="30">
      <c r="A1719" s="61">
        <v>39274</v>
      </c>
      <c r="B1719" s="38" t="s">
        <v>18140</v>
      </c>
      <c r="C1719" s="61" t="s">
        <v>4025</v>
      </c>
      <c r="D1719" s="61" t="s">
        <v>2472</v>
      </c>
      <c r="E1719" s="61" t="s">
        <v>13725</v>
      </c>
      <c r="F1719" s="292"/>
    </row>
    <row r="1720" spans="1:6" ht="45">
      <c r="A1720" s="61">
        <v>2628</v>
      </c>
      <c r="B1720" s="38" t="s">
        <v>18141</v>
      </c>
      <c r="C1720" s="61" t="s">
        <v>4025</v>
      </c>
      <c r="D1720" s="61" t="s">
        <v>4027</v>
      </c>
      <c r="E1720" s="61" t="s">
        <v>25006</v>
      </c>
      <c r="F1720" s="293"/>
    </row>
    <row r="1721" spans="1:6" ht="45">
      <c r="A1721" s="61">
        <v>2622</v>
      </c>
      <c r="B1721" s="38" t="s">
        <v>18142</v>
      </c>
      <c r="C1721" s="61" t="s">
        <v>4025</v>
      </c>
      <c r="D1721" s="61" t="s">
        <v>4027</v>
      </c>
      <c r="E1721" s="61" t="s">
        <v>14465</v>
      </c>
      <c r="F1721" s="292"/>
    </row>
    <row r="1722" spans="1:6" ht="45">
      <c r="A1722" s="61">
        <v>2623</v>
      </c>
      <c r="B1722" s="38" t="s">
        <v>18143</v>
      </c>
      <c r="C1722" s="61" t="s">
        <v>4025</v>
      </c>
      <c r="D1722" s="61" t="s">
        <v>4027</v>
      </c>
      <c r="E1722" s="61" t="s">
        <v>13773</v>
      </c>
      <c r="F1722" s="293"/>
    </row>
    <row r="1723" spans="1:6" ht="45">
      <c r="A1723" s="61">
        <v>2624</v>
      </c>
      <c r="B1723" s="38" t="s">
        <v>18144</v>
      </c>
      <c r="C1723" s="61" t="s">
        <v>4025</v>
      </c>
      <c r="D1723" s="61" t="s">
        <v>4027</v>
      </c>
      <c r="E1723" s="61" t="s">
        <v>10615</v>
      </c>
      <c r="F1723" s="292"/>
    </row>
    <row r="1724" spans="1:6" ht="45">
      <c r="A1724" s="61">
        <v>2625</v>
      </c>
      <c r="B1724" s="38" t="s">
        <v>18145</v>
      </c>
      <c r="C1724" s="61" t="s">
        <v>4025</v>
      </c>
      <c r="D1724" s="61" t="s">
        <v>4027</v>
      </c>
      <c r="E1724" s="61" t="s">
        <v>25002</v>
      </c>
      <c r="F1724" s="293"/>
    </row>
    <row r="1725" spans="1:6" ht="45">
      <c r="A1725" s="61">
        <v>2626</v>
      </c>
      <c r="B1725" s="38" t="s">
        <v>18147</v>
      </c>
      <c r="C1725" s="61" t="s">
        <v>4025</v>
      </c>
      <c r="D1725" s="61" t="s">
        <v>4027</v>
      </c>
      <c r="E1725" s="61" t="s">
        <v>24365</v>
      </c>
      <c r="F1725" s="292"/>
    </row>
    <row r="1726" spans="1:6" ht="45">
      <c r="A1726" s="61">
        <v>2630</v>
      </c>
      <c r="B1726" s="38" t="s">
        <v>18148</v>
      </c>
      <c r="C1726" s="61" t="s">
        <v>4025</v>
      </c>
      <c r="D1726" s="61" t="s">
        <v>4027</v>
      </c>
      <c r="E1726" s="61" t="s">
        <v>25007</v>
      </c>
      <c r="F1726" s="293"/>
    </row>
    <row r="1727" spans="1:6" ht="45">
      <c r="A1727" s="61">
        <v>2627</v>
      </c>
      <c r="B1727" s="38" t="s">
        <v>18149</v>
      </c>
      <c r="C1727" s="61" t="s">
        <v>4025</v>
      </c>
      <c r="D1727" s="61" t="s">
        <v>4027</v>
      </c>
      <c r="E1727" s="61" t="s">
        <v>25008</v>
      </c>
      <c r="F1727" s="292"/>
    </row>
    <row r="1728" spans="1:6" ht="45">
      <c r="A1728" s="61">
        <v>2629</v>
      </c>
      <c r="B1728" s="38" t="s">
        <v>18150</v>
      </c>
      <c r="C1728" s="61" t="s">
        <v>4025</v>
      </c>
      <c r="D1728" s="61" t="s">
        <v>4027</v>
      </c>
      <c r="E1728" s="61" t="s">
        <v>24325</v>
      </c>
      <c r="F1728" s="293"/>
    </row>
    <row r="1729" spans="1:6" ht="30">
      <c r="A1729" s="61">
        <v>12033</v>
      </c>
      <c r="B1729" s="38" t="s">
        <v>18151</v>
      </c>
      <c r="C1729" s="61" t="s">
        <v>4025</v>
      </c>
      <c r="D1729" s="61" t="s">
        <v>2472</v>
      </c>
      <c r="E1729" s="61" t="s">
        <v>13784</v>
      </c>
      <c r="F1729" s="292"/>
    </row>
    <row r="1730" spans="1:6" ht="30">
      <c r="A1730" s="61">
        <v>40408</v>
      </c>
      <c r="B1730" s="38" t="s">
        <v>18152</v>
      </c>
      <c r="C1730" s="61" t="s">
        <v>4025</v>
      </c>
      <c r="D1730" s="61" t="s">
        <v>2472</v>
      </c>
      <c r="E1730" s="61" t="s">
        <v>26637</v>
      </c>
      <c r="F1730" s="293"/>
    </row>
    <row r="1731" spans="1:6" ht="30">
      <c r="A1731" s="61">
        <v>40409</v>
      </c>
      <c r="B1731" s="38" t="s">
        <v>18154</v>
      </c>
      <c r="C1731" s="61" t="s">
        <v>4025</v>
      </c>
      <c r="D1731" s="61" t="s">
        <v>2472</v>
      </c>
      <c r="E1731" s="61" t="s">
        <v>7721</v>
      </c>
      <c r="F1731" s="292"/>
    </row>
    <row r="1732" spans="1:6" ht="30">
      <c r="A1732" s="61">
        <v>39276</v>
      </c>
      <c r="B1732" s="38" t="s">
        <v>18155</v>
      </c>
      <c r="C1732" s="61" t="s">
        <v>4025</v>
      </c>
      <c r="D1732" s="61" t="s">
        <v>2472</v>
      </c>
      <c r="E1732" s="61" t="s">
        <v>8132</v>
      </c>
      <c r="F1732" s="293"/>
    </row>
    <row r="1733" spans="1:6" ht="30">
      <c r="A1733" s="61">
        <v>39277</v>
      </c>
      <c r="B1733" s="38" t="s">
        <v>18157</v>
      </c>
      <c r="C1733" s="61" t="s">
        <v>4025</v>
      </c>
      <c r="D1733" s="61" t="s">
        <v>2472</v>
      </c>
      <c r="E1733" s="61" t="s">
        <v>23608</v>
      </c>
      <c r="F1733" s="292"/>
    </row>
    <row r="1734" spans="1:6" ht="30">
      <c r="A1734" s="61">
        <v>12034</v>
      </c>
      <c r="B1734" s="38" t="s">
        <v>18158</v>
      </c>
      <c r="C1734" s="61" t="s">
        <v>4025</v>
      </c>
      <c r="D1734" s="61" t="s">
        <v>2472</v>
      </c>
      <c r="E1734" s="61" t="s">
        <v>18064</v>
      </c>
      <c r="F1734" s="293"/>
    </row>
    <row r="1735" spans="1:6" ht="30">
      <c r="A1735" s="61">
        <v>39879</v>
      </c>
      <c r="B1735" s="38" t="s">
        <v>18159</v>
      </c>
      <c r="C1735" s="61" t="s">
        <v>4025</v>
      </c>
      <c r="D1735" s="61" t="s">
        <v>4027</v>
      </c>
      <c r="E1735" s="61" t="s">
        <v>13774</v>
      </c>
      <c r="F1735" s="292"/>
    </row>
    <row r="1736" spans="1:6" ht="30">
      <c r="A1736" s="61">
        <v>39880</v>
      </c>
      <c r="B1736" s="38" t="s">
        <v>18160</v>
      </c>
      <c r="C1736" s="61" t="s">
        <v>4025</v>
      </c>
      <c r="D1736" s="61" t="s">
        <v>4027</v>
      </c>
      <c r="E1736" s="61" t="s">
        <v>13065</v>
      </c>
      <c r="F1736" s="293"/>
    </row>
    <row r="1737" spans="1:6" ht="30">
      <c r="A1737" s="61">
        <v>39881</v>
      </c>
      <c r="B1737" s="38" t="s">
        <v>18161</v>
      </c>
      <c r="C1737" s="61" t="s">
        <v>4025</v>
      </c>
      <c r="D1737" s="61" t="s">
        <v>4027</v>
      </c>
      <c r="E1737" s="61" t="s">
        <v>24338</v>
      </c>
      <c r="F1737" s="292"/>
    </row>
    <row r="1738" spans="1:6" ht="30">
      <c r="A1738" s="61">
        <v>39882</v>
      </c>
      <c r="B1738" s="38" t="s">
        <v>18162</v>
      </c>
      <c r="C1738" s="61" t="s">
        <v>4025</v>
      </c>
      <c r="D1738" s="61" t="s">
        <v>4027</v>
      </c>
      <c r="E1738" s="61" t="s">
        <v>23648</v>
      </c>
      <c r="F1738" s="293"/>
    </row>
    <row r="1739" spans="1:6" ht="30">
      <c r="A1739" s="61">
        <v>39883</v>
      </c>
      <c r="B1739" s="38" t="s">
        <v>18163</v>
      </c>
      <c r="C1739" s="61" t="s">
        <v>4025</v>
      </c>
      <c r="D1739" s="61" t="s">
        <v>4027</v>
      </c>
      <c r="E1739" s="61" t="s">
        <v>28351</v>
      </c>
      <c r="F1739" s="292"/>
    </row>
    <row r="1740" spans="1:6" ht="30">
      <c r="A1740" s="61">
        <v>39884</v>
      </c>
      <c r="B1740" s="38" t="s">
        <v>18164</v>
      </c>
      <c r="C1740" s="61" t="s">
        <v>4025</v>
      </c>
      <c r="D1740" s="61" t="s">
        <v>4027</v>
      </c>
      <c r="E1740" s="61" t="s">
        <v>24628</v>
      </c>
      <c r="F1740" s="293"/>
    </row>
    <row r="1741" spans="1:6" ht="30">
      <c r="A1741" s="61">
        <v>39885</v>
      </c>
      <c r="B1741" s="38" t="s">
        <v>18165</v>
      </c>
      <c r="C1741" s="61" t="s">
        <v>4025</v>
      </c>
      <c r="D1741" s="61" t="s">
        <v>4027</v>
      </c>
      <c r="E1741" s="61" t="s">
        <v>29574</v>
      </c>
      <c r="F1741" s="292"/>
    </row>
    <row r="1742" spans="1:6" ht="30">
      <c r="A1742" s="61">
        <v>1777</v>
      </c>
      <c r="B1742" s="38" t="s">
        <v>18166</v>
      </c>
      <c r="C1742" s="61" t="s">
        <v>4025</v>
      </c>
      <c r="D1742" s="61" t="s">
        <v>2472</v>
      </c>
      <c r="E1742" s="61" t="s">
        <v>29575</v>
      </c>
      <c r="F1742" s="293"/>
    </row>
    <row r="1743" spans="1:6" ht="30">
      <c r="A1743" s="61">
        <v>1819</v>
      </c>
      <c r="B1743" s="38" t="s">
        <v>18167</v>
      </c>
      <c r="C1743" s="61" t="s">
        <v>4025</v>
      </c>
      <c r="D1743" s="61" t="s">
        <v>2472</v>
      </c>
      <c r="E1743" s="61" t="s">
        <v>29576</v>
      </c>
      <c r="F1743" s="292"/>
    </row>
    <row r="1744" spans="1:6" ht="30">
      <c r="A1744" s="61">
        <v>1775</v>
      </c>
      <c r="B1744" s="38" t="s">
        <v>18168</v>
      </c>
      <c r="C1744" s="61" t="s">
        <v>4025</v>
      </c>
      <c r="D1744" s="61" t="s">
        <v>2472</v>
      </c>
      <c r="E1744" s="61" t="s">
        <v>13769</v>
      </c>
      <c r="F1744" s="293"/>
    </row>
    <row r="1745" spans="1:6" ht="30">
      <c r="A1745" s="61">
        <v>1776</v>
      </c>
      <c r="B1745" s="38" t="s">
        <v>18169</v>
      </c>
      <c r="C1745" s="61" t="s">
        <v>4025</v>
      </c>
      <c r="D1745" s="61" t="s">
        <v>2472</v>
      </c>
      <c r="E1745" s="61" t="s">
        <v>29577</v>
      </c>
      <c r="F1745" s="292"/>
    </row>
    <row r="1746" spans="1:6" ht="30">
      <c r="A1746" s="61">
        <v>1778</v>
      </c>
      <c r="B1746" s="38" t="s">
        <v>18170</v>
      </c>
      <c r="C1746" s="61" t="s">
        <v>4025</v>
      </c>
      <c r="D1746" s="61" t="s">
        <v>2472</v>
      </c>
      <c r="E1746" s="61" t="s">
        <v>29578</v>
      </c>
      <c r="F1746" s="293"/>
    </row>
    <row r="1747" spans="1:6" ht="30">
      <c r="A1747" s="61">
        <v>1818</v>
      </c>
      <c r="B1747" s="38" t="s">
        <v>18171</v>
      </c>
      <c r="C1747" s="61" t="s">
        <v>4025</v>
      </c>
      <c r="D1747" s="61" t="s">
        <v>2472</v>
      </c>
      <c r="E1747" s="61" t="s">
        <v>25471</v>
      </c>
      <c r="F1747" s="292"/>
    </row>
    <row r="1748" spans="1:6" ht="30">
      <c r="A1748" s="61">
        <v>1820</v>
      </c>
      <c r="B1748" s="38" t="s">
        <v>18172</v>
      </c>
      <c r="C1748" s="61" t="s">
        <v>4025</v>
      </c>
      <c r="D1748" s="61" t="s">
        <v>2472</v>
      </c>
      <c r="E1748" s="61" t="s">
        <v>24642</v>
      </c>
      <c r="F1748" s="293"/>
    </row>
    <row r="1749" spans="1:6" ht="30">
      <c r="A1749" s="61">
        <v>1779</v>
      </c>
      <c r="B1749" s="38" t="s">
        <v>18173</v>
      </c>
      <c r="C1749" s="61" t="s">
        <v>4025</v>
      </c>
      <c r="D1749" s="61" t="s">
        <v>2472</v>
      </c>
      <c r="E1749" s="61" t="s">
        <v>29579</v>
      </c>
      <c r="F1749" s="292"/>
    </row>
    <row r="1750" spans="1:6" ht="30">
      <c r="A1750" s="61">
        <v>1780</v>
      </c>
      <c r="B1750" s="38" t="s">
        <v>18174</v>
      </c>
      <c r="C1750" s="61" t="s">
        <v>4025</v>
      </c>
      <c r="D1750" s="61" t="s">
        <v>2472</v>
      </c>
      <c r="E1750" s="61" t="s">
        <v>29580</v>
      </c>
      <c r="F1750" s="293"/>
    </row>
    <row r="1751" spans="1:6" ht="30">
      <c r="A1751" s="61">
        <v>1783</v>
      </c>
      <c r="B1751" s="38" t="s">
        <v>18175</v>
      </c>
      <c r="C1751" s="61" t="s">
        <v>4025</v>
      </c>
      <c r="D1751" s="61" t="s">
        <v>2472</v>
      </c>
      <c r="E1751" s="61" t="s">
        <v>29581</v>
      </c>
      <c r="F1751" s="292"/>
    </row>
    <row r="1752" spans="1:6" ht="30">
      <c r="A1752" s="61">
        <v>1782</v>
      </c>
      <c r="B1752" s="38" t="s">
        <v>18176</v>
      </c>
      <c r="C1752" s="61" t="s">
        <v>4025</v>
      </c>
      <c r="D1752" s="61" t="s">
        <v>2472</v>
      </c>
      <c r="E1752" s="61" t="s">
        <v>22460</v>
      </c>
      <c r="F1752" s="293"/>
    </row>
    <row r="1753" spans="1:6" ht="30">
      <c r="A1753" s="61">
        <v>1817</v>
      </c>
      <c r="B1753" s="38" t="s">
        <v>18177</v>
      </c>
      <c r="C1753" s="61" t="s">
        <v>4025</v>
      </c>
      <c r="D1753" s="61" t="s">
        <v>2472</v>
      </c>
      <c r="E1753" s="61" t="s">
        <v>10921</v>
      </c>
      <c r="F1753" s="292"/>
    </row>
    <row r="1754" spans="1:6" ht="30">
      <c r="A1754" s="61">
        <v>1781</v>
      </c>
      <c r="B1754" s="38" t="s">
        <v>18178</v>
      </c>
      <c r="C1754" s="61" t="s">
        <v>4025</v>
      </c>
      <c r="D1754" s="61" t="s">
        <v>2472</v>
      </c>
      <c r="E1754" s="61" t="s">
        <v>22402</v>
      </c>
      <c r="F1754" s="293"/>
    </row>
    <row r="1755" spans="1:6" ht="30">
      <c r="A1755" s="61">
        <v>1784</v>
      </c>
      <c r="B1755" s="38" t="s">
        <v>18179</v>
      </c>
      <c r="C1755" s="61" t="s">
        <v>4025</v>
      </c>
      <c r="D1755" s="61" t="s">
        <v>2472</v>
      </c>
      <c r="E1755" s="61" t="s">
        <v>29582</v>
      </c>
      <c r="F1755" s="292"/>
    </row>
    <row r="1756" spans="1:6" ht="30">
      <c r="A1756" s="61">
        <v>1810</v>
      </c>
      <c r="B1756" s="38" t="s">
        <v>18180</v>
      </c>
      <c r="C1756" s="61" t="s">
        <v>4025</v>
      </c>
      <c r="D1756" s="61" t="s">
        <v>2472</v>
      </c>
      <c r="E1756" s="61" t="s">
        <v>29583</v>
      </c>
      <c r="F1756" s="293"/>
    </row>
    <row r="1757" spans="1:6" ht="30">
      <c r="A1757" s="61">
        <v>1811</v>
      </c>
      <c r="B1757" s="38" t="s">
        <v>18181</v>
      </c>
      <c r="C1757" s="61" t="s">
        <v>4025</v>
      </c>
      <c r="D1757" s="61" t="s">
        <v>2472</v>
      </c>
      <c r="E1757" s="61" t="s">
        <v>29584</v>
      </c>
      <c r="F1757" s="292"/>
    </row>
    <row r="1758" spans="1:6" ht="30">
      <c r="A1758" s="61">
        <v>1812</v>
      </c>
      <c r="B1758" s="38" t="s">
        <v>18182</v>
      </c>
      <c r="C1758" s="61" t="s">
        <v>4025</v>
      </c>
      <c r="D1758" s="61" t="s">
        <v>2472</v>
      </c>
      <c r="E1758" s="61" t="s">
        <v>29585</v>
      </c>
      <c r="F1758" s="293"/>
    </row>
    <row r="1759" spans="1:6" ht="30">
      <c r="A1759" s="61">
        <v>40386</v>
      </c>
      <c r="B1759" s="38" t="s">
        <v>18183</v>
      </c>
      <c r="C1759" s="61" t="s">
        <v>4025</v>
      </c>
      <c r="D1759" s="61" t="s">
        <v>2472</v>
      </c>
      <c r="E1759" s="61" t="s">
        <v>24527</v>
      </c>
      <c r="F1759" s="292"/>
    </row>
    <row r="1760" spans="1:6" ht="30">
      <c r="A1760" s="61">
        <v>40384</v>
      </c>
      <c r="B1760" s="38" t="s">
        <v>18184</v>
      </c>
      <c r="C1760" s="61" t="s">
        <v>4025</v>
      </c>
      <c r="D1760" s="61" t="s">
        <v>2472</v>
      </c>
      <c r="E1760" s="61" t="s">
        <v>29586</v>
      </c>
      <c r="F1760" s="293"/>
    </row>
    <row r="1761" spans="1:6" ht="30">
      <c r="A1761" s="61">
        <v>40379</v>
      </c>
      <c r="B1761" s="38" t="s">
        <v>18185</v>
      </c>
      <c r="C1761" s="61" t="s">
        <v>4025</v>
      </c>
      <c r="D1761" s="61" t="s">
        <v>2472</v>
      </c>
      <c r="E1761" s="61" t="s">
        <v>7523</v>
      </c>
      <c r="F1761" s="292"/>
    </row>
    <row r="1762" spans="1:6" ht="30">
      <c r="A1762" s="61">
        <v>40423</v>
      </c>
      <c r="B1762" s="38" t="s">
        <v>18186</v>
      </c>
      <c r="C1762" s="61" t="s">
        <v>4025</v>
      </c>
      <c r="D1762" s="61" t="s">
        <v>2472</v>
      </c>
      <c r="E1762" s="61" t="s">
        <v>28234</v>
      </c>
      <c r="F1762" s="293"/>
    </row>
    <row r="1763" spans="1:6" ht="30">
      <c r="A1763" s="61">
        <v>40389</v>
      </c>
      <c r="B1763" s="38" t="s">
        <v>18187</v>
      </c>
      <c r="C1763" s="61" t="s">
        <v>4025</v>
      </c>
      <c r="D1763" s="61" t="s">
        <v>2472</v>
      </c>
      <c r="E1763" s="61" t="s">
        <v>29587</v>
      </c>
      <c r="F1763" s="292"/>
    </row>
    <row r="1764" spans="1:6" ht="30">
      <c r="A1764" s="61">
        <v>40388</v>
      </c>
      <c r="B1764" s="38" t="s">
        <v>18188</v>
      </c>
      <c r="C1764" s="61" t="s">
        <v>4025</v>
      </c>
      <c r="D1764" s="61" t="s">
        <v>2472</v>
      </c>
      <c r="E1764" s="61" t="s">
        <v>29588</v>
      </c>
      <c r="F1764" s="293"/>
    </row>
    <row r="1765" spans="1:6" ht="30">
      <c r="A1765" s="61">
        <v>40381</v>
      </c>
      <c r="B1765" s="38" t="s">
        <v>18189</v>
      </c>
      <c r="C1765" s="61" t="s">
        <v>4025</v>
      </c>
      <c r="D1765" s="61" t="s">
        <v>2472</v>
      </c>
      <c r="E1765" s="61" t="s">
        <v>27358</v>
      </c>
      <c r="F1765" s="292"/>
    </row>
    <row r="1766" spans="1:6" ht="30">
      <c r="A1766" s="61">
        <v>40391</v>
      </c>
      <c r="B1766" s="38" t="s">
        <v>18191</v>
      </c>
      <c r="C1766" s="61" t="s">
        <v>4025</v>
      </c>
      <c r="D1766" s="61" t="s">
        <v>2472</v>
      </c>
      <c r="E1766" s="61" t="s">
        <v>29589</v>
      </c>
      <c r="F1766" s="293"/>
    </row>
    <row r="1767" spans="1:6" ht="30">
      <c r="A1767" s="61">
        <v>40414</v>
      </c>
      <c r="B1767" s="38" t="s">
        <v>18192</v>
      </c>
      <c r="C1767" s="61" t="s">
        <v>4025</v>
      </c>
      <c r="D1767" s="61" t="s">
        <v>4027</v>
      </c>
      <c r="E1767" s="61" t="s">
        <v>13967</v>
      </c>
      <c r="F1767" s="292"/>
    </row>
    <row r="1768" spans="1:6" ht="30">
      <c r="A1768" s="61">
        <v>40416</v>
      </c>
      <c r="B1768" s="38" t="s">
        <v>18193</v>
      </c>
      <c r="C1768" s="61" t="s">
        <v>4025</v>
      </c>
      <c r="D1768" s="61" t="s">
        <v>4027</v>
      </c>
      <c r="E1768" s="61" t="s">
        <v>13969</v>
      </c>
      <c r="F1768" s="293"/>
    </row>
    <row r="1769" spans="1:6" ht="30">
      <c r="A1769" s="61">
        <v>40418</v>
      </c>
      <c r="B1769" s="38" t="s">
        <v>18194</v>
      </c>
      <c r="C1769" s="61" t="s">
        <v>4025</v>
      </c>
      <c r="D1769" s="61" t="s">
        <v>4027</v>
      </c>
      <c r="E1769" s="61" t="s">
        <v>13747</v>
      </c>
      <c r="F1769" s="292"/>
    </row>
    <row r="1770" spans="1:6" ht="45">
      <c r="A1770" s="61">
        <v>2615</v>
      </c>
      <c r="B1770" s="38" t="s">
        <v>18195</v>
      </c>
      <c r="C1770" s="61" t="s">
        <v>4025</v>
      </c>
      <c r="D1770" s="61" t="s">
        <v>4027</v>
      </c>
      <c r="E1770" s="61" t="s">
        <v>25012</v>
      </c>
      <c r="F1770" s="293"/>
    </row>
    <row r="1771" spans="1:6" ht="45">
      <c r="A1771" s="61">
        <v>2635</v>
      </c>
      <c r="B1771" s="38" t="s">
        <v>18196</v>
      </c>
      <c r="C1771" s="61" t="s">
        <v>4025</v>
      </c>
      <c r="D1771" s="61" t="s">
        <v>4027</v>
      </c>
      <c r="E1771" s="61" t="s">
        <v>22037</v>
      </c>
      <c r="F1771" s="292"/>
    </row>
    <row r="1772" spans="1:6" ht="45">
      <c r="A1772" s="61">
        <v>2609</v>
      </c>
      <c r="B1772" s="38" t="s">
        <v>18197</v>
      </c>
      <c r="C1772" s="61" t="s">
        <v>4025</v>
      </c>
      <c r="D1772" s="61" t="s">
        <v>4027</v>
      </c>
      <c r="E1772" s="61" t="s">
        <v>22674</v>
      </c>
      <c r="F1772" s="293"/>
    </row>
    <row r="1773" spans="1:6" ht="45">
      <c r="A1773" s="61">
        <v>2634</v>
      </c>
      <c r="B1773" s="38" t="s">
        <v>18198</v>
      </c>
      <c r="C1773" s="61" t="s">
        <v>4025</v>
      </c>
      <c r="D1773" s="61" t="s">
        <v>4027</v>
      </c>
      <c r="E1773" s="61" t="s">
        <v>24371</v>
      </c>
      <c r="F1773" s="292"/>
    </row>
    <row r="1774" spans="1:6" ht="45">
      <c r="A1774" s="61">
        <v>2611</v>
      </c>
      <c r="B1774" s="38" t="s">
        <v>18199</v>
      </c>
      <c r="C1774" s="61" t="s">
        <v>4025</v>
      </c>
      <c r="D1774" s="61" t="s">
        <v>4027</v>
      </c>
      <c r="E1774" s="61" t="s">
        <v>22412</v>
      </c>
      <c r="F1774" s="293"/>
    </row>
    <row r="1775" spans="1:6" ht="45">
      <c r="A1775" s="61">
        <v>2612</v>
      </c>
      <c r="B1775" s="38" t="s">
        <v>18200</v>
      </c>
      <c r="C1775" s="61" t="s">
        <v>4025</v>
      </c>
      <c r="D1775" s="61" t="s">
        <v>4027</v>
      </c>
      <c r="E1775" s="61" t="s">
        <v>25013</v>
      </c>
      <c r="F1775" s="292"/>
    </row>
    <row r="1776" spans="1:6" ht="45">
      <c r="A1776" s="61">
        <v>2613</v>
      </c>
      <c r="B1776" s="38" t="s">
        <v>18201</v>
      </c>
      <c r="C1776" s="61" t="s">
        <v>4025</v>
      </c>
      <c r="D1776" s="61" t="s">
        <v>4027</v>
      </c>
      <c r="E1776" s="61" t="s">
        <v>25014</v>
      </c>
      <c r="F1776" s="293"/>
    </row>
    <row r="1777" spans="1:6" ht="45">
      <c r="A1777" s="61">
        <v>2614</v>
      </c>
      <c r="B1777" s="38" t="s">
        <v>18202</v>
      </c>
      <c r="C1777" s="61" t="s">
        <v>4025</v>
      </c>
      <c r="D1777" s="61" t="s">
        <v>4027</v>
      </c>
      <c r="E1777" s="61" t="s">
        <v>25015</v>
      </c>
      <c r="F1777" s="292"/>
    </row>
    <row r="1778" spans="1:6" ht="30">
      <c r="A1778" s="61">
        <v>34359</v>
      </c>
      <c r="B1778" s="38" t="s">
        <v>18203</v>
      </c>
      <c r="C1778" s="61" t="s">
        <v>4025</v>
      </c>
      <c r="D1778" s="61" t="s">
        <v>2472</v>
      </c>
      <c r="E1778" s="61" t="s">
        <v>8358</v>
      </c>
      <c r="F1778" s="293"/>
    </row>
    <row r="1779" spans="1:6" ht="30">
      <c r="A1779" s="61">
        <v>1789</v>
      </c>
      <c r="B1779" s="38" t="s">
        <v>18204</v>
      </c>
      <c r="C1779" s="61" t="s">
        <v>4025</v>
      </c>
      <c r="D1779" s="61" t="s">
        <v>2472</v>
      </c>
      <c r="E1779" s="61" t="s">
        <v>29211</v>
      </c>
      <c r="F1779" s="292"/>
    </row>
    <row r="1780" spans="1:6" ht="30">
      <c r="A1780" s="61">
        <v>1788</v>
      </c>
      <c r="B1780" s="38" t="s">
        <v>18205</v>
      </c>
      <c r="C1780" s="61" t="s">
        <v>4025</v>
      </c>
      <c r="D1780" s="61" t="s">
        <v>2472</v>
      </c>
      <c r="E1780" s="61" t="s">
        <v>29590</v>
      </c>
      <c r="F1780" s="293"/>
    </row>
    <row r="1781" spans="1:6" ht="30">
      <c r="A1781" s="61">
        <v>1786</v>
      </c>
      <c r="B1781" s="38" t="s">
        <v>18206</v>
      </c>
      <c r="C1781" s="61" t="s">
        <v>4025</v>
      </c>
      <c r="D1781" s="61" t="s">
        <v>2472</v>
      </c>
      <c r="E1781" s="61" t="s">
        <v>20923</v>
      </c>
      <c r="F1781" s="292"/>
    </row>
    <row r="1782" spans="1:6" ht="30">
      <c r="A1782" s="61">
        <v>1787</v>
      </c>
      <c r="B1782" s="38" t="s">
        <v>18207</v>
      </c>
      <c r="C1782" s="61" t="s">
        <v>4025</v>
      </c>
      <c r="D1782" s="61" t="s">
        <v>2472</v>
      </c>
      <c r="E1782" s="61" t="s">
        <v>24793</v>
      </c>
      <c r="F1782" s="293"/>
    </row>
    <row r="1783" spans="1:6" ht="30">
      <c r="A1783" s="61">
        <v>1791</v>
      </c>
      <c r="B1783" s="38" t="s">
        <v>18208</v>
      </c>
      <c r="C1783" s="61" t="s">
        <v>4025</v>
      </c>
      <c r="D1783" s="61" t="s">
        <v>2472</v>
      </c>
      <c r="E1783" s="61" t="s">
        <v>29591</v>
      </c>
      <c r="F1783" s="292"/>
    </row>
    <row r="1784" spans="1:6" ht="30">
      <c r="A1784" s="61">
        <v>1790</v>
      </c>
      <c r="B1784" s="38" t="s">
        <v>18209</v>
      </c>
      <c r="C1784" s="61" t="s">
        <v>4025</v>
      </c>
      <c r="D1784" s="61" t="s">
        <v>2472</v>
      </c>
      <c r="E1784" s="61" t="s">
        <v>29592</v>
      </c>
      <c r="F1784" s="293"/>
    </row>
    <row r="1785" spans="1:6" ht="30">
      <c r="A1785" s="61">
        <v>1813</v>
      </c>
      <c r="B1785" s="38" t="s">
        <v>18210</v>
      </c>
      <c r="C1785" s="61" t="s">
        <v>4025</v>
      </c>
      <c r="D1785" s="61" t="s">
        <v>2472</v>
      </c>
      <c r="E1785" s="61" t="s">
        <v>13739</v>
      </c>
      <c r="F1785" s="292"/>
    </row>
    <row r="1786" spans="1:6" ht="30">
      <c r="A1786" s="61">
        <v>1792</v>
      </c>
      <c r="B1786" s="38" t="s">
        <v>18211</v>
      </c>
      <c r="C1786" s="61" t="s">
        <v>4025</v>
      </c>
      <c r="D1786" s="61" t="s">
        <v>2472</v>
      </c>
      <c r="E1786" s="61" t="s">
        <v>29593</v>
      </c>
      <c r="F1786" s="293"/>
    </row>
    <row r="1787" spans="1:6" ht="30">
      <c r="A1787" s="61">
        <v>1793</v>
      </c>
      <c r="B1787" s="38" t="s">
        <v>18212</v>
      </c>
      <c r="C1787" s="61" t="s">
        <v>4025</v>
      </c>
      <c r="D1787" s="61" t="s">
        <v>2472</v>
      </c>
      <c r="E1787" s="61" t="s">
        <v>29594</v>
      </c>
      <c r="F1787" s="292"/>
    </row>
    <row r="1788" spans="1:6" ht="30">
      <c r="A1788" s="61">
        <v>1809</v>
      </c>
      <c r="B1788" s="38" t="s">
        <v>18213</v>
      </c>
      <c r="C1788" s="61" t="s">
        <v>4025</v>
      </c>
      <c r="D1788" s="61" t="s">
        <v>2472</v>
      </c>
      <c r="E1788" s="61" t="s">
        <v>28356</v>
      </c>
      <c r="F1788" s="293"/>
    </row>
    <row r="1789" spans="1:6" ht="30">
      <c r="A1789" s="61">
        <v>1814</v>
      </c>
      <c r="B1789" s="38" t="s">
        <v>18214</v>
      </c>
      <c r="C1789" s="61" t="s">
        <v>4025</v>
      </c>
      <c r="D1789" s="61" t="s">
        <v>2472</v>
      </c>
      <c r="E1789" s="61" t="s">
        <v>28918</v>
      </c>
      <c r="F1789" s="292"/>
    </row>
    <row r="1790" spans="1:6" ht="30">
      <c r="A1790" s="61">
        <v>1803</v>
      </c>
      <c r="B1790" s="38" t="s">
        <v>18215</v>
      </c>
      <c r="C1790" s="61" t="s">
        <v>4025</v>
      </c>
      <c r="D1790" s="61" t="s">
        <v>2472</v>
      </c>
      <c r="E1790" s="61" t="s">
        <v>23989</v>
      </c>
      <c r="F1790" s="293"/>
    </row>
    <row r="1791" spans="1:6" ht="30">
      <c r="A1791" s="61">
        <v>1805</v>
      </c>
      <c r="B1791" s="38" t="s">
        <v>18216</v>
      </c>
      <c r="C1791" s="61" t="s">
        <v>4025</v>
      </c>
      <c r="D1791" s="61" t="s">
        <v>2472</v>
      </c>
      <c r="E1791" s="61" t="s">
        <v>22131</v>
      </c>
      <c r="F1791" s="292"/>
    </row>
    <row r="1792" spans="1:6" ht="30">
      <c r="A1792" s="61">
        <v>1821</v>
      </c>
      <c r="B1792" s="38" t="s">
        <v>18217</v>
      </c>
      <c r="C1792" s="61" t="s">
        <v>4025</v>
      </c>
      <c r="D1792" s="61" t="s">
        <v>2472</v>
      </c>
      <c r="E1792" s="61" t="s">
        <v>29595</v>
      </c>
      <c r="F1792" s="293"/>
    </row>
    <row r="1793" spans="1:6" ht="30">
      <c r="A1793" s="61">
        <v>1806</v>
      </c>
      <c r="B1793" s="38" t="s">
        <v>18218</v>
      </c>
      <c r="C1793" s="61" t="s">
        <v>4025</v>
      </c>
      <c r="D1793" s="61" t="s">
        <v>2472</v>
      </c>
      <c r="E1793" s="61" t="s">
        <v>23847</v>
      </c>
      <c r="F1793" s="292"/>
    </row>
    <row r="1794" spans="1:6" ht="30">
      <c r="A1794" s="61">
        <v>1804</v>
      </c>
      <c r="B1794" s="38" t="s">
        <v>18219</v>
      </c>
      <c r="C1794" s="61" t="s">
        <v>4025</v>
      </c>
      <c r="D1794" s="61" t="s">
        <v>2472</v>
      </c>
      <c r="E1794" s="61" t="s">
        <v>27435</v>
      </c>
      <c r="F1794" s="293"/>
    </row>
    <row r="1795" spans="1:6" ht="30">
      <c r="A1795" s="61">
        <v>1807</v>
      </c>
      <c r="B1795" s="38" t="s">
        <v>18220</v>
      </c>
      <c r="C1795" s="61" t="s">
        <v>4025</v>
      </c>
      <c r="D1795" s="61" t="s">
        <v>2472</v>
      </c>
      <c r="E1795" s="61" t="s">
        <v>29596</v>
      </c>
      <c r="F1795" s="292"/>
    </row>
    <row r="1796" spans="1:6" ht="30">
      <c r="A1796" s="61">
        <v>1808</v>
      </c>
      <c r="B1796" s="38" t="s">
        <v>18221</v>
      </c>
      <c r="C1796" s="61" t="s">
        <v>4025</v>
      </c>
      <c r="D1796" s="61" t="s">
        <v>2472</v>
      </c>
      <c r="E1796" s="61" t="s">
        <v>29597</v>
      </c>
      <c r="F1796" s="293"/>
    </row>
    <row r="1797" spans="1:6" ht="30">
      <c r="A1797" s="61">
        <v>1797</v>
      </c>
      <c r="B1797" s="38" t="s">
        <v>18222</v>
      </c>
      <c r="C1797" s="61" t="s">
        <v>4025</v>
      </c>
      <c r="D1797" s="61" t="s">
        <v>2472</v>
      </c>
      <c r="E1797" s="61" t="s">
        <v>29598</v>
      </c>
      <c r="F1797" s="292"/>
    </row>
    <row r="1798" spans="1:6" ht="30">
      <c r="A1798" s="61">
        <v>1796</v>
      </c>
      <c r="B1798" s="38" t="s">
        <v>18223</v>
      </c>
      <c r="C1798" s="61" t="s">
        <v>4025</v>
      </c>
      <c r="D1798" s="61" t="s">
        <v>2472</v>
      </c>
      <c r="E1798" s="61" t="s">
        <v>24867</v>
      </c>
      <c r="F1798" s="293"/>
    </row>
    <row r="1799" spans="1:6" ht="30">
      <c r="A1799" s="61">
        <v>1794</v>
      </c>
      <c r="B1799" s="38" t="s">
        <v>18224</v>
      </c>
      <c r="C1799" s="61" t="s">
        <v>4025</v>
      </c>
      <c r="D1799" s="61" t="s">
        <v>2472</v>
      </c>
      <c r="E1799" s="61" t="s">
        <v>29496</v>
      </c>
      <c r="F1799" s="292"/>
    </row>
    <row r="1800" spans="1:6" ht="30">
      <c r="A1800" s="61">
        <v>1816</v>
      </c>
      <c r="B1800" s="38" t="s">
        <v>18225</v>
      </c>
      <c r="C1800" s="61" t="s">
        <v>4025</v>
      </c>
      <c r="D1800" s="61" t="s">
        <v>2472</v>
      </c>
      <c r="E1800" s="61" t="s">
        <v>25364</v>
      </c>
      <c r="F1800" s="293"/>
    </row>
    <row r="1801" spans="1:6" ht="30">
      <c r="A1801" s="61">
        <v>1815</v>
      </c>
      <c r="B1801" s="38" t="s">
        <v>18226</v>
      </c>
      <c r="C1801" s="61" t="s">
        <v>4025</v>
      </c>
      <c r="D1801" s="61" t="s">
        <v>2472</v>
      </c>
      <c r="E1801" s="61" t="s">
        <v>26614</v>
      </c>
      <c r="F1801" s="292"/>
    </row>
    <row r="1802" spans="1:6" ht="30">
      <c r="A1802" s="61">
        <v>1798</v>
      </c>
      <c r="B1802" s="38" t="s">
        <v>18227</v>
      </c>
      <c r="C1802" s="61" t="s">
        <v>4025</v>
      </c>
      <c r="D1802" s="61" t="s">
        <v>2472</v>
      </c>
      <c r="E1802" s="61" t="s">
        <v>29599</v>
      </c>
      <c r="F1802" s="293"/>
    </row>
    <row r="1803" spans="1:6" ht="30">
      <c r="A1803" s="61">
        <v>1795</v>
      </c>
      <c r="B1803" s="38" t="s">
        <v>18228</v>
      </c>
      <c r="C1803" s="61" t="s">
        <v>4025</v>
      </c>
      <c r="D1803" s="61" t="s">
        <v>2472</v>
      </c>
      <c r="E1803" s="61" t="s">
        <v>26877</v>
      </c>
      <c r="F1803" s="292"/>
    </row>
    <row r="1804" spans="1:6" ht="30">
      <c r="A1804" s="61">
        <v>1799</v>
      </c>
      <c r="B1804" s="38" t="s">
        <v>18229</v>
      </c>
      <c r="C1804" s="61" t="s">
        <v>4025</v>
      </c>
      <c r="D1804" s="61" t="s">
        <v>2472</v>
      </c>
      <c r="E1804" s="61" t="s">
        <v>29600</v>
      </c>
      <c r="F1804" s="293"/>
    </row>
    <row r="1805" spans="1:6" ht="30">
      <c r="A1805" s="61">
        <v>1800</v>
      </c>
      <c r="B1805" s="38" t="s">
        <v>18230</v>
      </c>
      <c r="C1805" s="61" t="s">
        <v>4025</v>
      </c>
      <c r="D1805" s="61" t="s">
        <v>2472</v>
      </c>
      <c r="E1805" s="61" t="s">
        <v>29601</v>
      </c>
      <c r="F1805" s="292"/>
    </row>
    <row r="1806" spans="1:6" ht="30">
      <c r="A1806" s="61">
        <v>1802</v>
      </c>
      <c r="B1806" s="38" t="s">
        <v>18231</v>
      </c>
      <c r="C1806" s="61" t="s">
        <v>4025</v>
      </c>
      <c r="D1806" s="61" t="s">
        <v>2472</v>
      </c>
      <c r="E1806" s="61" t="s">
        <v>29602</v>
      </c>
      <c r="F1806" s="293"/>
    </row>
    <row r="1807" spans="1:6" ht="45">
      <c r="A1807" s="61">
        <v>40385</v>
      </c>
      <c r="B1807" s="38" t="s">
        <v>18232</v>
      </c>
      <c r="C1807" s="61" t="s">
        <v>4025</v>
      </c>
      <c r="D1807" s="61" t="s">
        <v>2472</v>
      </c>
      <c r="E1807" s="61" t="s">
        <v>24527</v>
      </c>
      <c r="F1807" s="292"/>
    </row>
    <row r="1808" spans="1:6" ht="45">
      <c r="A1808" s="61">
        <v>40383</v>
      </c>
      <c r="B1808" s="38" t="s">
        <v>18233</v>
      </c>
      <c r="C1808" s="61" t="s">
        <v>4025</v>
      </c>
      <c r="D1808" s="61" t="s">
        <v>2472</v>
      </c>
      <c r="E1808" s="61" t="s">
        <v>29586</v>
      </c>
      <c r="F1808" s="293"/>
    </row>
    <row r="1809" spans="1:6" ht="45">
      <c r="A1809" s="61">
        <v>40378</v>
      </c>
      <c r="B1809" s="38" t="s">
        <v>18234</v>
      </c>
      <c r="C1809" s="61" t="s">
        <v>4025</v>
      </c>
      <c r="D1809" s="61" t="s">
        <v>2472</v>
      </c>
      <c r="E1809" s="61" t="s">
        <v>7523</v>
      </c>
      <c r="F1809" s="292"/>
    </row>
    <row r="1810" spans="1:6" ht="30">
      <c r="A1810" s="61">
        <v>40382</v>
      </c>
      <c r="B1810" s="38" t="s">
        <v>18235</v>
      </c>
      <c r="C1810" s="61" t="s">
        <v>4025</v>
      </c>
      <c r="D1810" s="61" t="s">
        <v>2472</v>
      </c>
      <c r="E1810" s="61" t="s">
        <v>28234</v>
      </c>
      <c r="F1810" s="293"/>
    </row>
    <row r="1811" spans="1:6" ht="45">
      <c r="A1811" s="61">
        <v>40422</v>
      </c>
      <c r="B1811" s="38" t="s">
        <v>18236</v>
      </c>
      <c r="C1811" s="61" t="s">
        <v>4025</v>
      </c>
      <c r="D1811" s="61" t="s">
        <v>2472</v>
      </c>
      <c r="E1811" s="61" t="s">
        <v>24854</v>
      </c>
      <c r="F1811" s="292"/>
    </row>
    <row r="1812" spans="1:6" ht="30">
      <c r="A1812" s="61">
        <v>40387</v>
      </c>
      <c r="B1812" s="38" t="s">
        <v>18237</v>
      </c>
      <c r="C1812" s="61" t="s">
        <v>4025</v>
      </c>
      <c r="D1812" s="61" t="s">
        <v>2472</v>
      </c>
      <c r="E1812" s="61" t="s">
        <v>27455</v>
      </c>
      <c r="F1812" s="293"/>
    </row>
    <row r="1813" spans="1:6" ht="45">
      <c r="A1813" s="61">
        <v>40380</v>
      </c>
      <c r="B1813" s="38" t="s">
        <v>18238</v>
      </c>
      <c r="C1813" s="61" t="s">
        <v>4025</v>
      </c>
      <c r="D1813" s="61" t="s">
        <v>2472</v>
      </c>
      <c r="E1813" s="61" t="s">
        <v>27358</v>
      </c>
      <c r="F1813" s="292"/>
    </row>
    <row r="1814" spans="1:6" ht="30">
      <c r="A1814" s="61">
        <v>40390</v>
      </c>
      <c r="B1814" s="38" t="s">
        <v>18239</v>
      </c>
      <c r="C1814" s="61" t="s">
        <v>4025</v>
      </c>
      <c r="D1814" s="61" t="s">
        <v>2472</v>
      </c>
      <c r="E1814" s="61" t="s">
        <v>29603</v>
      </c>
      <c r="F1814" s="293"/>
    </row>
    <row r="1815" spans="1:6" ht="30">
      <c r="A1815" s="61">
        <v>40413</v>
      </c>
      <c r="B1815" s="38" t="s">
        <v>18240</v>
      </c>
      <c r="C1815" s="61" t="s">
        <v>4025</v>
      </c>
      <c r="D1815" s="61" t="s">
        <v>4027</v>
      </c>
      <c r="E1815" s="61" t="s">
        <v>25356</v>
      </c>
      <c r="F1815" s="292"/>
    </row>
    <row r="1816" spans="1:6" ht="30">
      <c r="A1816" s="61">
        <v>40415</v>
      </c>
      <c r="B1816" s="38" t="s">
        <v>18241</v>
      </c>
      <c r="C1816" s="61" t="s">
        <v>4025</v>
      </c>
      <c r="D1816" s="61" t="s">
        <v>4027</v>
      </c>
      <c r="E1816" s="61" t="s">
        <v>10588</v>
      </c>
      <c r="F1816" s="293"/>
    </row>
    <row r="1817" spans="1:6" ht="30">
      <c r="A1817" s="61">
        <v>40417</v>
      </c>
      <c r="B1817" s="38" t="s">
        <v>18242</v>
      </c>
      <c r="C1817" s="61" t="s">
        <v>4025</v>
      </c>
      <c r="D1817" s="61" t="s">
        <v>4027</v>
      </c>
      <c r="E1817" s="61" t="s">
        <v>12800</v>
      </c>
      <c r="F1817" s="292"/>
    </row>
    <row r="1818" spans="1:6" ht="30">
      <c r="A1818" s="61">
        <v>39271</v>
      </c>
      <c r="B1818" s="38" t="s">
        <v>18243</v>
      </c>
      <c r="C1818" s="61" t="s">
        <v>4025</v>
      </c>
      <c r="D1818" s="61" t="s">
        <v>2472</v>
      </c>
      <c r="E1818" s="61" t="s">
        <v>12107</v>
      </c>
      <c r="F1818" s="293"/>
    </row>
    <row r="1819" spans="1:6" ht="30">
      <c r="A1819" s="61">
        <v>39273</v>
      </c>
      <c r="B1819" s="38" t="s">
        <v>18244</v>
      </c>
      <c r="C1819" s="61" t="s">
        <v>4025</v>
      </c>
      <c r="D1819" s="61" t="s">
        <v>2472</v>
      </c>
      <c r="E1819" s="61" t="s">
        <v>13694</v>
      </c>
      <c r="F1819" s="292"/>
    </row>
    <row r="1820" spans="1:6" ht="30">
      <c r="A1820" s="61">
        <v>39272</v>
      </c>
      <c r="B1820" s="38" t="s">
        <v>18245</v>
      </c>
      <c r="C1820" s="61" t="s">
        <v>4025</v>
      </c>
      <c r="D1820" s="61" t="s">
        <v>2472</v>
      </c>
      <c r="E1820" s="61" t="s">
        <v>25612</v>
      </c>
      <c r="F1820" s="293"/>
    </row>
    <row r="1821" spans="1:6" ht="30">
      <c r="A1821" s="61">
        <v>1875</v>
      </c>
      <c r="B1821" s="38" t="s">
        <v>18246</v>
      </c>
      <c r="C1821" s="61" t="s">
        <v>4025</v>
      </c>
      <c r="D1821" s="61" t="s">
        <v>2472</v>
      </c>
      <c r="E1821" s="61" t="s">
        <v>13670</v>
      </c>
      <c r="F1821" s="292"/>
    </row>
    <row r="1822" spans="1:6" ht="30">
      <c r="A1822" s="61">
        <v>1874</v>
      </c>
      <c r="B1822" s="38" t="s">
        <v>18247</v>
      </c>
      <c r="C1822" s="61" t="s">
        <v>4025</v>
      </c>
      <c r="D1822" s="61" t="s">
        <v>2472</v>
      </c>
      <c r="E1822" s="61" t="s">
        <v>8691</v>
      </c>
      <c r="F1822" s="293"/>
    </row>
    <row r="1823" spans="1:6" ht="30">
      <c r="A1823" s="61">
        <v>1870</v>
      </c>
      <c r="B1823" s="38" t="s">
        <v>18248</v>
      </c>
      <c r="C1823" s="61" t="s">
        <v>4025</v>
      </c>
      <c r="D1823" s="61" t="s">
        <v>4024</v>
      </c>
      <c r="E1823" s="61" t="s">
        <v>13664</v>
      </c>
      <c r="F1823" s="292"/>
    </row>
    <row r="1824" spans="1:6" ht="30">
      <c r="A1824" s="61">
        <v>1884</v>
      </c>
      <c r="B1824" s="38" t="s">
        <v>18249</v>
      </c>
      <c r="C1824" s="61" t="s">
        <v>4025</v>
      </c>
      <c r="D1824" s="61" t="s">
        <v>2472</v>
      </c>
      <c r="E1824" s="61" t="s">
        <v>13720</v>
      </c>
      <c r="F1824" s="293"/>
    </row>
    <row r="1825" spans="1:6" ht="30">
      <c r="A1825" s="61">
        <v>1887</v>
      </c>
      <c r="B1825" s="38" t="s">
        <v>18250</v>
      </c>
      <c r="C1825" s="61" t="s">
        <v>4025</v>
      </c>
      <c r="D1825" s="61" t="s">
        <v>2472</v>
      </c>
      <c r="E1825" s="61" t="s">
        <v>24691</v>
      </c>
      <c r="F1825" s="292"/>
    </row>
    <row r="1826" spans="1:6" ht="30">
      <c r="A1826" s="61">
        <v>1876</v>
      </c>
      <c r="B1826" s="38" t="s">
        <v>18251</v>
      </c>
      <c r="C1826" s="61" t="s">
        <v>4025</v>
      </c>
      <c r="D1826" s="61" t="s">
        <v>2472</v>
      </c>
      <c r="E1826" s="61" t="s">
        <v>13771</v>
      </c>
      <c r="F1826" s="293"/>
    </row>
    <row r="1827" spans="1:6" ht="30">
      <c r="A1827" s="61">
        <v>1879</v>
      </c>
      <c r="B1827" s="38" t="s">
        <v>18252</v>
      </c>
      <c r="C1827" s="61" t="s">
        <v>4025</v>
      </c>
      <c r="D1827" s="61" t="s">
        <v>2472</v>
      </c>
      <c r="E1827" s="61" t="s">
        <v>12053</v>
      </c>
      <c r="F1827" s="292"/>
    </row>
    <row r="1828" spans="1:6" ht="30">
      <c r="A1828" s="61">
        <v>1877</v>
      </c>
      <c r="B1828" s="38" t="s">
        <v>18253</v>
      </c>
      <c r="C1828" s="61" t="s">
        <v>4025</v>
      </c>
      <c r="D1828" s="61" t="s">
        <v>2472</v>
      </c>
      <c r="E1828" s="61" t="s">
        <v>25024</v>
      </c>
      <c r="F1828" s="293"/>
    </row>
    <row r="1829" spans="1:6" ht="30">
      <c r="A1829" s="61">
        <v>1878</v>
      </c>
      <c r="B1829" s="38" t="s">
        <v>18254</v>
      </c>
      <c r="C1829" s="61" t="s">
        <v>4025</v>
      </c>
      <c r="D1829" s="61" t="s">
        <v>2472</v>
      </c>
      <c r="E1829" s="61" t="s">
        <v>24312</v>
      </c>
      <c r="F1829" s="292"/>
    </row>
    <row r="1830" spans="1:6" ht="45">
      <c r="A1830" s="61">
        <v>2621</v>
      </c>
      <c r="B1830" s="38" t="s">
        <v>18255</v>
      </c>
      <c r="C1830" s="61" t="s">
        <v>4025</v>
      </c>
      <c r="D1830" s="61" t="s">
        <v>4027</v>
      </c>
      <c r="E1830" s="61" t="s">
        <v>25021</v>
      </c>
      <c r="F1830" s="293"/>
    </row>
    <row r="1831" spans="1:6" ht="45">
      <c r="A1831" s="61">
        <v>2616</v>
      </c>
      <c r="B1831" s="38" t="s">
        <v>18256</v>
      </c>
      <c r="C1831" s="61" t="s">
        <v>4025</v>
      </c>
      <c r="D1831" s="61" t="s">
        <v>4027</v>
      </c>
      <c r="E1831" s="61" t="s">
        <v>13885</v>
      </c>
      <c r="F1831" s="292"/>
    </row>
    <row r="1832" spans="1:6" ht="45">
      <c r="A1832" s="61">
        <v>2633</v>
      </c>
      <c r="B1832" s="38" t="s">
        <v>18257</v>
      </c>
      <c r="C1832" s="61" t="s">
        <v>4025</v>
      </c>
      <c r="D1832" s="61" t="s">
        <v>4027</v>
      </c>
      <c r="E1832" s="61" t="s">
        <v>22134</v>
      </c>
      <c r="F1832" s="293"/>
    </row>
    <row r="1833" spans="1:6" ht="45">
      <c r="A1833" s="61">
        <v>2617</v>
      </c>
      <c r="B1833" s="38" t="s">
        <v>18258</v>
      </c>
      <c r="C1833" s="61" t="s">
        <v>4025</v>
      </c>
      <c r="D1833" s="61" t="s">
        <v>4027</v>
      </c>
      <c r="E1833" s="61" t="s">
        <v>13687</v>
      </c>
      <c r="F1833" s="292"/>
    </row>
    <row r="1834" spans="1:6" ht="45">
      <c r="A1834" s="61">
        <v>2618</v>
      </c>
      <c r="B1834" s="38" t="s">
        <v>18259</v>
      </c>
      <c r="C1834" s="61" t="s">
        <v>4025</v>
      </c>
      <c r="D1834" s="61" t="s">
        <v>4027</v>
      </c>
      <c r="E1834" s="61" t="s">
        <v>14464</v>
      </c>
      <c r="F1834" s="293"/>
    </row>
    <row r="1835" spans="1:6" ht="45">
      <c r="A1835" s="61">
        <v>2632</v>
      </c>
      <c r="B1835" s="38" t="s">
        <v>18260</v>
      </c>
      <c r="C1835" s="61" t="s">
        <v>4025</v>
      </c>
      <c r="D1835" s="61" t="s">
        <v>4027</v>
      </c>
      <c r="E1835" s="61" t="s">
        <v>24949</v>
      </c>
      <c r="F1835" s="292"/>
    </row>
    <row r="1836" spans="1:6" ht="45">
      <c r="A1836" s="61">
        <v>2631</v>
      </c>
      <c r="B1836" s="38" t="s">
        <v>18261</v>
      </c>
      <c r="C1836" s="61" t="s">
        <v>4025</v>
      </c>
      <c r="D1836" s="61" t="s">
        <v>4027</v>
      </c>
      <c r="E1836" s="61" t="s">
        <v>23307</v>
      </c>
      <c r="F1836" s="293"/>
    </row>
    <row r="1837" spans="1:6" ht="45">
      <c r="A1837" s="61">
        <v>2619</v>
      </c>
      <c r="B1837" s="38" t="s">
        <v>18262</v>
      </c>
      <c r="C1837" s="61" t="s">
        <v>4025</v>
      </c>
      <c r="D1837" s="61" t="s">
        <v>4027</v>
      </c>
      <c r="E1837" s="61" t="s">
        <v>23882</v>
      </c>
      <c r="F1837" s="292"/>
    </row>
    <row r="1838" spans="1:6" ht="45">
      <c r="A1838" s="61">
        <v>2620</v>
      </c>
      <c r="B1838" s="38" t="s">
        <v>18263</v>
      </c>
      <c r="C1838" s="61" t="s">
        <v>4025</v>
      </c>
      <c r="D1838" s="61" t="s">
        <v>4027</v>
      </c>
      <c r="E1838" s="61" t="s">
        <v>25022</v>
      </c>
      <c r="F1838" s="293"/>
    </row>
    <row r="1839" spans="1:6">
      <c r="A1839" s="61">
        <v>25968</v>
      </c>
      <c r="B1839" s="38" t="s">
        <v>18264</v>
      </c>
      <c r="C1839" s="61" t="s">
        <v>4025</v>
      </c>
      <c r="D1839" s="61" t="s">
        <v>4027</v>
      </c>
      <c r="E1839" s="61" t="s">
        <v>25030</v>
      </c>
      <c r="F1839" s="292"/>
    </row>
    <row r="1840" spans="1:6" ht="45">
      <c r="A1840" s="61">
        <v>38369</v>
      </c>
      <c r="B1840" s="38" t="s">
        <v>18265</v>
      </c>
      <c r="C1840" s="61" t="s">
        <v>4025</v>
      </c>
      <c r="D1840" s="61" t="s">
        <v>2472</v>
      </c>
      <c r="E1840" s="61" t="s">
        <v>14941</v>
      </c>
      <c r="F1840" s="293"/>
    </row>
    <row r="1841" spans="1:6" ht="30">
      <c r="A1841" s="61">
        <v>38370</v>
      </c>
      <c r="B1841" s="38" t="s">
        <v>18266</v>
      </c>
      <c r="C1841" s="61" t="s">
        <v>4025</v>
      </c>
      <c r="D1841" s="61" t="s">
        <v>2472</v>
      </c>
      <c r="E1841" s="61" t="s">
        <v>14941</v>
      </c>
      <c r="F1841" s="292"/>
    </row>
    <row r="1842" spans="1:6" ht="30">
      <c r="A1842" s="61">
        <v>38372</v>
      </c>
      <c r="B1842" s="38" t="s">
        <v>18267</v>
      </c>
      <c r="C1842" s="61" t="s">
        <v>4025</v>
      </c>
      <c r="D1842" s="61" t="s">
        <v>2472</v>
      </c>
      <c r="E1842" s="61" t="s">
        <v>24564</v>
      </c>
      <c r="F1842" s="293"/>
    </row>
    <row r="1843" spans="1:6">
      <c r="A1843" s="61">
        <v>2357</v>
      </c>
      <c r="B1843" s="38" t="s">
        <v>18268</v>
      </c>
      <c r="C1843" s="61" t="s">
        <v>4023</v>
      </c>
      <c r="D1843" s="61" t="s">
        <v>2472</v>
      </c>
      <c r="E1843" s="61" t="s">
        <v>24863</v>
      </c>
      <c r="F1843" s="292"/>
    </row>
    <row r="1844" spans="1:6">
      <c r="A1844" s="61">
        <v>40806</v>
      </c>
      <c r="B1844" s="38" t="s">
        <v>18269</v>
      </c>
      <c r="C1844" s="61" t="s">
        <v>4034</v>
      </c>
      <c r="D1844" s="61" t="s">
        <v>2472</v>
      </c>
      <c r="E1844" s="61" t="s">
        <v>29604</v>
      </c>
      <c r="F1844" s="293"/>
    </row>
    <row r="1845" spans="1:6">
      <c r="A1845" s="61">
        <v>2355</v>
      </c>
      <c r="B1845" s="38" t="s">
        <v>18270</v>
      </c>
      <c r="C1845" s="61" t="s">
        <v>4023</v>
      </c>
      <c r="D1845" s="61" t="s">
        <v>2472</v>
      </c>
      <c r="E1845" s="61" t="s">
        <v>29605</v>
      </c>
      <c r="F1845" s="292"/>
    </row>
    <row r="1846" spans="1:6">
      <c r="A1846" s="61">
        <v>40805</v>
      </c>
      <c r="B1846" s="38" t="s">
        <v>18271</v>
      </c>
      <c r="C1846" s="61" t="s">
        <v>4034</v>
      </c>
      <c r="D1846" s="61" t="s">
        <v>2472</v>
      </c>
      <c r="E1846" s="61" t="s">
        <v>29606</v>
      </c>
      <c r="F1846" s="293"/>
    </row>
    <row r="1847" spans="1:6">
      <c r="A1847" s="61">
        <v>2358</v>
      </c>
      <c r="B1847" s="38" t="s">
        <v>18272</v>
      </c>
      <c r="C1847" s="61" t="s">
        <v>4023</v>
      </c>
      <c r="D1847" s="61" t="s">
        <v>2472</v>
      </c>
      <c r="E1847" s="61" t="s">
        <v>24394</v>
      </c>
      <c r="F1847" s="292"/>
    </row>
    <row r="1848" spans="1:6">
      <c r="A1848" s="61">
        <v>40807</v>
      </c>
      <c r="B1848" s="38" t="s">
        <v>18274</v>
      </c>
      <c r="C1848" s="61" t="s">
        <v>4034</v>
      </c>
      <c r="D1848" s="61" t="s">
        <v>2472</v>
      </c>
      <c r="E1848" s="61" t="s">
        <v>29607</v>
      </c>
      <c r="F1848" s="293"/>
    </row>
    <row r="1849" spans="1:6">
      <c r="A1849" s="61">
        <v>2359</v>
      </c>
      <c r="B1849" s="38" t="s">
        <v>18275</v>
      </c>
      <c r="C1849" s="61" t="s">
        <v>4023</v>
      </c>
      <c r="D1849" s="61" t="s">
        <v>2472</v>
      </c>
      <c r="E1849" s="61" t="s">
        <v>27384</v>
      </c>
      <c r="F1849" s="292"/>
    </row>
    <row r="1850" spans="1:6">
      <c r="A1850" s="61">
        <v>40808</v>
      </c>
      <c r="B1850" s="38" t="s">
        <v>18276</v>
      </c>
      <c r="C1850" s="61" t="s">
        <v>4034</v>
      </c>
      <c r="D1850" s="61" t="s">
        <v>2472</v>
      </c>
      <c r="E1850" s="61" t="s">
        <v>29608</v>
      </c>
      <c r="F1850" s="293"/>
    </row>
    <row r="1851" spans="1:6" ht="30">
      <c r="A1851" s="61">
        <v>39397</v>
      </c>
      <c r="B1851" s="38" t="s">
        <v>18277</v>
      </c>
      <c r="C1851" s="61" t="s">
        <v>4031</v>
      </c>
      <c r="D1851" s="61" t="s">
        <v>2472</v>
      </c>
      <c r="E1851" s="61" t="s">
        <v>22707</v>
      </c>
      <c r="F1851" s="292"/>
    </row>
    <row r="1852" spans="1:6" ht="45">
      <c r="A1852" s="61">
        <v>2692</v>
      </c>
      <c r="B1852" s="38" t="s">
        <v>18278</v>
      </c>
      <c r="C1852" s="61" t="s">
        <v>4031</v>
      </c>
      <c r="D1852" s="61" t="s">
        <v>2472</v>
      </c>
      <c r="E1852" s="61" t="s">
        <v>14000</v>
      </c>
      <c r="F1852" s="293"/>
    </row>
    <row r="1853" spans="1:6">
      <c r="A1853" s="61">
        <v>6</v>
      </c>
      <c r="B1853" s="38" t="s">
        <v>18279</v>
      </c>
      <c r="C1853" s="61" t="s">
        <v>4031</v>
      </c>
      <c r="D1853" s="61" t="s">
        <v>2472</v>
      </c>
      <c r="E1853" s="61" t="s">
        <v>10858</v>
      </c>
      <c r="F1853" s="292"/>
    </row>
    <row r="1854" spans="1:6">
      <c r="A1854" s="61">
        <v>5330</v>
      </c>
      <c r="B1854" s="38" t="s">
        <v>18280</v>
      </c>
      <c r="C1854" s="61" t="s">
        <v>4031</v>
      </c>
      <c r="D1854" s="61" t="s">
        <v>2472</v>
      </c>
      <c r="E1854" s="61" t="s">
        <v>27301</v>
      </c>
      <c r="F1854" s="293"/>
    </row>
    <row r="1855" spans="1:6" ht="30">
      <c r="A1855" s="61">
        <v>26017</v>
      </c>
      <c r="B1855" s="38" t="s">
        <v>18281</v>
      </c>
      <c r="C1855" s="61" t="s">
        <v>4025</v>
      </c>
      <c r="D1855" s="61" t="s">
        <v>2472</v>
      </c>
      <c r="E1855" s="61" t="s">
        <v>22120</v>
      </c>
      <c r="F1855" s="292"/>
    </row>
    <row r="1856" spans="1:6" ht="45">
      <c r="A1856" s="61">
        <v>25931</v>
      </c>
      <c r="B1856" s="38" t="s">
        <v>18282</v>
      </c>
      <c r="C1856" s="61" t="s">
        <v>4025</v>
      </c>
      <c r="D1856" s="61" t="s">
        <v>2472</v>
      </c>
      <c r="E1856" s="61" t="s">
        <v>27350</v>
      </c>
      <c r="F1856" s="293"/>
    </row>
    <row r="1857" spans="1:6" ht="45">
      <c r="A1857" s="61">
        <v>38140</v>
      </c>
      <c r="B1857" s="38" t="s">
        <v>18283</v>
      </c>
      <c r="C1857" s="61" t="s">
        <v>4025</v>
      </c>
      <c r="D1857" s="61" t="s">
        <v>4024</v>
      </c>
      <c r="E1857" s="61" t="s">
        <v>22414</v>
      </c>
      <c r="F1857" s="292"/>
    </row>
    <row r="1858" spans="1:6" ht="45">
      <c r="A1858" s="61">
        <v>13887</v>
      </c>
      <c r="B1858" s="38" t="s">
        <v>18284</v>
      </c>
      <c r="C1858" s="61" t="s">
        <v>4025</v>
      </c>
      <c r="D1858" s="61" t="s">
        <v>2472</v>
      </c>
      <c r="E1858" s="61" t="s">
        <v>29609</v>
      </c>
      <c r="F1858" s="293"/>
    </row>
    <row r="1859" spans="1:6" ht="30">
      <c r="A1859" s="61">
        <v>26018</v>
      </c>
      <c r="B1859" s="38" t="s">
        <v>18285</v>
      </c>
      <c r="C1859" s="61" t="s">
        <v>4025</v>
      </c>
      <c r="D1859" s="61" t="s">
        <v>2472</v>
      </c>
      <c r="E1859" s="61" t="s">
        <v>23782</v>
      </c>
      <c r="F1859" s="292"/>
    </row>
    <row r="1860" spans="1:6" ht="45">
      <c r="A1860" s="61">
        <v>26019</v>
      </c>
      <c r="B1860" s="38" t="s">
        <v>18286</v>
      </c>
      <c r="C1860" s="61" t="s">
        <v>4025</v>
      </c>
      <c r="D1860" s="61" t="s">
        <v>2472</v>
      </c>
      <c r="E1860" s="61" t="s">
        <v>23658</v>
      </c>
      <c r="F1860" s="293"/>
    </row>
    <row r="1861" spans="1:6" ht="30">
      <c r="A1861" s="889">
        <v>26020</v>
      </c>
      <c r="B1861" s="38" t="s">
        <v>18287</v>
      </c>
      <c r="C1861" s="61" t="s">
        <v>4025</v>
      </c>
      <c r="D1861" s="61" t="s">
        <v>2472</v>
      </c>
      <c r="E1861" s="61" t="s">
        <v>13686</v>
      </c>
      <c r="F1861" s="292"/>
    </row>
    <row r="1862" spans="1:6" ht="30">
      <c r="A1862" s="61">
        <v>34544</v>
      </c>
      <c r="B1862" s="38" t="s">
        <v>18288</v>
      </c>
      <c r="C1862" s="61" t="s">
        <v>4025</v>
      </c>
      <c r="D1862" s="61" t="s">
        <v>2472</v>
      </c>
      <c r="E1862" s="61" t="s">
        <v>23824</v>
      </c>
      <c r="F1862" s="293"/>
    </row>
    <row r="1863" spans="1:6" ht="45">
      <c r="A1863" s="61">
        <v>34729</v>
      </c>
      <c r="B1863" s="38" t="s">
        <v>18289</v>
      </c>
      <c r="C1863" s="61" t="s">
        <v>4025</v>
      </c>
      <c r="D1863" s="61" t="s">
        <v>2472</v>
      </c>
      <c r="E1863" s="61" t="s">
        <v>23825</v>
      </c>
      <c r="F1863" s="292"/>
    </row>
    <row r="1864" spans="1:6" ht="45">
      <c r="A1864" s="61">
        <v>34734</v>
      </c>
      <c r="B1864" s="38" t="s">
        <v>18290</v>
      </c>
      <c r="C1864" s="61" t="s">
        <v>4025</v>
      </c>
      <c r="D1864" s="61" t="s">
        <v>2472</v>
      </c>
      <c r="E1864" s="61" t="s">
        <v>23826</v>
      </c>
      <c r="F1864" s="293"/>
    </row>
    <row r="1865" spans="1:6" ht="45">
      <c r="A1865" s="61">
        <v>34738</v>
      </c>
      <c r="B1865" s="38" t="s">
        <v>18291</v>
      </c>
      <c r="C1865" s="61" t="s">
        <v>4025</v>
      </c>
      <c r="D1865" s="61" t="s">
        <v>2472</v>
      </c>
      <c r="E1865" s="61" t="s">
        <v>23827</v>
      </c>
      <c r="F1865" s="292"/>
    </row>
    <row r="1866" spans="1:6" ht="30">
      <c r="A1866" s="61">
        <v>2391</v>
      </c>
      <c r="B1866" s="38" t="s">
        <v>18292</v>
      </c>
      <c r="C1866" s="61" t="s">
        <v>4025</v>
      </c>
      <c r="D1866" s="61" t="s">
        <v>2472</v>
      </c>
      <c r="E1866" s="61" t="s">
        <v>23828</v>
      </c>
      <c r="F1866" s="293"/>
    </row>
    <row r="1867" spans="1:6" ht="30">
      <c r="A1867" s="61">
        <v>2374</v>
      </c>
      <c r="B1867" s="38" t="s">
        <v>18293</v>
      </c>
      <c r="C1867" s="61" t="s">
        <v>4025</v>
      </c>
      <c r="D1867" s="61" t="s">
        <v>2472</v>
      </c>
      <c r="E1867" s="61" t="s">
        <v>23829</v>
      </c>
      <c r="F1867" s="292"/>
    </row>
    <row r="1868" spans="1:6" ht="30">
      <c r="A1868" s="61">
        <v>2377</v>
      </c>
      <c r="B1868" s="38" t="s">
        <v>18294</v>
      </c>
      <c r="C1868" s="61" t="s">
        <v>4025</v>
      </c>
      <c r="D1868" s="61" t="s">
        <v>2472</v>
      </c>
      <c r="E1868" s="61" t="s">
        <v>23830</v>
      </c>
      <c r="F1868" s="293"/>
    </row>
    <row r="1869" spans="1:6" ht="30">
      <c r="A1869" s="61">
        <v>2393</v>
      </c>
      <c r="B1869" s="38" t="s">
        <v>18295</v>
      </c>
      <c r="C1869" s="61" t="s">
        <v>4025</v>
      </c>
      <c r="D1869" s="61" t="s">
        <v>2472</v>
      </c>
      <c r="E1869" s="61" t="s">
        <v>23831</v>
      </c>
      <c r="F1869" s="292"/>
    </row>
    <row r="1870" spans="1:6" ht="30">
      <c r="A1870" s="61">
        <v>34705</v>
      </c>
      <c r="B1870" s="38" t="s">
        <v>18296</v>
      </c>
      <c r="C1870" s="61" t="s">
        <v>4025</v>
      </c>
      <c r="D1870" s="61" t="s">
        <v>2472</v>
      </c>
      <c r="E1870" s="61" t="s">
        <v>23832</v>
      </c>
      <c r="F1870" s="293"/>
    </row>
    <row r="1871" spans="1:6" ht="30">
      <c r="A1871" s="61">
        <v>34707</v>
      </c>
      <c r="B1871" s="38" t="s">
        <v>18297</v>
      </c>
      <c r="C1871" s="61" t="s">
        <v>4025</v>
      </c>
      <c r="D1871" s="61" t="s">
        <v>2472</v>
      </c>
      <c r="E1871" s="61" t="s">
        <v>23833</v>
      </c>
      <c r="F1871" s="292"/>
    </row>
    <row r="1872" spans="1:6" ht="30">
      <c r="A1872" s="61">
        <v>2378</v>
      </c>
      <c r="B1872" s="38" t="s">
        <v>18298</v>
      </c>
      <c r="C1872" s="61" t="s">
        <v>4025</v>
      </c>
      <c r="D1872" s="61" t="s">
        <v>2472</v>
      </c>
      <c r="E1872" s="61" t="s">
        <v>23834</v>
      </c>
      <c r="F1872" s="293"/>
    </row>
    <row r="1873" spans="1:6" ht="30">
      <c r="A1873" s="61">
        <v>2379</v>
      </c>
      <c r="B1873" s="38" t="s">
        <v>18299</v>
      </c>
      <c r="C1873" s="61" t="s">
        <v>4025</v>
      </c>
      <c r="D1873" s="61" t="s">
        <v>2472</v>
      </c>
      <c r="E1873" s="61" t="s">
        <v>23834</v>
      </c>
      <c r="F1873" s="292"/>
    </row>
    <row r="1874" spans="1:6" ht="30">
      <c r="A1874" s="61">
        <v>2376</v>
      </c>
      <c r="B1874" s="38" t="s">
        <v>18300</v>
      </c>
      <c r="C1874" s="61" t="s">
        <v>4025</v>
      </c>
      <c r="D1874" s="61" t="s">
        <v>2472</v>
      </c>
      <c r="E1874" s="61" t="s">
        <v>23835</v>
      </c>
      <c r="F1874" s="293"/>
    </row>
    <row r="1875" spans="1:6" ht="30">
      <c r="A1875" s="61">
        <v>2394</v>
      </c>
      <c r="B1875" s="38" t="s">
        <v>18301</v>
      </c>
      <c r="C1875" s="61" t="s">
        <v>4025</v>
      </c>
      <c r="D1875" s="61" t="s">
        <v>2472</v>
      </c>
      <c r="E1875" s="61" t="s">
        <v>23836</v>
      </c>
      <c r="F1875" s="292"/>
    </row>
    <row r="1876" spans="1:6" ht="30">
      <c r="A1876" s="61">
        <v>34686</v>
      </c>
      <c r="B1876" s="38" t="s">
        <v>18302</v>
      </c>
      <c r="C1876" s="61" t="s">
        <v>4025</v>
      </c>
      <c r="D1876" s="61" t="s">
        <v>2472</v>
      </c>
      <c r="E1876" s="61" t="s">
        <v>13643</v>
      </c>
      <c r="F1876" s="293"/>
    </row>
    <row r="1877" spans="1:6" ht="30">
      <c r="A1877" s="61">
        <v>34616</v>
      </c>
      <c r="B1877" s="38" t="s">
        <v>18303</v>
      </c>
      <c r="C1877" s="61" t="s">
        <v>4025</v>
      </c>
      <c r="D1877" s="61" t="s">
        <v>2472</v>
      </c>
      <c r="E1877" s="61" t="s">
        <v>13843</v>
      </c>
      <c r="F1877" s="292"/>
    </row>
    <row r="1878" spans="1:6">
      <c r="A1878" s="61">
        <v>34623</v>
      </c>
      <c r="B1878" s="38" t="s">
        <v>18304</v>
      </c>
      <c r="C1878" s="61" t="s">
        <v>4025</v>
      </c>
      <c r="D1878" s="61" t="s">
        <v>2472</v>
      </c>
      <c r="E1878" s="61" t="s">
        <v>23837</v>
      </c>
      <c r="F1878" s="293"/>
    </row>
    <row r="1879" spans="1:6">
      <c r="A1879" s="61">
        <v>34628</v>
      </c>
      <c r="B1879" s="38" t="s">
        <v>18305</v>
      </c>
      <c r="C1879" s="61" t="s">
        <v>4025</v>
      </c>
      <c r="D1879" s="61" t="s">
        <v>2472</v>
      </c>
      <c r="E1879" s="61" t="s">
        <v>23838</v>
      </c>
      <c r="F1879" s="292"/>
    </row>
    <row r="1880" spans="1:6" ht="30">
      <c r="A1880" s="61">
        <v>34653</v>
      </c>
      <c r="B1880" s="38" t="s">
        <v>18306</v>
      </c>
      <c r="C1880" s="61" t="s">
        <v>4025</v>
      </c>
      <c r="D1880" s="61" t="s">
        <v>2472</v>
      </c>
      <c r="E1880" s="61" t="s">
        <v>14106</v>
      </c>
      <c r="F1880" s="293"/>
    </row>
    <row r="1881" spans="1:6" ht="30">
      <c r="A1881" s="61">
        <v>34688</v>
      </c>
      <c r="B1881" s="38" t="s">
        <v>18307</v>
      </c>
      <c r="C1881" s="61" t="s">
        <v>4025</v>
      </c>
      <c r="D1881" s="61" t="s">
        <v>2472</v>
      </c>
      <c r="E1881" s="61" t="s">
        <v>14010</v>
      </c>
      <c r="F1881" s="292"/>
    </row>
    <row r="1882" spans="1:6" ht="30">
      <c r="A1882" s="61">
        <v>34709</v>
      </c>
      <c r="B1882" s="38" t="s">
        <v>18308</v>
      </c>
      <c r="C1882" s="61" t="s">
        <v>4025</v>
      </c>
      <c r="D1882" s="61" t="s">
        <v>2472</v>
      </c>
      <c r="E1882" s="61" t="s">
        <v>23839</v>
      </c>
      <c r="F1882" s="293"/>
    </row>
    <row r="1883" spans="1:6">
      <c r="A1883" s="61">
        <v>34714</v>
      </c>
      <c r="B1883" s="38" t="s">
        <v>18309</v>
      </c>
      <c r="C1883" s="61" t="s">
        <v>4025</v>
      </c>
      <c r="D1883" s="61" t="s">
        <v>2472</v>
      </c>
      <c r="E1883" s="61" t="s">
        <v>23641</v>
      </c>
      <c r="F1883" s="292"/>
    </row>
    <row r="1884" spans="1:6" ht="30">
      <c r="A1884" s="61">
        <v>2388</v>
      </c>
      <c r="B1884" s="38" t="s">
        <v>18310</v>
      </c>
      <c r="C1884" s="61" t="s">
        <v>4025</v>
      </c>
      <c r="D1884" s="61" t="s">
        <v>2472</v>
      </c>
      <c r="E1884" s="61" t="s">
        <v>23840</v>
      </c>
      <c r="F1884" s="293"/>
    </row>
    <row r="1885" spans="1:6" ht="30">
      <c r="A1885" s="61">
        <v>34606</v>
      </c>
      <c r="B1885" s="38" t="s">
        <v>18311</v>
      </c>
      <c r="C1885" s="61" t="s">
        <v>4025</v>
      </c>
      <c r="D1885" s="61" t="s">
        <v>2472</v>
      </c>
      <c r="E1885" s="61" t="s">
        <v>22009</v>
      </c>
      <c r="F1885" s="292"/>
    </row>
    <row r="1886" spans="1:6" ht="30">
      <c r="A1886" s="61">
        <v>34689</v>
      </c>
      <c r="B1886" s="38" t="s">
        <v>18312</v>
      </c>
      <c r="C1886" s="61" t="s">
        <v>4025</v>
      </c>
      <c r="D1886" s="61" t="s">
        <v>2472</v>
      </c>
      <c r="E1886" s="61" t="s">
        <v>21667</v>
      </c>
      <c r="F1886" s="293"/>
    </row>
    <row r="1887" spans="1:6" ht="30">
      <c r="A1887" s="61">
        <v>2370</v>
      </c>
      <c r="B1887" s="38" t="s">
        <v>18313</v>
      </c>
      <c r="C1887" s="61" t="s">
        <v>4025</v>
      </c>
      <c r="D1887" s="61" t="s">
        <v>4024</v>
      </c>
      <c r="E1887" s="61" t="s">
        <v>19545</v>
      </c>
      <c r="F1887" s="292"/>
    </row>
    <row r="1888" spans="1:6" ht="30">
      <c r="A1888" s="61">
        <v>2386</v>
      </c>
      <c r="B1888" s="38" t="s">
        <v>18314</v>
      </c>
      <c r="C1888" s="61" t="s">
        <v>4025</v>
      </c>
      <c r="D1888" s="61" t="s">
        <v>2472</v>
      </c>
      <c r="E1888" s="61" t="s">
        <v>22572</v>
      </c>
      <c r="F1888" s="293"/>
    </row>
    <row r="1889" spans="1:6" ht="30">
      <c r="A1889" s="61">
        <v>2392</v>
      </c>
      <c r="B1889" s="38" t="s">
        <v>18315</v>
      </c>
      <c r="C1889" s="61" t="s">
        <v>4025</v>
      </c>
      <c r="D1889" s="61" t="s">
        <v>2472</v>
      </c>
      <c r="E1889" s="61" t="s">
        <v>23841</v>
      </c>
      <c r="F1889" s="292"/>
    </row>
    <row r="1890" spans="1:6" ht="30">
      <c r="A1890" s="61">
        <v>2373</v>
      </c>
      <c r="B1890" s="38" t="s">
        <v>18316</v>
      </c>
      <c r="C1890" s="61" t="s">
        <v>4025</v>
      </c>
      <c r="D1890" s="61" t="s">
        <v>2472</v>
      </c>
      <c r="E1890" s="61" t="s">
        <v>23842</v>
      </c>
      <c r="F1890" s="293"/>
    </row>
    <row r="1891" spans="1:6" ht="45">
      <c r="A1891" s="61">
        <v>39465</v>
      </c>
      <c r="B1891" s="38" t="s">
        <v>18317</v>
      </c>
      <c r="C1891" s="61" t="s">
        <v>4025</v>
      </c>
      <c r="D1891" s="61" t="s">
        <v>2472</v>
      </c>
      <c r="E1891" s="61" t="s">
        <v>23676</v>
      </c>
      <c r="F1891" s="292"/>
    </row>
    <row r="1892" spans="1:6" ht="45">
      <c r="A1892" s="61">
        <v>39466</v>
      </c>
      <c r="B1892" s="38" t="s">
        <v>18318</v>
      </c>
      <c r="C1892" s="61" t="s">
        <v>4025</v>
      </c>
      <c r="D1892" s="61" t="s">
        <v>2472</v>
      </c>
      <c r="E1892" s="61" t="s">
        <v>22437</v>
      </c>
      <c r="F1892" s="293"/>
    </row>
    <row r="1893" spans="1:6" ht="45">
      <c r="A1893" s="61">
        <v>39467</v>
      </c>
      <c r="B1893" s="38" t="s">
        <v>18319</v>
      </c>
      <c r="C1893" s="61" t="s">
        <v>4025</v>
      </c>
      <c r="D1893" s="61" t="s">
        <v>2472</v>
      </c>
      <c r="E1893" s="61" t="s">
        <v>23843</v>
      </c>
      <c r="F1893" s="292"/>
    </row>
    <row r="1894" spans="1:6" ht="45">
      <c r="A1894" s="61">
        <v>39468</v>
      </c>
      <c r="B1894" s="38" t="s">
        <v>18320</v>
      </c>
      <c r="C1894" s="61" t="s">
        <v>4025</v>
      </c>
      <c r="D1894" s="61" t="s">
        <v>2472</v>
      </c>
      <c r="E1894" s="61" t="s">
        <v>23844</v>
      </c>
      <c r="F1894" s="293"/>
    </row>
    <row r="1895" spans="1:6" ht="45">
      <c r="A1895" s="61">
        <v>39469</v>
      </c>
      <c r="B1895" s="38" t="s">
        <v>18321</v>
      </c>
      <c r="C1895" s="61" t="s">
        <v>4025</v>
      </c>
      <c r="D1895" s="61" t="s">
        <v>2472</v>
      </c>
      <c r="E1895" s="61" t="s">
        <v>22157</v>
      </c>
      <c r="F1895" s="292"/>
    </row>
    <row r="1896" spans="1:6" ht="45">
      <c r="A1896" s="61">
        <v>39470</v>
      </c>
      <c r="B1896" s="38" t="s">
        <v>18322</v>
      </c>
      <c r="C1896" s="61" t="s">
        <v>4025</v>
      </c>
      <c r="D1896" s="61" t="s">
        <v>2472</v>
      </c>
      <c r="E1896" s="61" t="s">
        <v>23845</v>
      </c>
      <c r="F1896" s="293"/>
    </row>
    <row r="1897" spans="1:6" ht="45">
      <c r="A1897" s="61">
        <v>39471</v>
      </c>
      <c r="B1897" s="38" t="s">
        <v>18323</v>
      </c>
      <c r="C1897" s="61" t="s">
        <v>4025</v>
      </c>
      <c r="D1897" s="61" t="s">
        <v>2472</v>
      </c>
      <c r="E1897" s="61" t="s">
        <v>21974</v>
      </c>
      <c r="F1897" s="292"/>
    </row>
    <row r="1898" spans="1:6" ht="45">
      <c r="A1898" s="61">
        <v>39472</v>
      </c>
      <c r="B1898" s="38" t="s">
        <v>18324</v>
      </c>
      <c r="C1898" s="61" t="s">
        <v>4025</v>
      </c>
      <c r="D1898" s="61" t="s">
        <v>2472</v>
      </c>
      <c r="E1898" s="61" t="s">
        <v>22579</v>
      </c>
      <c r="F1898" s="293"/>
    </row>
    <row r="1899" spans="1:6" ht="45">
      <c r="A1899" s="61">
        <v>39473</v>
      </c>
      <c r="B1899" s="38" t="s">
        <v>18325</v>
      </c>
      <c r="C1899" s="61" t="s">
        <v>4025</v>
      </c>
      <c r="D1899" s="61" t="s">
        <v>2472</v>
      </c>
      <c r="E1899" s="61" t="s">
        <v>23846</v>
      </c>
      <c r="F1899" s="292"/>
    </row>
    <row r="1900" spans="1:6" ht="45">
      <c r="A1900" s="61">
        <v>39474</v>
      </c>
      <c r="B1900" s="38" t="s">
        <v>18326</v>
      </c>
      <c r="C1900" s="61" t="s">
        <v>4025</v>
      </c>
      <c r="D1900" s="61" t="s">
        <v>2472</v>
      </c>
      <c r="E1900" s="61" t="s">
        <v>23847</v>
      </c>
      <c r="F1900" s="293"/>
    </row>
    <row r="1901" spans="1:6" ht="45">
      <c r="A1901" s="61">
        <v>39475</v>
      </c>
      <c r="B1901" s="38" t="s">
        <v>18327</v>
      </c>
      <c r="C1901" s="61" t="s">
        <v>4025</v>
      </c>
      <c r="D1901" s="61" t="s">
        <v>2472</v>
      </c>
      <c r="E1901" s="61" t="s">
        <v>23848</v>
      </c>
      <c r="F1901" s="292"/>
    </row>
    <row r="1902" spans="1:6" ht="45">
      <c r="A1902" s="61">
        <v>39476</v>
      </c>
      <c r="B1902" s="38" t="s">
        <v>18328</v>
      </c>
      <c r="C1902" s="61" t="s">
        <v>4025</v>
      </c>
      <c r="D1902" s="61" t="s">
        <v>2472</v>
      </c>
      <c r="E1902" s="61" t="s">
        <v>23849</v>
      </c>
      <c r="F1902" s="293"/>
    </row>
    <row r="1903" spans="1:6" ht="45">
      <c r="A1903" s="61">
        <v>39477</v>
      </c>
      <c r="B1903" s="38" t="s">
        <v>18329</v>
      </c>
      <c r="C1903" s="61" t="s">
        <v>4025</v>
      </c>
      <c r="D1903" s="61" t="s">
        <v>2472</v>
      </c>
      <c r="E1903" s="61" t="s">
        <v>22335</v>
      </c>
      <c r="F1903" s="292"/>
    </row>
    <row r="1904" spans="1:6" ht="45">
      <c r="A1904" s="61">
        <v>39478</v>
      </c>
      <c r="B1904" s="38" t="s">
        <v>18330</v>
      </c>
      <c r="C1904" s="61" t="s">
        <v>4025</v>
      </c>
      <c r="D1904" s="61" t="s">
        <v>2472</v>
      </c>
      <c r="E1904" s="61" t="s">
        <v>23850</v>
      </c>
      <c r="F1904" s="293"/>
    </row>
    <row r="1905" spans="1:6" ht="45">
      <c r="A1905" s="61">
        <v>39479</v>
      </c>
      <c r="B1905" s="38" t="s">
        <v>18331</v>
      </c>
      <c r="C1905" s="61" t="s">
        <v>4025</v>
      </c>
      <c r="D1905" s="61" t="s">
        <v>2472</v>
      </c>
      <c r="E1905" s="61" t="s">
        <v>23851</v>
      </c>
      <c r="F1905" s="292"/>
    </row>
    <row r="1906" spans="1:6" ht="45">
      <c r="A1906" s="61">
        <v>39480</v>
      </c>
      <c r="B1906" s="38" t="s">
        <v>18332</v>
      </c>
      <c r="C1906" s="61" t="s">
        <v>4025</v>
      </c>
      <c r="D1906" s="61" t="s">
        <v>2472</v>
      </c>
      <c r="E1906" s="61" t="s">
        <v>23852</v>
      </c>
      <c r="F1906" s="293"/>
    </row>
    <row r="1907" spans="1:6" ht="30">
      <c r="A1907" s="61">
        <v>39459</v>
      </c>
      <c r="B1907" s="38" t="s">
        <v>18333</v>
      </c>
      <c r="C1907" s="61" t="s">
        <v>4025</v>
      </c>
      <c r="D1907" s="61" t="s">
        <v>2472</v>
      </c>
      <c r="E1907" s="61" t="s">
        <v>23853</v>
      </c>
      <c r="F1907" s="292"/>
    </row>
    <row r="1908" spans="1:6" ht="30">
      <c r="A1908" s="61">
        <v>39445</v>
      </c>
      <c r="B1908" s="38" t="s">
        <v>18334</v>
      </c>
      <c r="C1908" s="61" t="s">
        <v>4025</v>
      </c>
      <c r="D1908" s="61" t="s">
        <v>2472</v>
      </c>
      <c r="E1908" s="61" t="s">
        <v>23854</v>
      </c>
      <c r="F1908" s="293"/>
    </row>
    <row r="1909" spans="1:6" ht="30">
      <c r="A1909" s="61">
        <v>39446</v>
      </c>
      <c r="B1909" s="38" t="s">
        <v>18335</v>
      </c>
      <c r="C1909" s="61" t="s">
        <v>4025</v>
      </c>
      <c r="D1909" s="61" t="s">
        <v>2472</v>
      </c>
      <c r="E1909" s="61" t="s">
        <v>23855</v>
      </c>
      <c r="F1909" s="292"/>
    </row>
    <row r="1910" spans="1:6" ht="30">
      <c r="A1910" s="61">
        <v>39447</v>
      </c>
      <c r="B1910" s="38" t="s">
        <v>18336</v>
      </c>
      <c r="C1910" s="61" t="s">
        <v>4025</v>
      </c>
      <c r="D1910" s="61" t="s">
        <v>2472</v>
      </c>
      <c r="E1910" s="61" t="s">
        <v>23856</v>
      </c>
      <c r="F1910" s="293"/>
    </row>
    <row r="1911" spans="1:6" ht="30">
      <c r="A1911" s="61">
        <v>39448</v>
      </c>
      <c r="B1911" s="38" t="s">
        <v>18337</v>
      </c>
      <c r="C1911" s="61" t="s">
        <v>4025</v>
      </c>
      <c r="D1911" s="61" t="s">
        <v>2472</v>
      </c>
      <c r="E1911" s="61" t="s">
        <v>23857</v>
      </c>
      <c r="F1911" s="292"/>
    </row>
    <row r="1912" spans="1:6" ht="30">
      <c r="A1912" s="61">
        <v>39450</v>
      </c>
      <c r="B1912" s="38" t="s">
        <v>18338</v>
      </c>
      <c r="C1912" s="61" t="s">
        <v>4025</v>
      </c>
      <c r="D1912" s="61" t="s">
        <v>2472</v>
      </c>
      <c r="E1912" s="61" t="s">
        <v>23858</v>
      </c>
      <c r="F1912" s="293"/>
    </row>
    <row r="1913" spans="1:6" ht="30">
      <c r="A1913" s="61">
        <v>39451</v>
      </c>
      <c r="B1913" s="38" t="s">
        <v>18339</v>
      </c>
      <c r="C1913" s="61" t="s">
        <v>4025</v>
      </c>
      <c r="D1913" s="61" t="s">
        <v>2472</v>
      </c>
      <c r="E1913" s="61" t="s">
        <v>23859</v>
      </c>
      <c r="F1913" s="292"/>
    </row>
    <row r="1914" spans="1:6" ht="30">
      <c r="A1914" s="61">
        <v>39452</v>
      </c>
      <c r="B1914" s="38" t="s">
        <v>18340</v>
      </c>
      <c r="C1914" s="61" t="s">
        <v>4025</v>
      </c>
      <c r="D1914" s="61" t="s">
        <v>2472</v>
      </c>
      <c r="E1914" s="61" t="s">
        <v>23860</v>
      </c>
      <c r="F1914" s="293"/>
    </row>
    <row r="1915" spans="1:6" ht="30">
      <c r="A1915" s="61">
        <v>39523</v>
      </c>
      <c r="B1915" s="38" t="s">
        <v>18341</v>
      </c>
      <c r="C1915" s="61" t="s">
        <v>4025</v>
      </c>
      <c r="D1915" s="61" t="s">
        <v>2472</v>
      </c>
      <c r="E1915" s="61" t="s">
        <v>23861</v>
      </c>
      <c r="F1915" s="292"/>
    </row>
    <row r="1916" spans="1:6" ht="30">
      <c r="A1916" s="61">
        <v>39449</v>
      </c>
      <c r="B1916" s="38" t="s">
        <v>18342</v>
      </c>
      <c r="C1916" s="61" t="s">
        <v>4025</v>
      </c>
      <c r="D1916" s="61" t="s">
        <v>2472</v>
      </c>
      <c r="E1916" s="61" t="s">
        <v>23862</v>
      </c>
      <c r="F1916" s="293"/>
    </row>
    <row r="1917" spans="1:6" ht="30">
      <c r="A1917" s="61">
        <v>39455</v>
      </c>
      <c r="B1917" s="38" t="s">
        <v>18343</v>
      </c>
      <c r="C1917" s="61" t="s">
        <v>4025</v>
      </c>
      <c r="D1917" s="61" t="s">
        <v>2472</v>
      </c>
      <c r="E1917" s="61" t="s">
        <v>23863</v>
      </c>
      <c r="F1917" s="292"/>
    </row>
    <row r="1918" spans="1:6" ht="30">
      <c r="A1918" s="61">
        <v>39456</v>
      </c>
      <c r="B1918" s="38" t="s">
        <v>18344</v>
      </c>
      <c r="C1918" s="61" t="s">
        <v>4025</v>
      </c>
      <c r="D1918" s="61" t="s">
        <v>2472</v>
      </c>
      <c r="E1918" s="61" t="s">
        <v>23864</v>
      </c>
      <c r="F1918" s="293"/>
    </row>
    <row r="1919" spans="1:6" ht="30">
      <c r="A1919" s="61">
        <v>39457</v>
      </c>
      <c r="B1919" s="38" t="s">
        <v>18345</v>
      </c>
      <c r="C1919" s="61" t="s">
        <v>4025</v>
      </c>
      <c r="D1919" s="61" t="s">
        <v>2472</v>
      </c>
      <c r="E1919" s="61" t="s">
        <v>23865</v>
      </c>
      <c r="F1919" s="292"/>
    </row>
    <row r="1920" spans="1:6" ht="30">
      <c r="A1920" s="61">
        <v>39458</v>
      </c>
      <c r="B1920" s="38" t="s">
        <v>18346</v>
      </c>
      <c r="C1920" s="61" t="s">
        <v>4025</v>
      </c>
      <c r="D1920" s="61" t="s">
        <v>2472</v>
      </c>
      <c r="E1920" s="61" t="s">
        <v>23866</v>
      </c>
      <c r="F1920" s="293"/>
    </row>
    <row r="1921" spans="1:6" ht="30">
      <c r="A1921" s="61">
        <v>39464</v>
      </c>
      <c r="B1921" s="38" t="s">
        <v>18347</v>
      </c>
      <c r="C1921" s="61" t="s">
        <v>4025</v>
      </c>
      <c r="D1921" s="61" t="s">
        <v>2472</v>
      </c>
      <c r="E1921" s="61" t="s">
        <v>23867</v>
      </c>
      <c r="F1921" s="292"/>
    </row>
    <row r="1922" spans="1:6" ht="30">
      <c r="A1922" s="61">
        <v>39460</v>
      </c>
      <c r="B1922" s="38" t="s">
        <v>18348</v>
      </c>
      <c r="C1922" s="61" t="s">
        <v>4025</v>
      </c>
      <c r="D1922" s="61" t="s">
        <v>2472</v>
      </c>
      <c r="E1922" s="61" t="s">
        <v>23868</v>
      </c>
      <c r="F1922" s="293"/>
    </row>
    <row r="1923" spans="1:6" ht="30">
      <c r="A1923" s="61">
        <v>39461</v>
      </c>
      <c r="B1923" s="38" t="s">
        <v>18349</v>
      </c>
      <c r="C1923" s="61" t="s">
        <v>4025</v>
      </c>
      <c r="D1923" s="61" t="s">
        <v>2472</v>
      </c>
      <c r="E1923" s="61" t="s">
        <v>23869</v>
      </c>
      <c r="F1923" s="292"/>
    </row>
    <row r="1924" spans="1:6" ht="30">
      <c r="A1924" s="61">
        <v>39462</v>
      </c>
      <c r="B1924" s="38" t="s">
        <v>18350</v>
      </c>
      <c r="C1924" s="61" t="s">
        <v>4025</v>
      </c>
      <c r="D1924" s="61" t="s">
        <v>2472</v>
      </c>
      <c r="E1924" s="61" t="s">
        <v>23870</v>
      </c>
      <c r="F1924" s="293"/>
    </row>
    <row r="1925" spans="1:6" ht="30">
      <c r="A1925" s="61">
        <v>39463</v>
      </c>
      <c r="B1925" s="38" t="s">
        <v>18351</v>
      </c>
      <c r="C1925" s="61" t="s">
        <v>4025</v>
      </c>
      <c r="D1925" s="61" t="s">
        <v>2472</v>
      </c>
      <c r="E1925" s="61" t="s">
        <v>23871</v>
      </c>
      <c r="F1925" s="292"/>
    </row>
    <row r="1926" spans="1:6" ht="45">
      <c r="A1926" s="61">
        <v>26039</v>
      </c>
      <c r="B1926" s="38" t="s">
        <v>18352</v>
      </c>
      <c r="C1926" s="61" t="s">
        <v>4025</v>
      </c>
      <c r="D1926" s="61" t="s">
        <v>4027</v>
      </c>
      <c r="E1926" s="61" t="s">
        <v>22657</v>
      </c>
      <c r="F1926" s="293"/>
    </row>
    <row r="1927" spans="1:6" ht="45">
      <c r="A1927" s="61">
        <v>2401</v>
      </c>
      <c r="B1927" s="38" t="s">
        <v>18353</v>
      </c>
      <c r="C1927" s="61" t="s">
        <v>4025</v>
      </c>
      <c r="D1927" s="61" t="s">
        <v>4027</v>
      </c>
      <c r="E1927" s="61" t="s">
        <v>22658</v>
      </c>
      <c r="F1927" s="292"/>
    </row>
    <row r="1928" spans="1:6" ht="45">
      <c r="A1928" s="61">
        <v>38870</v>
      </c>
      <c r="B1928" s="38" t="s">
        <v>18354</v>
      </c>
      <c r="C1928" s="61" t="s">
        <v>4025</v>
      </c>
      <c r="D1928" s="61" t="s">
        <v>4027</v>
      </c>
      <c r="E1928" s="61" t="s">
        <v>22392</v>
      </c>
      <c r="F1928" s="293"/>
    </row>
    <row r="1929" spans="1:6" ht="45">
      <c r="A1929" s="61">
        <v>38869</v>
      </c>
      <c r="B1929" s="38" t="s">
        <v>18355</v>
      </c>
      <c r="C1929" s="61" t="s">
        <v>4025</v>
      </c>
      <c r="D1929" s="61" t="s">
        <v>4027</v>
      </c>
      <c r="E1929" s="61" t="s">
        <v>26908</v>
      </c>
      <c r="F1929" s="292"/>
    </row>
    <row r="1930" spans="1:6" ht="45">
      <c r="A1930" s="61">
        <v>38872</v>
      </c>
      <c r="B1930" s="38" t="s">
        <v>18356</v>
      </c>
      <c r="C1930" s="61" t="s">
        <v>4025</v>
      </c>
      <c r="D1930" s="61" t="s">
        <v>4027</v>
      </c>
      <c r="E1930" s="61" t="s">
        <v>29610</v>
      </c>
      <c r="F1930" s="293"/>
    </row>
    <row r="1931" spans="1:6" ht="45">
      <c r="A1931" s="61">
        <v>38871</v>
      </c>
      <c r="B1931" s="38" t="s">
        <v>18357</v>
      </c>
      <c r="C1931" s="61" t="s">
        <v>4025</v>
      </c>
      <c r="D1931" s="61" t="s">
        <v>4027</v>
      </c>
      <c r="E1931" s="61" t="s">
        <v>24667</v>
      </c>
      <c r="F1931" s="292"/>
    </row>
    <row r="1932" spans="1:6" ht="45">
      <c r="A1932" s="61">
        <v>39283</v>
      </c>
      <c r="B1932" s="38" t="s">
        <v>18358</v>
      </c>
      <c r="C1932" s="61" t="s">
        <v>4025</v>
      </c>
      <c r="D1932" s="61" t="s">
        <v>4027</v>
      </c>
      <c r="E1932" s="61" t="s">
        <v>29611</v>
      </c>
      <c r="F1932" s="293"/>
    </row>
    <row r="1933" spans="1:6" ht="45">
      <c r="A1933" s="61">
        <v>39284</v>
      </c>
      <c r="B1933" s="38" t="s">
        <v>18359</v>
      </c>
      <c r="C1933" s="61" t="s">
        <v>4025</v>
      </c>
      <c r="D1933" s="61" t="s">
        <v>4027</v>
      </c>
      <c r="E1933" s="61" t="s">
        <v>25145</v>
      </c>
      <c r="F1933" s="292"/>
    </row>
    <row r="1934" spans="1:6" ht="45">
      <c r="A1934" s="61">
        <v>39285</v>
      </c>
      <c r="B1934" s="38" t="s">
        <v>18360</v>
      </c>
      <c r="C1934" s="61" t="s">
        <v>4025</v>
      </c>
      <c r="D1934" s="61" t="s">
        <v>4027</v>
      </c>
      <c r="E1934" s="61" t="s">
        <v>29612</v>
      </c>
      <c r="F1934" s="293"/>
    </row>
    <row r="1935" spans="1:6" ht="45">
      <c r="A1935" s="61">
        <v>39286</v>
      </c>
      <c r="B1935" s="38" t="s">
        <v>18361</v>
      </c>
      <c r="C1935" s="61" t="s">
        <v>4025</v>
      </c>
      <c r="D1935" s="61" t="s">
        <v>4027</v>
      </c>
      <c r="E1935" s="61" t="s">
        <v>29613</v>
      </c>
      <c r="F1935" s="292"/>
    </row>
    <row r="1936" spans="1:6" ht="45">
      <c r="A1936" s="61">
        <v>39287</v>
      </c>
      <c r="B1936" s="38" t="s">
        <v>18362</v>
      </c>
      <c r="C1936" s="61" t="s">
        <v>4025</v>
      </c>
      <c r="D1936" s="61" t="s">
        <v>4027</v>
      </c>
      <c r="E1936" s="61" t="s">
        <v>29614</v>
      </c>
      <c r="F1936" s="293"/>
    </row>
    <row r="1937" spans="1:6" ht="45">
      <c r="A1937" s="61">
        <v>39288</v>
      </c>
      <c r="B1937" s="38" t="s">
        <v>18363</v>
      </c>
      <c r="C1937" s="61" t="s">
        <v>4025</v>
      </c>
      <c r="D1937" s="61" t="s">
        <v>4027</v>
      </c>
      <c r="E1937" s="61" t="s">
        <v>29615</v>
      </c>
      <c r="F1937" s="292"/>
    </row>
    <row r="1938" spans="1:6" ht="45">
      <c r="A1938" s="61">
        <v>2414</v>
      </c>
      <c r="B1938" s="38" t="s">
        <v>18364</v>
      </c>
      <c r="C1938" s="61" t="s">
        <v>4026</v>
      </c>
      <c r="D1938" s="61" t="s">
        <v>4027</v>
      </c>
      <c r="E1938" s="61" t="s">
        <v>29616</v>
      </c>
      <c r="F1938" s="293"/>
    </row>
    <row r="1939" spans="1:6" ht="45">
      <c r="A1939" s="61">
        <v>2413</v>
      </c>
      <c r="B1939" s="38" t="s">
        <v>18365</v>
      </c>
      <c r="C1939" s="61" t="s">
        <v>4026</v>
      </c>
      <c r="D1939" s="61" t="s">
        <v>4027</v>
      </c>
      <c r="E1939" s="61" t="s">
        <v>29617</v>
      </c>
      <c r="F1939" s="292"/>
    </row>
    <row r="1940" spans="1:6" ht="45">
      <c r="A1940" s="61">
        <v>2405</v>
      </c>
      <c r="B1940" s="38" t="s">
        <v>18366</v>
      </c>
      <c r="C1940" s="61" t="s">
        <v>4026</v>
      </c>
      <c r="D1940" s="61" t="s">
        <v>4027</v>
      </c>
      <c r="E1940" s="61" t="s">
        <v>29618</v>
      </c>
      <c r="F1940" s="293"/>
    </row>
    <row r="1941" spans="1:6" ht="45">
      <c r="A1941" s="61">
        <v>13361</v>
      </c>
      <c r="B1941" s="38" t="s">
        <v>18367</v>
      </c>
      <c r="C1941" s="61" t="s">
        <v>4026</v>
      </c>
      <c r="D1941" s="61" t="s">
        <v>4027</v>
      </c>
      <c r="E1941" s="61" t="s">
        <v>28257</v>
      </c>
      <c r="F1941" s="292"/>
    </row>
    <row r="1942" spans="1:6" ht="45">
      <c r="A1942" s="61">
        <v>11987</v>
      </c>
      <c r="B1942" s="38" t="s">
        <v>18368</v>
      </c>
      <c r="C1942" s="61" t="s">
        <v>4026</v>
      </c>
      <c r="D1942" s="61" t="s">
        <v>4027</v>
      </c>
      <c r="E1942" s="61" t="s">
        <v>29619</v>
      </c>
      <c r="F1942" s="293"/>
    </row>
    <row r="1943" spans="1:6" ht="45">
      <c r="A1943" s="61">
        <v>2416</v>
      </c>
      <c r="B1943" s="38" t="s">
        <v>18369</v>
      </c>
      <c r="C1943" s="61" t="s">
        <v>4026</v>
      </c>
      <c r="D1943" s="61" t="s">
        <v>4027</v>
      </c>
      <c r="E1943" s="61" t="s">
        <v>25142</v>
      </c>
      <c r="F1943" s="292"/>
    </row>
    <row r="1944" spans="1:6" ht="45">
      <c r="A1944" s="61">
        <v>2412</v>
      </c>
      <c r="B1944" s="38" t="s">
        <v>18370</v>
      </c>
      <c r="C1944" s="61" t="s">
        <v>4026</v>
      </c>
      <c r="D1944" s="61" t="s">
        <v>4027</v>
      </c>
      <c r="E1944" s="61" t="s">
        <v>27500</v>
      </c>
      <c r="F1944" s="293"/>
    </row>
    <row r="1945" spans="1:6" ht="45">
      <c r="A1945" s="61">
        <v>2411</v>
      </c>
      <c r="B1945" s="38" t="s">
        <v>18371</v>
      </c>
      <c r="C1945" s="61" t="s">
        <v>4026</v>
      </c>
      <c r="D1945" s="61" t="s">
        <v>4027</v>
      </c>
      <c r="E1945" s="61" t="s">
        <v>28257</v>
      </c>
      <c r="F1945" s="292"/>
    </row>
    <row r="1946" spans="1:6" ht="45">
      <c r="A1946" s="61">
        <v>2406</v>
      </c>
      <c r="B1946" s="38" t="s">
        <v>18372</v>
      </c>
      <c r="C1946" s="61" t="s">
        <v>4026</v>
      </c>
      <c r="D1946" s="61" t="s">
        <v>4027</v>
      </c>
      <c r="E1946" s="61" t="s">
        <v>29620</v>
      </c>
      <c r="F1946" s="293"/>
    </row>
    <row r="1947" spans="1:6" ht="60">
      <c r="A1947" s="61">
        <v>10571</v>
      </c>
      <c r="B1947" s="38" t="s">
        <v>18373</v>
      </c>
      <c r="C1947" s="61" t="s">
        <v>4026</v>
      </c>
      <c r="D1947" s="61" t="s">
        <v>4027</v>
      </c>
      <c r="E1947" s="61" t="s">
        <v>29621</v>
      </c>
      <c r="F1947" s="292"/>
    </row>
    <row r="1948" spans="1:6" ht="60">
      <c r="A1948" s="61">
        <v>11985</v>
      </c>
      <c r="B1948" s="38" t="s">
        <v>18374</v>
      </c>
      <c r="C1948" s="61" t="s">
        <v>4026</v>
      </c>
      <c r="D1948" s="61" t="s">
        <v>4027</v>
      </c>
      <c r="E1948" s="61" t="s">
        <v>29622</v>
      </c>
      <c r="F1948" s="293"/>
    </row>
    <row r="1949" spans="1:6" ht="45">
      <c r="A1949" s="61">
        <v>2410</v>
      </c>
      <c r="B1949" s="38" t="s">
        <v>18375</v>
      </c>
      <c r="C1949" s="61" t="s">
        <v>4026</v>
      </c>
      <c r="D1949" s="61" t="s">
        <v>4027</v>
      </c>
      <c r="E1949" s="61" t="s">
        <v>24629</v>
      </c>
      <c r="F1949" s="292"/>
    </row>
    <row r="1950" spans="1:6" ht="45">
      <c r="A1950" s="61">
        <v>2417</v>
      </c>
      <c r="B1950" s="38" t="s">
        <v>18376</v>
      </c>
      <c r="C1950" s="61" t="s">
        <v>4026</v>
      </c>
      <c r="D1950" s="61" t="s">
        <v>4027</v>
      </c>
      <c r="E1950" s="61" t="s">
        <v>29623</v>
      </c>
      <c r="F1950" s="293"/>
    </row>
    <row r="1951" spans="1:6" ht="45">
      <c r="A1951" s="61">
        <v>2415</v>
      </c>
      <c r="B1951" s="38" t="s">
        <v>18377</v>
      </c>
      <c r="C1951" s="61" t="s">
        <v>4026</v>
      </c>
      <c r="D1951" s="61" t="s">
        <v>4027</v>
      </c>
      <c r="E1951" s="61" t="s">
        <v>24864</v>
      </c>
      <c r="F1951" s="292"/>
    </row>
    <row r="1952" spans="1:6" ht="45">
      <c r="A1952" s="61">
        <v>13360</v>
      </c>
      <c r="B1952" s="38" t="s">
        <v>18378</v>
      </c>
      <c r="C1952" s="61" t="s">
        <v>4026</v>
      </c>
      <c r="D1952" s="61" t="s">
        <v>4027</v>
      </c>
      <c r="E1952" s="61" t="s">
        <v>24864</v>
      </c>
      <c r="F1952" s="293"/>
    </row>
    <row r="1953" spans="1:6" ht="45">
      <c r="A1953" s="61">
        <v>11983</v>
      </c>
      <c r="B1953" s="38" t="s">
        <v>18379</v>
      </c>
      <c r="C1953" s="61" t="s">
        <v>4026</v>
      </c>
      <c r="D1953" s="61" t="s">
        <v>4027</v>
      </c>
      <c r="E1953" s="61" t="s">
        <v>29624</v>
      </c>
      <c r="F1953" s="292"/>
    </row>
    <row r="1954" spans="1:6" ht="45">
      <c r="A1954" s="61">
        <v>11986</v>
      </c>
      <c r="B1954" s="38" t="s">
        <v>18380</v>
      </c>
      <c r="C1954" s="61" t="s">
        <v>4026</v>
      </c>
      <c r="D1954" s="61" t="s">
        <v>4027</v>
      </c>
      <c r="E1954" s="61" t="s">
        <v>29625</v>
      </c>
      <c r="F1954" s="293"/>
    </row>
    <row r="1955" spans="1:6" ht="60">
      <c r="A1955" s="61">
        <v>25976</v>
      </c>
      <c r="B1955" s="38" t="s">
        <v>18381</v>
      </c>
      <c r="C1955" s="61" t="s">
        <v>4026</v>
      </c>
      <c r="D1955" s="61" t="s">
        <v>2472</v>
      </c>
      <c r="E1955" s="61" t="s">
        <v>29626</v>
      </c>
      <c r="F1955" s="292"/>
    </row>
    <row r="1956" spans="1:6" ht="30">
      <c r="A1956" s="61">
        <v>10629</v>
      </c>
      <c r="B1956" s="38" t="s">
        <v>18382</v>
      </c>
      <c r="C1956" s="61" t="s">
        <v>4026</v>
      </c>
      <c r="D1956" s="61" t="s">
        <v>2472</v>
      </c>
      <c r="E1956" s="61" t="s">
        <v>29627</v>
      </c>
      <c r="F1956" s="293"/>
    </row>
    <row r="1957" spans="1:6" ht="45">
      <c r="A1957" s="61">
        <v>10698</v>
      </c>
      <c r="B1957" s="38" t="s">
        <v>18383</v>
      </c>
      <c r="C1957" s="61" t="s">
        <v>4026</v>
      </c>
      <c r="D1957" s="61" t="s">
        <v>2472</v>
      </c>
      <c r="E1957" s="61" t="s">
        <v>24061</v>
      </c>
      <c r="F1957" s="292"/>
    </row>
    <row r="1958" spans="1:6" ht="60">
      <c r="A1958" s="61">
        <v>40521</v>
      </c>
      <c r="B1958" s="38" t="s">
        <v>18384</v>
      </c>
      <c r="C1958" s="61" t="s">
        <v>4025</v>
      </c>
      <c r="D1958" s="61" t="s">
        <v>2472</v>
      </c>
      <c r="E1958" s="61" t="s">
        <v>29628</v>
      </c>
      <c r="F1958" s="293"/>
    </row>
    <row r="1959" spans="1:6" ht="45">
      <c r="A1959" s="61">
        <v>2432</v>
      </c>
      <c r="B1959" s="38" t="s">
        <v>18385</v>
      </c>
      <c r="C1959" s="61" t="s">
        <v>4025</v>
      </c>
      <c r="D1959" s="61" t="s">
        <v>2472</v>
      </c>
      <c r="E1959" s="61" t="s">
        <v>29629</v>
      </c>
      <c r="F1959" s="292"/>
    </row>
    <row r="1960" spans="1:6" ht="45">
      <c r="A1960" s="61">
        <v>2418</v>
      </c>
      <c r="B1960" s="38" t="s">
        <v>18386</v>
      </c>
      <c r="C1960" s="61" t="s">
        <v>4025</v>
      </c>
      <c r="D1960" s="61" t="s">
        <v>4024</v>
      </c>
      <c r="E1960" s="61" t="s">
        <v>10203</v>
      </c>
      <c r="F1960" s="293"/>
    </row>
    <row r="1961" spans="1:6" ht="45">
      <c r="A1961" s="61">
        <v>2433</v>
      </c>
      <c r="B1961" s="38" t="s">
        <v>18387</v>
      </c>
      <c r="C1961" s="61" t="s">
        <v>4025</v>
      </c>
      <c r="D1961" s="61" t="s">
        <v>2472</v>
      </c>
      <c r="E1961" s="61" t="s">
        <v>13910</v>
      </c>
      <c r="F1961" s="292"/>
    </row>
    <row r="1962" spans="1:6" ht="45">
      <c r="A1962" s="61">
        <v>2420</v>
      </c>
      <c r="B1962" s="38" t="s">
        <v>18388</v>
      </c>
      <c r="C1962" s="61" t="s">
        <v>4025</v>
      </c>
      <c r="D1962" s="61" t="s">
        <v>2472</v>
      </c>
      <c r="E1962" s="61" t="s">
        <v>22439</v>
      </c>
      <c r="F1962" s="293"/>
    </row>
    <row r="1963" spans="1:6" ht="45">
      <c r="A1963" s="61">
        <v>2421</v>
      </c>
      <c r="B1963" s="38" t="s">
        <v>18389</v>
      </c>
      <c r="C1963" s="61" t="s">
        <v>4025</v>
      </c>
      <c r="D1963" s="61" t="s">
        <v>2472</v>
      </c>
      <c r="E1963" s="61" t="s">
        <v>29630</v>
      </c>
      <c r="F1963" s="292"/>
    </row>
    <row r="1964" spans="1:6" ht="45">
      <c r="A1964" s="61">
        <v>11447</v>
      </c>
      <c r="B1964" s="38" t="s">
        <v>18390</v>
      </c>
      <c r="C1964" s="61" t="s">
        <v>4025</v>
      </c>
      <c r="D1964" s="61" t="s">
        <v>2472</v>
      </c>
      <c r="E1964" s="61" t="s">
        <v>22415</v>
      </c>
      <c r="F1964" s="293"/>
    </row>
    <row r="1965" spans="1:6" ht="45">
      <c r="A1965" s="61">
        <v>2429</v>
      </c>
      <c r="B1965" s="38" t="s">
        <v>18391</v>
      </c>
      <c r="C1965" s="61" t="s">
        <v>4025</v>
      </c>
      <c r="D1965" s="61" t="s">
        <v>2472</v>
      </c>
      <c r="E1965" s="61" t="s">
        <v>29631</v>
      </c>
      <c r="F1965" s="292"/>
    </row>
    <row r="1966" spans="1:6" ht="30">
      <c r="A1966" s="61">
        <v>11449</v>
      </c>
      <c r="B1966" s="38" t="s">
        <v>18392</v>
      </c>
      <c r="C1966" s="61" t="s">
        <v>4025</v>
      </c>
      <c r="D1966" s="61" t="s">
        <v>2472</v>
      </c>
      <c r="E1966" s="61" t="s">
        <v>29632</v>
      </c>
      <c r="F1966" s="293"/>
    </row>
    <row r="1967" spans="1:6" ht="45">
      <c r="A1967" s="61">
        <v>11451</v>
      </c>
      <c r="B1967" s="38" t="s">
        <v>18393</v>
      </c>
      <c r="C1967" s="61" t="s">
        <v>4025</v>
      </c>
      <c r="D1967" s="61" t="s">
        <v>2472</v>
      </c>
      <c r="E1967" s="61" t="s">
        <v>29226</v>
      </c>
      <c r="F1967" s="292"/>
    </row>
    <row r="1968" spans="1:6" ht="30">
      <c r="A1968" s="61">
        <v>11116</v>
      </c>
      <c r="B1968" s="38" t="s">
        <v>18394</v>
      </c>
      <c r="C1968" s="61" t="s">
        <v>4025</v>
      </c>
      <c r="D1968" s="61" t="s">
        <v>2472</v>
      </c>
      <c r="E1968" s="61" t="s">
        <v>29633</v>
      </c>
      <c r="F1968" s="293"/>
    </row>
    <row r="1969" spans="1:6" ht="30">
      <c r="A1969" s="61">
        <v>38411</v>
      </c>
      <c r="B1969" s="38" t="s">
        <v>18395</v>
      </c>
      <c r="C1969" s="61" t="s">
        <v>4025</v>
      </c>
      <c r="D1969" s="61" t="s">
        <v>2472</v>
      </c>
      <c r="E1969" s="61" t="s">
        <v>24911</v>
      </c>
      <c r="F1969" s="292"/>
    </row>
    <row r="1970" spans="1:6" ht="30">
      <c r="A1970" s="61">
        <v>1370</v>
      </c>
      <c r="B1970" s="38" t="s">
        <v>18396</v>
      </c>
      <c r="C1970" s="61" t="s">
        <v>4025</v>
      </c>
      <c r="D1970" s="61" t="s">
        <v>2472</v>
      </c>
      <c r="E1970" s="61" t="s">
        <v>13971</v>
      </c>
      <c r="F1970" s="293"/>
    </row>
    <row r="1971" spans="1:6" ht="30">
      <c r="A1971" s="61">
        <v>38189</v>
      </c>
      <c r="B1971" s="38" t="s">
        <v>18397</v>
      </c>
      <c r="C1971" s="61" t="s">
        <v>4025</v>
      </c>
      <c r="D1971" s="61" t="s">
        <v>2472</v>
      </c>
      <c r="E1971" s="61" t="s">
        <v>29634</v>
      </c>
      <c r="F1971" s="292"/>
    </row>
    <row r="1972" spans="1:6" ht="30">
      <c r="A1972" s="61">
        <v>38190</v>
      </c>
      <c r="B1972" s="38" t="s">
        <v>18398</v>
      </c>
      <c r="C1972" s="61" t="s">
        <v>4025</v>
      </c>
      <c r="D1972" s="61" t="s">
        <v>2472</v>
      </c>
      <c r="E1972" s="61" t="s">
        <v>29635</v>
      </c>
      <c r="F1972" s="293"/>
    </row>
    <row r="1973" spans="1:6" ht="45">
      <c r="A1973" s="61">
        <v>36516</v>
      </c>
      <c r="B1973" s="38" t="s">
        <v>18399</v>
      </c>
      <c r="C1973" s="61" t="s">
        <v>4025</v>
      </c>
      <c r="D1973" s="61" t="s">
        <v>4027</v>
      </c>
      <c r="E1973" s="61" t="s">
        <v>29636</v>
      </c>
      <c r="F1973" s="292"/>
    </row>
    <row r="1974" spans="1:6">
      <c r="A1974" s="61">
        <v>34777</v>
      </c>
      <c r="B1974" s="38" t="s">
        <v>18400</v>
      </c>
      <c r="C1974" s="61" t="s">
        <v>4025</v>
      </c>
      <c r="D1974" s="61" t="s">
        <v>2472</v>
      </c>
      <c r="E1974" s="61" t="s">
        <v>13372</v>
      </c>
      <c r="F1974" s="293"/>
    </row>
    <row r="1975" spans="1:6">
      <c r="A1975" s="61">
        <v>7273</v>
      </c>
      <c r="B1975" s="38" t="s">
        <v>18401</v>
      </c>
      <c r="C1975" s="61" t="s">
        <v>4025</v>
      </c>
      <c r="D1975" s="61" t="s">
        <v>2472</v>
      </c>
      <c r="E1975" s="61" t="s">
        <v>13848</v>
      </c>
      <c r="F1975" s="292"/>
    </row>
    <row r="1976" spans="1:6">
      <c r="A1976" s="61">
        <v>7272</v>
      </c>
      <c r="B1976" s="38" t="s">
        <v>18402</v>
      </c>
      <c r="C1976" s="61" t="s">
        <v>4025</v>
      </c>
      <c r="D1976" s="61" t="s">
        <v>2472</v>
      </c>
      <c r="E1976" s="61" t="s">
        <v>8788</v>
      </c>
      <c r="F1976" s="293"/>
    </row>
    <row r="1977" spans="1:6" ht="30">
      <c r="A1977" s="61">
        <v>10605</v>
      </c>
      <c r="B1977" s="38" t="s">
        <v>18403</v>
      </c>
      <c r="C1977" s="61" t="s">
        <v>4025</v>
      </c>
      <c r="D1977" s="61" t="s">
        <v>2472</v>
      </c>
      <c r="E1977" s="61" t="s">
        <v>8987</v>
      </c>
      <c r="F1977" s="292"/>
    </row>
    <row r="1978" spans="1:6" ht="30">
      <c r="A1978" s="61">
        <v>10604</v>
      </c>
      <c r="B1978" s="38" t="s">
        <v>18404</v>
      </c>
      <c r="C1978" s="61" t="s">
        <v>4025</v>
      </c>
      <c r="D1978" s="61" t="s">
        <v>2472</v>
      </c>
      <c r="E1978" s="61" t="s">
        <v>8595</v>
      </c>
      <c r="F1978" s="293"/>
    </row>
    <row r="1979" spans="1:6" ht="30">
      <c r="A1979" s="61">
        <v>672</v>
      </c>
      <c r="B1979" s="38" t="s">
        <v>18405</v>
      </c>
      <c r="C1979" s="61" t="s">
        <v>4025</v>
      </c>
      <c r="D1979" s="61" t="s">
        <v>2472</v>
      </c>
      <c r="E1979" s="61" t="s">
        <v>10858</v>
      </c>
      <c r="F1979" s="292"/>
    </row>
    <row r="1980" spans="1:6" ht="30">
      <c r="A1980" s="61">
        <v>668</v>
      </c>
      <c r="B1980" s="38" t="s">
        <v>18406</v>
      </c>
      <c r="C1980" s="61" t="s">
        <v>4025</v>
      </c>
      <c r="D1980" s="61" t="s">
        <v>2472</v>
      </c>
      <c r="E1980" s="61" t="s">
        <v>22427</v>
      </c>
      <c r="F1980" s="293"/>
    </row>
    <row r="1981" spans="1:6" ht="30">
      <c r="A1981" s="61">
        <v>10578</v>
      </c>
      <c r="B1981" s="38" t="s">
        <v>18407</v>
      </c>
      <c r="C1981" s="61" t="s">
        <v>4025</v>
      </c>
      <c r="D1981" s="61" t="s">
        <v>2472</v>
      </c>
      <c r="E1981" s="61" t="s">
        <v>14948</v>
      </c>
      <c r="F1981" s="292"/>
    </row>
    <row r="1982" spans="1:6" ht="30">
      <c r="A1982" s="61">
        <v>666</v>
      </c>
      <c r="B1982" s="38" t="s">
        <v>18408</v>
      </c>
      <c r="C1982" s="61" t="s">
        <v>4025</v>
      </c>
      <c r="D1982" s="61" t="s">
        <v>2472</v>
      </c>
      <c r="E1982" s="61" t="s">
        <v>14322</v>
      </c>
      <c r="F1982" s="293"/>
    </row>
    <row r="1983" spans="1:6" ht="30">
      <c r="A1983" s="61">
        <v>665</v>
      </c>
      <c r="B1983" s="38" t="s">
        <v>18409</v>
      </c>
      <c r="C1983" s="61" t="s">
        <v>4025</v>
      </c>
      <c r="D1983" s="61" t="s">
        <v>2472</v>
      </c>
      <c r="E1983" s="61" t="s">
        <v>22503</v>
      </c>
      <c r="F1983" s="292"/>
    </row>
    <row r="1984" spans="1:6" ht="30">
      <c r="A1984" s="61">
        <v>10577</v>
      </c>
      <c r="B1984" s="38" t="s">
        <v>18410</v>
      </c>
      <c r="C1984" s="61" t="s">
        <v>4025</v>
      </c>
      <c r="D1984" s="61" t="s">
        <v>2472</v>
      </c>
      <c r="E1984" s="61" t="s">
        <v>29637</v>
      </c>
      <c r="F1984" s="293"/>
    </row>
    <row r="1985" spans="1:6" ht="30">
      <c r="A1985" s="61">
        <v>10583</v>
      </c>
      <c r="B1985" s="38" t="s">
        <v>18411</v>
      </c>
      <c r="C1985" s="61" t="s">
        <v>4025</v>
      </c>
      <c r="D1985" s="61" t="s">
        <v>2472</v>
      </c>
      <c r="E1985" s="61" t="s">
        <v>14817</v>
      </c>
      <c r="F1985" s="292"/>
    </row>
    <row r="1986" spans="1:6" ht="30">
      <c r="A1986" s="61">
        <v>10579</v>
      </c>
      <c r="B1986" s="38" t="s">
        <v>18412</v>
      </c>
      <c r="C1986" s="61" t="s">
        <v>4025</v>
      </c>
      <c r="D1986" s="61" t="s">
        <v>2472</v>
      </c>
      <c r="E1986" s="61" t="s">
        <v>23613</v>
      </c>
      <c r="F1986" s="293"/>
    </row>
    <row r="1987" spans="1:6" ht="30">
      <c r="A1987" s="61">
        <v>10582</v>
      </c>
      <c r="B1987" s="38" t="s">
        <v>18413</v>
      </c>
      <c r="C1987" s="61" t="s">
        <v>4025</v>
      </c>
      <c r="D1987" s="61" t="s">
        <v>2472</v>
      </c>
      <c r="E1987" s="61" t="s">
        <v>17151</v>
      </c>
      <c r="F1987" s="292"/>
    </row>
    <row r="1988" spans="1:6">
      <c r="A1988" s="61">
        <v>2436</v>
      </c>
      <c r="B1988" s="38" t="s">
        <v>193</v>
      </c>
      <c r="C1988" s="61" t="s">
        <v>4023</v>
      </c>
      <c r="D1988" s="61" t="s">
        <v>4024</v>
      </c>
      <c r="E1988" s="61" t="s">
        <v>24959</v>
      </c>
      <c r="F1988" s="293"/>
    </row>
    <row r="1989" spans="1:6">
      <c r="A1989" s="61">
        <v>40918</v>
      </c>
      <c r="B1989" s="38" t="s">
        <v>18414</v>
      </c>
      <c r="C1989" s="61" t="s">
        <v>4034</v>
      </c>
      <c r="D1989" s="61" t="s">
        <v>2472</v>
      </c>
      <c r="E1989" s="61" t="s">
        <v>29638</v>
      </c>
      <c r="F1989" s="292"/>
    </row>
    <row r="1990" spans="1:6">
      <c r="A1990" s="61">
        <v>2439</v>
      </c>
      <c r="B1990" s="38" t="s">
        <v>18415</v>
      </c>
      <c r="C1990" s="61" t="s">
        <v>4023</v>
      </c>
      <c r="D1990" s="61" t="s">
        <v>2472</v>
      </c>
      <c r="E1990" s="61" t="s">
        <v>22646</v>
      </c>
      <c r="F1990" s="293"/>
    </row>
    <row r="1991" spans="1:6" ht="30">
      <c r="A1991" s="61">
        <v>40923</v>
      </c>
      <c r="B1991" s="38" t="s">
        <v>18416</v>
      </c>
      <c r="C1991" s="61" t="s">
        <v>4034</v>
      </c>
      <c r="D1991" s="61" t="s">
        <v>2472</v>
      </c>
      <c r="E1991" s="61" t="s">
        <v>29639</v>
      </c>
      <c r="F1991" s="292"/>
    </row>
    <row r="1992" spans="1:6" ht="30">
      <c r="A1992" s="61">
        <v>10998</v>
      </c>
      <c r="B1992" s="38" t="s">
        <v>18417</v>
      </c>
      <c r="C1992" s="61" t="s">
        <v>4030</v>
      </c>
      <c r="D1992" s="61" t="s">
        <v>2472</v>
      </c>
      <c r="E1992" s="61" t="s">
        <v>22430</v>
      </c>
      <c r="F1992" s="293"/>
    </row>
    <row r="1993" spans="1:6" ht="30">
      <c r="A1993" s="61">
        <v>11002</v>
      </c>
      <c r="B1993" s="38" t="s">
        <v>18418</v>
      </c>
      <c r="C1993" s="61" t="s">
        <v>4030</v>
      </c>
      <c r="D1993" s="61" t="s">
        <v>2472</v>
      </c>
      <c r="E1993" s="61" t="s">
        <v>29640</v>
      </c>
      <c r="F1993" s="292"/>
    </row>
    <row r="1994" spans="1:6" ht="30">
      <c r="A1994" s="61">
        <v>10999</v>
      </c>
      <c r="B1994" s="38" t="s">
        <v>18419</v>
      </c>
      <c r="C1994" s="61" t="s">
        <v>4030</v>
      </c>
      <c r="D1994" s="61" t="s">
        <v>2472</v>
      </c>
      <c r="E1994" s="61" t="s">
        <v>25204</v>
      </c>
      <c r="F1994" s="293"/>
    </row>
    <row r="1995" spans="1:6" ht="30">
      <c r="A1995" s="61">
        <v>10997</v>
      </c>
      <c r="B1995" s="38" t="s">
        <v>18420</v>
      </c>
      <c r="C1995" s="61" t="s">
        <v>4030</v>
      </c>
      <c r="D1995" s="61" t="s">
        <v>4024</v>
      </c>
      <c r="E1995" s="61" t="s">
        <v>29641</v>
      </c>
      <c r="F1995" s="292"/>
    </row>
    <row r="1996" spans="1:6" ht="30">
      <c r="A1996" s="61">
        <v>2685</v>
      </c>
      <c r="B1996" s="38" t="s">
        <v>18421</v>
      </c>
      <c r="C1996" s="61" t="s">
        <v>4029</v>
      </c>
      <c r="D1996" s="61" t="s">
        <v>2472</v>
      </c>
      <c r="E1996" s="61" t="s">
        <v>13686</v>
      </c>
      <c r="F1996" s="293"/>
    </row>
    <row r="1997" spans="1:6" ht="30">
      <c r="A1997" s="61">
        <v>2680</v>
      </c>
      <c r="B1997" s="38" t="s">
        <v>18422</v>
      </c>
      <c r="C1997" s="61" t="s">
        <v>4029</v>
      </c>
      <c r="D1997" s="61" t="s">
        <v>2472</v>
      </c>
      <c r="E1997" s="61" t="s">
        <v>29642</v>
      </c>
      <c r="F1997" s="292"/>
    </row>
    <row r="1998" spans="1:6" ht="30">
      <c r="A1998" s="61">
        <v>2684</v>
      </c>
      <c r="B1998" s="38" t="s">
        <v>18423</v>
      </c>
      <c r="C1998" s="61" t="s">
        <v>4029</v>
      </c>
      <c r="D1998" s="61" t="s">
        <v>2472</v>
      </c>
      <c r="E1998" s="61" t="s">
        <v>10809</v>
      </c>
      <c r="F1998" s="293"/>
    </row>
    <row r="1999" spans="1:6" ht="30">
      <c r="A1999" s="61">
        <v>2673</v>
      </c>
      <c r="B1999" s="38" t="s">
        <v>18424</v>
      </c>
      <c r="C1999" s="61" t="s">
        <v>4029</v>
      </c>
      <c r="D1999" s="61" t="s">
        <v>4024</v>
      </c>
      <c r="E1999" s="61" t="s">
        <v>8612</v>
      </c>
      <c r="F1999" s="292"/>
    </row>
    <row r="2000" spans="1:6" ht="30">
      <c r="A2000" s="61">
        <v>2681</v>
      </c>
      <c r="B2000" s="38" t="s">
        <v>18425</v>
      </c>
      <c r="C2000" s="61" t="s">
        <v>4029</v>
      </c>
      <c r="D2000" s="61" t="s">
        <v>2472</v>
      </c>
      <c r="E2000" s="61" t="s">
        <v>10738</v>
      </c>
      <c r="F2000" s="293"/>
    </row>
    <row r="2001" spans="1:6" ht="30">
      <c r="A2001" s="61">
        <v>2682</v>
      </c>
      <c r="B2001" s="38" t="s">
        <v>18426</v>
      </c>
      <c r="C2001" s="61" t="s">
        <v>4029</v>
      </c>
      <c r="D2001" s="61" t="s">
        <v>2472</v>
      </c>
      <c r="E2001" s="61" t="s">
        <v>23645</v>
      </c>
      <c r="F2001" s="292"/>
    </row>
    <row r="2002" spans="1:6" ht="30">
      <c r="A2002" s="61">
        <v>2686</v>
      </c>
      <c r="B2002" s="38" t="s">
        <v>18427</v>
      </c>
      <c r="C2002" s="61" t="s">
        <v>4029</v>
      </c>
      <c r="D2002" s="61" t="s">
        <v>2472</v>
      </c>
      <c r="E2002" s="61" t="s">
        <v>7571</v>
      </c>
      <c r="F2002" s="293"/>
    </row>
    <row r="2003" spans="1:6" ht="30">
      <c r="A2003" s="61">
        <v>2674</v>
      </c>
      <c r="B2003" s="38" t="s">
        <v>18428</v>
      </c>
      <c r="C2003" s="61" t="s">
        <v>4029</v>
      </c>
      <c r="D2003" s="61" t="s">
        <v>2472</v>
      </c>
      <c r="E2003" s="61" t="s">
        <v>13764</v>
      </c>
      <c r="F2003" s="292"/>
    </row>
    <row r="2004" spans="1:6" ht="30">
      <c r="A2004" s="61">
        <v>2683</v>
      </c>
      <c r="B2004" s="38" t="s">
        <v>18429</v>
      </c>
      <c r="C2004" s="61" t="s">
        <v>4029</v>
      </c>
      <c r="D2004" s="61" t="s">
        <v>2472</v>
      </c>
      <c r="E2004" s="61" t="s">
        <v>23622</v>
      </c>
      <c r="F2004" s="293"/>
    </row>
    <row r="2005" spans="1:6" ht="30">
      <c r="A2005" s="61">
        <v>2676</v>
      </c>
      <c r="B2005" s="38" t="s">
        <v>18430</v>
      </c>
      <c r="C2005" s="61" t="s">
        <v>4029</v>
      </c>
      <c r="D2005" s="61" t="s">
        <v>2472</v>
      </c>
      <c r="E2005" s="61" t="s">
        <v>23717</v>
      </c>
      <c r="F2005" s="292"/>
    </row>
    <row r="2006" spans="1:6" ht="30">
      <c r="A2006" s="61">
        <v>2678</v>
      </c>
      <c r="B2006" s="38" t="s">
        <v>18431</v>
      </c>
      <c r="C2006" s="61" t="s">
        <v>4029</v>
      </c>
      <c r="D2006" s="61" t="s">
        <v>2472</v>
      </c>
      <c r="E2006" s="61" t="s">
        <v>8550</v>
      </c>
      <c r="F2006" s="293"/>
    </row>
    <row r="2007" spans="1:6" ht="30">
      <c r="A2007" s="61">
        <v>2679</v>
      </c>
      <c r="B2007" s="38" t="s">
        <v>18432</v>
      </c>
      <c r="C2007" s="61" t="s">
        <v>4029</v>
      </c>
      <c r="D2007" s="61" t="s">
        <v>2472</v>
      </c>
      <c r="E2007" s="61" t="s">
        <v>7734</v>
      </c>
      <c r="F2007" s="292"/>
    </row>
    <row r="2008" spans="1:6" ht="30">
      <c r="A2008" s="61">
        <v>12070</v>
      </c>
      <c r="B2008" s="38" t="s">
        <v>18433</v>
      </c>
      <c r="C2008" s="61" t="s">
        <v>4029</v>
      </c>
      <c r="D2008" s="61" t="s">
        <v>2472</v>
      </c>
      <c r="E2008" s="61" t="s">
        <v>8346</v>
      </c>
      <c r="F2008" s="293"/>
    </row>
    <row r="2009" spans="1:6" ht="30">
      <c r="A2009" s="61">
        <v>2675</v>
      </c>
      <c r="B2009" s="38" t="s">
        <v>18434</v>
      </c>
      <c r="C2009" s="61" t="s">
        <v>4029</v>
      </c>
      <c r="D2009" s="61" t="s">
        <v>2472</v>
      </c>
      <c r="E2009" s="61" t="s">
        <v>16805</v>
      </c>
      <c r="F2009" s="292"/>
    </row>
    <row r="2010" spans="1:6" ht="30">
      <c r="A2010" s="61">
        <v>12067</v>
      </c>
      <c r="B2010" s="38" t="s">
        <v>18435</v>
      </c>
      <c r="C2010" s="61" t="s">
        <v>4029</v>
      </c>
      <c r="D2010" s="61" t="s">
        <v>2472</v>
      </c>
      <c r="E2010" s="61" t="s">
        <v>17608</v>
      </c>
      <c r="F2010" s="293"/>
    </row>
    <row r="2011" spans="1:6" ht="30">
      <c r="A2011" s="61">
        <v>40401</v>
      </c>
      <c r="B2011" s="38" t="s">
        <v>18436</v>
      </c>
      <c r="C2011" s="61" t="s">
        <v>4029</v>
      </c>
      <c r="D2011" s="61" t="s">
        <v>4027</v>
      </c>
      <c r="E2011" s="61" t="s">
        <v>24353</v>
      </c>
      <c r="F2011" s="292"/>
    </row>
    <row r="2012" spans="1:6" ht="30">
      <c r="A2012" s="61">
        <v>40402</v>
      </c>
      <c r="B2012" s="38" t="s">
        <v>18437</v>
      </c>
      <c r="C2012" s="61" t="s">
        <v>4029</v>
      </c>
      <c r="D2012" s="61" t="s">
        <v>4027</v>
      </c>
      <c r="E2012" s="61" t="s">
        <v>13683</v>
      </c>
      <c r="F2012" s="293"/>
    </row>
    <row r="2013" spans="1:6" ht="30">
      <c r="A2013" s="61">
        <v>40400</v>
      </c>
      <c r="B2013" s="38" t="s">
        <v>18438</v>
      </c>
      <c r="C2013" s="61" t="s">
        <v>4029</v>
      </c>
      <c r="D2013" s="61" t="s">
        <v>4027</v>
      </c>
      <c r="E2013" s="61" t="s">
        <v>12106</v>
      </c>
      <c r="F2013" s="292"/>
    </row>
    <row r="2014" spans="1:6" ht="60">
      <c r="A2014" s="61">
        <v>2504</v>
      </c>
      <c r="B2014" s="38" t="s">
        <v>18439</v>
      </c>
      <c r="C2014" s="61" t="s">
        <v>4029</v>
      </c>
      <c r="D2014" s="61" t="s">
        <v>4027</v>
      </c>
      <c r="E2014" s="61" t="s">
        <v>17838</v>
      </c>
      <c r="F2014" s="293"/>
    </row>
    <row r="2015" spans="1:6" ht="60">
      <c r="A2015" s="61">
        <v>2501</v>
      </c>
      <c r="B2015" s="38" t="s">
        <v>18440</v>
      </c>
      <c r="C2015" s="61" t="s">
        <v>4029</v>
      </c>
      <c r="D2015" s="61" t="s">
        <v>4027</v>
      </c>
      <c r="E2015" s="61" t="s">
        <v>10418</v>
      </c>
      <c r="F2015" s="292"/>
    </row>
    <row r="2016" spans="1:6" ht="60">
      <c r="A2016" s="61">
        <v>2502</v>
      </c>
      <c r="B2016" s="38" t="s">
        <v>18441</v>
      </c>
      <c r="C2016" s="61" t="s">
        <v>4029</v>
      </c>
      <c r="D2016" s="61" t="s">
        <v>4027</v>
      </c>
      <c r="E2016" s="61" t="s">
        <v>22566</v>
      </c>
      <c r="F2016" s="293"/>
    </row>
    <row r="2017" spans="1:6" ht="60">
      <c r="A2017" s="61">
        <v>2503</v>
      </c>
      <c r="B2017" s="38" t="s">
        <v>18442</v>
      </c>
      <c r="C2017" s="61" t="s">
        <v>4029</v>
      </c>
      <c r="D2017" s="61" t="s">
        <v>4027</v>
      </c>
      <c r="E2017" s="61" t="s">
        <v>23325</v>
      </c>
      <c r="F2017" s="292"/>
    </row>
    <row r="2018" spans="1:6" ht="60">
      <c r="A2018" s="61">
        <v>2500</v>
      </c>
      <c r="B2018" s="38" t="s">
        <v>18443</v>
      </c>
      <c r="C2018" s="61" t="s">
        <v>4029</v>
      </c>
      <c r="D2018" s="61" t="s">
        <v>4027</v>
      </c>
      <c r="E2018" s="61" t="s">
        <v>23785</v>
      </c>
      <c r="F2018" s="293"/>
    </row>
    <row r="2019" spans="1:6" ht="60">
      <c r="A2019" s="61">
        <v>2505</v>
      </c>
      <c r="B2019" s="38" t="s">
        <v>18444</v>
      </c>
      <c r="C2019" s="61" t="s">
        <v>4029</v>
      </c>
      <c r="D2019" s="61" t="s">
        <v>4027</v>
      </c>
      <c r="E2019" s="61" t="s">
        <v>23752</v>
      </c>
      <c r="F2019" s="292"/>
    </row>
    <row r="2020" spans="1:6" ht="30">
      <c r="A2020" s="61">
        <v>12056</v>
      </c>
      <c r="B2020" s="38" t="s">
        <v>18445</v>
      </c>
      <c r="C2020" s="61" t="s">
        <v>4029</v>
      </c>
      <c r="D2020" s="61" t="s">
        <v>4027</v>
      </c>
      <c r="E2020" s="61" t="s">
        <v>23562</v>
      </c>
      <c r="F2020" s="293"/>
    </row>
    <row r="2021" spans="1:6" ht="30">
      <c r="A2021" s="61">
        <v>12057</v>
      </c>
      <c r="B2021" s="38" t="s">
        <v>18447</v>
      </c>
      <c r="C2021" s="61" t="s">
        <v>4029</v>
      </c>
      <c r="D2021" s="61" t="s">
        <v>4027</v>
      </c>
      <c r="E2021" s="61" t="s">
        <v>24994</v>
      </c>
      <c r="F2021" s="292"/>
    </row>
    <row r="2022" spans="1:6" ht="30">
      <c r="A2022" s="61">
        <v>12059</v>
      </c>
      <c r="B2022" s="38" t="s">
        <v>18448</v>
      </c>
      <c r="C2022" s="61" t="s">
        <v>4029</v>
      </c>
      <c r="D2022" s="61" t="s">
        <v>4027</v>
      </c>
      <c r="E2022" s="61" t="s">
        <v>13065</v>
      </c>
      <c r="F2022" s="293"/>
    </row>
    <row r="2023" spans="1:6" ht="30">
      <c r="A2023" s="61">
        <v>12058</v>
      </c>
      <c r="B2023" s="38" t="s">
        <v>18449</v>
      </c>
      <c r="C2023" s="61" t="s">
        <v>4029</v>
      </c>
      <c r="D2023" s="61" t="s">
        <v>4027</v>
      </c>
      <c r="E2023" s="61" t="s">
        <v>22573</v>
      </c>
      <c r="F2023" s="292"/>
    </row>
    <row r="2024" spans="1:6" ht="30">
      <c r="A2024" s="61">
        <v>12060</v>
      </c>
      <c r="B2024" s="38" t="s">
        <v>18450</v>
      </c>
      <c r="C2024" s="61" t="s">
        <v>4029</v>
      </c>
      <c r="D2024" s="61" t="s">
        <v>4027</v>
      </c>
      <c r="E2024" s="61" t="s">
        <v>23797</v>
      </c>
      <c r="F2024" s="293"/>
    </row>
    <row r="2025" spans="1:6" ht="30">
      <c r="A2025" s="61">
        <v>12061</v>
      </c>
      <c r="B2025" s="38" t="s">
        <v>18451</v>
      </c>
      <c r="C2025" s="61" t="s">
        <v>4029</v>
      </c>
      <c r="D2025" s="61" t="s">
        <v>4027</v>
      </c>
      <c r="E2025" s="61" t="s">
        <v>24807</v>
      </c>
      <c r="F2025" s="292"/>
    </row>
    <row r="2026" spans="1:6" ht="30">
      <c r="A2026" s="61">
        <v>12062</v>
      </c>
      <c r="B2026" s="38" t="s">
        <v>18452</v>
      </c>
      <c r="C2026" s="61" t="s">
        <v>4029</v>
      </c>
      <c r="D2026" s="61" t="s">
        <v>4027</v>
      </c>
      <c r="E2026" s="61" t="s">
        <v>24554</v>
      </c>
      <c r="F2026" s="293"/>
    </row>
    <row r="2027" spans="1:6" ht="45">
      <c r="A2027" s="61">
        <v>21137</v>
      </c>
      <c r="B2027" s="38" t="s">
        <v>18453</v>
      </c>
      <c r="C2027" s="61" t="s">
        <v>4029</v>
      </c>
      <c r="D2027" s="61" t="s">
        <v>4027</v>
      </c>
      <c r="E2027" s="61" t="s">
        <v>9072</v>
      </c>
      <c r="F2027" s="292"/>
    </row>
    <row r="2028" spans="1:6" ht="30">
      <c r="A2028" s="61">
        <v>2687</v>
      </c>
      <c r="B2028" s="38" t="s">
        <v>18454</v>
      </c>
      <c r="C2028" s="61" t="s">
        <v>4029</v>
      </c>
      <c r="D2028" s="61" t="s">
        <v>2472</v>
      </c>
      <c r="E2028" s="61" t="s">
        <v>8889</v>
      </c>
      <c r="F2028" s="293"/>
    </row>
    <row r="2029" spans="1:6" ht="30">
      <c r="A2029" s="61">
        <v>2689</v>
      </c>
      <c r="B2029" s="38" t="s">
        <v>18455</v>
      </c>
      <c r="C2029" s="61" t="s">
        <v>4029</v>
      </c>
      <c r="D2029" s="61" t="s">
        <v>2472</v>
      </c>
      <c r="E2029" s="61" t="s">
        <v>8885</v>
      </c>
      <c r="F2029" s="292"/>
    </row>
    <row r="2030" spans="1:6" ht="30">
      <c r="A2030" s="61">
        <v>2688</v>
      </c>
      <c r="B2030" s="38" t="s">
        <v>18456</v>
      </c>
      <c r="C2030" s="61" t="s">
        <v>4029</v>
      </c>
      <c r="D2030" s="61" t="s">
        <v>2472</v>
      </c>
      <c r="E2030" s="61" t="s">
        <v>13711</v>
      </c>
      <c r="F2030" s="293"/>
    </row>
    <row r="2031" spans="1:6" ht="30">
      <c r="A2031" s="61">
        <v>2690</v>
      </c>
      <c r="B2031" s="38" t="s">
        <v>18457</v>
      </c>
      <c r="C2031" s="61" t="s">
        <v>4029</v>
      </c>
      <c r="D2031" s="61" t="s">
        <v>2472</v>
      </c>
      <c r="E2031" s="61" t="s">
        <v>7734</v>
      </c>
      <c r="F2031" s="292"/>
    </row>
    <row r="2032" spans="1:6" ht="45">
      <c r="A2032" s="61">
        <v>39243</v>
      </c>
      <c r="B2032" s="38" t="s">
        <v>18458</v>
      </c>
      <c r="C2032" s="61" t="s">
        <v>4029</v>
      </c>
      <c r="D2032" s="61" t="s">
        <v>2472</v>
      </c>
      <c r="E2032" s="61" t="s">
        <v>13706</v>
      </c>
      <c r="F2032" s="293"/>
    </row>
    <row r="2033" spans="1:6" ht="45">
      <c r="A2033" s="61">
        <v>39244</v>
      </c>
      <c r="B2033" s="38" t="s">
        <v>18459</v>
      </c>
      <c r="C2033" s="61" t="s">
        <v>4029</v>
      </c>
      <c r="D2033" s="61" t="s">
        <v>2472</v>
      </c>
      <c r="E2033" s="61" t="s">
        <v>12645</v>
      </c>
      <c r="F2033" s="292"/>
    </row>
    <row r="2034" spans="1:6" ht="45">
      <c r="A2034" s="61">
        <v>39245</v>
      </c>
      <c r="B2034" s="38" t="s">
        <v>18460</v>
      </c>
      <c r="C2034" s="61" t="s">
        <v>4029</v>
      </c>
      <c r="D2034" s="61" t="s">
        <v>2472</v>
      </c>
      <c r="E2034" s="61" t="s">
        <v>29643</v>
      </c>
      <c r="F2034" s="293"/>
    </row>
    <row r="2035" spans="1:6" ht="45">
      <c r="A2035" s="61">
        <v>39254</v>
      </c>
      <c r="B2035" s="38" t="s">
        <v>18461</v>
      </c>
      <c r="C2035" s="61" t="s">
        <v>4029</v>
      </c>
      <c r="D2035" s="61" t="s">
        <v>2472</v>
      </c>
      <c r="E2035" s="61" t="s">
        <v>8412</v>
      </c>
      <c r="F2035" s="292"/>
    </row>
    <row r="2036" spans="1:6" ht="45">
      <c r="A2036" s="61">
        <v>39255</v>
      </c>
      <c r="B2036" s="38" t="s">
        <v>18462</v>
      </c>
      <c r="C2036" s="61" t="s">
        <v>4029</v>
      </c>
      <c r="D2036" s="61" t="s">
        <v>2472</v>
      </c>
      <c r="E2036" s="61" t="s">
        <v>27410</v>
      </c>
      <c r="F2036" s="293"/>
    </row>
    <row r="2037" spans="1:6" ht="45">
      <c r="A2037" s="61">
        <v>39253</v>
      </c>
      <c r="B2037" s="38" t="s">
        <v>18463</v>
      </c>
      <c r="C2037" s="61" t="s">
        <v>4029</v>
      </c>
      <c r="D2037" s="61" t="s">
        <v>2472</v>
      </c>
      <c r="E2037" s="61" t="s">
        <v>22408</v>
      </c>
      <c r="F2037" s="292"/>
    </row>
    <row r="2038" spans="1:6" ht="60">
      <c r="A2038" s="61">
        <v>2446</v>
      </c>
      <c r="B2038" s="38" t="s">
        <v>18464</v>
      </c>
      <c r="C2038" s="61" t="s">
        <v>4029</v>
      </c>
      <c r="D2038" s="61" t="s">
        <v>4027</v>
      </c>
      <c r="E2038" s="61" t="s">
        <v>10206</v>
      </c>
      <c r="F2038" s="293"/>
    </row>
    <row r="2039" spans="1:6" ht="60">
      <c r="A2039" s="61">
        <v>2442</v>
      </c>
      <c r="B2039" s="38" t="s">
        <v>18465</v>
      </c>
      <c r="C2039" s="61" t="s">
        <v>4029</v>
      </c>
      <c r="D2039" s="61" t="s">
        <v>4027</v>
      </c>
      <c r="E2039" s="61" t="s">
        <v>8417</v>
      </c>
      <c r="F2039" s="292"/>
    </row>
    <row r="2040" spans="1:6" ht="60">
      <c r="A2040" s="61">
        <v>39246</v>
      </c>
      <c r="B2040" s="38" t="s">
        <v>18466</v>
      </c>
      <c r="C2040" s="61" t="s">
        <v>4029</v>
      </c>
      <c r="D2040" s="61" t="s">
        <v>4027</v>
      </c>
      <c r="E2040" s="61" t="s">
        <v>24803</v>
      </c>
      <c r="F2040" s="293"/>
    </row>
    <row r="2041" spans="1:6" ht="60">
      <c r="A2041" s="61">
        <v>39247</v>
      </c>
      <c r="B2041" s="38" t="s">
        <v>18467</v>
      </c>
      <c r="C2041" s="61" t="s">
        <v>4029</v>
      </c>
      <c r="D2041" s="61" t="s">
        <v>4027</v>
      </c>
      <c r="E2041" s="61" t="s">
        <v>7663</v>
      </c>
      <c r="F2041" s="292"/>
    </row>
    <row r="2042" spans="1:6" ht="60">
      <c r="A2042" s="61">
        <v>39248</v>
      </c>
      <c r="B2042" s="38" t="s">
        <v>18468</v>
      </c>
      <c r="C2042" s="61" t="s">
        <v>4029</v>
      </c>
      <c r="D2042" s="61" t="s">
        <v>4027</v>
      </c>
      <c r="E2042" s="61" t="s">
        <v>12132</v>
      </c>
      <c r="F2042" s="293"/>
    </row>
    <row r="2043" spans="1:6">
      <c r="A2043" s="61">
        <v>2438</v>
      </c>
      <c r="B2043" s="38" t="s">
        <v>18469</v>
      </c>
      <c r="C2043" s="61" t="s">
        <v>4023</v>
      </c>
      <c r="D2043" s="61" t="s">
        <v>2472</v>
      </c>
      <c r="E2043" s="61" t="s">
        <v>22429</v>
      </c>
      <c r="F2043" s="292"/>
    </row>
    <row r="2044" spans="1:6">
      <c r="A2044" s="61">
        <v>40922</v>
      </c>
      <c r="B2044" s="38" t="s">
        <v>18470</v>
      </c>
      <c r="C2044" s="61" t="s">
        <v>4034</v>
      </c>
      <c r="D2044" s="61" t="s">
        <v>2472</v>
      </c>
      <c r="E2044" s="61" t="s">
        <v>29644</v>
      </c>
      <c r="F2044" s="293"/>
    </row>
    <row r="2045" spans="1:6" ht="90">
      <c r="A2045" s="61">
        <v>36486</v>
      </c>
      <c r="B2045" s="38" t="s">
        <v>18471</v>
      </c>
      <c r="C2045" s="61" t="s">
        <v>4025</v>
      </c>
      <c r="D2045" s="61" t="s">
        <v>4027</v>
      </c>
      <c r="E2045" s="61" t="s">
        <v>29645</v>
      </c>
      <c r="F2045" s="292"/>
    </row>
    <row r="2046" spans="1:6" ht="75">
      <c r="A2046" s="61">
        <v>37777</v>
      </c>
      <c r="B2046" s="38" t="s">
        <v>18472</v>
      </c>
      <c r="C2046" s="61" t="s">
        <v>4025</v>
      </c>
      <c r="D2046" s="61" t="s">
        <v>4027</v>
      </c>
      <c r="E2046" s="61" t="s">
        <v>29646</v>
      </c>
      <c r="F2046" s="293"/>
    </row>
    <row r="2047" spans="1:6" ht="45">
      <c r="A2047" s="61">
        <v>12624</v>
      </c>
      <c r="B2047" s="38" t="s">
        <v>18473</v>
      </c>
      <c r="C2047" s="61" t="s">
        <v>4025</v>
      </c>
      <c r="D2047" s="61" t="s">
        <v>4027</v>
      </c>
      <c r="E2047" s="61" t="s">
        <v>25666</v>
      </c>
      <c r="F2047" s="292"/>
    </row>
    <row r="2048" spans="1:6" ht="75">
      <c r="A2048" s="61">
        <v>10638</v>
      </c>
      <c r="B2048" s="38" t="s">
        <v>18474</v>
      </c>
      <c r="C2048" s="61" t="s">
        <v>4025</v>
      </c>
      <c r="D2048" s="61" t="s">
        <v>4027</v>
      </c>
      <c r="E2048" s="61" t="s">
        <v>29647</v>
      </c>
      <c r="F2048" s="293"/>
    </row>
    <row r="2049" spans="1:6" ht="75">
      <c r="A2049" s="61">
        <v>10635</v>
      </c>
      <c r="B2049" s="38" t="s">
        <v>18475</v>
      </c>
      <c r="C2049" s="61" t="s">
        <v>4025</v>
      </c>
      <c r="D2049" s="61" t="s">
        <v>4027</v>
      </c>
      <c r="E2049" s="61" t="s">
        <v>29648</v>
      </c>
      <c r="F2049" s="292"/>
    </row>
    <row r="2050" spans="1:6" ht="75">
      <c r="A2050" s="61">
        <v>10634</v>
      </c>
      <c r="B2050" s="38" t="s">
        <v>18476</v>
      </c>
      <c r="C2050" s="61" t="s">
        <v>4025</v>
      </c>
      <c r="D2050" s="61" t="s">
        <v>4027</v>
      </c>
      <c r="E2050" s="61" t="s">
        <v>29649</v>
      </c>
      <c r="F2050" s="293"/>
    </row>
    <row r="2051" spans="1:6" ht="75">
      <c r="A2051" s="61">
        <v>10636</v>
      </c>
      <c r="B2051" s="38" t="s">
        <v>18477</v>
      </c>
      <c r="C2051" s="61" t="s">
        <v>4025</v>
      </c>
      <c r="D2051" s="61" t="s">
        <v>4027</v>
      </c>
      <c r="E2051" s="61" t="s">
        <v>29650</v>
      </c>
      <c r="F2051" s="292"/>
    </row>
    <row r="2052" spans="1:6" ht="75">
      <c r="A2052" s="61">
        <v>10637</v>
      </c>
      <c r="B2052" s="38" t="s">
        <v>18478</v>
      </c>
      <c r="C2052" s="61" t="s">
        <v>4025</v>
      </c>
      <c r="D2052" s="61" t="s">
        <v>4027</v>
      </c>
      <c r="E2052" s="61" t="s">
        <v>29651</v>
      </c>
      <c r="F2052" s="293"/>
    </row>
    <row r="2053" spans="1:6">
      <c r="A2053" s="61">
        <v>517</v>
      </c>
      <c r="B2053" s="38" t="s">
        <v>18479</v>
      </c>
      <c r="C2053" s="61" t="s">
        <v>4031</v>
      </c>
      <c r="D2053" s="61" t="s">
        <v>4027</v>
      </c>
      <c r="E2053" s="61" t="s">
        <v>13746</v>
      </c>
      <c r="F2053" s="292"/>
    </row>
    <row r="2054" spans="1:6" ht="60">
      <c r="A2054" s="61">
        <v>41904</v>
      </c>
      <c r="B2054" s="38" t="s">
        <v>18480</v>
      </c>
      <c r="C2054" s="61" t="s">
        <v>4039</v>
      </c>
      <c r="D2054" s="61" t="s">
        <v>4027</v>
      </c>
      <c r="E2054" s="61" t="s">
        <v>29652</v>
      </c>
      <c r="F2054" s="293"/>
    </row>
    <row r="2055" spans="1:6" ht="60">
      <c r="A2055" s="61">
        <v>41905</v>
      </c>
      <c r="B2055" s="38" t="s">
        <v>18481</v>
      </c>
      <c r="C2055" s="61" t="s">
        <v>4030</v>
      </c>
      <c r="D2055" s="61" t="s">
        <v>4027</v>
      </c>
      <c r="E2055" s="61" t="s">
        <v>13640</v>
      </c>
      <c r="F2055" s="292"/>
    </row>
    <row r="2056" spans="1:6" ht="60">
      <c r="A2056" s="61">
        <v>41903</v>
      </c>
      <c r="B2056" s="38" t="s">
        <v>18482</v>
      </c>
      <c r="C2056" s="61" t="s">
        <v>4030</v>
      </c>
      <c r="D2056" s="61" t="s">
        <v>4027</v>
      </c>
      <c r="E2056" s="61" t="s">
        <v>8589</v>
      </c>
      <c r="F2056" s="293"/>
    </row>
    <row r="2057" spans="1:6" ht="45">
      <c r="A2057" s="61">
        <v>37534</v>
      </c>
      <c r="B2057" s="38" t="s">
        <v>18483</v>
      </c>
      <c r="C2057" s="61" t="s">
        <v>4030</v>
      </c>
      <c r="D2057" s="61" t="s">
        <v>4027</v>
      </c>
      <c r="E2057" s="61" t="s">
        <v>22010</v>
      </c>
      <c r="F2057" s="292"/>
    </row>
    <row r="2058" spans="1:6" ht="45">
      <c r="A2058" s="61">
        <v>37535</v>
      </c>
      <c r="B2058" s="38" t="s">
        <v>18484</v>
      </c>
      <c r="C2058" s="61" t="s">
        <v>4030</v>
      </c>
      <c r="D2058" s="61" t="s">
        <v>4027</v>
      </c>
      <c r="E2058" s="61" t="s">
        <v>22010</v>
      </c>
      <c r="F2058" s="293"/>
    </row>
    <row r="2059" spans="1:6" ht="45">
      <c r="A2059" s="61">
        <v>37533</v>
      </c>
      <c r="B2059" s="38" t="s">
        <v>18485</v>
      </c>
      <c r="C2059" s="61" t="s">
        <v>4030</v>
      </c>
      <c r="D2059" s="61" t="s">
        <v>4027</v>
      </c>
      <c r="E2059" s="61" t="s">
        <v>22010</v>
      </c>
      <c r="F2059" s="292"/>
    </row>
    <row r="2060" spans="1:6" ht="45">
      <c r="A2060" s="61">
        <v>37537</v>
      </c>
      <c r="B2060" s="38" t="s">
        <v>18486</v>
      </c>
      <c r="C2060" s="61" t="s">
        <v>4030</v>
      </c>
      <c r="D2060" s="61" t="s">
        <v>4027</v>
      </c>
      <c r="E2060" s="61" t="s">
        <v>14827</v>
      </c>
      <c r="F2060" s="293"/>
    </row>
    <row r="2061" spans="1:6" ht="45">
      <c r="A2061" s="61">
        <v>37536</v>
      </c>
      <c r="B2061" s="38" t="s">
        <v>18487</v>
      </c>
      <c r="C2061" s="61" t="s">
        <v>4030</v>
      </c>
      <c r="D2061" s="61" t="s">
        <v>4027</v>
      </c>
      <c r="E2061" s="61" t="s">
        <v>14827</v>
      </c>
      <c r="F2061" s="292"/>
    </row>
    <row r="2062" spans="1:6" ht="45">
      <c r="A2062" s="61">
        <v>37532</v>
      </c>
      <c r="B2062" s="38" t="s">
        <v>18488</v>
      </c>
      <c r="C2062" s="61" t="s">
        <v>4030</v>
      </c>
      <c r="D2062" s="61" t="s">
        <v>4027</v>
      </c>
      <c r="E2062" s="61" t="s">
        <v>14827</v>
      </c>
      <c r="F2062" s="293"/>
    </row>
    <row r="2063" spans="1:6">
      <c r="A2063" s="61">
        <v>2696</v>
      </c>
      <c r="B2063" s="38" t="s">
        <v>18489</v>
      </c>
      <c r="C2063" s="61" t="s">
        <v>4023</v>
      </c>
      <c r="D2063" s="61" t="s">
        <v>4024</v>
      </c>
      <c r="E2063" s="61" t="s">
        <v>23632</v>
      </c>
      <c r="F2063" s="292"/>
    </row>
    <row r="2064" spans="1:6" ht="30">
      <c r="A2064" s="61">
        <v>40928</v>
      </c>
      <c r="B2064" s="38" t="s">
        <v>18490</v>
      </c>
      <c r="C2064" s="61" t="s">
        <v>4034</v>
      </c>
      <c r="D2064" s="61" t="s">
        <v>2472</v>
      </c>
      <c r="E2064" s="61" t="s">
        <v>29653</v>
      </c>
      <c r="F2064" s="293"/>
    </row>
    <row r="2065" spans="1:6">
      <c r="A2065" s="61">
        <v>4083</v>
      </c>
      <c r="B2065" s="38" t="s">
        <v>18491</v>
      </c>
      <c r="C2065" s="61" t="s">
        <v>4023</v>
      </c>
      <c r="D2065" s="61" t="s">
        <v>4024</v>
      </c>
      <c r="E2065" s="61" t="s">
        <v>29654</v>
      </c>
      <c r="F2065" s="292"/>
    </row>
    <row r="2066" spans="1:6" ht="30">
      <c r="A2066" s="61">
        <v>40818</v>
      </c>
      <c r="B2066" s="38" t="s">
        <v>18492</v>
      </c>
      <c r="C2066" s="61" t="s">
        <v>4034</v>
      </c>
      <c r="D2066" s="61" t="s">
        <v>2472</v>
      </c>
      <c r="E2066" s="61" t="s">
        <v>29655</v>
      </c>
      <c r="F2066" s="293"/>
    </row>
    <row r="2067" spans="1:6" ht="30">
      <c r="A2067" s="61">
        <v>2705</v>
      </c>
      <c r="B2067" s="38" t="s">
        <v>18493</v>
      </c>
      <c r="C2067" s="61" t="s">
        <v>4043</v>
      </c>
      <c r="D2067" s="61" t="s">
        <v>2472</v>
      </c>
      <c r="E2067" s="61" t="s">
        <v>8459</v>
      </c>
      <c r="F2067" s="292"/>
    </row>
    <row r="2068" spans="1:6" ht="45">
      <c r="A2068" s="61">
        <v>14250</v>
      </c>
      <c r="B2068" s="38" t="s">
        <v>18494</v>
      </c>
      <c r="C2068" s="61" t="s">
        <v>4043</v>
      </c>
      <c r="D2068" s="61" t="s">
        <v>4024</v>
      </c>
      <c r="E2068" s="61" t="s">
        <v>13731</v>
      </c>
      <c r="F2068" s="293"/>
    </row>
    <row r="2069" spans="1:6" ht="30">
      <c r="A2069" s="61">
        <v>11683</v>
      </c>
      <c r="B2069" s="38" t="s">
        <v>18495</v>
      </c>
      <c r="C2069" s="61" t="s">
        <v>4025</v>
      </c>
      <c r="D2069" s="61" t="s">
        <v>2472</v>
      </c>
      <c r="E2069" s="61" t="s">
        <v>22458</v>
      </c>
      <c r="F2069" s="292"/>
    </row>
    <row r="2070" spans="1:6" ht="30">
      <c r="A2070" s="61">
        <v>11684</v>
      </c>
      <c r="B2070" s="38" t="s">
        <v>18496</v>
      </c>
      <c r="C2070" s="61" t="s">
        <v>4025</v>
      </c>
      <c r="D2070" s="61" t="s">
        <v>2472</v>
      </c>
      <c r="E2070" s="61" t="s">
        <v>13736</v>
      </c>
      <c r="F2070" s="293"/>
    </row>
    <row r="2071" spans="1:6" ht="30">
      <c r="A2071" s="61">
        <v>6141</v>
      </c>
      <c r="B2071" s="38" t="s">
        <v>18497</v>
      </c>
      <c r="C2071" s="61" t="s">
        <v>4025</v>
      </c>
      <c r="D2071" s="61" t="s">
        <v>2472</v>
      </c>
      <c r="E2071" s="61" t="s">
        <v>7661</v>
      </c>
      <c r="F2071" s="292"/>
    </row>
    <row r="2072" spans="1:6" ht="30">
      <c r="A2072" s="61">
        <v>11681</v>
      </c>
      <c r="B2072" s="38" t="s">
        <v>18498</v>
      </c>
      <c r="C2072" s="61" t="s">
        <v>4025</v>
      </c>
      <c r="D2072" s="61" t="s">
        <v>2472</v>
      </c>
      <c r="E2072" s="61" t="s">
        <v>12109</v>
      </c>
      <c r="F2072" s="293"/>
    </row>
    <row r="2073" spans="1:6">
      <c r="A2073" s="61">
        <v>2706</v>
      </c>
      <c r="B2073" s="38" t="s">
        <v>18499</v>
      </c>
      <c r="C2073" s="61" t="s">
        <v>4023</v>
      </c>
      <c r="D2073" s="61" t="s">
        <v>4024</v>
      </c>
      <c r="E2073" s="61" t="s">
        <v>29656</v>
      </c>
      <c r="F2073" s="292"/>
    </row>
    <row r="2074" spans="1:6" ht="30">
      <c r="A2074" s="61">
        <v>40811</v>
      </c>
      <c r="B2074" s="38" t="s">
        <v>18500</v>
      </c>
      <c r="C2074" s="61" t="s">
        <v>4034</v>
      </c>
      <c r="D2074" s="61" t="s">
        <v>2472</v>
      </c>
      <c r="E2074" s="61" t="s">
        <v>29657</v>
      </c>
      <c r="F2074" s="293"/>
    </row>
    <row r="2075" spans="1:6">
      <c r="A2075" s="61">
        <v>2707</v>
      </c>
      <c r="B2075" s="38" t="s">
        <v>18501</v>
      </c>
      <c r="C2075" s="61" t="s">
        <v>4023</v>
      </c>
      <c r="D2075" s="61" t="s">
        <v>2472</v>
      </c>
      <c r="E2075" s="61" t="s">
        <v>29658</v>
      </c>
      <c r="F2075" s="292"/>
    </row>
    <row r="2076" spans="1:6" ht="30">
      <c r="A2076" s="61">
        <v>40813</v>
      </c>
      <c r="B2076" s="38" t="s">
        <v>18502</v>
      </c>
      <c r="C2076" s="61" t="s">
        <v>4034</v>
      </c>
      <c r="D2076" s="61" t="s">
        <v>2472</v>
      </c>
      <c r="E2076" s="61" t="s">
        <v>29659</v>
      </c>
      <c r="F2076" s="293"/>
    </row>
    <row r="2077" spans="1:6">
      <c r="A2077" s="61">
        <v>2708</v>
      </c>
      <c r="B2077" s="38" t="s">
        <v>18503</v>
      </c>
      <c r="C2077" s="61" t="s">
        <v>4023</v>
      </c>
      <c r="D2077" s="61" t="s">
        <v>2472</v>
      </c>
      <c r="E2077" s="61" t="s">
        <v>29660</v>
      </c>
      <c r="F2077" s="292"/>
    </row>
    <row r="2078" spans="1:6" ht="30">
      <c r="A2078" s="61">
        <v>40814</v>
      </c>
      <c r="B2078" s="38" t="s">
        <v>18504</v>
      </c>
      <c r="C2078" s="61" t="s">
        <v>4034</v>
      </c>
      <c r="D2078" s="61" t="s">
        <v>2472</v>
      </c>
      <c r="E2078" s="61" t="s">
        <v>29661</v>
      </c>
      <c r="F2078" s="293"/>
    </row>
    <row r="2079" spans="1:6">
      <c r="A2079" s="61">
        <v>34779</v>
      </c>
      <c r="B2079" s="38" t="s">
        <v>18505</v>
      </c>
      <c r="C2079" s="61" t="s">
        <v>4023</v>
      </c>
      <c r="D2079" s="61" t="s">
        <v>2472</v>
      </c>
      <c r="E2079" s="61" t="s">
        <v>24335</v>
      </c>
      <c r="F2079" s="292"/>
    </row>
    <row r="2080" spans="1:6">
      <c r="A2080" s="61">
        <v>40936</v>
      </c>
      <c r="B2080" s="38" t="s">
        <v>18506</v>
      </c>
      <c r="C2080" s="61" t="s">
        <v>4034</v>
      </c>
      <c r="D2080" s="61" t="s">
        <v>2472</v>
      </c>
      <c r="E2080" s="61" t="s">
        <v>29662</v>
      </c>
      <c r="F2080" s="293"/>
    </row>
    <row r="2081" spans="1:6">
      <c r="A2081" s="61">
        <v>34780</v>
      </c>
      <c r="B2081" s="38" t="s">
        <v>18507</v>
      </c>
      <c r="C2081" s="61" t="s">
        <v>4023</v>
      </c>
      <c r="D2081" s="61" t="s">
        <v>2472</v>
      </c>
      <c r="E2081" s="61" t="s">
        <v>29663</v>
      </c>
      <c r="F2081" s="292"/>
    </row>
    <row r="2082" spans="1:6">
      <c r="A2082" s="61">
        <v>40937</v>
      </c>
      <c r="B2082" s="38" t="s">
        <v>18508</v>
      </c>
      <c r="C2082" s="61" t="s">
        <v>4034</v>
      </c>
      <c r="D2082" s="61" t="s">
        <v>2472</v>
      </c>
      <c r="E2082" s="61" t="s">
        <v>29664</v>
      </c>
      <c r="F2082" s="293"/>
    </row>
    <row r="2083" spans="1:6">
      <c r="A2083" s="61">
        <v>34782</v>
      </c>
      <c r="B2083" s="38" t="s">
        <v>18509</v>
      </c>
      <c r="C2083" s="61" t="s">
        <v>4023</v>
      </c>
      <c r="D2083" s="61" t="s">
        <v>2472</v>
      </c>
      <c r="E2083" s="61" t="s">
        <v>29665</v>
      </c>
      <c r="F2083" s="292"/>
    </row>
    <row r="2084" spans="1:6">
      <c r="A2084" s="61">
        <v>40938</v>
      </c>
      <c r="B2084" s="38" t="s">
        <v>18510</v>
      </c>
      <c r="C2084" s="61" t="s">
        <v>4034</v>
      </c>
      <c r="D2084" s="61" t="s">
        <v>2472</v>
      </c>
      <c r="E2084" s="61" t="s">
        <v>29666</v>
      </c>
      <c r="F2084" s="293"/>
    </row>
    <row r="2085" spans="1:6">
      <c r="A2085" s="61">
        <v>34783</v>
      </c>
      <c r="B2085" s="38" t="s">
        <v>18511</v>
      </c>
      <c r="C2085" s="61" t="s">
        <v>4023</v>
      </c>
      <c r="D2085" s="61" t="s">
        <v>2472</v>
      </c>
      <c r="E2085" s="61" t="s">
        <v>29667</v>
      </c>
      <c r="F2085" s="292"/>
    </row>
    <row r="2086" spans="1:6">
      <c r="A2086" s="61">
        <v>40939</v>
      </c>
      <c r="B2086" s="38" t="s">
        <v>18512</v>
      </c>
      <c r="C2086" s="61" t="s">
        <v>4034</v>
      </c>
      <c r="D2086" s="61" t="s">
        <v>2472</v>
      </c>
      <c r="E2086" s="61" t="s">
        <v>29668</v>
      </c>
      <c r="F2086" s="293"/>
    </row>
    <row r="2087" spans="1:6">
      <c r="A2087" s="61">
        <v>34785</v>
      </c>
      <c r="B2087" s="38" t="s">
        <v>18513</v>
      </c>
      <c r="C2087" s="61" t="s">
        <v>4023</v>
      </c>
      <c r="D2087" s="61" t="s">
        <v>2472</v>
      </c>
      <c r="E2087" s="61" t="s">
        <v>24929</v>
      </c>
      <c r="F2087" s="292"/>
    </row>
    <row r="2088" spans="1:6">
      <c r="A2088" s="61">
        <v>40940</v>
      </c>
      <c r="B2088" s="38" t="s">
        <v>18514</v>
      </c>
      <c r="C2088" s="61" t="s">
        <v>4034</v>
      </c>
      <c r="D2088" s="61" t="s">
        <v>2472</v>
      </c>
      <c r="E2088" s="61" t="s">
        <v>29669</v>
      </c>
      <c r="F2088" s="293"/>
    </row>
    <row r="2089" spans="1:6">
      <c r="A2089" s="61">
        <v>38403</v>
      </c>
      <c r="B2089" s="38" t="s">
        <v>18515</v>
      </c>
      <c r="C2089" s="61" t="s">
        <v>4025</v>
      </c>
      <c r="D2089" s="61" t="s">
        <v>2472</v>
      </c>
      <c r="E2089" s="61" t="s">
        <v>24660</v>
      </c>
      <c r="F2089" s="292"/>
    </row>
    <row r="2090" spans="1:6" ht="45">
      <c r="A2090" s="61">
        <v>43494</v>
      </c>
      <c r="B2090" s="38" t="s">
        <v>25032</v>
      </c>
      <c r="C2090" s="61" t="s">
        <v>4034</v>
      </c>
      <c r="D2090" s="61" t="s">
        <v>4024</v>
      </c>
      <c r="E2090" s="61" t="s">
        <v>29670</v>
      </c>
      <c r="F2090" s="293"/>
    </row>
    <row r="2091" spans="1:6" ht="45">
      <c r="A2091" s="61">
        <v>43482</v>
      </c>
      <c r="B2091" s="38" t="s">
        <v>25032</v>
      </c>
      <c r="C2091" s="61" t="s">
        <v>4023</v>
      </c>
      <c r="D2091" s="61" t="s">
        <v>4024</v>
      </c>
      <c r="E2091" s="61" t="s">
        <v>13204</v>
      </c>
      <c r="F2091" s="292"/>
    </row>
    <row r="2092" spans="1:6" ht="45">
      <c r="A2092" s="61">
        <v>43483</v>
      </c>
      <c r="B2092" s="38" t="s">
        <v>25033</v>
      </c>
      <c r="C2092" s="61" t="s">
        <v>4023</v>
      </c>
      <c r="D2092" s="61" t="s">
        <v>4024</v>
      </c>
      <c r="E2092" s="61" t="s">
        <v>13211</v>
      </c>
      <c r="F2092" s="293"/>
    </row>
    <row r="2093" spans="1:6" ht="45">
      <c r="A2093" s="61">
        <v>43495</v>
      </c>
      <c r="B2093" s="38" t="s">
        <v>25034</v>
      </c>
      <c r="C2093" s="61" t="s">
        <v>4034</v>
      </c>
      <c r="D2093" s="61" t="s">
        <v>4024</v>
      </c>
      <c r="E2093" s="61" t="s">
        <v>29671</v>
      </c>
      <c r="F2093" s="292"/>
    </row>
    <row r="2094" spans="1:6" ht="45">
      <c r="A2094" s="61">
        <v>43484</v>
      </c>
      <c r="B2094" s="38" t="s">
        <v>25035</v>
      </c>
      <c r="C2094" s="61" t="s">
        <v>4023</v>
      </c>
      <c r="D2094" s="61" t="s">
        <v>4024</v>
      </c>
      <c r="E2094" s="61" t="s">
        <v>22126</v>
      </c>
      <c r="F2094" s="293"/>
    </row>
    <row r="2095" spans="1:6" ht="45">
      <c r="A2095" s="61">
        <v>43496</v>
      </c>
      <c r="B2095" s="38" t="s">
        <v>25036</v>
      </c>
      <c r="C2095" s="61" t="s">
        <v>4034</v>
      </c>
      <c r="D2095" s="61" t="s">
        <v>4024</v>
      </c>
      <c r="E2095" s="61" t="s">
        <v>29672</v>
      </c>
      <c r="F2095" s="292"/>
    </row>
    <row r="2096" spans="1:6" ht="45">
      <c r="A2096" s="61">
        <v>43485</v>
      </c>
      <c r="B2096" s="38" t="s">
        <v>25037</v>
      </c>
      <c r="C2096" s="61" t="s">
        <v>4023</v>
      </c>
      <c r="D2096" s="61" t="s">
        <v>4024</v>
      </c>
      <c r="E2096" s="61" t="s">
        <v>12260</v>
      </c>
      <c r="F2096" s="293"/>
    </row>
    <row r="2097" spans="1:6" ht="45">
      <c r="A2097" s="61">
        <v>43497</v>
      </c>
      <c r="B2097" s="38" t="s">
        <v>25038</v>
      </c>
      <c r="C2097" s="61" t="s">
        <v>4034</v>
      </c>
      <c r="D2097" s="61" t="s">
        <v>4024</v>
      </c>
      <c r="E2097" s="61" t="s">
        <v>24538</v>
      </c>
      <c r="F2097" s="292"/>
    </row>
    <row r="2098" spans="1:6" ht="45">
      <c r="A2098" s="61">
        <v>43499</v>
      </c>
      <c r="B2098" s="38" t="s">
        <v>25040</v>
      </c>
      <c r="C2098" s="61" t="s">
        <v>4034</v>
      </c>
      <c r="D2098" s="61" t="s">
        <v>4024</v>
      </c>
      <c r="E2098" s="61" t="s">
        <v>29673</v>
      </c>
      <c r="F2098" s="293"/>
    </row>
    <row r="2099" spans="1:6" ht="45">
      <c r="A2099" s="61">
        <v>43487</v>
      </c>
      <c r="B2099" s="38" t="s">
        <v>25040</v>
      </c>
      <c r="C2099" s="61" t="s">
        <v>4023</v>
      </c>
      <c r="D2099" s="61" t="s">
        <v>4024</v>
      </c>
      <c r="E2099" s="61" t="s">
        <v>8834</v>
      </c>
      <c r="F2099" s="292"/>
    </row>
    <row r="2100" spans="1:6" ht="45">
      <c r="A2100" s="61">
        <v>43486</v>
      </c>
      <c r="B2100" s="38" t="s">
        <v>25041</v>
      </c>
      <c r="C2100" s="61" t="s">
        <v>4023</v>
      </c>
      <c r="D2100" s="61" t="s">
        <v>4024</v>
      </c>
      <c r="E2100" s="61" t="s">
        <v>8096</v>
      </c>
      <c r="F2100" s="293"/>
    </row>
    <row r="2101" spans="1:6" ht="45">
      <c r="A2101" s="61">
        <v>43498</v>
      </c>
      <c r="B2101" s="38" t="s">
        <v>25042</v>
      </c>
      <c r="C2101" s="61" t="s">
        <v>4034</v>
      </c>
      <c r="D2101" s="61" t="s">
        <v>4024</v>
      </c>
      <c r="E2101" s="61" t="s">
        <v>29674</v>
      </c>
      <c r="F2101" s="292"/>
    </row>
    <row r="2102" spans="1:6" ht="45">
      <c r="A2102" s="61">
        <v>43488</v>
      </c>
      <c r="B2102" s="38" t="s">
        <v>25043</v>
      </c>
      <c r="C2102" s="61" t="s">
        <v>4023</v>
      </c>
      <c r="D2102" s="61" t="s">
        <v>4024</v>
      </c>
      <c r="E2102" s="61" t="s">
        <v>8672</v>
      </c>
      <c r="F2102" s="293"/>
    </row>
    <row r="2103" spans="1:6" ht="45">
      <c r="A2103" s="61">
        <v>43500</v>
      </c>
      <c r="B2103" s="38" t="s">
        <v>25044</v>
      </c>
      <c r="C2103" s="61" t="s">
        <v>4034</v>
      </c>
      <c r="D2103" s="61" t="s">
        <v>4024</v>
      </c>
      <c r="E2103" s="61" t="s">
        <v>29675</v>
      </c>
      <c r="F2103" s="292"/>
    </row>
    <row r="2104" spans="1:6" ht="45">
      <c r="A2104" s="61">
        <v>43489</v>
      </c>
      <c r="B2104" s="38" t="s">
        <v>25045</v>
      </c>
      <c r="C2104" s="61" t="s">
        <v>4023</v>
      </c>
      <c r="D2104" s="61" t="s">
        <v>4024</v>
      </c>
      <c r="E2104" s="61" t="s">
        <v>13381</v>
      </c>
      <c r="F2104" s="293"/>
    </row>
    <row r="2105" spans="1:6" ht="45">
      <c r="A2105" s="61">
        <v>43501</v>
      </c>
      <c r="B2105" s="38" t="s">
        <v>25046</v>
      </c>
      <c r="C2105" s="61" t="s">
        <v>4034</v>
      </c>
      <c r="D2105" s="61" t="s">
        <v>4024</v>
      </c>
      <c r="E2105" s="61" t="s">
        <v>29676</v>
      </c>
      <c r="F2105" s="292"/>
    </row>
    <row r="2106" spans="1:6" ht="30">
      <c r="A2106" s="61">
        <v>43490</v>
      </c>
      <c r="B2106" s="38" t="s">
        <v>25047</v>
      </c>
      <c r="C2106" s="61" t="s">
        <v>4023</v>
      </c>
      <c r="D2106" s="61" t="s">
        <v>4024</v>
      </c>
      <c r="E2106" s="61" t="s">
        <v>12296</v>
      </c>
      <c r="F2106" s="293"/>
    </row>
    <row r="2107" spans="1:6" ht="45">
      <c r="A2107" s="61">
        <v>43502</v>
      </c>
      <c r="B2107" s="38" t="s">
        <v>25048</v>
      </c>
      <c r="C2107" s="61" t="s">
        <v>4034</v>
      </c>
      <c r="D2107" s="61" t="s">
        <v>4024</v>
      </c>
      <c r="E2107" s="61" t="s">
        <v>29677</v>
      </c>
      <c r="F2107" s="292"/>
    </row>
    <row r="2108" spans="1:6" ht="45">
      <c r="A2108" s="61">
        <v>43491</v>
      </c>
      <c r="B2108" s="38" t="s">
        <v>25049</v>
      </c>
      <c r="C2108" s="61" t="s">
        <v>4023</v>
      </c>
      <c r="D2108" s="61" t="s">
        <v>4024</v>
      </c>
      <c r="E2108" s="61" t="s">
        <v>13815</v>
      </c>
      <c r="F2108" s="293"/>
    </row>
    <row r="2109" spans="1:6" ht="45">
      <c r="A2109" s="61">
        <v>43503</v>
      </c>
      <c r="B2109" s="38" t="s">
        <v>25050</v>
      </c>
      <c r="C2109" s="61" t="s">
        <v>4034</v>
      </c>
      <c r="D2109" s="61" t="s">
        <v>4024</v>
      </c>
      <c r="E2109" s="61" t="s">
        <v>29678</v>
      </c>
      <c r="F2109" s="292"/>
    </row>
    <row r="2110" spans="1:6" ht="45">
      <c r="A2110" s="61">
        <v>43492</v>
      </c>
      <c r="B2110" s="38" t="s">
        <v>25051</v>
      </c>
      <c r="C2110" s="61" t="s">
        <v>4023</v>
      </c>
      <c r="D2110" s="61" t="s">
        <v>4024</v>
      </c>
      <c r="E2110" s="61" t="s">
        <v>8340</v>
      </c>
      <c r="F2110" s="293"/>
    </row>
    <row r="2111" spans="1:6" ht="45">
      <c r="A2111" s="61">
        <v>43504</v>
      </c>
      <c r="B2111" s="38" t="s">
        <v>25052</v>
      </c>
      <c r="C2111" s="61" t="s">
        <v>4034</v>
      </c>
      <c r="D2111" s="61" t="s">
        <v>4024</v>
      </c>
      <c r="E2111" s="61" t="s">
        <v>29679</v>
      </c>
      <c r="F2111" s="292"/>
    </row>
    <row r="2112" spans="1:6" ht="45">
      <c r="A2112" s="61">
        <v>43493</v>
      </c>
      <c r="B2112" s="38" t="s">
        <v>25053</v>
      </c>
      <c r="C2112" s="61" t="s">
        <v>4023</v>
      </c>
      <c r="D2112" s="61" t="s">
        <v>4024</v>
      </c>
      <c r="E2112" s="61" t="s">
        <v>23348</v>
      </c>
      <c r="F2112" s="293"/>
    </row>
    <row r="2113" spans="1:6" ht="45">
      <c r="A2113" s="61">
        <v>43505</v>
      </c>
      <c r="B2113" s="38" t="s">
        <v>25054</v>
      </c>
      <c r="C2113" s="61" t="s">
        <v>4034</v>
      </c>
      <c r="D2113" s="61" t="s">
        <v>4024</v>
      </c>
      <c r="E2113" s="61" t="s">
        <v>29680</v>
      </c>
      <c r="F2113" s="292"/>
    </row>
    <row r="2114" spans="1:6" ht="90">
      <c r="A2114" s="61">
        <v>37774</v>
      </c>
      <c r="B2114" s="38" t="s">
        <v>18516</v>
      </c>
      <c r="C2114" s="61" t="s">
        <v>4025</v>
      </c>
      <c r="D2114" s="61" t="s">
        <v>4027</v>
      </c>
      <c r="E2114" s="61" t="s">
        <v>25055</v>
      </c>
      <c r="F2114" s="293"/>
    </row>
    <row r="2115" spans="1:6" ht="90">
      <c r="A2115" s="61">
        <v>38630</v>
      </c>
      <c r="B2115" s="38" t="s">
        <v>18517</v>
      </c>
      <c r="C2115" s="61" t="s">
        <v>4025</v>
      </c>
      <c r="D2115" s="61" t="s">
        <v>2472</v>
      </c>
      <c r="E2115" s="61" t="s">
        <v>18518</v>
      </c>
      <c r="F2115" s="292"/>
    </row>
    <row r="2116" spans="1:6" ht="120">
      <c r="A2116" s="61">
        <v>38629</v>
      </c>
      <c r="B2116" s="38" t="s">
        <v>18519</v>
      </c>
      <c r="C2116" s="61" t="s">
        <v>4025</v>
      </c>
      <c r="D2116" s="61" t="s">
        <v>2472</v>
      </c>
      <c r="E2116" s="61" t="s">
        <v>18520</v>
      </c>
      <c r="F2116" s="293"/>
    </row>
    <row r="2117" spans="1:6" ht="30">
      <c r="A2117" s="61">
        <v>38476</v>
      </c>
      <c r="B2117" s="38" t="s">
        <v>18521</v>
      </c>
      <c r="C2117" s="61" t="s">
        <v>4025</v>
      </c>
      <c r="D2117" s="61" t="s">
        <v>2472</v>
      </c>
      <c r="E2117" s="61" t="s">
        <v>29681</v>
      </c>
      <c r="F2117" s="292"/>
    </row>
    <row r="2118" spans="1:6" ht="30">
      <c r="A2118" s="61">
        <v>38477</v>
      </c>
      <c r="B2118" s="38" t="s">
        <v>18522</v>
      </c>
      <c r="C2118" s="61" t="s">
        <v>4025</v>
      </c>
      <c r="D2118" s="61" t="s">
        <v>2472</v>
      </c>
      <c r="E2118" s="61" t="s">
        <v>29682</v>
      </c>
      <c r="F2118" s="293"/>
    </row>
    <row r="2119" spans="1:6" ht="60">
      <c r="A2119" s="61">
        <v>40635</v>
      </c>
      <c r="B2119" s="38" t="s">
        <v>18523</v>
      </c>
      <c r="C2119" s="61" t="s">
        <v>4025</v>
      </c>
      <c r="D2119" s="61" t="s">
        <v>2472</v>
      </c>
      <c r="E2119" s="61" t="s">
        <v>22662</v>
      </c>
      <c r="F2119" s="292"/>
    </row>
    <row r="2120" spans="1:6" ht="45">
      <c r="A2120" s="61">
        <v>36483</v>
      </c>
      <c r="B2120" s="38" t="s">
        <v>18524</v>
      </c>
      <c r="C2120" s="61" t="s">
        <v>4025</v>
      </c>
      <c r="D2120" s="61" t="s">
        <v>2472</v>
      </c>
      <c r="E2120" s="61" t="s">
        <v>22663</v>
      </c>
      <c r="F2120" s="293"/>
    </row>
    <row r="2121" spans="1:6" ht="45">
      <c r="A2121" s="61">
        <v>14525</v>
      </c>
      <c r="B2121" s="38" t="s">
        <v>18525</v>
      </c>
      <c r="C2121" s="61" t="s">
        <v>4025</v>
      </c>
      <c r="D2121" s="61" t="s">
        <v>2472</v>
      </c>
      <c r="E2121" s="61" t="s">
        <v>22664</v>
      </c>
      <c r="F2121" s="292"/>
    </row>
    <row r="2122" spans="1:6" ht="45">
      <c r="A2122" s="61">
        <v>36482</v>
      </c>
      <c r="B2122" s="38" t="s">
        <v>18526</v>
      </c>
      <c r="C2122" s="61" t="s">
        <v>4025</v>
      </c>
      <c r="D2122" s="61" t="s">
        <v>2472</v>
      </c>
      <c r="E2122" s="61" t="s">
        <v>22665</v>
      </c>
      <c r="F2122" s="293"/>
    </row>
    <row r="2123" spans="1:6" ht="45">
      <c r="A2123" s="61">
        <v>36408</v>
      </c>
      <c r="B2123" s="38" t="s">
        <v>18527</v>
      </c>
      <c r="C2123" s="61" t="s">
        <v>4025</v>
      </c>
      <c r="D2123" s="61" t="s">
        <v>2472</v>
      </c>
      <c r="E2123" s="61" t="s">
        <v>22666</v>
      </c>
      <c r="F2123" s="292"/>
    </row>
    <row r="2124" spans="1:6" ht="45">
      <c r="A2124" s="61">
        <v>2723</v>
      </c>
      <c r="B2124" s="38" t="s">
        <v>18528</v>
      </c>
      <c r="C2124" s="61" t="s">
        <v>4025</v>
      </c>
      <c r="D2124" s="61" t="s">
        <v>2472</v>
      </c>
      <c r="E2124" s="61" t="s">
        <v>22667</v>
      </c>
      <c r="F2124" s="293"/>
    </row>
    <row r="2125" spans="1:6" ht="45">
      <c r="A2125" s="61">
        <v>36481</v>
      </c>
      <c r="B2125" s="38" t="s">
        <v>18529</v>
      </c>
      <c r="C2125" s="61" t="s">
        <v>4025</v>
      </c>
      <c r="D2125" s="61" t="s">
        <v>2472</v>
      </c>
      <c r="E2125" s="61" t="s">
        <v>22668</v>
      </c>
      <c r="F2125" s="292"/>
    </row>
    <row r="2126" spans="1:6" ht="45">
      <c r="A2126" s="61">
        <v>10685</v>
      </c>
      <c r="B2126" s="38" t="s">
        <v>18530</v>
      </c>
      <c r="C2126" s="61" t="s">
        <v>4025</v>
      </c>
      <c r="D2126" s="61" t="s">
        <v>4024</v>
      </c>
      <c r="E2126" s="61" t="s">
        <v>22669</v>
      </c>
      <c r="F2126" s="293"/>
    </row>
    <row r="2127" spans="1:6" ht="75">
      <c r="A2127" s="61">
        <v>40636</v>
      </c>
      <c r="B2127" s="38" t="s">
        <v>18531</v>
      </c>
      <c r="C2127" s="61" t="s">
        <v>4025</v>
      </c>
      <c r="D2127" s="61" t="s">
        <v>2472</v>
      </c>
      <c r="E2127" s="61" t="s">
        <v>22670</v>
      </c>
      <c r="F2127" s="292"/>
    </row>
    <row r="2128" spans="1:6" ht="30">
      <c r="A2128" s="61">
        <v>4111</v>
      </c>
      <c r="B2128" s="38" t="s">
        <v>18532</v>
      </c>
      <c r="C2128" s="61" t="s">
        <v>4025</v>
      </c>
      <c r="D2128" s="61" t="s">
        <v>2472</v>
      </c>
      <c r="E2128" s="61" t="s">
        <v>25025</v>
      </c>
      <c r="F2128" s="293"/>
    </row>
    <row r="2129" spans="1:6" ht="45">
      <c r="A2129" s="61">
        <v>26021</v>
      </c>
      <c r="B2129" s="38" t="s">
        <v>18533</v>
      </c>
      <c r="C2129" s="61" t="s">
        <v>4025</v>
      </c>
      <c r="D2129" s="61" t="s">
        <v>2472</v>
      </c>
      <c r="E2129" s="61" t="s">
        <v>23327</v>
      </c>
      <c r="F2129" s="292"/>
    </row>
    <row r="2130" spans="1:6" ht="30">
      <c r="A2130" s="61">
        <v>12</v>
      </c>
      <c r="B2130" s="38" t="s">
        <v>18534</v>
      </c>
      <c r="C2130" s="61" t="s">
        <v>4025</v>
      </c>
      <c r="D2130" s="61" t="s">
        <v>4024</v>
      </c>
      <c r="E2130" s="61" t="s">
        <v>13745</v>
      </c>
      <c r="F2130" s="293"/>
    </row>
    <row r="2131" spans="1:6" ht="45">
      <c r="A2131" s="61">
        <v>37554</v>
      </c>
      <c r="B2131" s="38" t="s">
        <v>18535</v>
      </c>
      <c r="C2131" s="61" t="s">
        <v>4025</v>
      </c>
      <c r="D2131" s="61" t="s">
        <v>2472</v>
      </c>
      <c r="E2131" s="61" t="s">
        <v>29683</v>
      </c>
      <c r="F2131" s="292"/>
    </row>
    <row r="2132" spans="1:6" ht="45">
      <c r="A2132" s="61">
        <v>37555</v>
      </c>
      <c r="B2132" s="38" t="s">
        <v>18536</v>
      </c>
      <c r="C2132" s="61" t="s">
        <v>4025</v>
      </c>
      <c r="D2132" s="61" t="s">
        <v>2472</v>
      </c>
      <c r="E2132" s="61" t="s">
        <v>29684</v>
      </c>
      <c r="F2132" s="293"/>
    </row>
    <row r="2133" spans="1:6" ht="60">
      <c r="A2133" s="61">
        <v>10902</v>
      </c>
      <c r="B2133" s="38" t="s">
        <v>18537</v>
      </c>
      <c r="C2133" s="61" t="s">
        <v>4025</v>
      </c>
      <c r="D2133" s="61" t="s">
        <v>2472</v>
      </c>
      <c r="E2133" s="61" t="s">
        <v>29685</v>
      </c>
      <c r="F2133" s="292"/>
    </row>
    <row r="2134" spans="1:6" ht="60">
      <c r="A2134" s="61">
        <v>20965</v>
      </c>
      <c r="B2134" s="38" t="s">
        <v>18538</v>
      </c>
      <c r="C2134" s="61" t="s">
        <v>4025</v>
      </c>
      <c r="D2134" s="61" t="s">
        <v>2472</v>
      </c>
      <c r="E2134" s="61" t="s">
        <v>23674</v>
      </c>
      <c r="F2134" s="293"/>
    </row>
    <row r="2135" spans="1:6" ht="60">
      <c r="A2135" s="61">
        <v>20966</v>
      </c>
      <c r="B2135" s="38" t="s">
        <v>18539</v>
      </c>
      <c r="C2135" s="61" t="s">
        <v>4025</v>
      </c>
      <c r="D2135" s="61" t="s">
        <v>2472</v>
      </c>
      <c r="E2135" s="61" t="s">
        <v>27979</v>
      </c>
      <c r="F2135" s="292"/>
    </row>
    <row r="2136" spans="1:6" ht="60">
      <c r="A2136" s="61">
        <v>10903</v>
      </c>
      <c r="B2136" s="38" t="s">
        <v>18540</v>
      </c>
      <c r="C2136" s="61" t="s">
        <v>4025</v>
      </c>
      <c r="D2136" s="61" t="s">
        <v>2472</v>
      </c>
      <c r="E2136" s="61" t="s">
        <v>29686</v>
      </c>
      <c r="F2136" s="293"/>
    </row>
    <row r="2137" spans="1:6" ht="60">
      <c r="A2137" s="61">
        <v>20967</v>
      </c>
      <c r="B2137" s="38" t="s">
        <v>18541</v>
      </c>
      <c r="C2137" s="61" t="s">
        <v>4025</v>
      </c>
      <c r="D2137" s="61" t="s">
        <v>2472</v>
      </c>
      <c r="E2137" s="61" t="s">
        <v>29686</v>
      </c>
      <c r="F2137" s="292"/>
    </row>
    <row r="2138" spans="1:6" ht="60">
      <c r="A2138" s="61">
        <v>20968</v>
      </c>
      <c r="B2138" s="38" t="s">
        <v>18542</v>
      </c>
      <c r="C2138" s="61" t="s">
        <v>4025</v>
      </c>
      <c r="D2138" s="61" t="s">
        <v>2472</v>
      </c>
      <c r="E2138" s="61" t="s">
        <v>25028</v>
      </c>
      <c r="F2138" s="293"/>
    </row>
    <row r="2139" spans="1:6" ht="45">
      <c r="A2139" s="61">
        <v>11359</v>
      </c>
      <c r="B2139" s="38" t="s">
        <v>18543</v>
      </c>
      <c r="C2139" s="61" t="s">
        <v>4025</v>
      </c>
      <c r="D2139" s="61" t="s">
        <v>4024</v>
      </c>
      <c r="E2139" s="61" t="s">
        <v>29687</v>
      </c>
      <c r="F2139" s="292"/>
    </row>
    <row r="2140" spans="1:6" ht="60">
      <c r="A2140" s="61">
        <v>39017</v>
      </c>
      <c r="B2140" s="38" t="s">
        <v>18544</v>
      </c>
      <c r="C2140" s="61" t="s">
        <v>4025</v>
      </c>
      <c r="D2140" s="61" t="s">
        <v>2472</v>
      </c>
      <c r="E2140" s="61" t="s">
        <v>7992</v>
      </c>
      <c r="F2140" s="293"/>
    </row>
    <row r="2141" spans="1:6" ht="45">
      <c r="A2141" s="61">
        <v>39315</v>
      </c>
      <c r="B2141" s="38" t="s">
        <v>18545</v>
      </c>
      <c r="C2141" s="61" t="s">
        <v>4025</v>
      </c>
      <c r="D2141" s="61" t="s">
        <v>2472</v>
      </c>
      <c r="E2141" s="61" t="s">
        <v>8086</v>
      </c>
      <c r="F2141" s="292"/>
    </row>
    <row r="2142" spans="1:6" ht="45">
      <c r="A2142" s="61">
        <v>39016</v>
      </c>
      <c r="B2142" s="38" t="s">
        <v>18546</v>
      </c>
      <c r="C2142" s="61" t="s">
        <v>4025</v>
      </c>
      <c r="D2142" s="61" t="s">
        <v>2472</v>
      </c>
      <c r="E2142" s="61" t="s">
        <v>8086</v>
      </c>
      <c r="F2142" s="293"/>
    </row>
    <row r="2143" spans="1:6" ht="45">
      <c r="A2143" s="61">
        <v>40432</v>
      </c>
      <c r="B2143" s="38" t="s">
        <v>18547</v>
      </c>
      <c r="C2143" s="61" t="s">
        <v>4025</v>
      </c>
      <c r="D2143" s="61" t="s">
        <v>2472</v>
      </c>
      <c r="E2143" s="61" t="s">
        <v>25612</v>
      </c>
      <c r="F2143" s="292"/>
    </row>
    <row r="2144" spans="1:6" ht="60">
      <c r="A2144" s="61">
        <v>39481</v>
      </c>
      <c r="B2144" s="38" t="s">
        <v>18548</v>
      </c>
      <c r="C2144" s="61" t="s">
        <v>4025</v>
      </c>
      <c r="D2144" s="61" t="s">
        <v>2472</v>
      </c>
      <c r="E2144" s="61" t="s">
        <v>24358</v>
      </c>
      <c r="F2144" s="293"/>
    </row>
    <row r="2145" spans="1:6" ht="45">
      <c r="A2145" s="61">
        <v>40433</v>
      </c>
      <c r="B2145" s="38" t="s">
        <v>18549</v>
      </c>
      <c r="C2145" s="61" t="s">
        <v>4025</v>
      </c>
      <c r="D2145" s="61" t="s">
        <v>2472</v>
      </c>
      <c r="E2145" s="61" t="s">
        <v>8834</v>
      </c>
      <c r="F2145" s="292"/>
    </row>
    <row r="2146" spans="1:6" ht="60">
      <c r="A2146" s="61">
        <v>20219</v>
      </c>
      <c r="B2146" s="38" t="s">
        <v>18550</v>
      </c>
      <c r="C2146" s="61" t="s">
        <v>4025</v>
      </c>
      <c r="D2146" s="61" t="s">
        <v>4027</v>
      </c>
      <c r="E2146" s="61" t="s">
        <v>22671</v>
      </c>
      <c r="F2146" s="293"/>
    </row>
    <row r="2147" spans="1:6" ht="75">
      <c r="A2147" s="61">
        <v>36484</v>
      </c>
      <c r="B2147" s="38" t="s">
        <v>18551</v>
      </c>
      <c r="C2147" s="61" t="s">
        <v>4025</v>
      </c>
      <c r="D2147" s="61" t="s">
        <v>4027</v>
      </c>
      <c r="E2147" s="61" t="s">
        <v>22672</v>
      </c>
      <c r="F2147" s="292"/>
    </row>
    <row r="2148" spans="1:6" ht="30">
      <c r="A2148" s="61">
        <v>38367</v>
      </c>
      <c r="B2148" s="38" t="s">
        <v>18552</v>
      </c>
      <c r="C2148" s="61" t="s">
        <v>4025</v>
      </c>
      <c r="D2148" s="61" t="s">
        <v>2472</v>
      </c>
      <c r="E2148" s="61" t="s">
        <v>14941</v>
      </c>
      <c r="F2148" s="293"/>
    </row>
    <row r="2149" spans="1:6">
      <c r="A2149" s="61">
        <v>38368</v>
      </c>
      <c r="B2149" s="38" t="s">
        <v>18553</v>
      </c>
      <c r="C2149" s="61" t="s">
        <v>4025</v>
      </c>
      <c r="D2149" s="61" t="s">
        <v>2472</v>
      </c>
      <c r="E2149" s="61" t="s">
        <v>12696</v>
      </c>
      <c r="F2149" s="292"/>
    </row>
    <row r="2150" spans="1:6" ht="30">
      <c r="A2150" s="61">
        <v>38091</v>
      </c>
      <c r="B2150" s="38" t="s">
        <v>18554</v>
      </c>
      <c r="C2150" s="61" t="s">
        <v>4025</v>
      </c>
      <c r="D2150" s="61" t="s">
        <v>2472</v>
      </c>
      <c r="E2150" s="61" t="s">
        <v>24353</v>
      </c>
      <c r="F2150" s="293"/>
    </row>
    <row r="2151" spans="1:6" ht="30">
      <c r="A2151" s="61">
        <v>38095</v>
      </c>
      <c r="B2151" s="38" t="s">
        <v>18555</v>
      </c>
      <c r="C2151" s="61" t="s">
        <v>4025</v>
      </c>
      <c r="D2151" s="61" t="s">
        <v>2472</v>
      </c>
      <c r="E2151" s="61" t="s">
        <v>22674</v>
      </c>
      <c r="F2151" s="292"/>
    </row>
    <row r="2152" spans="1:6" ht="30">
      <c r="A2152" s="61">
        <v>38092</v>
      </c>
      <c r="B2152" s="38" t="s">
        <v>18556</v>
      </c>
      <c r="C2152" s="61" t="s">
        <v>4025</v>
      </c>
      <c r="D2152" s="61" t="s">
        <v>2472</v>
      </c>
      <c r="E2152" s="61" t="s">
        <v>24357</v>
      </c>
      <c r="F2152" s="293"/>
    </row>
    <row r="2153" spans="1:6" ht="30">
      <c r="A2153" s="61">
        <v>38093</v>
      </c>
      <c r="B2153" s="38" t="s">
        <v>18557</v>
      </c>
      <c r="C2153" s="61" t="s">
        <v>4025</v>
      </c>
      <c r="D2153" s="61" t="s">
        <v>2472</v>
      </c>
      <c r="E2153" s="61" t="s">
        <v>13212</v>
      </c>
      <c r="F2153" s="292"/>
    </row>
    <row r="2154" spans="1:6" ht="30">
      <c r="A2154" s="61">
        <v>38096</v>
      </c>
      <c r="B2154" s="38" t="s">
        <v>18558</v>
      </c>
      <c r="C2154" s="61" t="s">
        <v>4025</v>
      </c>
      <c r="D2154" s="61" t="s">
        <v>2472</v>
      </c>
      <c r="E2154" s="61" t="s">
        <v>8797</v>
      </c>
      <c r="F2154" s="293"/>
    </row>
    <row r="2155" spans="1:6" ht="30">
      <c r="A2155" s="61">
        <v>38094</v>
      </c>
      <c r="B2155" s="38" t="s">
        <v>18559</v>
      </c>
      <c r="C2155" s="61" t="s">
        <v>4025</v>
      </c>
      <c r="D2155" s="61" t="s">
        <v>2472</v>
      </c>
      <c r="E2155" s="61" t="s">
        <v>12531</v>
      </c>
      <c r="F2155" s="292"/>
    </row>
    <row r="2156" spans="1:6" ht="30">
      <c r="A2156" s="61">
        <v>38097</v>
      </c>
      <c r="B2156" s="38" t="s">
        <v>18560</v>
      </c>
      <c r="C2156" s="61" t="s">
        <v>4025</v>
      </c>
      <c r="D2156" s="61" t="s">
        <v>2472</v>
      </c>
      <c r="E2156" s="61" t="s">
        <v>9897</v>
      </c>
      <c r="F2156" s="293"/>
    </row>
    <row r="2157" spans="1:6" ht="30">
      <c r="A2157" s="61">
        <v>38098</v>
      </c>
      <c r="B2157" s="38" t="s">
        <v>18561</v>
      </c>
      <c r="C2157" s="61" t="s">
        <v>4025</v>
      </c>
      <c r="D2157" s="61" t="s">
        <v>2472</v>
      </c>
      <c r="E2157" s="61" t="s">
        <v>9897</v>
      </c>
      <c r="F2157" s="292"/>
    </row>
    <row r="2158" spans="1:6">
      <c r="A2158" s="61">
        <v>11186</v>
      </c>
      <c r="B2158" s="38" t="s">
        <v>18562</v>
      </c>
      <c r="C2158" s="61" t="s">
        <v>4026</v>
      </c>
      <c r="D2158" s="61" t="s">
        <v>2472</v>
      </c>
      <c r="E2158" s="61" t="s">
        <v>29688</v>
      </c>
      <c r="F2158" s="293"/>
    </row>
    <row r="2159" spans="1:6" ht="60">
      <c r="A2159" s="61">
        <v>11558</v>
      </c>
      <c r="B2159" s="38" t="s">
        <v>18563</v>
      </c>
      <c r="C2159" s="61" t="s">
        <v>4036</v>
      </c>
      <c r="D2159" s="61" t="s">
        <v>2472</v>
      </c>
      <c r="E2159" s="61" t="s">
        <v>23918</v>
      </c>
      <c r="F2159" s="292"/>
    </row>
    <row r="2160" spans="1:6" ht="60">
      <c r="A2160" s="61">
        <v>11557</v>
      </c>
      <c r="B2160" s="38" t="s">
        <v>18564</v>
      </c>
      <c r="C2160" s="61" t="s">
        <v>4036</v>
      </c>
      <c r="D2160" s="61" t="s">
        <v>2472</v>
      </c>
      <c r="E2160" s="61" t="s">
        <v>24281</v>
      </c>
      <c r="F2160" s="293"/>
    </row>
    <row r="2161" spans="1:6">
      <c r="A2161" s="61">
        <v>2759</v>
      </c>
      <c r="B2161" s="38" t="s">
        <v>18565</v>
      </c>
      <c r="C2161" s="61" t="s">
        <v>4025</v>
      </c>
      <c r="D2161" s="61" t="s">
        <v>4027</v>
      </c>
      <c r="E2161" s="61" t="s">
        <v>9224</v>
      </c>
      <c r="F2161" s="292"/>
    </row>
    <row r="2162" spans="1:6" ht="30">
      <c r="A2162" s="61">
        <v>38124</v>
      </c>
      <c r="B2162" s="38" t="s">
        <v>18566</v>
      </c>
      <c r="C2162" s="61" t="s">
        <v>4025</v>
      </c>
      <c r="D2162" s="61" t="s">
        <v>4024</v>
      </c>
      <c r="E2162" s="61" t="s">
        <v>27573</v>
      </c>
      <c r="F2162" s="293"/>
    </row>
    <row r="2163" spans="1:6" ht="30">
      <c r="A2163" s="61">
        <v>38380</v>
      </c>
      <c r="B2163" s="38" t="s">
        <v>18567</v>
      </c>
      <c r="C2163" s="61" t="s">
        <v>4025</v>
      </c>
      <c r="D2163" s="61" t="s">
        <v>2472</v>
      </c>
      <c r="E2163" s="61" t="s">
        <v>13052</v>
      </c>
      <c r="F2163" s="292"/>
    </row>
    <row r="2164" spans="1:6" ht="45">
      <c r="A2164" s="61">
        <v>20059</v>
      </c>
      <c r="B2164" s="38" t="s">
        <v>18568</v>
      </c>
      <c r="C2164" s="61" t="s">
        <v>4025</v>
      </c>
      <c r="D2164" s="61" t="s">
        <v>4027</v>
      </c>
      <c r="E2164" s="61" t="s">
        <v>24328</v>
      </c>
      <c r="F2164" s="293"/>
    </row>
    <row r="2165" spans="1:6" ht="75">
      <c r="A2165" s="61">
        <v>42429</v>
      </c>
      <c r="B2165" s="38" t="s">
        <v>22675</v>
      </c>
      <c r="C2165" s="61" t="s">
        <v>4025</v>
      </c>
      <c r="D2165" s="61" t="s">
        <v>4027</v>
      </c>
      <c r="E2165" s="61" t="s">
        <v>23877</v>
      </c>
      <c r="F2165" s="292"/>
    </row>
    <row r="2166" spans="1:6" ht="75">
      <c r="A2166" s="61">
        <v>38538</v>
      </c>
      <c r="B2166" s="38" t="s">
        <v>18569</v>
      </c>
      <c r="C2166" s="61" t="s">
        <v>4029</v>
      </c>
      <c r="D2166" s="61" t="s">
        <v>4027</v>
      </c>
      <c r="E2166" s="61" t="s">
        <v>18570</v>
      </c>
      <c r="F2166" s="293"/>
    </row>
    <row r="2167" spans="1:6" ht="75">
      <c r="A2167" s="61">
        <v>38539</v>
      </c>
      <c r="B2167" s="38" t="s">
        <v>18571</v>
      </c>
      <c r="C2167" s="61" t="s">
        <v>4029</v>
      </c>
      <c r="D2167" s="61" t="s">
        <v>4027</v>
      </c>
      <c r="E2167" s="61" t="s">
        <v>25056</v>
      </c>
      <c r="F2167" s="292"/>
    </row>
    <row r="2168" spans="1:6" ht="75">
      <c r="A2168" s="61">
        <v>38540</v>
      </c>
      <c r="B2168" s="38" t="s">
        <v>18572</v>
      </c>
      <c r="C2168" s="61" t="s">
        <v>4029</v>
      </c>
      <c r="D2168" s="61" t="s">
        <v>4027</v>
      </c>
      <c r="E2168" s="61" t="s">
        <v>24292</v>
      </c>
      <c r="F2168" s="293"/>
    </row>
    <row r="2169" spans="1:6">
      <c r="A2169" s="61">
        <v>38384</v>
      </c>
      <c r="B2169" s="38" t="s">
        <v>18573</v>
      </c>
      <c r="C2169" s="61" t="s">
        <v>4025</v>
      </c>
      <c r="D2169" s="61" t="s">
        <v>2472</v>
      </c>
      <c r="E2169" s="61" t="s">
        <v>10183</v>
      </c>
      <c r="F2169" s="292"/>
    </row>
    <row r="2170" spans="1:6">
      <c r="A2170" s="61">
        <v>13</v>
      </c>
      <c r="B2170" s="38" t="s">
        <v>18574</v>
      </c>
      <c r="C2170" s="61" t="s">
        <v>4030</v>
      </c>
      <c r="D2170" s="61" t="s">
        <v>2472</v>
      </c>
      <c r="E2170" s="61" t="s">
        <v>13719</v>
      </c>
      <c r="F2170" s="293"/>
    </row>
    <row r="2171" spans="1:6">
      <c r="A2171" s="61">
        <v>2762</v>
      </c>
      <c r="B2171" s="38" t="s">
        <v>18575</v>
      </c>
      <c r="C2171" s="61" t="s">
        <v>4029</v>
      </c>
      <c r="D2171" s="61" t="s">
        <v>4027</v>
      </c>
      <c r="E2171" s="61" t="s">
        <v>10799</v>
      </c>
      <c r="F2171" s="292"/>
    </row>
    <row r="2172" spans="1:6" ht="45">
      <c r="A2172" s="61">
        <v>21142</v>
      </c>
      <c r="B2172" s="38" t="s">
        <v>18576</v>
      </c>
      <c r="C2172" s="61" t="s">
        <v>4025</v>
      </c>
      <c r="D2172" s="61" t="s">
        <v>2472</v>
      </c>
      <c r="E2172" s="61" t="s">
        <v>11707</v>
      </c>
      <c r="F2172" s="293"/>
    </row>
    <row r="2173" spans="1:6">
      <c r="A2173" s="61">
        <v>12865</v>
      </c>
      <c r="B2173" s="38" t="s">
        <v>18577</v>
      </c>
      <c r="C2173" s="61" t="s">
        <v>4023</v>
      </c>
      <c r="D2173" s="61" t="s">
        <v>2472</v>
      </c>
      <c r="E2173" s="61" t="s">
        <v>29689</v>
      </c>
      <c r="F2173" s="292"/>
    </row>
    <row r="2174" spans="1:6">
      <c r="A2174" s="61">
        <v>41074</v>
      </c>
      <c r="B2174" s="38" t="s">
        <v>18578</v>
      </c>
      <c r="C2174" s="61" t="s">
        <v>4034</v>
      </c>
      <c r="D2174" s="61" t="s">
        <v>2472</v>
      </c>
      <c r="E2174" s="61" t="s">
        <v>29690</v>
      </c>
      <c r="F2174" s="293"/>
    </row>
    <row r="2175" spans="1:6">
      <c r="A2175" s="61">
        <v>4223</v>
      </c>
      <c r="B2175" s="38" t="s">
        <v>18579</v>
      </c>
      <c r="C2175" s="61" t="s">
        <v>4031</v>
      </c>
      <c r="D2175" s="61" t="s">
        <v>4024</v>
      </c>
      <c r="E2175" s="61" t="s">
        <v>24953</v>
      </c>
      <c r="F2175" s="292"/>
    </row>
    <row r="2176" spans="1:6">
      <c r="A2176" s="61">
        <v>37372</v>
      </c>
      <c r="B2176" s="38" t="s">
        <v>18580</v>
      </c>
      <c r="C2176" s="61" t="s">
        <v>4023</v>
      </c>
      <c r="D2176" s="61" t="s">
        <v>4024</v>
      </c>
      <c r="E2176" s="61" t="s">
        <v>8805</v>
      </c>
      <c r="F2176" s="293"/>
    </row>
    <row r="2177" spans="1:6">
      <c r="A2177" s="61">
        <v>40863</v>
      </c>
      <c r="B2177" s="38" t="s">
        <v>18581</v>
      </c>
      <c r="C2177" s="61" t="s">
        <v>4034</v>
      </c>
      <c r="D2177" s="61" t="s">
        <v>4024</v>
      </c>
      <c r="E2177" s="61" t="s">
        <v>24754</v>
      </c>
      <c r="F2177" s="292"/>
    </row>
    <row r="2178" spans="1:6" ht="30">
      <c r="A2178" s="61">
        <v>38475</v>
      </c>
      <c r="B2178" s="38" t="s">
        <v>18582</v>
      </c>
      <c r="C2178" s="61" t="s">
        <v>4025</v>
      </c>
      <c r="D2178" s="61" t="s">
        <v>2472</v>
      </c>
      <c r="E2178" s="61" t="s">
        <v>25064</v>
      </c>
      <c r="F2178" s="293"/>
    </row>
    <row r="2179" spans="1:6" ht="30">
      <c r="A2179" s="61">
        <v>38474</v>
      </c>
      <c r="B2179" s="38" t="s">
        <v>18584</v>
      </c>
      <c r="C2179" s="61" t="s">
        <v>4025</v>
      </c>
      <c r="D2179" s="61" t="s">
        <v>2472</v>
      </c>
      <c r="E2179" s="61" t="s">
        <v>29691</v>
      </c>
      <c r="F2179" s="292"/>
    </row>
    <row r="2180" spans="1:6" ht="45">
      <c r="A2180" s="61">
        <v>10886</v>
      </c>
      <c r="B2180" s="38" t="s">
        <v>18586</v>
      </c>
      <c r="C2180" s="61" t="s">
        <v>4025</v>
      </c>
      <c r="D2180" s="61" t="s">
        <v>2472</v>
      </c>
      <c r="E2180" s="61" t="s">
        <v>29692</v>
      </c>
      <c r="F2180" s="293"/>
    </row>
    <row r="2181" spans="1:6" ht="45">
      <c r="A2181" s="61">
        <v>10888</v>
      </c>
      <c r="B2181" s="38" t="s">
        <v>18587</v>
      </c>
      <c r="C2181" s="61" t="s">
        <v>4025</v>
      </c>
      <c r="D2181" s="61" t="s">
        <v>2472</v>
      </c>
      <c r="E2181" s="61" t="s">
        <v>29693</v>
      </c>
      <c r="F2181" s="292"/>
    </row>
    <row r="2182" spans="1:6" ht="45">
      <c r="A2182" s="61">
        <v>10889</v>
      </c>
      <c r="B2182" s="38" t="s">
        <v>18588</v>
      </c>
      <c r="C2182" s="61" t="s">
        <v>4025</v>
      </c>
      <c r="D2182" s="61" t="s">
        <v>2472</v>
      </c>
      <c r="E2182" s="61" t="s">
        <v>22676</v>
      </c>
      <c r="F2182" s="293"/>
    </row>
    <row r="2183" spans="1:6" ht="45">
      <c r="A2183" s="61">
        <v>10890</v>
      </c>
      <c r="B2183" s="38" t="s">
        <v>18589</v>
      </c>
      <c r="C2183" s="61" t="s">
        <v>4025</v>
      </c>
      <c r="D2183" s="61" t="s">
        <v>2472</v>
      </c>
      <c r="E2183" s="61" t="s">
        <v>29694</v>
      </c>
      <c r="F2183" s="292"/>
    </row>
    <row r="2184" spans="1:6" ht="45">
      <c r="A2184" s="61">
        <v>10891</v>
      </c>
      <c r="B2184" s="38" t="s">
        <v>18590</v>
      </c>
      <c r="C2184" s="61" t="s">
        <v>4025</v>
      </c>
      <c r="D2184" s="61" t="s">
        <v>2472</v>
      </c>
      <c r="E2184" s="61" t="s">
        <v>27601</v>
      </c>
      <c r="F2184" s="293"/>
    </row>
    <row r="2185" spans="1:6" ht="45">
      <c r="A2185" s="61">
        <v>10892</v>
      </c>
      <c r="B2185" s="38" t="s">
        <v>18591</v>
      </c>
      <c r="C2185" s="61" t="s">
        <v>4025</v>
      </c>
      <c r="D2185" s="61" t="s">
        <v>4024</v>
      </c>
      <c r="E2185" s="61" t="s">
        <v>22677</v>
      </c>
      <c r="F2185" s="292"/>
    </row>
    <row r="2186" spans="1:6" ht="45">
      <c r="A2186" s="61">
        <v>20977</v>
      </c>
      <c r="B2186" s="38" t="s">
        <v>18592</v>
      </c>
      <c r="C2186" s="61" t="s">
        <v>4025</v>
      </c>
      <c r="D2186" s="61" t="s">
        <v>2472</v>
      </c>
      <c r="E2186" s="61" t="s">
        <v>29695</v>
      </c>
      <c r="F2186" s="293"/>
    </row>
    <row r="2187" spans="1:6" ht="30">
      <c r="A2187" s="61">
        <v>3073</v>
      </c>
      <c r="B2187" s="38" t="s">
        <v>18593</v>
      </c>
      <c r="C2187" s="61" t="s">
        <v>4025</v>
      </c>
      <c r="D2187" s="61" t="s">
        <v>4027</v>
      </c>
      <c r="E2187" s="61" t="s">
        <v>29696</v>
      </c>
      <c r="F2187" s="292"/>
    </row>
    <row r="2188" spans="1:6" ht="30">
      <c r="A2188" s="61">
        <v>3068</v>
      </c>
      <c r="B2188" s="38" t="s">
        <v>18594</v>
      </c>
      <c r="C2188" s="61" t="s">
        <v>4025</v>
      </c>
      <c r="D2188" s="61" t="s">
        <v>4027</v>
      </c>
      <c r="E2188" s="61" t="s">
        <v>24572</v>
      </c>
      <c r="F2188" s="293"/>
    </row>
    <row r="2189" spans="1:6" ht="30">
      <c r="A2189" s="61">
        <v>3074</v>
      </c>
      <c r="B2189" s="38" t="s">
        <v>18595</v>
      </c>
      <c r="C2189" s="61" t="s">
        <v>4025</v>
      </c>
      <c r="D2189" s="61" t="s">
        <v>4027</v>
      </c>
      <c r="E2189" s="61" t="s">
        <v>29697</v>
      </c>
      <c r="F2189" s="292"/>
    </row>
    <row r="2190" spans="1:6" ht="30">
      <c r="A2190" s="61">
        <v>3076</v>
      </c>
      <c r="B2190" s="38" t="s">
        <v>18596</v>
      </c>
      <c r="C2190" s="61" t="s">
        <v>4025</v>
      </c>
      <c r="D2190" s="61" t="s">
        <v>4027</v>
      </c>
      <c r="E2190" s="61" t="s">
        <v>29698</v>
      </c>
      <c r="F2190" s="293"/>
    </row>
    <row r="2191" spans="1:6" ht="30">
      <c r="A2191" s="61">
        <v>3072</v>
      </c>
      <c r="B2191" s="38" t="s">
        <v>18597</v>
      </c>
      <c r="C2191" s="61" t="s">
        <v>4025</v>
      </c>
      <c r="D2191" s="61" t="s">
        <v>4027</v>
      </c>
      <c r="E2191" s="61" t="s">
        <v>22472</v>
      </c>
      <c r="F2191" s="292"/>
    </row>
    <row r="2192" spans="1:6" ht="30">
      <c r="A2192" s="61">
        <v>3075</v>
      </c>
      <c r="B2192" s="38" t="s">
        <v>18598</v>
      </c>
      <c r="C2192" s="61" t="s">
        <v>4025</v>
      </c>
      <c r="D2192" s="61" t="s">
        <v>4027</v>
      </c>
      <c r="E2192" s="61" t="s">
        <v>29699</v>
      </c>
      <c r="F2192" s="293"/>
    </row>
    <row r="2193" spans="1:6" ht="45">
      <c r="A2193" s="61">
        <v>10780</v>
      </c>
      <c r="B2193" s="38" t="s">
        <v>18599</v>
      </c>
      <c r="C2193" s="61" t="s">
        <v>4025</v>
      </c>
      <c r="D2193" s="61" t="s">
        <v>4027</v>
      </c>
      <c r="E2193" s="61" t="s">
        <v>13840</v>
      </c>
      <c r="F2193" s="292"/>
    </row>
    <row r="2194" spans="1:6" ht="45">
      <c r="A2194" s="61">
        <v>10781</v>
      </c>
      <c r="B2194" s="38" t="s">
        <v>18600</v>
      </c>
      <c r="C2194" s="61" t="s">
        <v>4025</v>
      </c>
      <c r="D2194" s="61" t="s">
        <v>4027</v>
      </c>
      <c r="E2194" s="61" t="s">
        <v>13898</v>
      </c>
      <c r="F2194" s="293"/>
    </row>
    <row r="2195" spans="1:6" ht="45">
      <c r="A2195" s="61">
        <v>20106</v>
      </c>
      <c r="B2195" s="38" t="s">
        <v>18601</v>
      </c>
      <c r="C2195" s="61" t="s">
        <v>4025</v>
      </c>
      <c r="D2195" s="61" t="s">
        <v>4027</v>
      </c>
      <c r="E2195" s="61" t="s">
        <v>24769</v>
      </c>
      <c r="F2195" s="292"/>
    </row>
    <row r="2196" spans="1:6" ht="45">
      <c r="A2196" s="61">
        <v>20107</v>
      </c>
      <c r="B2196" s="38" t="s">
        <v>18602</v>
      </c>
      <c r="C2196" s="61" t="s">
        <v>4025</v>
      </c>
      <c r="D2196" s="61" t="s">
        <v>4027</v>
      </c>
      <c r="E2196" s="61" t="s">
        <v>24341</v>
      </c>
      <c r="F2196" s="293"/>
    </row>
    <row r="2197" spans="1:6" ht="45">
      <c r="A2197" s="61">
        <v>20108</v>
      </c>
      <c r="B2197" s="38" t="s">
        <v>18603</v>
      </c>
      <c r="C2197" s="61" t="s">
        <v>4025</v>
      </c>
      <c r="D2197" s="61" t="s">
        <v>4027</v>
      </c>
      <c r="E2197" s="61" t="s">
        <v>7672</v>
      </c>
      <c r="F2197" s="292"/>
    </row>
    <row r="2198" spans="1:6" ht="45">
      <c r="A2198" s="61">
        <v>20109</v>
      </c>
      <c r="B2198" s="38" t="s">
        <v>18604</v>
      </c>
      <c r="C2198" s="61" t="s">
        <v>4025</v>
      </c>
      <c r="D2198" s="61" t="s">
        <v>4027</v>
      </c>
      <c r="E2198" s="61" t="s">
        <v>13840</v>
      </c>
      <c r="F2198" s="293"/>
    </row>
    <row r="2199" spans="1:6" ht="30">
      <c r="A2199" s="61">
        <v>34795</v>
      </c>
      <c r="B2199" s="38" t="s">
        <v>18605</v>
      </c>
      <c r="C2199" s="61" t="s">
        <v>4026</v>
      </c>
      <c r="D2199" s="61" t="s">
        <v>2472</v>
      </c>
      <c r="E2199" s="61" t="s">
        <v>29700</v>
      </c>
      <c r="F2199" s="292"/>
    </row>
    <row r="2200" spans="1:6" ht="30">
      <c r="A2200" s="61">
        <v>34796</v>
      </c>
      <c r="B2200" s="38" t="s">
        <v>18606</v>
      </c>
      <c r="C2200" s="61" t="s">
        <v>4029</v>
      </c>
      <c r="D2200" s="61" t="s">
        <v>2472</v>
      </c>
      <c r="E2200" s="61" t="s">
        <v>28209</v>
      </c>
      <c r="F2200" s="293"/>
    </row>
    <row r="2201" spans="1:6" ht="60">
      <c r="A2201" s="61">
        <v>11474</v>
      </c>
      <c r="B2201" s="38" t="s">
        <v>18607</v>
      </c>
      <c r="C2201" s="61" t="s">
        <v>4025</v>
      </c>
      <c r="D2201" s="61" t="s">
        <v>2472</v>
      </c>
      <c r="E2201" s="61" t="s">
        <v>24771</v>
      </c>
      <c r="F2201" s="292"/>
    </row>
    <row r="2202" spans="1:6" ht="60">
      <c r="A2202" s="61">
        <v>11470</v>
      </c>
      <c r="B2202" s="38" t="s">
        <v>18608</v>
      </c>
      <c r="C2202" s="61" t="s">
        <v>4025</v>
      </c>
      <c r="D2202" s="61" t="s">
        <v>2472</v>
      </c>
      <c r="E2202" s="61" t="s">
        <v>22438</v>
      </c>
      <c r="F2202" s="293"/>
    </row>
    <row r="2203" spans="1:6" ht="60">
      <c r="A2203" s="61">
        <v>11480</v>
      </c>
      <c r="B2203" s="38" t="s">
        <v>18609</v>
      </c>
      <c r="C2203" s="61" t="s">
        <v>4041</v>
      </c>
      <c r="D2203" s="61" t="s">
        <v>2472</v>
      </c>
      <c r="E2203" s="61" t="s">
        <v>23947</v>
      </c>
      <c r="F2203" s="292"/>
    </row>
    <row r="2204" spans="1:6" ht="60">
      <c r="A2204" s="61">
        <v>38154</v>
      </c>
      <c r="B2204" s="38" t="s">
        <v>18610</v>
      </c>
      <c r="C2204" s="61" t="s">
        <v>4041</v>
      </c>
      <c r="D2204" s="61" t="s">
        <v>2472</v>
      </c>
      <c r="E2204" s="61" t="s">
        <v>29701</v>
      </c>
      <c r="F2204" s="293"/>
    </row>
    <row r="2205" spans="1:6" ht="60">
      <c r="A2205" s="61">
        <v>11482</v>
      </c>
      <c r="B2205" s="38" t="s">
        <v>18611</v>
      </c>
      <c r="C2205" s="61" t="s">
        <v>4041</v>
      </c>
      <c r="D2205" s="61" t="s">
        <v>2472</v>
      </c>
      <c r="E2205" s="61" t="s">
        <v>23356</v>
      </c>
      <c r="F2205" s="292"/>
    </row>
    <row r="2206" spans="1:6" ht="45">
      <c r="A2206" s="61">
        <v>3084</v>
      </c>
      <c r="B2206" s="38" t="s">
        <v>18613</v>
      </c>
      <c r="C2206" s="61" t="s">
        <v>4041</v>
      </c>
      <c r="D2206" s="61" t="s">
        <v>2472</v>
      </c>
      <c r="E2206" s="61" t="s">
        <v>25226</v>
      </c>
      <c r="F2206" s="293"/>
    </row>
    <row r="2207" spans="1:6" ht="30">
      <c r="A2207" s="61">
        <v>3103</v>
      </c>
      <c r="B2207" s="38" t="s">
        <v>18614</v>
      </c>
      <c r="C2207" s="61" t="s">
        <v>4025</v>
      </c>
      <c r="D2207" s="61" t="s">
        <v>2472</v>
      </c>
      <c r="E2207" s="61" t="s">
        <v>29702</v>
      </c>
      <c r="F2207" s="292"/>
    </row>
    <row r="2208" spans="1:6" ht="75">
      <c r="A2208" s="61">
        <v>11481</v>
      </c>
      <c r="B2208" s="38" t="s">
        <v>18615</v>
      </c>
      <c r="C2208" s="61" t="s">
        <v>4025</v>
      </c>
      <c r="D2208" s="61" t="s">
        <v>2472</v>
      </c>
      <c r="E2208" s="61" t="s">
        <v>22391</v>
      </c>
      <c r="F2208" s="293"/>
    </row>
    <row r="2209" spans="1:6" ht="75">
      <c r="A2209" s="61">
        <v>3097</v>
      </c>
      <c r="B2209" s="38" t="s">
        <v>18616</v>
      </c>
      <c r="C2209" s="61" t="s">
        <v>4041</v>
      </c>
      <c r="D2209" s="61" t="s">
        <v>2472</v>
      </c>
      <c r="E2209" s="61" t="s">
        <v>29703</v>
      </c>
      <c r="F2209" s="292"/>
    </row>
    <row r="2210" spans="1:6" ht="75">
      <c r="A2210" s="61">
        <v>38153</v>
      </c>
      <c r="B2210" s="38" t="s">
        <v>18617</v>
      </c>
      <c r="C2210" s="61" t="s">
        <v>4041</v>
      </c>
      <c r="D2210" s="61" t="s">
        <v>2472</v>
      </c>
      <c r="E2210" s="61" t="s">
        <v>28917</v>
      </c>
      <c r="F2210" s="293"/>
    </row>
    <row r="2211" spans="1:6" ht="75">
      <c r="A2211" s="61">
        <v>3099</v>
      </c>
      <c r="B2211" s="38" t="s">
        <v>18618</v>
      </c>
      <c r="C2211" s="61" t="s">
        <v>4041</v>
      </c>
      <c r="D2211" s="61" t="s">
        <v>2472</v>
      </c>
      <c r="E2211" s="61" t="s">
        <v>29704</v>
      </c>
      <c r="F2211" s="292"/>
    </row>
    <row r="2212" spans="1:6" ht="75">
      <c r="A2212" s="61">
        <v>3080</v>
      </c>
      <c r="B2212" s="38" t="s">
        <v>18619</v>
      </c>
      <c r="C2212" s="61" t="s">
        <v>4041</v>
      </c>
      <c r="D2212" s="61" t="s">
        <v>4024</v>
      </c>
      <c r="E2212" s="61" t="s">
        <v>27121</v>
      </c>
      <c r="F2212" s="293"/>
    </row>
    <row r="2213" spans="1:6" ht="75">
      <c r="A2213" s="61">
        <v>3081</v>
      </c>
      <c r="B2213" s="38" t="s">
        <v>18620</v>
      </c>
      <c r="C2213" s="61" t="s">
        <v>4041</v>
      </c>
      <c r="D2213" s="61" t="s">
        <v>2472</v>
      </c>
      <c r="E2213" s="61" t="s">
        <v>29705</v>
      </c>
      <c r="F2213" s="292"/>
    </row>
    <row r="2214" spans="1:6" ht="75">
      <c r="A2214" s="61">
        <v>38151</v>
      </c>
      <c r="B2214" s="38" t="s">
        <v>18621</v>
      </c>
      <c r="C2214" s="61" t="s">
        <v>4041</v>
      </c>
      <c r="D2214" s="61" t="s">
        <v>2472</v>
      </c>
      <c r="E2214" s="61" t="s">
        <v>24829</v>
      </c>
      <c r="F2214" s="293"/>
    </row>
    <row r="2215" spans="1:6" ht="60">
      <c r="A2215" s="61">
        <v>11479</v>
      </c>
      <c r="B2215" s="38" t="s">
        <v>18622</v>
      </c>
      <c r="C2215" s="61" t="s">
        <v>4025</v>
      </c>
      <c r="D2215" s="61" t="s">
        <v>2472</v>
      </c>
      <c r="E2215" s="61" t="s">
        <v>22458</v>
      </c>
      <c r="F2215" s="292"/>
    </row>
    <row r="2216" spans="1:6" ht="75">
      <c r="A2216" s="61">
        <v>38152</v>
      </c>
      <c r="B2216" s="38" t="s">
        <v>18623</v>
      </c>
      <c r="C2216" s="61" t="s">
        <v>4041</v>
      </c>
      <c r="D2216" s="61" t="s">
        <v>2472</v>
      </c>
      <c r="E2216" s="61" t="s">
        <v>24938</v>
      </c>
      <c r="F2216" s="293"/>
    </row>
    <row r="2217" spans="1:6" ht="60">
      <c r="A2217" s="61">
        <v>11478</v>
      </c>
      <c r="B2217" s="38" t="s">
        <v>18624</v>
      </c>
      <c r="C2217" s="61" t="s">
        <v>4025</v>
      </c>
      <c r="D2217" s="61" t="s">
        <v>2472</v>
      </c>
      <c r="E2217" s="61" t="s">
        <v>29706</v>
      </c>
      <c r="F2217" s="292"/>
    </row>
    <row r="2218" spans="1:6" ht="75">
      <c r="A2218" s="61">
        <v>3090</v>
      </c>
      <c r="B2218" s="38" t="s">
        <v>18625</v>
      </c>
      <c r="C2218" s="61" t="s">
        <v>4041</v>
      </c>
      <c r="D2218" s="61" t="s">
        <v>2472</v>
      </c>
      <c r="E2218" s="61" t="s">
        <v>24367</v>
      </c>
      <c r="F2218" s="293"/>
    </row>
    <row r="2219" spans="1:6" ht="75">
      <c r="A2219" s="61">
        <v>3093</v>
      </c>
      <c r="B2219" s="38" t="s">
        <v>18626</v>
      </c>
      <c r="C2219" s="61" t="s">
        <v>4041</v>
      </c>
      <c r="D2219" s="61" t="s">
        <v>2472</v>
      </c>
      <c r="E2219" s="61" t="s">
        <v>24780</v>
      </c>
      <c r="F2219" s="292"/>
    </row>
    <row r="2220" spans="1:6" ht="60">
      <c r="A2220" s="61">
        <v>11476</v>
      </c>
      <c r="B2220" s="38" t="s">
        <v>18627</v>
      </c>
      <c r="C2220" s="61" t="s">
        <v>4025</v>
      </c>
      <c r="D2220" s="61" t="s">
        <v>2472</v>
      </c>
      <c r="E2220" s="61" t="s">
        <v>29707</v>
      </c>
      <c r="F2220" s="293"/>
    </row>
    <row r="2221" spans="1:6" ht="45">
      <c r="A2221" s="61">
        <v>3082</v>
      </c>
      <c r="B2221" s="38" t="s">
        <v>18628</v>
      </c>
      <c r="C2221" s="61" t="s">
        <v>4041</v>
      </c>
      <c r="D2221" s="61" t="s">
        <v>2472</v>
      </c>
      <c r="E2221" s="61" t="s">
        <v>26608</v>
      </c>
      <c r="F2221" s="292"/>
    </row>
    <row r="2222" spans="1:6" ht="75">
      <c r="A2222" s="61">
        <v>11484</v>
      </c>
      <c r="B2222" s="38" t="s">
        <v>18629</v>
      </c>
      <c r="C2222" s="61" t="s">
        <v>4025</v>
      </c>
      <c r="D2222" s="61" t="s">
        <v>2472</v>
      </c>
      <c r="E2222" s="61" t="s">
        <v>24790</v>
      </c>
      <c r="F2222" s="293"/>
    </row>
    <row r="2223" spans="1:6" ht="60">
      <c r="A2223" s="61">
        <v>38155</v>
      </c>
      <c r="B2223" s="38" t="s">
        <v>18630</v>
      </c>
      <c r="C2223" s="61" t="s">
        <v>4025</v>
      </c>
      <c r="D2223" s="61" t="s">
        <v>2472</v>
      </c>
      <c r="E2223" s="61" t="s">
        <v>24646</v>
      </c>
      <c r="F2223" s="292"/>
    </row>
    <row r="2224" spans="1:6" ht="60">
      <c r="A2224" s="61">
        <v>11468</v>
      </c>
      <c r="B2224" s="38" t="s">
        <v>18631</v>
      </c>
      <c r="C2224" s="61" t="s">
        <v>4025</v>
      </c>
      <c r="D2224" s="61" t="s">
        <v>2472</v>
      </c>
      <c r="E2224" s="61" t="s">
        <v>11561</v>
      </c>
      <c r="F2224" s="293"/>
    </row>
    <row r="2225" spans="1:6" ht="75">
      <c r="A2225" s="61">
        <v>11469</v>
      </c>
      <c r="B2225" s="38" t="s">
        <v>18632</v>
      </c>
      <c r="C2225" s="61" t="s">
        <v>4025</v>
      </c>
      <c r="D2225" s="61" t="s">
        <v>2472</v>
      </c>
      <c r="E2225" s="61" t="s">
        <v>24784</v>
      </c>
      <c r="F2225" s="292"/>
    </row>
    <row r="2226" spans="1:6" ht="60">
      <c r="A2226" s="61">
        <v>11477</v>
      </c>
      <c r="B2226" s="38" t="s">
        <v>18633</v>
      </c>
      <c r="C2226" s="61" t="s">
        <v>4041</v>
      </c>
      <c r="D2226" s="61" t="s">
        <v>2472</v>
      </c>
      <c r="E2226" s="61" t="s">
        <v>27305</v>
      </c>
      <c r="F2226" s="293"/>
    </row>
    <row r="2227" spans="1:6" ht="75">
      <c r="A2227" s="61">
        <v>40311</v>
      </c>
      <c r="B2227" s="38" t="s">
        <v>18634</v>
      </c>
      <c r="C2227" s="61" t="s">
        <v>4041</v>
      </c>
      <c r="D2227" s="61" t="s">
        <v>2472</v>
      </c>
      <c r="E2227" s="61" t="s">
        <v>29708</v>
      </c>
      <c r="F2227" s="292"/>
    </row>
    <row r="2228" spans="1:6" ht="60">
      <c r="A2228" s="61">
        <v>38165</v>
      </c>
      <c r="B2228" s="38" t="s">
        <v>18635</v>
      </c>
      <c r="C2228" s="61" t="s">
        <v>4041</v>
      </c>
      <c r="D2228" s="61" t="s">
        <v>2472</v>
      </c>
      <c r="E2228" s="61" t="s">
        <v>23603</v>
      </c>
      <c r="F2228" s="293"/>
    </row>
    <row r="2229" spans="1:6" ht="60">
      <c r="A2229" s="61">
        <v>3096</v>
      </c>
      <c r="B2229" s="38" t="s">
        <v>18636</v>
      </c>
      <c r="C2229" s="61" t="s">
        <v>4041</v>
      </c>
      <c r="D2229" s="61" t="s">
        <v>2472</v>
      </c>
      <c r="E2229" s="61" t="s">
        <v>23886</v>
      </c>
      <c r="F2229" s="292"/>
    </row>
    <row r="2230" spans="1:6" ht="45">
      <c r="A2230" s="61">
        <v>11456</v>
      </c>
      <c r="B2230" s="38" t="s">
        <v>18637</v>
      </c>
      <c r="C2230" s="61" t="s">
        <v>4025</v>
      </c>
      <c r="D2230" s="61" t="s">
        <v>2472</v>
      </c>
      <c r="E2230" s="61" t="s">
        <v>10740</v>
      </c>
      <c r="F2230" s="293"/>
    </row>
    <row r="2231" spans="1:6" ht="45">
      <c r="A2231" s="61">
        <v>3119</v>
      </c>
      <c r="B2231" s="38" t="s">
        <v>18638</v>
      </c>
      <c r="C2231" s="61" t="s">
        <v>4025</v>
      </c>
      <c r="D2231" s="61" t="s">
        <v>2472</v>
      </c>
      <c r="E2231" s="61" t="s">
        <v>22029</v>
      </c>
      <c r="F2231" s="292"/>
    </row>
    <row r="2232" spans="1:6" ht="45">
      <c r="A2232" s="61">
        <v>3122</v>
      </c>
      <c r="B2232" s="38" t="s">
        <v>18639</v>
      </c>
      <c r="C2232" s="61" t="s">
        <v>4025</v>
      </c>
      <c r="D2232" s="61" t="s">
        <v>2472</v>
      </c>
      <c r="E2232" s="61" t="s">
        <v>8278</v>
      </c>
      <c r="F2232" s="293"/>
    </row>
    <row r="2233" spans="1:6" ht="45">
      <c r="A2233" s="61">
        <v>3121</v>
      </c>
      <c r="B2233" s="38" t="s">
        <v>18640</v>
      </c>
      <c r="C2233" s="61" t="s">
        <v>4025</v>
      </c>
      <c r="D2233" s="61" t="s">
        <v>2472</v>
      </c>
      <c r="E2233" s="61" t="s">
        <v>24769</v>
      </c>
      <c r="F2233" s="292"/>
    </row>
    <row r="2234" spans="1:6" ht="45">
      <c r="A2234" s="61">
        <v>3120</v>
      </c>
      <c r="B2234" s="38" t="s">
        <v>18641</v>
      </c>
      <c r="C2234" s="61" t="s">
        <v>4025</v>
      </c>
      <c r="D2234" s="61" t="s">
        <v>2472</v>
      </c>
      <c r="E2234" s="61" t="s">
        <v>22798</v>
      </c>
      <c r="F2234" s="293"/>
    </row>
    <row r="2235" spans="1:6" ht="45">
      <c r="A2235" s="61">
        <v>11455</v>
      </c>
      <c r="B2235" s="38" t="s">
        <v>18642</v>
      </c>
      <c r="C2235" s="61" t="s">
        <v>4025</v>
      </c>
      <c r="D2235" s="61" t="s">
        <v>2472</v>
      </c>
      <c r="E2235" s="61" t="s">
        <v>26778</v>
      </c>
      <c r="F2235" s="292"/>
    </row>
    <row r="2236" spans="1:6" ht="45">
      <c r="A2236" s="61">
        <v>3111</v>
      </c>
      <c r="B2236" s="38" t="s">
        <v>18643</v>
      </c>
      <c r="C2236" s="61" t="s">
        <v>4025</v>
      </c>
      <c r="D2236" s="61" t="s">
        <v>2472</v>
      </c>
      <c r="E2236" s="61" t="s">
        <v>23607</v>
      </c>
      <c r="F2236" s="293"/>
    </row>
    <row r="2237" spans="1:6" ht="60">
      <c r="A2237" s="61">
        <v>3108</v>
      </c>
      <c r="B2237" s="38" t="s">
        <v>18644</v>
      </c>
      <c r="C2237" s="61" t="s">
        <v>4025</v>
      </c>
      <c r="D2237" s="61" t="s">
        <v>2472</v>
      </c>
      <c r="E2237" s="61" t="s">
        <v>21693</v>
      </c>
      <c r="F2237" s="292"/>
    </row>
    <row r="2238" spans="1:6" ht="60">
      <c r="A2238" s="61">
        <v>3105</v>
      </c>
      <c r="B2238" s="38" t="s">
        <v>18645</v>
      </c>
      <c r="C2238" s="61" t="s">
        <v>4025</v>
      </c>
      <c r="D2238" s="61" t="s">
        <v>2472</v>
      </c>
      <c r="E2238" s="61" t="s">
        <v>29709</v>
      </c>
      <c r="F2238" s="293"/>
    </row>
    <row r="2239" spans="1:6" ht="45">
      <c r="A2239" s="61">
        <v>38178</v>
      </c>
      <c r="B2239" s="38" t="s">
        <v>18646</v>
      </c>
      <c r="C2239" s="61" t="s">
        <v>4025</v>
      </c>
      <c r="D2239" s="61" t="s">
        <v>2472</v>
      </c>
      <c r="E2239" s="61" t="s">
        <v>21841</v>
      </c>
      <c r="F2239" s="292"/>
    </row>
    <row r="2240" spans="1:6" ht="45">
      <c r="A2240" s="61">
        <v>11458</v>
      </c>
      <c r="B2240" s="38" t="s">
        <v>18647</v>
      </c>
      <c r="C2240" s="61" t="s">
        <v>4025</v>
      </c>
      <c r="D2240" s="61" t="s">
        <v>2472</v>
      </c>
      <c r="E2240" s="61" t="s">
        <v>14313</v>
      </c>
      <c r="F2240" s="293"/>
    </row>
    <row r="2241" spans="1:6" ht="60">
      <c r="A2241" s="61">
        <v>42481</v>
      </c>
      <c r="B2241" s="38" t="s">
        <v>18648</v>
      </c>
      <c r="C2241" s="61" t="s">
        <v>4026</v>
      </c>
      <c r="D2241" s="61" t="s">
        <v>2472</v>
      </c>
      <c r="E2241" s="61" t="s">
        <v>11014</v>
      </c>
      <c r="F2241" s="292"/>
    </row>
    <row r="2242" spans="1:6" ht="45">
      <c r="A2242" s="61">
        <v>43458</v>
      </c>
      <c r="B2242" s="38" t="s">
        <v>25065</v>
      </c>
      <c r="C2242" s="61" t="s">
        <v>4023</v>
      </c>
      <c r="D2242" s="61" t="s">
        <v>4024</v>
      </c>
      <c r="E2242" s="61" t="s">
        <v>8290</v>
      </c>
      <c r="F2242" s="293"/>
    </row>
    <row r="2243" spans="1:6" ht="45">
      <c r="A2243" s="61">
        <v>43470</v>
      </c>
      <c r="B2243" s="38" t="s">
        <v>25066</v>
      </c>
      <c r="C2243" s="61" t="s">
        <v>4034</v>
      </c>
      <c r="D2243" s="61" t="s">
        <v>4024</v>
      </c>
      <c r="E2243" s="61" t="s">
        <v>7988</v>
      </c>
      <c r="F2243" s="292"/>
    </row>
    <row r="2244" spans="1:6" ht="45">
      <c r="A2244" s="61">
        <v>43459</v>
      </c>
      <c r="B2244" s="38" t="s">
        <v>25067</v>
      </c>
      <c r="C2244" s="61" t="s">
        <v>4023</v>
      </c>
      <c r="D2244" s="61" t="s">
        <v>4024</v>
      </c>
      <c r="E2244" s="61" t="s">
        <v>8905</v>
      </c>
      <c r="F2244" s="293"/>
    </row>
    <row r="2245" spans="1:6" ht="45">
      <c r="A2245" s="61">
        <v>43471</v>
      </c>
      <c r="B2245" s="38" t="s">
        <v>25068</v>
      </c>
      <c r="C2245" s="61" t="s">
        <v>4034</v>
      </c>
      <c r="D2245" s="61" t="s">
        <v>4024</v>
      </c>
      <c r="E2245" s="61" t="s">
        <v>29710</v>
      </c>
      <c r="F2245" s="292"/>
    </row>
    <row r="2246" spans="1:6" ht="45">
      <c r="A2246" s="61">
        <v>43460</v>
      </c>
      <c r="B2246" s="38" t="s">
        <v>25069</v>
      </c>
      <c r="C2246" s="61" t="s">
        <v>4023</v>
      </c>
      <c r="D2246" s="61" t="s">
        <v>4024</v>
      </c>
      <c r="E2246" s="61" t="s">
        <v>8391</v>
      </c>
      <c r="F2246" s="293"/>
    </row>
    <row r="2247" spans="1:6" ht="45">
      <c r="A2247" s="61">
        <v>43472</v>
      </c>
      <c r="B2247" s="38" t="s">
        <v>25070</v>
      </c>
      <c r="C2247" s="61" t="s">
        <v>4034</v>
      </c>
      <c r="D2247" s="61" t="s">
        <v>4024</v>
      </c>
      <c r="E2247" s="61" t="s">
        <v>23370</v>
      </c>
      <c r="F2247" s="292"/>
    </row>
    <row r="2248" spans="1:6" ht="45">
      <c r="A2248" s="61">
        <v>43461</v>
      </c>
      <c r="B2248" s="38" t="s">
        <v>25071</v>
      </c>
      <c r="C2248" s="61" t="s">
        <v>4023</v>
      </c>
      <c r="D2248" s="61" t="s">
        <v>4024</v>
      </c>
      <c r="E2248" s="61" t="s">
        <v>8366</v>
      </c>
      <c r="F2248" s="293"/>
    </row>
    <row r="2249" spans="1:6" ht="45">
      <c r="A2249" s="61">
        <v>43473</v>
      </c>
      <c r="B2249" s="38" t="s">
        <v>25072</v>
      </c>
      <c r="C2249" s="61" t="s">
        <v>4034</v>
      </c>
      <c r="D2249" s="61" t="s">
        <v>4024</v>
      </c>
      <c r="E2249" s="61" t="s">
        <v>24067</v>
      </c>
      <c r="F2249" s="292"/>
    </row>
    <row r="2250" spans="1:6" ht="45">
      <c r="A2250" s="61">
        <v>43475</v>
      </c>
      <c r="B2250" s="38" t="s">
        <v>25073</v>
      </c>
      <c r="C2250" s="61" t="s">
        <v>4034</v>
      </c>
      <c r="D2250" s="61" t="s">
        <v>4024</v>
      </c>
      <c r="E2250" s="61" t="s">
        <v>27344</v>
      </c>
      <c r="F2250" s="293"/>
    </row>
    <row r="2251" spans="1:6" ht="45">
      <c r="A2251" s="61">
        <v>43463</v>
      </c>
      <c r="B2251" s="38" t="s">
        <v>25073</v>
      </c>
      <c r="C2251" s="61" t="s">
        <v>4023</v>
      </c>
      <c r="D2251" s="61" t="s">
        <v>4024</v>
      </c>
      <c r="E2251" s="61" t="s">
        <v>8894</v>
      </c>
      <c r="F2251" s="292"/>
    </row>
    <row r="2252" spans="1:6" ht="45">
      <c r="A2252" s="61">
        <v>43462</v>
      </c>
      <c r="B2252" s="38" t="s">
        <v>25074</v>
      </c>
      <c r="C2252" s="61" t="s">
        <v>4023</v>
      </c>
      <c r="D2252" s="61" t="s">
        <v>4024</v>
      </c>
      <c r="E2252" s="61" t="s">
        <v>8724</v>
      </c>
      <c r="F2252" s="293"/>
    </row>
    <row r="2253" spans="1:6" ht="45">
      <c r="A2253" s="61">
        <v>43474</v>
      </c>
      <c r="B2253" s="38" t="s">
        <v>25075</v>
      </c>
      <c r="C2253" s="61" t="s">
        <v>4034</v>
      </c>
      <c r="D2253" s="61" t="s">
        <v>4024</v>
      </c>
      <c r="E2253" s="61" t="s">
        <v>8550</v>
      </c>
      <c r="F2253" s="292"/>
    </row>
    <row r="2254" spans="1:6" ht="45">
      <c r="A2254" s="61">
        <v>43464</v>
      </c>
      <c r="B2254" s="38" t="s">
        <v>25076</v>
      </c>
      <c r="C2254" s="61" t="s">
        <v>4023</v>
      </c>
      <c r="D2254" s="61" t="s">
        <v>4024</v>
      </c>
      <c r="E2254" s="61" t="s">
        <v>8724</v>
      </c>
      <c r="F2254" s="293"/>
    </row>
    <row r="2255" spans="1:6" ht="45">
      <c r="A2255" s="61">
        <v>43476</v>
      </c>
      <c r="B2255" s="38" t="s">
        <v>25077</v>
      </c>
      <c r="C2255" s="61" t="s">
        <v>4034</v>
      </c>
      <c r="D2255" s="61" t="s">
        <v>4024</v>
      </c>
      <c r="E2255" s="61" t="s">
        <v>8724</v>
      </c>
      <c r="F2255" s="292"/>
    </row>
    <row r="2256" spans="1:6" ht="45">
      <c r="A2256" s="61">
        <v>43465</v>
      </c>
      <c r="B2256" s="38" t="s">
        <v>25078</v>
      </c>
      <c r="C2256" s="61" t="s">
        <v>4023</v>
      </c>
      <c r="D2256" s="61" t="s">
        <v>4024</v>
      </c>
      <c r="E2256" s="61" t="s">
        <v>8563</v>
      </c>
      <c r="F2256" s="293"/>
    </row>
    <row r="2257" spans="1:6" ht="45">
      <c r="A2257" s="61">
        <v>43477</v>
      </c>
      <c r="B2257" s="38" t="s">
        <v>25079</v>
      </c>
      <c r="C2257" s="61" t="s">
        <v>4034</v>
      </c>
      <c r="D2257" s="61" t="s">
        <v>4024</v>
      </c>
      <c r="E2257" s="61" t="s">
        <v>29711</v>
      </c>
      <c r="F2257" s="292"/>
    </row>
    <row r="2258" spans="1:6" ht="45">
      <c r="A2258" s="61">
        <v>43466</v>
      </c>
      <c r="B2258" s="38" t="s">
        <v>25080</v>
      </c>
      <c r="C2258" s="61" t="s">
        <v>4023</v>
      </c>
      <c r="D2258" s="61" t="s">
        <v>4024</v>
      </c>
      <c r="E2258" s="61" t="s">
        <v>8332</v>
      </c>
      <c r="F2258" s="293"/>
    </row>
    <row r="2259" spans="1:6" ht="45">
      <c r="A2259" s="61">
        <v>43478</v>
      </c>
      <c r="B2259" s="38" t="s">
        <v>25081</v>
      </c>
      <c r="C2259" s="61" t="s">
        <v>4034</v>
      </c>
      <c r="D2259" s="61" t="s">
        <v>4024</v>
      </c>
      <c r="E2259" s="61" t="s">
        <v>29712</v>
      </c>
      <c r="F2259" s="292"/>
    </row>
    <row r="2260" spans="1:6" ht="45">
      <c r="A2260" s="61">
        <v>43467</v>
      </c>
      <c r="B2260" s="38" t="s">
        <v>25082</v>
      </c>
      <c r="C2260" s="61" t="s">
        <v>4023</v>
      </c>
      <c r="D2260" s="61" t="s">
        <v>4024</v>
      </c>
      <c r="E2260" s="61" t="s">
        <v>13698</v>
      </c>
      <c r="F2260" s="293"/>
    </row>
    <row r="2261" spans="1:6" ht="45">
      <c r="A2261" s="61">
        <v>43479</v>
      </c>
      <c r="B2261" s="38" t="s">
        <v>25083</v>
      </c>
      <c r="C2261" s="61" t="s">
        <v>4034</v>
      </c>
      <c r="D2261" s="61" t="s">
        <v>4024</v>
      </c>
      <c r="E2261" s="61" t="s">
        <v>29713</v>
      </c>
      <c r="F2261" s="292"/>
    </row>
    <row r="2262" spans="1:6" ht="45">
      <c r="A2262" s="61">
        <v>43468</v>
      </c>
      <c r="B2262" s="38" t="s">
        <v>25084</v>
      </c>
      <c r="C2262" s="61" t="s">
        <v>4023</v>
      </c>
      <c r="D2262" s="61" t="s">
        <v>4024</v>
      </c>
      <c r="E2262" s="61" t="s">
        <v>8685</v>
      </c>
      <c r="F2262" s="293"/>
    </row>
    <row r="2263" spans="1:6" ht="45">
      <c r="A2263" s="61">
        <v>43480</v>
      </c>
      <c r="B2263" s="38" t="s">
        <v>25085</v>
      </c>
      <c r="C2263" s="61" t="s">
        <v>4034</v>
      </c>
      <c r="D2263" s="61" t="s">
        <v>4024</v>
      </c>
      <c r="E2263" s="61" t="s">
        <v>29714</v>
      </c>
      <c r="F2263" s="292"/>
    </row>
    <row r="2264" spans="1:6" ht="45">
      <c r="A2264" s="61">
        <v>43469</v>
      </c>
      <c r="B2264" s="38" t="s">
        <v>25086</v>
      </c>
      <c r="C2264" s="61" t="s">
        <v>4023</v>
      </c>
      <c r="D2264" s="61" t="s">
        <v>4024</v>
      </c>
      <c r="E2264" s="61" t="s">
        <v>8368</v>
      </c>
      <c r="F2264" s="293"/>
    </row>
    <row r="2265" spans="1:6" ht="45">
      <c r="A2265" s="61">
        <v>43481</v>
      </c>
      <c r="B2265" s="38" t="s">
        <v>25087</v>
      </c>
      <c r="C2265" s="61" t="s">
        <v>4034</v>
      </c>
      <c r="D2265" s="61" t="s">
        <v>4024</v>
      </c>
      <c r="E2265" s="61" t="s">
        <v>27491</v>
      </c>
      <c r="F2265" s="292"/>
    </row>
    <row r="2266" spans="1:6" ht="60">
      <c r="A2266" s="61">
        <v>11461</v>
      </c>
      <c r="B2266" s="38" t="s">
        <v>18649</v>
      </c>
      <c r="C2266" s="61" t="s">
        <v>4025</v>
      </c>
      <c r="D2266" s="61" t="s">
        <v>2472</v>
      </c>
      <c r="E2266" s="61" t="s">
        <v>11135</v>
      </c>
      <c r="F2266" s="293"/>
    </row>
    <row r="2267" spans="1:6" ht="60">
      <c r="A2267" s="61">
        <v>3106</v>
      </c>
      <c r="B2267" s="38" t="s">
        <v>18650</v>
      </c>
      <c r="C2267" s="61" t="s">
        <v>4025</v>
      </c>
      <c r="D2267" s="61" t="s">
        <v>2472</v>
      </c>
      <c r="E2267" s="61" t="s">
        <v>22621</v>
      </c>
      <c r="F2267" s="292"/>
    </row>
    <row r="2268" spans="1:6" ht="60">
      <c r="A2268" s="61">
        <v>3107</v>
      </c>
      <c r="B2268" s="38" t="s">
        <v>18651</v>
      </c>
      <c r="C2268" s="61" t="s">
        <v>4025</v>
      </c>
      <c r="D2268" s="61" t="s">
        <v>2472</v>
      </c>
      <c r="E2268" s="61" t="s">
        <v>13792</v>
      </c>
      <c r="F2268" s="293"/>
    </row>
    <row r="2269" spans="1:6">
      <c r="A2269" s="61">
        <v>25951</v>
      </c>
      <c r="B2269" s="38" t="s">
        <v>18652</v>
      </c>
      <c r="C2269" s="61" t="s">
        <v>4030</v>
      </c>
      <c r="D2269" s="61" t="s">
        <v>2472</v>
      </c>
      <c r="E2269" s="61" t="s">
        <v>8072</v>
      </c>
      <c r="F2269" s="292"/>
    </row>
    <row r="2270" spans="1:6">
      <c r="A2270" s="61">
        <v>3123</v>
      </c>
      <c r="B2270" s="38" t="s">
        <v>18653</v>
      </c>
      <c r="C2270" s="61" t="s">
        <v>4030</v>
      </c>
      <c r="D2270" s="61" t="s">
        <v>4024</v>
      </c>
      <c r="E2270" s="61" t="s">
        <v>8844</v>
      </c>
      <c r="F2270" s="293"/>
    </row>
    <row r="2271" spans="1:6" ht="30">
      <c r="A2271" s="61">
        <v>38125</v>
      </c>
      <c r="B2271" s="38" t="s">
        <v>18654</v>
      </c>
      <c r="C2271" s="61" t="s">
        <v>4030</v>
      </c>
      <c r="D2271" s="61" t="s">
        <v>2472</v>
      </c>
      <c r="E2271" s="61" t="s">
        <v>23717</v>
      </c>
      <c r="F2271" s="292"/>
    </row>
    <row r="2272" spans="1:6" ht="60">
      <c r="A2272" s="61">
        <v>39014</v>
      </c>
      <c r="B2272" s="38" t="s">
        <v>18655</v>
      </c>
      <c r="C2272" s="61" t="s">
        <v>4030</v>
      </c>
      <c r="D2272" s="61" t="s">
        <v>2472</v>
      </c>
      <c r="E2272" s="61" t="s">
        <v>27410</v>
      </c>
      <c r="F2272" s="293"/>
    </row>
    <row r="2273" spans="1:6" ht="60">
      <c r="A2273" s="61">
        <v>11894</v>
      </c>
      <c r="B2273" s="38" t="s">
        <v>18656</v>
      </c>
      <c r="C2273" s="61" t="s">
        <v>4025</v>
      </c>
      <c r="D2273" s="61" t="s">
        <v>2472</v>
      </c>
      <c r="E2273" s="61" t="s">
        <v>23881</v>
      </c>
      <c r="F2273" s="292"/>
    </row>
    <row r="2274" spans="1:6" ht="45">
      <c r="A2274" s="61">
        <v>39365</v>
      </c>
      <c r="B2274" s="38" t="s">
        <v>18657</v>
      </c>
      <c r="C2274" s="61" t="s">
        <v>4025</v>
      </c>
      <c r="D2274" s="61" t="s">
        <v>2472</v>
      </c>
      <c r="E2274" s="61" t="s">
        <v>29715</v>
      </c>
      <c r="F2274" s="293"/>
    </row>
    <row r="2275" spans="1:6" ht="45">
      <c r="A2275" s="61">
        <v>39366</v>
      </c>
      <c r="B2275" s="38" t="s">
        <v>18658</v>
      </c>
      <c r="C2275" s="61" t="s">
        <v>4025</v>
      </c>
      <c r="D2275" s="61" t="s">
        <v>2472</v>
      </c>
      <c r="E2275" s="61" t="s">
        <v>29716</v>
      </c>
      <c r="F2275" s="292"/>
    </row>
    <row r="2276" spans="1:6" ht="45">
      <c r="A2276" s="61">
        <v>39367</v>
      </c>
      <c r="B2276" s="38" t="s">
        <v>18659</v>
      </c>
      <c r="C2276" s="61" t="s">
        <v>4025</v>
      </c>
      <c r="D2276" s="61" t="s">
        <v>2472</v>
      </c>
      <c r="E2276" s="61" t="s">
        <v>29717</v>
      </c>
      <c r="F2276" s="293"/>
    </row>
    <row r="2277" spans="1:6" ht="30">
      <c r="A2277" s="61">
        <v>37394</v>
      </c>
      <c r="B2277" s="38" t="s">
        <v>18660</v>
      </c>
      <c r="C2277" s="61" t="s">
        <v>4044</v>
      </c>
      <c r="D2277" s="61" t="s">
        <v>4027</v>
      </c>
      <c r="E2277" s="61" t="s">
        <v>28917</v>
      </c>
      <c r="F2277" s="292"/>
    </row>
    <row r="2278" spans="1:6" ht="30">
      <c r="A2278" s="61">
        <v>14146</v>
      </c>
      <c r="B2278" s="38" t="s">
        <v>18661</v>
      </c>
      <c r="C2278" s="61" t="s">
        <v>4044</v>
      </c>
      <c r="D2278" s="61" t="s">
        <v>4027</v>
      </c>
      <c r="E2278" s="61" t="s">
        <v>29718</v>
      </c>
      <c r="F2278" s="293"/>
    </row>
    <row r="2279" spans="1:6" ht="30">
      <c r="A2279" s="61">
        <v>38134</v>
      </c>
      <c r="B2279" s="38" t="s">
        <v>18662</v>
      </c>
      <c r="C2279" s="61" t="s">
        <v>4030</v>
      </c>
      <c r="D2279" s="61" t="s">
        <v>2472</v>
      </c>
      <c r="E2279" s="61" t="s">
        <v>29719</v>
      </c>
      <c r="F2279" s="292"/>
    </row>
    <row r="2280" spans="1:6" ht="30">
      <c r="A2280" s="61">
        <v>38132</v>
      </c>
      <c r="B2280" s="38" t="s">
        <v>18663</v>
      </c>
      <c r="C2280" s="61" t="s">
        <v>4030</v>
      </c>
      <c r="D2280" s="61" t="s">
        <v>2472</v>
      </c>
      <c r="E2280" s="61" t="s">
        <v>23312</v>
      </c>
      <c r="F2280" s="293"/>
    </row>
    <row r="2281" spans="1:6" ht="30">
      <c r="A2281" s="61">
        <v>38133</v>
      </c>
      <c r="B2281" s="38" t="s">
        <v>18664</v>
      </c>
      <c r="C2281" s="61" t="s">
        <v>4030</v>
      </c>
      <c r="D2281" s="61" t="s">
        <v>2472</v>
      </c>
      <c r="E2281" s="61" t="s">
        <v>29720</v>
      </c>
      <c r="F2281" s="292"/>
    </row>
    <row r="2282" spans="1:6" ht="45">
      <c r="A2282" s="61">
        <v>938</v>
      </c>
      <c r="B2282" s="38" t="s">
        <v>18665</v>
      </c>
      <c r="C2282" s="61" t="s">
        <v>4029</v>
      </c>
      <c r="D2282" s="61" t="s">
        <v>2472</v>
      </c>
      <c r="E2282" s="61" t="s">
        <v>8098</v>
      </c>
      <c r="F2282" s="293"/>
    </row>
    <row r="2283" spans="1:6" ht="45">
      <c r="A2283" s="61">
        <v>937</v>
      </c>
      <c r="B2283" s="38" t="s">
        <v>18666</v>
      </c>
      <c r="C2283" s="61" t="s">
        <v>4029</v>
      </c>
      <c r="D2283" s="61" t="s">
        <v>2472</v>
      </c>
      <c r="E2283" s="61" t="s">
        <v>22645</v>
      </c>
      <c r="F2283" s="292"/>
    </row>
    <row r="2284" spans="1:6" ht="45">
      <c r="A2284" s="61">
        <v>939</v>
      </c>
      <c r="B2284" s="38" t="s">
        <v>18667</v>
      </c>
      <c r="C2284" s="61" t="s">
        <v>4029</v>
      </c>
      <c r="D2284" s="61" t="s">
        <v>2472</v>
      </c>
      <c r="E2284" s="61" t="s">
        <v>8848</v>
      </c>
      <c r="F2284" s="293"/>
    </row>
    <row r="2285" spans="1:6" ht="45">
      <c r="A2285" s="61">
        <v>944</v>
      </c>
      <c r="B2285" s="38" t="s">
        <v>18668</v>
      </c>
      <c r="C2285" s="61" t="s">
        <v>4029</v>
      </c>
      <c r="D2285" s="61" t="s">
        <v>2472</v>
      </c>
      <c r="E2285" s="61" t="s">
        <v>14875</v>
      </c>
      <c r="F2285" s="292"/>
    </row>
    <row r="2286" spans="1:6" ht="45">
      <c r="A2286" s="61">
        <v>940</v>
      </c>
      <c r="B2286" s="38" t="s">
        <v>18669</v>
      </c>
      <c r="C2286" s="61" t="s">
        <v>4029</v>
      </c>
      <c r="D2286" s="61" t="s">
        <v>2472</v>
      </c>
      <c r="E2286" s="61" t="s">
        <v>13713</v>
      </c>
      <c r="F2286" s="293"/>
    </row>
    <row r="2287" spans="1:6" ht="45">
      <c r="A2287" s="61">
        <v>936</v>
      </c>
      <c r="B2287" s="38" t="s">
        <v>18670</v>
      </c>
      <c r="C2287" s="61" t="s">
        <v>4029</v>
      </c>
      <c r="D2287" s="61" t="s">
        <v>2472</v>
      </c>
      <c r="E2287" s="61" t="s">
        <v>8708</v>
      </c>
      <c r="F2287" s="292"/>
    </row>
    <row r="2288" spans="1:6" ht="45">
      <c r="A2288" s="61">
        <v>935</v>
      </c>
      <c r="B2288" s="38" t="s">
        <v>18671</v>
      </c>
      <c r="C2288" s="61" t="s">
        <v>4029</v>
      </c>
      <c r="D2288" s="61" t="s">
        <v>2472</v>
      </c>
      <c r="E2288" s="61" t="s">
        <v>8667</v>
      </c>
      <c r="F2288" s="293"/>
    </row>
    <row r="2289" spans="1:6" ht="30">
      <c r="A2289" s="61">
        <v>406</v>
      </c>
      <c r="B2289" s="38" t="s">
        <v>18672</v>
      </c>
      <c r="C2289" s="61" t="s">
        <v>4025</v>
      </c>
      <c r="D2289" s="61" t="s">
        <v>2472</v>
      </c>
      <c r="E2289" s="61" t="s">
        <v>21610</v>
      </c>
      <c r="F2289" s="292"/>
    </row>
    <row r="2290" spans="1:6" ht="45">
      <c r="A2290" s="61">
        <v>42529</v>
      </c>
      <c r="B2290" s="38" t="s">
        <v>18673</v>
      </c>
      <c r="C2290" s="61" t="s">
        <v>4029</v>
      </c>
      <c r="D2290" s="61" t="s">
        <v>2472</v>
      </c>
      <c r="E2290" s="61" t="s">
        <v>8397</v>
      </c>
      <c r="F2290" s="293"/>
    </row>
    <row r="2291" spans="1:6" ht="60">
      <c r="A2291" s="61">
        <v>39634</v>
      </c>
      <c r="B2291" s="38" t="s">
        <v>18674</v>
      </c>
      <c r="C2291" s="61" t="s">
        <v>4029</v>
      </c>
      <c r="D2291" s="61" t="s">
        <v>2472</v>
      </c>
      <c r="E2291" s="61" t="s">
        <v>25575</v>
      </c>
      <c r="F2291" s="292"/>
    </row>
    <row r="2292" spans="1:6" ht="30">
      <c r="A2292" s="61">
        <v>39701</v>
      </c>
      <c r="B2292" s="38" t="s">
        <v>18675</v>
      </c>
      <c r="C2292" s="61" t="s">
        <v>4025</v>
      </c>
      <c r="D2292" s="61" t="s">
        <v>2472</v>
      </c>
      <c r="E2292" s="61" t="s">
        <v>29721</v>
      </c>
      <c r="F2292" s="293"/>
    </row>
    <row r="2293" spans="1:6">
      <c r="A2293" s="61">
        <v>12815</v>
      </c>
      <c r="B2293" s="38" t="s">
        <v>18676</v>
      </c>
      <c r="C2293" s="61" t="s">
        <v>4025</v>
      </c>
      <c r="D2293" s="61" t="s">
        <v>2472</v>
      </c>
      <c r="E2293" s="61" t="s">
        <v>24576</v>
      </c>
      <c r="F2293" s="292"/>
    </row>
    <row r="2294" spans="1:6" ht="30">
      <c r="A2294" s="61">
        <v>407</v>
      </c>
      <c r="B2294" s="38" t="s">
        <v>18677</v>
      </c>
      <c r="C2294" s="61" t="s">
        <v>4030</v>
      </c>
      <c r="D2294" s="61" t="s">
        <v>2472</v>
      </c>
      <c r="E2294" s="61" t="s">
        <v>13734</v>
      </c>
      <c r="F2294" s="293"/>
    </row>
    <row r="2295" spans="1:6" ht="45">
      <c r="A2295" s="61">
        <v>39431</v>
      </c>
      <c r="B2295" s="38" t="s">
        <v>18678</v>
      </c>
      <c r="C2295" s="61" t="s">
        <v>4029</v>
      </c>
      <c r="D2295" s="61" t="s">
        <v>2472</v>
      </c>
      <c r="E2295" s="61" t="s">
        <v>8276</v>
      </c>
      <c r="F2295" s="292"/>
    </row>
    <row r="2296" spans="1:6" ht="45">
      <c r="A2296" s="61">
        <v>39432</v>
      </c>
      <c r="B2296" s="38" t="s">
        <v>18679</v>
      </c>
      <c r="C2296" s="61" t="s">
        <v>4029</v>
      </c>
      <c r="D2296" s="61" t="s">
        <v>2472</v>
      </c>
      <c r="E2296" s="61" t="s">
        <v>13764</v>
      </c>
      <c r="F2296" s="293"/>
    </row>
    <row r="2297" spans="1:6" ht="30">
      <c r="A2297" s="61">
        <v>20111</v>
      </c>
      <c r="B2297" s="38" t="s">
        <v>18680</v>
      </c>
      <c r="C2297" s="61" t="s">
        <v>4025</v>
      </c>
      <c r="D2297" s="61" t="s">
        <v>4024</v>
      </c>
      <c r="E2297" s="61" t="s">
        <v>13803</v>
      </c>
      <c r="F2297" s="292"/>
    </row>
    <row r="2298" spans="1:6" ht="30">
      <c r="A2298" s="61">
        <v>21127</v>
      </c>
      <c r="B2298" s="38" t="s">
        <v>18681</v>
      </c>
      <c r="C2298" s="61" t="s">
        <v>4025</v>
      </c>
      <c r="D2298" s="61" t="s">
        <v>2472</v>
      </c>
      <c r="E2298" s="61" t="s">
        <v>21835</v>
      </c>
      <c r="F2298" s="293"/>
    </row>
    <row r="2299" spans="1:6" ht="30">
      <c r="A2299" s="61">
        <v>404</v>
      </c>
      <c r="B2299" s="38" t="s">
        <v>18682</v>
      </c>
      <c r="C2299" s="61" t="s">
        <v>4029</v>
      </c>
      <c r="D2299" s="61" t="s">
        <v>2472</v>
      </c>
      <c r="E2299" s="61" t="s">
        <v>8340</v>
      </c>
      <c r="F2299" s="292"/>
    </row>
    <row r="2300" spans="1:6" ht="30">
      <c r="A2300" s="61">
        <v>14151</v>
      </c>
      <c r="B2300" s="38" t="s">
        <v>18683</v>
      </c>
      <c r="C2300" s="61" t="s">
        <v>4025</v>
      </c>
      <c r="D2300" s="61" t="s">
        <v>4027</v>
      </c>
      <c r="E2300" s="61" t="s">
        <v>24429</v>
      </c>
      <c r="F2300" s="293"/>
    </row>
    <row r="2301" spans="1:6" ht="45">
      <c r="A2301" s="61">
        <v>14153</v>
      </c>
      <c r="B2301" s="38" t="s">
        <v>18684</v>
      </c>
      <c r="C2301" s="61" t="s">
        <v>4025</v>
      </c>
      <c r="D2301" s="61" t="s">
        <v>4027</v>
      </c>
      <c r="E2301" s="61" t="s">
        <v>29722</v>
      </c>
      <c r="F2301" s="292"/>
    </row>
    <row r="2302" spans="1:6" ht="30">
      <c r="A2302" s="61">
        <v>14152</v>
      </c>
      <c r="B2302" s="38" t="s">
        <v>18685</v>
      </c>
      <c r="C2302" s="61" t="s">
        <v>4025</v>
      </c>
      <c r="D2302" s="61" t="s">
        <v>4027</v>
      </c>
      <c r="E2302" s="61" t="s">
        <v>24058</v>
      </c>
      <c r="F2302" s="293"/>
    </row>
    <row r="2303" spans="1:6" ht="45">
      <c r="A2303" s="61">
        <v>14154</v>
      </c>
      <c r="B2303" s="38" t="s">
        <v>18686</v>
      </c>
      <c r="C2303" s="61" t="s">
        <v>4025</v>
      </c>
      <c r="D2303" s="61" t="s">
        <v>4027</v>
      </c>
      <c r="E2303" s="61" t="s">
        <v>29723</v>
      </c>
      <c r="F2303" s="292"/>
    </row>
    <row r="2304" spans="1:6" ht="45">
      <c r="A2304" s="61">
        <v>42015</v>
      </c>
      <c r="B2304" s="38" t="s">
        <v>18687</v>
      </c>
      <c r="C2304" s="61" t="s">
        <v>4029</v>
      </c>
      <c r="D2304" s="61" t="s">
        <v>2472</v>
      </c>
      <c r="E2304" s="61" t="s">
        <v>8744</v>
      </c>
      <c r="F2304" s="293"/>
    </row>
    <row r="2305" spans="1:6" ht="30">
      <c r="A2305" s="61">
        <v>3146</v>
      </c>
      <c r="B2305" s="38" t="s">
        <v>18688</v>
      </c>
      <c r="C2305" s="61" t="s">
        <v>4025</v>
      </c>
      <c r="D2305" s="61" t="s">
        <v>4024</v>
      </c>
      <c r="E2305" s="61" t="s">
        <v>8132</v>
      </c>
      <c r="F2305" s="292"/>
    </row>
    <row r="2306" spans="1:6" ht="30">
      <c r="A2306" s="61">
        <v>3143</v>
      </c>
      <c r="B2306" s="38" t="s">
        <v>18689</v>
      </c>
      <c r="C2306" s="61" t="s">
        <v>4025</v>
      </c>
      <c r="D2306" s="61" t="s">
        <v>2472</v>
      </c>
      <c r="E2306" s="61" t="s">
        <v>10738</v>
      </c>
      <c r="F2306" s="293"/>
    </row>
    <row r="2307" spans="1:6" ht="30">
      <c r="A2307" s="61">
        <v>3148</v>
      </c>
      <c r="B2307" s="38" t="s">
        <v>18690</v>
      </c>
      <c r="C2307" s="61" t="s">
        <v>4025</v>
      </c>
      <c r="D2307" s="61" t="s">
        <v>2472</v>
      </c>
      <c r="E2307" s="61" t="s">
        <v>22421</v>
      </c>
      <c r="F2307" s="292"/>
    </row>
    <row r="2308" spans="1:6" ht="45">
      <c r="A2308" s="61">
        <v>4310</v>
      </c>
      <c r="B2308" s="38" t="s">
        <v>18691</v>
      </c>
      <c r="C2308" s="61" t="s">
        <v>4025</v>
      </c>
      <c r="D2308" s="61" t="s">
        <v>2472</v>
      </c>
      <c r="E2308" s="61" t="s">
        <v>13419</v>
      </c>
      <c r="F2308" s="293"/>
    </row>
    <row r="2309" spans="1:6" ht="45">
      <c r="A2309" s="61">
        <v>4311</v>
      </c>
      <c r="B2309" s="38" t="s">
        <v>18692</v>
      </c>
      <c r="C2309" s="61" t="s">
        <v>4025</v>
      </c>
      <c r="D2309" s="61" t="s">
        <v>2472</v>
      </c>
      <c r="E2309" s="61" t="s">
        <v>13674</v>
      </c>
      <c r="F2309" s="292"/>
    </row>
    <row r="2310" spans="1:6" ht="45">
      <c r="A2310" s="61">
        <v>4312</v>
      </c>
      <c r="B2310" s="38" t="s">
        <v>18693</v>
      </c>
      <c r="C2310" s="61" t="s">
        <v>4025</v>
      </c>
      <c r="D2310" s="61" t="s">
        <v>2472</v>
      </c>
      <c r="E2310" s="61" t="s">
        <v>12645</v>
      </c>
      <c r="F2310" s="293"/>
    </row>
    <row r="2311" spans="1:6">
      <c r="A2311" s="61">
        <v>11162</v>
      </c>
      <c r="B2311" s="38" t="s">
        <v>18694</v>
      </c>
      <c r="C2311" s="61" t="s">
        <v>4025</v>
      </c>
      <c r="D2311" s="61" t="s">
        <v>2472</v>
      </c>
      <c r="E2311" s="61" t="s">
        <v>8987</v>
      </c>
      <c r="F2311" s="292"/>
    </row>
    <row r="2312" spans="1:6">
      <c r="A2312" s="61">
        <v>13261</v>
      </c>
      <c r="B2312" s="38" t="s">
        <v>18695</v>
      </c>
      <c r="C2312" s="61" t="s">
        <v>4025</v>
      </c>
      <c r="D2312" s="61" t="s">
        <v>2472</v>
      </c>
      <c r="E2312" s="61" t="s">
        <v>13681</v>
      </c>
      <c r="F2312" s="293"/>
    </row>
    <row r="2313" spans="1:6" ht="30">
      <c r="A2313" s="61">
        <v>3255</v>
      </c>
      <c r="B2313" s="38" t="s">
        <v>18696</v>
      </c>
      <c r="C2313" s="61" t="s">
        <v>4025</v>
      </c>
      <c r="D2313" s="61" t="s">
        <v>2472</v>
      </c>
      <c r="E2313" s="61" t="s">
        <v>9030</v>
      </c>
      <c r="F2313" s="292"/>
    </row>
    <row r="2314" spans="1:6" ht="30">
      <c r="A2314" s="61">
        <v>3254</v>
      </c>
      <c r="B2314" s="38" t="s">
        <v>18697</v>
      </c>
      <c r="C2314" s="61" t="s">
        <v>4025</v>
      </c>
      <c r="D2314" s="61" t="s">
        <v>2472</v>
      </c>
      <c r="E2314" s="61" t="s">
        <v>23883</v>
      </c>
      <c r="F2314" s="293"/>
    </row>
    <row r="2315" spans="1:6" ht="30">
      <c r="A2315" s="61">
        <v>3259</v>
      </c>
      <c r="B2315" s="38" t="s">
        <v>18698</v>
      </c>
      <c r="C2315" s="61" t="s">
        <v>4025</v>
      </c>
      <c r="D2315" s="61" t="s">
        <v>2472</v>
      </c>
      <c r="E2315" s="61" t="s">
        <v>19337</v>
      </c>
      <c r="F2315" s="292"/>
    </row>
    <row r="2316" spans="1:6" ht="30">
      <c r="A2316" s="61">
        <v>3258</v>
      </c>
      <c r="B2316" s="38" t="s">
        <v>18699</v>
      </c>
      <c r="C2316" s="61" t="s">
        <v>4025</v>
      </c>
      <c r="D2316" s="61" t="s">
        <v>2472</v>
      </c>
      <c r="E2316" s="61" t="s">
        <v>21715</v>
      </c>
      <c r="F2316" s="293"/>
    </row>
    <row r="2317" spans="1:6" ht="30">
      <c r="A2317" s="61">
        <v>3251</v>
      </c>
      <c r="B2317" s="38" t="s">
        <v>18700</v>
      </c>
      <c r="C2317" s="61" t="s">
        <v>4025</v>
      </c>
      <c r="D2317" s="61" t="s">
        <v>2472</v>
      </c>
      <c r="E2317" s="61" t="s">
        <v>8023</v>
      </c>
      <c r="F2317" s="292"/>
    </row>
    <row r="2318" spans="1:6" ht="30">
      <c r="A2318" s="61">
        <v>3256</v>
      </c>
      <c r="B2318" s="38" t="s">
        <v>18701</v>
      </c>
      <c r="C2318" s="61" t="s">
        <v>4025</v>
      </c>
      <c r="D2318" s="61" t="s">
        <v>2472</v>
      </c>
      <c r="E2318" s="61" t="s">
        <v>22348</v>
      </c>
      <c r="F2318" s="293"/>
    </row>
    <row r="2319" spans="1:6" ht="30">
      <c r="A2319" s="61">
        <v>3261</v>
      </c>
      <c r="B2319" s="38" t="s">
        <v>18702</v>
      </c>
      <c r="C2319" s="61" t="s">
        <v>4025</v>
      </c>
      <c r="D2319" s="61" t="s">
        <v>2472</v>
      </c>
      <c r="E2319" s="61" t="s">
        <v>23884</v>
      </c>
      <c r="F2319" s="292"/>
    </row>
    <row r="2320" spans="1:6" ht="30">
      <c r="A2320" s="61">
        <v>3260</v>
      </c>
      <c r="B2320" s="38" t="s">
        <v>18703</v>
      </c>
      <c r="C2320" s="61" t="s">
        <v>4025</v>
      </c>
      <c r="D2320" s="61" t="s">
        <v>2472</v>
      </c>
      <c r="E2320" s="61" t="s">
        <v>22568</v>
      </c>
      <c r="F2320" s="293"/>
    </row>
    <row r="2321" spans="1:6" ht="30">
      <c r="A2321" s="61">
        <v>3272</v>
      </c>
      <c r="B2321" s="38" t="s">
        <v>18704</v>
      </c>
      <c r="C2321" s="61" t="s">
        <v>4025</v>
      </c>
      <c r="D2321" s="61" t="s">
        <v>2472</v>
      </c>
      <c r="E2321" s="61" t="s">
        <v>24979</v>
      </c>
      <c r="F2321" s="292"/>
    </row>
    <row r="2322" spans="1:6" ht="30">
      <c r="A2322" s="61">
        <v>3265</v>
      </c>
      <c r="B2322" s="38" t="s">
        <v>18705</v>
      </c>
      <c r="C2322" s="61" t="s">
        <v>4025</v>
      </c>
      <c r="D2322" s="61" t="s">
        <v>2472</v>
      </c>
      <c r="E2322" s="61" t="s">
        <v>24516</v>
      </c>
      <c r="F2322" s="293"/>
    </row>
    <row r="2323" spans="1:6" ht="30">
      <c r="A2323" s="61">
        <v>3262</v>
      </c>
      <c r="B2323" s="38" t="s">
        <v>18706</v>
      </c>
      <c r="C2323" s="61" t="s">
        <v>4025</v>
      </c>
      <c r="D2323" s="61" t="s">
        <v>2472</v>
      </c>
      <c r="E2323" s="61" t="s">
        <v>14931</v>
      </c>
      <c r="F2323" s="292"/>
    </row>
    <row r="2324" spans="1:6" ht="30">
      <c r="A2324" s="61">
        <v>3264</v>
      </c>
      <c r="B2324" s="38" t="s">
        <v>18707</v>
      </c>
      <c r="C2324" s="61" t="s">
        <v>4025</v>
      </c>
      <c r="D2324" s="61" t="s">
        <v>2472</v>
      </c>
      <c r="E2324" s="61" t="s">
        <v>29263</v>
      </c>
      <c r="F2324" s="293"/>
    </row>
    <row r="2325" spans="1:6" ht="30">
      <c r="A2325" s="61">
        <v>3267</v>
      </c>
      <c r="B2325" s="38" t="s">
        <v>18708</v>
      </c>
      <c r="C2325" s="61" t="s">
        <v>4025</v>
      </c>
      <c r="D2325" s="61" t="s">
        <v>2472</v>
      </c>
      <c r="E2325" s="61" t="s">
        <v>29724</v>
      </c>
      <c r="F2325" s="292"/>
    </row>
    <row r="2326" spans="1:6" ht="30">
      <c r="A2326" s="61">
        <v>3266</v>
      </c>
      <c r="B2326" s="38" t="s">
        <v>18709</v>
      </c>
      <c r="C2326" s="61" t="s">
        <v>4025</v>
      </c>
      <c r="D2326" s="61" t="s">
        <v>2472</v>
      </c>
      <c r="E2326" s="61" t="s">
        <v>29725</v>
      </c>
      <c r="F2326" s="293"/>
    </row>
    <row r="2327" spans="1:6" ht="30">
      <c r="A2327" s="61">
        <v>3263</v>
      </c>
      <c r="B2327" s="38" t="s">
        <v>18710</v>
      </c>
      <c r="C2327" s="61" t="s">
        <v>4025</v>
      </c>
      <c r="D2327" s="61" t="s">
        <v>2472</v>
      </c>
      <c r="E2327" s="61" t="s">
        <v>16549</v>
      </c>
      <c r="F2327" s="292"/>
    </row>
    <row r="2328" spans="1:6" ht="30">
      <c r="A2328" s="61">
        <v>3268</v>
      </c>
      <c r="B2328" s="38" t="s">
        <v>18711</v>
      </c>
      <c r="C2328" s="61" t="s">
        <v>4025</v>
      </c>
      <c r="D2328" s="61" t="s">
        <v>2472</v>
      </c>
      <c r="E2328" s="61" t="s">
        <v>29726</v>
      </c>
      <c r="F2328" s="293"/>
    </row>
    <row r="2329" spans="1:6" ht="30">
      <c r="A2329" s="61">
        <v>3271</v>
      </c>
      <c r="B2329" s="38" t="s">
        <v>18712</v>
      </c>
      <c r="C2329" s="61" t="s">
        <v>4025</v>
      </c>
      <c r="D2329" s="61" t="s">
        <v>2472</v>
      </c>
      <c r="E2329" s="61" t="s">
        <v>26569</v>
      </c>
      <c r="F2329" s="292"/>
    </row>
    <row r="2330" spans="1:6" ht="30">
      <c r="A2330" s="61">
        <v>3270</v>
      </c>
      <c r="B2330" s="38" t="s">
        <v>18713</v>
      </c>
      <c r="C2330" s="61" t="s">
        <v>4025</v>
      </c>
      <c r="D2330" s="61" t="s">
        <v>2472</v>
      </c>
      <c r="E2330" s="61" t="s">
        <v>29727</v>
      </c>
      <c r="F2330" s="293"/>
    </row>
    <row r="2331" spans="1:6" ht="60">
      <c r="A2331" s="61">
        <v>3275</v>
      </c>
      <c r="B2331" s="38" t="s">
        <v>18714</v>
      </c>
      <c r="C2331" s="61" t="s">
        <v>4026</v>
      </c>
      <c r="D2331" s="61" t="s">
        <v>2472</v>
      </c>
      <c r="E2331" s="61" t="s">
        <v>29270</v>
      </c>
      <c r="F2331" s="292"/>
    </row>
    <row r="2332" spans="1:6" ht="75">
      <c r="A2332" s="61">
        <v>39512</v>
      </c>
      <c r="B2332" s="38" t="s">
        <v>18715</v>
      </c>
      <c r="C2332" s="61" t="s">
        <v>4026</v>
      </c>
      <c r="D2332" s="61" t="s">
        <v>2472</v>
      </c>
      <c r="E2332" s="61" t="s">
        <v>24552</v>
      </c>
      <c r="F2332" s="293"/>
    </row>
    <row r="2333" spans="1:6" ht="75">
      <c r="A2333" s="61">
        <v>39511</v>
      </c>
      <c r="B2333" s="38" t="s">
        <v>18716</v>
      </c>
      <c r="C2333" s="61" t="s">
        <v>4026</v>
      </c>
      <c r="D2333" s="61" t="s">
        <v>2472</v>
      </c>
      <c r="E2333" s="61" t="s">
        <v>29728</v>
      </c>
      <c r="F2333" s="292"/>
    </row>
    <row r="2334" spans="1:6" ht="75">
      <c r="A2334" s="61">
        <v>39513</v>
      </c>
      <c r="B2334" s="38" t="s">
        <v>18717</v>
      </c>
      <c r="C2334" s="61" t="s">
        <v>4026</v>
      </c>
      <c r="D2334" s="61" t="s">
        <v>2472</v>
      </c>
      <c r="E2334" s="61" t="s">
        <v>26894</v>
      </c>
      <c r="F2334" s="293"/>
    </row>
    <row r="2335" spans="1:6" ht="60">
      <c r="A2335" s="61">
        <v>3286</v>
      </c>
      <c r="B2335" s="38" t="s">
        <v>18718</v>
      </c>
      <c r="C2335" s="61" t="s">
        <v>4026</v>
      </c>
      <c r="D2335" s="61" t="s">
        <v>2472</v>
      </c>
      <c r="E2335" s="61" t="s">
        <v>25096</v>
      </c>
      <c r="F2335" s="292"/>
    </row>
    <row r="2336" spans="1:6" ht="60">
      <c r="A2336" s="61">
        <v>3287</v>
      </c>
      <c r="B2336" s="38" t="s">
        <v>18719</v>
      </c>
      <c r="C2336" s="61" t="s">
        <v>4026</v>
      </c>
      <c r="D2336" s="61" t="s">
        <v>2472</v>
      </c>
      <c r="E2336" s="61" t="s">
        <v>24440</v>
      </c>
      <c r="F2336" s="293"/>
    </row>
    <row r="2337" spans="1:6" ht="45">
      <c r="A2337" s="61">
        <v>3283</v>
      </c>
      <c r="B2337" s="38" t="s">
        <v>18720</v>
      </c>
      <c r="C2337" s="61" t="s">
        <v>4026</v>
      </c>
      <c r="D2337" s="61" t="s">
        <v>2472</v>
      </c>
      <c r="E2337" s="61" t="s">
        <v>13800</v>
      </c>
      <c r="F2337" s="292"/>
    </row>
    <row r="2338" spans="1:6" ht="45">
      <c r="A2338" s="61">
        <v>11587</v>
      </c>
      <c r="B2338" s="38" t="s">
        <v>18721</v>
      </c>
      <c r="C2338" s="61" t="s">
        <v>4026</v>
      </c>
      <c r="D2338" s="61" t="s">
        <v>2472</v>
      </c>
      <c r="E2338" s="61" t="s">
        <v>25950</v>
      </c>
      <c r="F2338" s="293"/>
    </row>
    <row r="2339" spans="1:6" ht="45">
      <c r="A2339" s="61">
        <v>36225</v>
      </c>
      <c r="B2339" s="38" t="s">
        <v>18722</v>
      </c>
      <c r="C2339" s="61" t="s">
        <v>4026</v>
      </c>
      <c r="D2339" s="61" t="s">
        <v>2472</v>
      </c>
      <c r="E2339" s="61" t="s">
        <v>28928</v>
      </c>
      <c r="F2339" s="292"/>
    </row>
    <row r="2340" spans="1:6" ht="45">
      <c r="A2340" s="61">
        <v>36230</v>
      </c>
      <c r="B2340" s="38" t="s">
        <v>18723</v>
      </c>
      <c r="C2340" s="61" t="s">
        <v>4026</v>
      </c>
      <c r="D2340" s="61" t="s">
        <v>4024</v>
      </c>
      <c r="E2340" s="61" t="s">
        <v>25944</v>
      </c>
      <c r="F2340" s="293"/>
    </row>
    <row r="2341" spans="1:6" ht="45">
      <c r="A2341" s="61">
        <v>36238</v>
      </c>
      <c r="B2341" s="38" t="s">
        <v>18724</v>
      </c>
      <c r="C2341" s="61" t="s">
        <v>4026</v>
      </c>
      <c r="D2341" s="61" t="s">
        <v>2472</v>
      </c>
      <c r="E2341" s="61" t="s">
        <v>22707</v>
      </c>
      <c r="F2341" s="292"/>
    </row>
    <row r="2342" spans="1:6" ht="30">
      <c r="A2342" s="61">
        <v>11887</v>
      </c>
      <c r="B2342" s="38" t="s">
        <v>18725</v>
      </c>
      <c r="C2342" s="61" t="s">
        <v>4025</v>
      </c>
      <c r="D2342" s="61" t="s">
        <v>2472</v>
      </c>
      <c r="E2342" s="61" t="s">
        <v>23887</v>
      </c>
      <c r="F2342" s="293"/>
    </row>
    <row r="2343" spans="1:6" ht="30">
      <c r="A2343" s="61">
        <v>11883</v>
      </c>
      <c r="B2343" s="38" t="s">
        <v>18726</v>
      </c>
      <c r="C2343" s="61" t="s">
        <v>4025</v>
      </c>
      <c r="D2343" s="61" t="s">
        <v>2472</v>
      </c>
      <c r="E2343" s="61" t="s">
        <v>23888</v>
      </c>
      <c r="F2343" s="292"/>
    </row>
    <row r="2344" spans="1:6" ht="30">
      <c r="A2344" s="61">
        <v>11884</v>
      </c>
      <c r="B2344" s="38" t="s">
        <v>18727</v>
      </c>
      <c r="C2344" s="61" t="s">
        <v>4025</v>
      </c>
      <c r="D2344" s="61" t="s">
        <v>2472</v>
      </c>
      <c r="E2344" s="61" t="s">
        <v>23889</v>
      </c>
      <c r="F2344" s="293"/>
    </row>
    <row r="2345" spans="1:6" ht="30">
      <c r="A2345" s="61">
        <v>11885</v>
      </c>
      <c r="B2345" s="38" t="s">
        <v>18728</v>
      </c>
      <c r="C2345" s="61" t="s">
        <v>4025</v>
      </c>
      <c r="D2345" s="61" t="s">
        <v>2472</v>
      </c>
      <c r="E2345" s="61" t="s">
        <v>23890</v>
      </c>
      <c r="F2345" s="292"/>
    </row>
    <row r="2346" spans="1:6" ht="30">
      <c r="A2346" s="61">
        <v>11886</v>
      </c>
      <c r="B2346" s="38" t="s">
        <v>18729</v>
      </c>
      <c r="C2346" s="61" t="s">
        <v>4025</v>
      </c>
      <c r="D2346" s="61" t="s">
        <v>2472</v>
      </c>
      <c r="E2346" s="61" t="s">
        <v>23891</v>
      </c>
      <c r="F2346" s="293"/>
    </row>
    <row r="2347" spans="1:6" ht="30">
      <c r="A2347" s="61">
        <v>11888</v>
      </c>
      <c r="B2347" s="38" t="s">
        <v>18730</v>
      </c>
      <c r="C2347" s="61" t="s">
        <v>4025</v>
      </c>
      <c r="D2347" s="61" t="s">
        <v>2472</v>
      </c>
      <c r="E2347" s="61" t="s">
        <v>23892</v>
      </c>
      <c r="F2347" s="292"/>
    </row>
    <row r="2348" spans="1:6" ht="30">
      <c r="A2348" s="61">
        <v>3277</v>
      </c>
      <c r="B2348" s="38" t="s">
        <v>18731</v>
      </c>
      <c r="C2348" s="61" t="s">
        <v>4025</v>
      </c>
      <c r="D2348" s="61" t="s">
        <v>2472</v>
      </c>
      <c r="E2348" s="61" t="s">
        <v>23893</v>
      </c>
      <c r="F2348" s="293"/>
    </row>
    <row r="2349" spans="1:6" ht="30">
      <c r="A2349" s="61">
        <v>3281</v>
      </c>
      <c r="B2349" s="38" t="s">
        <v>18732</v>
      </c>
      <c r="C2349" s="61" t="s">
        <v>4025</v>
      </c>
      <c r="D2349" s="61" t="s">
        <v>2472</v>
      </c>
      <c r="E2349" s="61" t="s">
        <v>23304</v>
      </c>
      <c r="F2349" s="292"/>
    </row>
    <row r="2350" spans="1:6" ht="75">
      <c r="A2350" s="61">
        <v>39363</v>
      </c>
      <c r="B2350" s="38" t="s">
        <v>18733</v>
      </c>
      <c r="C2350" s="61" t="s">
        <v>4025</v>
      </c>
      <c r="D2350" s="61" t="s">
        <v>2472</v>
      </c>
      <c r="E2350" s="61" t="s">
        <v>29729</v>
      </c>
      <c r="F2350" s="293"/>
    </row>
    <row r="2351" spans="1:6" ht="75">
      <c r="A2351" s="61">
        <v>39361</v>
      </c>
      <c r="B2351" s="38" t="s">
        <v>18734</v>
      </c>
      <c r="C2351" s="61" t="s">
        <v>4025</v>
      </c>
      <c r="D2351" s="61" t="s">
        <v>2472</v>
      </c>
      <c r="E2351" s="61" t="s">
        <v>29730</v>
      </c>
      <c r="F2351" s="292"/>
    </row>
    <row r="2352" spans="1:6" ht="75">
      <c r="A2352" s="61">
        <v>39362</v>
      </c>
      <c r="B2352" s="38" t="s">
        <v>18735</v>
      </c>
      <c r="C2352" s="61" t="s">
        <v>4025</v>
      </c>
      <c r="D2352" s="61" t="s">
        <v>2472</v>
      </c>
      <c r="E2352" s="61" t="s">
        <v>29731</v>
      </c>
      <c r="F2352" s="293"/>
    </row>
    <row r="2353" spans="1:6" ht="75">
      <c r="A2353" s="61">
        <v>39364</v>
      </c>
      <c r="B2353" s="38" t="s">
        <v>18736</v>
      </c>
      <c r="C2353" s="61" t="s">
        <v>4025</v>
      </c>
      <c r="D2353" s="61" t="s">
        <v>2472</v>
      </c>
      <c r="E2353" s="61" t="s">
        <v>29732</v>
      </c>
      <c r="F2353" s="292"/>
    </row>
    <row r="2354" spans="1:6" ht="45">
      <c r="A2354" s="61">
        <v>14576</v>
      </c>
      <c r="B2354" s="38" t="s">
        <v>18737</v>
      </c>
      <c r="C2354" s="61" t="s">
        <v>4025</v>
      </c>
      <c r="D2354" s="61" t="s">
        <v>4027</v>
      </c>
      <c r="E2354" s="61" t="s">
        <v>29733</v>
      </c>
      <c r="F2354" s="293"/>
    </row>
    <row r="2355" spans="1:6" ht="45">
      <c r="A2355" s="61">
        <v>13877</v>
      </c>
      <c r="B2355" s="38" t="s">
        <v>18738</v>
      </c>
      <c r="C2355" s="61" t="s">
        <v>4025</v>
      </c>
      <c r="D2355" s="61" t="s">
        <v>4027</v>
      </c>
      <c r="E2355" s="61" t="s">
        <v>29734</v>
      </c>
      <c r="F2355" s="292"/>
    </row>
    <row r="2356" spans="1:6" ht="30">
      <c r="A2356" s="61">
        <v>7307</v>
      </c>
      <c r="B2356" s="38" t="s">
        <v>18739</v>
      </c>
      <c r="C2356" s="61" t="s">
        <v>4031</v>
      </c>
      <c r="D2356" s="61" t="s">
        <v>2472</v>
      </c>
      <c r="E2356" s="61" t="s">
        <v>28213</v>
      </c>
      <c r="F2356" s="293"/>
    </row>
    <row r="2357" spans="1:6">
      <c r="A2357" s="61">
        <v>38122</v>
      </c>
      <c r="B2357" s="38" t="s">
        <v>18740</v>
      </c>
      <c r="C2357" s="61" t="s">
        <v>4031</v>
      </c>
      <c r="D2357" s="61" t="s">
        <v>2472</v>
      </c>
      <c r="E2357" s="61" t="s">
        <v>13974</v>
      </c>
      <c r="F2357" s="292"/>
    </row>
    <row r="2358" spans="1:6" ht="30">
      <c r="A2358" s="61">
        <v>6086</v>
      </c>
      <c r="B2358" s="38" t="s">
        <v>18742</v>
      </c>
      <c r="C2358" s="61" t="s">
        <v>4045</v>
      </c>
      <c r="D2358" s="61" t="s">
        <v>2472</v>
      </c>
      <c r="E2358" s="61" t="s">
        <v>24623</v>
      </c>
      <c r="F2358" s="293"/>
    </row>
    <row r="2359" spans="1:6" ht="45">
      <c r="A2359" s="61">
        <v>38633</v>
      </c>
      <c r="B2359" s="38" t="s">
        <v>18743</v>
      </c>
      <c r="C2359" s="61" t="s">
        <v>4025</v>
      </c>
      <c r="D2359" s="61" t="s">
        <v>2472</v>
      </c>
      <c r="E2359" s="61" t="s">
        <v>13781</v>
      </c>
      <c r="F2359" s="292"/>
    </row>
    <row r="2360" spans="1:6" ht="60">
      <c r="A2360" s="61">
        <v>12344</v>
      </c>
      <c r="B2360" s="38" t="s">
        <v>18744</v>
      </c>
      <c r="C2360" s="61" t="s">
        <v>4025</v>
      </c>
      <c r="D2360" s="61" t="s">
        <v>2472</v>
      </c>
      <c r="E2360" s="61" t="s">
        <v>13683</v>
      </c>
      <c r="F2360" s="293"/>
    </row>
    <row r="2361" spans="1:6" ht="60">
      <c r="A2361" s="61">
        <v>12343</v>
      </c>
      <c r="B2361" s="38" t="s">
        <v>18745</v>
      </c>
      <c r="C2361" s="61" t="s">
        <v>4025</v>
      </c>
      <c r="D2361" s="61" t="s">
        <v>2472</v>
      </c>
      <c r="E2361" s="61" t="s">
        <v>12851</v>
      </c>
      <c r="F2361" s="292"/>
    </row>
    <row r="2362" spans="1:6" ht="45">
      <c r="A2362" s="61">
        <v>3295</v>
      </c>
      <c r="B2362" s="38" t="s">
        <v>18746</v>
      </c>
      <c r="C2362" s="61" t="s">
        <v>4025</v>
      </c>
      <c r="D2362" s="61" t="s">
        <v>2472</v>
      </c>
      <c r="E2362" s="61" t="s">
        <v>25571</v>
      </c>
      <c r="F2362" s="293"/>
    </row>
    <row r="2363" spans="1:6" ht="45">
      <c r="A2363" s="61">
        <v>3302</v>
      </c>
      <c r="B2363" s="38" t="s">
        <v>18747</v>
      </c>
      <c r="C2363" s="61" t="s">
        <v>4025</v>
      </c>
      <c r="D2363" s="61" t="s">
        <v>2472</v>
      </c>
      <c r="E2363" s="61" t="s">
        <v>22705</v>
      </c>
      <c r="F2363" s="292"/>
    </row>
    <row r="2364" spans="1:6" ht="45">
      <c r="A2364" s="61">
        <v>3297</v>
      </c>
      <c r="B2364" s="38" t="s">
        <v>18748</v>
      </c>
      <c r="C2364" s="61" t="s">
        <v>4025</v>
      </c>
      <c r="D2364" s="61" t="s">
        <v>2472</v>
      </c>
      <c r="E2364" s="61" t="s">
        <v>29389</v>
      </c>
      <c r="F2364" s="293"/>
    </row>
    <row r="2365" spans="1:6" ht="45">
      <c r="A2365" s="61">
        <v>3294</v>
      </c>
      <c r="B2365" s="38" t="s">
        <v>18749</v>
      </c>
      <c r="C2365" s="61" t="s">
        <v>4025</v>
      </c>
      <c r="D2365" s="61" t="s">
        <v>2472</v>
      </c>
      <c r="E2365" s="61" t="s">
        <v>14119</v>
      </c>
      <c r="F2365" s="292"/>
    </row>
    <row r="2366" spans="1:6" ht="45">
      <c r="A2366" s="61">
        <v>3292</v>
      </c>
      <c r="B2366" s="38" t="s">
        <v>18750</v>
      </c>
      <c r="C2366" s="61" t="s">
        <v>4025</v>
      </c>
      <c r="D2366" s="61" t="s">
        <v>4024</v>
      </c>
      <c r="E2366" s="61" t="s">
        <v>13797</v>
      </c>
      <c r="F2366" s="293"/>
    </row>
    <row r="2367" spans="1:6" ht="45">
      <c r="A2367" s="61">
        <v>3298</v>
      </c>
      <c r="B2367" s="38" t="s">
        <v>18751</v>
      </c>
      <c r="C2367" s="61" t="s">
        <v>4025</v>
      </c>
      <c r="D2367" s="61" t="s">
        <v>2472</v>
      </c>
      <c r="E2367" s="61" t="s">
        <v>14474</v>
      </c>
      <c r="F2367" s="292"/>
    </row>
    <row r="2368" spans="1:6" ht="45">
      <c r="A2368" s="61">
        <v>11596</v>
      </c>
      <c r="B2368" s="38" t="s">
        <v>18753</v>
      </c>
      <c r="C2368" s="61" t="s">
        <v>4025</v>
      </c>
      <c r="D2368" s="61" t="s">
        <v>4027</v>
      </c>
      <c r="E2368" s="61" t="s">
        <v>22682</v>
      </c>
      <c r="F2368" s="293"/>
    </row>
    <row r="2369" spans="1:6" ht="60">
      <c r="A2369" s="61">
        <v>34802</v>
      </c>
      <c r="B2369" s="38" t="s">
        <v>23895</v>
      </c>
      <c r="C2369" s="61" t="s">
        <v>4025</v>
      </c>
      <c r="D2369" s="61" t="s">
        <v>4027</v>
      </c>
      <c r="E2369" s="61" t="s">
        <v>22683</v>
      </c>
      <c r="F2369" s="292"/>
    </row>
    <row r="2370" spans="1:6" ht="60">
      <c r="A2370" s="61">
        <v>11588</v>
      </c>
      <c r="B2370" s="38" t="s">
        <v>23896</v>
      </c>
      <c r="C2370" s="61" t="s">
        <v>4025</v>
      </c>
      <c r="D2370" s="61" t="s">
        <v>4027</v>
      </c>
      <c r="E2370" s="61" t="s">
        <v>22684</v>
      </c>
      <c r="F2370" s="293"/>
    </row>
    <row r="2371" spans="1:6" ht="60">
      <c r="A2371" s="61">
        <v>34383</v>
      </c>
      <c r="B2371" s="38" t="s">
        <v>23897</v>
      </c>
      <c r="C2371" s="61" t="s">
        <v>4025</v>
      </c>
      <c r="D2371" s="61" t="s">
        <v>4027</v>
      </c>
      <c r="E2371" s="61" t="s">
        <v>22685</v>
      </c>
      <c r="F2371" s="292"/>
    </row>
    <row r="2372" spans="1:6" ht="60">
      <c r="A2372" s="61">
        <v>40451</v>
      </c>
      <c r="B2372" s="38" t="s">
        <v>23898</v>
      </c>
      <c r="C2372" s="61" t="s">
        <v>4026</v>
      </c>
      <c r="D2372" s="61" t="s">
        <v>4027</v>
      </c>
      <c r="E2372" s="61" t="s">
        <v>21666</v>
      </c>
      <c r="F2372" s="293"/>
    </row>
    <row r="2373" spans="1:6" ht="60">
      <c r="A2373" s="61">
        <v>40453</v>
      </c>
      <c r="B2373" s="38" t="s">
        <v>23899</v>
      </c>
      <c r="C2373" s="61" t="s">
        <v>4026</v>
      </c>
      <c r="D2373" s="61" t="s">
        <v>4027</v>
      </c>
      <c r="E2373" s="61" t="s">
        <v>21723</v>
      </c>
      <c r="F2373" s="292"/>
    </row>
    <row r="2374" spans="1:6" ht="60">
      <c r="A2374" s="61">
        <v>40452</v>
      </c>
      <c r="B2374" s="38" t="s">
        <v>23900</v>
      </c>
      <c r="C2374" s="61" t="s">
        <v>4026</v>
      </c>
      <c r="D2374" s="61" t="s">
        <v>4027</v>
      </c>
      <c r="E2374" s="61" t="s">
        <v>22686</v>
      </c>
      <c r="F2374" s="293"/>
    </row>
    <row r="2375" spans="1:6" ht="45">
      <c r="A2375" s="61">
        <v>11594</v>
      </c>
      <c r="B2375" s="38" t="s">
        <v>23901</v>
      </c>
      <c r="C2375" s="61" t="s">
        <v>4025</v>
      </c>
      <c r="D2375" s="61" t="s">
        <v>4027</v>
      </c>
      <c r="E2375" s="61" t="s">
        <v>22687</v>
      </c>
      <c r="F2375" s="292"/>
    </row>
    <row r="2376" spans="1:6" ht="45">
      <c r="A2376" s="61">
        <v>3311</v>
      </c>
      <c r="B2376" s="38" t="s">
        <v>23902</v>
      </c>
      <c r="C2376" s="61" t="s">
        <v>4028</v>
      </c>
      <c r="D2376" s="61" t="s">
        <v>4027</v>
      </c>
      <c r="E2376" s="61" t="s">
        <v>22687</v>
      </c>
      <c r="F2376" s="293"/>
    </row>
    <row r="2377" spans="1:6" ht="30">
      <c r="A2377" s="61">
        <v>11599</v>
      </c>
      <c r="B2377" s="38" t="s">
        <v>18754</v>
      </c>
      <c r="C2377" s="61" t="s">
        <v>4025</v>
      </c>
      <c r="D2377" s="61" t="s">
        <v>4027</v>
      </c>
      <c r="E2377" s="61" t="s">
        <v>22688</v>
      </c>
      <c r="F2377" s="292"/>
    </row>
    <row r="2378" spans="1:6" ht="60">
      <c r="A2378" s="61">
        <v>11593</v>
      </c>
      <c r="B2378" s="38" t="s">
        <v>23903</v>
      </c>
      <c r="C2378" s="61" t="s">
        <v>4025</v>
      </c>
      <c r="D2378" s="61" t="s">
        <v>4027</v>
      </c>
      <c r="E2378" s="61" t="s">
        <v>22689</v>
      </c>
      <c r="F2378" s="293"/>
    </row>
    <row r="2379" spans="1:6" ht="45">
      <c r="A2379" s="61">
        <v>3314</v>
      </c>
      <c r="B2379" s="38" t="s">
        <v>23904</v>
      </c>
      <c r="C2379" s="61" t="s">
        <v>4028</v>
      </c>
      <c r="D2379" s="61" t="s">
        <v>4027</v>
      </c>
      <c r="E2379" s="61" t="s">
        <v>22690</v>
      </c>
      <c r="F2379" s="292"/>
    </row>
    <row r="2380" spans="1:6" ht="45">
      <c r="A2380" s="61">
        <v>11597</v>
      </c>
      <c r="B2380" s="38" t="s">
        <v>18755</v>
      </c>
      <c r="C2380" s="61" t="s">
        <v>4025</v>
      </c>
      <c r="D2380" s="61" t="s">
        <v>4027</v>
      </c>
      <c r="E2380" s="61" t="s">
        <v>22691</v>
      </c>
      <c r="F2380" s="293"/>
    </row>
    <row r="2381" spans="1:6" ht="30">
      <c r="A2381" s="61">
        <v>3309</v>
      </c>
      <c r="B2381" s="38" t="s">
        <v>18756</v>
      </c>
      <c r="C2381" s="61" t="s">
        <v>4028</v>
      </c>
      <c r="D2381" s="61" t="s">
        <v>4027</v>
      </c>
      <c r="E2381" s="61" t="s">
        <v>22682</v>
      </c>
      <c r="F2381" s="292"/>
    </row>
    <row r="2382" spans="1:6" ht="75">
      <c r="A2382" s="61">
        <v>34612</v>
      </c>
      <c r="B2382" s="38" t="s">
        <v>23905</v>
      </c>
      <c r="C2382" s="61" t="s">
        <v>4025</v>
      </c>
      <c r="D2382" s="61" t="s">
        <v>4027</v>
      </c>
      <c r="E2382" s="61" t="s">
        <v>22692</v>
      </c>
      <c r="F2382" s="293"/>
    </row>
    <row r="2383" spans="1:6" ht="75">
      <c r="A2383" s="61">
        <v>34635</v>
      </c>
      <c r="B2383" s="38" t="s">
        <v>23906</v>
      </c>
      <c r="C2383" s="61" t="s">
        <v>4025</v>
      </c>
      <c r="D2383" s="61" t="s">
        <v>4027</v>
      </c>
      <c r="E2383" s="61" t="s">
        <v>22693</v>
      </c>
      <c r="F2383" s="292"/>
    </row>
    <row r="2384" spans="1:6" ht="75">
      <c r="A2384" s="61">
        <v>34633</v>
      </c>
      <c r="B2384" s="38" t="s">
        <v>23907</v>
      </c>
      <c r="C2384" s="61" t="s">
        <v>4025</v>
      </c>
      <c r="D2384" s="61" t="s">
        <v>4027</v>
      </c>
      <c r="E2384" s="61" t="s">
        <v>22694</v>
      </c>
      <c r="F2384" s="293"/>
    </row>
    <row r="2385" spans="1:6" ht="75">
      <c r="A2385" s="61">
        <v>40440</v>
      </c>
      <c r="B2385" s="38" t="s">
        <v>23908</v>
      </c>
      <c r="C2385" s="61" t="s">
        <v>4028</v>
      </c>
      <c r="D2385" s="61" t="s">
        <v>4027</v>
      </c>
      <c r="E2385" s="61" t="s">
        <v>22695</v>
      </c>
      <c r="F2385" s="292"/>
    </row>
    <row r="2386" spans="1:6" ht="75">
      <c r="A2386" s="61">
        <v>40441</v>
      </c>
      <c r="B2386" s="38" t="s">
        <v>23909</v>
      </c>
      <c r="C2386" s="61" t="s">
        <v>4028</v>
      </c>
      <c r="D2386" s="61" t="s">
        <v>4027</v>
      </c>
      <c r="E2386" s="61" t="s">
        <v>22696</v>
      </c>
      <c r="F2386" s="293"/>
    </row>
    <row r="2387" spans="1:6" ht="75">
      <c r="A2387" s="61">
        <v>40449</v>
      </c>
      <c r="B2387" s="38" t="s">
        <v>23910</v>
      </c>
      <c r="C2387" s="61" t="s">
        <v>4028</v>
      </c>
      <c r="D2387" s="61" t="s">
        <v>4027</v>
      </c>
      <c r="E2387" s="61" t="s">
        <v>22697</v>
      </c>
      <c r="F2387" s="292"/>
    </row>
    <row r="2388" spans="1:6" ht="60">
      <c r="A2388" s="61">
        <v>34800</v>
      </c>
      <c r="B2388" s="38" t="s">
        <v>23911</v>
      </c>
      <c r="C2388" s="61" t="s">
        <v>4028</v>
      </c>
      <c r="D2388" s="61" t="s">
        <v>4027</v>
      </c>
      <c r="E2388" s="61" t="s">
        <v>22698</v>
      </c>
      <c r="F2388" s="293"/>
    </row>
    <row r="2389" spans="1:6" ht="60">
      <c r="A2389" s="61">
        <v>11592</v>
      </c>
      <c r="B2389" s="38" t="s">
        <v>23912</v>
      </c>
      <c r="C2389" s="61" t="s">
        <v>4025</v>
      </c>
      <c r="D2389" s="61" t="s">
        <v>4027</v>
      </c>
      <c r="E2389" s="61" t="s">
        <v>22690</v>
      </c>
      <c r="F2389" s="292"/>
    </row>
    <row r="2390" spans="1:6" ht="45">
      <c r="A2390" s="61">
        <v>40438</v>
      </c>
      <c r="B2390" s="38" t="s">
        <v>18757</v>
      </c>
      <c r="C2390" s="61" t="s">
        <v>4028</v>
      </c>
      <c r="D2390" s="61" t="s">
        <v>4027</v>
      </c>
      <c r="E2390" s="61" t="s">
        <v>22699</v>
      </c>
      <c r="F2390" s="293"/>
    </row>
    <row r="2391" spans="1:6" ht="45">
      <c r="A2391" s="61">
        <v>40436</v>
      </c>
      <c r="B2391" s="38" t="s">
        <v>18758</v>
      </c>
      <c r="C2391" s="61" t="s">
        <v>4028</v>
      </c>
      <c r="D2391" s="61" t="s">
        <v>4027</v>
      </c>
      <c r="E2391" s="61" t="s">
        <v>19176</v>
      </c>
      <c r="F2391" s="292"/>
    </row>
    <row r="2392" spans="1:6" ht="60">
      <c r="A2392" s="61">
        <v>4315</v>
      </c>
      <c r="B2392" s="38" t="s">
        <v>18759</v>
      </c>
      <c r="C2392" s="61" t="s">
        <v>4025</v>
      </c>
      <c r="D2392" s="61" t="s">
        <v>2472</v>
      </c>
      <c r="E2392" s="61" t="s">
        <v>13706</v>
      </c>
      <c r="F2392" s="293"/>
    </row>
    <row r="2393" spans="1:6" ht="45">
      <c r="A2393" s="61">
        <v>42482</v>
      </c>
      <c r="B2393" s="38" t="s">
        <v>18760</v>
      </c>
      <c r="C2393" s="61" t="s">
        <v>4025</v>
      </c>
      <c r="D2393" s="61" t="s">
        <v>2472</v>
      </c>
      <c r="E2393" s="61" t="s">
        <v>8025</v>
      </c>
      <c r="F2393" s="292"/>
    </row>
    <row r="2394" spans="1:6" ht="30">
      <c r="A2394" s="61">
        <v>402</v>
      </c>
      <c r="B2394" s="38" t="s">
        <v>18761</v>
      </c>
      <c r="C2394" s="61" t="s">
        <v>4025</v>
      </c>
      <c r="D2394" s="61" t="s">
        <v>2472</v>
      </c>
      <c r="E2394" s="61" t="s">
        <v>13721</v>
      </c>
      <c r="F2394" s="293"/>
    </row>
    <row r="2395" spans="1:6">
      <c r="A2395" s="61">
        <v>4226</v>
      </c>
      <c r="B2395" s="38" t="s">
        <v>18762</v>
      </c>
      <c r="C2395" s="61" t="s">
        <v>4030</v>
      </c>
      <c r="D2395" s="61" t="s">
        <v>4024</v>
      </c>
      <c r="E2395" s="61" t="s">
        <v>16521</v>
      </c>
      <c r="F2395" s="292"/>
    </row>
    <row r="2396" spans="1:6">
      <c r="A2396" s="61">
        <v>4222</v>
      </c>
      <c r="B2396" s="38" t="s">
        <v>1092</v>
      </c>
      <c r="C2396" s="61" t="s">
        <v>4031</v>
      </c>
      <c r="D2396" s="61" t="s">
        <v>4024</v>
      </c>
      <c r="E2396" s="61" t="s">
        <v>22134</v>
      </c>
      <c r="F2396" s="293"/>
    </row>
    <row r="2397" spans="1:6" ht="75">
      <c r="A2397" s="61">
        <v>34804</v>
      </c>
      <c r="B2397" s="38" t="s">
        <v>18763</v>
      </c>
      <c r="C2397" s="61" t="s">
        <v>4026</v>
      </c>
      <c r="D2397" s="61" t="s">
        <v>4027</v>
      </c>
      <c r="E2397" s="61" t="s">
        <v>14847</v>
      </c>
      <c r="F2397" s="292"/>
    </row>
    <row r="2398" spans="1:6" ht="45">
      <c r="A2398" s="61">
        <v>4013</v>
      </c>
      <c r="B2398" s="38" t="s">
        <v>18764</v>
      </c>
      <c r="C2398" s="61" t="s">
        <v>4026</v>
      </c>
      <c r="D2398" s="61" t="s">
        <v>2472</v>
      </c>
      <c r="E2398" s="61" t="s">
        <v>10206</v>
      </c>
      <c r="F2398" s="293"/>
    </row>
    <row r="2399" spans="1:6" ht="45">
      <c r="A2399" s="61">
        <v>4011</v>
      </c>
      <c r="B2399" s="38" t="s">
        <v>18765</v>
      </c>
      <c r="C2399" s="61" t="s">
        <v>4026</v>
      </c>
      <c r="D2399" s="61" t="s">
        <v>2472</v>
      </c>
      <c r="E2399" s="61" t="s">
        <v>24371</v>
      </c>
      <c r="F2399" s="292"/>
    </row>
    <row r="2400" spans="1:6" ht="45">
      <c r="A2400" s="61">
        <v>4021</v>
      </c>
      <c r="B2400" s="38" t="s">
        <v>18766</v>
      </c>
      <c r="C2400" s="61" t="s">
        <v>4026</v>
      </c>
      <c r="D2400" s="61" t="s">
        <v>2472</v>
      </c>
      <c r="E2400" s="61" t="s">
        <v>24589</v>
      </c>
      <c r="F2400" s="293"/>
    </row>
    <row r="2401" spans="1:6" ht="45">
      <c r="A2401" s="61">
        <v>4019</v>
      </c>
      <c r="B2401" s="38" t="s">
        <v>18767</v>
      </c>
      <c r="C2401" s="61" t="s">
        <v>4026</v>
      </c>
      <c r="D2401" s="61" t="s">
        <v>2472</v>
      </c>
      <c r="E2401" s="61" t="s">
        <v>13770</v>
      </c>
      <c r="F2401" s="292"/>
    </row>
    <row r="2402" spans="1:6" ht="45">
      <c r="A2402" s="61">
        <v>4012</v>
      </c>
      <c r="B2402" s="38" t="s">
        <v>18768</v>
      </c>
      <c r="C2402" s="61" t="s">
        <v>4026</v>
      </c>
      <c r="D2402" s="61" t="s">
        <v>2472</v>
      </c>
      <c r="E2402" s="61" t="s">
        <v>29383</v>
      </c>
      <c r="F2402" s="293"/>
    </row>
    <row r="2403" spans="1:6" ht="45">
      <c r="A2403" s="61">
        <v>4020</v>
      </c>
      <c r="B2403" s="38" t="s">
        <v>18769</v>
      </c>
      <c r="C2403" s="61" t="s">
        <v>4026</v>
      </c>
      <c r="D2403" s="61" t="s">
        <v>2472</v>
      </c>
      <c r="E2403" s="61" t="s">
        <v>24543</v>
      </c>
      <c r="F2403" s="292"/>
    </row>
    <row r="2404" spans="1:6" ht="45">
      <c r="A2404" s="61">
        <v>4018</v>
      </c>
      <c r="B2404" s="38" t="s">
        <v>18770</v>
      </c>
      <c r="C2404" s="61" t="s">
        <v>4026</v>
      </c>
      <c r="D2404" s="61" t="s">
        <v>2472</v>
      </c>
      <c r="E2404" s="61" t="s">
        <v>27573</v>
      </c>
      <c r="F2404" s="293"/>
    </row>
    <row r="2405" spans="1:6" ht="45">
      <c r="A2405" s="61">
        <v>36498</v>
      </c>
      <c r="B2405" s="38" t="s">
        <v>18771</v>
      </c>
      <c r="C2405" s="61" t="s">
        <v>4025</v>
      </c>
      <c r="D2405" s="61" t="s">
        <v>4027</v>
      </c>
      <c r="E2405" s="61" t="s">
        <v>29735</v>
      </c>
      <c r="F2405" s="292"/>
    </row>
    <row r="2406" spans="1:6">
      <c r="A2406" s="61">
        <v>12872</v>
      </c>
      <c r="B2406" s="38" t="s">
        <v>18772</v>
      </c>
      <c r="C2406" s="61" t="s">
        <v>4023</v>
      </c>
      <c r="D2406" s="61" t="s">
        <v>2472</v>
      </c>
      <c r="E2406" s="61" t="s">
        <v>29736</v>
      </c>
      <c r="F2406" s="293"/>
    </row>
    <row r="2407" spans="1:6">
      <c r="A2407" s="61">
        <v>41075</v>
      </c>
      <c r="B2407" s="38" t="s">
        <v>18773</v>
      </c>
      <c r="C2407" s="61" t="s">
        <v>4034</v>
      </c>
      <c r="D2407" s="61" t="s">
        <v>2472</v>
      </c>
      <c r="E2407" s="61" t="s">
        <v>29737</v>
      </c>
      <c r="F2407" s="292"/>
    </row>
    <row r="2408" spans="1:6" ht="30">
      <c r="A2408" s="61">
        <v>3315</v>
      </c>
      <c r="B2408" s="38" t="s">
        <v>18774</v>
      </c>
      <c r="C2408" s="61" t="s">
        <v>4030</v>
      </c>
      <c r="D2408" s="61" t="s">
        <v>2472</v>
      </c>
      <c r="E2408" s="61" t="s">
        <v>8580</v>
      </c>
      <c r="F2408" s="293"/>
    </row>
    <row r="2409" spans="1:6">
      <c r="A2409" s="61">
        <v>36870</v>
      </c>
      <c r="B2409" s="38" t="s">
        <v>18775</v>
      </c>
      <c r="C2409" s="61" t="s">
        <v>4030</v>
      </c>
      <c r="D2409" s="61" t="s">
        <v>2472</v>
      </c>
      <c r="E2409" s="61" t="s">
        <v>8580</v>
      </c>
      <c r="F2409" s="292"/>
    </row>
    <row r="2410" spans="1:6" ht="45">
      <c r="A2410" s="61">
        <v>5092</v>
      </c>
      <c r="B2410" s="38" t="s">
        <v>18776</v>
      </c>
      <c r="C2410" s="61" t="s">
        <v>4036</v>
      </c>
      <c r="D2410" s="61" t="s">
        <v>2472</v>
      </c>
      <c r="E2410" s="61" t="s">
        <v>16547</v>
      </c>
      <c r="F2410" s="293"/>
    </row>
    <row r="2411" spans="1:6" ht="45">
      <c r="A2411" s="61">
        <v>11462</v>
      </c>
      <c r="B2411" s="38" t="s">
        <v>18777</v>
      </c>
      <c r="C2411" s="61" t="s">
        <v>4036</v>
      </c>
      <c r="D2411" s="61" t="s">
        <v>2472</v>
      </c>
      <c r="E2411" s="61" t="s">
        <v>26792</v>
      </c>
      <c r="F2411" s="292"/>
    </row>
    <row r="2412" spans="1:6" ht="45">
      <c r="A2412" s="61">
        <v>36529</v>
      </c>
      <c r="B2412" s="38" t="s">
        <v>18778</v>
      </c>
      <c r="C2412" s="61" t="s">
        <v>4025</v>
      </c>
      <c r="D2412" s="61" t="s">
        <v>4027</v>
      </c>
      <c r="E2412" s="61" t="s">
        <v>29738</v>
      </c>
      <c r="F2412" s="293"/>
    </row>
    <row r="2413" spans="1:6" ht="45">
      <c r="A2413" s="61">
        <v>3318</v>
      </c>
      <c r="B2413" s="38" t="s">
        <v>18779</v>
      </c>
      <c r="C2413" s="61" t="s">
        <v>4025</v>
      </c>
      <c r="D2413" s="61" t="s">
        <v>4027</v>
      </c>
      <c r="E2413" s="61" t="s">
        <v>29739</v>
      </c>
      <c r="F2413" s="292"/>
    </row>
    <row r="2414" spans="1:6" ht="90">
      <c r="A2414" s="61">
        <v>38968</v>
      </c>
      <c r="B2414" s="38" t="s">
        <v>18780</v>
      </c>
      <c r="C2414" s="61" t="s">
        <v>4026</v>
      </c>
      <c r="D2414" s="61" t="s">
        <v>4027</v>
      </c>
      <c r="E2414" s="61" t="s">
        <v>29740</v>
      </c>
      <c r="F2414" s="293"/>
    </row>
    <row r="2415" spans="1:6">
      <c r="A2415" s="61">
        <v>3324</v>
      </c>
      <c r="B2415" s="38" t="s">
        <v>18781</v>
      </c>
      <c r="C2415" s="61" t="s">
        <v>4026</v>
      </c>
      <c r="D2415" s="61" t="s">
        <v>2472</v>
      </c>
      <c r="E2415" s="61" t="s">
        <v>13904</v>
      </c>
      <c r="F2415" s="292"/>
    </row>
    <row r="2416" spans="1:6" ht="30">
      <c r="A2416" s="61">
        <v>3322</v>
      </c>
      <c r="B2416" s="38" t="s">
        <v>18782</v>
      </c>
      <c r="C2416" s="61" t="s">
        <v>4026</v>
      </c>
      <c r="D2416" s="61" t="s">
        <v>4024</v>
      </c>
      <c r="E2416" s="61" t="s">
        <v>13745</v>
      </c>
      <c r="F2416" s="293"/>
    </row>
    <row r="2417" spans="1:6" ht="150">
      <c r="A2417" s="61">
        <v>43390</v>
      </c>
      <c r="B2417" s="38" t="s">
        <v>23913</v>
      </c>
      <c r="C2417" s="61" t="s">
        <v>4026</v>
      </c>
      <c r="D2417" s="61" t="s">
        <v>4027</v>
      </c>
      <c r="E2417" s="61" t="s">
        <v>21792</v>
      </c>
      <c r="F2417" s="292"/>
    </row>
    <row r="2418" spans="1:6">
      <c r="A2418" s="61">
        <v>5076</v>
      </c>
      <c r="B2418" s="38" t="s">
        <v>18783</v>
      </c>
      <c r="C2418" s="61" t="s">
        <v>4030</v>
      </c>
      <c r="D2418" s="61" t="s">
        <v>2472</v>
      </c>
      <c r="E2418" s="61" t="s">
        <v>10586</v>
      </c>
      <c r="F2418" s="293"/>
    </row>
    <row r="2419" spans="1:6">
      <c r="A2419" s="61">
        <v>5077</v>
      </c>
      <c r="B2419" s="38" t="s">
        <v>18784</v>
      </c>
      <c r="C2419" s="61" t="s">
        <v>4030</v>
      </c>
      <c r="D2419" s="61" t="s">
        <v>2472</v>
      </c>
      <c r="E2419" s="61" t="s">
        <v>21121</v>
      </c>
      <c r="F2419" s="292"/>
    </row>
    <row r="2420" spans="1:6" ht="60">
      <c r="A2420" s="61">
        <v>11837</v>
      </c>
      <c r="B2420" s="38" t="s">
        <v>18785</v>
      </c>
      <c r="C2420" s="61" t="s">
        <v>4025</v>
      </c>
      <c r="D2420" s="61" t="s">
        <v>2472</v>
      </c>
      <c r="E2420" s="61" t="s">
        <v>27600</v>
      </c>
      <c r="F2420" s="293"/>
    </row>
    <row r="2421" spans="1:6" ht="45">
      <c r="A2421" s="61">
        <v>38055</v>
      </c>
      <c r="B2421" s="38" t="s">
        <v>18786</v>
      </c>
      <c r="C2421" s="61" t="s">
        <v>4025</v>
      </c>
      <c r="D2421" s="61" t="s">
        <v>2472</v>
      </c>
      <c r="E2421" s="61" t="s">
        <v>8800</v>
      </c>
      <c r="F2421" s="292"/>
    </row>
    <row r="2422" spans="1:6" ht="45">
      <c r="A2422" s="61">
        <v>415</v>
      </c>
      <c r="B2422" s="38" t="s">
        <v>18787</v>
      </c>
      <c r="C2422" s="61" t="s">
        <v>4025</v>
      </c>
      <c r="D2422" s="61" t="s">
        <v>2472</v>
      </c>
      <c r="E2422" s="61" t="s">
        <v>24642</v>
      </c>
      <c r="F2422" s="293"/>
    </row>
    <row r="2423" spans="1:6" ht="45">
      <c r="A2423" s="61">
        <v>416</v>
      </c>
      <c r="B2423" s="38" t="s">
        <v>18788</v>
      </c>
      <c r="C2423" s="61" t="s">
        <v>4025</v>
      </c>
      <c r="D2423" s="61" t="s">
        <v>2472</v>
      </c>
      <c r="E2423" s="61" t="s">
        <v>21715</v>
      </c>
      <c r="F2423" s="292"/>
    </row>
    <row r="2424" spans="1:6" ht="45">
      <c r="A2424" s="61">
        <v>425</v>
      </c>
      <c r="B2424" s="38" t="s">
        <v>18789</v>
      </c>
      <c r="C2424" s="61" t="s">
        <v>4025</v>
      </c>
      <c r="D2424" s="61" t="s">
        <v>2472</v>
      </c>
      <c r="E2424" s="61" t="s">
        <v>22384</v>
      </c>
      <c r="F2424" s="293"/>
    </row>
    <row r="2425" spans="1:6" ht="45">
      <c r="A2425" s="61">
        <v>426</v>
      </c>
      <c r="B2425" s="38" t="s">
        <v>18790</v>
      </c>
      <c r="C2425" s="61" t="s">
        <v>4025</v>
      </c>
      <c r="D2425" s="61" t="s">
        <v>2472</v>
      </c>
      <c r="E2425" s="61" t="s">
        <v>27342</v>
      </c>
      <c r="F2425" s="292"/>
    </row>
    <row r="2426" spans="1:6" ht="45">
      <c r="A2426" s="61">
        <v>38056</v>
      </c>
      <c r="B2426" s="38" t="s">
        <v>18791</v>
      </c>
      <c r="C2426" s="61" t="s">
        <v>4025</v>
      </c>
      <c r="D2426" s="61" t="s">
        <v>2472</v>
      </c>
      <c r="E2426" s="61" t="s">
        <v>24544</v>
      </c>
      <c r="F2426" s="293"/>
    </row>
    <row r="2427" spans="1:6" ht="30">
      <c r="A2427" s="61">
        <v>1564</v>
      </c>
      <c r="B2427" s="38" t="s">
        <v>18792</v>
      </c>
      <c r="C2427" s="61" t="s">
        <v>4025</v>
      </c>
      <c r="D2427" s="61" t="s">
        <v>2472</v>
      </c>
      <c r="E2427" s="61" t="s">
        <v>13699</v>
      </c>
      <c r="F2427" s="292"/>
    </row>
    <row r="2428" spans="1:6" ht="30">
      <c r="A2428" s="61">
        <v>11032</v>
      </c>
      <c r="B2428" s="38" t="s">
        <v>18793</v>
      </c>
      <c r="C2428" s="61" t="s">
        <v>4025</v>
      </c>
      <c r="D2428" s="61" t="s">
        <v>2472</v>
      </c>
      <c r="E2428" s="61" t="s">
        <v>24453</v>
      </c>
      <c r="F2428" s="293"/>
    </row>
    <row r="2429" spans="1:6" ht="45">
      <c r="A2429" s="61">
        <v>36786</v>
      </c>
      <c r="B2429" s="38" t="s">
        <v>18794</v>
      </c>
      <c r="C2429" s="61" t="s">
        <v>2149</v>
      </c>
      <c r="D2429" s="61" t="s">
        <v>4027</v>
      </c>
      <c r="E2429" s="61" t="s">
        <v>23337</v>
      </c>
      <c r="F2429" s="292"/>
    </row>
    <row r="2430" spans="1:6" ht="45">
      <c r="A2430" s="61">
        <v>36785</v>
      </c>
      <c r="B2430" s="38" t="s">
        <v>18795</v>
      </c>
      <c r="C2430" s="61" t="s">
        <v>2149</v>
      </c>
      <c r="D2430" s="61" t="s">
        <v>4027</v>
      </c>
      <c r="E2430" s="61" t="s">
        <v>23371</v>
      </c>
      <c r="F2430" s="293"/>
    </row>
    <row r="2431" spans="1:6" ht="45">
      <c r="A2431" s="61">
        <v>36782</v>
      </c>
      <c r="B2431" s="38" t="s">
        <v>18796</v>
      </c>
      <c r="C2431" s="61" t="s">
        <v>2149</v>
      </c>
      <c r="D2431" s="61" t="s">
        <v>4027</v>
      </c>
      <c r="E2431" s="61" t="s">
        <v>21253</v>
      </c>
      <c r="F2431" s="292"/>
    </row>
    <row r="2432" spans="1:6" ht="45">
      <c r="A2432" s="61">
        <v>25930</v>
      </c>
      <c r="B2432" s="38" t="s">
        <v>18797</v>
      </c>
      <c r="C2432" s="61" t="s">
        <v>2149</v>
      </c>
      <c r="D2432" s="61" t="s">
        <v>4027</v>
      </c>
      <c r="E2432" s="61" t="s">
        <v>22677</v>
      </c>
      <c r="F2432" s="293"/>
    </row>
    <row r="2433" spans="1:6" ht="45">
      <c r="A2433" s="61">
        <v>4824</v>
      </c>
      <c r="B2433" s="38" t="s">
        <v>18798</v>
      </c>
      <c r="C2433" s="61" t="s">
        <v>4030</v>
      </c>
      <c r="D2433" s="61" t="s">
        <v>2472</v>
      </c>
      <c r="E2433" s="61" t="s">
        <v>8749</v>
      </c>
      <c r="F2433" s="292"/>
    </row>
    <row r="2434" spans="1:6" ht="60">
      <c r="A2434" s="61">
        <v>11795</v>
      </c>
      <c r="B2434" s="38" t="s">
        <v>18799</v>
      </c>
      <c r="C2434" s="61" t="s">
        <v>4026</v>
      </c>
      <c r="D2434" s="61" t="s">
        <v>2472</v>
      </c>
      <c r="E2434" s="61" t="s">
        <v>24677</v>
      </c>
      <c r="F2434" s="293"/>
    </row>
    <row r="2435" spans="1:6">
      <c r="A2435" s="61">
        <v>134</v>
      </c>
      <c r="B2435" s="38" t="s">
        <v>18800</v>
      </c>
      <c r="C2435" s="61" t="s">
        <v>4030</v>
      </c>
      <c r="D2435" s="61" t="s">
        <v>2472</v>
      </c>
      <c r="E2435" s="61" t="s">
        <v>22554</v>
      </c>
      <c r="F2435" s="292"/>
    </row>
    <row r="2436" spans="1:6">
      <c r="A2436" s="61">
        <v>4229</v>
      </c>
      <c r="B2436" s="38" t="s">
        <v>18801</v>
      </c>
      <c r="C2436" s="61" t="s">
        <v>4030</v>
      </c>
      <c r="D2436" s="61" t="s">
        <v>2472</v>
      </c>
      <c r="E2436" s="61" t="s">
        <v>24523</v>
      </c>
      <c r="F2436" s="293"/>
    </row>
    <row r="2437" spans="1:6" ht="30">
      <c r="A2437" s="61">
        <v>11244</v>
      </c>
      <c r="B2437" s="38" t="s">
        <v>18802</v>
      </c>
      <c r="C2437" s="61" t="s">
        <v>4025</v>
      </c>
      <c r="D2437" s="61" t="s">
        <v>4027</v>
      </c>
      <c r="E2437" s="61" t="s">
        <v>29741</v>
      </c>
      <c r="F2437" s="292"/>
    </row>
    <row r="2438" spans="1:6" ht="60">
      <c r="A2438" s="61">
        <v>11245</v>
      </c>
      <c r="B2438" s="38" t="s">
        <v>18803</v>
      </c>
      <c r="C2438" s="61" t="s">
        <v>4025</v>
      </c>
      <c r="D2438" s="61" t="s">
        <v>4027</v>
      </c>
      <c r="E2438" s="61" t="s">
        <v>29742</v>
      </c>
      <c r="F2438" s="293"/>
    </row>
    <row r="2439" spans="1:6" ht="45">
      <c r="A2439" s="61">
        <v>11235</v>
      </c>
      <c r="B2439" s="38" t="s">
        <v>18804</v>
      </c>
      <c r="C2439" s="61" t="s">
        <v>4025</v>
      </c>
      <c r="D2439" s="61" t="s">
        <v>4027</v>
      </c>
      <c r="E2439" s="61" t="s">
        <v>23309</v>
      </c>
      <c r="F2439" s="292"/>
    </row>
    <row r="2440" spans="1:6" ht="45">
      <c r="A2440" s="61">
        <v>11236</v>
      </c>
      <c r="B2440" s="38" t="s">
        <v>18805</v>
      </c>
      <c r="C2440" s="61" t="s">
        <v>4025</v>
      </c>
      <c r="D2440" s="61" t="s">
        <v>4027</v>
      </c>
      <c r="E2440" s="61" t="s">
        <v>29743</v>
      </c>
      <c r="F2440" s="293"/>
    </row>
    <row r="2441" spans="1:6" ht="30">
      <c r="A2441" s="61">
        <v>11731</v>
      </c>
      <c r="B2441" s="38" t="s">
        <v>18806</v>
      </c>
      <c r="C2441" s="61" t="s">
        <v>4025</v>
      </c>
      <c r="D2441" s="61" t="s">
        <v>2472</v>
      </c>
      <c r="E2441" s="61" t="s">
        <v>22645</v>
      </c>
      <c r="F2441" s="292"/>
    </row>
    <row r="2442" spans="1:6">
      <c r="A2442" s="61">
        <v>11732</v>
      </c>
      <c r="B2442" s="38" t="s">
        <v>18807</v>
      </c>
      <c r="C2442" s="61" t="s">
        <v>4025</v>
      </c>
      <c r="D2442" s="61" t="s">
        <v>2472</v>
      </c>
      <c r="E2442" s="61" t="s">
        <v>26218</v>
      </c>
      <c r="F2442" s="293"/>
    </row>
    <row r="2443" spans="1:6" ht="45">
      <c r="A2443" s="61">
        <v>36494</v>
      </c>
      <c r="B2443" s="38" t="s">
        <v>18808</v>
      </c>
      <c r="C2443" s="61" t="s">
        <v>4025</v>
      </c>
      <c r="D2443" s="61" t="s">
        <v>4027</v>
      </c>
      <c r="E2443" s="61" t="s">
        <v>29744</v>
      </c>
      <c r="F2443" s="292"/>
    </row>
    <row r="2444" spans="1:6" ht="45">
      <c r="A2444" s="61">
        <v>36493</v>
      </c>
      <c r="B2444" s="38" t="s">
        <v>18809</v>
      </c>
      <c r="C2444" s="61" t="s">
        <v>4025</v>
      </c>
      <c r="D2444" s="61" t="s">
        <v>4027</v>
      </c>
      <c r="E2444" s="61" t="s">
        <v>29745</v>
      </c>
      <c r="F2444" s="293"/>
    </row>
    <row r="2445" spans="1:6" ht="45">
      <c r="A2445" s="61">
        <v>36492</v>
      </c>
      <c r="B2445" s="38" t="s">
        <v>18810</v>
      </c>
      <c r="C2445" s="61" t="s">
        <v>4025</v>
      </c>
      <c r="D2445" s="61" t="s">
        <v>4027</v>
      </c>
      <c r="E2445" s="61" t="s">
        <v>29746</v>
      </c>
      <c r="F2445" s="292"/>
    </row>
    <row r="2446" spans="1:6" ht="45">
      <c r="A2446" s="61">
        <v>13333</v>
      </c>
      <c r="B2446" s="38" t="s">
        <v>18811</v>
      </c>
      <c r="C2446" s="61" t="s">
        <v>4025</v>
      </c>
      <c r="D2446" s="61" t="s">
        <v>4027</v>
      </c>
      <c r="E2446" s="61" t="s">
        <v>29747</v>
      </c>
      <c r="F2446" s="293"/>
    </row>
    <row r="2447" spans="1:6" ht="45">
      <c r="A2447" s="61">
        <v>13533</v>
      </c>
      <c r="B2447" s="38" t="s">
        <v>18812</v>
      </c>
      <c r="C2447" s="61" t="s">
        <v>4025</v>
      </c>
      <c r="D2447" s="61" t="s">
        <v>4027</v>
      </c>
      <c r="E2447" s="61" t="s">
        <v>29748</v>
      </c>
      <c r="F2447" s="292"/>
    </row>
    <row r="2448" spans="1:6" ht="45">
      <c r="A2448" s="61">
        <v>36499</v>
      </c>
      <c r="B2448" s="38" t="s">
        <v>18813</v>
      </c>
      <c r="C2448" s="61" t="s">
        <v>4025</v>
      </c>
      <c r="D2448" s="61" t="s">
        <v>4027</v>
      </c>
      <c r="E2448" s="61" t="s">
        <v>29749</v>
      </c>
      <c r="F2448" s="293"/>
    </row>
    <row r="2449" spans="1:6" ht="60">
      <c r="A2449" s="61">
        <v>39585</v>
      </c>
      <c r="B2449" s="38" t="s">
        <v>18814</v>
      </c>
      <c r="C2449" s="61" t="s">
        <v>4025</v>
      </c>
      <c r="D2449" s="61" t="s">
        <v>4027</v>
      </c>
      <c r="E2449" s="61" t="s">
        <v>29750</v>
      </c>
      <c r="F2449" s="292"/>
    </row>
    <row r="2450" spans="1:6" ht="60">
      <c r="A2450" s="61">
        <v>39586</v>
      </c>
      <c r="B2450" s="38" t="s">
        <v>18815</v>
      </c>
      <c r="C2450" s="61" t="s">
        <v>4025</v>
      </c>
      <c r="D2450" s="61" t="s">
        <v>4027</v>
      </c>
      <c r="E2450" s="61" t="s">
        <v>29751</v>
      </c>
      <c r="F2450" s="293"/>
    </row>
    <row r="2451" spans="1:6" ht="60">
      <c r="A2451" s="61">
        <v>39587</v>
      </c>
      <c r="B2451" s="38" t="s">
        <v>18816</v>
      </c>
      <c r="C2451" s="61" t="s">
        <v>4025</v>
      </c>
      <c r="D2451" s="61" t="s">
        <v>4027</v>
      </c>
      <c r="E2451" s="61" t="s">
        <v>29752</v>
      </c>
      <c r="F2451" s="292"/>
    </row>
    <row r="2452" spans="1:6" ht="60">
      <c r="A2452" s="61">
        <v>39588</v>
      </c>
      <c r="B2452" s="38" t="s">
        <v>18817</v>
      </c>
      <c r="C2452" s="61" t="s">
        <v>4025</v>
      </c>
      <c r="D2452" s="61" t="s">
        <v>4027</v>
      </c>
      <c r="E2452" s="61" t="s">
        <v>29753</v>
      </c>
      <c r="F2452" s="293"/>
    </row>
    <row r="2453" spans="1:6" ht="60">
      <c r="A2453" s="61">
        <v>39584</v>
      </c>
      <c r="B2453" s="38" t="s">
        <v>18818</v>
      </c>
      <c r="C2453" s="61" t="s">
        <v>4025</v>
      </c>
      <c r="D2453" s="61" t="s">
        <v>4027</v>
      </c>
      <c r="E2453" s="61" t="s">
        <v>29754</v>
      </c>
      <c r="F2453" s="292"/>
    </row>
    <row r="2454" spans="1:6" ht="60">
      <c r="A2454" s="61">
        <v>39590</v>
      </c>
      <c r="B2454" s="38" t="s">
        <v>18819</v>
      </c>
      <c r="C2454" s="61" t="s">
        <v>4025</v>
      </c>
      <c r="D2454" s="61" t="s">
        <v>4027</v>
      </c>
      <c r="E2454" s="61" t="s">
        <v>29755</v>
      </c>
      <c r="F2454" s="293"/>
    </row>
    <row r="2455" spans="1:6" ht="60">
      <c r="A2455" s="61">
        <v>39592</v>
      </c>
      <c r="B2455" s="38" t="s">
        <v>18820</v>
      </c>
      <c r="C2455" s="61" t="s">
        <v>4025</v>
      </c>
      <c r="D2455" s="61" t="s">
        <v>4027</v>
      </c>
      <c r="E2455" s="61" t="s">
        <v>29756</v>
      </c>
      <c r="F2455" s="292"/>
    </row>
    <row r="2456" spans="1:6" ht="60">
      <c r="A2456" s="61">
        <v>39593</v>
      </c>
      <c r="B2456" s="38" t="s">
        <v>18821</v>
      </c>
      <c r="C2456" s="61" t="s">
        <v>4025</v>
      </c>
      <c r="D2456" s="61" t="s">
        <v>4027</v>
      </c>
      <c r="E2456" s="61" t="s">
        <v>29752</v>
      </c>
      <c r="F2456" s="293"/>
    </row>
    <row r="2457" spans="1:6" ht="60">
      <c r="A2457" s="61">
        <v>14254</v>
      </c>
      <c r="B2457" s="38" t="s">
        <v>18822</v>
      </c>
      <c r="C2457" s="61" t="s">
        <v>4025</v>
      </c>
      <c r="D2457" s="61" t="s">
        <v>4027</v>
      </c>
      <c r="E2457" s="61" t="s">
        <v>29757</v>
      </c>
      <c r="F2457" s="292"/>
    </row>
    <row r="2458" spans="1:6" ht="30">
      <c r="A2458" s="61">
        <v>25987</v>
      </c>
      <c r="B2458" s="38" t="s">
        <v>18823</v>
      </c>
      <c r="C2458" s="61" t="s">
        <v>4025</v>
      </c>
      <c r="D2458" s="61" t="s">
        <v>4027</v>
      </c>
      <c r="E2458" s="61" t="s">
        <v>29758</v>
      </c>
      <c r="F2458" s="293"/>
    </row>
    <row r="2459" spans="1:6" ht="30">
      <c r="A2459" s="61">
        <v>25019</v>
      </c>
      <c r="B2459" s="38" t="s">
        <v>18824</v>
      </c>
      <c r="C2459" s="61" t="s">
        <v>4025</v>
      </c>
      <c r="D2459" s="61" t="s">
        <v>4027</v>
      </c>
      <c r="E2459" s="61" t="s">
        <v>29759</v>
      </c>
      <c r="F2459" s="292"/>
    </row>
    <row r="2460" spans="1:6" ht="30">
      <c r="A2460" s="61">
        <v>36501</v>
      </c>
      <c r="B2460" s="38" t="s">
        <v>18825</v>
      </c>
      <c r="C2460" s="61" t="s">
        <v>4025</v>
      </c>
      <c r="D2460" s="61" t="s">
        <v>4027</v>
      </c>
      <c r="E2460" s="61" t="s">
        <v>29760</v>
      </c>
      <c r="F2460" s="293"/>
    </row>
    <row r="2461" spans="1:6" ht="45">
      <c r="A2461" s="61">
        <v>25986</v>
      </c>
      <c r="B2461" s="38" t="s">
        <v>18826</v>
      </c>
      <c r="C2461" s="61" t="s">
        <v>4025</v>
      </c>
      <c r="D2461" s="61" t="s">
        <v>4027</v>
      </c>
      <c r="E2461" s="61" t="s">
        <v>29761</v>
      </c>
      <c r="F2461" s="292"/>
    </row>
    <row r="2462" spans="1:6" ht="30">
      <c r="A2462" s="61">
        <v>36500</v>
      </c>
      <c r="B2462" s="38" t="s">
        <v>18827</v>
      </c>
      <c r="C2462" s="61" t="s">
        <v>4025</v>
      </c>
      <c r="D2462" s="61" t="s">
        <v>4027</v>
      </c>
      <c r="E2462" s="61" t="s">
        <v>29762</v>
      </c>
      <c r="F2462" s="293"/>
    </row>
    <row r="2463" spans="1:6" ht="75">
      <c r="A2463" s="61">
        <v>20017</v>
      </c>
      <c r="B2463" s="38" t="s">
        <v>18828</v>
      </c>
      <c r="C2463" s="61" t="s">
        <v>4029</v>
      </c>
      <c r="D2463" s="61" t="s">
        <v>2472</v>
      </c>
      <c r="E2463" s="61" t="s">
        <v>10930</v>
      </c>
      <c r="F2463" s="292"/>
    </row>
    <row r="2464" spans="1:6" ht="45">
      <c r="A2464" s="61">
        <v>20007</v>
      </c>
      <c r="B2464" s="38" t="s">
        <v>18829</v>
      </c>
      <c r="C2464" s="61" t="s">
        <v>4029</v>
      </c>
      <c r="D2464" s="61" t="s">
        <v>2472</v>
      </c>
      <c r="E2464" s="61" t="s">
        <v>13705</v>
      </c>
      <c r="F2464" s="293"/>
    </row>
    <row r="2465" spans="1:6" ht="60">
      <c r="A2465" s="61">
        <v>39836</v>
      </c>
      <c r="B2465" s="38" t="s">
        <v>18830</v>
      </c>
      <c r="C2465" s="61" t="s">
        <v>4037</v>
      </c>
      <c r="D2465" s="61" t="s">
        <v>2472</v>
      </c>
      <c r="E2465" s="61" t="s">
        <v>29763</v>
      </c>
      <c r="F2465" s="292"/>
    </row>
    <row r="2466" spans="1:6" ht="30">
      <c r="A2466" s="61">
        <v>39830</v>
      </c>
      <c r="B2466" s="38" t="s">
        <v>18831</v>
      </c>
      <c r="C2466" s="61" t="s">
        <v>4037</v>
      </c>
      <c r="D2466" s="61" t="s">
        <v>2472</v>
      </c>
      <c r="E2466" s="61" t="s">
        <v>29764</v>
      </c>
      <c r="F2466" s="293"/>
    </row>
    <row r="2467" spans="1:6" ht="30">
      <c r="A2467" s="61">
        <v>39831</v>
      </c>
      <c r="B2467" s="38" t="s">
        <v>18832</v>
      </c>
      <c r="C2467" s="61" t="s">
        <v>4037</v>
      </c>
      <c r="D2467" s="61" t="s">
        <v>2472</v>
      </c>
      <c r="E2467" s="61" t="s">
        <v>29765</v>
      </c>
      <c r="F2467" s="292"/>
    </row>
    <row r="2468" spans="1:6" ht="45">
      <c r="A2468" s="61">
        <v>36888</v>
      </c>
      <c r="B2468" s="38" t="s">
        <v>18833</v>
      </c>
      <c r="C2468" s="61" t="s">
        <v>4029</v>
      </c>
      <c r="D2468" s="61" t="s">
        <v>4027</v>
      </c>
      <c r="E2468" s="61" t="s">
        <v>27168</v>
      </c>
      <c r="F2468" s="293"/>
    </row>
    <row r="2469" spans="1:6" ht="45">
      <c r="A2469" s="61">
        <v>40527</v>
      </c>
      <c r="B2469" s="38" t="s">
        <v>18834</v>
      </c>
      <c r="C2469" s="61" t="s">
        <v>4025</v>
      </c>
      <c r="D2469" s="61" t="s">
        <v>4027</v>
      </c>
      <c r="E2469" s="61" t="s">
        <v>29766</v>
      </c>
      <c r="F2469" s="292"/>
    </row>
    <row r="2470" spans="1:6" ht="45">
      <c r="A2470" s="61">
        <v>36497</v>
      </c>
      <c r="B2470" s="38" t="s">
        <v>18835</v>
      </c>
      <c r="C2470" s="61" t="s">
        <v>4025</v>
      </c>
      <c r="D2470" s="61" t="s">
        <v>4027</v>
      </c>
      <c r="E2470" s="61" t="s">
        <v>29767</v>
      </c>
      <c r="F2470" s="293"/>
    </row>
    <row r="2471" spans="1:6" ht="45">
      <c r="A2471" s="61">
        <v>36487</v>
      </c>
      <c r="B2471" s="38" t="s">
        <v>18836</v>
      </c>
      <c r="C2471" s="61" t="s">
        <v>4025</v>
      </c>
      <c r="D2471" s="61" t="s">
        <v>4027</v>
      </c>
      <c r="E2471" s="61" t="s">
        <v>29768</v>
      </c>
      <c r="F2471" s="292"/>
    </row>
    <row r="2472" spans="1:6" ht="60">
      <c r="A2472" s="61">
        <v>25952</v>
      </c>
      <c r="B2472" s="38" t="s">
        <v>18837</v>
      </c>
      <c r="C2472" s="61" t="s">
        <v>4025</v>
      </c>
      <c r="D2472" s="61" t="s">
        <v>4027</v>
      </c>
      <c r="E2472" s="61" t="s">
        <v>29769</v>
      </c>
      <c r="F2472" s="293"/>
    </row>
    <row r="2473" spans="1:6" ht="60">
      <c r="A2473" s="61">
        <v>25954</v>
      </c>
      <c r="B2473" s="38" t="s">
        <v>18838</v>
      </c>
      <c r="C2473" s="61" t="s">
        <v>4025</v>
      </c>
      <c r="D2473" s="61" t="s">
        <v>4027</v>
      </c>
      <c r="E2473" s="61" t="s">
        <v>29770</v>
      </c>
      <c r="F2473" s="292"/>
    </row>
    <row r="2474" spans="1:6" ht="60">
      <c r="A2474" s="61">
        <v>25953</v>
      </c>
      <c r="B2474" s="38" t="s">
        <v>18839</v>
      </c>
      <c r="C2474" s="61" t="s">
        <v>4025</v>
      </c>
      <c r="D2474" s="61" t="s">
        <v>4027</v>
      </c>
      <c r="E2474" s="61" t="s">
        <v>29771</v>
      </c>
      <c r="F2474" s="293"/>
    </row>
    <row r="2475" spans="1:6" ht="105">
      <c r="A2475" s="61">
        <v>37776</v>
      </c>
      <c r="B2475" s="38" t="s">
        <v>18840</v>
      </c>
      <c r="C2475" s="61" t="s">
        <v>4025</v>
      </c>
      <c r="D2475" s="61" t="s">
        <v>4027</v>
      </c>
      <c r="E2475" s="61" t="s">
        <v>29772</v>
      </c>
      <c r="F2475" s="292"/>
    </row>
    <row r="2476" spans="1:6" ht="105">
      <c r="A2476" s="61">
        <v>37775</v>
      </c>
      <c r="B2476" s="38" t="s">
        <v>18841</v>
      </c>
      <c r="C2476" s="61" t="s">
        <v>4025</v>
      </c>
      <c r="D2476" s="61" t="s">
        <v>4027</v>
      </c>
      <c r="E2476" s="61" t="s">
        <v>29773</v>
      </c>
      <c r="F2476" s="293"/>
    </row>
    <row r="2477" spans="1:6" ht="105">
      <c r="A2477" s="61">
        <v>36491</v>
      </c>
      <c r="B2477" s="38" t="s">
        <v>18842</v>
      </c>
      <c r="C2477" s="61" t="s">
        <v>4025</v>
      </c>
      <c r="D2477" s="61" t="s">
        <v>4027</v>
      </c>
      <c r="E2477" s="61" t="s">
        <v>29774</v>
      </c>
      <c r="F2477" s="292"/>
    </row>
    <row r="2478" spans="1:6" ht="105">
      <c r="A2478" s="61">
        <v>10712</v>
      </c>
      <c r="B2478" s="38" t="s">
        <v>18843</v>
      </c>
      <c r="C2478" s="61" t="s">
        <v>4025</v>
      </c>
      <c r="D2478" s="61" t="s">
        <v>4027</v>
      </c>
      <c r="E2478" s="61" t="s">
        <v>29775</v>
      </c>
      <c r="F2478" s="293"/>
    </row>
    <row r="2479" spans="1:6" ht="105">
      <c r="A2479" s="61">
        <v>3363</v>
      </c>
      <c r="B2479" s="38" t="s">
        <v>18844</v>
      </c>
      <c r="C2479" s="61" t="s">
        <v>4025</v>
      </c>
      <c r="D2479" s="61" t="s">
        <v>4027</v>
      </c>
      <c r="E2479" s="61" t="s">
        <v>29776</v>
      </c>
      <c r="F2479" s="292"/>
    </row>
    <row r="2480" spans="1:6" ht="105">
      <c r="A2480" s="61">
        <v>3365</v>
      </c>
      <c r="B2480" s="38" t="s">
        <v>18845</v>
      </c>
      <c r="C2480" s="61" t="s">
        <v>4025</v>
      </c>
      <c r="D2480" s="61" t="s">
        <v>4027</v>
      </c>
      <c r="E2480" s="61" t="s">
        <v>29777</v>
      </c>
      <c r="F2480" s="293"/>
    </row>
    <row r="2481" spans="1:6" ht="30">
      <c r="A2481" s="61">
        <v>7569</v>
      </c>
      <c r="B2481" s="38" t="s">
        <v>18846</v>
      </c>
      <c r="C2481" s="61" t="s">
        <v>4025</v>
      </c>
      <c r="D2481" s="61" t="s">
        <v>2472</v>
      </c>
      <c r="E2481" s="61" t="s">
        <v>22406</v>
      </c>
      <c r="F2481" s="292"/>
    </row>
    <row r="2482" spans="1:6" ht="30">
      <c r="A2482" s="61">
        <v>34349</v>
      </c>
      <c r="B2482" s="38" t="s">
        <v>18847</v>
      </c>
      <c r="C2482" s="61" t="s">
        <v>4025</v>
      </c>
      <c r="D2482" s="61" t="s">
        <v>2472</v>
      </c>
      <c r="E2482" s="61" t="s">
        <v>23678</v>
      </c>
      <c r="F2482" s="293"/>
    </row>
    <row r="2483" spans="1:6" ht="60">
      <c r="A2483" s="61">
        <v>11991</v>
      </c>
      <c r="B2483" s="38" t="s">
        <v>18848</v>
      </c>
      <c r="C2483" s="61" t="s">
        <v>4025</v>
      </c>
      <c r="D2483" s="61" t="s">
        <v>2472</v>
      </c>
      <c r="E2483" s="61" t="s">
        <v>26853</v>
      </c>
      <c r="F2483" s="292"/>
    </row>
    <row r="2484" spans="1:6" ht="30">
      <c r="A2484" s="61">
        <v>20062</v>
      </c>
      <c r="B2484" s="38" t="s">
        <v>18849</v>
      </c>
      <c r="C2484" s="61" t="s">
        <v>4025</v>
      </c>
      <c r="D2484" s="61" t="s">
        <v>4027</v>
      </c>
      <c r="E2484" s="61" t="s">
        <v>24937</v>
      </c>
      <c r="F2484" s="293"/>
    </row>
    <row r="2485" spans="1:6" ht="60">
      <c r="A2485" s="61">
        <v>11029</v>
      </c>
      <c r="B2485" s="38" t="s">
        <v>18850</v>
      </c>
      <c r="C2485" s="61" t="s">
        <v>4041</v>
      </c>
      <c r="D2485" s="61" t="s">
        <v>2472</v>
      </c>
      <c r="E2485" s="61" t="s">
        <v>7744</v>
      </c>
      <c r="F2485" s="292"/>
    </row>
    <row r="2486" spans="1:6" ht="60">
      <c r="A2486" s="61">
        <v>4316</v>
      </c>
      <c r="B2486" s="38" t="s">
        <v>18851</v>
      </c>
      <c r="C2486" s="61" t="s">
        <v>4025</v>
      </c>
      <c r="D2486" s="61" t="s">
        <v>2472</v>
      </c>
      <c r="E2486" s="61" t="s">
        <v>13816</v>
      </c>
      <c r="F2486" s="293"/>
    </row>
    <row r="2487" spans="1:6" ht="60">
      <c r="A2487" s="61">
        <v>4313</v>
      </c>
      <c r="B2487" s="38" t="s">
        <v>18852</v>
      </c>
      <c r="C2487" s="61" t="s">
        <v>4041</v>
      </c>
      <c r="D2487" s="61" t="s">
        <v>2472</v>
      </c>
      <c r="E2487" s="61" t="s">
        <v>12048</v>
      </c>
      <c r="F2487" s="292"/>
    </row>
    <row r="2488" spans="1:6" ht="60">
      <c r="A2488" s="61">
        <v>4317</v>
      </c>
      <c r="B2488" s="38" t="s">
        <v>18853</v>
      </c>
      <c r="C2488" s="61" t="s">
        <v>4025</v>
      </c>
      <c r="D2488" s="61" t="s">
        <v>2472</v>
      </c>
      <c r="E2488" s="61" t="s">
        <v>13705</v>
      </c>
      <c r="F2488" s="293"/>
    </row>
    <row r="2489" spans="1:6" ht="60">
      <c r="A2489" s="61">
        <v>4314</v>
      </c>
      <c r="B2489" s="38" t="s">
        <v>18854</v>
      </c>
      <c r="C2489" s="61" t="s">
        <v>4041</v>
      </c>
      <c r="D2489" s="61" t="s">
        <v>2472</v>
      </c>
      <c r="E2489" s="61" t="s">
        <v>13668</v>
      </c>
      <c r="F2489" s="292"/>
    </row>
    <row r="2490" spans="1:6">
      <c r="A2490" s="61">
        <v>10561</v>
      </c>
      <c r="B2490" s="38" t="s">
        <v>18855</v>
      </c>
      <c r="C2490" s="61" t="s">
        <v>4030</v>
      </c>
      <c r="D2490" s="61" t="s">
        <v>2472</v>
      </c>
      <c r="E2490" s="61" t="s">
        <v>13208</v>
      </c>
      <c r="F2490" s="293"/>
    </row>
    <row r="2491" spans="1:6" ht="75">
      <c r="A2491" s="61">
        <v>10921</v>
      </c>
      <c r="B2491" s="38" t="s">
        <v>18856</v>
      </c>
      <c r="C2491" s="61" t="s">
        <v>4025</v>
      </c>
      <c r="D2491" s="61" t="s">
        <v>4027</v>
      </c>
      <c r="E2491" s="61" t="s">
        <v>29778</v>
      </c>
      <c r="F2491" s="292"/>
    </row>
    <row r="2492" spans="1:6" ht="75">
      <c r="A2492" s="61">
        <v>10922</v>
      </c>
      <c r="B2492" s="38" t="s">
        <v>18857</v>
      </c>
      <c r="C2492" s="61" t="s">
        <v>4025</v>
      </c>
      <c r="D2492" s="61" t="s">
        <v>4027</v>
      </c>
      <c r="E2492" s="61" t="s">
        <v>29779</v>
      </c>
      <c r="F2492" s="293"/>
    </row>
    <row r="2493" spans="1:6" ht="45">
      <c r="A2493" s="61">
        <v>10923</v>
      </c>
      <c r="B2493" s="38" t="s">
        <v>18858</v>
      </c>
      <c r="C2493" s="61" t="s">
        <v>4025</v>
      </c>
      <c r="D2493" s="61" t="s">
        <v>4027</v>
      </c>
      <c r="E2493" s="61" t="s">
        <v>29780</v>
      </c>
      <c r="F2493" s="292"/>
    </row>
    <row r="2494" spans="1:6" ht="45">
      <c r="A2494" s="61">
        <v>10924</v>
      </c>
      <c r="B2494" s="38" t="s">
        <v>18859</v>
      </c>
      <c r="C2494" s="61" t="s">
        <v>4025</v>
      </c>
      <c r="D2494" s="61" t="s">
        <v>4027</v>
      </c>
      <c r="E2494" s="61" t="s">
        <v>29781</v>
      </c>
      <c r="F2494" s="293"/>
    </row>
    <row r="2495" spans="1:6" ht="60">
      <c r="A2495" s="61">
        <v>37772</v>
      </c>
      <c r="B2495" s="38" t="s">
        <v>18860</v>
      </c>
      <c r="C2495" s="61" t="s">
        <v>4025</v>
      </c>
      <c r="D2495" s="61" t="s">
        <v>4027</v>
      </c>
      <c r="E2495" s="61" t="s">
        <v>25102</v>
      </c>
      <c r="F2495" s="292"/>
    </row>
    <row r="2496" spans="1:6" ht="90">
      <c r="A2496" s="61">
        <v>37771</v>
      </c>
      <c r="B2496" s="38" t="s">
        <v>18861</v>
      </c>
      <c r="C2496" s="61" t="s">
        <v>4025</v>
      </c>
      <c r="D2496" s="61" t="s">
        <v>4027</v>
      </c>
      <c r="E2496" s="61" t="s">
        <v>25103</v>
      </c>
      <c r="F2496" s="293"/>
    </row>
    <row r="2497" spans="1:6" ht="30">
      <c r="A2497" s="61">
        <v>12770</v>
      </c>
      <c r="B2497" s="38" t="s">
        <v>18862</v>
      </c>
      <c r="C2497" s="61" t="s">
        <v>4025</v>
      </c>
      <c r="D2497" s="61" t="s">
        <v>4027</v>
      </c>
      <c r="E2497" s="61" t="s">
        <v>29782</v>
      </c>
      <c r="F2497" s="292"/>
    </row>
    <row r="2498" spans="1:6" ht="30">
      <c r="A2498" s="61">
        <v>12772</v>
      </c>
      <c r="B2498" s="38" t="s">
        <v>18863</v>
      </c>
      <c r="C2498" s="61" t="s">
        <v>4025</v>
      </c>
      <c r="D2498" s="61" t="s">
        <v>4027</v>
      </c>
      <c r="E2498" s="61" t="s">
        <v>29783</v>
      </c>
      <c r="F2498" s="293"/>
    </row>
    <row r="2499" spans="1:6" ht="30">
      <c r="A2499" s="61">
        <v>12768</v>
      </c>
      <c r="B2499" s="38" t="s">
        <v>18864</v>
      </c>
      <c r="C2499" s="61" t="s">
        <v>4025</v>
      </c>
      <c r="D2499" s="61" t="s">
        <v>4027</v>
      </c>
      <c r="E2499" s="61" t="s">
        <v>29784</v>
      </c>
      <c r="F2499" s="292"/>
    </row>
    <row r="2500" spans="1:6" ht="30">
      <c r="A2500" s="61">
        <v>12775</v>
      </c>
      <c r="B2500" s="38" t="s">
        <v>18865</v>
      </c>
      <c r="C2500" s="61" t="s">
        <v>4025</v>
      </c>
      <c r="D2500" s="61" t="s">
        <v>4027</v>
      </c>
      <c r="E2500" s="61" t="s">
        <v>29785</v>
      </c>
      <c r="F2500" s="293"/>
    </row>
    <row r="2501" spans="1:6" ht="30">
      <c r="A2501" s="61">
        <v>12769</v>
      </c>
      <c r="B2501" s="38" t="s">
        <v>18866</v>
      </c>
      <c r="C2501" s="61" t="s">
        <v>4025</v>
      </c>
      <c r="D2501" s="61" t="s">
        <v>4027</v>
      </c>
      <c r="E2501" s="61" t="s">
        <v>29786</v>
      </c>
      <c r="F2501" s="292"/>
    </row>
    <row r="2502" spans="1:6" ht="30">
      <c r="A2502" s="61">
        <v>12773</v>
      </c>
      <c r="B2502" s="38" t="s">
        <v>18867</v>
      </c>
      <c r="C2502" s="61" t="s">
        <v>4025</v>
      </c>
      <c r="D2502" s="61" t="s">
        <v>4027</v>
      </c>
      <c r="E2502" s="61" t="s">
        <v>29787</v>
      </c>
      <c r="F2502" s="293"/>
    </row>
    <row r="2503" spans="1:6" ht="30">
      <c r="A2503" s="61">
        <v>12774</v>
      </c>
      <c r="B2503" s="38" t="s">
        <v>18868</v>
      </c>
      <c r="C2503" s="61" t="s">
        <v>4025</v>
      </c>
      <c r="D2503" s="61" t="s">
        <v>4027</v>
      </c>
      <c r="E2503" s="61" t="s">
        <v>29788</v>
      </c>
      <c r="F2503" s="292"/>
    </row>
    <row r="2504" spans="1:6" ht="30">
      <c r="A2504" s="61">
        <v>12776</v>
      </c>
      <c r="B2504" s="38" t="s">
        <v>18869</v>
      </c>
      <c r="C2504" s="61" t="s">
        <v>4025</v>
      </c>
      <c r="D2504" s="61" t="s">
        <v>4027</v>
      </c>
      <c r="E2504" s="61" t="s">
        <v>29789</v>
      </c>
      <c r="F2504" s="293"/>
    </row>
    <row r="2505" spans="1:6" ht="30">
      <c r="A2505" s="61">
        <v>12777</v>
      </c>
      <c r="B2505" s="38" t="s">
        <v>18870</v>
      </c>
      <c r="C2505" s="61" t="s">
        <v>4025</v>
      </c>
      <c r="D2505" s="61" t="s">
        <v>4027</v>
      </c>
      <c r="E2505" s="61" t="s">
        <v>29790</v>
      </c>
      <c r="F2505" s="292"/>
    </row>
    <row r="2506" spans="1:6" ht="45">
      <c r="A2506" s="61">
        <v>3391</v>
      </c>
      <c r="B2506" s="38" t="s">
        <v>18871</v>
      </c>
      <c r="C2506" s="61" t="s">
        <v>4025</v>
      </c>
      <c r="D2506" s="61" t="s">
        <v>2472</v>
      </c>
      <c r="E2506" s="61" t="s">
        <v>25007</v>
      </c>
      <c r="F2506" s="293"/>
    </row>
    <row r="2507" spans="1:6" ht="45">
      <c r="A2507" s="61">
        <v>3389</v>
      </c>
      <c r="B2507" s="38" t="s">
        <v>18872</v>
      </c>
      <c r="C2507" s="61" t="s">
        <v>4025</v>
      </c>
      <c r="D2507" s="61" t="s">
        <v>4024</v>
      </c>
      <c r="E2507" s="61" t="s">
        <v>23555</v>
      </c>
      <c r="F2507" s="292"/>
    </row>
    <row r="2508" spans="1:6" ht="45">
      <c r="A2508" s="61">
        <v>3390</v>
      </c>
      <c r="B2508" s="38" t="s">
        <v>18873</v>
      </c>
      <c r="C2508" s="61" t="s">
        <v>4025</v>
      </c>
      <c r="D2508" s="61" t="s">
        <v>2472</v>
      </c>
      <c r="E2508" s="61" t="s">
        <v>24670</v>
      </c>
      <c r="F2508" s="293"/>
    </row>
    <row r="2509" spans="1:6">
      <c r="A2509" s="61">
        <v>12873</v>
      </c>
      <c r="B2509" s="38" t="s">
        <v>18874</v>
      </c>
      <c r="C2509" s="61" t="s">
        <v>4023</v>
      </c>
      <c r="D2509" s="61" t="s">
        <v>2472</v>
      </c>
      <c r="E2509" s="61" t="s">
        <v>11121</v>
      </c>
      <c r="F2509" s="292"/>
    </row>
    <row r="2510" spans="1:6">
      <c r="A2510" s="61">
        <v>41076</v>
      </c>
      <c r="B2510" s="38" t="s">
        <v>18875</v>
      </c>
      <c r="C2510" s="61" t="s">
        <v>4034</v>
      </c>
      <c r="D2510" s="61" t="s">
        <v>2472</v>
      </c>
      <c r="E2510" s="61" t="s">
        <v>29791</v>
      </c>
      <c r="F2510" s="293"/>
    </row>
    <row r="2511" spans="1:6" ht="30">
      <c r="A2511" s="61">
        <v>140</v>
      </c>
      <c r="B2511" s="38" t="s">
        <v>18876</v>
      </c>
      <c r="C2511" s="61" t="s">
        <v>4030</v>
      </c>
      <c r="D2511" s="61" t="s">
        <v>2472</v>
      </c>
      <c r="E2511" s="61" t="s">
        <v>7844</v>
      </c>
      <c r="F2511" s="292"/>
    </row>
    <row r="2512" spans="1:6" ht="45">
      <c r="A2512" s="61">
        <v>151</v>
      </c>
      <c r="B2512" s="38" t="s">
        <v>18877</v>
      </c>
      <c r="C2512" s="61" t="s">
        <v>4031</v>
      </c>
      <c r="D2512" s="61" t="s">
        <v>2472</v>
      </c>
      <c r="E2512" s="61" t="s">
        <v>23711</v>
      </c>
      <c r="F2512" s="293"/>
    </row>
    <row r="2513" spans="1:6">
      <c r="A2513" s="61">
        <v>7340</v>
      </c>
      <c r="B2513" s="38" t="s">
        <v>18878</v>
      </c>
      <c r="C2513" s="61" t="s">
        <v>4031</v>
      </c>
      <c r="D2513" s="61" t="s">
        <v>2472</v>
      </c>
      <c r="E2513" s="61" t="s">
        <v>21303</v>
      </c>
      <c r="F2513" s="292"/>
    </row>
    <row r="2514" spans="1:6" ht="30">
      <c r="A2514" s="61">
        <v>2701</v>
      </c>
      <c r="B2514" s="38" t="s">
        <v>18879</v>
      </c>
      <c r="C2514" s="61" t="s">
        <v>4023</v>
      </c>
      <c r="D2514" s="61" t="s">
        <v>2472</v>
      </c>
      <c r="E2514" s="61" t="s">
        <v>27435</v>
      </c>
      <c r="F2514" s="293"/>
    </row>
    <row r="2515" spans="1:6" ht="30">
      <c r="A2515" s="61">
        <v>40929</v>
      </c>
      <c r="B2515" s="38" t="s">
        <v>18880</v>
      </c>
      <c r="C2515" s="61" t="s">
        <v>4034</v>
      </c>
      <c r="D2515" s="61" t="s">
        <v>2472</v>
      </c>
      <c r="E2515" s="61" t="s">
        <v>29792</v>
      </c>
      <c r="F2515" s="292"/>
    </row>
    <row r="2516" spans="1:6" ht="30">
      <c r="A2516" s="61">
        <v>38114</v>
      </c>
      <c r="B2516" s="38" t="s">
        <v>18881</v>
      </c>
      <c r="C2516" s="61" t="s">
        <v>4025</v>
      </c>
      <c r="D2516" s="61" t="s">
        <v>2472</v>
      </c>
      <c r="E2516" s="61" t="s">
        <v>24362</v>
      </c>
      <c r="F2516" s="293"/>
    </row>
    <row r="2517" spans="1:6" ht="45">
      <c r="A2517" s="61">
        <v>38064</v>
      </c>
      <c r="B2517" s="38" t="s">
        <v>18882</v>
      </c>
      <c r="C2517" s="61" t="s">
        <v>4025</v>
      </c>
      <c r="D2517" s="61" t="s">
        <v>2472</v>
      </c>
      <c r="E2517" s="61" t="s">
        <v>23874</v>
      </c>
      <c r="F2517" s="292"/>
    </row>
    <row r="2518" spans="1:6" ht="30">
      <c r="A2518" s="61">
        <v>38115</v>
      </c>
      <c r="B2518" s="38" t="s">
        <v>18883</v>
      </c>
      <c r="C2518" s="61" t="s">
        <v>4025</v>
      </c>
      <c r="D2518" s="61" t="s">
        <v>2472</v>
      </c>
      <c r="E2518" s="61" t="s">
        <v>22412</v>
      </c>
      <c r="F2518" s="293"/>
    </row>
    <row r="2519" spans="1:6" ht="45">
      <c r="A2519" s="61">
        <v>38065</v>
      </c>
      <c r="B2519" s="38" t="s">
        <v>18884</v>
      </c>
      <c r="C2519" s="61" t="s">
        <v>4025</v>
      </c>
      <c r="D2519" s="61" t="s">
        <v>2472</v>
      </c>
      <c r="E2519" s="61" t="s">
        <v>18273</v>
      </c>
      <c r="F2519" s="292"/>
    </row>
    <row r="2520" spans="1:6" ht="45">
      <c r="A2520" s="61">
        <v>38078</v>
      </c>
      <c r="B2520" s="38" t="s">
        <v>18885</v>
      </c>
      <c r="C2520" s="61" t="s">
        <v>4025</v>
      </c>
      <c r="D2520" s="61" t="s">
        <v>2472</v>
      </c>
      <c r="E2520" s="61" t="s">
        <v>11018</v>
      </c>
      <c r="F2520" s="293"/>
    </row>
    <row r="2521" spans="1:6" ht="30">
      <c r="A2521" s="61">
        <v>38113</v>
      </c>
      <c r="B2521" s="38" t="s">
        <v>18886</v>
      </c>
      <c r="C2521" s="61" t="s">
        <v>4025</v>
      </c>
      <c r="D2521" s="61" t="s">
        <v>2472</v>
      </c>
      <c r="E2521" s="61" t="s">
        <v>27572</v>
      </c>
      <c r="F2521" s="292"/>
    </row>
    <row r="2522" spans="1:6" ht="45">
      <c r="A2522" s="61">
        <v>38063</v>
      </c>
      <c r="B2522" s="38" t="s">
        <v>18887</v>
      </c>
      <c r="C2522" s="61" t="s">
        <v>4025</v>
      </c>
      <c r="D2522" s="61" t="s">
        <v>2472</v>
      </c>
      <c r="E2522" s="61" t="s">
        <v>8147</v>
      </c>
      <c r="F2522" s="293"/>
    </row>
    <row r="2523" spans="1:6" ht="60">
      <c r="A2523" s="61">
        <v>38080</v>
      </c>
      <c r="B2523" s="38" t="s">
        <v>18888</v>
      </c>
      <c r="C2523" s="61" t="s">
        <v>4025</v>
      </c>
      <c r="D2523" s="61" t="s">
        <v>2472</v>
      </c>
      <c r="E2523" s="61" t="s">
        <v>13760</v>
      </c>
      <c r="F2523" s="292"/>
    </row>
    <row r="2524" spans="1:6" ht="60">
      <c r="A2524" s="61">
        <v>38069</v>
      </c>
      <c r="B2524" s="38" t="s">
        <v>18889</v>
      </c>
      <c r="C2524" s="61" t="s">
        <v>4025</v>
      </c>
      <c r="D2524" s="61" t="s">
        <v>2472</v>
      </c>
      <c r="E2524" s="61" t="s">
        <v>11676</v>
      </c>
      <c r="F2524" s="293"/>
    </row>
    <row r="2525" spans="1:6" ht="45">
      <c r="A2525" s="61">
        <v>38077</v>
      </c>
      <c r="B2525" s="38" t="s">
        <v>18890</v>
      </c>
      <c r="C2525" s="61" t="s">
        <v>4025</v>
      </c>
      <c r="D2525" s="61" t="s">
        <v>2472</v>
      </c>
      <c r="E2525" s="61" t="s">
        <v>22332</v>
      </c>
      <c r="F2525" s="292"/>
    </row>
    <row r="2526" spans="1:6" ht="60">
      <c r="A2526" s="61">
        <v>38073</v>
      </c>
      <c r="B2526" s="38" t="s">
        <v>18891</v>
      </c>
      <c r="C2526" s="61" t="s">
        <v>4025</v>
      </c>
      <c r="D2526" s="61" t="s">
        <v>2472</v>
      </c>
      <c r="E2526" s="61" t="s">
        <v>13972</v>
      </c>
      <c r="F2526" s="293"/>
    </row>
    <row r="2527" spans="1:6" ht="30">
      <c r="A2527" s="61">
        <v>38112</v>
      </c>
      <c r="B2527" s="38" t="s">
        <v>18892</v>
      </c>
      <c r="C2527" s="61" t="s">
        <v>4025</v>
      </c>
      <c r="D2527" s="61" t="s">
        <v>2472</v>
      </c>
      <c r="E2527" s="61" t="s">
        <v>10038</v>
      </c>
      <c r="F2527" s="292"/>
    </row>
    <row r="2528" spans="1:6" ht="45">
      <c r="A2528" s="61">
        <v>38062</v>
      </c>
      <c r="B2528" s="38" t="s">
        <v>18894</v>
      </c>
      <c r="C2528" s="61" t="s">
        <v>4025</v>
      </c>
      <c r="D2528" s="61" t="s">
        <v>2472</v>
      </c>
      <c r="E2528" s="61" t="s">
        <v>24765</v>
      </c>
      <c r="F2528" s="293"/>
    </row>
    <row r="2529" spans="1:6" ht="45">
      <c r="A2529" s="61">
        <v>12128</v>
      </c>
      <c r="B2529" s="38" t="s">
        <v>18895</v>
      </c>
      <c r="C2529" s="61" t="s">
        <v>4025</v>
      </c>
      <c r="D2529" s="61" t="s">
        <v>2472</v>
      </c>
      <c r="E2529" s="61" t="s">
        <v>10232</v>
      </c>
      <c r="F2529" s="292"/>
    </row>
    <row r="2530" spans="1:6" ht="45">
      <c r="A2530" s="61">
        <v>12129</v>
      </c>
      <c r="B2530" s="38" t="s">
        <v>18896</v>
      </c>
      <c r="C2530" s="61" t="s">
        <v>4025</v>
      </c>
      <c r="D2530" s="61" t="s">
        <v>2472</v>
      </c>
      <c r="E2530" s="61" t="s">
        <v>13898</v>
      </c>
      <c r="F2530" s="293"/>
    </row>
    <row r="2531" spans="1:6" ht="60">
      <c r="A2531" s="61">
        <v>38081</v>
      </c>
      <c r="B2531" s="38" t="s">
        <v>18897</v>
      </c>
      <c r="C2531" s="61" t="s">
        <v>4025</v>
      </c>
      <c r="D2531" s="61" t="s">
        <v>2472</v>
      </c>
      <c r="E2531" s="61" t="s">
        <v>10626</v>
      </c>
      <c r="F2531" s="292"/>
    </row>
    <row r="2532" spans="1:6" ht="60">
      <c r="A2532" s="61">
        <v>38070</v>
      </c>
      <c r="B2532" s="38" t="s">
        <v>18898</v>
      </c>
      <c r="C2532" s="61" t="s">
        <v>4025</v>
      </c>
      <c r="D2532" s="61" t="s">
        <v>2472</v>
      </c>
      <c r="E2532" s="61" t="s">
        <v>7997</v>
      </c>
      <c r="F2532" s="293"/>
    </row>
    <row r="2533" spans="1:6" ht="60">
      <c r="A2533" s="61">
        <v>38074</v>
      </c>
      <c r="B2533" s="38" t="s">
        <v>18899</v>
      </c>
      <c r="C2533" s="61" t="s">
        <v>4025</v>
      </c>
      <c r="D2533" s="61" t="s">
        <v>2472</v>
      </c>
      <c r="E2533" s="61" t="s">
        <v>25215</v>
      </c>
      <c r="F2533" s="292"/>
    </row>
    <row r="2534" spans="1:6" ht="60">
      <c r="A2534" s="61">
        <v>38079</v>
      </c>
      <c r="B2534" s="38" t="s">
        <v>18900</v>
      </c>
      <c r="C2534" s="61" t="s">
        <v>4025</v>
      </c>
      <c r="D2534" s="61" t="s">
        <v>2472</v>
      </c>
      <c r="E2534" s="61" t="s">
        <v>10109</v>
      </c>
      <c r="F2534" s="293"/>
    </row>
    <row r="2535" spans="1:6" ht="60">
      <c r="A2535" s="61">
        <v>38072</v>
      </c>
      <c r="B2535" s="38" t="s">
        <v>18901</v>
      </c>
      <c r="C2535" s="61" t="s">
        <v>4025</v>
      </c>
      <c r="D2535" s="61" t="s">
        <v>2472</v>
      </c>
      <c r="E2535" s="61" t="s">
        <v>24932</v>
      </c>
      <c r="F2535" s="292"/>
    </row>
    <row r="2536" spans="1:6" ht="45">
      <c r="A2536" s="61">
        <v>38068</v>
      </c>
      <c r="B2536" s="38" t="s">
        <v>18902</v>
      </c>
      <c r="C2536" s="61" t="s">
        <v>4025</v>
      </c>
      <c r="D2536" s="61" t="s">
        <v>2472</v>
      </c>
      <c r="E2536" s="61" t="s">
        <v>26528</v>
      </c>
      <c r="F2536" s="293"/>
    </row>
    <row r="2537" spans="1:6" ht="45">
      <c r="A2537" s="61">
        <v>38071</v>
      </c>
      <c r="B2537" s="38" t="s">
        <v>18903</v>
      </c>
      <c r="C2537" s="61" t="s">
        <v>4025</v>
      </c>
      <c r="D2537" s="61" t="s">
        <v>2472</v>
      </c>
      <c r="E2537" s="61" t="s">
        <v>22014</v>
      </c>
      <c r="F2537" s="292"/>
    </row>
    <row r="2538" spans="1:6" ht="60">
      <c r="A2538" s="61">
        <v>38412</v>
      </c>
      <c r="B2538" s="38" t="s">
        <v>18904</v>
      </c>
      <c r="C2538" s="61" t="s">
        <v>4025</v>
      </c>
      <c r="D2538" s="61" t="s">
        <v>4024</v>
      </c>
      <c r="E2538" s="61" t="s">
        <v>29793</v>
      </c>
      <c r="F2538" s="293"/>
    </row>
    <row r="2539" spans="1:6" ht="45">
      <c r="A2539" s="61">
        <v>3405</v>
      </c>
      <c r="B2539" s="38" t="s">
        <v>18905</v>
      </c>
      <c r="C2539" s="61" t="s">
        <v>4025</v>
      </c>
      <c r="D2539" s="61" t="s">
        <v>2472</v>
      </c>
      <c r="E2539" s="61" t="s">
        <v>29794</v>
      </c>
      <c r="F2539" s="292"/>
    </row>
    <row r="2540" spans="1:6" ht="30">
      <c r="A2540" s="61">
        <v>3394</v>
      </c>
      <c r="B2540" s="38" t="s">
        <v>18906</v>
      </c>
      <c r="C2540" s="61" t="s">
        <v>4025</v>
      </c>
      <c r="D2540" s="61" t="s">
        <v>2472</v>
      </c>
      <c r="E2540" s="61" t="s">
        <v>29795</v>
      </c>
      <c r="F2540" s="293"/>
    </row>
    <row r="2541" spans="1:6" ht="30">
      <c r="A2541" s="61">
        <v>3393</v>
      </c>
      <c r="B2541" s="38" t="s">
        <v>18907</v>
      </c>
      <c r="C2541" s="61" t="s">
        <v>4025</v>
      </c>
      <c r="D2541" s="61" t="s">
        <v>2472</v>
      </c>
      <c r="E2541" s="61" t="s">
        <v>29796</v>
      </c>
      <c r="F2541" s="292"/>
    </row>
    <row r="2542" spans="1:6" ht="30">
      <c r="A2542" s="61">
        <v>3406</v>
      </c>
      <c r="B2542" s="38" t="s">
        <v>18908</v>
      </c>
      <c r="C2542" s="61" t="s">
        <v>4025</v>
      </c>
      <c r="D2542" s="61" t="s">
        <v>4024</v>
      </c>
      <c r="E2542" s="61" t="s">
        <v>21667</v>
      </c>
      <c r="F2542" s="293"/>
    </row>
    <row r="2543" spans="1:6" ht="30">
      <c r="A2543" s="61">
        <v>3395</v>
      </c>
      <c r="B2543" s="38" t="s">
        <v>18909</v>
      </c>
      <c r="C2543" s="61" t="s">
        <v>4025</v>
      </c>
      <c r="D2543" s="61" t="s">
        <v>2472</v>
      </c>
      <c r="E2543" s="61" t="s">
        <v>24406</v>
      </c>
      <c r="F2543" s="292"/>
    </row>
    <row r="2544" spans="1:6" ht="45">
      <c r="A2544" s="61">
        <v>3398</v>
      </c>
      <c r="B2544" s="38" t="s">
        <v>18910</v>
      </c>
      <c r="C2544" s="61" t="s">
        <v>4025</v>
      </c>
      <c r="D2544" s="61" t="s">
        <v>2472</v>
      </c>
      <c r="E2544" s="61" t="s">
        <v>22129</v>
      </c>
      <c r="F2544" s="293"/>
    </row>
    <row r="2545" spans="1:6" ht="60">
      <c r="A2545" s="61">
        <v>34379</v>
      </c>
      <c r="B2545" s="38" t="s">
        <v>18911</v>
      </c>
      <c r="C2545" s="61" t="s">
        <v>4025</v>
      </c>
      <c r="D2545" s="61" t="s">
        <v>4027</v>
      </c>
      <c r="E2545" s="61" t="s">
        <v>29797</v>
      </c>
      <c r="F2545" s="292"/>
    </row>
    <row r="2546" spans="1:6" ht="60">
      <c r="A2546" s="61">
        <v>34378</v>
      </c>
      <c r="B2546" s="38" t="s">
        <v>18912</v>
      </c>
      <c r="C2546" s="61" t="s">
        <v>4025</v>
      </c>
      <c r="D2546" s="61" t="s">
        <v>4027</v>
      </c>
      <c r="E2546" s="61" t="s">
        <v>29295</v>
      </c>
      <c r="F2546" s="293"/>
    </row>
    <row r="2547" spans="1:6" ht="60">
      <c r="A2547" s="61">
        <v>34377</v>
      </c>
      <c r="B2547" s="38" t="s">
        <v>18913</v>
      </c>
      <c r="C2547" s="61" t="s">
        <v>4025</v>
      </c>
      <c r="D2547" s="61" t="s">
        <v>4027</v>
      </c>
      <c r="E2547" s="61" t="s">
        <v>29798</v>
      </c>
      <c r="F2547" s="292"/>
    </row>
    <row r="2548" spans="1:6" ht="45">
      <c r="A2548" s="61">
        <v>581</v>
      </c>
      <c r="B2548" s="38" t="s">
        <v>18914</v>
      </c>
      <c r="C2548" s="61" t="s">
        <v>4026</v>
      </c>
      <c r="D2548" s="61" t="s">
        <v>4027</v>
      </c>
      <c r="E2548" s="61" t="s">
        <v>29799</v>
      </c>
      <c r="F2548" s="293"/>
    </row>
    <row r="2549" spans="1:6" ht="105">
      <c r="A2549" s="61">
        <v>40662</v>
      </c>
      <c r="B2549" s="38" t="s">
        <v>18915</v>
      </c>
      <c r="C2549" s="61" t="s">
        <v>4025</v>
      </c>
      <c r="D2549" s="61" t="s">
        <v>4027</v>
      </c>
      <c r="E2549" s="61" t="s">
        <v>29800</v>
      </c>
      <c r="F2549" s="292"/>
    </row>
    <row r="2550" spans="1:6" ht="105">
      <c r="A2550" s="61">
        <v>3437</v>
      </c>
      <c r="B2550" s="38" t="s">
        <v>18916</v>
      </c>
      <c r="C2550" s="61" t="s">
        <v>4026</v>
      </c>
      <c r="D2550" s="61" t="s">
        <v>4027</v>
      </c>
      <c r="E2550" s="61" t="s">
        <v>29801</v>
      </c>
      <c r="F2550" s="293"/>
    </row>
    <row r="2551" spans="1:6" ht="45">
      <c r="A2551" s="61">
        <v>11183</v>
      </c>
      <c r="B2551" s="38" t="s">
        <v>18917</v>
      </c>
      <c r="C2551" s="61" t="s">
        <v>4025</v>
      </c>
      <c r="D2551" s="61" t="s">
        <v>4027</v>
      </c>
      <c r="E2551" s="61" t="s">
        <v>29802</v>
      </c>
      <c r="F2551" s="292"/>
    </row>
    <row r="2552" spans="1:6" ht="45">
      <c r="A2552" s="61">
        <v>11190</v>
      </c>
      <c r="B2552" s="38" t="s">
        <v>18918</v>
      </c>
      <c r="C2552" s="61" t="s">
        <v>4025</v>
      </c>
      <c r="D2552" s="61" t="s">
        <v>4027</v>
      </c>
      <c r="E2552" s="61" t="s">
        <v>29714</v>
      </c>
      <c r="F2552" s="293"/>
    </row>
    <row r="2553" spans="1:6" ht="45">
      <c r="A2553" s="61">
        <v>616</v>
      </c>
      <c r="B2553" s="38" t="s">
        <v>18919</v>
      </c>
      <c r="C2553" s="61" t="s">
        <v>4025</v>
      </c>
      <c r="D2553" s="61" t="s">
        <v>4027</v>
      </c>
      <c r="E2553" s="61" t="s">
        <v>29803</v>
      </c>
      <c r="F2553" s="292"/>
    </row>
    <row r="2554" spans="1:6" ht="45">
      <c r="A2554" s="61">
        <v>615</v>
      </c>
      <c r="B2554" s="38" t="s">
        <v>18919</v>
      </c>
      <c r="C2554" s="61" t="s">
        <v>4026</v>
      </c>
      <c r="D2554" s="61" t="s">
        <v>4027</v>
      </c>
      <c r="E2554" s="61" t="s">
        <v>29804</v>
      </c>
      <c r="F2554" s="293"/>
    </row>
    <row r="2555" spans="1:6" ht="45">
      <c r="A2555" s="61">
        <v>11231</v>
      </c>
      <c r="B2555" s="38" t="s">
        <v>18920</v>
      </c>
      <c r="C2555" s="61" t="s">
        <v>4026</v>
      </c>
      <c r="D2555" s="61" t="s">
        <v>4027</v>
      </c>
      <c r="E2555" s="61" t="s">
        <v>29805</v>
      </c>
      <c r="F2555" s="292"/>
    </row>
    <row r="2556" spans="1:6" ht="45">
      <c r="A2556" s="61">
        <v>11192</v>
      </c>
      <c r="B2556" s="38" t="s">
        <v>18920</v>
      </c>
      <c r="C2556" s="61" t="s">
        <v>4025</v>
      </c>
      <c r="D2556" s="61" t="s">
        <v>4027</v>
      </c>
      <c r="E2556" s="61" t="s">
        <v>29806</v>
      </c>
      <c r="F2556" s="293"/>
    </row>
    <row r="2557" spans="1:6" ht="120">
      <c r="A2557" s="61">
        <v>3428</v>
      </c>
      <c r="B2557" s="38" t="s">
        <v>18921</v>
      </c>
      <c r="C2557" s="61" t="s">
        <v>4026</v>
      </c>
      <c r="D2557" s="61" t="s">
        <v>4027</v>
      </c>
      <c r="E2557" s="61" t="s">
        <v>29807</v>
      </c>
      <c r="F2557" s="292"/>
    </row>
    <row r="2558" spans="1:6" ht="120">
      <c r="A2558" s="61">
        <v>3429</v>
      </c>
      <c r="B2558" s="38" t="s">
        <v>18922</v>
      </c>
      <c r="C2558" s="61" t="s">
        <v>4026</v>
      </c>
      <c r="D2558" s="61" t="s">
        <v>4027</v>
      </c>
      <c r="E2558" s="61" t="s">
        <v>29808</v>
      </c>
      <c r="F2558" s="293"/>
    </row>
    <row r="2559" spans="1:6" ht="90">
      <c r="A2559" s="61">
        <v>34371</v>
      </c>
      <c r="B2559" s="38" t="s">
        <v>18923</v>
      </c>
      <c r="C2559" s="61" t="s">
        <v>4025</v>
      </c>
      <c r="D2559" s="61" t="s">
        <v>4027</v>
      </c>
      <c r="E2559" s="61" t="s">
        <v>29809</v>
      </c>
      <c r="F2559" s="292"/>
    </row>
    <row r="2560" spans="1:6" ht="90">
      <c r="A2560" s="61">
        <v>34370</v>
      </c>
      <c r="B2560" s="38" t="s">
        <v>18924</v>
      </c>
      <c r="C2560" s="61" t="s">
        <v>4025</v>
      </c>
      <c r="D2560" s="61" t="s">
        <v>4027</v>
      </c>
      <c r="E2560" s="61" t="s">
        <v>29810</v>
      </c>
      <c r="F2560" s="293"/>
    </row>
    <row r="2561" spans="1:6" ht="90">
      <c r="A2561" s="61">
        <v>34372</v>
      </c>
      <c r="B2561" s="38" t="s">
        <v>18925</v>
      </c>
      <c r="C2561" s="61" t="s">
        <v>4025</v>
      </c>
      <c r="D2561" s="61" t="s">
        <v>4027</v>
      </c>
      <c r="E2561" s="61" t="s">
        <v>29811</v>
      </c>
      <c r="F2561" s="292"/>
    </row>
    <row r="2562" spans="1:6" ht="90">
      <c r="A2562" s="61">
        <v>34373</v>
      </c>
      <c r="B2562" s="38" t="s">
        <v>18926</v>
      </c>
      <c r="C2562" s="61" t="s">
        <v>4025</v>
      </c>
      <c r="D2562" s="61" t="s">
        <v>4027</v>
      </c>
      <c r="E2562" s="61" t="s">
        <v>29812</v>
      </c>
      <c r="F2562" s="293"/>
    </row>
    <row r="2563" spans="1:6" ht="75">
      <c r="A2563" s="61">
        <v>36896</v>
      </c>
      <c r="B2563" s="38" t="s">
        <v>18927</v>
      </c>
      <c r="C2563" s="61" t="s">
        <v>4025</v>
      </c>
      <c r="D2563" s="61" t="s">
        <v>4027</v>
      </c>
      <c r="E2563" s="61" t="s">
        <v>29813</v>
      </c>
      <c r="F2563" s="292"/>
    </row>
    <row r="2564" spans="1:6" ht="75">
      <c r="A2564" s="61">
        <v>34367</v>
      </c>
      <c r="B2564" s="38" t="s">
        <v>18928</v>
      </c>
      <c r="C2564" s="61" t="s">
        <v>4025</v>
      </c>
      <c r="D2564" s="61" t="s">
        <v>4027</v>
      </c>
      <c r="E2564" s="61" t="s">
        <v>29814</v>
      </c>
      <c r="F2564" s="293"/>
    </row>
    <row r="2565" spans="1:6" ht="75">
      <c r="A2565" s="61">
        <v>36897</v>
      </c>
      <c r="B2565" s="38" t="s">
        <v>18929</v>
      </c>
      <c r="C2565" s="61" t="s">
        <v>4025</v>
      </c>
      <c r="D2565" s="61" t="s">
        <v>4027</v>
      </c>
      <c r="E2565" s="61" t="s">
        <v>25213</v>
      </c>
      <c r="F2565" s="292"/>
    </row>
    <row r="2566" spans="1:6" ht="75">
      <c r="A2566" s="61">
        <v>36884</v>
      </c>
      <c r="B2566" s="38" t="s">
        <v>18929</v>
      </c>
      <c r="C2566" s="61" t="s">
        <v>4026</v>
      </c>
      <c r="D2566" s="61" t="s">
        <v>4027</v>
      </c>
      <c r="E2566" s="61" t="s">
        <v>29815</v>
      </c>
      <c r="F2566" s="293"/>
    </row>
    <row r="2567" spans="1:6" ht="60">
      <c r="A2567" s="61">
        <v>597</v>
      </c>
      <c r="B2567" s="38" t="s">
        <v>18930</v>
      </c>
      <c r="C2567" s="61" t="s">
        <v>4026</v>
      </c>
      <c r="D2567" s="61" t="s">
        <v>4027</v>
      </c>
      <c r="E2567" s="61" t="s">
        <v>29816</v>
      </c>
      <c r="F2567" s="292"/>
    </row>
    <row r="2568" spans="1:6" ht="75">
      <c r="A2568" s="61">
        <v>34369</v>
      </c>
      <c r="B2568" s="38" t="s">
        <v>18931</v>
      </c>
      <c r="C2568" s="61" t="s">
        <v>4025</v>
      </c>
      <c r="D2568" s="61" t="s">
        <v>4027</v>
      </c>
      <c r="E2568" s="61" t="s">
        <v>29817</v>
      </c>
      <c r="F2568" s="293"/>
    </row>
    <row r="2569" spans="1:6" ht="75">
      <c r="A2569" s="61">
        <v>34362</v>
      </c>
      <c r="B2569" s="38" t="s">
        <v>18932</v>
      </c>
      <c r="C2569" s="61" t="s">
        <v>4025</v>
      </c>
      <c r="D2569" s="61" t="s">
        <v>4027</v>
      </c>
      <c r="E2569" s="61" t="s">
        <v>29818</v>
      </c>
      <c r="F2569" s="292"/>
    </row>
    <row r="2570" spans="1:6" ht="75">
      <c r="A2570" s="61">
        <v>34363</v>
      </c>
      <c r="B2570" s="38" t="s">
        <v>18933</v>
      </c>
      <c r="C2570" s="61" t="s">
        <v>4025</v>
      </c>
      <c r="D2570" s="61" t="s">
        <v>4027</v>
      </c>
      <c r="E2570" s="61" t="s">
        <v>29819</v>
      </c>
      <c r="F2570" s="293"/>
    </row>
    <row r="2571" spans="1:6" ht="75">
      <c r="A2571" s="61">
        <v>34364</v>
      </c>
      <c r="B2571" s="38" t="s">
        <v>18934</v>
      </c>
      <c r="C2571" s="61" t="s">
        <v>4025</v>
      </c>
      <c r="D2571" s="61" t="s">
        <v>4027</v>
      </c>
      <c r="E2571" s="61" t="s">
        <v>29820</v>
      </c>
      <c r="F2571" s="292"/>
    </row>
    <row r="2572" spans="1:6" ht="75">
      <c r="A2572" s="61">
        <v>34365</v>
      </c>
      <c r="B2572" s="38" t="s">
        <v>18935</v>
      </c>
      <c r="C2572" s="61" t="s">
        <v>4025</v>
      </c>
      <c r="D2572" s="61" t="s">
        <v>4027</v>
      </c>
      <c r="E2572" s="61" t="s">
        <v>29821</v>
      </c>
      <c r="F2572" s="293"/>
    </row>
    <row r="2573" spans="1:6" ht="75">
      <c r="A2573" s="61">
        <v>11199</v>
      </c>
      <c r="B2573" s="38" t="s">
        <v>18936</v>
      </c>
      <c r="C2573" s="61" t="s">
        <v>4025</v>
      </c>
      <c r="D2573" s="61" t="s">
        <v>4027</v>
      </c>
      <c r="E2573" s="61" t="s">
        <v>29822</v>
      </c>
      <c r="F2573" s="292"/>
    </row>
    <row r="2574" spans="1:6" ht="75">
      <c r="A2574" s="61">
        <v>34801</v>
      </c>
      <c r="B2574" s="38" t="s">
        <v>18937</v>
      </c>
      <c r="C2574" s="61" t="s">
        <v>4025</v>
      </c>
      <c r="D2574" s="61" t="s">
        <v>4027</v>
      </c>
      <c r="E2574" s="61" t="s">
        <v>29823</v>
      </c>
      <c r="F2574" s="293"/>
    </row>
    <row r="2575" spans="1:6" ht="75">
      <c r="A2575" s="61">
        <v>34799</v>
      </c>
      <c r="B2575" s="38" t="s">
        <v>18938</v>
      </c>
      <c r="C2575" s="61" t="s">
        <v>4025</v>
      </c>
      <c r="D2575" s="61" t="s">
        <v>4027</v>
      </c>
      <c r="E2575" s="61" t="s">
        <v>29824</v>
      </c>
      <c r="F2575" s="292"/>
    </row>
    <row r="2576" spans="1:6" ht="75">
      <c r="A2576" s="61">
        <v>622</v>
      </c>
      <c r="B2576" s="38" t="s">
        <v>18939</v>
      </c>
      <c r="C2576" s="61" t="s">
        <v>4025</v>
      </c>
      <c r="D2576" s="61" t="s">
        <v>4027</v>
      </c>
      <c r="E2576" s="61" t="s">
        <v>25413</v>
      </c>
      <c r="F2576" s="293"/>
    </row>
    <row r="2577" spans="1:6" ht="75">
      <c r="A2577" s="61">
        <v>34805</v>
      </c>
      <c r="B2577" s="38" t="s">
        <v>18940</v>
      </c>
      <c r="C2577" s="61" t="s">
        <v>4026</v>
      </c>
      <c r="D2577" s="61" t="s">
        <v>4027</v>
      </c>
      <c r="E2577" s="61" t="s">
        <v>29825</v>
      </c>
      <c r="F2577" s="292"/>
    </row>
    <row r="2578" spans="1:6" ht="75">
      <c r="A2578" s="61">
        <v>34803</v>
      </c>
      <c r="B2578" s="38" t="s">
        <v>18941</v>
      </c>
      <c r="C2578" s="61" t="s">
        <v>4025</v>
      </c>
      <c r="D2578" s="61" t="s">
        <v>4027</v>
      </c>
      <c r="E2578" s="61" t="s">
        <v>29826</v>
      </c>
      <c r="F2578" s="293"/>
    </row>
    <row r="2579" spans="1:6" ht="75">
      <c r="A2579" s="61">
        <v>606</v>
      </c>
      <c r="B2579" s="38" t="s">
        <v>18942</v>
      </c>
      <c r="C2579" s="61" t="s">
        <v>4026</v>
      </c>
      <c r="D2579" s="61" t="s">
        <v>4027</v>
      </c>
      <c r="E2579" s="61" t="s">
        <v>29827</v>
      </c>
      <c r="F2579" s="292"/>
    </row>
    <row r="2580" spans="1:6" ht="75">
      <c r="A2580" s="61">
        <v>11227</v>
      </c>
      <c r="B2580" s="38" t="s">
        <v>18943</v>
      </c>
      <c r="C2580" s="61" t="s">
        <v>4025</v>
      </c>
      <c r="D2580" s="61" t="s">
        <v>4027</v>
      </c>
      <c r="E2580" s="61" t="s">
        <v>29828</v>
      </c>
      <c r="F2580" s="293"/>
    </row>
    <row r="2581" spans="1:6" ht="75">
      <c r="A2581" s="61">
        <v>11193</v>
      </c>
      <c r="B2581" s="38" t="s">
        <v>18944</v>
      </c>
      <c r="C2581" s="61" t="s">
        <v>4026</v>
      </c>
      <c r="D2581" s="61" t="s">
        <v>4027</v>
      </c>
      <c r="E2581" s="61" t="s">
        <v>29829</v>
      </c>
      <c r="F2581" s="292"/>
    </row>
    <row r="2582" spans="1:6" ht="60">
      <c r="A2582" s="61">
        <v>11194</v>
      </c>
      <c r="B2582" s="38" t="s">
        <v>18945</v>
      </c>
      <c r="C2582" s="61" t="s">
        <v>4026</v>
      </c>
      <c r="D2582" s="61" t="s">
        <v>4027</v>
      </c>
      <c r="E2582" s="61" t="s">
        <v>29830</v>
      </c>
      <c r="F2582" s="293"/>
    </row>
    <row r="2583" spans="1:6" ht="75">
      <c r="A2583" s="61">
        <v>605</v>
      </c>
      <c r="B2583" s="38" t="s">
        <v>18946</v>
      </c>
      <c r="C2583" s="61" t="s">
        <v>4026</v>
      </c>
      <c r="D2583" s="61" t="s">
        <v>4027</v>
      </c>
      <c r="E2583" s="61" t="s">
        <v>29831</v>
      </c>
      <c r="F2583" s="292"/>
    </row>
    <row r="2584" spans="1:6" ht="75">
      <c r="A2584" s="61">
        <v>11197</v>
      </c>
      <c r="B2584" s="38" t="s">
        <v>18947</v>
      </c>
      <c r="C2584" s="61" t="s">
        <v>4025</v>
      </c>
      <c r="D2584" s="61" t="s">
        <v>4027</v>
      </c>
      <c r="E2584" s="61" t="s">
        <v>29832</v>
      </c>
      <c r="F2584" s="293"/>
    </row>
    <row r="2585" spans="1:6" ht="120">
      <c r="A2585" s="61">
        <v>40659</v>
      </c>
      <c r="B2585" s="38" t="s">
        <v>18948</v>
      </c>
      <c r="C2585" s="61" t="s">
        <v>4026</v>
      </c>
      <c r="D2585" s="61" t="s">
        <v>4027</v>
      </c>
      <c r="E2585" s="61" t="s">
        <v>29833</v>
      </c>
      <c r="F2585" s="292"/>
    </row>
    <row r="2586" spans="1:6" ht="120">
      <c r="A2586" s="61">
        <v>40660</v>
      </c>
      <c r="B2586" s="38" t="s">
        <v>18949</v>
      </c>
      <c r="C2586" s="61" t="s">
        <v>4026</v>
      </c>
      <c r="D2586" s="61" t="s">
        <v>4027</v>
      </c>
      <c r="E2586" s="61" t="s">
        <v>29834</v>
      </c>
      <c r="F2586" s="293"/>
    </row>
    <row r="2587" spans="1:6" ht="120">
      <c r="A2587" s="61">
        <v>40661</v>
      </c>
      <c r="B2587" s="38" t="s">
        <v>18950</v>
      </c>
      <c r="C2587" s="61" t="s">
        <v>4026</v>
      </c>
      <c r="D2587" s="61" t="s">
        <v>4027</v>
      </c>
      <c r="E2587" s="61" t="s">
        <v>29835</v>
      </c>
      <c r="F2587" s="292"/>
    </row>
    <row r="2588" spans="1:6" ht="120">
      <c r="A2588" s="61">
        <v>3421</v>
      </c>
      <c r="B2588" s="38" t="s">
        <v>18951</v>
      </c>
      <c r="C2588" s="61" t="s">
        <v>4026</v>
      </c>
      <c r="D2588" s="61" t="s">
        <v>4027</v>
      </c>
      <c r="E2588" s="61" t="s">
        <v>29836</v>
      </c>
      <c r="F2588" s="293"/>
    </row>
    <row r="2589" spans="1:6" ht="45">
      <c r="A2589" s="61">
        <v>599</v>
      </c>
      <c r="B2589" s="38" t="s">
        <v>18952</v>
      </c>
      <c r="C2589" s="61" t="s">
        <v>4026</v>
      </c>
      <c r="D2589" s="61" t="s">
        <v>4027</v>
      </c>
      <c r="E2589" s="61" t="s">
        <v>29837</v>
      </c>
      <c r="F2589" s="292"/>
    </row>
    <row r="2590" spans="1:6" ht="45">
      <c r="A2590" s="61">
        <v>34380</v>
      </c>
      <c r="B2590" s="38" t="s">
        <v>18953</v>
      </c>
      <c r="C2590" s="61" t="s">
        <v>4025</v>
      </c>
      <c r="D2590" s="61" t="s">
        <v>4027</v>
      </c>
      <c r="E2590" s="61" t="s">
        <v>29838</v>
      </c>
      <c r="F2590" s="293"/>
    </row>
    <row r="2591" spans="1:6" ht="45">
      <c r="A2591" s="61">
        <v>34381</v>
      </c>
      <c r="B2591" s="38" t="s">
        <v>18954</v>
      </c>
      <c r="C2591" s="61" t="s">
        <v>4025</v>
      </c>
      <c r="D2591" s="61" t="s">
        <v>4027</v>
      </c>
      <c r="E2591" s="61" t="s">
        <v>29839</v>
      </c>
      <c r="F2591" s="292"/>
    </row>
    <row r="2592" spans="1:6" ht="45">
      <c r="A2592" s="61">
        <v>601</v>
      </c>
      <c r="B2592" s="38" t="s">
        <v>18954</v>
      </c>
      <c r="C2592" s="61" t="s">
        <v>4026</v>
      </c>
      <c r="D2592" s="61" t="s">
        <v>4027</v>
      </c>
      <c r="E2592" s="61" t="s">
        <v>29840</v>
      </c>
      <c r="F2592" s="293"/>
    </row>
    <row r="2593" spans="1:6" ht="105">
      <c r="A2593" s="61">
        <v>3423</v>
      </c>
      <c r="B2593" s="38" t="s">
        <v>18955</v>
      </c>
      <c r="C2593" s="61" t="s">
        <v>4026</v>
      </c>
      <c r="D2593" s="61" t="s">
        <v>4027</v>
      </c>
      <c r="E2593" s="61" t="s">
        <v>29841</v>
      </c>
      <c r="F2593" s="292"/>
    </row>
    <row r="2594" spans="1:6" ht="60">
      <c r="A2594" s="61">
        <v>34797</v>
      </c>
      <c r="B2594" s="38" t="s">
        <v>18956</v>
      </c>
      <c r="C2594" s="61" t="s">
        <v>4025</v>
      </c>
      <c r="D2594" s="61" t="s">
        <v>4027</v>
      </c>
      <c r="E2594" s="61" t="s">
        <v>24404</v>
      </c>
      <c r="F2594" s="293"/>
    </row>
    <row r="2595" spans="1:6" ht="60">
      <c r="A2595" s="61">
        <v>624</v>
      </c>
      <c r="B2595" s="38" t="s">
        <v>18957</v>
      </c>
      <c r="C2595" s="61" t="s">
        <v>4026</v>
      </c>
      <c r="D2595" s="61" t="s">
        <v>4027</v>
      </c>
      <c r="E2595" s="61" t="s">
        <v>29842</v>
      </c>
      <c r="F2595" s="292"/>
    </row>
    <row r="2596" spans="1:6" ht="60">
      <c r="A2596" s="61">
        <v>623</v>
      </c>
      <c r="B2596" s="38" t="s">
        <v>18958</v>
      </c>
      <c r="C2596" s="61" t="s">
        <v>4026</v>
      </c>
      <c r="D2596" s="61" t="s">
        <v>4027</v>
      </c>
      <c r="E2596" s="61" t="s">
        <v>29843</v>
      </c>
      <c r="F2596" s="293"/>
    </row>
    <row r="2597" spans="1:6">
      <c r="A2597" s="61">
        <v>25964</v>
      </c>
      <c r="B2597" s="38" t="s">
        <v>18959</v>
      </c>
      <c r="C2597" s="61" t="s">
        <v>4023</v>
      </c>
      <c r="D2597" s="61" t="s">
        <v>2472</v>
      </c>
      <c r="E2597" s="61" t="s">
        <v>20408</v>
      </c>
      <c r="F2597" s="292"/>
    </row>
    <row r="2598" spans="1:6">
      <c r="A2598" s="61">
        <v>41077</v>
      </c>
      <c r="B2598" s="38" t="s">
        <v>18960</v>
      </c>
      <c r="C2598" s="61" t="s">
        <v>4034</v>
      </c>
      <c r="D2598" s="61" t="s">
        <v>2472</v>
      </c>
      <c r="E2598" s="61" t="s">
        <v>29844</v>
      </c>
      <c r="F2598" s="293"/>
    </row>
    <row r="2599" spans="1:6" ht="30">
      <c r="A2599" s="61">
        <v>20159</v>
      </c>
      <c r="B2599" s="38" t="s">
        <v>18961</v>
      </c>
      <c r="C2599" s="61" t="s">
        <v>4025</v>
      </c>
      <c r="D2599" s="61" t="s">
        <v>2472</v>
      </c>
      <c r="E2599" s="61" t="s">
        <v>29845</v>
      </c>
      <c r="F2599" s="292"/>
    </row>
    <row r="2600" spans="1:6" ht="30">
      <c r="A2600" s="61">
        <v>37963</v>
      </c>
      <c r="B2600" s="38" t="s">
        <v>18962</v>
      </c>
      <c r="C2600" s="61" t="s">
        <v>4025</v>
      </c>
      <c r="D2600" s="61" t="s">
        <v>2472</v>
      </c>
      <c r="E2600" s="61" t="s">
        <v>14875</v>
      </c>
      <c r="F2600" s="293"/>
    </row>
    <row r="2601" spans="1:6" ht="30">
      <c r="A2601" s="61">
        <v>37964</v>
      </c>
      <c r="B2601" s="38" t="s">
        <v>18963</v>
      </c>
      <c r="C2601" s="61" t="s">
        <v>4025</v>
      </c>
      <c r="D2601" s="61" t="s">
        <v>2472</v>
      </c>
      <c r="E2601" s="61" t="s">
        <v>8691</v>
      </c>
      <c r="F2601" s="292"/>
    </row>
    <row r="2602" spans="1:6" ht="30">
      <c r="A2602" s="61">
        <v>37965</v>
      </c>
      <c r="B2602" s="38" t="s">
        <v>18964</v>
      </c>
      <c r="C2602" s="61" t="s">
        <v>4025</v>
      </c>
      <c r="D2602" s="61" t="s">
        <v>2472</v>
      </c>
      <c r="E2602" s="61" t="s">
        <v>12539</v>
      </c>
      <c r="F2602" s="293"/>
    </row>
    <row r="2603" spans="1:6" ht="30">
      <c r="A2603" s="61">
        <v>37966</v>
      </c>
      <c r="B2603" s="38" t="s">
        <v>18965</v>
      </c>
      <c r="C2603" s="61" t="s">
        <v>4025</v>
      </c>
      <c r="D2603" s="61" t="s">
        <v>2472</v>
      </c>
      <c r="E2603" s="61" t="s">
        <v>13886</v>
      </c>
      <c r="F2603" s="292"/>
    </row>
    <row r="2604" spans="1:6" ht="30">
      <c r="A2604" s="61">
        <v>37967</v>
      </c>
      <c r="B2604" s="38" t="s">
        <v>18966</v>
      </c>
      <c r="C2604" s="61" t="s">
        <v>4025</v>
      </c>
      <c r="D2604" s="61" t="s">
        <v>2472</v>
      </c>
      <c r="E2604" s="61" t="s">
        <v>29846</v>
      </c>
      <c r="F2604" s="293"/>
    </row>
    <row r="2605" spans="1:6" ht="30">
      <c r="A2605" s="61">
        <v>37968</v>
      </c>
      <c r="B2605" s="38" t="s">
        <v>18967</v>
      </c>
      <c r="C2605" s="61" t="s">
        <v>4025</v>
      </c>
      <c r="D2605" s="61" t="s">
        <v>2472</v>
      </c>
      <c r="E2605" s="61" t="s">
        <v>29847</v>
      </c>
      <c r="F2605" s="292"/>
    </row>
    <row r="2606" spans="1:6" ht="30">
      <c r="A2606" s="61">
        <v>37969</v>
      </c>
      <c r="B2606" s="38" t="s">
        <v>18968</v>
      </c>
      <c r="C2606" s="61" t="s">
        <v>4025</v>
      </c>
      <c r="D2606" s="61" t="s">
        <v>2472</v>
      </c>
      <c r="E2606" s="61" t="s">
        <v>29848</v>
      </c>
      <c r="F2606" s="293"/>
    </row>
    <row r="2607" spans="1:6" ht="30">
      <c r="A2607" s="61">
        <v>37970</v>
      </c>
      <c r="B2607" s="38" t="s">
        <v>18969</v>
      </c>
      <c r="C2607" s="61" t="s">
        <v>4025</v>
      </c>
      <c r="D2607" s="61" t="s">
        <v>2472</v>
      </c>
      <c r="E2607" s="61" t="s">
        <v>29849</v>
      </c>
      <c r="F2607" s="292"/>
    </row>
    <row r="2608" spans="1:6" ht="30">
      <c r="A2608" s="61">
        <v>21118</v>
      </c>
      <c r="B2608" s="38" t="s">
        <v>18970</v>
      </c>
      <c r="C2608" s="61" t="s">
        <v>4025</v>
      </c>
      <c r="D2608" s="61" t="s">
        <v>4024</v>
      </c>
      <c r="E2608" s="61" t="s">
        <v>12106</v>
      </c>
      <c r="F2608" s="293"/>
    </row>
    <row r="2609" spans="1:6" ht="30">
      <c r="A2609" s="61">
        <v>37956</v>
      </c>
      <c r="B2609" s="38" t="s">
        <v>18971</v>
      </c>
      <c r="C2609" s="61" t="s">
        <v>4025</v>
      </c>
      <c r="D2609" s="61" t="s">
        <v>2472</v>
      </c>
      <c r="E2609" s="61" t="s">
        <v>8371</v>
      </c>
      <c r="F2609" s="292"/>
    </row>
    <row r="2610" spans="1:6" ht="30">
      <c r="A2610" s="61">
        <v>37957</v>
      </c>
      <c r="B2610" s="38" t="s">
        <v>18972</v>
      </c>
      <c r="C2610" s="61" t="s">
        <v>4025</v>
      </c>
      <c r="D2610" s="61" t="s">
        <v>2472</v>
      </c>
      <c r="E2610" s="61" t="s">
        <v>8103</v>
      </c>
      <c r="F2610" s="293"/>
    </row>
    <row r="2611" spans="1:6" ht="30">
      <c r="A2611" s="61">
        <v>37958</v>
      </c>
      <c r="B2611" s="38" t="s">
        <v>18973</v>
      </c>
      <c r="C2611" s="61" t="s">
        <v>4025</v>
      </c>
      <c r="D2611" s="61" t="s">
        <v>2472</v>
      </c>
      <c r="E2611" s="61" t="s">
        <v>13886</v>
      </c>
      <c r="F2611" s="292"/>
    </row>
    <row r="2612" spans="1:6" ht="30">
      <c r="A2612" s="61">
        <v>37959</v>
      </c>
      <c r="B2612" s="38" t="s">
        <v>18974</v>
      </c>
      <c r="C2612" s="61" t="s">
        <v>4025</v>
      </c>
      <c r="D2612" s="61" t="s">
        <v>2472</v>
      </c>
      <c r="E2612" s="61" t="s">
        <v>29846</v>
      </c>
      <c r="F2612" s="293"/>
    </row>
    <row r="2613" spans="1:6" ht="30">
      <c r="A2613" s="61">
        <v>37960</v>
      </c>
      <c r="B2613" s="38" t="s">
        <v>18975</v>
      </c>
      <c r="C2613" s="61" t="s">
        <v>4025</v>
      </c>
      <c r="D2613" s="61" t="s">
        <v>2472</v>
      </c>
      <c r="E2613" s="61" t="s">
        <v>29850</v>
      </c>
      <c r="F2613" s="292"/>
    </row>
    <row r="2614" spans="1:6" ht="30">
      <c r="A2614" s="61">
        <v>37961</v>
      </c>
      <c r="B2614" s="38" t="s">
        <v>18976</v>
      </c>
      <c r="C2614" s="61" t="s">
        <v>4025</v>
      </c>
      <c r="D2614" s="61" t="s">
        <v>2472</v>
      </c>
      <c r="E2614" s="61" t="s">
        <v>24746</v>
      </c>
      <c r="F2614" s="293"/>
    </row>
    <row r="2615" spans="1:6" ht="30">
      <c r="A2615" s="61">
        <v>37962</v>
      </c>
      <c r="B2615" s="38" t="s">
        <v>18977</v>
      </c>
      <c r="C2615" s="61" t="s">
        <v>4025</v>
      </c>
      <c r="D2615" s="61" t="s">
        <v>2472</v>
      </c>
      <c r="E2615" s="61" t="s">
        <v>29851</v>
      </c>
      <c r="F2615" s="292"/>
    </row>
    <row r="2616" spans="1:6" ht="45">
      <c r="A2616" s="61">
        <v>3533</v>
      </c>
      <c r="B2616" s="38" t="s">
        <v>18978</v>
      </c>
      <c r="C2616" s="61" t="s">
        <v>4025</v>
      </c>
      <c r="D2616" s="61" t="s">
        <v>2472</v>
      </c>
      <c r="E2616" s="61" t="s">
        <v>8554</v>
      </c>
      <c r="F2616" s="293"/>
    </row>
    <row r="2617" spans="1:6" ht="45">
      <c r="A2617" s="61">
        <v>3538</v>
      </c>
      <c r="B2617" s="38" t="s">
        <v>18979</v>
      </c>
      <c r="C2617" s="61" t="s">
        <v>4025</v>
      </c>
      <c r="D2617" s="61" t="s">
        <v>2472</v>
      </c>
      <c r="E2617" s="61" t="s">
        <v>8346</v>
      </c>
      <c r="F2617" s="292"/>
    </row>
    <row r="2618" spans="1:6" ht="45">
      <c r="A2618" s="61">
        <v>3497</v>
      </c>
      <c r="B2618" s="38" t="s">
        <v>18980</v>
      </c>
      <c r="C2618" s="61" t="s">
        <v>4025</v>
      </c>
      <c r="D2618" s="61" t="s">
        <v>2472</v>
      </c>
      <c r="E2618" s="61" t="s">
        <v>14467</v>
      </c>
      <c r="F2618" s="293"/>
    </row>
    <row r="2619" spans="1:6" ht="30">
      <c r="A2619" s="61">
        <v>3498</v>
      </c>
      <c r="B2619" s="38" t="s">
        <v>18981</v>
      </c>
      <c r="C2619" s="61" t="s">
        <v>4025</v>
      </c>
      <c r="D2619" s="61" t="s">
        <v>2472</v>
      </c>
      <c r="E2619" s="61" t="s">
        <v>12279</v>
      </c>
      <c r="F2619" s="292"/>
    </row>
    <row r="2620" spans="1:6" ht="30">
      <c r="A2620" s="61">
        <v>3496</v>
      </c>
      <c r="B2620" s="38" t="s">
        <v>18982</v>
      </c>
      <c r="C2620" s="61" t="s">
        <v>4025</v>
      </c>
      <c r="D2620" s="61" t="s">
        <v>2472</v>
      </c>
      <c r="E2620" s="61" t="s">
        <v>14105</v>
      </c>
      <c r="F2620" s="293"/>
    </row>
    <row r="2621" spans="1:6" ht="30">
      <c r="A2621" s="61">
        <v>38429</v>
      </c>
      <c r="B2621" s="38" t="s">
        <v>18983</v>
      </c>
      <c r="C2621" s="61" t="s">
        <v>4025</v>
      </c>
      <c r="D2621" s="61" t="s">
        <v>2472</v>
      </c>
      <c r="E2621" s="61" t="s">
        <v>10319</v>
      </c>
      <c r="F2621" s="292"/>
    </row>
    <row r="2622" spans="1:6" ht="30">
      <c r="A2622" s="61">
        <v>38431</v>
      </c>
      <c r="B2622" s="38" t="s">
        <v>18984</v>
      </c>
      <c r="C2622" s="61" t="s">
        <v>4025</v>
      </c>
      <c r="D2622" s="61" t="s">
        <v>2472</v>
      </c>
      <c r="E2622" s="61" t="s">
        <v>13723</v>
      </c>
      <c r="F2622" s="293"/>
    </row>
    <row r="2623" spans="1:6" ht="30">
      <c r="A2623" s="61">
        <v>38430</v>
      </c>
      <c r="B2623" s="38" t="s">
        <v>18985</v>
      </c>
      <c r="C2623" s="61" t="s">
        <v>4025</v>
      </c>
      <c r="D2623" s="61" t="s">
        <v>2472</v>
      </c>
      <c r="E2623" s="61" t="s">
        <v>10788</v>
      </c>
      <c r="F2623" s="292"/>
    </row>
    <row r="2624" spans="1:6" ht="30">
      <c r="A2624" s="61">
        <v>36348</v>
      </c>
      <c r="B2624" s="38" t="s">
        <v>18986</v>
      </c>
      <c r="C2624" s="61" t="s">
        <v>4025</v>
      </c>
      <c r="D2624" s="61" t="s">
        <v>4027</v>
      </c>
      <c r="E2624" s="61" t="s">
        <v>24539</v>
      </c>
      <c r="F2624" s="293"/>
    </row>
    <row r="2625" spans="1:6" ht="30">
      <c r="A2625" s="61">
        <v>36349</v>
      </c>
      <c r="B2625" s="38" t="s">
        <v>18987</v>
      </c>
      <c r="C2625" s="61" t="s">
        <v>4025</v>
      </c>
      <c r="D2625" s="61" t="s">
        <v>4027</v>
      </c>
      <c r="E2625" s="61" t="s">
        <v>8072</v>
      </c>
      <c r="F2625" s="292"/>
    </row>
    <row r="2626" spans="1:6" ht="30">
      <c r="A2626" s="61">
        <v>38433</v>
      </c>
      <c r="B2626" s="38" t="s">
        <v>18988</v>
      </c>
      <c r="C2626" s="61" t="s">
        <v>4025</v>
      </c>
      <c r="D2626" s="61" t="s">
        <v>4027</v>
      </c>
      <c r="E2626" s="61" t="s">
        <v>8756</v>
      </c>
      <c r="F2626" s="293"/>
    </row>
    <row r="2627" spans="1:6" ht="30">
      <c r="A2627" s="61">
        <v>38440</v>
      </c>
      <c r="B2627" s="38" t="s">
        <v>18989</v>
      </c>
      <c r="C2627" s="61" t="s">
        <v>4025</v>
      </c>
      <c r="D2627" s="61" t="s">
        <v>4027</v>
      </c>
      <c r="E2627" s="61" t="s">
        <v>29852</v>
      </c>
      <c r="F2627" s="292"/>
    </row>
    <row r="2628" spans="1:6" ht="30">
      <c r="A2628" s="61">
        <v>36359</v>
      </c>
      <c r="B2628" s="38" t="s">
        <v>18990</v>
      </c>
      <c r="C2628" s="61" t="s">
        <v>4025</v>
      </c>
      <c r="D2628" s="61" t="s">
        <v>4027</v>
      </c>
      <c r="E2628" s="61" t="s">
        <v>13812</v>
      </c>
      <c r="F2628" s="293"/>
    </row>
    <row r="2629" spans="1:6" ht="30">
      <c r="A2629" s="61">
        <v>36360</v>
      </c>
      <c r="B2629" s="38" t="s">
        <v>18991</v>
      </c>
      <c r="C2629" s="61" t="s">
        <v>4025</v>
      </c>
      <c r="D2629" s="61" t="s">
        <v>4027</v>
      </c>
      <c r="E2629" s="61" t="s">
        <v>12053</v>
      </c>
      <c r="F2629" s="292"/>
    </row>
    <row r="2630" spans="1:6" ht="30">
      <c r="A2630" s="61">
        <v>38434</v>
      </c>
      <c r="B2630" s="38" t="s">
        <v>18992</v>
      </c>
      <c r="C2630" s="61" t="s">
        <v>4025</v>
      </c>
      <c r="D2630" s="61" t="s">
        <v>4027</v>
      </c>
      <c r="E2630" s="61" t="s">
        <v>8348</v>
      </c>
      <c r="F2630" s="293"/>
    </row>
    <row r="2631" spans="1:6" ht="30">
      <c r="A2631" s="61">
        <v>38435</v>
      </c>
      <c r="B2631" s="38" t="s">
        <v>18993</v>
      </c>
      <c r="C2631" s="61" t="s">
        <v>4025</v>
      </c>
      <c r="D2631" s="61" t="s">
        <v>4027</v>
      </c>
      <c r="E2631" s="61" t="s">
        <v>22550</v>
      </c>
      <c r="F2631" s="292"/>
    </row>
    <row r="2632" spans="1:6" ht="30">
      <c r="A2632" s="61">
        <v>38436</v>
      </c>
      <c r="B2632" s="38" t="s">
        <v>18994</v>
      </c>
      <c r="C2632" s="61" t="s">
        <v>4025</v>
      </c>
      <c r="D2632" s="61" t="s">
        <v>4027</v>
      </c>
      <c r="E2632" s="61" t="s">
        <v>27626</v>
      </c>
      <c r="F2632" s="293"/>
    </row>
    <row r="2633" spans="1:6" ht="30">
      <c r="A2633" s="61">
        <v>38437</v>
      </c>
      <c r="B2633" s="38" t="s">
        <v>18995</v>
      </c>
      <c r="C2633" s="61" t="s">
        <v>4025</v>
      </c>
      <c r="D2633" s="61" t="s">
        <v>4027</v>
      </c>
      <c r="E2633" s="61" t="s">
        <v>23544</v>
      </c>
      <c r="F2633" s="292"/>
    </row>
    <row r="2634" spans="1:6" ht="30">
      <c r="A2634" s="61">
        <v>38438</v>
      </c>
      <c r="B2634" s="38" t="s">
        <v>18996</v>
      </c>
      <c r="C2634" s="61" t="s">
        <v>4025</v>
      </c>
      <c r="D2634" s="61" t="s">
        <v>4027</v>
      </c>
      <c r="E2634" s="61" t="s">
        <v>25529</v>
      </c>
      <c r="F2634" s="293"/>
    </row>
    <row r="2635" spans="1:6" ht="30">
      <c r="A2635" s="61">
        <v>38439</v>
      </c>
      <c r="B2635" s="38" t="s">
        <v>18997</v>
      </c>
      <c r="C2635" s="61" t="s">
        <v>4025</v>
      </c>
      <c r="D2635" s="61" t="s">
        <v>4027</v>
      </c>
      <c r="E2635" s="61" t="s">
        <v>14466</v>
      </c>
      <c r="F2635" s="292"/>
    </row>
    <row r="2636" spans="1:6" ht="45">
      <c r="A2636" s="61">
        <v>10836</v>
      </c>
      <c r="B2636" s="38" t="s">
        <v>18998</v>
      </c>
      <c r="C2636" s="61" t="s">
        <v>4025</v>
      </c>
      <c r="D2636" s="61" t="s">
        <v>2472</v>
      </c>
      <c r="E2636" s="61" t="s">
        <v>22171</v>
      </c>
      <c r="F2636" s="293"/>
    </row>
    <row r="2637" spans="1:6" ht="30">
      <c r="A2637" s="61">
        <v>20128</v>
      </c>
      <c r="B2637" s="38" t="s">
        <v>18999</v>
      </c>
      <c r="C2637" s="61" t="s">
        <v>4025</v>
      </c>
      <c r="D2637" s="61" t="s">
        <v>2472</v>
      </c>
      <c r="E2637" s="61" t="s">
        <v>24635</v>
      </c>
      <c r="F2637" s="292"/>
    </row>
    <row r="2638" spans="1:6" ht="30">
      <c r="A2638" s="61">
        <v>20131</v>
      </c>
      <c r="B2638" s="38" t="s">
        <v>19000</v>
      </c>
      <c r="C2638" s="61" t="s">
        <v>4025</v>
      </c>
      <c r="D2638" s="61" t="s">
        <v>2472</v>
      </c>
      <c r="E2638" s="61" t="s">
        <v>25288</v>
      </c>
      <c r="F2638" s="293"/>
    </row>
    <row r="2639" spans="1:6" ht="45">
      <c r="A2639" s="61">
        <v>3521</v>
      </c>
      <c r="B2639" s="38" t="s">
        <v>19001</v>
      </c>
      <c r="C2639" s="61" t="s">
        <v>4025</v>
      </c>
      <c r="D2639" s="61" t="s">
        <v>2472</v>
      </c>
      <c r="E2639" s="61" t="s">
        <v>13776</v>
      </c>
      <c r="F2639" s="292"/>
    </row>
    <row r="2640" spans="1:6" ht="45">
      <c r="A2640" s="61">
        <v>3531</v>
      </c>
      <c r="B2640" s="38" t="s">
        <v>19002</v>
      </c>
      <c r="C2640" s="61" t="s">
        <v>4025</v>
      </c>
      <c r="D2640" s="61" t="s">
        <v>2472</v>
      </c>
      <c r="E2640" s="61" t="s">
        <v>9032</v>
      </c>
      <c r="F2640" s="293"/>
    </row>
    <row r="2641" spans="1:6" ht="45">
      <c r="A2641" s="61">
        <v>3522</v>
      </c>
      <c r="B2641" s="38" t="s">
        <v>19003</v>
      </c>
      <c r="C2641" s="61" t="s">
        <v>4025</v>
      </c>
      <c r="D2641" s="61" t="s">
        <v>2472</v>
      </c>
      <c r="E2641" s="61" t="s">
        <v>7661</v>
      </c>
      <c r="F2641" s="292"/>
    </row>
    <row r="2642" spans="1:6" ht="45">
      <c r="A2642" s="61">
        <v>3527</v>
      </c>
      <c r="B2642" s="38" t="s">
        <v>19004</v>
      </c>
      <c r="C2642" s="61" t="s">
        <v>4025</v>
      </c>
      <c r="D2642" s="61" t="s">
        <v>2472</v>
      </c>
      <c r="E2642" s="61" t="s">
        <v>13970</v>
      </c>
      <c r="F2642" s="293"/>
    </row>
    <row r="2643" spans="1:6" ht="45">
      <c r="A2643" s="61">
        <v>10835</v>
      </c>
      <c r="B2643" s="38" t="s">
        <v>19005</v>
      </c>
      <c r="C2643" s="61" t="s">
        <v>4025</v>
      </c>
      <c r="D2643" s="61" t="s">
        <v>2472</v>
      </c>
      <c r="E2643" s="61" t="s">
        <v>12027</v>
      </c>
      <c r="F2643" s="292"/>
    </row>
    <row r="2644" spans="1:6" ht="30">
      <c r="A2644" s="61">
        <v>3475</v>
      </c>
      <c r="B2644" s="38" t="s">
        <v>19006</v>
      </c>
      <c r="C2644" s="61" t="s">
        <v>4025</v>
      </c>
      <c r="D2644" s="61" t="s">
        <v>2472</v>
      </c>
      <c r="E2644" s="61" t="s">
        <v>12036</v>
      </c>
      <c r="F2644" s="293"/>
    </row>
    <row r="2645" spans="1:6" ht="30">
      <c r="A2645" s="61">
        <v>3485</v>
      </c>
      <c r="B2645" s="38" t="s">
        <v>19007</v>
      </c>
      <c r="C2645" s="61" t="s">
        <v>4025</v>
      </c>
      <c r="D2645" s="61" t="s">
        <v>2472</v>
      </c>
      <c r="E2645" s="61" t="s">
        <v>13677</v>
      </c>
      <c r="F2645" s="292"/>
    </row>
    <row r="2646" spans="1:6" ht="30">
      <c r="A2646" s="61">
        <v>3534</v>
      </c>
      <c r="B2646" s="38" t="s">
        <v>19008</v>
      </c>
      <c r="C2646" s="61" t="s">
        <v>4025</v>
      </c>
      <c r="D2646" s="61" t="s">
        <v>2472</v>
      </c>
      <c r="E2646" s="61" t="s">
        <v>13727</v>
      </c>
      <c r="F2646" s="293"/>
    </row>
    <row r="2647" spans="1:6" ht="30">
      <c r="A2647" s="61">
        <v>3543</v>
      </c>
      <c r="B2647" s="38" t="s">
        <v>19009</v>
      </c>
      <c r="C2647" s="61" t="s">
        <v>4025</v>
      </c>
      <c r="D2647" s="61" t="s">
        <v>2472</v>
      </c>
      <c r="E2647" s="61" t="s">
        <v>13714</v>
      </c>
      <c r="F2647" s="292"/>
    </row>
    <row r="2648" spans="1:6" ht="30">
      <c r="A2648" s="61">
        <v>3482</v>
      </c>
      <c r="B2648" s="38" t="s">
        <v>19010</v>
      </c>
      <c r="C2648" s="61" t="s">
        <v>4025</v>
      </c>
      <c r="D2648" s="61" t="s">
        <v>2472</v>
      </c>
      <c r="E2648" s="61" t="s">
        <v>23680</v>
      </c>
      <c r="F2648" s="293"/>
    </row>
    <row r="2649" spans="1:6" ht="30">
      <c r="A2649" s="61">
        <v>3505</v>
      </c>
      <c r="B2649" s="38" t="s">
        <v>19011</v>
      </c>
      <c r="C2649" s="61" t="s">
        <v>4025</v>
      </c>
      <c r="D2649" s="61" t="s">
        <v>2472</v>
      </c>
      <c r="E2649" s="61" t="s">
        <v>8832</v>
      </c>
      <c r="F2649" s="292"/>
    </row>
    <row r="2650" spans="1:6" ht="30">
      <c r="A2650" s="61">
        <v>3516</v>
      </c>
      <c r="B2650" s="38" t="s">
        <v>19012</v>
      </c>
      <c r="C2650" s="61" t="s">
        <v>4025</v>
      </c>
      <c r="D2650" s="61" t="s">
        <v>2472</v>
      </c>
      <c r="E2650" s="61" t="s">
        <v>14098</v>
      </c>
      <c r="F2650" s="293"/>
    </row>
    <row r="2651" spans="1:6" ht="30">
      <c r="A2651" s="61">
        <v>3517</v>
      </c>
      <c r="B2651" s="38" t="s">
        <v>19013</v>
      </c>
      <c r="C2651" s="61" t="s">
        <v>4025</v>
      </c>
      <c r="D2651" s="61" t="s">
        <v>2472</v>
      </c>
      <c r="E2651" s="61" t="s">
        <v>13416</v>
      </c>
      <c r="F2651" s="292"/>
    </row>
    <row r="2652" spans="1:6" ht="45">
      <c r="A2652" s="61">
        <v>3515</v>
      </c>
      <c r="B2652" s="38" t="s">
        <v>19014</v>
      </c>
      <c r="C2652" s="61" t="s">
        <v>4025</v>
      </c>
      <c r="D2652" s="61" t="s">
        <v>2472</v>
      </c>
      <c r="E2652" s="61" t="s">
        <v>9795</v>
      </c>
      <c r="F2652" s="293"/>
    </row>
    <row r="2653" spans="1:6" ht="45">
      <c r="A2653" s="61">
        <v>20147</v>
      </c>
      <c r="B2653" s="38" t="s">
        <v>19015</v>
      </c>
      <c r="C2653" s="61" t="s">
        <v>4025</v>
      </c>
      <c r="D2653" s="61" t="s">
        <v>2472</v>
      </c>
      <c r="E2653" s="61" t="s">
        <v>7670</v>
      </c>
      <c r="F2653" s="292"/>
    </row>
    <row r="2654" spans="1:6" ht="45">
      <c r="A2654" s="61">
        <v>3524</v>
      </c>
      <c r="B2654" s="38" t="s">
        <v>19016</v>
      </c>
      <c r="C2654" s="61" t="s">
        <v>4025</v>
      </c>
      <c r="D2654" s="61" t="s">
        <v>2472</v>
      </c>
      <c r="E2654" s="61" t="s">
        <v>18893</v>
      </c>
      <c r="F2654" s="293"/>
    </row>
    <row r="2655" spans="1:6" ht="45">
      <c r="A2655" s="61">
        <v>3532</v>
      </c>
      <c r="B2655" s="38" t="s">
        <v>19017</v>
      </c>
      <c r="C2655" s="61" t="s">
        <v>4025</v>
      </c>
      <c r="D2655" s="61" t="s">
        <v>2472</v>
      </c>
      <c r="E2655" s="61" t="s">
        <v>10160</v>
      </c>
      <c r="F2655" s="292"/>
    </row>
    <row r="2656" spans="1:6" ht="30">
      <c r="A2656" s="61">
        <v>3528</v>
      </c>
      <c r="B2656" s="38" t="s">
        <v>19019</v>
      </c>
      <c r="C2656" s="61" t="s">
        <v>4025</v>
      </c>
      <c r="D2656" s="61" t="s">
        <v>2472</v>
      </c>
      <c r="E2656" s="61" t="s">
        <v>11480</v>
      </c>
      <c r="F2656" s="293"/>
    </row>
    <row r="2657" spans="1:6" ht="30">
      <c r="A2657" s="61">
        <v>37952</v>
      </c>
      <c r="B2657" s="38" t="s">
        <v>19020</v>
      </c>
      <c r="C2657" s="61" t="s">
        <v>4025</v>
      </c>
      <c r="D2657" s="61" t="s">
        <v>2472</v>
      </c>
      <c r="E2657" s="61" t="s">
        <v>22636</v>
      </c>
      <c r="F2657" s="292"/>
    </row>
    <row r="2658" spans="1:6" ht="30">
      <c r="A2658" s="61">
        <v>37951</v>
      </c>
      <c r="B2658" s="38" t="s">
        <v>19021</v>
      </c>
      <c r="C2658" s="61" t="s">
        <v>4025</v>
      </c>
      <c r="D2658" s="61" t="s">
        <v>2472</v>
      </c>
      <c r="E2658" s="61" t="s">
        <v>17866</v>
      </c>
      <c r="F2658" s="293"/>
    </row>
    <row r="2659" spans="1:6" ht="30">
      <c r="A2659" s="61">
        <v>3518</v>
      </c>
      <c r="B2659" s="38" t="s">
        <v>19022</v>
      </c>
      <c r="C2659" s="61" t="s">
        <v>4025</v>
      </c>
      <c r="D2659" s="61" t="s">
        <v>2472</v>
      </c>
      <c r="E2659" s="61" t="s">
        <v>7948</v>
      </c>
      <c r="F2659" s="292"/>
    </row>
    <row r="2660" spans="1:6" ht="30">
      <c r="A2660" s="61">
        <v>3519</v>
      </c>
      <c r="B2660" s="38" t="s">
        <v>19023</v>
      </c>
      <c r="C2660" s="61" t="s">
        <v>4025</v>
      </c>
      <c r="D2660" s="61" t="s">
        <v>2472</v>
      </c>
      <c r="E2660" s="61" t="s">
        <v>9858</v>
      </c>
      <c r="F2660" s="293"/>
    </row>
    <row r="2661" spans="1:6" ht="30">
      <c r="A2661" s="61">
        <v>3520</v>
      </c>
      <c r="B2661" s="38" t="s">
        <v>19024</v>
      </c>
      <c r="C2661" s="61" t="s">
        <v>4025</v>
      </c>
      <c r="D2661" s="61" t="s">
        <v>2472</v>
      </c>
      <c r="E2661" s="61" t="s">
        <v>25614</v>
      </c>
      <c r="F2661" s="292"/>
    </row>
    <row r="2662" spans="1:6" ht="30">
      <c r="A2662" s="61">
        <v>37950</v>
      </c>
      <c r="B2662" s="38" t="s">
        <v>19025</v>
      </c>
      <c r="C2662" s="61" t="s">
        <v>4025</v>
      </c>
      <c r="D2662" s="61" t="s">
        <v>2472</v>
      </c>
      <c r="E2662" s="61" t="s">
        <v>25288</v>
      </c>
      <c r="F2662" s="293"/>
    </row>
    <row r="2663" spans="1:6" ht="30">
      <c r="A2663" s="61">
        <v>37949</v>
      </c>
      <c r="B2663" s="38" t="s">
        <v>19026</v>
      </c>
      <c r="C2663" s="61" t="s">
        <v>4025</v>
      </c>
      <c r="D2663" s="61" t="s">
        <v>2472</v>
      </c>
      <c r="E2663" s="61" t="s">
        <v>22029</v>
      </c>
      <c r="F2663" s="292"/>
    </row>
    <row r="2664" spans="1:6" ht="30">
      <c r="A2664" s="61">
        <v>3526</v>
      </c>
      <c r="B2664" s="38" t="s">
        <v>19027</v>
      </c>
      <c r="C2664" s="61" t="s">
        <v>4025</v>
      </c>
      <c r="D2664" s="61" t="s">
        <v>2472</v>
      </c>
      <c r="E2664" s="61" t="s">
        <v>7659</v>
      </c>
      <c r="F2664" s="293"/>
    </row>
    <row r="2665" spans="1:6" ht="30">
      <c r="A2665" s="61">
        <v>3509</v>
      </c>
      <c r="B2665" s="38" t="s">
        <v>19028</v>
      </c>
      <c r="C2665" s="61" t="s">
        <v>4025</v>
      </c>
      <c r="D2665" s="61" t="s">
        <v>2472</v>
      </c>
      <c r="E2665" s="61" t="s">
        <v>26639</v>
      </c>
      <c r="F2665" s="292"/>
    </row>
    <row r="2666" spans="1:6" ht="30">
      <c r="A2666" s="61">
        <v>3530</v>
      </c>
      <c r="B2666" s="38" t="s">
        <v>19029</v>
      </c>
      <c r="C2666" s="61" t="s">
        <v>4025</v>
      </c>
      <c r="D2666" s="61" t="s">
        <v>2472</v>
      </c>
      <c r="E2666" s="61" t="s">
        <v>23919</v>
      </c>
      <c r="F2666" s="293"/>
    </row>
    <row r="2667" spans="1:6" ht="30">
      <c r="A2667" s="61">
        <v>3542</v>
      </c>
      <c r="B2667" s="38" t="s">
        <v>19030</v>
      </c>
      <c r="C2667" s="61" t="s">
        <v>4025</v>
      </c>
      <c r="D2667" s="61" t="s">
        <v>2472</v>
      </c>
      <c r="E2667" s="61" t="s">
        <v>13667</v>
      </c>
      <c r="F2667" s="292"/>
    </row>
    <row r="2668" spans="1:6" ht="30">
      <c r="A2668" s="61">
        <v>3529</v>
      </c>
      <c r="B2668" s="38" t="s">
        <v>19031</v>
      </c>
      <c r="C2668" s="61" t="s">
        <v>4025</v>
      </c>
      <c r="D2668" s="61" t="s">
        <v>2472</v>
      </c>
      <c r="E2668" s="61" t="s">
        <v>8661</v>
      </c>
      <c r="F2668" s="293"/>
    </row>
    <row r="2669" spans="1:6" ht="30">
      <c r="A2669" s="61">
        <v>3536</v>
      </c>
      <c r="B2669" s="38" t="s">
        <v>19032</v>
      </c>
      <c r="C2669" s="61" t="s">
        <v>4025</v>
      </c>
      <c r="D2669" s="61" t="s">
        <v>2472</v>
      </c>
      <c r="E2669" s="61" t="s">
        <v>8450</v>
      </c>
      <c r="F2669" s="292"/>
    </row>
    <row r="2670" spans="1:6" ht="30">
      <c r="A2670" s="61">
        <v>3535</v>
      </c>
      <c r="B2670" s="38" t="s">
        <v>19033</v>
      </c>
      <c r="C2670" s="61" t="s">
        <v>4025</v>
      </c>
      <c r="D2670" s="61" t="s">
        <v>2472</v>
      </c>
      <c r="E2670" s="61" t="s">
        <v>7666</v>
      </c>
      <c r="F2670" s="293"/>
    </row>
    <row r="2671" spans="1:6" ht="30">
      <c r="A2671" s="61">
        <v>3540</v>
      </c>
      <c r="B2671" s="38" t="s">
        <v>19034</v>
      </c>
      <c r="C2671" s="61" t="s">
        <v>4025</v>
      </c>
      <c r="D2671" s="61" t="s">
        <v>2472</v>
      </c>
      <c r="E2671" s="61" t="s">
        <v>8528</v>
      </c>
      <c r="F2671" s="292"/>
    </row>
    <row r="2672" spans="1:6" ht="30">
      <c r="A2672" s="61">
        <v>3539</v>
      </c>
      <c r="B2672" s="38" t="s">
        <v>19035</v>
      </c>
      <c r="C2672" s="61" t="s">
        <v>4025</v>
      </c>
      <c r="D2672" s="61" t="s">
        <v>2472</v>
      </c>
      <c r="E2672" s="61" t="s">
        <v>22438</v>
      </c>
      <c r="F2672" s="293"/>
    </row>
    <row r="2673" spans="1:6" ht="30">
      <c r="A2673" s="61">
        <v>3513</v>
      </c>
      <c r="B2673" s="38" t="s">
        <v>19036</v>
      </c>
      <c r="C2673" s="61" t="s">
        <v>4025</v>
      </c>
      <c r="D2673" s="61" t="s">
        <v>2472</v>
      </c>
      <c r="E2673" s="61" t="s">
        <v>23920</v>
      </c>
      <c r="F2673" s="292"/>
    </row>
    <row r="2674" spans="1:6" ht="30">
      <c r="A2674" s="61">
        <v>3492</v>
      </c>
      <c r="B2674" s="38" t="s">
        <v>19037</v>
      </c>
      <c r="C2674" s="61" t="s">
        <v>4025</v>
      </c>
      <c r="D2674" s="61" t="s">
        <v>2472</v>
      </c>
      <c r="E2674" s="61" t="s">
        <v>23671</v>
      </c>
      <c r="F2674" s="293"/>
    </row>
    <row r="2675" spans="1:6" ht="30">
      <c r="A2675" s="61">
        <v>3491</v>
      </c>
      <c r="B2675" s="38" t="s">
        <v>19038</v>
      </c>
      <c r="C2675" s="61" t="s">
        <v>4025</v>
      </c>
      <c r="D2675" s="61" t="s">
        <v>2472</v>
      </c>
      <c r="E2675" s="61" t="s">
        <v>23592</v>
      </c>
      <c r="F2675" s="292"/>
    </row>
    <row r="2676" spans="1:6" ht="30">
      <c r="A2676" s="61">
        <v>3493</v>
      </c>
      <c r="B2676" s="38" t="s">
        <v>19039</v>
      </c>
      <c r="C2676" s="61" t="s">
        <v>4025</v>
      </c>
      <c r="D2676" s="61" t="s">
        <v>2472</v>
      </c>
      <c r="E2676" s="61" t="s">
        <v>23921</v>
      </c>
      <c r="F2676" s="293"/>
    </row>
    <row r="2677" spans="1:6" ht="30">
      <c r="A2677" s="61">
        <v>12628</v>
      </c>
      <c r="B2677" s="38" t="s">
        <v>19040</v>
      </c>
      <c r="C2677" s="61" t="s">
        <v>4025</v>
      </c>
      <c r="D2677" s="61" t="s">
        <v>4027</v>
      </c>
      <c r="E2677" s="61" t="s">
        <v>8558</v>
      </c>
      <c r="F2677" s="292"/>
    </row>
    <row r="2678" spans="1:6" ht="30">
      <c r="A2678" s="61">
        <v>12629</v>
      </c>
      <c r="B2678" s="38" t="s">
        <v>19041</v>
      </c>
      <c r="C2678" s="61" t="s">
        <v>4025</v>
      </c>
      <c r="D2678" s="61" t="s">
        <v>4027</v>
      </c>
      <c r="E2678" s="61" t="s">
        <v>14106</v>
      </c>
      <c r="F2678" s="293"/>
    </row>
    <row r="2679" spans="1:6" ht="30">
      <c r="A2679" s="61">
        <v>3481</v>
      </c>
      <c r="B2679" s="38" t="s">
        <v>19042</v>
      </c>
      <c r="C2679" s="61" t="s">
        <v>4025</v>
      </c>
      <c r="D2679" s="61" t="s">
        <v>2472</v>
      </c>
      <c r="E2679" s="61" t="s">
        <v>13789</v>
      </c>
      <c r="F2679" s="292"/>
    </row>
    <row r="2680" spans="1:6" ht="30">
      <c r="A2680" s="61">
        <v>3510</v>
      </c>
      <c r="B2680" s="38" t="s">
        <v>19043</v>
      </c>
      <c r="C2680" s="61" t="s">
        <v>4025</v>
      </c>
      <c r="D2680" s="61" t="s">
        <v>2472</v>
      </c>
      <c r="E2680" s="61" t="s">
        <v>13898</v>
      </c>
      <c r="F2680" s="293"/>
    </row>
    <row r="2681" spans="1:6" ht="30">
      <c r="A2681" s="61">
        <v>3508</v>
      </c>
      <c r="B2681" s="38" t="s">
        <v>19044</v>
      </c>
      <c r="C2681" s="61" t="s">
        <v>4025</v>
      </c>
      <c r="D2681" s="61" t="s">
        <v>2472</v>
      </c>
      <c r="E2681" s="61" t="s">
        <v>13989</v>
      </c>
      <c r="F2681" s="292"/>
    </row>
    <row r="2682" spans="1:6" ht="45">
      <c r="A2682" s="61">
        <v>38939</v>
      </c>
      <c r="B2682" s="38" t="s">
        <v>19045</v>
      </c>
      <c r="C2682" s="61" t="s">
        <v>4025</v>
      </c>
      <c r="D2682" s="61" t="s">
        <v>4027</v>
      </c>
      <c r="E2682" s="61" t="s">
        <v>23423</v>
      </c>
      <c r="F2682" s="293"/>
    </row>
    <row r="2683" spans="1:6" ht="45">
      <c r="A2683" s="61">
        <v>38940</v>
      </c>
      <c r="B2683" s="38" t="s">
        <v>19046</v>
      </c>
      <c r="C2683" s="61" t="s">
        <v>4025</v>
      </c>
      <c r="D2683" s="61" t="s">
        <v>4027</v>
      </c>
      <c r="E2683" s="61" t="s">
        <v>13984</v>
      </c>
      <c r="F2683" s="292"/>
    </row>
    <row r="2684" spans="1:6" ht="45">
      <c r="A2684" s="61">
        <v>38941</v>
      </c>
      <c r="B2684" s="38" t="s">
        <v>19047</v>
      </c>
      <c r="C2684" s="61" t="s">
        <v>4025</v>
      </c>
      <c r="D2684" s="61" t="s">
        <v>4027</v>
      </c>
      <c r="E2684" s="61" t="s">
        <v>13857</v>
      </c>
      <c r="F2684" s="293"/>
    </row>
    <row r="2685" spans="1:6" ht="45">
      <c r="A2685" s="61">
        <v>38942</v>
      </c>
      <c r="B2685" s="38" t="s">
        <v>19048</v>
      </c>
      <c r="C2685" s="61" t="s">
        <v>4025</v>
      </c>
      <c r="D2685" s="61" t="s">
        <v>4027</v>
      </c>
      <c r="E2685" s="61" t="s">
        <v>24545</v>
      </c>
      <c r="F2685" s="292"/>
    </row>
    <row r="2686" spans="1:6" ht="30">
      <c r="A2686" s="61">
        <v>38987</v>
      </c>
      <c r="B2686" s="38" t="s">
        <v>19049</v>
      </c>
      <c r="C2686" s="61" t="s">
        <v>4025</v>
      </c>
      <c r="D2686" s="61" t="s">
        <v>4027</v>
      </c>
      <c r="E2686" s="61" t="s">
        <v>18156</v>
      </c>
      <c r="F2686" s="293"/>
    </row>
    <row r="2687" spans="1:6" ht="30">
      <c r="A2687" s="61">
        <v>38988</v>
      </c>
      <c r="B2687" s="38" t="s">
        <v>19050</v>
      </c>
      <c r="C2687" s="61" t="s">
        <v>4025</v>
      </c>
      <c r="D2687" s="61" t="s">
        <v>4027</v>
      </c>
      <c r="E2687" s="61" t="s">
        <v>26787</v>
      </c>
      <c r="F2687" s="292"/>
    </row>
    <row r="2688" spans="1:6" ht="30">
      <c r="A2688" s="61">
        <v>38989</v>
      </c>
      <c r="B2688" s="38" t="s">
        <v>19051</v>
      </c>
      <c r="C2688" s="61" t="s">
        <v>4025</v>
      </c>
      <c r="D2688" s="61" t="s">
        <v>4027</v>
      </c>
      <c r="E2688" s="61" t="s">
        <v>13978</v>
      </c>
      <c r="F2688" s="293"/>
    </row>
    <row r="2689" spans="1:6" ht="30">
      <c r="A2689" s="61">
        <v>38990</v>
      </c>
      <c r="B2689" s="38" t="s">
        <v>19052</v>
      </c>
      <c r="C2689" s="61" t="s">
        <v>4025</v>
      </c>
      <c r="D2689" s="61" t="s">
        <v>4027</v>
      </c>
      <c r="E2689" s="61" t="s">
        <v>29853</v>
      </c>
      <c r="F2689" s="292"/>
    </row>
    <row r="2690" spans="1:6" ht="30">
      <c r="A2690" s="61">
        <v>38991</v>
      </c>
      <c r="B2690" s="38" t="s">
        <v>19053</v>
      </c>
      <c r="C2690" s="61" t="s">
        <v>4025</v>
      </c>
      <c r="D2690" s="61" t="s">
        <v>4027</v>
      </c>
      <c r="E2690" s="61" t="s">
        <v>23589</v>
      </c>
      <c r="F2690" s="293"/>
    </row>
    <row r="2691" spans="1:6" ht="45">
      <c r="A2691" s="61">
        <v>38913</v>
      </c>
      <c r="B2691" s="38" t="s">
        <v>19054</v>
      </c>
      <c r="C2691" s="61" t="s">
        <v>4025</v>
      </c>
      <c r="D2691" s="61" t="s">
        <v>4027</v>
      </c>
      <c r="E2691" s="61" t="s">
        <v>13898</v>
      </c>
      <c r="F2691" s="292"/>
    </row>
    <row r="2692" spans="1:6" ht="45">
      <c r="A2692" s="61">
        <v>38914</v>
      </c>
      <c r="B2692" s="38" t="s">
        <v>19055</v>
      </c>
      <c r="C2692" s="61" t="s">
        <v>4025</v>
      </c>
      <c r="D2692" s="61" t="s">
        <v>4027</v>
      </c>
      <c r="E2692" s="61" t="s">
        <v>13712</v>
      </c>
      <c r="F2692" s="293"/>
    </row>
    <row r="2693" spans="1:6" ht="45">
      <c r="A2693" s="61">
        <v>38915</v>
      </c>
      <c r="B2693" s="38" t="s">
        <v>19056</v>
      </c>
      <c r="C2693" s="61" t="s">
        <v>4025</v>
      </c>
      <c r="D2693" s="61" t="s">
        <v>4027</v>
      </c>
      <c r="E2693" s="61" t="s">
        <v>21978</v>
      </c>
      <c r="F2693" s="292"/>
    </row>
    <row r="2694" spans="1:6" ht="45">
      <c r="A2694" s="61">
        <v>38916</v>
      </c>
      <c r="B2694" s="38" t="s">
        <v>19057</v>
      </c>
      <c r="C2694" s="61" t="s">
        <v>4025</v>
      </c>
      <c r="D2694" s="61" t="s">
        <v>4027</v>
      </c>
      <c r="E2694" s="61" t="s">
        <v>23419</v>
      </c>
      <c r="F2694" s="293"/>
    </row>
    <row r="2695" spans="1:6" ht="30">
      <c r="A2695" s="61">
        <v>39300</v>
      </c>
      <c r="B2695" s="38" t="s">
        <v>19058</v>
      </c>
      <c r="C2695" s="61" t="s">
        <v>4025</v>
      </c>
      <c r="D2695" s="61" t="s">
        <v>4027</v>
      </c>
      <c r="E2695" s="61" t="s">
        <v>13742</v>
      </c>
      <c r="F2695" s="292"/>
    </row>
    <row r="2696" spans="1:6" ht="30">
      <c r="A2696" s="61">
        <v>39301</v>
      </c>
      <c r="B2696" s="38" t="s">
        <v>19059</v>
      </c>
      <c r="C2696" s="61" t="s">
        <v>4025</v>
      </c>
      <c r="D2696" s="61" t="s">
        <v>4027</v>
      </c>
      <c r="E2696" s="61" t="s">
        <v>23632</v>
      </c>
      <c r="F2696" s="293"/>
    </row>
    <row r="2697" spans="1:6" ht="30">
      <c r="A2697" s="61">
        <v>39302</v>
      </c>
      <c r="B2697" s="38" t="s">
        <v>19060</v>
      </c>
      <c r="C2697" s="61" t="s">
        <v>4025</v>
      </c>
      <c r="D2697" s="61" t="s">
        <v>4027</v>
      </c>
      <c r="E2697" s="61" t="s">
        <v>23357</v>
      </c>
      <c r="F2697" s="292"/>
    </row>
    <row r="2698" spans="1:6" ht="30">
      <c r="A2698" s="61">
        <v>39303</v>
      </c>
      <c r="B2698" s="38" t="s">
        <v>19061</v>
      </c>
      <c r="C2698" s="61" t="s">
        <v>4025</v>
      </c>
      <c r="D2698" s="61" t="s">
        <v>4027</v>
      </c>
      <c r="E2698" s="61" t="s">
        <v>29854</v>
      </c>
      <c r="F2698" s="293"/>
    </row>
    <row r="2699" spans="1:6" ht="45">
      <c r="A2699" s="61">
        <v>38923</v>
      </c>
      <c r="B2699" s="38" t="s">
        <v>19062</v>
      </c>
      <c r="C2699" s="61" t="s">
        <v>4025</v>
      </c>
      <c r="D2699" s="61" t="s">
        <v>4027</v>
      </c>
      <c r="E2699" s="61" t="s">
        <v>7837</v>
      </c>
      <c r="F2699" s="292"/>
    </row>
    <row r="2700" spans="1:6" ht="45">
      <c r="A2700" s="61">
        <v>38925</v>
      </c>
      <c r="B2700" s="38" t="s">
        <v>19063</v>
      </c>
      <c r="C2700" s="61" t="s">
        <v>4025</v>
      </c>
      <c r="D2700" s="61" t="s">
        <v>4027</v>
      </c>
      <c r="E2700" s="61" t="s">
        <v>17838</v>
      </c>
      <c r="F2700" s="293"/>
    </row>
    <row r="2701" spans="1:6" ht="45">
      <c r="A2701" s="61">
        <v>38926</v>
      </c>
      <c r="B2701" s="38" t="s">
        <v>19064</v>
      </c>
      <c r="C2701" s="61" t="s">
        <v>4025</v>
      </c>
      <c r="D2701" s="61" t="s">
        <v>4027</v>
      </c>
      <c r="E2701" s="61" t="s">
        <v>13796</v>
      </c>
      <c r="F2701" s="292"/>
    </row>
    <row r="2702" spans="1:6" ht="45">
      <c r="A2702" s="61">
        <v>38927</v>
      </c>
      <c r="B2702" s="38" t="s">
        <v>19065</v>
      </c>
      <c r="C2702" s="61" t="s">
        <v>4025</v>
      </c>
      <c r="D2702" s="61" t="s">
        <v>4027</v>
      </c>
      <c r="E2702" s="61" t="s">
        <v>25728</v>
      </c>
      <c r="F2702" s="293"/>
    </row>
    <row r="2703" spans="1:6" ht="45">
      <c r="A2703" s="61">
        <v>39304</v>
      </c>
      <c r="B2703" s="38" t="s">
        <v>19066</v>
      </c>
      <c r="C2703" s="61" t="s">
        <v>4025</v>
      </c>
      <c r="D2703" s="61" t="s">
        <v>4027</v>
      </c>
      <c r="E2703" s="61" t="s">
        <v>13967</v>
      </c>
      <c r="F2703" s="292"/>
    </row>
    <row r="2704" spans="1:6" ht="45">
      <c r="A2704" s="61">
        <v>38924</v>
      </c>
      <c r="B2704" s="38" t="s">
        <v>19067</v>
      </c>
      <c r="C2704" s="61" t="s">
        <v>4025</v>
      </c>
      <c r="D2704" s="61" t="s">
        <v>4027</v>
      </c>
      <c r="E2704" s="61" t="s">
        <v>24606</v>
      </c>
      <c r="F2704" s="293"/>
    </row>
    <row r="2705" spans="1:6" ht="45">
      <c r="A2705" s="61">
        <v>39305</v>
      </c>
      <c r="B2705" s="38" t="s">
        <v>19068</v>
      </c>
      <c r="C2705" s="61" t="s">
        <v>4025</v>
      </c>
      <c r="D2705" s="61" t="s">
        <v>4027</v>
      </c>
      <c r="E2705" s="61" t="s">
        <v>24691</v>
      </c>
      <c r="F2705" s="292"/>
    </row>
    <row r="2706" spans="1:6" ht="45">
      <c r="A2706" s="61">
        <v>39306</v>
      </c>
      <c r="B2706" s="38" t="s">
        <v>19069</v>
      </c>
      <c r="C2706" s="61" t="s">
        <v>4025</v>
      </c>
      <c r="D2706" s="61" t="s">
        <v>4027</v>
      </c>
      <c r="E2706" s="61" t="s">
        <v>25290</v>
      </c>
      <c r="F2706" s="293"/>
    </row>
    <row r="2707" spans="1:6" ht="45">
      <c r="A2707" s="61">
        <v>38928</v>
      </c>
      <c r="B2707" s="38" t="s">
        <v>19070</v>
      </c>
      <c r="C2707" s="61" t="s">
        <v>4025</v>
      </c>
      <c r="D2707" s="61" t="s">
        <v>4027</v>
      </c>
      <c r="E2707" s="61" t="s">
        <v>23518</v>
      </c>
      <c r="F2707" s="292"/>
    </row>
    <row r="2708" spans="1:6" ht="45">
      <c r="A2708" s="61">
        <v>38929</v>
      </c>
      <c r="B2708" s="38" t="s">
        <v>19071</v>
      </c>
      <c r="C2708" s="61" t="s">
        <v>4025</v>
      </c>
      <c r="D2708" s="61" t="s">
        <v>4027</v>
      </c>
      <c r="E2708" s="61" t="s">
        <v>29855</v>
      </c>
      <c r="F2708" s="293"/>
    </row>
    <row r="2709" spans="1:6" ht="45">
      <c r="A2709" s="61">
        <v>39307</v>
      </c>
      <c r="B2709" s="38" t="s">
        <v>19072</v>
      </c>
      <c r="C2709" s="61" t="s">
        <v>4025</v>
      </c>
      <c r="D2709" s="61" t="s">
        <v>4027</v>
      </c>
      <c r="E2709" s="61" t="s">
        <v>25649</v>
      </c>
      <c r="F2709" s="292"/>
    </row>
    <row r="2710" spans="1:6" ht="45">
      <c r="A2710" s="61">
        <v>38930</v>
      </c>
      <c r="B2710" s="38" t="s">
        <v>19073</v>
      </c>
      <c r="C2710" s="61" t="s">
        <v>4025</v>
      </c>
      <c r="D2710" s="61" t="s">
        <v>4027</v>
      </c>
      <c r="E2710" s="61" t="s">
        <v>29856</v>
      </c>
      <c r="F2710" s="293"/>
    </row>
    <row r="2711" spans="1:6" ht="45">
      <c r="A2711" s="61">
        <v>38931</v>
      </c>
      <c r="B2711" s="38" t="s">
        <v>19074</v>
      </c>
      <c r="C2711" s="61" t="s">
        <v>4025</v>
      </c>
      <c r="D2711" s="61" t="s">
        <v>4027</v>
      </c>
      <c r="E2711" s="61" t="s">
        <v>10788</v>
      </c>
      <c r="F2711" s="292"/>
    </row>
    <row r="2712" spans="1:6" ht="45">
      <c r="A2712" s="61">
        <v>38932</v>
      </c>
      <c r="B2712" s="38" t="s">
        <v>19075</v>
      </c>
      <c r="C2712" s="61" t="s">
        <v>4025</v>
      </c>
      <c r="D2712" s="61" t="s">
        <v>4027</v>
      </c>
      <c r="E2712" s="61" t="s">
        <v>22045</v>
      </c>
      <c r="F2712" s="293"/>
    </row>
    <row r="2713" spans="1:6" ht="45">
      <c r="A2713" s="61">
        <v>38934</v>
      </c>
      <c r="B2713" s="38" t="s">
        <v>19076</v>
      </c>
      <c r="C2713" s="61" t="s">
        <v>4025</v>
      </c>
      <c r="D2713" s="61" t="s">
        <v>4027</v>
      </c>
      <c r="E2713" s="61" t="s">
        <v>25221</v>
      </c>
      <c r="F2713" s="292"/>
    </row>
    <row r="2714" spans="1:6" ht="45">
      <c r="A2714" s="61">
        <v>38935</v>
      </c>
      <c r="B2714" s="38" t="s">
        <v>19077</v>
      </c>
      <c r="C2714" s="61" t="s">
        <v>4025</v>
      </c>
      <c r="D2714" s="61" t="s">
        <v>4027</v>
      </c>
      <c r="E2714" s="61" t="s">
        <v>29857</v>
      </c>
      <c r="F2714" s="293"/>
    </row>
    <row r="2715" spans="1:6" ht="45">
      <c r="A2715" s="61">
        <v>38936</v>
      </c>
      <c r="B2715" s="38" t="s">
        <v>19078</v>
      </c>
      <c r="C2715" s="61" t="s">
        <v>4025</v>
      </c>
      <c r="D2715" s="61" t="s">
        <v>4027</v>
      </c>
      <c r="E2715" s="61" t="s">
        <v>29858</v>
      </c>
      <c r="F2715" s="292"/>
    </row>
    <row r="2716" spans="1:6" ht="45">
      <c r="A2716" s="61">
        <v>38937</v>
      </c>
      <c r="B2716" s="38" t="s">
        <v>19079</v>
      </c>
      <c r="C2716" s="61" t="s">
        <v>4025</v>
      </c>
      <c r="D2716" s="61" t="s">
        <v>4027</v>
      </c>
      <c r="E2716" s="61" t="s">
        <v>22566</v>
      </c>
      <c r="F2716" s="293"/>
    </row>
    <row r="2717" spans="1:6" ht="45">
      <c r="A2717" s="61">
        <v>38938</v>
      </c>
      <c r="B2717" s="38" t="s">
        <v>19080</v>
      </c>
      <c r="C2717" s="61" t="s">
        <v>4025</v>
      </c>
      <c r="D2717" s="61" t="s">
        <v>4027</v>
      </c>
      <c r="E2717" s="61" t="s">
        <v>25645</v>
      </c>
      <c r="F2717" s="292"/>
    </row>
    <row r="2718" spans="1:6" ht="30">
      <c r="A2718" s="61">
        <v>3489</v>
      </c>
      <c r="B2718" s="38" t="s">
        <v>19081</v>
      </c>
      <c r="C2718" s="61" t="s">
        <v>4025</v>
      </c>
      <c r="D2718" s="61" t="s">
        <v>2472</v>
      </c>
      <c r="E2718" s="61" t="s">
        <v>22823</v>
      </c>
      <c r="F2718" s="293"/>
    </row>
    <row r="2719" spans="1:6" ht="30">
      <c r="A2719" s="61">
        <v>20151</v>
      </c>
      <c r="B2719" s="38" t="s">
        <v>19082</v>
      </c>
      <c r="C2719" s="61" t="s">
        <v>4025</v>
      </c>
      <c r="D2719" s="61" t="s">
        <v>2472</v>
      </c>
      <c r="E2719" s="61" t="s">
        <v>29859</v>
      </c>
      <c r="F2719" s="292"/>
    </row>
    <row r="2720" spans="1:6" ht="30">
      <c r="A2720" s="61">
        <v>20152</v>
      </c>
      <c r="B2720" s="38" t="s">
        <v>19083</v>
      </c>
      <c r="C2720" s="61" t="s">
        <v>4025</v>
      </c>
      <c r="D2720" s="61" t="s">
        <v>2472</v>
      </c>
      <c r="E2720" s="61" t="s">
        <v>28256</v>
      </c>
      <c r="F2720" s="293"/>
    </row>
    <row r="2721" spans="1:6" ht="30">
      <c r="A2721" s="61">
        <v>20148</v>
      </c>
      <c r="B2721" s="38" t="s">
        <v>19084</v>
      </c>
      <c r="C2721" s="61" t="s">
        <v>4025</v>
      </c>
      <c r="D2721" s="61" t="s">
        <v>2472</v>
      </c>
      <c r="E2721" s="61" t="s">
        <v>8481</v>
      </c>
      <c r="F2721" s="292"/>
    </row>
    <row r="2722" spans="1:6" ht="30">
      <c r="A2722" s="61">
        <v>20149</v>
      </c>
      <c r="B2722" s="38" t="s">
        <v>19085</v>
      </c>
      <c r="C2722" s="61" t="s">
        <v>4025</v>
      </c>
      <c r="D2722" s="61" t="s">
        <v>2472</v>
      </c>
      <c r="E2722" s="61" t="s">
        <v>13743</v>
      </c>
      <c r="F2722" s="293"/>
    </row>
    <row r="2723" spans="1:6" ht="30">
      <c r="A2723" s="61">
        <v>20150</v>
      </c>
      <c r="B2723" s="38" t="s">
        <v>19086</v>
      </c>
      <c r="C2723" s="61" t="s">
        <v>4025</v>
      </c>
      <c r="D2723" s="61" t="s">
        <v>2472</v>
      </c>
      <c r="E2723" s="61" t="s">
        <v>27610</v>
      </c>
      <c r="F2723" s="292"/>
    </row>
    <row r="2724" spans="1:6" ht="30">
      <c r="A2724" s="61">
        <v>20157</v>
      </c>
      <c r="B2724" s="38" t="s">
        <v>19087</v>
      </c>
      <c r="C2724" s="61" t="s">
        <v>4025</v>
      </c>
      <c r="D2724" s="61" t="s">
        <v>2472</v>
      </c>
      <c r="E2724" s="61" t="s">
        <v>24468</v>
      </c>
      <c r="F2724" s="293"/>
    </row>
    <row r="2725" spans="1:6" ht="30">
      <c r="A2725" s="61">
        <v>20158</v>
      </c>
      <c r="B2725" s="38" t="s">
        <v>19088</v>
      </c>
      <c r="C2725" s="61" t="s">
        <v>4025</v>
      </c>
      <c r="D2725" s="61" t="s">
        <v>2472</v>
      </c>
      <c r="E2725" s="61" t="s">
        <v>24779</v>
      </c>
      <c r="F2725" s="292"/>
    </row>
    <row r="2726" spans="1:6" ht="30">
      <c r="A2726" s="61">
        <v>20154</v>
      </c>
      <c r="B2726" s="38" t="s">
        <v>19089</v>
      </c>
      <c r="C2726" s="61" t="s">
        <v>4025</v>
      </c>
      <c r="D2726" s="61" t="s">
        <v>2472</v>
      </c>
      <c r="E2726" s="61" t="s">
        <v>13902</v>
      </c>
      <c r="F2726" s="293"/>
    </row>
    <row r="2727" spans="1:6" ht="30">
      <c r="A2727" s="61">
        <v>20155</v>
      </c>
      <c r="B2727" s="38" t="s">
        <v>19090</v>
      </c>
      <c r="C2727" s="61" t="s">
        <v>4025</v>
      </c>
      <c r="D2727" s="61" t="s">
        <v>2472</v>
      </c>
      <c r="E2727" s="61" t="s">
        <v>23707</v>
      </c>
      <c r="F2727" s="292"/>
    </row>
    <row r="2728" spans="1:6" ht="30">
      <c r="A2728" s="61">
        <v>20156</v>
      </c>
      <c r="B2728" s="38" t="s">
        <v>19091</v>
      </c>
      <c r="C2728" s="61" t="s">
        <v>4025</v>
      </c>
      <c r="D2728" s="61" t="s">
        <v>2472</v>
      </c>
      <c r="E2728" s="61" t="s">
        <v>23518</v>
      </c>
      <c r="F2728" s="293"/>
    </row>
    <row r="2729" spans="1:6" ht="30">
      <c r="A2729" s="61">
        <v>3512</v>
      </c>
      <c r="B2729" s="38" t="s">
        <v>19092</v>
      </c>
      <c r="C2729" s="61" t="s">
        <v>4025</v>
      </c>
      <c r="D2729" s="61" t="s">
        <v>2472</v>
      </c>
      <c r="E2729" s="61" t="s">
        <v>23924</v>
      </c>
      <c r="F2729" s="292"/>
    </row>
    <row r="2730" spans="1:6" ht="30">
      <c r="A2730" s="61">
        <v>3499</v>
      </c>
      <c r="B2730" s="38" t="s">
        <v>19093</v>
      </c>
      <c r="C2730" s="61" t="s">
        <v>4025</v>
      </c>
      <c r="D2730" s="61" t="s">
        <v>2472</v>
      </c>
      <c r="E2730" s="61" t="s">
        <v>7739</v>
      </c>
      <c r="F2730" s="293"/>
    </row>
    <row r="2731" spans="1:6" ht="30">
      <c r="A2731" s="61">
        <v>3500</v>
      </c>
      <c r="B2731" s="38" t="s">
        <v>19094</v>
      </c>
      <c r="C2731" s="61" t="s">
        <v>4025</v>
      </c>
      <c r="D2731" s="61" t="s">
        <v>2472</v>
      </c>
      <c r="E2731" s="61" t="s">
        <v>12534</v>
      </c>
      <c r="F2731" s="292"/>
    </row>
    <row r="2732" spans="1:6" ht="30">
      <c r="A2732" s="61">
        <v>3501</v>
      </c>
      <c r="B2732" s="38" t="s">
        <v>19095</v>
      </c>
      <c r="C2732" s="61" t="s">
        <v>4025</v>
      </c>
      <c r="D2732" s="61" t="s">
        <v>2472</v>
      </c>
      <c r="E2732" s="61" t="s">
        <v>13845</v>
      </c>
      <c r="F2732" s="293"/>
    </row>
    <row r="2733" spans="1:6" ht="30">
      <c r="A2733" s="61">
        <v>3502</v>
      </c>
      <c r="B2733" s="38" t="s">
        <v>19096</v>
      </c>
      <c r="C2733" s="61" t="s">
        <v>4025</v>
      </c>
      <c r="D2733" s="61" t="s">
        <v>2472</v>
      </c>
      <c r="E2733" s="61" t="s">
        <v>8472</v>
      </c>
      <c r="F2733" s="292"/>
    </row>
    <row r="2734" spans="1:6" ht="30">
      <c r="A2734" s="61">
        <v>3503</v>
      </c>
      <c r="B2734" s="38" t="s">
        <v>19097</v>
      </c>
      <c r="C2734" s="61" t="s">
        <v>4025</v>
      </c>
      <c r="D2734" s="61" t="s">
        <v>2472</v>
      </c>
      <c r="E2734" s="61" t="s">
        <v>23424</v>
      </c>
      <c r="F2734" s="293"/>
    </row>
    <row r="2735" spans="1:6" ht="30">
      <c r="A2735" s="61">
        <v>3477</v>
      </c>
      <c r="B2735" s="38" t="s">
        <v>19098</v>
      </c>
      <c r="C2735" s="61" t="s">
        <v>4025</v>
      </c>
      <c r="D2735" s="61" t="s">
        <v>2472</v>
      </c>
      <c r="E2735" s="61" t="s">
        <v>13961</v>
      </c>
      <c r="F2735" s="292"/>
    </row>
    <row r="2736" spans="1:6" ht="30">
      <c r="A2736" s="61">
        <v>3478</v>
      </c>
      <c r="B2736" s="38" t="s">
        <v>19099</v>
      </c>
      <c r="C2736" s="61" t="s">
        <v>4025</v>
      </c>
      <c r="D2736" s="61" t="s">
        <v>2472</v>
      </c>
      <c r="E2736" s="61" t="s">
        <v>23298</v>
      </c>
      <c r="F2736" s="293"/>
    </row>
    <row r="2737" spans="1:6" ht="30">
      <c r="A2737" s="61">
        <v>3525</v>
      </c>
      <c r="B2737" s="38" t="s">
        <v>19100</v>
      </c>
      <c r="C2737" s="61" t="s">
        <v>4025</v>
      </c>
      <c r="D2737" s="61" t="s">
        <v>2472</v>
      </c>
      <c r="E2737" s="61" t="s">
        <v>22679</v>
      </c>
      <c r="F2737" s="292"/>
    </row>
    <row r="2738" spans="1:6" ht="30">
      <c r="A2738" s="61">
        <v>3511</v>
      </c>
      <c r="B2738" s="38" t="s">
        <v>19101</v>
      </c>
      <c r="C2738" s="61" t="s">
        <v>4025</v>
      </c>
      <c r="D2738" s="61" t="s">
        <v>2472</v>
      </c>
      <c r="E2738" s="61" t="s">
        <v>23748</v>
      </c>
      <c r="F2738" s="293"/>
    </row>
    <row r="2739" spans="1:6" ht="45">
      <c r="A2739" s="61">
        <v>38917</v>
      </c>
      <c r="B2739" s="38" t="s">
        <v>19102</v>
      </c>
      <c r="C2739" s="61" t="s">
        <v>4025</v>
      </c>
      <c r="D2739" s="61" t="s">
        <v>4027</v>
      </c>
      <c r="E2739" s="61" t="s">
        <v>9781</v>
      </c>
      <c r="F2739" s="292"/>
    </row>
    <row r="2740" spans="1:6" ht="45">
      <c r="A2740" s="61">
        <v>38919</v>
      </c>
      <c r="B2740" s="38" t="s">
        <v>19103</v>
      </c>
      <c r="C2740" s="61" t="s">
        <v>4025</v>
      </c>
      <c r="D2740" s="61" t="s">
        <v>4027</v>
      </c>
      <c r="E2740" s="61" t="s">
        <v>13722</v>
      </c>
      <c r="F2740" s="293"/>
    </row>
    <row r="2741" spans="1:6" ht="45">
      <c r="A2741" s="61">
        <v>38922</v>
      </c>
      <c r="B2741" s="38" t="s">
        <v>19104</v>
      </c>
      <c r="C2741" s="61" t="s">
        <v>4025</v>
      </c>
      <c r="D2741" s="61" t="s">
        <v>4027</v>
      </c>
      <c r="E2741" s="61" t="s">
        <v>24581</v>
      </c>
      <c r="F2741" s="292"/>
    </row>
    <row r="2742" spans="1:6" ht="45">
      <c r="A2742" s="61">
        <v>38921</v>
      </c>
      <c r="B2742" s="38" t="s">
        <v>19105</v>
      </c>
      <c r="C2742" s="61" t="s">
        <v>4025</v>
      </c>
      <c r="D2742" s="61" t="s">
        <v>4027</v>
      </c>
      <c r="E2742" s="61" t="s">
        <v>23949</v>
      </c>
      <c r="F2742" s="293"/>
    </row>
    <row r="2743" spans="1:6" ht="45">
      <c r="A2743" s="61">
        <v>38918</v>
      </c>
      <c r="B2743" s="38" t="s">
        <v>19106</v>
      </c>
      <c r="C2743" s="61" t="s">
        <v>4025</v>
      </c>
      <c r="D2743" s="61" t="s">
        <v>4027</v>
      </c>
      <c r="E2743" s="61" t="s">
        <v>11145</v>
      </c>
      <c r="F2743" s="292"/>
    </row>
    <row r="2744" spans="1:6" ht="45">
      <c r="A2744" s="61">
        <v>38920</v>
      </c>
      <c r="B2744" s="38" t="s">
        <v>19107</v>
      </c>
      <c r="C2744" s="61" t="s">
        <v>4025</v>
      </c>
      <c r="D2744" s="61" t="s">
        <v>4027</v>
      </c>
      <c r="E2744" s="61" t="s">
        <v>21756</v>
      </c>
      <c r="F2744" s="293"/>
    </row>
    <row r="2745" spans="1:6" ht="90">
      <c r="A2745" s="61">
        <v>3104</v>
      </c>
      <c r="B2745" s="38" t="s">
        <v>19108</v>
      </c>
      <c r="C2745" s="61" t="s">
        <v>4041</v>
      </c>
      <c r="D2745" s="61" t="s">
        <v>2472</v>
      </c>
      <c r="E2745" s="61" t="s">
        <v>29860</v>
      </c>
      <c r="F2745" s="292"/>
    </row>
    <row r="2746" spans="1:6" ht="60">
      <c r="A2746" s="61">
        <v>12032</v>
      </c>
      <c r="B2746" s="38" t="s">
        <v>19109</v>
      </c>
      <c r="C2746" s="61" t="s">
        <v>4037</v>
      </c>
      <c r="D2746" s="61" t="s">
        <v>2472</v>
      </c>
      <c r="E2746" s="61" t="s">
        <v>29861</v>
      </c>
      <c r="F2746" s="293"/>
    </row>
    <row r="2747" spans="1:6" ht="60">
      <c r="A2747" s="61">
        <v>12030</v>
      </c>
      <c r="B2747" s="38" t="s">
        <v>19110</v>
      </c>
      <c r="C2747" s="61" t="s">
        <v>4037</v>
      </c>
      <c r="D2747" s="61" t="s">
        <v>2472</v>
      </c>
      <c r="E2747" s="61" t="s">
        <v>24321</v>
      </c>
      <c r="F2747" s="292"/>
    </row>
    <row r="2748" spans="1:6" ht="45">
      <c r="A2748" s="61">
        <v>10908</v>
      </c>
      <c r="B2748" s="38" t="s">
        <v>19111</v>
      </c>
      <c r="C2748" s="61" t="s">
        <v>4025</v>
      </c>
      <c r="D2748" s="61" t="s">
        <v>2472</v>
      </c>
      <c r="E2748" s="61" t="s">
        <v>22421</v>
      </c>
      <c r="F2748" s="293"/>
    </row>
    <row r="2749" spans="1:6" ht="45">
      <c r="A2749" s="61">
        <v>10909</v>
      </c>
      <c r="B2749" s="38" t="s">
        <v>19112</v>
      </c>
      <c r="C2749" s="61" t="s">
        <v>4025</v>
      </c>
      <c r="D2749" s="61" t="s">
        <v>2472</v>
      </c>
      <c r="E2749" s="61" t="s">
        <v>26263</v>
      </c>
      <c r="F2749" s="292"/>
    </row>
    <row r="2750" spans="1:6" ht="45">
      <c r="A2750" s="61">
        <v>3669</v>
      </c>
      <c r="B2750" s="38" t="s">
        <v>19113</v>
      </c>
      <c r="C2750" s="61" t="s">
        <v>4025</v>
      </c>
      <c r="D2750" s="61" t="s">
        <v>2472</v>
      </c>
      <c r="E2750" s="61" t="s">
        <v>13702</v>
      </c>
      <c r="F2750" s="293"/>
    </row>
    <row r="2751" spans="1:6" ht="45">
      <c r="A2751" s="61">
        <v>20138</v>
      </c>
      <c r="B2751" s="38" t="s">
        <v>19114</v>
      </c>
      <c r="C2751" s="61" t="s">
        <v>4025</v>
      </c>
      <c r="D2751" s="61" t="s">
        <v>2472</v>
      </c>
      <c r="E2751" s="61" t="s">
        <v>29862</v>
      </c>
      <c r="F2751" s="292"/>
    </row>
    <row r="2752" spans="1:6" ht="30">
      <c r="A2752" s="61">
        <v>20139</v>
      </c>
      <c r="B2752" s="38" t="s">
        <v>19115</v>
      </c>
      <c r="C2752" s="61" t="s">
        <v>4025</v>
      </c>
      <c r="D2752" s="61" t="s">
        <v>2472</v>
      </c>
      <c r="E2752" s="61" t="s">
        <v>29863</v>
      </c>
      <c r="F2752" s="293"/>
    </row>
    <row r="2753" spans="1:6" ht="45">
      <c r="A2753" s="61">
        <v>3668</v>
      </c>
      <c r="B2753" s="38" t="s">
        <v>19116</v>
      </c>
      <c r="C2753" s="61" t="s">
        <v>4025</v>
      </c>
      <c r="D2753" s="61" t="s">
        <v>2472</v>
      </c>
      <c r="E2753" s="61" t="s">
        <v>29864</v>
      </c>
      <c r="F2753" s="292"/>
    </row>
    <row r="2754" spans="1:6" ht="45">
      <c r="A2754" s="61">
        <v>3656</v>
      </c>
      <c r="B2754" s="38" t="s">
        <v>19117</v>
      </c>
      <c r="C2754" s="61" t="s">
        <v>4025</v>
      </c>
      <c r="D2754" s="61" t="s">
        <v>2472</v>
      </c>
      <c r="E2754" s="61" t="s">
        <v>13741</v>
      </c>
      <c r="F2754" s="293"/>
    </row>
    <row r="2755" spans="1:6" ht="30">
      <c r="A2755" s="61">
        <v>10911</v>
      </c>
      <c r="B2755" s="38" t="s">
        <v>19118</v>
      </c>
      <c r="C2755" s="61" t="s">
        <v>4025</v>
      </c>
      <c r="D2755" s="61" t="s">
        <v>2472</v>
      </c>
      <c r="E2755" s="61" t="s">
        <v>10109</v>
      </c>
      <c r="F2755" s="292"/>
    </row>
    <row r="2756" spans="1:6" ht="30">
      <c r="A2756" s="61">
        <v>3654</v>
      </c>
      <c r="B2756" s="38" t="s">
        <v>19119</v>
      </c>
      <c r="C2756" s="61" t="s">
        <v>4025</v>
      </c>
      <c r="D2756" s="61" t="s">
        <v>2472</v>
      </c>
      <c r="E2756" s="61" t="s">
        <v>23353</v>
      </c>
      <c r="F2756" s="293"/>
    </row>
    <row r="2757" spans="1:6" ht="30">
      <c r="A2757" s="61">
        <v>3664</v>
      </c>
      <c r="B2757" s="38" t="s">
        <v>19120</v>
      </c>
      <c r="C2757" s="61" t="s">
        <v>4025</v>
      </c>
      <c r="D2757" s="61" t="s">
        <v>2472</v>
      </c>
      <c r="E2757" s="61" t="s">
        <v>13751</v>
      </c>
      <c r="F2757" s="292"/>
    </row>
    <row r="2758" spans="1:6" ht="30">
      <c r="A2758" s="61">
        <v>3657</v>
      </c>
      <c r="B2758" s="38" t="s">
        <v>19121</v>
      </c>
      <c r="C2758" s="61" t="s">
        <v>4025</v>
      </c>
      <c r="D2758" s="61" t="s">
        <v>2472</v>
      </c>
      <c r="E2758" s="61" t="s">
        <v>18156</v>
      </c>
      <c r="F2758" s="293"/>
    </row>
    <row r="2759" spans="1:6" ht="45">
      <c r="A2759" s="61">
        <v>12625</v>
      </c>
      <c r="B2759" s="38" t="s">
        <v>19122</v>
      </c>
      <c r="C2759" s="61" t="s">
        <v>4025</v>
      </c>
      <c r="D2759" s="61" t="s">
        <v>4027</v>
      </c>
      <c r="E2759" s="61" t="s">
        <v>13995</v>
      </c>
      <c r="F2759" s="292"/>
    </row>
    <row r="2760" spans="1:6" ht="30">
      <c r="A2760" s="61">
        <v>20136</v>
      </c>
      <c r="B2760" s="38" t="s">
        <v>19123</v>
      </c>
      <c r="C2760" s="61" t="s">
        <v>4025</v>
      </c>
      <c r="D2760" s="61" t="s">
        <v>2472</v>
      </c>
      <c r="E2760" s="61" t="s">
        <v>22618</v>
      </c>
      <c r="F2760" s="293"/>
    </row>
    <row r="2761" spans="1:6" ht="30">
      <c r="A2761" s="61">
        <v>20144</v>
      </c>
      <c r="B2761" s="38" t="s">
        <v>19124</v>
      </c>
      <c r="C2761" s="61" t="s">
        <v>4025</v>
      </c>
      <c r="D2761" s="61" t="s">
        <v>2472</v>
      </c>
      <c r="E2761" s="61" t="s">
        <v>25114</v>
      </c>
      <c r="F2761" s="292"/>
    </row>
    <row r="2762" spans="1:6" ht="30">
      <c r="A2762" s="61">
        <v>20143</v>
      </c>
      <c r="B2762" s="38" t="s">
        <v>19125</v>
      </c>
      <c r="C2762" s="61" t="s">
        <v>4025</v>
      </c>
      <c r="D2762" s="61" t="s">
        <v>2472</v>
      </c>
      <c r="E2762" s="61" t="s">
        <v>26797</v>
      </c>
      <c r="F2762" s="293"/>
    </row>
    <row r="2763" spans="1:6" ht="30">
      <c r="A2763" s="61">
        <v>20145</v>
      </c>
      <c r="B2763" s="38" t="s">
        <v>19126</v>
      </c>
      <c r="C2763" s="61" t="s">
        <v>4025</v>
      </c>
      <c r="D2763" s="61" t="s">
        <v>2472</v>
      </c>
      <c r="E2763" s="61" t="s">
        <v>29865</v>
      </c>
      <c r="F2763" s="292"/>
    </row>
    <row r="2764" spans="1:6" ht="30">
      <c r="A2764" s="61">
        <v>20146</v>
      </c>
      <c r="B2764" s="38" t="s">
        <v>19127</v>
      </c>
      <c r="C2764" s="61" t="s">
        <v>4025</v>
      </c>
      <c r="D2764" s="61" t="s">
        <v>2472</v>
      </c>
      <c r="E2764" s="61" t="s">
        <v>23333</v>
      </c>
      <c r="F2764" s="293"/>
    </row>
    <row r="2765" spans="1:6" ht="30">
      <c r="A2765" s="61">
        <v>20140</v>
      </c>
      <c r="B2765" s="38" t="s">
        <v>19128</v>
      </c>
      <c r="C2765" s="61" t="s">
        <v>4025</v>
      </c>
      <c r="D2765" s="61" t="s">
        <v>2472</v>
      </c>
      <c r="E2765" s="61" t="s">
        <v>9030</v>
      </c>
      <c r="F2765" s="292"/>
    </row>
    <row r="2766" spans="1:6" ht="30">
      <c r="A2766" s="61">
        <v>20141</v>
      </c>
      <c r="B2766" s="38" t="s">
        <v>19129</v>
      </c>
      <c r="C2766" s="61" t="s">
        <v>4025</v>
      </c>
      <c r="D2766" s="61" t="s">
        <v>2472</v>
      </c>
      <c r="E2766" s="61" t="s">
        <v>29486</v>
      </c>
      <c r="F2766" s="293"/>
    </row>
    <row r="2767" spans="1:6" ht="30">
      <c r="A2767" s="61">
        <v>20142</v>
      </c>
      <c r="B2767" s="38" t="s">
        <v>19130</v>
      </c>
      <c r="C2767" s="61" t="s">
        <v>4025</v>
      </c>
      <c r="D2767" s="61" t="s">
        <v>2472</v>
      </c>
      <c r="E2767" s="61" t="s">
        <v>26879</v>
      </c>
      <c r="F2767" s="292"/>
    </row>
    <row r="2768" spans="1:6" ht="30">
      <c r="A2768" s="61">
        <v>3659</v>
      </c>
      <c r="B2768" s="38" t="s">
        <v>19131</v>
      </c>
      <c r="C2768" s="61" t="s">
        <v>4025</v>
      </c>
      <c r="D2768" s="61" t="s">
        <v>2472</v>
      </c>
      <c r="E2768" s="61" t="s">
        <v>25106</v>
      </c>
      <c r="F2768" s="293"/>
    </row>
    <row r="2769" spans="1:6" ht="30">
      <c r="A2769" s="61">
        <v>3660</v>
      </c>
      <c r="B2769" s="38" t="s">
        <v>19133</v>
      </c>
      <c r="C2769" s="61" t="s">
        <v>4025</v>
      </c>
      <c r="D2769" s="61" t="s">
        <v>2472</v>
      </c>
      <c r="E2769" s="61" t="s">
        <v>25265</v>
      </c>
      <c r="F2769" s="292"/>
    </row>
    <row r="2770" spans="1:6" ht="30">
      <c r="A2770" s="61">
        <v>3662</v>
      </c>
      <c r="B2770" s="38" t="s">
        <v>19134</v>
      </c>
      <c r="C2770" s="61" t="s">
        <v>4025</v>
      </c>
      <c r="D2770" s="61" t="s">
        <v>2472</v>
      </c>
      <c r="E2770" s="61" t="s">
        <v>10133</v>
      </c>
      <c r="F2770" s="293"/>
    </row>
    <row r="2771" spans="1:6" ht="30">
      <c r="A2771" s="61">
        <v>3661</v>
      </c>
      <c r="B2771" s="38" t="s">
        <v>19135</v>
      </c>
      <c r="C2771" s="61" t="s">
        <v>4025</v>
      </c>
      <c r="D2771" s="61" t="s">
        <v>2472</v>
      </c>
      <c r="E2771" s="61" t="s">
        <v>23542</v>
      </c>
      <c r="F2771" s="292"/>
    </row>
    <row r="2772" spans="1:6" ht="30">
      <c r="A2772" s="61">
        <v>3658</v>
      </c>
      <c r="B2772" s="38" t="s">
        <v>19136</v>
      </c>
      <c r="C2772" s="61" t="s">
        <v>4025</v>
      </c>
      <c r="D2772" s="61" t="s">
        <v>2472</v>
      </c>
      <c r="E2772" s="61" t="s">
        <v>8231</v>
      </c>
      <c r="F2772" s="293"/>
    </row>
    <row r="2773" spans="1:6" ht="45">
      <c r="A2773" s="61">
        <v>3670</v>
      </c>
      <c r="B2773" s="38" t="s">
        <v>19137</v>
      </c>
      <c r="C2773" s="61" t="s">
        <v>4025</v>
      </c>
      <c r="D2773" s="61" t="s">
        <v>2472</v>
      </c>
      <c r="E2773" s="61" t="s">
        <v>29866</v>
      </c>
      <c r="F2773" s="292"/>
    </row>
    <row r="2774" spans="1:6" ht="30">
      <c r="A2774" s="61">
        <v>3666</v>
      </c>
      <c r="B2774" s="38" t="s">
        <v>19138</v>
      </c>
      <c r="C2774" s="61" t="s">
        <v>4025</v>
      </c>
      <c r="D2774" s="61" t="s">
        <v>2472</v>
      </c>
      <c r="E2774" s="61" t="s">
        <v>11695</v>
      </c>
      <c r="F2774" s="293"/>
    </row>
    <row r="2775" spans="1:6">
      <c r="A2775" s="61">
        <v>14157</v>
      </c>
      <c r="B2775" s="38" t="s">
        <v>19139</v>
      </c>
      <c r="C2775" s="61" t="s">
        <v>4025</v>
      </c>
      <c r="D2775" s="61" t="s">
        <v>4027</v>
      </c>
      <c r="E2775" s="61" t="s">
        <v>13206</v>
      </c>
      <c r="F2775" s="292"/>
    </row>
    <row r="2776" spans="1:6" ht="45">
      <c r="A2776" s="61">
        <v>3653</v>
      </c>
      <c r="B2776" s="38" t="s">
        <v>19140</v>
      </c>
      <c r="C2776" s="61" t="s">
        <v>4025</v>
      </c>
      <c r="D2776" s="61" t="s">
        <v>4027</v>
      </c>
      <c r="E2776" s="61" t="s">
        <v>29867</v>
      </c>
      <c r="F2776" s="293"/>
    </row>
    <row r="2777" spans="1:6" ht="45">
      <c r="A2777" s="61">
        <v>3649</v>
      </c>
      <c r="B2777" s="38" t="s">
        <v>19141</v>
      </c>
      <c r="C2777" s="61" t="s">
        <v>4025</v>
      </c>
      <c r="D2777" s="61" t="s">
        <v>4027</v>
      </c>
      <c r="E2777" s="61" t="s">
        <v>29868</v>
      </c>
      <c r="F2777" s="292"/>
    </row>
    <row r="2778" spans="1:6" ht="45">
      <c r="A2778" s="61">
        <v>42696</v>
      </c>
      <c r="B2778" s="38" t="s">
        <v>22708</v>
      </c>
      <c r="C2778" s="61" t="s">
        <v>4025</v>
      </c>
      <c r="D2778" s="61" t="s">
        <v>4027</v>
      </c>
      <c r="E2778" s="61" t="s">
        <v>29869</v>
      </c>
      <c r="F2778" s="293"/>
    </row>
    <row r="2779" spans="1:6" ht="45">
      <c r="A2779" s="61">
        <v>42697</v>
      </c>
      <c r="B2779" s="38" t="s">
        <v>22709</v>
      </c>
      <c r="C2779" s="61" t="s">
        <v>4025</v>
      </c>
      <c r="D2779" s="61" t="s">
        <v>4027</v>
      </c>
      <c r="E2779" s="61" t="s">
        <v>29870</v>
      </c>
      <c r="F2779" s="292"/>
    </row>
    <row r="2780" spans="1:6" ht="45">
      <c r="A2780" s="61">
        <v>42698</v>
      </c>
      <c r="B2780" s="38" t="s">
        <v>22710</v>
      </c>
      <c r="C2780" s="61" t="s">
        <v>4025</v>
      </c>
      <c r="D2780" s="61" t="s">
        <v>4027</v>
      </c>
      <c r="E2780" s="61" t="s">
        <v>29871</v>
      </c>
      <c r="F2780" s="293"/>
    </row>
    <row r="2781" spans="1:6" ht="30">
      <c r="A2781" s="61">
        <v>39875</v>
      </c>
      <c r="B2781" s="38" t="s">
        <v>19142</v>
      </c>
      <c r="C2781" s="61" t="s">
        <v>4025</v>
      </c>
      <c r="D2781" s="61" t="s">
        <v>4027</v>
      </c>
      <c r="E2781" s="61" t="s">
        <v>29872</v>
      </c>
      <c r="F2781" s="292"/>
    </row>
    <row r="2782" spans="1:6" ht="30">
      <c r="A2782" s="61">
        <v>39876</v>
      </c>
      <c r="B2782" s="38" t="s">
        <v>19143</v>
      </c>
      <c r="C2782" s="61" t="s">
        <v>4025</v>
      </c>
      <c r="D2782" s="61" t="s">
        <v>4027</v>
      </c>
      <c r="E2782" s="61" t="s">
        <v>29873</v>
      </c>
      <c r="F2782" s="293"/>
    </row>
    <row r="2783" spans="1:6" ht="30">
      <c r="A2783" s="61">
        <v>39877</v>
      </c>
      <c r="B2783" s="38" t="s">
        <v>19144</v>
      </c>
      <c r="C2783" s="61" t="s">
        <v>4025</v>
      </c>
      <c r="D2783" s="61" t="s">
        <v>4027</v>
      </c>
      <c r="E2783" s="61" t="s">
        <v>29874</v>
      </c>
      <c r="F2783" s="292"/>
    </row>
    <row r="2784" spans="1:6" ht="30">
      <c r="A2784" s="61">
        <v>39878</v>
      </c>
      <c r="B2784" s="38" t="s">
        <v>19145</v>
      </c>
      <c r="C2784" s="61" t="s">
        <v>4025</v>
      </c>
      <c r="D2784" s="61" t="s">
        <v>4027</v>
      </c>
      <c r="E2784" s="61" t="s">
        <v>29875</v>
      </c>
      <c r="F2784" s="293"/>
    </row>
    <row r="2785" spans="1:6" ht="30">
      <c r="A2785" s="61">
        <v>39872</v>
      </c>
      <c r="B2785" s="38" t="s">
        <v>19146</v>
      </c>
      <c r="C2785" s="61" t="s">
        <v>4025</v>
      </c>
      <c r="D2785" s="61" t="s">
        <v>4027</v>
      </c>
      <c r="E2785" s="61" t="s">
        <v>29876</v>
      </c>
      <c r="F2785" s="292"/>
    </row>
    <row r="2786" spans="1:6" ht="30">
      <c r="A2786" s="61">
        <v>39873</v>
      </c>
      <c r="B2786" s="38" t="s">
        <v>19147</v>
      </c>
      <c r="C2786" s="61" t="s">
        <v>4025</v>
      </c>
      <c r="D2786" s="61" t="s">
        <v>4027</v>
      </c>
      <c r="E2786" s="61" t="s">
        <v>29877</v>
      </c>
      <c r="F2786" s="293"/>
    </row>
    <row r="2787" spans="1:6" ht="30">
      <c r="A2787" s="61">
        <v>39874</v>
      </c>
      <c r="B2787" s="38" t="s">
        <v>19148</v>
      </c>
      <c r="C2787" s="61" t="s">
        <v>4025</v>
      </c>
      <c r="D2787" s="61" t="s">
        <v>4027</v>
      </c>
      <c r="E2787" s="61" t="s">
        <v>29878</v>
      </c>
      <c r="F2787" s="292"/>
    </row>
    <row r="2788" spans="1:6" ht="30">
      <c r="A2788" s="61">
        <v>3674</v>
      </c>
      <c r="B2788" s="38" t="s">
        <v>19149</v>
      </c>
      <c r="C2788" s="61" t="s">
        <v>4029</v>
      </c>
      <c r="D2788" s="61" t="s">
        <v>4027</v>
      </c>
      <c r="E2788" s="61" t="s">
        <v>24717</v>
      </c>
      <c r="F2788" s="293"/>
    </row>
    <row r="2789" spans="1:6" ht="30">
      <c r="A2789" s="61">
        <v>3681</v>
      </c>
      <c r="B2789" s="38" t="s">
        <v>19150</v>
      </c>
      <c r="C2789" s="61" t="s">
        <v>4029</v>
      </c>
      <c r="D2789" s="61" t="s">
        <v>4027</v>
      </c>
      <c r="E2789" s="61" t="s">
        <v>25398</v>
      </c>
      <c r="F2789" s="292"/>
    </row>
    <row r="2790" spans="1:6" ht="30">
      <c r="A2790" s="61">
        <v>3676</v>
      </c>
      <c r="B2790" s="38" t="s">
        <v>19151</v>
      </c>
      <c r="C2790" s="61" t="s">
        <v>4029</v>
      </c>
      <c r="D2790" s="61" t="s">
        <v>4027</v>
      </c>
      <c r="E2790" s="61" t="s">
        <v>29879</v>
      </c>
      <c r="F2790" s="293"/>
    </row>
    <row r="2791" spans="1:6" ht="30">
      <c r="A2791" s="61">
        <v>3679</v>
      </c>
      <c r="B2791" s="38" t="s">
        <v>19152</v>
      </c>
      <c r="C2791" s="61" t="s">
        <v>4029</v>
      </c>
      <c r="D2791" s="61" t="s">
        <v>4027</v>
      </c>
      <c r="E2791" s="61" t="s">
        <v>29880</v>
      </c>
      <c r="F2791" s="292"/>
    </row>
    <row r="2792" spans="1:6" ht="45">
      <c r="A2792" s="61">
        <v>3672</v>
      </c>
      <c r="B2792" s="38" t="s">
        <v>19153</v>
      </c>
      <c r="C2792" s="61" t="s">
        <v>4029</v>
      </c>
      <c r="D2792" s="61" t="s">
        <v>4027</v>
      </c>
      <c r="E2792" s="61" t="s">
        <v>22126</v>
      </c>
      <c r="F2792" s="293"/>
    </row>
    <row r="2793" spans="1:6" ht="30">
      <c r="A2793" s="61">
        <v>3671</v>
      </c>
      <c r="B2793" s="38" t="s">
        <v>19154</v>
      </c>
      <c r="C2793" s="61" t="s">
        <v>4029</v>
      </c>
      <c r="D2793" s="61" t="s">
        <v>4027</v>
      </c>
      <c r="E2793" s="61" t="s">
        <v>8115</v>
      </c>
      <c r="F2793" s="292"/>
    </row>
    <row r="2794" spans="1:6" ht="30">
      <c r="A2794" s="61">
        <v>3673</v>
      </c>
      <c r="B2794" s="38" t="s">
        <v>19155</v>
      </c>
      <c r="C2794" s="61" t="s">
        <v>4029</v>
      </c>
      <c r="D2794" s="61" t="s">
        <v>4027</v>
      </c>
      <c r="E2794" s="61" t="s">
        <v>8844</v>
      </c>
      <c r="F2794" s="293"/>
    </row>
    <row r="2795" spans="1:6" ht="45">
      <c r="A2795" s="61">
        <v>38394</v>
      </c>
      <c r="B2795" s="38" t="s">
        <v>19156</v>
      </c>
      <c r="C2795" s="61" t="s">
        <v>4025</v>
      </c>
      <c r="D2795" s="61" t="s">
        <v>2472</v>
      </c>
      <c r="E2795" s="61" t="s">
        <v>29881</v>
      </c>
      <c r="F2795" s="292"/>
    </row>
    <row r="2796" spans="1:6" ht="45">
      <c r="A2796" s="61">
        <v>3729</v>
      </c>
      <c r="B2796" s="38" t="s">
        <v>22711</v>
      </c>
      <c r="C2796" s="61" t="s">
        <v>4025</v>
      </c>
      <c r="D2796" s="61" t="s">
        <v>2472</v>
      </c>
      <c r="E2796" s="61" t="s">
        <v>21702</v>
      </c>
      <c r="F2796" s="293"/>
    </row>
    <row r="2797" spans="1:6" ht="135">
      <c r="A2797" s="61">
        <v>39357</v>
      </c>
      <c r="B2797" s="38" t="s">
        <v>19157</v>
      </c>
      <c r="C2797" s="61" t="s">
        <v>4025</v>
      </c>
      <c r="D2797" s="61" t="s">
        <v>4027</v>
      </c>
      <c r="E2797" s="61" t="s">
        <v>29882</v>
      </c>
      <c r="F2797" s="292"/>
    </row>
    <row r="2798" spans="1:6" ht="135">
      <c r="A2798" s="61">
        <v>39358</v>
      </c>
      <c r="B2798" s="38" t="s">
        <v>19158</v>
      </c>
      <c r="C2798" s="61" t="s">
        <v>4025</v>
      </c>
      <c r="D2798" s="61" t="s">
        <v>4027</v>
      </c>
      <c r="E2798" s="61" t="s">
        <v>29883</v>
      </c>
      <c r="F2798" s="293"/>
    </row>
    <row r="2799" spans="1:6" ht="135">
      <c r="A2799" s="61">
        <v>39356</v>
      </c>
      <c r="B2799" s="38" t="s">
        <v>19159</v>
      </c>
      <c r="C2799" s="61" t="s">
        <v>4025</v>
      </c>
      <c r="D2799" s="61" t="s">
        <v>4027</v>
      </c>
      <c r="E2799" s="61" t="s">
        <v>29884</v>
      </c>
      <c r="F2799" s="292"/>
    </row>
    <row r="2800" spans="1:6" ht="135">
      <c r="A2800" s="61">
        <v>39355</v>
      </c>
      <c r="B2800" s="38" t="s">
        <v>19160</v>
      </c>
      <c r="C2800" s="61" t="s">
        <v>4025</v>
      </c>
      <c r="D2800" s="61" t="s">
        <v>4027</v>
      </c>
      <c r="E2800" s="61" t="s">
        <v>29885</v>
      </c>
      <c r="F2800" s="293"/>
    </row>
    <row r="2801" spans="1:6" ht="135">
      <c r="A2801" s="61">
        <v>39353</v>
      </c>
      <c r="B2801" s="38" t="s">
        <v>19161</v>
      </c>
      <c r="C2801" s="61" t="s">
        <v>4025</v>
      </c>
      <c r="D2801" s="61" t="s">
        <v>4027</v>
      </c>
      <c r="E2801" s="61" t="s">
        <v>29886</v>
      </c>
      <c r="F2801" s="292"/>
    </row>
    <row r="2802" spans="1:6" ht="135">
      <c r="A2802" s="61">
        <v>39354</v>
      </c>
      <c r="B2802" s="38" t="s">
        <v>19162</v>
      </c>
      <c r="C2802" s="61" t="s">
        <v>4025</v>
      </c>
      <c r="D2802" s="61" t="s">
        <v>4027</v>
      </c>
      <c r="E2802" s="61" t="s">
        <v>29887</v>
      </c>
      <c r="F2802" s="293"/>
    </row>
    <row r="2803" spans="1:6" ht="30">
      <c r="A2803" s="61">
        <v>39398</v>
      </c>
      <c r="B2803" s="38" t="s">
        <v>19163</v>
      </c>
      <c r="C2803" s="61" t="s">
        <v>4025</v>
      </c>
      <c r="D2803" s="61" t="s">
        <v>2472</v>
      </c>
      <c r="E2803" s="61" t="s">
        <v>25200</v>
      </c>
      <c r="F2803" s="292"/>
    </row>
    <row r="2804" spans="1:6" ht="60">
      <c r="A2804" s="61">
        <v>13343</v>
      </c>
      <c r="B2804" s="38" t="s">
        <v>19164</v>
      </c>
      <c r="C2804" s="61" t="s">
        <v>4025</v>
      </c>
      <c r="D2804" s="61" t="s">
        <v>2472</v>
      </c>
      <c r="E2804" s="61" t="s">
        <v>23935</v>
      </c>
      <c r="F2804" s="293"/>
    </row>
    <row r="2805" spans="1:6" ht="45">
      <c r="A2805" s="61">
        <v>12118</v>
      </c>
      <c r="B2805" s="38" t="s">
        <v>19165</v>
      </c>
      <c r="C2805" s="61" t="s">
        <v>4025</v>
      </c>
      <c r="D2805" s="61" t="s">
        <v>2472</v>
      </c>
      <c r="E2805" s="61" t="s">
        <v>21668</v>
      </c>
      <c r="F2805" s="292"/>
    </row>
    <row r="2806" spans="1:6" ht="90">
      <c r="A2806" s="61">
        <v>39482</v>
      </c>
      <c r="B2806" s="38" t="s">
        <v>19166</v>
      </c>
      <c r="C2806" s="61" t="s">
        <v>4025</v>
      </c>
      <c r="D2806" s="61" t="s">
        <v>2472</v>
      </c>
      <c r="E2806" s="61" t="s">
        <v>29888</v>
      </c>
      <c r="F2806" s="293"/>
    </row>
    <row r="2807" spans="1:6" ht="90">
      <c r="A2807" s="61">
        <v>39486</v>
      </c>
      <c r="B2807" s="38" t="s">
        <v>19167</v>
      </c>
      <c r="C2807" s="61" t="s">
        <v>4025</v>
      </c>
      <c r="D2807" s="61" t="s">
        <v>2472</v>
      </c>
      <c r="E2807" s="61" t="s">
        <v>29889</v>
      </c>
      <c r="F2807" s="292"/>
    </row>
    <row r="2808" spans="1:6" ht="90">
      <c r="A2808" s="61">
        <v>39483</v>
      </c>
      <c r="B2808" s="38" t="s">
        <v>19168</v>
      </c>
      <c r="C2808" s="61" t="s">
        <v>4025</v>
      </c>
      <c r="D2808" s="61" t="s">
        <v>2472</v>
      </c>
      <c r="E2808" s="61" t="s">
        <v>29890</v>
      </c>
      <c r="F2808" s="293"/>
    </row>
    <row r="2809" spans="1:6" ht="90">
      <c r="A2809" s="61">
        <v>39487</v>
      </c>
      <c r="B2809" s="38" t="s">
        <v>19169</v>
      </c>
      <c r="C2809" s="61" t="s">
        <v>4025</v>
      </c>
      <c r="D2809" s="61" t="s">
        <v>2472</v>
      </c>
      <c r="E2809" s="61" t="s">
        <v>29891</v>
      </c>
      <c r="F2809" s="292"/>
    </row>
    <row r="2810" spans="1:6" ht="90">
      <c r="A2810" s="61">
        <v>39484</v>
      </c>
      <c r="B2810" s="38" t="s">
        <v>19170</v>
      </c>
      <c r="C2810" s="61" t="s">
        <v>4025</v>
      </c>
      <c r="D2810" s="61" t="s">
        <v>2472</v>
      </c>
      <c r="E2810" s="61" t="s">
        <v>29892</v>
      </c>
      <c r="F2810" s="293"/>
    </row>
    <row r="2811" spans="1:6" ht="90">
      <c r="A2811" s="61">
        <v>39488</v>
      </c>
      <c r="B2811" s="38" t="s">
        <v>19171</v>
      </c>
      <c r="C2811" s="61" t="s">
        <v>4025</v>
      </c>
      <c r="D2811" s="61" t="s">
        <v>2472</v>
      </c>
      <c r="E2811" s="61" t="s">
        <v>29893</v>
      </c>
      <c r="F2811" s="292"/>
    </row>
    <row r="2812" spans="1:6" ht="90">
      <c r="A2812" s="61">
        <v>39485</v>
      </c>
      <c r="B2812" s="38" t="s">
        <v>19172</v>
      </c>
      <c r="C2812" s="61" t="s">
        <v>4025</v>
      </c>
      <c r="D2812" s="61" t="s">
        <v>2472</v>
      </c>
      <c r="E2812" s="61" t="s">
        <v>29894</v>
      </c>
      <c r="F2812" s="293"/>
    </row>
    <row r="2813" spans="1:6" ht="90">
      <c r="A2813" s="61">
        <v>39489</v>
      </c>
      <c r="B2813" s="38" t="s">
        <v>19173</v>
      </c>
      <c r="C2813" s="61" t="s">
        <v>4025</v>
      </c>
      <c r="D2813" s="61" t="s">
        <v>2472</v>
      </c>
      <c r="E2813" s="61" t="s">
        <v>29895</v>
      </c>
      <c r="F2813" s="292"/>
    </row>
    <row r="2814" spans="1:6" ht="90">
      <c r="A2814" s="61">
        <v>39494</v>
      </c>
      <c r="B2814" s="38" t="s">
        <v>19174</v>
      </c>
      <c r="C2814" s="61" t="s">
        <v>4025</v>
      </c>
      <c r="D2814" s="61" t="s">
        <v>2472</v>
      </c>
      <c r="E2814" s="61" t="s">
        <v>29896</v>
      </c>
      <c r="F2814" s="293"/>
    </row>
    <row r="2815" spans="1:6" ht="90">
      <c r="A2815" s="61">
        <v>39490</v>
      </c>
      <c r="B2815" s="38" t="s">
        <v>19175</v>
      </c>
      <c r="C2815" s="61" t="s">
        <v>4025</v>
      </c>
      <c r="D2815" s="61" t="s">
        <v>2472</v>
      </c>
      <c r="E2815" s="61" t="s">
        <v>29897</v>
      </c>
      <c r="F2815" s="292"/>
    </row>
    <row r="2816" spans="1:6" ht="90">
      <c r="A2816" s="61">
        <v>39495</v>
      </c>
      <c r="B2816" s="38" t="s">
        <v>19177</v>
      </c>
      <c r="C2816" s="61" t="s">
        <v>4025</v>
      </c>
      <c r="D2816" s="61" t="s">
        <v>2472</v>
      </c>
      <c r="E2816" s="61" t="s">
        <v>29888</v>
      </c>
      <c r="F2816" s="293"/>
    </row>
    <row r="2817" spans="1:6" ht="90">
      <c r="A2817" s="61">
        <v>39491</v>
      </c>
      <c r="B2817" s="38" t="s">
        <v>19178</v>
      </c>
      <c r="C2817" s="61" t="s">
        <v>4025</v>
      </c>
      <c r="D2817" s="61" t="s">
        <v>2472</v>
      </c>
      <c r="E2817" s="61" t="s">
        <v>29898</v>
      </c>
      <c r="F2817" s="292"/>
    </row>
    <row r="2818" spans="1:6" ht="90">
      <c r="A2818" s="61">
        <v>39496</v>
      </c>
      <c r="B2818" s="38" t="s">
        <v>19179</v>
      </c>
      <c r="C2818" s="61" t="s">
        <v>4025</v>
      </c>
      <c r="D2818" s="61" t="s">
        <v>2472</v>
      </c>
      <c r="E2818" s="61" t="s">
        <v>29899</v>
      </c>
      <c r="F2818" s="293"/>
    </row>
    <row r="2819" spans="1:6" ht="90">
      <c r="A2819" s="61">
        <v>39492</v>
      </c>
      <c r="B2819" s="38" t="s">
        <v>19180</v>
      </c>
      <c r="C2819" s="61" t="s">
        <v>4025</v>
      </c>
      <c r="D2819" s="61" t="s">
        <v>2472</v>
      </c>
      <c r="E2819" s="61" t="s">
        <v>29900</v>
      </c>
      <c r="F2819" s="292"/>
    </row>
    <row r="2820" spans="1:6" ht="90">
      <c r="A2820" s="61">
        <v>39497</v>
      </c>
      <c r="B2820" s="38" t="s">
        <v>19181</v>
      </c>
      <c r="C2820" s="61" t="s">
        <v>4025</v>
      </c>
      <c r="D2820" s="61" t="s">
        <v>2472</v>
      </c>
      <c r="E2820" s="61" t="s">
        <v>29901</v>
      </c>
      <c r="F2820" s="293"/>
    </row>
    <row r="2821" spans="1:6" ht="90">
      <c r="A2821" s="61">
        <v>39493</v>
      </c>
      <c r="B2821" s="38" t="s">
        <v>19182</v>
      </c>
      <c r="C2821" s="61" t="s">
        <v>4025</v>
      </c>
      <c r="D2821" s="61" t="s">
        <v>2472</v>
      </c>
      <c r="E2821" s="61" t="s">
        <v>29902</v>
      </c>
      <c r="F2821" s="292"/>
    </row>
    <row r="2822" spans="1:6" ht="90">
      <c r="A2822" s="61">
        <v>39500</v>
      </c>
      <c r="B2822" s="38" t="s">
        <v>19183</v>
      </c>
      <c r="C2822" s="61" t="s">
        <v>4025</v>
      </c>
      <c r="D2822" s="61" t="s">
        <v>2472</v>
      </c>
      <c r="E2822" s="61" t="s">
        <v>29903</v>
      </c>
      <c r="F2822" s="293"/>
    </row>
    <row r="2823" spans="1:6" ht="105">
      <c r="A2823" s="61">
        <v>39498</v>
      </c>
      <c r="B2823" s="38" t="s">
        <v>19184</v>
      </c>
      <c r="C2823" s="61" t="s">
        <v>4025</v>
      </c>
      <c r="D2823" s="61" t="s">
        <v>2472</v>
      </c>
      <c r="E2823" s="61" t="s">
        <v>29904</v>
      </c>
      <c r="F2823" s="292"/>
    </row>
    <row r="2824" spans="1:6" ht="90">
      <c r="A2824" s="61">
        <v>39501</v>
      </c>
      <c r="B2824" s="38" t="s">
        <v>19185</v>
      </c>
      <c r="C2824" s="61" t="s">
        <v>4025</v>
      </c>
      <c r="D2824" s="61" t="s">
        <v>2472</v>
      </c>
      <c r="E2824" s="61" t="s">
        <v>24407</v>
      </c>
      <c r="F2824" s="293"/>
    </row>
    <row r="2825" spans="1:6" ht="105">
      <c r="A2825" s="61">
        <v>39499</v>
      </c>
      <c r="B2825" s="38" t="s">
        <v>19186</v>
      </c>
      <c r="C2825" s="61" t="s">
        <v>4025</v>
      </c>
      <c r="D2825" s="61" t="s">
        <v>2472</v>
      </c>
      <c r="E2825" s="61" t="s">
        <v>29905</v>
      </c>
      <c r="F2825" s="292"/>
    </row>
    <row r="2826" spans="1:6" ht="45">
      <c r="A2826" s="61">
        <v>3733</v>
      </c>
      <c r="B2826" s="38" t="s">
        <v>19187</v>
      </c>
      <c r="C2826" s="61" t="s">
        <v>4026</v>
      </c>
      <c r="D2826" s="61" t="s">
        <v>4027</v>
      </c>
      <c r="E2826" s="61" t="s">
        <v>29906</v>
      </c>
      <c r="F2826" s="293"/>
    </row>
    <row r="2827" spans="1:6" ht="30">
      <c r="A2827" s="61">
        <v>3731</v>
      </c>
      <c r="B2827" s="38" t="s">
        <v>19188</v>
      </c>
      <c r="C2827" s="61" t="s">
        <v>4026</v>
      </c>
      <c r="D2827" s="61" t="s">
        <v>4027</v>
      </c>
      <c r="E2827" s="61" t="s">
        <v>29907</v>
      </c>
      <c r="F2827" s="292"/>
    </row>
    <row r="2828" spans="1:6" ht="30">
      <c r="A2828" s="61">
        <v>38137</v>
      </c>
      <c r="B2828" s="38" t="s">
        <v>19189</v>
      </c>
      <c r="C2828" s="61" t="s">
        <v>4026</v>
      </c>
      <c r="D2828" s="61" t="s">
        <v>4027</v>
      </c>
      <c r="E2828" s="61" t="s">
        <v>29908</v>
      </c>
      <c r="F2828" s="293"/>
    </row>
    <row r="2829" spans="1:6" ht="30">
      <c r="A2829" s="61">
        <v>38135</v>
      </c>
      <c r="B2829" s="38" t="s">
        <v>19190</v>
      </c>
      <c r="C2829" s="61" t="s">
        <v>4026</v>
      </c>
      <c r="D2829" s="61" t="s">
        <v>4027</v>
      </c>
      <c r="E2829" s="61" t="s">
        <v>29909</v>
      </c>
      <c r="F2829" s="292"/>
    </row>
    <row r="2830" spans="1:6" ht="30">
      <c r="A2830" s="61">
        <v>38138</v>
      </c>
      <c r="B2830" s="38" t="s">
        <v>19191</v>
      </c>
      <c r="C2830" s="61" t="s">
        <v>4026</v>
      </c>
      <c r="D2830" s="61" t="s">
        <v>4027</v>
      </c>
      <c r="E2830" s="61" t="s">
        <v>29910</v>
      </c>
      <c r="F2830" s="293"/>
    </row>
    <row r="2831" spans="1:6" ht="60">
      <c r="A2831" s="61">
        <v>3736</v>
      </c>
      <c r="B2831" s="38" t="s">
        <v>19192</v>
      </c>
      <c r="C2831" s="61" t="s">
        <v>4026</v>
      </c>
      <c r="D2831" s="61" t="s">
        <v>4024</v>
      </c>
      <c r="E2831" s="61" t="s">
        <v>24563</v>
      </c>
      <c r="F2831" s="292"/>
    </row>
    <row r="2832" spans="1:6" ht="60">
      <c r="A2832" s="61">
        <v>3741</v>
      </c>
      <c r="B2832" s="38" t="s">
        <v>19193</v>
      </c>
      <c r="C2832" s="61" t="s">
        <v>4026</v>
      </c>
      <c r="D2832" s="61" t="s">
        <v>2472</v>
      </c>
      <c r="E2832" s="61" t="s">
        <v>26264</v>
      </c>
      <c r="F2832" s="293"/>
    </row>
    <row r="2833" spans="1:6" ht="60">
      <c r="A2833" s="61">
        <v>3745</v>
      </c>
      <c r="B2833" s="38" t="s">
        <v>19194</v>
      </c>
      <c r="C2833" s="61" t="s">
        <v>4026</v>
      </c>
      <c r="D2833" s="61" t="s">
        <v>2472</v>
      </c>
      <c r="E2833" s="61" t="s">
        <v>21838</v>
      </c>
      <c r="F2833" s="292"/>
    </row>
    <row r="2834" spans="1:6" ht="60">
      <c r="A2834" s="61">
        <v>3743</v>
      </c>
      <c r="B2834" s="38" t="s">
        <v>19195</v>
      </c>
      <c r="C2834" s="61" t="s">
        <v>4026</v>
      </c>
      <c r="D2834" s="61" t="s">
        <v>2472</v>
      </c>
      <c r="E2834" s="61" t="s">
        <v>13736</v>
      </c>
      <c r="F2834" s="293"/>
    </row>
    <row r="2835" spans="1:6" ht="60">
      <c r="A2835" s="61">
        <v>3744</v>
      </c>
      <c r="B2835" s="38" t="s">
        <v>19196</v>
      </c>
      <c r="C2835" s="61" t="s">
        <v>4026</v>
      </c>
      <c r="D2835" s="61" t="s">
        <v>2472</v>
      </c>
      <c r="E2835" s="61" t="s">
        <v>27916</v>
      </c>
      <c r="F2835" s="292"/>
    </row>
    <row r="2836" spans="1:6" ht="60">
      <c r="A2836" s="61">
        <v>3739</v>
      </c>
      <c r="B2836" s="38" t="s">
        <v>19197</v>
      </c>
      <c r="C2836" s="61" t="s">
        <v>4026</v>
      </c>
      <c r="D2836" s="61" t="s">
        <v>2472</v>
      </c>
      <c r="E2836" s="61" t="s">
        <v>24639</v>
      </c>
      <c r="F2836" s="293"/>
    </row>
    <row r="2837" spans="1:6" ht="60">
      <c r="A2837" s="61">
        <v>3737</v>
      </c>
      <c r="B2837" s="38" t="s">
        <v>19198</v>
      </c>
      <c r="C2837" s="61" t="s">
        <v>4026</v>
      </c>
      <c r="D2837" s="61" t="s">
        <v>2472</v>
      </c>
      <c r="E2837" s="61" t="s">
        <v>25562</v>
      </c>
      <c r="F2837" s="292"/>
    </row>
    <row r="2838" spans="1:6" ht="60">
      <c r="A2838" s="61">
        <v>3738</v>
      </c>
      <c r="B2838" s="38" t="s">
        <v>19199</v>
      </c>
      <c r="C2838" s="61" t="s">
        <v>4026</v>
      </c>
      <c r="D2838" s="61" t="s">
        <v>2472</v>
      </c>
      <c r="E2838" s="61" t="s">
        <v>27909</v>
      </c>
      <c r="F2838" s="293"/>
    </row>
    <row r="2839" spans="1:6" ht="60">
      <c r="A2839" s="61">
        <v>3747</v>
      </c>
      <c r="B2839" s="38" t="s">
        <v>19200</v>
      </c>
      <c r="C2839" s="61" t="s">
        <v>4026</v>
      </c>
      <c r="D2839" s="61" t="s">
        <v>2472</v>
      </c>
      <c r="E2839" s="61" t="s">
        <v>27916</v>
      </c>
      <c r="F2839" s="292"/>
    </row>
    <row r="2840" spans="1:6" ht="60">
      <c r="A2840" s="61">
        <v>11649</v>
      </c>
      <c r="B2840" s="38" t="s">
        <v>19201</v>
      </c>
      <c r="C2840" s="61" t="s">
        <v>4025</v>
      </c>
      <c r="D2840" s="61" t="s">
        <v>2472</v>
      </c>
      <c r="E2840" s="61" t="s">
        <v>29911</v>
      </c>
      <c r="F2840" s="293"/>
    </row>
    <row r="2841" spans="1:6" ht="60">
      <c r="A2841" s="61">
        <v>11650</v>
      </c>
      <c r="B2841" s="38" t="s">
        <v>19202</v>
      </c>
      <c r="C2841" s="61" t="s">
        <v>4025</v>
      </c>
      <c r="D2841" s="61" t="s">
        <v>2472</v>
      </c>
      <c r="E2841" s="61" t="s">
        <v>29912</v>
      </c>
      <c r="F2841" s="292"/>
    </row>
    <row r="2842" spans="1:6" ht="60">
      <c r="A2842" s="61">
        <v>3742</v>
      </c>
      <c r="B2842" s="38" t="s">
        <v>19203</v>
      </c>
      <c r="C2842" s="61" t="s">
        <v>4026</v>
      </c>
      <c r="D2842" s="61" t="s">
        <v>2472</v>
      </c>
      <c r="E2842" s="61" t="s">
        <v>25090</v>
      </c>
      <c r="F2842" s="293"/>
    </row>
    <row r="2843" spans="1:6" ht="60">
      <c r="A2843" s="61">
        <v>3746</v>
      </c>
      <c r="B2843" s="38" t="s">
        <v>19204</v>
      </c>
      <c r="C2843" s="61" t="s">
        <v>4026</v>
      </c>
      <c r="D2843" s="61" t="s">
        <v>2472</v>
      </c>
      <c r="E2843" s="61" t="s">
        <v>25199</v>
      </c>
      <c r="F2843" s="292"/>
    </row>
    <row r="2844" spans="1:6">
      <c r="A2844" s="61">
        <v>21106</v>
      </c>
      <c r="B2844" s="38" t="s">
        <v>19205</v>
      </c>
      <c r="C2844" s="61" t="s">
        <v>4030</v>
      </c>
      <c r="D2844" s="61" t="s">
        <v>2472</v>
      </c>
      <c r="E2844" s="61" t="s">
        <v>24313</v>
      </c>
      <c r="F2844" s="293"/>
    </row>
    <row r="2845" spans="1:6" ht="30">
      <c r="A2845" s="61">
        <v>3755</v>
      </c>
      <c r="B2845" s="38" t="s">
        <v>19207</v>
      </c>
      <c r="C2845" s="61" t="s">
        <v>4025</v>
      </c>
      <c r="D2845" s="61" t="s">
        <v>4027</v>
      </c>
      <c r="E2845" s="61" t="s">
        <v>14925</v>
      </c>
      <c r="F2845" s="292"/>
    </row>
    <row r="2846" spans="1:6" ht="30">
      <c r="A2846" s="61">
        <v>3750</v>
      </c>
      <c r="B2846" s="38" t="s">
        <v>19208</v>
      </c>
      <c r="C2846" s="61" t="s">
        <v>4025</v>
      </c>
      <c r="D2846" s="61" t="s">
        <v>4027</v>
      </c>
      <c r="E2846" s="61" t="s">
        <v>24568</v>
      </c>
      <c r="F2846" s="293"/>
    </row>
    <row r="2847" spans="1:6" ht="30">
      <c r="A2847" s="61">
        <v>3756</v>
      </c>
      <c r="B2847" s="38" t="s">
        <v>19209</v>
      </c>
      <c r="C2847" s="61" t="s">
        <v>4025</v>
      </c>
      <c r="D2847" s="61" t="s">
        <v>4027</v>
      </c>
      <c r="E2847" s="61" t="s">
        <v>22712</v>
      </c>
      <c r="F2847" s="292"/>
    </row>
    <row r="2848" spans="1:6" ht="30">
      <c r="A2848" s="61">
        <v>39377</v>
      </c>
      <c r="B2848" s="38" t="s">
        <v>19210</v>
      </c>
      <c r="C2848" s="61" t="s">
        <v>4025</v>
      </c>
      <c r="D2848" s="61" t="s">
        <v>4027</v>
      </c>
      <c r="E2848" s="61" t="s">
        <v>24438</v>
      </c>
      <c r="F2848" s="293"/>
    </row>
    <row r="2849" spans="1:6" ht="30">
      <c r="A2849" s="61">
        <v>38191</v>
      </c>
      <c r="B2849" s="38" t="s">
        <v>19211</v>
      </c>
      <c r="C2849" s="61" t="s">
        <v>4025</v>
      </c>
      <c r="D2849" s="61" t="s">
        <v>4027</v>
      </c>
      <c r="E2849" s="61" t="s">
        <v>24444</v>
      </c>
      <c r="F2849" s="292"/>
    </row>
    <row r="2850" spans="1:6" ht="30">
      <c r="A2850" s="61">
        <v>39381</v>
      </c>
      <c r="B2850" s="38" t="s">
        <v>19212</v>
      </c>
      <c r="C2850" s="61" t="s">
        <v>4025</v>
      </c>
      <c r="D2850" s="61" t="s">
        <v>4027</v>
      </c>
      <c r="E2850" s="61" t="s">
        <v>13699</v>
      </c>
      <c r="F2850" s="293"/>
    </row>
    <row r="2851" spans="1:6" ht="30">
      <c r="A2851" s="61">
        <v>38780</v>
      </c>
      <c r="B2851" s="38" t="s">
        <v>19213</v>
      </c>
      <c r="C2851" s="61" t="s">
        <v>4025</v>
      </c>
      <c r="D2851" s="61" t="s">
        <v>4027</v>
      </c>
      <c r="E2851" s="61" t="s">
        <v>14463</v>
      </c>
      <c r="F2851" s="292"/>
    </row>
    <row r="2852" spans="1:6" ht="30">
      <c r="A2852" s="61">
        <v>38781</v>
      </c>
      <c r="B2852" s="38" t="s">
        <v>19214</v>
      </c>
      <c r="C2852" s="61" t="s">
        <v>4025</v>
      </c>
      <c r="D2852" s="61" t="s">
        <v>4027</v>
      </c>
      <c r="E2852" s="61" t="s">
        <v>24416</v>
      </c>
      <c r="F2852" s="293"/>
    </row>
    <row r="2853" spans="1:6" ht="30">
      <c r="A2853" s="61">
        <v>38192</v>
      </c>
      <c r="B2853" s="38" t="s">
        <v>19216</v>
      </c>
      <c r="C2853" s="61" t="s">
        <v>4025</v>
      </c>
      <c r="D2853" s="61" t="s">
        <v>4027</v>
      </c>
      <c r="E2853" s="61" t="s">
        <v>16659</v>
      </c>
      <c r="F2853" s="292"/>
    </row>
    <row r="2854" spans="1:6" ht="30">
      <c r="A2854" s="61">
        <v>3753</v>
      </c>
      <c r="B2854" s="38" t="s">
        <v>19217</v>
      </c>
      <c r="C2854" s="61" t="s">
        <v>4025</v>
      </c>
      <c r="D2854" s="61" t="s">
        <v>4027</v>
      </c>
      <c r="E2854" s="61" t="s">
        <v>13901</v>
      </c>
      <c r="F2854" s="293"/>
    </row>
    <row r="2855" spans="1:6" ht="30">
      <c r="A2855" s="61">
        <v>38782</v>
      </c>
      <c r="B2855" s="38" t="s">
        <v>19218</v>
      </c>
      <c r="C2855" s="61" t="s">
        <v>4025</v>
      </c>
      <c r="D2855" s="61" t="s">
        <v>4027</v>
      </c>
      <c r="E2855" s="61" t="s">
        <v>8825</v>
      </c>
      <c r="F2855" s="292"/>
    </row>
    <row r="2856" spans="1:6" ht="30">
      <c r="A2856" s="61">
        <v>38778</v>
      </c>
      <c r="B2856" s="38" t="s">
        <v>19219</v>
      </c>
      <c r="C2856" s="61" t="s">
        <v>4025</v>
      </c>
      <c r="D2856" s="61" t="s">
        <v>4027</v>
      </c>
      <c r="E2856" s="61" t="s">
        <v>24926</v>
      </c>
      <c r="F2856" s="293"/>
    </row>
    <row r="2857" spans="1:6" ht="30">
      <c r="A2857" s="61">
        <v>38779</v>
      </c>
      <c r="B2857" s="38" t="s">
        <v>19220</v>
      </c>
      <c r="C2857" s="61" t="s">
        <v>4025</v>
      </c>
      <c r="D2857" s="61" t="s">
        <v>4027</v>
      </c>
      <c r="E2857" s="61" t="s">
        <v>7512</v>
      </c>
      <c r="F2857" s="292"/>
    </row>
    <row r="2858" spans="1:6" ht="30">
      <c r="A2858" s="61">
        <v>39388</v>
      </c>
      <c r="B2858" s="38" t="s">
        <v>19221</v>
      </c>
      <c r="C2858" s="61" t="s">
        <v>4025</v>
      </c>
      <c r="D2858" s="61" t="s">
        <v>4027</v>
      </c>
      <c r="E2858" s="61" t="s">
        <v>22713</v>
      </c>
      <c r="F2858" s="293"/>
    </row>
    <row r="2859" spans="1:6" ht="30">
      <c r="A2859" s="61">
        <v>39387</v>
      </c>
      <c r="B2859" s="38" t="s">
        <v>19222</v>
      </c>
      <c r="C2859" s="61" t="s">
        <v>4025</v>
      </c>
      <c r="D2859" s="61" t="s">
        <v>4027</v>
      </c>
      <c r="E2859" s="61" t="s">
        <v>20445</v>
      </c>
      <c r="F2859" s="292"/>
    </row>
    <row r="2860" spans="1:6" ht="30">
      <c r="A2860" s="61">
        <v>39386</v>
      </c>
      <c r="B2860" s="38" t="s">
        <v>19223</v>
      </c>
      <c r="C2860" s="61" t="s">
        <v>4025</v>
      </c>
      <c r="D2860" s="61" t="s">
        <v>4027</v>
      </c>
      <c r="E2860" s="61" t="s">
        <v>24669</v>
      </c>
      <c r="F2860" s="293"/>
    </row>
    <row r="2861" spans="1:6" ht="30">
      <c r="A2861" s="61">
        <v>38194</v>
      </c>
      <c r="B2861" s="38" t="s">
        <v>19224</v>
      </c>
      <c r="C2861" s="61" t="s">
        <v>4025</v>
      </c>
      <c r="D2861" s="61" t="s">
        <v>4027</v>
      </c>
      <c r="E2861" s="61" t="s">
        <v>22714</v>
      </c>
      <c r="F2861" s="292"/>
    </row>
    <row r="2862" spans="1:6" ht="30">
      <c r="A2862" s="61">
        <v>38193</v>
      </c>
      <c r="B2862" s="38" t="s">
        <v>19225</v>
      </c>
      <c r="C2862" s="61" t="s">
        <v>4025</v>
      </c>
      <c r="D2862" s="61" t="s">
        <v>4027</v>
      </c>
      <c r="E2862" s="61" t="s">
        <v>14315</v>
      </c>
      <c r="F2862" s="293"/>
    </row>
    <row r="2863" spans="1:6" ht="30">
      <c r="A2863" s="61">
        <v>12216</v>
      </c>
      <c r="B2863" s="38" t="s">
        <v>19226</v>
      </c>
      <c r="C2863" s="61" t="s">
        <v>4025</v>
      </c>
      <c r="D2863" s="61" t="s">
        <v>4027</v>
      </c>
      <c r="E2863" s="61" t="s">
        <v>22451</v>
      </c>
      <c r="F2863" s="292"/>
    </row>
    <row r="2864" spans="1:6" ht="30">
      <c r="A2864" s="61">
        <v>3757</v>
      </c>
      <c r="B2864" s="38" t="s">
        <v>19227</v>
      </c>
      <c r="C2864" s="61" t="s">
        <v>4025</v>
      </c>
      <c r="D2864" s="61" t="s">
        <v>4027</v>
      </c>
      <c r="E2864" s="61" t="s">
        <v>25125</v>
      </c>
      <c r="F2864" s="293"/>
    </row>
    <row r="2865" spans="1:6" ht="30">
      <c r="A2865" s="61">
        <v>3758</v>
      </c>
      <c r="B2865" s="38" t="s">
        <v>19228</v>
      </c>
      <c r="C2865" s="61" t="s">
        <v>4025</v>
      </c>
      <c r="D2865" s="61" t="s">
        <v>4027</v>
      </c>
      <c r="E2865" s="61" t="s">
        <v>25126</v>
      </c>
      <c r="F2865" s="292"/>
    </row>
    <row r="2866" spans="1:6" ht="30">
      <c r="A2866" s="61">
        <v>12214</v>
      </c>
      <c r="B2866" s="38" t="s">
        <v>19229</v>
      </c>
      <c r="C2866" s="61" t="s">
        <v>4025</v>
      </c>
      <c r="D2866" s="61" t="s">
        <v>4027</v>
      </c>
      <c r="E2866" s="61" t="s">
        <v>14929</v>
      </c>
      <c r="F2866" s="293"/>
    </row>
    <row r="2867" spans="1:6" ht="30">
      <c r="A2867" s="61">
        <v>3749</v>
      </c>
      <c r="B2867" s="38" t="s">
        <v>19230</v>
      </c>
      <c r="C2867" s="61" t="s">
        <v>4025</v>
      </c>
      <c r="D2867" s="61" t="s">
        <v>4027</v>
      </c>
      <c r="E2867" s="61" t="s">
        <v>25115</v>
      </c>
      <c r="F2867" s="292"/>
    </row>
    <row r="2868" spans="1:6" ht="30">
      <c r="A2868" s="61">
        <v>3751</v>
      </c>
      <c r="B2868" s="38" t="s">
        <v>19231</v>
      </c>
      <c r="C2868" s="61" t="s">
        <v>4025</v>
      </c>
      <c r="D2868" s="61" t="s">
        <v>4027</v>
      </c>
      <c r="E2868" s="61" t="s">
        <v>25127</v>
      </c>
      <c r="F2868" s="293"/>
    </row>
    <row r="2869" spans="1:6" ht="30">
      <c r="A2869" s="61">
        <v>39376</v>
      </c>
      <c r="B2869" s="38" t="s">
        <v>19232</v>
      </c>
      <c r="C2869" s="61" t="s">
        <v>4025</v>
      </c>
      <c r="D2869" s="61" t="s">
        <v>4027</v>
      </c>
      <c r="E2869" s="61" t="s">
        <v>22036</v>
      </c>
      <c r="F2869" s="292"/>
    </row>
    <row r="2870" spans="1:6" ht="30">
      <c r="A2870" s="61">
        <v>3752</v>
      </c>
      <c r="B2870" s="38" t="s">
        <v>19233</v>
      </c>
      <c r="C2870" s="61" t="s">
        <v>4025</v>
      </c>
      <c r="D2870" s="61" t="s">
        <v>4027</v>
      </c>
      <c r="E2870" s="61" t="s">
        <v>22715</v>
      </c>
      <c r="F2870" s="293"/>
    </row>
    <row r="2871" spans="1:6" ht="60">
      <c r="A2871" s="61">
        <v>746</v>
      </c>
      <c r="B2871" s="38" t="s">
        <v>19234</v>
      </c>
      <c r="C2871" s="61" t="s">
        <v>4025</v>
      </c>
      <c r="D2871" s="61" t="s">
        <v>4024</v>
      </c>
      <c r="E2871" s="61" t="s">
        <v>22716</v>
      </c>
      <c r="F2871" s="292"/>
    </row>
    <row r="2872" spans="1:6" ht="30">
      <c r="A2872" s="61">
        <v>36521</v>
      </c>
      <c r="B2872" s="38" t="s">
        <v>19235</v>
      </c>
      <c r="C2872" s="61" t="s">
        <v>4025</v>
      </c>
      <c r="D2872" s="61" t="s">
        <v>2472</v>
      </c>
      <c r="E2872" s="61" t="s">
        <v>29913</v>
      </c>
      <c r="F2872" s="293"/>
    </row>
    <row r="2873" spans="1:6" ht="30">
      <c r="A2873" s="61">
        <v>36794</v>
      </c>
      <c r="B2873" s="38" t="s">
        <v>19236</v>
      </c>
      <c r="C2873" s="61" t="s">
        <v>4025</v>
      </c>
      <c r="D2873" s="61" t="s">
        <v>2472</v>
      </c>
      <c r="E2873" s="61" t="s">
        <v>27238</v>
      </c>
      <c r="F2873" s="292"/>
    </row>
    <row r="2874" spans="1:6" ht="30">
      <c r="A2874" s="61">
        <v>10426</v>
      </c>
      <c r="B2874" s="38" t="s">
        <v>19237</v>
      </c>
      <c r="C2874" s="61" t="s">
        <v>4025</v>
      </c>
      <c r="D2874" s="61" t="s">
        <v>2472</v>
      </c>
      <c r="E2874" s="61" t="s">
        <v>29914</v>
      </c>
      <c r="F2874" s="293"/>
    </row>
    <row r="2875" spans="1:6" ht="30">
      <c r="A2875" s="61">
        <v>10425</v>
      </c>
      <c r="B2875" s="38" t="s">
        <v>19238</v>
      </c>
      <c r="C2875" s="61" t="s">
        <v>4025</v>
      </c>
      <c r="D2875" s="61" t="s">
        <v>2472</v>
      </c>
      <c r="E2875" s="61" t="s">
        <v>24818</v>
      </c>
      <c r="F2875" s="292"/>
    </row>
    <row r="2876" spans="1:6" ht="30">
      <c r="A2876" s="61">
        <v>10431</v>
      </c>
      <c r="B2876" s="38" t="s">
        <v>19239</v>
      </c>
      <c r="C2876" s="61" t="s">
        <v>4025</v>
      </c>
      <c r="D2876" s="61" t="s">
        <v>2472</v>
      </c>
      <c r="E2876" s="61" t="s">
        <v>29915</v>
      </c>
      <c r="F2876" s="293"/>
    </row>
    <row r="2877" spans="1:6" ht="30">
      <c r="A2877" s="61">
        <v>10429</v>
      </c>
      <c r="B2877" s="38" t="s">
        <v>19240</v>
      </c>
      <c r="C2877" s="61" t="s">
        <v>4025</v>
      </c>
      <c r="D2877" s="61" t="s">
        <v>2472</v>
      </c>
      <c r="E2877" s="61" t="s">
        <v>27696</v>
      </c>
      <c r="F2877" s="292"/>
    </row>
    <row r="2878" spans="1:6" ht="30">
      <c r="A2878" s="61">
        <v>20269</v>
      </c>
      <c r="B2878" s="38" t="s">
        <v>19241</v>
      </c>
      <c r="C2878" s="61" t="s">
        <v>4025</v>
      </c>
      <c r="D2878" s="61" t="s">
        <v>2472</v>
      </c>
      <c r="E2878" s="61" t="s">
        <v>28943</v>
      </c>
      <c r="F2878" s="293"/>
    </row>
    <row r="2879" spans="1:6" ht="30">
      <c r="A2879" s="61">
        <v>20270</v>
      </c>
      <c r="B2879" s="38" t="s">
        <v>19242</v>
      </c>
      <c r="C2879" s="61" t="s">
        <v>4025</v>
      </c>
      <c r="D2879" s="61" t="s">
        <v>2472</v>
      </c>
      <c r="E2879" s="61" t="s">
        <v>29916</v>
      </c>
      <c r="F2879" s="292"/>
    </row>
    <row r="2880" spans="1:6" ht="45">
      <c r="A2880" s="61">
        <v>11696</v>
      </c>
      <c r="B2880" s="38" t="s">
        <v>19243</v>
      </c>
      <c r="C2880" s="61" t="s">
        <v>4025</v>
      </c>
      <c r="D2880" s="61" t="s">
        <v>2472</v>
      </c>
      <c r="E2880" s="61" t="s">
        <v>29917</v>
      </c>
      <c r="F2880" s="293"/>
    </row>
    <row r="2881" spans="1:6" ht="45">
      <c r="A2881" s="61">
        <v>10427</v>
      </c>
      <c r="B2881" s="38" t="s">
        <v>19244</v>
      </c>
      <c r="C2881" s="61" t="s">
        <v>4025</v>
      </c>
      <c r="D2881" s="61" t="s">
        <v>2472</v>
      </c>
      <c r="E2881" s="61" t="s">
        <v>25512</v>
      </c>
      <c r="F2881" s="292"/>
    </row>
    <row r="2882" spans="1:6" ht="45">
      <c r="A2882" s="61">
        <v>10428</v>
      </c>
      <c r="B2882" s="38" t="s">
        <v>19245</v>
      </c>
      <c r="C2882" s="61" t="s">
        <v>4025</v>
      </c>
      <c r="D2882" s="61" t="s">
        <v>2472</v>
      </c>
      <c r="E2882" s="61" t="s">
        <v>29918</v>
      </c>
      <c r="F2882" s="293"/>
    </row>
    <row r="2883" spans="1:6" ht="30">
      <c r="A2883" s="61">
        <v>2354</v>
      </c>
      <c r="B2883" s="38" t="s">
        <v>19246</v>
      </c>
      <c r="C2883" s="61" t="s">
        <v>4023</v>
      </c>
      <c r="D2883" s="61" t="s">
        <v>2472</v>
      </c>
      <c r="E2883" s="61" t="s">
        <v>23783</v>
      </c>
      <c r="F2883" s="292"/>
    </row>
    <row r="2884" spans="1:6" ht="30">
      <c r="A2884" s="61">
        <v>40932</v>
      </c>
      <c r="B2884" s="38" t="s">
        <v>19247</v>
      </c>
      <c r="C2884" s="61" t="s">
        <v>4034</v>
      </c>
      <c r="D2884" s="61" t="s">
        <v>2472</v>
      </c>
      <c r="E2884" s="61" t="s">
        <v>29919</v>
      </c>
      <c r="F2884" s="293"/>
    </row>
    <row r="2885" spans="1:6" ht="30">
      <c r="A2885" s="61">
        <v>10853</v>
      </c>
      <c r="B2885" s="38" t="s">
        <v>19248</v>
      </c>
      <c r="C2885" s="61" t="s">
        <v>4025</v>
      </c>
      <c r="D2885" s="61" t="s">
        <v>2472</v>
      </c>
      <c r="E2885" s="61" t="s">
        <v>29920</v>
      </c>
      <c r="F2885" s="292"/>
    </row>
    <row r="2886" spans="1:6" ht="30">
      <c r="A2886" s="61">
        <v>5093</v>
      </c>
      <c r="B2886" s="38" t="s">
        <v>19249</v>
      </c>
      <c r="C2886" s="61" t="s">
        <v>4036</v>
      </c>
      <c r="D2886" s="61" t="s">
        <v>2472</v>
      </c>
      <c r="E2886" s="61" t="s">
        <v>13700</v>
      </c>
      <c r="F2886" s="293"/>
    </row>
    <row r="2887" spans="1:6" ht="60">
      <c r="A2887" s="61">
        <v>37768</v>
      </c>
      <c r="B2887" s="38" t="s">
        <v>19250</v>
      </c>
      <c r="C2887" s="61" t="s">
        <v>4025</v>
      </c>
      <c r="D2887" s="61" t="s">
        <v>4027</v>
      </c>
      <c r="E2887" s="61" t="s">
        <v>25129</v>
      </c>
      <c r="F2887" s="292"/>
    </row>
    <row r="2888" spans="1:6" ht="45">
      <c r="A2888" s="61">
        <v>37773</v>
      </c>
      <c r="B2888" s="38" t="s">
        <v>19251</v>
      </c>
      <c r="C2888" s="61" t="s">
        <v>4025</v>
      </c>
      <c r="D2888" s="61" t="s">
        <v>4027</v>
      </c>
      <c r="E2888" s="61" t="s">
        <v>25130</v>
      </c>
      <c r="F2888" s="293"/>
    </row>
    <row r="2889" spans="1:6" ht="45">
      <c r="A2889" s="61">
        <v>37769</v>
      </c>
      <c r="B2889" s="38" t="s">
        <v>19252</v>
      </c>
      <c r="C2889" s="61" t="s">
        <v>4025</v>
      </c>
      <c r="D2889" s="61" t="s">
        <v>4027</v>
      </c>
      <c r="E2889" s="61" t="s">
        <v>25131</v>
      </c>
      <c r="F2889" s="292"/>
    </row>
    <row r="2890" spans="1:6" ht="45">
      <c r="A2890" s="61">
        <v>37770</v>
      </c>
      <c r="B2890" s="38" t="s">
        <v>19253</v>
      </c>
      <c r="C2890" s="61" t="s">
        <v>4025</v>
      </c>
      <c r="D2890" s="61" t="s">
        <v>4027</v>
      </c>
      <c r="E2890" s="61" t="s">
        <v>25132</v>
      </c>
      <c r="F2890" s="293"/>
    </row>
    <row r="2891" spans="1:6">
      <c r="A2891" s="61">
        <v>38382</v>
      </c>
      <c r="B2891" s="38" t="s">
        <v>19254</v>
      </c>
      <c r="C2891" s="61" t="s">
        <v>4025</v>
      </c>
      <c r="D2891" s="61" t="s">
        <v>2472</v>
      </c>
      <c r="E2891" s="61" t="s">
        <v>13647</v>
      </c>
      <c r="F2891" s="292"/>
    </row>
    <row r="2892" spans="1:6">
      <c r="A2892" s="61">
        <v>6091</v>
      </c>
      <c r="B2892" s="38" t="s">
        <v>19255</v>
      </c>
      <c r="C2892" s="61" t="s">
        <v>4031</v>
      </c>
      <c r="D2892" s="61" t="s">
        <v>2472</v>
      </c>
      <c r="E2892" s="61" t="s">
        <v>25133</v>
      </c>
      <c r="F2892" s="293"/>
    </row>
    <row r="2893" spans="1:6">
      <c r="A2893" s="61">
        <v>38383</v>
      </c>
      <c r="B2893" s="38" t="s">
        <v>19256</v>
      </c>
      <c r="C2893" s="61" t="s">
        <v>4025</v>
      </c>
      <c r="D2893" s="61" t="s">
        <v>2472</v>
      </c>
      <c r="E2893" s="61" t="s">
        <v>10558</v>
      </c>
      <c r="F2893" s="292"/>
    </row>
    <row r="2894" spans="1:6">
      <c r="A2894" s="61">
        <v>3768</v>
      </c>
      <c r="B2894" s="38" t="s">
        <v>19257</v>
      </c>
      <c r="C2894" s="61" t="s">
        <v>4025</v>
      </c>
      <c r="D2894" s="61" t="s">
        <v>2472</v>
      </c>
      <c r="E2894" s="61" t="s">
        <v>8712</v>
      </c>
      <c r="F2894" s="293"/>
    </row>
    <row r="2895" spans="1:6" ht="30">
      <c r="A2895" s="61">
        <v>3767</v>
      </c>
      <c r="B2895" s="38" t="s">
        <v>19258</v>
      </c>
      <c r="C2895" s="61" t="s">
        <v>4025</v>
      </c>
      <c r="D2895" s="61" t="s">
        <v>2472</v>
      </c>
      <c r="E2895" s="61" t="s">
        <v>23302</v>
      </c>
      <c r="F2895" s="292"/>
    </row>
    <row r="2896" spans="1:6" ht="45">
      <c r="A2896" s="61">
        <v>13192</v>
      </c>
      <c r="B2896" s="38" t="s">
        <v>19259</v>
      </c>
      <c r="C2896" s="61" t="s">
        <v>4025</v>
      </c>
      <c r="D2896" s="61" t="s">
        <v>2472</v>
      </c>
      <c r="E2896" s="61" t="s">
        <v>29921</v>
      </c>
      <c r="F2896" s="293"/>
    </row>
    <row r="2897" spans="1:6" ht="45">
      <c r="A2897" s="61">
        <v>38413</v>
      </c>
      <c r="B2897" s="38" t="s">
        <v>19260</v>
      </c>
      <c r="C2897" s="61" t="s">
        <v>4025</v>
      </c>
      <c r="D2897" s="61" t="s">
        <v>2472</v>
      </c>
      <c r="E2897" s="61" t="s">
        <v>29922</v>
      </c>
      <c r="F2897" s="292"/>
    </row>
    <row r="2898" spans="1:6" ht="90">
      <c r="A2898" s="61">
        <v>42440</v>
      </c>
      <c r="B2898" s="38" t="s">
        <v>22717</v>
      </c>
      <c r="C2898" s="61" t="s">
        <v>4025</v>
      </c>
      <c r="D2898" s="61" t="s">
        <v>4027</v>
      </c>
      <c r="E2898" s="61" t="s">
        <v>23929</v>
      </c>
      <c r="F2898" s="293"/>
    </row>
    <row r="2899" spans="1:6" ht="60">
      <c r="A2899" s="61">
        <v>20193</v>
      </c>
      <c r="B2899" s="38" t="s">
        <v>19261</v>
      </c>
      <c r="C2899" s="61" t="s">
        <v>22718</v>
      </c>
      <c r="D2899" s="61" t="s">
        <v>2472</v>
      </c>
      <c r="E2899" s="61" t="s">
        <v>13802</v>
      </c>
      <c r="F2899" s="292"/>
    </row>
    <row r="2900" spans="1:6" ht="45">
      <c r="A2900" s="61">
        <v>10527</v>
      </c>
      <c r="B2900" s="38" t="s">
        <v>19262</v>
      </c>
      <c r="C2900" s="61" t="s">
        <v>22719</v>
      </c>
      <c r="D2900" s="61" t="s">
        <v>4024</v>
      </c>
      <c r="E2900" s="61" t="s">
        <v>13803</v>
      </c>
      <c r="F2900" s="293"/>
    </row>
    <row r="2901" spans="1:6" ht="75">
      <c r="A2901" s="61">
        <v>41805</v>
      </c>
      <c r="B2901" s="38" t="s">
        <v>19263</v>
      </c>
      <c r="C2901" s="61" t="s">
        <v>4034</v>
      </c>
      <c r="D2901" s="61" t="s">
        <v>4027</v>
      </c>
      <c r="E2901" s="61" t="s">
        <v>22676</v>
      </c>
      <c r="F2901" s="292"/>
    </row>
    <row r="2902" spans="1:6" ht="45">
      <c r="A2902" s="61">
        <v>40271</v>
      </c>
      <c r="B2902" s="38" t="s">
        <v>19264</v>
      </c>
      <c r="C2902" s="61" t="s">
        <v>4034</v>
      </c>
      <c r="D2902" s="61" t="s">
        <v>2472</v>
      </c>
      <c r="E2902" s="61" t="s">
        <v>11579</v>
      </c>
      <c r="F2902" s="293"/>
    </row>
    <row r="2903" spans="1:6" ht="45">
      <c r="A2903" s="61">
        <v>40287</v>
      </c>
      <c r="B2903" s="38" t="s">
        <v>19265</v>
      </c>
      <c r="C2903" s="61" t="s">
        <v>4034</v>
      </c>
      <c r="D2903" s="61" t="s">
        <v>2472</v>
      </c>
      <c r="E2903" s="61" t="s">
        <v>12531</v>
      </c>
      <c r="F2903" s="292"/>
    </row>
    <row r="2904" spans="1:6" ht="30">
      <c r="A2904" s="61">
        <v>40295</v>
      </c>
      <c r="B2904" s="38" t="s">
        <v>19266</v>
      </c>
      <c r="C2904" s="61" t="s">
        <v>4023</v>
      </c>
      <c r="D2904" s="61" t="s">
        <v>4027</v>
      </c>
      <c r="E2904" s="61" t="s">
        <v>24357</v>
      </c>
      <c r="F2904" s="293"/>
    </row>
    <row r="2905" spans="1:6" ht="30">
      <c r="A2905" s="61">
        <v>745</v>
      </c>
      <c r="B2905" s="38" t="s">
        <v>19267</v>
      </c>
      <c r="C2905" s="61" t="s">
        <v>4023</v>
      </c>
      <c r="D2905" s="61" t="s">
        <v>4027</v>
      </c>
      <c r="E2905" s="61" t="s">
        <v>13705</v>
      </c>
      <c r="F2905" s="292"/>
    </row>
    <row r="2906" spans="1:6" ht="105">
      <c r="A2906" s="61">
        <v>4084</v>
      </c>
      <c r="B2906" s="38" t="s">
        <v>19268</v>
      </c>
      <c r="C2906" s="61" t="s">
        <v>4023</v>
      </c>
      <c r="D2906" s="61" t="s">
        <v>4027</v>
      </c>
      <c r="E2906" s="61" t="s">
        <v>13372</v>
      </c>
      <c r="F2906" s="293"/>
    </row>
    <row r="2907" spans="1:6" ht="105">
      <c r="A2907" s="61">
        <v>743</v>
      </c>
      <c r="B2907" s="38" t="s">
        <v>19269</v>
      </c>
      <c r="C2907" s="61" t="s">
        <v>4023</v>
      </c>
      <c r="D2907" s="61" t="s">
        <v>4027</v>
      </c>
      <c r="E2907" s="61" t="s">
        <v>13372</v>
      </c>
      <c r="F2907" s="292"/>
    </row>
    <row r="2908" spans="1:6" ht="105">
      <c r="A2908" s="61">
        <v>40293</v>
      </c>
      <c r="B2908" s="38" t="s">
        <v>19270</v>
      </c>
      <c r="C2908" s="61" t="s">
        <v>4023</v>
      </c>
      <c r="D2908" s="61" t="s">
        <v>4027</v>
      </c>
      <c r="E2908" s="61" t="s">
        <v>14004</v>
      </c>
      <c r="F2908" s="293"/>
    </row>
    <row r="2909" spans="1:6" ht="105">
      <c r="A2909" s="61">
        <v>40294</v>
      </c>
      <c r="B2909" s="38" t="s">
        <v>19271</v>
      </c>
      <c r="C2909" s="61" t="s">
        <v>4023</v>
      </c>
      <c r="D2909" s="61" t="s">
        <v>4027</v>
      </c>
      <c r="E2909" s="61" t="s">
        <v>13372</v>
      </c>
      <c r="F2909" s="292"/>
    </row>
    <row r="2910" spans="1:6" ht="105">
      <c r="A2910" s="61">
        <v>4085</v>
      </c>
      <c r="B2910" s="38" t="s">
        <v>19272</v>
      </c>
      <c r="C2910" s="61" t="s">
        <v>4023</v>
      </c>
      <c r="D2910" s="61" t="s">
        <v>4027</v>
      </c>
      <c r="E2910" s="61" t="s">
        <v>13997</v>
      </c>
      <c r="F2910" s="293"/>
    </row>
    <row r="2911" spans="1:6" ht="45">
      <c r="A2911" s="61">
        <v>10775</v>
      </c>
      <c r="B2911" s="38" t="s">
        <v>19273</v>
      </c>
      <c r="C2911" s="61" t="s">
        <v>4034</v>
      </c>
      <c r="D2911" s="61" t="s">
        <v>4027</v>
      </c>
      <c r="E2911" s="61" t="s">
        <v>29923</v>
      </c>
      <c r="F2911" s="292"/>
    </row>
    <row r="2912" spans="1:6" ht="45">
      <c r="A2912" s="61">
        <v>10776</v>
      </c>
      <c r="B2912" s="38" t="s">
        <v>19274</v>
      </c>
      <c r="C2912" s="61" t="s">
        <v>4034</v>
      </c>
      <c r="D2912" s="61" t="s">
        <v>4027</v>
      </c>
      <c r="E2912" s="61" t="s">
        <v>29924</v>
      </c>
      <c r="F2912" s="293"/>
    </row>
    <row r="2913" spans="1:6" ht="45">
      <c r="A2913" s="61">
        <v>10779</v>
      </c>
      <c r="B2913" s="38" t="s">
        <v>19275</v>
      </c>
      <c r="C2913" s="61" t="s">
        <v>4034</v>
      </c>
      <c r="D2913" s="61" t="s">
        <v>4027</v>
      </c>
      <c r="E2913" s="61" t="s">
        <v>29925</v>
      </c>
      <c r="F2913" s="292"/>
    </row>
    <row r="2914" spans="1:6" ht="45">
      <c r="A2914" s="61">
        <v>10777</v>
      </c>
      <c r="B2914" s="38" t="s">
        <v>19276</v>
      </c>
      <c r="C2914" s="61" t="s">
        <v>4034</v>
      </c>
      <c r="D2914" s="61" t="s">
        <v>4027</v>
      </c>
      <c r="E2914" s="61" t="s">
        <v>29926</v>
      </c>
      <c r="F2914" s="293"/>
    </row>
    <row r="2915" spans="1:6" ht="45">
      <c r="A2915" s="61">
        <v>10778</v>
      </c>
      <c r="B2915" s="38" t="s">
        <v>19277</v>
      </c>
      <c r="C2915" s="61" t="s">
        <v>4034</v>
      </c>
      <c r="D2915" s="61" t="s">
        <v>4027</v>
      </c>
      <c r="E2915" s="61" t="s">
        <v>29925</v>
      </c>
      <c r="F2915" s="292"/>
    </row>
    <row r="2916" spans="1:6" ht="30">
      <c r="A2916" s="61">
        <v>40339</v>
      </c>
      <c r="B2916" s="38" t="s">
        <v>19278</v>
      </c>
      <c r="C2916" s="61" t="s">
        <v>4034</v>
      </c>
      <c r="D2916" s="61" t="s">
        <v>2472</v>
      </c>
      <c r="E2916" s="61" t="s">
        <v>12531</v>
      </c>
      <c r="F2916" s="293"/>
    </row>
    <row r="2917" spans="1:6" ht="90">
      <c r="A2917" s="61">
        <v>3355</v>
      </c>
      <c r="B2917" s="38" t="s">
        <v>19279</v>
      </c>
      <c r="C2917" s="61" t="s">
        <v>4023</v>
      </c>
      <c r="D2917" s="61" t="s">
        <v>4027</v>
      </c>
      <c r="E2917" s="61" t="s">
        <v>11284</v>
      </c>
      <c r="F2917" s="292"/>
    </row>
    <row r="2918" spans="1:6" ht="90">
      <c r="A2918" s="61">
        <v>39814</v>
      </c>
      <c r="B2918" s="38" t="s">
        <v>19280</v>
      </c>
      <c r="C2918" s="61" t="s">
        <v>4023</v>
      </c>
      <c r="D2918" s="61" t="s">
        <v>4027</v>
      </c>
      <c r="E2918" s="61" t="s">
        <v>23323</v>
      </c>
      <c r="F2918" s="293"/>
    </row>
    <row r="2919" spans="1:6" ht="75">
      <c r="A2919" s="61">
        <v>10749</v>
      </c>
      <c r="B2919" s="38" t="s">
        <v>19281</v>
      </c>
      <c r="C2919" s="61" t="s">
        <v>4034</v>
      </c>
      <c r="D2919" s="61" t="s">
        <v>2472</v>
      </c>
      <c r="E2919" s="61" t="s">
        <v>10121</v>
      </c>
      <c r="F2919" s="292"/>
    </row>
    <row r="2920" spans="1:6" ht="45">
      <c r="A2920" s="61">
        <v>40290</v>
      </c>
      <c r="B2920" s="38" t="s">
        <v>19282</v>
      </c>
      <c r="C2920" s="61" t="s">
        <v>4034</v>
      </c>
      <c r="D2920" s="61" t="s">
        <v>2472</v>
      </c>
      <c r="E2920" s="61" t="s">
        <v>13804</v>
      </c>
      <c r="F2920" s="293"/>
    </row>
    <row r="2921" spans="1:6" ht="30">
      <c r="A2921" s="61">
        <v>7252</v>
      </c>
      <c r="B2921" s="38" t="s">
        <v>19284</v>
      </c>
      <c r="C2921" s="61" t="s">
        <v>4023</v>
      </c>
      <c r="D2921" s="61" t="s">
        <v>4027</v>
      </c>
      <c r="E2921" s="61" t="s">
        <v>13695</v>
      </c>
      <c r="F2921" s="292"/>
    </row>
    <row r="2922" spans="1:6" ht="30">
      <c r="A2922" s="61">
        <v>4778</v>
      </c>
      <c r="B2922" s="38" t="s">
        <v>19285</v>
      </c>
      <c r="C2922" s="61" t="s">
        <v>4023</v>
      </c>
      <c r="D2922" s="61" t="s">
        <v>4027</v>
      </c>
      <c r="E2922" s="61" t="s">
        <v>10559</v>
      </c>
      <c r="F2922" s="293"/>
    </row>
    <row r="2923" spans="1:6" ht="30">
      <c r="A2923" s="61">
        <v>4780</v>
      </c>
      <c r="B2923" s="38" t="s">
        <v>19286</v>
      </c>
      <c r="C2923" s="61" t="s">
        <v>4023</v>
      </c>
      <c r="D2923" s="61" t="s">
        <v>4027</v>
      </c>
      <c r="E2923" s="61" t="s">
        <v>13774</v>
      </c>
      <c r="F2923" s="292"/>
    </row>
    <row r="2924" spans="1:6" ht="30">
      <c r="A2924" s="61">
        <v>10809</v>
      </c>
      <c r="B2924" s="38" t="s">
        <v>19287</v>
      </c>
      <c r="C2924" s="61" t="s">
        <v>4023</v>
      </c>
      <c r="D2924" s="61" t="s">
        <v>4027</v>
      </c>
      <c r="E2924" s="61" t="s">
        <v>13853</v>
      </c>
      <c r="F2924" s="293"/>
    </row>
    <row r="2925" spans="1:6" ht="30">
      <c r="A2925" s="61">
        <v>10811</v>
      </c>
      <c r="B2925" s="38" t="s">
        <v>19288</v>
      </c>
      <c r="C2925" s="61" t="s">
        <v>4023</v>
      </c>
      <c r="D2925" s="61" t="s">
        <v>4027</v>
      </c>
      <c r="E2925" s="61" t="s">
        <v>13729</v>
      </c>
      <c r="F2925" s="292"/>
    </row>
    <row r="2926" spans="1:6" ht="45">
      <c r="A2926" s="61">
        <v>7247</v>
      </c>
      <c r="B2926" s="38" t="s">
        <v>19289</v>
      </c>
      <c r="C2926" s="61" t="s">
        <v>4023</v>
      </c>
      <c r="D2926" s="61" t="s">
        <v>4027</v>
      </c>
      <c r="E2926" s="61" t="s">
        <v>13695</v>
      </c>
      <c r="F2926" s="293"/>
    </row>
    <row r="2927" spans="1:6" ht="60">
      <c r="A2927" s="61">
        <v>40291</v>
      </c>
      <c r="B2927" s="38" t="s">
        <v>19290</v>
      </c>
      <c r="C2927" s="61" t="s">
        <v>4034</v>
      </c>
      <c r="D2927" s="61" t="s">
        <v>2472</v>
      </c>
      <c r="E2927" s="61" t="s">
        <v>13806</v>
      </c>
      <c r="F2927" s="292"/>
    </row>
    <row r="2928" spans="1:6" ht="60">
      <c r="A2928" s="61">
        <v>40275</v>
      </c>
      <c r="B2928" s="38" t="s">
        <v>19291</v>
      </c>
      <c r="C2928" s="61" t="s">
        <v>4034</v>
      </c>
      <c r="D2928" s="61" t="s">
        <v>2472</v>
      </c>
      <c r="E2928" s="61" t="s">
        <v>13803</v>
      </c>
      <c r="F2928" s="293"/>
    </row>
    <row r="2929" spans="1:6">
      <c r="A2929" s="61">
        <v>3777</v>
      </c>
      <c r="B2929" s="38" t="s">
        <v>19292</v>
      </c>
      <c r="C2929" s="61" t="s">
        <v>4026</v>
      </c>
      <c r="D2929" s="61" t="s">
        <v>4024</v>
      </c>
      <c r="E2929" s="61" t="s">
        <v>8834</v>
      </c>
      <c r="F2929" s="292"/>
    </row>
    <row r="2930" spans="1:6" ht="30">
      <c r="A2930" s="61">
        <v>43067</v>
      </c>
      <c r="B2930" s="38" t="s">
        <v>22720</v>
      </c>
      <c r="C2930" s="61" t="s">
        <v>4026</v>
      </c>
      <c r="D2930" s="61" t="s">
        <v>2472</v>
      </c>
      <c r="E2930" s="61" t="s">
        <v>8956</v>
      </c>
      <c r="F2930" s="293"/>
    </row>
    <row r="2931" spans="1:6" ht="30">
      <c r="A2931" s="61">
        <v>3779</v>
      </c>
      <c r="B2931" s="38" t="s">
        <v>19293</v>
      </c>
      <c r="C2931" s="61" t="s">
        <v>4029</v>
      </c>
      <c r="D2931" s="61" t="s">
        <v>2472</v>
      </c>
      <c r="E2931" s="61" t="s">
        <v>17086</v>
      </c>
      <c r="F2931" s="292"/>
    </row>
    <row r="2932" spans="1:6" ht="30">
      <c r="A2932" s="61">
        <v>3798</v>
      </c>
      <c r="B2932" s="38" t="s">
        <v>19294</v>
      </c>
      <c r="C2932" s="61" t="s">
        <v>4025</v>
      </c>
      <c r="D2932" s="61" t="s">
        <v>4027</v>
      </c>
      <c r="E2932" s="61" t="s">
        <v>24517</v>
      </c>
      <c r="F2932" s="293"/>
    </row>
    <row r="2933" spans="1:6" ht="60">
      <c r="A2933" s="61">
        <v>38769</v>
      </c>
      <c r="B2933" s="38" t="s">
        <v>19295</v>
      </c>
      <c r="C2933" s="61" t="s">
        <v>4025</v>
      </c>
      <c r="D2933" s="61" t="s">
        <v>4027</v>
      </c>
      <c r="E2933" s="61" t="s">
        <v>24649</v>
      </c>
      <c r="F2933" s="292"/>
    </row>
    <row r="2934" spans="1:6" ht="60">
      <c r="A2934" s="61">
        <v>39510</v>
      </c>
      <c r="B2934" s="38" t="s">
        <v>19296</v>
      </c>
      <c r="C2934" s="61" t="s">
        <v>4025</v>
      </c>
      <c r="D2934" s="61" t="s">
        <v>4027</v>
      </c>
      <c r="E2934" s="61" t="s">
        <v>29927</v>
      </c>
      <c r="F2934" s="293"/>
    </row>
    <row r="2935" spans="1:6" ht="60">
      <c r="A2935" s="61">
        <v>38776</v>
      </c>
      <c r="B2935" s="38" t="s">
        <v>19297</v>
      </c>
      <c r="C2935" s="61" t="s">
        <v>4025</v>
      </c>
      <c r="D2935" s="61" t="s">
        <v>4027</v>
      </c>
      <c r="E2935" s="61" t="s">
        <v>29928</v>
      </c>
      <c r="F2935" s="292"/>
    </row>
    <row r="2936" spans="1:6" ht="45">
      <c r="A2936" s="61">
        <v>38774</v>
      </c>
      <c r="B2936" s="38" t="s">
        <v>19298</v>
      </c>
      <c r="C2936" s="61" t="s">
        <v>4025</v>
      </c>
      <c r="D2936" s="61" t="s">
        <v>4027</v>
      </c>
      <c r="E2936" s="61" t="s">
        <v>24316</v>
      </c>
      <c r="F2936" s="293"/>
    </row>
    <row r="2937" spans="1:6" ht="45">
      <c r="A2937" s="61">
        <v>42977</v>
      </c>
      <c r="B2937" s="38" t="s">
        <v>22721</v>
      </c>
      <c r="C2937" s="61" t="s">
        <v>4025</v>
      </c>
      <c r="D2937" s="61" t="s">
        <v>4027</v>
      </c>
      <c r="E2937" s="61" t="s">
        <v>25136</v>
      </c>
      <c r="F2937" s="292"/>
    </row>
    <row r="2938" spans="1:6" ht="60">
      <c r="A2938" s="61">
        <v>38889</v>
      </c>
      <c r="B2938" s="38" t="s">
        <v>19299</v>
      </c>
      <c r="C2938" s="61" t="s">
        <v>4025</v>
      </c>
      <c r="D2938" s="61" t="s">
        <v>4027</v>
      </c>
      <c r="E2938" s="61" t="s">
        <v>23560</v>
      </c>
      <c r="F2938" s="293"/>
    </row>
    <row r="2939" spans="1:6" ht="60">
      <c r="A2939" s="61">
        <v>38784</v>
      </c>
      <c r="B2939" s="38" t="s">
        <v>19300</v>
      </c>
      <c r="C2939" s="61" t="s">
        <v>4025</v>
      </c>
      <c r="D2939" s="61" t="s">
        <v>4027</v>
      </c>
      <c r="E2939" s="61" t="s">
        <v>11838</v>
      </c>
      <c r="F2939" s="292"/>
    </row>
    <row r="2940" spans="1:6" ht="60">
      <c r="A2940" s="61">
        <v>3788</v>
      </c>
      <c r="B2940" s="38" t="s">
        <v>19301</v>
      </c>
      <c r="C2940" s="61" t="s">
        <v>4025</v>
      </c>
      <c r="D2940" s="61" t="s">
        <v>4027</v>
      </c>
      <c r="E2940" s="61" t="s">
        <v>24387</v>
      </c>
      <c r="F2940" s="293"/>
    </row>
    <row r="2941" spans="1:6" ht="60">
      <c r="A2941" s="61">
        <v>12230</v>
      </c>
      <c r="B2941" s="38" t="s">
        <v>19302</v>
      </c>
      <c r="C2941" s="61" t="s">
        <v>4025</v>
      </c>
      <c r="D2941" s="61" t="s">
        <v>4027</v>
      </c>
      <c r="E2941" s="61" t="s">
        <v>11100</v>
      </c>
      <c r="F2941" s="292"/>
    </row>
    <row r="2942" spans="1:6" ht="60">
      <c r="A2942" s="61">
        <v>3780</v>
      </c>
      <c r="B2942" s="38" t="s">
        <v>19303</v>
      </c>
      <c r="C2942" s="61" t="s">
        <v>4025</v>
      </c>
      <c r="D2942" s="61" t="s">
        <v>4027</v>
      </c>
      <c r="E2942" s="61" t="s">
        <v>29929</v>
      </c>
      <c r="F2942" s="293"/>
    </row>
    <row r="2943" spans="1:6" ht="60">
      <c r="A2943" s="61">
        <v>12231</v>
      </c>
      <c r="B2943" s="38" t="s">
        <v>19304</v>
      </c>
      <c r="C2943" s="61" t="s">
        <v>4025</v>
      </c>
      <c r="D2943" s="61" t="s">
        <v>4027</v>
      </c>
      <c r="E2943" s="61" t="s">
        <v>13796</v>
      </c>
      <c r="F2943" s="292"/>
    </row>
    <row r="2944" spans="1:6" ht="60">
      <c r="A2944" s="61">
        <v>3811</v>
      </c>
      <c r="B2944" s="38" t="s">
        <v>19305</v>
      </c>
      <c r="C2944" s="61" t="s">
        <v>4025</v>
      </c>
      <c r="D2944" s="61" t="s">
        <v>4027</v>
      </c>
      <c r="E2944" s="61" t="s">
        <v>25956</v>
      </c>
      <c r="F2944" s="293"/>
    </row>
    <row r="2945" spans="1:6" ht="60">
      <c r="A2945" s="61">
        <v>12232</v>
      </c>
      <c r="B2945" s="38" t="s">
        <v>19306</v>
      </c>
      <c r="C2945" s="61" t="s">
        <v>4025</v>
      </c>
      <c r="D2945" s="61" t="s">
        <v>4027</v>
      </c>
      <c r="E2945" s="61" t="s">
        <v>29930</v>
      </c>
      <c r="F2945" s="292"/>
    </row>
    <row r="2946" spans="1:6" ht="60">
      <c r="A2946" s="61">
        <v>3799</v>
      </c>
      <c r="B2946" s="38" t="s">
        <v>19307</v>
      </c>
      <c r="C2946" s="61" t="s">
        <v>4025</v>
      </c>
      <c r="D2946" s="61" t="s">
        <v>4027</v>
      </c>
      <c r="E2946" s="61" t="s">
        <v>29931</v>
      </c>
      <c r="F2946" s="293"/>
    </row>
    <row r="2947" spans="1:6" ht="60">
      <c r="A2947" s="61">
        <v>12239</v>
      </c>
      <c r="B2947" s="38" t="s">
        <v>19308</v>
      </c>
      <c r="C2947" s="61" t="s">
        <v>4025</v>
      </c>
      <c r="D2947" s="61" t="s">
        <v>4027</v>
      </c>
      <c r="E2947" s="61" t="s">
        <v>22430</v>
      </c>
      <c r="F2947" s="292"/>
    </row>
    <row r="2948" spans="1:6" ht="45">
      <c r="A2948" s="61">
        <v>38773</v>
      </c>
      <c r="B2948" s="38" t="s">
        <v>19309</v>
      </c>
      <c r="C2948" s="61" t="s">
        <v>4025</v>
      </c>
      <c r="D2948" s="61" t="s">
        <v>4027</v>
      </c>
      <c r="E2948" s="61" t="s">
        <v>8084</v>
      </c>
      <c r="F2948" s="293"/>
    </row>
    <row r="2949" spans="1:6" ht="30">
      <c r="A2949" s="61">
        <v>12271</v>
      </c>
      <c r="B2949" s="38" t="s">
        <v>19310</v>
      </c>
      <c r="C2949" s="61" t="s">
        <v>4025</v>
      </c>
      <c r="D2949" s="61" t="s">
        <v>4027</v>
      </c>
      <c r="E2949" s="61" t="s">
        <v>29932</v>
      </c>
      <c r="F2949" s="292"/>
    </row>
    <row r="2950" spans="1:6" ht="45">
      <c r="A2950" s="61">
        <v>38785</v>
      </c>
      <c r="B2950" s="38" t="s">
        <v>19311</v>
      </c>
      <c r="C2950" s="61" t="s">
        <v>4025</v>
      </c>
      <c r="D2950" s="61" t="s">
        <v>4027</v>
      </c>
      <c r="E2950" s="61" t="s">
        <v>29933</v>
      </c>
      <c r="F2950" s="293"/>
    </row>
    <row r="2951" spans="1:6" ht="45">
      <c r="A2951" s="61">
        <v>38786</v>
      </c>
      <c r="B2951" s="38" t="s">
        <v>19312</v>
      </c>
      <c r="C2951" s="61" t="s">
        <v>4025</v>
      </c>
      <c r="D2951" s="61" t="s">
        <v>4027</v>
      </c>
      <c r="E2951" s="61" t="s">
        <v>27367</v>
      </c>
      <c r="F2951" s="292"/>
    </row>
    <row r="2952" spans="1:6" ht="30">
      <c r="A2952" s="61">
        <v>39385</v>
      </c>
      <c r="B2952" s="38" t="s">
        <v>19313</v>
      </c>
      <c r="C2952" s="61" t="s">
        <v>4025</v>
      </c>
      <c r="D2952" s="61" t="s">
        <v>4027</v>
      </c>
      <c r="E2952" s="61" t="s">
        <v>24298</v>
      </c>
      <c r="F2952" s="293"/>
    </row>
    <row r="2953" spans="1:6" ht="30">
      <c r="A2953" s="61">
        <v>39389</v>
      </c>
      <c r="B2953" s="38" t="s">
        <v>19314</v>
      </c>
      <c r="C2953" s="61" t="s">
        <v>4025</v>
      </c>
      <c r="D2953" s="61" t="s">
        <v>4027</v>
      </c>
      <c r="E2953" s="61" t="s">
        <v>29934</v>
      </c>
      <c r="F2953" s="292"/>
    </row>
    <row r="2954" spans="1:6" ht="30">
      <c r="A2954" s="61">
        <v>39390</v>
      </c>
      <c r="B2954" s="38" t="s">
        <v>19315</v>
      </c>
      <c r="C2954" s="61" t="s">
        <v>4025</v>
      </c>
      <c r="D2954" s="61" t="s">
        <v>4027</v>
      </c>
      <c r="E2954" s="61" t="s">
        <v>29568</v>
      </c>
      <c r="F2954" s="293"/>
    </row>
    <row r="2955" spans="1:6" ht="30">
      <c r="A2955" s="61">
        <v>39391</v>
      </c>
      <c r="B2955" s="38" t="s">
        <v>19316</v>
      </c>
      <c r="C2955" s="61" t="s">
        <v>4025</v>
      </c>
      <c r="D2955" s="61" t="s">
        <v>4027</v>
      </c>
      <c r="E2955" s="61" t="s">
        <v>29935</v>
      </c>
      <c r="F2955" s="292"/>
    </row>
    <row r="2956" spans="1:6" ht="60">
      <c r="A2956" s="61">
        <v>3803</v>
      </c>
      <c r="B2956" s="38" t="s">
        <v>19317</v>
      </c>
      <c r="C2956" s="61" t="s">
        <v>4025</v>
      </c>
      <c r="D2956" s="61" t="s">
        <v>4027</v>
      </c>
      <c r="E2956" s="61" t="s">
        <v>22457</v>
      </c>
      <c r="F2956" s="293"/>
    </row>
    <row r="2957" spans="1:6" ht="60">
      <c r="A2957" s="61">
        <v>38770</v>
      </c>
      <c r="B2957" s="38" t="s">
        <v>19318</v>
      </c>
      <c r="C2957" s="61" t="s">
        <v>4025</v>
      </c>
      <c r="D2957" s="61" t="s">
        <v>4027</v>
      </c>
      <c r="E2957" s="61" t="s">
        <v>29936</v>
      </c>
      <c r="F2957" s="292"/>
    </row>
    <row r="2958" spans="1:6">
      <c r="A2958" s="61">
        <v>12267</v>
      </c>
      <c r="B2958" s="38" t="s">
        <v>19319</v>
      </c>
      <c r="C2958" s="61" t="s">
        <v>4025</v>
      </c>
      <c r="D2958" s="61" t="s">
        <v>4027</v>
      </c>
      <c r="E2958" s="61" t="s">
        <v>29937</v>
      </c>
      <c r="F2958" s="293"/>
    </row>
    <row r="2959" spans="1:6" ht="150">
      <c r="A2959" s="61">
        <v>43068</v>
      </c>
      <c r="B2959" s="38" t="s">
        <v>22723</v>
      </c>
      <c r="C2959" s="61" t="s">
        <v>4025</v>
      </c>
      <c r="D2959" s="61" t="s">
        <v>4027</v>
      </c>
      <c r="E2959" s="61" t="s">
        <v>25138</v>
      </c>
      <c r="F2959" s="292"/>
    </row>
    <row r="2960" spans="1:6" ht="60">
      <c r="A2960" s="61">
        <v>12266</v>
      </c>
      <c r="B2960" s="38" t="s">
        <v>19320</v>
      </c>
      <c r="C2960" s="61" t="s">
        <v>4025</v>
      </c>
      <c r="D2960" s="61" t="s">
        <v>4027</v>
      </c>
      <c r="E2960" s="61" t="s">
        <v>24800</v>
      </c>
      <c r="F2960" s="293"/>
    </row>
    <row r="2961" spans="1:6" ht="60">
      <c r="A2961" s="61">
        <v>39378</v>
      </c>
      <c r="B2961" s="38" t="s">
        <v>19321</v>
      </c>
      <c r="C2961" s="61" t="s">
        <v>4025</v>
      </c>
      <c r="D2961" s="61" t="s">
        <v>4027</v>
      </c>
      <c r="E2961" s="61" t="s">
        <v>29938</v>
      </c>
      <c r="F2961" s="292"/>
    </row>
    <row r="2962" spans="1:6" ht="60">
      <c r="A2962" s="61">
        <v>43543</v>
      </c>
      <c r="B2962" s="38" t="s">
        <v>29939</v>
      </c>
      <c r="C2962" s="61" t="s">
        <v>4025</v>
      </c>
      <c r="D2962" s="61" t="s">
        <v>4027</v>
      </c>
      <c r="E2962" s="61" t="s">
        <v>29940</v>
      </c>
      <c r="F2962" s="293"/>
    </row>
    <row r="2963" spans="1:6" ht="60">
      <c r="A2963" s="61">
        <v>38775</v>
      </c>
      <c r="B2963" s="38" t="s">
        <v>19322</v>
      </c>
      <c r="C2963" s="61" t="s">
        <v>4025</v>
      </c>
      <c r="D2963" s="61" t="s">
        <v>4027</v>
      </c>
      <c r="E2963" s="61" t="s">
        <v>25580</v>
      </c>
      <c r="F2963" s="292"/>
    </row>
    <row r="2964" spans="1:6" ht="30">
      <c r="A2964" s="61">
        <v>21119</v>
      </c>
      <c r="B2964" s="38" t="s">
        <v>19323</v>
      </c>
      <c r="C2964" s="61" t="s">
        <v>4025</v>
      </c>
      <c r="D2964" s="61" t="s">
        <v>2472</v>
      </c>
      <c r="E2964" s="61" t="s">
        <v>12260</v>
      </c>
      <c r="F2964" s="293"/>
    </row>
    <row r="2965" spans="1:6" ht="30">
      <c r="A2965" s="61">
        <v>37974</v>
      </c>
      <c r="B2965" s="38" t="s">
        <v>19324</v>
      </c>
      <c r="C2965" s="61" t="s">
        <v>4025</v>
      </c>
      <c r="D2965" s="61" t="s">
        <v>2472</v>
      </c>
      <c r="E2965" s="61" t="s">
        <v>13368</v>
      </c>
      <c r="F2965" s="292"/>
    </row>
    <row r="2966" spans="1:6" ht="30">
      <c r="A2966" s="61">
        <v>37975</v>
      </c>
      <c r="B2966" s="38" t="s">
        <v>19325</v>
      </c>
      <c r="C2966" s="61" t="s">
        <v>4025</v>
      </c>
      <c r="D2966" s="61" t="s">
        <v>2472</v>
      </c>
      <c r="E2966" s="61" t="s">
        <v>13791</v>
      </c>
      <c r="F2966" s="293"/>
    </row>
    <row r="2967" spans="1:6" ht="30">
      <c r="A2967" s="61">
        <v>37976</v>
      </c>
      <c r="B2967" s="38" t="s">
        <v>19326</v>
      </c>
      <c r="C2967" s="61" t="s">
        <v>4025</v>
      </c>
      <c r="D2967" s="61" t="s">
        <v>2472</v>
      </c>
      <c r="E2967" s="61" t="s">
        <v>10809</v>
      </c>
      <c r="F2967" s="292"/>
    </row>
    <row r="2968" spans="1:6" ht="30">
      <c r="A2968" s="61">
        <v>37977</v>
      </c>
      <c r="B2968" s="38" t="s">
        <v>19327</v>
      </c>
      <c r="C2968" s="61" t="s">
        <v>4025</v>
      </c>
      <c r="D2968" s="61" t="s">
        <v>2472</v>
      </c>
      <c r="E2968" s="61" t="s">
        <v>21715</v>
      </c>
      <c r="F2968" s="293"/>
    </row>
    <row r="2969" spans="1:6" ht="30">
      <c r="A2969" s="61">
        <v>37978</v>
      </c>
      <c r="B2969" s="38" t="s">
        <v>19328</v>
      </c>
      <c r="C2969" s="61" t="s">
        <v>4025</v>
      </c>
      <c r="D2969" s="61" t="s">
        <v>2472</v>
      </c>
      <c r="E2969" s="61" t="s">
        <v>29941</v>
      </c>
      <c r="F2969" s="292"/>
    </row>
    <row r="2970" spans="1:6" ht="30">
      <c r="A2970" s="61">
        <v>37979</v>
      </c>
      <c r="B2970" s="38" t="s">
        <v>19329</v>
      </c>
      <c r="C2970" s="61" t="s">
        <v>4025</v>
      </c>
      <c r="D2970" s="61" t="s">
        <v>2472</v>
      </c>
      <c r="E2970" s="61" t="s">
        <v>24681</v>
      </c>
      <c r="F2970" s="293"/>
    </row>
    <row r="2971" spans="1:6" ht="30">
      <c r="A2971" s="61">
        <v>37980</v>
      </c>
      <c r="B2971" s="38" t="s">
        <v>19330</v>
      </c>
      <c r="C2971" s="61" t="s">
        <v>4025</v>
      </c>
      <c r="D2971" s="61" t="s">
        <v>2472</v>
      </c>
      <c r="E2971" s="61" t="s">
        <v>24524</v>
      </c>
      <c r="F2971" s="292"/>
    </row>
    <row r="2972" spans="1:6" ht="45">
      <c r="A2972" s="61">
        <v>36147</v>
      </c>
      <c r="B2972" s="38" t="s">
        <v>19331</v>
      </c>
      <c r="C2972" s="61" t="s">
        <v>4036</v>
      </c>
      <c r="D2972" s="61" t="s">
        <v>2472</v>
      </c>
      <c r="E2972" s="61" t="s">
        <v>29942</v>
      </c>
      <c r="F2972" s="293"/>
    </row>
    <row r="2973" spans="1:6" ht="30">
      <c r="A2973" s="61">
        <v>12731</v>
      </c>
      <c r="B2973" s="38" t="s">
        <v>19332</v>
      </c>
      <c r="C2973" s="61" t="s">
        <v>4025</v>
      </c>
      <c r="D2973" s="61" t="s">
        <v>4027</v>
      </c>
      <c r="E2973" s="61" t="s">
        <v>29943</v>
      </c>
      <c r="F2973" s="292"/>
    </row>
    <row r="2974" spans="1:6" ht="30">
      <c r="A2974" s="61">
        <v>12723</v>
      </c>
      <c r="B2974" s="38" t="s">
        <v>19333</v>
      </c>
      <c r="C2974" s="61" t="s">
        <v>4025</v>
      </c>
      <c r="D2974" s="61" t="s">
        <v>4027</v>
      </c>
      <c r="E2974" s="61" t="s">
        <v>8469</v>
      </c>
      <c r="F2974" s="293"/>
    </row>
    <row r="2975" spans="1:6" ht="30">
      <c r="A2975" s="61">
        <v>12724</v>
      </c>
      <c r="B2975" s="38" t="s">
        <v>19334</v>
      </c>
      <c r="C2975" s="61" t="s">
        <v>4025</v>
      </c>
      <c r="D2975" s="61" t="s">
        <v>4027</v>
      </c>
      <c r="E2975" s="61" t="s">
        <v>12606</v>
      </c>
      <c r="F2975" s="292"/>
    </row>
    <row r="2976" spans="1:6" ht="30">
      <c r="A2976" s="61">
        <v>12725</v>
      </c>
      <c r="B2976" s="38" t="s">
        <v>19335</v>
      </c>
      <c r="C2976" s="61" t="s">
        <v>4025</v>
      </c>
      <c r="D2976" s="61" t="s">
        <v>4027</v>
      </c>
      <c r="E2976" s="61" t="s">
        <v>24489</v>
      </c>
      <c r="F2976" s="293"/>
    </row>
    <row r="2977" spans="1:6" ht="30">
      <c r="A2977" s="61">
        <v>12726</v>
      </c>
      <c r="B2977" s="38" t="s">
        <v>19336</v>
      </c>
      <c r="C2977" s="61" t="s">
        <v>4025</v>
      </c>
      <c r="D2977" s="61" t="s">
        <v>4027</v>
      </c>
      <c r="E2977" s="61" t="s">
        <v>13772</v>
      </c>
      <c r="F2977" s="292"/>
    </row>
    <row r="2978" spans="1:6" ht="30">
      <c r="A2978" s="61">
        <v>12727</v>
      </c>
      <c r="B2978" s="38" t="s">
        <v>19338</v>
      </c>
      <c r="C2978" s="61" t="s">
        <v>4025</v>
      </c>
      <c r="D2978" s="61" t="s">
        <v>4027</v>
      </c>
      <c r="E2978" s="61" t="s">
        <v>25108</v>
      </c>
      <c r="F2978" s="293"/>
    </row>
    <row r="2979" spans="1:6" ht="30">
      <c r="A2979" s="61">
        <v>12728</v>
      </c>
      <c r="B2979" s="38" t="s">
        <v>19339</v>
      </c>
      <c r="C2979" s="61" t="s">
        <v>4025</v>
      </c>
      <c r="D2979" s="61" t="s">
        <v>4027</v>
      </c>
      <c r="E2979" s="61" t="s">
        <v>25060</v>
      </c>
      <c r="F2979" s="292"/>
    </row>
    <row r="2980" spans="1:6" ht="30">
      <c r="A2980" s="61">
        <v>12729</v>
      </c>
      <c r="B2980" s="38" t="s">
        <v>19340</v>
      </c>
      <c r="C2980" s="61" t="s">
        <v>4025</v>
      </c>
      <c r="D2980" s="61" t="s">
        <v>4027</v>
      </c>
      <c r="E2980" s="61" t="s">
        <v>29944</v>
      </c>
      <c r="F2980" s="293"/>
    </row>
    <row r="2981" spans="1:6" ht="30">
      <c r="A2981" s="61">
        <v>12730</v>
      </c>
      <c r="B2981" s="38" t="s">
        <v>19341</v>
      </c>
      <c r="C2981" s="61" t="s">
        <v>4025</v>
      </c>
      <c r="D2981" s="61" t="s">
        <v>4027</v>
      </c>
      <c r="E2981" s="61" t="s">
        <v>29945</v>
      </c>
      <c r="F2981" s="292"/>
    </row>
    <row r="2982" spans="1:6" ht="30">
      <c r="A2982" s="61">
        <v>3840</v>
      </c>
      <c r="B2982" s="38" t="s">
        <v>19342</v>
      </c>
      <c r="C2982" s="61" t="s">
        <v>4025</v>
      </c>
      <c r="D2982" s="61" t="s">
        <v>4027</v>
      </c>
      <c r="E2982" s="61" t="s">
        <v>24332</v>
      </c>
      <c r="F2982" s="293"/>
    </row>
    <row r="2983" spans="1:6" ht="30">
      <c r="A2983" s="61">
        <v>3838</v>
      </c>
      <c r="B2983" s="38" t="s">
        <v>19344</v>
      </c>
      <c r="C2983" s="61" t="s">
        <v>4025</v>
      </c>
      <c r="D2983" s="61" t="s">
        <v>4027</v>
      </c>
      <c r="E2983" s="61" t="s">
        <v>24916</v>
      </c>
      <c r="F2983" s="292"/>
    </row>
    <row r="2984" spans="1:6" ht="30">
      <c r="A2984" s="61">
        <v>3844</v>
      </c>
      <c r="B2984" s="38" t="s">
        <v>19345</v>
      </c>
      <c r="C2984" s="61" t="s">
        <v>4025</v>
      </c>
      <c r="D2984" s="61" t="s">
        <v>4027</v>
      </c>
      <c r="E2984" s="61" t="s">
        <v>29946</v>
      </c>
      <c r="F2984" s="293"/>
    </row>
    <row r="2985" spans="1:6" ht="30">
      <c r="A2985" s="61">
        <v>3839</v>
      </c>
      <c r="B2985" s="38" t="s">
        <v>19346</v>
      </c>
      <c r="C2985" s="61" t="s">
        <v>4025</v>
      </c>
      <c r="D2985" s="61" t="s">
        <v>4027</v>
      </c>
      <c r="E2985" s="61" t="s">
        <v>29947</v>
      </c>
      <c r="F2985" s="292"/>
    </row>
    <row r="2986" spans="1:6" ht="30">
      <c r="A2986" s="61">
        <v>3843</v>
      </c>
      <c r="B2986" s="38" t="s">
        <v>19347</v>
      </c>
      <c r="C2986" s="61" t="s">
        <v>4025</v>
      </c>
      <c r="D2986" s="61" t="s">
        <v>4027</v>
      </c>
      <c r="E2986" s="61" t="s">
        <v>29948</v>
      </c>
      <c r="F2986" s="293"/>
    </row>
    <row r="2987" spans="1:6" ht="30">
      <c r="A2987" s="61">
        <v>3900</v>
      </c>
      <c r="B2987" s="38" t="s">
        <v>19348</v>
      </c>
      <c r="C2987" s="61" t="s">
        <v>4025</v>
      </c>
      <c r="D2987" s="61" t="s">
        <v>2472</v>
      </c>
      <c r="E2987" s="61" t="s">
        <v>22006</v>
      </c>
      <c r="F2987" s="292"/>
    </row>
    <row r="2988" spans="1:6" ht="30">
      <c r="A2988" s="61">
        <v>3846</v>
      </c>
      <c r="B2988" s="38" t="s">
        <v>19349</v>
      </c>
      <c r="C2988" s="61" t="s">
        <v>4025</v>
      </c>
      <c r="D2988" s="61" t="s">
        <v>2472</v>
      </c>
      <c r="E2988" s="61" t="s">
        <v>23646</v>
      </c>
      <c r="F2988" s="293"/>
    </row>
    <row r="2989" spans="1:6" ht="30">
      <c r="A2989" s="61">
        <v>3886</v>
      </c>
      <c r="B2989" s="38" t="s">
        <v>19350</v>
      </c>
      <c r="C2989" s="61" t="s">
        <v>4025</v>
      </c>
      <c r="D2989" s="61" t="s">
        <v>2472</v>
      </c>
      <c r="E2989" s="61" t="s">
        <v>23608</v>
      </c>
      <c r="F2989" s="292"/>
    </row>
    <row r="2990" spans="1:6" ht="30">
      <c r="A2990" s="61">
        <v>3854</v>
      </c>
      <c r="B2990" s="38" t="s">
        <v>19351</v>
      </c>
      <c r="C2990" s="61" t="s">
        <v>4025</v>
      </c>
      <c r="D2990" s="61" t="s">
        <v>2472</v>
      </c>
      <c r="E2990" s="61" t="s">
        <v>13771</v>
      </c>
      <c r="F2990" s="293"/>
    </row>
    <row r="2991" spans="1:6" ht="30">
      <c r="A2991" s="61">
        <v>3873</v>
      </c>
      <c r="B2991" s="38" t="s">
        <v>19352</v>
      </c>
      <c r="C2991" s="61" t="s">
        <v>4025</v>
      </c>
      <c r="D2991" s="61" t="s">
        <v>2472</v>
      </c>
      <c r="E2991" s="61" t="s">
        <v>13197</v>
      </c>
      <c r="F2991" s="292"/>
    </row>
    <row r="2992" spans="1:6" ht="30">
      <c r="A2992" s="61">
        <v>38021</v>
      </c>
      <c r="B2992" s="38" t="s">
        <v>19353</v>
      </c>
      <c r="C2992" s="61" t="s">
        <v>4025</v>
      </c>
      <c r="D2992" s="61" t="s">
        <v>2472</v>
      </c>
      <c r="E2992" s="61" t="s">
        <v>19854</v>
      </c>
      <c r="F2992" s="293"/>
    </row>
    <row r="2993" spans="1:6" ht="30">
      <c r="A2993" s="61">
        <v>3847</v>
      </c>
      <c r="B2993" s="38" t="s">
        <v>19354</v>
      </c>
      <c r="C2993" s="61" t="s">
        <v>4025</v>
      </c>
      <c r="D2993" s="61" t="s">
        <v>2472</v>
      </c>
      <c r="E2993" s="61" t="s">
        <v>22640</v>
      </c>
      <c r="F2993" s="292"/>
    </row>
    <row r="2994" spans="1:6" ht="30">
      <c r="A2994" s="61">
        <v>38022</v>
      </c>
      <c r="B2994" s="38" t="s">
        <v>19355</v>
      </c>
      <c r="C2994" s="61" t="s">
        <v>4025</v>
      </c>
      <c r="D2994" s="61" t="s">
        <v>2472</v>
      </c>
      <c r="E2994" s="61" t="s">
        <v>22127</v>
      </c>
      <c r="F2994" s="293"/>
    </row>
    <row r="2995" spans="1:6" ht="30">
      <c r="A2995" s="61">
        <v>3833</v>
      </c>
      <c r="B2995" s="38" t="s">
        <v>19356</v>
      </c>
      <c r="C2995" s="61" t="s">
        <v>4025</v>
      </c>
      <c r="D2995" s="61" t="s">
        <v>4027</v>
      </c>
      <c r="E2995" s="61" t="s">
        <v>13908</v>
      </c>
      <c r="F2995" s="292"/>
    </row>
    <row r="2996" spans="1:6" ht="30">
      <c r="A2996" s="61">
        <v>3835</v>
      </c>
      <c r="B2996" s="38" t="s">
        <v>19357</v>
      </c>
      <c r="C2996" s="61" t="s">
        <v>4025</v>
      </c>
      <c r="D2996" s="61" t="s">
        <v>4027</v>
      </c>
      <c r="E2996" s="61" t="s">
        <v>24626</v>
      </c>
      <c r="F2996" s="293"/>
    </row>
    <row r="2997" spans="1:6" ht="30">
      <c r="A2997" s="61">
        <v>3836</v>
      </c>
      <c r="B2997" s="38" t="s">
        <v>19358</v>
      </c>
      <c r="C2997" s="61" t="s">
        <v>4025</v>
      </c>
      <c r="D2997" s="61" t="s">
        <v>4027</v>
      </c>
      <c r="E2997" s="61" t="s">
        <v>29949</v>
      </c>
      <c r="F2997" s="292"/>
    </row>
    <row r="2998" spans="1:6" ht="30">
      <c r="A2998" s="61">
        <v>3830</v>
      </c>
      <c r="B2998" s="38" t="s">
        <v>19359</v>
      </c>
      <c r="C2998" s="61" t="s">
        <v>4025</v>
      </c>
      <c r="D2998" s="61" t="s">
        <v>4027</v>
      </c>
      <c r="E2998" s="61" t="s">
        <v>29950</v>
      </c>
      <c r="F2998" s="293"/>
    </row>
    <row r="2999" spans="1:6" ht="30">
      <c r="A2999" s="61">
        <v>3831</v>
      </c>
      <c r="B2999" s="38" t="s">
        <v>19360</v>
      </c>
      <c r="C2999" s="61" t="s">
        <v>4025</v>
      </c>
      <c r="D2999" s="61" t="s">
        <v>4027</v>
      </c>
      <c r="E2999" s="61" t="s">
        <v>29951</v>
      </c>
      <c r="F2999" s="292"/>
    </row>
    <row r="3000" spans="1:6" ht="30">
      <c r="A3000" s="61">
        <v>37981</v>
      </c>
      <c r="B3000" s="38" t="s">
        <v>19361</v>
      </c>
      <c r="C3000" s="61" t="s">
        <v>4025</v>
      </c>
      <c r="D3000" s="61" t="s">
        <v>2472</v>
      </c>
      <c r="E3000" s="61" t="s">
        <v>24936</v>
      </c>
      <c r="F3000" s="293"/>
    </row>
    <row r="3001" spans="1:6" ht="30">
      <c r="A3001" s="61">
        <v>37982</v>
      </c>
      <c r="B3001" s="38" t="s">
        <v>19362</v>
      </c>
      <c r="C3001" s="61" t="s">
        <v>4025</v>
      </c>
      <c r="D3001" s="61" t="s">
        <v>2472</v>
      </c>
      <c r="E3001" s="61" t="s">
        <v>11555</v>
      </c>
      <c r="F3001" s="292"/>
    </row>
    <row r="3002" spans="1:6" ht="30">
      <c r="A3002" s="61">
        <v>37983</v>
      </c>
      <c r="B3002" s="38" t="s">
        <v>19363</v>
      </c>
      <c r="C3002" s="61" t="s">
        <v>4025</v>
      </c>
      <c r="D3002" s="61" t="s">
        <v>2472</v>
      </c>
      <c r="E3002" s="61" t="s">
        <v>9030</v>
      </c>
      <c r="F3002" s="293"/>
    </row>
    <row r="3003" spans="1:6" ht="30">
      <c r="A3003" s="61">
        <v>37984</v>
      </c>
      <c r="B3003" s="38" t="s">
        <v>19364</v>
      </c>
      <c r="C3003" s="61" t="s">
        <v>4025</v>
      </c>
      <c r="D3003" s="61" t="s">
        <v>2472</v>
      </c>
      <c r="E3003" s="61" t="s">
        <v>13825</v>
      </c>
      <c r="F3003" s="292"/>
    </row>
    <row r="3004" spans="1:6" ht="30">
      <c r="A3004" s="61">
        <v>37985</v>
      </c>
      <c r="B3004" s="38" t="s">
        <v>19365</v>
      </c>
      <c r="C3004" s="61" t="s">
        <v>4025</v>
      </c>
      <c r="D3004" s="61" t="s">
        <v>2472</v>
      </c>
      <c r="E3004" s="61" t="s">
        <v>10314</v>
      </c>
      <c r="F3004" s="293"/>
    </row>
    <row r="3005" spans="1:6" ht="30">
      <c r="A3005" s="61">
        <v>3826</v>
      </c>
      <c r="B3005" s="38" t="s">
        <v>19366</v>
      </c>
      <c r="C3005" s="61" t="s">
        <v>4025</v>
      </c>
      <c r="D3005" s="61" t="s">
        <v>4027</v>
      </c>
      <c r="E3005" s="61" t="s">
        <v>29952</v>
      </c>
      <c r="F3005" s="292"/>
    </row>
    <row r="3006" spans="1:6" ht="30">
      <c r="A3006" s="61">
        <v>3825</v>
      </c>
      <c r="B3006" s="38" t="s">
        <v>19367</v>
      </c>
      <c r="C3006" s="61" t="s">
        <v>4025</v>
      </c>
      <c r="D3006" s="61" t="s">
        <v>4027</v>
      </c>
      <c r="E3006" s="61" t="s">
        <v>13676</v>
      </c>
      <c r="F3006" s="293"/>
    </row>
    <row r="3007" spans="1:6" ht="30">
      <c r="A3007" s="61">
        <v>3827</v>
      </c>
      <c r="B3007" s="38" t="s">
        <v>19368</v>
      </c>
      <c r="C3007" s="61" t="s">
        <v>4025</v>
      </c>
      <c r="D3007" s="61" t="s">
        <v>4027</v>
      </c>
      <c r="E3007" s="61" t="s">
        <v>24799</v>
      </c>
      <c r="F3007" s="292"/>
    </row>
    <row r="3008" spans="1:6" ht="30">
      <c r="A3008" s="61">
        <v>20165</v>
      </c>
      <c r="B3008" s="38" t="s">
        <v>19369</v>
      </c>
      <c r="C3008" s="61" t="s">
        <v>4025</v>
      </c>
      <c r="D3008" s="61" t="s">
        <v>2472</v>
      </c>
      <c r="E3008" s="61" t="s">
        <v>26884</v>
      </c>
      <c r="F3008" s="293"/>
    </row>
    <row r="3009" spans="1:6" ht="30">
      <c r="A3009" s="61">
        <v>20166</v>
      </c>
      <c r="B3009" s="38" t="s">
        <v>19370</v>
      </c>
      <c r="C3009" s="61" t="s">
        <v>4025</v>
      </c>
      <c r="D3009" s="61" t="s">
        <v>2472</v>
      </c>
      <c r="E3009" s="61" t="s">
        <v>29953</v>
      </c>
      <c r="F3009" s="292"/>
    </row>
    <row r="3010" spans="1:6" ht="30">
      <c r="A3010" s="61">
        <v>20164</v>
      </c>
      <c r="B3010" s="38" t="s">
        <v>19371</v>
      </c>
      <c r="C3010" s="61" t="s">
        <v>4025</v>
      </c>
      <c r="D3010" s="61" t="s">
        <v>2472</v>
      </c>
      <c r="E3010" s="61" t="s">
        <v>19337</v>
      </c>
      <c r="F3010" s="293"/>
    </row>
    <row r="3011" spans="1:6" ht="30">
      <c r="A3011" s="61">
        <v>3893</v>
      </c>
      <c r="B3011" s="38" t="s">
        <v>19372</v>
      </c>
      <c r="C3011" s="61" t="s">
        <v>4025</v>
      </c>
      <c r="D3011" s="61" t="s">
        <v>2472</v>
      </c>
      <c r="E3011" s="61" t="s">
        <v>23993</v>
      </c>
      <c r="F3011" s="292"/>
    </row>
    <row r="3012" spans="1:6" ht="30">
      <c r="A3012" s="61">
        <v>3848</v>
      </c>
      <c r="B3012" s="38" t="s">
        <v>19373</v>
      </c>
      <c r="C3012" s="61" t="s">
        <v>4025</v>
      </c>
      <c r="D3012" s="61" t="s">
        <v>2472</v>
      </c>
      <c r="E3012" s="61" t="s">
        <v>23291</v>
      </c>
      <c r="F3012" s="293"/>
    </row>
    <row r="3013" spans="1:6" ht="30">
      <c r="A3013" s="61">
        <v>3895</v>
      </c>
      <c r="B3013" s="38" t="s">
        <v>19374</v>
      </c>
      <c r="C3013" s="61" t="s">
        <v>4025</v>
      </c>
      <c r="D3013" s="61" t="s">
        <v>2472</v>
      </c>
      <c r="E3013" s="61" t="s">
        <v>11643</v>
      </c>
      <c r="F3013" s="292"/>
    </row>
    <row r="3014" spans="1:6" ht="30">
      <c r="A3014" s="61">
        <v>12404</v>
      </c>
      <c r="B3014" s="38" t="s">
        <v>19375</v>
      </c>
      <c r="C3014" s="61" t="s">
        <v>4025</v>
      </c>
      <c r="D3014" s="61" t="s">
        <v>2472</v>
      </c>
      <c r="E3014" s="61" t="s">
        <v>7967</v>
      </c>
      <c r="F3014" s="293"/>
    </row>
    <row r="3015" spans="1:6" ht="30">
      <c r="A3015" s="61">
        <v>3939</v>
      </c>
      <c r="B3015" s="38" t="s">
        <v>19376</v>
      </c>
      <c r="C3015" s="61" t="s">
        <v>4025</v>
      </c>
      <c r="D3015" s="61" t="s">
        <v>2472</v>
      </c>
      <c r="E3015" s="61" t="s">
        <v>26854</v>
      </c>
      <c r="F3015" s="292"/>
    </row>
    <row r="3016" spans="1:6" ht="30">
      <c r="A3016" s="61">
        <v>3911</v>
      </c>
      <c r="B3016" s="38" t="s">
        <v>19377</v>
      </c>
      <c r="C3016" s="61" t="s">
        <v>4025</v>
      </c>
      <c r="D3016" s="61" t="s">
        <v>2472</v>
      </c>
      <c r="E3016" s="61" t="s">
        <v>8759</v>
      </c>
      <c r="F3016" s="293"/>
    </row>
    <row r="3017" spans="1:6" ht="30">
      <c r="A3017" s="61">
        <v>3908</v>
      </c>
      <c r="B3017" s="38" t="s">
        <v>19378</v>
      </c>
      <c r="C3017" s="61" t="s">
        <v>4025</v>
      </c>
      <c r="D3017" s="61" t="s">
        <v>2472</v>
      </c>
      <c r="E3017" s="61" t="s">
        <v>13763</v>
      </c>
      <c r="F3017" s="292"/>
    </row>
    <row r="3018" spans="1:6" ht="30">
      <c r="A3018" s="61">
        <v>3910</v>
      </c>
      <c r="B3018" s="38" t="s">
        <v>19379</v>
      </c>
      <c r="C3018" s="61" t="s">
        <v>4025</v>
      </c>
      <c r="D3018" s="61" t="s">
        <v>2472</v>
      </c>
      <c r="E3018" s="61" t="s">
        <v>22594</v>
      </c>
      <c r="F3018" s="293"/>
    </row>
    <row r="3019" spans="1:6" ht="30">
      <c r="A3019" s="61">
        <v>3913</v>
      </c>
      <c r="B3019" s="38" t="s">
        <v>19380</v>
      </c>
      <c r="C3019" s="61" t="s">
        <v>4025</v>
      </c>
      <c r="D3019" s="61" t="s">
        <v>2472</v>
      </c>
      <c r="E3019" s="61" t="s">
        <v>23675</v>
      </c>
      <c r="F3019" s="292"/>
    </row>
    <row r="3020" spans="1:6" ht="30">
      <c r="A3020" s="61">
        <v>3912</v>
      </c>
      <c r="B3020" s="38" t="s">
        <v>19381</v>
      </c>
      <c r="C3020" s="61" t="s">
        <v>4025</v>
      </c>
      <c r="D3020" s="61" t="s">
        <v>2472</v>
      </c>
      <c r="E3020" s="61" t="s">
        <v>24812</v>
      </c>
      <c r="F3020" s="293"/>
    </row>
    <row r="3021" spans="1:6" ht="30">
      <c r="A3021" s="61">
        <v>3909</v>
      </c>
      <c r="B3021" s="38" t="s">
        <v>19382</v>
      </c>
      <c r="C3021" s="61" t="s">
        <v>4025</v>
      </c>
      <c r="D3021" s="61" t="s">
        <v>2472</v>
      </c>
      <c r="E3021" s="61" t="s">
        <v>23422</v>
      </c>
      <c r="F3021" s="292"/>
    </row>
    <row r="3022" spans="1:6" ht="30">
      <c r="A3022" s="61">
        <v>3914</v>
      </c>
      <c r="B3022" s="38" t="s">
        <v>19383</v>
      </c>
      <c r="C3022" s="61" t="s">
        <v>4025</v>
      </c>
      <c r="D3022" s="61" t="s">
        <v>2472</v>
      </c>
      <c r="E3022" s="61" t="s">
        <v>25227</v>
      </c>
      <c r="F3022" s="293"/>
    </row>
    <row r="3023" spans="1:6" ht="30">
      <c r="A3023" s="61">
        <v>3915</v>
      </c>
      <c r="B3023" s="38" t="s">
        <v>19384</v>
      </c>
      <c r="C3023" s="61" t="s">
        <v>4025</v>
      </c>
      <c r="D3023" s="61" t="s">
        <v>2472</v>
      </c>
      <c r="E3023" s="61" t="s">
        <v>29788</v>
      </c>
      <c r="F3023" s="292"/>
    </row>
    <row r="3024" spans="1:6" ht="30">
      <c r="A3024" s="61">
        <v>3916</v>
      </c>
      <c r="B3024" s="38" t="s">
        <v>19385</v>
      </c>
      <c r="C3024" s="61" t="s">
        <v>4025</v>
      </c>
      <c r="D3024" s="61" t="s">
        <v>2472</v>
      </c>
      <c r="E3024" s="61" t="s">
        <v>29954</v>
      </c>
      <c r="F3024" s="293"/>
    </row>
    <row r="3025" spans="1:6" ht="30">
      <c r="A3025" s="61">
        <v>3917</v>
      </c>
      <c r="B3025" s="38" t="s">
        <v>19386</v>
      </c>
      <c r="C3025" s="61" t="s">
        <v>4025</v>
      </c>
      <c r="D3025" s="61" t="s">
        <v>2472</v>
      </c>
      <c r="E3025" s="61" t="s">
        <v>29955</v>
      </c>
      <c r="F3025" s="292"/>
    </row>
    <row r="3026" spans="1:6" ht="30">
      <c r="A3026" s="61">
        <v>1904</v>
      </c>
      <c r="B3026" s="38" t="s">
        <v>19387</v>
      </c>
      <c r="C3026" s="61" t="s">
        <v>4025</v>
      </c>
      <c r="D3026" s="61" t="s">
        <v>2472</v>
      </c>
      <c r="E3026" s="61" t="s">
        <v>8134</v>
      </c>
      <c r="F3026" s="293"/>
    </row>
    <row r="3027" spans="1:6" ht="30">
      <c r="A3027" s="61">
        <v>1899</v>
      </c>
      <c r="B3027" s="38" t="s">
        <v>19388</v>
      </c>
      <c r="C3027" s="61" t="s">
        <v>4025</v>
      </c>
      <c r="D3027" s="61" t="s">
        <v>2472</v>
      </c>
      <c r="E3027" s="61" t="s">
        <v>7739</v>
      </c>
      <c r="F3027" s="292"/>
    </row>
    <row r="3028" spans="1:6" ht="30">
      <c r="A3028" s="61">
        <v>1900</v>
      </c>
      <c r="B3028" s="38" t="s">
        <v>19389</v>
      </c>
      <c r="C3028" s="61" t="s">
        <v>4025</v>
      </c>
      <c r="D3028" s="61" t="s">
        <v>2472</v>
      </c>
      <c r="E3028" s="61" t="s">
        <v>8763</v>
      </c>
      <c r="F3028" s="293"/>
    </row>
    <row r="3029" spans="1:6" ht="45">
      <c r="A3029" s="61">
        <v>12407</v>
      </c>
      <c r="B3029" s="38" t="s">
        <v>19390</v>
      </c>
      <c r="C3029" s="61" t="s">
        <v>4025</v>
      </c>
      <c r="D3029" s="61" t="s">
        <v>2472</v>
      </c>
      <c r="E3029" s="61" t="s">
        <v>23934</v>
      </c>
      <c r="F3029" s="292"/>
    </row>
    <row r="3030" spans="1:6" ht="30">
      <c r="A3030" s="61">
        <v>12408</v>
      </c>
      <c r="B3030" s="38" t="s">
        <v>19391</v>
      </c>
      <c r="C3030" s="61" t="s">
        <v>4025</v>
      </c>
      <c r="D3030" s="61" t="s">
        <v>2472</v>
      </c>
      <c r="E3030" s="61" t="s">
        <v>25685</v>
      </c>
      <c r="F3030" s="293"/>
    </row>
    <row r="3031" spans="1:6" ht="30">
      <c r="A3031" s="61">
        <v>12409</v>
      </c>
      <c r="B3031" s="38" t="s">
        <v>19392</v>
      </c>
      <c r="C3031" s="61" t="s">
        <v>4025</v>
      </c>
      <c r="D3031" s="61" t="s">
        <v>2472</v>
      </c>
      <c r="E3031" s="61" t="s">
        <v>25685</v>
      </c>
      <c r="F3031" s="292"/>
    </row>
    <row r="3032" spans="1:6" ht="45">
      <c r="A3032" s="61">
        <v>12410</v>
      </c>
      <c r="B3032" s="38" t="s">
        <v>19393</v>
      </c>
      <c r="C3032" s="61" t="s">
        <v>4025</v>
      </c>
      <c r="D3032" s="61" t="s">
        <v>2472</v>
      </c>
      <c r="E3032" s="61" t="s">
        <v>29258</v>
      </c>
      <c r="F3032" s="293"/>
    </row>
    <row r="3033" spans="1:6" ht="30">
      <c r="A3033" s="61">
        <v>3936</v>
      </c>
      <c r="B3033" s="38" t="s">
        <v>19394</v>
      </c>
      <c r="C3033" s="61" t="s">
        <v>4025</v>
      </c>
      <c r="D3033" s="61" t="s">
        <v>2472</v>
      </c>
      <c r="E3033" s="61" t="s">
        <v>29956</v>
      </c>
      <c r="F3033" s="292"/>
    </row>
    <row r="3034" spans="1:6" ht="30">
      <c r="A3034" s="61">
        <v>3922</v>
      </c>
      <c r="B3034" s="38" t="s">
        <v>19395</v>
      </c>
      <c r="C3034" s="61" t="s">
        <v>4025</v>
      </c>
      <c r="D3034" s="61" t="s">
        <v>2472</v>
      </c>
      <c r="E3034" s="61" t="s">
        <v>20404</v>
      </c>
      <c r="F3034" s="293"/>
    </row>
    <row r="3035" spans="1:6" ht="30">
      <c r="A3035" s="61">
        <v>3924</v>
      </c>
      <c r="B3035" s="38" t="s">
        <v>19396</v>
      </c>
      <c r="C3035" s="61" t="s">
        <v>4025</v>
      </c>
      <c r="D3035" s="61" t="s">
        <v>2472</v>
      </c>
      <c r="E3035" s="61" t="s">
        <v>29956</v>
      </c>
      <c r="F3035" s="292"/>
    </row>
    <row r="3036" spans="1:6" ht="30">
      <c r="A3036" s="61">
        <v>3923</v>
      </c>
      <c r="B3036" s="38" t="s">
        <v>19397</v>
      </c>
      <c r="C3036" s="61" t="s">
        <v>4025</v>
      </c>
      <c r="D3036" s="61" t="s">
        <v>2472</v>
      </c>
      <c r="E3036" s="61" t="s">
        <v>29956</v>
      </c>
      <c r="F3036" s="293"/>
    </row>
    <row r="3037" spans="1:6" ht="30">
      <c r="A3037" s="61">
        <v>3937</v>
      </c>
      <c r="B3037" s="38" t="s">
        <v>19398</v>
      </c>
      <c r="C3037" s="61" t="s">
        <v>4025</v>
      </c>
      <c r="D3037" s="61" t="s">
        <v>2472</v>
      </c>
      <c r="E3037" s="61" t="s">
        <v>16838</v>
      </c>
      <c r="F3037" s="292"/>
    </row>
    <row r="3038" spans="1:6" ht="30">
      <c r="A3038" s="61">
        <v>3921</v>
      </c>
      <c r="B3038" s="38" t="s">
        <v>19399</v>
      </c>
      <c r="C3038" s="61" t="s">
        <v>4025</v>
      </c>
      <c r="D3038" s="61" t="s">
        <v>2472</v>
      </c>
      <c r="E3038" s="61" t="s">
        <v>13850</v>
      </c>
      <c r="F3038" s="293"/>
    </row>
    <row r="3039" spans="1:6" ht="30">
      <c r="A3039" s="61">
        <v>3920</v>
      </c>
      <c r="B3039" s="38" t="s">
        <v>19400</v>
      </c>
      <c r="C3039" s="61" t="s">
        <v>4025</v>
      </c>
      <c r="D3039" s="61" t="s">
        <v>2472</v>
      </c>
      <c r="E3039" s="61" t="s">
        <v>16838</v>
      </c>
      <c r="F3039" s="292"/>
    </row>
    <row r="3040" spans="1:6" ht="30">
      <c r="A3040" s="61">
        <v>3938</v>
      </c>
      <c r="B3040" s="38" t="s">
        <v>19401</v>
      </c>
      <c r="C3040" s="61" t="s">
        <v>4025</v>
      </c>
      <c r="D3040" s="61" t="s">
        <v>2472</v>
      </c>
      <c r="E3040" s="61" t="s">
        <v>25666</v>
      </c>
      <c r="F3040" s="293"/>
    </row>
    <row r="3041" spans="1:6" ht="30">
      <c r="A3041" s="61">
        <v>3919</v>
      </c>
      <c r="B3041" s="38" t="s">
        <v>19402</v>
      </c>
      <c r="C3041" s="61" t="s">
        <v>4025</v>
      </c>
      <c r="D3041" s="61" t="s">
        <v>2472</v>
      </c>
      <c r="E3041" s="61" t="s">
        <v>27907</v>
      </c>
      <c r="F3041" s="292"/>
    </row>
    <row r="3042" spans="1:6" ht="30">
      <c r="A3042" s="61">
        <v>3927</v>
      </c>
      <c r="B3042" s="38" t="s">
        <v>19403</v>
      </c>
      <c r="C3042" s="61" t="s">
        <v>4025</v>
      </c>
      <c r="D3042" s="61" t="s">
        <v>2472</v>
      </c>
      <c r="E3042" s="61" t="s">
        <v>23557</v>
      </c>
      <c r="F3042" s="293"/>
    </row>
    <row r="3043" spans="1:6" ht="30">
      <c r="A3043" s="61">
        <v>3928</v>
      </c>
      <c r="B3043" s="38" t="s">
        <v>19404</v>
      </c>
      <c r="C3043" s="61" t="s">
        <v>4025</v>
      </c>
      <c r="D3043" s="61" t="s">
        <v>2472</v>
      </c>
      <c r="E3043" s="61" t="s">
        <v>23557</v>
      </c>
      <c r="F3043" s="292"/>
    </row>
    <row r="3044" spans="1:6" ht="30">
      <c r="A3044" s="61">
        <v>3926</v>
      </c>
      <c r="B3044" s="38" t="s">
        <v>19405</v>
      </c>
      <c r="C3044" s="61" t="s">
        <v>4025</v>
      </c>
      <c r="D3044" s="61" t="s">
        <v>2472</v>
      </c>
      <c r="E3044" s="61" t="s">
        <v>25140</v>
      </c>
      <c r="F3044" s="293"/>
    </row>
    <row r="3045" spans="1:6" ht="30">
      <c r="A3045" s="61">
        <v>3935</v>
      </c>
      <c r="B3045" s="38" t="s">
        <v>19406</v>
      </c>
      <c r="C3045" s="61" t="s">
        <v>4025</v>
      </c>
      <c r="D3045" s="61" t="s">
        <v>2472</v>
      </c>
      <c r="E3045" s="61" t="s">
        <v>25140</v>
      </c>
      <c r="F3045" s="292"/>
    </row>
    <row r="3046" spans="1:6" ht="30">
      <c r="A3046" s="61">
        <v>3925</v>
      </c>
      <c r="B3046" s="38" t="s">
        <v>19407</v>
      </c>
      <c r="C3046" s="61" t="s">
        <v>4025</v>
      </c>
      <c r="D3046" s="61" t="s">
        <v>2472</v>
      </c>
      <c r="E3046" s="61" t="s">
        <v>25140</v>
      </c>
      <c r="F3046" s="293"/>
    </row>
    <row r="3047" spans="1:6" ht="30">
      <c r="A3047" s="61">
        <v>12406</v>
      </c>
      <c r="B3047" s="38" t="s">
        <v>19408</v>
      </c>
      <c r="C3047" s="61" t="s">
        <v>4025</v>
      </c>
      <c r="D3047" s="61" t="s">
        <v>2472</v>
      </c>
      <c r="E3047" s="61" t="s">
        <v>14423</v>
      </c>
      <c r="F3047" s="292"/>
    </row>
    <row r="3048" spans="1:6" ht="30">
      <c r="A3048" s="61">
        <v>3929</v>
      </c>
      <c r="B3048" s="38" t="s">
        <v>19409</v>
      </c>
      <c r="C3048" s="61" t="s">
        <v>4025</v>
      </c>
      <c r="D3048" s="61" t="s">
        <v>2472</v>
      </c>
      <c r="E3048" s="61" t="s">
        <v>21974</v>
      </c>
      <c r="F3048" s="293"/>
    </row>
    <row r="3049" spans="1:6" ht="30">
      <c r="A3049" s="61">
        <v>3931</v>
      </c>
      <c r="B3049" s="38" t="s">
        <v>19410</v>
      </c>
      <c r="C3049" s="61" t="s">
        <v>4025</v>
      </c>
      <c r="D3049" s="61" t="s">
        <v>2472</v>
      </c>
      <c r="E3049" s="61" t="s">
        <v>21974</v>
      </c>
      <c r="F3049" s="292"/>
    </row>
    <row r="3050" spans="1:6" ht="30">
      <c r="A3050" s="61">
        <v>3930</v>
      </c>
      <c r="B3050" s="38" t="s">
        <v>19411</v>
      </c>
      <c r="C3050" s="61" t="s">
        <v>4025</v>
      </c>
      <c r="D3050" s="61" t="s">
        <v>2472</v>
      </c>
      <c r="E3050" s="61" t="s">
        <v>21974</v>
      </c>
      <c r="F3050" s="293"/>
    </row>
    <row r="3051" spans="1:6" ht="30">
      <c r="A3051" s="61">
        <v>3932</v>
      </c>
      <c r="B3051" s="38" t="s">
        <v>19412</v>
      </c>
      <c r="C3051" s="61" t="s">
        <v>4025</v>
      </c>
      <c r="D3051" s="61" t="s">
        <v>2472</v>
      </c>
      <c r="E3051" s="61" t="s">
        <v>29957</v>
      </c>
      <c r="F3051" s="292"/>
    </row>
    <row r="3052" spans="1:6" ht="30">
      <c r="A3052" s="61">
        <v>3933</v>
      </c>
      <c r="B3052" s="38" t="s">
        <v>19413</v>
      </c>
      <c r="C3052" s="61" t="s">
        <v>4025</v>
      </c>
      <c r="D3052" s="61" t="s">
        <v>2472</v>
      </c>
      <c r="E3052" s="61" t="s">
        <v>29957</v>
      </c>
      <c r="F3052" s="293"/>
    </row>
    <row r="3053" spans="1:6" ht="30">
      <c r="A3053" s="61">
        <v>3934</v>
      </c>
      <c r="B3053" s="38" t="s">
        <v>19414</v>
      </c>
      <c r="C3053" s="61" t="s">
        <v>4025</v>
      </c>
      <c r="D3053" s="61" t="s">
        <v>2472</v>
      </c>
      <c r="E3053" s="61" t="s">
        <v>29957</v>
      </c>
      <c r="F3053" s="292"/>
    </row>
    <row r="3054" spans="1:6" ht="45">
      <c r="A3054" s="61">
        <v>40355</v>
      </c>
      <c r="B3054" s="38" t="s">
        <v>19415</v>
      </c>
      <c r="C3054" s="61" t="s">
        <v>4025</v>
      </c>
      <c r="D3054" s="61" t="s">
        <v>2472</v>
      </c>
      <c r="E3054" s="61" t="s">
        <v>23549</v>
      </c>
      <c r="F3054" s="293"/>
    </row>
    <row r="3055" spans="1:6" ht="45">
      <c r="A3055" s="61">
        <v>40364</v>
      </c>
      <c r="B3055" s="38" t="s">
        <v>19416</v>
      </c>
      <c r="C3055" s="61" t="s">
        <v>4025</v>
      </c>
      <c r="D3055" s="61" t="s">
        <v>2472</v>
      </c>
      <c r="E3055" s="61" t="s">
        <v>29958</v>
      </c>
      <c r="F3055" s="292"/>
    </row>
    <row r="3056" spans="1:6" ht="45">
      <c r="A3056" s="61">
        <v>40361</v>
      </c>
      <c r="B3056" s="38" t="s">
        <v>19417</v>
      </c>
      <c r="C3056" s="61" t="s">
        <v>4025</v>
      </c>
      <c r="D3056" s="61" t="s">
        <v>2472</v>
      </c>
      <c r="E3056" s="61" t="s">
        <v>27357</v>
      </c>
      <c r="F3056" s="293"/>
    </row>
    <row r="3057" spans="1:6" ht="45">
      <c r="A3057" s="61">
        <v>40358</v>
      </c>
      <c r="B3057" s="38" t="s">
        <v>19418</v>
      </c>
      <c r="C3057" s="61" t="s">
        <v>4025</v>
      </c>
      <c r="D3057" s="61" t="s">
        <v>2472</v>
      </c>
      <c r="E3057" s="61" t="s">
        <v>12629</v>
      </c>
      <c r="F3057" s="292"/>
    </row>
    <row r="3058" spans="1:6" ht="45">
      <c r="A3058" s="61">
        <v>40370</v>
      </c>
      <c r="B3058" s="38" t="s">
        <v>19419</v>
      </c>
      <c r="C3058" s="61" t="s">
        <v>4025</v>
      </c>
      <c r="D3058" s="61" t="s">
        <v>2472</v>
      </c>
      <c r="E3058" s="61" t="s">
        <v>26470</v>
      </c>
      <c r="F3058" s="293"/>
    </row>
    <row r="3059" spans="1:6" ht="45">
      <c r="A3059" s="61">
        <v>40367</v>
      </c>
      <c r="B3059" s="38" t="s">
        <v>19420</v>
      </c>
      <c r="C3059" s="61" t="s">
        <v>4025</v>
      </c>
      <c r="D3059" s="61" t="s">
        <v>2472</v>
      </c>
      <c r="E3059" s="61" t="s">
        <v>29959</v>
      </c>
      <c r="F3059" s="292"/>
    </row>
    <row r="3060" spans="1:6" ht="45">
      <c r="A3060" s="61">
        <v>40373</v>
      </c>
      <c r="B3060" s="38" t="s">
        <v>19421</v>
      </c>
      <c r="C3060" s="61" t="s">
        <v>4025</v>
      </c>
      <c r="D3060" s="61" t="s">
        <v>2472</v>
      </c>
      <c r="E3060" s="61" t="s">
        <v>29960</v>
      </c>
      <c r="F3060" s="293"/>
    </row>
    <row r="3061" spans="1:6" ht="45">
      <c r="A3061" s="61">
        <v>38947</v>
      </c>
      <c r="B3061" s="38" t="s">
        <v>19422</v>
      </c>
      <c r="C3061" s="61" t="s">
        <v>4025</v>
      </c>
      <c r="D3061" s="61" t="s">
        <v>4027</v>
      </c>
      <c r="E3061" s="61" t="s">
        <v>9940</v>
      </c>
      <c r="F3061" s="292"/>
    </row>
    <row r="3062" spans="1:6" ht="45">
      <c r="A3062" s="61">
        <v>38948</v>
      </c>
      <c r="B3062" s="38" t="s">
        <v>19423</v>
      </c>
      <c r="C3062" s="61" t="s">
        <v>4025</v>
      </c>
      <c r="D3062" s="61" t="s">
        <v>4027</v>
      </c>
      <c r="E3062" s="61" t="s">
        <v>29961</v>
      </c>
      <c r="F3062" s="293"/>
    </row>
    <row r="3063" spans="1:6" ht="45">
      <c r="A3063" s="61">
        <v>38949</v>
      </c>
      <c r="B3063" s="38" t="s">
        <v>19424</v>
      </c>
      <c r="C3063" s="61" t="s">
        <v>4025</v>
      </c>
      <c r="D3063" s="61" t="s">
        <v>4027</v>
      </c>
      <c r="E3063" s="61" t="s">
        <v>27377</v>
      </c>
      <c r="F3063" s="292"/>
    </row>
    <row r="3064" spans="1:6" ht="45">
      <c r="A3064" s="61">
        <v>38951</v>
      </c>
      <c r="B3064" s="38" t="s">
        <v>19425</v>
      </c>
      <c r="C3064" s="61" t="s">
        <v>4025</v>
      </c>
      <c r="D3064" s="61" t="s">
        <v>4027</v>
      </c>
      <c r="E3064" s="61" t="s">
        <v>29930</v>
      </c>
      <c r="F3064" s="293"/>
    </row>
    <row r="3065" spans="1:6" ht="45">
      <c r="A3065" s="61">
        <v>39312</v>
      </c>
      <c r="B3065" s="38" t="s">
        <v>19426</v>
      </c>
      <c r="C3065" s="61" t="s">
        <v>4025</v>
      </c>
      <c r="D3065" s="61" t="s">
        <v>4027</v>
      </c>
      <c r="E3065" s="61" t="s">
        <v>19337</v>
      </c>
      <c r="F3065" s="292"/>
    </row>
    <row r="3066" spans="1:6" ht="45">
      <c r="A3066" s="61">
        <v>39313</v>
      </c>
      <c r="B3066" s="38" t="s">
        <v>19427</v>
      </c>
      <c r="C3066" s="61" t="s">
        <v>4025</v>
      </c>
      <c r="D3066" s="61" t="s">
        <v>4027</v>
      </c>
      <c r="E3066" s="61" t="s">
        <v>14825</v>
      </c>
      <c r="F3066" s="293"/>
    </row>
    <row r="3067" spans="1:6" ht="45">
      <c r="A3067" s="61">
        <v>38950</v>
      </c>
      <c r="B3067" s="38" t="s">
        <v>19428</v>
      </c>
      <c r="C3067" s="61" t="s">
        <v>4025</v>
      </c>
      <c r="D3067" s="61" t="s">
        <v>4027</v>
      </c>
      <c r="E3067" s="61" t="s">
        <v>28930</v>
      </c>
      <c r="F3067" s="292"/>
    </row>
    <row r="3068" spans="1:6" ht="45">
      <c r="A3068" s="61">
        <v>39314</v>
      </c>
      <c r="B3068" s="38" t="s">
        <v>19429</v>
      </c>
      <c r="C3068" s="61" t="s">
        <v>4025</v>
      </c>
      <c r="D3068" s="61" t="s">
        <v>4027</v>
      </c>
      <c r="E3068" s="61" t="s">
        <v>24076</v>
      </c>
      <c r="F3068" s="293"/>
    </row>
    <row r="3069" spans="1:6" ht="30">
      <c r="A3069" s="61">
        <v>3907</v>
      </c>
      <c r="B3069" s="38" t="s">
        <v>19430</v>
      </c>
      <c r="C3069" s="61" t="s">
        <v>4025</v>
      </c>
      <c r="D3069" s="61" t="s">
        <v>2472</v>
      </c>
      <c r="E3069" s="61" t="s">
        <v>13845</v>
      </c>
      <c r="F3069" s="292"/>
    </row>
    <row r="3070" spans="1:6" ht="30">
      <c r="A3070" s="61">
        <v>3889</v>
      </c>
      <c r="B3070" s="38" t="s">
        <v>19431</v>
      </c>
      <c r="C3070" s="61" t="s">
        <v>4025</v>
      </c>
      <c r="D3070" s="61" t="s">
        <v>2472</v>
      </c>
      <c r="E3070" s="61" t="s">
        <v>8183</v>
      </c>
      <c r="F3070" s="293"/>
    </row>
    <row r="3071" spans="1:6" ht="30">
      <c r="A3071" s="61">
        <v>3868</v>
      </c>
      <c r="B3071" s="38" t="s">
        <v>19432</v>
      </c>
      <c r="C3071" s="61" t="s">
        <v>4025</v>
      </c>
      <c r="D3071" s="61" t="s">
        <v>2472</v>
      </c>
      <c r="E3071" s="61" t="s">
        <v>13815</v>
      </c>
      <c r="F3071" s="292"/>
    </row>
    <row r="3072" spans="1:6" ht="30">
      <c r="A3072" s="61">
        <v>3869</v>
      </c>
      <c r="B3072" s="38" t="s">
        <v>19433</v>
      </c>
      <c r="C3072" s="61" t="s">
        <v>4025</v>
      </c>
      <c r="D3072" s="61" t="s">
        <v>2472</v>
      </c>
      <c r="E3072" s="61" t="s">
        <v>13774</v>
      </c>
      <c r="F3072" s="293"/>
    </row>
    <row r="3073" spans="1:6" ht="30">
      <c r="A3073" s="61">
        <v>3872</v>
      </c>
      <c r="B3073" s="38" t="s">
        <v>19434</v>
      </c>
      <c r="C3073" s="61" t="s">
        <v>4025</v>
      </c>
      <c r="D3073" s="61" t="s">
        <v>2472</v>
      </c>
      <c r="E3073" s="61" t="s">
        <v>13709</v>
      </c>
      <c r="F3073" s="292"/>
    </row>
    <row r="3074" spans="1:6" ht="30">
      <c r="A3074" s="61">
        <v>3850</v>
      </c>
      <c r="B3074" s="38" t="s">
        <v>19435</v>
      </c>
      <c r="C3074" s="61" t="s">
        <v>4025</v>
      </c>
      <c r="D3074" s="61" t="s">
        <v>2472</v>
      </c>
      <c r="E3074" s="61" t="s">
        <v>22426</v>
      </c>
      <c r="F3074" s="293"/>
    </row>
    <row r="3075" spans="1:6" ht="30">
      <c r="A3075" s="61">
        <v>38023</v>
      </c>
      <c r="B3075" s="38" t="s">
        <v>19436</v>
      </c>
      <c r="C3075" s="61" t="s">
        <v>4025</v>
      </c>
      <c r="D3075" s="61" t="s">
        <v>2472</v>
      </c>
      <c r="E3075" s="61" t="s">
        <v>13727</v>
      </c>
      <c r="F3075" s="292"/>
    </row>
    <row r="3076" spans="1:6" ht="30">
      <c r="A3076" s="61">
        <v>37986</v>
      </c>
      <c r="B3076" s="38" t="s">
        <v>19437</v>
      </c>
      <c r="C3076" s="61" t="s">
        <v>4025</v>
      </c>
      <c r="D3076" s="61" t="s">
        <v>2472</v>
      </c>
      <c r="E3076" s="61" t="s">
        <v>8882</v>
      </c>
      <c r="F3076" s="293"/>
    </row>
    <row r="3077" spans="1:6" ht="30">
      <c r="A3077" s="61">
        <v>37987</v>
      </c>
      <c r="B3077" s="38" t="s">
        <v>19438</v>
      </c>
      <c r="C3077" s="61" t="s">
        <v>4025</v>
      </c>
      <c r="D3077" s="61" t="s">
        <v>2472</v>
      </c>
      <c r="E3077" s="61" t="s">
        <v>27906</v>
      </c>
      <c r="F3077" s="292"/>
    </row>
    <row r="3078" spans="1:6" ht="30">
      <c r="A3078" s="61">
        <v>37988</v>
      </c>
      <c r="B3078" s="38" t="s">
        <v>19439</v>
      </c>
      <c r="C3078" s="61" t="s">
        <v>4025</v>
      </c>
      <c r="D3078" s="61" t="s">
        <v>2472</v>
      </c>
      <c r="E3078" s="61" t="s">
        <v>29962</v>
      </c>
      <c r="F3078" s="293"/>
    </row>
    <row r="3079" spans="1:6" ht="30">
      <c r="A3079" s="61">
        <v>21120</v>
      </c>
      <c r="B3079" s="38" t="s">
        <v>19440</v>
      </c>
      <c r="C3079" s="61" t="s">
        <v>4025</v>
      </c>
      <c r="D3079" s="61" t="s">
        <v>2472</v>
      </c>
      <c r="E3079" s="61" t="s">
        <v>8534</v>
      </c>
      <c r="F3079" s="292"/>
    </row>
    <row r="3080" spans="1:6" ht="30">
      <c r="A3080" s="61">
        <v>39318</v>
      </c>
      <c r="B3080" s="38" t="s">
        <v>19441</v>
      </c>
      <c r="C3080" s="61" t="s">
        <v>4025</v>
      </c>
      <c r="D3080" s="61" t="s">
        <v>2472</v>
      </c>
      <c r="E3080" s="61" t="s">
        <v>8472</v>
      </c>
      <c r="F3080" s="293"/>
    </row>
    <row r="3081" spans="1:6">
      <c r="A3081" s="61">
        <v>20162</v>
      </c>
      <c r="B3081" s="38" t="s">
        <v>19442</v>
      </c>
      <c r="C3081" s="61" t="s">
        <v>4025</v>
      </c>
      <c r="D3081" s="61" t="s">
        <v>2472</v>
      </c>
      <c r="E3081" s="61" t="s">
        <v>22331</v>
      </c>
      <c r="F3081" s="292"/>
    </row>
    <row r="3082" spans="1:6" ht="30">
      <c r="A3082" s="61">
        <v>40366</v>
      </c>
      <c r="B3082" s="38" t="s">
        <v>19443</v>
      </c>
      <c r="C3082" s="61" t="s">
        <v>4025</v>
      </c>
      <c r="D3082" s="61" t="s">
        <v>2472</v>
      </c>
      <c r="E3082" s="61" t="s">
        <v>23967</v>
      </c>
      <c r="F3082" s="293"/>
    </row>
    <row r="3083" spans="1:6" ht="30">
      <c r="A3083" s="61">
        <v>40363</v>
      </c>
      <c r="B3083" s="38" t="s">
        <v>19444</v>
      </c>
      <c r="C3083" s="61" t="s">
        <v>4025</v>
      </c>
      <c r="D3083" s="61" t="s">
        <v>2472</v>
      </c>
      <c r="E3083" s="61" t="s">
        <v>24775</v>
      </c>
      <c r="F3083" s="292"/>
    </row>
    <row r="3084" spans="1:6" ht="30">
      <c r="A3084" s="61">
        <v>40354</v>
      </c>
      <c r="B3084" s="38" t="s">
        <v>19445</v>
      </c>
      <c r="C3084" s="61" t="s">
        <v>4025</v>
      </c>
      <c r="D3084" s="61" t="s">
        <v>4024</v>
      </c>
      <c r="E3084" s="61" t="s">
        <v>10154</v>
      </c>
      <c r="F3084" s="293"/>
    </row>
    <row r="3085" spans="1:6" ht="30">
      <c r="A3085" s="61">
        <v>40360</v>
      </c>
      <c r="B3085" s="38" t="s">
        <v>19446</v>
      </c>
      <c r="C3085" s="61" t="s">
        <v>4025</v>
      </c>
      <c r="D3085" s="61" t="s">
        <v>2472</v>
      </c>
      <c r="E3085" s="61" t="s">
        <v>23782</v>
      </c>
      <c r="F3085" s="292"/>
    </row>
    <row r="3086" spans="1:6" ht="30">
      <c r="A3086" s="61">
        <v>40372</v>
      </c>
      <c r="B3086" s="38" t="s">
        <v>19447</v>
      </c>
      <c r="C3086" s="61" t="s">
        <v>4025</v>
      </c>
      <c r="D3086" s="61" t="s">
        <v>2472</v>
      </c>
      <c r="E3086" s="61" t="s">
        <v>29963</v>
      </c>
      <c r="F3086" s="293"/>
    </row>
    <row r="3087" spans="1:6" ht="30">
      <c r="A3087" s="61">
        <v>40369</v>
      </c>
      <c r="B3087" s="38" t="s">
        <v>19448</v>
      </c>
      <c r="C3087" s="61" t="s">
        <v>4025</v>
      </c>
      <c r="D3087" s="61" t="s">
        <v>2472</v>
      </c>
      <c r="E3087" s="61" t="s">
        <v>23322</v>
      </c>
      <c r="F3087" s="292"/>
    </row>
    <row r="3088" spans="1:6" ht="30">
      <c r="A3088" s="61">
        <v>40357</v>
      </c>
      <c r="B3088" s="38" t="s">
        <v>19449</v>
      </c>
      <c r="C3088" s="61" t="s">
        <v>4025</v>
      </c>
      <c r="D3088" s="61" t="s">
        <v>2472</v>
      </c>
      <c r="E3088" s="61" t="s">
        <v>12629</v>
      </c>
      <c r="F3088" s="293"/>
    </row>
    <row r="3089" spans="1:6" ht="30">
      <c r="A3089" s="61">
        <v>40375</v>
      </c>
      <c r="B3089" s="38" t="s">
        <v>19450</v>
      </c>
      <c r="C3089" s="61" t="s">
        <v>4025</v>
      </c>
      <c r="D3089" s="61" t="s">
        <v>2472</v>
      </c>
      <c r="E3089" s="61" t="s">
        <v>29964</v>
      </c>
      <c r="F3089" s="292"/>
    </row>
    <row r="3090" spans="1:6" ht="30">
      <c r="A3090" s="61">
        <v>1893</v>
      </c>
      <c r="B3090" s="38" t="s">
        <v>19451</v>
      </c>
      <c r="C3090" s="61" t="s">
        <v>4025</v>
      </c>
      <c r="D3090" s="61" t="s">
        <v>2472</v>
      </c>
      <c r="E3090" s="61" t="s">
        <v>13726</v>
      </c>
      <c r="F3090" s="293"/>
    </row>
    <row r="3091" spans="1:6" ht="30">
      <c r="A3091" s="61">
        <v>1902</v>
      </c>
      <c r="B3091" s="38" t="s">
        <v>19452</v>
      </c>
      <c r="C3091" s="61" t="s">
        <v>4025</v>
      </c>
      <c r="D3091" s="61" t="s">
        <v>2472</v>
      </c>
      <c r="E3091" s="61" t="s">
        <v>25612</v>
      </c>
      <c r="F3091" s="292"/>
    </row>
    <row r="3092" spans="1:6" ht="30">
      <c r="A3092" s="61">
        <v>1901</v>
      </c>
      <c r="B3092" s="38" t="s">
        <v>19453</v>
      </c>
      <c r="C3092" s="61" t="s">
        <v>4025</v>
      </c>
      <c r="D3092" s="61" t="s">
        <v>2472</v>
      </c>
      <c r="E3092" s="61" t="s">
        <v>8200</v>
      </c>
      <c r="F3092" s="293"/>
    </row>
    <row r="3093" spans="1:6" ht="30">
      <c r="A3093" s="61">
        <v>1892</v>
      </c>
      <c r="B3093" s="38" t="s">
        <v>19454</v>
      </c>
      <c r="C3093" s="61" t="s">
        <v>4025</v>
      </c>
      <c r="D3093" s="61" t="s">
        <v>2472</v>
      </c>
      <c r="E3093" s="61" t="s">
        <v>8791</v>
      </c>
      <c r="F3093" s="292"/>
    </row>
    <row r="3094" spans="1:6" ht="30">
      <c r="A3094" s="61">
        <v>1907</v>
      </c>
      <c r="B3094" s="38" t="s">
        <v>19455</v>
      </c>
      <c r="C3094" s="61" t="s">
        <v>4025</v>
      </c>
      <c r="D3094" s="61" t="s">
        <v>2472</v>
      </c>
      <c r="E3094" s="61" t="s">
        <v>10097</v>
      </c>
      <c r="F3094" s="293"/>
    </row>
    <row r="3095" spans="1:6" ht="30">
      <c r="A3095" s="61">
        <v>1894</v>
      </c>
      <c r="B3095" s="38" t="s">
        <v>19457</v>
      </c>
      <c r="C3095" s="61" t="s">
        <v>4025</v>
      </c>
      <c r="D3095" s="61" t="s">
        <v>2472</v>
      </c>
      <c r="E3095" s="61" t="s">
        <v>14007</v>
      </c>
      <c r="F3095" s="292"/>
    </row>
    <row r="3096" spans="1:6" ht="30">
      <c r="A3096" s="61">
        <v>1891</v>
      </c>
      <c r="B3096" s="38" t="s">
        <v>19458</v>
      </c>
      <c r="C3096" s="61" t="s">
        <v>4025</v>
      </c>
      <c r="D3096" s="61" t="s">
        <v>2472</v>
      </c>
      <c r="E3096" s="61" t="s">
        <v>8708</v>
      </c>
      <c r="F3096" s="293"/>
    </row>
    <row r="3097" spans="1:6" ht="30">
      <c r="A3097" s="61">
        <v>1896</v>
      </c>
      <c r="B3097" s="38" t="s">
        <v>19459</v>
      </c>
      <c r="C3097" s="61" t="s">
        <v>4025</v>
      </c>
      <c r="D3097" s="61" t="s">
        <v>2472</v>
      </c>
      <c r="E3097" s="61" t="s">
        <v>24784</v>
      </c>
      <c r="F3097" s="292"/>
    </row>
    <row r="3098" spans="1:6" ht="30">
      <c r="A3098" s="61">
        <v>1895</v>
      </c>
      <c r="B3098" s="38" t="s">
        <v>19460</v>
      </c>
      <c r="C3098" s="61" t="s">
        <v>4025</v>
      </c>
      <c r="D3098" s="61" t="s">
        <v>2472</v>
      </c>
      <c r="E3098" s="61" t="s">
        <v>11016</v>
      </c>
      <c r="F3098" s="293"/>
    </row>
    <row r="3099" spans="1:6" ht="45">
      <c r="A3099" s="61">
        <v>2641</v>
      </c>
      <c r="B3099" s="38" t="s">
        <v>19462</v>
      </c>
      <c r="C3099" s="61" t="s">
        <v>4025</v>
      </c>
      <c r="D3099" s="61" t="s">
        <v>4027</v>
      </c>
      <c r="E3099" s="61" t="s">
        <v>23948</v>
      </c>
      <c r="F3099" s="292"/>
    </row>
    <row r="3100" spans="1:6" ht="45">
      <c r="A3100" s="61">
        <v>2636</v>
      </c>
      <c r="B3100" s="38" t="s">
        <v>19463</v>
      </c>
      <c r="C3100" s="61" t="s">
        <v>4025</v>
      </c>
      <c r="D3100" s="61" t="s">
        <v>4027</v>
      </c>
      <c r="E3100" s="61" t="s">
        <v>13693</v>
      </c>
      <c r="F3100" s="293"/>
    </row>
    <row r="3101" spans="1:6" ht="45">
      <c r="A3101" s="61">
        <v>2637</v>
      </c>
      <c r="B3101" s="38" t="s">
        <v>19464</v>
      </c>
      <c r="C3101" s="61" t="s">
        <v>4025</v>
      </c>
      <c r="D3101" s="61" t="s">
        <v>4027</v>
      </c>
      <c r="E3101" s="61" t="s">
        <v>13414</v>
      </c>
      <c r="F3101" s="292"/>
    </row>
    <row r="3102" spans="1:6" ht="45">
      <c r="A3102" s="61">
        <v>2638</v>
      </c>
      <c r="B3102" s="38" t="s">
        <v>19465</v>
      </c>
      <c r="C3102" s="61" t="s">
        <v>4025</v>
      </c>
      <c r="D3102" s="61" t="s">
        <v>4027</v>
      </c>
      <c r="E3102" s="61" t="s">
        <v>8025</v>
      </c>
      <c r="F3102" s="293"/>
    </row>
    <row r="3103" spans="1:6" ht="45">
      <c r="A3103" s="61">
        <v>2639</v>
      </c>
      <c r="B3103" s="38" t="s">
        <v>19466</v>
      </c>
      <c r="C3103" s="61" t="s">
        <v>4025</v>
      </c>
      <c r="D3103" s="61" t="s">
        <v>4027</v>
      </c>
      <c r="E3103" s="61" t="s">
        <v>8461</v>
      </c>
      <c r="F3103" s="292"/>
    </row>
    <row r="3104" spans="1:6" ht="45">
      <c r="A3104" s="61">
        <v>2644</v>
      </c>
      <c r="B3104" s="38" t="s">
        <v>19467</v>
      </c>
      <c r="C3104" s="61" t="s">
        <v>4025</v>
      </c>
      <c r="D3104" s="61" t="s">
        <v>4027</v>
      </c>
      <c r="E3104" s="61" t="s">
        <v>16521</v>
      </c>
      <c r="F3104" s="293"/>
    </row>
    <row r="3105" spans="1:6" ht="45">
      <c r="A3105" s="61">
        <v>2643</v>
      </c>
      <c r="B3105" s="38" t="s">
        <v>19468</v>
      </c>
      <c r="C3105" s="61" t="s">
        <v>4025</v>
      </c>
      <c r="D3105" s="61" t="s">
        <v>4027</v>
      </c>
      <c r="E3105" s="61" t="s">
        <v>17206</v>
      </c>
      <c r="F3105" s="292"/>
    </row>
    <row r="3106" spans="1:6" ht="45">
      <c r="A3106" s="61">
        <v>2640</v>
      </c>
      <c r="B3106" s="38" t="s">
        <v>19469</v>
      </c>
      <c r="C3106" s="61" t="s">
        <v>4025</v>
      </c>
      <c r="D3106" s="61" t="s">
        <v>4027</v>
      </c>
      <c r="E3106" s="61" t="s">
        <v>22560</v>
      </c>
      <c r="F3106" s="293"/>
    </row>
    <row r="3107" spans="1:6" ht="45">
      <c r="A3107" s="61">
        <v>2642</v>
      </c>
      <c r="B3107" s="38" t="s">
        <v>19470</v>
      </c>
      <c r="C3107" s="61" t="s">
        <v>4025</v>
      </c>
      <c r="D3107" s="61" t="s">
        <v>4027</v>
      </c>
      <c r="E3107" s="61" t="s">
        <v>22734</v>
      </c>
      <c r="F3107" s="292"/>
    </row>
    <row r="3108" spans="1:6" ht="30">
      <c r="A3108" s="61">
        <v>38943</v>
      </c>
      <c r="B3108" s="38" t="s">
        <v>19471</v>
      </c>
      <c r="C3108" s="61" t="s">
        <v>4025</v>
      </c>
      <c r="D3108" s="61" t="s">
        <v>4027</v>
      </c>
      <c r="E3108" s="61" t="s">
        <v>24707</v>
      </c>
      <c r="F3108" s="293"/>
    </row>
    <row r="3109" spans="1:6" ht="30">
      <c r="A3109" s="61">
        <v>38944</v>
      </c>
      <c r="B3109" s="38" t="s">
        <v>19472</v>
      </c>
      <c r="C3109" s="61" t="s">
        <v>4025</v>
      </c>
      <c r="D3109" s="61" t="s">
        <v>4027</v>
      </c>
      <c r="E3109" s="61" t="s">
        <v>14421</v>
      </c>
      <c r="F3109" s="292"/>
    </row>
    <row r="3110" spans="1:6" ht="30">
      <c r="A3110" s="61">
        <v>38945</v>
      </c>
      <c r="B3110" s="38" t="s">
        <v>19473</v>
      </c>
      <c r="C3110" s="61" t="s">
        <v>4025</v>
      </c>
      <c r="D3110" s="61" t="s">
        <v>4027</v>
      </c>
      <c r="E3110" s="61" t="s">
        <v>24722</v>
      </c>
      <c r="F3110" s="293"/>
    </row>
    <row r="3111" spans="1:6" ht="30">
      <c r="A3111" s="61">
        <v>38946</v>
      </c>
      <c r="B3111" s="38" t="s">
        <v>19474</v>
      </c>
      <c r="C3111" s="61" t="s">
        <v>4025</v>
      </c>
      <c r="D3111" s="61" t="s">
        <v>4027</v>
      </c>
      <c r="E3111" s="61" t="s">
        <v>24776</v>
      </c>
      <c r="F3111" s="292"/>
    </row>
    <row r="3112" spans="1:6" ht="30">
      <c r="A3112" s="61">
        <v>39308</v>
      </c>
      <c r="B3112" s="38" t="s">
        <v>19475</v>
      </c>
      <c r="C3112" s="61" t="s">
        <v>4025</v>
      </c>
      <c r="D3112" s="61" t="s">
        <v>4027</v>
      </c>
      <c r="E3112" s="61" t="s">
        <v>13647</v>
      </c>
      <c r="F3112" s="293"/>
    </row>
    <row r="3113" spans="1:6" ht="30">
      <c r="A3113" s="61">
        <v>39309</v>
      </c>
      <c r="B3113" s="38" t="s">
        <v>19476</v>
      </c>
      <c r="C3113" s="61" t="s">
        <v>4025</v>
      </c>
      <c r="D3113" s="61" t="s">
        <v>4027</v>
      </c>
      <c r="E3113" s="61" t="s">
        <v>14469</v>
      </c>
      <c r="F3113" s="292"/>
    </row>
    <row r="3114" spans="1:6" ht="30">
      <c r="A3114" s="61">
        <v>39310</v>
      </c>
      <c r="B3114" s="38" t="s">
        <v>19477</v>
      </c>
      <c r="C3114" s="61" t="s">
        <v>4025</v>
      </c>
      <c r="D3114" s="61" t="s">
        <v>4027</v>
      </c>
      <c r="E3114" s="61" t="s">
        <v>13813</v>
      </c>
      <c r="F3114" s="293"/>
    </row>
    <row r="3115" spans="1:6" ht="30">
      <c r="A3115" s="61">
        <v>39311</v>
      </c>
      <c r="B3115" s="38" t="s">
        <v>19478</v>
      </c>
      <c r="C3115" s="61" t="s">
        <v>4025</v>
      </c>
      <c r="D3115" s="61" t="s">
        <v>4027</v>
      </c>
      <c r="E3115" s="61" t="s">
        <v>29965</v>
      </c>
      <c r="F3115" s="292"/>
    </row>
    <row r="3116" spans="1:6" ht="30">
      <c r="A3116" s="61">
        <v>39855</v>
      </c>
      <c r="B3116" s="38" t="s">
        <v>19479</v>
      </c>
      <c r="C3116" s="61" t="s">
        <v>4025</v>
      </c>
      <c r="D3116" s="61" t="s">
        <v>4027</v>
      </c>
      <c r="E3116" s="61" t="s">
        <v>13681</v>
      </c>
      <c r="F3116" s="293"/>
    </row>
    <row r="3117" spans="1:6" ht="30">
      <c r="A3117" s="61">
        <v>39856</v>
      </c>
      <c r="B3117" s="38" t="s">
        <v>19480</v>
      </c>
      <c r="C3117" s="61" t="s">
        <v>4025</v>
      </c>
      <c r="D3117" s="61" t="s">
        <v>4027</v>
      </c>
      <c r="E3117" s="61" t="s">
        <v>13686</v>
      </c>
      <c r="F3117" s="292"/>
    </row>
    <row r="3118" spans="1:6" ht="30">
      <c r="A3118" s="61">
        <v>39857</v>
      </c>
      <c r="B3118" s="38" t="s">
        <v>19481</v>
      </c>
      <c r="C3118" s="61" t="s">
        <v>4025</v>
      </c>
      <c r="D3118" s="61" t="s">
        <v>4027</v>
      </c>
      <c r="E3118" s="61" t="s">
        <v>24489</v>
      </c>
      <c r="F3118" s="293"/>
    </row>
    <row r="3119" spans="1:6" ht="30">
      <c r="A3119" s="61">
        <v>39858</v>
      </c>
      <c r="B3119" s="38" t="s">
        <v>19482</v>
      </c>
      <c r="C3119" s="61" t="s">
        <v>4025</v>
      </c>
      <c r="D3119" s="61" t="s">
        <v>4027</v>
      </c>
      <c r="E3119" s="61" t="s">
        <v>27529</v>
      </c>
      <c r="F3119" s="292"/>
    </row>
    <row r="3120" spans="1:6" ht="30">
      <c r="A3120" s="61">
        <v>39859</v>
      </c>
      <c r="B3120" s="38" t="s">
        <v>19484</v>
      </c>
      <c r="C3120" s="61" t="s">
        <v>4025</v>
      </c>
      <c r="D3120" s="61" t="s">
        <v>4027</v>
      </c>
      <c r="E3120" s="61" t="s">
        <v>24770</v>
      </c>
      <c r="F3120" s="293"/>
    </row>
    <row r="3121" spans="1:6" ht="30">
      <c r="A3121" s="61">
        <v>39860</v>
      </c>
      <c r="B3121" s="38" t="s">
        <v>19485</v>
      </c>
      <c r="C3121" s="61" t="s">
        <v>4025</v>
      </c>
      <c r="D3121" s="61" t="s">
        <v>4027</v>
      </c>
      <c r="E3121" s="61" t="s">
        <v>29966</v>
      </c>
      <c r="F3121" s="292"/>
    </row>
    <row r="3122" spans="1:6" ht="30">
      <c r="A3122" s="61">
        <v>39861</v>
      </c>
      <c r="B3122" s="38" t="s">
        <v>19486</v>
      </c>
      <c r="C3122" s="61" t="s">
        <v>4025</v>
      </c>
      <c r="D3122" s="61" t="s">
        <v>4027</v>
      </c>
      <c r="E3122" s="61" t="s">
        <v>29944</v>
      </c>
      <c r="F3122" s="293"/>
    </row>
    <row r="3123" spans="1:6" ht="30">
      <c r="A3123" s="61">
        <v>38447</v>
      </c>
      <c r="B3123" s="38" t="s">
        <v>19487</v>
      </c>
      <c r="C3123" s="61" t="s">
        <v>4025</v>
      </c>
      <c r="D3123" s="61" t="s">
        <v>4027</v>
      </c>
      <c r="E3123" s="61" t="s">
        <v>24819</v>
      </c>
      <c r="F3123" s="292"/>
    </row>
    <row r="3124" spans="1:6" ht="30">
      <c r="A3124" s="61">
        <v>36320</v>
      </c>
      <c r="B3124" s="38" t="s">
        <v>19488</v>
      </c>
      <c r="C3124" s="61" t="s">
        <v>4025</v>
      </c>
      <c r="D3124" s="61" t="s">
        <v>4027</v>
      </c>
      <c r="E3124" s="61" t="s">
        <v>24539</v>
      </c>
      <c r="F3124" s="293"/>
    </row>
    <row r="3125" spans="1:6" ht="30">
      <c r="A3125" s="61">
        <v>36324</v>
      </c>
      <c r="B3125" s="38" t="s">
        <v>19489</v>
      </c>
      <c r="C3125" s="61" t="s">
        <v>4025</v>
      </c>
      <c r="D3125" s="61" t="s">
        <v>4027</v>
      </c>
      <c r="E3125" s="61" t="s">
        <v>8362</v>
      </c>
      <c r="F3125" s="292"/>
    </row>
    <row r="3126" spans="1:6" ht="30">
      <c r="A3126" s="61">
        <v>38441</v>
      </c>
      <c r="B3126" s="38" t="s">
        <v>19490</v>
      </c>
      <c r="C3126" s="61" t="s">
        <v>4025</v>
      </c>
      <c r="D3126" s="61" t="s">
        <v>4027</v>
      </c>
      <c r="E3126" s="61" t="s">
        <v>24357</v>
      </c>
      <c r="F3126" s="293"/>
    </row>
    <row r="3127" spans="1:6" ht="30">
      <c r="A3127" s="61">
        <v>38442</v>
      </c>
      <c r="B3127" s="38" t="s">
        <v>19491</v>
      </c>
      <c r="C3127" s="61" t="s">
        <v>4025</v>
      </c>
      <c r="D3127" s="61" t="s">
        <v>4027</v>
      </c>
      <c r="E3127" s="61" t="s">
        <v>17072</v>
      </c>
      <c r="F3127" s="292"/>
    </row>
    <row r="3128" spans="1:6" ht="30">
      <c r="A3128" s="61">
        <v>38443</v>
      </c>
      <c r="B3128" s="38" t="s">
        <v>19492</v>
      </c>
      <c r="C3128" s="61" t="s">
        <v>4025</v>
      </c>
      <c r="D3128" s="61" t="s">
        <v>4027</v>
      </c>
      <c r="E3128" s="61" t="s">
        <v>10059</v>
      </c>
      <c r="F3128" s="293"/>
    </row>
    <row r="3129" spans="1:6" ht="30">
      <c r="A3129" s="61">
        <v>38444</v>
      </c>
      <c r="B3129" s="38" t="s">
        <v>19493</v>
      </c>
      <c r="C3129" s="61" t="s">
        <v>4025</v>
      </c>
      <c r="D3129" s="61" t="s">
        <v>4027</v>
      </c>
      <c r="E3129" s="61" t="s">
        <v>23542</v>
      </c>
      <c r="F3129" s="292"/>
    </row>
    <row r="3130" spans="1:6" ht="30">
      <c r="A3130" s="61">
        <v>38445</v>
      </c>
      <c r="B3130" s="38" t="s">
        <v>19494</v>
      </c>
      <c r="C3130" s="61" t="s">
        <v>4025</v>
      </c>
      <c r="D3130" s="61" t="s">
        <v>4027</v>
      </c>
      <c r="E3130" s="61" t="s">
        <v>24485</v>
      </c>
      <c r="F3130" s="293"/>
    </row>
    <row r="3131" spans="1:6" ht="30">
      <c r="A3131" s="61">
        <v>38446</v>
      </c>
      <c r="B3131" s="38" t="s">
        <v>19495</v>
      </c>
      <c r="C3131" s="61" t="s">
        <v>4025</v>
      </c>
      <c r="D3131" s="61" t="s">
        <v>4027</v>
      </c>
      <c r="E3131" s="61" t="s">
        <v>29967</v>
      </c>
      <c r="F3131" s="292"/>
    </row>
    <row r="3132" spans="1:6" ht="30">
      <c r="A3132" s="61">
        <v>3867</v>
      </c>
      <c r="B3132" s="38" t="s">
        <v>19496</v>
      </c>
      <c r="C3132" s="61" t="s">
        <v>4025</v>
      </c>
      <c r="D3132" s="61" t="s">
        <v>2472</v>
      </c>
      <c r="E3132" s="61" t="s">
        <v>22832</v>
      </c>
      <c r="F3132" s="293"/>
    </row>
    <row r="3133" spans="1:6" ht="30">
      <c r="A3133" s="61">
        <v>3861</v>
      </c>
      <c r="B3133" s="38" t="s">
        <v>19497</v>
      </c>
      <c r="C3133" s="61" t="s">
        <v>4025</v>
      </c>
      <c r="D3133" s="61" t="s">
        <v>2472</v>
      </c>
      <c r="E3133" s="61" t="s">
        <v>8574</v>
      </c>
      <c r="F3133" s="292"/>
    </row>
    <row r="3134" spans="1:6" ht="30">
      <c r="A3134" s="61">
        <v>3904</v>
      </c>
      <c r="B3134" s="38" t="s">
        <v>19498</v>
      </c>
      <c r="C3134" s="61" t="s">
        <v>4025</v>
      </c>
      <c r="D3134" s="61" t="s">
        <v>2472</v>
      </c>
      <c r="E3134" s="61" t="s">
        <v>8134</v>
      </c>
      <c r="F3134" s="293"/>
    </row>
    <row r="3135" spans="1:6" ht="30">
      <c r="A3135" s="61">
        <v>3903</v>
      </c>
      <c r="B3135" s="38" t="s">
        <v>19499</v>
      </c>
      <c r="C3135" s="61" t="s">
        <v>4025</v>
      </c>
      <c r="D3135" s="61" t="s">
        <v>2472</v>
      </c>
      <c r="E3135" s="61" t="s">
        <v>10558</v>
      </c>
      <c r="F3135" s="292"/>
    </row>
    <row r="3136" spans="1:6" ht="30">
      <c r="A3136" s="61">
        <v>3862</v>
      </c>
      <c r="B3136" s="38" t="s">
        <v>19500</v>
      </c>
      <c r="C3136" s="61" t="s">
        <v>4025</v>
      </c>
      <c r="D3136" s="61" t="s">
        <v>2472</v>
      </c>
      <c r="E3136" s="61" t="s">
        <v>8691</v>
      </c>
      <c r="F3136" s="293"/>
    </row>
    <row r="3137" spans="1:6" ht="30">
      <c r="A3137" s="61">
        <v>3863</v>
      </c>
      <c r="B3137" s="38" t="s">
        <v>19501</v>
      </c>
      <c r="C3137" s="61" t="s">
        <v>4025</v>
      </c>
      <c r="D3137" s="61" t="s">
        <v>2472</v>
      </c>
      <c r="E3137" s="61" t="s">
        <v>8571</v>
      </c>
      <c r="F3137" s="292"/>
    </row>
    <row r="3138" spans="1:6" ht="30">
      <c r="A3138" s="61">
        <v>3864</v>
      </c>
      <c r="B3138" s="38" t="s">
        <v>19502</v>
      </c>
      <c r="C3138" s="61" t="s">
        <v>4025</v>
      </c>
      <c r="D3138" s="61" t="s">
        <v>2472</v>
      </c>
      <c r="E3138" s="61" t="s">
        <v>22453</v>
      </c>
      <c r="F3138" s="293"/>
    </row>
    <row r="3139" spans="1:6" ht="30">
      <c r="A3139" s="61">
        <v>3865</v>
      </c>
      <c r="B3139" s="38" t="s">
        <v>19503</v>
      </c>
      <c r="C3139" s="61" t="s">
        <v>4025</v>
      </c>
      <c r="D3139" s="61" t="s">
        <v>2472</v>
      </c>
      <c r="E3139" s="61" t="s">
        <v>23671</v>
      </c>
      <c r="F3139" s="292"/>
    </row>
    <row r="3140" spans="1:6" ht="30">
      <c r="A3140" s="61">
        <v>3866</v>
      </c>
      <c r="B3140" s="38" t="s">
        <v>19504</v>
      </c>
      <c r="C3140" s="61" t="s">
        <v>4025</v>
      </c>
      <c r="D3140" s="61" t="s">
        <v>2472</v>
      </c>
      <c r="E3140" s="61" t="s">
        <v>23481</v>
      </c>
      <c r="F3140" s="293"/>
    </row>
    <row r="3141" spans="1:6" ht="30">
      <c r="A3141" s="61">
        <v>3902</v>
      </c>
      <c r="B3141" s="38" t="s">
        <v>19505</v>
      </c>
      <c r="C3141" s="61" t="s">
        <v>4025</v>
      </c>
      <c r="D3141" s="61" t="s">
        <v>2472</v>
      </c>
      <c r="E3141" s="61" t="s">
        <v>22616</v>
      </c>
      <c r="F3141" s="292"/>
    </row>
    <row r="3142" spans="1:6" ht="30">
      <c r="A3142" s="61">
        <v>3878</v>
      </c>
      <c r="B3142" s="38" t="s">
        <v>19507</v>
      </c>
      <c r="C3142" s="61" t="s">
        <v>4025</v>
      </c>
      <c r="D3142" s="61" t="s">
        <v>2472</v>
      </c>
      <c r="E3142" s="61" t="s">
        <v>9863</v>
      </c>
      <c r="F3142" s="293"/>
    </row>
    <row r="3143" spans="1:6" ht="30">
      <c r="A3143" s="61">
        <v>3877</v>
      </c>
      <c r="B3143" s="38" t="s">
        <v>19508</v>
      </c>
      <c r="C3143" s="61" t="s">
        <v>4025</v>
      </c>
      <c r="D3143" s="61" t="s">
        <v>2472</v>
      </c>
      <c r="E3143" s="61" t="s">
        <v>13685</v>
      </c>
      <c r="F3143" s="292"/>
    </row>
    <row r="3144" spans="1:6">
      <c r="A3144" s="61">
        <v>3879</v>
      </c>
      <c r="B3144" s="38" t="s">
        <v>19509</v>
      </c>
      <c r="C3144" s="61" t="s">
        <v>4025</v>
      </c>
      <c r="D3144" s="61" t="s">
        <v>2472</v>
      </c>
      <c r="E3144" s="61" t="s">
        <v>10112</v>
      </c>
      <c r="F3144" s="293"/>
    </row>
    <row r="3145" spans="1:6">
      <c r="A3145" s="61">
        <v>3880</v>
      </c>
      <c r="B3145" s="38" t="s">
        <v>19510</v>
      </c>
      <c r="C3145" s="61" t="s">
        <v>4025</v>
      </c>
      <c r="D3145" s="61" t="s">
        <v>2472</v>
      </c>
      <c r="E3145" s="61" t="s">
        <v>22788</v>
      </c>
      <c r="F3145" s="292"/>
    </row>
    <row r="3146" spans="1:6" ht="30">
      <c r="A3146" s="61">
        <v>12892</v>
      </c>
      <c r="B3146" s="38" t="s">
        <v>19511</v>
      </c>
      <c r="C3146" s="61" t="s">
        <v>4036</v>
      </c>
      <c r="D3146" s="61" t="s">
        <v>2472</v>
      </c>
      <c r="E3146" s="61" t="s">
        <v>24369</v>
      </c>
      <c r="F3146" s="293"/>
    </row>
    <row r="3147" spans="1:6" ht="30">
      <c r="A3147" s="61">
        <v>3883</v>
      </c>
      <c r="B3147" s="38" t="s">
        <v>19512</v>
      </c>
      <c r="C3147" s="61" t="s">
        <v>4025</v>
      </c>
      <c r="D3147" s="61" t="s">
        <v>2472</v>
      </c>
      <c r="E3147" s="61" t="s">
        <v>8536</v>
      </c>
      <c r="F3147" s="292"/>
    </row>
    <row r="3148" spans="1:6">
      <c r="A3148" s="61">
        <v>3876</v>
      </c>
      <c r="B3148" s="38" t="s">
        <v>19513</v>
      </c>
      <c r="C3148" s="61" t="s">
        <v>4025</v>
      </c>
      <c r="D3148" s="61" t="s">
        <v>2472</v>
      </c>
      <c r="E3148" s="61" t="s">
        <v>12036</v>
      </c>
      <c r="F3148" s="293"/>
    </row>
    <row r="3149" spans="1:6" ht="30">
      <c r="A3149" s="61">
        <v>3884</v>
      </c>
      <c r="B3149" s="38" t="s">
        <v>19514</v>
      </c>
      <c r="C3149" s="61" t="s">
        <v>4025</v>
      </c>
      <c r="D3149" s="61" t="s">
        <v>2472</v>
      </c>
      <c r="E3149" s="61" t="s">
        <v>7850</v>
      </c>
      <c r="F3149" s="292"/>
    </row>
    <row r="3150" spans="1:6" ht="30">
      <c r="A3150" s="61">
        <v>3837</v>
      </c>
      <c r="B3150" s="38" t="s">
        <v>19515</v>
      </c>
      <c r="C3150" s="61" t="s">
        <v>4025</v>
      </c>
      <c r="D3150" s="61" t="s">
        <v>4027</v>
      </c>
      <c r="E3150" s="61" t="s">
        <v>24283</v>
      </c>
      <c r="F3150" s="293"/>
    </row>
    <row r="3151" spans="1:6" ht="30">
      <c r="A3151" s="61">
        <v>3845</v>
      </c>
      <c r="B3151" s="38" t="s">
        <v>19516</v>
      </c>
      <c r="C3151" s="61" t="s">
        <v>4025</v>
      </c>
      <c r="D3151" s="61" t="s">
        <v>4027</v>
      </c>
      <c r="E3151" s="61" t="s">
        <v>27607</v>
      </c>
      <c r="F3151" s="292"/>
    </row>
    <row r="3152" spans="1:6" ht="30">
      <c r="A3152" s="61">
        <v>11045</v>
      </c>
      <c r="B3152" s="38" t="s">
        <v>19517</v>
      </c>
      <c r="C3152" s="61" t="s">
        <v>4025</v>
      </c>
      <c r="D3152" s="61" t="s">
        <v>4027</v>
      </c>
      <c r="E3152" s="61" t="s">
        <v>23789</v>
      </c>
      <c r="F3152" s="293"/>
    </row>
    <row r="3153" spans="1:6" ht="30">
      <c r="A3153" s="61">
        <v>20170</v>
      </c>
      <c r="B3153" s="38" t="s">
        <v>19518</v>
      </c>
      <c r="C3153" s="61" t="s">
        <v>4025</v>
      </c>
      <c r="D3153" s="61" t="s">
        <v>2472</v>
      </c>
      <c r="E3153" s="61" t="s">
        <v>24722</v>
      </c>
      <c r="F3153" s="292"/>
    </row>
    <row r="3154" spans="1:6" ht="30">
      <c r="A3154" s="61">
        <v>20171</v>
      </c>
      <c r="B3154" s="38" t="s">
        <v>19519</v>
      </c>
      <c r="C3154" s="61" t="s">
        <v>4025</v>
      </c>
      <c r="D3154" s="61" t="s">
        <v>2472</v>
      </c>
      <c r="E3154" s="61" t="s">
        <v>24683</v>
      </c>
      <c r="F3154" s="293"/>
    </row>
    <row r="3155" spans="1:6" ht="30">
      <c r="A3155" s="61">
        <v>20167</v>
      </c>
      <c r="B3155" s="38" t="s">
        <v>19520</v>
      </c>
      <c r="C3155" s="61" t="s">
        <v>4025</v>
      </c>
      <c r="D3155" s="61" t="s">
        <v>2472</v>
      </c>
      <c r="E3155" s="61" t="s">
        <v>10117</v>
      </c>
      <c r="F3155" s="292"/>
    </row>
    <row r="3156" spans="1:6" ht="30">
      <c r="A3156" s="61">
        <v>20168</v>
      </c>
      <c r="B3156" s="38" t="s">
        <v>19521</v>
      </c>
      <c r="C3156" s="61" t="s">
        <v>4025</v>
      </c>
      <c r="D3156" s="61" t="s">
        <v>2472</v>
      </c>
      <c r="E3156" s="61" t="s">
        <v>22408</v>
      </c>
      <c r="F3156" s="293"/>
    </row>
    <row r="3157" spans="1:6" ht="30">
      <c r="A3157" s="61">
        <v>20169</v>
      </c>
      <c r="B3157" s="38" t="s">
        <v>19522</v>
      </c>
      <c r="C3157" s="61" t="s">
        <v>4025</v>
      </c>
      <c r="D3157" s="61" t="s">
        <v>2472</v>
      </c>
      <c r="E3157" s="61" t="s">
        <v>29968</v>
      </c>
      <c r="F3157" s="292"/>
    </row>
    <row r="3158" spans="1:6" ht="30">
      <c r="A3158" s="61">
        <v>3899</v>
      </c>
      <c r="B3158" s="38" t="s">
        <v>19524</v>
      </c>
      <c r="C3158" s="61" t="s">
        <v>4025</v>
      </c>
      <c r="D3158" s="61" t="s">
        <v>2472</v>
      </c>
      <c r="E3158" s="61" t="s">
        <v>8912</v>
      </c>
      <c r="F3158" s="293"/>
    </row>
    <row r="3159" spans="1:6" ht="30">
      <c r="A3159" s="61">
        <v>38676</v>
      </c>
      <c r="B3159" s="38" t="s">
        <v>19525</v>
      </c>
      <c r="C3159" s="61" t="s">
        <v>4025</v>
      </c>
      <c r="D3159" s="61" t="s">
        <v>2472</v>
      </c>
      <c r="E3159" s="61" t="s">
        <v>29969</v>
      </c>
      <c r="F3159" s="292"/>
    </row>
    <row r="3160" spans="1:6" ht="30">
      <c r="A3160" s="61">
        <v>3897</v>
      </c>
      <c r="B3160" s="38" t="s">
        <v>19526</v>
      </c>
      <c r="C3160" s="61" t="s">
        <v>4025</v>
      </c>
      <c r="D3160" s="61" t="s">
        <v>2472</v>
      </c>
      <c r="E3160" s="61" t="s">
        <v>8488</v>
      </c>
      <c r="F3160" s="293"/>
    </row>
    <row r="3161" spans="1:6" ht="30">
      <c r="A3161" s="61">
        <v>3875</v>
      </c>
      <c r="B3161" s="38" t="s">
        <v>19527</v>
      </c>
      <c r="C3161" s="61" t="s">
        <v>4025</v>
      </c>
      <c r="D3161" s="61" t="s">
        <v>2472</v>
      </c>
      <c r="E3161" s="61" t="s">
        <v>12531</v>
      </c>
      <c r="F3161" s="292"/>
    </row>
    <row r="3162" spans="1:6" ht="30">
      <c r="A3162" s="61">
        <v>3898</v>
      </c>
      <c r="B3162" s="38" t="s">
        <v>19528</v>
      </c>
      <c r="C3162" s="61" t="s">
        <v>4025</v>
      </c>
      <c r="D3162" s="61" t="s">
        <v>2472</v>
      </c>
      <c r="E3162" s="61" t="s">
        <v>10881</v>
      </c>
      <c r="F3162" s="293"/>
    </row>
    <row r="3163" spans="1:6" ht="30">
      <c r="A3163" s="61">
        <v>3855</v>
      </c>
      <c r="B3163" s="38" t="s">
        <v>19529</v>
      </c>
      <c r="C3163" s="61" t="s">
        <v>4025</v>
      </c>
      <c r="D3163" s="61" t="s">
        <v>2472</v>
      </c>
      <c r="E3163" s="61" t="s">
        <v>16805</v>
      </c>
      <c r="F3163" s="292"/>
    </row>
    <row r="3164" spans="1:6" ht="30">
      <c r="A3164" s="61">
        <v>3874</v>
      </c>
      <c r="B3164" s="38" t="s">
        <v>19530</v>
      </c>
      <c r="C3164" s="61" t="s">
        <v>4025</v>
      </c>
      <c r="D3164" s="61" t="s">
        <v>2472</v>
      </c>
      <c r="E3164" s="61" t="s">
        <v>11555</v>
      </c>
      <c r="F3164" s="293"/>
    </row>
    <row r="3165" spans="1:6" ht="30">
      <c r="A3165" s="61">
        <v>3870</v>
      </c>
      <c r="B3165" s="38" t="s">
        <v>19531</v>
      </c>
      <c r="C3165" s="61" t="s">
        <v>4025</v>
      </c>
      <c r="D3165" s="61" t="s">
        <v>2472</v>
      </c>
      <c r="E3165" s="61" t="s">
        <v>7686</v>
      </c>
      <c r="F3165" s="292"/>
    </row>
    <row r="3166" spans="1:6" ht="30">
      <c r="A3166" s="61">
        <v>38678</v>
      </c>
      <c r="B3166" s="38" t="s">
        <v>19532</v>
      </c>
      <c r="C3166" s="61" t="s">
        <v>4025</v>
      </c>
      <c r="D3166" s="61" t="s">
        <v>2472</v>
      </c>
      <c r="E3166" s="61" t="s">
        <v>7757</v>
      </c>
      <c r="F3166" s="293"/>
    </row>
    <row r="3167" spans="1:6" ht="30">
      <c r="A3167" s="61">
        <v>3859</v>
      </c>
      <c r="B3167" s="38" t="s">
        <v>19533</v>
      </c>
      <c r="C3167" s="61" t="s">
        <v>4025</v>
      </c>
      <c r="D3167" s="61" t="s">
        <v>2472</v>
      </c>
      <c r="E3167" s="61" t="s">
        <v>13211</v>
      </c>
      <c r="F3167" s="292"/>
    </row>
    <row r="3168" spans="1:6" ht="30">
      <c r="A3168" s="61">
        <v>3856</v>
      </c>
      <c r="B3168" s="38" t="s">
        <v>19534</v>
      </c>
      <c r="C3168" s="61" t="s">
        <v>4025</v>
      </c>
      <c r="D3168" s="61" t="s">
        <v>2472</v>
      </c>
      <c r="E3168" s="61" t="s">
        <v>12288</v>
      </c>
      <c r="F3168" s="293"/>
    </row>
    <row r="3169" spans="1:6" ht="30">
      <c r="A3169" s="61">
        <v>3906</v>
      </c>
      <c r="B3169" s="38" t="s">
        <v>19535</v>
      </c>
      <c r="C3169" s="61" t="s">
        <v>4025</v>
      </c>
      <c r="D3169" s="61" t="s">
        <v>2472</v>
      </c>
      <c r="E3169" s="61" t="s">
        <v>7943</v>
      </c>
      <c r="F3169" s="292"/>
    </row>
    <row r="3170" spans="1:6" ht="30">
      <c r="A3170" s="61">
        <v>3860</v>
      </c>
      <c r="B3170" s="38" t="s">
        <v>19536</v>
      </c>
      <c r="C3170" s="61" t="s">
        <v>4025</v>
      </c>
      <c r="D3170" s="61" t="s">
        <v>2472</v>
      </c>
      <c r="E3170" s="61" t="s">
        <v>13890</v>
      </c>
      <c r="F3170" s="293"/>
    </row>
    <row r="3171" spans="1:6" ht="30">
      <c r="A3171" s="61">
        <v>3905</v>
      </c>
      <c r="B3171" s="38" t="s">
        <v>19537</v>
      </c>
      <c r="C3171" s="61" t="s">
        <v>4025</v>
      </c>
      <c r="D3171" s="61" t="s">
        <v>2472</v>
      </c>
      <c r="E3171" s="61" t="s">
        <v>10804</v>
      </c>
      <c r="F3171" s="292"/>
    </row>
    <row r="3172" spans="1:6" ht="30">
      <c r="A3172" s="61">
        <v>3871</v>
      </c>
      <c r="B3172" s="38" t="s">
        <v>19538</v>
      </c>
      <c r="C3172" s="61" t="s">
        <v>4025</v>
      </c>
      <c r="D3172" s="61" t="s">
        <v>2472</v>
      </c>
      <c r="E3172" s="61" t="s">
        <v>23491</v>
      </c>
      <c r="F3172" s="293"/>
    </row>
    <row r="3173" spans="1:6" ht="30">
      <c r="A3173" s="61">
        <v>37429</v>
      </c>
      <c r="B3173" s="38" t="s">
        <v>19539</v>
      </c>
      <c r="C3173" s="61" t="s">
        <v>4025</v>
      </c>
      <c r="D3173" s="61" t="s">
        <v>4027</v>
      </c>
      <c r="E3173" s="61" t="s">
        <v>29970</v>
      </c>
      <c r="F3173" s="292"/>
    </row>
    <row r="3174" spans="1:6" ht="30">
      <c r="A3174" s="61">
        <v>37426</v>
      </c>
      <c r="B3174" s="38" t="s">
        <v>19540</v>
      </c>
      <c r="C3174" s="61" t="s">
        <v>4025</v>
      </c>
      <c r="D3174" s="61" t="s">
        <v>4027</v>
      </c>
      <c r="E3174" s="61" t="s">
        <v>29971</v>
      </c>
      <c r="F3174" s="293"/>
    </row>
    <row r="3175" spans="1:6" ht="30">
      <c r="A3175" s="61">
        <v>37427</v>
      </c>
      <c r="B3175" s="38" t="s">
        <v>19541</v>
      </c>
      <c r="C3175" s="61" t="s">
        <v>4025</v>
      </c>
      <c r="D3175" s="61" t="s">
        <v>4027</v>
      </c>
      <c r="E3175" s="61" t="s">
        <v>24332</v>
      </c>
      <c r="F3175" s="292"/>
    </row>
    <row r="3176" spans="1:6" ht="30">
      <c r="A3176" s="61">
        <v>37424</v>
      </c>
      <c r="B3176" s="38" t="s">
        <v>19542</v>
      </c>
      <c r="C3176" s="61" t="s">
        <v>4025</v>
      </c>
      <c r="D3176" s="61" t="s">
        <v>4027</v>
      </c>
      <c r="E3176" s="61" t="s">
        <v>12616</v>
      </c>
      <c r="F3176" s="293"/>
    </row>
    <row r="3177" spans="1:6" ht="30">
      <c r="A3177" s="61">
        <v>37428</v>
      </c>
      <c r="B3177" s="38" t="s">
        <v>19543</v>
      </c>
      <c r="C3177" s="61" t="s">
        <v>4025</v>
      </c>
      <c r="D3177" s="61" t="s">
        <v>4027</v>
      </c>
      <c r="E3177" s="61" t="s">
        <v>25402</v>
      </c>
      <c r="F3177" s="292"/>
    </row>
    <row r="3178" spans="1:6" ht="30">
      <c r="A3178" s="61">
        <v>37425</v>
      </c>
      <c r="B3178" s="38" t="s">
        <v>19544</v>
      </c>
      <c r="C3178" s="61" t="s">
        <v>4025</v>
      </c>
      <c r="D3178" s="61" t="s">
        <v>4027</v>
      </c>
      <c r="E3178" s="61" t="s">
        <v>9914</v>
      </c>
      <c r="F3178" s="293"/>
    </row>
    <row r="3179" spans="1:6" ht="60">
      <c r="A3179" s="61">
        <v>11519</v>
      </c>
      <c r="B3179" s="38" t="s">
        <v>19546</v>
      </c>
      <c r="C3179" s="61" t="s">
        <v>4036</v>
      </c>
      <c r="D3179" s="61" t="s">
        <v>2472</v>
      </c>
      <c r="E3179" s="61" t="s">
        <v>29972</v>
      </c>
      <c r="F3179" s="292"/>
    </row>
    <row r="3180" spans="1:6" ht="60">
      <c r="A3180" s="61">
        <v>11520</v>
      </c>
      <c r="B3180" s="38" t="s">
        <v>19547</v>
      </c>
      <c r="C3180" s="61" t="s">
        <v>4036</v>
      </c>
      <c r="D3180" s="61" t="s">
        <v>2472</v>
      </c>
      <c r="E3180" s="61" t="s">
        <v>10154</v>
      </c>
      <c r="F3180" s="293"/>
    </row>
    <row r="3181" spans="1:6" ht="45">
      <c r="A3181" s="61">
        <v>11518</v>
      </c>
      <c r="B3181" s="38" t="s">
        <v>19548</v>
      </c>
      <c r="C3181" s="61" t="s">
        <v>4036</v>
      </c>
      <c r="D3181" s="61" t="s">
        <v>2472</v>
      </c>
      <c r="E3181" s="61" t="s">
        <v>20893</v>
      </c>
      <c r="F3181" s="292"/>
    </row>
    <row r="3182" spans="1:6" ht="30">
      <c r="A3182" s="61">
        <v>38473</v>
      </c>
      <c r="B3182" s="38" t="s">
        <v>19549</v>
      </c>
      <c r="C3182" s="61" t="s">
        <v>4025</v>
      </c>
      <c r="D3182" s="61" t="s">
        <v>2472</v>
      </c>
      <c r="E3182" s="61" t="s">
        <v>29973</v>
      </c>
      <c r="F3182" s="293"/>
    </row>
    <row r="3183" spans="1:6">
      <c r="A3183" s="61">
        <v>4244</v>
      </c>
      <c r="B3183" s="38" t="s">
        <v>19550</v>
      </c>
      <c r="C3183" s="61" t="s">
        <v>4023</v>
      </c>
      <c r="D3183" s="61" t="s">
        <v>2472</v>
      </c>
      <c r="E3183" s="61" t="s">
        <v>13996</v>
      </c>
      <c r="F3183" s="292"/>
    </row>
    <row r="3184" spans="1:6">
      <c r="A3184" s="61">
        <v>40977</v>
      </c>
      <c r="B3184" s="38" t="s">
        <v>19551</v>
      </c>
      <c r="C3184" s="61" t="s">
        <v>4034</v>
      </c>
      <c r="D3184" s="61" t="s">
        <v>2472</v>
      </c>
      <c r="E3184" s="61" t="s">
        <v>29974</v>
      </c>
      <c r="F3184" s="293"/>
    </row>
    <row r="3185" spans="1:6" ht="45">
      <c r="A3185" s="61">
        <v>2742</v>
      </c>
      <c r="B3185" s="38" t="s">
        <v>19552</v>
      </c>
      <c r="C3185" s="61" t="s">
        <v>4029</v>
      </c>
      <c r="D3185" s="61" t="s">
        <v>2472</v>
      </c>
      <c r="E3185" s="61" t="s">
        <v>10558</v>
      </c>
      <c r="F3185" s="292"/>
    </row>
    <row r="3186" spans="1:6" ht="45">
      <c r="A3186" s="61">
        <v>2748</v>
      </c>
      <c r="B3186" s="38" t="s">
        <v>19553</v>
      </c>
      <c r="C3186" s="61" t="s">
        <v>4029</v>
      </c>
      <c r="D3186" s="61" t="s">
        <v>2472</v>
      </c>
      <c r="E3186" s="61" t="s">
        <v>9795</v>
      </c>
      <c r="F3186" s="293"/>
    </row>
    <row r="3187" spans="1:6" ht="45">
      <c r="A3187" s="61">
        <v>2736</v>
      </c>
      <c r="B3187" s="38" t="s">
        <v>19554</v>
      </c>
      <c r="C3187" s="61" t="s">
        <v>4029</v>
      </c>
      <c r="D3187" s="61" t="s">
        <v>2472</v>
      </c>
      <c r="E3187" s="61" t="s">
        <v>13909</v>
      </c>
      <c r="F3187" s="292"/>
    </row>
    <row r="3188" spans="1:6" ht="45">
      <c r="A3188" s="61">
        <v>2745</v>
      </c>
      <c r="B3188" s="38" t="s">
        <v>19555</v>
      </c>
      <c r="C3188" s="61" t="s">
        <v>4029</v>
      </c>
      <c r="D3188" s="61" t="s">
        <v>4024</v>
      </c>
      <c r="E3188" s="61" t="s">
        <v>7744</v>
      </c>
      <c r="F3188" s="293"/>
    </row>
    <row r="3189" spans="1:6" ht="45">
      <c r="A3189" s="61">
        <v>2751</v>
      </c>
      <c r="B3189" s="38" t="s">
        <v>19556</v>
      </c>
      <c r="C3189" s="61" t="s">
        <v>4029</v>
      </c>
      <c r="D3189" s="61" t="s">
        <v>2472</v>
      </c>
      <c r="E3189" s="61" t="s">
        <v>22029</v>
      </c>
      <c r="F3189" s="292"/>
    </row>
    <row r="3190" spans="1:6" ht="45">
      <c r="A3190" s="61">
        <v>14439</v>
      </c>
      <c r="B3190" s="38" t="s">
        <v>19557</v>
      </c>
      <c r="C3190" s="61" t="s">
        <v>4029</v>
      </c>
      <c r="D3190" s="61" t="s">
        <v>2472</v>
      </c>
      <c r="E3190" s="61" t="s">
        <v>13372</v>
      </c>
      <c r="F3190" s="293"/>
    </row>
    <row r="3191" spans="1:6" ht="45">
      <c r="A3191" s="61">
        <v>2731</v>
      </c>
      <c r="B3191" s="38" t="s">
        <v>19558</v>
      </c>
      <c r="C3191" s="61" t="s">
        <v>4029</v>
      </c>
      <c r="D3191" s="61" t="s">
        <v>2472</v>
      </c>
      <c r="E3191" s="61" t="s">
        <v>24434</v>
      </c>
      <c r="F3191" s="292"/>
    </row>
    <row r="3192" spans="1:6" ht="45">
      <c r="A3192" s="61">
        <v>21138</v>
      </c>
      <c r="B3192" s="38" t="s">
        <v>19559</v>
      </c>
      <c r="C3192" s="61" t="s">
        <v>4029</v>
      </c>
      <c r="D3192" s="61" t="s">
        <v>4024</v>
      </c>
      <c r="E3192" s="61" t="s">
        <v>13366</v>
      </c>
      <c r="F3192" s="293"/>
    </row>
    <row r="3193" spans="1:6" ht="45">
      <c r="A3193" s="61">
        <v>2747</v>
      </c>
      <c r="B3193" s="38" t="s">
        <v>19560</v>
      </c>
      <c r="C3193" s="61" t="s">
        <v>4029</v>
      </c>
      <c r="D3193" s="61" t="s">
        <v>2472</v>
      </c>
      <c r="E3193" s="61" t="s">
        <v>27609</v>
      </c>
      <c r="F3193" s="292"/>
    </row>
    <row r="3194" spans="1:6" ht="45">
      <c r="A3194" s="61">
        <v>4115</v>
      </c>
      <c r="B3194" s="38" t="s">
        <v>19561</v>
      </c>
      <c r="C3194" s="61" t="s">
        <v>4029</v>
      </c>
      <c r="D3194" s="61" t="s">
        <v>2472</v>
      </c>
      <c r="E3194" s="61" t="s">
        <v>24939</v>
      </c>
      <c r="F3194" s="293"/>
    </row>
    <row r="3195" spans="1:6" ht="45">
      <c r="A3195" s="61">
        <v>2729</v>
      </c>
      <c r="B3195" s="38" t="s">
        <v>19562</v>
      </c>
      <c r="C3195" s="61" t="s">
        <v>4025</v>
      </c>
      <c r="D3195" s="61" t="s">
        <v>2472</v>
      </c>
      <c r="E3195" s="61" t="s">
        <v>13811</v>
      </c>
      <c r="F3195" s="292"/>
    </row>
    <row r="3196" spans="1:6" ht="45">
      <c r="A3196" s="61">
        <v>4119</v>
      </c>
      <c r="B3196" s="38" t="s">
        <v>19563</v>
      </c>
      <c r="C3196" s="61" t="s">
        <v>4029</v>
      </c>
      <c r="D3196" s="61" t="s">
        <v>2472</v>
      </c>
      <c r="E3196" s="61" t="s">
        <v>11707</v>
      </c>
      <c r="F3196" s="293"/>
    </row>
    <row r="3197" spans="1:6" ht="45">
      <c r="A3197" s="61">
        <v>2794</v>
      </c>
      <c r="B3197" s="38" t="s">
        <v>19564</v>
      </c>
      <c r="C3197" s="61" t="s">
        <v>4029</v>
      </c>
      <c r="D3197" s="61" t="s">
        <v>2472</v>
      </c>
      <c r="E3197" s="61" t="s">
        <v>29975</v>
      </c>
      <c r="F3197" s="292"/>
    </row>
    <row r="3198" spans="1:6" ht="45">
      <c r="A3198" s="61">
        <v>2788</v>
      </c>
      <c r="B3198" s="38" t="s">
        <v>19565</v>
      </c>
      <c r="C3198" s="61" t="s">
        <v>4029</v>
      </c>
      <c r="D3198" s="61" t="s">
        <v>2472</v>
      </c>
      <c r="E3198" s="61" t="s">
        <v>29976</v>
      </c>
      <c r="F3198" s="293"/>
    </row>
    <row r="3199" spans="1:6" ht="30">
      <c r="A3199" s="61">
        <v>4006</v>
      </c>
      <c r="B3199" s="38" t="s">
        <v>19566</v>
      </c>
      <c r="C3199" s="61" t="s">
        <v>4028</v>
      </c>
      <c r="D3199" s="61" t="s">
        <v>2472</v>
      </c>
      <c r="E3199" s="61" t="s">
        <v>29977</v>
      </c>
      <c r="F3199" s="292"/>
    </row>
    <row r="3200" spans="1:6" ht="30">
      <c r="A3200" s="61">
        <v>36151</v>
      </c>
      <c r="B3200" s="38" t="s">
        <v>19567</v>
      </c>
      <c r="C3200" s="61" t="s">
        <v>4025</v>
      </c>
      <c r="D3200" s="61" t="s">
        <v>2472</v>
      </c>
      <c r="E3200" s="61" t="s">
        <v>22737</v>
      </c>
      <c r="F3200" s="293"/>
    </row>
    <row r="3201" spans="1:6" ht="30">
      <c r="A3201" s="61">
        <v>37457</v>
      </c>
      <c r="B3201" s="38" t="s">
        <v>19568</v>
      </c>
      <c r="C3201" s="61" t="s">
        <v>4029</v>
      </c>
      <c r="D3201" s="61" t="s">
        <v>2472</v>
      </c>
      <c r="E3201" s="61" t="s">
        <v>24304</v>
      </c>
      <c r="F3201" s="292"/>
    </row>
    <row r="3202" spans="1:6" ht="30">
      <c r="A3202" s="61">
        <v>37456</v>
      </c>
      <c r="B3202" s="38" t="s">
        <v>19569</v>
      </c>
      <c r="C3202" s="61" t="s">
        <v>4029</v>
      </c>
      <c r="D3202" s="61" t="s">
        <v>2472</v>
      </c>
      <c r="E3202" s="61" t="s">
        <v>13211</v>
      </c>
      <c r="F3202" s="293"/>
    </row>
    <row r="3203" spans="1:6" ht="45">
      <c r="A3203" s="61">
        <v>37461</v>
      </c>
      <c r="B3203" s="38" t="s">
        <v>19570</v>
      </c>
      <c r="C3203" s="61" t="s">
        <v>4029</v>
      </c>
      <c r="D3203" s="61" t="s">
        <v>2472</v>
      </c>
      <c r="E3203" s="61" t="s">
        <v>23707</v>
      </c>
      <c r="F3203" s="292"/>
    </row>
    <row r="3204" spans="1:6" ht="45">
      <c r="A3204" s="61">
        <v>37460</v>
      </c>
      <c r="B3204" s="38" t="s">
        <v>19571</v>
      </c>
      <c r="C3204" s="61" t="s">
        <v>4029</v>
      </c>
      <c r="D3204" s="61" t="s">
        <v>2472</v>
      </c>
      <c r="E3204" s="61" t="s">
        <v>13825</v>
      </c>
      <c r="F3204" s="293"/>
    </row>
    <row r="3205" spans="1:6" ht="30">
      <c r="A3205" s="61">
        <v>37458</v>
      </c>
      <c r="B3205" s="38" t="s">
        <v>19572</v>
      </c>
      <c r="C3205" s="61" t="s">
        <v>4029</v>
      </c>
      <c r="D3205" s="61" t="s">
        <v>4024</v>
      </c>
      <c r="E3205" s="61" t="s">
        <v>12036</v>
      </c>
      <c r="F3205" s="292"/>
    </row>
    <row r="3206" spans="1:6" ht="30">
      <c r="A3206" s="61">
        <v>37454</v>
      </c>
      <c r="B3206" s="38" t="s">
        <v>19573</v>
      </c>
      <c r="C3206" s="61" t="s">
        <v>4029</v>
      </c>
      <c r="D3206" s="61" t="s">
        <v>2472</v>
      </c>
      <c r="E3206" s="61" t="s">
        <v>8043</v>
      </c>
      <c r="F3206" s="293"/>
    </row>
    <row r="3207" spans="1:6" ht="30">
      <c r="A3207" s="61">
        <v>37455</v>
      </c>
      <c r="B3207" s="38" t="s">
        <v>19574</v>
      </c>
      <c r="C3207" s="61" t="s">
        <v>4029</v>
      </c>
      <c r="D3207" s="61" t="s">
        <v>2472</v>
      </c>
      <c r="E3207" s="61" t="s">
        <v>12301</v>
      </c>
      <c r="F3207" s="292"/>
    </row>
    <row r="3208" spans="1:6" ht="30">
      <c r="A3208" s="61">
        <v>37459</v>
      </c>
      <c r="B3208" s="38" t="s">
        <v>19575</v>
      </c>
      <c r="C3208" s="61" t="s">
        <v>4029</v>
      </c>
      <c r="D3208" s="61" t="s">
        <v>2472</v>
      </c>
      <c r="E3208" s="61" t="s">
        <v>9869</v>
      </c>
      <c r="F3208" s="293"/>
    </row>
    <row r="3209" spans="1:6" ht="60">
      <c r="A3209" s="61">
        <v>21029</v>
      </c>
      <c r="B3209" s="38" t="s">
        <v>19576</v>
      </c>
      <c r="C3209" s="61" t="s">
        <v>4025</v>
      </c>
      <c r="D3209" s="61" t="s">
        <v>4024</v>
      </c>
      <c r="E3209" s="61" t="s">
        <v>29978</v>
      </c>
      <c r="F3209" s="292"/>
    </row>
    <row r="3210" spans="1:6" ht="60">
      <c r="A3210" s="61">
        <v>21030</v>
      </c>
      <c r="B3210" s="38" t="s">
        <v>19577</v>
      </c>
      <c r="C3210" s="61" t="s">
        <v>4025</v>
      </c>
      <c r="D3210" s="61" t="s">
        <v>2472</v>
      </c>
      <c r="E3210" s="61" t="s">
        <v>29979</v>
      </c>
      <c r="F3210" s="293"/>
    </row>
    <row r="3211" spans="1:6" ht="60">
      <c r="A3211" s="61">
        <v>21031</v>
      </c>
      <c r="B3211" s="38" t="s">
        <v>19578</v>
      </c>
      <c r="C3211" s="61" t="s">
        <v>4025</v>
      </c>
      <c r="D3211" s="61" t="s">
        <v>2472</v>
      </c>
      <c r="E3211" s="61" t="s">
        <v>29980</v>
      </c>
      <c r="F3211" s="292"/>
    </row>
    <row r="3212" spans="1:6" ht="60">
      <c r="A3212" s="61">
        <v>21032</v>
      </c>
      <c r="B3212" s="38" t="s">
        <v>19579</v>
      </c>
      <c r="C3212" s="61" t="s">
        <v>4025</v>
      </c>
      <c r="D3212" s="61" t="s">
        <v>2472</v>
      </c>
      <c r="E3212" s="61" t="s">
        <v>29981</v>
      </c>
      <c r="F3212" s="293"/>
    </row>
    <row r="3213" spans="1:6" ht="60">
      <c r="A3213" s="61">
        <v>37527</v>
      </c>
      <c r="B3213" s="38" t="s">
        <v>19580</v>
      </c>
      <c r="C3213" s="61" t="s">
        <v>4025</v>
      </c>
      <c r="D3213" s="61" t="s">
        <v>2472</v>
      </c>
      <c r="E3213" s="61" t="s">
        <v>29982</v>
      </c>
      <c r="F3213" s="292"/>
    </row>
    <row r="3214" spans="1:6" ht="60">
      <c r="A3214" s="61">
        <v>37528</v>
      </c>
      <c r="B3214" s="38" t="s">
        <v>19581</v>
      </c>
      <c r="C3214" s="61" t="s">
        <v>4025</v>
      </c>
      <c r="D3214" s="61" t="s">
        <v>2472</v>
      </c>
      <c r="E3214" s="61" t="s">
        <v>29983</v>
      </c>
      <c r="F3214" s="293"/>
    </row>
    <row r="3215" spans="1:6" ht="60">
      <c r="A3215" s="61">
        <v>37529</v>
      </c>
      <c r="B3215" s="38" t="s">
        <v>19582</v>
      </c>
      <c r="C3215" s="61" t="s">
        <v>4025</v>
      </c>
      <c r="D3215" s="61" t="s">
        <v>2472</v>
      </c>
      <c r="E3215" s="61" t="s">
        <v>29984</v>
      </c>
      <c r="F3215" s="292"/>
    </row>
    <row r="3216" spans="1:6" ht="60">
      <c r="A3216" s="61">
        <v>37530</v>
      </c>
      <c r="B3216" s="38" t="s">
        <v>19583</v>
      </c>
      <c r="C3216" s="61" t="s">
        <v>4025</v>
      </c>
      <c r="D3216" s="61" t="s">
        <v>2472</v>
      </c>
      <c r="E3216" s="61" t="s">
        <v>29985</v>
      </c>
      <c r="F3216" s="293"/>
    </row>
    <row r="3217" spans="1:6" ht="60">
      <c r="A3217" s="61">
        <v>21034</v>
      </c>
      <c r="B3217" s="38" t="s">
        <v>19584</v>
      </c>
      <c r="C3217" s="61" t="s">
        <v>4025</v>
      </c>
      <c r="D3217" s="61" t="s">
        <v>2472</v>
      </c>
      <c r="E3217" s="61" t="s">
        <v>29986</v>
      </c>
      <c r="F3217" s="292"/>
    </row>
    <row r="3218" spans="1:6" ht="60">
      <c r="A3218" s="61">
        <v>37531</v>
      </c>
      <c r="B3218" s="38" t="s">
        <v>19585</v>
      </c>
      <c r="C3218" s="61" t="s">
        <v>4025</v>
      </c>
      <c r="D3218" s="61" t="s">
        <v>2472</v>
      </c>
      <c r="E3218" s="61" t="s">
        <v>29987</v>
      </c>
      <c r="F3218" s="293"/>
    </row>
    <row r="3219" spans="1:6" ht="60">
      <c r="A3219" s="61">
        <v>21036</v>
      </c>
      <c r="B3219" s="38" t="s">
        <v>19586</v>
      </c>
      <c r="C3219" s="61" t="s">
        <v>4025</v>
      </c>
      <c r="D3219" s="61" t="s">
        <v>2472</v>
      </c>
      <c r="E3219" s="61" t="s">
        <v>29988</v>
      </c>
      <c r="F3219" s="292"/>
    </row>
    <row r="3220" spans="1:6" ht="60">
      <c r="A3220" s="61">
        <v>21037</v>
      </c>
      <c r="B3220" s="38" t="s">
        <v>19587</v>
      </c>
      <c r="C3220" s="61" t="s">
        <v>4025</v>
      </c>
      <c r="D3220" s="61" t="s">
        <v>2472</v>
      </c>
      <c r="E3220" s="61" t="s">
        <v>29989</v>
      </c>
      <c r="F3220" s="293"/>
    </row>
    <row r="3221" spans="1:6" ht="60">
      <c r="A3221" s="61">
        <v>20185</v>
      </c>
      <c r="B3221" s="38" t="s">
        <v>19588</v>
      </c>
      <c r="C3221" s="61" t="s">
        <v>4029</v>
      </c>
      <c r="D3221" s="61" t="s">
        <v>2472</v>
      </c>
      <c r="E3221" s="61" t="s">
        <v>13712</v>
      </c>
      <c r="F3221" s="292"/>
    </row>
    <row r="3222" spans="1:6" ht="45">
      <c r="A3222" s="61">
        <v>20260</v>
      </c>
      <c r="B3222" s="38" t="s">
        <v>23938</v>
      </c>
      <c r="C3222" s="61" t="s">
        <v>4025</v>
      </c>
      <c r="D3222" s="61" t="s">
        <v>2472</v>
      </c>
      <c r="E3222" s="61" t="s">
        <v>27289</v>
      </c>
      <c r="F3222" s="293"/>
    </row>
    <row r="3223" spans="1:6" ht="45">
      <c r="A3223" s="61">
        <v>37523</v>
      </c>
      <c r="B3223" s="38" t="s">
        <v>19589</v>
      </c>
      <c r="C3223" s="61" t="s">
        <v>4025</v>
      </c>
      <c r="D3223" s="61" t="s">
        <v>4027</v>
      </c>
      <c r="E3223" s="61" t="s">
        <v>29990</v>
      </c>
      <c r="F3223" s="292"/>
    </row>
    <row r="3224" spans="1:6" ht="45">
      <c r="A3224" s="61">
        <v>37515</v>
      </c>
      <c r="B3224" s="38" t="s">
        <v>19590</v>
      </c>
      <c r="C3224" s="61" t="s">
        <v>4025</v>
      </c>
      <c r="D3224" s="61" t="s">
        <v>4027</v>
      </c>
      <c r="E3224" s="61" t="s">
        <v>29991</v>
      </c>
      <c r="F3224" s="293"/>
    </row>
    <row r="3225" spans="1:6" ht="45">
      <c r="A3225" s="61">
        <v>12899</v>
      </c>
      <c r="B3225" s="38" t="s">
        <v>19591</v>
      </c>
      <c r="C3225" s="61" t="s">
        <v>4025</v>
      </c>
      <c r="D3225" s="61" t="s">
        <v>4027</v>
      </c>
      <c r="E3225" s="61" t="s">
        <v>29992</v>
      </c>
      <c r="F3225" s="292"/>
    </row>
    <row r="3226" spans="1:6" ht="45">
      <c r="A3226" s="61">
        <v>12898</v>
      </c>
      <c r="B3226" s="38" t="s">
        <v>19592</v>
      </c>
      <c r="C3226" s="61" t="s">
        <v>4025</v>
      </c>
      <c r="D3226" s="61" t="s">
        <v>4027</v>
      </c>
      <c r="E3226" s="61" t="s">
        <v>29993</v>
      </c>
      <c r="F3226" s="293"/>
    </row>
    <row r="3227" spans="1:6" ht="30">
      <c r="A3227" s="61">
        <v>42528</v>
      </c>
      <c r="B3227" s="38" t="s">
        <v>19593</v>
      </c>
      <c r="C3227" s="61" t="s">
        <v>4026</v>
      </c>
      <c r="D3227" s="61" t="s">
        <v>2472</v>
      </c>
      <c r="E3227" s="61" t="s">
        <v>7682</v>
      </c>
      <c r="F3227" s="292"/>
    </row>
    <row r="3228" spans="1:6" ht="30">
      <c r="A3228" s="61">
        <v>39696</v>
      </c>
      <c r="B3228" s="38" t="s">
        <v>19594</v>
      </c>
      <c r="C3228" s="61" t="s">
        <v>4026</v>
      </c>
      <c r="D3228" s="61" t="s">
        <v>4024</v>
      </c>
      <c r="E3228" s="61" t="s">
        <v>8712</v>
      </c>
      <c r="F3228" s="293"/>
    </row>
    <row r="3229" spans="1:6" ht="30">
      <c r="A3229" s="61">
        <v>39700</v>
      </c>
      <c r="B3229" s="38" t="s">
        <v>19595</v>
      </c>
      <c r="C3229" s="61" t="s">
        <v>4026</v>
      </c>
      <c r="D3229" s="61" t="s">
        <v>2472</v>
      </c>
      <c r="E3229" s="61" t="s">
        <v>14124</v>
      </c>
      <c r="F3229" s="292"/>
    </row>
    <row r="3230" spans="1:6" ht="45">
      <c r="A3230" s="61">
        <v>11621</v>
      </c>
      <c r="B3230" s="38" t="s">
        <v>19596</v>
      </c>
      <c r="C3230" s="61" t="s">
        <v>4026</v>
      </c>
      <c r="D3230" s="61" t="s">
        <v>2472</v>
      </c>
      <c r="E3230" s="61" t="s">
        <v>23347</v>
      </c>
      <c r="F3230" s="293"/>
    </row>
    <row r="3231" spans="1:6" ht="45">
      <c r="A3231" s="61">
        <v>4014</v>
      </c>
      <c r="B3231" s="38" t="s">
        <v>19597</v>
      </c>
      <c r="C3231" s="61" t="s">
        <v>4026</v>
      </c>
      <c r="D3231" s="61" t="s">
        <v>2472</v>
      </c>
      <c r="E3231" s="61" t="s">
        <v>22791</v>
      </c>
      <c r="F3231" s="292"/>
    </row>
    <row r="3232" spans="1:6" ht="45">
      <c r="A3232" s="61">
        <v>4015</v>
      </c>
      <c r="B3232" s="38" t="s">
        <v>19598</v>
      </c>
      <c r="C3232" s="61" t="s">
        <v>4026</v>
      </c>
      <c r="D3232" s="61" t="s">
        <v>2472</v>
      </c>
      <c r="E3232" s="61" t="s">
        <v>29994</v>
      </c>
      <c r="F3232" s="293"/>
    </row>
    <row r="3233" spans="1:6" ht="45">
      <c r="A3233" s="61">
        <v>4017</v>
      </c>
      <c r="B3233" s="38" t="s">
        <v>19599</v>
      </c>
      <c r="C3233" s="61" t="s">
        <v>4026</v>
      </c>
      <c r="D3233" s="61" t="s">
        <v>2472</v>
      </c>
      <c r="E3233" s="61" t="s">
        <v>29995</v>
      </c>
      <c r="F3233" s="292"/>
    </row>
    <row r="3234" spans="1:6" ht="45">
      <c r="A3234" s="61">
        <v>4016</v>
      </c>
      <c r="B3234" s="38" t="s">
        <v>19600</v>
      </c>
      <c r="C3234" s="61" t="s">
        <v>4026</v>
      </c>
      <c r="D3234" s="61" t="s">
        <v>4024</v>
      </c>
      <c r="E3234" s="61" t="s">
        <v>22702</v>
      </c>
      <c r="F3234" s="293"/>
    </row>
    <row r="3235" spans="1:6">
      <c r="A3235" s="61">
        <v>39699</v>
      </c>
      <c r="B3235" s="38" t="s">
        <v>19601</v>
      </c>
      <c r="C3235" s="61" t="s">
        <v>4026</v>
      </c>
      <c r="D3235" s="61" t="s">
        <v>2472</v>
      </c>
      <c r="E3235" s="61" t="s">
        <v>19018</v>
      </c>
      <c r="F3235" s="292"/>
    </row>
    <row r="3236" spans="1:6" ht="30">
      <c r="A3236" s="61">
        <v>38544</v>
      </c>
      <c r="B3236" s="38" t="s">
        <v>19602</v>
      </c>
      <c r="C3236" s="61" t="s">
        <v>4026</v>
      </c>
      <c r="D3236" s="61" t="s">
        <v>2472</v>
      </c>
      <c r="E3236" s="61" t="s">
        <v>14046</v>
      </c>
      <c r="F3236" s="293"/>
    </row>
    <row r="3237" spans="1:6" ht="30">
      <c r="A3237" s="61">
        <v>38545</v>
      </c>
      <c r="B3237" s="38" t="s">
        <v>19603</v>
      </c>
      <c r="C3237" s="61" t="s">
        <v>4026</v>
      </c>
      <c r="D3237" s="61" t="s">
        <v>2472</v>
      </c>
      <c r="E3237" s="61" t="s">
        <v>8954</v>
      </c>
      <c r="F3237" s="292"/>
    </row>
    <row r="3238" spans="1:6" ht="45">
      <c r="A3238" s="61">
        <v>42527</v>
      </c>
      <c r="B3238" s="38" t="s">
        <v>19604</v>
      </c>
      <c r="C3238" s="61" t="s">
        <v>4026</v>
      </c>
      <c r="D3238" s="61" t="s">
        <v>2472</v>
      </c>
      <c r="E3238" s="61" t="s">
        <v>8266</v>
      </c>
      <c r="F3238" s="293"/>
    </row>
    <row r="3239" spans="1:6" ht="45">
      <c r="A3239" s="61">
        <v>39323</v>
      </c>
      <c r="B3239" s="38" t="s">
        <v>19605</v>
      </c>
      <c r="C3239" s="61" t="s">
        <v>4026</v>
      </c>
      <c r="D3239" s="61" t="s">
        <v>2472</v>
      </c>
      <c r="E3239" s="61" t="s">
        <v>29640</v>
      </c>
      <c r="F3239" s="292"/>
    </row>
    <row r="3240" spans="1:6" ht="75">
      <c r="A3240" s="61">
        <v>626</v>
      </c>
      <c r="B3240" s="38" t="s">
        <v>19606</v>
      </c>
      <c r="C3240" s="61" t="s">
        <v>4030</v>
      </c>
      <c r="D3240" s="61" t="s">
        <v>4024</v>
      </c>
      <c r="E3240" s="61" t="s">
        <v>21975</v>
      </c>
      <c r="F3240" s="293"/>
    </row>
    <row r="3241" spans="1:6" ht="45">
      <c r="A3241" s="61">
        <v>25860</v>
      </c>
      <c r="B3241" s="38" t="s">
        <v>19607</v>
      </c>
      <c r="C3241" s="61" t="s">
        <v>4026</v>
      </c>
      <c r="D3241" s="61" t="s">
        <v>4027</v>
      </c>
      <c r="E3241" s="61" t="s">
        <v>19545</v>
      </c>
      <c r="F3241" s="292"/>
    </row>
    <row r="3242" spans="1:6" ht="45">
      <c r="A3242" s="61">
        <v>25861</v>
      </c>
      <c r="B3242" s="38" t="s">
        <v>19608</v>
      </c>
      <c r="C3242" s="61" t="s">
        <v>4026</v>
      </c>
      <c r="D3242" s="61" t="s">
        <v>4027</v>
      </c>
      <c r="E3242" s="61" t="s">
        <v>24293</v>
      </c>
      <c r="F3242" s="293"/>
    </row>
    <row r="3243" spans="1:6" ht="45">
      <c r="A3243" s="61">
        <v>25862</v>
      </c>
      <c r="B3243" s="38" t="s">
        <v>19609</v>
      </c>
      <c r="C3243" s="61" t="s">
        <v>4026</v>
      </c>
      <c r="D3243" s="61" t="s">
        <v>4027</v>
      </c>
      <c r="E3243" s="61" t="s">
        <v>24328</v>
      </c>
      <c r="F3243" s="292"/>
    </row>
    <row r="3244" spans="1:6" ht="45">
      <c r="A3244" s="61">
        <v>25863</v>
      </c>
      <c r="B3244" s="38" t="s">
        <v>19610</v>
      </c>
      <c r="C3244" s="61" t="s">
        <v>4026</v>
      </c>
      <c r="D3244" s="61" t="s">
        <v>4027</v>
      </c>
      <c r="E3244" s="61" t="s">
        <v>25539</v>
      </c>
      <c r="F3244" s="293"/>
    </row>
    <row r="3245" spans="1:6" ht="45">
      <c r="A3245" s="61">
        <v>25864</v>
      </c>
      <c r="B3245" s="38" t="s">
        <v>19611</v>
      </c>
      <c r="C3245" s="61" t="s">
        <v>4026</v>
      </c>
      <c r="D3245" s="61" t="s">
        <v>4027</v>
      </c>
      <c r="E3245" s="61" t="s">
        <v>28301</v>
      </c>
      <c r="F3245" s="292"/>
    </row>
    <row r="3246" spans="1:6" ht="45">
      <c r="A3246" s="61">
        <v>25865</v>
      </c>
      <c r="B3246" s="38" t="s">
        <v>19612</v>
      </c>
      <c r="C3246" s="61" t="s">
        <v>4026</v>
      </c>
      <c r="D3246" s="61" t="s">
        <v>4027</v>
      </c>
      <c r="E3246" s="61" t="s">
        <v>29081</v>
      </c>
      <c r="F3246" s="293"/>
    </row>
    <row r="3247" spans="1:6" ht="45">
      <c r="A3247" s="61">
        <v>25866</v>
      </c>
      <c r="B3247" s="38" t="s">
        <v>19613</v>
      </c>
      <c r="C3247" s="61" t="s">
        <v>4026</v>
      </c>
      <c r="D3247" s="61" t="s">
        <v>4027</v>
      </c>
      <c r="E3247" s="61" t="s">
        <v>29996</v>
      </c>
      <c r="F3247" s="292"/>
    </row>
    <row r="3248" spans="1:6" ht="45">
      <c r="A3248" s="61">
        <v>25868</v>
      </c>
      <c r="B3248" s="38" t="s">
        <v>19614</v>
      </c>
      <c r="C3248" s="61" t="s">
        <v>4026</v>
      </c>
      <c r="D3248" s="61" t="s">
        <v>4027</v>
      </c>
      <c r="E3248" s="61" t="s">
        <v>17813</v>
      </c>
      <c r="F3248" s="293"/>
    </row>
    <row r="3249" spans="1:6" ht="45">
      <c r="A3249" s="61">
        <v>25869</v>
      </c>
      <c r="B3249" s="38" t="s">
        <v>19615</v>
      </c>
      <c r="C3249" s="61" t="s">
        <v>4026</v>
      </c>
      <c r="D3249" s="61" t="s">
        <v>4027</v>
      </c>
      <c r="E3249" s="61" t="s">
        <v>13753</v>
      </c>
      <c r="F3249" s="292"/>
    </row>
    <row r="3250" spans="1:6" ht="45">
      <c r="A3250" s="61">
        <v>25870</v>
      </c>
      <c r="B3250" s="38" t="s">
        <v>19616</v>
      </c>
      <c r="C3250" s="61" t="s">
        <v>4026</v>
      </c>
      <c r="D3250" s="61" t="s">
        <v>4027</v>
      </c>
      <c r="E3250" s="61" t="s">
        <v>23597</v>
      </c>
      <c r="F3250" s="293"/>
    </row>
    <row r="3251" spans="1:6" ht="45">
      <c r="A3251" s="61">
        <v>25871</v>
      </c>
      <c r="B3251" s="38" t="s">
        <v>19617</v>
      </c>
      <c r="C3251" s="61" t="s">
        <v>4026</v>
      </c>
      <c r="D3251" s="61" t="s">
        <v>4027</v>
      </c>
      <c r="E3251" s="61" t="s">
        <v>24392</v>
      </c>
      <c r="F3251" s="292"/>
    </row>
    <row r="3252" spans="1:6" ht="45">
      <c r="A3252" s="61">
        <v>25867</v>
      </c>
      <c r="B3252" s="38" t="s">
        <v>19618</v>
      </c>
      <c r="C3252" s="61" t="s">
        <v>4026</v>
      </c>
      <c r="D3252" s="61" t="s">
        <v>4027</v>
      </c>
      <c r="E3252" s="61" t="s">
        <v>29997</v>
      </c>
      <c r="F3252" s="293"/>
    </row>
    <row r="3253" spans="1:6" ht="45">
      <c r="A3253" s="61">
        <v>25872</v>
      </c>
      <c r="B3253" s="38" t="s">
        <v>19619</v>
      </c>
      <c r="C3253" s="61" t="s">
        <v>4026</v>
      </c>
      <c r="D3253" s="61" t="s">
        <v>4027</v>
      </c>
      <c r="E3253" s="61" t="s">
        <v>29998</v>
      </c>
      <c r="F3253" s="292"/>
    </row>
    <row r="3254" spans="1:6" ht="45">
      <c r="A3254" s="61">
        <v>25873</v>
      </c>
      <c r="B3254" s="38" t="s">
        <v>19620</v>
      </c>
      <c r="C3254" s="61" t="s">
        <v>4026</v>
      </c>
      <c r="D3254" s="61" t="s">
        <v>4027</v>
      </c>
      <c r="E3254" s="61" t="s">
        <v>29999</v>
      </c>
      <c r="F3254" s="293"/>
    </row>
    <row r="3255" spans="1:6" ht="45">
      <c r="A3255" s="61">
        <v>40637</v>
      </c>
      <c r="B3255" s="38" t="s">
        <v>19621</v>
      </c>
      <c r="C3255" s="61" t="s">
        <v>4025</v>
      </c>
      <c r="D3255" s="61" t="s">
        <v>4027</v>
      </c>
      <c r="E3255" s="61" t="s">
        <v>22732</v>
      </c>
      <c r="F3255" s="292"/>
    </row>
    <row r="3256" spans="1:6" ht="45">
      <c r="A3256" s="61">
        <v>13836</v>
      </c>
      <c r="B3256" s="38" t="s">
        <v>19622</v>
      </c>
      <c r="C3256" s="61" t="s">
        <v>4025</v>
      </c>
      <c r="D3256" s="61" t="s">
        <v>4027</v>
      </c>
      <c r="E3256" s="61" t="s">
        <v>19623</v>
      </c>
      <c r="F3256" s="293"/>
    </row>
    <row r="3257" spans="1:6" ht="75">
      <c r="A3257" s="61">
        <v>14534</v>
      </c>
      <c r="B3257" s="38" t="s">
        <v>19624</v>
      </c>
      <c r="C3257" s="61" t="s">
        <v>4025</v>
      </c>
      <c r="D3257" s="61" t="s">
        <v>4027</v>
      </c>
      <c r="E3257" s="61" t="s">
        <v>19625</v>
      </c>
      <c r="F3257" s="292"/>
    </row>
    <row r="3258" spans="1:6" ht="45">
      <c r="A3258" s="61">
        <v>14619</v>
      </c>
      <c r="B3258" s="38" t="s">
        <v>19626</v>
      </c>
      <c r="C3258" s="61" t="s">
        <v>4025</v>
      </c>
      <c r="D3258" s="61" t="s">
        <v>2472</v>
      </c>
      <c r="E3258" s="61" t="s">
        <v>30000</v>
      </c>
      <c r="F3258" s="293"/>
    </row>
    <row r="3259" spans="1:6" ht="75">
      <c r="A3259" s="61">
        <v>14535</v>
      </c>
      <c r="B3259" s="38" t="s">
        <v>19627</v>
      </c>
      <c r="C3259" s="61" t="s">
        <v>4025</v>
      </c>
      <c r="D3259" s="61" t="s">
        <v>4027</v>
      </c>
      <c r="E3259" s="61" t="s">
        <v>19628</v>
      </c>
      <c r="F3259" s="292"/>
    </row>
    <row r="3260" spans="1:6" ht="105">
      <c r="A3260" s="61">
        <v>39813</v>
      </c>
      <c r="B3260" s="38" t="s">
        <v>25149</v>
      </c>
      <c r="C3260" s="61" t="s">
        <v>4025</v>
      </c>
      <c r="D3260" s="61" t="s">
        <v>4027</v>
      </c>
      <c r="E3260" s="61" t="s">
        <v>25150</v>
      </c>
      <c r="F3260" s="293"/>
    </row>
    <row r="3261" spans="1:6" ht="90">
      <c r="A3261" s="61">
        <v>40403</v>
      </c>
      <c r="B3261" s="38" t="s">
        <v>23940</v>
      </c>
      <c r="C3261" s="61" t="s">
        <v>4025</v>
      </c>
      <c r="D3261" s="61" t="s">
        <v>2472</v>
      </c>
      <c r="E3261" s="61" t="s">
        <v>30001</v>
      </c>
      <c r="F3261" s="292"/>
    </row>
    <row r="3262" spans="1:6">
      <c r="A3262" s="61">
        <v>12868</v>
      </c>
      <c r="B3262" s="38" t="s">
        <v>19629</v>
      </c>
      <c r="C3262" s="61" t="s">
        <v>4023</v>
      </c>
      <c r="D3262" s="61" t="s">
        <v>2472</v>
      </c>
      <c r="E3262" s="61" t="s">
        <v>27983</v>
      </c>
      <c r="F3262" s="293"/>
    </row>
    <row r="3263" spans="1:6">
      <c r="A3263" s="61">
        <v>40916</v>
      </c>
      <c r="B3263" s="38" t="s">
        <v>19630</v>
      </c>
      <c r="C3263" s="61" t="s">
        <v>4034</v>
      </c>
      <c r="D3263" s="61" t="s">
        <v>2472</v>
      </c>
      <c r="E3263" s="61" t="s">
        <v>30002</v>
      </c>
      <c r="F3263" s="292"/>
    </row>
    <row r="3264" spans="1:6">
      <c r="A3264" s="61">
        <v>4755</v>
      </c>
      <c r="B3264" s="38" t="s">
        <v>19631</v>
      </c>
      <c r="C3264" s="61" t="s">
        <v>4023</v>
      </c>
      <c r="D3264" s="61" t="s">
        <v>2472</v>
      </c>
      <c r="E3264" s="61" t="s">
        <v>11036</v>
      </c>
      <c r="F3264" s="293"/>
    </row>
    <row r="3265" spans="1:6">
      <c r="A3265" s="61">
        <v>41067</v>
      </c>
      <c r="B3265" s="38" t="s">
        <v>19632</v>
      </c>
      <c r="C3265" s="61" t="s">
        <v>4034</v>
      </c>
      <c r="D3265" s="61" t="s">
        <v>2472</v>
      </c>
      <c r="E3265" s="61" t="s">
        <v>30003</v>
      </c>
      <c r="F3265" s="292"/>
    </row>
    <row r="3266" spans="1:6">
      <c r="A3266" s="61">
        <v>38463</v>
      </c>
      <c r="B3266" s="38" t="s">
        <v>19633</v>
      </c>
      <c r="C3266" s="61" t="s">
        <v>4025</v>
      </c>
      <c r="D3266" s="61" t="s">
        <v>2472</v>
      </c>
      <c r="E3266" s="61" t="s">
        <v>26402</v>
      </c>
      <c r="F3266" s="293"/>
    </row>
    <row r="3267" spans="1:6" ht="60">
      <c r="A3267" s="61">
        <v>40703</v>
      </c>
      <c r="B3267" s="38" t="s">
        <v>19634</v>
      </c>
      <c r="C3267" s="61" t="s">
        <v>4025</v>
      </c>
      <c r="D3267" s="61" t="s">
        <v>4024</v>
      </c>
      <c r="E3267" s="61" t="s">
        <v>30004</v>
      </c>
      <c r="F3267" s="292"/>
    </row>
    <row r="3268" spans="1:6" ht="45">
      <c r="A3268" s="61">
        <v>14531</v>
      </c>
      <c r="B3268" s="38" t="s">
        <v>19635</v>
      </c>
      <c r="C3268" s="61" t="s">
        <v>4025</v>
      </c>
      <c r="D3268" s="61" t="s">
        <v>2472</v>
      </c>
      <c r="E3268" s="61" t="s">
        <v>30005</v>
      </c>
      <c r="F3268" s="293"/>
    </row>
    <row r="3269" spans="1:6" ht="45">
      <c r="A3269" s="61">
        <v>36533</v>
      </c>
      <c r="B3269" s="38" t="s">
        <v>19636</v>
      </c>
      <c r="C3269" s="61" t="s">
        <v>4025</v>
      </c>
      <c r="D3269" s="61" t="s">
        <v>2472</v>
      </c>
      <c r="E3269" s="61" t="s">
        <v>30006</v>
      </c>
      <c r="F3269" s="292"/>
    </row>
    <row r="3270" spans="1:6" ht="30">
      <c r="A3270" s="61">
        <v>11616</v>
      </c>
      <c r="B3270" s="38" t="s">
        <v>19637</v>
      </c>
      <c r="C3270" s="61" t="s">
        <v>4025</v>
      </c>
      <c r="D3270" s="61" t="s">
        <v>2472</v>
      </c>
      <c r="E3270" s="61" t="s">
        <v>30007</v>
      </c>
      <c r="F3270" s="293"/>
    </row>
    <row r="3271" spans="1:6" ht="30">
      <c r="A3271" s="61">
        <v>41898</v>
      </c>
      <c r="B3271" s="38" t="s">
        <v>19638</v>
      </c>
      <c r="C3271" s="61" t="s">
        <v>4025</v>
      </c>
      <c r="D3271" s="61" t="s">
        <v>2472</v>
      </c>
      <c r="E3271" s="61" t="s">
        <v>30008</v>
      </c>
      <c r="F3271" s="292"/>
    </row>
    <row r="3272" spans="1:6" ht="45">
      <c r="A3272" s="61">
        <v>13447</v>
      </c>
      <c r="B3272" s="38" t="s">
        <v>19639</v>
      </c>
      <c r="C3272" s="61" t="s">
        <v>4025</v>
      </c>
      <c r="D3272" s="61" t="s">
        <v>2472</v>
      </c>
      <c r="E3272" s="61" t="s">
        <v>30009</v>
      </c>
      <c r="F3272" s="293"/>
    </row>
    <row r="3273" spans="1:6" ht="30">
      <c r="A3273" s="61">
        <v>14529</v>
      </c>
      <c r="B3273" s="38" t="s">
        <v>19640</v>
      </c>
      <c r="C3273" s="61" t="s">
        <v>4025</v>
      </c>
      <c r="D3273" s="61" t="s">
        <v>2472</v>
      </c>
      <c r="E3273" s="61" t="s">
        <v>30010</v>
      </c>
      <c r="F3273" s="292"/>
    </row>
    <row r="3274" spans="1:6" ht="30">
      <c r="A3274" s="61">
        <v>10747</v>
      </c>
      <c r="B3274" s="38" t="s">
        <v>19641</v>
      </c>
      <c r="C3274" s="61" t="s">
        <v>4025</v>
      </c>
      <c r="D3274" s="61" t="s">
        <v>2472</v>
      </c>
      <c r="E3274" s="61" t="s">
        <v>30011</v>
      </c>
      <c r="F3274" s="293"/>
    </row>
    <row r="3275" spans="1:6" ht="45">
      <c r="A3275" s="61">
        <v>36141</v>
      </c>
      <c r="B3275" s="38" t="s">
        <v>19642</v>
      </c>
      <c r="C3275" s="61" t="s">
        <v>4025</v>
      </c>
      <c r="D3275" s="61" t="s">
        <v>2472</v>
      </c>
      <c r="E3275" s="61" t="s">
        <v>30012</v>
      </c>
      <c r="F3275" s="292"/>
    </row>
    <row r="3276" spans="1:6">
      <c r="A3276" s="61">
        <v>4053</v>
      </c>
      <c r="B3276" s="38" t="s">
        <v>19643</v>
      </c>
      <c r="C3276" s="61" t="s">
        <v>4045</v>
      </c>
      <c r="D3276" s="61" t="s">
        <v>2472</v>
      </c>
      <c r="E3276" s="61" t="s">
        <v>24695</v>
      </c>
      <c r="F3276" s="293"/>
    </row>
    <row r="3277" spans="1:6">
      <c r="A3277" s="61">
        <v>4052</v>
      </c>
      <c r="B3277" s="38" t="s">
        <v>469</v>
      </c>
      <c r="C3277" s="61" t="s">
        <v>4032</v>
      </c>
      <c r="D3277" s="61" t="s">
        <v>2472</v>
      </c>
      <c r="E3277" s="61" t="s">
        <v>30013</v>
      </c>
      <c r="F3277" s="292"/>
    </row>
    <row r="3278" spans="1:6" ht="30">
      <c r="A3278" s="61">
        <v>4056</v>
      </c>
      <c r="B3278" s="38" t="s">
        <v>19644</v>
      </c>
      <c r="C3278" s="61" t="s">
        <v>4045</v>
      </c>
      <c r="D3278" s="61" t="s">
        <v>2472</v>
      </c>
      <c r="E3278" s="61" t="s">
        <v>24367</v>
      </c>
      <c r="F3278" s="293"/>
    </row>
    <row r="3279" spans="1:6" ht="30">
      <c r="A3279" s="61">
        <v>4051</v>
      </c>
      <c r="B3279" s="38" t="s">
        <v>19645</v>
      </c>
      <c r="C3279" s="61" t="s">
        <v>4032</v>
      </c>
      <c r="D3279" s="61" t="s">
        <v>2472</v>
      </c>
      <c r="E3279" s="61" t="s">
        <v>30014</v>
      </c>
      <c r="F3279" s="292"/>
    </row>
    <row r="3280" spans="1:6" ht="30">
      <c r="A3280" s="61">
        <v>4048</v>
      </c>
      <c r="B3280" s="38" t="s">
        <v>19645</v>
      </c>
      <c r="C3280" s="61" t="s">
        <v>4031</v>
      </c>
      <c r="D3280" s="61" t="s">
        <v>2472</v>
      </c>
      <c r="E3280" s="61" t="s">
        <v>23561</v>
      </c>
      <c r="F3280" s="293"/>
    </row>
    <row r="3281" spans="1:6" ht="30">
      <c r="A3281" s="61">
        <v>4047</v>
      </c>
      <c r="B3281" s="38" t="s">
        <v>19645</v>
      </c>
      <c r="C3281" s="61" t="s">
        <v>4045</v>
      </c>
      <c r="D3281" s="61" t="s">
        <v>4024</v>
      </c>
      <c r="E3281" s="61" t="s">
        <v>23802</v>
      </c>
      <c r="F3281" s="292"/>
    </row>
    <row r="3282" spans="1:6" ht="60">
      <c r="A3282" s="61">
        <v>39434</v>
      </c>
      <c r="B3282" s="38" t="s">
        <v>19646</v>
      </c>
      <c r="C3282" s="61" t="s">
        <v>4030</v>
      </c>
      <c r="D3282" s="61" t="s">
        <v>2472</v>
      </c>
      <c r="E3282" s="61" t="s">
        <v>8511</v>
      </c>
      <c r="F3282" s="293"/>
    </row>
    <row r="3283" spans="1:6" ht="45">
      <c r="A3283" s="61">
        <v>39433</v>
      </c>
      <c r="B3283" s="38" t="s">
        <v>19647</v>
      </c>
      <c r="C3283" s="61" t="s">
        <v>4030</v>
      </c>
      <c r="D3283" s="61" t="s">
        <v>2472</v>
      </c>
      <c r="E3283" s="61" t="s">
        <v>8274</v>
      </c>
      <c r="F3283" s="292"/>
    </row>
    <row r="3284" spans="1:6" ht="30">
      <c r="A3284" s="61">
        <v>4049</v>
      </c>
      <c r="B3284" s="38" t="s">
        <v>19648</v>
      </c>
      <c r="C3284" s="61" t="s">
        <v>4031</v>
      </c>
      <c r="D3284" s="61" t="s">
        <v>2472</v>
      </c>
      <c r="E3284" s="61" t="s">
        <v>30015</v>
      </c>
      <c r="F3284" s="293"/>
    </row>
    <row r="3285" spans="1:6" ht="30">
      <c r="A3285" s="61">
        <v>38120</v>
      </c>
      <c r="B3285" s="38" t="s">
        <v>19649</v>
      </c>
      <c r="C3285" s="61" t="s">
        <v>4030</v>
      </c>
      <c r="D3285" s="61" t="s">
        <v>2472</v>
      </c>
      <c r="E3285" s="61" t="s">
        <v>30016</v>
      </c>
      <c r="F3285" s="292"/>
    </row>
    <row r="3286" spans="1:6" ht="30">
      <c r="A3286" s="61">
        <v>38877</v>
      </c>
      <c r="B3286" s="38" t="s">
        <v>19650</v>
      </c>
      <c r="C3286" s="61" t="s">
        <v>4030</v>
      </c>
      <c r="D3286" s="61" t="s">
        <v>2472</v>
      </c>
      <c r="E3286" s="61" t="s">
        <v>13901</v>
      </c>
      <c r="F3286" s="293"/>
    </row>
    <row r="3287" spans="1:6" ht="45">
      <c r="A3287" s="61">
        <v>34546</v>
      </c>
      <c r="B3287" s="38" t="s">
        <v>19651</v>
      </c>
      <c r="C3287" s="61" t="s">
        <v>4030</v>
      </c>
      <c r="D3287" s="61" t="s">
        <v>2472</v>
      </c>
      <c r="E3287" s="61" t="s">
        <v>27366</v>
      </c>
      <c r="F3287" s="292"/>
    </row>
    <row r="3288" spans="1:6">
      <c r="A3288" s="61">
        <v>10498</v>
      </c>
      <c r="B3288" s="38" t="s">
        <v>450</v>
      </c>
      <c r="C3288" s="61" t="s">
        <v>4030</v>
      </c>
      <c r="D3288" s="61" t="s">
        <v>2472</v>
      </c>
      <c r="E3288" s="61" t="s">
        <v>13910</v>
      </c>
      <c r="F3288" s="293"/>
    </row>
    <row r="3289" spans="1:6">
      <c r="A3289" s="61">
        <v>4823</v>
      </c>
      <c r="B3289" s="38" t="s">
        <v>19652</v>
      </c>
      <c r="C3289" s="61" t="s">
        <v>4030</v>
      </c>
      <c r="D3289" s="61" t="s">
        <v>2472</v>
      </c>
      <c r="E3289" s="61" t="s">
        <v>25943</v>
      </c>
      <c r="F3289" s="292"/>
    </row>
    <row r="3290" spans="1:6" ht="30">
      <c r="A3290" s="61">
        <v>12357</v>
      </c>
      <c r="B3290" s="38" t="s">
        <v>19653</v>
      </c>
      <c r="C3290" s="61" t="s">
        <v>4025</v>
      </c>
      <c r="D3290" s="61" t="s">
        <v>2472</v>
      </c>
      <c r="E3290" s="61" t="s">
        <v>14470</v>
      </c>
      <c r="F3290" s="293"/>
    </row>
    <row r="3291" spans="1:6" ht="30">
      <c r="A3291" s="61">
        <v>12358</v>
      </c>
      <c r="B3291" s="38" t="s">
        <v>19654</v>
      </c>
      <c r="C3291" s="61" t="s">
        <v>4025</v>
      </c>
      <c r="D3291" s="61" t="s">
        <v>2472</v>
      </c>
      <c r="E3291" s="61" t="s">
        <v>22733</v>
      </c>
      <c r="F3291" s="292"/>
    </row>
    <row r="3292" spans="1:6" ht="45">
      <c r="A3292" s="61">
        <v>11079</v>
      </c>
      <c r="B3292" s="38" t="s">
        <v>19655</v>
      </c>
      <c r="C3292" s="61" t="s">
        <v>4028</v>
      </c>
      <c r="D3292" s="61" t="s">
        <v>2472</v>
      </c>
      <c r="E3292" s="61" t="s">
        <v>30017</v>
      </c>
      <c r="F3292" s="293"/>
    </row>
    <row r="3293" spans="1:6" ht="45">
      <c r="A3293" s="61">
        <v>11082</v>
      </c>
      <c r="B3293" s="38" t="s">
        <v>19656</v>
      </c>
      <c r="C3293" s="61" t="s">
        <v>4028</v>
      </c>
      <c r="D3293" s="61" t="s">
        <v>2472</v>
      </c>
      <c r="E3293" s="61" t="s">
        <v>30018</v>
      </c>
      <c r="F3293" s="292"/>
    </row>
    <row r="3294" spans="1:6">
      <c r="A3294" s="61">
        <v>4058</v>
      </c>
      <c r="B3294" s="38" t="s">
        <v>19657</v>
      </c>
      <c r="C3294" s="61" t="s">
        <v>4023</v>
      </c>
      <c r="D3294" s="61" t="s">
        <v>2472</v>
      </c>
      <c r="E3294" s="61" t="s">
        <v>30019</v>
      </c>
      <c r="F3294" s="293"/>
    </row>
    <row r="3295" spans="1:6" ht="30">
      <c r="A3295" s="61">
        <v>40974</v>
      </c>
      <c r="B3295" s="38" t="s">
        <v>19658</v>
      </c>
      <c r="C3295" s="61" t="s">
        <v>4034</v>
      </c>
      <c r="D3295" s="61" t="s">
        <v>2472</v>
      </c>
      <c r="E3295" s="61" t="s">
        <v>30020</v>
      </c>
      <c r="F3295" s="292"/>
    </row>
    <row r="3296" spans="1:6">
      <c r="A3296" s="61">
        <v>34794</v>
      </c>
      <c r="B3296" s="38" t="s">
        <v>19659</v>
      </c>
      <c r="C3296" s="61" t="s">
        <v>4023</v>
      </c>
      <c r="D3296" s="61" t="s">
        <v>2472</v>
      </c>
      <c r="E3296" s="61" t="s">
        <v>14052</v>
      </c>
      <c r="F3296" s="293"/>
    </row>
    <row r="3297" spans="1:6">
      <c r="A3297" s="61">
        <v>40925</v>
      </c>
      <c r="B3297" s="38" t="s">
        <v>19660</v>
      </c>
      <c r="C3297" s="61" t="s">
        <v>4034</v>
      </c>
      <c r="D3297" s="61" t="s">
        <v>2472</v>
      </c>
      <c r="E3297" s="61" t="s">
        <v>30021</v>
      </c>
      <c r="F3297" s="292"/>
    </row>
    <row r="3298" spans="1:6" ht="30">
      <c r="A3298" s="61">
        <v>13741</v>
      </c>
      <c r="B3298" s="38" t="s">
        <v>19661</v>
      </c>
      <c r="C3298" s="61" t="s">
        <v>4025</v>
      </c>
      <c r="D3298" s="61" t="s">
        <v>2472</v>
      </c>
      <c r="E3298" s="61" t="s">
        <v>30022</v>
      </c>
      <c r="F3298" s="293"/>
    </row>
    <row r="3299" spans="1:6" ht="45">
      <c r="A3299" s="61">
        <v>3288</v>
      </c>
      <c r="B3299" s="38" t="s">
        <v>19662</v>
      </c>
      <c r="C3299" s="61" t="s">
        <v>4029</v>
      </c>
      <c r="D3299" s="61" t="s">
        <v>4024</v>
      </c>
      <c r="E3299" s="61" t="s">
        <v>8793</v>
      </c>
      <c r="F3299" s="292"/>
    </row>
    <row r="3300" spans="1:6" ht="45">
      <c r="A3300" s="61">
        <v>13587</v>
      </c>
      <c r="B3300" s="38" t="s">
        <v>19663</v>
      </c>
      <c r="C3300" s="61" t="s">
        <v>4029</v>
      </c>
      <c r="D3300" s="61" t="s">
        <v>2472</v>
      </c>
      <c r="E3300" s="61" t="s">
        <v>8645</v>
      </c>
      <c r="F3300" s="293"/>
    </row>
    <row r="3301" spans="1:6" ht="30">
      <c r="A3301" s="61">
        <v>38598</v>
      </c>
      <c r="B3301" s="38" t="s">
        <v>19664</v>
      </c>
      <c r="C3301" s="61" t="s">
        <v>4025</v>
      </c>
      <c r="D3301" s="61" t="s">
        <v>2472</v>
      </c>
      <c r="E3301" s="61" t="s">
        <v>8617</v>
      </c>
      <c r="F3301" s="292"/>
    </row>
    <row r="3302" spans="1:6" ht="30">
      <c r="A3302" s="61">
        <v>38595</v>
      </c>
      <c r="B3302" s="38" t="s">
        <v>19665</v>
      </c>
      <c r="C3302" s="61" t="s">
        <v>4025</v>
      </c>
      <c r="D3302" s="61" t="s">
        <v>2472</v>
      </c>
      <c r="E3302" s="61" t="s">
        <v>13703</v>
      </c>
      <c r="F3302" s="293"/>
    </row>
    <row r="3303" spans="1:6" ht="30">
      <c r="A3303" s="61">
        <v>38592</v>
      </c>
      <c r="B3303" s="38" t="s">
        <v>19666</v>
      </c>
      <c r="C3303" s="61" t="s">
        <v>4025</v>
      </c>
      <c r="D3303" s="61" t="s">
        <v>2472</v>
      </c>
      <c r="E3303" s="61" t="s">
        <v>13210</v>
      </c>
      <c r="F3303" s="292"/>
    </row>
    <row r="3304" spans="1:6" ht="30">
      <c r="A3304" s="61">
        <v>38588</v>
      </c>
      <c r="B3304" s="38" t="s">
        <v>19667</v>
      </c>
      <c r="C3304" s="61" t="s">
        <v>4025</v>
      </c>
      <c r="D3304" s="61" t="s">
        <v>2472</v>
      </c>
      <c r="E3304" s="61" t="s">
        <v>8848</v>
      </c>
      <c r="F3304" s="293"/>
    </row>
    <row r="3305" spans="1:6" ht="30">
      <c r="A3305" s="61">
        <v>38593</v>
      </c>
      <c r="B3305" s="38" t="s">
        <v>19668</v>
      </c>
      <c r="C3305" s="61" t="s">
        <v>4025</v>
      </c>
      <c r="D3305" s="61" t="s">
        <v>2472</v>
      </c>
      <c r="E3305" s="61" t="s">
        <v>24768</v>
      </c>
      <c r="F3305" s="292"/>
    </row>
    <row r="3306" spans="1:6" ht="30">
      <c r="A3306" s="61">
        <v>38589</v>
      </c>
      <c r="B3306" s="38" t="s">
        <v>19669</v>
      </c>
      <c r="C3306" s="61" t="s">
        <v>4025</v>
      </c>
      <c r="D3306" s="61" t="s">
        <v>2472</v>
      </c>
      <c r="E3306" s="61" t="s">
        <v>13703</v>
      </c>
      <c r="F3306" s="293"/>
    </row>
    <row r="3307" spans="1:6" ht="30">
      <c r="A3307" s="61">
        <v>38594</v>
      </c>
      <c r="B3307" s="38" t="s">
        <v>19670</v>
      </c>
      <c r="C3307" s="61" t="s">
        <v>4025</v>
      </c>
      <c r="D3307" s="61" t="s">
        <v>2472</v>
      </c>
      <c r="E3307" s="61" t="s">
        <v>25157</v>
      </c>
      <c r="F3307" s="292"/>
    </row>
    <row r="3308" spans="1:6" ht="30">
      <c r="A3308" s="61">
        <v>34787</v>
      </c>
      <c r="B3308" s="38" t="s">
        <v>19671</v>
      </c>
      <c r="C3308" s="61" t="s">
        <v>4025</v>
      </c>
      <c r="D3308" s="61" t="s">
        <v>2472</v>
      </c>
      <c r="E3308" s="61" t="s">
        <v>12260</v>
      </c>
      <c r="F3308" s="293"/>
    </row>
    <row r="3309" spans="1:6" ht="30">
      <c r="A3309" s="61">
        <v>34788</v>
      </c>
      <c r="B3309" s="38" t="s">
        <v>19672</v>
      </c>
      <c r="C3309" s="61" t="s">
        <v>4025</v>
      </c>
      <c r="D3309" s="61" t="s">
        <v>2472</v>
      </c>
      <c r="E3309" s="61" t="s">
        <v>8685</v>
      </c>
      <c r="F3309" s="292"/>
    </row>
    <row r="3310" spans="1:6" ht="30">
      <c r="A3310" s="61">
        <v>34784</v>
      </c>
      <c r="B3310" s="38" t="s">
        <v>19673</v>
      </c>
      <c r="C3310" s="61" t="s">
        <v>4025</v>
      </c>
      <c r="D3310" s="61" t="s">
        <v>2472</v>
      </c>
      <c r="E3310" s="61" t="s">
        <v>13728</v>
      </c>
      <c r="F3310" s="293"/>
    </row>
    <row r="3311" spans="1:6" ht="30">
      <c r="A3311" s="61">
        <v>34781</v>
      </c>
      <c r="B3311" s="38" t="s">
        <v>19674</v>
      </c>
      <c r="C3311" s="61" t="s">
        <v>4025</v>
      </c>
      <c r="D3311" s="61" t="s">
        <v>2472</v>
      </c>
      <c r="E3311" s="61" t="s">
        <v>22166</v>
      </c>
      <c r="F3311" s="292"/>
    </row>
    <row r="3312" spans="1:6" ht="30">
      <c r="A3312" s="61">
        <v>34773</v>
      </c>
      <c r="B3312" s="38" t="s">
        <v>19675</v>
      </c>
      <c r="C3312" s="61" t="s">
        <v>4025</v>
      </c>
      <c r="D3312" s="61" t="s">
        <v>2472</v>
      </c>
      <c r="E3312" s="61" t="s">
        <v>8844</v>
      </c>
      <c r="F3312" s="293"/>
    </row>
    <row r="3313" spans="1:6" ht="30">
      <c r="A3313" s="61">
        <v>34769</v>
      </c>
      <c r="B3313" s="38" t="s">
        <v>19676</v>
      </c>
      <c r="C3313" s="61" t="s">
        <v>4025</v>
      </c>
      <c r="D3313" s="61" t="s">
        <v>2472</v>
      </c>
      <c r="E3313" s="61" t="s">
        <v>7721</v>
      </c>
      <c r="F3313" s="292"/>
    </row>
    <row r="3314" spans="1:6" ht="30">
      <c r="A3314" s="61">
        <v>34763</v>
      </c>
      <c r="B3314" s="38" t="s">
        <v>19677</v>
      </c>
      <c r="C3314" s="61" t="s">
        <v>4025</v>
      </c>
      <c r="D3314" s="61" t="s">
        <v>2472</v>
      </c>
      <c r="E3314" s="61" t="s">
        <v>22126</v>
      </c>
      <c r="F3314" s="293"/>
    </row>
    <row r="3315" spans="1:6" ht="30">
      <c r="A3315" s="61">
        <v>34774</v>
      </c>
      <c r="B3315" s="38" t="s">
        <v>19678</v>
      </c>
      <c r="C3315" s="61" t="s">
        <v>4025</v>
      </c>
      <c r="D3315" s="61" t="s">
        <v>2472</v>
      </c>
      <c r="E3315" s="61" t="s">
        <v>13368</v>
      </c>
      <c r="F3315" s="292"/>
    </row>
    <row r="3316" spans="1:6" ht="30">
      <c r="A3316" s="61">
        <v>34771</v>
      </c>
      <c r="B3316" s="38" t="s">
        <v>19679</v>
      </c>
      <c r="C3316" s="61" t="s">
        <v>4025</v>
      </c>
      <c r="D3316" s="61" t="s">
        <v>2472</v>
      </c>
      <c r="E3316" s="61" t="s">
        <v>13674</v>
      </c>
      <c r="F3316" s="293"/>
    </row>
    <row r="3317" spans="1:6" ht="30">
      <c r="A3317" s="61">
        <v>34764</v>
      </c>
      <c r="B3317" s="38" t="s">
        <v>19680</v>
      </c>
      <c r="C3317" s="61" t="s">
        <v>4025</v>
      </c>
      <c r="D3317" s="61" t="s">
        <v>2472</v>
      </c>
      <c r="E3317" s="61" t="s">
        <v>13199</v>
      </c>
      <c r="F3317" s="292"/>
    </row>
    <row r="3318" spans="1:6" ht="30">
      <c r="A3318" s="61">
        <v>4062</v>
      </c>
      <c r="B3318" s="38" t="s">
        <v>19681</v>
      </c>
      <c r="C3318" s="61" t="s">
        <v>4025</v>
      </c>
      <c r="D3318" s="61" t="s">
        <v>2472</v>
      </c>
      <c r="E3318" s="61" t="s">
        <v>27637</v>
      </c>
      <c r="F3318" s="293"/>
    </row>
    <row r="3319" spans="1:6" ht="45">
      <c r="A3319" s="61">
        <v>4059</v>
      </c>
      <c r="B3319" s="38" t="s">
        <v>19682</v>
      </c>
      <c r="C3319" s="61" t="s">
        <v>4029</v>
      </c>
      <c r="D3319" s="61" t="s">
        <v>4024</v>
      </c>
      <c r="E3319" s="61" t="s">
        <v>22565</v>
      </c>
      <c r="F3319" s="292"/>
    </row>
    <row r="3320" spans="1:6" ht="45">
      <c r="A3320" s="61">
        <v>4061</v>
      </c>
      <c r="B3320" s="38" t="s">
        <v>19683</v>
      </c>
      <c r="C3320" s="61" t="s">
        <v>4025</v>
      </c>
      <c r="D3320" s="61" t="s">
        <v>2472</v>
      </c>
      <c r="E3320" s="61" t="s">
        <v>13752</v>
      </c>
      <c r="F3320" s="293"/>
    </row>
    <row r="3321" spans="1:6" ht="45">
      <c r="A3321" s="61">
        <v>10608</v>
      </c>
      <c r="B3321" s="38" t="s">
        <v>19685</v>
      </c>
      <c r="C3321" s="61" t="s">
        <v>4025</v>
      </c>
      <c r="D3321" s="61" t="s">
        <v>4027</v>
      </c>
      <c r="E3321" s="61" t="s">
        <v>19686</v>
      </c>
      <c r="F3321" s="292"/>
    </row>
    <row r="3322" spans="1:6">
      <c r="A3322" s="61">
        <v>4069</v>
      </c>
      <c r="B3322" s="38" t="s">
        <v>19687</v>
      </c>
      <c r="C3322" s="61" t="s">
        <v>4023</v>
      </c>
      <c r="D3322" s="61" t="s">
        <v>2472</v>
      </c>
      <c r="E3322" s="61" t="s">
        <v>23840</v>
      </c>
      <c r="F3322" s="293"/>
    </row>
    <row r="3323" spans="1:6">
      <c r="A3323" s="61">
        <v>40819</v>
      </c>
      <c r="B3323" s="38" t="s">
        <v>19688</v>
      </c>
      <c r="C3323" s="61" t="s">
        <v>4034</v>
      </c>
      <c r="D3323" s="61" t="s">
        <v>2472</v>
      </c>
      <c r="E3323" s="61" t="s">
        <v>30023</v>
      </c>
      <c r="F3323" s="292"/>
    </row>
    <row r="3324" spans="1:6" ht="30">
      <c r="A3324" s="61">
        <v>34361</v>
      </c>
      <c r="B3324" s="38" t="s">
        <v>19689</v>
      </c>
      <c r="C3324" s="61" t="s">
        <v>4030</v>
      </c>
      <c r="D3324" s="61" t="s">
        <v>2472</v>
      </c>
      <c r="E3324" s="61" t="s">
        <v>8450</v>
      </c>
      <c r="F3324" s="293"/>
    </row>
    <row r="3325" spans="1:6" ht="45">
      <c r="A3325" s="61">
        <v>36512</v>
      </c>
      <c r="B3325" s="38" t="s">
        <v>19690</v>
      </c>
      <c r="C3325" s="61" t="s">
        <v>4025</v>
      </c>
      <c r="D3325" s="61" t="s">
        <v>4027</v>
      </c>
      <c r="E3325" s="61" t="s">
        <v>30024</v>
      </c>
      <c r="F3325" s="292"/>
    </row>
    <row r="3326" spans="1:6" ht="45">
      <c r="A3326" s="61">
        <v>25972</v>
      </c>
      <c r="B3326" s="38" t="s">
        <v>19691</v>
      </c>
      <c r="C3326" s="61" t="s">
        <v>4030</v>
      </c>
      <c r="D3326" s="61" t="s">
        <v>2472</v>
      </c>
      <c r="E3326" s="61" t="s">
        <v>23517</v>
      </c>
      <c r="F3326" s="293"/>
    </row>
    <row r="3327" spans="1:6" ht="45">
      <c r="A3327" s="61">
        <v>25973</v>
      </c>
      <c r="B3327" s="38" t="s">
        <v>19692</v>
      </c>
      <c r="C3327" s="61" t="s">
        <v>4030</v>
      </c>
      <c r="D3327" s="61" t="s">
        <v>2472</v>
      </c>
      <c r="E3327" s="61" t="s">
        <v>23517</v>
      </c>
      <c r="F3327" s="292"/>
    </row>
    <row r="3328" spans="1:6" ht="30">
      <c r="A3328" s="61">
        <v>11697</v>
      </c>
      <c r="B3328" s="38" t="s">
        <v>19693</v>
      </c>
      <c r="C3328" s="61" t="s">
        <v>4025</v>
      </c>
      <c r="D3328" s="61" t="s">
        <v>2472</v>
      </c>
      <c r="E3328" s="61" t="s">
        <v>30025</v>
      </c>
      <c r="F3328" s="293"/>
    </row>
    <row r="3329" spans="1:6" ht="30">
      <c r="A3329" s="61">
        <v>11698</v>
      </c>
      <c r="B3329" s="38" t="s">
        <v>19694</v>
      </c>
      <c r="C3329" s="61" t="s">
        <v>4025</v>
      </c>
      <c r="D3329" s="61" t="s">
        <v>2472</v>
      </c>
      <c r="E3329" s="61" t="s">
        <v>25966</v>
      </c>
      <c r="F3329" s="292"/>
    </row>
    <row r="3330" spans="1:6" ht="30">
      <c r="A3330" s="61">
        <v>11699</v>
      </c>
      <c r="B3330" s="38" t="s">
        <v>19695</v>
      </c>
      <c r="C3330" s="61" t="s">
        <v>4025</v>
      </c>
      <c r="D3330" s="61" t="s">
        <v>2472</v>
      </c>
      <c r="E3330" s="61" t="s">
        <v>30026</v>
      </c>
      <c r="F3330" s="293"/>
    </row>
    <row r="3331" spans="1:6" ht="30">
      <c r="A3331" s="61">
        <v>10432</v>
      </c>
      <c r="B3331" s="38" t="s">
        <v>19696</v>
      </c>
      <c r="C3331" s="61" t="s">
        <v>4025</v>
      </c>
      <c r="D3331" s="61" t="s">
        <v>2472</v>
      </c>
      <c r="E3331" s="61" t="s">
        <v>30027</v>
      </c>
      <c r="F3331" s="292"/>
    </row>
    <row r="3332" spans="1:6" ht="30">
      <c r="A3332" s="61">
        <v>10430</v>
      </c>
      <c r="B3332" s="38" t="s">
        <v>19697</v>
      </c>
      <c r="C3332" s="61" t="s">
        <v>4025</v>
      </c>
      <c r="D3332" s="61" t="s">
        <v>2472</v>
      </c>
      <c r="E3332" s="61" t="s">
        <v>30028</v>
      </c>
      <c r="F3332" s="293"/>
    </row>
    <row r="3333" spans="1:6" ht="45">
      <c r="A3333" s="61">
        <v>37514</v>
      </c>
      <c r="B3333" s="38" t="s">
        <v>19698</v>
      </c>
      <c r="C3333" s="61" t="s">
        <v>4025</v>
      </c>
      <c r="D3333" s="61" t="s">
        <v>4027</v>
      </c>
      <c r="E3333" s="61" t="s">
        <v>30029</v>
      </c>
      <c r="F3333" s="292"/>
    </row>
    <row r="3334" spans="1:6" ht="45">
      <c r="A3334" s="61">
        <v>37519</v>
      </c>
      <c r="B3334" s="38" t="s">
        <v>19699</v>
      </c>
      <c r="C3334" s="61" t="s">
        <v>4025</v>
      </c>
      <c r="D3334" s="61" t="s">
        <v>4027</v>
      </c>
      <c r="E3334" s="61" t="s">
        <v>30030</v>
      </c>
      <c r="F3334" s="293"/>
    </row>
    <row r="3335" spans="1:6" ht="45">
      <c r="A3335" s="61">
        <v>37520</v>
      </c>
      <c r="B3335" s="38" t="s">
        <v>19700</v>
      </c>
      <c r="C3335" s="61" t="s">
        <v>4025</v>
      </c>
      <c r="D3335" s="61" t="s">
        <v>4027</v>
      </c>
      <c r="E3335" s="61" t="s">
        <v>30031</v>
      </c>
      <c r="F3335" s="292"/>
    </row>
    <row r="3336" spans="1:6" ht="45">
      <c r="A3336" s="61">
        <v>37521</v>
      </c>
      <c r="B3336" s="38" t="s">
        <v>19701</v>
      </c>
      <c r="C3336" s="61" t="s">
        <v>4025</v>
      </c>
      <c r="D3336" s="61" t="s">
        <v>4027</v>
      </c>
      <c r="E3336" s="61" t="s">
        <v>30032</v>
      </c>
      <c r="F3336" s="293"/>
    </row>
    <row r="3337" spans="1:6" ht="45">
      <c r="A3337" s="61">
        <v>37522</v>
      </c>
      <c r="B3337" s="38" t="s">
        <v>19702</v>
      </c>
      <c r="C3337" s="61" t="s">
        <v>4025</v>
      </c>
      <c r="D3337" s="61" t="s">
        <v>4027</v>
      </c>
      <c r="E3337" s="61" t="s">
        <v>30033</v>
      </c>
      <c r="F3337" s="292"/>
    </row>
    <row r="3338" spans="1:6" ht="60">
      <c r="A3338" s="61">
        <v>21109</v>
      </c>
      <c r="B3338" s="38" t="s">
        <v>19703</v>
      </c>
      <c r="C3338" s="61" t="s">
        <v>4025</v>
      </c>
      <c r="D3338" s="61" t="s">
        <v>2472</v>
      </c>
      <c r="E3338" s="61" t="s">
        <v>28290</v>
      </c>
      <c r="F3338" s="293"/>
    </row>
    <row r="3339" spans="1:6" ht="45">
      <c r="A3339" s="61">
        <v>36800</v>
      </c>
      <c r="B3339" s="38" t="s">
        <v>19704</v>
      </c>
      <c r="C3339" s="61" t="s">
        <v>4025</v>
      </c>
      <c r="D3339" s="61" t="s">
        <v>2472</v>
      </c>
      <c r="E3339" s="61" t="s">
        <v>30034</v>
      </c>
      <c r="F3339" s="292"/>
    </row>
    <row r="3340" spans="1:6" ht="30">
      <c r="A3340" s="61">
        <v>11769</v>
      </c>
      <c r="B3340" s="38" t="s">
        <v>19705</v>
      </c>
      <c r="C3340" s="61" t="s">
        <v>4025</v>
      </c>
      <c r="D3340" s="61" t="s">
        <v>2472</v>
      </c>
      <c r="E3340" s="61" t="s">
        <v>30035</v>
      </c>
      <c r="F3340" s="293"/>
    </row>
    <row r="3341" spans="1:6" ht="30">
      <c r="A3341" s="61">
        <v>36793</v>
      </c>
      <c r="B3341" s="38" t="s">
        <v>19706</v>
      </c>
      <c r="C3341" s="61" t="s">
        <v>4025</v>
      </c>
      <c r="D3341" s="61" t="s">
        <v>2472</v>
      </c>
      <c r="E3341" s="61" t="s">
        <v>30036</v>
      </c>
      <c r="F3341" s="292"/>
    </row>
    <row r="3342" spans="1:6" ht="60">
      <c r="A3342" s="61">
        <v>37546</v>
      </c>
      <c r="B3342" s="38" t="s">
        <v>19707</v>
      </c>
      <c r="C3342" s="61" t="s">
        <v>4025</v>
      </c>
      <c r="D3342" s="61" t="s">
        <v>2472</v>
      </c>
      <c r="E3342" s="61" t="s">
        <v>30037</v>
      </c>
      <c r="F3342" s="293"/>
    </row>
    <row r="3343" spans="1:6" ht="60">
      <c r="A3343" s="61">
        <v>37544</v>
      </c>
      <c r="B3343" s="38" t="s">
        <v>19708</v>
      </c>
      <c r="C3343" s="61" t="s">
        <v>4025</v>
      </c>
      <c r="D3343" s="61" t="s">
        <v>2472</v>
      </c>
      <c r="E3343" s="61" t="s">
        <v>30038</v>
      </c>
      <c r="F3343" s="292"/>
    </row>
    <row r="3344" spans="1:6" ht="60">
      <c r="A3344" s="61">
        <v>37545</v>
      </c>
      <c r="B3344" s="38" t="s">
        <v>19709</v>
      </c>
      <c r="C3344" s="61" t="s">
        <v>4025</v>
      </c>
      <c r="D3344" s="61" t="s">
        <v>2472</v>
      </c>
      <c r="E3344" s="61" t="s">
        <v>30039</v>
      </c>
      <c r="F3344" s="293"/>
    </row>
    <row r="3345" spans="1:6" ht="45">
      <c r="A3345" s="61">
        <v>11771</v>
      </c>
      <c r="B3345" s="38" t="s">
        <v>19710</v>
      </c>
      <c r="C3345" s="61" t="s">
        <v>4025</v>
      </c>
      <c r="D3345" s="61" t="s">
        <v>2472</v>
      </c>
      <c r="E3345" s="61" t="s">
        <v>30040</v>
      </c>
      <c r="F3345" s="292"/>
    </row>
    <row r="3346" spans="1:6" ht="75">
      <c r="A3346" s="61">
        <v>39919</v>
      </c>
      <c r="B3346" s="38" t="s">
        <v>19711</v>
      </c>
      <c r="C3346" s="61" t="s">
        <v>4025</v>
      </c>
      <c r="D3346" s="61" t="s">
        <v>2472</v>
      </c>
      <c r="E3346" s="61" t="s">
        <v>30041</v>
      </c>
      <c r="F3346" s="293"/>
    </row>
    <row r="3347" spans="1:6" ht="45">
      <c r="A3347" s="61">
        <v>38385</v>
      </c>
      <c r="B3347" s="38" t="s">
        <v>19712</v>
      </c>
      <c r="C3347" s="61" t="s">
        <v>4025</v>
      </c>
      <c r="D3347" s="61" t="s">
        <v>2472</v>
      </c>
      <c r="E3347" s="61" t="s">
        <v>26595</v>
      </c>
      <c r="F3347" s="292"/>
    </row>
    <row r="3348" spans="1:6" ht="45">
      <c r="A3348" s="61">
        <v>37587</v>
      </c>
      <c r="B3348" s="38" t="s">
        <v>19713</v>
      </c>
      <c r="C3348" s="61" t="s">
        <v>4025</v>
      </c>
      <c r="D3348" s="61" t="s">
        <v>2472</v>
      </c>
      <c r="E3348" s="61" t="s">
        <v>30042</v>
      </c>
      <c r="F3348" s="293"/>
    </row>
    <row r="3349" spans="1:6" ht="30">
      <c r="A3349" s="61">
        <v>11571</v>
      </c>
      <c r="B3349" s="38" t="s">
        <v>19714</v>
      </c>
      <c r="C3349" s="61" t="s">
        <v>4025</v>
      </c>
      <c r="D3349" s="61" t="s">
        <v>2472</v>
      </c>
      <c r="E3349" s="61" t="s">
        <v>30043</v>
      </c>
      <c r="F3349" s="292"/>
    </row>
    <row r="3350" spans="1:6" ht="30">
      <c r="A3350" s="61">
        <v>11561</v>
      </c>
      <c r="B3350" s="38" t="s">
        <v>19715</v>
      </c>
      <c r="C3350" s="61" t="s">
        <v>4025</v>
      </c>
      <c r="D3350" s="61" t="s">
        <v>2472</v>
      </c>
      <c r="E3350" s="61" t="s">
        <v>30044</v>
      </c>
      <c r="F3350" s="293"/>
    </row>
    <row r="3351" spans="1:6" ht="30">
      <c r="A3351" s="61">
        <v>11560</v>
      </c>
      <c r="B3351" s="38" t="s">
        <v>19716</v>
      </c>
      <c r="C3351" s="61" t="s">
        <v>4025</v>
      </c>
      <c r="D3351" s="61" t="s">
        <v>2472</v>
      </c>
      <c r="E3351" s="61" t="s">
        <v>28018</v>
      </c>
      <c r="F3351" s="292"/>
    </row>
    <row r="3352" spans="1:6" ht="30">
      <c r="A3352" s="61">
        <v>11499</v>
      </c>
      <c r="B3352" s="38" t="s">
        <v>19717</v>
      </c>
      <c r="C3352" s="61" t="s">
        <v>4025</v>
      </c>
      <c r="D3352" s="61" t="s">
        <v>2472</v>
      </c>
      <c r="E3352" s="61" t="s">
        <v>30045</v>
      </c>
      <c r="F3352" s="293"/>
    </row>
    <row r="3353" spans="1:6">
      <c r="A3353" s="61">
        <v>34761</v>
      </c>
      <c r="B3353" s="38" t="s">
        <v>19718</v>
      </c>
      <c r="C3353" s="61" t="s">
        <v>4023</v>
      </c>
      <c r="D3353" s="61" t="s">
        <v>2472</v>
      </c>
      <c r="E3353" s="61" t="s">
        <v>22014</v>
      </c>
      <c r="F3353" s="292"/>
    </row>
    <row r="3354" spans="1:6" ht="30">
      <c r="A3354" s="61">
        <v>40924</v>
      </c>
      <c r="B3354" s="38" t="s">
        <v>19719</v>
      </c>
      <c r="C3354" s="61" t="s">
        <v>4034</v>
      </c>
      <c r="D3354" s="61" t="s">
        <v>2472</v>
      </c>
      <c r="E3354" s="61" t="s">
        <v>30046</v>
      </c>
      <c r="F3354" s="293"/>
    </row>
    <row r="3355" spans="1:6">
      <c r="A3355" s="61">
        <v>25957</v>
      </c>
      <c r="B3355" s="38" t="s">
        <v>19720</v>
      </c>
      <c r="C3355" s="61" t="s">
        <v>4023</v>
      </c>
      <c r="D3355" s="61" t="s">
        <v>2472</v>
      </c>
      <c r="E3355" s="61" t="s">
        <v>17433</v>
      </c>
      <c r="F3355" s="292"/>
    </row>
    <row r="3356" spans="1:6" ht="30">
      <c r="A3356" s="61">
        <v>40983</v>
      </c>
      <c r="B3356" s="38" t="s">
        <v>19721</v>
      </c>
      <c r="C3356" s="61" t="s">
        <v>4034</v>
      </c>
      <c r="D3356" s="61" t="s">
        <v>2472</v>
      </c>
      <c r="E3356" s="61" t="s">
        <v>30047</v>
      </c>
      <c r="F3356" s="293"/>
    </row>
    <row r="3357" spans="1:6">
      <c r="A3357" s="61">
        <v>2437</v>
      </c>
      <c r="B3357" s="38" t="s">
        <v>19722</v>
      </c>
      <c r="C3357" s="61" t="s">
        <v>4023</v>
      </c>
      <c r="D3357" s="61" t="s">
        <v>2472</v>
      </c>
      <c r="E3357" s="61" t="s">
        <v>30048</v>
      </c>
      <c r="F3357" s="292"/>
    </row>
    <row r="3358" spans="1:6">
      <c r="A3358" s="61">
        <v>40921</v>
      </c>
      <c r="B3358" s="38" t="s">
        <v>19723</v>
      </c>
      <c r="C3358" s="61" t="s">
        <v>4034</v>
      </c>
      <c r="D3358" s="61" t="s">
        <v>2472</v>
      </c>
      <c r="E3358" s="61" t="s">
        <v>30049</v>
      </c>
      <c r="F3358" s="293"/>
    </row>
    <row r="3359" spans="1:6" ht="45">
      <c r="A3359" s="61">
        <v>40534</v>
      </c>
      <c r="B3359" s="38" t="s">
        <v>19724</v>
      </c>
      <c r="C3359" s="61" t="s">
        <v>4025</v>
      </c>
      <c r="D3359" s="61" t="s">
        <v>4027</v>
      </c>
      <c r="E3359" s="61" t="s">
        <v>30050</v>
      </c>
      <c r="F3359" s="292"/>
    </row>
    <row r="3360" spans="1:6" ht="60">
      <c r="A3360" s="61">
        <v>14252</v>
      </c>
      <c r="B3360" s="38" t="s">
        <v>19725</v>
      </c>
      <c r="C3360" s="61" t="s">
        <v>4025</v>
      </c>
      <c r="D3360" s="61" t="s">
        <v>2472</v>
      </c>
      <c r="E3360" s="61" t="s">
        <v>30051</v>
      </c>
      <c r="F3360" s="293"/>
    </row>
    <row r="3361" spans="1:6" ht="60">
      <c r="A3361" s="61">
        <v>730</v>
      </c>
      <c r="B3361" s="38" t="s">
        <v>19726</v>
      </c>
      <c r="C3361" s="61" t="s">
        <v>4025</v>
      </c>
      <c r="D3361" s="61" t="s">
        <v>2472</v>
      </c>
      <c r="E3361" s="61" t="s">
        <v>30052</v>
      </c>
      <c r="F3361" s="292"/>
    </row>
    <row r="3362" spans="1:6" ht="75">
      <c r="A3362" s="61">
        <v>723</v>
      </c>
      <c r="B3362" s="38" t="s">
        <v>19727</v>
      </c>
      <c r="C3362" s="61" t="s">
        <v>4025</v>
      </c>
      <c r="D3362" s="61" t="s">
        <v>2472</v>
      </c>
      <c r="E3362" s="61" t="s">
        <v>30053</v>
      </c>
      <c r="F3362" s="293"/>
    </row>
    <row r="3363" spans="1:6" ht="60">
      <c r="A3363" s="61">
        <v>36502</v>
      </c>
      <c r="B3363" s="38" t="s">
        <v>19728</v>
      </c>
      <c r="C3363" s="61" t="s">
        <v>4025</v>
      </c>
      <c r="D3363" s="61" t="s">
        <v>2472</v>
      </c>
      <c r="E3363" s="61" t="s">
        <v>30054</v>
      </c>
      <c r="F3363" s="292"/>
    </row>
    <row r="3364" spans="1:6" ht="60">
      <c r="A3364" s="61">
        <v>36503</v>
      </c>
      <c r="B3364" s="38" t="s">
        <v>19729</v>
      </c>
      <c r="C3364" s="61" t="s">
        <v>4025</v>
      </c>
      <c r="D3364" s="61" t="s">
        <v>2472</v>
      </c>
      <c r="E3364" s="61" t="s">
        <v>30055</v>
      </c>
      <c r="F3364" s="293"/>
    </row>
    <row r="3365" spans="1:6" ht="60">
      <c r="A3365" s="61">
        <v>4090</v>
      </c>
      <c r="B3365" s="38" t="s">
        <v>19730</v>
      </c>
      <c r="C3365" s="61" t="s">
        <v>4025</v>
      </c>
      <c r="D3365" s="61" t="s">
        <v>4024</v>
      </c>
      <c r="E3365" s="61" t="s">
        <v>30056</v>
      </c>
      <c r="F3365" s="292"/>
    </row>
    <row r="3366" spans="1:6" ht="60">
      <c r="A3366" s="61">
        <v>13227</v>
      </c>
      <c r="B3366" s="38" t="s">
        <v>19731</v>
      </c>
      <c r="C3366" s="61" t="s">
        <v>4025</v>
      </c>
      <c r="D3366" s="61" t="s">
        <v>2472</v>
      </c>
      <c r="E3366" s="61" t="s">
        <v>30057</v>
      </c>
      <c r="F3366" s="293"/>
    </row>
    <row r="3367" spans="1:6" ht="60">
      <c r="A3367" s="61">
        <v>10597</v>
      </c>
      <c r="B3367" s="38" t="s">
        <v>19732</v>
      </c>
      <c r="C3367" s="61" t="s">
        <v>4025</v>
      </c>
      <c r="D3367" s="61" t="s">
        <v>2472</v>
      </c>
      <c r="E3367" s="61" t="s">
        <v>30058</v>
      </c>
      <c r="F3367" s="292"/>
    </row>
    <row r="3368" spans="1:6" ht="30">
      <c r="A3368" s="61">
        <v>39628</v>
      </c>
      <c r="B3368" s="38" t="s">
        <v>19733</v>
      </c>
      <c r="C3368" s="61" t="s">
        <v>4025</v>
      </c>
      <c r="D3368" s="61" t="s">
        <v>2472</v>
      </c>
      <c r="E3368" s="61" t="s">
        <v>30059</v>
      </c>
      <c r="F3368" s="293"/>
    </row>
    <row r="3369" spans="1:6" ht="30">
      <c r="A3369" s="61">
        <v>39404</v>
      </c>
      <c r="B3369" s="38" t="s">
        <v>19734</v>
      </c>
      <c r="C3369" s="61" t="s">
        <v>4025</v>
      </c>
      <c r="D3369" s="61" t="s">
        <v>2472</v>
      </c>
      <c r="E3369" s="61" t="s">
        <v>30060</v>
      </c>
      <c r="F3369" s="292"/>
    </row>
    <row r="3370" spans="1:6" ht="30">
      <c r="A3370" s="61">
        <v>39402</v>
      </c>
      <c r="B3370" s="38" t="s">
        <v>19735</v>
      </c>
      <c r="C3370" s="61" t="s">
        <v>4025</v>
      </c>
      <c r="D3370" s="61" t="s">
        <v>2472</v>
      </c>
      <c r="E3370" s="61" t="s">
        <v>30061</v>
      </c>
      <c r="F3370" s="293"/>
    </row>
    <row r="3371" spans="1:6" ht="30">
      <c r="A3371" s="61">
        <v>39403</v>
      </c>
      <c r="B3371" s="38" t="s">
        <v>19736</v>
      </c>
      <c r="C3371" s="61" t="s">
        <v>4025</v>
      </c>
      <c r="D3371" s="61" t="s">
        <v>2472</v>
      </c>
      <c r="E3371" s="61" t="s">
        <v>30062</v>
      </c>
      <c r="F3371" s="292"/>
    </row>
    <row r="3372" spans="1:6">
      <c r="A3372" s="61">
        <v>4093</v>
      </c>
      <c r="B3372" s="38" t="s">
        <v>19737</v>
      </c>
      <c r="C3372" s="61" t="s">
        <v>4023</v>
      </c>
      <c r="D3372" s="61" t="s">
        <v>2472</v>
      </c>
      <c r="E3372" s="61" t="s">
        <v>9049</v>
      </c>
      <c r="F3372" s="293"/>
    </row>
    <row r="3373" spans="1:6">
      <c r="A3373" s="61">
        <v>10512</v>
      </c>
      <c r="B3373" s="38" t="s">
        <v>19739</v>
      </c>
      <c r="C3373" s="61" t="s">
        <v>4034</v>
      </c>
      <c r="D3373" s="61" t="s">
        <v>2472</v>
      </c>
      <c r="E3373" s="61" t="s">
        <v>30063</v>
      </c>
      <c r="F3373" s="292"/>
    </row>
    <row r="3374" spans="1:6">
      <c r="A3374" s="61">
        <v>20020</v>
      </c>
      <c r="B3374" s="38" t="s">
        <v>19740</v>
      </c>
      <c r="C3374" s="61" t="s">
        <v>4023</v>
      </c>
      <c r="D3374" s="61" t="s">
        <v>2472</v>
      </c>
      <c r="E3374" s="61" t="s">
        <v>13996</v>
      </c>
      <c r="F3374" s="293"/>
    </row>
    <row r="3375" spans="1:6" ht="30">
      <c r="A3375" s="61">
        <v>41038</v>
      </c>
      <c r="B3375" s="38" t="s">
        <v>19741</v>
      </c>
      <c r="C3375" s="61" t="s">
        <v>4034</v>
      </c>
      <c r="D3375" s="61" t="s">
        <v>2472</v>
      </c>
      <c r="E3375" s="61" t="s">
        <v>30064</v>
      </c>
      <c r="F3375" s="292"/>
    </row>
    <row r="3376" spans="1:6">
      <c r="A3376" s="61">
        <v>4094</v>
      </c>
      <c r="B3376" s="38" t="s">
        <v>19742</v>
      </c>
      <c r="C3376" s="61" t="s">
        <v>4023</v>
      </c>
      <c r="D3376" s="61" t="s">
        <v>2472</v>
      </c>
      <c r="E3376" s="61" t="s">
        <v>30065</v>
      </c>
      <c r="F3376" s="293"/>
    </row>
    <row r="3377" spans="1:6" ht="30">
      <c r="A3377" s="61">
        <v>40988</v>
      </c>
      <c r="B3377" s="38" t="s">
        <v>19743</v>
      </c>
      <c r="C3377" s="61" t="s">
        <v>4034</v>
      </c>
      <c r="D3377" s="61" t="s">
        <v>2472</v>
      </c>
      <c r="E3377" s="61" t="s">
        <v>30066</v>
      </c>
      <c r="F3377" s="292"/>
    </row>
    <row r="3378" spans="1:6">
      <c r="A3378" s="61">
        <v>4095</v>
      </c>
      <c r="B3378" s="38" t="s">
        <v>19744</v>
      </c>
      <c r="C3378" s="61" t="s">
        <v>4023</v>
      </c>
      <c r="D3378" s="61" t="s">
        <v>2472</v>
      </c>
      <c r="E3378" s="61" t="s">
        <v>24409</v>
      </c>
      <c r="F3378" s="293"/>
    </row>
    <row r="3379" spans="1:6" ht="30">
      <c r="A3379" s="61">
        <v>40990</v>
      </c>
      <c r="B3379" s="38" t="s">
        <v>19745</v>
      </c>
      <c r="C3379" s="61" t="s">
        <v>4034</v>
      </c>
      <c r="D3379" s="61" t="s">
        <v>2472</v>
      </c>
      <c r="E3379" s="61" t="s">
        <v>30067</v>
      </c>
      <c r="F3379" s="292"/>
    </row>
    <row r="3380" spans="1:6">
      <c r="A3380" s="61">
        <v>4097</v>
      </c>
      <c r="B3380" s="38" t="s">
        <v>19746</v>
      </c>
      <c r="C3380" s="61" t="s">
        <v>4023</v>
      </c>
      <c r="D3380" s="61" t="s">
        <v>2472</v>
      </c>
      <c r="E3380" s="61" t="s">
        <v>24294</v>
      </c>
      <c r="F3380" s="293"/>
    </row>
    <row r="3381" spans="1:6" ht="30">
      <c r="A3381" s="61">
        <v>40994</v>
      </c>
      <c r="B3381" s="38" t="s">
        <v>19747</v>
      </c>
      <c r="C3381" s="61" t="s">
        <v>4034</v>
      </c>
      <c r="D3381" s="61" t="s">
        <v>2472</v>
      </c>
      <c r="E3381" s="61" t="s">
        <v>30068</v>
      </c>
      <c r="F3381" s="292"/>
    </row>
    <row r="3382" spans="1:6" ht="30">
      <c r="A3382" s="61">
        <v>4096</v>
      </c>
      <c r="B3382" s="38" t="s">
        <v>19748</v>
      </c>
      <c r="C3382" s="61" t="s">
        <v>4023</v>
      </c>
      <c r="D3382" s="61" t="s">
        <v>2472</v>
      </c>
      <c r="E3382" s="61" t="s">
        <v>13191</v>
      </c>
      <c r="F3382" s="293"/>
    </row>
    <row r="3383" spans="1:6" ht="30">
      <c r="A3383" s="61">
        <v>40992</v>
      </c>
      <c r="B3383" s="38" t="s">
        <v>19749</v>
      </c>
      <c r="C3383" s="61" t="s">
        <v>4034</v>
      </c>
      <c r="D3383" s="61" t="s">
        <v>2472</v>
      </c>
      <c r="E3383" s="61" t="s">
        <v>30069</v>
      </c>
      <c r="F3383" s="292"/>
    </row>
    <row r="3384" spans="1:6" ht="30">
      <c r="A3384" s="61">
        <v>13955</v>
      </c>
      <c r="B3384" s="38" t="s">
        <v>19750</v>
      </c>
      <c r="C3384" s="61" t="s">
        <v>4025</v>
      </c>
      <c r="D3384" s="61" t="s">
        <v>2472</v>
      </c>
      <c r="E3384" s="61" t="s">
        <v>30070</v>
      </c>
      <c r="F3384" s="293"/>
    </row>
    <row r="3385" spans="1:6" ht="45">
      <c r="A3385" s="61">
        <v>4114</v>
      </c>
      <c r="B3385" s="38" t="s">
        <v>19751</v>
      </c>
      <c r="C3385" s="61" t="s">
        <v>4025</v>
      </c>
      <c r="D3385" s="61" t="s">
        <v>2472</v>
      </c>
      <c r="E3385" s="61" t="s">
        <v>30071</v>
      </c>
      <c r="F3385" s="292"/>
    </row>
    <row r="3386" spans="1:6" ht="30">
      <c r="A3386" s="61">
        <v>36797</v>
      </c>
      <c r="B3386" s="38" t="s">
        <v>19752</v>
      </c>
      <c r="C3386" s="61" t="s">
        <v>4025</v>
      </c>
      <c r="D3386" s="61" t="s">
        <v>2472</v>
      </c>
      <c r="E3386" s="61" t="s">
        <v>25089</v>
      </c>
      <c r="F3386" s="293"/>
    </row>
    <row r="3387" spans="1:6" ht="30">
      <c r="A3387" s="61">
        <v>4107</v>
      </c>
      <c r="B3387" s="38" t="s">
        <v>19753</v>
      </c>
      <c r="C3387" s="61" t="s">
        <v>4025</v>
      </c>
      <c r="D3387" s="61" t="s">
        <v>2472</v>
      </c>
      <c r="E3387" s="61" t="s">
        <v>27883</v>
      </c>
      <c r="F3387" s="292"/>
    </row>
    <row r="3388" spans="1:6" ht="30">
      <c r="A3388" s="61">
        <v>36799</v>
      </c>
      <c r="B3388" s="38" t="s">
        <v>19754</v>
      </c>
      <c r="C3388" s="61" t="s">
        <v>4025</v>
      </c>
      <c r="D3388" s="61" t="s">
        <v>2472</v>
      </c>
      <c r="E3388" s="61" t="s">
        <v>28888</v>
      </c>
      <c r="F3388" s="293"/>
    </row>
    <row r="3389" spans="1:6" ht="30">
      <c r="A3389" s="61">
        <v>4108</v>
      </c>
      <c r="B3389" s="38" t="s">
        <v>19755</v>
      </c>
      <c r="C3389" s="61" t="s">
        <v>4025</v>
      </c>
      <c r="D3389" s="61" t="s">
        <v>2472</v>
      </c>
      <c r="E3389" s="61" t="s">
        <v>30072</v>
      </c>
      <c r="F3389" s="292"/>
    </row>
    <row r="3390" spans="1:6" ht="30">
      <c r="A3390" s="61">
        <v>4102</v>
      </c>
      <c r="B3390" s="38" t="s">
        <v>19756</v>
      </c>
      <c r="C3390" s="61" t="s">
        <v>4025</v>
      </c>
      <c r="D3390" s="61" t="s">
        <v>4024</v>
      </c>
      <c r="E3390" s="61" t="s">
        <v>24744</v>
      </c>
      <c r="F3390" s="293"/>
    </row>
    <row r="3391" spans="1:6" ht="60">
      <c r="A3391" s="61">
        <v>10826</v>
      </c>
      <c r="B3391" s="38" t="s">
        <v>19757</v>
      </c>
      <c r="C3391" s="61" t="s">
        <v>4025</v>
      </c>
      <c r="D3391" s="61" t="s">
        <v>2472</v>
      </c>
      <c r="E3391" s="61" t="s">
        <v>30073</v>
      </c>
      <c r="F3391" s="292"/>
    </row>
    <row r="3392" spans="1:6" ht="45">
      <c r="A3392" s="61">
        <v>365</v>
      </c>
      <c r="B3392" s="38" t="s">
        <v>19758</v>
      </c>
      <c r="C3392" s="61" t="s">
        <v>4025</v>
      </c>
      <c r="D3392" s="61" t="s">
        <v>2472</v>
      </c>
      <c r="E3392" s="61" t="s">
        <v>30074</v>
      </c>
      <c r="F3392" s="293"/>
    </row>
    <row r="3393" spans="1:6">
      <c r="A3393" s="61">
        <v>38639</v>
      </c>
      <c r="B3393" s="38" t="s">
        <v>19759</v>
      </c>
      <c r="C3393" s="61" t="s">
        <v>4025</v>
      </c>
      <c r="D3393" s="61" t="s">
        <v>2472</v>
      </c>
      <c r="E3393" s="61" t="s">
        <v>25584</v>
      </c>
      <c r="F3393" s="292"/>
    </row>
    <row r="3394" spans="1:6" ht="30">
      <c r="A3394" s="61">
        <v>38640</v>
      </c>
      <c r="B3394" s="38" t="s">
        <v>19761</v>
      </c>
      <c r="C3394" s="61" t="s">
        <v>4025</v>
      </c>
      <c r="D3394" s="61" t="s">
        <v>2472</v>
      </c>
      <c r="E3394" s="61" t="s">
        <v>13665</v>
      </c>
      <c r="F3394" s="293"/>
    </row>
    <row r="3395" spans="1:6" ht="60">
      <c r="A3395" s="61">
        <v>358</v>
      </c>
      <c r="B3395" s="38" t="s">
        <v>19762</v>
      </c>
      <c r="C3395" s="61" t="s">
        <v>4025</v>
      </c>
      <c r="D3395" s="61" t="s">
        <v>2472</v>
      </c>
      <c r="E3395" s="61" t="s">
        <v>25003</v>
      </c>
      <c r="F3395" s="292"/>
    </row>
    <row r="3396" spans="1:6" ht="60">
      <c r="A3396" s="61">
        <v>359</v>
      </c>
      <c r="B3396" s="38" t="s">
        <v>19763</v>
      </c>
      <c r="C3396" s="61" t="s">
        <v>4025</v>
      </c>
      <c r="D3396" s="61" t="s">
        <v>2472</v>
      </c>
      <c r="E3396" s="61" t="s">
        <v>24275</v>
      </c>
      <c r="F3396" s="293"/>
    </row>
    <row r="3397" spans="1:6">
      <c r="A3397" s="61">
        <v>38641</v>
      </c>
      <c r="B3397" s="38" t="s">
        <v>19764</v>
      </c>
      <c r="C3397" s="61" t="s">
        <v>4025</v>
      </c>
      <c r="D3397" s="61" t="s">
        <v>2472</v>
      </c>
      <c r="E3397" s="61" t="s">
        <v>28047</v>
      </c>
      <c r="F3397" s="292"/>
    </row>
    <row r="3398" spans="1:6" ht="60">
      <c r="A3398" s="61">
        <v>360</v>
      </c>
      <c r="B3398" s="38" t="s">
        <v>19765</v>
      </c>
      <c r="C3398" s="61" t="s">
        <v>4025</v>
      </c>
      <c r="D3398" s="61" t="s">
        <v>4024</v>
      </c>
      <c r="E3398" s="61" t="s">
        <v>8362</v>
      </c>
      <c r="F3398" s="293"/>
    </row>
    <row r="3399" spans="1:6" ht="45">
      <c r="A3399" s="61">
        <v>4127</v>
      </c>
      <c r="B3399" s="38" t="s">
        <v>19766</v>
      </c>
      <c r="C3399" s="61" t="s">
        <v>4025</v>
      </c>
      <c r="D3399" s="61" t="s">
        <v>4027</v>
      </c>
      <c r="E3399" s="61" t="s">
        <v>30075</v>
      </c>
      <c r="F3399" s="292"/>
    </row>
    <row r="3400" spans="1:6" ht="45">
      <c r="A3400" s="61">
        <v>4154</v>
      </c>
      <c r="B3400" s="38" t="s">
        <v>19767</v>
      </c>
      <c r="C3400" s="61" t="s">
        <v>4025</v>
      </c>
      <c r="D3400" s="61" t="s">
        <v>4027</v>
      </c>
      <c r="E3400" s="61" t="s">
        <v>30076</v>
      </c>
      <c r="F3400" s="293"/>
    </row>
    <row r="3401" spans="1:6" ht="45">
      <c r="A3401" s="61">
        <v>4168</v>
      </c>
      <c r="B3401" s="38" t="s">
        <v>19769</v>
      </c>
      <c r="C3401" s="61" t="s">
        <v>4025</v>
      </c>
      <c r="D3401" s="61" t="s">
        <v>4027</v>
      </c>
      <c r="E3401" s="61" t="s">
        <v>30077</v>
      </c>
      <c r="F3401" s="292"/>
    </row>
    <row r="3402" spans="1:6" ht="45">
      <c r="A3402" s="61">
        <v>4161</v>
      </c>
      <c r="B3402" s="38" t="s">
        <v>19770</v>
      </c>
      <c r="C3402" s="61" t="s">
        <v>4025</v>
      </c>
      <c r="D3402" s="61" t="s">
        <v>4027</v>
      </c>
      <c r="E3402" s="61" t="s">
        <v>30078</v>
      </c>
      <c r="F3402" s="293"/>
    </row>
    <row r="3403" spans="1:6" ht="75">
      <c r="A3403" s="61">
        <v>42430</v>
      </c>
      <c r="B3403" s="38" t="s">
        <v>22735</v>
      </c>
      <c r="C3403" s="61" t="s">
        <v>4025</v>
      </c>
      <c r="D3403" s="61" t="s">
        <v>4027</v>
      </c>
      <c r="E3403" s="61" t="s">
        <v>23942</v>
      </c>
      <c r="F3403" s="292"/>
    </row>
    <row r="3404" spans="1:6" ht="30">
      <c r="A3404" s="61">
        <v>4214</v>
      </c>
      <c r="B3404" s="38" t="s">
        <v>19771</v>
      </c>
      <c r="C3404" s="61" t="s">
        <v>4025</v>
      </c>
      <c r="D3404" s="61" t="s">
        <v>2472</v>
      </c>
      <c r="E3404" s="61" t="s">
        <v>9799</v>
      </c>
      <c r="F3404" s="293"/>
    </row>
    <row r="3405" spans="1:6" ht="30">
      <c r="A3405" s="61">
        <v>4215</v>
      </c>
      <c r="B3405" s="38" t="s">
        <v>19772</v>
      </c>
      <c r="C3405" s="61" t="s">
        <v>4025</v>
      </c>
      <c r="D3405" s="61" t="s">
        <v>2472</v>
      </c>
      <c r="E3405" s="61" t="s">
        <v>10092</v>
      </c>
      <c r="F3405" s="292"/>
    </row>
    <row r="3406" spans="1:6" ht="30">
      <c r="A3406" s="61">
        <v>4210</v>
      </c>
      <c r="B3406" s="38" t="s">
        <v>19773</v>
      </c>
      <c r="C3406" s="61" t="s">
        <v>4025</v>
      </c>
      <c r="D3406" s="61" t="s">
        <v>2472</v>
      </c>
      <c r="E3406" s="61" t="s">
        <v>8043</v>
      </c>
      <c r="F3406" s="293"/>
    </row>
    <row r="3407" spans="1:6" ht="30">
      <c r="A3407" s="61">
        <v>4212</v>
      </c>
      <c r="B3407" s="38" t="s">
        <v>19774</v>
      </c>
      <c r="C3407" s="61" t="s">
        <v>4025</v>
      </c>
      <c r="D3407" s="61" t="s">
        <v>2472</v>
      </c>
      <c r="E3407" s="61" t="s">
        <v>13889</v>
      </c>
      <c r="F3407" s="292"/>
    </row>
    <row r="3408" spans="1:6" ht="30">
      <c r="A3408" s="61">
        <v>4213</v>
      </c>
      <c r="B3408" s="38" t="s">
        <v>19775</v>
      </c>
      <c r="C3408" s="61" t="s">
        <v>4025</v>
      </c>
      <c r="D3408" s="61" t="s">
        <v>2472</v>
      </c>
      <c r="E3408" s="61" t="s">
        <v>11684</v>
      </c>
      <c r="F3408" s="293"/>
    </row>
    <row r="3409" spans="1:6" ht="30">
      <c r="A3409" s="61">
        <v>4211</v>
      </c>
      <c r="B3409" s="38" t="s">
        <v>19776</v>
      </c>
      <c r="C3409" s="61" t="s">
        <v>4025</v>
      </c>
      <c r="D3409" s="61" t="s">
        <v>2472</v>
      </c>
      <c r="E3409" s="61" t="s">
        <v>23717</v>
      </c>
      <c r="F3409" s="292"/>
    </row>
    <row r="3410" spans="1:6" ht="30">
      <c r="A3410" s="61">
        <v>4209</v>
      </c>
      <c r="B3410" s="38" t="s">
        <v>19777</v>
      </c>
      <c r="C3410" s="61" t="s">
        <v>4025</v>
      </c>
      <c r="D3410" s="61" t="s">
        <v>2472</v>
      </c>
      <c r="E3410" s="61" t="s">
        <v>25738</v>
      </c>
      <c r="F3410" s="293"/>
    </row>
    <row r="3411" spans="1:6" ht="30">
      <c r="A3411" s="61">
        <v>4180</v>
      </c>
      <c r="B3411" s="38" t="s">
        <v>19778</v>
      </c>
      <c r="C3411" s="61" t="s">
        <v>4025</v>
      </c>
      <c r="D3411" s="61" t="s">
        <v>2472</v>
      </c>
      <c r="E3411" s="61" t="s">
        <v>22386</v>
      </c>
      <c r="F3411" s="292"/>
    </row>
    <row r="3412" spans="1:6" ht="30">
      <c r="A3412" s="61">
        <v>4177</v>
      </c>
      <c r="B3412" s="38" t="s">
        <v>19779</v>
      </c>
      <c r="C3412" s="61" t="s">
        <v>4025</v>
      </c>
      <c r="D3412" s="61" t="s">
        <v>2472</v>
      </c>
      <c r="E3412" s="61" t="s">
        <v>26638</v>
      </c>
      <c r="F3412" s="293"/>
    </row>
    <row r="3413" spans="1:6" ht="30">
      <c r="A3413" s="61">
        <v>4179</v>
      </c>
      <c r="B3413" s="38" t="s">
        <v>19780</v>
      </c>
      <c r="C3413" s="61" t="s">
        <v>4025</v>
      </c>
      <c r="D3413" s="61" t="s">
        <v>2472</v>
      </c>
      <c r="E3413" s="61" t="s">
        <v>29961</v>
      </c>
      <c r="F3413" s="292"/>
    </row>
    <row r="3414" spans="1:6" ht="30">
      <c r="A3414" s="61">
        <v>4208</v>
      </c>
      <c r="B3414" s="38" t="s">
        <v>19781</v>
      </c>
      <c r="C3414" s="61" t="s">
        <v>4025</v>
      </c>
      <c r="D3414" s="61" t="s">
        <v>2472</v>
      </c>
      <c r="E3414" s="61" t="s">
        <v>30079</v>
      </c>
      <c r="F3414" s="293"/>
    </row>
    <row r="3415" spans="1:6" ht="30">
      <c r="A3415" s="61">
        <v>4181</v>
      </c>
      <c r="B3415" s="38" t="s">
        <v>19782</v>
      </c>
      <c r="C3415" s="61" t="s">
        <v>4025</v>
      </c>
      <c r="D3415" s="61" t="s">
        <v>2472</v>
      </c>
      <c r="E3415" s="61" t="s">
        <v>30080</v>
      </c>
      <c r="F3415" s="292"/>
    </row>
    <row r="3416" spans="1:6" ht="30">
      <c r="A3416" s="61">
        <v>4178</v>
      </c>
      <c r="B3416" s="38" t="s">
        <v>19783</v>
      </c>
      <c r="C3416" s="61" t="s">
        <v>4025</v>
      </c>
      <c r="D3416" s="61" t="s">
        <v>2472</v>
      </c>
      <c r="E3416" s="61" t="s">
        <v>22745</v>
      </c>
      <c r="F3416" s="293"/>
    </row>
    <row r="3417" spans="1:6" ht="30">
      <c r="A3417" s="61">
        <v>4182</v>
      </c>
      <c r="B3417" s="38" t="s">
        <v>19784</v>
      </c>
      <c r="C3417" s="61" t="s">
        <v>4025</v>
      </c>
      <c r="D3417" s="61" t="s">
        <v>2472</v>
      </c>
      <c r="E3417" s="61" t="s">
        <v>30081</v>
      </c>
      <c r="F3417" s="292"/>
    </row>
    <row r="3418" spans="1:6" ht="30">
      <c r="A3418" s="61">
        <v>4183</v>
      </c>
      <c r="B3418" s="38" t="s">
        <v>19785</v>
      </c>
      <c r="C3418" s="61" t="s">
        <v>4025</v>
      </c>
      <c r="D3418" s="61" t="s">
        <v>2472</v>
      </c>
      <c r="E3418" s="61" t="s">
        <v>30082</v>
      </c>
      <c r="F3418" s="293"/>
    </row>
    <row r="3419" spans="1:6" ht="30">
      <c r="A3419" s="61">
        <v>4184</v>
      </c>
      <c r="B3419" s="38" t="s">
        <v>19786</v>
      </c>
      <c r="C3419" s="61" t="s">
        <v>4025</v>
      </c>
      <c r="D3419" s="61" t="s">
        <v>2472</v>
      </c>
      <c r="E3419" s="61" t="s">
        <v>30083</v>
      </c>
      <c r="F3419" s="292"/>
    </row>
    <row r="3420" spans="1:6" ht="30">
      <c r="A3420" s="61">
        <v>4185</v>
      </c>
      <c r="B3420" s="38" t="s">
        <v>19787</v>
      </c>
      <c r="C3420" s="61" t="s">
        <v>4025</v>
      </c>
      <c r="D3420" s="61" t="s">
        <v>2472</v>
      </c>
      <c r="E3420" s="61" t="s">
        <v>30084</v>
      </c>
      <c r="F3420" s="293"/>
    </row>
    <row r="3421" spans="1:6" ht="30">
      <c r="A3421" s="61">
        <v>4205</v>
      </c>
      <c r="B3421" s="38" t="s">
        <v>19788</v>
      </c>
      <c r="C3421" s="61" t="s">
        <v>4025</v>
      </c>
      <c r="D3421" s="61" t="s">
        <v>2472</v>
      </c>
      <c r="E3421" s="61" t="s">
        <v>24855</v>
      </c>
      <c r="F3421" s="292"/>
    </row>
    <row r="3422" spans="1:6" ht="30">
      <c r="A3422" s="61">
        <v>4192</v>
      </c>
      <c r="B3422" s="38" t="s">
        <v>19789</v>
      </c>
      <c r="C3422" s="61" t="s">
        <v>4025</v>
      </c>
      <c r="D3422" s="61" t="s">
        <v>2472</v>
      </c>
      <c r="E3422" s="61" t="s">
        <v>24855</v>
      </c>
      <c r="F3422" s="293"/>
    </row>
    <row r="3423" spans="1:6" ht="30">
      <c r="A3423" s="61">
        <v>4191</v>
      </c>
      <c r="B3423" s="38" t="s">
        <v>19790</v>
      </c>
      <c r="C3423" s="61" t="s">
        <v>4025</v>
      </c>
      <c r="D3423" s="61" t="s">
        <v>2472</v>
      </c>
      <c r="E3423" s="61" t="s">
        <v>24855</v>
      </c>
      <c r="F3423" s="292"/>
    </row>
    <row r="3424" spans="1:6" ht="30">
      <c r="A3424" s="61">
        <v>4207</v>
      </c>
      <c r="B3424" s="38" t="s">
        <v>19791</v>
      </c>
      <c r="C3424" s="61" t="s">
        <v>4025</v>
      </c>
      <c r="D3424" s="61" t="s">
        <v>2472</v>
      </c>
      <c r="E3424" s="61" t="s">
        <v>22646</v>
      </c>
      <c r="F3424" s="293"/>
    </row>
    <row r="3425" spans="1:6" ht="30">
      <c r="A3425" s="61">
        <v>4206</v>
      </c>
      <c r="B3425" s="38" t="s">
        <v>19792</v>
      </c>
      <c r="C3425" s="61" t="s">
        <v>4025</v>
      </c>
      <c r="D3425" s="61" t="s">
        <v>2472</v>
      </c>
      <c r="E3425" s="61" t="s">
        <v>22503</v>
      </c>
      <c r="F3425" s="292"/>
    </row>
    <row r="3426" spans="1:6" ht="30">
      <c r="A3426" s="61">
        <v>4190</v>
      </c>
      <c r="B3426" s="38" t="s">
        <v>19793</v>
      </c>
      <c r="C3426" s="61" t="s">
        <v>4025</v>
      </c>
      <c r="D3426" s="61" t="s">
        <v>2472</v>
      </c>
      <c r="E3426" s="61" t="s">
        <v>22503</v>
      </c>
      <c r="F3426" s="293"/>
    </row>
    <row r="3427" spans="1:6" ht="30">
      <c r="A3427" s="61">
        <v>4186</v>
      </c>
      <c r="B3427" s="38" t="s">
        <v>19794</v>
      </c>
      <c r="C3427" s="61" t="s">
        <v>4025</v>
      </c>
      <c r="D3427" s="61" t="s">
        <v>2472</v>
      </c>
      <c r="E3427" s="61" t="s">
        <v>9872</v>
      </c>
      <c r="F3427" s="292"/>
    </row>
    <row r="3428" spans="1:6" ht="30">
      <c r="A3428" s="61">
        <v>4188</v>
      </c>
      <c r="B3428" s="38" t="s">
        <v>19795</v>
      </c>
      <c r="C3428" s="61" t="s">
        <v>4025</v>
      </c>
      <c r="D3428" s="61" t="s">
        <v>2472</v>
      </c>
      <c r="E3428" s="61" t="s">
        <v>13827</v>
      </c>
      <c r="F3428" s="293"/>
    </row>
    <row r="3429" spans="1:6" ht="30">
      <c r="A3429" s="61">
        <v>4189</v>
      </c>
      <c r="B3429" s="38" t="s">
        <v>19796</v>
      </c>
      <c r="C3429" s="61" t="s">
        <v>4025</v>
      </c>
      <c r="D3429" s="61" t="s">
        <v>2472</v>
      </c>
      <c r="E3429" s="61" t="s">
        <v>13827</v>
      </c>
      <c r="F3429" s="292"/>
    </row>
    <row r="3430" spans="1:6" ht="30">
      <c r="A3430" s="61">
        <v>4197</v>
      </c>
      <c r="B3430" s="38" t="s">
        <v>19797</v>
      </c>
      <c r="C3430" s="61" t="s">
        <v>4025</v>
      </c>
      <c r="D3430" s="61" t="s">
        <v>2472</v>
      </c>
      <c r="E3430" s="61" t="s">
        <v>30085</v>
      </c>
      <c r="F3430" s="293"/>
    </row>
    <row r="3431" spans="1:6" ht="30">
      <c r="A3431" s="61">
        <v>4194</v>
      </c>
      <c r="B3431" s="38" t="s">
        <v>19798</v>
      </c>
      <c r="C3431" s="61" t="s">
        <v>4025</v>
      </c>
      <c r="D3431" s="61" t="s">
        <v>2472</v>
      </c>
      <c r="E3431" s="61" t="s">
        <v>24585</v>
      </c>
      <c r="F3431" s="292"/>
    </row>
    <row r="3432" spans="1:6" ht="30">
      <c r="A3432" s="61">
        <v>4193</v>
      </c>
      <c r="B3432" s="38" t="s">
        <v>19799</v>
      </c>
      <c r="C3432" s="61" t="s">
        <v>4025</v>
      </c>
      <c r="D3432" s="61" t="s">
        <v>2472</v>
      </c>
      <c r="E3432" s="61" t="s">
        <v>24585</v>
      </c>
      <c r="F3432" s="293"/>
    </row>
    <row r="3433" spans="1:6" ht="30">
      <c r="A3433" s="61">
        <v>4204</v>
      </c>
      <c r="B3433" s="38" t="s">
        <v>19800</v>
      </c>
      <c r="C3433" s="61" t="s">
        <v>4025</v>
      </c>
      <c r="D3433" s="61" t="s">
        <v>2472</v>
      </c>
      <c r="E3433" s="61" t="s">
        <v>24585</v>
      </c>
      <c r="F3433" s="292"/>
    </row>
    <row r="3434" spans="1:6" ht="30">
      <c r="A3434" s="61">
        <v>4187</v>
      </c>
      <c r="B3434" s="38" t="s">
        <v>19801</v>
      </c>
      <c r="C3434" s="61" t="s">
        <v>4025</v>
      </c>
      <c r="D3434" s="61" t="s">
        <v>2472</v>
      </c>
      <c r="E3434" s="61" t="s">
        <v>14505</v>
      </c>
      <c r="F3434" s="293"/>
    </row>
    <row r="3435" spans="1:6" ht="30">
      <c r="A3435" s="61">
        <v>4202</v>
      </c>
      <c r="B3435" s="38" t="s">
        <v>19802</v>
      </c>
      <c r="C3435" s="61" t="s">
        <v>4025</v>
      </c>
      <c r="D3435" s="61" t="s">
        <v>2472</v>
      </c>
      <c r="E3435" s="61" t="s">
        <v>30086</v>
      </c>
      <c r="F3435" s="292"/>
    </row>
    <row r="3436" spans="1:6" ht="30">
      <c r="A3436" s="61">
        <v>4203</v>
      </c>
      <c r="B3436" s="38" t="s">
        <v>19803</v>
      </c>
      <c r="C3436" s="61" t="s">
        <v>4025</v>
      </c>
      <c r="D3436" s="61" t="s">
        <v>2472</v>
      </c>
      <c r="E3436" s="61" t="s">
        <v>30087</v>
      </c>
      <c r="F3436" s="293"/>
    </row>
    <row r="3437" spans="1:6" ht="30">
      <c r="A3437" s="61">
        <v>40368</v>
      </c>
      <c r="B3437" s="38" t="s">
        <v>19804</v>
      </c>
      <c r="C3437" s="61" t="s">
        <v>4025</v>
      </c>
      <c r="D3437" s="61" t="s">
        <v>2472</v>
      </c>
      <c r="E3437" s="61" t="s">
        <v>30088</v>
      </c>
      <c r="F3437" s="292"/>
    </row>
    <row r="3438" spans="1:6" ht="30">
      <c r="A3438" s="61">
        <v>40365</v>
      </c>
      <c r="B3438" s="38" t="s">
        <v>19805</v>
      </c>
      <c r="C3438" s="61" t="s">
        <v>4025</v>
      </c>
      <c r="D3438" s="61" t="s">
        <v>2472</v>
      </c>
      <c r="E3438" s="61" t="s">
        <v>22125</v>
      </c>
      <c r="F3438" s="293"/>
    </row>
    <row r="3439" spans="1:6" ht="30">
      <c r="A3439" s="61">
        <v>40356</v>
      </c>
      <c r="B3439" s="38" t="s">
        <v>19806</v>
      </c>
      <c r="C3439" s="61" t="s">
        <v>4025</v>
      </c>
      <c r="D3439" s="61" t="s">
        <v>2472</v>
      </c>
      <c r="E3439" s="61" t="s">
        <v>24868</v>
      </c>
      <c r="F3439" s="292"/>
    </row>
    <row r="3440" spans="1:6" ht="30">
      <c r="A3440" s="61">
        <v>40362</v>
      </c>
      <c r="B3440" s="38" t="s">
        <v>19807</v>
      </c>
      <c r="C3440" s="61" t="s">
        <v>4025</v>
      </c>
      <c r="D3440" s="61" t="s">
        <v>2472</v>
      </c>
      <c r="E3440" s="61" t="s">
        <v>23357</v>
      </c>
      <c r="F3440" s="293"/>
    </row>
    <row r="3441" spans="1:6" ht="30">
      <c r="A3441" s="61">
        <v>40374</v>
      </c>
      <c r="B3441" s="38" t="s">
        <v>19808</v>
      </c>
      <c r="C3441" s="61" t="s">
        <v>4025</v>
      </c>
      <c r="D3441" s="61" t="s">
        <v>2472</v>
      </c>
      <c r="E3441" s="61" t="s">
        <v>30089</v>
      </c>
      <c r="F3441" s="292"/>
    </row>
    <row r="3442" spans="1:6" ht="30">
      <c r="A3442" s="61">
        <v>40371</v>
      </c>
      <c r="B3442" s="38" t="s">
        <v>19809</v>
      </c>
      <c r="C3442" s="61" t="s">
        <v>4025</v>
      </c>
      <c r="D3442" s="61" t="s">
        <v>2472</v>
      </c>
      <c r="E3442" s="61" t="s">
        <v>26868</v>
      </c>
      <c r="F3442" s="293"/>
    </row>
    <row r="3443" spans="1:6" ht="30">
      <c r="A3443" s="61">
        <v>40359</v>
      </c>
      <c r="B3443" s="38" t="s">
        <v>19810</v>
      </c>
      <c r="C3443" s="61" t="s">
        <v>4025</v>
      </c>
      <c r="D3443" s="61" t="s">
        <v>2472</v>
      </c>
      <c r="E3443" s="61" t="s">
        <v>23494</v>
      </c>
      <c r="F3443" s="292"/>
    </row>
    <row r="3444" spans="1:6">
      <c r="A3444" s="61">
        <v>7595</v>
      </c>
      <c r="B3444" s="38" t="s">
        <v>207</v>
      </c>
      <c r="C3444" s="61" t="s">
        <v>4023</v>
      </c>
      <c r="D3444" s="61" t="s">
        <v>2472</v>
      </c>
      <c r="E3444" s="61" t="s">
        <v>30090</v>
      </c>
      <c r="F3444" s="293"/>
    </row>
    <row r="3445" spans="1:6">
      <c r="A3445" s="61">
        <v>41094</v>
      </c>
      <c r="B3445" s="38" t="s">
        <v>19811</v>
      </c>
      <c r="C3445" s="61" t="s">
        <v>4034</v>
      </c>
      <c r="D3445" s="61" t="s">
        <v>2472</v>
      </c>
      <c r="E3445" s="61" t="s">
        <v>30091</v>
      </c>
      <c r="F3445" s="292"/>
    </row>
    <row r="3446" spans="1:6" ht="45">
      <c r="A3446" s="61">
        <v>38175</v>
      </c>
      <c r="B3446" s="38" t="s">
        <v>19812</v>
      </c>
      <c r="C3446" s="61" t="s">
        <v>4025</v>
      </c>
      <c r="D3446" s="61" t="s">
        <v>2472</v>
      </c>
      <c r="E3446" s="61" t="s">
        <v>8309</v>
      </c>
      <c r="F3446" s="293"/>
    </row>
    <row r="3447" spans="1:6" ht="60">
      <c r="A3447" s="61">
        <v>38176</v>
      </c>
      <c r="B3447" s="38" t="s">
        <v>19813</v>
      </c>
      <c r="C3447" s="61" t="s">
        <v>4025</v>
      </c>
      <c r="D3447" s="61" t="s">
        <v>2472</v>
      </c>
      <c r="E3447" s="61" t="s">
        <v>9030</v>
      </c>
      <c r="F3447" s="292"/>
    </row>
    <row r="3448" spans="1:6" ht="45">
      <c r="A3448" s="61">
        <v>36152</v>
      </c>
      <c r="B3448" s="38" t="s">
        <v>19814</v>
      </c>
      <c r="C3448" s="61" t="s">
        <v>4025</v>
      </c>
      <c r="D3448" s="61" t="s">
        <v>2472</v>
      </c>
      <c r="E3448" s="61" t="s">
        <v>24769</v>
      </c>
      <c r="F3448" s="293"/>
    </row>
    <row r="3449" spans="1:6">
      <c r="A3449" s="61">
        <v>11138</v>
      </c>
      <c r="B3449" s="38" t="s">
        <v>19815</v>
      </c>
      <c r="C3449" s="61" t="s">
        <v>4031</v>
      </c>
      <c r="D3449" s="61" t="s">
        <v>2472</v>
      </c>
      <c r="E3449" s="61" t="s">
        <v>13726</v>
      </c>
      <c r="F3449" s="292"/>
    </row>
    <row r="3450" spans="1:6">
      <c r="A3450" s="61">
        <v>5333</v>
      </c>
      <c r="B3450" s="38" t="s">
        <v>472</v>
      </c>
      <c r="C3450" s="61" t="s">
        <v>4031</v>
      </c>
      <c r="D3450" s="61" t="s">
        <v>2472</v>
      </c>
      <c r="E3450" s="61" t="s">
        <v>27701</v>
      </c>
      <c r="F3450" s="293"/>
    </row>
    <row r="3451" spans="1:6">
      <c r="A3451" s="61">
        <v>4221</v>
      </c>
      <c r="B3451" s="38" t="s">
        <v>19816</v>
      </c>
      <c r="C3451" s="61" t="s">
        <v>4031</v>
      </c>
      <c r="D3451" s="61" t="s">
        <v>4024</v>
      </c>
      <c r="E3451" s="61" t="s">
        <v>8571</v>
      </c>
      <c r="F3451" s="292"/>
    </row>
    <row r="3452" spans="1:6" ht="45">
      <c r="A3452" s="61">
        <v>4227</v>
      </c>
      <c r="B3452" s="38" t="s">
        <v>19817</v>
      </c>
      <c r="C3452" s="61" t="s">
        <v>4031</v>
      </c>
      <c r="D3452" s="61" t="s">
        <v>4024</v>
      </c>
      <c r="E3452" s="61" t="s">
        <v>22646</v>
      </c>
      <c r="F3452" s="293"/>
    </row>
    <row r="3453" spans="1:6" ht="60">
      <c r="A3453" s="61">
        <v>38170</v>
      </c>
      <c r="B3453" s="38" t="s">
        <v>19818</v>
      </c>
      <c r="C3453" s="61" t="s">
        <v>4025</v>
      </c>
      <c r="D3453" s="61" t="s">
        <v>2472</v>
      </c>
      <c r="E3453" s="61" t="s">
        <v>23316</v>
      </c>
      <c r="F3453" s="292"/>
    </row>
    <row r="3454" spans="1:6">
      <c r="A3454" s="61">
        <v>4252</v>
      </c>
      <c r="B3454" s="38" t="s">
        <v>19819</v>
      </c>
      <c r="C3454" s="61" t="s">
        <v>4023</v>
      </c>
      <c r="D3454" s="61" t="s">
        <v>2472</v>
      </c>
      <c r="E3454" s="61" t="s">
        <v>10700</v>
      </c>
      <c r="F3454" s="293"/>
    </row>
    <row r="3455" spans="1:6">
      <c r="A3455" s="61">
        <v>40980</v>
      </c>
      <c r="B3455" s="38" t="s">
        <v>19821</v>
      </c>
      <c r="C3455" s="61" t="s">
        <v>4034</v>
      </c>
      <c r="D3455" s="61" t="s">
        <v>2472</v>
      </c>
      <c r="E3455" s="61" t="s">
        <v>30092</v>
      </c>
      <c r="F3455" s="292"/>
    </row>
    <row r="3456" spans="1:6">
      <c r="A3456" s="61">
        <v>4243</v>
      </c>
      <c r="B3456" s="38" t="s">
        <v>19822</v>
      </c>
      <c r="C3456" s="61" t="s">
        <v>4023</v>
      </c>
      <c r="D3456" s="61" t="s">
        <v>2472</v>
      </c>
      <c r="E3456" s="61" t="s">
        <v>12656</v>
      </c>
      <c r="F3456" s="293"/>
    </row>
    <row r="3457" spans="1:6" ht="30">
      <c r="A3457" s="61">
        <v>41031</v>
      </c>
      <c r="B3457" s="38" t="s">
        <v>19823</v>
      </c>
      <c r="C3457" s="61" t="s">
        <v>4034</v>
      </c>
      <c r="D3457" s="61" t="s">
        <v>2472</v>
      </c>
      <c r="E3457" s="61" t="s">
        <v>30093</v>
      </c>
      <c r="F3457" s="292"/>
    </row>
    <row r="3458" spans="1:6" ht="30">
      <c r="A3458" s="61">
        <v>40986</v>
      </c>
      <c r="B3458" s="38" t="s">
        <v>19824</v>
      </c>
      <c r="C3458" s="61" t="s">
        <v>4034</v>
      </c>
      <c r="D3458" s="61" t="s">
        <v>2472</v>
      </c>
      <c r="E3458" s="61" t="s">
        <v>30094</v>
      </c>
      <c r="F3458" s="293"/>
    </row>
    <row r="3459" spans="1:6" ht="30">
      <c r="A3459" s="61">
        <v>37666</v>
      </c>
      <c r="B3459" s="38" t="s">
        <v>19825</v>
      </c>
      <c r="C3459" s="61" t="s">
        <v>4023</v>
      </c>
      <c r="D3459" s="61" t="s">
        <v>2472</v>
      </c>
      <c r="E3459" s="61" t="s">
        <v>11018</v>
      </c>
      <c r="F3459" s="292"/>
    </row>
    <row r="3460" spans="1:6" ht="30">
      <c r="A3460" s="61">
        <v>4250</v>
      </c>
      <c r="B3460" s="38" t="s">
        <v>19826</v>
      </c>
      <c r="C3460" s="61" t="s">
        <v>4023</v>
      </c>
      <c r="D3460" s="61" t="s">
        <v>2472</v>
      </c>
      <c r="E3460" s="61" t="s">
        <v>26877</v>
      </c>
      <c r="F3460" s="293"/>
    </row>
    <row r="3461" spans="1:6" ht="30">
      <c r="A3461" s="61">
        <v>40978</v>
      </c>
      <c r="B3461" s="38" t="s">
        <v>19827</v>
      </c>
      <c r="C3461" s="61" t="s">
        <v>4034</v>
      </c>
      <c r="D3461" s="61" t="s">
        <v>2472</v>
      </c>
      <c r="E3461" s="61" t="s">
        <v>30095</v>
      </c>
      <c r="F3461" s="292"/>
    </row>
    <row r="3462" spans="1:6" ht="30">
      <c r="A3462" s="61">
        <v>25960</v>
      </c>
      <c r="B3462" s="38" t="s">
        <v>19828</v>
      </c>
      <c r="C3462" s="61" t="s">
        <v>4023</v>
      </c>
      <c r="D3462" s="61" t="s">
        <v>2472</v>
      </c>
      <c r="E3462" s="61" t="s">
        <v>22826</v>
      </c>
      <c r="F3462" s="293"/>
    </row>
    <row r="3463" spans="1:6" ht="30">
      <c r="A3463" s="61">
        <v>41043</v>
      </c>
      <c r="B3463" s="38" t="s">
        <v>19829</v>
      </c>
      <c r="C3463" s="61" t="s">
        <v>4034</v>
      </c>
      <c r="D3463" s="61" t="s">
        <v>2472</v>
      </c>
      <c r="E3463" s="61" t="s">
        <v>30096</v>
      </c>
      <c r="F3463" s="292"/>
    </row>
    <row r="3464" spans="1:6">
      <c r="A3464" s="61">
        <v>4234</v>
      </c>
      <c r="B3464" s="38" t="s">
        <v>19830</v>
      </c>
      <c r="C3464" s="61" t="s">
        <v>4023</v>
      </c>
      <c r="D3464" s="61" t="s">
        <v>4024</v>
      </c>
      <c r="E3464" s="61" t="s">
        <v>17873</v>
      </c>
      <c r="F3464" s="293"/>
    </row>
    <row r="3465" spans="1:6">
      <c r="A3465" s="61">
        <v>40987</v>
      </c>
      <c r="B3465" s="38" t="s">
        <v>19831</v>
      </c>
      <c r="C3465" s="61" t="s">
        <v>4034</v>
      </c>
      <c r="D3465" s="61" t="s">
        <v>2472</v>
      </c>
      <c r="E3465" s="61" t="s">
        <v>30063</v>
      </c>
      <c r="F3465" s="292"/>
    </row>
    <row r="3466" spans="1:6">
      <c r="A3466" s="61">
        <v>4253</v>
      </c>
      <c r="B3466" s="38" t="s">
        <v>19832</v>
      </c>
      <c r="C3466" s="61" t="s">
        <v>4023</v>
      </c>
      <c r="D3466" s="61" t="s">
        <v>2472</v>
      </c>
      <c r="E3466" s="61" t="s">
        <v>24409</v>
      </c>
      <c r="F3466" s="293"/>
    </row>
    <row r="3467" spans="1:6" ht="30">
      <c r="A3467" s="61">
        <v>40981</v>
      </c>
      <c r="B3467" s="38" t="s">
        <v>19833</v>
      </c>
      <c r="C3467" s="61" t="s">
        <v>4034</v>
      </c>
      <c r="D3467" s="61" t="s">
        <v>2472</v>
      </c>
      <c r="E3467" s="61" t="s">
        <v>30097</v>
      </c>
      <c r="F3467" s="292"/>
    </row>
    <row r="3468" spans="1:6">
      <c r="A3468" s="61">
        <v>4254</v>
      </c>
      <c r="B3468" s="38" t="s">
        <v>19834</v>
      </c>
      <c r="C3468" s="61" t="s">
        <v>4023</v>
      </c>
      <c r="D3468" s="61" t="s">
        <v>2472</v>
      </c>
      <c r="E3468" s="61" t="s">
        <v>24601</v>
      </c>
      <c r="F3468" s="293"/>
    </row>
    <row r="3469" spans="1:6">
      <c r="A3469" s="61">
        <v>41036</v>
      </c>
      <c r="B3469" s="38" t="s">
        <v>19835</v>
      </c>
      <c r="C3469" s="61" t="s">
        <v>4034</v>
      </c>
      <c r="D3469" s="61" t="s">
        <v>2472</v>
      </c>
      <c r="E3469" s="61" t="s">
        <v>30098</v>
      </c>
      <c r="F3469" s="292"/>
    </row>
    <row r="3470" spans="1:6">
      <c r="A3470" s="61">
        <v>4251</v>
      </c>
      <c r="B3470" s="38" t="s">
        <v>19836</v>
      </c>
      <c r="C3470" s="61" t="s">
        <v>4023</v>
      </c>
      <c r="D3470" s="61" t="s">
        <v>2472</v>
      </c>
      <c r="E3470" s="61" t="s">
        <v>30019</v>
      </c>
      <c r="F3470" s="293"/>
    </row>
    <row r="3471" spans="1:6" ht="30">
      <c r="A3471" s="61">
        <v>40979</v>
      </c>
      <c r="B3471" s="38" t="s">
        <v>19837</v>
      </c>
      <c r="C3471" s="61" t="s">
        <v>4034</v>
      </c>
      <c r="D3471" s="61" t="s">
        <v>2472</v>
      </c>
      <c r="E3471" s="61" t="s">
        <v>30099</v>
      </c>
      <c r="F3471" s="292"/>
    </row>
    <row r="3472" spans="1:6" ht="30">
      <c r="A3472" s="61">
        <v>4230</v>
      </c>
      <c r="B3472" s="38" t="s">
        <v>19838</v>
      </c>
      <c r="C3472" s="61" t="s">
        <v>4023</v>
      </c>
      <c r="D3472" s="61" t="s">
        <v>2472</v>
      </c>
      <c r="E3472" s="61" t="s">
        <v>23607</v>
      </c>
      <c r="F3472" s="293"/>
    </row>
    <row r="3473" spans="1:6" ht="30">
      <c r="A3473" s="61">
        <v>40998</v>
      </c>
      <c r="B3473" s="38" t="s">
        <v>19839</v>
      </c>
      <c r="C3473" s="61" t="s">
        <v>4034</v>
      </c>
      <c r="D3473" s="61" t="s">
        <v>2472</v>
      </c>
      <c r="E3473" s="61" t="s">
        <v>30100</v>
      </c>
      <c r="F3473" s="292"/>
    </row>
    <row r="3474" spans="1:6">
      <c r="A3474" s="61">
        <v>4257</v>
      </c>
      <c r="B3474" s="38" t="s">
        <v>19840</v>
      </c>
      <c r="C3474" s="61" t="s">
        <v>4023</v>
      </c>
      <c r="D3474" s="61" t="s">
        <v>2472</v>
      </c>
      <c r="E3474" s="61" t="s">
        <v>9781</v>
      </c>
      <c r="F3474" s="293"/>
    </row>
    <row r="3475" spans="1:6" ht="30">
      <c r="A3475" s="61">
        <v>40982</v>
      </c>
      <c r="B3475" s="38" t="s">
        <v>19841</v>
      </c>
      <c r="C3475" s="61" t="s">
        <v>4034</v>
      </c>
      <c r="D3475" s="61" t="s">
        <v>2472</v>
      </c>
      <c r="E3475" s="61" t="s">
        <v>30101</v>
      </c>
      <c r="F3475" s="292"/>
    </row>
    <row r="3476" spans="1:6">
      <c r="A3476" s="61">
        <v>4240</v>
      </c>
      <c r="B3476" s="38" t="s">
        <v>19842</v>
      </c>
      <c r="C3476" s="61" t="s">
        <v>4023</v>
      </c>
      <c r="D3476" s="61" t="s">
        <v>2472</v>
      </c>
      <c r="E3476" s="61" t="s">
        <v>13900</v>
      </c>
      <c r="F3476" s="293"/>
    </row>
    <row r="3477" spans="1:6">
      <c r="A3477" s="61">
        <v>41026</v>
      </c>
      <c r="B3477" s="38" t="s">
        <v>19844</v>
      </c>
      <c r="C3477" s="61" t="s">
        <v>4034</v>
      </c>
      <c r="D3477" s="61" t="s">
        <v>2472</v>
      </c>
      <c r="E3477" s="61" t="s">
        <v>30102</v>
      </c>
      <c r="F3477" s="292"/>
    </row>
    <row r="3478" spans="1:6">
      <c r="A3478" s="61">
        <v>4239</v>
      </c>
      <c r="B3478" s="38" t="s">
        <v>19845</v>
      </c>
      <c r="C3478" s="61" t="s">
        <v>4023</v>
      </c>
      <c r="D3478" s="61" t="s">
        <v>2472</v>
      </c>
      <c r="E3478" s="61" t="s">
        <v>14506</v>
      </c>
      <c r="F3478" s="293"/>
    </row>
    <row r="3479" spans="1:6" ht="30">
      <c r="A3479" s="61">
        <v>41024</v>
      </c>
      <c r="B3479" s="38" t="s">
        <v>19846</v>
      </c>
      <c r="C3479" s="61" t="s">
        <v>4034</v>
      </c>
      <c r="D3479" s="61" t="s">
        <v>2472</v>
      </c>
      <c r="E3479" s="61" t="s">
        <v>30103</v>
      </c>
      <c r="F3479" s="292"/>
    </row>
    <row r="3480" spans="1:6">
      <c r="A3480" s="61">
        <v>4248</v>
      </c>
      <c r="B3480" s="38" t="s">
        <v>19847</v>
      </c>
      <c r="C3480" s="61" t="s">
        <v>4023</v>
      </c>
      <c r="D3480" s="61" t="s">
        <v>2472</v>
      </c>
      <c r="E3480" s="61" t="s">
        <v>22341</v>
      </c>
      <c r="F3480" s="293"/>
    </row>
    <row r="3481" spans="1:6" ht="30">
      <c r="A3481" s="61">
        <v>41033</v>
      </c>
      <c r="B3481" s="38" t="s">
        <v>19848</v>
      </c>
      <c r="C3481" s="61" t="s">
        <v>4034</v>
      </c>
      <c r="D3481" s="61" t="s">
        <v>2472</v>
      </c>
      <c r="E3481" s="61" t="s">
        <v>30104</v>
      </c>
      <c r="F3481" s="292"/>
    </row>
    <row r="3482" spans="1:6">
      <c r="A3482" s="61">
        <v>25959</v>
      </c>
      <c r="B3482" s="38" t="s">
        <v>19849</v>
      </c>
      <c r="C3482" s="61" t="s">
        <v>4023</v>
      </c>
      <c r="D3482" s="61" t="s">
        <v>2472</v>
      </c>
      <c r="E3482" s="61" t="s">
        <v>13963</v>
      </c>
      <c r="F3482" s="293"/>
    </row>
    <row r="3483" spans="1:6" ht="30">
      <c r="A3483" s="61">
        <v>41040</v>
      </c>
      <c r="B3483" s="38" t="s">
        <v>19850</v>
      </c>
      <c r="C3483" s="61" t="s">
        <v>4034</v>
      </c>
      <c r="D3483" s="61" t="s">
        <v>2472</v>
      </c>
      <c r="E3483" s="61" t="s">
        <v>30105</v>
      </c>
      <c r="F3483" s="292"/>
    </row>
    <row r="3484" spans="1:6">
      <c r="A3484" s="61">
        <v>4238</v>
      </c>
      <c r="B3484" s="38" t="s">
        <v>19851</v>
      </c>
      <c r="C3484" s="61" t="s">
        <v>4023</v>
      </c>
      <c r="D3484" s="61" t="s">
        <v>2472</v>
      </c>
      <c r="E3484" s="61" t="s">
        <v>14826</v>
      </c>
      <c r="F3484" s="293"/>
    </row>
    <row r="3485" spans="1:6" ht="30">
      <c r="A3485" s="61">
        <v>41012</v>
      </c>
      <c r="B3485" s="38" t="s">
        <v>19852</v>
      </c>
      <c r="C3485" s="61" t="s">
        <v>4034</v>
      </c>
      <c r="D3485" s="61" t="s">
        <v>2472</v>
      </c>
      <c r="E3485" s="61" t="s">
        <v>30106</v>
      </c>
      <c r="F3485" s="292"/>
    </row>
    <row r="3486" spans="1:6" ht="30">
      <c r="A3486" s="61">
        <v>4237</v>
      </c>
      <c r="B3486" s="38" t="s">
        <v>19853</v>
      </c>
      <c r="C3486" s="61" t="s">
        <v>4023</v>
      </c>
      <c r="D3486" s="61" t="s">
        <v>2472</v>
      </c>
      <c r="E3486" s="61" t="s">
        <v>27914</v>
      </c>
      <c r="F3486" s="293"/>
    </row>
    <row r="3487" spans="1:6" ht="30">
      <c r="A3487" s="61">
        <v>41002</v>
      </c>
      <c r="B3487" s="38" t="s">
        <v>19855</v>
      </c>
      <c r="C3487" s="61" t="s">
        <v>4034</v>
      </c>
      <c r="D3487" s="61" t="s">
        <v>2472</v>
      </c>
      <c r="E3487" s="61" t="s">
        <v>30107</v>
      </c>
      <c r="F3487" s="292"/>
    </row>
    <row r="3488" spans="1:6" ht="30">
      <c r="A3488" s="61">
        <v>4233</v>
      </c>
      <c r="B3488" s="38" t="s">
        <v>19856</v>
      </c>
      <c r="C3488" s="61" t="s">
        <v>4023</v>
      </c>
      <c r="D3488" s="61" t="s">
        <v>2472</v>
      </c>
      <c r="E3488" s="61" t="s">
        <v>9049</v>
      </c>
      <c r="F3488" s="293"/>
    </row>
    <row r="3489" spans="1:6" ht="30">
      <c r="A3489" s="61">
        <v>41001</v>
      </c>
      <c r="B3489" s="38" t="s">
        <v>19857</v>
      </c>
      <c r="C3489" s="61" t="s">
        <v>4034</v>
      </c>
      <c r="D3489" s="61" t="s">
        <v>2472</v>
      </c>
      <c r="E3489" s="61" t="s">
        <v>30108</v>
      </c>
      <c r="F3489" s="292"/>
    </row>
    <row r="3490" spans="1:6" ht="30">
      <c r="A3490" s="61">
        <v>2</v>
      </c>
      <c r="B3490" s="38" t="s">
        <v>19858</v>
      </c>
      <c r="C3490" s="61" t="s">
        <v>4028</v>
      </c>
      <c r="D3490" s="61" t="s">
        <v>2472</v>
      </c>
      <c r="E3490" s="61" t="s">
        <v>11150</v>
      </c>
      <c r="F3490" s="293"/>
    </row>
    <row r="3491" spans="1:6" ht="60">
      <c r="A3491" s="61">
        <v>36517</v>
      </c>
      <c r="B3491" s="38" t="s">
        <v>19859</v>
      </c>
      <c r="C3491" s="61" t="s">
        <v>4025</v>
      </c>
      <c r="D3491" s="61" t="s">
        <v>2472</v>
      </c>
      <c r="E3491" s="61" t="s">
        <v>30109</v>
      </c>
      <c r="F3491" s="292"/>
    </row>
    <row r="3492" spans="1:6" ht="60">
      <c r="A3492" s="61">
        <v>4262</v>
      </c>
      <c r="B3492" s="38" t="s">
        <v>19860</v>
      </c>
      <c r="C3492" s="61" t="s">
        <v>4025</v>
      </c>
      <c r="D3492" s="61" t="s">
        <v>4024</v>
      </c>
      <c r="E3492" s="61" t="s">
        <v>30110</v>
      </c>
      <c r="F3492" s="293"/>
    </row>
    <row r="3493" spans="1:6" ht="60">
      <c r="A3493" s="61">
        <v>4263</v>
      </c>
      <c r="B3493" s="38" t="s">
        <v>19861</v>
      </c>
      <c r="C3493" s="61" t="s">
        <v>4025</v>
      </c>
      <c r="D3493" s="61" t="s">
        <v>2472</v>
      </c>
      <c r="E3493" s="61" t="s">
        <v>30111</v>
      </c>
      <c r="F3493" s="292"/>
    </row>
    <row r="3494" spans="1:6" ht="60">
      <c r="A3494" s="61">
        <v>36518</v>
      </c>
      <c r="B3494" s="38" t="s">
        <v>19862</v>
      </c>
      <c r="C3494" s="61" t="s">
        <v>4025</v>
      </c>
      <c r="D3494" s="61" t="s">
        <v>2472</v>
      </c>
      <c r="E3494" s="61" t="s">
        <v>30112</v>
      </c>
      <c r="F3494" s="293"/>
    </row>
    <row r="3495" spans="1:6" ht="45">
      <c r="A3495" s="61">
        <v>14221</v>
      </c>
      <c r="B3495" s="38" t="s">
        <v>19863</v>
      </c>
      <c r="C3495" s="61" t="s">
        <v>4025</v>
      </c>
      <c r="D3495" s="61" t="s">
        <v>2472</v>
      </c>
      <c r="E3495" s="61" t="s">
        <v>30113</v>
      </c>
      <c r="F3495" s="292"/>
    </row>
    <row r="3496" spans="1:6">
      <c r="A3496" s="61">
        <v>38402</v>
      </c>
      <c r="B3496" s="38" t="s">
        <v>19864</v>
      </c>
      <c r="C3496" s="61" t="s">
        <v>4025</v>
      </c>
      <c r="D3496" s="61" t="s">
        <v>2472</v>
      </c>
      <c r="E3496" s="61" t="s">
        <v>13985</v>
      </c>
      <c r="F3496" s="293"/>
    </row>
    <row r="3497" spans="1:6" ht="30">
      <c r="A3497" s="61">
        <v>3412</v>
      </c>
      <c r="B3497" s="38" t="s">
        <v>19865</v>
      </c>
      <c r="C3497" s="61" t="s">
        <v>4026</v>
      </c>
      <c r="D3497" s="61" t="s">
        <v>2472</v>
      </c>
      <c r="E3497" s="61" t="s">
        <v>23475</v>
      </c>
      <c r="F3497" s="292"/>
    </row>
    <row r="3498" spans="1:6" ht="30">
      <c r="A3498" s="61">
        <v>3413</v>
      </c>
      <c r="B3498" s="38" t="s">
        <v>19866</v>
      </c>
      <c r="C3498" s="61" t="s">
        <v>4026</v>
      </c>
      <c r="D3498" s="61" t="s">
        <v>2472</v>
      </c>
      <c r="E3498" s="61" t="s">
        <v>29113</v>
      </c>
      <c r="F3498" s="293"/>
    </row>
    <row r="3499" spans="1:6" ht="30">
      <c r="A3499" s="61">
        <v>39744</v>
      </c>
      <c r="B3499" s="38" t="s">
        <v>19867</v>
      </c>
      <c r="C3499" s="61" t="s">
        <v>4026</v>
      </c>
      <c r="D3499" s="61" t="s">
        <v>2472</v>
      </c>
      <c r="E3499" s="61" t="s">
        <v>24959</v>
      </c>
      <c r="F3499" s="292"/>
    </row>
    <row r="3500" spans="1:6" ht="30">
      <c r="A3500" s="61">
        <v>39745</v>
      </c>
      <c r="B3500" s="38" t="s">
        <v>19868</v>
      </c>
      <c r="C3500" s="61" t="s">
        <v>4026</v>
      </c>
      <c r="D3500" s="61" t="s">
        <v>2472</v>
      </c>
      <c r="E3500" s="61" t="s">
        <v>23931</v>
      </c>
      <c r="F3500" s="293"/>
    </row>
    <row r="3501" spans="1:6" ht="45">
      <c r="A3501" s="61">
        <v>39637</v>
      </c>
      <c r="B3501" s="38" t="s">
        <v>19869</v>
      </c>
      <c r="C3501" s="61" t="s">
        <v>4026</v>
      </c>
      <c r="D3501" s="61" t="s">
        <v>2472</v>
      </c>
      <c r="E3501" s="61" t="s">
        <v>30114</v>
      </c>
      <c r="F3501" s="292"/>
    </row>
    <row r="3502" spans="1:6" ht="45">
      <c r="A3502" s="61">
        <v>39638</v>
      </c>
      <c r="B3502" s="38" t="s">
        <v>19870</v>
      </c>
      <c r="C3502" s="61" t="s">
        <v>4026</v>
      </c>
      <c r="D3502" s="61" t="s">
        <v>2472</v>
      </c>
      <c r="E3502" s="61" t="s">
        <v>30115</v>
      </c>
      <c r="F3502" s="293"/>
    </row>
    <row r="3503" spans="1:6" ht="45">
      <c r="A3503" s="61">
        <v>39639</v>
      </c>
      <c r="B3503" s="38" t="s">
        <v>19871</v>
      </c>
      <c r="C3503" s="61" t="s">
        <v>4026</v>
      </c>
      <c r="D3503" s="61" t="s">
        <v>2472</v>
      </c>
      <c r="E3503" s="61" t="s">
        <v>24549</v>
      </c>
      <c r="F3503" s="292"/>
    </row>
    <row r="3504" spans="1:6" ht="75">
      <c r="A3504" s="61">
        <v>39517</v>
      </c>
      <c r="B3504" s="38" t="s">
        <v>19872</v>
      </c>
      <c r="C3504" s="61" t="s">
        <v>4026</v>
      </c>
      <c r="D3504" s="61" t="s">
        <v>2472</v>
      </c>
      <c r="E3504" s="61" t="s">
        <v>30116</v>
      </c>
      <c r="F3504" s="293"/>
    </row>
    <row r="3505" spans="1:6" ht="75">
      <c r="A3505" s="61">
        <v>39518</v>
      </c>
      <c r="B3505" s="38" t="s">
        <v>19873</v>
      </c>
      <c r="C3505" s="61" t="s">
        <v>4026</v>
      </c>
      <c r="D3505" s="61" t="s">
        <v>2472</v>
      </c>
      <c r="E3505" s="61" t="s">
        <v>30117</v>
      </c>
      <c r="F3505" s="292"/>
    </row>
    <row r="3506" spans="1:6">
      <c r="A3506" s="61">
        <v>38366</v>
      </c>
      <c r="B3506" s="38" t="s">
        <v>19874</v>
      </c>
      <c r="C3506" s="61" t="s">
        <v>4026</v>
      </c>
      <c r="D3506" s="61" t="s">
        <v>2472</v>
      </c>
      <c r="E3506" s="61" t="s">
        <v>8327</v>
      </c>
      <c r="F3506" s="293"/>
    </row>
    <row r="3507" spans="1:6" ht="30">
      <c r="A3507" s="61">
        <v>11703</v>
      </c>
      <c r="B3507" s="38" t="s">
        <v>19875</v>
      </c>
      <c r="C3507" s="61" t="s">
        <v>4025</v>
      </c>
      <c r="D3507" s="61" t="s">
        <v>2472</v>
      </c>
      <c r="E3507" s="61" t="s">
        <v>24809</v>
      </c>
      <c r="F3507" s="292"/>
    </row>
    <row r="3508" spans="1:6" ht="30">
      <c r="A3508" s="61">
        <v>37400</v>
      </c>
      <c r="B3508" s="38" t="s">
        <v>19876</v>
      </c>
      <c r="C3508" s="61" t="s">
        <v>4025</v>
      </c>
      <c r="D3508" s="61" t="s">
        <v>2472</v>
      </c>
      <c r="E3508" s="61" t="s">
        <v>23946</v>
      </c>
      <c r="F3508" s="293"/>
    </row>
    <row r="3509" spans="1:6" ht="60">
      <c r="A3509" s="61">
        <v>25400</v>
      </c>
      <c r="B3509" s="38" t="s">
        <v>19877</v>
      </c>
      <c r="C3509" s="61" t="s">
        <v>4025</v>
      </c>
      <c r="D3509" s="61" t="s">
        <v>2472</v>
      </c>
      <c r="E3509" s="61" t="s">
        <v>30118</v>
      </c>
      <c r="F3509" s="292"/>
    </row>
    <row r="3510" spans="1:6" ht="45">
      <c r="A3510" s="61">
        <v>4272</v>
      </c>
      <c r="B3510" s="38" t="s">
        <v>19878</v>
      </c>
      <c r="C3510" s="61" t="s">
        <v>4025</v>
      </c>
      <c r="D3510" s="61" t="s">
        <v>2472</v>
      </c>
      <c r="E3510" s="61" t="s">
        <v>22647</v>
      </c>
      <c r="F3510" s="293"/>
    </row>
    <row r="3511" spans="1:6" ht="45">
      <c r="A3511" s="61">
        <v>4276</v>
      </c>
      <c r="B3511" s="38" t="s">
        <v>19879</v>
      </c>
      <c r="C3511" s="61" t="s">
        <v>4025</v>
      </c>
      <c r="D3511" s="61" t="s">
        <v>2472</v>
      </c>
      <c r="E3511" s="61" t="s">
        <v>22738</v>
      </c>
      <c r="F3511" s="292"/>
    </row>
    <row r="3512" spans="1:6" ht="45">
      <c r="A3512" s="61">
        <v>4273</v>
      </c>
      <c r="B3512" s="38" t="s">
        <v>19880</v>
      </c>
      <c r="C3512" s="61" t="s">
        <v>4025</v>
      </c>
      <c r="D3512" s="61" t="s">
        <v>2472</v>
      </c>
      <c r="E3512" s="61" t="s">
        <v>22739</v>
      </c>
      <c r="F3512" s="293"/>
    </row>
    <row r="3513" spans="1:6" ht="60">
      <c r="A3513" s="61">
        <v>4274</v>
      </c>
      <c r="B3513" s="38" t="s">
        <v>19881</v>
      </c>
      <c r="C3513" s="61" t="s">
        <v>4025</v>
      </c>
      <c r="D3513" s="61" t="s">
        <v>4024</v>
      </c>
      <c r="E3513" s="61" t="s">
        <v>22740</v>
      </c>
      <c r="F3513" s="292"/>
    </row>
    <row r="3514" spans="1:6" ht="75">
      <c r="A3514" s="61">
        <v>39438</v>
      </c>
      <c r="B3514" s="38" t="s">
        <v>19882</v>
      </c>
      <c r="C3514" s="61" t="s">
        <v>4025</v>
      </c>
      <c r="D3514" s="61" t="s">
        <v>2472</v>
      </c>
      <c r="E3514" s="61" t="s">
        <v>8821</v>
      </c>
      <c r="F3514" s="293"/>
    </row>
    <row r="3515" spans="1:6" ht="45">
      <c r="A3515" s="61">
        <v>11963</v>
      </c>
      <c r="B3515" s="38" t="s">
        <v>19883</v>
      </c>
      <c r="C3515" s="61" t="s">
        <v>4025</v>
      </c>
      <c r="D3515" s="61" t="s">
        <v>2472</v>
      </c>
      <c r="E3515" s="61" t="s">
        <v>7858</v>
      </c>
      <c r="F3515" s="292"/>
    </row>
    <row r="3516" spans="1:6" ht="45">
      <c r="A3516" s="61">
        <v>11964</v>
      </c>
      <c r="B3516" s="38" t="s">
        <v>19884</v>
      </c>
      <c r="C3516" s="61" t="s">
        <v>4025</v>
      </c>
      <c r="D3516" s="61" t="s">
        <v>2472</v>
      </c>
      <c r="E3516" s="61" t="s">
        <v>12106</v>
      </c>
      <c r="F3516" s="293"/>
    </row>
    <row r="3517" spans="1:6" ht="60">
      <c r="A3517" s="61">
        <v>4379</v>
      </c>
      <c r="B3517" s="38" t="s">
        <v>19885</v>
      </c>
      <c r="C3517" s="61" t="s">
        <v>4025</v>
      </c>
      <c r="D3517" s="61" t="s">
        <v>2472</v>
      </c>
      <c r="E3517" s="61" t="s">
        <v>8017</v>
      </c>
      <c r="F3517" s="292"/>
    </row>
    <row r="3518" spans="1:6" ht="45">
      <c r="A3518" s="61">
        <v>4377</v>
      </c>
      <c r="B3518" s="38" t="s">
        <v>19886</v>
      </c>
      <c r="C3518" s="61" t="s">
        <v>4025</v>
      </c>
      <c r="D3518" s="61" t="s">
        <v>2472</v>
      </c>
      <c r="E3518" s="61" t="s">
        <v>8219</v>
      </c>
      <c r="F3518" s="293"/>
    </row>
    <row r="3519" spans="1:6" ht="45">
      <c r="A3519" s="61">
        <v>4356</v>
      </c>
      <c r="B3519" s="38" t="s">
        <v>19887</v>
      </c>
      <c r="C3519" s="61" t="s">
        <v>4025</v>
      </c>
      <c r="D3519" s="61" t="s">
        <v>2472</v>
      </c>
      <c r="E3519" s="61" t="s">
        <v>8821</v>
      </c>
      <c r="F3519" s="292"/>
    </row>
    <row r="3520" spans="1:6" ht="60">
      <c r="A3520" s="61">
        <v>13246</v>
      </c>
      <c r="B3520" s="38" t="s">
        <v>19888</v>
      </c>
      <c r="C3520" s="61" t="s">
        <v>4025</v>
      </c>
      <c r="D3520" s="61" t="s">
        <v>2472</v>
      </c>
      <c r="E3520" s="61" t="s">
        <v>13690</v>
      </c>
      <c r="F3520" s="293"/>
    </row>
    <row r="3521" spans="1:6" ht="60">
      <c r="A3521" s="61">
        <v>4346</v>
      </c>
      <c r="B3521" s="38" t="s">
        <v>19889</v>
      </c>
      <c r="C3521" s="61" t="s">
        <v>4025</v>
      </c>
      <c r="D3521" s="61" t="s">
        <v>2472</v>
      </c>
      <c r="E3521" s="61" t="s">
        <v>8922</v>
      </c>
      <c r="F3521" s="292"/>
    </row>
    <row r="3522" spans="1:6" ht="60">
      <c r="A3522" s="61">
        <v>11955</v>
      </c>
      <c r="B3522" s="38" t="s">
        <v>19890</v>
      </c>
      <c r="C3522" s="61" t="s">
        <v>4025</v>
      </c>
      <c r="D3522" s="61" t="s">
        <v>2472</v>
      </c>
      <c r="E3522" s="61" t="s">
        <v>8945</v>
      </c>
      <c r="F3522" s="293"/>
    </row>
    <row r="3523" spans="1:6" ht="45">
      <c r="A3523" s="61">
        <v>11960</v>
      </c>
      <c r="B3523" s="38" t="s">
        <v>19891</v>
      </c>
      <c r="C3523" s="61" t="s">
        <v>4025</v>
      </c>
      <c r="D3523" s="61" t="s">
        <v>2472</v>
      </c>
      <c r="E3523" s="61" t="s">
        <v>8894</v>
      </c>
      <c r="F3523" s="292"/>
    </row>
    <row r="3524" spans="1:6" ht="45">
      <c r="A3524" s="61">
        <v>4333</v>
      </c>
      <c r="B3524" s="38" t="s">
        <v>19892</v>
      </c>
      <c r="C3524" s="61" t="s">
        <v>4025</v>
      </c>
      <c r="D3524" s="61" t="s">
        <v>2472</v>
      </c>
      <c r="E3524" s="61" t="s">
        <v>8821</v>
      </c>
      <c r="F3524" s="293"/>
    </row>
    <row r="3525" spans="1:6" ht="45">
      <c r="A3525" s="61">
        <v>4358</v>
      </c>
      <c r="B3525" s="38" t="s">
        <v>19893</v>
      </c>
      <c r="C3525" s="61" t="s">
        <v>4025</v>
      </c>
      <c r="D3525" s="61" t="s">
        <v>2472</v>
      </c>
      <c r="E3525" s="61" t="s">
        <v>12517</v>
      </c>
      <c r="F3525" s="292"/>
    </row>
    <row r="3526" spans="1:6" ht="45">
      <c r="A3526" s="61">
        <v>39435</v>
      </c>
      <c r="B3526" s="38" t="s">
        <v>19894</v>
      </c>
      <c r="C3526" s="61" t="s">
        <v>4025</v>
      </c>
      <c r="D3526" s="61" t="s">
        <v>2472</v>
      </c>
      <c r="E3526" s="61" t="s">
        <v>8164</v>
      </c>
      <c r="F3526" s="293"/>
    </row>
    <row r="3527" spans="1:6" ht="45">
      <c r="A3527" s="61">
        <v>39436</v>
      </c>
      <c r="B3527" s="38" t="s">
        <v>19895</v>
      </c>
      <c r="C3527" s="61" t="s">
        <v>4025</v>
      </c>
      <c r="D3527" s="61" t="s">
        <v>2472</v>
      </c>
      <c r="E3527" s="61" t="s">
        <v>8375</v>
      </c>
      <c r="F3527" s="292"/>
    </row>
    <row r="3528" spans="1:6" ht="45">
      <c r="A3528" s="61">
        <v>39437</v>
      </c>
      <c r="B3528" s="38" t="s">
        <v>19896</v>
      </c>
      <c r="C3528" s="61" t="s">
        <v>4025</v>
      </c>
      <c r="D3528" s="61" t="s">
        <v>2472</v>
      </c>
      <c r="E3528" s="61" t="s">
        <v>7992</v>
      </c>
      <c r="F3528" s="293"/>
    </row>
    <row r="3529" spans="1:6" ht="45">
      <c r="A3529" s="61">
        <v>39439</v>
      </c>
      <c r="B3529" s="38" t="s">
        <v>19897</v>
      </c>
      <c r="C3529" s="61" t="s">
        <v>4025</v>
      </c>
      <c r="D3529" s="61" t="s">
        <v>2472</v>
      </c>
      <c r="E3529" s="61" t="s">
        <v>8899</v>
      </c>
      <c r="F3529" s="292"/>
    </row>
    <row r="3530" spans="1:6" ht="45">
      <c r="A3530" s="61">
        <v>39440</v>
      </c>
      <c r="B3530" s="38" t="s">
        <v>19898</v>
      </c>
      <c r="C3530" s="61" t="s">
        <v>4025</v>
      </c>
      <c r="D3530" s="61" t="s">
        <v>2472</v>
      </c>
      <c r="E3530" s="61" t="s">
        <v>8383</v>
      </c>
      <c r="F3530" s="293"/>
    </row>
    <row r="3531" spans="1:6" ht="45">
      <c r="A3531" s="61">
        <v>39441</v>
      </c>
      <c r="B3531" s="38" t="s">
        <v>19899</v>
      </c>
      <c r="C3531" s="61" t="s">
        <v>4025</v>
      </c>
      <c r="D3531" s="61" t="s">
        <v>2472</v>
      </c>
      <c r="E3531" s="61" t="s">
        <v>8821</v>
      </c>
      <c r="F3531" s="292"/>
    </row>
    <row r="3532" spans="1:6" ht="45">
      <c r="A3532" s="61">
        <v>39442</v>
      </c>
      <c r="B3532" s="38" t="s">
        <v>19900</v>
      </c>
      <c r="C3532" s="61" t="s">
        <v>4025</v>
      </c>
      <c r="D3532" s="61" t="s">
        <v>2472</v>
      </c>
      <c r="E3532" s="61" t="s">
        <v>8219</v>
      </c>
      <c r="F3532" s="293"/>
    </row>
    <row r="3533" spans="1:6" ht="45">
      <c r="A3533" s="61">
        <v>39443</v>
      </c>
      <c r="B3533" s="38" t="s">
        <v>19901</v>
      </c>
      <c r="C3533" s="61" t="s">
        <v>4025</v>
      </c>
      <c r="D3533" s="61" t="s">
        <v>2472</v>
      </c>
      <c r="E3533" s="61" t="s">
        <v>8424</v>
      </c>
      <c r="F3533" s="292"/>
    </row>
    <row r="3534" spans="1:6" ht="45">
      <c r="A3534" s="61">
        <v>4329</v>
      </c>
      <c r="B3534" s="38" t="s">
        <v>19902</v>
      </c>
      <c r="C3534" s="61" t="s">
        <v>4025</v>
      </c>
      <c r="D3534" s="61" t="s">
        <v>4024</v>
      </c>
      <c r="E3534" s="61" t="s">
        <v>13816</v>
      </c>
      <c r="F3534" s="293"/>
    </row>
    <row r="3535" spans="1:6" ht="60">
      <c r="A3535" s="61">
        <v>4383</v>
      </c>
      <c r="B3535" s="38" t="s">
        <v>19903</v>
      </c>
      <c r="C3535" s="61" t="s">
        <v>4025</v>
      </c>
      <c r="D3535" s="61" t="s">
        <v>2472</v>
      </c>
      <c r="E3535" s="61" t="s">
        <v>24636</v>
      </c>
      <c r="F3535" s="292"/>
    </row>
    <row r="3536" spans="1:6" ht="60">
      <c r="A3536" s="61">
        <v>4344</v>
      </c>
      <c r="B3536" s="38" t="s">
        <v>19904</v>
      </c>
      <c r="C3536" s="61" t="s">
        <v>4025</v>
      </c>
      <c r="D3536" s="61" t="s">
        <v>2472</v>
      </c>
      <c r="E3536" s="61" t="s">
        <v>23916</v>
      </c>
      <c r="F3536" s="293"/>
    </row>
    <row r="3537" spans="1:6" ht="45">
      <c r="A3537" s="61">
        <v>436</v>
      </c>
      <c r="B3537" s="38" t="s">
        <v>19905</v>
      </c>
      <c r="C3537" s="61" t="s">
        <v>4025</v>
      </c>
      <c r="D3537" s="61" t="s">
        <v>2472</v>
      </c>
      <c r="E3537" s="61" t="s">
        <v>14321</v>
      </c>
      <c r="F3537" s="292"/>
    </row>
    <row r="3538" spans="1:6" ht="45">
      <c r="A3538" s="61">
        <v>442</v>
      </c>
      <c r="B3538" s="38" t="s">
        <v>19906</v>
      </c>
      <c r="C3538" s="61" t="s">
        <v>4025</v>
      </c>
      <c r="D3538" s="61" t="s">
        <v>2472</v>
      </c>
      <c r="E3538" s="61" t="s">
        <v>8773</v>
      </c>
      <c r="F3538" s="293"/>
    </row>
    <row r="3539" spans="1:6" ht="45">
      <c r="A3539" s="61">
        <v>11953</v>
      </c>
      <c r="B3539" s="38" t="s">
        <v>19907</v>
      </c>
      <c r="C3539" s="61" t="s">
        <v>4025</v>
      </c>
      <c r="D3539" s="61" t="s">
        <v>2472</v>
      </c>
      <c r="E3539" s="61" t="s">
        <v>8617</v>
      </c>
      <c r="F3539" s="292"/>
    </row>
    <row r="3540" spans="1:6" ht="45">
      <c r="A3540" s="61">
        <v>4335</v>
      </c>
      <c r="B3540" s="38" t="s">
        <v>19908</v>
      </c>
      <c r="C3540" s="61" t="s">
        <v>4025</v>
      </c>
      <c r="D3540" s="61" t="s">
        <v>2472</v>
      </c>
      <c r="E3540" s="61" t="s">
        <v>13835</v>
      </c>
      <c r="F3540" s="293"/>
    </row>
    <row r="3541" spans="1:6" ht="45">
      <c r="A3541" s="61">
        <v>4334</v>
      </c>
      <c r="B3541" s="38" t="s">
        <v>19909</v>
      </c>
      <c r="C3541" s="61" t="s">
        <v>4025</v>
      </c>
      <c r="D3541" s="61" t="s">
        <v>2472</v>
      </c>
      <c r="E3541" s="61" t="s">
        <v>13973</v>
      </c>
      <c r="F3541" s="292"/>
    </row>
    <row r="3542" spans="1:6" ht="45">
      <c r="A3542" s="61">
        <v>4343</v>
      </c>
      <c r="B3542" s="38" t="s">
        <v>19910</v>
      </c>
      <c r="C3542" s="61" t="s">
        <v>4025</v>
      </c>
      <c r="D3542" s="61" t="s">
        <v>2472</v>
      </c>
      <c r="E3542" s="61" t="s">
        <v>7929</v>
      </c>
      <c r="F3542" s="293"/>
    </row>
    <row r="3543" spans="1:6" ht="45">
      <c r="A3543" s="61">
        <v>430</v>
      </c>
      <c r="B3543" s="38" t="s">
        <v>19911</v>
      </c>
      <c r="C3543" s="61" t="s">
        <v>4025</v>
      </c>
      <c r="D3543" s="61" t="s">
        <v>2472</v>
      </c>
      <c r="E3543" s="61" t="s">
        <v>9849</v>
      </c>
      <c r="F3543" s="292"/>
    </row>
    <row r="3544" spans="1:6" ht="45">
      <c r="A3544" s="61">
        <v>441</v>
      </c>
      <c r="B3544" s="38" t="s">
        <v>19912</v>
      </c>
      <c r="C3544" s="61" t="s">
        <v>4025</v>
      </c>
      <c r="D3544" s="61" t="s">
        <v>2472</v>
      </c>
      <c r="E3544" s="61" t="s">
        <v>8633</v>
      </c>
      <c r="F3544" s="293"/>
    </row>
    <row r="3545" spans="1:6" ht="45">
      <c r="A3545" s="61">
        <v>431</v>
      </c>
      <c r="B3545" s="38" t="s">
        <v>19913</v>
      </c>
      <c r="C3545" s="61" t="s">
        <v>4025</v>
      </c>
      <c r="D3545" s="61" t="s">
        <v>2472</v>
      </c>
      <c r="E3545" s="61" t="s">
        <v>8519</v>
      </c>
      <c r="F3545" s="292"/>
    </row>
    <row r="3546" spans="1:6" ht="45">
      <c r="A3546" s="61">
        <v>432</v>
      </c>
      <c r="B3546" s="38" t="s">
        <v>19914</v>
      </c>
      <c r="C3546" s="61" t="s">
        <v>4025</v>
      </c>
      <c r="D3546" s="61" t="s">
        <v>2472</v>
      </c>
      <c r="E3546" s="61" t="s">
        <v>14096</v>
      </c>
      <c r="F3546" s="293"/>
    </row>
    <row r="3547" spans="1:6" ht="45">
      <c r="A3547" s="61">
        <v>429</v>
      </c>
      <c r="B3547" s="38" t="s">
        <v>19915</v>
      </c>
      <c r="C3547" s="61" t="s">
        <v>4025</v>
      </c>
      <c r="D3547" s="61" t="s">
        <v>2472</v>
      </c>
      <c r="E3547" s="61" t="s">
        <v>11176</v>
      </c>
      <c r="F3547" s="292"/>
    </row>
    <row r="3548" spans="1:6" ht="45">
      <c r="A3548" s="61">
        <v>439</v>
      </c>
      <c r="B3548" s="38" t="s">
        <v>19916</v>
      </c>
      <c r="C3548" s="61" t="s">
        <v>4025</v>
      </c>
      <c r="D3548" s="61" t="s">
        <v>2472</v>
      </c>
      <c r="E3548" s="61" t="s">
        <v>27491</v>
      </c>
      <c r="F3548" s="293"/>
    </row>
    <row r="3549" spans="1:6" ht="45">
      <c r="A3549" s="61">
        <v>433</v>
      </c>
      <c r="B3549" s="38" t="s">
        <v>19917</v>
      </c>
      <c r="C3549" s="61" t="s">
        <v>4025</v>
      </c>
      <c r="D3549" s="61" t="s">
        <v>2472</v>
      </c>
      <c r="E3549" s="61" t="s">
        <v>11779</v>
      </c>
      <c r="F3549" s="292"/>
    </row>
    <row r="3550" spans="1:6" ht="45">
      <c r="A3550" s="61">
        <v>437</v>
      </c>
      <c r="B3550" s="38" t="s">
        <v>19918</v>
      </c>
      <c r="C3550" s="61" t="s">
        <v>4025</v>
      </c>
      <c r="D3550" s="61" t="s">
        <v>2472</v>
      </c>
      <c r="E3550" s="61" t="s">
        <v>27958</v>
      </c>
      <c r="F3550" s="293"/>
    </row>
    <row r="3551" spans="1:6" ht="45">
      <c r="A3551" s="61">
        <v>11790</v>
      </c>
      <c r="B3551" s="38" t="s">
        <v>19919</v>
      </c>
      <c r="C3551" s="61" t="s">
        <v>4025</v>
      </c>
      <c r="D3551" s="61" t="s">
        <v>2472</v>
      </c>
      <c r="E3551" s="61" t="s">
        <v>13984</v>
      </c>
      <c r="F3551" s="292"/>
    </row>
    <row r="3552" spans="1:6" ht="60">
      <c r="A3552" s="61">
        <v>428</v>
      </c>
      <c r="B3552" s="38" t="s">
        <v>19920</v>
      </c>
      <c r="C3552" s="61" t="s">
        <v>4025</v>
      </c>
      <c r="D3552" s="61" t="s">
        <v>4024</v>
      </c>
      <c r="E3552" s="61" t="s">
        <v>24280</v>
      </c>
      <c r="F3552" s="293"/>
    </row>
    <row r="3553" spans="1:6" ht="60">
      <c r="A3553" s="61">
        <v>4384</v>
      </c>
      <c r="B3553" s="38" t="s">
        <v>19921</v>
      </c>
      <c r="C3553" s="61" t="s">
        <v>4025</v>
      </c>
      <c r="D3553" s="61" t="s">
        <v>2472</v>
      </c>
      <c r="E3553" s="61" t="s">
        <v>10592</v>
      </c>
      <c r="F3553" s="292"/>
    </row>
    <row r="3554" spans="1:6" ht="60">
      <c r="A3554" s="61">
        <v>4351</v>
      </c>
      <c r="B3554" s="38" t="s">
        <v>19922</v>
      </c>
      <c r="C3554" s="61" t="s">
        <v>4025</v>
      </c>
      <c r="D3554" s="61" t="s">
        <v>2472</v>
      </c>
      <c r="E3554" s="61" t="s">
        <v>23629</v>
      </c>
      <c r="F3554" s="293"/>
    </row>
    <row r="3555" spans="1:6" ht="30">
      <c r="A3555" s="61">
        <v>11054</v>
      </c>
      <c r="B3555" s="38" t="s">
        <v>19923</v>
      </c>
      <c r="C3555" s="61" t="s">
        <v>4025</v>
      </c>
      <c r="D3555" s="61" t="s">
        <v>2472</v>
      </c>
      <c r="E3555" s="61" t="s">
        <v>8017</v>
      </c>
      <c r="F3555" s="292"/>
    </row>
    <row r="3556" spans="1:6" ht="30">
      <c r="A3556" s="61">
        <v>11055</v>
      </c>
      <c r="B3556" s="38" t="s">
        <v>19924</v>
      </c>
      <c r="C3556" s="61" t="s">
        <v>4025</v>
      </c>
      <c r="D3556" s="61" t="s">
        <v>2472</v>
      </c>
      <c r="E3556" s="61" t="s">
        <v>8368</v>
      </c>
      <c r="F3556" s="293"/>
    </row>
    <row r="3557" spans="1:6" ht="30">
      <c r="A3557" s="61">
        <v>11056</v>
      </c>
      <c r="B3557" s="38" t="s">
        <v>19925</v>
      </c>
      <c r="C3557" s="61" t="s">
        <v>4025</v>
      </c>
      <c r="D3557" s="61" t="s">
        <v>2472</v>
      </c>
      <c r="E3557" s="61" t="s">
        <v>8368</v>
      </c>
      <c r="F3557" s="292"/>
    </row>
    <row r="3558" spans="1:6" ht="30">
      <c r="A3558" s="61">
        <v>11057</v>
      </c>
      <c r="B3558" s="38" t="s">
        <v>19926</v>
      </c>
      <c r="C3558" s="61" t="s">
        <v>4025</v>
      </c>
      <c r="D3558" s="61" t="s">
        <v>2472</v>
      </c>
      <c r="E3558" s="61" t="s">
        <v>8219</v>
      </c>
      <c r="F3558" s="293"/>
    </row>
    <row r="3559" spans="1:6" ht="30">
      <c r="A3559" s="61">
        <v>11059</v>
      </c>
      <c r="B3559" s="38" t="s">
        <v>19927</v>
      </c>
      <c r="C3559" s="61" t="s">
        <v>4025</v>
      </c>
      <c r="D3559" s="61" t="s">
        <v>2472</v>
      </c>
      <c r="E3559" s="61" t="s">
        <v>8086</v>
      </c>
      <c r="F3559" s="292"/>
    </row>
    <row r="3560" spans="1:6" ht="30">
      <c r="A3560" s="61">
        <v>11058</v>
      </c>
      <c r="B3560" s="38" t="s">
        <v>19928</v>
      </c>
      <c r="C3560" s="61" t="s">
        <v>4025</v>
      </c>
      <c r="D3560" s="61" t="s">
        <v>2472</v>
      </c>
      <c r="E3560" s="61" t="s">
        <v>8125</v>
      </c>
      <c r="F3560" s="293"/>
    </row>
    <row r="3561" spans="1:6" ht="30">
      <c r="A3561" s="61">
        <v>4380</v>
      </c>
      <c r="B3561" s="38" t="s">
        <v>19929</v>
      </c>
      <c r="C3561" s="61" t="s">
        <v>4025</v>
      </c>
      <c r="D3561" s="61" t="s">
        <v>2472</v>
      </c>
      <c r="E3561" s="61" t="s">
        <v>8834</v>
      </c>
      <c r="F3561" s="292"/>
    </row>
    <row r="3562" spans="1:6" ht="45">
      <c r="A3562" s="61">
        <v>4299</v>
      </c>
      <c r="B3562" s="38" t="s">
        <v>19930</v>
      </c>
      <c r="C3562" s="61" t="s">
        <v>4025</v>
      </c>
      <c r="D3562" s="61" t="s">
        <v>4024</v>
      </c>
      <c r="E3562" s="61" t="s">
        <v>13729</v>
      </c>
      <c r="F3562" s="293"/>
    </row>
    <row r="3563" spans="1:6" ht="45">
      <c r="A3563" s="61">
        <v>4304</v>
      </c>
      <c r="B3563" s="38" t="s">
        <v>19931</v>
      </c>
      <c r="C3563" s="61" t="s">
        <v>4025</v>
      </c>
      <c r="D3563" s="61" t="s">
        <v>2472</v>
      </c>
      <c r="E3563" s="61" t="s">
        <v>8536</v>
      </c>
      <c r="F3563" s="292"/>
    </row>
    <row r="3564" spans="1:6" ht="45">
      <c r="A3564" s="61">
        <v>4305</v>
      </c>
      <c r="B3564" s="38" t="s">
        <v>19932</v>
      </c>
      <c r="C3564" s="61" t="s">
        <v>4025</v>
      </c>
      <c r="D3564" s="61" t="s">
        <v>2472</v>
      </c>
      <c r="E3564" s="61" t="s">
        <v>13674</v>
      </c>
      <c r="F3564" s="293"/>
    </row>
    <row r="3565" spans="1:6" ht="45">
      <c r="A3565" s="61">
        <v>4306</v>
      </c>
      <c r="B3565" s="38" t="s">
        <v>19933</v>
      </c>
      <c r="C3565" s="61" t="s">
        <v>4025</v>
      </c>
      <c r="D3565" s="61" t="s">
        <v>2472</v>
      </c>
      <c r="E3565" s="61" t="s">
        <v>13681</v>
      </c>
      <c r="F3565" s="292"/>
    </row>
    <row r="3566" spans="1:6" ht="45">
      <c r="A3566" s="61">
        <v>4308</v>
      </c>
      <c r="B3566" s="38" t="s">
        <v>19934</v>
      </c>
      <c r="C3566" s="61" t="s">
        <v>4025</v>
      </c>
      <c r="D3566" s="61" t="s">
        <v>2472</v>
      </c>
      <c r="E3566" s="61" t="s">
        <v>10858</v>
      </c>
      <c r="F3566" s="293"/>
    </row>
    <row r="3567" spans="1:6" ht="45">
      <c r="A3567" s="61">
        <v>4302</v>
      </c>
      <c r="B3567" s="38" t="s">
        <v>19935</v>
      </c>
      <c r="C3567" s="61" t="s">
        <v>4025</v>
      </c>
      <c r="D3567" s="61" t="s">
        <v>2472</v>
      </c>
      <c r="E3567" s="61" t="s">
        <v>8627</v>
      </c>
      <c r="F3567" s="292"/>
    </row>
    <row r="3568" spans="1:6" ht="45">
      <c r="A3568" s="61">
        <v>4300</v>
      </c>
      <c r="B3568" s="38" t="s">
        <v>19936</v>
      </c>
      <c r="C3568" s="61" t="s">
        <v>4025</v>
      </c>
      <c r="D3568" s="61" t="s">
        <v>2472</v>
      </c>
      <c r="E3568" s="61" t="s">
        <v>13204</v>
      </c>
      <c r="F3568" s="293"/>
    </row>
    <row r="3569" spans="1:6" ht="45">
      <c r="A3569" s="61">
        <v>4301</v>
      </c>
      <c r="B3569" s="38" t="s">
        <v>19937</v>
      </c>
      <c r="C3569" s="61" t="s">
        <v>4025</v>
      </c>
      <c r="D3569" s="61" t="s">
        <v>2472</v>
      </c>
      <c r="E3569" s="61" t="s">
        <v>8459</v>
      </c>
      <c r="F3569" s="292"/>
    </row>
    <row r="3570" spans="1:6" ht="45">
      <c r="A3570" s="61">
        <v>4320</v>
      </c>
      <c r="B3570" s="38" t="s">
        <v>19938</v>
      </c>
      <c r="C3570" s="61" t="s">
        <v>4025</v>
      </c>
      <c r="D3570" s="61" t="s">
        <v>2472</v>
      </c>
      <c r="E3570" s="61" t="s">
        <v>12626</v>
      </c>
      <c r="F3570" s="293"/>
    </row>
    <row r="3571" spans="1:6" ht="45">
      <c r="A3571" s="61">
        <v>4318</v>
      </c>
      <c r="B3571" s="38" t="s">
        <v>19939</v>
      </c>
      <c r="C3571" s="61" t="s">
        <v>4025</v>
      </c>
      <c r="D3571" s="61" t="s">
        <v>2472</v>
      </c>
      <c r="E3571" s="61" t="s">
        <v>8791</v>
      </c>
      <c r="F3571" s="292"/>
    </row>
    <row r="3572" spans="1:6" ht="30">
      <c r="A3572" s="61">
        <v>40547</v>
      </c>
      <c r="B3572" s="38" t="s">
        <v>30119</v>
      </c>
      <c r="C3572" s="61" t="s">
        <v>4044</v>
      </c>
      <c r="D3572" s="61" t="s">
        <v>2472</v>
      </c>
      <c r="E3572" s="61" t="s">
        <v>27542</v>
      </c>
      <c r="F3572" s="293"/>
    </row>
    <row r="3573" spans="1:6" ht="45">
      <c r="A3573" s="61">
        <v>11962</v>
      </c>
      <c r="B3573" s="38" t="s">
        <v>19940</v>
      </c>
      <c r="C3573" s="61" t="s">
        <v>4025</v>
      </c>
      <c r="D3573" s="61" t="s">
        <v>2472</v>
      </c>
      <c r="E3573" s="61" t="s">
        <v>7992</v>
      </c>
      <c r="F3573" s="292"/>
    </row>
    <row r="3574" spans="1:6" ht="45">
      <c r="A3574" s="61">
        <v>4332</v>
      </c>
      <c r="B3574" s="38" t="s">
        <v>19941</v>
      </c>
      <c r="C3574" s="61" t="s">
        <v>4025</v>
      </c>
      <c r="D3574" s="61" t="s">
        <v>2472</v>
      </c>
      <c r="E3574" s="61" t="s">
        <v>13207</v>
      </c>
      <c r="F3574" s="293"/>
    </row>
    <row r="3575" spans="1:6" ht="45">
      <c r="A3575" s="61">
        <v>4331</v>
      </c>
      <c r="B3575" s="38" t="s">
        <v>19942</v>
      </c>
      <c r="C3575" s="61" t="s">
        <v>4025</v>
      </c>
      <c r="D3575" s="61" t="s">
        <v>2472</v>
      </c>
      <c r="E3575" s="61" t="s">
        <v>8079</v>
      </c>
      <c r="F3575" s="292"/>
    </row>
    <row r="3576" spans="1:6" ht="60">
      <c r="A3576" s="61">
        <v>4336</v>
      </c>
      <c r="B3576" s="38" t="s">
        <v>19943</v>
      </c>
      <c r="C3576" s="61" t="s">
        <v>4025</v>
      </c>
      <c r="D3576" s="61" t="s">
        <v>2472</v>
      </c>
      <c r="E3576" s="61" t="s">
        <v>8592</v>
      </c>
      <c r="F3576" s="293"/>
    </row>
    <row r="3577" spans="1:6" ht="45">
      <c r="A3577" s="61">
        <v>13294</v>
      </c>
      <c r="B3577" s="38" t="s">
        <v>19944</v>
      </c>
      <c r="C3577" s="61" t="s">
        <v>4025</v>
      </c>
      <c r="D3577" s="61" t="s">
        <v>2472</v>
      </c>
      <c r="E3577" s="61" t="s">
        <v>13422</v>
      </c>
      <c r="F3577" s="292"/>
    </row>
    <row r="3578" spans="1:6" ht="45">
      <c r="A3578" s="61">
        <v>11948</v>
      </c>
      <c r="B3578" s="38" t="s">
        <v>19945</v>
      </c>
      <c r="C3578" s="61" t="s">
        <v>4025</v>
      </c>
      <c r="D3578" s="61" t="s">
        <v>2472</v>
      </c>
      <c r="E3578" s="61" t="s">
        <v>8739</v>
      </c>
      <c r="F3578" s="293"/>
    </row>
    <row r="3579" spans="1:6" ht="45">
      <c r="A3579" s="61">
        <v>4382</v>
      </c>
      <c r="B3579" s="38" t="s">
        <v>19946</v>
      </c>
      <c r="C3579" s="61" t="s">
        <v>4025</v>
      </c>
      <c r="D3579" s="61" t="s">
        <v>2472</v>
      </c>
      <c r="E3579" s="61" t="s">
        <v>8672</v>
      </c>
      <c r="F3579" s="292"/>
    </row>
    <row r="3580" spans="1:6" ht="45">
      <c r="A3580" s="61">
        <v>4354</v>
      </c>
      <c r="B3580" s="38" t="s">
        <v>19947</v>
      </c>
      <c r="C3580" s="61" t="s">
        <v>4025</v>
      </c>
      <c r="D3580" s="61" t="s">
        <v>2472</v>
      </c>
      <c r="E3580" s="61" t="s">
        <v>24365</v>
      </c>
      <c r="F3580" s="293"/>
    </row>
    <row r="3581" spans="1:6" ht="45">
      <c r="A3581" s="61">
        <v>40839</v>
      </c>
      <c r="B3581" s="38" t="s">
        <v>19948</v>
      </c>
      <c r="C3581" s="61" t="s">
        <v>4044</v>
      </c>
      <c r="D3581" s="61" t="s">
        <v>2472</v>
      </c>
      <c r="E3581" s="61" t="s">
        <v>14527</v>
      </c>
      <c r="F3581" s="292"/>
    </row>
    <row r="3582" spans="1:6" ht="45">
      <c r="A3582" s="61">
        <v>40552</v>
      </c>
      <c r="B3582" s="38" t="s">
        <v>19949</v>
      </c>
      <c r="C3582" s="61" t="s">
        <v>4044</v>
      </c>
      <c r="D3582" s="61" t="s">
        <v>2472</v>
      </c>
      <c r="E3582" s="61" t="s">
        <v>27274</v>
      </c>
      <c r="F3582" s="293"/>
    </row>
    <row r="3583" spans="1:6" ht="45">
      <c r="A3583" s="61">
        <v>40549</v>
      </c>
      <c r="B3583" s="38" t="s">
        <v>19950</v>
      </c>
      <c r="C3583" s="61" t="s">
        <v>4044</v>
      </c>
      <c r="D3583" s="61" t="s">
        <v>2472</v>
      </c>
      <c r="E3583" s="61" t="s">
        <v>30120</v>
      </c>
      <c r="F3583" s="292"/>
    </row>
    <row r="3584" spans="1:6" ht="45">
      <c r="A3584" s="61">
        <v>4385</v>
      </c>
      <c r="B3584" s="38" t="s">
        <v>19951</v>
      </c>
      <c r="C3584" s="61" t="s">
        <v>4038</v>
      </c>
      <c r="D3584" s="61" t="s">
        <v>4027</v>
      </c>
      <c r="E3584" s="61" t="s">
        <v>30121</v>
      </c>
      <c r="F3584" s="293"/>
    </row>
    <row r="3585" spans="1:6">
      <c r="A3585" s="61">
        <v>38397</v>
      </c>
      <c r="B3585" s="38" t="s">
        <v>19952</v>
      </c>
      <c r="C3585" s="61" t="s">
        <v>4030</v>
      </c>
      <c r="D3585" s="61" t="s">
        <v>2472</v>
      </c>
      <c r="E3585" s="61" t="s">
        <v>13847</v>
      </c>
      <c r="F3585" s="292"/>
    </row>
    <row r="3586" spans="1:6" ht="60">
      <c r="A3586" s="61">
        <v>20078</v>
      </c>
      <c r="B3586" s="38" t="s">
        <v>19953</v>
      </c>
      <c r="C3586" s="61" t="s">
        <v>4025</v>
      </c>
      <c r="D3586" s="61" t="s">
        <v>2472</v>
      </c>
      <c r="E3586" s="61" t="s">
        <v>10954</v>
      </c>
      <c r="F3586" s="293"/>
    </row>
    <row r="3587" spans="1:6" ht="60">
      <c r="A3587" s="61">
        <v>20079</v>
      </c>
      <c r="B3587" s="38" t="s">
        <v>19954</v>
      </c>
      <c r="C3587" s="61" t="s">
        <v>4025</v>
      </c>
      <c r="D3587" s="61" t="s">
        <v>2472</v>
      </c>
      <c r="E3587" s="61" t="s">
        <v>30122</v>
      </c>
      <c r="F3587" s="292"/>
    </row>
    <row r="3588" spans="1:6" ht="30">
      <c r="A3588" s="61">
        <v>39897</v>
      </c>
      <c r="B3588" s="38" t="s">
        <v>19955</v>
      </c>
      <c r="C3588" s="61" t="s">
        <v>4025</v>
      </c>
      <c r="D3588" s="61" t="s">
        <v>4027</v>
      </c>
      <c r="E3588" s="61" t="s">
        <v>26934</v>
      </c>
      <c r="F3588" s="293"/>
    </row>
    <row r="3589" spans="1:6" ht="30">
      <c r="A3589" s="61">
        <v>118</v>
      </c>
      <c r="B3589" s="38" t="s">
        <v>19956</v>
      </c>
      <c r="C3589" s="61" t="s">
        <v>4025</v>
      </c>
      <c r="D3589" s="61" t="s">
        <v>2472</v>
      </c>
      <c r="E3589" s="61" t="s">
        <v>30123</v>
      </c>
      <c r="F3589" s="292"/>
    </row>
    <row r="3590" spans="1:6" ht="45">
      <c r="A3590" s="61">
        <v>4396</v>
      </c>
      <c r="B3590" s="38" t="s">
        <v>19957</v>
      </c>
      <c r="C3590" s="61" t="s">
        <v>4026</v>
      </c>
      <c r="D3590" s="61" t="s">
        <v>4024</v>
      </c>
      <c r="E3590" s="61" t="s">
        <v>30124</v>
      </c>
      <c r="F3590" s="293"/>
    </row>
    <row r="3591" spans="1:6" ht="30">
      <c r="A3591" s="61">
        <v>36881</v>
      </c>
      <c r="B3591" s="38" t="s">
        <v>19958</v>
      </c>
      <c r="C3591" s="61" t="s">
        <v>4026</v>
      </c>
      <c r="D3591" s="61" t="s">
        <v>2472</v>
      </c>
      <c r="E3591" s="61" t="s">
        <v>25110</v>
      </c>
      <c r="F3591" s="292"/>
    </row>
    <row r="3592" spans="1:6" ht="45">
      <c r="A3592" s="61">
        <v>36882</v>
      </c>
      <c r="B3592" s="38" t="s">
        <v>19959</v>
      </c>
      <c r="C3592" s="61" t="s">
        <v>4026</v>
      </c>
      <c r="D3592" s="61" t="s">
        <v>2472</v>
      </c>
      <c r="E3592" s="61" t="s">
        <v>30125</v>
      </c>
      <c r="F3592" s="293"/>
    </row>
    <row r="3593" spans="1:6" ht="45">
      <c r="A3593" s="61">
        <v>4397</v>
      </c>
      <c r="B3593" s="38" t="s">
        <v>19960</v>
      </c>
      <c r="C3593" s="61" t="s">
        <v>4026</v>
      </c>
      <c r="D3593" s="61" t="s">
        <v>2472</v>
      </c>
      <c r="E3593" s="61" t="s">
        <v>30126</v>
      </c>
      <c r="F3593" s="292"/>
    </row>
    <row r="3594" spans="1:6" ht="45">
      <c r="A3594" s="61">
        <v>34754</v>
      </c>
      <c r="B3594" s="38" t="s">
        <v>19961</v>
      </c>
      <c r="C3594" s="61" t="s">
        <v>4026</v>
      </c>
      <c r="D3594" s="61" t="s">
        <v>2472</v>
      </c>
      <c r="E3594" s="61" t="s">
        <v>30127</v>
      </c>
      <c r="F3594" s="293"/>
    </row>
    <row r="3595" spans="1:6" ht="75">
      <c r="A3595" s="61">
        <v>25962</v>
      </c>
      <c r="B3595" s="38" t="s">
        <v>19962</v>
      </c>
      <c r="C3595" s="61" t="s">
        <v>4026</v>
      </c>
      <c r="D3595" s="61" t="s">
        <v>2472</v>
      </c>
      <c r="E3595" s="61" t="s">
        <v>30128</v>
      </c>
      <c r="F3595" s="292"/>
    </row>
    <row r="3596" spans="1:6" ht="60">
      <c r="A3596" s="61">
        <v>34752</v>
      </c>
      <c r="B3596" s="38" t="s">
        <v>19963</v>
      </c>
      <c r="C3596" s="61" t="s">
        <v>4026</v>
      </c>
      <c r="D3596" s="61" t="s">
        <v>2472</v>
      </c>
      <c r="E3596" s="61" t="s">
        <v>30129</v>
      </c>
      <c r="F3596" s="293"/>
    </row>
    <row r="3597" spans="1:6">
      <c r="A3597" s="61">
        <v>4751</v>
      </c>
      <c r="B3597" s="38" t="s">
        <v>200</v>
      </c>
      <c r="C3597" s="61" t="s">
        <v>4023</v>
      </c>
      <c r="D3597" s="61" t="s">
        <v>2472</v>
      </c>
      <c r="E3597" s="61" t="s">
        <v>11036</v>
      </c>
      <c r="F3597" s="292"/>
    </row>
    <row r="3598" spans="1:6">
      <c r="A3598" s="61">
        <v>41066</v>
      </c>
      <c r="B3598" s="38" t="s">
        <v>19964</v>
      </c>
      <c r="C3598" s="61" t="s">
        <v>4034</v>
      </c>
      <c r="D3598" s="61" t="s">
        <v>2472</v>
      </c>
      <c r="E3598" s="61" t="s">
        <v>30130</v>
      </c>
      <c r="F3598" s="293"/>
    </row>
    <row r="3599" spans="1:6" ht="30">
      <c r="A3599" s="61">
        <v>39604</v>
      </c>
      <c r="B3599" s="38" t="s">
        <v>19965</v>
      </c>
      <c r="C3599" s="61" t="s">
        <v>4025</v>
      </c>
      <c r="D3599" s="61" t="s">
        <v>2472</v>
      </c>
      <c r="E3599" s="61" t="s">
        <v>21975</v>
      </c>
      <c r="F3599" s="292"/>
    </row>
    <row r="3600" spans="1:6" ht="30">
      <c r="A3600" s="61">
        <v>39605</v>
      </c>
      <c r="B3600" s="38" t="s">
        <v>19966</v>
      </c>
      <c r="C3600" s="61" t="s">
        <v>4025</v>
      </c>
      <c r="D3600" s="61" t="s">
        <v>2472</v>
      </c>
      <c r="E3600" s="61" t="s">
        <v>17889</v>
      </c>
      <c r="F3600" s="293"/>
    </row>
    <row r="3601" spans="1:6" ht="30">
      <c r="A3601" s="61">
        <v>39606</v>
      </c>
      <c r="B3601" s="38" t="s">
        <v>19967</v>
      </c>
      <c r="C3601" s="61" t="s">
        <v>4025</v>
      </c>
      <c r="D3601" s="61" t="s">
        <v>2472</v>
      </c>
      <c r="E3601" s="61" t="s">
        <v>21837</v>
      </c>
      <c r="F3601" s="292"/>
    </row>
    <row r="3602" spans="1:6" ht="30">
      <c r="A3602" s="61">
        <v>39607</v>
      </c>
      <c r="B3602" s="38" t="s">
        <v>19969</v>
      </c>
      <c r="C3602" s="61" t="s">
        <v>4025</v>
      </c>
      <c r="D3602" s="61" t="s">
        <v>2472</v>
      </c>
      <c r="E3602" s="61" t="s">
        <v>27273</v>
      </c>
      <c r="F3602" s="293"/>
    </row>
    <row r="3603" spans="1:6" ht="30">
      <c r="A3603" s="61">
        <v>39594</v>
      </c>
      <c r="B3603" s="38" t="s">
        <v>19970</v>
      </c>
      <c r="C3603" s="61" t="s">
        <v>4025</v>
      </c>
      <c r="D3603" s="61" t="s">
        <v>4024</v>
      </c>
      <c r="E3603" s="61" t="s">
        <v>30131</v>
      </c>
      <c r="F3603" s="292"/>
    </row>
    <row r="3604" spans="1:6" ht="30">
      <c r="A3604" s="61">
        <v>39596</v>
      </c>
      <c r="B3604" s="38" t="s">
        <v>19971</v>
      </c>
      <c r="C3604" s="61" t="s">
        <v>4025</v>
      </c>
      <c r="D3604" s="61" t="s">
        <v>2472</v>
      </c>
      <c r="E3604" s="61" t="s">
        <v>30132</v>
      </c>
      <c r="F3604" s="293"/>
    </row>
    <row r="3605" spans="1:6" ht="30">
      <c r="A3605" s="61">
        <v>39595</v>
      </c>
      <c r="B3605" s="38" t="s">
        <v>19972</v>
      </c>
      <c r="C3605" s="61" t="s">
        <v>4025</v>
      </c>
      <c r="D3605" s="61" t="s">
        <v>2472</v>
      </c>
      <c r="E3605" s="61" t="s">
        <v>30133</v>
      </c>
      <c r="F3605" s="292"/>
    </row>
    <row r="3606" spans="1:6" ht="30">
      <c r="A3606" s="61">
        <v>39597</v>
      </c>
      <c r="B3606" s="38" t="s">
        <v>19973</v>
      </c>
      <c r="C3606" s="61" t="s">
        <v>4025</v>
      </c>
      <c r="D3606" s="61" t="s">
        <v>2472</v>
      </c>
      <c r="E3606" s="61" t="s">
        <v>30134</v>
      </c>
      <c r="F3606" s="293"/>
    </row>
    <row r="3607" spans="1:6" ht="45">
      <c r="A3607" s="61">
        <v>20209</v>
      </c>
      <c r="B3607" s="38" t="s">
        <v>19974</v>
      </c>
      <c r="C3607" s="61" t="s">
        <v>4029</v>
      </c>
      <c r="D3607" s="61" t="s">
        <v>2472</v>
      </c>
      <c r="E3607" s="61" t="s">
        <v>25230</v>
      </c>
      <c r="F3607" s="292"/>
    </row>
    <row r="3608" spans="1:6" ht="45">
      <c r="A3608" s="61">
        <v>4433</v>
      </c>
      <c r="B3608" s="38" t="s">
        <v>19975</v>
      </c>
      <c r="C3608" s="61" t="s">
        <v>4029</v>
      </c>
      <c r="D3608" s="61" t="s">
        <v>2472</v>
      </c>
      <c r="E3608" s="61" t="s">
        <v>22635</v>
      </c>
      <c r="F3608" s="293"/>
    </row>
    <row r="3609" spans="1:6" ht="30">
      <c r="A3609" s="61">
        <v>10731</v>
      </c>
      <c r="B3609" s="38" t="s">
        <v>19976</v>
      </c>
      <c r="C3609" s="61" t="s">
        <v>4026</v>
      </c>
      <c r="D3609" s="61" t="s">
        <v>4024</v>
      </c>
      <c r="E3609" s="61" t="s">
        <v>18583</v>
      </c>
      <c r="F3609" s="292"/>
    </row>
    <row r="3610" spans="1:6" ht="30">
      <c r="A3610" s="61">
        <v>4704</v>
      </c>
      <c r="B3610" s="38" t="s">
        <v>19977</v>
      </c>
      <c r="C3610" s="61" t="s">
        <v>4026</v>
      </c>
      <c r="D3610" s="61" t="s">
        <v>2472</v>
      </c>
      <c r="E3610" s="61" t="s">
        <v>24715</v>
      </c>
      <c r="F3610" s="293"/>
    </row>
    <row r="3611" spans="1:6">
      <c r="A3611" s="61">
        <v>10730</v>
      </c>
      <c r="B3611" s="38" t="s">
        <v>19978</v>
      </c>
      <c r="C3611" s="61" t="s">
        <v>4026</v>
      </c>
      <c r="D3611" s="61" t="s">
        <v>2472</v>
      </c>
      <c r="E3611" s="61" t="s">
        <v>22706</v>
      </c>
      <c r="F3611" s="292"/>
    </row>
    <row r="3612" spans="1:6" ht="30">
      <c r="A3612" s="61">
        <v>4729</v>
      </c>
      <c r="B3612" s="38" t="s">
        <v>19979</v>
      </c>
      <c r="C3612" s="61" t="s">
        <v>4028</v>
      </c>
      <c r="D3612" s="61" t="s">
        <v>2472</v>
      </c>
      <c r="E3612" s="61" t="s">
        <v>30135</v>
      </c>
      <c r="F3612" s="293"/>
    </row>
    <row r="3613" spans="1:6" ht="45">
      <c r="A3613" s="61">
        <v>4720</v>
      </c>
      <c r="B3613" s="38" t="s">
        <v>19980</v>
      </c>
      <c r="C3613" s="61" t="s">
        <v>4028</v>
      </c>
      <c r="D3613" s="61" t="s">
        <v>2472</v>
      </c>
      <c r="E3613" s="61" t="s">
        <v>26869</v>
      </c>
      <c r="F3613" s="292"/>
    </row>
    <row r="3614" spans="1:6" ht="30">
      <c r="A3614" s="61">
        <v>4721</v>
      </c>
      <c r="B3614" s="38" t="s">
        <v>19981</v>
      </c>
      <c r="C3614" s="61" t="s">
        <v>4028</v>
      </c>
      <c r="D3614" s="61" t="s">
        <v>2472</v>
      </c>
      <c r="E3614" s="61" t="s">
        <v>30136</v>
      </c>
      <c r="F3614" s="293"/>
    </row>
    <row r="3615" spans="1:6" ht="30">
      <c r="A3615" s="61">
        <v>4718</v>
      </c>
      <c r="B3615" s="38" t="s">
        <v>19982</v>
      </c>
      <c r="C3615" s="61" t="s">
        <v>4028</v>
      </c>
      <c r="D3615" s="61" t="s">
        <v>4024</v>
      </c>
      <c r="E3615" s="61" t="s">
        <v>30136</v>
      </c>
      <c r="F3615" s="292"/>
    </row>
    <row r="3616" spans="1:6" ht="30">
      <c r="A3616" s="61">
        <v>4722</v>
      </c>
      <c r="B3616" s="38" t="s">
        <v>19983</v>
      </c>
      <c r="C3616" s="61" t="s">
        <v>4028</v>
      </c>
      <c r="D3616" s="61" t="s">
        <v>2472</v>
      </c>
      <c r="E3616" s="61" t="s">
        <v>30136</v>
      </c>
      <c r="F3616" s="293"/>
    </row>
    <row r="3617" spans="1:6" ht="30">
      <c r="A3617" s="61">
        <v>4723</v>
      </c>
      <c r="B3617" s="38" t="s">
        <v>19984</v>
      </c>
      <c r="C3617" s="61" t="s">
        <v>4028</v>
      </c>
      <c r="D3617" s="61" t="s">
        <v>2472</v>
      </c>
      <c r="E3617" s="61" t="s">
        <v>30137</v>
      </c>
      <c r="F3617" s="292"/>
    </row>
    <row r="3618" spans="1:6" ht="30">
      <c r="A3618" s="61">
        <v>4727</v>
      </c>
      <c r="B3618" s="38" t="s">
        <v>19985</v>
      </c>
      <c r="C3618" s="61" t="s">
        <v>4028</v>
      </c>
      <c r="D3618" s="61" t="s">
        <v>2472</v>
      </c>
      <c r="E3618" s="61" t="s">
        <v>30138</v>
      </c>
      <c r="F3618" s="293"/>
    </row>
    <row r="3619" spans="1:6" ht="45">
      <c r="A3619" s="61">
        <v>4748</v>
      </c>
      <c r="B3619" s="38" t="s">
        <v>19986</v>
      </c>
      <c r="C3619" s="61" t="s">
        <v>4028</v>
      </c>
      <c r="D3619" s="61" t="s">
        <v>2472</v>
      </c>
      <c r="E3619" s="61" t="s">
        <v>23643</v>
      </c>
      <c r="F3619" s="292"/>
    </row>
    <row r="3620" spans="1:6" ht="45">
      <c r="A3620" s="61">
        <v>4730</v>
      </c>
      <c r="B3620" s="38" t="s">
        <v>19987</v>
      </c>
      <c r="C3620" s="61" t="s">
        <v>4028</v>
      </c>
      <c r="D3620" s="61" t="s">
        <v>2472</v>
      </c>
      <c r="E3620" s="61" t="s">
        <v>27452</v>
      </c>
      <c r="F3620" s="293"/>
    </row>
    <row r="3621" spans="1:6" ht="75">
      <c r="A3621" s="61">
        <v>13186</v>
      </c>
      <c r="B3621" s="38" t="s">
        <v>19988</v>
      </c>
      <c r="C3621" s="61" t="s">
        <v>4028</v>
      </c>
      <c r="D3621" s="61" t="s">
        <v>4027</v>
      </c>
      <c r="E3621" s="61" t="s">
        <v>30139</v>
      </c>
      <c r="F3621" s="292"/>
    </row>
    <row r="3622" spans="1:6" ht="75">
      <c r="A3622" s="61">
        <v>10737</v>
      </c>
      <c r="B3622" s="38" t="s">
        <v>19989</v>
      </c>
      <c r="C3622" s="61" t="s">
        <v>4026</v>
      </c>
      <c r="D3622" s="61" t="s">
        <v>2472</v>
      </c>
      <c r="E3622" s="61" t="s">
        <v>30140</v>
      </c>
      <c r="F3622" s="293"/>
    </row>
    <row r="3623" spans="1:6" ht="60">
      <c r="A3623" s="61">
        <v>10734</v>
      </c>
      <c r="B3623" s="38" t="s">
        <v>19990</v>
      </c>
      <c r="C3623" s="61" t="s">
        <v>4026</v>
      </c>
      <c r="D3623" s="61" t="s">
        <v>2472</v>
      </c>
      <c r="E3623" s="61" t="s">
        <v>16698</v>
      </c>
      <c r="F3623" s="292"/>
    </row>
    <row r="3624" spans="1:6" ht="30">
      <c r="A3624" s="61">
        <v>4708</v>
      </c>
      <c r="B3624" s="38" t="s">
        <v>19991</v>
      </c>
      <c r="C3624" s="61" t="s">
        <v>4026</v>
      </c>
      <c r="D3624" s="61" t="s">
        <v>2472</v>
      </c>
      <c r="E3624" s="61" t="s">
        <v>24376</v>
      </c>
      <c r="F3624" s="293"/>
    </row>
    <row r="3625" spans="1:6" ht="75">
      <c r="A3625" s="61">
        <v>4712</v>
      </c>
      <c r="B3625" s="38" t="s">
        <v>19992</v>
      </c>
      <c r="C3625" s="61" t="s">
        <v>4026</v>
      </c>
      <c r="D3625" s="61" t="s">
        <v>2472</v>
      </c>
      <c r="E3625" s="61" t="s">
        <v>26900</v>
      </c>
      <c r="F3625" s="292"/>
    </row>
    <row r="3626" spans="1:6" ht="75">
      <c r="A3626" s="61">
        <v>4710</v>
      </c>
      <c r="B3626" s="38" t="s">
        <v>19993</v>
      </c>
      <c r="C3626" s="61" t="s">
        <v>4026</v>
      </c>
      <c r="D3626" s="61" t="s">
        <v>2472</v>
      </c>
      <c r="E3626" s="61" t="s">
        <v>30141</v>
      </c>
      <c r="F3626" s="293"/>
    </row>
    <row r="3627" spans="1:6" ht="45">
      <c r="A3627" s="61">
        <v>4746</v>
      </c>
      <c r="B3627" s="38" t="s">
        <v>19994</v>
      </c>
      <c r="C3627" s="61" t="s">
        <v>4028</v>
      </c>
      <c r="D3627" s="61" t="s">
        <v>2472</v>
      </c>
      <c r="E3627" s="61" t="s">
        <v>24754</v>
      </c>
      <c r="F3627" s="292"/>
    </row>
    <row r="3628" spans="1:6">
      <c r="A3628" s="61">
        <v>4750</v>
      </c>
      <c r="B3628" s="38" t="s">
        <v>201</v>
      </c>
      <c r="C3628" s="61" t="s">
        <v>4023</v>
      </c>
      <c r="D3628" s="61" t="s">
        <v>4024</v>
      </c>
      <c r="E3628" s="61" t="s">
        <v>23933</v>
      </c>
      <c r="F3628" s="293"/>
    </row>
    <row r="3629" spans="1:6">
      <c r="A3629" s="61">
        <v>41065</v>
      </c>
      <c r="B3629" s="38" t="s">
        <v>19995</v>
      </c>
      <c r="C3629" s="61" t="s">
        <v>4034</v>
      </c>
      <c r="D3629" s="61" t="s">
        <v>2472</v>
      </c>
      <c r="E3629" s="61" t="s">
        <v>29156</v>
      </c>
      <c r="F3629" s="292"/>
    </row>
    <row r="3630" spans="1:6" ht="45">
      <c r="A3630" s="61">
        <v>34747</v>
      </c>
      <c r="B3630" s="38" t="s">
        <v>19996</v>
      </c>
      <c r="C3630" s="61" t="s">
        <v>4029</v>
      </c>
      <c r="D3630" s="61" t="s">
        <v>2472</v>
      </c>
      <c r="E3630" s="61" t="s">
        <v>30142</v>
      </c>
      <c r="F3630" s="293"/>
    </row>
    <row r="3631" spans="1:6" ht="30">
      <c r="A3631" s="61">
        <v>4826</v>
      </c>
      <c r="B3631" s="38" t="s">
        <v>19997</v>
      </c>
      <c r="C3631" s="61" t="s">
        <v>4029</v>
      </c>
      <c r="D3631" s="61" t="s">
        <v>2472</v>
      </c>
      <c r="E3631" s="61" t="s">
        <v>30143</v>
      </c>
      <c r="F3631" s="292"/>
    </row>
    <row r="3632" spans="1:6" ht="30">
      <c r="A3632" s="61">
        <v>41975</v>
      </c>
      <c r="B3632" s="38" t="s">
        <v>19998</v>
      </c>
      <c r="C3632" s="61" t="s">
        <v>4026</v>
      </c>
      <c r="D3632" s="61" t="s">
        <v>2472</v>
      </c>
      <c r="E3632" s="61" t="s">
        <v>30144</v>
      </c>
      <c r="F3632" s="293"/>
    </row>
    <row r="3633" spans="1:6" ht="45">
      <c r="A3633" s="61">
        <v>4825</v>
      </c>
      <c r="B3633" s="38" t="s">
        <v>20000</v>
      </c>
      <c r="C3633" s="61" t="s">
        <v>4029</v>
      </c>
      <c r="D3633" s="61" t="s">
        <v>2472</v>
      </c>
      <c r="E3633" s="61" t="s">
        <v>30145</v>
      </c>
      <c r="F3633" s="292"/>
    </row>
    <row r="3634" spans="1:6" ht="30">
      <c r="A3634" s="61">
        <v>34744</v>
      </c>
      <c r="B3634" s="38" t="s">
        <v>20001</v>
      </c>
      <c r="C3634" s="61" t="s">
        <v>4026</v>
      </c>
      <c r="D3634" s="61" t="s">
        <v>2472</v>
      </c>
      <c r="E3634" s="61" t="s">
        <v>22744</v>
      </c>
      <c r="F3634" s="293"/>
    </row>
    <row r="3635" spans="1:6" ht="60">
      <c r="A3635" s="61">
        <v>39430</v>
      </c>
      <c r="B3635" s="38" t="s">
        <v>20002</v>
      </c>
      <c r="C3635" s="61" t="s">
        <v>4025</v>
      </c>
      <c r="D3635" s="61" t="s">
        <v>2472</v>
      </c>
      <c r="E3635" s="61" t="s">
        <v>8776</v>
      </c>
      <c r="F3635" s="292"/>
    </row>
    <row r="3636" spans="1:6" ht="45">
      <c r="A3636" s="61">
        <v>39573</v>
      </c>
      <c r="B3636" s="38" t="s">
        <v>20003</v>
      </c>
      <c r="C3636" s="61" t="s">
        <v>4025</v>
      </c>
      <c r="D3636" s="61" t="s">
        <v>2472</v>
      </c>
      <c r="E3636" s="61" t="s">
        <v>8791</v>
      </c>
      <c r="F3636" s="293"/>
    </row>
    <row r="3637" spans="1:6" ht="45">
      <c r="A3637" s="61">
        <v>38410</v>
      </c>
      <c r="B3637" s="38" t="s">
        <v>20004</v>
      </c>
      <c r="C3637" s="61" t="s">
        <v>4025</v>
      </c>
      <c r="D3637" s="61" t="s">
        <v>2472</v>
      </c>
      <c r="E3637" s="61" t="s">
        <v>30146</v>
      </c>
      <c r="F3637" s="292"/>
    </row>
    <row r="3638" spans="1:6">
      <c r="A3638" s="61">
        <v>4765</v>
      </c>
      <c r="B3638" s="38" t="s">
        <v>20005</v>
      </c>
      <c r="C3638" s="61" t="s">
        <v>4029</v>
      </c>
      <c r="D3638" s="61" t="s">
        <v>2472</v>
      </c>
      <c r="E3638" s="61" t="s">
        <v>30147</v>
      </c>
      <c r="F3638" s="293"/>
    </row>
    <row r="3639" spans="1:6">
      <c r="A3639" s="61">
        <v>4766</v>
      </c>
      <c r="B3639" s="38" t="s">
        <v>20006</v>
      </c>
      <c r="C3639" s="61" t="s">
        <v>4030</v>
      </c>
      <c r="D3639" s="61" t="s">
        <v>2472</v>
      </c>
      <c r="E3639" s="61" t="s">
        <v>9895</v>
      </c>
      <c r="F3639" s="292"/>
    </row>
    <row r="3640" spans="1:6">
      <c r="A3640" s="61">
        <v>4767</v>
      </c>
      <c r="B3640" s="38" t="s">
        <v>20006</v>
      </c>
      <c r="C3640" s="61" t="s">
        <v>4029</v>
      </c>
      <c r="D3640" s="61" t="s">
        <v>2472</v>
      </c>
      <c r="E3640" s="61" t="s">
        <v>30148</v>
      </c>
      <c r="F3640" s="293"/>
    </row>
    <row r="3641" spans="1:6">
      <c r="A3641" s="61">
        <v>10963</v>
      </c>
      <c r="B3641" s="38" t="s">
        <v>20007</v>
      </c>
      <c r="C3641" s="61" t="s">
        <v>4029</v>
      </c>
      <c r="D3641" s="61" t="s">
        <v>2472</v>
      </c>
      <c r="E3641" s="61" t="s">
        <v>30149</v>
      </c>
      <c r="F3641" s="292"/>
    </row>
    <row r="3642" spans="1:6">
      <c r="A3642" s="61">
        <v>10962</v>
      </c>
      <c r="B3642" s="38" t="s">
        <v>20008</v>
      </c>
      <c r="C3642" s="61" t="s">
        <v>4030</v>
      </c>
      <c r="D3642" s="61" t="s">
        <v>2472</v>
      </c>
      <c r="E3642" s="61" t="s">
        <v>13901</v>
      </c>
      <c r="F3642" s="293"/>
    </row>
    <row r="3643" spans="1:6">
      <c r="A3643" s="61">
        <v>34742</v>
      </c>
      <c r="B3643" s="38" t="s">
        <v>20009</v>
      </c>
      <c r="C3643" s="61" t="s">
        <v>4030</v>
      </c>
      <c r="D3643" s="61" t="s">
        <v>2472</v>
      </c>
      <c r="E3643" s="61" t="s">
        <v>10176</v>
      </c>
      <c r="F3643" s="292"/>
    </row>
    <row r="3644" spans="1:6">
      <c r="A3644" s="61">
        <v>4773</v>
      </c>
      <c r="B3644" s="38" t="s">
        <v>20010</v>
      </c>
      <c r="C3644" s="61" t="s">
        <v>4029</v>
      </c>
      <c r="D3644" s="61" t="s">
        <v>2472</v>
      </c>
      <c r="E3644" s="61" t="s">
        <v>30150</v>
      </c>
      <c r="F3644" s="293"/>
    </row>
    <row r="3645" spans="1:6">
      <c r="A3645" s="61">
        <v>34740</v>
      </c>
      <c r="B3645" s="38" t="s">
        <v>20011</v>
      </c>
      <c r="C3645" s="61" t="s">
        <v>4030</v>
      </c>
      <c r="D3645" s="61" t="s">
        <v>2472</v>
      </c>
      <c r="E3645" s="61" t="s">
        <v>10176</v>
      </c>
      <c r="F3645" s="292"/>
    </row>
    <row r="3646" spans="1:6">
      <c r="A3646" s="61">
        <v>4776</v>
      </c>
      <c r="B3646" s="38" t="s">
        <v>20012</v>
      </c>
      <c r="C3646" s="61" t="s">
        <v>4029</v>
      </c>
      <c r="D3646" s="61" t="s">
        <v>2472</v>
      </c>
      <c r="E3646" s="61" t="s">
        <v>30151</v>
      </c>
      <c r="F3646" s="293"/>
    </row>
    <row r="3647" spans="1:6">
      <c r="A3647" s="61">
        <v>4774</v>
      </c>
      <c r="B3647" s="38" t="s">
        <v>20012</v>
      </c>
      <c r="C3647" s="61" t="s">
        <v>4030</v>
      </c>
      <c r="D3647" s="61" t="s">
        <v>2472</v>
      </c>
      <c r="E3647" s="61" t="s">
        <v>9895</v>
      </c>
      <c r="F3647" s="292"/>
    </row>
    <row r="3648" spans="1:6">
      <c r="A3648" s="61">
        <v>40313</v>
      </c>
      <c r="B3648" s="38" t="s">
        <v>20013</v>
      </c>
      <c r="C3648" s="61" t="s">
        <v>4030</v>
      </c>
      <c r="D3648" s="61" t="s">
        <v>4024</v>
      </c>
      <c r="E3648" s="61" t="s">
        <v>10176</v>
      </c>
      <c r="F3648" s="293"/>
    </row>
    <row r="3649" spans="1:6" ht="30">
      <c r="A3649" s="61">
        <v>13340</v>
      </c>
      <c r="B3649" s="38" t="s">
        <v>20014</v>
      </c>
      <c r="C3649" s="61" t="s">
        <v>4029</v>
      </c>
      <c r="D3649" s="61" t="s">
        <v>2472</v>
      </c>
      <c r="E3649" s="61" t="s">
        <v>30152</v>
      </c>
      <c r="F3649" s="292"/>
    </row>
    <row r="3650" spans="1:6">
      <c r="A3650" s="61">
        <v>10965</v>
      </c>
      <c r="B3650" s="38" t="s">
        <v>20015</v>
      </c>
      <c r="C3650" s="61" t="s">
        <v>4029</v>
      </c>
      <c r="D3650" s="61" t="s">
        <v>2472</v>
      </c>
      <c r="E3650" s="61" t="s">
        <v>25638</v>
      </c>
      <c r="F3650" s="293"/>
    </row>
    <row r="3651" spans="1:6">
      <c r="A3651" s="61">
        <v>10966</v>
      </c>
      <c r="B3651" s="38" t="s">
        <v>20016</v>
      </c>
      <c r="C3651" s="61" t="s">
        <v>4030</v>
      </c>
      <c r="D3651" s="61" t="s">
        <v>2472</v>
      </c>
      <c r="E3651" s="61" t="s">
        <v>23552</v>
      </c>
      <c r="F3651" s="292"/>
    </row>
    <row r="3652" spans="1:6" ht="45">
      <c r="A3652" s="61">
        <v>40537</v>
      </c>
      <c r="B3652" s="38" t="s">
        <v>20017</v>
      </c>
      <c r="C3652" s="61" t="s">
        <v>4030</v>
      </c>
      <c r="D3652" s="61" t="s">
        <v>2472</v>
      </c>
      <c r="E3652" s="61" t="s">
        <v>13771</v>
      </c>
      <c r="F3652" s="293"/>
    </row>
    <row r="3653" spans="1:6" ht="45">
      <c r="A3653" s="61">
        <v>40536</v>
      </c>
      <c r="B3653" s="38" t="s">
        <v>20018</v>
      </c>
      <c r="C3653" s="61" t="s">
        <v>4030</v>
      </c>
      <c r="D3653" s="61" t="s">
        <v>2472</v>
      </c>
      <c r="E3653" s="61" t="s">
        <v>13771</v>
      </c>
      <c r="F3653" s="292"/>
    </row>
    <row r="3654" spans="1:6" ht="30">
      <c r="A3654" s="61">
        <v>40535</v>
      </c>
      <c r="B3654" s="38" t="s">
        <v>20019</v>
      </c>
      <c r="C3654" s="61" t="s">
        <v>4030</v>
      </c>
      <c r="D3654" s="61" t="s">
        <v>2472</v>
      </c>
      <c r="E3654" s="61" t="s">
        <v>13771</v>
      </c>
      <c r="F3654" s="293"/>
    </row>
    <row r="3655" spans="1:6" ht="60">
      <c r="A3655" s="61">
        <v>39427</v>
      </c>
      <c r="B3655" s="38" t="s">
        <v>20020</v>
      </c>
      <c r="C3655" s="61" t="s">
        <v>4029</v>
      </c>
      <c r="D3655" s="61" t="s">
        <v>2472</v>
      </c>
      <c r="E3655" s="61" t="s">
        <v>12055</v>
      </c>
      <c r="F3655" s="292"/>
    </row>
    <row r="3656" spans="1:6" ht="30">
      <c r="A3656" s="61">
        <v>39424</v>
      </c>
      <c r="B3656" s="38" t="s">
        <v>20021</v>
      </c>
      <c r="C3656" s="61" t="s">
        <v>4029</v>
      </c>
      <c r="D3656" s="61" t="s">
        <v>2472</v>
      </c>
      <c r="E3656" s="61" t="s">
        <v>8127</v>
      </c>
      <c r="F3656" s="293"/>
    </row>
    <row r="3657" spans="1:6" ht="45">
      <c r="A3657" s="61">
        <v>39425</v>
      </c>
      <c r="B3657" s="38" t="s">
        <v>20022</v>
      </c>
      <c r="C3657" s="61" t="s">
        <v>4029</v>
      </c>
      <c r="D3657" s="61" t="s">
        <v>2472</v>
      </c>
      <c r="E3657" s="61" t="s">
        <v>13210</v>
      </c>
      <c r="F3657" s="292"/>
    </row>
    <row r="3658" spans="1:6" ht="30">
      <c r="A3658" s="61">
        <v>40664</v>
      </c>
      <c r="B3658" s="38" t="s">
        <v>20023</v>
      </c>
      <c r="C3658" s="61" t="s">
        <v>4030</v>
      </c>
      <c r="D3658" s="61" t="s">
        <v>2472</v>
      </c>
      <c r="E3658" s="61" t="s">
        <v>8254</v>
      </c>
      <c r="F3658" s="293"/>
    </row>
    <row r="3659" spans="1:6">
      <c r="A3659" s="61">
        <v>34360</v>
      </c>
      <c r="B3659" s="38" t="s">
        <v>20024</v>
      </c>
      <c r="C3659" s="61" t="s">
        <v>4030</v>
      </c>
      <c r="D3659" s="61" t="s">
        <v>2472</v>
      </c>
      <c r="E3659" s="61" t="s">
        <v>25161</v>
      </c>
      <c r="F3659" s="292"/>
    </row>
    <row r="3660" spans="1:6" ht="30">
      <c r="A3660" s="61">
        <v>20259</v>
      </c>
      <c r="B3660" s="38" t="s">
        <v>20025</v>
      </c>
      <c r="C3660" s="61" t="s">
        <v>4029</v>
      </c>
      <c r="D3660" s="61" t="s">
        <v>4027</v>
      </c>
      <c r="E3660" s="61" t="s">
        <v>27180</v>
      </c>
      <c r="F3660" s="293"/>
    </row>
    <row r="3661" spans="1:6" ht="60">
      <c r="A3661" s="61">
        <v>14077</v>
      </c>
      <c r="B3661" s="38" t="s">
        <v>20026</v>
      </c>
      <c r="C3661" s="61" t="s">
        <v>4029</v>
      </c>
      <c r="D3661" s="61" t="s">
        <v>4027</v>
      </c>
      <c r="E3661" s="61" t="s">
        <v>30153</v>
      </c>
      <c r="F3661" s="292"/>
    </row>
    <row r="3662" spans="1:6" ht="60">
      <c r="A3662" s="61">
        <v>3678</v>
      </c>
      <c r="B3662" s="38" t="s">
        <v>20027</v>
      </c>
      <c r="C3662" s="61" t="s">
        <v>4029</v>
      </c>
      <c r="D3662" s="61" t="s">
        <v>4027</v>
      </c>
      <c r="E3662" s="61" t="s">
        <v>30154</v>
      </c>
      <c r="F3662" s="293"/>
    </row>
    <row r="3663" spans="1:6" ht="45">
      <c r="A3663" s="61">
        <v>39418</v>
      </c>
      <c r="B3663" s="38" t="s">
        <v>20028</v>
      </c>
      <c r="C3663" s="61" t="s">
        <v>4029</v>
      </c>
      <c r="D3663" s="61" t="s">
        <v>2472</v>
      </c>
      <c r="E3663" s="61" t="s">
        <v>8431</v>
      </c>
      <c r="F3663" s="292"/>
    </row>
    <row r="3664" spans="1:6" ht="45">
      <c r="A3664" s="61">
        <v>39419</v>
      </c>
      <c r="B3664" s="38" t="s">
        <v>20029</v>
      </c>
      <c r="C3664" s="61" t="s">
        <v>4029</v>
      </c>
      <c r="D3664" s="61" t="s">
        <v>2472</v>
      </c>
      <c r="E3664" s="61" t="s">
        <v>24341</v>
      </c>
      <c r="F3664" s="293"/>
    </row>
    <row r="3665" spans="1:6" ht="45">
      <c r="A3665" s="61">
        <v>39420</v>
      </c>
      <c r="B3665" s="38" t="s">
        <v>20030</v>
      </c>
      <c r="C3665" s="61" t="s">
        <v>4029</v>
      </c>
      <c r="D3665" s="61" t="s">
        <v>2472</v>
      </c>
      <c r="E3665" s="61" t="s">
        <v>8528</v>
      </c>
      <c r="F3665" s="292"/>
    </row>
    <row r="3666" spans="1:6" ht="45">
      <c r="A3666" s="61">
        <v>39571</v>
      </c>
      <c r="B3666" s="38" t="s">
        <v>20031</v>
      </c>
      <c r="C3666" s="61" t="s">
        <v>4029</v>
      </c>
      <c r="D3666" s="61" t="s">
        <v>2472</v>
      </c>
      <c r="E3666" s="61" t="s">
        <v>10559</v>
      </c>
      <c r="F3666" s="293"/>
    </row>
    <row r="3667" spans="1:6" ht="45">
      <c r="A3667" s="61">
        <v>39421</v>
      </c>
      <c r="B3667" s="38" t="s">
        <v>20032</v>
      </c>
      <c r="C3667" s="61" t="s">
        <v>4029</v>
      </c>
      <c r="D3667" s="61" t="s">
        <v>2472</v>
      </c>
      <c r="E3667" s="61" t="s">
        <v>8773</v>
      </c>
      <c r="F3667" s="292"/>
    </row>
    <row r="3668" spans="1:6" ht="45">
      <c r="A3668" s="61">
        <v>39422</v>
      </c>
      <c r="B3668" s="38" t="s">
        <v>20033</v>
      </c>
      <c r="C3668" s="61" t="s">
        <v>4029</v>
      </c>
      <c r="D3668" s="61" t="s">
        <v>4024</v>
      </c>
      <c r="E3668" s="61" t="s">
        <v>9853</v>
      </c>
      <c r="F3668" s="293"/>
    </row>
    <row r="3669" spans="1:6" ht="45">
      <c r="A3669" s="61">
        <v>39423</v>
      </c>
      <c r="B3669" s="38" t="s">
        <v>20034</v>
      </c>
      <c r="C3669" s="61" t="s">
        <v>4029</v>
      </c>
      <c r="D3669" s="61" t="s">
        <v>2472</v>
      </c>
      <c r="E3669" s="61" t="s">
        <v>14327</v>
      </c>
      <c r="F3669" s="292"/>
    </row>
    <row r="3670" spans="1:6" ht="60">
      <c r="A3670" s="61">
        <v>39426</v>
      </c>
      <c r="B3670" s="38" t="s">
        <v>20035</v>
      </c>
      <c r="C3670" s="61" t="s">
        <v>4029</v>
      </c>
      <c r="D3670" s="61" t="s">
        <v>2472</v>
      </c>
      <c r="E3670" s="61" t="s">
        <v>14941</v>
      </c>
      <c r="F3670" s="293"/>
    </row>
    <row r="3671" spans="1:6" ht="60">
      <c r="A3671" s="61">
        <v>39429</v>
      </c>
      <c r="B3671" s="38" t="s">
        <v>20036</v>
      </c>
      <c r="C3671" s="61" t="s">
        <v>4029</v>
      </c>
      <c r="D3671" s="61" t="s">
        <v>2472</v>
      </c>
      <c r="E3671" s="61" t="s">
        <v>21835</v>
      </c>
      <c r="F3671" s="292"/>
    </row>
    <row r="3672" spans="1:6" ht="60">
      <c r="A3672" s="61">
        <v>39428</v>
      </c>
      <c r="B3672" s="38" t="s">
        <v>20037</v>
      </c>
      <c r="C3672" s="61" t="s">
        <v>4029</v>
      </c>
      <c r="D3672" s="61" t="s">
        <v>2472</v>
      </c>
      <c r="E3672" s="61" t="s">
        <v>30155</v>
      </c>
      <c r="F3672" s="293"/>
    </row>
    <row r="3673" spans="1:6" ht="45">
      <c r="A3673" s="61">
        <v>39572</v>
      </c>
      <c r="B3673" s="38" t="s">
        <v>20038</v>
      </c>
      <c r="C3673" s="61" t="s">
        <v>4029</v>
      </c>
      <c r="D3673" s="61" t="s">
        <v>2472</v>
      </c>
      <c r="E3673" s="61" t="s">
        <v>12531</v>
      </c>
      <c r="F3673" s="292"/>
    </row>
    <row r="3674" spans="1:6" ht="45">
      <c r="A3674" s="61">
        <v>39570</v>
      </c>
      <c r="B3674" s="38" t="s">
        <v>20039</v>
      </c>
      <c r="C3674" s="61" t="s">
        <v>4029</v>
      </c>
      <c r="D3674" s="61" t="s">
        <v>2472</v>
      </c>
      <c r="E3674" s="61" t="s">
        <v>7661</v>
      </c>
      <c r="F3674" s="293"/>
    </row>
    <row r="3675" spans="1:6" ht="45">
      <c r="A3675" s="61">
        <v>39569</v>
      </c>
      <c r="B3675" s="38" t="s">
        <v>20040</v>
      </c>
      <c r="C3675" s="61" t="s">
        <v>4029</v>
      </c>
      <c r="D3675" s="61" t="s">
        <v>2472</v>
      </c>
      <c r="E3675" s="61" t="s">
        <v>8945</v>
      </c>
      <c r="F3675" s="292"/>
    </row>
    <row r="3676" spans="1:6" ht="45">
      <c r="A3676" s="61">
        <v>11552</v>
      </c>
      <c r="B3676" s="38" t="s">
        <v>20041</v>
      </c>
      <c r="C3676" s="61" t="s">
        <v>4029</v>
      </c>
      <c r="D3676" s="61" t="s">
        <v>2472</v>
      </c>
      <c r="E3676" s="61" t="s">
        <v>10143</v>
      </c>
      <c r="F3676" s="293"/>
    </row>
    <row r="3677" spans="1:6" ht="45">
      <c r="A3677" s="61">
        <v>40598</v>
      </c>
      <c r="B3677" s="38" t="s">
        <v>20042</v>
      </c>
      <c r="C3677" s="61" t="s">
        <v>4030</v>
      </c>
      <c r="D3677" s="61" t="s">
        <v>2472</v>
      </c>
      <c r="E3677" s="61" t="s">
        <v>13771</v>
      </c>
      <c r="F3677" s="292"/>
    </row>
    <row r="3678" spans="1:6" ht="30">
      <c r="A3678" s="61">
        <v>39029</v>
      </c>
      <c r="B3678" s="38" t="s">
        <v>20043</v>
      </c>
      <c r="C3678" s="61" t="s">
        <v>4029</v>
      </c>
      <c r="D3678" s="61" t="s">
        <v>2472</v>
      </c>
      <c r="E3678" s="61" t="s">
        <v>14940</v>
      </c>
      <c r="F3678" s="293"/>
    </row>
    <row r="3679" spans="1:6" ht="30">
      <c r="A3679" s="61">
        <v>39028</v>
      </c>
      <c r="B3679" s="38" t="s">
        <v>20044</v>
      </c>
      <c r="C3679" s="61" t="s">
        <v>4029</v>
      </c>
      <c r="D3679" s="61" t="s">
        <v>2472</v>
      </c>
      <c r="E3679" s="61" t="s">
        <v>9851</v>
      </c>
      <c r="F3679" s="292"/>
    </row>
    <row r="3680" spans="1:6" ht="30">
      <c r="A3680" s="61">
        <v>39328</v>
      </c>
      <c r="B3680" s="38" t="s">
        <v>20045</v>
      </c>
      <c r="C3680" s="61" t="s">
        <v>4029</v>
      </c>
      <c r="D3680" s="61" t="s">
        <v>2472</v>
      </c>
      <c r="E3680" s="61" t="s">
        <v>10559</v>
      </c>
      <c r="F3680" s="293"/>
    </row>
    <row r="3681" spans="1:6" ht="90">
      <c r="A3681" s="61">
        <v>38541</v>
      </c>
      <c r="B3681" s="38" t="s">
        <v>20046</v>
      </c>
      <c r="C3681" s="61" t="s">
        <v>4025</v>
      </c>
      <c r="D3681" s="61" t="s">
        <v>2472</v>
      </c>
      <c r="E3681" s="61" t="s">
        <v>22747</v>
      </c>
      <c r="F3681" s="292"/>
    </row>
    <row r="3682" spans="1:6" ht="90">
      <c r="A3682" s="61">
        <v>38542</v>
      </c>
      <c r="B3682" s="38" t="s">
        <v>20047</v>
      </c>
      <c r="C3682" s="61" t="s">
        <v>4025</v>
      </c>
      <c r="D3682" s="61" t="s">
        <v>2472</v>
      </c>
      <c r="E3682" s="61" t="s">
        <v>22748</v>
      </c>
      <c r="F3682" s="293"/>
    </row>
    <row r="3683" spans="1:6" ht="90">
      <c r="A3683" s="61">
        <v>38543</v>
      </c>
      <c r="B3683" s="38" t="s">
        <v>20048</v>
      </c>
      <c r="C3683" s="61" t="s">
        <v>4025</v>
      </c>
      <c r="D3683" s="61" t="s">
        <v>2472</v>
      </c>
      <c r="E3683" s="61" t="s">
        <v>22749</v>
      </c>
      <c r="F3683" s="292"/>
    </row>
    <row r="3684" spans="1:6" ht="60">
      <c r="A3684" s="61">
        <v>40406</v>
      </c>
      <c r="B3684" s="38" t="s">
        <v>20049</v>
      </c>
      <c r="C3684" s="61" t="s">
        <v>4025</v>
      </c>
      <c r="D3684" s="61" t="s">
        <v>2472</v>
      </c>
      <c r="E3684" s="61" t="s">
        <v>30156</v>
      </c>
      <c r="F3684" s="293"/>
    </row>
    <row r="3685" spans="1:6" ht="45">
      <c r="A3685" s="61">
        <v>40789</v>
      </c>
      <c r="B3685" s="38" t="s">
        <v>20050</v>
      </c>
      <c r="C3685" s="61" t="s">
        <v>4025</v>
      </c>
      <c r="D3685" s="61" t="s">
        <v>2472</v>
      </c>
      <c r="E3685" s="61" t="s">
        <v>30157</v>
      </c>
      <c r="F3685" s="292"/>
    </row>
    <row r="3686" spans="1:6" ht="60">
      <c r="A3686" s="61">
        <v>40791</v>
      </c>
      <c r="B3686" s="38" t="s">
        <v>20051</v>
      </c>
      <c r="C3686" s="61" t="s">
        <v>4025</v>
      </c>
      <c r="D3686" s="61" t="s">
        <v>2472</v>
      </c>
      <c r="E3686" s="61" t="s">
        <v>30158</v>
      </c>
      <c r="F3686" s="293"/>
    </row>
    <row r="3687" spans="1:6" ht="45">
      <c r="A3687" s="61">
        <v>11651</v>
      </c>
      <c r="B3687" s="38" t="s">
        <v>20052</v>
      </c>
      <c r="C3687" s="61" t="s">
        <v>4025</v>
      </c>
      <c r="D3687" s="61" t="s">
        <v>2472</v>
      </c>
      <c r="E3687" s="61" t="s">
        <v>30159</v>
      </c>
      <c r="F3687" s="292"/>
    </row>
    <row r="3688" spans="1:6" ht="45">
      <c r="A3688" s="61">
        <v>42002</v>
      </c>
      <c r="B3688" s="38" t="s">
        <v>20053</v>
      </c>
      <c r="C3688" s="61" t="s">
        <v>4025</v>
      </c>
      <c r="D3688" s="61" t="s">
        <v>2472</v>
      </c>
      <c r="E3688" s="61" t="s">
        <v>22750</v>
      </c>
      <c r="F3688" s="293"/>
    </row>
    <row r="3689" spans="1:6" ht="45">
      <c r="A3689" s="61">
        <v>40435</v>
      </c>
      <c r="B3689" s="38" t="s">
        <v>20054</v>
      </c>
      <c r="C3689" s="61" t="s">
        <v>4025</v>
      </c>
      <c r="D3689" s="61" t="s">
        <v>2472</v>
      </c>
      <c r="E3689" s="61" t="s">
        <v>22751</v>
      </c>
      <c r="F3689" s="292"/>
    </row>
    <row r="3690" spans="1:6" ht="45">
      <c r="A3690" s="61">
        <v>39012</v>
      </c>
      <c r="B3690" s="38" t="s">
        <v>20055</v>
      </c>
      <c r="C3690" s="61" t="s">
        <v>4025</v>
      </c>
      <c r="D3690" s="61" t="s">
        <v>2472</v>
      </c>
      <c r="E3690" s="61" t="s">
        <v>22752</v>
      </c>
      <c r="F3690" s="293"/>
    </row>
    <row r="3691" spans="1:6" ht="45">
      <c r="A3691" s="61">
        <v>13617</v>
      </c>
      <c r="B3691" s="38" t="s">
        <v>25162</v>
      </c>
      <c r="C3691" s="61" t="s">
        <v>4025</v>
      </c>
      <c r="D3691" s="61" t="s">
        <v>2472</v>
      </c>
      <c r="E3691" s="61" t="s">
        <v>30160</v>
      </c>
      <c r="F3691" s="292"/>
    </row>
    <row r="3692" spans="1:6" ht="30">
      <c r="A3692" s="61">
        <v>5327</v>
      </c>
      <c r="B3692" s="38" t="s">
        <v>20056</v>
      </c>
      <c r="C3692" s="61" t="s">
        <v>4030</v>
      </c>
      <c r="D3692" s="61" t="s">
        <v>2472</v>
      </c>
      <c r="E3692" s="61" t="s">
        <v>24977</v>
      </c>
      <c r="F3692" s="293"/>
    </row>
    <row r="3693" spans="1:6" ht="45">
      <c r="A3693" s="61">
        <v>35274</v>
      </c>
      <c r="B3693" s="38" t="s">
        <v>20057</v>
      </c>
      <c r="C3693" s="61" t="s">
        <v>4029</v>
      </c>
      <c r="D3693" s="61" t="s">
        <v>2472</v>
      </c>
      <c r="E3693" s="61" t="s">
        <v>23885</v>
      </c>
      <c r="F3693" s="292"/>
    </row>
    <row r="3694" spans="1:6" ht="45">
      <c r="A3694" s="61">
        <v>35275</v>
      </c>
      <c r="B3694" s="38" t="s">
        <v>20058</v>
      </c>
      <c r="C3694" s="61" t="s">
        <v>4029</v>
      </c>
      <c r="D3694" s="61" t="s">
        <v>2472</v>
      </c>
      <c r="E3694" s="61" t="s">
        <v>30161</v>
      </c>
      <c r="F3694" s="293"/>
    </row>
    <row r="3695" spans="1:6" ht="45">
      <c r="A3695" s="61">
        <v>35276</v>
      </c>
      <c r="B3695" s="38" t="s">
        <v>20059</v>
      </c>
      <c r="C3695" s="61" t="s">
        <v>4029</v>
      </c>
      <c r="D3695" s="61" t="s">
        <v>2472</v>
      </c>
      <c r="E3695" s="61" t="s">
        <v>30162</v>
      </c>
      <c r="F3695" s="292"/>
    </row>
    <row r="3696" spans="1:6" ht="30">
      <c r="A3696" s="61">
        <v>38386</v>
      </c>
      <c r="B3696" s="38" t="s">
        <v>20060</v>
      </c>
      <c r="C3696" s="61" t="s">
        <v>4025</v>
      </c>
      <c r="D3696" s="61" t="s">
        <v>2472</v>
      </c>
      <c r="E3696" s="61" t="s">
        <v>23719</v>
      </c>
      <c r="F3696" s="293"/>
    </row>
    <row r="3697" spans="1:6" ht="45">
      <c r="A3697" s="61">
        <v>11091</v>
      </c>
      <c r="B3697" s="38" t="s">
        <v>20061</v>
      </c>
      <c r="C3697" s="61" t="s">
        <v>4025</v>
      </c>
      <c r="D3697" s="61" t="s">
        <v>2472</v>
      </c>
      <c r="E3697" s="61" t="s">
        <v>8848</v>
      </c>
      <c r="F3697" s="292"/>
    </row>
    <row r="3698" spans="1:6" ht="45">
      <c r="A3698" s="61">
        <v>37586</v>
      </c>
      <c r="B3698" s="38" t="s">
        <v>20062</v>
      </c>
      <c r="C3698" s="61" t="s">
        <v>4044</v>
      </c>
      <c r="D3698" s="61" t="s">
        <v>4027</v>
      </c>
      <c r="E3698" s="61" t="s">
        <v>27241</v>
      </c>
      <c r="F3698" s="293"/>
    </row>
    <row r="3699" spans="1:6" ht="30">
      <c r="A3699" s="61">
        <v>37395</v>
      </c>
      <c r="B3699" s="38" t="s">
        <v>20063</v>
      </c>
      <c r="C3699" s="61" t="s">
        <v>4044</v>
      </c>
      <c r="D3699" s="61" t="s">
        <v>4027</v>
      </c>
      <c r="E3699" s="61" t="s">
        <v>22471</v>
      </c>
      <c r="F3699" s="292"/>
    </row>
    <row r="3700" spans="1:6" ht="45">
      <c r="A3700" s="61">
        <v>14147</v>
      </c>
      <c r="B3700" s="38" t="s">
        <v>20064</v>
      </c>
      <c r="C3700" s="61" t="s">
        <v>4044</v>
      </c>
      <c r="D3700" s="61" t="s">
        <v>4027</v>
      </c>
      <c r="E3700" s="61" t="s">
        <v>30163</v>
      </c>
      <c r="F3700" s="293"/>
    </row>
    <row r="3701" spans="1:6" ht="30">
      <c r="A3701" s="61">
        <v>37396</v>
      </c>
      <c r="B3701" s="38" t="s">
        <v>20065</v>
      </c>
      <c r="C3701" s="61" t="s">
        <v>4044</v>
      </c>
      <c r="D3701" s="61" t="s">
        <v>4027</v>
      </c>
      <c r="E3701" s="61" t="s">
        <v>28239</v>
      </c>
      <c r="F3701" s="292"/>
    </row>
    <row r="3702" spans="1:6" ht="30">
      <c r="A3702" s="61">
        <v>37397</v>
      </c>
      <c r="B3702" s="38" t="s">
        <v>20066</v>
      </c>
      <c r="C3702" s="61" t="s">
        <v>4044</v>
      </c>
      <c r="D3702" s="61" t="s">
        <v>4027</v>
      </c>
      <c r="E3702" s="61" t="s">
        <v>24545</v>
      </c>
      <c r="F3702" s="293"/>
    </row>
    <row r="3703" spans="1:6" ht="45">
      <c r="A3703" s="61">
        <v>11559</v>
      </c>
      <c r="B3703" s="38" t="s">
        <v>20067</v>
      </c>
      <c r="C3703" s="61" t="s">
        <v>4025</v>
      </c>
      <c r="D3703" s="61" t="s">
        <v>2472</v>
      </c>
      <c r="E3703" s="61" t="s">
        <v>24769</v>
      </c>
      <c r="F3703" s="292"/>
    </row>
    <row r="3704" spans="1:6" ht="45">
      <c r="A3704" s="61">
        <v>444</v>
      </c>
      <c r="B3704" s="38" t="s">
        <v>20068</v>
      </c>
      <c r="C3704" s="61" t="s">
        <v>4025</v>
      </c>
      <c r="D3704" s="61" t="s">
        <v>2472</v>
      </c>
      <c r="E3704" s="61" t="s">
        <v>11210</v>
      </c>
      <c r="F3704" s="293"/>
    </row>
    <row r="3705" spans="1:6" ht="45">
      <c r="A3705" s="61">
        <v>445</v>
      </c>
      <c r="B3705" s="38" t="s">
        <v>20069</v>
      </c>
      <c r="C3705" s="61" t="s">
        <v>4025</v>
      </c>
      <c r="D3705" s="61" t="s">
        <v>2472</v>
      </c>
      <c r="E3705" s="61" t="s">
        <v>14006</v>
      </c>
      <c r="F3705" s="292"/>
    </row>
    <row r="3706" spans="1:6">
      <c r="A3706" s="61">
        <v>4783</v>
      </c>
      <c r="B3706" s="38" t="s">
        <v>202</v>
      </c>
      <c r="C3706" s="61" t="s">
        <v>4023</v>
      </c>
      <c r="D3706" s="61" t="s">
        <v>4024</v>
      </c>
      <c r="E3706" s="61" t="s">
        <v>23933</v>
      </c>
      <c r="F3706" s="293"/>
    </row>
    <row r="3707" spans="1:6">
      <c r="A3707" s="61">
        <v>41079</v>
      </c>
      <c r="B3707" s="38" t="s">
        <v>20071</v>
      </c>
      <c r="C3707" s="61" t="s">
        <v>4034</v>
      </c>
      <c r="D3707" s="61" t="s">
        <v>2472</v>
      </c>
      <c r="E3707" s="61" t="s">
        <v>29156</v>
      </c>
      <c r="F3707" s="292"/>
    </row>
    <row r="3708" spans="1:6">
      <c r="A3708" s="61">
        <v>12874</v>
      </c>
      <c r="B3708" s="38" t="s">
        <v>20072</v>
      </c>
      <c r="C3708" s="61" t="s">
        <v>4023</v>
      </c>
      <c r="D3708" s="61" t="s">
        <v>2472</v>
      </c>
      <c r="E3708" s="61" t="s">
        <v>27719</v>
      </c>
      <c r="F3708" s="293"/>
    </row>
    <row r="3709" spans="1:6">
      <c r="A3709" s="61">
        <v>41082</v>
      </c>
      <c r="B3709" s="38" t="s">
        <v>20073</v>
      </c>
      <c r="C3709" s="61" t="s">
        <v>4034</v>
      </c>
      <c r="D3709" s="61" t="s">
        <v>2472</v>
      </c>
      <c r="E3709" s="61" t="s">
        <v>30164</v>
      </c>
      <c r="F3709" s="292"/>
    </row>
    <row r="3710" spans="1:6">
      <c r="A3710" s="61">
        <v>4785</v>
      </c>
      <c r="B3710" s="38" t="s">
        <v>20074</v>
      </c>
      <c r="C3710" s="61" t="s">
        <v>4023</v>
      </c>
      <c r="D3710" s="61" t="s">
        <v>2472</v>
      </c>
      <c r="E3710" s="61" t="s">
        <v>23782</v>
      </c>
      <c r="F3710" s="293"/>
    </row>
    <row r="3711" spans="1:6">
      <c r="A3711" s="61">
        <v>41081</v>
      </c>
      <c r="B3711" s="38" t="s">
        <v>20075</v>
      </c>
      <c r="C3711" s="61" t="s">
        <v>4034</v>
      </c>
      <c r="D3711" s="61" t="s">
        <v>2472</v>
      </c>
      <c r="E3711" s="61" t="s">
        <v>30165</v>
      </c>
      <c r="F3711" s="292"/>
    </row>
    <row r="3712" spans="1:6" ht="30">
      <c r="A3712" s="61">
        <v>4801</v>
      </c>
      <c r="B3712" s="38" t="s">
        <v>20076</v>
      </c>
      <c r="C3712" s="61" t="s">
        <v>4026</v>
      </c>
      <c r="D3712" s="61" t="s">
        <v>2472</v>
      </c>
      <c r="E3712" s="61" t="s">
        <v>30166</v>
      </c>
      <c r="F3712" s="293"/>
    </row>
    <row r="3713" spans="1:6" ht="45">
      <c r="A3713" s="61">
        <v>4794</v>
      </c>
      <c r="B3713" s="38" t="s">
        <v>20077</v>
      </c>
      <c r="C3713" s="61" t="s">
        <v>4026</v>
      </c>
      <c r="D3713" s="61" t="s">
        <v>2472</v>
      </c>
      <c r="E3713" s="61" t="s">
        <v>30167</v>
      </c>
      <c r="F3713" s="292"/>
    </row>
    <row r="3714" spans="1:6" ht="45">
      <c r="A3714" s="61">
        <v>4796</v>
      </c>
      <c r="B3714" s="38" t="s">
        <v>20078</v>
      </c>
      <c r="C3714" s="61" t="s">
        <v>4026</v>
      </c>
      <c r="D3714" s="61" t="s">
        <v>2472</v>
      </c>
      <c r="E3714" s="61" t="s">
        <v>30168</v>
      </c>
      <c r="F3714" s="293"/>
    </row>
    <row r="3715" spans="1:6" ht="30">
      <c r="A3715" s="61">
        <v>4800</v>
      </c>
      <c r="B3715" s="38" t="s">
        <v>20079</v>
      </c>
      <c r="C3715" s="61" t="s">
        <v>4026</v>
      </c>
      <c r="D3715" s="61" t="s">
        <v>2472</v>
      </c>
      <c r="E3715" s="61" t="s">
        <v>23575</v>
      </c>
      <c r="F3715" s="292"/>
    </row>
    <row r="3716" spans="1:6" ht="45">
      <c r="A3716" s="61">
        <v>4795</v>
      </c>
      <c r="B3716" s="38" t="s">
        <v>20080</v>
      </c>
      <c r="C3716" s="61" t="s">
        <v>4026</v>
      </c>
      <c r="D3716" s="61" t="s">
        <v>2472</v>
      </c>
      <c r="E3716" s="61" t="s">
        <v>30169</v>
      </c>
      <c r="F3716" s="293"/>
    </row>
    <row r="3717" spans="1:6" ht="75">
      <c r="A3717" s="61">
        <v>39694</v>
      </c>
      <c r="B3717" s="38" t="s">
        <v>20081</v>
      </c>
      <c r="C3717" s="61" t="s">
        <v>4026</v>
      </c>
      <c r="D3717" s="61" t="s">
        <v>2472</v>
      </c>
      <c r="E3717" s="61" t="s">
        <v>30170</v>
      </c>
      <c r="F3717" s="292"/>
    </row>
    <row r="3718" spans="1:6" ht="45">
      <c r="A3718" s="61">
        <v>1292</v>
      </c>
      <c r="B3718" s="38" t="s">
        <v>20082</v>
      </c>
      <c r="C3718" s="61" t="s">
        <v>4026</v>
      </c>
      <c r="D3718" s="61" t="s">
        <v>2472</v>
      </c>
      <c r="E3718" s="61" t="s">
        <v>24271</v>
      </c>
      <c r="F3718" s="293"/>
    </row>
    <row r="3719" spans="1:6" ht="45">
      <c r="A3719" s="61">
        <v>1287</v>
      </c>
      <c r="B3719" s="38" t="s">
        <v>20083</v>
      </c>
      <c r="C3719" s="61" t="s">
        <v>4026</v>
      </c>
      <c r="D3719" s="61" t="s">
        <v>4024</v>
      </c>
      <c r="E3719" s="61" t="s">
        <v>19820</v>
      </c>
      <c r="F3719" s="292"/>
    </row>
    <row r="3720" spans="1:6" ht="45">
      <c r="A3720" s="61">
        <v>1297</v>
      </c>
      <c r="B3720" s="38" t="s">
        <v>20084</v>
      </c>
      <c r="C3720" s="61" t="s">
        <v>4026</v>
      </c>
      <c r="D3720" s="61" t="s">
        <v>2472</v>
      </c>
      <c r="E3720" s="61" t="s">
        <v>25728</v>
      </c>
      <c r="F3720" s="293"/>
    </row>
    <row r="3721" spans="1:6" ht="60">
      <c r="A3721" s="61">
        <v>4786</v>
      </c>
      <c r="B3721" s="38" t="s">
        <v>20085</v>
      </c>
      <c r="C3721" s="61" t="s">
        <v>4026</v>
      </c>
      <c r="D3721" s="61" t="s">
        <v>4024</v>
      </c>
      <c r="E3721" s="61" t="s">
        <v>22761</v>
      </c>
      <c r="F3721" s="292"/>
    </row>
    <row r="3722" spans="1:6" ht="75">
      <c r="A3722" s="61">
        <v>10840</v>
      </c>
      <c r="B3722" s="38" t="s">
        <v>20086</v>
      </c>
      <c r="C3722" s="61" t="s">
        <v>4026</v>
      </c>
      <c r="D3722" s="61" t="s">
        <v>4024</v>
      </c>
      <c r="E3722" s="61" t="s">
        <v>30171</v>
      </c>
      <c r="F3722" s="293"/>
    </row>
    <row r="3723" spans="1:6" ht="75">
      <c r="A3723" s="61">
        <v>10841</v>
      </c>
      <c r="B3723" s="38" t="s">
        <v>20087</v>
      </c>
      <c r="C3723" s="61" t="s">
        <v>4026</v>
      </c>
      <c r="D3723" s="61" t="s">
        <v>2472</v>
      </c>
      <c r="E3723" s="61" t="s">
        <v>30172</v>
      </c>
      <c r="F3723" s="292"/>
    </row>
    <row r="3724" spans="1:6" ht="60">
      <c r="A3724" s="61">
        <v>25980</v>
      </c>
      <c r="B3724" s="38" t="s">
        <v>20088</v>
      </c>
      <c r="C3724" s="61" t="s">
        <v>4026</v>
      </c>
      <c r="D3724" s="61" t="s">
        <v>2472</v>
      </c>
      <c r="E3724" s="61" t="s">
        <v>25823</v>
      </c>
      <c r="F3724" s="293"/>
    </row>
    <row r="3725" spans="1:6" ht="60">
      <c r="A3725" s="61">
        <v>10842</v>
      </c>
      <c r="B3725" s="38" t="s">
        <v>20089</v>
      </c>
      <c r="C3725" s="61" t="s">
        <v>4026</v>
      </c>
      <c r="D3725" s="61" t="s">
        <v>2472</v>
      </c>
      <c r="E3725" s="61" t="s">
        <v>23988</v>
      </c>
      <c r="F3725" s="292"/>
    </row>
    <row r="3726" spans="1:6" ht="30">
      <c r="A3726" s="61">
        <v>21108</v>
      </c>
      <c r="B3726" s="38" t="s">
        <v>20090</v>
      </c>
      <c r="C3726" s="61" t="s">
        <v>4026</v>
      </c>
      <c r="D3726" s="61" t="s">
        <v>2472</v>
      </c>
      <c r="E3726" s="61" t="s">
        <v>28370</v>
      </c>
      <c r="F3726" s="293"/>
    </row>
    <row r="3727" spans="1:6" ht="45">
      <c r="A3727" s="61">
        <v>38180</v>
      </c>
      <c r="B3727" s="38" t="s">
        <v>20091</v>
      </c>
      <c r="C3727" s="61" t="s">
        <v>4026</v>
      </c>
      <c r="D3727" s="61" t="s">
        <v>2472</v>
      </c>
      <c r="E3727" s="61" t="s">
        <v>25325</v>
      </c>
      <c r="F3727" s="292"/>
    </row>
    <row r="3728" spans="1:6" ht="30">
      <c r="A3728" s="61">
        <v>40648</v>
      </c>
      <c r="B3728" s="38" t="s">
        <v>20092</v>
      </c>
      <c r="C3728" s="61" t="s">
        <v>4026</v>
      </c>
      <c r="D3728" s="61" t="s">
        <v>2472</v>
      </c>
      <c r="E3728" s="61" t="s">
        <v>30173</v>
      </c>
      <c r="F3728" s="293"/>
    </row>
    <row r="3729" spans="1:6" ht="30">
      <c r="A3729" s="61">
        <v>40649</v>
      </c>
      <c r="B3729" s="38" t="s">
        <v>20093</v>
      </c>
      <c r="C3729" s="61" t="s">
        <v>4026</v>
      </c>
      <c r="D3729" s="61" t="s">
        <v>2472</v>
      </c>
      <c r="E3729" s="61" t="s">
        <v>24493</v>
      </c>
      <c r="F3729" s="292"/>
    </row>
    <row r="3730" spans="1:6" ht="30">
      <c r="A3730" s="61">
        <v>40650</v>
      </c>
      <c r="B3730" s="38" t="s">
        <v>20094</v>
      </c>
      <c r="C3730" s="61" t="s">
        <v>4026</v>
      </c>
      <c r="D3730" s="61" t="s">
        <v>2472</v>
      </c>
      <c r="E3730" s="61" t="s">
        <v>23406</v>
      </c>
      <c r="F3730" s="293"/>
    </row>
    <row r="3731" spans="1:6" ht="30">
      <c r="A3731" s="61">
        <v>40651</v>
      </c>
      <c r="B3731" s="38" t="s">
        <v>20095</v>
      </c>
      <c r="C3731" s="61" t="s">
        <v>4026</v>
      </c>
      <c r="D3731" s="61" t="s">
        <v>2472</v>
      </c>
      <c r="E3731" s="61" t="s">
        <v>30174</v>
      </c>
      <c r="F3731" s="292"/>
    </row>
    <row r="3732" spans="1:6" ht="30">
      <c r="A3732" s="61">
        <v>40652</v>
      </c>
      <c r="B3732" s="38" t="s">
        <v>20096</v>
      </c>
      <c r="C3732" s="61" t="s">
        <v>4026</v>
      </c>
      <c r="D3732" s="61" t="s">
        <v>2472</v>
      </c>
      <c r="E3732" s="61" t="s">
        <v>29967</v>
      </c>
      <c r="F3732" s="293"/>
    </row>
    <row r="3733" spans="1:6" ht="45">
      <c r="A3733" s="61">
        <v>40647</v>
      </c>
      <c r="B3733" s="38" t="s">
        <v>20097</v>
      </c>
      <c r="C3733" s="61" t="s">
        <v>4026</v>
      </c>
      <c r="D3733" s="61" t="s">
        <v>2472</v>
      </c>
      <c r="E3733" s="61" t="s">
        <v>30175</v>
      </c>
      <c r="F3733" s="292"/>
    </row>
    <row r="3734" spans="1:6">
      <c r="A3734" s="61">
        <v>40653</v>
      </c>
      <c r="B3734" s="38" t="s">
        <v>20098</v>
      </c>
      <c r="C3734" s="61" t="s">
        <v>4026</v>
      </c>
      <c r="D3734" s="61" t="s">
        <v>2472</v>
      </c>
      <c r="E3734" s="61" t="s">
        <v>22619</v>
      </c>
      <c r="F3734" s="293"/>
    </row>
    <row r="3735" spans="1:6" ht="30">
      <c r="A3735" s="61">
        <v>36178</v>
      </c>
      <c r="B3735" s="38" t="s">
        <v>20099</v>
      </c>
      <c r="C3735" s="61" t="s">
        <v>4025</v>
      </c>
      <c r="D3735" s="61" t="s">
        <v>2472</v>
      </c>
      <c r="E3735" s="61" t="s">
        <v>24346</v>
      </c>
      <c r="F3735" s="292"/>
    </row>
    <row r="3736" spans="1:6" ht="30">
      <c r="A3736" s="61">
        <v>38195</v>
      </c>
      <c r="B3736" s="38" t="s">
        <v>20100</v>
      </c>
      <c r="C3736" s="61" t="s">
        <v>4026</v>
      </c>
      <c r="D3736" s="61" t="s">
        <v>2472</v>
      </c>
      <c r="E3736" s="61" t="s">
        <v>27472</v>
      </c>
      <c r="F3736" s="293"/>
    </row>
    <row r="3737" spans="1:6" ht="45">
      <c r="A3737" s="61">
        <v>38181</v>
      </c>
      <c r="B3737" s="38" t="s">
        <v>20101</v>
      </c>
      <c r="C3737" s="61" t="s">
        <v>4026</v>
      </c>
      <c r="D3737" s="61" t="s">
        <v>2472</v>
      </c>
      <c r="E3737" s="61" t="s">
        <v>30176</v>
      </c>
      <c r="F3737" s="292"/>
    </row>
    <row r="3738" spans="1:6" ht="45">
      <c r="A3738" s="61">
        <v>38182</v>
      </c>
      <c r="B3738" s="38" t="s">
        <v>20102</v>
      </c>
      <c r="C3738" s="61" t="s">
        <v>4026</v>
      </c>
      <c r="D3738" s="61" t="s">
        <v>2472</v>
      </c>
      <c r="E3738" s="61" t="s">
        <v>30177</v>
      </c>
      <c r="F3738" s="293"/>
    </row>
    <row r="3739" spans="1:6" ht="45">
      <c r="A3739" s="61">
        <v>38186</v>
      </c>
      <c r="B3739" s="38" t="s">
        <v>20103</v>
      </c>
      <c r="C3739" s="61" t="s">
        <v>4026</v>
      </c>
      <c r="D3739" s="61" t="s">
        <v>2472</v>
      </c>
      <c r="E3739" s="61" t="s">
        <v>30178</v>
      </c>
      <c r="F3739" s="292"/>
    </row>
    <row r="3740" spans="1:6" ht="45">
      <c r="A3740" s="61">
        <v>38185</v>
      </c>
      <c r="B3740" s="38" t="s">
        <v>20104</v>
      </c>
      <c r="C3740" s="61" t="s">
        <v>4026</v>
      </c>
      <c r="D3740" s="61" t="s">
        <v>2472</v>
      </c>
      <c r="E3740" s="61" t="s">
        <v>30179</v>
      </c>
      <c r="F3740" s="293"/>
    </row>
    <row r="3741" spans="1:6" ht="45">
      <c r="A3741" s="61">
        <v>40654</v>
      </c>
      <c r="B3741" s="38" t="s">
        <v>20105</v>
      </c>
      <c r="C3741" s="61" t="s">
        <v>4026</v>
      </c>
      <c r="D3741" s="61" t="s">
        <v>2472</v>
      </c>
      <c r="E3741" s="61" t="s">
        <v>26840</v>
      </c>
      <c r="F3741" s="292"/>
    </row>
    <row r="3742" spans="1:6" ht="75">
      <c r="A3742" s="61">
        <v>25981</v>
      </c>
      <c r="B3742" s="38" t="s">
        <v>20106</v>
      </c>
      <c r="C3742" s="61" t="s">
        <v>4026</v>
      </c>
      <c r="D3742" s="61" t="s">
        <v>2472</v>
      </c>
      <c r="E3742" s="61" t="s">
        <v>30180</v>
      </c>
      <c r="F3742" s="293"/>
    </row>
    <row r="3743" spans="1:6" ht="45">
      <c r="A3743" s="61">
        <v>4822</v>
      </c>
      <c r="B3743" s="38" t="s">
        <v>20107</v>
      </c>
      <c r="C3743" s="61" t="s">
        <v>4026</v>
      </c>
      <c r="D3743" s="61" t="s">
        <v>2472</v>
      </c>
      <c r="E3743" s="61" t="s">
        <v>30181</v>
      </c>
      <c r="F3743" s="292"/>
    </row>
    <row r="3744" spans="1:6" ht="45">
      <c r="A3744" s="61">
        <v>4818</v>
      </c>
      <c r="B3744" s="38" t="s">
        <v>20108</v>
      </c>
      <c r="C3744" s="61" t="s">
        <v>4026</v>
      </c>
      <c r="D3744" s="61" t="s">
        <v>4024</v>
      </c>
      <c r="E3744" s="61" t="s">
        <v>30182</v>
      </c>
      <c r="F3744" s="293"/>
    </row>
    <row r="3745" spans="1:6" ht="75">
      <c r="A3745" s="61">
        <v>39567</v>
      </c>
      <c r="B3745" s="38" t="s">
        <v>20109</v>
      </c>
      <c r="C3745" s="61" t="s">
        <v>4026</v>
      </c>
      <c r="D3745" s="61" t="s">
        <v>2472</v>
      </c>
      <c r="E3745" s="61" t="s">
        <v>13718</v>
      </c>
      <c r="F3745" s="292"/>
    </row>
    <row r="3746" spans="1:6" ht="75">
      <c r="A3746" s="61">
        <v>39566</v>
      </c>
      <c r="B3746" s="38" t="s">
        <v>20111</v>
      </c>
      <c r="C3746" s="61" t="s">
        <v>4026</v>
      </c>
      <c r="D3746" s="61" t="s">
        <v>2472</v>
      </c>
      <c r="E3746" s="61" t="s">
        <v>13822</v>
      </c>
      <c r="F3746" s="293"/>
    </row>
    <row r="3747" spans="1:6" ht="30">
      <c r="A3747" s="61">
        <v>11062</v>
      </c>
      <c r="B3747" s="38" t="s">
        <v>20112</v>
      </c>
      <c r="C3747" s="61" t="s">
        <v>4026</v>
      </c>
      <c r="D3747" s="61" t="s">
        <v>2472</v>
      </c>
      <c r="E3747" s="61" t="s">
        <v>24412</v>
      </c>
      <c r="F3747" s="292"/>
    </row>
    <row r="3748" spans="1:6" ht="30">
      <c r="A3748" s="61">
        <v>11063</v>
      </c>
      <c r="B3748" s="38" t="s">
        <v>20113</v>
      </c>
      <c r="C3748" s="61" t="s">
        <v>4026</v>
      </c>
      <c r="D3748" s="61" t="s">
        <v>2472</v>
      </c>
      <c r="E3748" s="61" t="s">
        <v>30183</v>
      </c>
      <c r="F3748" s="293"/>
    </row>
    <row r="3749" spans="1:6" ht="30">
      <c r="A3749" s="61">
        <v>13521</v>
      </c>
      <c r="B3749" s="38" t="s">
        <v>20114</v>
      </c>
      <c r="C3749" s="61" t="s">
        <v>4025</v>
      </c>
      <c r="D3749" s="61" t="s">
        <v>2472</v>
      </c>
      <c r="E3749" s="61" t="s">
        <v>14815</v>
      </c>
      <c r="F3749" s="292"/>
    </row>
    <row r="3750" spans="1:6" ht="60">
      <c r="A3750" s="61">
        <v>10851</v>
      </c>
      <c r="B3750" s="38" t="s">
        <v>20115</v>
      </c>
      <c r="C3750" s="61" t="s">
        <v>4025</v>
      </c>
      <c r="D3750" s="61" t="s">
        <v>2472</v>
      </c>
      <c r="E3750" s="61" t="s">
        <v>30184</v>
      </c>
      <c r="F3750" s="293"/>
    </row>
    <row r="3751" spans="1:6" ht="45">
      <c r="A3751" s="61">
        <v>39515</v>
      </c>
      <c r="B3751" s="38" t="s">
        <v>20116</v>
      </c>
      <c r="C3751" s="61" t="s">
        <v>4025</v>
      </c>
      <c r="D3751" s="61" t="s">
        <v>2472</v>
      </c>
      <c r="E3751" s="61" t="s">
        <v>30185</v>
      </c>
      <c r="F3751" s="292"/>
    </row>
    <row r="3752" spans="1:6" ht="60">
      <c r="A3752" s="61">
        <v>39516</v>
      </c>
      <c r="B3752" s="38" t="s">
        <v>20117</v>
      </c>
      <c r="C3752" s="61" t="s">
        <v>4025</v>
      </c>
      <c r="D3752" s="61" t="s">
        <v>2472</v>
      </c>
      <c r="E3752" s="61" t="s">
        <v>17353</v>
      </c>
      <c r="F3752" s="293"/>
    </row>
    <row r="3753" spans="1:6" ht="45">
      <c r="A3753" s="61">
        <v>39514</v>
      </c>
      <c r="B3753" s="38" t="s">
        <v>20118</v>
      </c>
      <c r="C3753" s="61" t="s">
        <v>4025</v>
      </c>
      <c r="D3753" s="61" t="s">
        <v>4024</v>
      </c>
      <c r="E3753" s="61" t="s">
        <v>13772</v>
      </c>
      <c r="F3753" s="292"/>
    </row>
    <row r="3754" spans="1:6" ht="45">
      <c r="A3754" s="61">
        <v>4812</v>
      </c>
      <c r="B3754" s="38" t="s">
        <v>20119</v>
      </c>
      <c r="C3754" s="61" t="s">
        <v>4026</v>
      </c>
      <c r="D3754" s="61" t="s">
        <v>4024</v>
      </c>
      <c r="E3754" s="61" t="s">
        <v>13730</v>
      </c>
      <c r="F3754" s="293"/>
    </row>
    <row r="3755" spans="1:6" ht="30">
      <c r="A3755" s="61">
        <v>10849</v>
      </c>
      <c r="B3755" s="38" t="s">
        <v>20120</v>
      </c>
      <c r="C3755" s="61" t="s">
        <v>4025</v>
      </c>
      <c r="D3755" s="61" t="s">
        <v>2472</v>
      </c>
      <c r="E3755" s="61" t="s">
        <v>22756</v>
      </c>
      <c r="F3755" s="292"/>
    </row>
    <row r="3756" spans="1:6" ht="30">
      <c r="A3756" s="61">
        <v>10848</v>
      </c>
      <c r="B3756" s="38" t="s">
        <v>20121</v>
      </c>
      <c r="C3756" s="61" t="s">
        <v>4025</v>
      </c>
      <c r="D3756" s="61" t="s">
        <v>2472</v>
      </c>
      <c r="E3756" s="61" t="s">
        <v>22757</v>
      </c>
      <c r="F3756" s="293"/>
    </row>
    <row r="3757" spans="1:6" ht="45">
      <c r="A3757" s="61">
        <v>4813</v>
      </c>
      <c r="B3757" s="38" t="s">
        <v>25166</v>
      </c>
      <c r="C3757" s="61" t="s">
        <v>4026</v>
      </c>
      <c r="D3757" s="61" t="s">
        <v>4024</v>
      </c>
      <c r="E3757" s="61" t="s">
        <v>22758</v>
      </c>
      <c r="F3757" s="292"/>
    </row>
    <row r="3758" spans="1:6" ht="75">
      <c r="A3758" s="61">
        <v>37560</v>
      </c>
      <c r="B3758" s="38" t="s">
        <v>20122</v>
      </c>
      <c r="C3758" s="61" t="s">
        <v>4025</v>
      </c>
      <c r="D3758" s="61" t="s">
        <v>2472</v>
      </c>
      <c r="E3758" s="61" t="s">
        <v>25167</v>
      </c>
      <c r="F3758" s="293"/>
    </row>
    <row r="3759" spans="1:6" ht="75">
      <c r="A3759" s="61">
        <v>37557</v>
      </c>
      <c r="B3759" s="38" t="s">
        <v>20123</v>
      </c>
      <c r="C3759" s="61" t="s">
        <v>4025</v>
      </c>
      <c r="D3759" s="61" t="s">
        <v>2472</v>
      </c>
      <c r="E3759" s="61" t="s">
        <v>19132</v>
      </c>
      <c r="F3759" s="292"/>
    </row>
    <row r="3760" spans="1:6" ht="75">
      <c r="A3760" s="61">
        <v>37556</v>
      </c>
      <c r="B3760" s="38" t="s">
        <v>20124</v>
      </c>
      <c r="C3760" s="61" t="s">
        <v>4025</v>
      </c>
      <c r="D3760" s="61" t="s">
        <v>2472</v>
      </c>
      <c r="E3760" s="61" t="s">
        <v>14924</v>
      </c>
      <c r="F3760" s="293"/>
    </row>
    <row r="3761" spans="1:6" ht="75">
      <c r="A3761" s="61">
        <v>37559</v>
      </c>
      <c r="B3761" s="38" t="s">
        <v>20125</v>
      </c>
      <c r="C3761" s="61" t="s">
        <v>4025</v>
      </c>
      <c r="D3761" s="61" t="s">
        <v>2472</v>
      </c>
      <c r="E3761" s="61" t="s">
        <v>25168</v>
      </c>
      <c r="F3761" s="292"/>
    </row>
    <row r="3762" spans="1:6" ht="75">
      <c r="A3762" s="61">
        <v>37539</v>
      </c>
      <c r="B3762" s="38" t="s">
        <v>20126</v>
      </c>
      <c r="C3762" s="61" t="s">
        <v>4025</v>
      </c>
      <c r="D3762" s="61" t="s">
        <v>4024</v>
      </c>
      <c r="E3762" s="61" t="s">
        <v>13963</v>
      </c>
      <c r="F3762" s="293"/>
    </row>
    <row r="3763" spans="1:6" ht="75">
      <c r="A3763" s="61">
        <v>37558</v>
      </c>
      <c r="B3763" s="38" t="s">
        <v>20127</v>
      </c>
      <c r="C3763" s="61" t="s">
        <v>4025</v>
      </c>
      <c r="D3763" s="61" t="s">
        <v>2472</v>
      </c>
      <c r="E3763" s="61" t="s">
        <v>24838</v>
      </c>
      <c r="F3763" s="292"/>
    </row>
    <row r="3764" spans="1:6" ht="30">
      <c r="A3764" s="61">
        <v>34723</v>
      </c>
      <c r="B3764" s="38" t="s">
        <v>20128</v>
      </c>
      <c r="C3764" s="61" t="s">
        <v>4026</v>
      </c>
      <c r="D3764" s="61" t="s">
        <v>2472</v>
      </c>
      <c r="E3764" s="61" t="s">
        <v>22759</v>
      </c>
      <c r="F3764" s="293"/>
    </row>
    <row r="3765" spans="1:6" ht="30">
      <c r="A3765" s="61">
        <v>34721</v>
      </c>
      <c r="B3765" s="38" t="s">
        <v>20129</v>
      </c>
      <c r="C3765" s="61" t="s">
        <v>4026</v>
      </c>
      <c r="D3765" s="61" t="s">
        <v>2472</v>
      </c>
      <c r="E3765" s="61" t="s">
        <v>22760</v>
      </c>
      <c r="F3765" s="292"/>
    </row>
    <row r="3766" spans="1:6" ht="30">
      <c r="A3766" s="61">
        <v>4309</v>
      </c>
      <c r="B3766" s="38" t="s">
        <v>20130</v>
      </c>
      <c r="C3766" s="61" t="s">
        <v>4025</v>
      </c>
      <c r="D3766" s="61" t="s">
        <v>2472</v>
      </c>
      <c r="E3766" s="61" t="s">
        <v>9851</v>
      </c>
      <c r="F3766" s="293"/>
    </row>
    <row r="3767" spans="1:6" ht="30">
      <c r="A3767" s="61">
        <v>4307</v>
      </c>
      <c r="B3767" s="38" t="s">
        <v>20131</v>
      </c>
      <c r="C3767" s="61" t="s">
        <v>4025</v>
      </c>
      <c r="D3767" s="61" t="s">
        <v>2472</v>
      </c>
      <c r="E3767" s="61" t="s">
        <v>11291</v>
      </c>
      <c r="F3767" s="292"/>
    </row>
    <row r="3768" spans="1:6" ht="30">
      <c r="A3768" s="61">
        <v>10850</v>
      </c>
      <c r="B3768" s="38" t="s">
        <v>20132</v>
      </c>
      <c r="C3768" s="61" t="s">
        <v>4025</v>
      </c>
      <c r="D3768" s="61" t="s">
        <v>2472</v>
      </c>
      <c r="E3768" s="61" t="s">
        <v>22761</v>
      </c>
      <c r="F3768" s="293"/>
    </row>
    <row r="3769" spans="1:6" ht="75">
      <c r="A3769" s="61">
        <v>42438</v>
      </c>
      <c r="B3769" s="38" t="s">
        <v>22762</v>
      </c>
      <c r="C3769" s="61" t="s">
        <v>4025</v>
      </c>
      <c r="D3769" s="61" t="s">
        <v>4027</v>
      </c>
      <c r="E3769" s="61" t="s">
        <v>23950</v>
      </c>
      <c r="F3769" s="292"/>
    </row>
    <row r="3770" spans="1:6" ht="30">
      <c r="A3770" s="61">
        <v>4792</v>
      </c>
      <c r="B3770" s="38" t="s">
        <v>20133</v>
      </c>
      <c r="C3770" s="61" t="s">
        <v>4026</v>
      </c>
      <c r="D3770" s="61" t="s">
        <v>2472</v>
      </c>
      <c r="E3770" s="61" t="s">
        <v>30186</v>
      </c>
      <c r="F3770" s="293"/>
    </row>
    <row r="3771" spans="1:6" ht="45">
      <c r="A3771" s="61">
        <v>4790</v>
      </c>
      <c r="B3771" s="38" t="s">
        <v>20134</v>
      </c>
      <c r="C3771" s="61" t="s">
        <v>4026</v>
      </c>
      <c r="D3771" s="61" t="s">
        <v>4024</v>
      </c>
      <c r="E3771" s="61" t="s">
        <v>30187</v>
      </c>
      <c r="F3771" s="292"/>
    </row>
    <row r="3772" spans="1:6" ht="60">
      <c r="A3772" s="61">
        <v>40671</v>
      </c>
      <c r="B3772" s="38" t="s">
        <v>20135</v>
      </c>
      <c r="C3772" s="61" t="s">
        <v>4026</v>
      </c>
      <c r="D3772" s="61" t="s">
        <v>2472</v>
      </c>
      <c r="E3772" s="61" t="s">
        <v>23642</v>
      </c>
      <c r="F3772" s="293"/>
    </row>
    <row r="3773" spans="1:6" ht="45">
      <c r="A3773" s="61">
        <v>7552</v>
      </c>
      <c r="B3773" s="38" t="s">
        <v>20136</v>
      </c>
      <c r="C3773" s="61" t="s">
        <v>4025</v>
      </c>
      <c r="D3773" s="61" t="s">
        <v>4027</v>
      </c>
      <c r="E3773" s="61" t="s">
        <v>23582</v>
      </c>
      <c r="F3773" s="292"/>
    </row>
    <row r="3774" spans="1:6" ht="30">
      <c r="A3774" s="61">
        <v>4893</v>
      </c>
      <c r="B3774" s="38" t="s">
        <v>20137</v>
      </c>
      <c r="C3774" s="61" t="s">
        <v>4025</v>
      </c>
      <c r="D3774" s="61" t="s">
        <v>2472</v>
      </c>
      <c r="E3774" s="61" t="s">
        <v>25121</v>
      </c>
      <c r="F3774" s="293"/>
    </row>
    <row r="3775" spans="1:6" ht="30">
      <c r="A3775" s="61">
        <v>4894</v>
      </c>
      <c r="B3775" s="38" t="s">
        <v>20138</v>
      </c>
      <c r="C3775" s="61" t="s">
        <v>4025</v>
      </c>
      <c r="D3775" s="61" t="s">
        <v>2472</v>
      </c>
      <c r="E3775" s="61" t="s">
        <v>13699</v>
      </c>
      <c r="F3775" s="292"/>
    </row>
    <row r="3776" spans="1:6" ht="30">
      <c r="A3776" s="61">
        <v>4888</v>
      </c>
      <c r="B3776" s="38" t="s">
        <v>20139</v>
      </c>
      <c r="C3776" s="61" t="s">
        <v>4025</v>
      </c>
      <c r="D3776" s="61" t="s">
        <v>2472</v>
      </c>
      <c r="E3776" s="61" t="s">
        <v>8712</v>
      </c>
      <c r="F3776" s="293"/>
    </row>
    <row r="3777" spans="1:6" ht="30">
      <c r="A3777" s="61">
        <v>4890</v>
      </c>
      <c r="B3777" s="38" t="s">
        <v>20140</v>
      </c>
      <c r="C3777" s="61" t="s">
        <v>4025</v>
      </c>
      <c r="D3777" s="61" t="s">
        <v>2472</v>
      </c>
      <c r="E3777" s="61" t="s">
        <v>24371</v>
      </c>
      <c r="F3777" s="292"/>
    </row>
    <row r="3778" spans="1:6" ht="30">
      <c r="A3778" s="61">
        <v>12411</v>
      </c>
      <c r="B3778" s="38" t="s">
        <v>20141</v>
      </c>
      <c r="C3778" s="61" t="s">
        <v>4025</v>
      </c>
      <c r="D3778" s="61" t="s">
        <v>2472</v>
      </c>
      <c r="E3778" s="61" t="s">
        <v>29703</v>
      </c>
      <c r="F3778" s="293"/>
    </row>
    <row r="3779" spans="1:6" ht="30">
      <c r="A3779" s="61">
        <v>4891</v>
      </c>
      <c r="B3779" s="38" t="s">
        <v>20142</v>
      </c>
      <c r="C3779" s="61" t="s">
        <v>4025</v>
      </c>
      <c r="D3779" s="61" t="s">
        <v>2472</v>
      </c>
      <c r="E3779" s="61" t="s">
        <v>30188</v>
      </c>
      <c r="F3779" s="292"/>
    </row>
    <row r="3780" spans="1:6" ht="30">
      <c r="A3780" s="61">
        <v>4889</v>
      </c>
      <c r="B3780" s="38" t="s">
        <v>20143</v>
      </c>
      <c r="C3780" s="61" t="s">
        <v>4025</v>
      </c>
      <c r="D3780" s="61" t="s">
        <v>2472</v>
      </c>
      <c r="E3780" s="61" t="s">
        <v>23317</v>
      </c>
      <c r="F3780" s="293"/>
    </row>
    <row r="3781" spans="1:6" ht="30">
      <c r="A3781" s="61">
        <v>4892</v>
      </c>
      <c r="B3781" s="38" t="s">
        <v>20144</v>
      </c>
      <c r="C3781" s="61" t="s">
        <v>4025</v>
      </c>
      <c r="D3781" s="61" t="s">
        <v>2472</v>
      </c>
      <c r="E3781" s="61" t="s">
        <v>30189</v>
      </c>
      <c r="F3781" s="292"/>
    </row>
    <row r="3782" spans="1:6" ht="30">
      <c r="A3782" s="61">
        <v>12412</v>
      </c>
      <c r="B3782" s="38" t="s">
        <v>20145</v>
      </c>
      <c r="C3782" s="61" t="s">
        <v>4025</v>
      </c>
      <c r="D3782" s="61" t="s">
        <v>2472</v>
      </c>
      <c r="E3782" s="61" t="s">
        <v>25093</v>
      </c>
      <c r="F3782" s="293"/>
    </row>
    <row r="3783" spans="1:6">
      <c r="A3783" s="61">
        <v>11073</v>
      </c>
      <c r="B3783" s="38" t="s">
        <v>20146</v>
      </c>
      <c r="C3783" s="61" t="s">
        <v>4025</v>
      </c>
      <c r="D3783" s="61" t="s">
        <v>2472</v>
      </c>
      <c r="E3783" s="61" t="s">
        <v>7855</v>
      </c>
      <c r="F3783" s="292"/>
    </row>
    <row r="3784" spans="1:6">
      <c r="A3784" s="61">
        <v>11071</v>
      </c>
      <c r="B3784" s="38" t="s">
        <v>20147</v>
      </c>
      <c r="C3784" s="61" t="s">
        <v>4025</v>
      </c>
      <c r="D3784" s="61" t="s">
        <v>2472</v>
      </c>
      <c r="E3784" s="61" t="s">
        <v>24605</v>
      </c>
      <c r="F3784" s="293"/>
    </row>
    <row r="3785" spans="1:6">
      <c r="A3785" s="61">
        <v>11072</v>
      </c>
      <c r="B3785" s="38" t="s">
        <v>20148</v>
      </c>
      <c r="C3785" s="61" t="s">
        <v>4025</v>
      </c>
      <c r="D3785" s="61" t="s">
        <v>2472</v>
      </c>
      <c r="E3785" s="61" t="s">
        <v>13683</v>
      </c>
      <c r="F3785" s="292"/>
    </row>
    <row r="3786" spans="1:6" ht="30">
      <c r="A3786" s="61">
        <v>4895</v>
      </c>
      <c r="B3786" s="38" t="s">
        <v>20149</v>
      </c>
      <c r="C3786" s="61" t="s">
        <v>4025</v>
      </c>
      <c r="D3786" s="61" t="s">
        <v>2472</v>
      </c>
      <c r="E3786" s="61" t="s">
        <v>8654</v>
      </c>
      <c r="F3786" s="293"/>
    </row>
    <row r="3787" spans="1:6" ht="30">
      <c r="A3787" s="61">
        <v>4907</v>
      </c>
      <c r="B3787" s="38" t="s">
        <v>20150</v>
      </c>
      <c r="C3787" s="61" t="s">
        <v>4025</v>
      </c>
      <c r="D3787" s="61" t="s">
        <v>4027</v>
      </c>
      <c r="E3787" s="61" t="s">
        <v>28293</v>
      </c>
      <c r="F3787" s="292"/>
    </row>
    <row r="3788" spans="1:6" ht="30">
      <c r="A3788" s="61">
        <v>4902</v>
      </c>
      <c r="B3788" s="38" t="s">
        <v>20151</v>
      </c>
      <c r="C3788" s="61" t="s">
        <v>4025</v>
      </c>
      <c r="D3788" s="61" t="s">
        <v>4027</v>
      </c>
      <c r="E3788" s="61" t="s">
        <v>24727</v>
      </c>
      <c r="F3788" s="293"/>
    </row>
    <row r="3789" spans="1:6" ht="30">
      <c r="A3789" s="61">
        <v>4908</v>
      </c>
      <c r="B3789" s="38" t="s">
        <v>20152</v>
      </c>
      <c r="C3789" s="61" t="s">
        <v>4025</v>
      </c>
      <c r="D3789" s="61" t="s">
        <v>4027</v>
      </c>
      <c r="E3789" s="61" t="s">
        <v>30190</v>
      </c>
      <c r="F3789" s="292"/>
    </row>
    <row r="3790" spans="1:6" ht="30">
      <c r="A3790" s="61">
        <v>4909</v>
      </c>
      <c r="B3790" s="38" t="s">
        <v>20154</v>
      </c>
      <c r="C3790" s="61" t="s">
        <v>4025</v>
      </c>
      <c r="D3790" s="61" t="s">
        <v>4027</v>
      </c>
      <c r="E3790" s="61" t="s">
        <v>30191</v>
      </c>
      <c r="F3790" s="293"/>
    </row>
    <row r="3791" spans="1:6" ht="30">
      <c r="A3791" s="61">
        <v>4903</v>
      </c>
      <c r="B3791" s="38" t="s">
        <v>20155</v>
      </c>
      <c r="C3791" s="61" t="s">
        <v>4025</v>
      </c>
      <c r="D3791" s="61" t="s">
        <v>4027</v>
      </c>
      <c r="E3791" s="61" t="s">
        <v>30192</v>
      </c>
      <c r="F3791" s="292"/>
    </row>
    <row r="3792" spans="1:6" ht="30">
      <c r="A3792" s="61">
        <v>4897</v>
      </c>
      <c r="B3792" s="38" t="s">
        <v>20156</v>
      </c>
      <c r="C3792" s="61" t="s">
        <v>4025</v>
      </c>
      <c r="D3792" s="61" t="s">
        <v>2472</v>
      </c>
      <c r="E3792" s="61" t="s">
        <v>12048</v>
      </c>
      <c r="F3792" s="293"/>
    </row>
    <row r="3793" spans="1:6" ht="30">
      <c r="A3793" s="61">
        <v>4896</v>
      </c>
      <c r="B3793" s="38" t="s">
        <v>20157</v>
      </c>
      <c r="C3793" s="61" t="s">
        <v>4025</v>
      </c>
      <c r="D3793" s="61" t="s">
        <v>2472</v>
      </c>
      <c r="E3793" s="61" t="s">
        <v>8397</v>
      </c>
      <c r="F3793" s="292"/>
    </row>
    <row r="3794" spans="1:6" ht="30">
      <c r="A3794" s="61">
        <v>4900</v>
      </c>
      <c r="B3794" s="38" t="s">
        <v>20158</v>
      </c>
      <c r="C3794" s="61" t="s">
        <v>4025</v>
      </c>
      <c r="D3794" s="61" t="s">
        <v>2472</v>
      </c>
      <c r="E3794" s="61" t="s">
        <v>18153</v>
      </c>
      <c r="F3794" s="293"/>
    </row>
    <row r="3795" spans="1:6" ht="30">
      <c r="A3795" s="61">
        <v>4898</v>
      </c>
      <c r="B3795" s="38" t="s">
        <v>20159</v>
      </c>
      <c r="C3795" s="61" t="s">
        <v>4025</v>
      </c>
      <c r="D3795" s="61" t="s">
        <v>2472</v>
      </c>
      <c r="E3795" s="61" t="s">
        <v>13212</v>
      </c>
      <c r="F3795" s="292"/>
    </row>
    <row r="3796" spans="1:6">
      <c r="A3796" s="61">
        <v>4899</v>
      </c>
      <c r="B3796" s="38" t="s">
        <v>20160</v>
      </c>
      <c r="C3796" s="61" t="s">
        <v>4025</v>
      </c>
      <c r="D3796" s="61" t="s">
        <v>2472</v>
      </c>
      <c r="E3796" s="61" t="s">
        <v>10886</v>
      </c>
      <c r="F3796" s="293"/>
    </row>
    <row r="3797" spans="1:6" ht="30">
      <c r="A3797" s="61">
        <v>11096</v>
      </c>
      <c r="B3797" s="38" t="s">
        <v>20161</v>
      </c>
      <c r="C3797" s="61" t="s">
        <v>4030</v>
      </c>
      <c r="D3797" s="61" t="s">
        <v>2472</v>
      </c>
      <c r="E3797" s="61" t="s">
        <v>8805</v>
      </c>
      <c r="F3797" s="292"/>
    </row>
    <row r="3798" spans="1:6" ht="30">
      <c r="A3798" s="61">
        <v>4741</v>
      </c>
      <c r="B3798" s="38" t="s">
        <v>20162</v>
      </c>
      <c r="C3798" s="61" t="s">
        <v>4028</v>
      </c>
      <c r="D3798" s="61" t="s">
        <v>2472</v>
      </c>
      <c r="E3798" s="61" t="s">
        <v>30193</v>
      </c>
      <c r="F3798" s="293"/>
    </row>
    <row r="3799" spans="1:6">
      <c r="A3799" s="61">
        <v>4752</v>
      </c>
      <c r="B3799" s="38" t="s">
        <v>20163</v>
      </c>
      <c r="C3799" s="61" t="s">
        <v>4023</v>
      </c>
      <c r="D3799" s="61" t="s">
        <v>2472</v>
      </c>
      <c r="E3799" s="61" t="s">
        <v>25224</v>
      </c>
      <c r="F3799" s="292"/>
    </row>
    <row r="3800" spans="1:6" ht="30">
      <c r="A3800" s="61">
        <v>41091</v>
      </c>
      <c r="B3800" s="38" t="s">
        <v>20164</v>
      </c>
      <c r="C3800" s="61" t="s">
        <v>4034</v>
      </c>
      <c r="D3800" s="61" t="s">
        <v>2472</v>
      </c>
      <c r="E3800" s="61" t="s">
        <v>30194</v>
      </c>
      <c r="F3800" s="293"/>
    </row>
    <row r="3801" spans="1:6" ht="45">
      <c r="A3801" s="61">
        <v>13954</v>
      </c>
      <c r="B3801" s="38" t="s">
        <v>20165</v>
      </c>
      <c r="C3801" s="61" t="s">
        <v>4025</v>
      </c>
      <c r="D3801" s="61" t="s">
        <v>4027</v>
      </c>
      <c r="E3801" s="61" t="s">
        <v>30195</v>
      </c>
      <c r="F3801" s="292"/>
    </row>
    <row r="3802" spans="1:6" ht="30">
      <c r="A3802" s="61">
        <v>3411</v>
      </c>
      <c r="B3802" s="38" t="s">
        <v>20166</v>
      </c>
      <c r="C3802" s="61" t="s">
        <v>4030</v>
      </c>
      <c r="D3802" s="61" t="s">
        <v>2472</v>
      </c>
      <c r="E3802" s="61" t="s">
        <v>25669</v>
      </c>
      <c r="F3802" s="293"/>
    </row>
    <row r="3803" spans="1:6" ht="30">
      <c r="A3803" s="61">
        <v>39995</v>
      </c>
      <c r="B3803" s="38" t="s">
        <v>20167</v>
      </c>
      <c r="C3803" s="61" t="s">
        <v>4028</v>
      </c>
      <c r="D3803" s="61" t="s">
        <v>2472</v>
      </c>
      <c r="E3803" s="61" t="s">
        <v>25094</v>
      </c>
      <c r="F3803" s="292"/>
    </row>
    <row r="3804" spans="1:6" ht="45">
      <c r="A3804" s="61">
        <v>11615</v>
      </c>
      <c r="B3804" s="38" t="s">
        <v>20168</v>
      </c>
      <c r="C3804" s="61" t="s">
        <v>4026</v>
      </c>
      <c r="D3804" s="61" t="s">
        <v>2472</v>
      </c>
      <c r="E3804" s="61" t="s">
        <v>25612</v>
      </c>
      <c r="F3804" s="293"/>
    </row>
    <row r="3805" spans="1:6" ht="45">
      <c r="A3805" s="61">
        <v>3408</v>
      </c>
      <c r="B3805" s="38" t="s">
        <v>20169</v>
      </c>
      <c r="C3805" s="61" t="s">
        <v>4026</v>
      </c>
      <c r="D3805" s="61" t="s">
        <v>4024</v>
      </c>
      <c r="E3805" s="61" t="s">
        <v>14325</v>
      </c>
      <c r="F3805" s="292"/>
    </row>
    <row r="3806" spans="1:6" ht="45">
      <c r="A3806" s="61">
        <v>3409</v>
      </c>
      <c r="B3806" s="38" t="s">
        <v>20170</v>
      </c>
      <c r="C3806" s="61" t="s">
        <v>4026</v>
      </c>
      <c r="D3806" s="61" t="s">
        <v>2472</v>
      </c>
      <c r="E3806" s="61" t="s">
        <v>23634</v>
      </c>
      <c r="F3806" s="293"/>
    </row>
    <row r="3807" spans="1:6">
      <c r="A3807" s="61">
        <v>11427</v>
      </c>
      <c r="B3807" s="38" t="s">
        <v>20171</v>
      </c>
      <c r="C3807" s="61" t="s">
        <v>4030</v>
      </c>
      <c r="D3807" s="61" t="s">
        <v>4027</v>
      </c>
      <c r="E3807" s="61" t="s">
        <v>30196</v>
      </c>
      <c r="F3807" s="292"/>
    </row>
    <row r="3808" spans="1:6" ht="45">
      <c r="A3808" s="61">
        <v>4491</v>
      </c>
      <c r="B3808" s="38" t="s">
        <v>20172</v>
      </c>
      <c r="C3808" s="61" t="s">
        <v>4029</v>
      </c>
      <c r="D3808" s="61" t="s">
        <v>2472</v>
      </c>
      <c r="E3808" s="61" t="s">
        <v>16468</v>
      </c>
      <c r="F3808" s="293"/>
    </row>
    <row r="3809" spans="1:6" ht="45">
      <c r="A3809" s="61">
        <v>26022</v>
      </c>
      <c r="B3809" s="38" t="s">
        <v>20173</v>
      </c>
      <c r="C3809" s="61" t="s">
        <v>4025</v>
      </c>
      <c r="D3809" s="61" t="s">
        <v>2472</v>
      </c>
      <c r="E3809" s="61" t="s">
        <v>30197</v>
      </c>
      <c r="F3809" s="292"/>
    </row>
    <row r="3810" spans="1:6" ht="30">
      <c r="A3810" s="61">
        <v>421</v>
      </c>
      <c r="B3810" s="38" t="s">
        <v>20174</v>
      </c>
      <c r="C3810" s="61" t="s">
        <v>4025</v>
      </c>
      <c r="D3810" s="61" t="s">
        <v>2472</v>
      </c>
      <c r="E3810" s="61" t="s">
        <v>23989</v>
      </c>
      <c r="F3810" s="293"/>
    </row>
    <row r="3811" spans="1:6" ht="30">
      <c r="A3811" s="61">
        <v>12362</v>
      </c>
      <c r="B3811" s="38" t="s">
        <v>20175</v>
      </c>
      <c r="C3811" s="61" t="s">
        <v>4025</v>
      </c>
      <c r="D3811" s="61" t="s">
        <v>2472</v>
      </c>
      <c r="E3811" s="61" t="s">
        <v>14928</v>
      </c>
      <c r="F3811" s="292"/>
    </row>
    <row r="3812" spans="1:6" ht="30">
      <c r="A3812" s="61">
        <v>14148</v>
      </c>
      <c r="B3812" s="38" t="s">
        <v>20176</v>
      </c>
      <c r="C3812" s="61" t="s">
        <v>4025</v>
      </c>
      <c r="D3812" s="61" t="s">
        <v>4027</v>
      </c>
      <c r="E3812" s="61" t="s">
        <v>13204</v>
      </c>
      <c r="F3812" s="293"/>
    </row>
    <row r="3813" spans="1:6">
      <c r="A3813" s="61">
        <v>4341</v>
      </c>
      <c r="B3813" s="38" t="s">
        <v>20177</v>
      </c>
      <c r="C3813" s="61" t="s">
        <v>4025</v>
      </c>
      <c r="D3813" s="61" t="s">
        <v>2472</v>
      </c>
      <c r="E3813" s="61" t="s">
        <v>8667</v>
      </c>
      <c r="F3813" s="292"/>
    </row>
    <row r="3814" spans="1:6">
      <c r="A3814" s="61">
        <v>4337</v>
      </c>
      <c r="B3814" s="38" t="s">
        <v>20178</v>
      </c>
      <c r="C3814" s="61" t="s">
        <v>4025</v>
      </c>
      <c r="D3814" s="61" t="s">
        <v>2472</v>
      </c>
      <c r="E3814" s="61" t="s">
        <v>12287</v>
      </c>
      <c r="F3814" s="293"/>
    </row>
    <row r="3815" spans="1:6" ht="30">
      <c r="A3815" s="61">
        <v>4339</v>
      </c>
      <c r="B3815" s="38" t="s">
        <v>20179</v>
      </c>
      <c r="C3815" s="61" t="s">
        <v>4025</v>
      </c>
      <c r="D3815" s="61" t="s">
        <v>2472</v>
      </c>
      <c r="E3815" s="61" t="s">
        <v>8552</v>
      </c>
      <c r="F3815" s="292"/>
    </row>
    <row r="3816" spans="1:6" ht="30">
      <c r="A3816" s="61">
        <v>39997</v>
      </c>
      <c r="B3816" s="38" t="s">
        <v>20180</v>
      </c>
      <c r="C3816" s="61" t="s">
        <v>4025</v>
      </c>
      <c r="D3816" s="61" t="s">
        <v>2472</v>
      </c>
      <c r="E3816" s="61" t="s">
        <v>8288</v>
      </c>
      <c r="F3816" s="293"/>
    </row>
    <row r="3817" spans="1:6">
      <c r="A3817" s="61">
        <v>11971</v>
      </c>
      <c r="B3817" s="38" t="s">
        <v>20181</v>
      </c>
      <c r="C3817" s="61" t="s">
        <v>4025</v>
      </c>
      <c r="D3817" s="61" t="s">
        <v>2472</v>
      </c>
      <c r="E3817" s="61" t="s">
        <v>12531</v>
      </c>
      <c r="F3817" s="292"/>
    </row>
    <row r="3818" spans="1:6" ht="30">
      <c r="A3818" s="61">
        <v>4342</v>
      </c>
      <c r="B3818" s="38" t="s">
        <v>20182</v>
      </c>
      <c r="C3818" s="61" t="s">
        <v>4025</v>
      </c>
      <c r="D3818" s="61" t="s">
        <v>2472</v>
      </c>
      <c r="E3818" s="61" t="s">
        <v>7992</v>
      </c>
      <c r="F3818" s="293"/>
    </row>
    <row r="3819" spans="1:6" ht="30">
      <c r="A3819" s="61">
        <v>4330</v>
      </c>
      <c r="B3819" s="38" t="s">
        <v>20183</v>
      </c>
      <c r="C3819" s="61" t="s">
        <v>4025</v>
      </c>
      <c r="D3819" s="61" t="s">
        <v>2472</v>
      </c>
      <c r="E3819" s="61" t="s">
        <v>8894</v>
      </c>
      <c r="F3819" s="292"/>
    </row>
    <row r="3820" spans="1:6" ht="30">
      <c r="A3820" s="61">
        <v>4340</v>
      </c>
      <c r="B3820" s="38" t="s">
        <v>20184</v>
      </c>
      <c r="C3820" s="61" t="s">
        <v>4025</v>
      </c>
      <c r="D3820" s="61" t="s">
        <v>2472</v>
      </c>
      <c r="E3820" s="61" t="s">
        <v>7739</v>
      </c>
      <c r="F3820" s="293"/>
    </row>
    <row r="3821" spans="1:6" ht="30">
      <c r="A3821" s="61">
        <v>5088</v>
      </c>
      <c r="B3821" s="38" t="s">
        <v>20185</v>
      </c>
      <c r="C3821" s="61" t="s">
        <v>4025</v>
      </c>
      <c r="D3821" s="61" t="s">
        <v>2472</v>
      </c>
      <c r="E3821" s="61" t="s">
        <v>13672</v>
      </c>
      <c r="F3821" s="292"/>
    </row>
    <row r="3822" spans="1:6" ht="45">
      <c r="A3822" s="61">
        <v>11154</v>
      </c>
      <c r="B3822" s="38" t="s">
        <v>20186</v>
      </c>
      <c r="C3822" s="61" t="s">
        <v>4025</v>
      </c>
      <c r="D3822" s="61" t="s">
        <v>4027</v>
      </c>
      <c r="E3822" s="61" t="s">
        <v>30198</v>
      </c>
      <c r="F3822" s="293"/>
    </row>
    <row r="3823" spans="1:6" ht="75">
      <c r="A3823" s="61">
        <v>39021</v>
      </c>
      <c r="B3823" s="38" t="s">
        <v>20187</v>
      </c>
      <c r="C3823" s="61" t="s">
        <v>4025</v>
      </c>
      <c r="D3823" s="61" t="s">
        <v>4027</v>
      </c>
      <c r="E3823" s="61" t="s">
        <v>30199</v>
      </c>
      <c r="F3823" s="292"/>
    </row>
    <row r="3824" spans="1:6" ht="60">
      <c r="A3824" s="61">
        <v>39022</v>
      </c>
      <c r="B3824" s="38" t="s">
        <v>20188</v>
      </c>
      <c r="C3824" s="61" t="s">
        <v>4025</v>
      </c>
      <c r="D3824" s="61" t="s">
        <v>4027</v>
      </c>
      <c r="E3824" s="61" t="s">
        <v>30200</v>
      </c>
      <c r="F3824" s="293"/>
    </row>
    <row r="3825" spans="1:6" ht="60">
      <c r="A3825" s="61">
        <v>39024</v>
      </c>
      <c r="B3825" s="38" t="s">
        <v>20189</v>
      </c>
      <c r="C3825" s="61" t="s">
        <v>4025</v>
      </c>
      <c r="D3825" s="61" t="s">
        <v>4027</v>
      </c>
      <c r="E3825" s="61" t="s">
        <v>30201</v>
      </c>
      <c r="F3825" s="292"/>
    </row>
    <row r="3826" spans="1:6" ht="60">
      <c r="A3826" s="61">
        <v>4914</v>
      </c>
      <c r="B3826" s="38" t="s">
        <v>20190</v>
      </c>
      <c r="C3826" s="61" t="s">
        <v>4026</v>
      </c>
      <c r="D3826" s="61" t="s">
        <v>4027</v>
      </c>
      <c r="E3826" s="61" t="s">
        <v>30202</v>
      </c>
      <c r="F3826" s="293"/>
    </row>
    <row r="3827" spans="1:6" ht="45">
      <c r="A3827" s="61">
        <v>4917</v>
      </c>
      <c r="B3827" s="38" t="s">
        <v>20191</v>
      </c>
      <c r="C3827" s="61" t="s">
        <v>4026</v>
      </c>
      <c r="D3827" s="61" t="s">
        <v>4027</v>
      </c>
      <c r="E3827" s="61" t="s">
        <v>30203</v>
      </c>
      <c r="F3827" s="292"/>
    </row>
    <row r="3828" spans="1:6" ht="60">
      <c r="A3828" s="61">
        <v>39025</v>
      </c>
      <c r="B3828" s="38" t="s">
        <v>20192</v>
      </c>
      <c r="C3828" s="61" t="s">
        <v>4025</v>
      </c>
      <c r="D3828" s="61" t="s">
        <v>4027</v>
      </c>
      <c r="E3828" s="61" t="s">
        <v>30204</v>
      </c>
      <c r="F3828" s="293"/>
    </row>
    <row r="3829" spans="1:6" ht="60">
      <c r="A3829" s="61">
        <v>4930</v>
      </c>
      <c r="B3829" s="38" t="s">
        <v>20193</v>
      </c>
      <c r="C3829" s="61" t="s">
        <v>4026</v>
      </c>
      <c r="D3829" s="61" t="s">
        <v>4027</v>
      </c>
      <c r="E3829" s="61" t="s">
        <v>30205</v>
      </c>
      <c r="F3829" s="292"/>
    </row>
    <row r="3830" spans="1:6" ht="75">
      <c r="A3830" s="61">
        <v>4922</v>
      </c>
      <c r="B3830" s="38" t="s">
        <v>20194</v>
      </c>
      <c r="C3830" s="61" t="s">
        <v>4026</v>
      </c>
      <c r="D3830" s="61" t="s">
        <v>4027</v>
      </c>
      <c r="E3830" s="61" t="s">
        <v>30206</v>
      </c>
      <c r="F3830" s="293"/>
    </row>
    <row r="3831" spans="1:6" ht="60">
      <c r="A3831" s="61">
        <v>4911</v>
      </c>
      <c r="B3831" s="38" t="s">
        <v>20195</v>
      </c>
      <c r="C3831" s="61" t="s">
        <v>4026</v>
      </c>
      <c r="D3831" s="61" t="s">
        <v>4027</v>
      </c>
      <c r="E3831" s="61" t="s">
        <v>30207</v>
      </c>
      <c r="F3831" s="292"/>
    </row>
    <row r="3832" spans="1:6" ht="75">
      <c r="A3832" s="61">
        <v>37518</v>
      </c>
      <c r="B3832" s="38" t="s">
        <v>20196</v>
      </c>
      <c r="C3832" s="61" t="s">
        <v>4026</v>
      </c>
      <c r="D3832" s="61" t="s">
        <v>4027</v>
      </c>
      <c r="E3832" s="61" t="s">
        <v>29297</v>
      </c>
      <c r="F3832" s="293"/>
    </row>
    <row r="3833" spans="1:6" ht="60">
      <c r="A3833" s="61">
        <v>4910</v>
      </c>
      <c r="B3833" s="38" t="s">
        <v>20197</v>
      </c>
      <c r="C3833" s="61" t="s">
        <v>4026</v>
      </c>
      <c r="D3833" s="61" t="s">
        <v>4027</v>
      </c>
      <c r="E3833" s="61" t="s">
        <v>30207</v>
      </c>
      <c r="F3833" s="292"/>
    </row>
    <row r="3834" spans="1:6" ht="60">
      <c r="A3834" s="61">
        <v>4943</v>
      </c>
      <c r="B3834" s="38" t="s">
        <v>20198</v>
      </c>
      <c r="C3834" s="61" t="s">
        <v>4026</v>
      </c>
      <c r="D3834" s="61" t="s">
        <v>4027</v>
      </c>
      <c r="E3834" s="61" t="s">
        <v>30208</v>
      </c>
      <c r="F3834" s="293"/>
    </row>
    <row r="3835" spans="1:6" ht="45">
      <c r="A3835" s="61">
        <v>5002</v>
      </c>
      <c r="B3835" s="38" t="s">
        <v>20199</v>
      </c>
      <c r="C3835" s="61" t="s">
        <v>4026</v>
      </c>
      <c r="D3835" s="61" t="s">
        <v>4027</v>
      </c>
      <c r="E3835" s="61" t="s">
        <v>30209</v>
      </c>
      <c r="F3835" s="292"/>
    </row>
    <row r="3836" spans="1:6" ht="45">
      <c r="A3836" s="61">
        <v>4977</v>
      </c>
      <c r="B3836" s="38" t="s">
        <v>20200</v>
      </c>
      <c r="C3836" s="61" t="s">
        <v>4026</v>
      </c>
      <c r="D3836" s="61" t="s">
        <v>4027</v>
      </c>
      <c r="E3836" s="61" t="s">
        <v>30210</v>
      </c>
      <c r="F3836" s="293"/>
    </row>
    <row r="3837" spans="1:6" ht="45">
      <c r="A3837" s="61">
        <v>5028</v>
      </c>
      <c r="B3837" s="38" t="s">
        <v>20201</v>
      </c>
      <c r="C3837" s="61" t="s">
        <v>4026</v>
      </c>
      <c r="D3837" s="61" t="s">
        <v>4027</v>
      </c>
      <c r="E3837" s="61" t="s">
        <v>30211</v>
      </c>
      <c r="F3837" s="292"/>
    </row>
    <row r="3838" spans="1:6" ht="45">
      <c r="A3838" s="61">
        <v>4998</v>
      </c>
      <c r="B3838" s="38" t="s">
        <v>20202</v>
      </c>
      <c r="C3838" s="61" t="s">
        <v>4026</v>
      </c>
      <c r="D3838" s="61" t="s">
        <v>4027</v>
      </c>
      <c r="E3838" s="61" t="s">
        <v>30212</v>
      </c>
      <c r="F3838" s="293"/>
    </row>
    <row r="3839" spans="1:6" ht="45">
      <c r="A3839" s="61">
        <v>4969</v>
      </c>
      <c r="B3839" s="38" t="s">
        <v>20203</v>
      </c>
      <c r="C3839" s="61" t="s">
        <v>4026</v>
      </c>
      <c r="D3839" s="61" t="s">
        <v>4027</v>
      </c>
      <c r="E3839" s="61" t="s">
        <v>30213</v>
      </c>
      <c r="F3839" s="292"/>
    </row>
    <row r="3840" spans="1:6" ht="60">
      <c r="A3840" s="61">
        <v>11364</v>
      </c>
      <c r="B3840" s="38" t="s">
        <v>20204</v>
      </c>
      <c r="C3840" s="61" t="s">
        <v>4025</v>
      </c>
      <c r="D3840" s="61" t="s">
        <v>2472</v>
      </c>
      <c r="E3840" s="61" t="s">
        <v>25206</v>
      </c>
      <c r="F3840" s="293"/>
    </row>
    <row r="3841" spans="1:6" ht="60">
      <c r="A3841" s="61">
        <v>11365</v>
      </c>
      <c r="B3841" s="38" t="s">
        <v>20205</v>
      </c>
      <c r="C3841" s="61" t="s">
        <v>4025</v>
      </c>
      <c r="D3841" s="61" t="s">
        <v>2472</v>
      </c>
      <c r="E3841" s="61" t="s">
        <v>26563</v>
      </c>
      <c r="F3841" s="292"/>
    </row>
    <row r="3842" spans="1:6" ht="60">
      <c r="A3842" s="61">
        <v>11366</v>
      </c>
      <c r="B3842" s="38" t="s">
        <v>20206</v>
      </c>
      <c r="C3842" s="61" t="s">
        <v>4025</v>
      </c>
      <c r="D3842" s="61" t="s">
        <v>2472</v>
      </c>
      <c r="E3842" s="61" t="s">
        <v>30214</v>
      </c>
      <c r="F3842" s="293"/>
    </row>
    <row r="3843" spans="1:6" ht="60">
      <c r="A3843" s="61">
        <v>11367</v>
      </c>
      <c r="B3843" s="38" t="s">
        <v>20207</v>
      </c>
      <c r="C3843" s="61" t="s">
        <v>4026</v>
      </c>
      <c r="D3843" s="61" t="s">
        <v>2472</v>
      </c>
      <c r="E3843" s="61" t="s">
        <v>30215</v>
      </c>
      <c r="F3843" s="292"/>
    </row>
    <row r="3844" spans="1:6" ht="75">
      <c r="A3844" s="61">
        <v>4989</v>
      </c>
      <c r="B3844" s="38" t="s">
        <v>20208</v>
      </c>
      <c r="C3844" s="61" t="s">
        <v>4025</v>
      </c>
      <c r="D3844" s="61" t="s">
        <v>2472</v>
      </c>
      <c r="E3844" s="61" t="s">
        <v>30216</v>
      </c>
      <c r="F3844" s="293"/>
    </row>
    <row r="3845" spans="1:6" ht="60">
      <c r="A3845" s="61">
        <v>4982</v>
      </c>
      <c r="B3845" s="38" t="s">
        <v>20209</v>
      </c>
      <c r="C3845" s="61" t="s">
        <v>4025</v>
      </c>
      <c r="D3845" s="61" t="s">
        <v>2472</v>
      </c>
      <c r="E3845" s="61" t="s">
        <v>30217</v>
      </c>
      <c r="F3845" s="292"/>
    </row>
    <row r="3846" spans="1:6" ht="75">
      <c r="A3846" s="61">
        <v>20322</v>
      </c>
      <c r="B3846" s="38" t="s">
        <v>20210</v>
      </c>
      <c r="C3846" s="61" t="s">
        <v>4025</v>
      </c>
      <c r="D3846" s="61" t="s">
        <v>2472</v>
      </c>
      <c r="E3846" s="61" t="s">
        <v>24822</v>
      </c>
      <c r="F3846" s="293"/>
    </row>
    <row r="3847" spans="1:6" ht="60">
      <c r="A3847" s="61">
        <v>10553</v>
      </c>
      <c r="B3847" s="38" t="s">
        <v>20211</v>
      </c>
      <c r="C3847" s="61" t="s">
        <v>4025</v>
      </c>
      <c r="D3847" s="61" t="s">
        <v>2472</v>
      </c>
      <c r="E3847" s="61" t="s">
        <v>30218</v>
      </c>
      <c r="F3847" s="292"/>
    </row>
    <row r="3848" spans="1:6" ht="75">
      <c r="A3848" s="61">
        <v>5020</v>
      </c>
      <c r="B3848" s="38" t="s">
        <v>20212</v>
      </c>
      <c r="C3848" s="61" t="s">
        <v>4025</v>
      </c>
      <c r="D3848" s="61" t="s">
        <v>2472</v>
      </c>
      <c r="E3848" s="61" t="s">
        <v>30219</v>
      </c>
      <c r="F3848" s="293"/>
    </row>
    <row r="3849" spans="1:6" ht="75">
      <c r="A3849" s="61">
        <v>4962</v>
      </c>
      <c r="B3849" s="38" t="s">
        <v>20213</v>
      </c>
      <c r="C3849" s="61" t="s">
        <v>4025</v>
      </c>
      <c r="D3849" s="61" t="s">
        <v>2472</v>
      </c>
      <c r="E3849" s="61" t="s">
        <v>30220</v>
      </c>
      <c r="F3849" s="292"/>
    </row>
    <row r="3850" spans="1:6" ht="75">
      <c r="A3850" s="61">
        <v>4981</v>
      </c>
      <c r="B3850" s="38" t="s">
        <v>20214</v>
      </c>
      <c r="C3850" s="61" t="s">
        <v>4025</v>
      </c>
      <c r="D3850" s="61" t="s">
        <v>4024</v>
      </c>
      <c r="E3850" s="61" t="s">
        <v>30221</v>
      </c>
      <c r="F3850" s="293"/>
    </row>
    <row r="3851" spans="1:6" ht="60">
      <c r="A3851" s="61">
        <v>10554</v>
      </c>
      <c r="B3851" s="38" t="s">
        <v>20215</v>
      </c>
      <c r="C3851" s="61" t="s">
        <v>4025</v>
      </c>
      <c r="D3851" s="61" t="s">
        <v>2472</v>
      </c>
      <c r="E3851" s="61" t="s">
        <v>30222</v>
      </c>
      <c r="F3851" s="292"/>
    </row>
    <row r="3852" spans="1:6" ht="75">
      <c r="A3852" s="61">
        <v>4964</v>
      </c>
      <c r="B3852" s="38" t="s">
        <v>20216</v>
      </c>
      <c r="C3852" s="61" t="s">
        <v>4025</v>
      </c>
      <c r="D3852" s="61" t="s">
        <v>2472</v>
      </c>
      <c r="E3852" s="61" t="s">
        <v>30223</v>
      </c>
      <c r="F3852" s="293"/>
    </row>
    <row r="3853" spans="1:6" ht="75">
      <c r="A3853" s="61">
        <v>4992</v>
      </c>
      <c r="B3853" s="38" t="s">
        <v>20217</v>
      </c>
      <c r="C3853" s="61" t="s">
        <v>4025</v>
      </c>
      <c r="D3853" s="61" t="s">
        <v>2472</v>
      </c>
      <c r="E3853" s="61" t="s">
        <v>30224</v>
      </c>
      <c r="F3853" s="292"/>
    </row>
    <row r="3854" spans="1:6" ht="60">
      <c r="A3854" s="61">
        <v>10555</v>
      </c>
      <c r="B3854" s="38" t="s">
        <v>20218</v>
      </c>
      <c r="C3854" s="61" t="s">
        <v>4025</v>
      </c>
      <c r="D3854" s="61" t="s">
        <v>2472</v>
      </c>
      <c r="E3854" s="61" t="s">
        <v>30225</v>
      </c>
      <c r="F3854" s="293"/>
    </row>
    <row r="3855" spans="1:6" ht="75">
      <c r="A3855" s="61">
        <v>4987</v>
      </c>
      <c r="B3855" s="38" t="s">
        <v>20219</v>
      </c>
      <c r="C3855" s="61" t="s">
        <v>4025</v>
      </c>
      <c r="D3855" s="61" t="s">
        <v>2472</v>
      </c>
      <c r="E3855" s="61" t="s">
        <v>30222</v>
      </c>
      <c r="F3855" s="292"/>
    </row>
    <row r="3856" spans="1:6" ht="60">
      <c r="A3856" s="61">
        <v>10556</v>
      </c>
      <c r="B3856" s="38" t="s">
        <v>20220</v>
      </c>
      <c r="C3856" s="61" t="s">
        <v>4025</v>
      </c>
      <c r="D3856" s="61" t="s">
        <v>2472</v>
      </c>
      <c r="E3856" s="61" t="s">
        <v>30042</v>
      </c>
      <c r="F3856" s="293"/>
    </row>
    <row r="3857" spans="1:6" ht="60">
      <c r="A3857" s="61">
        <v>4958</v>
      </c>
      <c r="B3857" s="38" t="s">
        <v>20221</v>
      </c>
      <c r="C3857" s="61" t="s">
        <v>4026</v>
      </c>
      <c r="D3857" s="61" t="s">
        <v>2472</v>
      </c>
      <c r="E3857" s="61" t="s">
        <v>22733</v>
      </c>
      <c r="F3857" s="292"/>
    </row>
    <row r="3858" spans="1:6" ht="60">
      <c r="A3858" s="61">
        <v>39502</v>
      </c>
      <c r="B3858" s="38" t="s">
        <v>20222</v>
      </c>
      <c r="C3858" s="61" t="s">
        <v>4025</v>
      </c>
      <c r="D3858" s="61" t="s">
        <v>2472</v>
      </c>
      <c r="E3858" s="61" t="s">
        <v>30226</v>
      </c>
      <c r="F3858" s="293"/>
    </row>
    <row r="3859" spans="1:6" ht="60">
      <c r="A3859" s="61">
        <v>39504</v>
      </c>
      <c r="B3859" s="38" t="s">
        <v>20223</v>
      </c>
      <c r="C3859" s="61" t="s">
        <v>4025</v>
      </c>
      <c r="D3859" s="61" t="s">
        <v>2472</v>
      </c>
      <c r="E3859" s="61" t="s">
        <v>30227</v>
      </c>
      <c r="F3859" s="292"/>
    </row>
    <row r="3860" spans="1:6" ht="60">
      <c r="A3860" s="61">
        <v>39503</v>
      </c>
      <c r="B3860" s="38" t="s">
        <v>20224</v>
      </c>
      <c r="C3860" s="61" t="s">
        <v>4025</v>
      </c>
      <c r="D3860" s="61" t="s">
        <v>2472</v>
      </c>
      <c r="E3860" s="61" t="s">
        <v>30228</v>
      </c>
      <c r="F3860" s="293"/>
    </row>
    <row r="3861" spans="1:6" ht="60">
      <c r="A3861" s="61">
        <v>39505</v>
      </c>
      <c r="B3861" s="38" t="s">
        <v>20225</v>
      </c>
      <c r="C3861" s="61" t="s">
        <v>4025</v>
      </c>
      <c r="D3861" s="61" t="s">
        <v>2472</v>
      </c>
      <c r="E3861" s="61" t="s">
        <v>30223</v>
      </c>
      <c r="F3861" s="292"/>
    </row>
    <row r="3862" spans="1:6">
      <c r="A3862" s="61">
        <v>25969</v>
      </c>
      <c r="B3862" s="38" t="s">
        <v>20226</v>
      </c>
      <c r="C3862" s="61" t="s">
        <v>4025</v>
      </c>
      <c r="D3862" s="61" t="s">
        <v>4027</v>
      </c>
      <c r="E3862" s="61" t="s">
        <v>30229</v>
      </c>
      <c r="F3862" s="293"/>
    </row>
    <row r="3863" spans="1:6" ht="60">
      <c r="A3863" s="61">
        <v>4944</v>
      </c>
      <c r="B3863" s="38" t="s">
        <v>20227</v>
      </c>
      <c r="C3863" s="61" t="s">
        <v>4026</v>
      </c>
      <c r="D3863" s="61" t="s">
        <v>4027</v>
      </c>
      <c r="E3863" s="61" t="s">
        <v>30230</v>
      </c>
      <c r="F3863" s="292"/>
    </row>
    <row r="3864" spans="1:6" ht="30">
      <c r="A3864" s="61">
        <v>21102</v>
      </c>
      <c r="B3864" s="38" t="s">
        <v>20228</v>
      </c>
      <c r="C3864" s="61" t="s">
        <v>4025</v>
      </c>
      <c r="D3864" s="61" t="s">
        <v>2472</v>
      </c>
      <c r="E3864" s="61" t="s">
        <v>24708</v>
      </c>
      <c r="F3864" s="293"/>
    </row>
    <row r="3865" spans="1:6" ht="30">
      <c r="A3865" s="61">
        <v>21101</v>
      </c>
      <c r="B3865" s="38" t="s">
        <v>20229</v>
      </c>
      <c r="C3865" s="61" t="s">
        <v>4025</v>
      </c>
      <c r="D3865" s="61" t="s">
        <v>2472</v>
      </c>
      <c r="E3865" s="61" t="s">
        <v>14422</v>
      </c>
      <c r="F3865" s="292"/>
    </row>
    <row r="3866" spans="1:6" ht="45">
      <c r="A3866" s="61">
        <v>34713</v>
      </c>
      <c r="B3866" s="38" t="s">
        <v>20230</v>
      </c>
      <c r="C3866" s="61" t="s">
        <v>4026</v>
      </c>
      <c r="D3866" s="61" t="s">
        <v>2472</v>
      </c>
      <c r="E3866" s="61" t="s">
        <v>30231</v>
      </c>
      <c r="F3866" s="293"/>
    </row>
    <row r="3867" spans="1:6" ht="60">
      <c r="A3867" s="61">
        <v>4947</v>
      </c>
      <c r="B3867" s="38" t="s">
        <v>20231</v>
      </c>
      <c r="C3867" s="61" t="s">
        <v>4026</v>
      </c>
      <c r="D3867" s="61" t="s">
        <v>4027</v>
      </c>
      <c r="E3867" s="61" t="s">
        <v>30232</v>
      </c>
      <c r="F3867" s="292"/>
    </row>
    <row r="3868" spans="1:6" ht="45">
      <c r="A3868" s="61">
        <v>37563</v>
      </c>
      <c r="B3868" s="38" t="s">
        <v>20232</v>
      </c>
      <c r="C3868" s="61" t="s">
        <v>4026</v>
      </c>
      <c r="D3868" s="61" t="s">
        <v>4027</v>
      </c>
      <c r="E3868" s="61" t="s">
        <v>30233</v>
      </c>
      <c r="F3868" s="293"/>
    </row>
    <row r="3869" spans="1:6" ht="60">
      <c r="A3869" s="61">
        <v>4948</v>
      </c>
      <c r="B3869" s="38" t="s">
        <v>20233</v>
      </c>
      <c r="C3869" s="61" t="s">
        <v>4026</v>
      </c>
      <c r="D3869" s="61" t="s">
        <v>4027</v>
      </c>
      <c r="E3869" s="61" t="s">
        <v>30234</v>
      </c>
      <c r="F3869" s="292"/>
    </row>
    <row r="3870" spans="1:6" ht="75">
      <c r="A3870" s="61">
        <v>37561</v>
      </c>
      <c r="B3870" s="38" t="s">
        <v>20234</v>
      </c>
      <c r="C3870" s="61" t="s">
        <v>4026</v>
      </c>
      <c r="D3870" s="61" t="s">
        <v>4027</v>
      </c>
      <c r="E3870" s="61" t="s">
        <v>30235</v>
      </c>
      <c r="F3870" s="293"/>
    </row>
    <row r="3871" spans="1:6" ht="60">
      <c r="A3871" s="61">
        <v>37562</v>
      </c>
      <c r="B3871" s="38" t="s">
        <v>20235</v>
      </c>
      <c r="C3871" s="61" t="s">
        <v>4026</v>
      </c>
      <c r="D3871" s="61" t="s">
        <v>4027</v>
      </c>
      <c r="E3871" s="61" t="s">
        <v>30236</v>
      </c>
      <c r="F3871" s="292"/>
    </row>
    <row r="3872" spans="1:6" ht="45">
      <c r="A3872" s="61">
        <v>37585</v>
      </c>
      <c r="B3872" s="38" t="s">
        <v>20236</v>
      </c>
      <c r="C3872" s="61" t="s">
        <v>4025</v>
      </c>
      <c r="D3872" s="61" t="s">
        <v>4027</v>
      </c>
      <c r="E3872" s="61" t="s">
        <v>30237</v>
      </c>
      <c r="F3872" s="293"/>
    </row>
    <row r="3873" spans="1:6" ht="60">
      <c r="A3873" s="61">
        <v>14164</v>
      </c>
      <c r="B3873" s="38" t="s">
        <v>20237</v>
      </c>
      <c r="C3873" s="61" t="s">
        <v>4025</v>
      </c>
      <c r="D3873" s="61" t="s">
        <v>4027</v>
      </c>
      <c r="E3873" s="61" t="s">
        <v>30238</v>
      </c>
      <c r="F3873" s="292"/>
    </row>
    <row r="3874" spans="1:6" ht="60">
      <c r="A3874" s="61">
        <v>14163</v>
      </c>
      <c r="B3874" s="38" t="s">
        <v>20238</v>
      </c>
      <c r="C3874" s="61" t="s">
        <v>4025</v>
      </c>
      <c r="D3874" s="61" t="s">
        <v>4027</v>
      </c>
      <c r="E3874" s="61" t="s">
        <v>30239</v>
      </c>
      <c r="F3874" s="293"/>
    </row>
    <row r="3875" spans="1:6" ht="60">
      <c r="A3875" s="61">
        <v>5051</v>
      </c>
      <c r="B3875" s="38" t="s">
        <v>20239</v>
      </c>
      <c r="C3875" s="61" t="s">
        <v>4025</v>
      </c>
      <c r="D3875" s="61" t="s">
        <v>4027</v>
      </c>
      <c r="E3875" s="61" t="s">
        <v>30240</v>
      </c>
      <c r="F3875" s="292"/>
    </row>
    <row r="3876" spans="1:6" ht="60">
      <c r="A3876" s="61">
        <v>14162</v>
      </c>
      <c r="B3876" s="38" t="s">
        <v>20240</v>
      </c>
      <c r="C3876" s="61" t="s">
        <v>4025</v>
      </c>
      <c r="D3876" s="61" t="s">
        <v>4027</v>
      </c>
      <c r="E3876" s="61" t="s">
        <v>30241</v>
      </c>
      <c r="F3876" s="293"/>
    </row>
    <row r="3877" spans="1:6" ht="60">
      <c r="A3877" s="61">
        <v>5052</v>
      </c>
      <c r="B3877" s="38" t="s">
        <v>20241</v>
      </c>
      <c r="C3877" s="61" t="s">
        <v>4025</v>
      </c>
      <c r="D3877" s="61" t="s">
        <v>4027</v>
      </c>
      <c r="E3877" s="61" t="s">
        <v>24000</v>
      </c>
      <c r="F3877" s="292"/>
    </row>
    <row r="3878" spans="1:6" ht="45">
      <c r="A3878" s="61">
        <v>14166</v>
      </c>
      <c r="B3878" s="38" t="s">
        <v>20242</v>
      </c>
      <c r="C3878" s="61" t="s">
        <v>4025</v>
      </c>
      <c r="D3878" s="61" t="s">
        <v>4027</v>
      </c>
      <c r="E3878" s="61" t="s">
        <v>30242</v>
      </c>
      <c r="F3878" s="293"/>
    </row>
    <row r="3879" spans="1:6" ht="45">
      <c r="A3879" s="61">
        <v>14165</v>
      </c>
      <c r="B3879" s="38" t="s">
        <v>20243</v>
      </c>
      <c r="C3879" s="61" t="s">
        <v>4025</v>
      </c>
      <c r="D3879" s="61" t="s">
        <v>4027</v>
      </c>
      <c r="E3879" s="61" t="s">
        <v>30243</v>
      </c>
      <c r="F3879" s="292"/>
    </row>
    <row r="3880" spans="1:6" ht="45">
      <c r="A3880" s="61">
        <v>5050</v>
      </c>
      <c r="B3880" s="38" t="s">
        <v>20244</v>
      </c>
      <c r="C3880" s="61" t="s">
        <v>4025</v>
      </c>
      <c r="D3880" s="61" t="s">
        <v>4027</v>
      </c>
      <c r="E3880" s="61" t="s">
        <v>30244</v>
      </c>
      <c r="F3880" s="293"/>
    </row>
    <row r="3881" spans="1:6" ht="45">
      <c r="A3881" s="61">
        <v>12378</v>
      </c>
      <c r="B3881" s="38" t="s">
        <v>20245</v>
      </c>
      <c r="C3881" s="61" t="s">
        <v>4025</v>
      </c>
      <c r="D3881" s="61" t="s">
        <v>4027</v>
      </c>
      <c r="E3881" s="61" t="s">
        <v>30245</v>
      </c>
      <c r="F3881" s="292"/>
    </row>
    <row r="3882" spans="1:6" ht="30">
      <c r="A3882" s="61">
        <v>12366</v>
      </c>
      <c r="B3882" s="38" t="s">
        <v>20246</v>
      </c>
      <c r="C3882" s="61" t="s">
        <v>4025</v>
      </c>
      <c r="D3882" s="61" t="s">
        <v>4027</v>
      </c>
      <c r="E3882" s="61" t="s">
        <v>25174</v>
      </c>
      <c r="F3882" s="293"/>
    </row>
    <row r="3883" spans="1:6" ht="30">
      <c r="A3883" s="61">
        <v>5045</v>
      </c>
      <c r="B3883" s="38" t="s">
        <v>20247</v>
      </c>
      <c r="C3883" s="61" t="s">
        <v>4025</v>
      </c>
      <c r="D3883" s="61" t="s">
        <v>4027</v>
      </c>
      <c r="E3883" s="61" t="s">
        <v>25175</v>
      </c>
      <c r="F3883" s="292"/>
    </row>
    <row r="3884" spans="1:6" ht="30">
      <c r="A3884" s="61">
        <v>5044</v>
      </c>
      <c r="B3884" s="38" t="s">
        <v>20248</v>
      </c>
      <c r="C3884" s="61" t="s">
        <v>4025</v>
      </c>
      <c r="D3884" s="61" t="s">
        <v>4027</v>
      </c>
      <c r="E3884" s="61" t="s">
        <v>25176</v>
      </c>
      <c r="F3884" s="293"/>
    </row>
    <row r="3885" spans="1:6" ht="30">
      <c r="A3885" s="61">
        <v>5055</v>
      </c>
      <c r="B3885" s="38" t="s">
        <v>20249</v>
      </c>
      <c r="C3885" s="61" t="s">
        <v>4025</v>
      </c>
      <c r="D3885" s="61" t="s">
        <v>4027</v>
      </c>
      <c r="E3885" s="61" t="s">
        <v>25177</v>
      </c>
      <c r="F3885" s="292"/>
    </row>
    <row r="3886" spans="1:6" ht="30">
      <c r="A3886" s="61">
        <v>5053</v>
      </c>
      <c r="B3886" s="38" t="s">
        <v>20250</v>
      </c>
      <c r="C3886" s="61" t="s">
        <v>4025</v>
      </c>
      <c r="D3886" s="61" t="s">
        <v>4027</v>
      </c>
      <c r="E3886" s="61" t="s">
        <v>25178</v>
      </c>
      <c r="F3886" s="293"/>
    </row>
    <row r="3887" spans="1:6" ht="30">
      <c r="A3887" s="61">
        <v>5035</v>
      </c>
      <c r="B3887" s="38" t="s">
        <v>20251</v>
      </c>
      <c r="C3887" s="61" t="s">
        <v>4025</v>
      </c>
      <c r="D3887" s="61" t="s">
        <v>4027</v>
      </c>
      <c r="E3887" s="61" t="s">
        <v>25179</v>
      </c>
      <c r="F3887" s="292"/>
    </row>
    <row r="3888" spans="1:6" ht="30">
      <c r="A3888" s="61">
        <v>5036</v>
      </c>
      <c r="B3888" s="38" t="s">
        <v>20252</v>
      </c>
      <c r="C3888" s="61" t="s">
        <v>4025</v>
      </c>
      <c r="D3888" s="61" t="s">
        <v>4027</v>
      </c>
      <c r="E3888" s="61" t="s">
        <v>25180</v>
      </c>
      <c r="F3888" s="293"/>
    </row>
    <row r="3889" spans="1:6" ht="30">
      <c r="A3889" s="61">
        <v>5059</v>
      </c>
      <c r="B3889" s="38" t="s">
        <v>20253</v>
      </c>
      <c r="C3889" s="61" t="s">
        <v>4025</v>
      </c>
      <c r="D3889" s="61" t="s">
        <v>4027</v>
      </c>
      <c r="E3889" s="61" t="s">
        <v>25181</v>
      </c>
      <c r="F3889" s="292"/>
    </row>
    <row r="3890" spans="1:6" ht="30">
      <c r="A3890" s="61">
        <v>5034</v>
      </c>
      <c r="B3890" s="38" t="s">
        <v>20254</v>
      </c>
      <c r="C3890" s="61" t="s">
        <v>4025</v>
      </c>
      <c r="D3890" s="61" t="s">
        <v>4027</v>
      </c>
      <c r="E3890" s="61" t="s">
        <v>25182</v>
      </c>
      <c r="F3890" s="293"/>
    </row>
    <row r="3891" spans="1:6" ht="30">
      <c r="A3891" s="61">
        <v>5056</v>
      </c>
      <c r="B3891" s="38" t="s">
        <v>20255</v>
      </c>
      <c r="C3891" s="61" t="s">
        <v>4025</v>
      </c>
      <c r="D3891" s="61" t="s">
        <v>4027</v>
      </c>
      <c r="E3891" s="61" t="s">
        <v>25183</v>
      </c>
      <c r="F3891" s="292"/>
    </row>
    <row r="3892" spans="1:6" ht="30">
      <c r="A3892" s="61">
        <v>5057</v>
      </c>
      <c r="B3892" s="38" t="s">
        <v>20256</v>
      </c>
      <c r="C3892" s="61" t="s">
        <v>4025</v>
      </c>
      <c r="D3892" s="61" t="s">
        <v>4027</v>
      </c>
      <c r="E3892" s="61" t="s">
        <v>25184</v>
      </c>
      <c r="F3892" s="293"/>
    </row>
    <row r="3893" spans="1:6" ht="30">
      <c r="A3893" s="61">
        <v>5033</v>
      </c>
      <c r="B3893" s="38" t="s">
        <v>20257</v>
      </c>
      <c r="C3893" s="61" t="s">
        <v>4025</v>
      </c>
      <c r="D3893" s="61" t="s">
        <v>4027</v>
      </c>
      <c r="E3893" s="61" t="s">
        <v>25185</v>
      </c>
      <c r="F3893" s="292"/>
    </row>
    <row r="3894" spans="1:6" ht="30">
      <c r="A3894" s="61">
        <v>5038</v>
      </c>
      <c r="B3894" s="38" t="s">
        <v>20258</v>
      </c>
      <c r="C3894" s="61" t="s">
        <v>4025</v>
      </c>
      <c r="D3894" s="61" t="s">
        <v>4027</v>
      </c>
      <c r="E3894" s="61" t="s">
        <v>25186</v>
      </c>
      <c r="F3894" s="293"/>
    </row>
    <row r="3895" spans="1:6" ht="30">
      <c r="A3895" s="61">
        <v>12372</v>
      </c>
      <c r="B3895" s="38" t="s">
        <v>20259</v>
      </c>
      <c r="C3895" s="61" t="s">
        <v>4025</v>
      </c>
      <c r="D3895" s="61" t="s">
        <v>4027</v>
      </c>
      <c r="E3895" s="61" t="s">
        <v>25187</v>
      </c>
      <c r="F3895" s="292"/>
    </row>
    <row r="3896" spans="1:6" ht="30">
      <c r="A3896" s="61">
        <v>13339</v>
      </c>
      <c r="B3896" s="38" t="s">
        <v>20260</v>
      </c>
      <c r="C3896" s="61" t="s">
        <v>4025</v>
      </c>
      <c r="D3896" s="61" t="s">
        <v>4027</v>
      </c>
      <c r="E3896" s="61" t="s">
        <v>25188</v>
      </c>
      <c r="F3896" s="293"/>
    </row>
    <row r="3897" spans="1:6" ht="30">
      <c r="A3897" s="61">
        <v>12373</v>
      </c>
      <c r="B3897" s="38" t="s">
        <v>20261</v>
      </c>
      <c r="C3897" s="61" t="s">
        <v>4025</v>
      </c>
      <c r="D3897" s="61" t="s">
        <v>4027</v>
      </c>
      <c r="E3897" s="61" t="s">
        <v>25189</v>
      </c>
      <c r="F3897" s="292"/>
    </row>
    <row r="3898" spans="1:6" ht="30">
      <c r="A3898" s="61">
        <v>12388</v>
      </c>
      <c r="B3898" s="38" t="s">
        <v>20262</v>
      </c>
      <c r="C3898" s="61" t="s">
        <v>4025</v>
      </c>
      <c r="D3898" s="61" t="s">
        <v>4027</v>
      </c>
      <c r="E3898" s="61" t="s">
        <v>30246</v>
      </c>
      <c r="F3898" s="293"/>
    </row>
    <row r="3899" spans="1:6" ht="30">
      <c r="A3899" s="61">
        <v>34695</v>
      </c>
      <c r="B3899" s="38" t="s">
        <v>20263</v>
      </c>
      <c r="C3899" s="61" t="s">
        <v>4025</v>
      </c>
      <c r="D3899" s="61" t="s">
        <v>4027</v>
      </c>
      <c r="E3899" s="61" t="s">
        <v>25191</v>
      </c>
      <c r="F3899" s="292"/>
    </row>
    <row r="3900" spans="1:6" ht="30">
      <c r="A3900" s="61">
        <v>34692</v>
      </c>
      <c r="B3900" s="38" t="s">
        <v>20264</v>
      </c>
      <c r="C3900" s="61" t="s">
        <v>4025</v>
      </c>
      <c r="D3900" s="61" t="s">
        <v>4027</v>
      </c>
      <c r="E3900" s="61" t="s">
        <v>25192</v>
      </c>
      <c r="F3900" s="293"/>
    </row>
    <row r="3901" spans="1:6">
      <c r="A3901" s="61">
        <v>26028</v>
      </c>
      <c r="B3901" s="38" t="s">
        <v>20265</v>
      </c>
      <c r="C3901" s="61" t="s">
        <v>4039</v>
      </c>
      <c r="D3901" s="61" t="s">
        <v>2472</v>
      </c>
      <c r="E3901" s="61" t="s">
        <v>23952</v>
      </c>
      <c r="F3901" s="292"/>
    </row>
    <row r="3902" spans="1:6" ht="45">
      <c r="A3902" s="61">
        <v>11844</v>
      </c>
      <c r="B3902" s="38" t="s">
        <v>20266</v>
      </c>
      <c r="C3902" s="61" t="s">
        <v>4029</v>
      </c>
      <c r="D3902" s="61" t="s">
        <v>2472</v>
      </c>
      <c r="E3902" s="61" t="s">
        <v>23649</v>
      </c>
      <c r="F3902" s="293"/>
    </row>
    <row r="3903" spans="1:6" ht="45">
      <c r="A3903" s="61">
        <v>4465</v>
      </c>
      <c r="B3903" s="38" t="s">
        <v>20267</v>
      </c>
      <c r="C3903" s="61" t="s">
        <v>4029</v>
      </c>
      <c r="D3903" s="61" t="s">
        <v>2472</v>
      </c>
      <c r="E3903" s="61" t="s">
        <v>30247</v>
      </c>
      <c r="F3903" s="292"/>
    </row>
    <row r="3904" spans="1:6" ht="45">
      <c r="A3904" s="61">
        <v>35273</v>
      </c>
      <c r="B3904" s="38" t="s">
        <v>20268</v>
      </c>
      <c r="C3904" s="61" t="s">
        <v>4029</v>
      </c>
      <c r="D3904" s="61" t="s">
        <v>2472</v>
      </c>
      <c r="E3904" s="61" t="s">
        <v>29425</v>
      </c>
      <c r="F3904" s="293"/>
    </row>
    <row r="3905" spans="1:6" ht="45">
      <c r="A3905" s="61">
        <v>4470</v>
      </c>
      <c r="B3905" s="38" t="s">
        <v>20269</v>
      </c>
      <c r="C3905" s="61" t="s">
        <v>4029</v>
      </c>
      <c r="D3905" s="61" t="s">
        <v>2472</v>
      </c>
      <c r="E3905" s="61" t="s">
        <v>30248</v>
      </c>
      <c r="F3905" s="292"/>
    </row>
    <row r="3906" spans="1:6" ht="45">
      <c r="A3906" s="61">
        <v>20204</v>
      </c>
      <c r="B3906" s="38" t="s">
        <v>20270</v>
      </c>
      <c r="C3906" s="61" t="s">
        <v>4029</v>
      </c>
      <c r="D3906" s="61" t="s">
        <v>2472</v>
      </c>
      <c r="E3906" s="61" t="s">
        <v>24943</v>
      </c>
      <c r="F3906" s="293"/>
    </row>
    <row r="3907" spans="1:6" ht="45">
      <c r="A3907" s="61">
        <v>20208</v>
      </c>
      <c r="B3907" s="38" t="s">
        <v>20271</v>
      </c>
      <c r="C3907" s="61" t="s">
        <v>4029</v>
      </c>
      <c r="D3907" s="61" t="s">
        <v>2472</v>
      </c>
      <c r="E3907" s="61" t="s">
        <v>30249</v>
      </c>
      <c r="F3907" s="292"/>
    </row>
    <row r="3908" spans="1:6" ht="45">
      <c r="A3908" s="61">
        <v>4437</v>
      </c>
      <c r="B3908" s="38" t="s">
        <v>20272</v>
      </c>
      <c r="C3908" s="61" t="s">
        <v>4029</v>
      </c>
      <c r="D3908" s="61" t="s">
        <v>2472</v>
      </c>
      <c r="E3908" s="61" t="s">
        <v>24612</v>
      </c>
      <c r="F3908" s="293"/>
    </row>
    <row r="3909" spans="1:6" ht="45">
      <c r="A3909" s="61">
        <v>14580</v>
      </c>
      <c r="B3909" s="38" t="s">
        <v>20273</v>
      </c>
      <c r="C3909" s="61" t="s">
        <v>4029</v>
      </c>
      <c r="D3909" s="61" t="s">
        <v>2472</v>
      </c>
      <c r="E3909" s="61" t="s">
        <v>30250</v>
      </c>
      <c r="F3909" s="292"/>
    </row>
    <row r="3910" spans="1:6" ht="30">
      <c r="A3910" s="61">
        <v>40304</v>
      </c>
      <c r="B3910" s="38" t="s">
        <v>20274</v>
      </c>
      <c r="C3910" s="61" t="s">
        <v>4030</v>
      </c>
      <c r="D3910" s="61" t="s">
        <v>2472</v>
      </c>
      <c r="E3910" s="61" t="s">
        <v>27235</v>
      </c>
      <c r="F3910" s="293"/>
    </row>
    <row r="3911" spans="1:6" ht="30">
      <c r="A3911" s="61">
        <v>5065</v>
      </c>
      <c r="B3911" s="38" t="s">
        <v>20275</v>
      </c>
      <c r="C3911" s="61" t="s">
        <v>4030</v>
      </c>
      <c r="D3911" s="61" t="s">
        <v>2472</v>
      </c>
      <c r="E3911" s="61" t="s">
        <v>8920</v>
      </c>
      <c r="F3911" s="292"/>
    </row>
    <row r="3912" spans="1:6" ht="30">
      <c r="A3912" s="61">
        <v>5072</v>
      </c>
      <c r="B3912" s="38" t="s">
        <v>20276</v>
      </c>
      <c r="C3912" s="61" t="s">
        <v>4030</v>
      </c>
      <c r="D3912" s="61" t="s">
        <v>2472</v>
      </c>
      <c r="E3912" s="61" t="s">
        <v>22450</v>
      </c>
      <c r="F3912" s="293"/>
    </row>
    <row r="3913" spans="1:6">
      <c r="A3913" s="61">
        <v>5066</v>
      </c>
      <c r="B3913" s="38" t="s">
        <v>20277</v>
      </c>
      <c r="C3913" s="61" t="s">
        <v>4030</v>
      </c>
      <c r="D3913" s="61" t="s">
        <v>2472</v>
      </c>
      <c r="E3913" s="61" t="s">
        <v>23782</v>
      </c>
      <c r="F3913" s="292"/>
    </row>
    <row r="3914" spans="1:6" ht="30">
      <c r="A3914" s="61">
        <v>5063</v>
      </c>
      <c r="B3914" s="38" t="s">
        <v>20278</v>
      </c>
      <c r="C3914" s="61" t="s">
        <v>4030</v>
      </c>
      <c r="D3914" s="61" t="s">
        <v>2472</v>
      </c>
      <c r="E3914" s="61" t="s">
        <v>22653</v>
      </c>
      <c r="F3914" s="293"/>
    </row>
    <row r="3915" spans="1:6" ht="30">
      <c r="A3915" s="61">
        <v>20247</v>
      </c>
      <c r="B3915" s="38" t="s">
        <v>20279</v>
      </c>
      <c r="C3915" s="61" t="s">
        <v>4030</v>
      </c>
      <c r="D3915" s="61" t="s">
        <v>2472</v>
      </c>
      <c r="E3915" s="61" t="s">
        <v>12122</v>
      </c>
      <c r="F3915" s="292"/>
    </row>
    <row r="3916" spans="1:6" ht="30">
      <c r="A3916" s="61">
        <v>5074</v>
      </c>
      <c r="B3916" s="38" t="s">
        <v>20280</v>
      </c>
      <c r="C3916" s="61" t="s">
        <v>4030</v>
      </c>
      <c r="D3916" s="61" t="s">
        <v>2472</v>
      </c>
      <c r="E3916" s="61" t="s">
        <v>11676</v>
      </c>
      <c r="F3916" s="293"/>
    </row>
    <row r="3917" spans="1:6" ht="30">
      <c r="A3917" s="61">
        <v>5067</v>
      </c>
      <c r="B3917" s="38" t="s">
        <v>20281</v>
      </c>
      <c r="C3917" s="61" t="s">
        <v>4030</v>
      </c>
      <c r="D3917" s="61" t="s">
        <v>2472</v>
      </c>
      <c r="E3917" s="61" t="s">
        <v>24810</v>
      </c>
      <c r="F3917" s="292"/>
    </row>
    <row r="3918" spans="1:6" ht="30">
      <c r="A3918" s="61">
        <v>5078</v>
      </c>
      <c r="B3918" s="38" t="s">
        <v>20282</v>
      </c>
      <c r="C3918" s="61" t="s">
        <v>4030</v>
      </c>
      <c r="D3918" s="61" t="s">
        <v>2472</v>
      </c>
      <c r="E3918" s="61" t="s">
        <v>23586</v>
      </c>
      <c r="F3918" s="293"/>
    </row>
    <row r="3919" spans="1:6" ht="30">
      <c r="A3919" s="61">
        <v>5068</v>
      </c>
      <c r="B3919" s="38" t="s">
        <v>20283</v>
      </c>
      <c r="C3919" s="61" t="s">
        <v>4030</v>
      </c>
      <c r="D3919" s="61" t="s">
        <v>2472</v>
      </c>
      <c r="E3919" s="61" t="s">
        <v>23875</v>
      </c>
      <c r="F3919" s="292"/>
    </row>
    <row r="3920" spans="1:6" ht="30">
      <c r="A3920" s="61">
        <v>5073</v>
      </c>
      <c r="B3920" s="38" t="s">
        <v>20284</v>
      </c>
      <c r="C3920" s="61" t="s">
        <v>4030</v>
      </c>
      <c r="D3920" s="61" t="s">
        <v>2472</v>
      </c>
      <c r="E3920" s="61" t="s">
        <v>13821</v>
      </c>
      <c r="F3920" s="293"/>
    </row>
    <row r="3921" spans="1:6" ht="30">
      <c r="A3921" s="61">
        <v>5069</v>
      </c>
      <c r="B3921" s="38" t="s">
        <v>20285</v>
      </c>
      <c r="C3921" s="61" t="s">
        <v>4030</v>
      </c>
      <c r="D3921" s="61" t="s">
        <v>2472</v>
      </c>
      <c r="E3921" s="61" t="s">
        <v>13821</v>
      </c>
      <c r="F3921" s="292"/>
    </row>
    <row r="3922" spans="1:6" ht="30">
      <c r="A3922" s="61">
        <v>5070</v>
      </c>
      <c r="B3922" s="38" t="s">
        <v>20286</v>
      </c>
      <c r="C3922" s="61" t="s">
        <v>4030</v>
      </c>
      <c r="D3922" s="61" t="s">
        <v>2472</v>
      </c>
      <c r="E3922" s="61" t="s">
        <v>29496</v>
      </c>
      <c r="F3922" s="293"/>
    </row>
    <row r="3923" spans="1:6" ht="30">
      <c r="A3923" s="61">
        <v>5071</v>
      </c>
      <c r="B3923" s="38" t="s">
        <v>20287</v>
      </c>
      <c r="C3923" s="61" t="s">
        <v>4030</v>
      </c>
      <c r="D3923" s="61" t="s">
        <v>2472</v>
      </c>
      <c r="E3923" s="61" t="s">
        <v>23875</v>
      </c>
      <c r="F3923" s="292"/>
    </row>
    <row r="3924" spans="1:6" ht="30">
      <c r="A3924" s="61">
        <v>5061</v>
      </c>
      <c r="B3924" s="38" t="s">
        <v>20288</v>
      </c>
      <c r="C3924" s="61" t="s">
        <v>4030</v>
      </c>
      <c r="D3924" s="61" t="s">
        <v>4024</v>
      </c>
      <c r="E3924" s="61" t="s">
        <v>28209</v>
      </c>
      <c r="F3924" s="293"/>
    </row>
    <row r="3925" spans="1:6" ht="30">
      <c r="A3925" s="61">
        <v>5075</v>
      </c>
      <c r="B3925" s="38" t="s">
        <v>20289</v>
      </c>
      <c r="C3925" s="61" t="s">
        <v>4030</v>
      </c>
      <c r="D3925" s="61" t="s">
        <v>2472</v>
      </c>
      <c r="E3925" s="61" t="s">
        <v>23875</v>
      </c>
      <c r="F3925" s="292"/>
    </row>
    <row r="3926" spans="1:6" ht="30">
      <c r="A3926" s="61">
        <v>39027</v>
      </c>
      <c r="B3926" s="38" t="s">
        <v>20290</v>
      </c>
      <c r="C3926" s="61" t="s">
        <v>4030</v>
      </c>
      <c r="D3926" s="61" t="s">
        <v>2472</v>
      </c>
      <c r="E3926" s="61" t="s">
        <v>25454</v>
      </c>
      <c r="F3926" s="293"/>
    </row>
    <row r="3927" spans="1:6" ht="30">
      <c r="A3927" s="61">
        <v>5062</v>
      </c>
      <c r="B3927" s="38" t="s">
        <v>20291</v>
      </c>
      <c r="C3927" s="61" t="s">
        <v>4030</v>
      </c>
      <c r="D3927" s="61" t="s">
        <v>2472</v>
      </c>
      <c r="E3927" s="61" t="s">
        <v>12662</v>
      </c>
      <c r="F3927" s="292"/>
    </row>
    <row r="3928" spans="1:6" ht="30">
      <c r="A3928" s="61">
        <v>40568</v>
      </c>
      <c r="B3928" s="38" t="s">
        <v>20292</v>
      </c>
      <c r="C3928" s="61" t="s">
        <v>4030</v>
      </c>
      <c r="D3928" s="61" t="s">
        <v>2472</v>
      </c>
      <c r="E3928" s="61" t="s">
        <v>11729</v>
      </c>
      <c r="F3928" s="293"/>
    </row>
    <row r="3929" spans="1:6" ht="30">
      <c r="A3929" s="61">
        <v>39026</v>
      </c>
      <c r="B3929" s="38" t="s">
        <v>20293</v>
      </c>
      <c r="C3929" s="61" t="s">
        <v>4030</v>
      </c>
      <c r="D3929" s="61" t="s">
        <v>2472</v>
      </c>
      <c r="E3929" s="61" t="s">
        <v>25195</v>
      </c>
      <c r="F3929" s="292"/>
    </row>
    <row r="3930" spans="1:6" ht="30">
      <c r="A3930" s="61">
        <v>11572</v>
      </c>
      <c r="B3930" s="38" t="s">
        <v>20294</v>
      </c>
      <c r="C3930" s="61" t="s">
        <v>4025</v>
      </c>
      <c r="D3930" s="61" t="s">
        <v>2472</v>
      </c>
      <c r="E3930" s="61" t="s">
        <v>22466</v>
      </c>
      <c r="F3930" s="293"/>
    </row>
    <row r="3931" spans="1:6" ht="75">
      <c r="A3931" s="61">
        <v>42431</v>
      </c>
      <c r="B3931" s="38" t="s">
        <v>22764</v>
      </c>
      <c r="C3931" s="61" t="s">
        <v>4025</v>
      </c>
      <c r="D3931" s="61" t="s">
        <v>4027</v>
      </c>
      <c r="E3931" s="61" t="s">
        <v>23953</v>
      </c>
      <c r="F3931" s="292"/>
    </row>
    <row r="3932" spans="1:6">
      <c r="A3932" s="61">
        <v>11149</v>
      </c>
      <c r="B3932" s="38" t="s">
        <v>20295</v>
      </c>
      <c r="C3932" s="61" t="s">
        <v>4045</v>
      </c>
      <c r="D3932" s="61" t="s">
        <v>2472</v>
      </c>
      <c r="E3932" s="61" t="s">
        <v>30251</v>
      </c>
      <c r="F3932" s="293"/>
    </row>
    <row r="3933" spans="1:6" ht="45">
      <c r="A3933" s="61">
        <v>511</v>
      </c>
      <c r="B3933" s="38" t="s">
        <v>20296</v>
      </c>
      <c r="C3933" s="61" t="s">
        <v>4031</v>
      </c>
      <c r="D3933" s="61" t="s">
        <v>4027</v>
      </c>
      <c r="E3933" s="61" t="s">
        <v>23782</v>
      </c>
      <c r="F3933" s="292"/>
    </row>
    <row r="3934" spans="1:6" ht="30">
      <c r="A3934" s="61">
        <v>11174</v>
      </c>
      <c r="B3934" s="38" t="s">
        <v>20297</v>
      </c>
      <c r="C3934" s="61" t="s">
        <v>4032</v>
      </c>
      <c r="D3934" s="61" t="s">
        <v>2472</v>
      </c>
      <c r="E3934" s="61" t="s">
        <v>30252</v>
      </c>
      <c r="F3934" s="293"/>
    </row>
    <row r="3935" spans="1:6" ht="45">
      <c r="A3935" s="61">
        <v>37540</v>
      </c>
      <c r="B3935" s="38" t="s">
        <v>20298</v>
      </c>
      <c r="C3935" s="61" t="s">
        <v>4025</v>
      </c>
      <c r="D3935" s="61" t="s">
        <v>2472</v>
      </c>
      <c r="E3935" s="61" t="s">
        <v>30253</v>
      </c>
      <c r="F3935" s="292"/>
    </row>
    <row r="3936" spans="1:6" ht="45">
      <c r="A3936" s="61">
        <v>37548</v>
      </c>
      <c r="B3936" s="38" t="s">
        <v>20299</v>
      </c>
      <c r="C3936" s="61" t="s">
        <v>4025</v>
      </c>
      <c r="D3936" s="61" t="s">
        <v>2472</v>
      </c>
      <c r="E3936" s="61" t="s">
        <v>30254</v>
      </c>
      <c r="F3936" s="293"/>
    </row>
    <row r="3937" spans="1:6" ht="60">
      <c r="A3937" s="61">
        <v>39828</v>
      </c>
      <c r="B3937" s="38" t="s">
        <v>20300</v>
      </c>
      <c r="C3937" s="61" t="s">
        <v>4025</v>
      </c>
      <c r="D3937" s="61" t="s">
        <v>2472</v>
      </c>
      <c r="E3937" s="61" t="s">
        <v>30255</v>
      </c>
      <c r="F3937" s="292"/>
    </row>
    <row r="3938" spans="1:6" ht="90">
      <c r="A3938" s="61">
        <v>12273</v>
      </c>
      <c r="B3938" s="38" t="s">
        <v>20301</v>
      </c>
      <c r="C3938" s="61" t="s">
        <v>4025</v>
      </c>
      <c r="D3938" s="61" t="s">
        <v>4027</v>
      </c>
      <c r="E3938" s="61" t="s">
        <v>30256</v>
      </c>
      <c r="F3938" s="293"/>
    </row>
    <row r="3939" spans="1:6" ht="30">
      <c r="A3939" s="61">
        <v>38392</v>
      </c>
      <c r="B3939" s="38" t="s">
        <v>20302</v>
      </c>
      <c r="C3939" s="61" t="s">
        <v>4025</v>
      </c>
      <c r="D3939" s="61" t="s">
        <v>2472</v>
      </c>
      <c r="E3939" s="61" t="s">
        <v>24979</v>
      </c>
      <c r="F3939" s="292"/>
    </row>
    <row r="3940" spans="1:6" ht="30">
      <c r="A3940" s="61">
        <v>11735</v>
      </c>
      <c r="B3940" s="38" t="s">
        <v>20303</v>
      </c>
      <c r="C3940" s="61" t="s">
        <v>4025</v>
      </c>
      <c r="D3940" s="61" t="s">
        <v>2472</v>
      </c>
      <c r="E3940" s="61" t="s">
        <v>13727</v>
      </c>
      <c r="F3940" s="293"/>
    </row>
    <row r="3941" spans="1:6" ht="30">
      <c r="A3941" s="61">
        <v>11733</v>
      </c>
      <c r="B3941" s="38" t="s">
        <v>20304</v>
      </c>
      <c r="C3941" s="61" t="s">
        <v>4025</v>
      </c>
      <c r="D3941" s="61" t="s">
        <v>2472</v>
      </c>
      <c r="E3941" s="61" t="s">
        <v>8050</v>
      </c>
      <c r="F3941" s="292"/>
    </row>
    <row r="3942" spans="1:6" ht="30">
      <c r="A3942" s="61">
        <v>11734</v>
      </c>
      <c r="B3942" s="38" t="s">
        <v>20305</v>
      </c>
      <c r="C3942" s="61" t="s">
        <v>4025</v>
      </c>
      <c r="D3942" s="61" t="s">
        <v>2472</v>
      </c>
      <c r="E3942" s="61" t="s">
        <v>8395</v>
      </c>
      <c r="F3942" s="293"/>
    </row>
    <row r="3943" spans="1:6" ht="30">
      <c r="A3943" s="61">
        <v>11737</v>
      </c>
      <c r="B3943" s="38" t="s">
        <v>20306</v>
      </c>
      <c r="C3943" s="61" t="s">
        <v>4025</v>
      </c>
      <c r="D3943" s="61" t="s">
        <v>2472</v>
      </c>
      <c r="E3943" s="61" t="s">
        <v>9784</v>
      </c>
      <c r="F3943" s="292"/>
    </row>
    <row r="3944" spans="1:6" ht="30">
      <c r="A3944" s="61">
        <v>11738</v>
      </c>
      <c r="B3944" s="38" t="s">
        <v>20307</v>
      </c>
      <c r="C3944" s="61" t="s">
        <v>4025</v>
      </c>
      <c r="D3944" s="61" t="s">
        <v>2472</v>
      </c>
      <c r="E3944" s="61" t="s">
        <v>29207</v>
      </c>
      <c r="F3944" s="293"/>
    </row>
    <row r="3945" spans="1:6" ht="45">
      <c r="A3945" s="61">
        <v>36143</v>
      </c>
      <c r="B3945" s="38" t="s">
        <v>20308</v>
      </c>
      <c r="C3945" s="61" t="s">
        <v>4025</v>
      </c>
      <c r="D3945" s="61" t="s">
        <v>2472</v>
      </c>
      <c r="E3945" s="61" t="s">
        <v>23711</v>
      </c>
      <c r="F3945" s="292"/>
    </row>
    <row r="3946" spans="1:6" ht="45">
      <c r="A3946" s="61">
        <v>36142</v>
      </c>
      <c r="B3946" s="38" t="s">
        <v>20309</v>
      </c>
      <c r="C3946" s="61" t="s">
        <v>4025</v>
      </c>
      <c r="D3946" s="61" t="s">
        <v>2472</v>
      </c>
      <c r="E3946" s="61" t="s">
        <v>12301</v>
      </c>
      <c r="F3946" s="293"/>
    </row>
    <row r="3947" spans="1:6" ht="30">
      <c r="A3947" s="61">
        <v>36146</v>
      </c>
      <c r="B3947" s="38" t="s">
        <v>20310</v>
      </c>
      <c r="C3947" s="61" t="s">
        <v>4025</v>
      </c>
      <c r="D3947" s="61" t="s">
        <v>2472</v>
      </c>
      <c r="E3947" s="61" t="s">
        <v>30257</v>
      </c>
      <c r="F3947" s="292"/>
    </row>
    <row r="3948" spans="1:6" ht="45">
      <c r="A3948" s="61">
        <v>39015</v>
      </c>
      <c r="B3948" s="38" t="s">
        <v>20311</v>
      </c>
      <c r="C3948" s="61" t="s">
        <v>4025</v>
      </c>
      <c r="D3948" s="61" t="s">
        <v>4024</v>
      </c>
      <c r="E3948" s="61" t="s">
        <v>8667</v>
      </c>
      <c r="F3948" s="293"/>
    </row>
    <row r="3949" spans="1:6">
      <c r="A3949" s="61">
        <v>38377</v>
      </c>
      <c r="B3949" s="38" t="s">
        <v>20312</v>
      </c>
      <c r="C3949" s="61" t="s">
        <v>4025</v>
      </c>
      <c r="D3949" s="61" t="s">
        <v>2472</v>
      </c>
      <c r="E3949" s="61" t="s">
        <v>23625</v>
      </c>
      <c r="F3949" s="292"/>
    </row>
    <row r="3950" spans="1:6">
      <c r="A3950" s="61">
        <v>38376</v>
      </c>
      <c r="B3950" s="38" t="s">
        <v>20313</v>
      </c>
      <c r="C3950" s="61" t="s">
        <v>4025</v>
      </c>
      <c r="D3950" s="61" t="s">
        <v>2472</v>
      </c>
      <c r="E3950" s="61" t="s">
        <v>22736</v>
      </c>
      <c r="F3950" s="293"/>
    </row>
    <row r="3951" spans="1:6" ht="30">
      <c r="A3951" s="61">
        <v>38116</v>
      </c>
      <c r="B3951" s="38" t="s">
        <v>20314</v>
      </c>
      <c r="C3951" s="61" t="s">
        <v>4025</v>
      </c>
      <c r="D3951" s="61" t="s">
        <v>2472</v>
      </c>
      <c r="E3951" s="61" t="s">
        <v>9101</v>
      </c>
      <c r="F3951" s="292"/>
    </row>
    <row r="3952" spans="1:6" ht="45">
      <c r="A3952" s="61">
        <v>38066</v>
      </c>
      <c r="B3952" s="38" t="s">
        <v>20315</v>
      </c>
      <c r="C3952" s="61" t="s">
        <v>4025</v>
      </c>
      <c r="D3952" s="61" t="s">
        <v>2472</v>
      </c>
      <c r="E3952" s="61" t="s">
        <v>13647</v>
      </c>
      <c r="F3952" s="293"/>
    </row>
    <row r="3953" spans="1:6" ht="30">
      <c r="A3953" s="61">
        <v>38117</v>
      </c>
      <c r="B3953" s="38" t="s">
        <v>20316</v>
      </c>
      <c r="C3953" s="61" t="s">
        <v>4025</v>
      </c>
      <c r="D3953" s="61" t="s">
        <v>2472</v>
      </c>
      <c r="E3953" s="61" t="s">
        <v>25627</v>
      </c>
      <c r="F3953" s="292"/>
    </row>
    <row r="3954" spans="1:6" ht="45">
      <c r="A3954" s="61">
        <v>38067</v>
      </c>
      <c r="B3954" s="38" t="s">
        <v>20317</v>
      </c>
      <c r="C3954" s="61" t="s">
        <v>4025</v>
      </c>
      <c r="D3954" s="61" t="s">
        <v>2472</v>
      </c>
      <c r="E3954" s="61" t="s">
        <v>14827</v>
      </c>
      <c r="F3954" s="293"/>
    </row>
    <row r="3955" spans="1:6" ht="45">
      <c r="A3955" s="61">
        <v>41757</v>
      </c>
      <c r="B3955" s="38" t="s">
        <v>20318</v>
      </c>
      <c r="C3955" s="61" t="s">
        <v>4025</v>
      </c>
      <c r="D3955" s="61" t="s">
        <v>2472</v>
      </c>
      <c r="E3955" s="61" t="s">
        <v>23955</v>
      </c>
      <c r="F3955" s="292"/>
    </row>
    <row r="3956" spans="1:6" ht="60">
      <c r="A3956" s="61">
        <v>5080</v>
      </c>
      <c r="B3956" s="38" t="s">
        <v>20319</v>
      </c>
      <c r="C3956" s="61" t="s">
        <v>4025</v>
      </c>
      <c r="D3956" s="61" t="s">
        <v>2472</v>
      </c>
      <c r="E3956" s="61" t="s">
        <v>22594</v>
      </c>
      <c r="F3956" s="293"/>
    </row>
    <row r="3957" spans="1:6" ht="75">
      <c r="A3957" s="61">
        <v>11522</v>
      </c>
      <c r="B3957" s="38" t="s">
        <v>20320</v>
      </c>
      <c r="C3957" s="61" t="s">
        <v>4025</v>
      </c>
      <c r="D3957" s="61" t="s">
        <v>2472</v>
      </c>
      <c r="E3957" s="61" t="s">
        <v>24722</v>
      </c>
      <c r="F3957" s="292"/>
    </row>
    <row r="3958" spans="1:6" ht="75">
      <c r="A3958" s="61">
        <v>11523</v>
      </c>
      <c r="B3958" s="38" t="s">
        <v>20321</v>
      </c>
      <c r="C3958" s="61" t="s">
        <v>4025</v>
      </c>
      <c r="D3958" s="61" t="s">
        <v>2472</v>
      </c>
      <c r="E3958" s="61" t="s">
        <v>22622</v>
      </c>
      <c r="F3958" s="293"/>
    </row>
    <row r="3959" spans="1:6" ht="60">
      <c r="A3959" s="61">
        <v>11524</v>
      </c>
      <c r="B3959" s="38" t="s">
        <v>20322</v>
      </c>
      <c r="C3959" s="61" t="s">
        <v>4025</v>
      </c>
      <c r="D3959" s="61" t="s">
        <v>2472</v>
      </c>
      <c r="E3959" s="61" t="s">
        <v>23541</v>
      </c>
      <c r="F3959" s="292"/>
    </row>
    <row r="3960" spans="1:6" ht="60">
      <c r="A3960" s="61">
        <v>38168</v>
      </c>
      <c r="B3960" s="38" t="s">
        <v>20324</v>
      </c>
      <c r="C3960" s="61" t="s">
        <v>4025</v>
      </c>
      <c r="D3960" s="61" t="s">
        <v>2472</v>
      </c>
      <c r="E3960" s="61" t="s">
        <v>24999</v>
      </c>
      <c r="F3960" s="293"/>
    </row>
    <row r="3961" spans="1:6" ht="60">
      <c r="A3961" s="61">
        <v>13393</v>
      </c>
      <c r="B3961" s="38" t="s">
        <v>20325</v>
      </c>
      <c r="C3961" s="61" t="s">
        <v>4025</v>
      </c>
      <c r="D3961" s="61" t="s">
        <v>2472</v>
      </c>
      <c r="E3961" s="61" t="s">
        <v>30258</v>
      </c>
      <c r="F3961" s="292"/>
    </row>
    <row r="3962" spans="1:6" ht="60">
      <c r="A3962" s="61">
        <v>13395</v>
      </c>
      <c r="B3962" s="38" t="s">
        <v>20326</v>
      </c>
      <c r="C3962" s="61" t="s">
        <v>4025</v>
      </c>
      <c r="D3962" s="61" t="s">
        <v>2472</v>
      </c>
      <c r="E3962" s="61" t="s">
        <v>30259</v>
      </c>
      <c r="F3962" s="293"/>
    </row>
    <row r="3963" spans="1:6" ht="60">
      <c r="A3963" s="61">
        <v>12039</v>
      </c>
      <c r="B3963" s="38" t="s">
        <v>20327</v>
      </c>
      <c r="C3963" s="61" t="s">
        <v>4025</v>
      </c>
      <c r="D3963" s="61" t="s">
        <v>2472</v>
      </c>
      <c r="E3963" s="61" t="s">
        <v>30260</v>
      </c>
      <c r="F3963" s="292"/>
    </row>
    <row r="3964" spans="1:6" ht="60">
      <c r="A3964" s="61">
        <v>13396</v>
      </c>
      <c r="B3964" s="38" t="s">
        <v>20328</v>
      </c>
      <c r="C3964" s="61" t="s">
        <v>4025</v>
      </c>
      <c r="D3964" s="61" t="s">
        <v>2472</v>
      </c>
      <c r="E3964" s="61" t="s">
        <v>30261</v>
      </c>
      <c r="F3964" s="293"/>
    </row>
    <row r="3965" spans="1:6" ht="60">
      <c r="A3965" s="61">
        <v>13397</v>
      </c>
      <c r="B3965" s="38" t="s">
        <v>20329</v>
      </c>
      <c r="C3965" s="61" t="s">
        <v>4025</v>
      </c>
      <c r="D3965" s="61" t="s">
        <v>2472</v>
      </c>
      <c r="E3965" s="61" t="s">
        <v>30262</v>
      </c>
      <c r="F3965" s="292"/>
    </row>
    <row r="3966" spans="1:6" ht="60">
      <c r="A3966" s="61">
        <v>12041</v>
      </c>
      <c r="B3966" s="38" t="s">
        <v>20330</v>
      </c>
      <c r="C3966" s="61" t="s">
        <v>4025</v>
      </c>
      <c r="D3966" s="61" t="s">
        <v>2472</v>
      </c>
      <c r="E3966" s="61" t="s">
        <v>30263</v>
      </c>
      <c r="F3966" s="293"/>
    </row>
    <row r="3967" spans="1:6" ht="60">
      <c r="A3967" s="61">
        <v>12043</v>
      </c>
      <c r="B3967" s="38" t="s">
        <v>20331</v>
      </c>
      <c r="C3967" s="61" t="s">
        <v>4025</v>
      </c>
      <c r="D3967" s="61" t="s">
        <v>2472</v>
      </c>
      <c r="E3967" s="61" t="s">
        <v>30264</v>
      </c>
      <c r="F3967" s="292"/>
    </row>
    <row r="3968" spans="1:6" ht="60">
      <c r="A3968" s="61">
        <v>39762</v>
      </c>
      <c r="B3968" s="38" t="s">
        <v>20332</v>
      </c>
      <c r="C3968" s="61" t="s">
        <v>4025</v>
      </c>
      <c r="D3968" s="61" t="s">
        <v>2472</v>
      </c>
      <c r="E3968" s="61" t="s">
        <v>30265</v>
      </c>
      <c r="F3968" s="293"/>
    </row>
    <row r="3969" spans="1:6" ht="60">
      <c r="A3969" s="61">
        <v>12042</v>
      </c>
      <c r="B3969" s="38" t="s">
        <v>20333</v>
      </c>
      <c r="C3969" s="61" t="s">
        <v>4025</v>
      </c>
      <c r="D3969" s="61" t="s">
        <v>2472</v>
      </c>
      <c r="E3969" s="61" t="s">
        <v>30266</v>
      </c>
      <c r="F3969" s="292"/>
    </row>
    <row r="3970" spans="1:6" ht="60">
      <c r="A3970" s="61">
        <v>39763</v>
      </c>
      <c r="B3970" s="38" t="s">
        <v>20334</v>
      </c>
      <c r="C3970" s="61" t="s">
        <v>4025</v>
      </c>
      <c r="D3970" s="61" t="s">
        <v>2472</v>
      </c>
      <c r="E3970" s="61" t="s">
        <v>30267</v>
      </c>
      <c r="F3970" s="293"/>
    </row>
    <row r="3971" spans="1:6" ht="60">
      <c r="A3971" s="61">
        <v>39756</v>
      </c>
      <c r="B3971" s="38" t="s">
        <v>20335</v>
      </c>
      <c r="C3971" s="61" t="s">
        <v>4025</v>
      </c>
      <c r="D3971" s="61" t="s">
        <v>2472</v>
      </c>
      <c r="E3971" s="61" t="s">
        <v>30268</v>
      </c>
      <c r="F3971" s="292"/>
    </row>
    <row r="3972" spans="1:6" ht="60">
      <c r="A3972" s="61">
        <v>12038</v>
      </c>
      <c r="B3972" s="38" t="s">
        <v>20336</v>
      </c>
      <c r="C3972" s="61" t="s">
        <v>4025</v>
      </c>
      <c r="D3972" s="61" t="s">
        <v>2472</v>
      </c>
      <c r="E3972" s="61" t="s">
        <v>30269</v>
      </c>
      <c r="F3972" s="293"/>
    </row>
    <row r="3973" spans="1:6" ht="60">
      <c r="A3973" s="61">
        <v>12040</v>
      </c>
      <c r="B3973" s="38" t="s">
        <v>20337</v>
      </c>
      <c r="C3973" s="61" t="s">
        <v>4025</v>
      </c>
      <c r="D3973" s="61" t="s">
        <v>2472</v>
      </c>
      <c r="E3973" s="61" t="s">
        <v>30270</v>
      </c>
      <c r="F3973" s="292"/>
    </row>
    <row r="3974" spans="1:6" ht="60">
      <c r="A3974" s="61">
        <v>39757</v>
      </c>
      <c r="B3974" s="38" t="s">
        <v>20338</v>
      </c>
      <c r="C3974" s="61" t="s">
        <v>4025</v>
      </c>
      <c r="D3974" s="61" t="s">
        <v>2472</v>
      </c>
      <c r="E3974" s="61" t="s">
        <v>30271</v>
      </c>
      <c r="F3974" s="293"/>
    </row>
    <row r="3975" spans="1:6" ht="60">
      <c r="A3975" s="61">
        <v>39758</v>
      </c>
      <c r="B3975" s="38" t="s">
        <v>20339</v>
      </c>
      <c r="C3975" s="61" t="s">
        <v>4025</v>
      </c>
      <c r="D3975" s="61" t="s">
        <v>2472</v>
      </c>
      <c r="E3975" s="61" t="s">
        <v>30272</v>
      </c>
      <c r="F3975" s="292"/>
    </row>
    <row r="3976" spans="1:6" ht="60">
      <c r="A3976" s="61">
        <v>39759</v>
      </c>
      <c r="B3976" s="38" t="s">
        <v>20340</v>
      </c>
      <c r="C3976" s="61" t="s">
        <v>4025</v>
      </c>
      <c r="D3976" s="61" t="s">
        <v>2472</v>
      </c>
      <c r="E3976" s="61" t="s">
        <v>30273</v>
      </c>
      <c r="F3976" s="293"/>
    </row>
    <row r="3977" spans="1:6" ht="60">
      <c r="A3977" s="61">
        <v>39760</v>
      </c>
      <c r="B3977" s="38" t="s">
        <v>20341</v>
      </c>
      <c r="C3977" s="61" t="s">
        <v>4025</v>
      </c>
      <c r="D3977" s="61" t="s">
        <v>2472</v>
      </c>
      <c r="E3977" s="61" t="s">
        <v>30274</v>
      </c>
      <c r="F3977" s="292"/>
    </row>
    <row r="3978" spans="1:6" ht="60">
      <c r="A3978" s="61">
        <v>39761</v>
      </c>
      <c r="B3978" s="38" t="s">
        <v>20342</v>
      </c>
      <c r="C3978" s="61" t="s">
        <v>4025</v>
      </c>
      <c r="D3978" s="61" t="s">
        <v>2472</v>
      </c>
      <c r="E3978" s="61" t="s">
        <v>30275</v>
      </c>
      <c r="F3978" s="293"/>
    </row>
    <row r="3979" spans="1:6" ht="60">
      <c r="A3979" s="61">
        <v>39765</v>
      </c>
      <c r="B3979" s="38" t="s">
        <v>20343</v>
      </c>
      <c r="C3979" s="61" t="s">
        <v>4025</v>
      </c>
      <c r="D3979" s="61" t="s">
        <v>2472</v>
      </c>
      <c r="E3979" s="61" t="s">
        <v>24625</v>
      </c>
      <c r="F3979" s="292"/>
    </row>
    <row r="3980" spans="1:6" ht="60">
      <c r="A3980" s="61">
        <v>13399</v>
      </c>
      <c r="B3980" s="38" t="s">
        <v>20344</v>
      </c>
      <c r="C3980" s="61" t="s">
        <v>4025</v>
      </c>
      <c r="D3980" s="61" t="s">
        <v>2472</v>
      </c>
      <c r="E3980" s="61" t="s">
        <v>23410</v>
      </c>
      <c r="F3980" s="293"/>
    </row>
    <row r="3981" spans="1:6" ht="60">
      <c r="A3981" s="61">
        <v>39764</v>
      </c>
      <c r="B3981" s="38" t="s">
        <v>20345</v>
      </c>
      <c r="C3981" s="61" t="s">
        <v>4025</v>
      </c>
      <c r="D3981" s="61" t="s">
        <v>2472</v>
      </c>
      <c r="E3981" s="61" t="s">
        <v>30276</v>
      </c>
      <c r="F3981" s="292"/>
    </row>
    <row r="3982" spans="1:6" ht="45">
      <c r="A3982" s="61">
        <v>39805</v>
      </c>
      <c r="B3982" s="38" t="s">
        <v>20346</v>
      </c>
      <c r="C3982" s="61" t="s">
        <v>4025</v>
      </c>
      <c r="D3982" s="61" t="s">
        <v>2472</v>
      </c>
      <c r="E3982" s="61" t="s">
        <v>30277</v>
      </c>
      <c r="F3982" s="293"/>
    </row>
    <row r="3983" spans="1:6" ht="45">
      <c r="A3983" s="61">
        <v>39806</v>
      </c>
      <c r="B3983" s="38" t="s">
        <v>20347</v>
      </c>
      <c r="C3983" s="61" t="s">
        <v>4025</v>
      </c>
      <c r="D3983" s="61" t="s">
        <v>2472</v>
      </c>
      <c r="E3983" s="61" t="s">
        <v>30278</v>
      </c>
      <c r="F3983" s="292"/>
    </row>
    <row r="3984" spans="1:6" ht="45">
      <c r="A3984" s="61">
        <v>39807</v>
      </c>
      <c r="B3984" s="38" t="s">
        <v>20348</v>
      </c>
      <c r="C3984" s="61" t="s">
        <v>4025</v>
      </c>
      <c r="D3984" s="61" t="s">
        <v>2472</v>
      </c>
      <c r="E3984" s="61" t="s">
        <v>30279</v>
      </c>
      <c r="F3984" s="293"/>
    </row>
    <row r="3985" spans="1:6" ht="45">
      <c r="A3985" s="61">
        <v>39804</v>
      </c>
      <c r="B3985" s="38" t="s">
        <v>20349</v>
      </c>
      <c r="C3985" s="61" t="s">
        <v>4025</v>
      </c>
      <c r="D3985" s="61" t="s">
        <v>2472</v>
      </c>
      <c r="E3985" s="61" t="s">
        <v>30280</v>
      </c>
      <c r="F3985" s="292"/>
    </row>
    <row r="3986" spans="1:6" ht="45">
      <c r="A3986" s="61">
        <v>39796</v>
      </c>
      <c r="B3986" s="38" t="s">
        <v>20350</v>
      </c>
      <c r="C3986" s="61" t="s">
        <v>4025</v>
      </c>
      <c r="D3986" s="61" t="s">
        <v>2472</v>
      </c>
      <c r="E3986" s="61" t="s">
        <v>30281</v>
      </c>
      <c r="F3986" s="293"/>
    </row>
    <row r="3987" spans="1:6" ht="45">
      <c r="A3987" s="61">
        <v>39797</v>
      </c>
      <c r="B3987" s="38" t="s">
        <v>20351</v>
      </c>
      <c r="C3987" s="61" t="s">
        <v>4025</v>
      </c>
      <c r="D3987" s="61" t="s">
        <v>4024</v>
      </c>
      <c r="E3987" s="61" t="s">
        <v>29934</v>
      </c>
      <c r="F3987" s="292"/>
    </row>
    <row r="3988" spans="1:6" ht="45">
      <c r="A3988" s="61">
        <v>39798</v>
      </c>
      <c r="B3988" s="38" t="s">
        <v>20352</v>
      </c>
      <c r="C3988" s="61" t="s">
        <v>4025</v>
      </c>
      <c r="D3988" s="61" t="s">
        <v>2472</v>
      </c>
      <c r="E3988" s="61" t="s">
        <v>30282</v>
      </c>
      <c r="F3988" s="293"/>
    </row>
    <row r="3989" spans="1:6" ht="45">
      <c r="A3989" s="61">
        <v>39794</v>
      </c>
      <c r="B3989" s="38" t="s">
        <v>20353</v>
      </c>
      <c r="C3989" s="61" t="s">
        <v>4025</v>
      </c>
      <c r="D3989" s="61" t="s">
        <v>2472</v>
      </c>
      <c r="E3989" s="61" t="s">
        <v>22464</v>
      </c>
      <c r="F3989" s="292"/>
    </row>
    <row r="3990" spans="1:6" ht="45">
      <c r="A3990" s="61">
        <v>39795</v>
      </c>
      <c r="B3990" s="38" t="s">
        <v>20354</v>
      </c>
      <c r="C3990" s="61" t="s">
        <v>4025</v>
      </c>
      <c r="D3990" s="61" t="s">
        <v>2472</v>
      </c>
      <c r="E3990" s="61" t="s">
        <v>20070</v>
      </c>
      <c r="F3990" s="293"/>
    </row>
    <row r="3991" spans="1:6" ht="45">
      <c r="A3991" s="61">
        <v>39801</v>
      </c>
      <c r="B3991" s="38" t="s">
        <v>20355</v>
      </c>
      <c r="C3991" s="61" t="s">
        <v>4025</v>
      </c>
      <c r="D3991" s="61" t="s">
        <v>2472</v>
      </c>
      <c r="E3991" s="61" t="s">
        <v>30283</v>
      </c>
      <c r="F3991" s="292"/>
    </row>
    <row r="3992" spans="1:6" ht="45">
      <c r="A3992" s="61">
        <v>39802</v>
      </c>
      <c r="B3992" s="38" t="s">
        <v>20356</v>
      </c>
      <c r="C3992" s="61" t="s">
        <v>4025</v>
      </c>
      <c r="D3992" s="61" t="s">
        <v>2472</v>
      </c>
      <c r="E3992" s="61" t="s">
        <v>30284</v>
      </c>
      <c r="F3992" s="293"/>
    </row>
    <row r="3993" spans="1:6" ht="45">
      <c r="A3993" s="61">
        <v>39803</v>
      </c>
      <c r="B3993" s="38" t="s">
        <v>20357</v>
      </c>
      <c r="C3993" s="61" t="s">
        <v>4025</v>
      </c>
      <c r="D3993" s="61" t="s">
        <v>2472</v>
      </c>
      <c r="E3993" s="61" t="s">
        <v>27674</v>
      </c>
      <c r="F3993" s="292"/>
    </row>
    <row r="3994" spans="1:6" ht="45">
      <c r="A3994" s="61">
        <v>39799</v>
      </c>
      <c r="B3994" s="38" t="s">
        <v>20358</v>
      </c>
      <c r="C3994" s="61" t="s">
        <v>4025</v>
      </c>
      <c r="D3994" s="61" t="s">
        <v>2472</v>
      </c>
      <c r="E3994" s="61" t="s">
        <v>30285</v>
      </c>
      <c r="F3994" s="293"/>
    </row>
    <row r="3995" spans="1:6" ht="45">
      <c r="A3995" s="61">
        <v>39800</v>
      </c>
      <c r="B3995" s="38" t="s">
        <v>20359</v>
      </c>
      <c r="C3995" s="61" t="s">
        <v>4025</v>
      </c>
      <c r="D3995" s="61" t="s">
        <v>2472</v>
      </c>
      <c r="E3995" s="61" t="s">
        <v>23600</v>
      </c>
      <c r="F3995" s="292"/>
    </row>
    <row r="3996" spans="1:6">
      <c r="A3996" s="61">
        <v>4224</v>
      </c>
      <c r="B3996" s="38" t="s">
        <v>20360</v>
      </c>
      <c r="C3996" s="61" t="s">
        <v>4031</v>
      </c>
      <c r="D3996" s="61" t="s">
        <v>2472</v>
      </c>
      <c r="E3996" s="61" t="s">
        <v>10203</v>
      </c>
      <c r="F3996" s="293"/>
    </row>
    <row r="3997" spans="1:6" ht="30">
      <c r="A3997" s="61">
        <v>21059</v>
      </c>
      <c r="B3997" s="38" t="s">
        <v>20361</v>
      </c>
      <c r="C3997" s="61" t="s">
        <v>4025</v>
      </c>
      <c r="D3997" s="61" t="s">
        <v>4027</v>
      </c>
      <c r="E3997" s="61" t="s">
        <v>27354</v>
      </c>
      <c r="F3997" s="292"/>
    </row>
    <row r="3998" spans="1:6" ht="30">
      <c r="A3998" s="61">
        <v>11234</v>
      </c>
      <c r="B3998" s="38" t="s">
        <v>20362</v>
      </c>
      <c r="C3998" s="61" t="s">
        <v>4025</v>
      </c>
      <c r="D3998" s="61" t="s">
        <v>4027</v>
      </c>
      <c r="E3998" s="61" t="s">
        <v>25193</v>
      </c>
      <c r="F3998" s="293"/>
    </row>
    <row r="3999" spans="1:6" ht="30">
      <c r="A3999" s="61">
        <v>21060</v>
      </c>
      <c r="B3999" s="38" t="s">
        <v>20363</v>
      </c>
      <c r="C3999" s="61" t="s">
        <v>4025</v>
      </c>
      <c r="D3999" s="61" t="s">
        <v>4027</v>
      </c>
      <c r="E3999" s="61" t="s">
        <v>24826</v>
      </c>
      <c r="F3999" s="292"/>
    </row>
    <row r="4000" spans="1:6" ht="30">
      <c r="A4000" s="61">
        <v>21061</v>
      </c>
      <c r="B4000" s="38" t="s">
        <v>20364</v>
      </c>
      <c r="C4000" s="61" t="s">
        <v>4025</v>
      </c>
      <c r="D4000" s="61" t="s">
        <v>4027</v>
      </c>
      <c r="E4000" s="61" t="s">
        <v>30286</v>
      </c>
      <c r="F4000" s="293"/>
    </row>
    <row r="4001" spans="1:6" ht="30">
      <c r="A4001" s="61">
        <v>21062</v>
      </c>
      <c r="B4001" s="38" t="s">
        <v>20365</v>
      </c>
      <c r="C4001" s="61" t="s">
        <v>4025</v>
      </c>
      <c r="D4001" s="61" t="s">
        <v>4027</v>
      </c>
      <c r="E4001" s="61" t="s">
        <v>30287</v>
      </c>
      <c r="F4001" s="292"/>
    </row>
    <row r="4002" spans="1:6" ht="30">
      <c r="A4002" s="61">
        <v>11708</v>
      </c>
      <c r="B4002" s="38" t="s">
        <v>20366</v>
      </c>
      <c r="C4002" s="61" t="s">
        <v>4025</v>
      </c>
      <c r="D4002" s="61" t="s">
        <v>4027</v>
      </c>
      <c r="E4002" s="61" t="s">
        <v>23517</v>
      </c>
      <c r="F4002" s="293"/>
    </row>
    <row r="4003" spans="1:6" ht="30">
      <c r="A4003" s="61">
        <v>11709</v>
      </c>
      <c r="B4003" s="38" t="s">
        <v>20367</v>
      </c>
      <c r="C4003" s="61" t="s">
        <v>4025</v>
      </c>
      <c r="D4003" s="61" t="s">
        <v>4027</v>
      </c>
      <c r="E4003" s="61" t="s">
        <v>22162</v>
      </c>
      <c r="F4003" s="292"/>
    </row>
    <row r="4004" spans="1:6" ht="30">
      <c r="A4004" s="61">
        <v>11710</v>
      </c>
      <c r="B4004" s="38" t="s">
        <v>20368</v>
      </c>
      <c r="C4004" s="61" t="s">
        <v>4025</v>
      </c>
      <c r="D4004" s="61" t="s">
        <v>4027</v>
      </c>
      <c r="E4004" s="61" t="s">
        <v>14815</v>
      </c>
      <c r="F4004" s="293"/>
    </row>
    <row r="4005" spans="1:6" ht="30">
      <c r="A4005" s="61">
        <v>11707</v>
      </c>
      <c r="B4005" s="38" t="s">
        <v>20369</v>
      </c>
      <c r="C4005" s="61" t="s">
        <v>4025</v>
      </c>
      <c r="D4005" s="61" t="s">
        <v>4027</v>
      </c>
      <c r="E4005" s="61" t="s">
        <v>22426</v>
      </c>
      <c r="F4005" s="292"/>
    </row>
    <row r="4006" spans="1:6" ht="30">
      <c r="A4006" s="61">
        <v>11739</v>
      </c>
      <c r="B4006" s="38" t="s">
        <v>20370</v>
      </c>
      <c r="C4006" s="61" t="s">
        <v>4025</v>
      </c>
      <c r="D4006" s="61" t="s">
        <v>2472</v>
      </c>
      <c r="E4006" s="61" t="s">
        <v>23534</v>
      </c>
      <c r="F4006" s="293"/>
    </row>
    <row r="4007" spans="1:6" ht="30">
      <c r="A4007" s="61">
        <v>11711</v>
      </c>
      <c r="B4007" s="38" t="s">
        <v>20371</v>
      </c>
      <c r="C4007" s="61" t="s">
        <v>4025</v>
      </c>
      <c r="D4007" s="61" t="s">
        <v>2472</v>
      </c>
      <c r="E4007" s="61" t="s">
        <v>13649</v>
      </c>
      <c r="F4007" s="292"/>
    </row>
    <row r="4008" spans="1:6" ht="30">
      <c r="A4008" s="61">
        <v>5102</v>
      </c>
      <c r="B4008" s="38" t="s">
        <v>20372</v>
      </c>
      <c r="C4008" s="61" t="s">
        <v>4025</v>
      </c>
      <c r="D4008" s="61" t="s">
        <v>2472</v>
      </c>
      <c r="E4008" s="61" t="s">
        <v>22348</v>
      </c>
      <c r="F4008" s="293"/>
    </row>
    <row r="4009" spans="1:6" ht="30">
      <c r="A4009" s="61">
        <v>11741</v>
      </c>
      <c r="B4009" s="38" t="s">
        <v>20373</v>
      </c>
      <c r="C4009" s="61" t="s">
        <v>4025</v>
      </c>
      <c r="D4009" s="61" t="s">
        <v>2472</v>
      </c>
      <c r="E4009" s="61" t="s">
        <v>24926</v>
      </c>
      <c r="F4009" s="292"/>
    </row>
    <row r="4010" spans="1:6" ht="30">
      <c r="A4010" s="61">
        <v>11743</v>
      </c>
      <c r="B4010" s="38" t="s">
        <v>20374</v>
      </c>
      <c r="C4010" s="61" t="s">
        <v>4025</v>
      </c>
      <c r="D4010" s="61" t="s">
        <v>2472</v>
      </c>
      <c r="E4010" s="61" t="s">
        <v>8254</v>
      </c>
      <c r="F4010" s="293"/>
    </row>
    <row r="4011" spans="1:6" ht="30">
      <c r="A4011" s="61">
        <v>11745</v>
      </c>
      <c r="B4011" s="38" t="s">
        <v>20375</v>
      </c>
      <c r="C4011" s="61" t="s">
        <v>4025</v>
      </c>
      <c r="D4011" s="61" t="s">
        <v>2472</v>
      </c>
      <c r="E4011" s="61" t="s">
        <v>24645</v>
      </c>
      <c r="F4011" s="292"/>
    </row>
    <row r="4012" spans="1:6">
      <c r="A4012" s="61">
        <v>25961</v>
      </c>
      <c r="B4012" s="38" t="s">
        <v>20376</v>
      </c>
      <c r="C4012" s="61" t="s">
        <v>4023</v>
      </c>
      <c r="D4012" s="61" t="s">
        <v>2472</v>
      </c>
      <c r="E4012" s="61" t="s">
        <v>27445</v>
      </c>
      <c r="F4012" s="293"/>
    </row>
    <row r="4013" spans="1:6">
      <c r="A4013" s="61">
        <v>40985</v>
      </c>
      <c r="B4013" s="38" t="s">
        <v>20377</v>
      </c>
      <c r="C4013" s="61" t="s">
        <v>4034</v>
      </c>
      <c r="D4013" s="61" t="s">
        <v>2472</v>
      </c>
      <c r="E4013" s="61" t="s">
        <v>29171</v>
      </c>
      <c r="F4013" s="292"/>
    </row>
    <row r="4014" spans="1:6" ht="30">
      <c r="A4014" s="61">
        <v>1088</v>
      </c>
      <c r="B4014" s="38" t="s">
        <v>20378</v>
      </c>
      <c r="C4014" s="61" t="s">
        <v>4025</v>
      </c>
      <c r="D4014" s="61" t="s">
        <v>4027</v>
      </c>
      <c r="E4014" s="61" t="s">
        <v>24596</v>
      </c>
      <c r="F4014" s="293"/>
    </row>
    <row r="4015" spans="1:6" ht="30">
      <c r="A4015" s="61">
        <v>1087</v>
      </c>
      <c r="B4015" s="38" t="s">
        <v>20379</v>
      </c>
      <c r="C4015" s="61" t="s">
        <v>4025</v>
      </c>
      <c r="D4015" s="61" t="s">
        <v>4027</v>
      </c>
      <c r="E4015" s="61" t="s">
        <v>24856</v>
      </c>
      <c r="F4015" s="292"/>
    </row>
    <row r="4016" spans="1:6" ht="30">
      <c r="A4016" s="61">
        <v>38777</v>
      </c>
      <c r="B4016" s="38" t="s">
        <v>20380</v>
      </c>
      <c r="C4016" s="61" t="s">
        <v>4025</v>
      </c>
      <c r="D4016" s="61" t="s">
        <v>4027</v>
      </c>
      <c r="E4016" s="61" t="s">
        <v>27351</v>
      </c>
      <c r="F4016" s="293"/>
    </row>
    <row r="4017" spans="1:6" ht="30">
      <c r="A4017" s="61">
        <v>1086</v>
      </c>
      <c r="B4017" s="38" t="s">
        <v>20381</v>
      </c>
      <c r="C4017" s="61" t="s">
        <v>4025</v>
      </c>
      <c r="D4017" s="61" t="s">
        <v>4027</v>
      </c>
      <c r="E4017" s="61" t="s">
        <v>19506</v>
      </c>
      <c r="F4017" s="292"/>
    </row>
    <row r="4018" spans="1:6" ht="30">
      <c r="A4018" s="61">
        <v>1079</v>
      </c>
      <c r="B4018" s="38" t="s">
        <v>20382</v>
      </c>
      <c r="C4018" s="61" t="s">
        <v>4025</v>
      </c>
      <c r="D4018" s="61" t="s">
        <v>4027</v>
      </c>
      <c r="E4018" s="61" t="s">
        <v>28211</v>
      </c>
      <c r="F4018" s="293"/>
    </row>
    <row r="4019" spans="1:6" ht="45">
      <c r="A4019" s="61">
        <v>39374</v>
      </c>
      <c r="B4019" s="38" t="s">
        <v>20383</v>
      </c>
      <c r="C4019" s="61" t="s">
        <v>4025</v>
      </c>
      <c r="D4019" s="61" t="s">
        <v>4024</v>
      </c>
      <c r="E4019" s="61" t="s">
        <v>25198</v>
      </c>
      <c r="F4019" s="292"/>
    </row>
    <row r="4020" spans="1:6" ht="30">
      <c r="A4020" s="61">
        <v>1082</v>
      </c>
      <c r="B4020" s="38" t="s">
        <v>20384</v>
      </c>
      <c r="C4020" s="61" t="s">
        <v>4025</v>
      </c>
      <c r="D4020" s="61" t="s">
        <v>4027</v>
      </c>
      <c r="E4020" s="61" t="s">
        <v>30288</v>
      </c>
      <c r="F4020" s="293"/>
    </row>
    <row r="4021" spans="1:6" ht="30">
      <c r="A4021" s="61">
        <v>12316</v>
      </c>
      <c r="B4021" s="38" t="s">
        <v>20385</v>
      </c>
      <c r="C4021" s="61" t="s">
        <v>4025</v>
      </c>
      <c r="D4021" s="61" t="s">
        <v>4027</v>
      </c>
      <c r="E4021" s="61" t="s">
        <v>24760</v>
      </c>
      <c r="F4021" s="292"/>
    </row>
    <row r="4022" spans="1:6" ht="30">
      <c r="A4022" s="61">
        <v>12317</v>
      </c>
      <c r="B4022" s="38" t="s">
        <v>20386</v>
      </c>
      <c r="C4022" s="61" t="s">
        <v>4025</v>
      </c>
      <c r="D4022" s="61" t="s">
        <v>4027</v>
      </c>
      <c r="E4022" s="61" t="s">
        <v>23428</v>
      </c>
      <c r="F4022" s="293"/>
    </row>
    <row r="4023" spans="1:6" ht="30">
      <c r="A4023" s="61">
        <v>12318</v>
      </c>
      <c r="B4023" s="38" t="s">
        <v>20387</v>
      </c>
      <c r="C4023" s="61" t="s">
        <v>4025</v>
      </c>
      <c r="D4023" s="61" t="s">
        <v>4027</v>
      </c>
      <c r="E4023" s="61" t="s">
        <v>21792</v>
      </c>
      <c r="F4023" s="292"/>
    </row>
    <row r="4024" spans="1:6" ht="30">
      <c r="A4024" s="61">
        <v>5104</v>
      </c>
      <c r="B4024" s="38" t="s">
        <v>20388</v>
      </c>
      <c r="C4024" s="61" t="s">
        <v>4030</v>
      </c>
      <c r="D4024" s="61" t="s">
        <v>2472</v>
      </c>
      <c r="E4024" s="61" t="s">
        <v>25199</v>
      </c>
      <c r="F4024" s="293"/>
    </row>
    <row r="4025" spans="1:6" ht="30">
      <c r="A4025" s="61">
        <v>26023</v>
      </c>
      <c r="B4025" s="38" t="s">
        <v>20389</v>
      </c>
      <c r="C4025" s="61" t="s">
        <v>4025</v>
      </c>
      <c r="D4025" s="61" t="s">
        <v>2472</v>
      </c>
      <c r="E4025" s="61" t="s">
        <v>23923</v>
      </c>
      <c r="F4025" s="292"/>
    </row>
    <row r="4026" spans="1:6" ht="30">
      <c r="A4026" s="61">
        <v>2710</v>
      </c>
      <c r="B4026" s="38" t="s">
        <v>20390</v>
      </c>
      <c r="C4026" s="61" t="s">
        <v>4025</v>
      </c>
      <c r="D4026" s="61" t="s">
        <v>2472</v>
      </c>
      <c r="E4026" s="61" t="s">
        <v>23721</v>
      </c>
      <c r="F4026" s="293"/>
    </row>
    <row r="4027" spans="1:6" ht="45">
      <c r="A4027" s="61">
        <v>14575</v>
      </c>
      <c r="B4027" s="38" t="s">
        <v>20391</v>
      </c>
      <c r="C4027" s="61" t="s">
        <v>4025</v>
      </c>
      <c r="D4027" s="61" t="s">
        <v>4027</v>
      </c>
      <c r="E4027" s="61" t="s">
        <v>30289</v>
      </c>
      <c r="F4027" s="292"/>
    </row>
    <row r="4028" spans="1:6" ht="30">
      <c r="A4028" s="61">
        <v>20034</v>
      </c>
      <c r="B4028" s="38" t="s">
        <v>20392</v>
      </c>
      <c r="C4028" s="61" t="s">
        <v>4025</v>
      </c>
      <c r="D4028" s="61" t="s">
        <v>4027</v>
      </c>
      <c r="E4028" s="61" t="s">
        <v>23590</v>
      </c>
      <c r="F4028" s="293"/>
    </row>
    <row r="4029" spans="1:6" ht="30">
      <c r="A4029" s="61">
        <v>20036</v>
      </c>
      <c r="B4029" s="38" t="s">
        <v>20393</v>
      </c>
      <c r="C4029" s="61" t="s">
        <v>4025</v>
      </c>
      <c r="D4029" s="61" t="s">
        <v>4027</v>
      </c>
      <c r="E4029" s="61" t="s">
        <v>24752</v>
      </c>
      <c r="F4029" s="292"/>
    </row>
    <row r="4030" spans="1:6" ht="30">
      <c r="A4030" s="61">
        <v>20037</v>
      </c>
      <c r="B4030" s="38" t="s">
        <v>20394</v>
      </c>
      <c r="C4030" s="61" t="s">
        <v>4025</v>
      </c>
      <c r="D4030" s="61" t="s">
        <v>4027</v>
      </c>
      <c r="E4030" s="61" t="s">
        <v>30290</v>
      </c>
      <c r="F4030" s="293"/>
    </row>
    <row r="4031" spans="1:6" ht="30">
      <c r="A4031" s="61">
        <v>20043</v>
      </c>
      <c r="B4031" s="38" t="s">
        <v>20395</v>
      </c>
      <c r="C4031" s="61" t="s">
        <v>4025</v>
      </c>
      <c r="D4031" s="61" t="s">
        <v>2472</v>
      </c>
      <c r="E4031" s="61" t="s">
        <v>9858</v>
      </c>
      <c r="F4031" s="292"/>
    </row>
    <row r="4032" spans="1:6" ht="30">
      <c r="A4032" s="61">
        <v>20044</v>
      </c>
      <c r="B4032" s="38" t="s">
        <v>20396</v>
      </c>
      <c r="C4032" s="61" t="s">
        <v>4025</v>
      </c>
      <c r="D4032" s="61" t="s">
        <v>2472</v>
      </c>
      <c r="E4032" s="61" t="s">
        <v>7556</v>
      </c>
      <c r="F4032" s="293"/>
    </row>
    <row r="4033" spans="1:6" ht="30">
      <c r="A4033" s="61">
        <v>20042</v>
      </c>
      <c r="B4033" s="38" t="s">
        <v>20397</v>
      </c>
      <c r="C4033" s="61" t="s">
        <v>4025</v>
      </c>
      <c r="D4033" s="61" t="s">
        <v>2472</v>
      </c>
      <c r="E4033" s="61" t="s">
        <v>9940</v>
      </c>
      <c r="F4033" s="292"/>
    </row>
    <row r="4034" spans="1:6" ht="30">
      <c r="A4034" s="61">
        <v>20046</v>
      </c>
      <c r="B4034" s="38" t="s">
        <v>20398</v>
      </c>
      <c r="C4034" s="61" t="s">
        <v>4025</v>
      </c>
      <c r="D4034" s="61" t="s">
        <v>2472</v>
      </c>
      <c r="E4034" s="61" t="s">
        <v>23922</v>
      </c>
      <c r="F4034" s="293"/>
    </row>
    <row r="4035" spans="1:6" ht="30">
      <c r="A4035" s="61">
        <v>20047</v>
      </c>
      <c r="B4035" s="38" t="s">
        <v>20399</v>
      </c>
      <c r="C4035" s="61" t="s">
        <v>4025</v>
      </c>
      <c r="D4035" s="61" t="s">
        <v>2472</v>
      </c>
      <c r="E4035" s="61" t="s">
        <v>24757</v>
      </c>
      <c r="F4035" s="292"/>
    </row>
    <row r="4036" spans="1:6" ht="30">
      <c r="A4036" s="61">
        <v>20045</v>
      </c>
      <c r="B4036" s="38" t="s">
        <v>20400</v>
      </c>
      <c r="C4036" s="61" t="s">
        <v>4025</v>
      </c>
      <c r="D4036" s="61" t="s">
        <v>2472</v>
      </c>
      <c r="E4036" s="61" t="s">
        <v>8633</v>
      </c>
      <c r="F4036" s="293"/>
    </row>
    <row r="4037" spans="1:6" ht="45">
      <c r="A4037" s="61">
        <v>20972</v>
      </c>
      <c r="B4037" s="38" t="s">
        <v>20401</v>
      </c>
      <c r="C4037" s="61" t="s">
        <v>4025</v>
      </c>
      <c r="D4037" s="61" t="s">
        <v>2472</v>
      </c>
      <c r="E4037" s="61" t="s">
        <v>30291</v>
      </c>
      <c r="F4037" s="292"/>
    </row>
    <row r="4038" spans="1:6" ht="30">
      <c r="A4038" s="61">
        <v>20032</v>
      </c>
      <c r="B4038" s="38" t="s">
        <v>20402</v>
      </c>
      <c r="C4038" s="61" t="s">
        <v>4025</v>
      </c>
      <c r="D4038" s="61" t="s">
        <v>4027</v>
      </c>
      <c r="E4038" s="61" t="s">
        <v>24756</v>
      </c>
      <c r="F4038" s="293"/>
    </row>
    <row r="4039" spans="1:6" ht="30">
      <c r="A4039" s="61">
        <v>11321</v>
      </c>
      <c r="B4039" s="38" t="s">
        <v>20403</v>
      </c>
      <c r="C4039" s="61" t="s">
        <v>4025</v>
      </c>
      <c r="D4039" s="61" t="s">
        <v>4027</v>
      </c>
      <c r="E4039" s="61" t="s">
        <v>30292</v>
      </c>
      <c r="F4039" s="292"/>
    </row>
    <row r="4040" spans="1:6" ht="30">
      <c r="A4040" s="61">
        <v>11323</v>
      </c>
      <c r="B4040" s="38" t="s">
        <v>20405</v>
      </c>
      <c r="C4040" s="61" t="s">
        <v>4025</v>
      </c>
      <c r="D4040" s="61" t="s">
        <v>4027</v>
      </c>
      <c r="E4040" s="61" t="s">
        <v>22641</v>
      </c>
      <c r="F4040" s="293"/>
    </row>
    <row r="4041" spans="1:6" ht="30">
      <c r="A4041" s="61">
        <v>20327</v>
      </c>
      <c r="B4041" s="38" t="s">
        <v>20406</v>
      </c>
      <c r="C4041" s="61" t="s">
        <v>4025</v>
      </c>
      <c r="D4041" s="61" t="s">
        <v>4027</v>
      </c>
      <c r="E4041" s="61" t="s">
        <v>14427</v>
      </c>
      <c r="F4041" s="292"/>
    </row>
    <row r="4042" spans="1:6">
      <c r="A4042" s="61">
        <v>25966</v>
      </c>
      <c r="B4042" s="38" t="s">
        <v>20407</v>
      </c>
      <c r="C4042" s="61" t="s">
        <v>4031</v>
      </c>
      <c r="D4042" s="61" t="s">
        <v>2472</v>
      </c>
      <c r="E4042" s="61" t="s">
        <v>23652</v>
      </c>
      <c r="F4042" s="293"/>
    </row>
    <row r="4043" spans="1:6" ht="90">
      <c r="A4043" s="61">
        <v>13390</v>
      </c>
      <c r="B4043" s="38" t="s">
        <v>20409</v>
      </c>
      <c r="C4043" s="61" t="s">
        <v>4025</v>
      </c>
      <c r="D4043" s="61" t="s">
        <v>4027</v>
      </c>
      <c r="E4043" s="61" t="s">
        <v>30293</v>
      </c>
      <c r="F4043" s="292"/>
    </row>
    <row r="4044" spans="1:6" ht="30">
      <c r="A4044" s="61">
        <v>6034</v>
      </c>
      <c r="B4044" s="38" t="s">
        <v>20410</v>
      </c>
      <c r="C4044" s="61" t="s">
        <v>4025</v>
      </c>
      <c r="D4044" s="61" t="s">
        <v>2472</v>
      </c>
      <c r="E4044" s="61" t="s">
        <v>11201</v>
      </c>
      <c r="F4044" s="293"/>
    </row>
    <row r="4045" spans="1:6" ht="30">
      <c r="A4045" s="61">
        <v>6036</v>
      </c>
      <c r="B4045" s="38" t="s">
        <v>20411</v>
      </c>
      <c r="C4045" s="61" t="s">
        <v>4025</v>
      </c>
      <c r="D4045" s="61" t="s">
        <v>2472</v>
      </c>
      <c r="E4045" s="61" t="s">
        <v>25106</v>
      </c>
      <c r="F4045" s="292"/>
    </row>
    <row r="4046" spans="1:6" ht="30">
      <c r="A4046" s="61">
        <v>6031</v>
      </c>
      <c r="B4046" s="38" t="s">
        <v>20412</v>
      </c>
      <c r="C4046" s="61" t="s">
        <v>4025</v>
      </c>
      <c r="D4046" s="61" t="s">
        <v>4024</v>
      </c>
      <c r="E4046" s="61" t="s">
        <v>24960</v>
      </c>
      <c r="F4046" s="293"/>
    </row>
    <row r="4047" spans="1:6" ht="30">
      <c r="A4047" s="61">
        <v>6029</v>
      </c>
      <c r="B4047" s="38" t="s">
        <v>20413</v>
      </c>
      <c r="C4047" s="61" t="s">
        <v>4025</v>
      </c>
      <c r="D4047" s="61" t="s">
        <v>2472</v>
      </c>
      <c r="E4047" s="61" t="s">
        <v>12668</v>
      </c>
      <c r="F4047" s="292"/>
    </row>
    <row r="4048" spans="1:6" ht="30">
      <c r="A4048" s="61">
        <v>6033</v>
      </c>
      <c r="B4048" s="38" t="s">
        <v>20414</v>
      </c>
      <c r="C4048" s="61" t="s">
        <v>4025</v>
      </c>
      <c r="D4048" s="61" t="s">
        <v>2472</v>
      </c>
      <c r="E4048" s="61" t="s">
        <v>22640</v>
      </c>
      <c r="F4048" s="293"/>
    </row>
    <row r="4049" spans="1:6" ht="30">
      <c r="A4049" s="61">
        <v>11672</v>
      </c>
      <c r="B4049" s="38" t="s">
        <v>20415</v>
      </c>
      <c r="C4049" s="61" t="s">
        <v>4025</v>
      </c>
      <c r="D4049" s="61" t="s">
        <v>2472</v>
      </c>
      <c r="E4049" s="61" t="s">
        <v>30294</v>
      </c>
      <c r="F4049" s="292"/>
    </row>
    <row r="4050" spans="1:6" ht="30">
      <c r="A4050" s="61">
        <v>11669</v>
      </c>
      <c r="B4050" s="38" t="s">
        <v>20416</v>
      </c>
      <c r="C4050" s="61" t="s">
        <v>4025</v>
      </c>
      <c r="D4050" s="61" t="s">
        <v>2472</v>
      </c>
      <c r="E4050" s="61" t="s">
        <v>23294</v>
      </c>
      <c r="F4050" s="293"/>
    </row>
    <row r="4051" spans="1:6" ht="30">
      <c r="A4051" s="61">
        <v>11670</v>
      </c>
      <c r="B4051" s="38" t="s">
        <v>20417</v>
      </c>
      <c r="C4051" s="61" t="s">
        <v>4025</v>
      </c>
      <c r="D4051" s="61" t="s">
        <v>2472</v>
      </c>
      <c r="E4051" s="61" t="s">
        <v>14313</v>
      </c>
      <c r="F4051" s="292"/>
    </row>
    <row r="4052" spans="1:6" ht="30">
      <c r="A4052" s="61">
        <v>20055</v>
      </c>
      <c r="B4052" s="38" t="s">
        <v>20418</v>
      </c>
      <c r="C4052" s="61" t="s">
        <v>4025</v>
      </c>
      <c r="D4052" s="61" t="s">
        <v>2472</v>
      </c>
      <c r="E4052" s="61" t="s">
        <v>30295</v>
      </c>
      <c r="F4052" s="293"/>
    </row>
    <row r="4053" spans="1:6" ht="30">
      <c r="A4053" s="61">
        <v>11671</v>
      </c>
      <c r="B4053" s="38" t="s">
        <v>20419</v>
      </c>
      <c r="C4053" s="61" t="s">
        <v>4025</v>
      </c>
      <c r="D4053" s="61" t="s">
        <v>2472</v>
      </c>
      <c r="E4053" s="61" t="s">
        <v>30296</v>
      </c>
      <c r="F4053" s="292"/>
    </row>
    <row r="4054" spans="1:6" ht="30">
      <c r="A4054" s="61">
        <v>6032</v>
      </c>
      <c r="B4054" s="38" t="s">
        <v>20420</v>
      </c>
      <c r="C4054" s="61" t="s">
        <v>4025</v>
      </c>
      <c r="D4054" s="61" t="s">
        <v>2472</v>
      </c>
      <c r="E4054" s="61" t="s">
        <v>21719</v>
      </c>
      <c r="F4054" s="293"/>
    </row>
    <row r="4055" spans="1:6" ht="30">
      <c r="A4055" s="61">
        <v>11673</v>
      </c>
      <c r="B4055" s="38" t="s">
        <v>20421</v>
      </c>
      <c r="C4055" s="61" t="s">
        <v>4025</v>
      </c>
      <c r="D4055" s="61" t="s">
        <v>2472</v>
      </c>
      <c r="E4055" s="61" t="s">
        <v>23545</v>
      </c>
      <c r="F4055" s="292"/>
    </row>
    <row r="4056" spans="1:6" ht="30">
      <c r="A4056" s="61">
        <v>11674</v>
      </c>
      <c r="B4056" s="38" t="s">
        <v>20422</v>
      </c>
      <c r="C4056" s="61" t="s">
        <v>4025</v>
      </c>
      <c r="D4056" s="61" t="s">
        <v>2472</v>
      </c>
      <c r="E4056" s="61" t="s">
        <v>30297</v>
      </c>
      <c r="F4056" s="293"/>
    </row>
    <row r="4057" spans="1:6" ht="30">
      <c r="A4057" s="61">
        <v>11675</v>
      </c>
      <c r="B4057" s="38" t="s">
        <v>20423</v>
      </c>
      <c r="C4057" s="61" t="s">
        <v>4025</v>
      </c>
      <c r="D4057" s="61" t="s">
        <v>2472</v>
      </c>
      <c r="E4057" s="61" t="s">
        <v>16432</v>
      </c>
      <c r="F4057" s="292"/>
    </row>
    <row r="4058" spans="1:6" ht="30">
      <c r="A4058" s="61">
        <v>11676</v>
      </c>
      <c r="B4058" s="38" t="s">
        <v>20424</v>
      </c>
      <c r="C4058" s="61" t="s">
        <v>4025</v>
      </c>
      <c r="D4058" s="61" t="s">
        <v>2472</v>
      </c>
      <c r="E4058" s="61" t="s">
        <v>30298</v>
      </c>
      <c r="F4058" s="293"/>
    </row>
    <row r="4059" spans="1:6" ht="30">
      <c r="A4059" s="61">
        <v>11677</v>
      </c>
      <c r="B4059" s="38" t="s">
        <v>20425</v>
      </c>
      <c r="C4059" s="61" t="s">
        <v>4025</v>
      </c>
      <c r="D4059" s="61" t="s">
        <v>2472</v>
      </c>
      <c r="E4059" s="61" t="s">
        <v>30299</v>
      </c>
      <c r="F4059" s="292"/>
    </row>
    <row r="4060" spans="1:6" ht="30">
      <c r="A4060" s="61">
        <v>11678</v>
      </c>
      <c r="B4060" s="38" t="s">
        <v>20426</v>
      </c>
      <c r="C4060" s="61" t="s">
        <v>4025</v>
      </c>
      <c r="D4060" s="61" t="s">
        <v>2472</v>
      </c>
      <c r="E4060" s="61" t="s">
        <v>30300</v>
      </c>
      <c r="F4060" s="293"/>
    </row>
    <row r="4061" spans="1:6" ht="30">
      <c r="A4061" s="61">
        <v>6038</v>
      </c>
      <c r="B4061" s="38" t="s">
        <v>20427</v>
      </c>
      <c r="C4061" s="61" t="s">
        <v>4025</v>
      </c>
      <c r="D4061" s="61" t="s">
        <v>2472</v>
      </c>
      <c r="E4061" s="61" t="s">
        <v>27959</v>
      </c>
      <c r="F4061" s="292"/>
    </row>
    <row r="4062" spans="1:6" ht="30">
      <c r="A4062" s="61">
        <v>11718</v>
      </c>
      <c r="B4062" s="38" t="s">
        <v>20428</v>
      </c>
      <c r="C4062" s="61" t="s">
        <v>4025</v>
      </c>
      <c r="D4062" s="61" t="s">
        <v>2472</v>
      </c>
      <c r="E4062" s="61" t="s">
        <v>29689</v>
      </c>
      <c r="F4062" s="293"/>
    </row>
    <row r="4063" spans="1:6" ht="30">
      <c r="A4063" s="61">
        <v>6037</v>
      </c>
      <c r="B4063" s="38" t="s">
        <v>20429</v>
      </c>
      <c r="C4063" s="61" t="s">
        <v>4025</v>
      </c>
      <c r="D4063" s="61" t="s">
        <v>2472</v>
      </c>
      <c r="E4063" s="61" t="s">
        <v>23494</v>
      </c>
      <c r="F4063" s="292"/>
    </row>
    <row r="4064" spans="1:6" ht="30">
      <c r="A4064" s="61">
        <v>11719</v>
      </c>
      <c r="B4064" s="38" t="s">
        <v>20430</v>
      </c>
      <c r="C4064" s="61" t="s">
        <v>4025</v>
      </c>
      <c r="D4064" s="61" t="s">
        <v>2472</v>
      </c>
      <c r="E4064" s="61" t="s">
        <v>23613</v>
      </c>
      <c r="F4064" s="293"/>
    </row>
    <row r="4065" spans="1:6" ht="30">
      <c r="A4065" s="61">
        <v>6019</v>
      </c>
      <c r="B4065" s="38" t="s">
        <v>20431</v>
      </c>
      <c r="C4065" s="61" t="s">
        <v>4025</v>
      </c>
      <c r="D4065" s="61" t="s">
        <v>2472</v>
      </c>
      <c r="E4065" s="61" t="s">
        <v>24330</v>
      </c>
      <c r="F4065" s="292"/>
    </row>
    <row r="4066" spans="1:6" ht="30">
      <c r="A4066" s="61">
        <v>6010</v>
      </c>
      <c r="B4066" s="38" t="s">
        <v>20432</v>
      </c>
      <c r="C4066" s="61" t="s">
        <v>4025</v>
      </c>
      <c r="D4066" s="61" t="s">
        <v>2472</v>
      </c>
      <c r="E4066" s="61" t="s">
        <v>26295</v>
      </c>
      <c r="F4066" s="293"/>
    </row>
    <row r="4067" spans="1:6" ht="30">
      <c r="A4067" s="61">
        <v>6017</v>
      </c>
      <c r="B4067" s="38" t="s">
        <v>20433</v>
      </c>
      <c r="C4067" s="61" t="s">
        <v>4025</v>
      </c>
      <c r="D4067" s="61" t="s">
        <v>2472</v>
      </c>
      <c r="E4067" s="61" t="s">
        <v>30301</v>
      </c>
      <c r="F4067" s="292"/>
    </row>
    <row r="4068" spans="1:6" ht="30">
      <c r="A4068" s="61">
        <v>6020</v>
      </c>
      <c r="B4068" s="38" t="s">
        <v>20434</v>
      </c>
      <c r="C4068" s="61" t="s">
        <v>4025</v>
      </c>
      <c r="D4068" s="61" t="s">
        <v>2472</v>
      </c>
      <c r="E4068" s="61" t="s">
        <v>25563</v>
      </c>
      <c r="F4068" s="293"/>
    </row>
    <row r="4069" spans="1:6" ht="30">
      <c r="A4069" s="61">
        <v>6028</v>
      </c>
      <c r="B4069" s="38" t="s">
        <v>20436</v>
      </c>
      <c r="C4069" s="61" t="s">
        <v>4025</v>
      </c>
      <c r="D4069" s="61" t="s">
        <v>2472</v>
      </c>
      <c r="E4069" s="61" t="s">
        <v>30302</v>
      </c>
      <c r="F4069" s="292"/>
    </row>
    <row r="4070" spans="1:6" ht="30">
      <c r="A4070" s="61">
        <v>6011</v>
      </c>
      <c r="B4070" s="38" t="s">
        <v>20437</v>
      </c>
      <c r="C4070" s="61" t="s">
        <v>4025</v>
      </c>
      <c r="D4070" s="61" t="s">
        <v>2472</v>
      </c>
      <c r="E4070" s="61" t="s">
        <v>30303</v>
      </c>
      <c r="F4070" s="293"/>
    </row>
    <row r="4071" spans="1:6" ht="30">
      <c r="A4071" s="61">
        <v>6012</v>
      </c>
      <c r="B4071" s="38" t="s">
        <v>20438</v>
      </c>
      <c r="C4071" s="61" t="s">
        <v>4025</v>
      </c>
      <c r="D4071" s="61" t="s">
        <v>2472</v>
      </c>
      <c r="E4071" s="61" t="s">
        <v>30304</v>
      </c>
      <c r="F4071" s="292"/>
    </row>
    <row r="4072" spans="1:6" ht="30">
      <c r="A4072" s="61">
        <v>6016</v>
      </c>
      <c r="B4072" s="38" t="s">
        <v>20439</v>
      </c>
      <c r="C4072" s="61" t="s">
        <v>4025</v>
      </c>
      <c r="D4072" s="61" t="s">
        <v>2472</v>
      </c>
      <c r="E4072" s="61" t="s">
        <v>23297</v>
      </c>
      <c r="F4072" s="293"/>
    </row>
    <row r="4073" spans="1:6" ht="30">
      <c r="A4073" s="61">
        <v>6027</v>
      </c>
      <c r="B4073" s="38" t="s">
        <v>20440</v>
      </c>
      <c r="C4073" s="61" t="s">
        <v>4025</v>
      </c>
      <c r="D4073" s="61" t="s">
        <v>2472</v>
      </c>
      <c r="E4073" s="61" t="s">
        <v>30305</v>
      </c>
      <c r="F4073" s="292"/>
    </row>
    <row r="4074" spans="1:6" ht="45">
      <c r="A4074" s="61">
        <v>6013</v>
      </c>
      <c r="B4074" s="38" t="s">
        <v>20441</v>
      </c>
      <c r="C4074" s="61" t="s">
        <v>4025</v>
      </c>
      <c r="D4074" s="61" t="s">
        <v>2472</v>
      </c>
      <c r="E4074" s="61" t="s">
        <v>23843</v>
      </c>
      <c r="F4074" s="293"/>
    </row>
    <row r="4075" spans="1:6" ht="45">
      <c r="A4075" s="61">
        <v>6015</v>
      </c>
      <c r="B4075" s="38" t="s">
        <v>20442</v>
      </c>
      <c r="C4075" s="61" t="s">
        <v>4025</v>
      </c>
      <c r="D4075" s="61" t="s">
        <v>2472</v>
      </c>
      <c r="E4075" s="61" t="s">
        <v>30306</v>
      </c>
      <c r="F4075" s="292"/>
    </row>
    <row r="4076" spans="1:6" ht="45">
      <c r="A4076" s="61">
        <v>6014</v>
      </c>
      <c r="B4076" s="38" t="s">
        <v>20443</v>
      </c>
      <c r="C4076" s="61" t="s">
        <v>4025</v>
      </c>
      <c r="D4076" s="61" t="s">
        <v>2472</v>
      </c>
      <c r="E4076" s="61" t="s">
        <v>30307</v>
      </c>
      <c r="F4076" s="293"/>
    </row>
    <row r="4077" spans="1:6" ht="45">
      <c r="A4077" s="61">
        <v>6006</v>
      </c>
      <c r="B4077" s="38" t="s">
        <v>20444</v>
      </c>
      <c r="C4077" s="61" t="s">
        <v>4025</v>
      </c>
      <c r="D4077" s="61" t="s">
        <v>2472</v>
      </c>
      <c r="E4077" s="61" t="s">
        <v>24504</v>
      </c>
      <c r="F4077" s="292"/>
    </row>
    <row r="4078" spans="1:6" ht="45">
      <c r="A4078" s="61">
        <v>6005</v>
      </c>
      <c r="B4078" s="38" t="s">
        <v>20446</v>
      </c>
      <c r="C4078" s="61" t="s">
        <v>4025</v>
      </c>
      <c r="D4078" s="61" t="s">
        <v>4024</v>
      </c>
      <c r="E4078" s="61" t="s">
        <v>30308</v>
      </c>
      <c r="F4078" s="293"/>
    </row>
    <row r="4079" spans="1:6" ht="30">
      <c r="A4079" s="61">
        <v>11756</v>
      </c>
      <c r="B4079" s="38" t="s">
        <v>20447</v>
      </c>
      <c r="C4079" s="61" t="s">
        <v>4025</v>
      </c>
      <c r="D4079" s="61" t="s">
        <v>2472</v>
      </c>
      <c r="E4079" s="61" t="s">
        <v>29260</v>
      </c>
      <c r="F4079" s="292"/>
    </row>
    <row r="4080" spans="1:6" ht="75">
      <c r="A4080" s="61">
        <v>10904</v>
      </c>
      <c r="B4080" s="38" t="s">
        <v>20448</v>
      </c>
      <c r="C4080" s="61" t="s">
        <v>4025</v>
      </c>
      <c r="D4080" s="61" t="s">
        <v>4024</v>
      </c>
      <c r="E4080" s="61" t="s">
        <v>22677</v>
      </c>
      <c r="F4080" s="293"/>
    </row>
    <row r="4081" spans="1:6" ht="30">
      <c r="A4081" s="61">
        <v>11752</v>
      </c>
      <c r="B4081" s="38" t="s">
        <v>20449</v>
      </c>
      <c r="C4081" s="61" t="s">
        <v>4025</v>
      </c>
      <c r="D4081" s="61" t="s">
        <v>2472</v>
      </c>
      <c r="E4081" s="61" t="s">
        <v>23544</v>
      </c>
      <c r="F4081" s="292"/>
    </row>
    <row r="4082" spans="1:6" ht="30">
      <c r="A4082" s="61">
        <v>11753</v>
      </c>
      <c r="B4082" s="38" t="s">
        <v>20450</v>
      </c>
      <c r="C4082" s="61" t="s">
        <v>4025</v>
      </c>
      <c r="D4082" s="61" t="s">
        <v>2472</v>
      </c>
      <c r="E4082" s="61" t="s">
        <v>30309</v>
      </c>
      <c r="F4082" s="293"/>
    </row>
    <row r="4083" spans="1:6" ht="45">
      <c r="A4083" s="61">
        <v>6021</v>
      </c>
      <c r="B4083" s="38" t="s">
        <v>20451</v>
      </c>
      <c r="C4083" s="61" t="s">
        <v>4025</v>
      </c>
      <c r="D4083" s="61" t="s">
        <v>2472</v>
      </c>
      <c r="E4083" s="61" t="s">
        <v>23936</v>
      </c>
      <c r="F4083" s="292"/>
    </row>
    <row r="4084" spans="1:6" ht="45">
      <c r="A4084" s="61">
        <v>6024</v>
      </c>
      <c r="B4084" s="38" t="s">
        <v>20452</v>
      </c>
      <c r="C4084" s="61" t="s">
        <v>4025</v>
      </c>
      <c r="D4084" s="61" t="s">
        <v>2472</v>
      </c>
      <c r="E4084" s="61" t="s">
        <v>30310</v>
      </c>
      <c r="F4084" s="293"/>
    </row>
    <row r="4085" spans="1:6">
      <c r="A4085" s="61">
        <v>38379</v>
      </c>
      <c r="B4085" s="38" t="s">
        <v>20453</v>
      </c>
      <c r="C4085" s="61" t="s">
        <v>4029</v>
      </c>
      <c r="D4085" s="61" t="s">
        <v>2472</v>
      </c>
      <c r="E4085" s="61" t="s">
        <v>30311</v>
      </c>
      <c r="F4085" s="292"/>
    </row>
    <row r="4086" spans="1:6" ht="45">
      <c r="A4086" s="61">
        <v>13897</v>
      </c>
      <c r="B4086" s="38" t="s">
        <v>20455</v>
      </c>
      <c r="C4086" s="61" t="s">
        <v>4025</v>
      </c>
      <c r="D4086" s="61" t="s">
        <v>4027</v>
      </c>
      <c r="E4086" s="61" t="s">
        <v>30312</v>
      </c>
      <c r="F4086" s="293"/>
    </row>
    <row r="4087" spans="1:6" ht="45">
      <c r="A4087" s="61">
        <v>10640</v>
      </c>
      <c r="B4087" s="38" t="s">
        <v>20456</v>
      </c>
      <c r="C4087" s="61" t="s">
        <v>4025</v>
      </c>
      <c r="D4087" s="61" t="s">
        <v>4027</v>
      </c>
      <c r="E4087" s="61" t="s">
        <v>30313</v>
      </c>
      <c r="F4087" s="292"/>
    </row>
    <row r="4088" spans="1:6" ht="45">
      <c r="A4088" s="61">
        <v>11086</v>
      </c>
      <c r="B4088" s="38" t="s">
        <v>20457</v>
      </c>
      <c r="C4088" s="61" t="s">
        <v>4028</v>
      </c>
      <c r="D4088" s="61" t="s">
        <v>2472</v>
      </c>
      <c r="E4088" s="61" t="s">
        <v>30314</v>
      </c>
      <c r="F4088" s="293"/>
    </row>
    <row r="4089" spans="1:6">
      <c r="A4089" s="61">
        <v>34356</v>
      </c>
      <c r="B4089" s="38" t="s">
        <v>20458</v>
      </c>
      <c r="C4089" s="61" t="s">
        <v>4030</v>
      </c>
      <c r="D4089" s="61" t="s">
        <v>2472</v>
      </c>
      <c r="E4089" s="61" t="s">
        <v>24704</v>
      </c>
      <c r="F4089" s="292"/>
    </row>
    <row r="4090" spans="1:6">
      <c r="A4090" s="61">
        <v>34357</v>
      </c>
      <c r="B4090" s="38" t="s">
        <v>20459</v>
      </c>
      <c r="C4090" s="61" t="s">
        <v>4030</v>
      </c>
      <c r="D4090" s="61" t="s">
        <v>2472</v>
      </c>
      <c r="E4090" s="61" t="s">
        <v>8691</v>
      </c>
      <c r="F4090" s="293"/>
    </row>
    <row r="4091" spans="1:6">
      <c r="A4091" s="61">
        <v>37329</v>
      </c>
      <c r="B4091" s="38" t="s">
        <v>20460</v>
      </c>
      <c r="C4091" s="61" t="s">
        <v>4030</v>
      </c>
      <c r="D4091" s="61" t="s">
        <v>2472</v>
      </c>
      <c r="E4091" s="61" t="s">
        <v>28006</v>
      </c>
      <c r="F4091" s="292"/>
    </row>
    <row r="4092" spans="1:6">
      <c r="A4092" s="61">
        <v>37398</v>
      </c>
      <c r="B4092" s="38" t="s">
        <v>20461</v>
      </c>
      <c r="C4092" s="61" t="s">
        <v>4030</v>
      </c>
      <c r="D4092" s="61" t="s">
        <v>2472</v>
      </c>
      <c r="E4092" s="61" t="s">
        <v>30315</v>
      </c>
      <c r="F4092" s="293"/>
    </row>
    <row r="4093" spans="1:6" ht="30">
      <c r="A4093" s="61">
        <v>2510</v>
      </c>
      <c r="B4093" s="38" t="s">
        <v>20462</v>
      </c>
      <c r="C4093" s="61" t="s">
        <v>4025</v>
      </c>
      <c r="D4093" s="61" t="s">
        <v>4027</v>
      </c>
      <c r="E4093" s="61" t="s">
        <v>22033</v>
      </c>
      <c r="F4093" s="292"/>
    </row>
    <row r="4094" spans="1:6" ht="60">
      <c r="A4094" s="61">
        <v>12359</v>
      </c>
      <c r="B4094" s="38" t="s">
        <v>20463</v>
      </c>
      <c r="C4094" s="61" t="s">
        <v>4025</v>
      </c>
      <c r="D4094" s="61" t="s">
        <v>2472</v>
      </c>
      <c r="E4094" s="61" t="s">
        <v>30316</v>
      </c>
      <c r="F4094" s="293"/>
    </row>
    <row r="4095" spans="1:6">
      <c r="A4095" s="61">
        <v>5320</v>
      </c>
      <c r="B4095" s="38" t="s">
        <v>20464</v>
      </c>
      <c r="C4095" s="61" t="s">
        <v>4031</v>
      </c>
      <c r="D4095" s="61" t="s">
        <v>2472</v>
      </c>
      <c r="E4095" s="61" t="s">
        <v>22392</v>
      </c>
      <c r="F4095" s="292"/>
    </row>
    <row r="4096" spans="1:6">
      <c r="A4096" s="61">
        <v>7353</v>
      </c>
      <c r="B4096" s="38" t="s">
        <v>20465</v>
      </c>
      <c r="C4096" s="61" t="s">
        <v>4031</v>
      </c>
      <c r="D4096" s="61" t="s">
        <v>2472</v>
      </c>
      <c r="E4096" s="61" t="s">
        <v>24772</v>
      </c>
      <c r="F4096" s="293"/>
    </row>
    <row r="4097" spans="1:6" ht="30">
      <c r="A4097" s="61">
        <v>36144</v>
      </c>
      <c r="B4097" s="38" t="s">
        <v>20466</v>
      </c>
      <c r="C4097" s="61" t="s">
        <v>4025</v>
      </c>
      <c r="D4097" s="61" t="s">
        <v>2472</v>
      </c>
      <c r="E4097" s="61" t="s">
        <v>8889</v>
      </c>
      <c r="F4097" s="292"/>
    </row>
    <row r="4098" spans="1:6">
      <c r="A4098" s="61">
        <v>10518</v>
      </c>
      <c r="B4098" s="38" t="s">
        <v>20467</v>
      </c>
      <c r="C4098" s="61" t="s">
        <v>4025</v>
      </c>
      <c r="D4098" s="61" t="s">
        <v>4027</v>
      </c>
      <c r="E4098" s="61" t="s">
        <v>22805</v>
      </c>
      <c r="F4098" s="293"/>
    </row>
    <row r="4099" spans="1:6" ht="105">
      <c r="A4099" s="61">
        <v>36530</v>
      </c>
      <c r="B4099" s="38" t="s">
        <v>20468</v>
      </c>
      <c r="C4099" s="61" t="s">
        <v>4025</v>
      </c>
      <c r="D4099" s="61" t="s">
        <v>2472</v>
      </c>
      <c r="E4099" s="61" t="s">
        <v>30317</v>
      </c>
      <c r="F4099" s="292"/>
    </row>
    <row r="4100" spans="1:6" ht="120">
      <c r="A4100" s="61">
        <v>6046</v>
      </c>
      <c r="B4100" s="38" t="s">
        <v>20469</v>
      </c>
      <c r="C4100" s="61" t="s">
        <v>4025</v>
      </c>
      <c r="D4100" s="61" t="s">
        <v>4024</v>
      </c>
      <c r="E4100" s="61" t="s">
        <v>30318</v>
      </c>
      <c r="F4100" s="293"/>
    </row>
    <row r="4101" spans="1:6" ht="105">
      <c r="A4101" s="61">
        <v>36531</v>
      </c>
      <c r="B4101" s="38" t="s">
        <v>20470</v>
      </c>
      <c r="C4101" s="61" t="s">
        <v>4025</v>
      </c>
      <c r="D4101" s="61" t="s">
        <v>2472</v>
      </c>
      <c r="E4101" s="61" t="s">
        <v>30319</v>
      </c>
      <c r="F4101" s="292"/>
    </row>
    <row r="4102" spans="1:6" ht="45">
      <c r="A4102" s="61">
        <v>34684</v>
      </c>
      <c r="B4102" s="38" t="s">
        <v>20471</v>
      </c>
      <c r="C4102" s="61" t="s">
        <v>4026</v>
      </c>
      <c r="D4102" s="61" t="s">
        <v>2472</v>
      </c>
      <c r="E4102" s="61" t="s">
        <v>30320</v>
      </c>
      <c r="F4102" s="293"/>
    </row>
    <row r="4103" spans="1:6" ht="45">
      <c r="A4103" s="61">
        <v>34683</v>
      </c>
      <c r="B4103" s="38" t="s">
        <v>20472</v>
      </c>
      <c r="C4103" s="61" t="s">
        <v>4026</v>
      </c>
      <c r="D4103" s="61" t="s">
        <v>2472</v>
      </c>
      <c r="E4103" s="61" t="s">
        <v>25288</v>
      </c>
      <c r="F4103" s="292"/>
    </row>
    <row r="4104" spans="1:6" ht="45">
      <c r="A4104" s="61">
        <v>533</v>
      </c>
      <c r="B4104" s="38" t="s">
        <v>20473</v>
      </c>
      <c r="C4104" s="61" t="s">
        <v>4026</v>
      </c>
      <c r="D4104" s="61" t="s">
        <v>2472</v>
      </c>
      <c r="E4104" s="61" t="s">
        <v>13752</v>
      </c>
      <c r="F4104" s="293"/>
    </row>
    <row r="4105" spans="1:6" ht="45">
      <c r="A4105" s="61">
        <v>10515</v>
      </c>
      <c r="B4105" s="38" t="s">
        <v>20474</v>
      </c>
      <c r="C4105" s="61" t="s">
        <v>4026</v>
      </c>
      <c r="D4105" s="61" t="s">
        <v>2472</v>
      </c>
      <c r="E4105" s="61" t="s">
        <v>27319</v>
      </c>
      <c r="F4105" s="292"/>
    </row>
    <row r="4106" spans="1:6" ht="45">
      <c r="A4106" s="61">
        <v>536</v>
      </c>
      <c r="B4106" s="38" t="s">
        <v>20475</v>
      </c>
      <c r="C4106" s="61" t="s">
        <v>4026</v>
      </c>
      <c r="D4106" s="61" t="s">
        <v>4024</v>
      </c>
      <c r="E4106" s="61" t="s">
        <v>22402</v>
      </c>
      <c r="F4106" s="293"/>
    </row>
    <row r="4107" spans="1:6" ht="45">
      <c r="A4107" s="61">
        <v>153</v>
      </c>
      <c r="B4107" s="38" t="s">
        <v>20476</v>
      </c>
      <c r="C4107" s="61" t="s">
        <v>4031</v>
      </c>
      <c r="D4107" s="61" t="s">
        <v>2472</v>
      </c>
      <c r="E4107" s="61" t="s">
        <v>22336</v>
      </c>
      <c r="F4107" s="292"/>
    </row>
    <row r="4108" spans="1:6" ht="45">
      <c r="A4108" s="61">
        <v>34682</v>
      </c>
      <c r="B4108" s="38" t="s">
        <v>20477</v>
      </c>
      <c r="C4108" s="61" t="s">
        <v>4026</v>
      </c>
      <c r="D4108" s="61" t="s">
        <v>2472</v>
      </c>
      <c r="E4108" s="61" t="s">
        <v>30321</v>
      </c>
      <c r="F4108" s="293"/>
    </row>
    <row r="4109" spans="1:6" ht="45">
      <c r="A4109" s="61">
        <v>20205</v>
      </c>
      <c r="B4109" s="38" t="s">
        <v>20478</v>
      </c>
      <c r="C4109" s="61" t="s">
        <v>4029</v>
      </c>
      <c r="D4109" s="61" t="s">
        <v>2472</v>
      </c>
      <c r="E4109" s="61" t="s">
        <v>7734</v>
      </c>
      <c r="F4109" s="292"/>
    </row>
    <row r="4110" spans="1:6" ht="45">
      <c r="A4110" s="61">
        <v>4412</v>
      </c>
      <c r="B4110" s="38" t="s">
        <v>20479</v>
      </c>
      <c r="C4110" s="61" t="s">
        <v>4029</v>
      </c>
      <c r="D4110" s="61" t="s">
        <v>2472</v>
      </c>
      <c r="E4110" s="61" t="s">
        <v>12106</v>
      </c>
      <c r="F4110" s="293"/>
    </row>
    <row r="4111" spans="1:6" ht="45">
      <c r="A4111" s="61">
        <v>4408</v>
      </c>
      <c r="B4111" s="38" t="s">
        <v>20480</v>
      </c>
      <c r="C4111" s="61" t="s">
        <v>4029</v>
      </c>
      <c r="D4111" s="61" t="s">
        <v>2472</v>
      </c>
      <c r="E4111" s="61" t="s">
        <v>8617</v>
      </c>
      <c r="F4111" s="292"/>
    </row>
    <row r="4112" spans="1:6" ht="45">
      <c r="A4112" s="61">
        <v>4505</v>
      </c>
      <c r="B4112" s="38" t="s">
        <v>20481</v>
      </c>
      <c r="C4112" s="61" t="s">
        <v>4029</v>
      </c>
      <c r="D4112" s="61" t="s">
        <v>2472</v>
      </c>
      <c r="E4112" s="61" t="s">
        <v>13706</v>
      </c>
      <c r="F4112" s="293"/>
    </row>
    <row r="4113" spans="1:6" ht="30">
      <c r="A4113" s="61">
        <v>10559</v>
      </c>
      <c r="B4113" s="38" t="s">
        <v>20482</v>
      </c>
      <c r="C4113" s="61" t="s">
        <v>4025</v>
      </c>
      <c r="D4113" s="61" t="s">
        <v>4024</v>
      </c>
      <c r="E4113" s="61" t="s">
        <v>30322</v>
      </c>
      <c r="F4113" s="292"/>
    </row>
    <row r="4114" spans="1:6" ht="30">
      <c r="A4114" s="61">
        <v>10664</v>
      </c>
      <c r="B4114" s="38" t="s">
        <v>20483</v>
      </c>
      <c r="C4114" s="61" t="s">
        <v>4025</v>
      </c>
      <c r="D4114" s="61" t="s">
        <v>2472</v>
      </c>
      <c r="E4114" s="61" t="s">
        <v>30323</v>
      </c>
      <c r="F4114" s="293"/>
    </row>
    <row r="4115" spans="1:6" ht="30">
      <c r="A4115" s="61">
        <v>36250</v>
      </c>
      <c r="B4115" s="38" t="s">
        <v>20484</v>
      </c>
      <c r="C4115" s="61" t="s">
        <v>4029</v>
      </c>
      <c r="D4115" s="61" t="s">
        <v>2472</v>
      </c>
      <c r="E4115" s="61" t="s">
        <v>23804</v>
      </c>
      <c r="F4115" s="292"/>
    </row>
    <row r="4116" spans="1:6">
      <c r="A4116" s="61">
        <v>10857</v>
      </c>
      <c r="B4116" s="38" t="s">
        <v>20485</v>
      </c>
      <c r="C4116" s="61" t="s">
        <v>4029</v>
      </c>
      <c r="D4116" s="61" t="s">
        <v>2472</v>
      </c>
      <c r="E4116" s="61" t="s">
        <v>10785</v>
      </c>
      <c r="F4116" s="293"/>
    </row>
    <row r="4117" spans="1:6" ht="30">
      <c r="A4117" s="61">
        <v>4803</v>
      </c>
      <c r="B4117" s="38" t="s">
        <v>20486</v>
      </c>
      <c r="C4117" s="61" t="s">
        <v>4029</v>
      </c>
      <c r="D4117" s="61" t="s">
        <v>2472</v>
      </c>
      <c r="E4117" s="61" t="s">
        <v>22577</v>
      </c>
      <c r="F4117" s="292"/>
    </row>
    <row r="4118" spans="1:6" ht="45">
      <c r="A4118" s="61">
        <v>6186</v>
      </c>
      <c r="B4118" s="38" t="s">
        <v>20487</v>
      </c>
      <c r="C4118" s="61" t="s">
        <v>4029</v>
      </c>
      <c r="D4118" s="61" t="s">
        <v>2472</v>
      </c>
      <c r="E4118" s="61" t="s">
        <v>8984</v>
      </c>
      <c r="F4118" s="293"/>
    </row>
    <row r="4119" spans="1:6" ht="30">
      <c r="A4119" s="61">
        <v>4829</v>
      </c>
      <c r="B4119" s="38" t="s">
        <v>20488</v>
      </c>
      <c r="C4119" s="61" t="s">
        <v>4029</v>
      </c>
      <c r="D4119" s="61" t="s">
        <v>2472</v>
      </c>
      <c r="E4119" s="61" t="s">
        <v>25023</v>
      </c>
      <c r="F4119" s="292"/>
    </row>
    <row r="4120" spans="1:6" ht="30">
      <c r="A4120" s="61">
        <v>39829</v>
      </c>
      <c r="B4120" s="38" t="s">
        <v>20489</v>
      </c>
      <c r="C4120" s="61" t="s">
        <v>4029</v>
      </c>
      <c r="D4120" s="61" t="s">
        <v>4024</v>
      </c>
      <c r="E4120" s="61" t="s">
        <v>22033</v>
      </c>
      <c r="F4120" s="293"/>
    </row>
    <row r="4121" spans="1:6" ht="75">
      <c r="A4121" s="61">
        <v>20231</v>
      </c>
      <c r="B4121" s="38" t="s">
        <v>20490</v>
      </c>
      <c r="C4121" s="61" t="s">
        <v>4029</v>
      </c>
      <c r="D4121" s="61" t="s">
        <v>2472</v>
      </c>
      <c r="E4121" s="61" t="s">
        <v>8532</v>
      </c>
      <c r="F4121" s="292"/>
    </row>
    <row r="4122" spans="1:6">
      <c r="A4122" s="61">
        <v>4804</v>
      </c>
      <c r="B4122" s="38" t="s">
        <v>20491</v>
      </c>
      <c r="C4122" s="61" t="s">
        <v>4029</v>
      </c>
      <c r="D4122" s="61" t="s">
        <v>2472</v>
      </c>
      <c r="E4122" s="61" t="s">
        <v>22469</v>
      </c>
      <c r="F4122" s="293"/>
    </row>
    <row r="4123" spans="1:6" ht="30">
      <c r="A4123" s="61">
        <v>34680</v>
      </c>
      <c r="B4123" s="38" t="s">
        <v>20492</v>
      </c>
      <c r="C4123" s="61" t="s">
        <v>4029</v>
      </c>
      <c r="D4123" s="61" t="s">
        <v>2472</v>
      </c>
      <c r="E4123" s="61" t="s">
        <v>25487</v>
      </c>
      <c r="F4123" s="292"/>
    </row>
    <row r="4124" spans="1:6" ht="45">
      <c r="A4124" s="61">
        <v>11573</v>
      </c>
      <c r="B4124" s="38" t="s">
        <v>20493</v>
      </c>
      <c r="C4124" s="61" t="s">
        <v>4025</v>
      </c>
      <c r="D4124" s="61" t="s">
        <v>2472</v>
      </c>
      <c r="E4124" s="61" t="s">
        <v>9860</v>
      </c>
      <c r="F4124" s="293"/>
    </row>
    <row r="4125" spans="1:6">
      <c r="A4125" s="61">
        <v>38401</v>
      </c>
      <c r="B4125" s="38" t="s">
        <v>20494</v>
      </c>
      <c r="C4125" s="61" t="s">
        <v>4025</v>
      </c>
      <c r="D4125" s="61" t="s">
        <v>2472</v>
      </c>
      <c r="E4125" s="61" t="s">
        <v>11112</v>
      </c>
      <c r="F4125" s="292"/>
    </row>
    <row r="4126" spans="1:6" ht="60">
      <c r="A4126" s="61">
        <v>38179</v>
      </c>
      <c r="B4126" s="38" t="s">
        <v>20495</v>
      </c>
      <c r="C4126" s="61" t="s">
        <v>4025</v>
      </c>
      <c r="D4126" s="61" t="s">
        <v>2472</v>
      </c>
      <c r="E4126" s="61" t="s">
        <v>30324</v>
      </c>
      <c r="F4126" s="293"/>
    </row>
    <row r="4127" spans="1:6" ht="45">
      <c r="A4127" s="61">
        <v>11575</v>
      </c>
      <c r="B4127" s="38" t="s">
        <v>20496</v>
      </c>
      <c r="C4127" s="61" t="s">
        <v>4025</v>
      </c>
      <c r="D4127" s="61" t="s">
        <v>2472</v>
      </c>
      <c r="E4127" s="61" t="s">
        <v>25168</v>
      </c>
      <c r="F4127" s="292"/>
    </row>
    <row r="4128" spans="1:6" ht="45">
      <c r="A4128" s="61">
        <v>20256</v>
      </c>
      <c r="B4128" s="38" t="s">
        <v>20497</v>
      </c>
      <c r="C4128" s="61" t="s">
        <v>4025</v>
      </c>
      <c r="D4128" s="61" t="s">
        <v>2472</v>
      </c>
      <c r="E4128" s="61" t="s">
        <v>8545</v>
      </c>
      <c r="F4128" s="293"/>
    </row>
    <row r="4129" spans="1:6" ht="60">
      <c r="A4129" s="61">
        <v>14511</v>
      </c>
      <c r="B4129" s="38" t="s">
        <v>20498</v>
      </c>
      <c r="C4129" s="61" t="s">
        <v>4025</v>
      </c>
      <c r="D4129" s="61" t="s">
        <v>4027</v>
      </c>
      <c r="E4129" s="61" t="s">
        <v>30325</v>
      </c>
      <c r="F4129" s="292"/>
    </row>
    <row r="4130" spans="1:6" ht="60">
      <c r="A4130" s="61">
        <v>10642</v>
      </c>
      <c r="B4130" s="38" t="s">
        <v>20499</v>
      </c>
      <c r="C4130" s="61" t="s">
        <v>4025</v>
      </c>
      <c r="D4130" s="61" t="s">
        <v>4027</v>
      </c>
      <c r="E4130" s="61" t="s">
        <v>30326</v>
      </c>
      <c r="F4130" s="293"/>
    </row>
    <row r="4131" spans="1:6" ht="75">
      <c r="A4131" s="61">
        <v>14489</v>
      </c>
      <c r="B4131" s="38" t="s">
        <v>20500</v>
      </c>
      <c r="C4131" s="61" t="s">
        <v>4025</v>
      </c>
      <c r="D4131" s="61" t="s">
        <v>4027</v>
      </c>
      <c r="E4131" s="61" t="s">
        <v>30327</v>
      </c>
      <c r="F4131" s="292"/>
    </row>
    <row r="4132" spans="1:6" ht="60">
      <c r="A4132" s="61">
        <v>14513</v>
      </c>
      <c r="B4132" s="38" t="s">
        <v>20501</v>
      </c>
      <c r="C4132" s="61" t="s">
        <v>4025</v>
      </c>
      <c r="D4132" s="61" t="s">
        <v>4027</v>
      </c>
      <c r="E4132" s="61" t="s">
        <v>30328</v>
      </c>
      <c r="F4132" s="293"/>
    </row>
    <row r="4133" spans="1:6" ht="75">
      <c r="A4133" s="61">
        <v>13600</v>
      </c>
      <c r="B4133" s="38" t="s">
        <v>20502</v>
      </c>
      <c r="C4133" s="61" t="s">
        <v>4025</v>
      </c>
      <c r="D4133" s="61" t="s">
        <v>4027</v>
      </c>
      <c r="E4133" s="61" t="s">
        <v>30329</v>
      </c>
      <c r="F4133" s="292"/>
    </row>
    <row r="4134" spans="1:6" ht="75">
      <c r="A4134" s="61">
        <v>10646</v>
      </c>
      <c r="B4134" s="38" t="s">
        <v>20503</v>
      </c>
      <c r="C4134" s="61" t="s">
        <v>4025</v>
      </c>
      <c r="D4134" s="61" t="s">
        <v>4027</v>
      </c>
      <c r="E4134" s="61" t="s">
        <v>30330</v>
      </c>
      <c r="F4134" s="293"/>
    </row>
    <row r="4135" spans="1:6" ht="75">
      <c r="A4135" s="61">
        <v>6070</v>
      </c>
      <c r="B4135" s="38" t="s">
        <v>20504</v>
      </c>
      <c r="C4135" s="61" t="s">
        <v>4025</v>
      </c>
      <c r="D4135" s="61" t="s">
        <v>4027</v>
      </c>
      <c r="E4135" s="61" t="s">
        <v>30331</v>
      </c>
      <c r="F4135" s="292"/>
    </row>
    <row r="4136" spans="1:6" ht="75">
      <c r="A4136" s="61">
        <v>6069</v>
      </c>
      <c r="B4136" s="38" t="s">
        <v>20505</v>
      </c>
      <c r="C4136" s="61" t="s">
        <v>4025</v>
      </c>
      <c r="D4136" s="61" t="s">
        <v>4027</v>
      </c>
      <c r="E4136" s="61" t="s">
        <v>30332</v>
      </c>
      <c r="F4136" s="293"/>
    </row>
    <row r="4137" spans="1:6" ht="60">
      <c r="A4137" s="61">
        <v>14626</v>
      </c>
      <c r="B4137" s="38" t="s">
        <v>20506</v>
      </c>
      <c r="C4137" s="61" t="s">
        <v>4025</v>
      </c>
      <c r="D4137" s="61" t="s">
        <v>4027</v>
      </c>
      <c r="E4137" s="61" t="s">
        <v>30333</v>
      </c>
      <c r="F4137" s="292"/>
    </row>
    <row r="4138" spans="1:6" ht="60">
      <c r="A4138" s="61">
        <v>6067</v>
      </c>
      <c r="B4138" s="38" t="s">
        <v>20507</v>
      </c>
      <c r="C4138" s="61" t="s">
        <v>4025</v>
      </c>
      <c r="D4138" s="61" t="s">
        <v>4027</v>
      </c>
      <c r="E4138" s="61" t="s">
        <v>30334</v>
      </c>
      <c r="F4138" s="293"/>
    </row>
    <row r="4139" spans="1:6" ht="30">
      <c r="A4139" s="61">
        <v>38393</v>
      </c>
      <c r="B4139" s="38" t="s">
        <v>20508</v>
      </c>
      <c r="C4139" s="61" t="s">
        <v>4025</v>
      </c>
      <c r="D4139" s="61" t="s">
        <v>4024</v>
      </c>
      <c r="E4139" s="61" t="s">
        <v>9076</v>
      </c>
      <c r="F4139" s="292"/>
    </row>
    <row r="4140" spans="1:6">
      <c r="A4140" s="61">
        <v>38390</v>
      </c>
      <c r="B4140" s="38" t="s">
        <v>20509</v>
      </c>
      <c r="C4140" s="61" t="s">
        <v>4025</v>
      </c>
      <c r="D4140" s="61" t="s">
        <v>2472</v>
      </c>
      <c r="E4140" s="61" t="s">
        <v>23948</v>
      </c>
      <c r="F4140" s="293"/>
    </row>
    <row r="4141" spans="1:6" ht="30">
      <c r="A4141" s="61">
        <v>36532</v>
      </c>
      <c r="B4141" s="38" t="s">
        <v>20510</v>
      </c>
      <c r="C4141" s="61" t="s">
        <v>4025</v>
      </c>
      <c r="D4141" s="61" t="s">
        <v>2472</v>
      </c>
      <c r="E4141" s="61" t="s">
        <v>30335</v>
      </c>
      <c r="F4141" s="292"/>
    </row>
    <row r="4142" spans="1:6" ht="60">
      <c r="A4142" s="61">
        <v>11578</v>
      </c>
      <c r="B4142" s="38" t="s">
        <v>20511</v>
      </c>
      <c r="C4142" s="61" t="s">
        <v>4025</v>
      </c>
      <c r="D4142" s="61" t="s">
        <v>2472</v>
      </c>
      <c r="E4142" s="61" t="s">
        <v>30336</v>
      </c>
      <c r="F4142" s="293"/>
    </row>
    <row r="4143" spans="1:6" ht="60">
      <c r="A4143" s="61">
        <v>11577</v>
      </c>
      <c r="B4143" s="38" t="s">
        <v>20512</v>
      </c>
      <c r="C4143" s="61" t="s">
        <v>4025</v>
      </c>
      <c r="D4143" s="61" t="s">
        <v>2472</v>
      </c>
      <c r="E4143" s="61" t="s">
        <v>11262</v>
      </c>
      <c r="F4143" s="292"/>
    </row>
    <row r="4144" spans="1:6" ht="90">
      <c r="A4144" s="61">
        <v>42432</v>
      </c>
      <c r="B4144" s="38" t="s">
        <v>22768</v>
      </c>
      <c r="C4144" s="61" t="s">
        <v>4025</v>
      </c>
      <c r="D4144" s="61" t="s">
        <v>4027</v>
      </c>
      <c r="E4144" s="61" t="s">
        <v>23960</v>
      </c>
      <c r="F4144" s="293"/>
    </row>
    <row r="4145" spans="1:6" ht="75">
      <c r="A4145" s="61">
        <v>42437</v>
      </c>
      <c r="B4145" s="38" t="s">
        <v>22769</v>
      </c>
      <c r="C4145" s="61" t="s">
        <v>4025</v>
      </c>
      <c r="D4145" s="61" t="s">
        <v>4027</v>
      </c>
      <c r="E4145" s="61" t="s">
        <v>23961</v>
      </c>
      <c r="F4145" s="292"/>
    </row>
    <row r="4146" spans="1:6" ht="30">
      <c r="A4146" s="61">
        <v>1116</v>
      </c>
      <c r="B4146" s="38" t="s">
        <v>20513</v>
      </c>
      <c r="C4146" s="61" t="s">
        <v>4029</v>
      </c>
      <c r="D4146" s="61" t="s">
        <v>2472</v>
      </c>
      <c r="E4146" s="61" t="s">
        <v>23412</v>
      </c>
      <c r="F4146" s="293"/>
    </row>
    <row r="4147" spans="1:6" ht="30">
      <c r="A4147" s="61">
        <v>1115</v>
      </c>
      <c r="B4147" s="38" t="s">
        <v>20514</v>
      </c>
      <c r="C4147" s="61" t="s">
        <v>4029</v>
      </c>
      <c r="D4147" s="61" t="s">
        <v>2472</v>
      </c>
      <c r="E4147" s="61" t="s">
        <v>14925</v>
      </c>
      <c r="F4147" s="292"/>
    </row>
    <row r="4148" spans="1:6" ht="30">
      <c r="A4148" s="61">
        <v>1113</v>
      </c>
      <c r="B4148" s="38" t="s">
        <v>20515</v>
      </c>
      <c r="C4148" s="61" t="s">
        <v>4029</v>
      </c>
      <c r="D4148" s="61" t="s">
        <v>2472</v>
      </c>
      <c r="E4148" s="61" t="s">
        <v>13715</v>
      </c>
      <c r="F4148" s="293"/>
    </row>
    <row r="4149" spans="1:6" ht="30">
      <c r="A4149" s="61">
        <v>1114</v>
      </c>
      <c r="B4149" s="38" t="s">
        <v>20516</v>
      </c>
      <c r="C4149" s="61" t="s">
        <v>4029</v>
      </c>
      <c r="D4149" s="61" t="s">
        <v>2472</v>
      </c>
      <c r="E4149" s="61" t="s">
        <v>24806</v>
      </c>
      <c r="F4149" s="292"/>
    </row>
    <row r="4150" spans="1:6" ht="45">
      <c r="A4150" s="61">
        <v>40872</v>
      </c>
      <c r="B4150" s="38" t="s">
        <v>20517</v>
      </c>
      <c r="C4150" s="61" t="s">
        <v>4029</v>
      </c>
      <c r="D4150" s="61" t="s">
        <v>2472</v>
      </c>
      <c r="E4150" s="61" t="s">
        <v>14119</v>
      </c>
      <c r="F4150" s="293"/>
    </row>
    <row r="4151" spans="1:6" ht="30">
      <c r="A4151" s="61">
        <v>20214</v>
      </c>
      <c r="B4151" s="38" t="s">
        <v>20518</v>
      </c>
      <c r="C4151" s="61" t="s">
        <v>4025</v>
      </c>
      <c r="D4151" s="61" t="s">
        <v>2472</v>
      </c>
      <c r="E4151" s="61" t="s">
        <v>30337</v>
      </c>
      <c r="F4151" s="292"/>
    </row>
    <row r="4152" spans="1:6" ht="45">
      <c r="A4152" s="61">
        <v>11064</v>
      </c>
      <c r="B4152" s="38" t="s">
        <v>20519</v>
      </c>
      <c r="C4152" s="61" t="s">
        <v>4025</v>
      </c>
      <c r="D4152" s="61" t="s">
        <v>2472</v>
      </c>
      <c r="E4152" s="61" t="s">
        <v>22332</v>
      </c>
      <c r="F4152" s="293"/>
    </row>
    <row r="4153" spans="1:6" ht="45">
      <c r="A4153" s="61">
        <v>7237</v>
      </c>
      <c r="B4153" s="38" t="s">
        <v>20520</v>
      </c>
      <c r="C4153" s="61" t="s">
        <v>4025</v>
      </c>
      <c r="D4153" s="61" t="s">
        <v>2472</v>
      </c>
      <c r="E4153" s="61" t="s">
        <v>29251</v>
      </c>
      <c r="F4153" s="292"/>
    </row>
    <row r="4154" spans="1:6">
      <c r="A4154" s="61">
        <v>16</v>
      </c>
      <c r="B4154" s="38" t="s">
        <v>20521</v>
      </c>
      <c r="C4154" s="61" t="s">
        <v>4030</v>
      </c>
      <c r="D4154" s="61" t="s">
        <v>2472</v>
      </c>
      <c r="E4154" s="61" t="s">
        <v>24541</v>
      </c>
      <c r="F4154" s="293"/>
    </row>
    <row r="4155" spans="1:6" ht="30">
      <c r="A4155" s="61">
        <v>11757</v>
      </c>
      <c r="B4155" s="38" t="s">
        <v>20522</v>
      </c>
      <c r="C4155" s="61" t="s">
        <v>4025</v>
      </c>
      <c r="D4155" s="61" t="s">
        <v>4024</v>
      </c>
      <c r="E4155" s="61" t="s">
        <v>14468</v>
      </c>
      <c r="F4155" s="292"/>
    </row>
    <row r="4156" spans="1:6" ht="45">
      <c r="A4156" s="61">
        <v>11758</v>
      </c>
      <c r="B4156" s="38" t="s">
        <v>20523</v>
      </c>
      <c r="C4156" s="61" t="s">
        <v>4025</v>
      </c>
      <c r="D4156" s="61" t="s">
        <v>4024</v>
      </c>
      <c r="E4156" s="61" t="s">
        <v>23962</v>
      </c>
      <c r="F4156" s="293"/>
    </row>
    <row r="4157" spans="1:6" ht="30">
      <c r="A4157" s="61">
        <v>37526</v>
      </c>
      <c r="B4157" s="38" t="s">
        <v>20524</v>
      </c>
      <c r="C4157" s="61" t="s">
        <v>4025</v>
      </c>
      <c r="D4157" s="61" t="s">
        <v>4027</v>
      </c>
      <c r="E4157" s="61" t="s">
        <v>13759</v>
      </c>
      <c r="F4157" s="292"/>
    </row>
    <row r="4158" spans="1:6" ht="30">
      <c r="A4158" s="61">
        <v>6076</v>
      </c>
      <c r="B4158" s="38" t="s">
        <v>20525</v>
      </c>
      <c r="C4158" s="61" t="s">
        <v>4028</v>
      </c>
      <c r="D4158" s="61" t="s">
        <v>4024</v>
      </c>
      <c r="E4158" s="61" t="s">
        <v>22157</v>
      </c>
      <c r="F4158" s="293"/>
    </row>
    <row r="4159" spans="1:6" ht="30">
      <c r="A4159" s="61">
        <v>13109</v>
      </c>
      <c r="B4159" s="38" t="s">
        <v>20526</v>
      </c>
      <c r="C4159" s="61" t="s">
        <v>4025</v>
      </c>
      <c r="D4159" s="61" t="s">
        <v>4027</v>
      </c>
      <c r="E4159" s="61" t="s">
        <v>30338</v>
      </c>
      <c r="F4159" s="292"/>
    </row>
    <row r="4160" spans="1:6" ht="30">
      <c r="A4160" s="61">
        <v>13110</v>
      </c>
      <c r="B4160" s="38" t="s">
        <v>20527</v>
      </c>
      <c r="C4160" s="61" t="s">
        <v>4025</v>
      </c>
      <c r="D4160" s="61" t="s">
        <v>4027</v>
      </c>
      <c r="E4160" s="61" t="s">
        <v>24397</v>
      </c>
      <c r="F4160" s="293"/>
    </row>
    <row r="4161" spans="1:6" ht="30">
      <c r="A4161" s="61">
        <v>7581</v>
      </c>
      <c r="B4161" s="38" t="s">
        <v>20528</v>
      </c>
      <c r="C4161" s="61" t="s">
        <v>4025</v>
      </c>
      <c r="D4161" s="61" t="s">
        <v>2472</v>
      </c>
      <c r="E4161" s="61" t="s">
        <v>13791</v>
      </c>
      <c r="F4161" s="292"/>
    </row>
    <row r="4162" spans="1:6" ht="45">
      <c r="A4162" s="61">
        <v>20206</v>
      </c>
      <c r="B4162" s="38" t="s">
        <v>20529</v>
      </c>
      <c r="C4162" s="61" t="s">
        <v>4029</v>
      </c>
      <c r="D4162" s="61" t="s">
        <v>2472</v>
      </c>
      <c r="E4162" s="61" t="s">
        <v>23647</v>
      </c>
      <c r="F4162" s="293"/>
    </row>
    <row r="4163" spans="1:6" ht="45">
      <c r="A4163" s="61">
        <v>4460</v>
      </c>
      <c r="B4163" s="38" t="s">
        <v>20530</v>
      </c>
      <c r="C4163" s="61" t="s">
        <v>4029</v>
      </c>
      <c r="D4163" s="61" t="s">
        <v>2472</v>
      </c>
      <c r="E4163" s="61" t="s">
        <v>22348</v>
      </c>
      <c r="F4163" s="292"/>
    </row>
    <row r="4164" spans="1:6" ht="45">
      <c r="A4164" s="61">
        <v>6204</v>
      </c>
      <c r="B4164" s="38" t="s">
        <v>20531</v>
      </c>
      <c r="C4164" s="61" t="s">
        <v>4029</v>
      </c>
      <c r="D4164" s="61" t="s">
        <v>2472</v>
      </c>
      <c r="E4164" s="61" t="s">
        <v>23880</v>
      </c>
      <c r="F4164" s="293"/>
    </row>
    <row r="4165" spans="1:6" ht="45">
      <c r="A4165" s="61">
        <v>4417</v>
      </c>
      <c r="B4165" s="38" t="s">
        <v>20532</v>
      </c>
      <c r="C4165" s="61" t="s">
        <v>4029</v>
      </c>
      <c r="D4165" s="61" t="s">
        <v>2472</v>
      </c>
      <c r="E4165" s="61" t="s">
        <v>13751</v>
      </c>
      <c r="F4165" s="292"/>
    </row>
    <row r="4166" spans="1:6" ht="45">
      <c r="A4166" s="61">
        <v>4517</v>
      </c>
      <c r="B4166" s="38" t="s">
        <v>20533</v>
      </c>
      <c r="C4166" s="61" t="s">
        <v>4029</v>
      </c>
      <c r="D4166" s="61" t="s">
        <v>2472</v>
      </c>
      <c r="E4166" s="61" t="s">
        <v>13812</v>
      </c>
      <c r="F4166" s="293"/>
    </row>
    <row r="4167" spans="1:6" ht="45">
      <c r="A4167" s="61">
        <v>4512</v>
      </c>
      <c r="B4167" s="38" t="s">
        <v>20534</v>
      </c>
      <c r="C4167" s="61" t="s">
        <v>4029</v>
      </c>
      <c r="D4167" s="61" t="s">
        <v>2472</v>
      </c>
      <c r="E4167" s="61" t="s">
        <v>13206</v>
      </c>
      <c r="F4167" s="292"/>
    </row>
    <row r="4168" spans="1:6" ht="45">
      <c r="A4168" s="61">
        <v>4415</v>
      </c>
      <c r="B4168" s="38" t="s">
        <v>20535</v>
      </c>
      <c r="C4168" s="61" t="s">
        <v>4029</v>
      </c>
      <c r="D4168" s="61" t="s">
        <v>2472</v>
      </c>
      <c r="E4168" s="61" t="s">
        <v>29643</v>
      </c>
      <c r="F4168" s="293"/>
    </row>
    <row r="4169" spans="1:6">
      <c r="A4169" s="61">
        <v>37373</v>
      </c>
      <c r="B4169" s="38" t="s">
        <v>20536</v>
      </c>
      <c r="C4169" s="61" t="s">
        <v>4023</v>
      </c>
      <c r="D4169" s="61" t="s">
        <v>4024</v>
      </c>
      <c r="E4169" s="61" t="s">
        <v>8744</v>
      </c>
      <c r="F4169" s="292"/>
    </row>
    <row r="4170" spans="1:6">
      <c r="A4170" s="61">
        <v>40864</v>
      </c>
      <c r="B4170" s="38" t="s">
        <v>20537</v>
      </c>
      <c r="C4170" s="61" t="s">
        <v>4034</v>
      </c>
      <c r="D4170" s="61" t="s">
        <v>4024</v>
      </c>
      <c r="E4170" s="61" t="s">
        <v>30339</v>
      </c>
      <c r="F4170" s="293"/>
    </row>
    <row r="4171" spans="1:6" ht="45">
      <c r="A4171" s="61">
        <v>4734</v>
      </c>
      <c r="B4171" s="38" t="s">
        <v>20538</v>
      </c>
      <c r="C4171" s="61" t="s">
        <v>4028</v>
      </c>
      <c r="D4171" s="61" t="s">
        <v>2472</v>
      </c>
      <c r="E4171" s="61" t="s">
        <v>30340</v>
      </c>
      <c r="F4171" s="292"/>
    </row>
    <row r="4172" spans="1:6" ht="30">
      <c r="A4172" s="61">
        <v>6085</v>
      </c>
      <c r="B4172" s="38" t="s">
        <v>20539</v>
      </c>
      <c r="C4172" s="61" t="s">
        <v>4031</v>
      </c>
      <c r="D4172" s="61" t="s">
        <v>4024</v>
      </c>
      <c r="E4172" s="61" t="s">
        <v>22348</v>
      </c>
      <c r="F4172" s="293"/>
    </row>
    <row r="4173" spans="1:6">
      <c r="A4173" s="61">
        <v>38396</v>
      </c>
      <c r="B4173" s="38" t="s">
        <v>20540</v>
      </c>
      <c r="C4173" s="61" t="s">
        <v>4025</v>
      </c>
      <c r="D4173" s="61" t="s">
        <v>2472</v>
      </c>
      <c r="E4173" s="61" t="s">
        <v>30341</v>
      </c>
      <c r="F4173" s="292"/>
    </row>
    <row r="4174" spans="1:6">
      <c r="A4174" s="61">
        <v>6090</v>
      </c>
      <c r="B4174" s="38" t="s">
        <v>20541</v>
      </c>
      <c r="C4174" s="61" t="s">
        <v>4031</v>
      </c>
      <c r="D4174" s="61" t="s">
        <v>2472</v>
      </c>
      <c r="E4174" s="61" t="s">
        <v>23311</v>
      </c>
      <c r="F4174" s="293"/>
    </row>
    <row r="4175" spans="1:6" ht="30">
      <c r="A4175" s="61">
        <v>11622</v>
      </c>
      <c r="B4175" s="38" t="s">
        <v>20542</v>
      </c>
      <c r="C4175" s="61" t="s">
        <v>4030</v>
      </c>
      <c r="D4175" s="61" t="s">
        <v>2472</v>
      </c>
      <c r="E4175" s="61" t="s">
        <v>13883</v>
      </c>
      <c r="F4175" s="292"/>
    </row>
    <row r="4176" spans="1:6" ht="30">
      <c r="A4176" s="61">
        <v>6094</v>
      </c>
      <c r="B4176" s="38" t="s">
        <v>20543</v>
      </c>
      <c r="C4176" s="61" t="s">
        <v>4030</v>
      </c>
      <c r="D4176" s="61" t="s">
        <v>2472</v>
      </c>
      <c r="E4176" s="61" t="s">
        <v>23375</v>
      </c>
      <c r="F4176" s="293"/>
    </row>
    <row r="4177" spans="1:6">
      <c r="A4177" s="61">
        <v>7317</v>
      </c>
      <c r="B4177" s="38" t="s">
        <v>20545</v>
      </c>
      <c r="C4177" s="61" t="s">
        <v>4030</v>
      </c>
      <c r="D4177" s="61" t="s">
        <v>2472</v>
      </c>
      <c r="E4177" s="61" t="s">
        <v>14048</v>
      </c>
      <c r="F4177" s="292"/>
    </row>
    <row r="4178" spans="1:6" ht="45">
      <c r="A4178" s="61">
        <v>142</v>
      </c>
      <c r="B4178" s="38" t="s">
        <v>20546</v>
      </c>
      <c r="C4178" s="61" t="s">
        <v>4046</v>
      </c>
      <c r="D4178" s="61" t="s">
        <v>2472</v>
      </c>
      <c r="E4178" s="61" t="s">
        <v>21010</v>
      </c>
      <c r="F4178" s="293"/>
    </row>
    <row r="4179" spans="1:6" ht="30">
      <c r="A4179" s="61">
        <v>38123</v>
      </c>
      <c r="B4179" s="38" t="s">
        <v>20547</v>
      </c>
      <c r="C4179" s="61" t="s">
        <v>4030</v>
      </c>
      <c r="D4179" s="61" t="s">
        <v>4024</v>
      </c>
      <c r="E4179" s="61" t="s">
        <v>23531</v>
      </c>
      <c r="F4179" s="292"/>
    </row>
    <row r="4180" spans="1:6" ht="45">
      <c r="A4180" s="61">
        <v>42701</v>
      </c>
      <c r="B4180" s="38" t="s">
        <v>22771</v>
      </c>
      <c r="C4180" s="61" t="s">
        <v>4025</v>
      </c>
      <c r="D4180" s="61" t="s">
        <v>4027</v>
      </c>
      <c r="E4180" s="61" t="s">
        <v>30342</v>
      </c>
      <c r="F4180" s="293"/>
    </row>
    <row r="4181" spans="1:6" ht="45">
      <c r="A4181" s="61">
        <v>42702</v>
      </c>
      <c r="B4181" s="38" t="s">
        <v>22772</v>
      </c>
      <c r="C4181" s="61" t="s">
        <v>4025</v>
      </c>
      <c r="D4181" s="61" t="s">
        <v>4027</v>
      </c>
      <c r="E4181" s="61" t="s">
        <v>30343</v>
      </c>
      <c r="F4181" s="292"/>
    </row>
    <row r="4182" spans="1:6" ht="45">
      <c r="A4182" s="61">
        <v>37955</v>
      </c>
      <c r="B4182" s="38" t="s">
        <v>20548</v>
      </c>
      <c r="C4182" s="61" t="s">
        <v>4025</v>
      </c>
      <c r="D4182" s="61" t="s">
        <v>4027</v>
      </c>
      <c r="E4182" s="61" t="s">
        <v>25153</v>
      </c>
      <c r="F4182" s="293"/>
    </row>
    <row r="4183" spans="1:6" ht="45">
      <c r="A4183" s="61">
        <v>42699</v>
      </c>
      <c r="B4183" s="38" t="s">
        <v>22773</v>
      </c>
      <c r="C4183" s="61" t="s">
        <v>4025</v>
      </c>
      <c r="D4183" s="61" t="s">
        <v>4027</v>
      </c>
      <c r="E4183" s="61" t="s">
        <v>23572</v>
      </c>
      <c r="F4183" s="292"/>
    </row>
    <row r="4184" spans="1:6" ht="45">
      <c r="A4184" s="61">
        <v>42700</v>
      </c>
      <c r="B4184" s="38" t="s">
        <v>22774</v>
      </c>
      <c r="C4184" s="61" t="s">
        <v>4025</v>
      </c>
      <c r="D4184" s="61" t="s">
        <v>4027</v>
      </c>
      <c r="E4184" s="61" t="s">
        <v>29412</v>
      </c>
      <c r="F4184" s="293"/>
    </row>
    <row r="4185" spans="1:6" ht="60">
      <c r="A4185" s="61">
        <v>37743</v>
      </c>
      <c r="B4185" s="38" t="s">
        <v>20549</v>
      </c>
      <c r="C4185" s="61" t="s">
        <v>4025</v>
      </c>
      <c r="D4185" s="61" t="s">
        <v>2472</v>
      </c>
      <c r="E4185" s="61" t="s">
        <v>20550</v>
      </c>
      <c r="F4185" s="292"/>
    </row>
    <row r="4186" spans="1:6" ht="60">
      <c r="A4186" s="61">
        <v>37744</v>
      </c>
      <c r="B4186" s="38" t="s">
        <v>20551</v>
      </c>
      <c r="C4186" s="61" t="s">
        <v>4025</v>
      </c>
      <c r="D4186" s="61" t="s">
        <v>2472</v>
      </c>
      <c r="E4186" s="61" t="s">
        <v>20552</v>
      </c>
      <c r="F4186" s="293"/>
    </row>
    <row r="4187" spans="1:6" ht="60">
      <c r="A4187" s="61">
        <v>37741</v>
      </c>
      <c r="B4187" s="38" t="s">
        <v>20553</v>
      </c>
      <c r="C4187" s="61" t="s">
        <v>4025</v>
      </c>
      <c r="D4187" s="61" t="s">
        <v>2472</v>
      </c>
      <c r="E4187" s="61" t="s">
        <v>20554</v>
      </c>
      <c r="F4187" s="292"/>
    </row>
    <row r="4188" spans="1:6" ht="60">
      <c r="A4188" s="61">
        <v>39396</v>
      </c>
      <c r="B4188" s="38" t="s">
        <v>20555</v>
      </c>
      <c r="C4188" s="61" t="s">
        <v>4025</v>
      </c>
      <c r="D4188" s="61" t="s">
        <v>4027</v>
      </c>
      <c r="E4188" s="61" t="s">
        <v>30344</v>
      </c>
      <c r="F4188" s="293"/>
    </row>
    <row r="4189" spans="1:6" ht="60">
      <c r="A4189" s="61">
        <v>39392</v>
      </c>
      <c r="B4189" s="38" t="s">
        <v>20556</v>
      </c>
      <c r="C4189" s="61" t="s">
        <v>4025</v>
      </c>
      <c r="D4189" s="61" t="s">
        <v>4027</v>
      </c>
      <c r="E4189" s="61" t="s">
        <v>30345</v>
      </c>
      <c r="F4189" s="292"/>
    </row>
    <row r="4190" spans="1:6" ht="60">
      <c r="A4190" s="61">
        <v>39393</v>
      </c>
      <c r="B4190" s="38" t="s">
        <v>20557</v>
      </c>
      <c r="C4190" s="61" t="s">
        <v>4025</v>
      </c>
      <c r="D4190" s="61" t="s">
        <v>4027</v>
      </c>
      <c r="E4190" s="61" t="s">
        <v>24498</v>
      </c>
      <c r="F4190" s="293"/>
    </row>
    <row r="4191" spans="1:6" ht="60">
      <c r="A4191" s="61">
        <v>39394</v>
      </c>
      <c r="B4191" s="38" t="s">
        <v>20559</v>
      </c>
      <c r="C4191" s="61" t="s">
        <v>4025</v>
      </c>
      <c r="D4191" s="61" t="s">
        <v>4027</v>
      </c>
      <c r="E4191" s="61" t="s">
        <v>13990</v>
      </c>
      <c r="F4191" s="292"/>
    </row>
    <row r="4192" spans="1:6" ht="60">
      <c r="A4192" s="61">
        <v>39395</v>
      </c>
      <c r="B4192" s="38" t="s">
        <v>20560</v>
      </c>
      <c r="C4192" s="61" t="s">
        <v>4025</v>
      </c>
      <c r="D4192" s="61" t="s">
        <v>4027</v>
      </c>
      <c r="E4192" s="61" t="s">
        <v>27582</v>
      </c>
      <c r="F4192" s="293"/>
    </row>
    <row r="4193" spans="1:6" ht="45">
      <c r="A4193" s="61">
        <v>14618</v>
      </c>
      <c r="B4193" s="38" t="s">
        <v>20561</v>
      </c>
      <c r="C4193" s="61" t="s">
        <v>4025</v>
      </c>
      <c r="D4193" s="61" t="s">
        <v>2472</v>
      </c>
      <c r="E4193" s="61" t="s">
        <v>30346</v>
      </c>
      <c r="F4193" s="292"/>
    </row>
    <row r="4194" spans="1:6" ht="60">
      <c r="A4194" s="61">
        <v>40269</v>
      </c>
      <c r="B4194" s="38" t="s">
        <v>20562</v>
      </c>
      <c r="C4194" s="61" t="s">
        <v>4025</v>
      </c>
      <c r="D4194" s="61" t="s">
        <v>2472</v>
      </c>
      <c r="E4194" s="61" t="s">
        <v>30347</v>
      </c>
      <c r="F4194" s="293"/>
    </row>
    <row r="4195" spans="1:6">
      <c r="A4195" s="61">
        <v>6110</v>
      </c>
      <c r="B4195" s="38" t="s">
        <v>20563</v>
      </c>
      <c r="C4195" s="61" t="s">
        <v>4023</v>
      </c>
      <c r="D4195" s="61" t="s">
        <v>2472</v>
      </c>
      <c r="E4195" s="61" t="s">
        <v>23933</v>
      </c>
      <c r="F4195" s="292"/>
    </row>
    <row r="4196" spans="1:6">
      <c r="A4196" s="61">
        <v>40910</v>
      </c>
      <c r="B4196" s="38" t="s">
        <v>20564</v>
      </c>
      <c r="C4196" s="61" t="s">
        <v>4034</v>
      </c>
      <c r="D4196" s="61" t="s">
        <v>2472</v>
      </c>
      <c r="E4196" s="61" t="s">
        <v>29156</v>
      </c>
      <c r="F4196" s="293"/>
    </row>
    <row r="4197" spans="1:6">
      <c r="A4197" s="61">
        <v>6111</v>
      </c>
      <c r="B4197" s="38" t="s">
        <v>20565</v>
      </c>
      <c r="C4197" s="61" t="s">
        <v>4023</v>
      </c>
      <c r="D4197" s="61" t="s">
        <v>4024</v>
      </c>
      <c r="E4197" s="61" t="s">
        <v>10711</v>
      </c>
      <c r="F4197" s="292"/>
    </row>
    <row r="4198" spans="1:6">
      <c r="A4198" s="61">
        <v>41084</v>
      </c>
      <c r="B4198" s="38" t="s">
        <v>20566</v>
      </c>
      <c r="C4198" s="61" t="s">
        <v>4034</v>
      </c>
      <c r="D4198" s="61" t="s">
        <v>2472</v>
      </c>
      <c r="E4198" s="61" t="s">
        <v>30348</v>
      </c>
      <c r="F4198" s="293"/>
    </row>
    <row r="4199" spans="1:6" ht="30">
      <c r="A4199" s="61">
        <v>25950</v>
      </c>
      <c r="B4199" s="38" t="s">
        <v>20567</v>
      </c>
      <c r="C4199" s="61" t="s">
        <v>4028</v>
      </c>
      <c r="D4199" s="61" t="s">
        <v>2472</v>
      </c>
      <c r="E4199" s="61" t="s">
        <v>30349</v>
      </c>
      <c r="F4199" s="292"/>
    </row>
    <row r="4200" spans="1:6" ht="30">
      <c r="A4200" s="61">
        <v>38637</v>
      </c>
      <c r="B4200" s="38" t="s">
        <v>20568</v>
      </c>
      <c r="C4200" s="61" t="s">
        <v>4025</v>
      </c>
      <c r="D4200" s="61" t="s">
        <v>2472</v>
      </c>
      <c r="E4200" s="61" t="s">
        <v>30350</v>
      </c>
      <c r="F4200" s="293"/>
    </row>
    <row r="4201" spans="1:6" ht="30">
      <c r="A4201" s="61">
        <v>6150</v>
      </c>
      <c r="B4201" s="38" t="s">
        <v>20569</v>
      </c>
      <c r="C4201" s="61" t="s">
        <v>4025</v>
      </c>
      <c r="D4201" s="61" t="s">
        <v>2472</v>
      </c>
      <c r="E4201" s="61" t="s">
        <v>30351</v>
      </c>
      <c r="F4201" s="292"/>
    </row>
    <row r="4202" spans="1:6" ht="30">
      <c r="A4202" s="61">
        <v>6136</v>
      </c>
      <c r="B4202" s="38" t="s">
        <v>20570</v>
      </c>
      <c r="C4202" s="61" t="s">
        <v>4025</v>
      </c>
      <c r="D4202" s="61" t="s">
        <v>4024</v>
      </c>
      <c r="E4202" s="61" t="s">
        <v>30352</v>
      </c>
      <c r="F4202" s="293"/>
    </row>
    <row r="4203" spans="1:6" ht="30">
      <c r="A4203" s="61">
        <v>38638</v>
      </c>
      <c r="B4203" s="38" t="s">
        <v>20571</v>
      </c>
      <c r="C4203" s="61" t="s">
        <v>4025</v>
      </c>
      <c r="D4203" s="61" t="s">
        <v>2472</v>
      </c>
      <c r="E4203" s="61" t="s">
        <v>25390</v>
      </c>
      <c r="F4203" s="292"/>
    </row>
    <row r="4204" spans="1:6" ht="30">
      <c r="A4204" s="61">
        <v>20262</v>
      </c>
      <c r="B4204" s="38" t="s">
        <v>20572</v>
      </c>
      <c r="C4204" s="61" t="s">
        <v>4025</v>
      </c>
      <c r="D4204" s="61" t="s">
        <v>2472</v>
      </c>
      <c r="E4204" s="61" t="s">
        <v>13898</v>
      </c>
      <c r="F4204" s="293"/>
    </row>
    <row r="4205" spans="1:6" ht="30">
      <c r="A4205" s="61">
        <v>6148</v>
      </c>
      <c r="B4205" s="38" t="s">
        <v>20573</v>
      </c>
      <c r="C4205" s="61" t="s">
        <v>4025</v>
      </c>
      <c r="D4205" s="61" t="s">
        <v>4024</v>
      </c>
      <c r="E4205" s="61" t="s">
        <v>10836</v>
      </c>
      <c r="F4205" s="292"/>
    </row>
    <row r="4206" spans="1:6" ht="30">
      <c r="A4206" s="61">
        <v>6145</v>
      </c>
      <c r="B4206" s="38" t="s">
        <v>20574</v>
      </c>
      <c r="C4206" s="61" t="s">
        <v>4025</v>
      </c>
      <c r="D4206" s="61" t="s">
        <v>2472</v>
      </c>
      <c r="E4206" s="61" t="s">
        <v>13882</v>
      </c>
      <c r="F4206" s="293"/>
    </row>
    <row r="4207" spans="1:6" ht="30">
      <c r="A4207" s="61">
        <v>6149</v>
      </c>
      <c r="B4207" s="38" t="s">
        <v>20575</v>
      </c>
      <c r="C4207" s="61" t="s">
        <v>4025</v>
      </c>
      <c r="D4207" s="61" t="s">
        <v>2472</v>
      </c>
      <c r="E4207" s="61" t="s">
        <v>27289</v>
      </c>
      <c r="F4207" s="292"/>
    </row>
    <row r="4208" spans="1:6" ht="30">
      <c r="A4208" s="61">
        <v>6146</v>
      </c>
      <c r="B4208" s="38" t="s">
        <v>20576</v>
      </c>
      <c r="C4208" s="61" t="s">
        <v>4025</v>
      </c>
      <c r="D4208" s="61" t="s">
        <v>2472</v>
      </c>
      <c r="E4208" s="61" t="s">
        <v>29486</v>
      </c>
      <c r="F4208" s="293"/>
    </row>
    <row r="4209" spans="1:6" ht="30">
      <c r="A4209" s="61">
        <v>26026</v>
      </c>
      <c r="B4209" s="38" t="s">
        <v>20577</v>
      </c>
      <c r="C4209" s="61" t="s">
        <v>4030</v>
      </c>
      <c r="D4209" s="61" t="s">
        <v>2472</v>
      </c>
      <c r="E4209" s="61" t="s">
        <v>8274</v>
      </c>
      <c r="F4209" s="292"/>
    </row>
    <row r="4210" spans="1:6">
      <c r="A4210" s="61">
        <v>39961</v>
      </c>
      <c r="B4210" s="38" t="s">
        <v>20578</v>
      </c>
      <c r="C4210" s="61" t="s">
        <v>4025</v>
      </c>
      <c r="D4210" s="61" t="s">
        <v>2472</v>
      </c>
      <c r="E4210" s="61" t="s">
        <v>13757</v>
      </c>
      <c r="F4210" s="293"/>
    </row>
    <row r="4211" spans="1:6" ht="75">
      <c r="A4211" s="61">
        <v>42433</v>
      </c>
      <c r="B4211" s="38" t="s">
        <v>22776</v>
      </c>
      <c r="C4211" s="61" t="s">
        <v>4025</v>
      </c>
      <c r="D4211" s="61" t="s">
        <v>4027</v>
      </c>
      <c r="E4211" s="61" t="s">
        <v>23963</v>
      </c>
      <c r="F4211" s="292"/>
    </row>
    <row r="4212" spans="1:6" ht="75">
      <c r="A4212" s="61">
        <v>42434</v>
      </c>
      <c r="B4212" s="38" t="s">
        <v>22777</v>
      </c>
      <c r="C4212" s="61" t="s">
        <v>4025</v>
      </c>
      <c r="D4212" s="61" t="s">
        <v>4027</v>
      </c>
      <c r="E4212" s="61" t="s">
        <v>23964</v>
      </c>
      <c r="F4212" s="293"/>
    </row>
    <row r="4213" spans="1:6" ht="75">
      <c r="A4213" s="61">
        <v>42435</v>
      </c>
      <c r="B4213" s="38" t="s">
        <v>22778</v>
      </c>
      <c r="C4213" s="61" t="s">
        <v>4025</v>
      </c>
      <c r="D4213" s="61" t="s">
        <v>4027</v>
      </c>
      <c r="E4213" s="61" t="s">
        <v>23965</v>
      </c>
      <c r="F4213" s="292"/>
    </row>
    <row r="4214" spans="1:6" ht="30">
      <c r="A4214" s="61">
        <v>38061</v>
      </c>
      <c r="B4214" s="38" t="s">
        <v>20579</v>
      </c>
      <c r="C4214" s="61" t="s">
        <v>4025</v>
      </c>
      <c r="D4214" s="61" t="s">
        <v>2472</v>
      </c>
      <c r="E4214" s="61" t="s">
        <v>14045</v>
      </c>
      <c r="F4214" s="293"/>
    </row>
    <row r="4215" spans="1:6">
      <c r="A4215" s="61">
        <v>20250</v>
      </c>
      <c r="B4215" s="38" t="s">
        <v>20580</v>
      </c>
      <c r="C4215" s="61" t="s">
        <v>4030</v>
      </c>
      <c r="D4215" s="61" t="s">
        <v>4027</v>
      </c>
      <c r="E4215" s="61" t="s">
        <v>23875</v>
      </c>
      <c r="F4215" s="292"/>
    </row>
    <row r="4216" spans="1:6" ht="105">
      <c r="A4216" s="61">
        <v>39965</v>
      </c>
      <c r="B4216" s="38" t="s">
        <v>20581</v>
      </c>
      <c r="C4216" s="61" t="s">
        <v>4026</v>
      </c>
      <c r="D4216" s="61" t="s">
        <v>4027</v>
      </c>
      <c r="E4216" s="61" t="s">
        <v>22779</v>
      </c>
      <c r="F4216" s="293"/>
    </row>
    <row r="4217" spans="1:6" ht="105">
      <c r="A4217" s="61">
        <v>39964</v>
      </c>
      <c r="B4217" s="38" t="s">
        <v>25209</v>
      </c>
      <c r="C4217" s="61" t="s">
        <v>4026</v>
      </c>
      <c r="D4217" s="61" t="s">
        <v>4027</v>
      </c>
      <c r="E4217" s="61" t="s">
        <v>22780</v>
      </c>
      <c r="F4217" s="292"/>
    </row>
    <row r="4218" spans="1:6">
      <c r="A4218" s="61">
        <v>7</v>
      </c>
      <c r="B4218" s="38" t="s">
        <v>20582</v>
      </c>
      <c r="C4218" s="61" t="s">
        <v>4030</v>
      </c>
      <c r="D4218" s="61" t="s">
        <v>2472</v>
      </c>
      <c r="E4218" s="61" t="s">
        <v>13787</v>
      </c>
      <c r="F4218" s="293"/>
    </row>
    <row r="4219" spans="1:6" ht="30">
      <c r="A4219" s="61">
        <v>13388</v>
      </c>
      <c r="B4219" s="38" t="s">
        <v>20583</v>
      </c>
      <c r="C4219" s="61" t="s">
        <v>4030</v>
      </c>
      <c r="D4219" s="61" t="s">
        <v>2472</v>
      </c>
      <c r="E4219" s="61" t="s">
        <v>30353</v>
      </c>
      <c r="F4219" s="292"/>
    </row>
    <row r="4220" spans="1:6" ht="30">
      <c r="A4220" s="61">
        <v>39914</v>
      </c>
      <c r="B4220" s="38" t="s">
        <v>20584</v>
      </c>
      <c r="C4220" s="61" t="s">
        <v>4030</v>
      </c>
      <c r="D4220" s="61" t="s">
        <v>4027</v>
      </c>
      <c r="E4220" s="61" t="s">
        <v>30354</v>
      </c>
      <c r="F4220" s="293"/>
    </row>
    <row r="4221" spans="1:6" ht="45">
      <c r="A4221" s="61">
        <v>12732</v>
      </c>
      <c r="B4221" s="38" t="s">
        <v>20585</v>
      </c>
      <c r="C4221" s="61" t="s">
        <v>4025</v>
      </c>
      <c r="D4221" s="61" t="s">
        <v>4027</v>
      </c>
      <c r="E4221" s="61" t="s">
        <v>30355</v>
      </c>
      <c r="F4221" s="292"/>
    </row>
    <row r="4222" spans="1:6">
      <c r="A4222" s="61">
        <v>6160</v>
      </c>
      <c r="B4222" s="38" t="s">
        <v>20586</v>
      </c>
      <c r="C4222" s="61" t="s">
        <v>4023</v>
      </c>
      <c r="D4222" s="61" t="s">
        <v>4024</v>
      </c>
      <c r="E4222" s="61" t="s">
        <v>21461</v>
      </c>
      <c r="F4222" s="293"/>
    </row>
    <row r="4223" spans="1:6">
      <c r="A4223" s="61">
        <v>41087</v>
      </c>
      <c r="B4223" s="38" t="s">
        <v>20587</v>
      </c>
      <c r="C4223" s="61" t="s">
        <v>4034</v>
      </c>
      <c r="D4223" s="61" t="s">
        <v>2472</v>
      </c>
      <c r="E4223" s="61" t="s">
        <v>30356</v>
      </c>
      <c r="F4223" s="292"/>
    </row>
    <row r="4224" spans="1:6" ht="30">
      <c r="A4224" s="61">
        <v>6166</v>
      </c>
      <c r="B4224" s="38" t="s">
        <v>20588</v>
      </c>
      <c r="C4224" s="61" t="s">
        <v>4023</v>
      </c>
      <c r="D4224" s="61" t="s">
        <v>2472</v>
      </c>
      <c r="E4224" s="61" t="s">
        <v>23944</v>
      </c>
      <c r="F4224" s="293"/>
    </row>
    <row r="4225" spans="1:6" ht="30">
      <c r="A4225" s="61">
        <v>41088</v>
      </c>
      <c r="B4225" s="38" t="s">
        <v>20589</v>
      </c>
      <c r="C4225" s="61" t="s">
        <v>4034</v>
      </c>
      <c r="D4225" s="61" t="s">
        <v>2472</v>
      </c>
      <c r="E4225" s="61" t="s">
        <v>30357</v>
      </c>
      <c r="F4225" s="292"/>
    </row>
    <row r="4226" spans="1:6" ht="60">
      <c r="A4226" s="61">
        <v>20232</v>
      </c>
      <c r="B4226" s="38" t="s">
        <v>20590</v>
      </c>
      <c r="C4226" s="61" t="s">
        <v>4029</v>
      </c>
      <c r="D4226" s="61" t="s">
        <v>2472</v>
      </c>
      <c r="E4226" s="61" t="s">
        <v>28346</v>
      </c>
      <c r="F4226" s="293"/>
    </row>
    <row r="4227" spans="1:6" ht="30">
      <c r="A4227" s="61">
        <v>10856</v>
      </c>
      <c r="B4227" s="38" t="s">
        <v>20591</v>
      </c>
      <c r="C4227" s="61" t="s">
        <v>4029</v>
      </c>
      <c r="D4227" s="61" t="s">
        <v>2472</v>
      </c>
      <c r="E4227" s="61" t="s">
        <v>24340</v>
      </c>
      <c r="F4227" s="292"/>
    </row>
    <row r="4228" spans="1:6" ht="45">
      <c r="A4228" s="61">
        <v>4828</v>
      </c>
      <c r="B4228" s="38" t="s">
        <v>20592</v>
      </c>
      <c r="C4228" s="61" t="s">
        <v>4029</v>
      </c>
      <c r="D4228" s="61" t="s">
        <v>2472</v>
      </c>
      <c r="E4228" s="61" t="s">
        <v>26889</v>
      </c>
      <c r="F4228" s="293"/>
    </row>
    <row r="4229" spans="1:6" ht="30">
      <c r="A4229" s="61">
        <v>20249</v>
      </c>
      <c r="B4229" s="38" t="s">
        <v>20593</v>
      </c>
      <c r="C4229" s="61" t="s">
        <v>4029</v>
      </c>
      <c r="D4229" s="61" t="s">
        <v>2472</v>
      </c>
      <c r="E4229" s="61" t="s">
        <v>26223</v>
      </c>
      <c r="F4229" s="292"/>
    </row>
    <row r="4230" spans="1:6" ht="30">
      <c r="A4230" s="61">
        <v>11609</v>
      </c>
      <c r="B4230" s="38" t="s">
        <v>20594</v>
      </c>
      <c r="C4230" s="61" t="s">
        <v>4031</v>
      </c>
      <c r="D4230" s="61" t="s">
        <v>2472</v>
      </c>
      <c r="E4230" s="61" t="s">
        <v>14005</v>
      </c>
      <c r="F4230" s="293"/>
    </row>
    <row r="4231" spans="1:6" ht="30">
      <c r="A4231" s="61">
        <v>20083</v>
      </c>
      <c r="B4231" s="38" t="s">
        <v>20595</v>
      </c>
      <c r="C4231" s="61" t="s">
        <v>4025</v>
      </c>
      <c r="D4231" s="61" t="s">
        <v>2472</v>
      </c>
      <c r="E4231" s="61" t="s">
        <v>27305</v>
      </c>
      <c r="F4231" s="292"/>
    </row>
    <row r="4232" spans="1:6" ht="30">
      <c r="A4232" s="61">
        <v>20082</v>
      </c>
      <c r="B4232" s="38" t="s">
        <v>20596</v>
      </c>
      <c r="C4232" s="61" t="s">
        <v>4025</v>
      </c>
      <c r="D4232" s="61" t="s">
        <v>2472</v>
      </c>
      <c r="E4232" s="61" t="s">
        <v>24932</v>
      </c>
      <c r="F4232" s="293"/>
    </row>
    <row r="4233" spans="1:6">
      <c r="A4233" s="61">
        <v>5318</v>
      </c>
      <c r="B4233" s="38" t="s">
        <v>20597</v>
      </c>
      <c r="C4233" s="61" t="s">
        <v>4031</v>
      </c>
      <c r="D4233" s="61" t="s">
        <v>4024</v>
      </c>
      <c r="E4233" s="61" t="s">
        <v>23916</v>
      </c>
      <c r="F4233" s="292"/>
    </row>
    <row r="4234" spans="1:6" ht="30">
      <c r="A4234" s="61">
        <v>10691</v>
      </c>
      <c r="B4234" s="38" t="s">
        <v>20598</v>
      </c>
      <c r="C4234" s="61" t="s">
        <v>4031</v>
      </c>
      <c r="D4234" s="61" t="s">
        <v>2472</v>
      </c>
      <c r="E4234" s="61" t="s">
        <v>30358</v>
      </c>
      <c r="F4234" s="293"/>
    </row>
    <row r="4235" spans="1:6" ht="30">
      <c r="A4235" s="61">
        <v>12295</v>
      </c>
      <c r="B4235" s="38" t="s">
        <v>20600</v>
      </c>
      <c r="C4235" s="61" t="s">
        <v>4025</v>
      </c>
      <c r="D4235" s="61" t="s">
        <v>2472</v>
      </c>
      <c r="E4235" s="61" t="s">
        <v>8025</v>
      </c>
      <c r="F4235" s="292"/>
    </row>
    <row r="4236" spans="1:6" ht="30">
      <c r="A4236" s="61">
        <v>12296</v>
      </c>
      <c r="B4236" s="38" t="s">
        <v>20601</v>
      </c>
      <c r="C4236" s="61" t="s">
        <v>4025</v>
      </c>
      <c r="D4236" s="61" t="s">
        <v>2472</v>
      </c>
      <c r="E4236" s="61" t="s">
        <v>13717</v>
      </c>
      <c r="F4236" s="293"/>
    </row>
    <row r="4237" spans="1:6" ht="30">
      <c r="A4237" s="61">
        <v>12294</v>
      </c>
      <c r="B4237" s="38" t="s">
        <v>20602</v>
      </c>
      <c r="C4237" s="61" t="s">
        <v>4025</v>
      </c>
      <c r="D4237" s="61" t="s">
        <v>2472</v>
      </c>
      <c r="E4237" s="61" t="s">
        <v>13687</v>
      </c>
      <c r="F4237" s="292"/>
    </row>
    <row r="4238" spans="1:6" ht="30">
      <c r="A4238" s="61">
        <v>14543</v>
      </c>
      <c r="B4238" s="38" t="s">
        <v>20603</v>
      </c>
      <c r="C4238" s="61" t="s">
        <v>4025</v>
      </c>
      <c r="D4238" s="61" t="s">
        <v>2472</v>
      </c>
      <c r="E4238" s="61" t="s">
        <v>25670</v>
      </c>
      <c r="F4238" s="293"/>
    </row>
    <row r="4239" spans="1:6" ht="30">
      <c r="A4239" s="61">
        <v>13329</v>
      </c>
      <c r="B4239" s="38" t="s">
        <v>20604</v>
      </c>
      <c r="C4239" s="61" t="s">
        <v>4025</v>
      </c>
      <c r="D4239" s="61" t="s">
        <v>4024</v>
      </c>
      <c r="E4239" s="61" t="s">
        <v>8589</v>
      </c>
      <c r="F4239" s="292"/>
    </row>
    <row r="4240" spans="1:6" ht="45">
      <c r="A4240" s="61">
        <v>21044</v>
      </c>
      <c r="B4240" s="38" t="s">
        <v>20605</v>
      </c>
      <c r="C4240" s="61" t="s">
        <v>4025</v>
      </c>
      <c r="D4240" s="61" t="s">
        <v>2472</v>
      </c>
      <c r="E4240" s="61" t="s">
        <v>27522</v>
      </c>
      <c r="F4240" s="293"/>
    </row>
    <row r="4241" spans="1:6" ht="45">
      <c r="A4241" s="61">
        <v>21045</v>
      </c>
      <c r="B4241" s="38" t="s">
        <v>20606</v>
      </c>
      <c r="C4241" s="61" t="s">
        <v>4025</v>
      </c>
      <c r="D4241" s="61" t="s">
        <v>2472</v>
      </c>
      <c r="E4241" s="61" t="s">
        <v>14050</v>
      </c>
      <c r="F4241" s="292"/>
    </row>
    <row r="4242" spans="1:6" ht="45">
      <c r="A4242" s="61">
        <v>21040</v>
      </c>
      <c r="B4242" s="38" t="s">
        <v>20607</v>
      </c>
      <c r="C4242" s="61" t="s">
        <v>4025</v>
      </c>
      <c r="D4242" s="61" t="s">
        <v>4024</v>
      </c>
      <c r="E4242" s="61" t="s">
        <v>13989</v>
      </c>
      <c r="F4242" s="293"/>
    </row>
    <row r="4243" spans="1:6" ht="45">
      <c r="A4243" s="61">
        <v>21041</v>
      </c>
      <c r="B4243" s="38" t="s">
        <v>20608</v>
      </c>
      <c r="C4243" s="61" t="s">
        <v>4025</v>
      </c>
      <c r="D4243" s="61" t="s">
        <v>2472</v>
      </c>
      <c r="E4243" s="61" t="s">
        <v>30359</v>
      </c>
      <c r="F4243" s="292"/>
    </row>
    <row r="4244" spans="1:6" ht="45">
      <c r="A4244" s="61">
        <v>21047</v>
      </c>
      <c r="B4244" s="38" t="s">
        <v>20609</v>
      </c>
      <c r="C4244" s="61" t="s">
        <v>4025</v>
      </c>
      <c r="D4244" s="61" t="s">
        <v>2472</v>
      </c>
      <c r="E4244" s="61" t="s">
        <v>28063</v>
      </c>
      <c r="F4244" s="293"/>
    </row>
    <row r="4245" spans="1:6" ht="45">
      <c r="A4245" s="61">
        <v>21043</v>
      </c>
      <c r="B4245" s="38" t="s">
        <v>20610</v>
      </c>
      <c r="C4245" s="61" t="s">
        <v>4025</v>
      </c>
      <c r="D4245" s="61" t="s">
        <v>2472</v>
      </c>
      <c r="E4245" s="61" t="s">
        <v>24619</v>
      </c>
      <c r="F4245" s="292"/>
    </row>
    <row r="4246" spans="1:6" ht="45">
      <c r="A4246" s="61">
        <v>21042</v>
      </c>
      <c r="B4246" s="38" t="s">
        <v>20611</v>
      </c>
      <c r="C4246" s="61" t="s">
        <v>4025</v>
      </c>
      <c r="D4246" s="61" t="s">
        <v>2472</v>
      </c>
      <c r="E4246" s="61" t="s">
        <v>30360</v>
      </c>
      <c r="F4246" s="293"/>
    </row>
    <row r="4247" spans="1:6" ht="30">
      <c r="A4247" s="61">
        <v>11895</v>
      </c>
      <c r="B4247" s="38" t="s">
        <v>20612</v>
      </c>
      <c r="C4247" s="61" t="s">
        <v>4025</v>
      </c>
      <c r="D4247" s="61" t="s">
        <v>2472</v>
      </c>
      <c r="E4247" s="61" t="s">
        <v>23969</v>
      </c>
      <c r="F4247" s="292"/>
    </row>
    <row r="4248" spans="1:6" ht="30">
      <c r="A4248" s="61">
        <v>11896</v>
      </c>
      <c r="B4248" s="38" t="s">
        <v>20613</v>
      </c>
      <c r="C4248" s="61" t="s">
        <v>4025</v>
      </c>
      <c r="D4248" s="61" t="s">
        <v>2472</v>
      </c>
      <c r="E4248" s="61" t="s">
        <v>23970</v>
      </c>
      <c r="F4248" s="293"/>
    </row>
    <row r="4249" spans="1:6" ht="30">
      <c r="A4249" s="61">
        <v>11897</v>
      </c>
      <c r="B4249" s="38" t="s">
        <v>20614</v>
      </c>
      <c r="C4249" s="61" t="s">
        <v>4025</v>
      </c>
      <c r="D4249" s="61" t="s">
        <v>2472</v>
      </c>
      <c r="E4249" s="61" t="s">
        <v>23971</v>
      </c>
      <c r="F4249" s="292"/>
    </row>
    <row r="4250" spans="1:6" ht="30">
      <c r="A4250" s="61">
        <v>11898</v>
      </c>
      <c r="B4250" s="38" t="s">
        <v>20615</v>
      </c>
      <c r="C4250" s="61" t="s">
        <v>4025</v>
      </c>
      <c r="D4250" s="61" t="s">
        <v>2472</v>
      </c>
      <c r="E4250" s="61" t="s">
        <v>23972</v>
      </c>
      <c r="F4250" s="293"/>
    </row>
    <row r="4251" spans="1:6" ht="30">
      <c r="A4251" s="61">
        <v>3282</v>
      </c>
      <c r="B4251" s="38" t="s">
        <v>20616</v>
      </c>
      <c r="C4251" s="61" t="s">
        <v>4025</v>
      </c>
      <c r="D4251" s="61" t="s">
        <v>2472</v>
      </c>
      <c r="E4251" s="61" t="s">
        <v>23973</v>
      </c>
      <c r="F4251" s="292"/>
    </row>
    <row r="4252" spans="1:6" ht="30">
      <c r="A4252" s="61">
        <v>11899</v>
      </c>
      <c r="B4252" s="38" t="s">
        <v>20617</v>
      </c>
      <c r="C4252" s="61" t="s">
        <v>4025</v>
      </c>
      <c r="D4252" s="61" t="s">
        <v>2472</v>
      </c>
      <c r="E4252" s="61" t="s">
        <v>23974</v>
      </c>
      <c r="F4252" s="293"/>
    </row>
    <row r="4253" spans="1:6" ht="30">
      <c r="A4253" s="61">
        <v>11900</v>
      </c>
      <c r="B4253" s="38" t="s">
        <v>20618</v>
      </c>
      <c r="C4253" s="61" t="s">
        <v>4025</v>
      </c>
      <c r="D4253" s="61" t="s">
        <v>2472</v>
      </c>
      <c r="E4253" s="61" t="s">
        <v>23975</v>
      </c>
      <c r="F4253" s="292"/>
    </row>
    <row r="4254" spans="1:6">
      <c r="A4254" s="61">
        <v>14149</v>
      </c>
      <c r="B4254" s="38" t="s">
        <v>20619</v>
      </c>
      <c r="C4254" s="61" t="s">
        <v>4044</v>
      </c>
      <c r="D4254" s="61" t="s">
        <v>4027</v>
      </c>
      <c r="E4254" s="61" t="s">
        <v>30361</v>
      </c>
      <c r="F4254" s="293"/>
    </row>
    <row r="4255" spans="1:6" ht="60">
      <c r="A4255" s="61">
        <v>38099</v>
      </c>
      <c r="B4255" s="38" t="s">
        <v>20620</v>
      </c>
      <c r="C4255" s="61" t="s">
        <v>4025</v>
      </c>
      <c r="D4255" s="61" t="s">
        <v>2472</v>
      </c>
      <c r="E4255" s="61" t="s">
        <v>13376</v>
      </c>
      <c r="F4255" s="292"/>
    </row>
    <row r="4256" spans="1:6" ht="60">
      <c r="A4256" s="61">
        <v>38100</v>
      </c>
      <c r="B4256" s="38" t="s">
        <v>20621</v>
      </c>
      <c r="C4256" s="61" t="s">
        <v>4025</v>
      </c>
      <c r="D4256" s="61" t="s">
        <v>2472</v>
      </c>
      <c r="E4256" s="61" t="s">
        <v>12621</v>
      </c>
      <c r="F4256" s="293"/>
    </row>
    <row r="4257" spans="1:6" ht="45">
      <c r="A4257" s="61">
        <v>20061</v>
      </c>
      <c r="B4257" s="38" t="s">
        <v>20622</v>
      </c>
      <c r="C4257" s="61" t="s">
        <v>4025</v>
      </c>
      <c r="D4257" s="61" t="s">
        <v>4027</v>
      </c>
      <c r="E4257" s="61" t="s">
        <v>24936</v>
      </c>
      <c r="F4257" s="292"/>
    </row>
    <row r="4258" spans="1:6" ht="45">
      <c r="A4258" s="61">
        <v>7576</v>
      </c>
      <c r="B4258" s="38" t="s">
        <v>20623</v>
      </c>
      <c r="C4258" s="61" t="s">
        <v>4025</v>
      </c>
      <c r="D4258" s="61" t="s">
        <v>2472</v>
      </c>
      <c r="E4258" s="61" t="s">
        <v>25210</v>
      </c>
      <c r="F4258" s="293"/>
    </row>
    <row r="4259" spans="1:6" ht="30">
      <c r="A4259" s="61">
        <v>3384</v>
      </c>
      <c r="B4259" s="38" t="s">
        <v>20624</v>
      </c>
      <c r="C4259" s="61" t="s">
        <v>4025</v>
      </c>
      <c r="D4259" s="61" t="s">
        <v>2472</v>
      </c>
      <c r="E4259" s="61" t="s">
        <v>10172</v>
      </c>
      <c r="F4259" s="292"/>
    </row>
    <row r="4260" spans="1:6" ht="45">
      <c r="A4260" s="61">
        <v>7572</v>
      </c>
      <c r="B4260" s="38" t="s">
        <v>20625</v>
      </c>
      <c r="C4260" s="61" t="s">
        <v>4025</v>
      </c>
      <c r="D4260" s="61" t="s">
        <v>2472</v>
      </c>
      <c r="E4260" s="61" t="s">
        <v>17072</v>
      </c>
      <c r="F4260" s="293"/>
    </row>
    <row r="4261" spans="1:6" ht="45">
      <c r="A4261" s="61">
        <v>3396</v>
      </c>
      <c r="B4261" s="38" t="s">
        <v>20627</v>
      </c>
      <c r="C4261" s="61" t="s">
        <v>4025</v>
      </c>
      <c r="D4261" s="61" t="s">
        <v>2472</v>
      </c>
      <c r="E4261" s="61" t="s">
        <v>13709</v>
      </c>
      <c r="F4261" s="292"/>
    </row>
    <row r="4262" spans="1:6" ht="45">
      <c r="A4262" s="61">
        <v>37590</v>
      </c>
      <c r="B4262" s="38" t="s">
        <v>20628</v>
      </c>
      <c r="C4262" s="61" t="s">
        <v>4025</v>
      </c>
      <c r="D4262" s="61" t="s">
        <v>2472</v>
      </c>
      <c r="E4262" s="61" t="s">
        <v>25107</v>
      </c>
      <c r="F4262" s="293"/>
    </row>
    <row r="4263" spans="1:6" ht="45">
      <c r="A4263" s="61">
        <v>37591</v>
      </c>
      <c r="B4263" s="38" t="s">
        <v>20629</v>
      </c>
      <c r="C4263" s="61" t="s">
        <v>4025</v>
      </c>
      <c r="D4263" s="61" t="s">
        <v>2472</v>
      </c>
      <c r="E4263" s="61" t="s">
        <v>30362</v>
      </c>
      <c r="F4263" s="292"/>
    </row>
    <row r="4264" spans="1:6" ht="45">
      <c r="A4264" s="61">
        <v>12626</v>
      </c>
      <c r="B4264" s="38" t="s">
        <v>20630</v>
      </c>
      <c r="C4264" s="61" t="s">
        <v>4025</v>
      </c>
      <c r="D4264" s="61" t="s">
        <v>4027</v>
      </c>
      <c r="E4264" s="61" t="s">
        <v>14863</v>
      </c>
      <c r="F4264" s="293"/>
    </row>
    <row r="4265" spans="1:6" ht="30">
      <c r="A4265" s="61">
        <v>11033</v>
      </c>
      <c r="B4265" s="38" t="s">
        <v>20631</v>
      </c>
      <c r="C4265" s="61" t="s">
        <v>4025</v>
      </c>
      <c r="D4265" s="61" t="s">
        <v>2472</v>
      </c>
      <c r="E4265" s="61" t="s">
        <v>8103</v>
      </c>
      <c r="F4265" s="292"/>
    </row>
    <row r="4266" spans="1:6" ht="30">
      <c r="A4266" s="61">
        <v>390</v>
      </c>
      <c r="B4266" s="38" t="s">
        <v>20632</v>
      </c>
      <c r="C4266" s="61" t="s">
        <v>4025</v>
      </c>
      <c r="D4266" s="61" t="s">
        <v>2472</v>
      </c>
      <c r="E4266" s="61" t="s">
        <v>17789</v>
      </c>
      <c r="F4266" s="293"/>
    </row>
    <row r="4267" spans="1:6" ht="75">
      <c r="A4267" s="61">
        <v>42436</v>
      </c>
      <c r="B4267" s="38" t="s">
        <v>22781</v>
      </c>
      <c r="C4267" s="61" t="s">
        <v>4025</v>
      </c>
      <c r="D4267" s="61" t="s">
        <v>4027</v>
      </c>
      <c r="E4267" s="61" t="s">
        <v>23976</v>
      </c>
      <c r="F4267" s="292"/>
    </row>
    <row r="4268" spans="1:6" ht="45">
      <c r="A4268" s="61">
        <v>6178</v>
      </c>
      <c r="B4268" s="38" t="s">
        <v>20633</v>
      </c>
      <c r="C4268" s="61" t="s">
        <v>4026</v>
      </c>
      <c r="D4268" s="61" t="s">
        <v>2472</v>
      </c>
      <c r="E4268" s="61" t="s">
        <v>26560</v>
      </c>
      <c r="F4268" s="293"/>
    </row>
    <row r="4269" spans="1:6" ht="45">
      <c r="A4269" s="61">
        <v>6180</v>
      </c>
      <c r="B4269" s="38" t="s">
        <v>20634</v>
      </c>
      <c r="C4269" s="61" t="s">
        <v>4026</v>
      </c>
      <c r="D4269" s="61" t="s">
        <v>4024</v>
      </c>
      <c r="E4269" s="61" t="s">
        <v>30363</v>
      </c>
      <c r="F4269" s="292"/>
    </row>
    <row r="4270" spans="1:6" ht="45">
      <c r="A4270" s="61">
        <v>6182</v>
      </c>
      <c r="B4270" s="38" t="s">
        <v>20635</v>
      </c>
      <c r="C4270" s="61" t="s">
        <v>4026</v>
      </c>
      <c r="D4270" s="61" t="s">
        <v>2472</v>
      </c>
      <c r="E4270" s="61" t="s">
        <v>22579</v>
      </c>
      <c r="F4270" s="293"/>
    </row>
    <row r="4271" spans="1:6" ht="45">
      <c r="A4271" s="61">
        <v>3993</v>
      </c>
      <c r="B4271" s="38" t="s">
        <v>20636</v>
      </c>
      <c r="C4271" s="61" t="s">
        <v>4026</v>
      </c>
      <c r="D4271" s="61" t="s">
        <v>2472</v>
      </c>
      <c r="E4271" s="61" t="s">
        <v>30364</v>
      </c>
      <c r="F4271" s="292"/>
    </row>
    <row r="4272" spans="1:6" ht="45">
      <c r="A4272" s="61">
        <v>3990</v>
      </c>
      <c r="B4272" s="38" t="s">
        <v>20637</v>
      </c>
      <c r="C4272" s="61" t="s">
        <v>4029</v>
      </c>
      <c r="D4272" s="61" t="s">
        <v>2472</v>
      </c>
      <c r="E4272" s="61" t="s">
        <v>25002</v>
      </c>
      <c r="F4272" s="293"/>
    </row>
    <row r="4273" spans="1:6" ht="45">
      <c r="A4273" s="61">
        <v>3992</v>
      </c>
      <c r="B4273" s="38" t="s">
        <v>20638</v>
      </c>
      <c r="C4273" s="61" t="s">
        <v>4029</v>
      </c>
      <c r="D4273" s="61" t="s">
        <v>2472</v>
      </c>
      <c r="E4273" s="61" t="s">
        <v>30365</v>
      </c>
      <c r="F4273" s="292"/>
    </row>
    <row r="4274" spans="1:6" ht="45">
      <c r="A4274" s="61">
        <v>4509</v>
      </c>
      <c r="B4274" s="38" t="s">
        <v>20639</v>
      </c>
      <c r="C4274" s="61" t="s">
        <v>4029</v>
      </c>
      <c r="D4274" s="61" t="s">
        <v>2472</v>
      </c>
      <c r="E4274" s="61" t="s">
        <v>13664</v>
      </c>
      <c r="F4274" s="293"/>
    </row>
    <row r="4275" spans="1:6" ht="45">
      <c r="A4275" s="61">
        <v>6194</v>
      </c>
      <c r="B4275" s="38" t="s">
        <v>20640</v>
      </c>
      <c r="C4275" s="61" t="s">
        <v>4029</v>
      </c>
      <c r="D4275" s="61" t="s">
        <v>2472</v>
      </c>
      <c r="E4275" s="61" t="s">
        <v>13668</v>
      </c>
      <c r="F4275" s="292"/>
    </row>
    <row r="4276" spans="1:6" ht="45">
      <c r="A4276" s="61">
        <v>6193</v>
      </c>
      <c r="B4276" s="38" t="s">
        <v>20641</v>
      </c>
      <c r="C4276" s="61" t="s">
        <v>4029</v>
      </c>
      <c r="D4276" s="61" t="s">
        <v>2472</v>
      </c>
      <c r="E4276" s="61" t="s">
        <v>10135</v>
      </c>
      <c r="F4276" s="293"/>
    </row>
    <row r="4277" spans="1:6" ht="45">
      <c r="A4277" s="61">
        <v>10567</v>
      </c>
      <c r="B4277" s="38" t="s">
        <v>20642</v>
      </c>
      <c r="C4277" s="61" t="s">
        <v>4029</v>
      </c>
      <c r="D4277" s="61" t="s">
        <v>2472</v>
      </c>
      <c r="E4277" s="61" t="s">
        <v>16805</v>
      </c>
      <c r="F4277" s="292"/>
    </row>
    <row r="4278" spans="1:6" ht="45">
      <c r="A4278" s="61">
        <v>6212</v>
      </c>
      <c r="B4278" s="38" t="s">
        <v>20643</v>
      </c>
      <c r="C4278" s="61" t="s">
        <v>4029</v>
      </c>
      <c r="D4278" s="61" t="s">
        <v>4024</v>
      </c>
      <c r="E4278" s="61" t="s">
        <v>8358</v>
      </c>
      <c r="F4278" s="293"/>
    </row>
    <row r="4279" spans="1:6" ht="45">
      <c r="A4279" s="61">
        <v>6188</v>
      </c>
      <c r="B4279" s="38" t="s">
        <v>20643</v>
      </c>
      <c r="C4279" s="61" t="s">
        <v>4026</v>
      </c>
      <c r="D4279" s="61" t="s">
        <v>2472</v>
      </c>
      <c r="E4279" s="61" t="s">
        <v>13964</v>
      </c>
      <c r="F4279" s="292"/>
    </row>
    <row r="4280" spans="1:6" ht="45">
      <c r="A4280" s="61">
        <v>6189</v>
      </c>
      <c r="B4280" s="38" t="s">
        <v>20644</v>
      </c>
      <c r="C4280" s="61" t="s">
        <v>4029</v>
      </c>
      <c r="D4280" s="61" t="s">
        <v>2472</v>
      </c>
      <c r="E4280" s="61" t="s">
        <v>29528</v>
      </c>
      <c r="F4280" s="293"/>
    </row>
    <row r="4281" spans="1:6" ht="30">
      <c r="A4281" s="61">
        <v>6214</v>
      </c>
      <c r="B4281" s="38" t="s">
        <v>20645</v>
      </c>
      <c r="C4281" s="61" t="s">
        <v>4026</v>
      </c>
      <c r="D4281" s="61" t="s">
        <v>2472</v>
      </c>
      <c r="E4281" s="61" t="s">
        <v>30366</v>
      </c>
      <c r="F4281" s="292"/>
    </row>
    <row r="4282" spans="1:6" ht="45">
      <c r="A4282" s="61">
        <v>36153</v>
      </c>
      <c r="B4282" s="38" t="s">
        <v>20646</v>
      </c>
      <c r="C4282" s="61" t="s">
        <v>4025</v>
      </c>
      <c r="D4282" s="61" t="s">
        <v>2472</v>
      </c>
      <c r="E4282" s="61" t="s">
        <v>30367</v>
      </c>
      <c r="F4282" s="293"/>
    </row>
    <row r="4283" spans="1:6" ht="30">
      <c r="A4283" s="61">
        <v>10740</v>
      </c>
      <c r="B4283" s="38" t="s">
        <v>20647</v>
      </c>
      <c r="C4283" s="61" t="s">
        <v>4025</v>
      </c>
      <c r="D4283" s="61" t="s">
        <v>4027</v>
      </c>
      <c r="E4283" s="61" t="s">
        <v>30368</v>
      </c>
      <c r="F4283" s="292"/>
    </row>
    <row r="4284" spans="1:6" ht="30">
      <c r="A4284" s="61">
        <v>13914</v>
      </c>
      <c r="B4284" s="38" t="s">
        <v>20648</v>
      </c>
      <c r="C4284" s="61" t="s">
        <v>4025</v>
      </c>
      <c r="D4284" s="61" t="s">
        <v>4027</v>
      </c>
      <c r="E4284" s="61" t="s">
        <v>30369</v>
      </c>
      <c r="F4284" s="293"/>
    </row>
    <row r="4285" spans="1:6" ht="30">
      <c r="A4285" s="61">
        <v>10742</v>
      </c>
      <c r="B4285" s="38" t="s">
        <v>20649</v>
      </c>
      <c r="C4285" s="61" t="s">
        <v>4025</v>
      </c>
      <c r="D4285" s="61" t="s">
        <v>4027</v>
      </c>
      <c r="E4285" s="61" t="s">
        <v>30370</v>
      </c>
      <c r="F4285" s="292"/>
    </row>
    <row r="4286" spans="1:6" ht="30">
      <c r="A4286" s="61">
        <v>38465</v>
      </c>
      <c r="B4286" s="38" t="s">
        <v>20650</v>
      </c>
      <c r="C4286" s="61" t="s">
        <v>4025</v>
      </c>
      <c r="D4286" s="61" t="s">
        <v>2472</v>
      </c>
      <c r="E4286" s="61" t="s">
        <v>13794</v>
      </c>
      <c r="F4286" s="293"/>
    </row>
    <row r="4287" spans="1:6">
      <c r="A4287" s="61">
        <v>7543</v>
      </c>
      <c r="B4287" s="38" t="s">
        <v>20651</v>
      </c>
      <c r="C4287" s="61" t="s">
        <v>4025</v>
      </c>
      <c r="D4287" s="61" t="s">
        <v>2472</v>
      </c>
      <c r="E4287" s="61" t="s">
        <v>10115</v>
      </c>
      <c r="F4287" s="292"/>
    </row>
    <row r="4288" spans="1:6" ht="30">
      <c r="A4288" s="61">
        <v>13255</v>
      </c>
      <c r="B4288" s="38" t="s">
        <v>20652</v>
      </c>
      <c r="C4288" s="61" t="s">
        <v>4025</v>
      </c>
      <c r="D4288" s="61" t="s">
        <v>2472</v>
      </c>
      <c r="E4288" s="61" t="s">
        <v>30371</v>
      </c>
      <c r="F4288" s="293"/>
    </row>
    <row r="4289" spans="1:6" ht="30">
      <c r="A4289" s="61">
        <v>39352</v>
      </c>
      <c r="B4289" s="38" t="s">
        <v>20653</v>
      </c>
      <c r="C4289" s="61" t="s">
        <v>4025</v>
      </c>
      <c r="D4289" s="61" t="s">
        <v>2472</v>
      </c>
      <c r="E4289" s="61" t="s">
        <v>23299</v>
      </c>
      <c r="F4289" s="292"/>
    </row>
    <row r="4290" spans="1:6" ht="30">
      <c r="A4290" s="61">
        <v>39346</v>
      </c>
      <c r="B4290" s="38" t="s">
        <v>20654</v>
      </c>
      <c r="C4290" s="61" t="s">
        <v>4025</v>
      </c>
      <c r="D4290" s="61" t="s">
        <v>2472</v>
      </c>
      <c r="E4290" s="61" t="s">
        <v>23299</v>
      </c>
      <c r="F4290" s="293"/>
    </row>
    <row r="4291" spans="1:6" ht="30">
      <c r="A4291" s="61">
        <v>39350</v>
      </c>
      <c r="B4291" s="38" t="s">
        <v>20655</v>
      </c>
      <c r="C4291" s="61" t="s">
        <v>4025</v>
      </c>
      <c r="D4291" s="61" t="s">
        <v>2472</v>
      </c>
      <c r="E4291" s="61" t="s">
        <v>13726</v>
      </c>
      <c r="F4291" s="292"/>
    </row>
    <row r="4292" spans="1:6" ht="30">
      <c r="A4292" s="61">
        <v>39351</v>
      </c>
      <c r="B4292" s="38" t="s">
        <v>20656</v>
      </c>
      <c r="C4292" s="61" t="s">
        <v>4025</v>
      </c>
      <c r="D4292" s="61" t="s">
        <v>2472</v>
      </c>
      <c r="E4292" s="61" t="s">
        <v>10930</v>
      </c>
      <c r="F4292" s="293"/>
    </row>
    <row r="4293" spans="1:6" ht="30">
      <c r="A4293" s="61">
        <v>38952</v>
      </c>
      <c r="B4293" s="38" t="s">
        <v>20658</v>
      </c>
      <c r="C4293" s="61" t="s">
        <v>4025</v>
      </c>
      <c r="D4293" s="61" t="s">
        <v>4027</v>
      </c>
      <c r="E4293" s="61" t="s">
        <v>13791</v>
      </c>
      <c r="F4293" s="292"/>
    </row>
    <row r="4294" spans="1:6" ht="30">
      <c r="A4294" s="61">
        <v>38953</v>
      </c>
      <c r="B4294" s="38" t="s">
        <v>20659</v>
      </c>
      <c r="C4294" s="61" t="s">
        <v>4025</v>
      </c>
      <c r="D4294" s="61" t="s">
        <v>4027</v>
      </c>
      <c r="E4294" s="61" t="s">
        <v>13669</v>
      </c>
      <c r="F4294" s="293"/>
    </row>
    <row r="4295" spans="1:6" ht="30">
      <c r="A4295" s="61">
        <v>38835</v>
      </c>
      <c r="B4295" s="38" t="s">
        <v>20660</v>
      </c>
      <c r="C4295" s="61" t="s">
        <v>4025</v>
      </c>
      <c r="D4295" s="61" t="s">
        <v>4027</v>
      </c>
      <c r="E4295" s="61" t="s">
        <v>30372</v>
      </c>
      <c r="F4295" s="292"/>
    </row>
    <row r="4296" spans="1:6" ht="30">
      <c r="A4296" s="61">
        <v>38837</v>
      </c>
      <c r="B4296" s="38" t="s">
        <v>20661</v>
      </c>
      <c r="C4296" s="61" t="s">
        <v>4025</v>
      </c>
      <c r="D4296" s="61" t="s">
        <v>4027</v>
      </c>
      <c r="E4296" s="61" t="s">
        <v>23614</v>
      </c>
      <c r="F4296" s="293"/>
    </row>
    <row r="4297" spans="1:6" ht="30">
      <c r="A4297" s="61">
        <v>38836</v>
      </c>
      <c r="B4297" s="38" t="s">
        <v>20662</v>
      </c>
      <c r="C4297" s="61" t="s">
        <v>4025</v>
      </c>
      <c r="D4297" s="61" t="s">
        <v>4027</v>
      </c>
      <c r="E4297" s="61" t="s">
        <v>13263</v>
      </c>
      <c r="F4297" s="292"/>
    </row>
    <row r="4298" spans="1:6" ht="45">
      <c r="A4298" s="61">
        <v>2666</v>
      </c>
      <c r="B4298" s="38" t="s">
        <v>20663</v>
      </c>
      <c r="C4298" s="61" t="s">
        <v>4025</v>
      </c>
      <c r="D4298" s="61" t="s">
        <v>4027</v>
      </c>
      <c r="E4298" s="61" t="s">
        <v>13756</v>
      </c>
      <c r="F4298" s="293"/>
    </row>
    <row r="4299" spans="1:6" ht="45">
      <c r="A4299" s="61">
        <v>2668</v>
      </c>
      <c r="B4299" s="38" t="s">
        <v>20664</v>
      </c>
      <c r="C4299" s="61" t="s">
        <v>4025</v>
      </c>
      <c r="D4299" s="61" t="s">
        <v>4027</v>
      </c>
      <c r="E4299" s="61" t="s">
        <v>24584</v>
      </c>
      <c r="F4299" s="292"/>
    </row>
    <row r="4300" spans="1:6" ht="45">
      <c r="A4300" s="61">
        <v>2664</v>
      </c>
      <c r="B4300" s="38" t="s">
        <v>20665</v>
      </c>
      <c r="C4300" s="61" t="s">
        <v>4025</v>
      </c>
      <c r="D4300" s="61" t="s">
        <v>4027</v>
      </c>
      <c r="E4300" s="61" t="s">
        <v>8597</v>
      </c>
      <c r="F4300" s="293"/>
    </row>
    <row r="4301" spans="1:6" ht="45">
      <c r="A4301" s="61">
        <v>2662</v>
      </c>
      <c r="B4301" s="38" t="s">
        <v>20666</v>
      </c>
      <c r="C4301" s="61" t="s">
        <v>4025</v>
      </c>
      <c r="D4301" s="61" t="s">
        <v>4027</v>
      </c>
      <c r="E4301" s="61" t="s">
        <v>30373</v>
      </c>
      <c r="F4301" s="292"/>
    </row>
    <row r="4302" spans="1:6" ht="45">
      <c r="A4302" s="61">
        <v>20964</v>
      </c>
      <c r="B4302" s="38" t="s">
        <v>20667</v>
      </c>
      <c r="C4302" s="61" t="s">
        <v>4025</v>
      </c>
      <c r="D4302" s="61" t="s">
        <v>2472</v>
      </c>
      <c r="E4302" s="61" t="s">
        <v>25264</v>
      </c>
      <c r="F4302" s="293"/>
    </row>
    <row r="4303" spans="1:6" ht="45">
      <c r="A4303" s="61">
        <v>10905</v>
      </c>
      <c r="B4303" s="38" t="s">
        <v>20668</v>
      </c>
      <c r="C4303" s="61" t="s">
        <v>4025</v>
      </c>
      <c r="D4303" s="61" t="s">
        <v>2472</v>
      </c>
      <c r="E4303" s="61" t="s">
        <v>30374</v>
      </c>
      <c r="F4303" s="292"/>
    </row>
    <row r="4304" spans="1:6" ht="45">
      <c r="A4304" s="61">
        <v>42703</v>
      </c>
      <c r="B4304" s="38" t="s">
        <v>22783</v>
      </c>
      <c r="C4304" s="61" t="s">
        <v>4025</v>
      </c>
      <c r="D4304" s="61" t="s">
        <v>4027</v>
      </c>
      <c r="E4304" s="61" t="s">
        <v>30375</v>
      </c>
      <c r="F4304" s="293"/>
    </row>
    <row r="4305" spans="1:6" ht="45">
      <c r="A4305" s="61">
        <v>42704</v>
      </c>
      <c r="B4305" s="38" t="s">
        <v>22784</v>
      </c>
      <c r="C4305" s="61" t="s">
        <v>4025</v>
      </c>
      <c r="D4305" s="61" t="s">
        <v>4027</v>
      </c>
      <c r="E4305" s="61" t="s">
        <v>30376</v>
      </c>
      <c r="F4305" s="292"/>
    </row>
    <row r="4306" spans="1:6" ht="45">
      <c r="A4306" s="61">
        <v>42705</v>
      </c>
      <c r="B4306" s="38" t="s">
        <v>22785</v>
      </c>
      <c r="C4306" s="61" t="s">
        <v>4025</v>
      </c>
      <c r="D4306" s="61" t="s">
        <v>4027</v>
      </c>
      <c r="E4306" s="61" t="s">
        <v>30377</v>
      </c>
      <c r="F4306" s="293"/>
    </row>
    <row r="4307" spans="1:6" ht="45">
      <c r="A4307" s="61">
        <v>42706</v>
      </c>
      <c r="B4307" s="38" t="s">
        <v>22786</v>
      </c>
      <c r="C4307" s="61" t="s">
        <v>4025</v>
      </c>
      <c r="D4307" s="61" t="s">
        <v>4027</v>
      </c>
      <c r="E4307" s="61" t="s">
        <v>30378</v>
      </c>
      <c r="F4307" s="292"/>
    </row>
    <row r="4308" spans="1:6" ht="30">
      <c r="A4308" s="61">
        <v>11289</v>
      </c>
      <c r="B4308" s="38" t="s">
        <v>20670</v>
      </c>
      <c r="C4308" s="61" t="s">
        <v>4025</v>
      </c>
      <c r="D4308" s="61" t="s">
        <v>4027</v>
      </c>
      <c r="E4308" s="61" t="s">
        <v>28326</v>
      </c>
      <c r="F4308" s="293"/>
    </row>
    <row r="4309" spans="1:6" ht="45">
      <c r="A4309" s="61">
        <v>11241</v>
      </c>
      <c r="B4309" s="38" t="s">
        <v>20671</v>
      </c>
      <c r="C4309" s="61" t="s">
        <v>4025</v>
      </c>
      <c r="D4309" s="61" t="s">
        <v>4027</v>
      </c>
      <c r="E4309" s="61" t="s">
        <v>30379</v>
      </c>
      <c r="F4309" s="292"/>
    </row>
    <row r="4310" spans="1:6" ht="45">
      <c r="A4310" s="61">
        <v>11301</v>
      </c>
      <c r="B4310" s="38" t="s">
        <v>20672</v>
      </c>
      <c r="C4310" s="61" t="s">
        <v>4025</v>
      </c>
      <c r="D4310" s="61" t="s">
        <v>4027</v>
      </c>
      <c r="E4310" s="61" t="s">
        <v>30380</v>
      </c>
      <c r="F4310" s="293"/>
    </row>
    <row r="4311" spans="1:6" ht="45">
      <c r="A4311" s="61">
        <v>21090</v>
      </c>
      <c r="B4311" s="38" t="s">
        <v>20673</v>
      </c>
      <c r="C4311" s="61" t="s">
        <v>4025</v>
      </c>
      <c r="D4311" s="61" t="s">
        <v>4027</v>
      </c>
      <c r="E4311" s="61" t="s">
        <v>30381</v>
      </c>
      <c r="F4311" s="292"/>
    </row>
    <row r="4312" spans="1:6" ht="45">
      <c r="A4312" s="61">
        <v>14112</v>
      </c>
      <c r="B4312" s="38" t="s">
        <v>20674</v>
      </c>
      <c r="C4312" s="61" t="s">
        <v>4025</v>
      </c>
      <c r="D4312" s="61" t="s">
        <v>4027</v>
      </c>
      <c r="E4312" s="61" t="s">
        <v>30382</v>
      </c>
      <c r="F4312" s="293"/>
    </row>
    <row r="4313" spans="1:6" ht="45">
      <c r="A4313" s="61">
        <v>11315</v>
      </c>
      <c r="B4313" s="38" t="s">
        <v>20675</v>
      </c>
      <c r="C4313" s="61" t="s">
        <v>4025</v>
      </c>
      <c r="D4313" s="61" t="s">
        <v>4027</v>
      </c>
      <c r="E4313" s="61" t="s">
        <v>30383</v>
      </c>
      <c r="F4313" s="292"/>
    </row>
    <row r="4314" spans="1:6" ht="30">
      <c r="A4314" s="61">
        <v>11292</v>
      </c>
      <c r="B4314" s="38" t="s">
        <v>20676</v>
      </c>
      <c r="C4314" s="61" t="s">
        <v>4025</v>
      </c>
      <c r="D4314" s="61" t="s">
        <v>4027</v>
      </c>
      <c r="E4314" s="61" t="s">
        <v>30384</v>
      </c>
      <c r="F4314" s="293"/>
    </row>
    <row r="4315" spans="1:6" ht="45">
      <c r="A4315" s="61">
        <v>21071</v>
      </c>
      <c r="B4315" s="38" t="s">
        <v>20677</v>
      </c>
      <c r="C4315" s="61" t="s">
        <v>4025</v>
      </c>
      <c r="D4315" s="61" t="s">
        <v>4027</v>
      </c>
      <c r="E4315" s="61" t="s">
        <v>30385</v>
      </c>
      <c r="F4315" s="292"/>
    </row>
    <row r="4316" spans="1:6" ht="45">
      <c r="A4316" s="61">
        <v>11293</v>
      </c>
      <c r="B4316" s="38" t="s">
        <v>20678</v>
      </c>
      <c r="C4316" s="61" t="s">
        <v>4025</v>
      </c>
      <c r="D4316" s="61" t="s">
        <v>4027</v>
      </c>
      <c r="E4316" s="61" t="s">
        <v>30386</v>
      </c>
      <c r="F4316" s="293"/>
    </row>
    <row r="4317" spans="1:6" ht="45">
      <c r="A4317" s="61">
        <v>11316</v>
      </c>
      <c r="B4317" s="38" t="s">
        <v>20679</v>
      </c>
      <c r="C4317" s="61" t="s">
        <v>4025</v>
      </c>
      <c r="D4317" s="61" t="s">
        <v>4027</v>
      </c>
      <c r="E4317" s="61" t="s">
        <v>30387</v>
      </c>
      <c r="F4317" s="292"/>
    </row>
    <row r="4318" spans="1:6" ht="45">
      <c r="A4318" s="61">
        <v>6243</v>
      </c>
      <c r="B4318" s="38" t="s">
        <v>20680</v>
      </c>
      <c r="C4318" s="61" t="s">
        <v>4025</v>
      </c>
      <c r="D4318" s="61" t="s">
        <v>4027</v>
      </c>
      <c r="E4318" s="61" t="s">
        <v>30388</v>
      </c>
      <c r="F4318" s="293"/>
    </row>
    <row r="4319" spans="1:6" ht="45">
      <c r="A4319" s="61">
        <v>21079</v>
      </c>
      <c r="B4319" s="38" t="s">
        <v>20681</v>
      </c>
      <c r="C4319" s="61" t="s">
        <v>4025</v>
      </c>
      <c r="D4319" s="61" t="s">
        <v>4027</v>
      </c>
      <c r="E4319" s="61" t="s">
        <v>30389</v>
      </c>
      <c r="F4319" s="292"/>
    </row>
    <row r="4320" spans="1:6" ht="45">
      <c r="A4320" s="61">
        <v>6240</v>
      </c>
      <c r="B4320" s="38" t="s">
        <v>20682</v>
      </c>
      <c r="C4320" s="61" t="s">
        <v>4025</v>
      </c>
      <c r="D4320" s="61" t="s">
        <v>4027</v>
      </c>
      <c r="E4320" s="61" t="s">
        <v>24474</v>
      </c>
      <c r="F4320" s="293"/>
    </row>
    <row r="4321" spans="1:6" ht="45">
      <c r="A4321" s="61">
        <v>11296</v>
      </c>
      <c r="B4321" s="38" t="s">
        <v>20683</v>
      </c>
      <c r="C4321" s="61" t="s">
        <v>4025</v>
      </c>
      <c r="D4321" s="61" t="s">
        <v>4027</v>
      </c>
      <c r="E4321" s="61" t="s">
        <v>30390</v>
      </c>
      <c r="F4321" s="292"/>
    </row>
    <row r="4322" spans="1:6" ht="30">
      <c r="A4322" s="61">
        <v>11299</v>
      </c>
      <c r="B4322" s="38" t="s">
        <v>20684</v>
      </c>
      <c r="C4322" s="61" t="s">
        <v>4025</v>
      </c>
      <c r="D4322" s="61" t="s">
        <v>4027</v>
      </c>
      <c r="E4322" s="61" t="s">
        <v>30391</v>
      </c>
      <c r="F4322" s="293"/>
    </row>
    <row r="4323" spans="1:6" ht="45">
      <c r="A4323" s="61">
        <v>11066</v>
      </c>
      <c r="B4323" s="38" t="s">
        <v>20685</v>
      </c>
      <c r="C4323" s="61" t="s">
        <v>4025</v>
      </c>
      <c r="D4323" s="61" t="s">
        <v>2472</v>
      </c>
      <c r="E4323" s="61" t="s">
        <v>10785</v>
      </c>
      <c r="F4323" s="292"/>
    </row>
    <row r="4324" spans="1:6" ht="45">
      <c r="A4324" s="61">
        <v>11065</v>
      </c>
      <c r="B4324" s="38" t="s">
        <v>20686</v>
      </c>
      <c r="C4324" s="61" t="s">
        <v>4025</v>
      </c>
      <c r="D4324" s="61" t="s">
        <v>2472</v>
      </c>
      <c r="E4324" s="61" t="s">
        <v>23613</v>
      </c>
      <c r="F4324" s="293"/>
    </row>
    <row r="4325" spans="1:6" ht="30">
      <c r="A4325" s="61">
        <v>11688</v>
      </c>
      <c r="B4325" s="38" t="s">
        <v>20687</v>
      </c>
      <c r="C4325" s="61" t="s">
        <v>4025</v>
      </c>
      <c r="D4325" s="61" t="s">
        <v>2472</v>
      </c>
      <c r="E4325" s="61" t="s">
        <v>30392</v>
      </c>
      <c r="F4325" s="292"/>
    </row>
    <row r="4326" spans="1:6" ht="90">
      <c r="A4326" s="61">
        <v>37736</v>
      </c>
      <c r="B4326" s="38" t="s">
        <v>20688</v>
      </c>
      <c r="C4326" s="61" t="s">
        <v>4025</v>
      </c>
      <c r="D4326" s="61" t="s">
        <v>4027</v>
      </c>
      <c r="E4326" s="61" t="s">
        <v>23979</v>
      </c>
      <c r="F4326" s="293"/>
    </row>
    <row r="4327" spans="1:6" ht="45">
      <c r="A4327" s="61">
        <v>37739</v>
      </c>
      <c r="B4327" s="38" t="s">
        <v>20689</v>
      </c>
      <c r="C4327" s="61" t="s">
        <v>4025</v>
      </c>
      <c r="D4327" s="61" t="s">
        <v>4027</v>
      </c>
      <c r="E4327" s="61" t="s">
        <v>23980</v>
      </c>
      <c r="F4327" s="292"/>
    </row>
    <row r="4328" spans="1:6" ht="45">
      <c r="A4328" s="61">
        <v>37740</v>
      </c>
      <c r="B4328" s="38" t="s">
        <v>20690</v>
      </c>
      <c r="C4328" s="61" t="s">
        <v>4025</v>
      </c>
      <c r="D4328" s="61" t="s">
        <v>4027</v>
      </c>
      <c r="E4328" s="61" t="s">
        <v>23981</v>
      </c>
      <c r="F4328" s="293"/>
    </row>
    <row r="4329" spans="1:6" ht="45">
      <c r="A4329" s="61">
        <v>37738</v>
      </c>
      <c r="B4329" s="38" t="s">
        <v>20691</v>
      </c>
      <c r="C4329" s="61" t="s">
        <v>4025</v>
      </c>
      <c r="D4329" s="61" t="s">
        <v>4027</v>
      </c>
      <c r="E4329" s="61" t="s">
        <v>23982</v>
      </c>
      <c r="F4329" s="292"/>
    </row>
    <row r="4330" spans="1:6" ht="45">
      <c r="A4330" s="61">
        <v>37737</v>
      </c>
      <c r="B4330" s="38" t="s">
        <v>20692</v>
      </c>
      <c r="C4330" s="61" t="s">
        <v>4025</v>
      </c>
      <c r="D4330" s="61" t="s">
        <v>4027</v>
      </c>
      <c r="E4330" s="61" t="s">
        <v>23983</v>
      </c>
      <c r="F4330" s="293"/>
    </row>
    <row r="4331" spans="1:6" ht="30">
      <c r="A4331" s="61">
        <v>25014</v>
      </c>
      <c r="B4331" s="38" t="s">
        <v>20693</v>
      </c>
      <c r="C4331" s="61" t="s">
        <v>4025</v>
      </c>
      <c r="D4331" s="61" t="s">
        <v>4027</v>
      </c>
      <c r="E4331" s="61" t="s">
        <v>23984</v>
      </c>
      <c r="F4331" s="292"/>
    </row>
    <row r="4332" spans="1:6" ht="30">
      <c r="A4332" s="61">
        <v>25013</v>
      </c>
      <c r="B4332" s="38" t="s">
        <v>20694</v>
      </c>
      <c r="C4332" s="61" t="s">
        <v>4025</v>
      </c>
      <c r="D4332" s="61" t="s">
        <v>4027</v>
      </c>
      <c r="E4332" s="61" t="s">
        <v>23985</v>
      </c>
      <c r="F4332" s="293"/>
    </row>
    <row r="4333" spans="1:6" ht="30">
      <c r="A4333" s="61">
        <v>14405</v>
      </c>
      <c r="B4333" s="38" t="s">
        <v>20695</v>
      </c>
      <c r="C4333" s="61" t="s">
        <v>4025</v>
      </c>
      <c r="D4333" s="61" t="s">
        <v>4027</v>
      </c>
      <c r="E4333" s="61" t="s">
        <v>23986</v>
      </c>
      <c r="F4333" s="292"/>
    </row>
    <row r="4334" spans="1:6" ht="30">
      <c r="A4334" s="61">
        <v>36790</v>
      </c>
      <c r="B4334" s="38" t="s">
        <v>20696</v>
      </c>
      <c r="C4334" s="61" t="s">
        <v>4025</v>
      </c>
      <c r="D4334" s="61" t="s">
        <v>2472</v>
      </c>
      <c r="E4334" s="61" t="s">
        <v>30393</v>
      </c>
      <c r="F4334" s="293"/>
    </row>
    <row r="4335" spans="1:6">
      <c r="A4335" s="61">
        <v>20271</v>
      </c>
      <c r="B4335" s="38" t="s">
        <v>20697</v>
      </c>
      <c r="C4335" s="61" t="s">
        <v>4025</v>
      </c>
      <c r="D4335" s="61" t="s">
        <v>2472</v>
      </c>
      <c r="E4335" s="61" t="s">
        <v>30394</v>
      </c>
      <c r="F4335" s="292"/>
    </row>
    <row r="4336" spans="1:6">
      <c r="A4336" s="61">
        <v>10423</v>
      </c>
      <c r="B4336" s="38" t="s">
        <v>20698</v>
      </c>
      <c r="C4336" s="61" t="s">
        <v>4025</v>
      </c>
      <c r="D4336" s="61" t="s">
        <v>2472</v>
      </c>
      <c r="E4336" s="61" t="s">
        <v>30395</v>
      </c>
      <c r="F4336" s="293"/>
    </row>
    <row r="4337" spans="1:6" ht="45">
      <c r="A4337" s="61">
        <v>37589</v>
      </c>
      <c r="B4337" s="38" t="s">
        <v>20699</v>
      </c>
      <c r="C4337" s="61" t="s">
        <v>4025</v>
      </c>
      <c r="D4337" s="61" t="s">
        <v>2472</v>
      </c>
      <c r="E4337" s="61" t="s">
        <v>30396</v>
      </c>
      <c r="F4337" s="292"/>
    </row>
    <row r="4338" spans="1:6" ht="45">
      <c r="A4338" s="61">
        <v>11690</v>
      </c>
      <c r="B4338" s="38" t="s">
        <v>20700</v>
      </c>
      <c r="C4338" s="61" t="s">
        <v>4025</v>
      </c>
      <c r="D4338" s="61" t="s">
        <v>2472</v>
      </c>
      <c r="E4338" s="61" t="s">
        <v>30397</v>
      </c>
      <c r="F4338" s="293"/>
    </row>
    <row r="4339" spans="1:6" ht="30">
      <c r="A4339" s="61">
        <v>20234</v>
      </c>
      <c r="B4339" s="38" t="s">
        <v>20701</v>
      </c>
      <c r="C4339" s="61" t="s">
        <v>4025</v>
      </c>
      <c r="D4339" s="61" t="s">
        <v>2472</v>
      </c>
      <c r="E4339" s="61" t="s">
        <v>30398</v>
      </c>
      <c r="F4339" s="292"/>
    </row>
    <row r="4340" spans="1:6">
      <c r="A4340" s="61">
        <v>4763</v>
      </c>
      <c r="B4340" s="38" t="s">
        <v>20702</v>
      </c>
      <c r="C4340" s="61" t="s">
        <v>4023</v>
      </c>
      <c r="D4340" s="61" t="s">
        <v>2472</v>
      </c>
      <c r="E4340" s="61" t="s">
        <v>24634</v>
      </c>
      <c r="F4340" s="293"/>
    </row>
    <row r="4341" spans="1:6">
      <c r="A4341" s="61">
        <v>41070</v>
      </c>
      <c r="B4341" s="38" t="s">
        <v>20703</v>
      </c>
      <c r="C4341" s="61" t="s">
        <v>4034</v>
      </c>
      <c r="D4341" s="61" t="s">
        <v>2472</v>
      </c>
      <c r="E4341" s="61" t="s">
        <v>30399</v>
      </c>
      <c r="F4341" s="292"/>
    </row>
    <row r="4342" spans="1:6" ht="30">
      <c r="A4342" s="61">
        <v>14583</v>
      </c>
      <c r="B4342" s="38" t="s">
        <v>20704</v>
      </c>
      <c r="C4342" s="61" t="s">
        <v>4028</v>
      </c>
      <c r="D4342" s="61" t="s">
        <v>2472</v>
      </c>
      <c r="E4342" s="61" t="s">
        <v>7997</v>
      </c>
      <c r="F4342" s="293"/>
    </row>
    <row r="4343" spans="1:6" ht="30">
      <c r="A4343" s="61">
        <v>11457</v>
      </c>
      <c r="B4343" s="38" t="s">
        <v>20705</v>
      </c>
      <c r="C4343" s="61" t="s">
        <v>4025</v>
      </c>
      <c r="D4343" s="61" t="s">
        <v>2472</v>
      </c>
      <c r="E4343" s="61" t="s">
        <v>27429</v>
      </c>
      <c r="F4343" s="292"/>
    </row>
    <row r="4344" spans="1:6" ht="30">
      <c r="A4344" s="61">
        <v>21121</v>
      </c>
      <c r="B4344" s="38" t="s">
        <v>20706</v>
      </c>
      <c r="C4344" s="61" t="s">
        <v>4025</v>
      </c>
      <c r="D4344" s="61" t="s">
        <v>2472</v>
      </c>
      <c r="E4344" s="61" t="s">
        <v>7721</v>
      </c>
      <c r="F4344" s="293"/>
    </row>
    <row r="4345" spans="1:6" ht="30">
      <c r="A4345" s="61">
        <v>38010</v>
      </c>
      <c r="B4345" s="38" t="s">
        <v>20707</v>
      </c>
      <c r="C4345" s="61" t="s">
        <v>4025</v>
      </c>
      <c r="D4345" s="61" t="s">
        <v>2472</v>
      </c>
      <c r="E4345" s="61" t="s">
        <v>10918</v>
      </c>
      <c r="F4345" s="292"/>
    </row>
    <row r="4346" spans="1:6" ht="30">
      <c r="A4346" s="61">
        <v>38011</v>
      </c>
      <c r="B4346" s="38" t="s">
        <v>20708</v>
      </c>
      <c r="C4346" s="61" t="s">
        <v>4025</v>
      </c>
      <c r="D4346" s="61" t="s">
        <v>2472</v>
      </c>
      <c r="E4346" s="61" t="s">
        <v>12022</v>
      </c>
      <c r="F4346" s="293"/>
    </row>
    <row r="4347" spans="1:6" ht="30">
      <c r="A4347" s="61">
        <v>38012</v>
      </c>
      <c r="B4347" s="38" t="s">
        <v>20709</v>
      </c>
      <c r="C4347" s="61" t="s">
        <v>4025</v>
      </c>
      <c r="D4347" s="61" t="s">
        <v>2472</v>
      </c>
      <c r="E4347" s="61" t="s">
        <v>27435</v>
      </c>
      <c r="F4347" s="292"/>
    </row>
    <row r="4348" spans="1:6" ht="30">
      <c r="A4348" s="61">
        <v>38013</v>
      </c>
      <c r="B4348" s="38" t="s">
        <v>20710</v>
      </c>
      <c r="C4348" s="61" t="s">
        <v>4025</v>
      </c>
      <c r="D4348" s="61" t="s">
        <v>2472</v>
      </c>
      <c r="E4348" s="61" t="s">
        <v>29426</v>
      </c>
      <c r="F4348" s="293"/>
    </row>
    <row r="4349" spans="1:6" ht="30">
      <c r="A4349" s="61">
        <v>38014</v>
      </c>
      <c r="B4349" s="38" t="s">
        <v>20711</v>
      </c>
      <c r="C4349" s="61" t="s">
        <v>4025</v>
      </c>
      <c r="D4349" s="61" t="s">
        <v>2472</v>
      </c>
      <c r="E4349" s="61" t="s">
        <v>30400</v>
      </c>
      <c r="F4349" s="292"/>
    </row>
    <row r="4350" spans="1:6" ht="30">
      <c r="A4350" s="61">
        <v>38015</v>
      </c>
      <c r="B4350" s="38" t="s">
        <v>20712</v>
      </c>
      <c r="C4350" s="61" t="s">
        <v>4025</v>
      </c>
      <c r="D4350" s="61" t="s">
        <v>2472</v>
      </c>
      <c r="E4350" s="61" t="s">
        <v>30401</v>
      </c>
      <c r="F4350" s="293"/>
    </row>
    <row r="4351" spans="1:6" ht="30">
      <c r="A4351" s="61">
        <v>38016</v>
      </c>
      <c r="B4351" s="38" t="s">
        <v>20713</v>
      </c>
      <c r="C4351" s="61" t="s">
        <v>4025</v>
      </c>
      <c r="D4351" s="61" t="s">
        <v>2472</v>
      </c>
      <c r="E4351" s="61" t="s">
        <v>30402</v>
      </c>
      <c r="F4351" s="292"/>
    </row>
    <row r="4352" spans="1:6" ht="30">
      <c r="A4352" s="61">
        <v>12741</v>
      </c>
      <c r="B4352" s="38" t="s">
        <v>20714</v>
      </c>
      <c r="C4352" s="61" t="s">
        <v>4025</v>
      </c>
      <c r="D4352" s="61" t="s">
        <v>4027</v>
      </c>
      <c r="E4352" s="61" t="s">
        <v>30403</v>
      </c>
      <c r="F4352" s="293"/>
    </row>
    <row r="4353" spans="1:6" ht="30">
      <c r="A4353" s="61">
        <v>12733</v>
      </c>
      <c r="B4353" s="38" t="s">
        <v>20715</v>
      </c>
      <c r="C4353" s="61" t="s">
        <v>4025</v>
      </c>
      <c r="D4353" s="61" t="s">
        <v>4027</v>
      </c>
      <c r="E4353" s="61" t="s">
        <v>22555</v>
      </c>
      <c r="F4353" s="292"/>
    </row>
    <row r="4354" spans="1:6" ht="30">
      <c r="A4354" s="61">
        <v>12734</v>
      </c>
      <c r="B4354" s="38" t="s">
        <v>20716</v>
      </c>
      <c r="C4354" s="61" t="s">
        <v>4025</v>
      </c>
      <c r="D4354" s="61" t="s">
        <v>4027</v>
      </c>
      <c r="E4354" s="61" t="s">
        <v>7698</v>
      </c>
      <c r="F4354" s="293"/>
    </row>
    <row r="4355" spans="1:6" ht="30">
      <c r="A4355" s="61">
        <v>12735</v>
      </c>
      <c r="B4355" s="38" t="s">
        <v>20717</v>
      </c>
      <c r="C4355" s="61" t="s">
        <v>4025</v>
      </c>
      <c r="D4355" s="61" t="s">
        <v>4027</v>
      </c>
      <c r="E4355" s="61" t="s">
        <v>13820</v>
      </c>
      <c r="F4355" s="292"/>
    </row>
    <row r="4356" spans="1:6" ht="30">
      <c r="A4356" s="61">
        <v>12736</v>
      </c>
      <c r="B4356" s="38" t="s">
        <v>20718</v>
      </c>
      <c r="C4356" s="61" t="s">
        <v>4025</v>
      </c>
      <c r="D4356" s="61" t="s">
        <v>4027</v>
      </c>
      <c r="E4356" s="61" t="s">
        <v>27237</v>
      </c>
      <c r="F4356" s="293"/>
    </row>
    <row r="4357" spans="1:6" ht="30">
      <c r="A4357" s="61">
        <v>12737</v>
      </c>
      <c r="B4357" s="38" t="s">
        <v>20719</v>
      </c>
      <c r="C4357" s="61" t="s">
        <v>4025</v>
      </c>
      <c r="D4357" s="61" t="s">
        <v>4027</v>
      </c>
      <c r="E4357" s="61" t="s">
        <v>30404</v>
      </c>
      <c r="F4357" s="292"/>
    </row>
    <row r="4358" spans="1:6" ht="30">
      <c r="A4358" s="61">
        <v>12738</v>
      </c>
      <c r="B4358" s="38" t="s">
        <v>20720</v>
      </c>
      <c r="C4358" s="61" t="s">
        <v>4025</v>
      </c>
      <c r="D4358" s="61" t="s">
        <v>4027</v>
      </c>
      <c r="E4358" s="61" t="s">
        <v>30405</v>
      </c>
      <c r="F4358" s="293"/>
    </row>
    <row r="4359" spans="1:6" ht="30">
      <c r="A4359" s="61">
        <v>12739</v>
      </c>
      <c r="B4359" s="38" t="s">
        <v>20721</v>
      </c>
      <c r="C4359" s="61" t="s">
        <v>4025</v>
      </c>
      <c r="D4359" s="61" t="s">
        <v>4027</v>
      </c>
      <c r="E4359" s="61" t="s">
        <v>30406</v>
      </c>
      <c r="F4359" s="292"/>
    </row>
    <row r="4360" spans="1:6" ht="30">
      <c r="A4360" s="61">
        <v>12740</v>
      </c>
      <c r="B4360" s="38" t="s">
        <v>20722</v>
      </c>
      <c r="C4360" s="61" t="s">
        <v>4025</v>
      </c>
      <c r="D4360" s="61" t="s">
        <v>4027</v>
      </c>
      <c r="E4360" s="61" t="s">
        <v>30407</v>
      </c>
      <c r="F4360" s="293"/>
    </row>
    <row r="4361" spans="1:6">
      <c r="A4361" s="61">
        <v>6297</v>
      </c>
      <c r="B4361" s="38" t="s">
        <v>20723</v>
      </c>
      <c r="C4361" s="61" t="s">
        <v>4025</v>
      </c>
      <c r="D4361" s="61" t="s">
        <v>2472</v>
      </c>
      <c r="E4361" s="61" t="s">
        <v>27659</v>
      </c>
      <c r="F4361" s="292"/>
    </row>
    <row r="4362" spans="1:6">
      <c r="A4362" s="61">
        <v>6296</v>
      </c>
      <c r="B4362" s="38" t="s">
        <v>20724</v>
      </c>
      <c r="C4362" s="61" t="s">
        <v>4025</v>
      </c>
      <c r="D4362" s="61" t="s">
        <v>2472</v>
      </c>
      <c r="E4362" s="61" t="s">
        <v>29388</v>
      </c>
      <c r="F4362" s="293"/>
    </row>
    <row r="4363" spans="1:6">
      <c r="A4363" s="61">
        <v>6294</v>
      </c>
      <c r="B4363" s="38" t="s">
        <v>20725</v>
      </c>
      <c r="C4363" s="61" t="s">
        <v>4025</v>
      </c>
      <c r="D4363" s="61" t="s">
        <v>2472</v>
      </c>
      <c r="E4363" s="61" t="s">
        <v>7692</v>
      </c>
      <c r="F4363" s="292"/>
    </row>
    <row r="4364" spans="1:6">
      <c r="A4364" s="61">
        <v>6323</v>
      </c>
      <c r="B4364" s="38" t="s">
        <v>20726</v>
      </c>
      <c r="C4364" s="61" t="s">
        <v>4025</v>
      </c>
      <c r="D4364" s="61" t="s">
        <v>2472</v>
      </c>
      <c r="E4364" s="61" t="s">
        <v>14101</v>
      </c>
      <c r="F4364" s="293"/>
    </row>
    <row r="4365" spans="1:6">
      <c r="A4365" s="61">
        <v>6299</v>
      </c>
      <c r="B4365" s="38" t="s">
        <v>20727</v>
      </c>
      <c r="C4365" s="61" t="s">
        <v>4025</v>
      </c>
      <c r="D4365" s="61" t="s">
        <v>2472</v>
      </c>
      <c r="E4365" s="61" t="s">
        <v>30408</v>
      </c>
      <c r="F4365" s="292"/>
    </row>
    <row r="4366" spans="1:6">
      <c r="A4366" s="61">
        <v>6298</v>
      </c>
      <c r="B4366" s="38" t="s">
        <v>20728</v>
      </c>
      <c r="C4366" s="61" t="s">
        <v>4025</v>
      </c>
      <c r="D4366" s="61" t="s">
        <v>2472</v>
      </c>
      <c r="E4366" s="61" t="s">
        <v>26900</v>
      </c>
      <c r="F4366" s="293"/>
    </row>
    <row r="4367" spans="1:6">
      <c r="A4367" s="61">
        <v>6295</v>
      </c>
      <c r="B4367" s="38" t="s">
        <v>20729</v>
      </c>
      <c r="C4367" s="61" t="s">
        <v>4025</v>
      </c>
      <c r="D4367" s="61" t="s">
        <v>2472</v>
      </c>
      <c r="E4367" s="61" t="s">
        <v>13643</v>
      </c>
      <c r="F4367" s="292"/>
    </row>
    <row r="4368" spans="1:6">
      <c r="A4368" s="61">
        <v>6322</v>
      </c>
      <c r="B4368" s="38" t="s">
        <v>20730</v>
      </c>
      <c r="C4368" s="61" t="s">
        <v>4025</v>
      </c>
      <c r="D4368" s="61" t="s">
        <v>2472</v>
      </c>
      <c r="E4368" s="61" t="s">
        <v>30409</v>
      </c>
      <c r="F4368" s="293"/>
    </row>
    <row r="4369" spans="1:6">
      <c r="A4369" s="61">
        <v>6300</v>
      </c>
      <c r="B4369" s="38" t="s">
        <v>20731</v>
      </c>
      <c r="C4369" s="61" t="s">
        <v>4025</v>
      </c>
      <c r="D4369" s="61" t="s">
        <v>2472</v>
      </c>
      <c r="E4369" s="61" t="s">
        <v>30410</v>
      </c>
      <c r="F4369" s="292"/>
    </row>
    <row r="4370" spans="1:6">
      <c r="A4370" s="61">
        <v>6321</v>
      </c>
      <c r="B4370" s="38" t="s">
        <v>20732</v>
      </c>
      <c r="C4370" s="61" t="s">
        <v>4025</v>
      </c>
      <c r="D4370" s="61" t="s">
        <v>2472</v>
      </c>
      <c r="E4370" s="61" t="s">
        <v>30411</v>
      </c>
      <c r="F4370" s="293"/>
    </row>
    <row r="4371" spans="1:6">
      <c r="A4371" s="61">
        <v>6301</v>
      </c>
      <c r="B4371" s="38" t="s">
        <v>20733</v>
      </c>
      <c r="C4371" s="61" t="s">
        <v>4025</v>
      </c>
      <c r="D4371" s="61" t="s">
        <v>2472</v>
      </c>
      <c r="E4371" s="61" t="s">
        <v>30412</v>
      </c>
      <c r="F4371" s="292"/>
    </row>
    <row r="4372" spans="1:6" ht="30">
      <c r="A4372" s="61">
        <v>7105</v>
      </c>
      <c r="B4372" s="38" t="s">
        <v>20734</v>
      </c>
      <c r="C4372" s="61" t="s">
        <v>4025</v>
      </c>
      <c r="D4372" s="61" t="s">
        <v>2472</v>
      </c>
      <c r="E4372" s="61" t="s">
        <v>24909</v>
      </c>
      <c r="F4372" s="293"/>
    </row>
    <row r="4373" spans="1:6" ht="30">
      <c r="A4373" s="61">
        <v>20183</v>
      </c>
      <c r="B4373" s="38" t="s">
        <v>20735</v>
      </c>
      <c r="C4373" s="61" t="s">
        <v>4025</v>
      </c>
      <c r="D4373" s="61" t="s">
        <v>2472</v>
      </c>
      <c r="E4373" s="61" t="s">
        <v>21720</v>
      </c>
      <c r="F4373" s="292"/>
    </row>
    <row r="4374" spans="1:6" ht="30">
      <c r="A4374" s="61">
        <v>38448</v>
      </c>
      <c r="B4374" s="38" t="s">
        <v>20736</v>
      </c>
      <c r="C4374" s="61" t="s">
        <v>4025</v>
      </c>
      <c r="D4374" s="61" t="s">
        <v>2472</v>
      </c>
      <c r="E4374" s="61" t="s">
        <v>30413</v>
      </c>
      <c r="F4374" s="293"/>
    </row>
    <row r="4375" spans="1:6" ht="30">
      <c r="A4375" s="61">
        <v>20182</v>
      </c>
      <c r="B4375" s="38" t="s">
        <v>20737</v>
      </c>
      <c r="C4375" s="61" t="s">
        <v>4025</v>
      </c>
      <c r="D4375" s="61" t="s">
        <v>2472</v>
      </c>
      <c r="E4375" s="61" t="s">
        <v>25151</v>
      </c>
      <c r="F4375" s="292"/>
    </row>
    <row r="4376" spans="1:6" ht="30">
      <c r="A4376" s="61">
        <v>7119</v>
      </c>
      <c r="B4376" s="38" t="s">
        <v>20738</v>
      </c>
      <c r="C4376" s="61" t="s">
        <v>4025</v>
      </c>
      <c r="D4376" s="61" t="s">
        <v>2472</v>
      </c>
      <c r="E4376" s="61" t="s">
        <v>23707</v>
      </c>
      <c r="F4376" s="293"/>
    </row>
    <row r="4377" spans="1:6" ht="30">
      <c r="A4377" s="61">
        <v>7120</v>
      </c>
      <c r="B4377" s="38" t="s">
        <v>20739</v>
      </c>
      <c r="C4377" s="61" t="s">
        <v>4025</v>
      </c>
      <c r="D4377" s="61" t="s">
        <v>2472</v>
      </c>
      <c r="E4377" s="61" t="s">
        <v>13756</v>
      </c>
      <c r="F4377" s="292"/>
    </row>
    <row r="4378" spans="1:6" ht="30">
      <c r="A4378" s="61">
        <v>6319</v>
      </c>
      <c r="B4378" s="38" t="s">
        <v>20740</v>
      </c>
      <c r="C4378" s="61" t="s">
        <v>4025</v>
      </c>
      <c r="D4378" s="61" t="s">
        <v>2472</v>
      </c>
      <c r="E4378" s="61" t="s">
        <v>30414</v>
      </c>
      <c r="F4378" s="293"/>
    </row>
    <row r="4379" spans="1:6" ht="30">
      <c r="A4379" s="61">
        <v>6304</v>
      </c>
      <c r="B4379" s="38" t="s">
        <v>20741</v>
      </c>
      <c r="C4379" s="61" t="s">
        <v>4025</v>
      </c>
      <c r="D4379" s="61" t="s">
        <v>2472</v>
      </c>
      <c r="E4379" s="61" t="s">
        <v>30414</v>
      </c>
      <c r="F4379" s="292"/>
    </row>
    <row r="4380" spans="1:6" ht="30">
      <c r="A4380" s="61">
        <v>21116</v>
      </c>
      <c r="B4380" s="38" t="s">
        <v>20742</v>
      </c>
      <c r="C4380" s="61" t="s">
        <v>4025</v>
      </c>
      <c r="D4380" s="61" t="s">
        <v>2472</v>
      </c>
      <c r="E4380" s="61" t="s">
        <v>24993</v>
      </c>
      <c r="F4380" s="293"/>
    </row>
    <row r="4381" spans="1:6" ht="30">
      <c r="A4381" s="61">
        <v>6320</v>
      </c>
      <c r="B4381" s="38" t="s">
        <v>20743</v>
      </c>
      <c r="C4381" s="61" t="s">
        <v>4025</v>
      </c>
      <c r="D4381" s="61" t="s">
        <v>2472</v>
      </c>
      <c r="E4381" s="61" t="s">
        <v>25002</v>
      </c>
      <c r="F4381" s="292"/>
    </row>
    <row r="4382" spans="1:6" ht="30">
      <c r="A4382" s="61">
        <v>6303</v>
      </c>
      <c r="B4382" s="38" t="s">
        <v>20744</v>
      </c>
      <c r="C4382" s="61" t="s">
        <v>4025</v>
      </c>
      <c r="D4382" s="61" t="s">
        <v>2472</v>
      </c>
      <c r="E4382" s="61" t="s">
        <v>25002</v>
      </c>
      <c r="F4382" s="293"/>
    </row>
    <row r="4383" spans="1:6" ht="30">
      <c r="A4383" s="61">
        <v>6308</v>
      </c>
      <c r="B4383" s="38" t="s">
        <v>20745</v>
      </c>
      <c r="C4383" s="61" t="s">
        <v>4025</v>
      </c>
      <c r="D4383" s="61" t="s">
        <v>2472</v>
      </c>
      <c r="E4383" s="61" t="s">
        <v>30415</v>
      </c>
      <c r="F4383" s="292"/>
    </row>
    <row r="4384" spans="1:6" ht="30">
      <c r="A4384" s="61">
        <v>6317</v>
      </c>
      <c r="B4384" s="38" t="s">
        <v>20746</v>
      </c>
      <c r="C4384" s="61" t="s">
        <v>4025</v>
      </c>
      <c r="D4384" s="61" t="s">
        <v>2472</v>
      </c>
      <c r="E4384" s="61" t="s">
        <v>30415</v>
      </c>
      <c r="F4384" s="293"/>
    </row>
    <row r="4385" spans="1:6" ht="30">
      <c r="A4385" s="61">
        <v>6307</v>
      </c>
      <c r="B4385" s="38" t="s">
        <v>20747</v>
      </c>
      <c r="C4385" s="61" t="s">
        <v>4025</v>
      </c>
      <c r="D4385" s="61" t="s">
        <v>2472</v>
      </c>
      <c r="E4385" s="61" t="s">
        <v>30415</v>
      </c>
      <c r="F4385" s="292"/>
    </row>
    <row r="4386" spans="1:6" ht="30">
      <c r="A4386" s="61">
        <v>6309</v>
      </c>
      <c r="B4386" s="38" t="s">
        <v>20748</v>
      </c>
      <c r="C4386" s="61" t="s">
        <v>4025</v>
      </c>
      <c r="D4386" s="61" t="s">
        <v>2472</v>
      </c>
      <c r="E4386" s="61" t="s">
        <v>30416</v>
      </c>
      <c r="F4386" s="293"/>
    </row>
    <row r="4387" spans="1:6" ht="30">
      <c r="A4387" s="61">
        <v>6318</v>
      </c>
      <c r="B4387" s="38" t="s">
        <v>20749</v>
      </c>
      <c r="C4387" s="61" t="s">
        <v>4025</v>
      </c>
      <c r="D4387" s="61" t="s">
        <v>2472</v>
      </c>
      <c r="E4387" s="61" t="s">
        <v>27624</v>
      </c>
      <c r="F4387" s="292"/>
    </row>
    <row r="4388" spans="1:6" ht="30">
      <c r="A4388" s="61">
        <v>6306</v>
      </c>
      <c r="B4388" s="38" t="s">
        <v>20750</v>
      </c>
      <c r="C4388" s="61" t="s">
        <v>4025</v>
      </c>
      <c r="D4388" s="61" t="s">
        <v>2472</v>
      </c>
      <c r="E4388" s="61" t="s">
        <v>27624</v>
      </c>
      <c r="F4388" s="293"/>
    </row>
    <row r="4389" spans="1:6" ht="30">
      <c r="A4389" s="61">
        <v>6305</v>
      </c>
      <c r="B4389" s="38" t="s">
        <v>20751</v>
      </c>
      <c r="C4389" s="61" t="s">
        <v>4025</v>
      </c>
      <c r="D4389" s="61" t="s">
        <v>2472</v>
      </c>
      <c r="E4389" s="61" t="s">
        <v>27624</v>
      </c>
      <c r="F4389" s="292"/>
    </row>
    <row r="4390" spans="1:6" ht="30">
      <c r="A4390" s="61">
        <v>6302</v>
      </c>
      <c r="B4390" s="38" t="s">
        <v>20752</v>
      </c>
      <c r="C4390" s="61" t="s">
        <v>4025</v>
      </c>
      <c r="D4390" s="61" t="s">
        <v>2472</v>
      </c>
      <c r="E4390" s="61" t="s">
        <v>12737</v>
      </c>
      <c r="F4390" s="293"/>
    </row>
    <row r="4391" spans="1:6" ht="30">
      <c r="A4391" s="61">
        <v>6312</v>
      </c>
      <c r="B4391" s="38" t="s">
        <v>20753</v>
      </c>
      <c r="C4391" s="61" t="s">
        <v>4025</v>
      </c>
      <c r="D4391" s="61" t="s">
        <v>2472</v>
      </c>
      <c r="E4391" s="61" t="s">
        <v>30417</v>
      </c>
      <c r="F4391" s="292"/>
    </row>
    <row r="4392" spans="1:6" ht="30">
      <c r="A4392" s="61">
        <v>6311</v>
      </c>
      <c r="B4392" s="38" t="s">
        <v>20754</v>
      </c>
      <c r="C4392" s="61" t="s">
        <v>4025</v>
      </c>
      <c r="D4392" s="61" t="s">
        <v>2472</v>
      </c>
      <c r="E4392" s="61" t="s">
        <v>30417</v>
      </c>
      <c r="F4392" s="293"/>
    </row>
    <row r="4393" spans="1:6" ht="30">
      <c r="A4393" s="61">
        <v>6310</v>
      </c>
      <c r="B4393" s="38" t="s">
        <v>20755</v>
      </c>
      <c r="C4393" s="61" t="s">
        <v>4025</v>
      </c>
      <c r="D4393" s="61" t="s">
        <v>2472</v>
      </c>
      <c r="E4393" s="61" t="s">
        <v>30417</v>
      </c>
      <c r="F4393" s="292"/>
    </row>
    <row r="4394" spans="1:6" ht="30">
      <c r="A4394" s="61">
        <v>6314</v>
      </c>
      <c r="B4394" s="38" t="s">
        <v>20756</v>
      </c>
      <c r="C4394" s="61" t="s">
        <v>4025</v>
      </c>
      <c r="D4394" s="61" t="s">
        <v>2472</v>
      </c>
      <c r="E4394" s="61" t="s">
        <v>30417</v>
      </c>
      <c r="F4394" s="293"/>
    </row>
    <row r="4395" spans="1:6" ht="30">
      <c r="A4395" s="61">
        <v>6313</v>
      </c>
      <c r="B4395" s="38" t="s">
        <v>20757</v>
      </c>
      <c r="C4395" s="61" t="s">
        <v>4025</v>
      </c>
      <c r="D4395" s="61" t="s">
        <v>2472</v>
      </c>
      <c r="E4395" s="61" t="s">
        <v>30417</v>
      </c>
      <c r="F4395" s="292"/>
    </row>
    <row r="4396" spans="1:6" ht="30">
      <c r="A4396" s="61">
        <v>6315</v>
      </c>
      <c r="B4396" s="38" t="s">
        <v>20758</v>
      </c>
      <c r="C4396" s="61" t="s">
        <v>4025</v>
      </c>
      <c r="D4396" s="61" t="s">
        <v>2472</v>
      </c>
      <c r="E4396" s="61" t="s">
        <v>30418</v>
      </c>
      <c r="F4396" s="293"/>
    </row>
    <row r="4397" spans="1:6" ht="30">
      <c r="A4397" s="61">
        <v>6316</v>
      </c>
      <c r="B4397" s="38" t="s">
        <v>20759</v>
      </c>
      <c r="C4397" s="61" t="s">
        <v>4025</v>
      </c>
      <c r="D4397" s="61" t="s">
        <v>2472</v>
      </c>
      <c r="E4397" s="61" t="s">
        <v>30418</v>
      </c>
      <c r="F4397" s="292"/>
    </row>
    <row r="4398" spans="1:6" ht="45">
      <c r="A4398" s="61">
        <v>38878</v>
      </c>
      <c r="B4398" s="38" t="s">
        <v>20760</v>
      </c>
      <c r="C4398" s="61" t="s">
        <v>4025</v>
      </c>
      <c r="D4398" s="61" t="s">
        <v>4027</v>
      </c>
      <c r="E4398" s="61" t="s">
        <v>30339</v>
      </c>
      <c r="F4398" s="293"/>
    </row>
    <row r="4399" spans="1:6" ht="45">
      <c r="A4399" s="61">
        <v>38879</v>
      </c>
      <c r="B4399" s="38" t="s">
        <v>20761</v>
      </c>
      <c r="C4399" s="61" t="s">
        <v>4025</v>
      </c>
      <c r="D4399" s="61" t="s">
        <v>4027</v>
      </c>
      <c r="E4399" s="61" t="s">
        <v>27374</v>
      </c>
      <c r="F4399" s="292"/>
    </row>
    <row r="4400" spans="1:6" ht="45">
      <c r="A4400" s="61">
        <v>38881</v>
      </c>
      <c r="B4400" s="38" t="s">
        <v>20762</v>
      </c>
      <c r="C4400" s="61" t="s">
        <v>4025</v>
      </c>
      <c r="D4400" s="61" t="s">
        <v>4027</v>
      </c>
      <c r="E4400" s="61" t="s">
        <v>27445</v>
      </c>
      <c r="F4400" s="293"/>
    </row>
    <row r="4401" spans="1:6" ht="45">
      <c r="A4401" s="61">
        <v>38880</v>
      </c>
      <c r="B4401" s="38" t="s">
        <v>20763</v>
      </c>
      <c r="C4401" s="61" t="s">
        <v>4025</v>
      </c>
      <c r="D4401" s="61" t="s">
        <v>4027</v>
      </c>
      <c r="E4401" s="61" t="s">
        <v>25405</v>
      </c>
      <c r="F4401" s="292"/>
    </row>
    <row r="4402" spans="1:6" ht="45">
      <c r="A4402" s="61">
        <v>38882</v>
      </c>
      <c r="B4402" s="38" t="s">
        <v>20764</v>
      </c>
      <c r="C4402" s="61" t="s">
        <v>4025</v>
      </c>
      <c r="D4402" s="61" t="s">
        <v>4027</v>
      </c>
      <c r="E4402" s="61" t="s">
        <v>22548</v>
      </c>
      <c r="F4402" s="293"/>
    </row>
    <row r="4403" spans="1:6" ht="45">
      <c r="A4403" s="61">
        <v>38883</v>
      </c>
      <c r="B4403" s="38" t="s">
        <v>20765</v>
      </c>
      <c r="C4403" s="61" t="s">
        <v>4025</v>
      </c>
      <c r="D4403" s="61" t="s">
        <v>4027</v>
      </c>
      <c r="E4403" s="61" t="s">
        <v>24664</v>
      </c>
      <c r="F4403" s="292"/>
    </row>
    <row r="4404" spans="1:6" ht="45">
      <c r="A4404" s="61">
        <v>38884</v>
      </c>
      <c r="B4404" s="38" t="s">
        <v>20766</v>
      </c>
      <c r="C4404" s="61" t="s">
        <v>4025</v>
      </c>
      <c r="D4404" s="61" t="s">
        <v>4027</v>
      </c>
      <c r="E4404" s="61" t="s">
        <v>17353</v>
      </c>
      <c r="F4404" s="293"/>
    </row>
    <row r="4405" spans="1:6" ht="45">
      <c r="A4405" s="61">
        <v>38885</v>
      </c>
      <c r="B4405" s="38" t="s">
        <v>20767</v>
      </c>
      <c r="C4405" s="61" t="s">
        <v>4025</v>
      </c>
      <c r="D4405" s="61" t="s">
        <v>4027</v>
      </c>
      <c r="E4405" s="61" t="s">
        <v>20070</v>
      </c>
      <c r="F4405" s="292"/>
    </row>
    <row r="4406" spans="1:6" ht="45">
      <c r="A4406" s="61">
        <v>38886</v>
      </c>
      <c r="B4406" s="38" t="s">
        <v>20768</v>
      </c>
      <c r="C4406" s="61" t="s">
        <v>4025</v>
      </c>
      <c r="D4406" s="61" t="s">
        <v>4027</v>
      </c>
      <c r="E4406" s="61" t="s">
        <v>24545</v>
      </c>
      <c r="F4406" s="293"/>
    </row>
    <row r="4407" spans="1:6" ht="45">
      <c r="A4407" s="61">
        <v>38887</v>
      </c>
      <c r="B4407" s="38" t="s">
        <v>20769</v>
      </c>
      <c r="C4407" s="61" t="s">
        <v>4025</v>
      </c>
      <c r="D4407" s="61" t="s">
        <v>4027</v>
      </c>
      <c r="E4407" s="61" t="s">
        <v>24947</v>
      </c>
      <c r="F4407" s="292"/>
    </row>
    <row r="4408" spans="1:6" ht="45">
      <c r="A4408" s="61">
        <v>38888</v>
      </c>
      <c r="B4408" s="38" t="s">
        <v>20770</v>
      </c>
      <c r="C4408" s="61" t="s">
        <v>4025</v>
      </c>
      <c r="D4408" s="61" t="s">
        <v>4027</v>
      </c>
      <c r="E4408" s="61" t="s">
        <v>30324</v>
      </c>
      <c r="F4408" s="293"/>
    </row>
    <row r="4409" spans="1:6" ht="45">
      <c r="A4409" s="61">
        <v>38890</v>
      </c>
      <c r="B4409" s="38" t="s">
        <v>20771</v>
      </c>
      <c r="C4409" s="61" t="s">
        <v>4025</v>
      </c>
      <c r="D4409" s="61" t="s">
        <v>4027</v>
      </c>
      <c r="E4409" s="61" t="s">
        <v>30419</v>
      </c>
      <c r="F4409" s="292"/>
    </row>
    <row r="4410" spans="1:6" ht="45">
      <c r="A4410" s="61">
        <v>38893</v>
      </c>
      <c r="B4410" s="38" t="s">
        <v>20772</v>
      </c>
      <c r="C4410" s="61" t="s">
        <v>4025</v>
      </c>
      <c r="D4410" s="61" t="s">
        <v>4027</v>
      </c>
      <c r="E4410" s="61" t="s">
        <v>24600</v>
      </c>
      <c r="F4410" s="293"/>
    </row>
    <row r="4411" spans="1:6" ht="45">
      <c r="A4411" s="61">
        <v>38894</v>
      </c>
      <c r="B4411" s="38" t="s">
        <v>20773</v>
      </c>
      <c r="C4411" s="61" t="s">
        <v>4025</v>
      </c>
      <c r="D4411" s="61" t="s">
        <v>4027</v>
      </c>
      <c r="E4411" s="61" t="s">
        <v>24786</v>
      </c>
      <c r="F4411" s="292"/>
    </row>
    <row r="4412" spans="1:6" ht="45">
      <c r="A4412" s="61">
        <v>38896</v>
      </c>
      <c r="B4412" s="38" t="s">
        <v>20774</v>
      </c>
      <c r="C4412" s="61" t="s">
        <v>4025</v>
      </c>
      <c r="D4412" s="61" t="s">
        <v>4027</v>
      </c>
      <c r="E4412" s="61" t="s">
        <v>24882</v>
      </c>
      <c r="F4412" s="293"/>
    </row>
    <row r="4413" spans="1:6" ht="30">
      <c r="A4413" s="61">
        <v>39324</v>
      </c>
      <c r="B4413" s="38" t="s">
        <v>20775</v>
      </c>
      <c r="C4413" s="61" t="s">
        <v>4025</v>
      </c>
      <c r="D4413" s="61" t="s">
        <v>2472</v>
      </c>
      <c r="E4413" s="61" t="s">
        <v>10115</v>
      </c>
      <c r="F4413" s="292"/>
    </row>
    <row r="4414" spans="1:6" ht="30">
      <c r="A4414" s="61">
        <v>39325</v>
      </c>
      <c r="B4414" s="38" t="s">
        <v>20776</v>
      </c>
      <c r="C4414" s="61" t="s">
        <v>4025</v>
      </c>
      <c r="D4414" s="61" t="s">
        <v>2472</v>
      </c>
      <c r="E4414" s="61" t="s">
        <v>7686</v>
      </c>
      <c r="F4414" s="293"/>
    </row>
    <row r="4415" spans="1:6" ht="30">
      <c r="A4415" s="61">
        <v>39326</v>
      </c>
      <c r="B4415" s="38" t="s">
        <v>20777</v>
      </c>
      <c r="C4415" s="61" t="s">
        <v>4025</v>
      </c>
      <c r="D4415" s="61" t="s">
        <v>2472</v>
      </c>
      <c r="E4415" s="61" t="s">
        <v>8971</v>
      </c>
      <c r="F4415" s="292"/>
    </row>
    <row r="4416" spans="1:6" ht="30">
      <c r="A4416" s="61">
        <v>39327</v>
      </c>
      <c r="B4416" s="38" t="s">
        <v>20778</v>
      </c>
      <c r="C4416" s="61" t="s">
        <v>4025</v>
      </c>
      <c r="D4416" s="61" t="s">
        <v>2472</v>
      </c>
      <c r="E4416" s="61" t="s">
        <v>24282</v>
      </c>
      <c r="F4416" s="293"/>
    </row>
    <row r="4417" spans="1:6" ht="45">
      <c r="A4417" s="61">
        <v>20176</v>
      </c>
      <c r="B4417" s="38" t="s">
        <v>20779</v>
      </c>
      <c r="C4417" s="61" t="s">
        <v>4025</v>
      </c>
      <c r="D4417" s="61" t="s">
        <v>2472</v>
      </c>
      <c r="E4417" s="61" t="s">
        <v>30420</v>
      </c>
      <c r="F4417" s="292"/>
    </row>
    <row r="4418" spans="1:6" ht="45">
      <c r="A4418" s="61">
        <v>11378</v>
      </c>
      <c r="B4418" s="38" t="s">
        <v>20780</v>
      </c>
      <c r="C4418" s="61" t="s">
        <v>4025</v>
      </c>
      <c r="D4418" s="61" t="s">
        <v>4027</v>
      </c>
      <c r="E4418" s="61" t="s">
        <v>25160</v>
      </c>
      <c r="F4418" s="293"/>
    </row>
    <row r="4419" spans="1:6" ht="45">
      <c r="A4419" s="61">
        <v>11379</v>
      </c>
      <c r="B4419" s="38" t="s">
        <v>20781</v>
      </c>
      <c r="C4419" s="61" t="s">
        <v>4025</v>
      </c>
      <c r="D4419" s="61" t="s">
        <v>4027</v>
      </c>
      <c r="E4419" s="61" t="s">
        <v>13999</v>
      </c>
      <c r="F4419" s="292"/>
    </row>
    <row r="4420" spans="1:6" ht="45">
      <c r="A4420" s="61">
        <v>11493</v>
      </c>
      <c r="B4420" s="38" t="s">
        <v>20782</v>
      </c>
      <c r="C4420" s="61" t="s">
        <v>4025</v>
      </c>
      <c r="D4420" s="61" t="s">
        <v>4027</v>
      </c>
      <c r="E4420" s="61" t="s">
        <v>27389</v>
      </c>
      <c r="F4420" s="293"/>
    </row>
    <row r="4421" spans="1:6" ht="45">
      <c r="A4421" s="61">
        <v>42717</v>
      </c>
      <c r="B4421" s="38" t="s">
        <v>22789</v>
      </c>
      <c r="C4421" s="61" t="s">
        <v>4025</v>
      </c>
      <c r="D4421" s="61" t="s">
        <v>4027</v>
      </c>
      <c r="E4421" s="61" t="s">
        <v>30421</v>
      </c>
      <c r="F4421" s="292"/>
    </row>
    <row r="4422" spans="1:6" ht="45">
      <c r="A4422" s="61">
        <v>42718</v>
      </c>
      <c r="B4422" s="38" t="s">
        <v>22790</v>
      </c>
      <c r="C4422" s="61" t="s">
        <v>4025</v>
      </c>
      <c r="D4422" s="61" t="s">
        <v>4027</v>
      </c>
      <c r="E4422" s="61" t="s">
        <v>30422</v>
      </c>
      <c r="F4422" s="293"/>
    </row>
    <row r="4423" spans="1:6" ht="30">
      <c r="A4423" s="61">
        <v>7106</v>
      </c>
      <c r="B4423" s="38" t="s">
        <v>20783</v>
      </c>
      <c r="C4423" s="61" t="s">
        <v>4025</v>
      </c>
      <c r="D4423" s="61" t="s">
        <v>2472</v>
      </c>
      <c r="E4423" s="61" t="s">
        <v>23988</v>
      </c>
      <c r="F4423" s="292"/>
    </row>
    <row r="4424" spans="1:6" ht="30">
      <c r="A4424" s="61">
        <v>7104</v>
      </c>
      <c r="B4424" s="38" t="s">
        <v>20784</v>
      </c>
      <c r="C4424" s="61" t="s">
        <v>4025</v>
      </c>
      <c r="D4424" s="61" t="s">
        <v>2472</v>
      </c>
      <c r="E4424" s="61" t="s">
        <v>7931</v>
      </c>
      <c r="F4424" s="293"/>
    </row>
    <row r="4425" spans="1:6" ht="30">
      <c r="A4425" s="61">
        <v>7136</v>
      </c>
      <c r="B4425" s="38" t="s">
        <v>20785</v>
      </c>
      <c r="C4425" s="61" t="s">
        <v>4025</v>
      </c>
      <c r="D4425" s="61" t="s">
        <v>2472</v>
      </c>
      <c r="E4425" s="61" t="s">
        <v>7684</v>
      </c>
      <c r="F4425" s="292"/>
    </row>
    <row r="4426" spans="1:6" ht="30">
      <c r="A4426" s="61">
        <v>7128</v>
      </c>
      <c r="B4426" s="38" t="s">
        <v>20786</v>
      </c>
      <c r="C4426" s="61" t="s">
        <v>4025</v>
      </c>
      <c r="D4426" s="61" t="s">
        <v>2472</v>
      </c>
      <c r="E4426" s="61" t="s">
        <v>23420</v>
      </c>
      <c r="F4426" s="293"/>
    </row>
    <row r="4427" spans="1:6" ht="30">
      <c r="A4427" s="61">
        <v>7108</v>
      </c>
      <c r="B4427" s="38" t="s">
        <v>20787</v>
      </c>
      <c r="C4427" s="61" t="s">
        <v>4025</v>
      </c>
      <c r="D4427" s="61" t="s">
        <v>2472</v>
      </c>
      <c r="E4427" s="61" t="s">
        <v>14927</v>
      </c>
      <c r="F4427" s="292"/>
    </row>
    <row r="4428" spans="1:6" ht="30">
      <c r="A4428" s="61">
        <v>7129</v>
      </c>
      <c r="B4428" s="38" t="s">
        <v>20788</v>
      </c>
      <c r="C4428" s="61" t="s">
        <v>4025</v>
      </c>
      <c r="D4428" s="61" t="s">
        <v>2472</v>
      </c>
      <c r="E4428" s="61" t="s">
        <v>13767</v>
      </c>
      <c r="F4428" s="293"/>
    </row>
    <row r="4429" spans="1:6" ht="30">
      <c r="A4429" s="61">
        <v>7130</v>
      </c>
      <c r="B4429" s="38" t="s">
        <v>20789</v>
      </c>
      <c r="C4429" s="61" t="s">
        <v>4025</v>
      </c>
      <c r="D4429" s="61" t="s">
        <v>2472</v>
      </c>
      <c r="E4429" s="61" t="s">
        <v>23989</v>
      </c>
      <c r="F4429" s="292"/>
    </row>
    <row r="4430" spans="1:6" ht="30">
      <c r="A4430" s="61">
        <v>7131</v>
      </c>
      <c r="B4430" s="38" t="s">
        <v>20790</v>
      </c>
      <c r="C4430" s="61" t="s">
        <v>4025</v>
      </c>
      <c r="D4430" s="61" t="s">
        <v>2472</v>
      </c>
      <c r="E4430" s="61" t="s">
        <v>22763</v>
      </c>
      <c r="F4430" s="293"/>
    </row>
    <row r="4431" spans="1:6" ht="30">
      <c r="A4431" s="61">
        <v>7132</v>
      </c>
      <c r="B4431" s="38" t="s">
        <v>20791</v>
      </c>
      <c r="C4431" s="61" t="s">
        <v>4025</v>
      </c>
      <c r="D4431" s="61" t="s">
        <v>2472</v>
      </c>
      <c r="E4431" s="61" t="s">
        <v>23990</v>
      </c>
      <c r="F4431" s="292"/>
    </row>
    <row r="4432" spans="1:6" ht="30">
      <c r="A4432" s="61">
        <v>7133</v>
      </c>
      <c r="B4432" s="38" t="s">
        <v>20792</v>
      </c>
      <c r="C4432" s="61" t="s">
        <v>4025</v>
      </c>
      <c r="D4432" s="61" t="s">
        <v>2472</v>
      </c>
      <c r="E4432" s="61" t="s">
        <v>21339</v>
      </c>
      <c r="F4432" s="293"/>
    </row>
    <row r="4433" spans="1:6" ht="60">
      <c r="A4433" s="61">
        <v>37420</v>
      </c>
      <c r="B4433" s="38" t="s">
        <v>20793</v>
      </c>
      <c r="C4433" s="61" t="s">
        <v>4025</v>
      </c>
      <c r="D4433" s="61" t="s">
        <v>4027</v>
      </c>
      <c r="E4433" s="61" t="s">
        <v>23927</v>
      </c>
      <c r="F4433" s="292"/>
    </row>
    <row r="4434" spans="1:6" ht="60">
      <c r="A4434" s="61">
        <v>37421</v>
      </c>
      <c r="B4434" s="38" t="s">
        <v>20794</v>
      </c>
      <c r="C4434" s="61" t="s">
        <v>4025</v>
      </c>
      <c r="D4434" s="61" t="s">
        <v>4027</v>
      </c>
      <c r="E4434" s="61" t="s">
        <v>13801</v>
      </c>
      <c r="F4434" s="293"/>
    </row>
    <row r="4435" spans="1:6" ht="45">
      <c r="A4435" s="61">
        <v>37422</v>
      </c>
      <c r="B4435" s="38" t="s">
        <v>20795</v>
      </c>
      <c r="C4435" s="61" t="s">
        <v>4025</v>
      </c>
      <c r="D4435" s="61" t="s">
        <v>4027</v>
      </c>
      <c r="E4435" s="61" t="s">
        <v>25580</v>
      </c>
      <c r="F4435" s="292"/>
    </row>
    <row r="4436" spans="1:6" ht="30">
      <c r="A4436" s="61">
        <v>37443</v>
      </c>
      <c r="B4436" s="38" t="s">
        <v>20796</v>
      </c>
      <c r="C4436" s="61" t="s">
        <v>4025</v>
      </c>
      <c r="D4436" s="61" t="s">
        <v>4027</v>
      </c>
      <c r="E4436" s="61" t="s">
        <v>30423</v>
      </c>
      <c r="F4436" s="293"/>
    </row>
    <row r="4437" spans="1:6" ht="30">
      <c r="A4437" s="61">
        <v>37444</v>
      </c>
      <c r="B4437" s="38" t="s">
        <v>20797</v>
      </c>
      <c r="C4437" s="61" t="s">
        <v>4025</v>
      </c>
      <c r="D4437" s="61" t="s">
        <v>4027</v>
      </c>
      <c r="E4437" s="61" t="s">
        <v>24306</v>
      </c>
      <c r="F4437" s="292"/>
    </row>
    <row r="4438" spans="1:6" ht="30">
      <c r="A4438" s="61">
        <v>37445</v>
      </c>
      <c r="B4438" s="38" t="s">
        <v>20798</v>
      </c>
      <c r="C4438" s="61" t="s">
        <v>4025</v>
      </c>
      <c r="D4438" s="61" t="s">
        <v>4027</v>
      </c>
      <c r="E4438" s="61" t="s">
        <v>30424</v>
      </c>
      <c r="F4438" s="293"/>
    </row>
    <row r="4439" spans="1:6" ht="30">
      <c r="A4439" s="61">
        <v>37446</v>
      </c>
      <c r="B4439" s="38" t="s">
        <v>20799</v>
      </c>
      <c r="C4439" s="61" t="s">
        <v>4025</v>
      </c>
      <c r="D4439" s="61" t="s">
        <v>4027</v>
      </c>
      <c r="E4439" s="61" t="s">
        <v>30425</v>
      </c>
      <c r="F4439" s="292"/>
    </row>
    <row r="4440" spans="1:6" ht="30">
      <c r="A4440" s="61">
        <v>37447</v>
      </c>
      <c r="B4440" s="38" t="s">
        <v>20800</v>
      </c>
      <c r="C4440" s="61" t="s">
        <v>4025</v>
      </c>
      <c r="D4440" s="61" t="s">
        <v>4027</v>
      </c>
      <c r="E4440" s="61" t="s">
        <v>25485</v>
      </c>
      <c r="F4440" s="293"/>
    </row>
    <row r="4441" spans="1:6" ht="30">
      <c r="A4441" s="61">
        <v>37448</v>
      </c>
      <c r="B4441" s="38" t="s">
        <v>20801</v>
      </c>
      <c r="C4441" s="61" t="s">
        <v>4025</v>
      </c>
      <c r="D4441" s="61" t="s">
        <v>4027</v>
      </c>
      <c r="E4441" s="61" t="s">
        <v>30426</v>
      </c>
      <c r="F4441" s="292"/>
    </row>
    <row r="4442" spans="1:6" ht="30">
      <c r="A4442" s="61">
        <v>37440</v>
      </c>
      <c r="B4442" s="38" t="s">
        <v>20802</v>
      </c>
      <c r="C4442" s="61" t="s">
        <v>4025</v>
      </c>
      <c r="D4442" s="61" t="s">
        <v>4027</v>
      </c>
      <c r="E4442" s="61" t="s">
        <v>30427</v>
      </c>
      <c r="F4442" s="293"/>
    </row>
    <row r="4443" spans="1:6" ht="30">
      <c r="A4443" s="61">
        <v>37441</v>
      </c>
      <c r="B4443" s="38" t="s">
        <v>20803</v>
      </c>
      <c r="C4443" s="61" t="s">
        <v>4025</v>
      </c>
      <c r="D4443" s="61" t="s">
        <v>4027</v>
      </c>
      <c r="E4443" s="61" t="s">
        <v>30427</v>
      </c>
      <c r="F4443" s="292"/>
    </row>
    <row r="4444" spans="1:6" ht="30">
      <c r="A4444" s="61">
        <v>37442</v>
      </c>
      <c r="B4444" s="38" t="s">
        <v>20804</v>
      </c>
      <c r="C4444" s="61" t="s">
        <v>4025</v>
      </c>
      <c r="D4444" s="61" t="s">
        <v>4027</v>
      </c>
      <c r="E4444" s="61" t="s">
        <v>30428</v>
      </c>
      <c r="F4444" s="293"/>
    </row>
    <row r="4445" spans="1:6" ht="30">
      <c r="A4445" s="61">
        <v>38017</v>
      </c>
      <c r="B4445" s="38" t="s">
        <v>20805</v>
      </c>
      <c r="C4445" s="61" t="s">
        <v>4025</v>
      </c>
      <c r="D4445" s="61" t="s">
        <v>2472</v>
      </c>
      <c r="E4445" s="61" t="s">
        <v>10854</v>
      </c>
      <c r="F4445" s="292"/>
    </row>
    <row r="4446" spans="1:6" ht="30">
      <c r="A4446" s="61">
        <v>38018</v>
      </c>
      <c r="B4446" s="38" t="s">
        <v>20806</v>
      </c>
      <c r="C4446" s="61" t="s">
        <v>4025</v>
      </c>
      <c r="D4446" s="61" t="s">
        <v>2472</v>
      </c>
      <c r="E4446" s="61" t="s">
        <v>12245</v>
      </c>
      <c r="F4446" s="293"/>
    </row>
    <row r="4447" spans="1:6" ht="45">
      <c r="A4447" s="61">
        <v>39895</v>
      </c>
      <c r="B4447" s="38" t="s">
        <v>20807</v>
      </c>
      <c r="C4447" s="61" t="s">
        <v>4025</v>
      </c>
      <c r="D4447" s="61" t="s">
        <v>4027</v>
      </c>
      <c r="E4447" s="61" t="s">
        <v>27254</v>
      </c>
      <c r="F4447" s="292"/>
    </row>
    <row r="4448" spans="1:6" ht="45">
      <c r="A4448" s="61">
        <v>39896</v>
      </c>
      <c r="B4448" s="38" t="s">
        <v>20808</v>
      </c>
      <c r="C4448" s="61" t="s">
        <v>4025</v>
      </c>
      <c r="D4448" s="61" t="s">
        <v>4027</v>
      </c>
      <c r="E4448" s="61" t="s">
        <v>23523</v>
      </c>
      <c r="F4448" s="293"/>
    </row>
    <row r="4449" spans="1:6" ht="30">
      <c r="A4449" s="61">
        <v>38873</v>
      </c>
      <c r="B4449" s="38" t="s">
        <v>20809</v>
      </c>
      <c r="C4449" s="61" t="s">
        <v>4025</v>
      </c>
      <c r="D4449" s="61" t="s">
        <v>4027</v>
      </c>
      <c r="E4449" s="61" t="s">
        <v>7679</v>
      </c>
      <c r="F4449" s="292"/>
    </row>
    <row r="4450" spans="1:6" ht="30">
      <c r="A4450" s="61">
        <v>38874</v>
      </c>
      <c r="B4450" s="38" t="s">
        <v>20810</v>
      </c>
      <c r="C4450" s="61" t="s">
        <v>4025</v>
      </c>
      <c r="D4450" s="61" t="s">
        <v>4027</v>
      </c>
      <c r="E4450" s="61" t="s">
        <v>14500</v>
      </c>
      <c r="F4450" s="293"/>
    </row>
    <row r="4451" spans="1:6" ht="30">
      <c r="A4451" s="61">
        <v>38875</v>
      </c>
      <c r="B4451" s="38" t="s">
        <v>20811</v>
      </c>
      <c r="C4451" s="61" t="s">
        <v>4025</v>
      </c>
      <c r="D4451" s="61" t="s">
        <v>4027</v>
      </c>
      <c r="E4451" s="61" t="s">
        <v>30429</v>
      </c>
      <c r="F4451" s="292"/>
    </row>
    <row r="4452" spans="1:6" ht="30">
      <c r="A4452" s="61">
        <v>38876</v>
      </c>
      <c r="B4452" s="38" t="s">
        <v>20812</v>
      </c>
      <c r="C4452" s="61" t="s">
        <v>4025</v>
      </c>
      <c r="D4452" s="61" t="s">
        <v>4027</v>
      </c>
      <c r="E4452" s="61" t="s">
        <v>23525</v>
      </c>
      <c r="F4452" s="293"/>
    </row>
    <row r="4453" spans="1:6" ht="45">
      <c r="A4453" s="61">
        <v>39000</v>
      </c>
      <c r="B4453" s="38" t="s">
        <v>20813</v>
      </c>
      <c r="C4453" s="61" t="s">
        <v>4025</v>
      </c>
      <c r="D4453" s="61" t="s">
        <v>4027</v>
      </c>
      <c r="E4453" s="61" t="s">
        <v>14924</v>
      </c>
      <c r="F4453" s="292"/>
    </row>
    <row r="4454" spans="1:6" ht="30">
      <c r="A4454" s="61">
        <v>38674</v>
      </c>
      <c r="B4454" s="38" t="s">
        <v>20814</v>
      </c>
      <c r="C4454" s="61" t="s">
        <v>4025</v>
      </c>
      <c r="D4454" s="61" t="s">
        <v>2472</v>
      </c>
      <c r="E4454" s="61" t="s">
        <v>14925</v>
      </c>
      <c r="F4454" s="293"/>
    </row>
    <row r="4455" spans="1:6" ht="45">
      <c r="A4455" s="61">
        <v>38911</v>
      </c>
      <c r="B4455" s="38" t="s">
        <v>20815</v>
      </c>
      <c r="C4455" s="61" t="s">
        <v>4025</v>
      </c>
      <c r="D4455" s="61" t="s">
        <v>4027</v>
      </c>
      <c r="E4455" s="61" t="s">
        <v>26515</v>
      </c>
      <c r="F4455" s="292"/>
    </row>
    <row r="4456" spans="1:6" ht="45">
      <c r="A4456" s="61">
        <v>38912</v>
      </c>
      <c r="B4456" s="38" t="s">
        <v>20816</v>
      </c>
      <c r="C4456" s="61" t="s">
        <v>4025</v>
      </c>
      <c r="D4456" s="61" t="s">
        <v>4027</v>
      </c>
      <c r="E4456" s="61" t="s">
        <v>28309</v>
      </c>
      <c r="F4456" s="293"/>
    </row>
    <row r="4457" spans="1:6" ht="30">
      <c r="A4457" s="61">
        <v>38019</v>
      </c>
      <c r="B4457" s="38" t="s">
        <v>20817</v>
      </c>
      <c r="C4457" s="61" t="s">
        <v>4025</v>
      </c>
      <c r="D4457" s="61" t="s">
        <v>2472</v>
      </c>
      <c r="E4457" s="61" t="s">
        <v>7682</v>
      </c>
      <c r="F4457" s="292"/>
    </row>
    <row r="4458" spans="1:6" ht="30">
      <c r="A4458" s="61">
        <v>38020</v>
      </c>
      <c r="B4458" s="38" t="s">
        <v>20818</v>
      </c>
      <c r="C4458" s="61" t="s">
        <v>4025</v>
      </c>
      <c r="D4458" s="61" t="s">
        <v>2472</v>
      </c>
      <c r="E4458" s="61" t="s">
        <v>12245</v>
      </c>
      <c r="F4458" s="293"/>
    </row>
    <row r="4459" spans="1:6" ht="30">
      <c r="A4459" s="61">
        <v>38454</v>
      </c>
      <c r="B4459" s="38" t="s">
        <v>20819</v>
      </c>
      <c r="C4459" s="61" t="s">
        <v>4025</v>
      </c>
      <c r="D4459" s="61" t="s">
        <v>4027</v>
      </c>
      <c r="E4459" s="61" t="s">
        <v>22555</v>
      </c>
      <c r="F4459" s="292"/>
    </row>
    <row r="4460" spans="1:6" ht="30">
      <c r="A4460" s="61">
        <v>38455</v>
      </c>
      <c r="B4460" s="38" t="s">
        <v>20820</v>
      </c>
      <c r="C4460" s="61" t="s">
        <v>4025</v>
      </c>
      <c r="D4460" s="61" t="s">
        <v>4027</v>
      </c>
      <c r="E4460" s="61" t="s">
        <v>8478</v>
      </c>
      <c r="F4460" s="293"/>
    </row>
    <row r="4461" spans="1:6" ht="45">
      <c r="A4461" s="61">
        <v>38462</v>
      </c>
      <c r="B4461" s="38" t="s">
        <v>20821</v>
      </c>
      <c r="C4461" s="61" t="s">
        <v>4025</v>
      </c>
      <c r="D4461" s="61" t="s">
        <v>4027</v>
      </c>
      <c r="E4461" s="61" t="s">
        <v>22030</v>
      </c>
      <c r="F4461" s="292"/>
    </row>
    <row r="4462" spans="1:6" ht="30">
      <c r="A4462" s="61">
        <v>36362</v>
      </c>
      <c r="B4462" s="38" t="s">
        <v>20822</v>
      </c>
      <c r="C4462" s="61" t="s">
        <v>4025</v>
      </c>
      <c r="D4462" s="61" t="s">
        <v>4027</v>
      </c>
      <c r="E4462" s="61" t="s">
        <v>13776</v>
      </c>
      <c r="F4462" s="293"/>
    </row>
    <row r="4463" spans="1:6" ht="30">
      <c r="A4463" s="61">
        <v>36298</v>
      </c>
      <c r="B4463" s="38" t="s">
        <v>20823</v>
      </c>
      <c r="C4463" s="61" t="s">
        <v>4025</v>
      </c>
      <c r="D4463" s="61" t="s">
        <v>4027</v>
      </c>
      <c r="E4463" s="61" t="s">
        <v>8586</v>
      </c>
      <c r="F4463" s="292"/>
    </row>
    <row r="4464" spans="1:6" ht="30">
      <c r="A4464" s="61">
        <v>38456</v>
      </c>
      <c r="B4464" s="38" t="s">
        <v>20824</v>
      </c>
      <c r="C4464" s="61" t="s">
        <v>4025</v>
      </c>
      <c r="D4464" s="61" t="s">
        <v>4027</v>
      </c>
      <c r="E4464" s="61" t="s">
        <v>8352</v>
      </c>
      <c r="F4464" s="293"/>
    </row>
    <row r="4465" spans="1:6" ht="30">
      <c r="A4465" s="61">
        <v>38457</v>
      </c>
      <c r="B4465" s="38" t="s">
        <v>20825</v>
      </c>
      <c r="C4465" s="61" t="s">
        <v>4025</v>
      </c>
      <c r="D4465" s="61" t="s">
        <v>4027</v>
      </c>
      <c r="E4465" s="61" t="s">
        <v>23548</v>
      </c>
      <c r="F4465" s="292"/>
    </row>
    <row r="4466" spans="1:6" ht="30">
      <c r="A4466" s="61">
        <v>38458</v>
      </c>
      <c r="B4466" s="38" t="s">
        <v>20826</v>
      </c>
      <c r="C4466" s="61" t="s">
        <v>4025</v>
      </c>
      <c r="D4466" s="61" t="s">
        <v>4027</v>
      </c>
      <c r="E4466" s="61" t="s">
        <v>8433</v>
      </c>
      <c r="F4466" s="293"/>
    </row>
    <row r="4467" spans="1:6" ht="30">
      <c r="A4467" s="61">
        <v>38459</v>
      </c>
      <c r="B4467" s="38" t="s">
        <v>20827</v>
      </c>
      <c r="C4467" s="61" t="s">
        <v>4025</v>
      </c>
      <c r="D4467" s="61" t="s">
        <v>4027</v>
      </c>
      <c r="E4467" s="61" t="s">
        <v>27288</v>
      </c>
      <c r="F4467" s="292"/>
    </row>
    <row r="4468" spans="1:6" ht="30">
      <c r="A4468" s="61">
        <v>38460</v>
      </c>
      <c r="B4468" s="38" t="s">
        <v>20828</v>
      </c>
      <c r="C4468" s="61" t="s">
        <v>4025</v>
      </c>
      <c r="D4468" s="61" t="s">
        <v>4027</v>
      </c>
      <c r="E4468" s="61" t="s">
        <v>30430</v>
      </c>
      <c r="F4468" s="293"/>
    </row>
    <row r="4469" spans="1:6" ht="30">
      <c r="A4469" s="61">
        <v>38461</v>
      </c>
      <c r="B4469" s="38" t="s">
        <v>20829</v>
      </c>
      <c r="C4469" s="61" t="s">
        <v>4025</v>
      </c>
      <c r="D4469" s="61" t="s">
        <v>4027</v>
      </c>
      <c r="E4469" s="61" t="s">
        <v>30431</v>
      </c>
      <c r="F4469" s="292"/>
    </row>
    <row r="4470" spans="1:6" ht="30">
      <c r="A4470" s="61">
        <v>7094</v>
      </c>
      <c r="B4470" s="38" t="s">
        <v>20830</v>
      </c>
      <c r="C4470" s="61" t="s">
        <v>4025</v>
      </c>
      <c r="D4470" s="61" t="s">
        <v>2472</v>
      </c>
      <c r="E4470" s="61" t="s">
        <v>8454</v>
      </c>
      <c r="F4470" s="293"/>
    </row>
    <row r="4471" spans="1:6" ht="30">
      <c r="A4471" s="61">
        <v>7116</v>
      </c>
      <c r="B4471" s="38" t="s">
        <v>20831</v>
      </c>
      <c r="C4471" s="61" t="s">
        <v>4025</v>
      </c>
      <c r="D4471" s="61" t="s">
        <v>2472</v>
      </c>
      <c r="E4471" s="61" t="s">
        <v>25348</v>
      </c>
      <c r="F4471" s="292"/>
    </row>
    <row r="4472" spans="1:6" ht="30">
      <c r="A4472" s="61">
        <v>7118</v>
      </c>
      <c r="B4472" s="38" t="s">
        <v>20832</v>
      </c>
      <c r="C4472" s="61" t="s">
        <v>4025</v>
      </c>
      <c r="D4472" s="61" t="s">
        <v>2472</v>
      </c>
      <c r="E4472" s="61" t="s">
        <v>22142</v>
      </c>
      <c r="F4472" s="293"/>
    </row>
    <row r="4473" spans="1:6" ht="30">
      <c r="A4473" s="61">
        <v>7117</v>
      </c>
      <c r="B4473" s="38" t="s">
        <v>20833</v>
      </c>
      <c r="C4473" s="61" t="s">
        <v>4025</v>
      </c>
      <c r="D4473" s="61" t="s">
        <v>2472</v>
      </c>
      <c r="E4473" s="61" t="s">
        <v>14942</v>
      </c>
      <c r="F4473" s="292"/>
    </row>
    <row r="4474" spans="1:6" ht="30">
      <c r="A4474" s="61">
        <v>7098</v>
      </c>
      <c r="B4474" s="38" t="s">
        <v>20834</v>
      </c>
      <c r="C4474" s="61" t="s">
        <v>4025</v>
      </c>
      <c r="D4474" s="61" t="s">
        <v>2472</v>
      </c>
      <c r="E4474" s="61" t="s">
        <v>13668</v>
      </c>
      <c r="F4474" s="293"/>
    </row>
    <row r="4475" spans="1:6" ht="30">
      <c r="A4475" s="61">
        <v>7110</v>
      </c>
      <c r="B4475" s="38" t="s">
        <v>20835</v>
      </c>
      <c r="C4475" s="61" t="s">
        <v>4025</v>
      </c>
      <c r="D4475" s="61" t="s">
        <v>2472</v>
      </c>
      <c r="E4475" s="61" t="s">
        <v>22678</v>
      </c>
      <c r="F4475" s="292"/>
    </row>
    <row r="4476" spans="1:6" ht="30">
      <c r="A4476" s="61">
        <v>7123</v>
      </c>
      <c r="B4476" s="38" t="s">
        <v>20837</v>
      </c>
      <c r="C4476" s="61" t="s">
        <v>4025</v>
      </c>
      <c r="D4476" s="61" t="s">
        <v>2472</v>
      </c>
      <c r="E4476" s="61" t="s">
        <v>7663</v>
      </c>
      <c r="F4476" s="293"/>
    </row>
    <row r="4477" spans="1:6" ht="45">
      <c r="A4477" s="61">
        <v>7121</v>
      </c>
      <c r="B4477" s="38" t="s">
        <v>20838</v>
      </c>
      <c r="C4477" s="61" t="s">
        <v>4025</v>
      </c>
      <c r="D4477" s="61" t="s">
        <v>2472</v>
      </c>
      <c r="E4477" s="61" t="s">
        <v>10928</v>
      </c>
      <c r="F4477" s="292"/>
    </row>
    <row r="4478" spans="1:6" ht="45">
      <c r="A4478" s="61">
        <v>7137</v>
      </c>
      <c r="B4478" s="38" t="s">
        <v>20839</v>
      </c>
      <c r="C4478" s="61" t="s">
        <v>4025</v>
      </c>
      <c r="D4478" s="61" t="s">
        <v>2472</v>
      </c>
      <c r="E4478" s="61" t="s">
        <v>11278</v>
      </c>
      <c r="F4478" s="293"/>
    </row>
    <row r="4479" spans="1:6" ht="45">
      <c r="A4479" s="61">
        <v>7122</v>
      </c>
      <c r="B4479" s="38" t="s">
        <v>20840</v>
      </c>
      <c r="C4479" s="61" t="s">
        <v>4025</v>
      </c>
      <c r="D4479" s="61" t="s">
        <v>2472</v>
      </c>
      <c r="E4479" s="61" t="s">
        <v>11100</v>
      </c>
      <c r="F4479" s="292"/>
    </row>
    <row r="4480" spans="1:6" ht="45">
      <c r="A4480" s="61">
        <v>7114</v>
      </c>
      <c r="B4480" s="38" t="s">
        <v>20841</v>
      </c>
      <c r="C4480" s="61" t="s">
        <v>4025</v>
      </c>
      <c r="D4480" s="61" t="s">
        <v>2472</v>
      </c>
      <c r="E4480" s="61" t="s">
        <v>23409</v>
      </c>
      <c r="F4480" s="293"/>
    </row>
    <row r="4481" spans="1:6" ht="45">
      <c r="A4481" s="61">
        <v>7109</v>
      </c>
      <c r="B4481" s="38" t="s">
        <v>20842</v>
      </c>
      <c r="C4481" s="61" t="s">
        <v>4025</v>
      </c>
      <c r="D4481" s="61" t="s">
        <v>2472</v>
      </c>
      <c r="E4481" s="61" t="s">
        <v>13694</v>
      </c>
      <c r="F4481" s="292"/>
    </row>
    <row r="4482" spans="1:6" ht="45">
      <c r="A4482" s="61">
        <v>7135</v>
      </c>
      <c r="B4482" s="38" t="s">
        <v>20843</v>
      </c>
      <c r="C4482" s="61" t="s">
        <v>4025</v>
      </c>
      <c r="D4482" s="61" t="s">
        <v>2472</v>
      </c>
      <c r="E4482" s="61" t="s">
        <v>23353</v>
      </c>
      <c r="F4482" s="293"/>
    </row>
    <row r="4483" spans="1:6" ht="45">
      <c r="A4483" s="61">
        <v>37947</v>
      </c>
      <c r="B4483" s="38" t="s">
        <v>20844</v>
      </c>
      <c r="C4483" s="61" t="s">
        <v>4025</v>
      </c>
      <c r="D4483" s="61" t="s">
        <v>2472</v>
      </c>
      <c r="E4483" s="61" t="s">
        <v>22413</v>
      </c>
      <c r="F4483" s="292"/>
    </row>
    <row r="4484" spans="1:6" ht="45">
      <c r="A4484" s="61">
        <v>7103</v>
      </c>
      <c r="B4484" s="38" t="s">
        <v>20845</v>
      </c>
      <c r="C4484" s="61" t="s">
        <v>4025</v>
      </c>
      <c r="D4484" s="61" t="s">
        <v>2472</v>
      </c>
      <c r="E4484" s="61" t="s">
        <v>14927</v>
      </c>
      <c r="F4484" s="293"/>
    </row>
    <row r="4485" spans="1:6" ht="30">
      <c r="A4485" s="61">
        <v>40419</v>
      </c>
      <c r="B4485" s="38" t="s">
        <v>20846</v>
      </c>
      <c r="C4485" s="61" t="s">
        <v>4025</v>
      </c>
      <c r="D4485" s="61" t="s">
        <v>4027</v>
      </c>
      <c r="E4485" s="61" t="s">
        <v>30432</v>
      </c>
      <c r="F4485" s="292"/>
    </row>
    <row r="4486" spans="1:6" ht="30">
      <c r="A4486" s="61">
        <v>40420</v>
      </c>
      <c r="B4486" s="38" t="s">
        <v>20847</v>
      </c>
      <c r="C4486" s="61" t="s">
        <v>4025</v>
      </c>
      <c r="D4486" s="61" t="s">
        <v>4027</v>
      </c>
      <c r="E4486" s="61" t="s">
        <v>23956</v>
      </c>
      <c r="F4486" s="293"/>
    </row>
    <row r="4487" spans="1:6" ht="30">
      <c r="A4487" s="61">
        <v>40421</v>
      </c>
      <c r="B4487" s="38" t="s">
        <v>20848</v>
      </c>
      <c r="C4487" s="61" t="s">
        <v>4025</v>
      </c>
      <c r="D4487" s="61" t="s">
        <v>4027</v>
      </c>
      <c r="E4487" s="61" t="s">
        <v>24860</v>
      </c>
      <c r="F4487" s="292"/>
    </row>
    <row r="4488" spans="1:6" ht="30">
      <c r="A4488" s="61">
        <v>7126</v>
      </c>
      <c r="B4488" s="38" t="s">
        <v>20849</v>
      </c>
      <c r="C4488" s="61" t="s">
        <v>4025</v>
      </c>
      <c r="D4488" s="61" t="s">
        <v>2472</v>
      </c>
      <c r="E4488" s="61" t="s">
        <v>23808</v>
      </c>
      <c r="F4488" s="293"/>
    </row>
    <row r="4489" spans="1:6" ht="45">
      <c r="A4489" s="61">
        <v>38905</v>
      </c>
      <c r="B4489" s="38" t="s">
        <v>20850</v>
      </c>
      <c r="C4489" s="61" t="s">
        <v>4025</v>
      </c>
      <c r="D4489" s="61" t="s">
        <v>4027</v>
      </c>
      <c r="E4489" s="61" t="s">
        <v>21093</v>
      </c>
      <c r="F4489" s="292"/>
    </row>
    <row r="4490" spans="1:6" ht="45">
      <c r="A4490" s="61">
        <v>38907</v>
      </c>
      <c r="B4490" s="38" t="s">
        <v>20851</v>
      </c>
      <c r="C4490" s="61" t="s">
        <v>4025</v>
      </c>
      <c r="D4490" s="61" t="s">
        <v>4027</v>
      </c>
      <c r="E4490" s="61" t="s">
        <v>24719</v>
      </c>
      <c r="F4490" s="293"/>
    </row>
    <row r="4491" spans="1:6" ht="45">
      <c r="A4491" s="61">
        <v>38908</v>
      </c>
      <c r="B4491" s="38" t="s">
        <v>20852</v>
      </c>
      <c r="C4491" s="61" t="s">
        <v>4025</v>
      </c>
      <c r="D4491" s="61" t="s">
        <v>4027</v>
      </c>
      <c r="E4491" s="61" t="s">
        <v>22734</v>
      </c>
      <c r="F4491" s="292"/>
    </row>
    <row r="4492" spans="1:6" ht="45">
      <c r="A4492" s="61">
        <v>38909</v>
      </c>
      <c r="B4492" s="38" t="s">
        <v>20853</v>
      </c>
      <c r="C4492" s="61" t="s">
        <v>4025</v>
      </c>
      <c r="D4492" s="61" t="s">
        <v>4027</v>
      </c>
      <c r="E4492" s="61" t="s">
        <v>30433</v>
      </c>
      <c r="F4492" s="293"/>
    </row>
    <row r="4493" spans="1:6" ht="45">
      <c r="A4493" s="61">
        <v>38910</v>
      </c>
      <c r="B4493" s="38" t="s">
        <v>20854</v>
      </c>
      <c r="C4493" s="61" t="s">
        <v>4025</v>
      </c>
      <c r="D4493" s="61" t="s">
        <v>4027</v>
      </c>
      <c r="E4493" s="61" t="s">
        <v>23810</v>
      </c>
      <c r="F4493" s="292"/>
    </row>
    <row r="4494" spans="1:6" ht="45">
      <c r="A4494" s="61">
        <v>38897</v>
      </c>
      <c r="B4494" s="38" t="s">
        <v>20855</v>
      </c>
      <c r="C4494" s="61" t="s">
        <v>4025</v>
      </c>
      <c r="D4494" s="61" t="s">
        <v>4027</v>
      </c>
      <c r="E4494" s="61" t="s">
        <v>24496</v>
      </c>
      <c r="F4494" s="293"/>
    </row>
    <row r="4495" spans="1:6" ht="45">
      <c r="A4495" s="61">
        <v>38899</v>
      </c>
      <c r="B4495" s="38" t="s">
        <v>20856</v>
      </c>
      <c r="C4495" s="61" t="s">
        <v>4025</v>
      </c>
      <c r="D4495" s="61" t="s">
        <v>4027</v>
      </c>
      <c r="E4495" s="61" t="s">
        <v>23933</v>
      </c>
      <c r="F4495" s="292"/>
    </row>
    <row r="4496" spans="1:6" ht="45">
      <c r="A4496" s="61">
        <v>38900</v>
      </c>
      <c r="B4496" s="38" t="s">
        <v>20857</v>
      </c>
      <c r="C4496" s="61" t="s">
        <v>4025</v>
      </c>
      <c r="D4496" s="61" t="s">
        <v>4027</v>
      </c>
      <c r="E4496" s="61" t="s">
        <v>29448</v>
      </c>
      <c r="F4496" s="293"/>
    </row>
    <row r="4497" spans="1:6" ht="45">
      <c r="A4497" s="61">
        <v>38901</v>
      </c>
      <c r="B4497" s="38" t="s">
        <v>20858</v>
      </c>
      <c r="C4497" s="61" t="s">
        <v>4025</v>
      </c>
      <c r="D4497" s="61" t="s">
        <v>4027</v>
      </c>
      <c r="E4497" s="61" t="s">
        <v>24488</v>
      </c>
      <c r="F4497" s="292"/>
    </row>
    <row r="4498" spans="1:6" ht="45">
      <c r="A4498" s="61">
        <v>38904</v>
      </c>
      <c r="B4498" s="38" t="s">
        <v>20859</v>
      </c>
      <c r="C4498" s="61" t="s">
        <v>4025</v>
      </c>
      <c r="D4498" s="61" t="s">
        <v>4027</v>
      </c>
      <c r="E4498" s="61" t="s">
        <v>22334</v>
      </c>
      <c r="F4498" s="293"/>
    </row>
    <row r="4499" spans="1:6" ht="45">
      <c r="A4499" s="61">
        <v>38903</v>
      </c>
      <c r="B4499" s="38" t="s">
        <v>20860</v>
      </c>
      <c r="C4499" s="61" t="s">
        <v>4025</v>
      </c>
      <c r="D4499" s="61" t="s">
        <v>4027</v>
      </c>
      <c r="E4499" s="61" t="s">
        <v>30434</v>
      </c>
      <c r="F4499" s="292"/>
    </row>
    <row r="4500" spans="1:6" ht="30">
      <c r="A4500" s="61">
        <v>7091</v>
      </c>
      <c r="B4500" s="38" t="s">
        <v>20861</v>
      </c>
      <c r="C4500" s="61" t="s">
        <v>4025</v>
      </c>
      <c r="D4500" s="61" t="s">
        <v>2472</v>
      </c>
      <c r="E4500" s="61" t="s">
        <v>22390</v>
      </c>
      <c r="F4500" s="293"/>
    </row>
    <row r="4501" spans="1:6" ht="30">
      <c r="A4501" s="61">
        <v>11655</v>
      </c>
      <c r="B4501" s="38" t="s">
        <v>20862</v>
      </c>
      <c r="C4501" s="61" t="s">
        <v>4025</v>
      </c>
      <c r="D4501" s="61" t="s">
        <v>2472</v>
      </c>
      <c r="E4501" s="61" t="s">
        <v>14861</v>
      </c>
      <c r="F4501" s="292"/>
    </row>
    <row r="4502" spans="1:6" ht="30">
      <c r="A4502" s="61">
        <v>11656</v>
      </c>
      <c r="B4502" s="38" t="s">
        <v>20863</v>
      </c>
      <c r="C4502" s="61" t="s">
        <v>4025</v>
      </c>
      <c r="D4502" s="61" t="s">
        <v>2472</v>
      </c>
      <c r="E4502" s="61" t="s">
        <v>8971</v>
      </c>
      <c r="F4502" s="293"/>
    </row>
    <row r="4503" spans="1:6" ht="30">
      <c r="A4503" s="61">
        <v>37948</v>
      </c>
      <c r="B4503" s="38" t="s">
        <v>20864</v>
      </c>
      <c r="C4503" s="61" t="s">
        <v>4025</v>
      </c>
      <c r="D4503" s="61" t="s">
        <v>2472</v>
      </c>
      <c r="E4503" s="61" t="s">
        <v>24704</v>
      </c>
      <c r="F4503" s="292"/>
    </row>
    <row r="4504" spans="1:6" ht="30">
      <c r="A4504" s="61">
        <v>7097</v>
      </c>
      <c r="B4504" s="38" t="s">
        <v>20865</v>
      </c>
      <c r="C4504" s="61" t="s">
        <v>4025</v>
      </c>
      <c r="D4504" s="61" t="s">
        <v>2472</v>
      </c>
      <c r="E4504" s="61" t="s">
        <v>7512</v>
      </c>
      <c r="F4504" s="293"/>
    </row>
    <row r="4505" spans="1:6" ht="30">
      <c r="A4505" s="61">
        <v>11657</v>
      </c>
      <c r="B4505" s="38" t="s">
        <v>20866</v>
      </c>
      <c r="C4505" s="61" t="s">
        <v>4025</v>
      </c>
      <c r="D4505" s="61" t="s">
        <v>2472</v>
      </c>
      <c r="E4505" s="61" t="s">
        <v>29408</v>
      </c>
      <c r="F4505" s="292"/>
    </row>
    <row r="4506" spans="1:6" ht="30">
      <c r="A4506" s="61">
        <v>11658</v>
      </c>
      <c r="B4506" s="38" t="s">
        <v>20867</v>
      </c>
      <c r="C4506" s="61" t="s">
        <v>4025</v>
      </c>
      <c r="D4506" s="61" t="s">
        <v>2472</v>
      </c>
      <c r="E4506" s="61" t="s">
        <v>10948</v>
      </c>
      <c r="F4506" s="293"/>
    </row>
    <row r="4507" spans="1:6" ht="30">
      <c r="A4507" s="61">
        <v>7146</v>
      </c>
      <c r="B4507" s="38" t="s">
        <v>20868</v>
      </c>
      <c r="C4507" s="61" t="s">
        <v>4025</v>
      </c>
      <c r="D4507" s="61" t="s">
        <v>2472</v>
      </c>
      <c r="E4507" s="61" t="s">
        <v>23992</v>
      </c>
      <c r="F4507" s="292"/>
    </row>
    <row r="4508" spans="1:6" ht="30">
      <c r="A4508" s="61">
        <v>7138</v>
      </c>
      <c r="B4508" s="38" t="s">
        <v>20869</v>
      </c>
      <c r="C4508" s="61" t="s">
        <v>4025</v>
      </c>
      <c r="D4508" s="61" t="s">
        <v>2472</v>
      </c>
      <c r="E4508" s="61" t="s">
        <v>8569</v>
      </c>
      <c r="F4508" s="293"/>
    </row>
    <row r="4509" spans="1:6" ht="30">
      <c r="A4509" s="61">
        <v>7139</v>
      </c>
      <c r="B4509" s="38" t="s">
        <v>20870</v>
      </c>
      <c r="C4509" s="61" t="s">
        <v>4025</v>
      </c>
      <c r="D4509" s="61" t="s">
        <v>2472</v>
      </c>
      <c r="E4509" s="61" t="s">
        <v>8956</v>
      </c>
      <c r="F4509" s="292"/>
    </row>
    <row r="4510" spans="1:6" ht="30">
      <c r="A4510" s="61">
        <v>7140</v>
      </c>
      <c r="B4510" s="38" t="s">
        <v>20871</v>
      </c>
      <c r="C4510" s="61" t="s">
        <v>4025</v>
      </c>
      <c r="D4510" s="61" t="s">
        <v>2472</v>
      </c>
      <c r="E4510" s="61" t="s">
        <v>20657</v>
      </c>
      <c r="F4510" s="293"/>
    </row>
    <row r="4511" spans="1:6" ht="30">
      <c r="A4511" s="61">
        <v>7141</v>
      </c>
      <c r="B4511" s="38" t="s">
        <v>20872</v>
      </c>
      <c r="C4511" s="61" t="s">
        <v>4025</v>
      </c>
      <c r="D4511" s="61" t="s">
        <v>2472</v>
      </c>
      <c r="E4511" s="61" t="s">
        <v>14423</v>
      </c>
      <c r="F4511" s="292"/>
    </row>
    <row r="4512" spans="1:6" ht="30">
      <c r="A4512" s="61">
        <v>7143</v>
      </c>
      <c r="B4512" s="38" t="s">
        <v>20873</v>
      </c>
      <c r="C4512" s="61" t="s">
        <v>4025</v>
      </c>
      <c r="D4512" s="61" t="s">
        <v>2472</v>
      </c>
      <c r="E4512" s="61" t="s">
        <v>23609</v>
      </c>
      <c r="F4512" s="293"/>
    </row>
    <row r="4513" spans="1:6" ht="30">
      <c r="A4513" s="61">
        <v>7144</v>
      </c>
      <c r="B4513" s="38" t="s">
        <v>20874</v>
      </c>
      <c r="C4513" s="61" t="s">
        <v>4025</v>
      </c>
      <c r="D4513" s="61" t="s">
        <v>2472</v>
      </c>
      <c r="E4513" s="61" t="s">
        <v>23602</v>
      </c>
      <c r="F4513" s="292"/>
    </row>
    <row r="4514" spans="1:6" ht="30">
      <c r="A4514" s="61">
        <v>7145</v>
      </c>
      <c r="B4514" s="38" t="s">
        <v>20875</v>
      </c>
      <c r="C4514" s="61" t="s">
        <v>4025</v>
      </c>
      <c r="D4514" s="61" t="s">
        <v>2472</v>
      </c>
      <c r="E4514" s="61" t="s">
        <v>23433</v>
      </c>
      <c r="F4514" s="293"/>
    </row>
    <row r="4515" spans="1:6" ht="30">
      <c r="A4515" s="61">
        <v>7142</v>
      </c>
      <c r="B4515" s="38" t="s">
        <v>20876</v>
      </c>
      <c r="C4515" s="61" t="s">
        <v>4025</v>
      </c>
      <c r="D4515" s="61" t="s">
        <v>2472</v>
      </c>
      <c r="E4515" s="61" t="s">
        <v>19523</v>
      </c>
      <c r="F4515" s="292"/>
    </row>
    <row r="4516" spans="1:6" ht="30">
      <c r="A4516" s="61">
        <v>3593</v>
      </c>
      <c r="B4516" s="38" t="s">
        <v>20877</v>
      </c>
      <c r="C4516" s="61" t="s">
        <v>4025</v>
      </c>
      <c r="D4516" s="61" t="s">
        <v>2472</v>
      </c>
      <c r="E4516" s="61" t="s">
        <v>24676</v>
      </c>
      <c r="F4516" s="293"/>
    </row>
    <row r="4517" spans="1:6" ht="30">
      <c r="A4517" s="61">
        <v>3588</v>
      </c>
      <c r="B4517" s="38" t="s">
        <v>20878</v>
      </c>
      <c r="C4517" s="61" t="s">
        <v>4025</v>
      </c>
      <c r="D4517" s="61" t="s">
        <v>2472</v>
      </c>
      <c r="E4517" s="61" t="s">
        <v>25165</v>
      </c>
      <c r="F4517" s="292"/>
    </row>
    <row r="4518" spans="1:6" ht="30">
      <c r="A4518" s="61">
        <v>3585</v>
      </c>
      <c r="B4518" s="38" t="s">
        <v>20879</v>
      </c>
      <c r="C4518" s="61" t="s">
        <v>4025</v>
      </c>
      <c r="D4518" s="61" t="s">
        <v>2472</v>
      </c>
      <c r="E4518" s="61" t="s">
        <v>21710</v>
      </c>
      <c r="F4518" s="293"/>
    </row>
    <row r="4519" spans="1:6" ht="30">
      <c r="A4519" s="61">
        <v>3587</v>
      </c>
      <c r="B4519" s="38" t="s">
        <v>20880</v>
      </c>
      <c r="C4519" s="61" t="s">
        <v>4025</v>
      </c>
      <c r="D4519" s="61" t="s">
        <v>2472</v>
      </c>
      <c r="E4519" s="61" t="s">
        <v>24001</v>
      </c>
      <c r="F4519" s="292"/>
    </row>
    <row r="4520" spans="1:6" ht="30">
      <c r="A4520" s="61">
        <v>3590</v>
      </c>
      <c r="B4520" s="38" t="s">
        <v>20881</v>
      </c>
      <c r="C4520" s="61" t="s">
        <v>4025</v>
      </c>
      <c r="D4520" s="61" t="s">
        <v>2472</v>
      </c>
      <c r="E4520" s="61" t="s">
        <v>30435</v>
      </c>
      <c r="F4520" s="293"/>
    </row>
    <row r="4521" spans="1:6" ht="30">
      <c r="A4521" s="61">
        <v>3589</v>
      </c>
      <c r="B4521" s="38" t="s">
        <v>20882</v>
      </c>
      <c r="C4521" s="61" t="s">
        <v>4025</v>
      </c>
      <c r="D4521" s="61" t="s">
        <v>2472</v>
      </c>
      <c r="E4521" s="61" t="s">
        <v>30436</v>
      </c>
      <c r="F4521" s="292"/>
    </row>
    <row r="4522" spans="1:6" ht="30">
      <c r="A4522" s="61">
        <v>3586</v>
      </c>
      <c r="B4522" s="38" t="s">
        <v>20883</v>
      </c>
      <c r="C4522" s="61" t="s">
        <v>4025</v>
      </c>
      <c r="D4522" s="61" t="s">
        <v>2472</v>
      </c>
      <c r="E4522" s="61" t="s">
        <v>24482</v>
      </c>
      <c r="F4522" s="293"/>
    </row>
    <row r="4523" spans="1:6" ht="30">
      <c r="A4523" s="61">
        <v>3592</v>
      </c>
      <c r="B4523" s="38" t="s">
        <v>20884</v>
      </c>
      <c r="C4523" s="61" t="s">
        <v>4025</v>
      </c>
      <c r="D4523" s="61" t="s">
        <v>2472</v>
      </c>
      <c r="E4523" s="61" t="s">
        <v>30437</v>
      </c>
      <c r="F4523" s="292"/>
    </row>
    <row r="4524" spans="1:6" ht="30">
      <c r="A4524" s="61">
        <v>3591</v>
      </c>
      <c r="B4524" s="38" t="s">
        <v>20885</v>
      </c>
      <c r="C4524" s="61" t="s">
        <v>4025</v>
      </c>
      <c r="D4524" s="61" t="s">
        <v>2472</v>
      </c>
      <c r="E4524" s="61" t="s">
        <v>30438</v>
      </c>
      <c r="F4524" s="293"/>
    </row>
    <row r="4525" spans="1:6" ht="30">
      <c r="A4525" s="61">
        <v>40396</v>
      </c>
      <c r="B4525" s="38" t="s">
        <v>20886</v>
      </c>
      <c r="C4525" s="61" t="s">
        <v>4025</v>
      </c>
      <c r="D4525" s="61" t="s">
        <v>2472</v>
      </c>
      <c r="E4525" s="61" t="s">
        <v>30439</v>
      </c>
      <c r="F4525" s="292"/>
    </row>
    <row r="4526" spans="1:6" ht="30">
      <c r="A4526" s="61">
        <v>40395</v>
      </c>
      <c r="B4526" s="38" t="s">
        <v>20887</v>
      </c>
      <c r="C4526" s="61" t="s">
        <v>4025</v>
      </c>
      <c r="D4526" s="61" t="s">
        <v>2472</v>
      </c>
      <c r="E4526" s="61" t="s">
        <v>24536</v>
      </c>
      <c r="F4526" s="293"/>
    </row>
    <row r="4527" spans="1:6" ht="30">
      <c r="A4527" s="61">
        <v>40392</v>
      </c>
      <c r="B4527" s="38" t="s">
        <v>20888</v>
      </c>
      <c r="C4527" s="61" t="s">
        <v>4025</v>
      </c>
      <c r="D4527" s="61" t="s">
        <v>2472</v>
      </c>
      <c r="E4527" s="61" t="s">
        <v>24579</v>
      </c>
      <c r="F4527" s="292"/>
    </row>
    <row r="4528" spans="1:6" ht="30">
      <c r="A4528" s="61">
        <v>40394</v>
      </c>
      <c r="B4528" s="38" t="s">
        <v>20889</v>
      </c>
      <c r="C4528" s="61" t="s">
        <v>4025</v>
      </c>
      <c r="D4528" s="61" t="s">
        <v>2472</v>
      </c>
      <c r="E4528" s="61" t="s">
        <v>24384</v>
      </c>
      <c r="F4528" s="293"/>
    </row>
    <row r="4529" spans="1:6" ht="30">
      <c r="A4529" s="61">
        <v>40398</v>
      </c>
      <c r="B4529" s="38" t="s">
        <v>20890</v>
      </c>
      <c r="C4529" s="61" t="s">
        <v>4025</v>
      </c>
      <c r="D4529" s="61" t="s">
        <v>2472</v>
      </c>
      <c r="E4529" s="61" t="s">
        <v>30440</v>
      </c>
      <c r="F4529" s="292"/>
    </row>
    <row r="4530" spans="1:6" ht="30">
      <c r="A4530" s="61">
        <v>40397</v>
      </c>
      <c r="B4530" s="38" t="s">
        <v>20891</v>
      </c>
      <c r="C4530" s="61" t="s">
        <v>4025</v>
      </c>
      <c r="D4530" s="61" t="s">
        <v>2472</v>
      </c>
      <c r="E4530" s="61" t="s">
        <v>30441</v>
      </c>
      <c r="F4530" s="293"/>
    </row>
    <row r="4531" spans="1:6" ht="30">
      <c r="A4531" s="61">
        <v>40393</v>
      </c>
      <c r="B4531" s="38" t="s">
        <v>20892</v>
      </c>
      <c r="C4531" s="61" t="s">
        <v>4025</v>
      </c>
      <c r="D4531" s="61" t="s">
        <v>2472</v>
      </c>
      <c r="E4531" s="61" t="s">
        <v>25661</v>
      </c>
      <c r="F4531" s="292"/>
    </row>
    <row r="4532" spans="1:6" ht="30">
      <c r="A4532" s="61">
        <v>40399</v>
      </c>
      <c r="B4532" s="38" t="s">
        <v>20894</v>
      </c>
      <c r="C4532" s="61" t="s">
        <v>4025</v>
      </c>
      <c r="D4532" s="61" t="s">
        <v>2472</v>
      </c>
      <c r="E4532" s="61" t="s">
        <v>30442</v>
      </c>
      <c r="F4532" s="293"/>
    </row>
    <row r="4533" spans="1:6" ht="30">
      <c r="A4533" s="61">
        <v>39322</v>
      </c>
      <c r="B4533" s="38" t="s">
        <v>20895</v>
      </c>
      <c r="C4533" s="61" t="s">
        <v>4025</v>
      </c>
      <c r="D4533" s="61" t="s">
        <v>4027</v>
      </c>
      <c r="E4533" s="61" t="s">
        <v>23782</v>
      </c>
      <c r="F4533" s="292"/>
    </row>
    <row r="4534" spans="1:6" ht="30">
      <c r="A4534" s="61">
        <v>39289</v>
      </c>
      <c r="B4534" s="38" t="s">
        <v>20896</v>
      </c>
      <c r="C4534" s="61" t="s">
        <v>4025</v>
      </c>
      <c r="D4534" s="61" t="s">
        <v>4027</v>
      </c>
      <c r="E4534" s="61" t="s">
        <v>28211</v>
      </c>
      <c r="F4534" s="293"/>
    </row>
    <row r="4535" spans="1:6" ht="30">
      <c r="A4535" s="61">
        <v>39290</v>
      </c>
      <c r="B4535" s="38" t="s">
        <v>20897</v>
      </c>
      <c r="C4535" s="61" t="s">
        <v>4025</v>
      </c>
      <c r="D4535" s="61" t="s">
        <v>4027</v>
      </c>
      <c r="E4535" s="61" t="s">
        <v>20454</v>
      </c>
      <c r="F4535" s="292"/>
    </row>
    <row r="4536" spans="1:6" ht="30">
      <c r="A4536" s="61">
        <v>39291</v>
      </c>
      <c r="B4536" s="38" t="s">
        <v>20898</v>
      </c>
      <c r="C4536" s="61" t="s">
        <v>4025</v>
      </c>
      <c r="D4536" s="61" t="s">
        <v>4027</v>
      </c>
      <c r="E4536" s="61" t="s">
        <v>24762</v>
      </c>
      <c r="F4536" s="293"/>
    </row>
    <row r="4537" spans="1:6" ht="30">
      <c r="A4537" s="61">
        <v>20174</v>
      </c>
      <c r="B4537" s="38" t="s">
        <v>20899</v>
      </c>
      <c r="C4537" s="61" t="s">
        <v>4025</v>
      </c>
      <c r="D4537" s="61" t="s">
        <v>2472</v>
      </c>
      <c r="E4537" s="61" t="s">
        <v>23591</v>
      </c>
      <c r="F4537" s="292"/>
    </row>
    <row r="4538" spans="1:6" ht="30">
      <c r="A4538" s="61">
        <v>41892</v>
      </c>
      <c r="B4538" s="38" t="s">
        <v>20900</v>
      </c>
      <c r="C4538" s="61" t="s">
        <v>4025</v>
      </c>
      <c r="D4538" s="61" t="s">
        <v>4027</v>
      </c>
      <c r="E4538" s="61" t="s">
        <v>30443</v>
      </c>
      <c r="F4538" s="293"/>
    </row>
    <row r="4539" spans="1:6" ht="30">
      <c r="A4539" s="61">
        <v>7048</v>
      </c>
      <c r="B4539" s="38" t="s">
        <v>20901</v>
      </c>
      <c r="C4539" s="61" t="s">
        <v>4025</v>
      </c>
      <c r="D4539" s="61" t="s">
        <v>4027</v>
      </c>
      <c r="E4539" s="61" t="s">
        <v>12915</v>
      </c>
      <c r="F4539" s="292"/>
    </row>
    <row r="4540" spans="1:6" ht="30">
      <c r="A4540" s="61">
        <v>7088</v>
      </c>
      <c r="B4540" s="38" t="s">
        <v>20902</v>
      </c>
      <c r="C4540" s="61" t="s">
        <v>4025</v>
      </c>
      <c r="D4540" s="61" t="s">
        <v>4027</v>
      </c>
      <c r="E4540" s="61" t="s">
        <v>28315</v>
      </c>
      <c r="F4540" s="293"/>
    </row>
    <row r="4541" spans="1:6" ht="30">
      <c r="A4541" s="61">
        <v>20179</v>
      </c>
      <c r="B4541" s="38" t="s">
        <v>20903</v>
      </c>
      <c r="C4541" s="61" t="s">
        <v>4025</v>
      </c>
      <c r="D4541" s="61" t="s">
        <v>2472</v>
      </c>
      <c r="E4541" s="61" t="s">
        <v>30444</v>
      </c>
      <c r="F4541" s="292"/>
    </row>
    <row r="4542" spans="1:6" ht="30">
      <c r="A4542" s="61">
        <v>20178</v>
      </c>
      <c r="B4542" s="38" t="s">
        <v>20904</v>
      </c>
      <c r="C4542" s="61" t="s">
        <v>4025</v>
      </c>
      <c r="D4542" s="61" t="s">
        <v>2472</v>
      </c>
      <c r="E4542" s="61" t="s">
        <v>30445</v>
      </c>
      <c r="F4542" s="293"/>
    </row>
    <row r="4543" spans="1:6" ht="30">
      <c r="A4543" s="61">
        <v>20180</v>
      </c>
      <c r="B4543" s="38" t="s">
        <v>20905</v>
      </c>
      <c r="C4543" s="61" t="s">
        <v>4025</v>
      </c>
      <c r="D4543" s="61" t="s">
        <v>2472</v>
      </c>
      <c r="E4543" s="61" t="s">
        <v>30446</v>
      </c>
      <c r="F4543" s="292"/>
    </row>
    <row r="4544" spans="1:6" ht="30">
      <c r="A4544" s="61">
        <v>20181</v>
      </c>
      <c r="B4544" s="38" t="s">
        <v>20906</v>
      </c>
      <c r="C4544" s="61" t="s">
        <v>4025</v>
      </c>
      <c r="D4544" s="61" t="s">
        <v>2472</v>
      </c>
      <c r="E4544" s="61" t="s">
        <v>30447</v>
      </c>
      <c r="F4544" s="293"/>
    </row>
    <row r="4545" spans="1:6" ht="30">
      <c r="A4545" s="61">
        <v>20177</v>
      </c>
      <c r="B4545" s="38" t="s">
        <v>20907</v>
      </c>
      <c r="C4545" s="61" t="s">
        <v>4025</v>
      </c>
      <c r="D4545" s="61" t="s">
        <v>2472</v>
      </c>
      <c r="E4545" s="61" t="s">
        <v>24954</v>
      </c>
      <c r="F4545" s="292"/>
    </row>
    <row r="4546" spans="1:6" ht="30">
      <c r="A4546" s="61">
        <v>7082</v>
      </c>
      <c r="B4546" s="38" t="s">
        <v>20908</v>
      </c>
      <c r="C4546" s="61" t="s">
        <v>4025</v>
      </c>
      <c r="D4546" s="61" t="s">
        <v>4027</v>
      </c>
      <c r="E4546" s="61" t="s">
        <v>23513</v>
      </c>
      <c r="F4546" s="293"/>
    </row>
    <row r="4547" spans="1:6" ht="45">
      <c r="A4547" s="61">
        <v>42707</v>
      </c>
      <c r="B4547" s="38" t="s">
        <v>22793</v>
      </c>
      <c r="C4547" s="61" t="s">
        <v>4025</v>
      </c>
      <c r="D4547" s="61" t="s">
        <v>4027</v>
      </c>
      <c r="E4547" s="61" t="s">
        <v>30448</v>
      </c>
      <c r="F4547" s="292"/>
    </row>
    <row r="4548" spans="1:6" ht="30">
      <c r="A4548" s="61">
        <v>7069</v>
      </c>
      <c r="B4548" s="38" t="s">
        <v>20909</v>
      </c>
      <c r="C4548" s="61" t="s">
        <v>4025</v>
      </c>
      <c r="D4548" s="61" t="s">
        <v>4027</v>
      </c>
      <c r="E4548" s="61" t="s">
        <v>30449</v>
      </c>
      <c r="F4548" s="293"/>
    </row>
    <row r="4549" spans="1:6" ht="45">
      <c r="A4549" s="61">
        <v>42708</v>
      </c>
      <c r="B4549" s="38" t="s">
        <v>22794</v>
      </c>
      <c r="C4549" s="61" t="s">
        <v>4025</v>
      </c>
      <c r="D4549" s="61" t="s">
        <v>4027</v>
      </c>
      <c r="E4549" s="61" t="s">
        <v>30450</v>
      </c>
      <c r="F4549" s="292"/>
    </row>
    <row r="4550" spans="1:6" ht="30">
      <c r="A4550" s="61">
        <v>7070</v>
      </c>
      <c r="B4550" s="38" t="s">
        <v>20910</v>
      </c>
      <c r="C4550" s="61" t="s">
        <v>4025</v>
      </c>
      <c r="D4550" s="61" t="s">
        <v>4027</v>
      </c>
      <c r="E4550" s="61" t="s">
        <v>24830</v>
      </c>
      <c r="F4550" s="293"/>
    </row>
    <row r="4551" spans="1:6" ht="45">
      <c r="A4551" s="61">
        <v>42709</v>
      </c>
      <c r="B4551" s="38" t="s">
        <v>22795</v>
      </c>
      <c r="C4551" s="61" t="s">
        <v>4025</v>
      </c>
      <c r="D4551" s="61" t="s">
        <v>4027</v>
      </c>
      <c r="E4551" s="61" t="s">
        <v>30451</v>
      </c>
      <c r="F4551" s="292"/>
    </row>
    <row r="4552" spans="1:6" ht="45">
      <c r="A4552" s="61">
        <v>42710</v>
      </c>
      <c r="B4552" s="38" t="s">
        <v>22796</v>
      </c>
      <c r="C4552" s="61" t="s">
        <v>4025</v>
      </c>
      <c r="D4552" s="61" t="s">
        <v>4027</v>
      </c>
      <c r="E4552" s="61" t="s">
        <v>30452</v>
      </c>
      <c r="F4552" s="293"/>
    </row>
    <row r="4553" spans="1:6" ht="45">
      <c r="A4553" s="61">
        <v>42716</v>
      </c>
      <c r="B4553" s="38" t="s">
        <v>22797</v>
      </c>
      <c r="C4553" s="61" t="s">
        <v>4025</v>
      </c>
      <c r="D4553" s="61" t="s">
        <v>4027</v>
      </c>
      <c r="E4553" s="61" t="s">
        <v>30453</v>
      </c>
      <c r="F4553" s="292"/>
    </row>
    <row r="4554" spans="1:6" ht="30">
      <c r="A4554" s="61">
        <v>20172</v>
      </c>
      <c r="B4554" s="38" t="s">
        <v>20911</v>
      </c>
      <c r="C4554" s="61" t="s">
        <v>4025</v>
      </c>
      <c r="D4554" s="61" t="s">
        <v>4027</v>
      </c>
      <c r="E4554" s="61" t="s">
        <v>30454</v>
      </c>
      <c r="F4554" s="293"/>
    </row>
    <row r="4555" spans="1:6">
      <c r="A4555" s="61">
        <v>40945</v>
      </c>
      <c r="B4555" s="38" t="s">
        <v>20912</v>
      </c>
      <c r="C4555" s="61" t="s">
        <v>4023</v>
      </c>
      <c r="D4555" s="61" t="s">
        <v>2472</v>
      </c>
      <c r="E4555" s="61" t="s">
        <v>24604</v>
      </c>
      <c r="F4555" s="292"/>
    </row>
    <row r="4556" spans="1:6">
      <c r="A4556" s="61">
        <v>40946</v>
      </c>
      <c r="B4556" s="38" t="s">
        <v>20913</v>
      </c>
      <c r="C4556" s="61" t="s">
        <v>4034</v>
      </c>
      <c r="D4556" s="61" t="s">
        <v>2472</v>
      </c>
      <c r="E4556" s="61" t="s">
        <v>30455</v>
      </c>
      <c r="F4556" s="293"/>
    </row>
    <row r="4557" spans="1:6" ht="30">
      <c r="A4557" s="61">
        <v>7153</v>
      </c>
      <c r="B4557" s="38" t="s">
        <v>20914</v>
      </c>
      <c r="C4557" s="61" t="s">
        <v>4023</v>
      </c>
      <c r="D4557" s="61" t="s">
        <v>2472</v>
      </c>
      <c r="E4557" s="61" t="s">
        <v>26600</v>
      </c>
      <c r="F4557" s="292"/>
    </row>
    <row r="4558" spans="1:6" ht="30">
      <c r="A4558" s="61">
        <v>41089</v>
      </c>
      <c r="B4558" s="38" t="s">
        <v>20915</v>
      </c>
      <c r="C4558" s="61" t="s">
        <v>4034</v>
      </c>
      <c r="D4558" s="61" t="s">
        <v>2472</v>
      </c>
      <c r="E4558" s="61" t="s">
        <v>30456</v>
      </c>
      <c r="F4558" s="293"/>
    </row>
    <row r="4559" spans="1:6">
      <c r="A4559" s="61">
        <v>40943</v>
      </c>
      <c r="B4559" s="38" t="s">
        <v>20916</v>
      </c>
      <c r="C4559" s="61" t="s">
        <v>4023</v>
      </c>
      <c r="D4559" s="61" t="s">
        <v>2472</v>
      </c>
      <c r="E4559" s="61" t="s">
        <v>27237</v>
      </c>
      <c r="F4559" s="292"/>
    </row>
    <row r="4560" spans="1:6" ht="30">
      <c r="A4560" s="61">
        <v>40944</v>
      </c>
      <c r="B4560" s="38" t="s">
        <v>20917</v>
      </c>
      <c r="C4560" s="61" t="s">
        <v>4034</v>
      </c>
      <c r="D4560" s="61" t="s">
        <v>2472</v>
      </c>
      <c r="E4560" s="61" t="s">
        <v>30457</v>
      </c>
      <c r="F4560" s="293"/>
    </row>
    <row r="4561" spans="1:6">
      <c r="A4561" s="61">
        <v>6175</v>
      </c>
      <c r="B4561" s="38" t="s">
        <v>20918</v>
      </c>
      <c r="C4561" s="61" t="s">
        <v>4023</v>
      </c>
      <c r="D4561" s="61" t="s">
        <v>2472</v>
      </c>
      <c r="E4561" s="61" t="s">
        <v>23431</v>
      </c>
      <c r="F4561" s="292"/>
    </row>
    <row r="4562" spans="1:6">
      <c r="A4562" s="61">
        <v>41092</v>
      </c>
      <c r="B4562" s="38" t="s">
        <v>20919</v>
      </c>
      <c r="C4562" s="61" t="s">
        <v>4034</v>
      </c>
      <c r="D4562" s="61" t="s">
        <v>2472</v>
      </c>
      <c r="E4562" s="61" t="s">
        <v>30458</v>
      </c>
      <c r="F4562" s="293"/>
    </row>
    <row r="4563" spans="1:6" ht="60">
      <c r="A4563" s="61">
        <v>37712</v>
      </c>
      <c r="B4563" s="38" t="s">
        <v>23997</v>
      </c>
      <c r="C4563" s="61" t="s">
        <v>4026</v>
      </c>
      <c r="D4563" s="61" t="s">
        <v>4027</v>
      </c>
      <c r="E4563" s="61" t="s">
        <v>22557</v>
      </c>
      <c r="F4563" s="292"/>
    </row>
    <row r="4564" spans="1:6" ht="60">
      <c r="A4564" s="61">
        <v>34547</v>
      </c>
      <c r="B4564" s="38" t="s">
        <v>20920</v>
      </c>
      <c r="C4564" s="61" t="s">
        <v>4029</v>
      </c>
      <c r="D4564" s="61" t="s">
        <v>2472</v>
      </c>
      <c r="E4564" s="61" t="s">
        <v>13713</v>
      </c>
      <c r="F4564" s="293"/>
    </row>
    <row r="4565" spans="1:6" ht="60">
      <c r="A4565" s="61">
        <v>34548</v>
      </c>
      <c r="B4565" s="38" t="s">
        <v>20921</v>
      </c>
      <c r="C4565" s="61" t="s">
        <v>4029</v>
      </c>
      <c r="D4565" s="61" t="s">
        <v>2472</v>
      </c>
      <c r="E4565" s="61" t="s">
        <v>25170</v>
      </c>
      <c r="F4565" s="292"/>
    </row>
    <row r="4566" spans="1:6" ht="45">
      <c r="A4566" s="61">
        <v>37411</v>
      </c>
      <c r="B4566" s="38" t="s">
        <v>20922</v>
      </c>
      <c r="C4566" s="61" t="s">
        <v>4026</v>
      </c>
      <c r="D4566" s="61" t="s">
        <v>2472</v>
      </c>
      <c r="E4566" s="61" t="s">
        <v>22350</v>
      </c>
      <c r="F4566" s="293"/>
    </row>
    <row r="4567" spans="1:6" ht="60">
      <c r="A4567" s="61">
        <v>34558</v>
      </c>
      <c r="B4567" s="38" t="s">
        <v>20924</v>
      </c>
      <c r="C4567" s="61" t="s">
        <v>4029</v>
      </c>
      <c r="D4567" s="61" t="s">
        <v>2472</v>
      </c>
      <c r="E4567" s="61" t="s">
        <v>13414</v>
      </c>
      <c r="F4567" s="292"/>
    </row>
    <row r="4568" spans="1:6" ht="60">
      <c r="A4568" s="61">
        <v>34550</v>
      </c>
      <c r="B4568" s="38" t="s">
        <v>20925</v>
      </c>
      <c r="C4568" s="61" t="s">
        <v>4029</v>
      </c>
      <c r="D4568" s="61" t="s">
        <v>2472</v>
      </c>
      <c r="E4568" s="61" t="s">
        <v>13422</v>
      </c>
      <c r="F4568" s="293"/>
    </row>
    <row r="4569" spans="1:6" ht="60">
      <c r="A4569" s="61">
        <v>34557</v>
      </c>
      <c r="B4569" s="38" t="s">
        <v>20926</v>
      </c>
      <c r="C4569" s="61" t="s">
        <v>4029</v>
      </c>
      <c r="D4569" s="61" t="s">
        <v>2472</v>
      </c>
      <c r="E4569" s="61" t="s">
        <v>13693</v>
      </c>
      <c r="F4569" s="292"/>
    </row>
    <row r="4570" spans="1:6" ht="75">
      <c r="A4570" s="61">
        <v>7155</v>
      </c>
      <c r="B4570" s="38" t="s">
        <v>20927</v>
      </c>
      <c r="C4570" s="61" t="s">
        <v>4026</v>
      </c>
      <c r="D4570" s="61" t="s">
        <v>2472</v>
      </c>
      <c r="E4570" s="61" t="s">
        <v>14052</v>
      </c>
      <c r="F4570" s="293"/>
    </row>
    <row r="4571" spans="1:6" ht="75">
      <c r="A4571" s="61">
        <v>7154</v>
      </c>
      <c r="B4571" s="38" t="s">
        <v>20928</v>
      </c>
      <c r="C4571" s="61" t="s">
        <v>4030</v>
      </c>
      <c r="D4571" s="61" t="s">
        <v>2472</v>
      </c>
      <c r="E4571" s="61" t="s">
        <v>9904</v>
      </c>
      <c r="F4571" s="292"/>
    </row>
    <row r="4572" spans="1:6" ht="60">
      <c r="A4572" s="61">
        <v>10915</v>
      </c>
      <c r="B4572" s="38" t="s">
        <v>20929</v>
      </c>
      <c r="C4572" s="61" t="s">
        <v>4030</v>
      </c>
      <c r="D4572" s="61" t="s">
        <v>2472</v>
      </c>
      <c r="E4572" s="61" t="s">
        <v>24541</v>
      </c>
      <c r="F4572" s="293"/>
    </row>
    <row r="4573" spans="1:6" ht="60">
      <c r="A4573" s="61">
        <v>10917</v>
      </c>
      <c r="B4573" s="38" t="s">
        <v>20930</v>
      </c>
      <c r="C4573" s="61" t="s">
        <v>4026</v>
      </c>
      <c r="D4573" s="61" t="s">
        <v>2472</v>
      </c>
      <c r="E4573" s="61" t="s">
        <v>13804</v>
      </c>
      <c r="F4573" s="292"/>
    </row>
    <row r="4574" spans="1:6" ht="60">
      <c r="A4574" s="61">
        <v>21141</v>
      </c>
      <c r="B4574" s="38" t="s">
        <v>20931</v>
      </c>
      <c r="C4574" s="61" t="s">
        <v>4026</v>
      </c>
      <c r="D4574" s="61" t="s">
        <v>2472</v>
      </c>
      <c r="E4574" s="61" t="s">
        <v>10584</v>
      </c>
      <c r="F4574" s="293"/>
    </row>
    <row r="4575" spans="1:6" ht="60">
      <c r="A4575" s="61">
        <v>10916</v>
      </c>
      <c r="B4575" s="38" t="s">
        <v>20932</v>
      </c>
      <c r="C4575" s="61" t="s">
        <v>4030</v>
      </c>
      <c r="D4575" s="61" t="s">
        <v>2472</v>
      </c>
      <c r="E4575" s="61" t="s">
        <v>13855</v>
      </c>
      <c r="F4575" s="292"/>
    </row>
    <row r="4576" spans="1:6" ht="60">
      <c r="A4576" s="61">
        <v>39508</v>
      </c>
      <c r="B4576" s="38" t="s">
        <v>20933</v>
      </c>
      <c r="C4576" s="61" t="s">
        <v>4026</v>
      </c>
      <c r="D4576" s="61" t="s">
        <v>2472</v>
      </c>
      <c r="E4576" s="61" t="s">
        <v>26509</v>
      </c>
      <c r="F4576" s="293"/>
    </row>
    <row r="4577" spans="1:6" ht="60">
      <c r="A4577" s="61">
        <v>39507</v>
      </c>
      <c r="B4577" s="38" t="s">
        <v>20934</v>
      </c>
      <c r="C4577" s="61" t="s">
        <v>4026</v>
      </c>
      <c r="D4577" s="61" t="s">
        <v>2472</v>
      </c>
      <c r="E4577" s="61" t="s">
        <v>13893</v>
      </c>
      <c r="F4577" s="292"/>
    </row>
    <row r="4578" spans="1:6" ht="60">
      <c r="A4578" s="61">
        <v>7156</v>
      </c>
      <c r="B4578" s="38" t="s">
        <v>20935</v>
      </c>
      <c r="C4578" s="61" t="s">
        <v>4026</v>
      </c>
      <c r="D4578" s="61" t="s">
        <v>4024</v>
      </c>
      <c r="E4578" s="61" t="s">
        <v>25659</v>
      </c>
      <c r="F4578" s="293"/>
    </row>
    <row r="4579" spans="1:6" ht="60">
      <c r="A4579" s="61">
        <v>39509</v>
      </c>
      <c r="B4579" s="38" t="s">
        <v>20936</v>
      </c>
      <c r="C4579" s="61" t="s">
        <v>4026</v>
      </c>
      <c r="D4579" s="61" t="s">
        <v>2472</v>
      </c>
      <c r="E4579" s="61" t="s">
        <v>9058</v>
      </c>
      <c r="F4579" s="292"/>
    </row>
    <row r="4580" spans="1:6">
      <c r="A4580" s="61">
        <v>25988</v>
      </c>
      <c r="B4580" s="38" t="s">
        <v>20938</v>
      </c>
      <c r="C4580" s="61" t="s">
        <v>4026</v>
      </c>
      <c r="D4580" s="61" t="s">
        <v>4027</v>
      </c>
      <c r="E4580" s="61" t="s">
        <v>13719</v>
      </c>
      <c r="F4580" s="293"/>
    </row>
    <row r="4581" spans="1:6" ht="45">
      <c r="A4581" s="61">
        <v>10928</v>
      </c>
      <c r="B4581" s="38" t="s">
        <v>20939</v>
      </c>
      <c r="C4581" s="61" t="s">
        <v>4026</v>
      </c>
      <c r="D4581" s="61" t="s">
        <v>2472</v>
      </c>
      <c r="E4581" s="61" t="s">
        <v>23614</v>
      </c>
      <c r="F4581" s="292"/>
    </row>
    <row r="4582" spans="1:6" ht="45">
      <c r="A4582" s="61">
        <v>7167</v>
      </c>
      <c r="B4582" s="38" t="s">
        <v>20940</v>
      </c>
      <c r="C4582" s="61" t="s">
        <v>4026</v>
      </c>
      <c r="D4582" s="61" t="s">
        <v>2472</v>
      </c>
      <c r="E4582" s="61" t="s">
        <v>30459</v>
      </c>
      <c r="F4582" s="293"/>
    </row>
    <row r="4583" spans="1:6" ht="45">
      <c r="A4583" s="61">
        <v>10933</v>
      </c>
      <c r="B4583" s="38" t="s">
        <v>20941</v>
      </c>
      <c r="C4583" s="61" t="s">
        <v>4026</v>
      </c>
      <c r="D4583" s="61" t="s">
        <v>2472</v>
      </c>
      <c r="E4583" s="61" t="s">
        <v>25354</v>
      </c>
      <c r="F4583" s="292"/>
    </row>
    <row r="4584" spans="1:6" ht="45">
      <c r="A4584" s="61">
        <v>10927</v>
      </c>
      <c r="B4584" s="38" t="s">
        <v>20942</v>
      </c>
      <c r="C4584" s="61" t="s">
        <v>4026</v>
      </c>
      <c r="D4584" s="61" t="s">
        <v>2472</v>
      </c>
      <c r="E4584" s="61" t="s">
        <v>22168</v>
      </c>
      <c r="F4584" s="293"/>
    </row>
    <row r="4585" spans="1:6" ht="45">
      <c r="A4585" s="61">
        <v>7158</v>
      </c>
      <c r="B4585" s="38" t="s">
        <v>20943</v>
      </c>
      <c r="C4585" s="61" t="s">
        <v>4026</v>
      </c>
      <c r="D4585" s="61" t="s">
        <v>4024</v>
      </c>
      <c r="E4585" s="61" t="s">
        <v>24512</v>
      </c>
      <c r="F4585" s="292"/>
    </row>
    <row r="4586" spans="1:6" ht="45">
      <c r="A4586" s="61">
        <v>7162</v>
      </c>
      <c r="B4586" s="38" t="s">
        <v>20944</v>
      </c>
      <c r="C4586" s="61" t="s">
        <v>4026</v>
      </c>
      <c r="D4586" s="61" t="s">
        <v>2472</v>
      </c>
      <c r="E4586" s="61" t="s">
        <v>24058</v>
      </c>
      <c r="F4586" s="293"/>
    </row>
    <row r="4587" spans="1:6" ht="45">
      <c r="A4587" s="61">
        <v>10932</v>
      </c>
      <c r="B4587" s="38" t="s">
        <v>20945</v>
      </c>
      <c r="C4587" s="61" t="s">
        <v>4026</v>
      </c>
      <c r="D4587" s="61" t="s">
        <v>2472</v>
      </c>
      <c r="E4587" s="61" t="s">
        <v>30460</v>
      </c>
      <c r="F4587" s="292"/>
    </row>
    <row r="4588" spans="1:6" ht="60">
      <c r="A4588" s="61">
        <v>40706</v>
      </c>
      <c r="B4588" s="38" t="s">
        <v>20946</v>
      </c>
      <c r="C4588" s="61" t="s">
        <v>4026</v>
      </c>
      <c r="D4588" s="61" t="s">
        <v>2472</v>
      </c>
      <c r="E4588" s="61" t="s">
        <v>27431</v>
      </c>
      <c r="F4588" s="293"/>
    </row>
    <row r="4589" spans="1:6" ht="60">
      <c r="A4589" s="61">
        <v>10937</v>
      </c>
      <c r="B4589" s="38" t="s">
        <v>20947</v>
      </c>
      <c r="C4589" s="61" t="s">
        <v>4026</v>
      </c>
      <c r="D4589" s="61" t="s">
        <v>2472</v>
      </c>
      <c r="E4589" s="61" t="s">
        <v>21626</v>
      </c>
      <c r="F4589" s="292"/>
    </row>
    <row r="4590" spans="1:6" ht="60">
      <c r="A4590" s="61">
        <v>10935</v>
      </c>
      <c r="B4590" s="38" t="s">
        <v>20948</v>
      </c>
      <c r="C4590" s="61" t="s">
        <v>4026</v>
      </c>
      <c r="D4590" s="61" t="s">
        <v>2472</v>
      </c>
      <c r="E4590" s="61" t="s">
        <v>30080</v>
      </c>
      <c r="F4590" s="293"/>
    </row>
    <row r="4591" spans="1:6" ht="45">
      <c r="A4591" s="61">
        <v>40707</v>
      </c>
      <c r="B4591" s="38" t="s">
        <v>20949</v>
      </c>
      <c r="C4591" s="61" t="s">
        <v>4026</v>
      </c>
      <c r="D4591" s="61" t="s">
        <v>2472</v>
      </c>
      <c r="E4591" s="61" t="s">
        <v>28193</v>
      </c>
      <c r="F4591" s="292"/>
    </row>
    <row r="4592" spans="1:6" ht="30">
      <c r="A4592" s="61">
        <v>10931</v>
      </c>
      <c r="B4592" s="38" t="s">
        <v>20950</v>
      </c>
      <c r="C4592" s="61" t="s">
        <v>4026</v>
      </c>
      <c r="D4592" s="61" t="s">
        <v>2472</v>
      </c>
      <c r="E4592" s="61" t="s">
        <v>27343</v>
      </c>
      <c r="F4592" s="293"/>
    </row>
    <row r="4593" spans="1:6" ht="30">
      <c r="A4593" s="61">
        <v>7164</v>
      </c>
      <c r="B4593" s="38" t="s">
        <v>23998</v>
      </c>
      <c r="C4593" s="61" t="s">
        <v>4026</v>
      </c>
      <c r="D4593" s="61" t="s">
        <v>2472</v>
      </c>
      <c r="E4593" s="61" t="s">
        <v>24720</v>
      </c>
      <c r="F4593" s="292"/>
    </row>
    <row r="4594" spans="1:6" ht="30">
      <c r="A4594" s="61">
        <v>36887</v>
      </c>
      <c r="B4594" s="38" t="s">
        <v>20951</v>
      </c>
      <c r="C4594" s="61" t="s">
        <v>4026</v>
      </c>
      <c r="D4594" s="61" t="s">
        <v>2472</v>
      </c>
      <c r="E4594" s="61" t="s">
        <v>30461</v>
      </c>
      <c r="F4594" s="293"/>
    </row>
    <row r="4595" spans="1:6" ht="90">
      <c r="A4595" s="61">
        <v>34630</v>
      </c>
      <c r="B4595" s="38" t="s">
        <v>23999</v>
      </c>
      <c r="C4595" s="61" t="s">
        <v>4025</v>
      </c>
      <c r="D4595" s="61" t="s">
        <v>4027</v>
      </c>
      <c r="E4595" s="61" t="s">
        <v>22799</v>
      </c>
      <c r="F4595" s="292"/>
    </row>
    <row r="4596" spans="1:6">
      <c r="A4596" s="61">
        <v>7161</v>
      </c>
      <c r="B4596" s="38" t="s">
        <v>20952</v>
      </c>
      <c r="C4596" s="61" t="s">
        <v>4026</v>
      </c>
      <c r="D4596" s="61" t="s">
        <v>2472</v>
      </c>
      <c r="E4596" s="61" t="s">
        <v>24953</v>
      </c>
      <c r="F4596" s="293"/>
    </row>
    <row r="4597" spans="1:6" ht="45">
      <c r="A4597" s="61">
        <v>7170</v>
      </c>
      <c r="B4597" s="38" t="s">
        <v>20953</v>
      </c>
      <c r="C4597" s="61" t="s">
        <v>4026</v>
      </c>
      <c r="D4597" s="61" t="s">
        <v>4024</v>
      </c>
      <c r="E4597" s="61" t="s">
        <v>7850</v>
      </c>
      <c r="F4597" s="292"/>
    </row>
    <row r="4598" spans="1:6" ht="45">
      <c r="A4598" s="61">
        <v>37524</v>
      </c>
      <c r="B4598" s="38" t="s">
        <v>20954</v>
      </c>
      <c r="C4598" s="61" t="s">
        <v>4029</v>
      </c>
      <c r="D4598" s="61" t="s">
        <v>2472</v>
      </c>
      <c r="E4598" s="61" t="s">
        <v>8829</v>
      </c>
      <c r="F4598" s="293"/>
    </row>
    <row r="4599" spans="1:6" ht="60">
      <c r="A4599" s="61">
        <v>37525</v>
      </c>
      <c r="B4599" s="38" t="s">
        <v>20955</v>
      </c>
      <c r="C4599" s="61" t="s">
        <v>4029</v>
      </c>
      <c r="D4599" s="61" t="s">
        <v>2472</v>
      </c>
      <c r="E4599" s="61" t="s">
        <v>13705</v>
      </c>
      <c r="F4599" s="292"/>
    </row>
    <row r="4600" spans="1:6" ht="30">
      <c r="A4600" s="61">
        <v>10920</v>
      </c>
      <c r="B4600" s="38" t="s">
        <v>20956</v>
      </c>
      <c r="C4600" s="61" t="s">
        <v>4026</v>
      </c>
      <c r="D4600" s="61" t="s">
        <v>2472</v>
      </c>
      <c r="E4600" s="61" t="s">
        <v>13342</v>
      </c>
      <c r="F4600" s="293"/>
    </row>
    <row r="4601" spans="1:6" ht="30">
      <c r="A4601" s="61">
        <v>7238</v>
      </c>
      <c r="B4601" s="38" t="s">
        <v>20957</v>
      </c>
      <c r="C4601" s="61" t="s">
        <v>4026</v>
      </c>
      <c r="D4601" s="61" t="s">
        <v>2472</v>
      </c>
      <c r="E4601" s="61" t="s">
        <v>25158</v>
      </c>
      <c r="F4601" s="292"/>
    </row>
    <row r="4602" spans="1:6" ht="30">
      <c r="A4602" s="61">
        <v>7239</v>
      </c>
      <c r="B4602" s="38" t="s">
        <v>20958</v>
      </c>
      <c r="C4602" s="61" t="s">
        <v>4026</v>
      </c>
      <c r="D4602" s="61" t="s">
        <v>2472</v>
      </c>
      <c r="E4602" s="61" t="s">
        <v>30462</v>
      </c>
      <c r="F4602" s="293"/>
    </row>
    <row r="4603" spans="1:6" ht="30">
      <c r="A4603" s="61">
        <v>7240</v>
      </c>
      <c r="B4603" s="38" t="s">
        <v>20959</v>
      </c>
      <c r="C4603" s="61" t="s">
        <v>4026</v>
      </c>
      <c r="D4603" s="61" t="s">
        <v>2472</v>
      </c>
      <c r="E4603" s="61" t="s">
        <v>24480</v>
      </c>
      <c r="F4603" s="292"/>
    </row>
    <row r="4604" spans="1:6" ht="45">
      <c r="A4604" s="61">
        <v>36789</v>
      </c>
      <c r="B4604" s="38" t="s">
        <v>20960</v>
      </c>
      <c r="C4604" s="61" t="s">
        <v>4025</v>
      </c>
      <c r="D4604" s="61" t="s">
        <v>2472</v>
      </c>
      <c r="E4604" s="61" t="s">
        <v>23717</v>
      </c>
      <c r="F4604" s="293"/>
    </row>
    <row r="4605" spans="1:6" ht="30">
      <c r="A4605" s="61">
        <v>25007</v>
      </c>
      <c r="B4605" s="38" t="s">
        <v>20961</v>
      </c>
      <c r="C4605" s="61" t="s">
        <v>4026</v>
      </c>
      <c r="D4605" s="61" t="s">
        <v>4024</v>
      </c>
      <c r="E4605" s="61" t="s">
        <v>13990</v>
      </c>
      <c r="F4605" s="292"/>
    </row>
    <row r="4606" spans="1:6" ht="60">
      <c r="A4606" s="61">
        <v>14171</v>
      </c>
      <c r="B4606" s="38" t="s">
        <v>20962</v>
      </c>
      <c r="C4606" s="61" t="s">
        <v>4026</v>
      </c>
      <c r="D4606" s="61" t="s">
        <v>2472</v>
      </c>
      <c r="E4606" s="61" t="s">
        <v>24749</v>
      </c>
      <c r="F4606" s="293"/>
    </row>
    <row r="4607" spans="1:6" ht="45">
      <c r="A4607" s="61">
        <v>14170</v>
      </c>
      <c r="B4607" s="38" t="s">
        <v>20963</v>
      </c>
      <c r="C4607" s="61" t="s">
        <v>4026</v>
      </c>
      <c r="D4607" s="61" t="s">
        <v>2472</v>
      </c>
      <c r="E4607" s="61" t="s">
        <v>30463</v>
      </c>
      <c r="F4607" s="292"/>
    </row>
    <row r="4608" spans="1:6" ht="60">
      <c r="A4608" s="61">
        <v>14173</v>
      </c>
      <c r="B4608" s="38" t="s">
        <v>20964</v>
      </c>
      <c r="C4608" s="61" t="s">
        <v>4026</v>
      </c>
      <c r="D4608" s="61" t="s">
        <v>2472</v>
      </c>
      <c r="E4608" s="61" t="s">
        <v>24510</v>
      </c>
      <c r="F4608" s="293"/>
    </row>
    <row r="4609" spans="1:6" ht="45">
      <c r="A4609" s="61">
        <v>14172</v>
      </c>
      <c r="B4609" s="38" t="s">
        <v>20965</v>
      </c>
      <c r="C4609" s="61" t="s">
        <v>4026</v>
      </c>
      <c r="D4609" s="61" t="s">
        <v>2472</v>
      </c>
      <c r="E4609" s="61" t="s">
        <v>30464</v>
      </c>
      <c r="F4609" s="292"/>
    </row>
    <row r="4610" spans="1:6" ht="30">
      <c r="A4610" s="61">
        <v>7243</v>
      </c>
      <c r="B4610" s="38" t="s">
        <v>20966</v>
      </c>
      <c r="C4610" s="61" t="s">
        <v>4026</v>
      </c>
      <c r="D4610" s="61" t="s">
        <v>2472</v>
      </c>
      <c r="E4610" s="61" t="s">
        <v>21691</v>
      </c>
      <c r="F4610" s="293"/>
    </row>
    <row r="4611" spans="1:6" ht="45">
      <c r="A4611" s="61">
        <v>11067</v>
      </c>
      <c r="B4611" s="38" t="s">
        <v>20967</v>
      </c>
      <c r="C4611" s="61" t="s">
        <v>4025</v>
      </c>
      <c r="D4611" s="61" t="s">
        <v>2472</v>
      </c>
      <c r="E4611" s="61" t="s">
        <v>30465</v>
      </c>
      <c r="F4611" s="292"/>
    </row>
    <row r="4612" spans="1:6" ht="45">
      <c r="A4612" s="61">
        <v>11068</v>
      </c>
      <c r="B4612" s="38" t="s">
        <v>20968</v>
      </c>
      <c r="C4612" s="61" t="s">
        <v>4025</v>
      </c>
      <c r="D4612" s="61" t="s">
        <v>2472</v>
      </c>
      <c r="E4612" s="61" t="s">
        <v>30466</v>
      </c>
      <c r="F4612" s="293"/>
    </row>
    <row r="4613" spans="1:6" ht="75">
      <c r="A4613" s="61">
        <v>7173</v>
      </c>
      <c r="B4613" s="38" t="s">
        <v>22801</v>
      </c>
      <c r="C4613" s="61" t="s">
        <v>4038</v>
      </c>
      <c r="D4613" s="61" t="s">
        <v>4024</v>
      </c>
      <c r="E4613" s="61" t="s">
        <v>24000</v>
      </c>
      <c r="F4613" s="292"/>
    </row>
    <row r="4614" spans="1:6" ht="60">
      <c r="A4614" s="61">
        <v>7175</v>
      </c>
      <c r="B4614" s="38" t="s">
        <v>22802</v>
      </c>
      <c r="C4614" s="61" t="s">
        <v>4025</v>
      </c>
      <c r="D4614" s="61" t="s">
        <v>2472</v>
      </c>
      <c r="E4614" s="61" t="s">
        <v>8685</v>
      </c>
      <c r="F4614" s="293"/>
    </row>
    <row r="4615" spans="1:6" ht="60">
      <c r="A4615" s="61">
        <v>40865</v>
      </c>
      <c r="B4615" s="38" t="s">
        <v>20969</v>
      </c>
      <c r="C4615" s="61" t="s">
        <v>4025</v>
      </c>
      <c r="D4615" s="61" t="s">
        <v>2472</v>
      </c>
      <c r="E4615" s="61" t="s">
        <v>13775</v>
      </c>
      <c r="F4615" s="292"/>
    </row>
    <row r="4616" spans="1:6" ht="30">
      <c r="A4616" s="61">
        <v>7184</v>
      </c>
      <c r="B4616" s="38" t="s">
        <v>20970</v>
      </c>
      <c r="C4616" s="61" t="s">
        <v>4026</v>
      </c>
      <c r="D4616" s="61" t="s">
        <v>4024</v>
      </c>
      <c r="E4616" s="61" t="s">
        <v>25156</v>
      </c>
      <c r="F4616" s="293"/>
    </row>
    <row r="4617" spans="1:6" ht="30">
      <c r="A4617" s="61">
        <v>34458</v>
      </c>
      <c r="B4617" s="38" t="s">
        <v>20971</v>
      </c>
      <c r="C4617" s="61" t="s">
        <v>4025</v>
      </c>
      <c r="D4617" s="61" t="s">
        <v>2472</v>
      </c>
      <c r="E4617" s="61" t="s">
        <v>30467</v>
      </c>
      <c r="F4617" s="292"/>
    </row>
    <row r="4618" spans="1:6" ht="30">
      <c r="A4618" s="61">
        <v>34464</v>
      </c>
      <c r="B4618" s="38" t="s">
        <v>20972</v>
      </c>
      <c r="C4618" s="61" t="s">
        <v>4025</v>
      </c>
      <c r="D4618" s="61" t="s">
        <v>2472</v>
      </c>
      <c r="E4618" s="61" t="s">
        <v>30468</v>
      </c>
      <c r="F4618" s="293"/>
    </row>
    <row r="4619" spans="1:6" ht="30">
      <c r="A4619" s="61">
        <v>34468</v>
      </c>
      <c r="B4619" s="38" t="s">
        <v>20973</v>
      </c>
      <c r="C4619" s="61" t="s">
        <v>4025</v>
      </c>
      <c r="D4619" s="61" t="s">
        <v>2472</v>
      </c>
      <c r="E4619" s="61" t="s">
        <v>30469</v>
      </c>
      <c r="F4619" s="292"/>
    </row>
    <row r="4620" spans="1:6" ht="30">
      <c r="A4620" s="61">
        <v>34473</v>
      </c>
      <c r="B4620" s="38" t="s">
        <v>20974</v>
      </c>
      <c r="C4620" s="61" t="s">
        <v>4025</v>
      </c>
      <c r="D4620" s="61" t="s">
        <v>2472</v>
      </c>
      <c r="E4620" s="61" t="s">
        <v>30470</v>
      </c>
      <c r="F4620" s="293"/>
    </row>
    <row r="4621" spans="1:6" ht="30">
      <c r="A4621" s="61">
        <v>34480</v>
      </c>
      <c r="B4621" s="38" t="s">
        <v>20975</v>
      </c>
      <c r="C4621" s="61" t="s">
        <v>4025</v>
      </c>
      <c r="D4621" s="61" t="s">
        <v>2472</v>
      </c>
      <c r="E4621" s="61" t="s">
        <v>30471</v>
      </c>
      <c r="F4621" s="292"/>
    </row>
    <row r="4622" spans="1:6" ht="30">
      <c r="A4622" s="61">
        <v>34486</v>
      </c>
      <c r="B4622" s="38" t="s">
        <v>20976</v>
      </c>
      <c r="C4622" s="61" t="s">
        <v>4025</v>
      </c>
      <c r="D4622" s="61" t="s">
        <v>2472</v>
      </c>
      <c r="E4622" s="61" t="s">
        <v>30472</v>
      </c>
      <c r="F4622" s="293"/>
    </row>
    <row r="4623" spans="1:6" ht="30">
      <c r="A4623" s="61">
        <v>7202</v>
      </c>
      <c r="B4623" s="38" t="s">
        <v>20977</v>
      </c>
      <c r="C4623" s="61" t="s">
        <v>4026</v>
      </c>
      <c r="D4623" s="61" t="s">
        <v>2472</v>
      </c>
      <c r="E4623" s="61" t="s">
        <v>29283</v>
      </c>
      <c r="F4623" s="292"/>
    </row>
    <row r="4624" spans="1:6" ht="30">
      <c r="A4624" s="61">
        <v>7190</v>
      </c>
      <c r="B4624" s="38" t="s">
        <v>20978</v>
      </c>
      <c r="C4624" s="61" t="s">
        <v>4025</v>
      </c>
      <c r="D4624" s="61" t="s">
        <v>2472</v>
      </c>
      <c r="E4624" s="61" t="s">
        <v>10848</v>
      </c>
      <c r="F4624" s="293"/>
    </row>
    <row r="4625" spans="1:6" ht="30">
      <c r="A4625" s="61">
        <v>34417</v>
      </c>
      <c r="B4625" s="38" t="s">
        <v>20979</v>
      </c>
      <c r="C4625" s="61" t="s">
        <v>4025</v>
      </c>
      <c r="D4625" s="61" t="s">
        <v>2472</v>
      </c>
      <c r="E4625" s="61" t="s">
        <v>22440</v>
      </c>
      <c r="F4625" s="292"/>
    </row>
    <row r="4626" spans="1:6" ht="30">
      <c r="A4626" s="61">
        <v>7191</v>
      </c>
      <c r="B4626" s="38" t="s">
        <v>20980</v>
      </c>
      <c r="C4626" s="61" t="s">
        <v>4025</v>
      </c>
      <c r="D4626" s="61" t="s">
        <v>2472</v>
      </c>
      <c r="E4626" s="61" t="s">
        <v>29941</v>
      </c>
      <c r="F4626" s="293"/>
    </row>
    <row r="4627" spans="1:6" ht="30">
      <c r="A4627" s="61">
        <v>7213</v>
      </c>
      <c r="B4627" s="38" t="s">
        <v>20980</v>
      </c>
      <c r="C4627" s="61" t="s">
        <v>4026</v>
      </c>
      <c r="D4627" s="61" t="s">
        <v>2472</v>
      </c>
      <c r="E4627" s="61" t="s">
        <v>14860</v>
      </c>
      <c r="F4627" s="292"/>
    </row>
    <row r="4628" spans="1:6" ht="30">
      <c r="A4628" s="61">
        <v>7195</v>
      </c>
      <c r="B4628" s="38" t="s">
        <v>20981</v>
      </c>
      <c r="C4628" s="61" t="s">
        <v>4025</v>
      </c>
      <c r="D4628" s="61" t="s">
        <v>2472</v>
      </c>
      <c r="E4628" s="61" t="s">
        <v>22127</v>
      </c>
      <c r="F4628" s="293"/>
    </row>
    <row r="4629" spans="1:6" ht="30">
      <c r="A4629" s="61">
        <v>7186</v>
      </c>
      <c r="B4629" s="38" t="s">
        <v>20982</v>
      </c>
      <c r="C4629" s="61" t="s">
        <v>4025</v>
      </c>
      <c r="D4629" s="61" t="s">
        <v>4024</v>
      </c>
      <c r="E4629" s="61" t="s">
        <v>30473</v>
      </c>
      <c r="F4629" s="292"/>
    </row>
    <row r="4630" spans="1:6" ht="30">
      <c r="A4630" s="61">
        <v>7194</v>
      </c>
      <c r="B4630" s="38" t="s">
        <v>20983</v>
      </c>
      <c r="C4630" s="61" t="s">
        <v>4026</v>
      </c>
      <c r="D4630" s="61" t="s">
        <v>2472</v>
      </c>
      <c r="E4630" s="61" t="s">
        <v>27757</v>
      </c>
      <c r="F4630" s="293"/>
    </row>
    <row r="4631" spans="1:6" ht="30">
      <c r="A4631" s="61">
        <v>7207</v>
      </c>
      <c r="B4631" s="38" t="s">
        <v>20983</v>
      </c>
      <c r="C4631" s="61" t="s">
        <v>4025</v>
      </c>
      <c r="D4631" s="61" t="s">
        <v>2472</v>
      </c>
      <c r="E4631" s="61" t="s">
        <v>30474</v>
      </c>
      <c r="F4631" s="292"/>
    </row>
    <row r="4632" spans="1:6" ht="30">
      <c r="A4632" s="61">
        <v>7197</v>
      </c>
      <c r="B4632" s="38" t="s">
        <v>20984</v>
      </c>
      <c r="C4632" s="61" t="s">
        <v>4025</v>
      </c>
      <c r="D4632" s="61" t="s">
        <v>2472</v>
      </c>
      <c r="E4632" s="61" t="s">
        <v>30475</v>
      </c>
      <c r="F4632" s="293"/>
    </row>
    <row r="4633" spans="1:6" ht="30">
      <c r="A4633" s="61">
        <v>7192</v>
      </c>
      <c r="B4633" s="38" t="s">
        <v>20985</v>
      </c>
      <c r="C4633" s="61" t="s">
        <v>4025</v>
      </c>
      <c r="D4633" s="61" t="s">
        <v>2472</v>
      </c>
      <c r="E4633" s="61" t="s">
        <v>28057</v>
      </c>
      <c r="F4633" s="292"/>
    </row>
    <row r="4634" spans="1:6" ht="30">
      <c r="A4634" s="61">
        <v>7193</v>
      </c>
      <c r="B4634" s="38" t="s">
        <v>20986</v>
      </c>
      <c r="C4634" s="61" t="s">
        <v>4025</v>
      </c>
      <c r="D4634" s="61" t="s">
        <v>2472</v>
      </c>
      <c r="E4634" s="61" t="s">
        <v>23791</v>
      </c>
      <c r="F4634" s="293"/>
    </row>
    <row r="4635" spans="1:6" ht="30">
      <c r="A4635" s="61">
        <v>7189</v>
      </c>
      <c r="B4635" s="38" t="s">
        <v>20987</v>
      </c>
      <c r="C4635" s="61" t="s">
        <v>4025</v>
      </c>
      <c r="D4635" s="61" t="s">
        <v>2472</v>
      </c>
      <c r="E4635" s="61" t="s">
        <v>27948</v>
      </c>
      <c r="F4635" s="292"/>
    </row>
    <row r="4636" spans="1:6" ht="30">
      <c r="A4636" s="61">
        <v>7198</v>
      </c>
      <c r="B4636" s="38" t="s">
        <v>20988</v>
      </c>
      <c r="C4636" s="61" t="s">
        <v>4026</v>
      </c>
      <c r="D4636" s="61" t="s">
        <v>2472</v>
      </c>
      <c r="E4636" s="61" t="s">
        <v>30476</v>
      </c>
      <c r="F4636" s="293"/>
    </row>
    <row r="4637" spans="1:6" ht="30">
      <c r="A4637" s="61">
        <v>34402</v>
      </c>
      <c r="B4637" s="38" t="s">
        <v>20988</v>
      </c>
      <c r="C4637" s="61" t="s">
        <v>4025</v>
      </c>
      <c r="D4637" s="61" t="s">
        <v>2472</v>
      </c>
      <c r="E4637" s="61" t="s">
        <v>30477</v>
      </c>
      <c r="F4637" s="292"/>
    </row>
    <row r="4638" spans="1:6" ht="30">
      <c r="A4638" s="61">
        <v>7245</v>
      </c>
      <c r="B4638" s="38" t="s">
        <v>20989</v>
      </c>
      <c r="C4638" s="61" t="s">
        <v>4025</v>
      </c>
      <c r="D4638" s="61" t="s">
        <v>2472</v>
      </c>
      <c r="E4638" s="61" t="s">
        <v>30478</v>
      </c>
      <c r="F4638" s="293"/>
    </row>
    <row r="4639" spans="1:6" ht="30">
      <c r="A4639" s="61">
        <v>34425</v>
      </c>
      <c r="B4639" s="38" t="s">
        <v>20990</v>
      </c>
      <c r="C4639" s="61" t="s">
        <v>4025</v>
      </c>
      <c r="D4639" s="61" t="s">
        <v>2472</v>
      </c>
      <c r="E4639" s="61" t="s">
        <v>24730</v>
      </c>
      <c r="F4639" s="292"/>
    </row>
    <row r="4640" spans="1:6" ht="30">
      <c r="A4640" s="61">
        <v>7223</v>
      </c>
      <c r="B4640" s="38" t="s">
        <v>20991</v>
      </c>
      <c r="C4640" s="61" t="s">
        <v>4025</v>
      </c>
      <c r="D4640" s="61" t="s">
        <v>2472</v>
      </c>
      <c r="E4640" s="61" t="s">
        <v>30479</v>
      </c>
      <c r="F4640" s="293"/>
    </row>
    <row r="4641" spans="1:6" ht="30">
      <c r="A4641" s="61">
        <v>7234</v>
      </c>
      <c r="B4641" s="38" t="s">
        <v>20992</v>
      </c>
      <c r="C4641" s="61" t="s">
        <v>4025</v>
      </c>
      <c r="D4641" s="61" t="s">
        <v>2472</v>
      </c>
      <c r="E4641" s="61" t="s">
        <v>30480</v>
      </c>
      <c r="F4641" s="292"/>
    </row>
    <row r="4642" spans="1:6" ht="30">
      <c r="A4642" s="61">
        <v>7224</v>
      </c>
      <c r="B4642" s="38" t="s">
        <v>20993</v>
      </c>
      <c r="C4642" s="61" t="s">
        <v>4025</v>
      </c>
      <c r="D4642" s="61" t="s">
        <v>2472</v>
      </c>
      <c r="E4642" s="61" t="s">
        <v>30481</v>
      </c>
      <c r="F4642" s="293"/>
    </row>
    <row r="4643" spans="1:6" ht="30">
      <c r="A4643" s="61">
        <v>7221</v>
      </c>
      <c r="B4643" s="38" t="s">
        <v>20994</v>
      </c>
      <c r="C4643" s="61" t="s">
        <v>4026</v>
      </c>
      <c r="D4643" s="61" t="s">
        <v>2472</v>
      </c>
      <c r="E4643" s="61" t="s">
        <v>30482</v>
      </c>
      <c r="F4643" s="292"/>
    </row>
    <row r="4644" spans="1:6" ht="30">
      <c r="A4644" s="61">
        <v>7210</v>
      </c>
      <c r="B4644" s="38" t="s">
        <v>20994</v>
      </c>
      <c r="C4644" s="61" t="s">
        <v>4025</v>
      </c>
      <c r="D4644" s="61" t="s">
        <v>2472</v>
      </c>
      <c r="E4644" s="61" t="s">
        <v>25506</v>
      </c>
      <c r="F4644" s="293"/>
    </row>
    <row r="4645" spans="1:6" ht="30">
      <c r="A4645" s="61">
        <v>7225</v>
      </c>
      <c r="B4645" s="38" t="s">
        <v>20995</v>
      </c>
      <c r="C4645" s="61" t="s">
        <v>4025</v>
      </c>
      <c r="D4645" s="61" t="s">
        <v>2472</v>
      </c>
      <c r="E4645" s="61" t="s">
        <v>30483</v>
      </c>
      <c r="F4645" s="292"/>
    </row>
    <row r="4646" spans="1:6" ht="30">
      <c r="A4646" s="61">
        <v>7226</v>
      </c>
      <c r="B4646" s="38" t="s">
        <v>20996</v>
      </c>
      <c r="C4646" s="61" t="s">
        <v>4025</v>
      </c>
      <c r="D4646" s="61" t="s">
        <v>2472</v>
      </c>
      <c r="E4646" s="61" t="s">
        <v>30484</v>
      </c>
      <c r="F4646" s="293"/>
    </row>
    <row r="4647" spans="1:6" ht="30">
      <c r="A4647" s="61">
        <v>7236</v>
      </c>
      <c r="B4647" s="38" t="s">
        <v>20997</v>
      </c>
      <c r="C4647" s="61" t="s">
        <v>4025</v>
      </c>
      <c r="D4647" s="61" t="s">
        <v>2472</v>
      </c>
      <c r="E4647" s="61" t="s">
        <v>30485</v>
      </c>
      <c r="F4647" s="292"/>
    </row>
    <row r="4648" spans="1:6" ht="30">
      <c r="A4648" s="61">
        <v>7227</v>
      </c>
      <c r="B4648" s="38" t="s">
        <v>20998</v>
      </c>
      <c r="C4648" s="61" t="s">
        <v>4025</v>
      </c>
      <c r="D4648" s="61" t="s">
        <v>2472</v>
      </c>
      <c r="E4648" s="61" t="s">
        <v>30486</v>
      </c>
      <c r="F4648" s="293"/>
    </row>
    <row r="4649" spans="1:6" ht="30">
      <c r="A4649" s="61">
        <v>7212</v>
      </c>
      <c r="B4649" s="38" t="s">
        <v>20999</v>
      </c>
      <c r="C4649" s="61" t="s">
        <v>4025</v>
      </c>
      <c r="D4649" s="61" t="s">
        <v>2472</v>
      </c>
      <c r="E4649" s="61" t="s">
        <v>30487</v>
      </c>
      <c r="F4649" s="292"/>
    </row>
    <row r="4650" spans="1:6" ht="30">
      <c r="A4650" s="61">
        <v>7229</v>
      </c>
      <c r="B4650" s="38" t="s">
        <v>21000</v>
      </c>
      <c r="C4650" s="61" t="s">
        <v>4025</v>
      </c>
      <c r="D4650" s="61" t="s">
        <v>2472</v>
      </c>
      <c r="E4650" s="61" t="s">
        <v>24615</v>
      </c>
      <c r="F4650" s="293"/>
    </row>
    <row r="4651" spans="1:6" ht="30">
      <c r="A4651" s="61">
        <v>7230</v>
      </c>
      <c r="B4651" s="38" t="s">
        <v>21001</v>
      </c>
      <c r="C4651" s="61" t="s">
        <v>4025</v>
      </c>
      <c r="D4651" s="61" t="s">
        <v>2472</v>
      </c>
      <c r="E4651" s="61" t="s">
        <v>30488</v>
      </c>
      <c r="F4651" s="292"/>
    </row>
    <row r="4652" spans="1:6" ht="30">
      <c r="A4652" s="61">
        <v>7231</v>
      </c>
      <c r="B4652" s="38" t="s">
        <v>21002</v>
      </c>
      <c r="C4652" s="61" t="s">
        <v>4025</v>
      </c>
      <c r="D4652" s="61" t="s">
        <v>2472</v>
      </c>
      <c r="E4652" s="61" t="s">
        <v>24396</v>
      </c>
      <c r="F4652" s="293"/>
    </row>
    <row r="4653" spans="1:6" ht="30">
      <c r="A4653" s="61">
        <v>7220</v>
      </c>
      <c r="B4653" s="38" t="s">
        <v>21003</v>
      </c>
      <c r="C4653" s="61" t="s">
        <v>4025</v>
      </c>
      <c r="D4653" s="61" t="s">
        <v>2472</v>
      </c>
      <c r="E4653" s="61" t="s">
        <v>30489</v>
      </c>
      <c r="F4653" s="292"/>
    </row>
    <row r="4654" spans="1:6" ht="30">
      <c r="A4654" s="61">
        <v>34447</v>
      </c>
      <c r="B4654" s="38" t="s">
        <v>21004</v>
      </c>
      <c r="C4654" s="61" t="s">
        <v>4025</v>
      </c>
      <c r="D4654" s="61" t="s">
        <v>2472</v>
      </c>
      <c r="E4654" s="61" t="s">
        <v>30490</v>
      </c>
      <c r="F4654" s="293"/>
    </row>
    <row r="4655" spans="1:6" ht="30">
      <c r="A4655" s="61">
        <v>7233</v>
      </c>
      <c r="B4655" s="38" t="s">
        <v>21005</v>
      </c>
      <c r="C4655" s="61" t="s">
        <v>4025</v>
      </c>
      <c r="D4655" s="61" t="s">
        <v>2472</v>
      </c>
      <c r="E4655" s="61" t="s">
        <v>30491</v>
      </c>
      <c r="F4655" s="292"/>
    </row>
    <row r="4656" spans="1:6" ht="105">
      <c r="A4656" s="61">
        <v>42172</v>
      </c>
      <c r="B4656" s="38" t="s">
        <v>25228</v>
      </c>
      <c r="C4656" s="61" t="s">
        <v>4026</v>
      </c>
      <c r="D4656" s="61" t="s">
        <v>2472</v>
      </c>
      <c r="E4656" s="61" t="s">
        <v>30492</v>
      </c>
      <c r="F4656" s="293"/>
    </row>
    <row r="4657" spans="1:6" ht="105">
      <c r="A4657" s="61">
        <v>39520</v>
      </c>
      <c r="B4657" s="38" t="s">
        <v>21006</v>
      </c>
      <c r="C4657" s="61" t="s">
        <v>4026</v>
      </c>
      <c r="D4657" s="61" t="s">
        <v>2472</v>
      </c>
      <c r="E4657" s="61" t="s">
        <v>30493</v>
      </c>
      <c r="F4657" s="292"/>
    </row>
    <row r="4658" spans="1:6" ht="105">
      <c r="A4658" s="61">
        <v>39521</v>
      </c>
      <c r="B4658" s="38" t="s">
        <v>21007</v>
      </c>
      <c r="C4658" s="61" t="s">
        <v>4026</v>
      </c>
      <c r="D4658" s="61" t="s">
        <v>2472</v>
      </c>
      <c r="E4658" s="61" t="s">
        <v>30494</v>
      </c>
      <c r="F4658" s="293"/>
    </row>
    <row r="4659" spans="1:6" ht="75">
      <c r="A4659" s="61">
        <v>39522</v>
      </c>
      <c r="B4659" s="38" t="s">
        <v>21008</v>
      </c>
      <c r="C4659" s="61" t="s">
        <v>4026</v>
      </c>
      <c r="D4659" s="61" t="s">
        <v>2472</v>
      </c>
      <c r="E4659" s="61" t="s">
        <v>30495</v>
      </c>
      <c r="F4659" s="292"/>
    </row>
    <row r="4660" spans="1:6" ht="30">
      <c r="A4660" s="61">
        <v>7246</v>
      </c>
      <c r="B4660" s="38" t="s">
        <v>21009</v>
      </c>
      <c r="C4660" s="61" t="s">
        <v>4025</v>
      </c>
      <c r="D4660" s="61" t="s">
        <v>2472</v>
      </c>
      <c r="E4660" s="61" t="s">
        <v>21727</v>
      </c>
      <c r="F4660" s="293"/>
    </row>
    <row r="4661" spans="1:6">
      <c r="A4661" s="61">
        <v>12869</v>
      </c>
      <c r="B4661" s="38" t="s">
        <v>21011</v>
      </c>
      <c r="C4661" s="61" t="s">
        <v>4023</v>
      </c>
      <c r="D4661" s="61" t="s">
        <v>2472</v>
      </c>
      <c r="E4661" s="61" t="s">
        <v>11060</v>
      </c>
      <c r="F4661" s="292"/>
    </row>
    <row r="4662" spans="1:6">
      <c r="A4662" s="61">
        <v>41097</v>
      </c>
      <c r="B4662" s="38" t="s">
        <v>21012</v>
      </c>
      <c r="C4662" s="61" t="s">
        <v>4034</v>
      </c>
      <c r="D4662" s="61" t="s">
        <v>2472</v>
      </c>
      <c r="E4662" s="61" t="s">
        <v>30496</v>
      </c>
      <c r="F4662" s="293"/>
    </row>
    <row r="4663" spans="1:6" ht="60">
      <c r="A4663" s="61">
        <v>1574</v>
      </c>
      <c r="B4663" s="38" t="s">
        <v>21013</v>
      </c>
      <c r="C4663" s="61" t="s">
        <v>4025</v>
      </c>
      <c r="D4663" s="61" t="s">
        <v>2472</v>
      </c>
      <c r="E4663" s="61" t="s">
        <v>8043</v>
      </c>
      <c r="F4663" s="292"/>
    </row>
    <row r="4664" spans="1:6" ht="60">
      <c r="A4664" s="61">
        <v>1581</v>
      </c>
      <c r="B4664" s="38" t="s">
        <v>21014</v>
      </c>
      <c r="C4664" s="61" t="s">
        <v>4025</v>
      </c>
      <c r="D4664" s="61" t="s">
        <v>2472</v>
      </c>
      <c r="E4664" s="61" t="s">
        <v>7858</v>
      </c>
      <c r="F4664" s="293"/>
    </row>
    <row r="4665" spans="1:6" ht="60">
      <c r="A4665" s="61">
        <v>1575</v>
      </c>
      <c r="B4665" s="38" t="s">
        <v>21015</v>
      </c>
      <c r="C4665" s="61" t="s">
        <v>4025</v>
      </c>
      <c r="D4665" s="61" t="s">
        <v>2472</v>
      </c>
      <c r="E4665" s="61" t="s">
        <v>8834</v>
      </c>
      <c r="F4665" s="292"/>
    </row>
    <row r="4666" spans="1:6" ht="60">
      <c r="A4666" s="61">
        <v>1570</v>
      </c>
      <c r="B4666" s="38" t="s">
        <v>21016</v>
      </c>
      <c r="C4666" s="61" t="s">
        <v>4025</v>
      </c>
      <c r="D4666" s="61" t="s">
        <v>2472</v>
      </c>
      <c r="E4666" s="61" t="s">
        <v>8580</v>
      </c>
      <c r="F4666" s="293"/>
    </row>
    <row r="4667" spans="1:6" ht="60">
      <c r="A4667" s="61">
        <v>1576</v>
      </c>
      <c r="B4667" s="38" t="s">
        <v>21017</v>
      </c>
      <c r="C4667" s="61" t="s">
        <v>4025</v>
      </c>
      <c r="D4667" s="61" t="s">
        <v>2472</v>
      </c>
      <c r="E4667" s="61" t="s">
        <v>13807</v>
      </c>
      <c r="F4667" s="292"/>
    </row>
    <row r="4668" spans="1:6" ht="60">
      <c r="A4668" s="61">
        <v>1577</v>
      </c>
      <c r="B4668" s="38" t="s">
        <v>21018</v>
      </c>
      <c r="C4668" s="61" t="s">
        <v>4025</v>
      </c>
      <c r="D4668" s="61" t="s">
        <v>2472</v>
      </c>
      <c r="E4668" s="61" t="s">
        <v>22554</v>
      </c>
      <c r="F4668" s="293"/>
    </row>
    <row r="4669" spans="1:6" ht="60">
      <c r="A4669" s="61">
        <v>1571</v>
      </c>
      <c r="B4669" s="38" t="s">
        <v>21019</v>
      </c>
      <c r="C4669" s="61" t="s">
        <v>4025</v>
      </c>
      <c r="D4669" s="61" t="s">
        <v>2472</v>
      </c>
      <c r="E4669" s="61" t="s">
        <v>8134</v>
      </c>
      <c r="F4669" s="292"/>
    </row>
    <row r="4670" spans="1:6" ht="60">
      <c r="A4670" s="61">
        <v>1578</v>
      </c>
      <c r="B4670" s="38" t="s">
        <v>21020</v>
      </c>
      <c r="C4670" s="61" t="s">
        <v>4025</v>
      </c>
      <c r="D4670" s="61" t="s">
        <v>2472</v>
      </c>
      <c r="E4670" s="61" t="s">
        <v>7931</v>
      </c>
      <c r="F4670" s="293"/>
    </row>
    <row r="4671" spans="1:6" ht="60">
      <c r="A4671" s="61">
        <v>1573</v>
      </c>
      <c r="B4671" s="38" t="s">
        <v>21021</v>
      </c>
      <c r="C4671" s="61" t="s">
        <v>4025</v>
      </c>
      <c r="D4671" s="61" t="s">
        <v>2472</v>
      </c>
      <c r="E4671" s="61" t="s">
        <v>8459</v>
      </c>
      <c r="F4671" s="292"/>
    </row>
    <row r="4672" spans="1:6" ht="60">
      <c r="A4672" s="61">
        <v>1579</v>
      </c>
      <c r="B4672" s="38" t="s">
        <v>21022</v>
      </c>
      <c r="C4672" s="61" t="s">
        <v>4025</v>
      </c>
      <c r="D4672" s="61" t="s">
        <v>2472</v>
      </c>
      <c r="E4672" s="61" t="s">
        <v>8143</v>
      </c>
      <c r="F4672" s="293"/>
    </row>
    <row r="4673" spans="1:6" ht="60">
      <c r="A4673" s="61">
        <v>1580</v>
      </c>
      <c r="B4673" s="38" t="s">
        <v>21023</v>
      </c>
      <c r="C4673" s="61" t="s">
        <v>4025</v>
      </c>
      <c r="D4673" s="61" t="s">
        <v>2472</v>
      </c>
      <c r="E4673" s="61" t="s">
        <v>13669</v>
      </c>
      <c r="F4673" s="292"/>
    </row>
    <row r="4674" spans="1:6" ht="45">
      <c r="A4674" s="61">
        <v>7571</v>
      </c>
      <c r="B4674" s="38" t="s">
        <v>21024</v>
      </c>
      <c r="C4674" s="61" t="s">
        <v>4025</v>
      </c>
      <c r="D4674" s="61" t="s">
        <v>2472</v>
      </c>
      <c r="E4674" s="61" t="s">
        <v>11047</v>
      </c>
      <c r="F4674" s="293"/>
    </row>
    <row r="4675" spans="1:6" ht="30">
      <c r="A4675" s="61">
        <v>39321</v>
      </c>
      <c r="B4675" s="38" t="s">
        <v>21025</v>
      </c>
      <c r="C4675" s="61" t="s">
        <v>4025</v>
      </c>
      <c r="D4675" s="61" t="s">
        <v>2472</v>
      </c>
      <c r="E4675" s="61" t="s">
        <v>22391</v>
      </c>
      <c r="F4675" s="292"/>
    </row>
    <row r="4676" spans="1:6" ht="30">
      <c r="A4676" s="61">
        <v>39319</v>
      </c>
      <c r="B4676" s="38" t="s">
        <v>21026</v>
      </c>
      <c r="C4676" s="61" t="s">
        <v>4025</v>
      </c>
      <c r="D4676" s="61" t="s">
        <v>2472</v>
      </c>
      <c r="E4676" s="61" t="s">
        <v>11750</v>
      </c>
      <c r="F4676" s="293"/>
    </row>
    <row r="4677" spans="1:6" ht="30">
      <c r="A4677" s="61">
        <v>39320</v>
      </c>
      <c r="B4677" s="38" t="s">
        <v>21027</v>
      </c>
      <c r="C4677" s="61" t="s">
        <v>4025</v>
      </c>
      <c r="D4677" s="61" t="s">
        <v>2472</v>
      </c>
      <c r="E4677" s="61" t="s">
        <v>13828</v>
      </c>
      <c r="F4677" s="292"/>
    </row>
    <row r="4678" spans="1:6" ht="30">
      <c r="A4678" s="61">
        <v>1591</v>
      </c>
      <c r="B4678" s="38" t="s">
        <v>21028</v>
      </c>
      <c r="C4678" s="61" t="s">
        <v>4025</v>
      </c>
      <c r="D4678" s="61" t="s">
        <v>2472</v>
      </c>
      <c r="E4678" s="61" t="s">
        <v>24499</v>
      </c>
      <c r="F4678" s="293"/>
    </row>
    <row r="4679" spans="1:6" ht="45">
      <c r="A4679" s="61">
        <v>1547</v>
      </c>
      <c r="B4679" s="38" t="s">
        <v>21029</v>
      </c>
      <c r="C4679" s="61" t="s">
        <v>4025</v>
      </c>
      <c r="D4679" s="61" t="s">
        <v>2472</v>
      </c>
      <c r="E4679" s="61" t="s">
        <v>24672</v>
      </c>
      <c r="F4679" s="292"/>
    </row>
    <row r="4680" spans="1:6" ht="30">
      <c r="A4680" s="61">
        <v>38196</v>
      </c>
      <c r="B4680" s="38" t="s">
        <v>21030</v>
      </c>
      <c r="C4680" s="61" t="s">
        <v>4025</v>
      </c>
      <c r="D4680" s="61" t="s">
        <v>2472</v>
      </c>
      <c r="E4680" s="61" t="s">
        <v>27362</v>
      </c>
      <c r="F4680" s="293"/>
    </row>
    <row r="4681" spans="1:6" ht="45">
      <c r="A4681" s="61">
        <v>1543</v>
      </c>
      <c r="B4681" s="38" t="s">
        <v>21031</v>
      </c>
      <c r="C4681" s="61" t="s">
        <v>4025</v>
      </c>
      <c r="D4681" s="61" t="s">
        <v>2472</v>
      </c>
      <c r="E4681" s="61" t="s">
        <v>24663</v>
      </c>
      <c r="F4681" s="292"/>
    </row>
    <row r="4682" spans="1:6" ht="30">
      <c r="A4682" s="61">
        <v>1585</v>
      </c>
      <c r="B4682" s="38" t="s">
        <v>21032</v>
      </c>
      <c r="C4682" s="61" t="s">
        <v>4025</v>
      </c>
      <c r="D4682" s="61" t="s">
        <v>2472</v>
      </c>
      <c r="E4682" s="61" t="s">
        <v>7931</v>
      </c>
      <c r="F4682" s="293"/>
    </row>
    <row r="4683" spans="1:6" ht="30">
      <c r="A4683" s="61">
        <v>1593</v>
      </c>
      <c r="B4683" s="38" t="s">
        <v>21033</v>
      </c>
      <c r="C4683" s="61" t="s">
        <v>4025</v>
      </c>
      <c r="D4683" s="61" t="s">
        <v>2472</v>
      </c>
      <c r="E4683" s="61" t="s">
        <v>30497</v>
      </c>
      <c r="F4683" s="292"/>
    </row>
    <row r="4684" spans="1:6" ht="30">
      <c r="A4684" s="61">
        <v>11838</v>
      </c>
      <c r="B4684" s="38" t="s">
        <v>21034</v>
      </c>
      <c r="C4684" s="61" t="s">
        <v>4025</v>
      </c>
      <c r="D4684" s="61" t="s">
        <v>2472</v>
      </c>
      <c r="E4684" s="61" t="s">
        <v>14053</v>
      </c>
      <c r="F4684" s="293"/>
    </row>
    <row r="4685" spans="1:6" ht="45">
      <c r="A4685" s="61">
        <v>1594</v>
      </c>
      <c r="B4685" s="38" t="s">
        <v>21035</v>
      </c>
      <c r="C4685" s="61" t="s">
        <v>4025</v>
      </c>
      <c r="D4685" s="61" t="s">
        <v>2472</v>
      </c>
      <c r="E4685" s="61" t="s">
        <v>13846</v>
      </c>
      <c r="F4685" s="292"/>
    </row>
    <row r="4686" spans="1:6" ht="30">
      <c r="A4686" s="61">
        <v>1586</v>
      </c>
      <c r="B4686" s="38" t="s">
        <v>21036</v>
      </c>
      <c r="C4686" s="61" t="s">
        <v>4025</v>
      </c>
      <c r="D4686" s="61" t="s">
        <v>2472</v>
      </c>
      <c r="E4686" s="61" t="s">
        <v>20657</v>
      </c>
      <c r="F4686" s="293"/>
    </row>
    <row r="4687" spans="1:6" ht="30">
      <c r="A4687" s="61">
        <v>11839</v>
      </c>
      <c r="B4687" s="38" t="s">
        <v>21037</v>
      </c>
      <c r="C4687" s="61" t="s">
        <v>4025</v>
      </c>
      <c r="D4687" s="61" t="s">
        <v>2472</v>
      </c>
      <c r="E4687" s="61" t="s">
        <v>28301</v>
      </c>
      <c r="F4687" s="292"/>
    </row>
    <row r="4688" spans="1:6" ht="30">
      <c r="A4688" s="61">
        <v>1587</v>
      </c>
      <c r="B4688" s="38" t="s">
        <v>21038</v>
      </c>
      <c r="C4688" s="61" t="s">
        <v>4025</v>
      </c>
      <c r="D4688" s="61" t="s">
        <v>2472</v>
      </c>
      <c r="E4688" s="61" t="s">
        <v>8511</v>
      </c>
      <c r="F4688" s="293"/>
    </row>
    <row r="4689" spans="1:6" ht="45">
      <c r="A4689" s="61">
        <v>1545</v>
      </c>
      <c r="B4689" s="38" t="s">
        <v>21039</v>
      </c>
      <c r="C4689" s="61" t="s">
        <v>4025</v>
      </c>
      <c r="D4689" s="61" t="s">
        <v>2472</v>
      </c>
      <c r="E4689" s="61" t="s">
        <v>30498</v>
      </c>
      <c r="F4689" s="292"/>
    </row>
    <row r="4690" spans="1:6" ht="30">
      <c r="A4690" s="61">
        <v>1588</v>
      </c>
      <c r="B4690" s="38" t="s">
        <v>21040</v>
      </c>
      <c r="C4690" s="61" t="s">
        <v>4025</v>
      </c>
      <c r="D4690" s="61" t="s">
        <v>2472</v>
      </c>
      <c r="E4690" s="61" t="s">
        <v>10121</v>
      </c>
      <c r="F4690" s="293"/>
    </row>
    <row r="4691" spans="1:6" ht="45">
      <c r="A4691" s="61">
        <v>1535</v>
      </c>
      <c r="B4691" s="38" t="s">
        <v>21041</v>
      </c>
      <c r="C4691" s="61" t="s">
        <v>4025</v>
      </c>
      <c r="D4691" s="61" t="s">
        <v>2472</v>
      </c>
      <c r="E4691" s="61" t="s">
        <v>13704</v>
      </c>
      <c r="F4691" s="292"/>
    </row>
    <row r="4692" spans="1:6" ht="30">
      <c r="A4692" s="61">
        <v>1589</v>
      </c>
      <c r="B4692" s="38" t="s">
        <v>21042</v>
      </c>
      <c r="C4692" s="61" t="s">
        <v>4025</v>
      </c>
      <c r="D4692" s="61" t="s">
        <v>2472</v>
      </c>
      <c r="E4692" s="61" t="s">
        <v>7855</v>
      </c>
      <c r="F4692" s="293"/>
    </row>
    <row r="4693" spans="1:6" ht="45">
      <c r="A4693" s="61">
        <v>1546</v>
      </c>
      <c r="B4693" s="38" t="s">
        <v>21043</v>
      </c>
      <c r="C4693" s="61" t="s">
        <v>4025</v>
      </c>
      <c r="D4693" s="61" t="s">
        <v>2472</v>
      </c>
      <c r="E4693" s="61" t="s">
        <v>25104</v>
      </c>
      <c r="F4693" s="292"/>
    </row>
    <row r="4694" spans="1:6" ht="30">
      <c r="A4694" s="61">
        <v>1590</v>
      </c>
      <c r="B4694" s="38" t="s">
        <v>21044</v>
      </c>
      <c r="C4694" s="61" t="s">
        <v>4025</v>
      </c>
      <c r="D4694" s="61" t="s">
        <v>2472</v>
      </c>
      <c r="E4694" s="61" t="s">
        <v>30499</v>
      </c>
      <c r="F4694" s="293"/>
    </row>
    <row r="4695" spans="1:6" ht="45">
      <c r="A4695" s="61">
        <v>1542</v>
      </c>
      <c r="B4695" s="38" t="s">
        <v>21045</v>
      </c>
      <c r="C4695" s="61" t="s">
        <v>4025</v>
      </c>
      <c r="D4695" s="61" t="s">
        <v>2472</v>
      </c>
      <c r="E4695" s="61" t="s">
        <v>24597</v>
      </c>
      <c r="F4695" s="292"/>
    </row>
    <row r="4696" spans="1:6" ht="45">
      <c r="A4696" s="61">
        <v>38415</v>
      </c>
      <c r="B4696" s="38" t="s">
        <v>21046</v>
      </c>
      <c r="C4696" s="61" t="s">
        <v>4025</v>
      </c>
      <c r="D4696" s="61" t="s">
        <v>2472</v>
      </c>
      <c r="E4696" s="61" t="s">
        <v>30500</v>
      </c>
      <c r="F4696" s="293"/>
    </row>
    <row r="4697" spans="1:6" ht="45">
      <c r="A4697" s="61">
        <v>38414</v>
      </c>
      <c r="B4697" s="38" t="s">
        <v>21047</v>
      </c>
      <c r="C4697" s="61" t="s">
        <v>4025</v>
      </c>
      <c r="D4697" s="61" t="s">
        <v>2472</v>
      </c>
      <c r="E4697" s="61" t="s">
        <v>30501</v>
      </c>
      <c r="F4697" s="292"/>
    </row>
    <row r="4698" spans="1:6">
      <c r="A4698" s="61">
        <v>38128</v>
      </c>
      <c r="B4698" s="38" t="s">
        <v>21048</v>
      </c>
      <c r="C4698" s="61" t="s">
        <v>4030</v>
      </c>
      <c r="D4698" s="61" t="s">
        <v>4024</v>
      </c>
      <c r="E4698" s="61" t="s">
        <v>8098</v>
      </c>
      <c r="F4698" s="293"/>
    </row>
    <row r="4699" spans="1:6">
      <c r="A4699" s="61">
        <v>7253</v>
      </c>
      <c r="B4699" s="38" t="s">
        <v>21049</v>
      </c>
      <c r="C4699" s="61" t="s">
        <v>4028</v>
      </c>
      <c r="D4699" s="61" t="s">
        <v>2472</v>
      </c>
      <c r="E4699" s="61" t="s">
        <v>30502</v>
      </c>
      <c r="F4699" s="292"/>
    </row>
    <row r="4700" spans="1:6" ht="30">
      <c r="A4700" s="61">
        <v>4806</v>
      </c>
      <c r="B4700" s="38" t="s">
        <v>21050</v>
      </c>
      <c r="C4700" s="61" t="s">
        <v>4029</v>
      </c>
      <c r="D4700" s="61" t="s">
        <v>2472</v>
      </c>
      <c r="E4700" s="61" t="s">
        <v>24266</v>
      </c>
      <c r="F4700" s="293"/>
    </row>
    <row r="4701" spans="1:6">
      <c r="A4701" s="61">
        <v>34401</v>
      </c>
      <c r="B4701" s="38" t="s">
        <v>21051</v>
      </c>
      <c r="C4701" s="61" t="s">
        <v>4025</v>
      </c>
      <c r="D4701" s="61" t="s">
        <v>2472</v>
      </c>
      <c r="E4701" s="61" t="s">
        <v>8956</v>
      </c>
      <c r="F4701" s="292"/>
    </row>
    <row r="4702" spans="1:6">
      <c r="A4702" s="61">
        <v>7258</v>
      </c>
      <c r="B4702" s="38" t="s">
        <v>21052</v>
      </c>
      <c r="C4702" s="61" t="s">
        <v>4025</v>
      </c>
      <c r="D4702" s="61" t="s">
        <v>2472</v>
      </c>
      <c r="E4702" s="61" t="s">
        <v>8364</v>
      </c>
      <c r="F4702" s="293"/>
    </row>
    <row r="4703" spans="1:6" ht="30">
      <c r="A4703" s="61">
        <v>7260</v>
      </c>
      <c r="B4703" s="38" t="s">
        <v>21053</v>
      </c>
      <c r="C4703" s="61" t="s">
        <v>4025</v>
      </c>
      <c r="D4703" s="61" t="s">
        <v>2472</v>
      </c>
      <c r="E4703" s="61" t="s">
        <v>8834</v>
      </c>
      <c r="F4703" s="292"/>
    </row>
    <row r="4704" spans="1:6" ht="30">
      <c r="A4704" s="61">
        <v>7256</v>
      </c>
      <c r="B4704" s="38" t="s">
        <v>21054</v>
      </c>
      <c r="C4704" s="61" t="s">
        <v>4025</v>
      </c>
      <c r="D4704" s="61" t="s">
        <v>2472</v>
      </c>
      <c r="E4704" s="61" t="s">
        <v>8391</v>
      </c>
      <c r="F4704" s="293"/>
    </row>
    <row r="4705" spans="1:6" ht="30">
      <c r="A4705" s="61">
        <v>34400</v>
      </c>
      <c r="B4705" s="38" t="s">
        <v>21055</v>
      </c>
      <c r="C4705" s="61" t="s">
        <v>4025</v>
      </c>
      <c r="D4705" s="61" t="s">
        <v>2472</v>
      </c>
      <c r="E4705" s="61" t="s">
        <v>11713</v>
      </c>
      <c r="F4705" s="292"/>
    </row>
    <row r="4706" spans="1:6" ht="30">
      <c r="A4706" s="61">
        <v>10617</v>
      </c>
      <c r="B4706" s="38" t="s">
        <v>21056</v>
      </c>
      <c r="C4706" s="61" t="s">
        <v>4025</v>
      </c>
      <c r="D4706" s="61" t="s">
        <v>2472</v>
      </c>
      <c r="E4706" s="61" t="s">
        <v>8511</v>
      </c>
      <c r="F4706" s="293"/>
    </row>
    <row r="4707" spans="1:6" ht="45">
      <c r="A4707" s="61">
        <v>7274</v>
      </c>
      <c r="B4707" s="38" t="s">
        <v>21057</v>
      </c>
      <c r="C4707" s="61" t="s">
        <v>4025</v>
      </c>
      <c r="D4707" s="61" t="s">
        <v>4027</v>
      </c>
      <c r="E4707" s="61" t="s">
        <v>22036</v>
      </c>
      <c r="F4707" s="292"/>
    </row>
    <row r="4708" spans="1:6" ht="45">
      <c r="A4708" s="61">
        <v>11663</v>
      </c>
      <c r="B4708" s="38" t="s">
        <v>21059</v>
      </c>
      <c r="C4708" s="61" t="s">
        <v>4025</v>
      </c>
      <c r="D4708" s="61" t="s">
        <v>4027</v>
      </c>
      <c r="E4708" s="61" t="s">
        <v>30503</v>
      </c>
      <c r="F4708" s="293"/>
    </row>
    <row r="4709" spans="1:6" ht="45">
      <c r="A4709" s="61">
        <v>38121</v>
      </c>
      <c r="B4709" s="38" t="s">
        <v>21060</v>
      </c>
      <c r="C4709" s="61" t="s">
        <v>4031</v>
      </c>
      <c r="D4709" s="61" t="s">
        <v>2472</v>
      </c>
      <c r="E4709" s="61" t="s">
        <v>23621</v>
      </c>
      <c r="F4709" s="292"/>
    </row>
    <row r="4710" spans="1:6" ht="45">
      <c r="A4710" s="61">
        <v>7343</v>
      </c>
      <c r="B4710" s="38" t="s">
        <v>21061</v>
      </c>
      <c r="C4710" s="61" t="s">
        <v>4031</v>
      </c>
      <c r="D4710" s="61" t="s">
        <v>2472</v>
      </c>
      <c r="E4710" s="61" t="s">
        <v>13887</v>
      </c>
      <c r="F4710" s="293"/>
    </row>
    <row r="4711" spans="1:6" ht="30">
      <c r="A4711" s="61">
        <v>7287</v>
      </c>
      <c r="B4711" s="38" t="s">
        <v>21063</v>
      </c>
      <c r="C4711" s="61" t="s">
        <v>4045</v>
      </c>
      <c r="D4711" s="61" t="s">
        <v>2472</v>
      </c>
      <c r="E4711" s="61" t="s">
        <v>30504</v>
      </c>
      <c r="F4711" s="292"/>
    </row>
    <row r="4712" spans="1:6">
      <c r="A4712" s="61">
        <v>7350</v>
      </c>
      <c r="B4712" s="38" t="s">
        <v>21064</v>
      </c>
      <c r="C4712" s="61" t="s">
        <v>4031</v>
      </c>
      <c r="D4712" s="61" t="s">
        <v>2472</v>
      </c>
      <c r="E4712" s="61" t="s">
        <v>23930</v>
      </c>
      <c r="F4712" s="293"/>
    </row>
    <row r="4713" spans="1:6">
      <c r="A4713" s="61">
        <v>7348</v>
      </c>
      <c r="B4713" s="38" t="s">
        <v>21065</v>
      </c>
      <c r="C4713" s="61" t="s">
        <v>4031</v>
      </c>
      <c r="D4713" s="61" t="s">
        <v>2472</v>
      </c>
      <c r="E4713" s="61" t="s">
        <v>27445</v>
      </c>
      <c r="F4713" s="292"/>
    </row>
    <row r="4714" spans="1:6">
      <c r="A4714" s="61">
        <v>7347</v>
      </c>
      <c r="B4714" s="38" t="s">
        <v>21065</v>
      </c>
      <c r="C4714" s="61" t="s">
        <v>4045</v>
      </c>
      <c r="D4714" s="61" t="s">
        <v>2472</v>
      </c>
      <c r="E4714" s="61" t="s">
        <v>23526</v>
      </c>
      <c r="F4714" s="293"/>
    </row>
    <row r="4715" spans="1:6" ht="30">
      <c r="A4715" s="61">
        <v>7355</v>
      </c>
      <c r="B4715" s="38" t="s">
        <v>21066</v>
      </c>
      <c r="C4715" s="61" t="s">
        <v>4045</v>
      </c>
      <c r="D4715" s="61" t="s">
        <v>2472</v>
      </c>
      <c r="E4715" s="61" t="s">
        <v>30505</v>
      </c>
      <c r="F4715" s="292"/>
    </row>
    <row r="4716" spans="1:6" ht="30">
      <c r="A4716" s="61">
        <v>7356</v>
      </c>
      <c r="B4716" s="38" t="s">
        <v>21067</v>
      </c>
      <c r="C4716" s="61" t="s">
        <v>4031</v>
      </c>
      <c r="D4716" s="61" t="s">
        <v>2472</v>
      </c>
      <c r="E4716" s="61" t="s">
        <v>24598</v>
      </c>
      <c r="F4716" s="293"/>
    </row>
    <row r="4717" spans="1:6" ht="45">
      <c r="A4717" s="61">
        <v>7313</v>
      </c>
      <c r="B4717" s="38" t="s">
        <v>21068</v>
      </c>
      <c r="C4717" s="61" t="s">
        <v>4031</v>
      </c>
      <c r="D4717" s="61" t="s">
        <v>2472</v>
      </c>
      <c r="E4717" s="61" t="s">
        <v>10785</v>
      </c>
      <c r="F4717" s="292"/>
    </row>
    <row r="4718" spans="1:6" ht="45">
      <c r="A4718" s="61">
        <v>7319</v>
      </c>
      <c r="B4718" s="38" t="s">
        <v>21069</v>
      </c>
      <c r="C4718" s="61" t="s">
        <v>4031</v>
      </c>
      <c r="D4718" s="61" t="s">
        <v>2472</v>
      </c>
      <c r="E4718" s="61" t="s">
        <v>8558</v>
      </c>
      <c r="F4718" s="293"/>
    </row>
    <row r="4719" spans="1:6" ht="30">
      <c r="A4719" s="61">
        <v>38119</v>
      </c>
      <c r="B4719" s="38" t="s">
        <v>21070</v>
      </c>
      <c r="C4719" s="61" t="s">
        <v>4031</v>
      </c>
      <c r="D4719" s="61" t="s">
        <v>2472</v>
      </c>
      <c r="E4719" s="61" t="s">
        <v>23819</v>
      </c>
      <c r="F4719" s="292"/>
    </row>
    <row r="4720" spans="1:6" ht="30">
      <c r="A4720" s="61">
        <v>7314</v>
      </c>
      <c r="B4720" s="38" t="s">
        <v>21071</v>
      </c>
      <c r="C4720" s="61" t="s">
        <v>4031</v>
      </c>
      <c r="D4720" s="61" t="s">
        <v>2472</v>
      </c>
      <c r="E4720" s="61" t="s">
        <v>23618</v>
      </c>
      <c r="F4720" s="293"/>
    </row>
    <row r="4721" spans="1:6" ht="30">
      <c r="A4721" s="61">
        <v>38131</v>
      </c>
      <c r="B4721" s="38" t="s">
        <v>21072</v>
      </c>
      <c r="C4721" s="61" t="s">
        <v>4031</v>
      </c>
      <c r="D4721" s="61" t="s">
        <v>2472</v>
      </c>
      <c r="E4721" s="61" t="s">
        <v>24851</v>
      </c>
      <c r="F4721" s="292"/>
    </row>
    <row r="4722" spans="1:6">
      <c r="A4722" s="61">
        <v>7304</v>
      </c>
      <c r="B4722" s="38" t="s">
        <v>21073</v>
      </c>
      <c r="C4722" s="61" t="s">
        <v>4031</v>
      </c>
      <c r="D4722" s="61" t="s">
        <v>2472</v>
      </c>
      <c r="E4722" s="61" t="s">
        <v>14859</v>
      </c>
      <c r="F4722" s="293"/>
    </row>
    <row r="4723" spans="1:6" ht="30">
      <c r="A4723" s="61">
        <v>7293</v>
      </c>
      <c r="B4723" s="38" t="s">
        <v>21074</v>
      </c>
      <c r="C4723" s="61" t="s">
        <v>4031</v>
      </c>
      <c r="D4723" s="61" t="s">
        <v>2472</v>
      </c>
      <c r="E4723" s="61" t="s">
        <v>27492</v>
      </c>
      <c r="F4723" s="292"/>
    </row>
    <row r="4724" spans="1:6" ht="30">
      <c r="A4724" s="61">
        <v>7311</v>
      </c>
      <c r="B4724" s="38" t="s">
        <v>21075</v>
      </c>
      <c r="C4724" s="61" t="s">
        <v>4031</v>
      </c>
      <c r="D4724" s="61" t="s">
        <v>2472</v>
      </c>
      <c r="E4724" s="61" t="s">
        <v>27373</v>
      </c>
      <c r="F4724" s="293"/>
    </row>
    <row r="4725" spans="1:6" ht="30">
      <c r="A4725" s="61">
        <v>7292</v>
      </c>
      <c r="B4725" s="38" t="s">
        <v>21076</v>
      </c>
      <c r="C4725" s="61" t="s">
        <v>4031</v>
      </c>
      <c r="D4725" s="61" t="s">
        <v>4024</v>
      </c>
      <c r="E4725" s="61" t="s">
        <v>23334</v>
      </c>
      <c r="F4725" s="292"/>
    </row>
    <row r="4726" spans="1:6">
      <c r="A4726" s="61">
        <v>7288</v>
      </c>
      <c r="B4726" s="38" t="s">
        <v>21077</v>
      </c>
      <c r="C4726" s="61" t="s">
        <v>4031</v>
      </c>
      <c r="D4726" s="61" t="s">
        <v>2472</v>
      </c>
      <c r="E4726" s="61" t="s">
        <v>25161</v>
      </c>
      <c r="F4726" s="293"/>
    </row>
    <row r="4727" spans="1:6" ht="30">
      <c r="A4727" s="61">
        <v>35693</v>
      </c>
      <c r="B4727" s="38" t="s">
        <v>21078</v>
      </c>
      <c r="C4727" s="61" t="s">
        <v>4031</v>
      </c>
      <c r="D4727" s="61" t="s">
        <v>2472</v>
      </c>
      <c r="E4727" s="61" t="s">
        <v>10843</v>
      </c>
      <c r="F4727" s="292"/>
    </row>
    <row r="4728" spans="1:6" ht="30">
      <c r="A4728" s="61">
        <v>35692</v>
      </c>
      <c r="B4728" s="38" t="s">
        <v>21079</v>
      </c>
      <c r="C4728" s="61" t="s">
        <v>4031</v>
      </c>
      <c r="D4728" s="61" t="s">
        <v>2472</v>
      </c>
      <c r="E4728" s="61" t="s">
        <v>25120</v>
      </c>
      <c r="F4728" s="293"/>
    </row>
    <row r="4729" spans="1:6">
      <c r="A4729" s="61">
        <v>7344</v>
      </c>
      <c r="B4729" s="38" t="s">
        <v>21080</v>
      </c>
      <c r="C4729" s="61" t="s">
        <v>4045</v>
      </c>
      <c r="D4729" s="61" t="s">
        <v>4024</v>
      </c>
      <c r="E4729" s="61" t="s">
        <v>26459</v>
      </c>
      <c r="F4729" s="292"/>
    </row>
    <row r="4730" spans="1:6">
      <c r="A4730" s="61">
        <v>7345</v>
      </c>
      <c r="B4730" s="38" t="s">
        <v>21081</v>
      </c>
      <c r="C4730" s="61" t="s">
        <v>4031</v>
      </c>
      <c r="D4730" s="61" t="s">
        <v>2472</v>
      </c>
      <c r="E4730" s="61" t="s">
        <v>26782</v>
      </c>
      <c r="F4730" s="293"/>
    </row>
    <row r="4731" spans="1:6">
      <c r="A4731" s="61">
        <v>35691</v>
      </c>
      <c r="B4731" s="38" t="s">
        <v>21082</v>
      </c>
      <c r="C4731" s="61" t="s">
        <v>4031</v>
      </c>
      <c r="D4731" s="61" t="s">
        <v>2472</v>
      </c>
      <c r="E4731" s="61" t="s">
        <v>10275</v>
      </c>
      <c r="F4731" s="292"/>
    </row>
    <row r="4732" spans="1:6" ht="30">
      <c r="A4732" s="61">
        <v>7342</v>
      </c>
      <c r="B4732" s="38" t="s">
        <v>21083</v>
      </c>
      <c r="C4732" s="61" t="s">
        <v>4030</v>
      </c>
      <c r="D4732" s="61" t="s">
        <v>2472</v>
      </c>
      <c r="E4732" s="61" t="s">
        <v>12534</v>
      </c>
      <c r="F4732" s="293"/>
    </row>
    <row r="4733" spans="1:6" ht="30">
      <c r="A4733" s="61">
        <v>7306</v>
      </c>
      <c r="B4733" s="38" t="s">
        <v>21084</v>
      </c>
      <c r="C4733" s="61" t="s">
        <v>4031</v>
      </c>
      <c r="D4733" s="61" t="s">
        <v>2472</v>
      </c>
      <c r="E4733" s="61" t="s">
        <v>25345</v>
      </c>
      <c r="F4733" s="292"/>
    </row>
    <row r="4734" spans="1:6" ht="30">
      <c r="A4734" s="61">
        <v>154</v>
      </c>
      <c r="B4734" s="38" t="s">
        <v>21085</v>
      </c>
      <c r="C4734" s="61" t="s">
        <v>4031</v>
      </c>
      <c r="D4734" s="61" t="s">
        <v>2472</v>
      </c>
      <c r="E4734" s="61" t="s">
        <v>22558</v>
      </c>
      <c r="F4734" s="293"/>
    </row>
    <row r="4735" spans="1:6" ht="45">
      <c r="A4735" s="61">
        <v>39574</v>
      </c>
      <c r="B4735" s="38" t="s">
        <v>21086</v>
      </c>
      <c r="C4735" s="61" t="s">
        <v>4025</v>
      </c>
      <c r="D4735" s="61" t="s">
        <v>2472</v>
      </c>
      <c r="E4735" s="61" t="s">
        <v>13791</v>
      </c>
      <c r="F4735" s="292"/>
    </row>
    <row r="4736" spans="1:6" ht="45">
      <c r="A4736" s="61">
        <v>11060</v>
      </c>
      <c r="B4736" s="38" t="s">
        <v>21087</v>
      </c>
      <c r="C4736" s="61" t="s">
        <v>4025</v>
      </c>
      <c r="D4736" s="61" t="s">
        <v>2472</v>
      </c>
      <c r="E4736" s="61" t="s">
        <v>24522</v>
      </c>
      <c r="F4736" s="293"/>
    </row>
    <row r="4737" spans="1:6" ht="30">
      <c r="A4737" s="61">
        <v>37401</v>
      </c>
      <c r="B4737" s="38" t="s">
        <v>21088</v>
      </c>
      <c r="C4737" s="61" t="s">
        <v>4025</v>
      </c>
      <c r="D4737" s="61" t="s">
        <v>2472</v>
      </c>
      <c r="E4737" s="61" t="s">
        <v>23946</v>
      </c>
      <c r="F4737" s="292"/>
    </row>
    <row r="4738" spans="1:6" ht="30">
      <c r="A4738" s="61">
        <v>7525</v>
      </c>
      <c r="B4738" s="38" t="s">
        <v>21089</v>
      </c>
      <c r="C4738" s="61" t="s">
        <v>4025</v>
      </c>
      <c r="D4738" s="61" t="s">
        <v>2472</v>
      </c>
      <c r="E4738" s="61" t="s">
        <v>13843</v>
      </c>
      <c r="F4738" s="293"/>
    </row>
    <row r="4739" spans="1:6" ht="30">
      <c r="A4739" s="61">
        <v>7524</v>
      </c>
      <c r="B4739" s="38" t="s">
        <v>21090</v>
      </c>
      <c r="C4739" s="61" t="s">
        <v>4025</v>
      </c>
      <c r="D4739" s="61" t="s">
        <v>2472</v>
      </c>
      <c r="E4739" s="61" t="s">
        <v>27120</v>
      </c>
      <c r="F4739" s="292"/>
    </row>
    <row r="4740" spans="1:6" ht="30">
      <c r="A4740" s="61">
        <v>38105</v>
      </c>
      <c r="B4740" s="38" t="s">
        <v>21091</v>
      </c>
      <c r="C4740" s="61" t="s">
        <v>4025</v>
      </c>
      <c r="D4740" s="61" t="s">
        <v>2472</v>
      </c>
      <c r="E4740" s="61" t="s">
        <v>10894</v>
      </c>
      <c r="F4740" s="293"/>
    </row>
    <row r="4741" spans="1:6" ht="60">
      <c r="A4741" s="61">
        <v>38084</v>
      </c>
      <c r="B4741" s="38" t="s">
        <v>21092</v>
      </c>
      <c r="C4741" s="61" t="s">
        <v>4025</v>
      </c>
      <c r="D4741" s="61" t="s">
        <v>2472</v>
      </c>
      <c r="E4741" s="61" t="s">
        <v>23821</v>
      </c>
      <c r="F4741" s="292"/>
    </row>
    <row r="4742" spans="1:6">
      <c r="A4742" s="61">
        <v>38103</v>
      </c>
      <c r="B4742" s="38" t="s">
        <v>21094</v>
      </c>
      <c r="C4742" s="61" t="s">
        <v>4025</v>
      </c>
      <c r="D4742" s="61" t="s">
        <v>2472</v>
      </c>
      <c r="E4742" s="61" t="s">
        <v>24364</v>
      </c>
      <c r="F4742" s="293"/>
    </row>
    <row r="4743" spans="1:6" ht="45">
      <c r="A4743" s="61">
        <v>38082</v>
      </c>
      <c r="B4743" s="38" t="s">
        <v>21095</v>
      </c>
      <c r="C4743" s="61" t="s">
        <v>4025</v>
      </c>
      <c r="D4743" s="61" t="s">
        <v>2472</v>
      </c>
      <c r="E4743" s="61" t="s">
        <v>30506</v>
      </c>
      <c r="F4743" s="292"/>
    </row>
    <row r="4744" spans="1:6" ht="30">
      <c r="A4744" s="61">
        <v>38104</v>
      </c>
      <c r="B4744" s="38" t="s">
        <v>21096</v>
      </c>
      <c r="C4744" s="61" t="s">
        <v>4025</v>
      </c>
      <c r="D4744" s="61" t="s">
        <v>2472</v>
      </c>
      <c r="E4744" s="61" t="s">
        <v>22160</v>
      </c>
      <c r="F4744" s="293"/>
    </row>
    <row r="4745" spans="1:6" ht="45">
      <c r="A4745" s="61">
        <v>38083</v>
      </c>
      <c r="B4745" s="38" t="s">
        <v>21097</v>
      </c>
      <c r="C4745" s="61" t="s">
        <v>4025</v>
      </c>
      <c r="D4745" s="61" t="s">
        <v>2472</v>
      </c>
      <c r="E4745" s="61" t="s">
        <v>23927</v>
      </c>
      <c r="F4745" s="292"/>
    </row>
    <row r="4746" spans="1:6">
      <c r="A4746" s="61">
        <v>38101</v>
      </c>
      <c r="B4746" s="38" t="s">
        <v>21098</v>
      </c>
      <c r="C4746" s="61" t="s">
        <v>4025</v>
      </c>
      <c r="D4746" s="61" t="s">
        <v>2472</v>
      </c>
      <c r="E4746" s="61" t="s">
        <v>14505</v>
      </c>
      <c r="F4746" s="293"/>
    </row>
    <row r="4747" spans="1:6" ht="45">
      <c r="A4747" s="61">
        <v>7528</v>
      </c>
      <c r="B4747" s="38" t="s">
        <v>21099</v>
      </c>
      <c r="C4747" s="61" t="s">
        <v>4025</v>
      </c>
      <c r="D4747" s="61" t="s">
        <v>4024</v>
      </c>
      <c r="E4747" s="61" t="s">
        <v>8519</v>
      </c>
      <c r="F4747" s="292"/>
    </row>
    <row r="4748" spans="1:6" ht="45">
      <c r="A4748" s="61">
        <v>12147</v>
      </c>
      <c r="B4748" s="38" t="s">
        <v>21100</v>
      </c>
      <c r="C4748" s="61" t="s">
        <v>4025</v>
      </c>
      <c r="D4748" s="61" t="s">
        <v>2472</v>
      </c>
      <c r="E4748" s="61" t="s">
        <v>29408</v>
      </c>
      <c r="F4748" s="293"/>
    </row>
    <row r="4749" spans="1:6" ht="45">
      <c r="A4749" s="61">
        <v>38075</v>
      </c>
      <c r="B4749" s="38" t="s">
        <v>21101</v>
      </c>
      <c r="C4749" s="61" t="s">
        <v>4025</v>
      </c>
      <c r="D4749" s="61" t="s">
        <v>2472</v>
      </c>
      <c r="E4749" s="61" t="s">
        <v>29637</v>
      </c>
      <c r="F4749" s="292"/>
    </row>
    <row r="4750" spans="1:6">
      <c r="A4750" s="61">
        <v>38102</v>
      </c>
      <c r="B4750" s="38" t="s">
        <v>21102</v>
      </c>
      <c r="C4750" s="61" t="s">
        <v>4025</v>
      </c>
      <c r="D4750" s="61" t="s">
        <v>2472</v>
      </c>
      <c r="E4750" s="61" t="s">
        <v>7559</v>
      </c>
      <c r="F4750" s="293"/>
    </row>
    <row r="4751" spans="1:6" ht="45">
      <c r="A4751" s="61">
        <v>38076</v>
      </c>
      <c r="B4751" s="38" t="s">
        <v>21103</v>
      </c>
      <c r="C4751" s="61" t="s">
        <v>4025</v>
      </c>
      <c r="D4751" s="61" t="s">
        <v>2472</v>
      </c>
      <c r="E4751" s="61" t="s">
        <v>29448</v>
      </c>
      <c r="F4751" s="292"/>
    </row>
    <row r="4752" spans="1:6">
      <c r="A4752" s="61">
        <v>7592</v>
      </c>
      <c r="B4752" s="38" t="s">
        <v>21104</v>
      </c>
      <c r="C4752" s="61" t="s">
        <v>4023</v>
      </c>
      <c r="D4752" s="61" t="s">
        <v>4024</v>
      </c>
      <c r="E4752" s="61" t="s">
        <v>13737</v>
      </c>
      <c r="F4752" s="293"/>
    </row>
    <row r="4753" spans="1:6">
      <c r="A4753" s="61">
        <v>40820</v>
      </c>
      <c r="B4753" s="38" t="s">
        <v>21105</v>
      </c>
      <c r="C4753" s="61" t="s">
        <v>4034</v>
      </c>
      <c r="D4753" s="61" t="s">
        <v>2472</v>
      </c>
      <c r="E4753" s="61" t="s">
        <v>30507</v>
      </c>
      <c r="F4753" s="292"/>
    </row>
    <row r="4754" spans="1:6" ht="30">
      <c r="A4754" s="61">
        <v>11762</v>
      </c>
      <c r="B4754" s="38" t="s">
        <v>21106</v>
      </c>
      <c r="C4754" s="61" t="s">
        <v>4025</v>
      </c>
      <c r="D4754" s="61" t="s">
        <v>2472</v>
      </c>
      <c r="E4754" s="61" t="s">
        <v>30508</v>
      </c>
      <c r="F4754" s="293"/>
    </row>
    <row r="4755" spans="1:6" ht="45">
      <c r="A4755" s="61">
        <v>13418</v>
      </c>
      <c r="B4755" s="38" t="s">
        <v>21107</v>
      </c>
      <c r="C4755" s="61" t="s">
        <v>4025</v>
      </c>
      <c r="D4755" s="61" t="s">
        <v>2472</v>
      </c>
      <c r="E4755" s="61" t="s">
        <v>25029</v>
      </c>
      <c r="F4755" s="292"/>
    </row>
    <row r="4756" spans="1:6" ht="30">
      <c r="A4756" s="61">
        <v>13984</v>
      </c>
      <c r="B4756" s="38" t="s">
        <v>21108</v>
      </c>
      <c r="C4756" s="61" t="s">
        <v>4025</v>
      </c>
      <c r="D4756" s="61" t="s">
        <v>2472</v>
      </c>
      <c r="E4756" s="61" t="s">
        <v>14012</v>
      </c>
      <c r="F4756" s="293"/>
    </row>
    <row r="4757" spans="1:6" ht="45">
      <c r="A4757" s="61">
        <v>11772</v>
      </c>
      <c r="B4757" s="38" t="s">
        <v>21109</v>
      </c>
      <c r="C4757" s="61" t="s">
        <v>4025</v>
      </c>
      <c r="D4757" s="61" t="s">
        <v>2472</v>
      </c>
      <c r="E4757" s="61" t="s">
        <v>30509</v>
      </c>
      <c r="F4757" s="292"/>
    </row>
    <row r="4758" spans="1:6" ht="30">
      <c r="A4758" s="61">
        <v>36795</v>
      </c>
      <c r="B4758" s="38" t="s">
        <v>21110</v>
      </c>
      <c r="C4758" s="61" t="s">
        <v>4025</v>
      </c>
      <c r="D4758" s="61" t="s">
        <v>2472</v>
      </c>
      <c r="E4758" s="61" t="s">
        <v>30510</v>
      </c>
      <c r="F4758" s="293"/>
    </row>
    <row r="4759" spans="1:6" ht="45">
      <c r="A4759" s="61">
        <v>36796</v>
      </c>
      <c r="B4759" s="38" t="s">
        <v>21111</v>
      </c>
      <c r="C4759" s="61" t="s">
        <v>4025</v>
      </c>
      <c r="D4759" s="61" t="s">
        <v>2472</v>
      </c>
      <c r="E4759" s="61" t="s">
        <v>30511</v>
      </c>
      <c r="F4759" s="292"/>
    </row>
    <row r="4760" spans="1:6" ht="30">
      <c r="A4760" s="61">
        <v>36791</v>
      </c>
      <c r="B4760" s="38" t="s">
        <v>21112</v>
      </c>
      <c r="C4760" s="61" t="s">
        <v>4025</v>
      </c>
      <c r="D4760" s="61" t="s">
        <v>2472</v>
      </c>
      <c r="E4760" s="61" t="s">
        <v>30512</v>
      </c>
      <c r="F4760" s="293"/>
    </row>
    <row r="4761" spans="1:6" ht="45">
      <c r="A4761" s="61">
        <v>13415</v>
      </c>
      <c r="B4761" s="38" t="s">
        <v>21113</v>
      </c>
      <c r="C4761" s="61" t="s">
        <v>4025</v>
      </c>
      <c r="D4761" s="61" t="s">
        <v>4024</v>
      </c>
      <c r="E4761" s="61" t="s">
        <v>24567</v>
      </c>
      <c r="F4761" s="292"/>
    </row>
    <row r="4762" spans="1:6" ht="30">
      <c r="A4762" s="61">
        <v>36792</v>
      </c>
      <c r="B4762" s="38" t="s">
        <v>21114</v>
      </c>
      <c r="C4762" s="61" t="s">
        <v>4025</v>
      </c>
      <c r="D4762" s="61" t="s">
        <v>2472</v>
      </c>
      <c r="E4762" s="61" t="s">
        <v>24401</v>
      </c>
      <c r="F4762" s="293"/>
    </row>
    <row r="4763" spans="1:6" ht="45">
      <c r="A4763" s="61">
        <v>11773</v>
      </c>
      <c r="B4763" s="38" t="s">
        <v>21115</v>
      </c>
      <c r="C4763" s="61" t="s">
        <v>4025</v>
      </c>
      <c r="D4763" s="61" t="s">
        <v>2472</v>
      </c>
      <c r="E4763" s="61" t="s">
        <v>24883</v>
      </c>
      <c r="F4763" s="292"/>
    </row>
    <row r="4764" spans="1:6" ht="45">
      <c r="A4764" s="61">
        <v>11775</v>
      </c>
      <c r="B4764" s="38" t="s">
        <v>21116</v>
      </c>
      <c r="C4764" s="61" t="s">
        <v>4025</v>
      </c>
      <c r="D4764" s="61" t="s">
        <v>2472</v>
      </c>
      <c r="E4764" s="61" t="s">
        <v>30513</v>
      </c>
      <c r="F4764" s="293"/>
    </row>
    <row r="4765" spans="1:6" ht="45">
      <c r="A4765" s="61">
        <v>13983</v>
      </c>
      <c r="B4765" s="38" t="s">
        <v>21117</v>
      </c>
      <c r="C4765" s="61" t="s">
        <v>4025</v>
      </c>
      <c r="D4765" s="61" t="s">
        <v>2472</v>
      </c>
      <c r="E4765" s="61" t="s">
        <v>24847</v>
      </c>
      <c r="F4765" s="292"/>
    </row>
    <row r="4766" spans="1:6" ht="45">
      <c r="A4766" s="61">
        <v>13416</v>
      </c>
      <c r="B4766" s="38" t="s">
        <v>21118</v>
      </c>
      <c r="C4766" s="61" t="s">
        <v>4025</v>
      </c>
      <c r="D4766" s="61" t="s">
        <v>2472</v>
      </c>
      <c r="E4766" s="61" t="s">
        <v>30514</v>
      </c>
      <c r="F4766" s="293"/>
    </row>
    <row r="4767" spans="1:6" ht="30">
      <c r="A4767" s="61">
        <v>13417</v>
      </c>
      <c r="B4767" s="38" t="s">
        <v>21119</v>
      </c>
      <c r="C4767" s="61" t="s">
        <v>4025</v>
      </c>
      <c r="D4767" s="61" t="s">
        <v>2472</v>
      </c>
      <c r="E4767" s="61" t="s">
        <v>30515</v>
      </c>
      <c r="F4767" s="292"/>
    </row>
    <row r="4768" spans="1:6" ht="45">
      <c r="A4768" s="61">
        <v>7604</v>
      </c>
      <c r="B4768" s="38" t="s">
        <v>21120</v>
      </c>
      <c r="C4768" s="61" t="s">
        <v>4025</v>
      </c>
      <c r="D4768" s="61" t="s">
        <v>2472</v>
      </c>
      <c r="E4768" s="61" t="s">
        <v>13852</v>
      </c>
      <c r="F4768" s="293"/>
    </row>
    <row r="4769" spans="1:6" ht="45">
      <c r="A4769" s="61">
        <v>11763</v>
      </c>
      <c r="B4769" s="38" t="s">
        <v>22807</v>
      </c>
      <c r="C4769" s="61" t="s">
        <v>4025</v>
      </c>
      <c r="D4769" s="61" t="s">
        <v>2472</v>
      </c>
      <c r="E4769" s="61" t="s">
        <v>30516</v>
      </c>
      <c r="F4769" s="292"/>
    </row>
    <row r="4770" spans="1:6" ht="45">
      <c r="A4770" s="61">
        <v>11764</v>
      </c>
      <c r="B4770" s="38" t="s">
        <v>22808</v>
      </c>
      <c r="C4770" s="61" t="s">
        <v>4025</v>
      </c>
      <c r="D4770" s="61" t="s">
        <v>2472</v>
      </c>
      <c r="E4770" s="61" t="s">
        <v>24725</v>
      </c>
      <c r="F4770" s="293"/>
    </row>
    <row r="4771" spans="1:6" ht="45">
      <c r="A4771" s="61">
        <v>11829</v>
      </c>
      <c r="B4771" s="38" t="s">
        <v>22809</v>
      </c>
      <c r="C4771" s="61" t="s">
        <v>4025</v>
      </c>
      <c r="D4771" s="61" t="s">
        <v>2472</v>
      </c>
      <c r="E4771" s="61" t="s">
        <v>22729</v>
      </c>
      <c r="F4771" s="292"/>
    </row>
    <row r="4772" spans="1:6" ht="45">
      <c r="A4772" s="61">
        <v>11825</v>
      </c>
      <c r="B4772" s="38" t="s">
        <v>22810</v>
      </c>
      <c r="C4772" s="61" t="s">
        <v>4025</v>
      </c>
      <c r="D4772" s="61" t="s">
        <v>2472</v>
      </c>
      <c r="E4772" s="61" t="s">
        <v>27401</v>
      </c>
      <c r="F4772" s="293"/>
    </row>
    <row r="4773" spans="1:6" ht="45">
      <c r="A4773" s="61">
        <v>11767</v>
      </c>
      <c r="B4773" s="38" t="s">
        <v>22811</v>
      </c>
      <c r="C4773" s="61" t="s">
        <v>4025</v>
      </c>
      <c r="D4773" s="61" t="s">
        <v>2472</v>
      </c>
      <c r="E4773" s="61" t="s">
        <v>27381</v>
      </c>
      <c r="F4773" s="292"/>
    </row>
    <row r="4774" spans="1:6" ht="45">
      <c r="A4774" s="61">
        <v>11830</v>
      </c>
      <c r="B4774" s="38" t="s">
        <v>22812</v>
      </c>
      <c r="C4774" s="61" t="s">
        <v>4025</v>
      </c>
      <c r="D4774" s="61" t="s">
        <v>2472</v>
      </c>
      <c r="E4774" s="61" t="s">
        <v>28297</v>
      </c>
      <c r="F4774" s="293"/>
    </row>
    <row r="4775" spans="1:6" ht="45">
      <c r="A4775" s="61">
        <v>11766</v>
      </c>
      <c r="B4775" s="38" t="s">
        <v>22813</v>
      </c>
      <c r="C4775" s="61" t="s">
        <v>4025</v>
      </c>
      <c r="D4775" s="61" t="s">
        <v>2472</v>
      </c>
      <c r="E4775" s="61" t="s">
        <v>24858</v>
      </c>
      <c r="F4775" s="292"/>
    </row>
    <row r="4776" spans="1:6" ht="45">
      <c r="A4776" s="61">
        <v>11765</v>
      </c>
      <c r="B4776" s="38" t="s">
        <v>22814</v>
      </c>
      <c r="C4776" s="61" t="s">
        <v>4025</v>
      </c>
      <c r="D4776" s="61" t="s">
        <v>2472</v>
      </c>
      <c r="E4776" s="61" t="s">
        <v>23873</v>
      </c>
      <c r="F4776" s="293"/>
    </row>
    <row r="4777" spans="1:6" ht="45">
      <c r="A4777" s="61">
        <v>11824</v>
      </c>
      <c r="B4777" s="38" t="s">
        <v>22815</v>
      </c>
      <c r="C4777" s="61" t="s">
        <v>4025</v>
      </c>
      <c r="D4777" s="61" t="s">
        <v>2472</v>
      </c>
      <c r="E4777" s="61" t="s">
        <v>25291</v>
      </c>
      <c r="F4777" s="292"/>
    </row>
    <row r="4778" spans="1:6" ht="30">
      <c r="A4778" s="61">
        <v>11777</v>
      </c>
      <c r="B4778" s="38" t="s">
        <v>21122</v>
      </c>
      <c r="C4778" s="61" t="s">
        <v>4025</v>
      </c>
      <c r="D4778" s="61" t="s">
        <v>2472</v>
      </c>
      <c r="E4778" s="61" t="s">
        <v>30517</v>
      </c>
      <c r="F4778" s="293"/>
    </row>
    <row r="4779" spans="1:6" ht="45">
      <c r="A4779" s="61">
        <v>7602</v>
      </c>
      <c r="B4779" s="38" t="s">
        <v>21123</v>
      </c>
      <c r="C4779" s="61" t="s">
        <v>4025</v>
      </c>
      <c r="D4779" s="61" t="s">
        <v>2472</v>
      </c>
      <c r="E4779" s="61" t="s">
        <v>13676</v>
      </c>
      <c r="F4779" s="292"/>
    </row>
    <row r="4780" spans="1:6" ht="45">
      <c r="A4780" s="61">
        <v>7603</v>
      </c>
      <c r="B4780" s="38" t="s">
        <v>21124</v>
      </c>
      <c r="C4780" s="61" t="s">
        <v>4025</v>
      </c>
      <c r="D4780" s="61" t="s">
        <v>2472</v>
      </c>
      <c r="E4780" s="61" t="s">
        <v>27294</v>
      </c>
      <c r="F4780" s="293"/>
    </row>
    <row r="4781" spans="1:6" ht="45">
      <c r="A4781" s="61">
        <v>11826</v>
      </c>
      <c r="B4781" s="38" t="s">
        <v>22816</v>
      </c>
      <c r="C4781" s="61" t="s">
        <v>4025</v>
      </c>
      <c r="D4781" s="61" t="s">
        <v>2472</v>
      </c>
      <c r="E4781" s="61" t="s">
        <v>25196</v>
      </c>
      <c r="F4781" s="292"/>
    </row>
    <row r="4782" spans="1:6" ht="45">
      <c r="A4782" s="61">
        <v>7606</v>
      </c>
      <c r="B4782" s="38" t="s">
        <v>22817</v>
      </c>
      <c r="C4782" s="61" t="s">
        <v>4025</v>
      </c>
      <c r="D4782" s="61" t="s">
        <v>2472</v>
      </c>
      <c r="E4782" s="61" t="s">
        <v>24498</v>
      </c>
      <c r="F4782" s="293"/>
    </row>
    <row r="4783" spans="1:6" ht="60">
      <c r="A4783" s="61">
        <v>40329</v>
      </c>
      <c r="B4783" s="38" t="s">
        <v>22818</v>
      </c>
      <c r="C4783" s="61" t="s">
        <v>4025</v>
      </c>
      <c r="D4783" s="61" t="s">
        <v>4024</v>
      </c>
      <c r="E4783" s="61" t="s">
        <v>13782</v>
      </c>
      <c r="F4783" s="292"/>
    </row>
    <row r="4784" spans="1:6" ht="45">
      <c r="A4784" s="61">
        <v>11823</v>
      </c>
      <c r="B4784" s="38" t="s">
        <v>22819</v>
      </c>
      <c r="C4784" s="61" t="s">
        <v>4025</v>
      </c>
      <c r="D4784" s="61" t="s">
        <v>2472</v>
      </c>
      <c r="E4784" s="61" t="s">
        <v>9851</v>
      </c>
      <c r="F4784" s="293"/>
    </row>
    <row r="4785" spans="1:6" ht="30">
      <c r="A4785" s="61">
        <v>11822</v>
      </c>
      <c r="B4785" s="38" t="s">
        <v>21126</v>
      </c>
      <c r="C4785" s="61" t="s">
        <v>4025</v>
      </c>
      <c r="D4785" s="61" t="s">
        <v>2472</v>
      </c>
      <c r="E4785" s="61" t="s">
        <v>22820</v>
      </c>
      <c r="F4785" s="292"/>
    </row>
    <row r="4786" spans="1:6" ht="30">
      <c r="A4786" s="61">
        <v>11831</v>
      </c>
      <c r="B4786" s="38" t="s">
        <v>21127</v>
      </c>
      <c r="C4786" s="61" t="s">
        <v>4025</v>
      </c>
      <c r="D4786" s="61" t="s">
        <v>2472</v>
      </c>
      <c r="E4786" s="61" t="s">
        <v>24785</v>
      </c>
      <c r="F4786" s="293"/>
    </row>
    <row r="4787" spans="1:6" ht="75">
      <c r="A4787" s="61">
        <v>7613</v>
      </c>
      <c r="B4787" s="38" t="s">
        <v>21128</v>
      </c>
      <c r="C4787" s="61" t="s">
        <v>4025</v>
      </c>
      <c r="D4787" s="61" t="s">
        <v>4027</v>
      </c>
      <c r="E4787" s="61" t="s">
        <v>25236</v>
      </c>
      <c r="F4787" s="292"/>
    </row>
    <row r="4788" spans="1:6" ht="75">
      <c r="A4788" s="61">
        <v>7619</v>
      </c>
      <c r="B4788" s="38" t="s">
        <v>21129</v>
      </c>
      <c r="C4788" s="61" t="s">
        <v>4025</v>
      </c>
      <c r="D4788" s="61" t="s">
        <v>4027</v>
      </c>
      <c r="E4788" s="61" t="s">
        <v>25237</v>
      </c>
      <c r="F4788" s="293"/>
    </row>
    <row r="4789" spans="1:6" ht="60">
      <c r="A4789" s="61">
        <v>12076</v>
      </c>
      <c r="B4789" s="38" t="s">
        <v>21130</v>
      </c>
      <c r="C4789" s="61" t="s">
        <v>4025</v>
      </c>
      <c r="D4789" s="61" t="s">
        <v>4027</v>
      </c>
      <c r="E4789" s="61" t="s">
        <v>25238</v>
      </c>
      <c r="F4789" s="292"/>
    </row>
    <row r="4790" spans="1:6" ht="75">
      <c r="A4790" s="61">
        <v>7614</v>
      </c>
      <c r="B4790" s="38" t="s">
        <v>21131</v>
      </c>
      <c r="C4790" s="61" t="s">
        <v>4025</v>
      </c>
      <c r="D4790" s="61" t="s">
        <v>4027</v>
      </c>
      <c r="E4790" s="61" t="s">
        <v>25239</v>
      </c>
      <c r="F4790" s="293"/>
    </row>
    <row r="4791" spans="1:6" ht="75">
      <c r="A4791" s="61">
        <v>7618</v>
      </c>
      <c r="B4791" s="38" t="s">
        <v>21132</v>
      </c>
      <c r="C4791" s="61" t="s">
        <v>4025</v>
      </c>
      <c r="D4791" s="61" t="s">
        <v>4027</v>
      </c>
      <c r="E4791" s="61" t="s">
        <v>25240</v>
      </c>
      <c r="F4791" s="292"/>
    </row>
    <row r="4792" spans="1:6" ht="75">
      <c r="A4792" s="61">
        <v>7620</v>
      </c>
      <c r="B4792" s="38" t="s">
        <v>21133</v>
      </c>
      <c r="C4792" s="61" t="s">
        <v>4025</v>
      </c>
      <c r="D4792" s="61" t="s">
        <v>4027</v>
      </c>
      <c r="E4792" s="61" t="s">
        <v>25241</v>
      </c>
      <c r="F4792" s="293"/>
    </row>
    <row r="4793" spans="1:6" ht="60">
      <c r="A4793" s="61">
        <v>7610</v>
      </c>
      <c r="B4793" s="38" t="s">
        <v>21134</v>
      </c>
      <c r="C4793" s="61" t="s">
        <v>4025</v>
      </c>
      <c r="D4793" s="61" t="s">
        <v>4027</v>
      </c>
      <c r="E4793" s="61" t="s">
        <v>25242</v>
      </c>
      <c r="F4793" s="292"/>
    </row>
    <row r="4794" spans="1:6" ht="75">
      <c r="A4794" s="61">
        <v>7615</v>
      </c>
      <c r="B4794" s="38" t="s">
        <v>21135</v>
      </c>
      <c r="C4794" s="61" t="s">
        <v>4025</v>
      </c>
      <c r="D4794" s="61" t="s">
        <v>4027</v>
      </c>
      <c r="E4794" s="61" t="s">
        <v>25243</v>
      </c>
      <c r="F4794" s="293"/>
    </row>
    <row r="4795" spans="1:6" ht="60">
      <c r="A4795" s="61">
        <v>7617</v>
      </c>
      <c r="B4795" s="38" t="s">
        <v>21136</v>
      </c>
      <c r="C4795" s="61" t="s">
        <v>4025</v>
      </c>
      <c r="D4795" s="61" t="s">
        <v>4027</v>
      </c>
      <c r="E4795" s="61" t="s">
        <v>25244</v>
      </c>
      <c r="F4795" s="292"/>
    </row>
    <row r="4796" spans="1:6" ht="75">
      <c r="A4796" s="61">
        <v>7616</v>
      </c>
      <c r="B4796" s="38" t="s">
        <v>21137</v>
      </c>
      <c r="C4796" s="61" t="s">
        <v>4025</v>
      </c>
      <c r="D4796" s="61" t="s">
        <v>4027</v>
      </c>
      <c r="E4796" s="61" t="s">
        <v>25245</v>
      </c>
      <c r="F4796" s="293"/>
    </row>
    <row r="4797" spans="1:6" ht="60">
      <c r="A4797" s="61">
        <v>7611</v>
      </c>
      <c r="B4797" s="38" t="s">
        <v>21138</v>
      </c>
      <c r="C4797" s="61" t="s">
        <v>4025</v>
      </c>
      <c r="D4797" s="61" t="s">
        <v>4027</v>
      </c>
      <c r="E4797" s="61" t="s">
        <v>25246</v>
      </c>
      <c r="F4797" s="292"/>
    </row>
    <row r="4798" spans="1:6" ht="75">
      <c r="A4798" s="61">
        <v>7612</v>
      </c>
      <c r="B4798" s="38" t="s">
        <v>21139</v>
      </c>
      <c r="C4798" s="61" t="s">
        <v>4025</v>
      </c>
      <c r="D4798" s="61" t="s">
        <v>4027</v>
      </c>
      <c r="E4798" s="61" t="s">
        <v>25247</v>
      </c>
      <c r="F4798" s="293"/>
    </row>
    <row r="4799" spans="1:6">
      <c r="A4799" s="61">
        <v>37371</v>
      </c>
      <c r="B4799" s="38" t="s">
        <v>21140</v>
      </c>
      <c r="C4799" s="61" t="s">
        <v>4023</v>
      </c>
      <c r="D4799" s="61" t="s">
        <v>4024</v>
      </c>
      <c r="E4799" s="61" t="s">
        <v>8667</v>
      </c>
      <c r="F4799" s="292"/>
    </row>
    <row r="4800" spans="1:6" ht="30">
      <c r="A4800" s="61">
        <v>40861</v>
      </c>
      <c r="B4800" s="38" t="s">
        <v>21141</v>
      </c>
      <c r="C4800" s="61" t="s">
        <v>4034</v>
      </c>
      <c r="D4800" s="61" t="s">
        <v>4024</v>
      </c>
      <c r="E4800" s="61" t="s">
        <v>21666</v>
      </c>
      <c r="F4800" s="293"/>
    </row>
    <row r="4801" spans="1:6" ht="45">
      <c r="A4801" s="61">
        <v>36510</v>
      </c>
      <c r="B4801" s="38" t="s">
        <v>21142</v>
      </c>
      <c r="C4801" s="61" t="s">
        <v>4025</v>
      </c>
      <c r="D4801" s="61" t="s">
        <v>4027</v>
      </c>
      <c r="E4801" s="61" t="s">
        <v>24004</v>
      </c>
      <c r="F4801" s="292"/>
    </row>
    <row r="4802" spans="1:6" ht="60">
      <c r="A4802" s="61">
        <v>25020</v>
      </c>
      <c r="B4802" s="38" t="s">
        <v>21143</v>
      </c>
      <c r="C4802" s="61" t="s">
        <v>4025</v>
      </c>
      <c r="D4802" s="61" t="s">
        <v>4027</v>
      </c>
      <c r="E4802" s="61" t="s">
        <v>24005</v>
      </c>
      <c r="F4802" s="293"/>
    </row>
    <row r="4803" spans="1:6" ht="45">
      <c r="A4803" s="61">
        <v>7622</v>
      </c>
      <c r="B4803" s="38" t="s">
        <v>21144</v>
      </c>
      <c r="C4803" s="61" t="s">
        <v>4025</v>
      </c>
      <c r="D4803" s="61" t="s">
        <v>4027</v>
      </c>
      <c r="E4803" s="61" t="s">
        <v>24006</v>
      </c>
      <c r="F4803" s="292"/>
    </row>
    <row r="4804" spans="1:6" ht="60">
      <c r="A4804" s="61">
        <v>7624</v>
      </c>
      <c r="B4804" s="38" t="s">
        <v>21145</v>
      </c>
      <c r="C4804" s="61" t="s">
        <v>4025</v>
      </c>
      <c r="D4804" s="61" t="s">
        <v>4027</v>
      </c>
      <c r="E4804" s="61" t="s">
        <v>24007</v>
      </c>
      <c r="F4804" s="293"/>
    </row>
    <row r="4805" spans="1:6" ht="45">
      <c r="A4805" s="61">
        <v>7625</v>
      </c>
      <c r="B4805" s="38" t="s">
        <v>21146</v>
      </c>
      <c r="C4805" s="61" t="s">
        <v>4025</v>
      </c>
      <c r="D4805" s="61" t="s">
        <v>4027</v>
      </c>
      <c r="E4805" s="61" t="s">
        <v>24008</v>
      </c>
      <c r="F4805" s="292"/>
    </row>
    <row r="4806" spans="1:6" ht="45">
      <c r="A4806" s="61">
        <v>7623</v>
      </c>
      <c r="B4806" s="38" t="s">
        <v>21147</v>
      </c>
      <c r="C4806" s="61" t="s">
        <v>4025</v>
      </c>
      <c r="D4806" s="61" t="s">
        <v>4027</v>
      </c>
      <c r="E4806" s="61" t="s">
        <v>24005</v>
      </c>
      <c r="F4806" s="293"/>
    </row>
    <row r="4807" spans="1:6" ht="60">
      <c r="A4807" s="61">
        <v>36508</v>
      </c>
      <c r="B4807" s="38" t="s">
        <v>21148</v>
      </c>
      <c r="C4807" s="61" t="s">
        <v>4025</v>
      </c>
      <c r="D4807" s="61" t="s">
        <v>4027</v>
      </c>
      <c r="E4807" s="61" t="s">
        <v>24009</v>
      </c>
      <c r="F4807" s="292"/>
    </row>
    <row r="4808" spans="1:6" ht="45">
      <c r="A4808" s="61">
        <v>36509</v>
      </c>
      <c r="B4808" s="38" t="s">
        <v>21149</v>
      </c>
      <c r="C4808" s="61" t="s">
        <v>4025</v>
      </c>
      <c r="D4808" s="61" t="s">
        <v>4027</v>
      </c>
      <c r="E4808" s="61" t="s">
        <v>24010</v>
      </c>
      <c r="F4808" s="293"/>
    </row>
    <row r="4809" spans="1:6" ht="30">
      <c r="A4809" s="61">
        <v>13238</v>
      </c>
      <c r="B4809" s="38" t="s">
        <v>21150</v>
      </c>
      <c r="C4809" s="61" t="s">
        <v>4025</v>
      </c>
      <c r="D4809" s="61" t="s">
        <v>4027</v>
      </c>
      <c r="E4809" s="61" t="s">
        <v>30518</v>
      </c>
      <c r="F4809" s="292"/>
    </row>
    <row r="4810" spans="1:6" ht="30">
      <c r="A4810" s="61">
        <v>36511</v>
      </c>
      <c r="B4810" s="38" t="s">
        <v>21151</v>
      </c>
      <c r="C4810" s="61" t="s">
        <v>4025</v>
      </c>
      <c r="D4810" s="61" t="s">
        <v>4027</v>
      </c>
      <c r="E4810" s="61" t="s">
        <v>30519</v>
      </c>
      <c r="F4810" s="293"/>
    </row>
    <row r="4811" spans="1:6" ht="30">
      <c r="A4811" s="61">
        <v>36515</v>
      </c>
      <c r="B4811" s="38" t="s">
        <v>21152</v>
      </c>
      <c r="C4811" s="61" t="s">
        <v>4025</v>
      </c>
      <c r="D4811" s="61" t="s">
        <v>4027</v>
      </c>
      <c r="E4811" s="61" t="s">
        <v>30520</v>
      </c>
      <c r="F4811" s="292"/>
    </row>
    <row r="4812" spans="1:6" ht="30">
      <c r="A4812" s="61">
        <v>10598</v>
      </c>
      <c r="B4812" s="38" t="s">
        <v>21153</v>
      </c>
      <c r="C4812" s="61" t="s">
        <v>4025</v>
      </c>
      <c r="D4812" s="61" t="s">
        <v>4027</v>
      </c>
      <c r="E4812" s="61" t="s">
        <v>30521</v>
      </c>
      <c r="F4812" s="293"/>
    </row>
    <row r="4813" spans="1:6" ht="30">
      <c r="A4813" s="61">
        <v>7640</v>
      </c>
      <c r="B4813" s="38" t="s">
        <v>21154</v>
      </c>
      <c r="C4813" s="61" t="s">
        <v>4025</v>
      </c>
      <c r="D4813" s="61" t="s">
        <v>4027</v>
      </c>
      <c r="E4813" s="61" t="s">
        <v>30522</v>
      </c>
      <c r="F4813" s="292"/>
    </row>
    <row r="4814" spans="1:6" ht="30">
      <c r="A4814" s="61">
        <v>36513</v>
      </c>
      <c r="B4814" s="38" t="s">
        <v>21155</v>
      </c>
      <c r="C4814" s="61" t="s">
        <v>4025</v>
      </c>
      <c r="D4814" s="61" t="s">
        <v>4027</v>
      </c>
      <c r="E4814" s="61" t="s">
        <v>30523</v>
      </c>
      <c r="F4814" s="293"/>
    </row>
    <row r="4815" spans="1:6" ht="30">
      <c r="A4815" s="61">
        <v>36514</v>
      </c>
      <c r="B4815" s="38" t="s">
        <v>21156</v>
      </c>
      <c r="C4815" s="61" t="s">
        <v>4025</v>
      </c>
      <c r="D4815" s="61" t="s">
        <v>4027</v>
      </c>
      <c r="E4815" s="61" t="s">
        <v>30524</v>
      </c>
      <c r="F4815" s="292"/>
    </row>
    <row r="4816" spans="1:6" ht="45">
      <c r="A4816" s="61">
        <v>36149</v>
      </c>
      <c r="B4816" s="38" t="s">
        <v>21157</v>
      </c>
      <c r="C4816" s="61" t="s">
        <v>4025</v>
      </c>
      <c r="D4816" s="61" t="s">
        <v>2472</v>
      </c>
      <c r="E4816" s="61" t="s">
        <v>30525</v>
      </c>
      <c r="F4816" s="293"/>
    </row>
    <row r="4817" spans="1:6" ht="60">
      <c r="A4817" s="61">
        <v>43066</v>
      </c>
      <c r="B4817" s="38" t="s">
        <v>22821</v>
      </c>
      <c r="C4817" s="61" t="s">
        <v>4029</v>
      </c>
      <c r="D4817" s="61" t="s">
        <v>2472</v>
      </c>
      <c r="E4817" s="61" t="s">
        <v>22427</v>
      </c>
      <c r="F4817" s="292"/>
    </row>
    <row r="4818" spans="1:6" ht="45">
      <c r="A4818" s="61">
        <v>11581</v>
      </c>
      <c r="B4818" s="38" t="s">
        <v>21158</v>
      </c>
      <c r="C4818" s="61" t="s">
        <v>4029</v>
      </c>
      <c r="D4818" s="61" t="s">
        <v>2472</v>
      </c>
      <c r="E4818" s="61" t="s">
        <v>24978</v>
      </c>
      <c r="F4818" s="293"/>
    </row>
    <row r="4819" spans="1:6" ht="45">
      <c r="A4819" s="61">
        <v>11580</v>
      </c>
      <c r="B4819" s="38" t="s">
        <v>21159</v>
      </c>
      <c r="C4819" s="61" t="s">
        <v>4029</v>
      </c>
      <c r="D4819" s="61" t="s">
        <v>2472</v>
      </c>
      <c r="E4819" s="61" t="s">
        <v>8858</v>
      </c>
      <c r="F4819" s="292"/>
    </row>
    <row r="4820" spans="1:6" ht="45">
      <c r="A4820" s="61">
        <v>38177</v>
      </c>
      <c r="B4820" s="38" t="s">
        <v>21160</v>
      </c>
      <c r="C4820" s="61" t="s">
        <v>4025</v>
      </c>
      <c r="D4820" s="61" t="s">
        <v>2472</v>
      </c>
      <c r="E4820" s="61" t="s">
        <v>8247</v>
      </c>
      <c r="F4820" s="293"/>
    </row>
    <row r="4821" spans="1:6">
      <c r="A4821" s="61">
        <v>10743</v>
      </c>
      <c r="B4821" s="38" t="s">
        <v>21161</v>
      </c>
      <c r="C4821" s="61" t="s">
        <v>4025</v>
      </c>
      <c r="D4821" s="61" t="s">
        <v>4027</v>
      </c>
      <c r="E4821" s="61" t="s">
        <v>30526</v>
      </c>
      <c r="F4821" s="292"/>
    </row>
    <row r="4822" spans="1:6" ht="60">
      <c r="A4822" s="61">
        <v>39848</v>
      </c>
      <c r="B4822" s="38" t="s">
        <v>21162</v>
      </c>
      <c r="C4822" s="61" t="s">
        <v>4029</v>
      </c>
      <c r="D4822" s="61" t="s">
        <v>4027</v>
      </c>
      <c r="E4822" s="61" t="s">
        <v>12534</v>
      </c>
      <c r="F4822" s="293"/>
    </row>
    <row r="4823" spans="1:6" ht="45">
      <c r="A4823" s="61">
        <v>20999</v>
      </c>
      <c r="B4823" s="38" t="s">
        <v>21163</v>
      </c>
      <c r="C4823" s="61" t="s">
        <v>4029</v>
      </c>
      <c r="D4823" s="61" t="s">
        <v>2472</v>
      </c>
      <c r="E4823" s="61" t="s">
        <v>10804</v>
      </c>
      <c r="F4823" s="292"/>
    </row>
    <row r="4824" spans="1:6" ht="45">
      <c r="A4824" s="61">
        <v>21001</v>
      </c>
      <c r="B4824" s="38" t="s">
        <v>21164</v>
      </c>
      <c r="C4824" s="61" t="s">
        <v>4029</v>
      </c>
      <c r="D4824" s="61" t="s">
        <v>4024</v>
      </c>
      <c r="E4824" s="61" t="s">
        <v>24317</v>
      </c>
      <c r="F4824" s="293"/>
    </row>
    <row r="4825" spans="1:6" ht="45">
      <c r="A4825" s="61">
        <v>21003</v>
      </c>
      <c r="B4825" s="38" t="s">
        <v>21165</v>
      </c>
      <c r="C4825" s="61" t="s">
        <v>4029</v>
      </c>
      <c r="D4825" s="61" t="s">
        <v>2472</v>
      </c>
      <c r="E4825" s="61" t="s">
        <v>25607</v>
      </c>
      <c r="F4825" s="292"/>
    </row>
    <row r="4826" spans="1:6" ht="45">
      <c r="A4826" s="61">
        <v>21006</v>
      </c>
      <c r="B4826" s="38" t="s">
        <v>21166</v>
      </c>
      <c r="C4826" s="61" t="s">
        <v>4029</v>
      </c>
      <c r="D4826" s="61" t="s">
        <v>2472</v>
      </c>
      <c r="E4826" s="61" t="s">
        <v>24846</v>
      </c>
      <c r="F4826" s="293"/>
    </row>
    <row r="4827" spans="1:6" ht="45">
      <c r="A4827" s="61">
        <v>21019</v>
      </c>
      <c r="B4827" s="38" t="s">
        <v>21167</v>
      </c>
      <c r="C4827" s="61" t="s">
        <v>4029</v>
      </c>
      <c r="D4827" s="61" t="s">
        <v>2472</v>
      </c>
      <c r="E4827" s="61" t="s">
        <v>11707</v>
      </c>
      <c r="F4827" s="292"/>
    </row>
    <row r="4828" spans="1:6" ht="45">
      <c r="A4828" s="61">
        <v>21021</v>
      </c>
      <c r="B4828" s="38" t="s">
        <v>21168</v>
      </c>
      <c r="C4828" s="61" t="s">
        <v>4029</v>
      </c>
      <c r="D4828" s="61" t="s">
        <v>2472</v>
      </c>
      <c r="E4828" s="61" t="s">
        <v>23525</v>
      </c>
      <c r="F4828" s="293"/>
    </row>
    <row r="4829" spans="1:6" ht="45">
      <c r="A4829" s="61">
        <v>21024</v>
      </c>
      <c r="B4829" s="38" t="s">
        <v>21169</v>
      </c>
      <c r="C4829" s="61" t="s">
        <v>4029</v>
      </c>
      <c r="D4829" s="61" t="s">
        <v>2472</v>
      </c>
      <c r="E4829" s="61" t="s">
        <v>30527</v>
      </c>
      <c r="F4829" s="292"/>
    </row>
    <row r="4830" spans="1:6" ht="30">
      <c r="A4830" s="61">
        <v>40624</v>
      </c>
      <c r="B4830" s="38" t="s">
        <v>21170</v>
      </c>
      <c r="C4830" s="61" t="s">
        <v>4029</v>
      </c>
      <c r="D4830" s="61" t="s">
        <v>2472</v>
      </c>
      <c r="E4830" s="61" t="s">
        <v>25545</v>
      </c>
      <c r="F4830" s="293"/>
    </row>
    <row r="4831" spans="1:6" ht="30">
      <c r="A4831" s="61">
        <v>13127</v>
      </c>
      <c r="B4831" s="38" t="s">
        <v>21171</v>
      </c>
      <c r="C4831" s="61" t="s">
        <v>4029</v>
      </c>
      <c r="D4831" s="61" t="s">
        <v>2472</v>
      </c>
      <c r="E4831" s="61" t="s">
        <v>27914</v>
      </c>
      <c r="F4831" s="292"/>
    </row>
    <row r="4832" spans="1:6" ht="30">
      <c r="A4832" s="61">
        <v>13137</v>
      </c>
      <c r="B4832" s="38" t="s">
        <v>21172</v>
      </c>
      <c r="C4832" s="61" t="s">
        <v>4029</v>
      </c>
      <c r="D4832" s="61" t="s">
        <v>2472</v>
      </c>
      <c r="E4832" s="61" t="s">
        <v>30528</v>
      </c>
      <c r="F4832" s="293"/>
    </row>
    <row r="4833" spans="1:6" ht="30">
      <c r="A4833" s="61">
        <v>20989</v>
      </c>
      <c r="B4833" s="38" t="s">
        <v>21173</v>
      </c>
      <c r="C4833" s="61" t="s">
        <v>4029</v>
      </c>
      <c r="D4833" s="61" t="s">
        <v>2472</v>
      </c>
      <c r="E4833" s="61" t="s">
        <v>30529</v>
      </c>
      <c r="F4833" s="292"/>
    </row>
    <row r="4834" spans="1:6" ht="30">
      <c r="A4834" s="61">
        <v>21147</v>
      </c>
      <c r="B4834" s="38" t="s">
        <v>21174</v>
      </c>
      <c r="C4834" s="61" t="s">
        <v>4029</v>
      </c>
      <c r="D4834" s="61" t="s">
        <v>2472</v>
      </c>
      <c r="E4834" s="61" t="s">
        <v>30530</v>
      </c>
      <c r="F4834" s="293"/>
    </row>
    <row r="4835" spans="1:6" ht="30">
      <c r="A4835" s="61">
        <v>21148</v>
      </c>
      <c r="B4835" s="38" t="s">
        <v>21175</v>
      </c>
      <c r="C4835" s="61" t="s">
        <v>4029</v>
      </c>
      <c r="D4835" s="61" t="s">
        <v>4024</v>
      </c>
      <c r="E4835" s="61" t="s">
        <v>30531</v>
      </c>
      <c r="F4835" s="292"/>
    </row>
    <row r="4836" spans="1:6" ht="30">
      <c r="A4836" s="61">
        <v>20984</v>
      </c>
      <c r="B4836" s="38" t="s">
        <v>21176</v>
      </c>
      <c r="C4836" s="61" t="s">
        <v>4029</v>
      </c>
      <c r="D4836" s="61" t="s">
        <v>2472</v>
      </c>
      <c r="E4836" s="61" t="s">
        <v>30532</v>
      </c>
      <c r="F4836" s="293"/>
    </row>
    <row r="4837" spans="1:6" ht="30">
      <c r="A4837" s="61">
        <v>13042</v>
      </c>
      <c r="B4837" s="38" t="s">
        <v>21177</v>
      </c>
      <c r="C4837" s="61" t="s">
        <v>4029</v>
      </c>
      <c r="D4837" s="61" t="s">
        <v>2472</v>
      </c>
      <c r="E4837" s="61" t="s">
        <v>30533</v>
      </c>
      <c r="F4837" s="292"/>
    </row>
    <row r="4838" spans="1:6" ht="30">
      <c r="A4838" s="61">
        <v>21150</v>
      </c>
      <c r="B4838" s="38" t="s">
        <v>21178</v>
      </c>
      <c r="C4838" s="61" t="s">
        <v>4029</v>
      </c>
      <c r="D4838" s="61" t="s">
        <v>2472</v>
      </c>
      <c r="E4838" s="61" t="s">
        <v>23556</v>
      </c>
      <c r="F4838" s="293"/>
    </row>
    <row r="4839" spans="1:6" ht="30">
      <c r="A4839" s="61">
        <v>13141</v>
      </c>
      <c r="B4839" s="38" t="s">
        <v>21179</v>
      </c>
      <c r="C4839" s="61" t="s">
        <v>4029</v>
      </c>
      <c r="D4839" s="61" t="s">
        <v>2472</v>
      </c>
      <c r="E4839" s="61" t="s">
        <v>24518</v>
      </c>
      <c r="F4839" s="292"/>
    </row>
    <row r="4840" spans="1:6" ht="30">
      <c r="A4840" s="61">
        <v>21151</v>
      </c>
      <c r="B4840" s="38" t="s">
        <v>21180</v>
      </c>
      <c r="C4840" s="61" t="s">
        <v>4029</v>
      </c>
      <c r="D4840" s="61" t="s">
        <v>2472</v>
      </c>
      <c r="E4840" s="61" t="s">
        <v>30534</v>
      </c>
      <c r="F4840" s="293"/>
    </row>
    <row r="4841" spans="1:6" ht="30">
      <c r="A4841" s="61">
        <v>13142</v>
      </c>
      <c r="B4841" s="38" t="s">
        <v>21181</v>
      </c>
      <c r="C4841" s="61" t="s">
        <v>4029</v>
      </c>
      <c r="D4841" s="61" t="s">
        <v>2472</v>
      </c>
      <c r="E4841" s="61" t="s">
        <v>30535</v>
      </c>
      <c r="F4841" s="292"/>
    </row>
    <row r="4842" spans="1:6" ht="30">
      <c r="A4842" s="61">
        <v>20994</v>
      </c>
      <c r="B4842" s="38" t="s">
        <v>21182</v>
      </c>
      <c r="C4842" s="61" t="s">
        <v>4029</v>
      </c>
      <c r="D4842" s="61" t="s">
        <v>2472</v>
      </c>
      <c r="E4842" s="61" t="s">
        <v>30536</v>
      </c>
      <c r="F4842" s="293"/>
    </row>
    <row r="4843" spans="1:6" ht="30">
      <c r="A4843" s="61">
        <v>7672</v>
      </c>
      <c r="B4843" s="38" t="s">
        <v>21183</v>
      </c>
      <c r="C4843" s="61" t="s">
        <v>4029</v>
      </c>
      <c r="D4843" s="61" t="s">
        <v>2472</v>
      </c>
      <c r="E4843" s="61" t="s">
        <v>30537</v>
      </c>
      <c r="F4843" s="292"/>
    </row>
    <row r="4844" spans="1:6" ht="30">
      <c r="A4844" s="61">
        <v>20995</v>
      </c>
      <c r="B4844" s="38" t="s">
        <v>21184</v>
      </c>
      <c r="C4844" s="61" t="s">
        <v>4029</v>
      </c>
      <c r="D4844" s="61" t="s">
        <v>2472</v>
      </c>
      <c r="E4844" s="61" t="s">
        <v>30538</v>
      </c>
      <c r="F4844" s="293"/>
    </row>
    <row r="4845" spans="1:6" ht="30">
      <c r="A4845" s="61">
        <v>7690</v>
      </c>
      <c r="B4845" s="38" t="s">
        <v>21185</v>
      </c>
      <c r="C4845" s="61" t="s">
        <v>4029</v>
      </c>
      <c r="D4845" s="61" t="s">
        <v>2472</v>
      </c>
      <c r="E4845" s="61" t="s">
        <v>30539</v>
      </c>
      <c r="F4845" s="292"/>
    </row>
    <row r="4846" spans="1:6" ht="30">
      <c r="A4846" s="61">
        <v>20980</v>
      </c>
      <c r="B4846" s="38" t="s">
        <v>21186</v>
      </c>
      <c r="C4846" s="61" t="s">
        <v>4029</v>
      </c>
      <c r="D4846" s="61" t="s">
        <v>2472</v>
      </c>
      <c r="E4846" s="61" t="s">
        <v>30540</v>
      </c>
      <c r="F4846" s="293"/>
    </row>
    <row r="4847" spans="1:6" ht="30">
      <c r="A4847" s="61">
        <v>7661</v>
      </c>
      <c r="B4847" s="38" t="s">
        <v>21187</v>
      </c>
      <c r="C4847" s="61" t="s">
        <v>4029</v>
      </c>
      <c r="D4847" s="61" t="s">
        <v>2472</v>
      </c>
      <c r="E4847" s="61" t="s">
        <v>30541</v>
      </c>
      <c r="F4847" s="292"/>
    </row>
    <row r="4848" spans="1:6" ht="45">
      <c r="A4848" s="61">
        <v>21016</v>
      </c>
      <c r="B4848" s="38" t="s">
        <v>21188</v>
      </c>
      <c r="C4848" s="61" t="s">
        <v>4029</v>
      </c>
      <c r="D4848" s="61" t="s">
        <v>2472</v>
      </c>
      <c r="E4848" s="61" t="s">
        <v>30542</v>
      </c>
      <c r="F4848" s="293"/>
    </row>
    <row r="4849" spans="1:6" ht="45">
      <c r="A4849" s="61">
        <v>21008</v>
      </c>
      <c r="B4849" s="38" t="s">
        <v>21189</v>
      </c>
      <c r="C4849" s="61" t="s">
        <v>4029</v>
      </c>
      <c r="D4849" s="61" t="s">
        <v>2472</v>
      </c>
      <c r="E4849" s="61" t="s">
        <v>13974</v>
      </c>
      <c r="F4849" s="292"/>
    </row>
    <row r="4850" spans="1:6" ht="45">
      <c r="A4850" s="61">
        <v>21009</v>
      </c>
      <c r="B4850" s="38" t="s">
        <v>21190</v>
      </c>
      <c r="C4850" s="61" t="s">
        <v>4029</v>
      </c>
      <c r="D4850" s="61" t="s">
        <v>2472</v>
      </c>
      <c r="E4850" s="61" t="s">
        <v>30543</v>
      </c>
      <c r="F4850" s="293"/>
    </row>
    <row r="4851" spans="1:6" ht="45">
      <c r="A4851" s="61">
        <v>21010</v>
      </c>
      <c r="B4851" s="38" t="s">
        <v>21191</v>
      </c>
      <c r="C4851" s="61" t="s">
        <v>4029</v>
      </c>
      <c r="D4851" s="61" t="s">
        <v>4024</v>
      </c>
      <c r="E4851" s="61" t="s">
        <v>30544</v>
      </c>
      <c r="F4851" s="292"/>
    </row>
    <row r="4852" spans="1:6" ht="45">
      <c r="A4852" s="61">
        <v>21011</v>
      </c>
      <c r="B4852" s="38" t="s">
        <v>21192</v>
      </c>
      <c r="C4852" s="61" t="s">
        <v>4029</v>
      </c>
      <c r="D4852" s="61" t="s">
        <v>2472</v>
      </c>
      <c r="E4852" s="61" t="s">
        <v>24519</v>
      </c>
      <c r="F4852" s="293"/>
    </row>
    <row r="4853" spans="1:6" ht="45">
      <c r="A4853" s="61">
        <v>21012</v>
      </c>
      <c r="B4853" s="38" t="s">
        <v>21193</v>
      </c>
      <c r="C4853" s="61" t="s">
        <v>4029</v>
      </c>
      <c r="D4853" s="61" t="s">
        <v>2472</v>
      </c>
      <c r="E4853" s="61" t="s">
        <v>30545</v>
      </c>
      <c r="F4853" s="292"/>
    </row>
    <row r="4854" spans="1:6" ht="45">
      <c r="A4854" s="61">
        <v>21013</v>
      </c>
      <c r="B4854" s="38" t="s">
        <v>21194</v>
      </c>
      <c r="C4854" s="61" t="s">
        <v>4029</v>
      </c>
      <c r="D4854" s="61" t="s">
        <v>2472</v>
      </c>
      <c r="E4854" s="61" t="s">
        <v>28250</v>
      </c>
      <c r="F4854" s="293"/>
    </row>
    <row r="4855" spans="1:6" ht="45">
      <c r="A4855" s="61">
        <v>21014</v>
      </c>
      <c r="B4855" s="38" t="s">
        <v>21195</v>
      </c>
      <c r="C4855" s="61" t="s">
        <v>4029</v>
      </c>
      <c r="D4855" s="61" t="s">
        <v>2472</v>
      </c>
      <c r="E4855" s="61" t="s">
        <v>24423</v>
      </c>
      <c r="F4855" s="292"/>
    </row>
    <row r="4856" spans="1:6" ht="45">
      <c r="A4856" s="61">
        <v>21015</v>
      </c>
      <c r="B4856" s="38" t="s">
        <v>21196</v>
      </c>
      <c r="C4856" s="61" t="s">
        <v>4029</v>
      </c>
      <c r="D4856" s="61" t="s">
        <v>2472</v>
      </c>
      <c r="E4856" s="61" t="s">
        <v>30546</v>
      </c>
      <c r="F4856" s="293"/>
    </row>
    <row r="4857" spans="1:6" ht="45">
      <c r="A4857" s="61">
        <v>7697</v>
      </c>
      <c r="B4857" s="38" t="s">
        <v>21197</v>
      </c>
      <c r="C4857" s="61" t="s">
        <v>4029</v>
      </c>
      <c r="D4857" s="61" t="s">
        <v>2472</v>
      </c>
      <c r="E4857" s="61" t="s">
        <v>30547</v>
      </c>
      <c r="F4857" s="292"/>
    </row>
    <row r="4858" spans="1:6" ht="45">
      <c r="A4858" s="61">
        <v>7698</v>
      </c>
      <c r="B4858" s="38" t="s">
        <v>21198</v>
      </c>
      <c r="C4858" s="61" t="s">
        <v>4029</v>
      </c>
      <c r="D4858" s="61" t="s">
        <v>2472</v>
      </c>
      <c r="E4858" s="61" t="s">
        <v>24794</v>
      </c>
      <c r="F4858" s="293"/>
    </row>
    <row r="4859" spans="1:6" ht="45">
      <c r="A4859" s="61">
        <v>7691</v>
      </c>
      <c r="B4859" s="38" t="s">
        <v>21199</v>
      </c>
      <c r="C4859" s="61" t="s">
        <v>4029</v>
      </c>
      <c r="D4859" s="61" t="s">
        <v>2472</v>
      </c>
      <c r="E4859" s="61" t="s">
        <v>29637</v>
      </c>
      <c r="F4859" s="292"/>
    </row>
    <row r="4860" spans="1:6" ht="45">
      <c r="A4860" s="61">
        <v>40626</v>
      </c>
      <c r="B4860" s="38" t="s">
        <v>21200</v>
      </c>
      <c r="C4860" s="61" t="s">
        <v>4029</v>
      </c>
      <c r="D4860" s="61" t="s">
        <v>2472</v>
      </c>
      <c r="E4860" s="61" t="s">
        <v>21765</v>
      </c>
      <c r="F4860" s="293"/>
    </row>
    <row r="4861" spans="1:6" ht="45">
      <c r="A4861" s="61">
        <v>7701</v>
      </c>
      <c r="B4861" s="38" t="s">
        <v>21201</v>
      </c>
      <c r="C4861" s="61" t="s">
        <v>4029</v>
      </c>
      <c r="D4861" s="61" t="s">
        <v>2472</v>
      </c>
      <c r="E4861" s="61" t="s">
        <v>30548</v>
      </c>
      <c r="F4861" s="292"/>
    </row>
    <row r="4862" spans="1:6" ht="45">
      <c r="A4862" s="61">
        <v>7696</v>
      </c>
      <c r="B4862" s="38" t="s">
        <v>21202</v>
      </c>
      <c r="C4862" s="61" t="s">
        <v>4029</v>
      </c>
      <c r="D4862" s="61" t="s">
        <v>2472</v>
      </c>
      <c r="E4862" s="61" t="s">
        <v>30549</v>
      </c>
      <c r="F4862" s="293"/>
    </row>
    <row r="4863" spans="1:6" ht="45">
      <c r="A4863" s="61">
        <v>7700</v>
      </c>
      <c r="B4863" s="38" t="s">
        <v>21203</v>
      </c>
      <c r="C4863" s="61" t="s">
        <v>4029</v>
      </c>
      <c r="D4863" s="61" t="s">
        <v>2472</v>
      </c>
      <c r="E4863" s="61" t="s">
        <v>23338</v>
      </c>
      <c r="F4863" s="292"/>
    </row>
    <row r="4864" spans="1:6" ht="45">
      <c r="A4864" s="61">
        <v>7694</v>
      </c>
      <c r="B4864" s="38" t="s">
        <v>21204</v>
      </c>
      <c r="C4864" s="61" t="s">
        <v>4029</v>
      </c>
      <c r="D4864" s="61" t="s">
        <v>2472</v>
      </c>
      <c r="E4864" s="61" t="s">
        <v>30550</v>
      </c>
      <c r="F4864" s="293"/>
    </row>
    <row r="4865" spans="1:6" ht="45">
      <c r="A4865" s="61">
        <v>7693</v>
      </c>
      <c r="B4865" s="38" t="s">
        <v>21205</v>
      </c>
      <c r="C4865" s="61" t="s">
        <v>4029</v>
      </c>
      <c r="D4865" s="61" t="s">
        <v>2472</v>
      </c>
      <c r="E4865" s="61" t="s">
        <v>30551</v>
      </c>
      <c r="F4865" s="292"/>
    </row>
    <row r="4866" spans="1:6" ht="45">
      <c r="A4866" s="61">
        <v>7692</v>
      </c>
      <c r="B4866" s="38" t="s">
        <v>21206</v>
      </c>
      <c r="C4866" s="61" t="s">
        <v>4029</v>
      </c>
      <c r="D4866" s="61" t="s">
        <v>2472</v>
      </c>
      <c r="E4866" s="61" t="s">
        <v>30552</v>
      </c>
      <c r="F4866" s="293"/>
    </row>
    <row r="4867" spans="1:6" ht="45">
      <c r="A4867" s="61">
        <v>7695</v>
      </c>
      <c r="B4867" s="38" t="s">
        <v>21207</v>
      </c>
      <c r="C4867" s="61" t="s">
        <v>4029</v>
      </c>
      <c r="D4867" s="61" t="s">
        <v>2472</v>
      </c>
      <c r="E4867" s="61" t="s">
        <v>30553</v>
      </c>
      <c r="F4867" s="292"/>
    </row>
    <row r="4868" spans="1:6" ht="30">
      <c r="A4868" s="61">
        <v>13356</v>
      </c>
      <c r="B4868" s="38" t="s">
        <v>21208</v>
      </c>
      <c r="C4868" s="61" t="s">
        <v>4029</v>
      </c>
      <c r="D4868" s="61" t="s">
        <v>2472</v>
      </c>
      <c r="E4868" s="61" t="s">
        <v>28297</v>
      </c>
      <c r="F4868" s="293"/>
    </row>
    <row r="4869" spans="1:6" ht="30">
      <c r="A4869" s="61">
        <v>36365</v>
      </c>
      <c r="B4869" s="38" t="s">
        <v>21209</v>
      </c>
      <c r="C4869" s="61" t="s">
        <v>4029</v>
      </c>
      <c r="D4869" s="61" t="s">
        <v>4027</v>
      </c>
      <c r="E4869" s="61" t="s">
        <v>26857</v>
      </c>
      <c r="F4869" s="292"/>
    </row>
    <row r="4870" spans="1:6" ht="30">
      <c r="A4870" s="61">
        <v>41930</v>
      </c>
      <c r="B4870" s="38" t="s">
        <v>21210</v>
      </c>
      <c r="C4870" s="61" t="s">
        <v>4029</v>
      </c>
      <c r="D4870" s="61" t="s">
        <v>4027</v>
      </c>
      <c r="E4870" s="61" t="s">
        <v>30366</v>
      </c>
      <c r="F4870" s="293"/>
    </row>
    <row r="4871" spans="1:6" ht="30">
      <c r="A4871" s="61">
        <v>41931</v>
      </c>
      <c r="B4871" s="38" t="s">
        <v>21211</v>
      </c>
      <c r="C4871" s="61" t="s">
        <v>4029</v>
      </c>
      <c r="D4871" s="61" t="s">
        <v>4027</v>
      </c>
      <c r="E4871" s="61" t="s">
        <v>30554</v>
      </c>
      <c r="F4871" s="292"/>
    </row>
    <row r="4872" spans="1:6" ht="30">
      <c r="A4872" s="61">
        <v>41932</v>
      </c>
      <c r="B4872" s="38" t="s">
        <v>21212</v>
      </c>
      <c r="C4872" s="61" t="s">
        <v>4029</v>
      </c>
      <c r="D4872" s="61" t="s">
        <v>4027</v>
      </c>
      <c r="E4872" s="61" t="s">
        <v>30555</v>
      </c>
      <c r="F4872" s="293"/>
    </row>
    <row r="4873" spans="1:6" ht="30">
      <c r="A4873" s="61">
        <v>41933</v>
      </c>
      <c r="B4873" s="38" t="s">
        <v>21213</v>
      </c>
      <c r="C4873" s="61" t="s">
        <v>4029</v>
      </c>
      <c r="D4873" s="61" t="s">
        <v>4027</v>
      </c>
      <c r="E4873" s="61" t="s">
        <v>30556</v>
      </c>
      <c r="F4873" s="292"/>
    </row>
    <row r="4874" spans="1:6" ht="30">
      <c r="A4874" s="61">
        <v>41934</v>
      </c>
      <c r="B4874" s="38" t="s">
        <v>21214</v>
      </c>
      <c r="C4874" s="61" t="s">
        <v>4029</v>
      </c>
      <c r="D4874" s="61" t="s">
        <v>4027</v>
      </c>
      <c r="E4874" s="61" t="s">
        <v>30557</v>
      </c>
      <c r="F4874" s="293"/>
    </row>
    <row r="4875" spans="1:6" ht="30">
      <c r="A4875" s="61">
        <v>41936</v>
      </c>
      <c r="B4875" s="38" t="s">
        <v>21215</v>
      </c>
      <c r="C4875" s="61" t="s">
        <v>4029</v>
      </c>
      <c r="D4875" s="61" t="s">
        <v>4027</v>
      </c>
      <c r="E4875" s="61" t="s">
        <v>22417</v>
      </c>
      <c r="F4875" s="292"/>
    </row>
    <row r="4876" spans="1:6" ht="45">
      <c r="A4876" s="61">
        <v>7720</v>
      </c>
      <c r="B4876" s="38" t="s">
        <v>21216</v>
      </c>
      <c r="C4876" s="61" t="s">
        <v>4029</v>
      </c>
      <c r="D4876" s="61" t="s">
        <v>2472</v>
      </c>
      <c r="E4876" s="61" t="s">
        <v>24012</v>
      </c>
      <c r="F4876" s="293"/>
    </row>
    <row r="4877" spans="1:6" ht="45">
      <c r="A4877" s="61">
        <v>40335</v>
      </c>
      <c r="B4877" s="38" t="s">
        <v>21217</v>
      </c>
      <c r="C4877" s="61" t="s">
        <v>4029</v>
      </c>
      <c r="D4877" s="61" t="s">
        <v>2472</v>
      </c>
      <c r="E4877" s="61" t="s">
        <v>23367</v>
      </c>
      <c r="F4877" s="292"/>
    </row>
    <row r="4878" spans="1:6" ht="45">
      <c r="A4878" s="61">
        <v>7740</v>
      </c>
      <c r="B4878" s="38" t="s">
        <v>21218</v>
      </c>
      <c r="C4878" s="61" t="s">
        <v>4029</v>
      </c>
      <c r="D4878" s="61" t="s">
        <v>2472</v>
      </c>
      <c r="E4878" s="61" t="s">
        <v>24013</v>
      </c>
      <c r="F4878" s="293"/>
    </row>
    <row r="4879" spans="1:6" ht="45">
      <c r="A4879" s="61">
        <v>7741</v>
      </c>
      <c r="B4879" s="38" t="s">
        <v>21219</v>
      </c>
      <c r="C4879" s="61" t="s">
        <v>4029</v>
      </c>
      <c r="D4879" s="61" t="s">
        <v>2472</v>
      </c>
      <c r="E4879" s="61" t="s">
        <v>24014</v>
      </c>
      <c r="F4879" s="292"/>
    </row>
    <row r="4880" spans="1:6" ht="45">
      <c r="A4880" s="61">
        <v>7774</v>
      </c>
      <c r="B4880" s="38" t="s">
        <v>21220</v>
      </c>
      <c r="C4880" s="61" t="s">
        <v>4029</v>
      </c>
      <c r="D4880" s="61" t="s">
        <v>2472</v>
      </c>
      <c r="E4880" s="61" t="s">
        <v>24015</v>
      </c>
      <c r="F4880" s="293"/>
    </row>
    <row r="4881" spans="1:6" ht="45">
      <c r="A4881" s="61">
        <v>7744</v>
      </c>
      <c r="B4881" s="38" t="s">
        <v>21221</v>
      </c>
      <c r="C4881" s="61" t="s">
        <v>4029</v>
      </c>
      <c r="D4881" s="61" t="s">
        <v>2472</v>
      </c>
      <c r="E4881" s="61" t="s">
        <v>24016</v>
      </c>
      <c r="F4881" s="292"/>
    </row>
    <row r="4882" spans="1:6" ht="45">
      <c r="A4882" s="61">
        <v>7773</v>
      </c>
      <c r="B4882" s="38" t="s">
        <v>21222</v>
      </c>
      <c r="C4882" s="61" t="s">
        <v>4029</v>
      </c>
      <c r="D4882" s="61" t="s">
        <v>2472</v>
      </c>
      <c r="E4882" s="61" t="s">
        <v>24017</v>
      </c>
      <c r="F4882" s="293"/>
    </row>
    <row r="4883" spans="1:6" ht="45">
      <c r="A4883" s="61">
        <v>7754</v>
      </c>
      <c r="B4883" s="38" t="s">
        <v>21223</v>
      </c>
      <c r="C4883" s="61" t="s">
        <v>4029</v>
      </c>
      <c r="D4883" s="61" t="s">
        <v>2472</v>
      </c>
      <c r="E4883" s="61" t="s">
        <v>24018</v>
      </c>
      <c r="F4883" s="292"/>
    </row>
    <row r="4884" spans="1:6" ht="45">
      <c r="A4884" s="61">
        <v>7735</v>
      </c>
      <c r="B4884" s="38" t="s">
        <v>21224</v>
      </c>
      <c r="C4884" s="61" t="s">
        <v>4029</v>
      </c>
      <c r="D4884" s="61" t="s">
        <v>2472</v>
      </c>
      <c r="E4884" s="61" t="s">
        <v>24019</v>
      </c>
      <c r="F4884" s="293"/>
    </row>
    <row r="4885" spans="1:6" ht="45">
      <c r="A4885" s="61">
        <v>7755</v>
      </c>
      <c r="B4885" s="38" t="s">
        <v>21225</v>
      </c>
      <c r="C4885" s="61" t="s">
        <v>4029</v>
      </c>
      <c r="D4885" s="61" t="s">
        <v>2472</v>
      </c>
      <c r="E4885" s="61" t="s">
        <v>24020</v>
      </c>
      <c r="F4885" s="292"/>
    </row>
    <row r="4886" spans="1:6" ht="45">
      <c r="A4886" s="61">
        <v>7776</v>
      </c>
      <c r="B4886" s="38" t="s">
        <v>21226</v>
      </c>
      <c r="C4886" s="61" t="s">
        <v>4029</v>
      </c>
      <c r="D4886" s="61" t="s">
        <v>2472</v>
      </c>
      <c r="E4886" s="61" t="s">
        <v>22495</v>
      </c>
      <c r="F4886" s="293"/>
    </row>
    <row r="4887" spans="1:6" ht="45">
      <c r="A4887" s="61">
        <v>7743</v>
      </c>
      <c r="B4887" s="38" t="s">
        <v>21227</v>
      </c>
      <c r="C4887" s="61" t="s">
        <v>4029</v>
      </c>
      <c r="D4887" s="61" t="s">
        <v>2472</v>
      </c>
      <c r="E4887" s="61" t="s">
        <v>24021</v>
      </c>
      <c r="F4887" s="292"/>
    </row>
    <row r="4888" spans="1:6" ht="45">
      <c r="A4888" s="61">
        <v>7733</v>
      </c>
      <c r="B4888" s="38" t="s">
        <v>21228</v>
      </c>
      <c r="C4888" s="61" t="s">
        <v>4029</v>
      </c>
      <c r="D4888" s="61" t="s">
        <v>2472</v>
      </c>
      <c r="E4888" s="61" t="s">
        <v>24022</v>
      </c>
      <c r="F4888" s="293"/>
    </row>
    <row r="4889" spans="1:6" ht="45">
      <c r="A4889" s="61">
        <v>7775</v>
      </c>
      <c r="B4889" s="38" t="s">
        <v>21229</v>
      </c>
      <c r="C4889" s="61" t="s">
        <v>4029</v>
      </c>
      <c r="D4889" s="61" t="s">
        <v>2472</v>
      </c>
      <c r="E4889" s="61" t="s">
        <v>24023</v>
      </c>
      <c r="F4889" s="292"/>
    </row>
    <row r="4890" spans="1:6" ht="45">
      <c r="A4890" s="61">
        <v>7734</v>
      </c>
      <c r="B4890" s="38" t="s">
        <v>21230</v>
      </c>
      <c r="C4890" s="61" t="s">
        <v>4029</v>
      </c>
      <c r="D4890" s="61" t="s">
        <v>2472</v>
      </c>
      <c r="E4890" s="61" t="s">
        <v>24024</v>
      </c>
      <c r="F4890" s="293"/>
    </row>
    <row r="4891" spans="1:6" ht="45">
      <c r="A4891" s="61">
        <v>7753</v>
      </c>
      <c r="B4891" s="38" t="s">
        <v>21231</v>
      </c>
      <c r="C4891" s="61" t="s">
        <v>4029</v>
      </c>
      <c r="D4891" s="61" t="s">
        <v>2472</v>
      </c>
      <c r="E4891" s="61" t="s">
        <v>24025</v>
      </c>
      <c r="F4891" s="292"/>
    </row>
    <row r="4892" spans="1:6" ht="45">
      <c r="A4892" s="61">
        <v>13256</v>
      </c>
      <c r="B4892" s="38" t="s">
        <v>21232</v>
      </c>
      <c r="C4892" s="61" t="s">
        <v>4029</v>
      </c>
      <c r="D4892" s="61" t="s">
        <v>2472</v>
      </c>
      <c r="E4892" s="61" t="s">
        <v>24026</v>
      </c>
      <c r="F4892" s="293"/>
    </row>
    <row r="4893" spans="1:6" ht="45">
      <c r="A4893" s="61">
        <v>7757</v>
      </c>
      <c r="B4893" s="38" t="s">
        <v>21233</v>
      </c>
      <c r="C4893" s="61" t="s">
        <v>4029</v>
      </c>
      <c r="D4893" s="61" t="s">
        <v>2472</v>
      </c>
      <c r="E4893" s="61" t="s">
        <v>24027</v>
      </c>
      <c r="F4893" s="292"/>
    </row>
    <row r="4894" spans="1:6" ht="45">
      <c r="A4894" s="61">
        <v>7758</v>
      </c>
      <c r="B4894" s="38" t="s">
        <v>21234</v>
      </c>
      <c r="C4894" s="61" t="s">
        <v>4029</v>
      </c>
      <c r="D4894" s="61" t="s">
        <v>2472</v>
      </c>
      <c r="E4894" s="61" t="s">
        <v>24028</v>
      </c>
      <c r="F4894" s="293"/>
    </row>
    <row r="4895" spans="1:6" ht="45">
      <c r="A4895" s="61">
        <v>7759</v>
      </c>
      <c r="B4895" s="38" t="s">
        <v>21235</v>
      </c>
      <c r="C4895" s="61" t="s">
        <v>4029</v>
      </c>
      <c r="D4895" s="61" t="s">
        <v>2472</v>
      </c>
      <c r="E4895" s="61" t="s">
        <v>24029</v>
      </c>
      <c r="F4895" s="292"/>
    </row>
    <row r="4896" spans="1:6" ht="45">
      <c r="A4896" s="61">
        <v>40334</v>
      </c>
      <c r="B4896" s="38" t="s">
        <v>21236</v>
      </c>
      <c r="C4896" s="61" t="s">
        <v>4029</v>
      </c>
      <c r="D4896" s="61" t="s">
        <v>2472</v>
      </c>
      <c r="E4896" s="61" t="s">
        <v>24030</v>
      </c>
      <c r="F4896" s="293"/>
    </row>
    <row r="4897" spans="1:6" ht="45">
      <c r="A4897" s="61">
        <v>7745</v>
      </c>
      <c r="B4897" s="38" t="s">
        <v>21237</v>
      </c>
      <c r="C4897" s="61" t="s">
        <v>4029</v>
      </c>
      <c r="D4897" s="61" t="s">
        <v>2472</v>
      </c>
      <c r="E4897" s="61" t="s">
        <v>22135</v>
      </c>
      <c r="F4897" s="292"/>
    </row>
    <row r="4898" spans="1:6" ht="45">
      <c r="A4898" s="61">
        <v>7714</v>
      </c>
      <c r="B4898" s="38" t="s">
        <v>21238</v>
      </c>
      <c r="C4898" s="61" t="s">
        <v>4029</v>
      </c>
      <c r="D4898" s="61" t="s">
        <v>2472</v>
      </c>
      <c r="E4898" s="61" t="s">
        <v>22743</v>
      </c>
      <c r="F4898" s="293"/>
    </row>
    <row r="4899" spans="1:6" ht="45">
      <c r="A4899" s="61">
        <v>7725</v>
      </c>
      <c r="B4899" s="38" t="s">
        <v>21239</v>
      </c>
      <c r="C4899" s="61" t="s">
        <v>4029</v>
      </c>
      <c r="D4899" s="61" t="s">
        <v>4024</v>
      </c>
      <c r="E4899" s="61" t="s">
        <v>13836</v>
      </c>
      <c r="F4899" s="292"/>
    </row>
    <row r="4900" spans="1:6" ht="45">
      <c r="A4900" s="61">
        <v>7742</v>
      </c>
      <c r="B4900" s="38" t="s">
        <v>21240</v>
      </c>
      <c r="C4900" s="61" t="s">
        <v>4029</v>
      </c>
      <c r="D4900" s="61" t="s">
        <v>2472</v>
      </c>
      <c r="E4900" s="61" t="s">
        <v>24031</v>
      </c>
      <c r="F4900" s="293"/>
    </row>
    <row r="4901" spans="1:6" ht="45">
      <c r="A4901" s="61">
        <v>7750</v>
      </c>
      <c r="B4901" s="38" t="s">
        <v>21241</v>
      </c>
      <c r="C4901" s="61" t="s">
        <v>4029</v>
      </c>
      <c r="D4901" s="61" t="s">
        <v>2472</v>
      </c>
      <c r="E4901" s="61" t="s">
        <v>24032</v>
      </c>
      <c r="F4901" s="292"/>
    </row>
    <row r="4902" spans="1:6" ht="45">
      <c r="A4902" s="61">
        <v>7756</v>
      </c>
      <c r="B4902" s="38" t="s">
        <v>21242</v>
      </c>
      <c r="C4902" s="61" t="s">
        <v>4029</v>
      </c>
      <c r="D4902" s="61" t="s">
        <v>2472</v>
      </c>
      <c r="E4902" s="61" t="s">
        <v>24033</v>
      </c>
      <c r="F4902" s="293"/>
    </row>
    <row r="4903" spans="1:6" ht="45">
      <c r="A4903" s="61">
        <v>7765</v>
      </c>
      <c r="B4903" s="38" t="s">
        <v>21243</v>
      </c>
      <c r="C4903" s="61" t="s">
        <v>4029</v>
      </c>
      <c r="D4903" s="61" t="s">
        <v>2472</v>
      </c>
      <c r="E4903" s="61" t="s">
        <v>24034</v>
      </c>
      <c r="F4903" s="292"/>
    </row>
    <row r="4904" spans="1:6" ht="45">
      <c r="A4904" s="61">
        <v>12569</v>
      </c>
      <c r="B4904" s="38" t="s">
        <v>21244</v>
      </c>
      <c r="C4904" s="61" t="s">
        <v>4029</v>
      </c>
      <c r="D4904" s="61" t="s">
        <v>2472</v>
      </c>
      <c r="E4904" s="61" t="s">
        <v>24035</v>
      </c>
      <c r="F4904" s="293"/>
    </row>
    <row r="4905" spans="1:6" ht="45">
      <c r="A4905" s="61">
        <v>7766</v>
      </c>
      <c r="B4905" s="38" t="s">
        <v>21245</v>
      </c>
      <c r="C4905" s="61" t="s">
        <v>4029</v>
      </c>
      <c r="D4905" s="61" t="s">
        <v>2472</v>
      </c>
      <c r="E4905" s="61" t="s">
        <v>24036</v>
      </c>
      <c r="F4905" s="292"/>
    </row>
    <row r="4906" spans="1:6" ht="45">
      <c r="A4906" s="61">
        <v>7767</v>
      </c>
      <c r="B4906" s="38" t="s">
        <v>21246</v>
      </c>
      <c r="C4906" s="61" t="s">
        <v>4029</v>
      </c>
      <c r="D4906" s="61" t="s">
        <v>2472</v>
      </c>
      <c r="E4906" s="61" t="s">
        <v>22328</v>
      </c>
      <c r="F4906" s="293"/>
    </row>
    <row r="4907" spans="1:6" ht="45">
      <c r="A4907" s="61">
        <v>7727</v>
      </c>
      <c r="B4907" s="38" t="s">
        <v>21247</v>
      </c>
      <c r="C4907" s="61" t="s">
        <v>4029</v>
      </c>
      <c r="D4907" s="61" t="s">
        <v>2472</v>
      </c>
      <c r="E4907" s="61" t="s">
        <v>24037</v>
      </c>
      <c r="F4907" s="292"/>
    </row>
    <row r="4908" spans="1:6" ht="45">
      <c r="A4908" s="61">
        <v>7760</v>
      </c>
      <c r="B4908" s="38" t="s">
        <v>21248</v>
      </c>
      <c r="C4908" s="61" t="s">
        <v>4029</v>
      </c>
      <c r="D4908" s="61" t="s">
        <v>2472</v>
      </c>
      <c r="E4908" s="61" t="s">
        <v>24038</v>
      </c>
      <c r="F4908" s="293"/>
    </row>
    <row r="4909" spans="1:6" ht="45">
      <c r="A4909" s="61">
        <v>7761</v>
      </c>
      <c r="B4909" s="38" t="s">
        <v>21249</v>
      </c>
      <c r="C4909" s="61" t="s">
        <v>4029</v>
      </c>
      <c r="D4909" s="61" t="s">
        <v>2472</v>
      </c>
      <c r="E4909" s="61" t="s">
        <v>24039</v>
      </c>
      <c r="F4909" s="292"/>
    </row>
    <row r="4910" spans="1:6" ht="45">
      <c r="A4910" s="61">
        <v>7752</v>
      </c>
      <c r="B4910" s="38" t="s">
        <v>21250</v>
      </c>
      <c r="C4910" s="61" t="s">
        <v>4029</v>
      </c>
      <c r="D4910" s="61" t="s">
        <v>2472</v>
      </c>
      <c r="E4910" s="61" t="s">
        <v>23811</v>
      </c>
      <c r="F4910" s="293"/>
    </row>
    <row r="4911" spans="1:6" ht="45">
      <c r="A4911" s="61">
        <v>7762</v>
      </c>
      <c r="B4911" s="38" t="s">
        <v>21251</v>
      </c>
      <c r="C4911" s="61" t="s">
        <v>4029</v>
      </c>
      <c r="D4911" s="61" t="s">
        <v>2472</v>
      </c>
      <c r="E4911" s="61" t="s">
        <v>24040</v>
      </c>
      <c r="F4911" s="292"/>
    </row>
    <row r="4912" spans="1:6" ht="45">
      <c r="A4912" s="61">
        <v>7722</v>
      </c>
      <c r="B4912" s="38" t="s">
        <v>21252</v>
      </c>
      <c r="C4912" s="61" t="s">
        <v>4029</v>
      </c>
      <c r="D4912" s="61" t="s">
        <v>2472</v>
      </c>
      <c r="E4912" s="61" t="s">
        <v>24041</v>
      </c>
      <c r="F4912" s="293"/>
    </row>
    <row r="4913" spans="1:6" ht="45">
      <c r="A4913" s="61">
        <v>7763</v>
      </c>
      <c r="B4913" s="38" t="s">
        <v>21254</v>
      </c>
      <c r="C4913" s="61" t="s">
        <v>4029</v>
      </c>
      <c r="D4913" s="61" t="s">
        <v>2472</v>
      </c>
      <c r="E4913" s="61" t="s">
        <v>24042</v>
      </c>
      <c r="F4913" s="292"/>
    </row>
    <row r="4914" spans="1:6" ht="45">
      <c r="A4914" s="61">
        <v>7764</v>
      </c>
      <c r="B4914" s="38" t="s">
        <v>21255</v>
      </c>
      <c r="C4914" s="61" t="s">
        <v>4029</v>
      </c>
      <c r="D4914" s="61" t="s">
        <v>2472</v>
      </c>
      <c r="E4914" s="61" t="s">
        <v>24043</v>
      </c>
      <c r="F4914" s="293"/>
    </row>
    <row r="4915" spans="1:6" ht="45">
      <c r="A4915" s="61">
        <v>12572</v>
      </c>
      <c r="B4915" s="38" t="s">
        <v>21256</v>
      </c>
      <c r="C4915" s="61" t="s">
        <v>4029</v>
      </c>
      <c r="D4915" s="61" t="s">
        <v>2472</v>
      </c>
      <c r="E4915" s="61" t="s">
        <v>24044</v>
      </c>
      <c r="F4915" s="292"/>
    </row>
    <row r="4916" spans="1:6" ht="45">
      <c r="A4916" s="61">
        <v>12573</v>
      </c>
      <c r="B4916" s="38" t="s">
        <v>21257</v>
      </c>
      <c r="C4916" s="61" t="s">
        <v>4029</v>
      </c>
      <c r="D4916" s="61" t="s">
        <v>2472</v>
      </c>
      <c r="E4916" s="61" t="s">
        <v>24045</v>
      </c>
      <c r="F4916" s="293"/>
    </row>
    <row r="4917" spans="1:6" ht="45">
      <c r="A4917" s="61">
        <v>12574</v>
      </c>
      <c r="B4917" s="38" t="s">
        <v>21258</v>
      </c>
      <c r="C4917" s="61" t="s">
        <v>4029</v>
      </c>
      <c r="D4917" s="61" t="s">
        <v>2472</v>
      </c>
      <c r="E4917" s="61" t="s">
        <v>24046</v>
      </c>
      <c r="F4917" s="292"/>
    </row>
    <row r="4918" spans="1:6" ht="45">
      <c r="A4918" s="61">
        <v>12575</v>
      </c>
      <c r="B4918" s="38" t="s">
        <v>21259</v>
      </c>
      <c r="C4918" s="61" t="s">
        <v>4029</v>
      </c>
      <c r="D4918" s="61" t="s">
        <v>2472</v>
      </c>
      <c r="E4918" s="61" t="s">
        <v>24047</v>
      </c>
      <c r="F4918" s="293"/>
    </row>
    <row r="4919" spans="1:6" ht="45">
      <c r="A4919" s="61">
        <v>12576</v>
      </c>
      <c r="B4919" s="38" t="s">
        <v>21260</v>
      </c>
      <c r="C4919" s="61" t="s">
        <v>4029</v>
      </c>
      <c r="D4919" s="61" t="s">
        <v>2472</v>
      </c>
      <c r="E4919" s="61" t="s">
        <v>24048</v>
      </c>
      <c r="F4919" s="292"/>
    </row>
    <row r="4920" spans="1:6" ht="45">
      <c r="A4920" s="61">
        <v>12577</v>
      </c>
      <c r="B4920" s="38" t="s">
        <v>21261</v>
      </c>
      <c r="C4920" s="61" t="s">
        <v>4029</v>
      </c>
      <c r="D4920" s="61" t="s">
        <v>2472</v>
      </c>
      <c r="E4920" s="61" t="s">
        <v>24049</v>
      </c>
      <c r="F4920" s="293"/>
    </row>
    <row r="4921" spans="1:6" ht="45">
      <c r="A4921" s="61">
        <v>12578</v>
      </c>
      <c r="B4921" s="38" t="s">
        <v>21262</v>
      </c>
      <c r="C4921" s="61" t="s">
        <v>4029</v>
      </c>
      <c r="D4921" s="61" t="s">
        <v>2472</v>
      </c>
      <c r="E4921" s="61" t="s">
        <v>24050</v>
      </c>
      <c r="F4921" s="292"/>
    </row>
    <row r="4922" spans="1:6" ht="45">
      <c r="A4922" s="61">
        <v>12579</v>
      </c>
      <c r="B4922" s="38" t="s">
        <v>21263</v>
      </c>
      <c r="C4922" s="61" t="s">
        <v>4029</v>
      </c>
      <c r="D4922" s="61" t="s">
        <v>2472</v>
      </c>
      <c r="E4922" s="61" t="s">
        <v>24051</v>
      </c>
      <c r="F4922" s="293"/>
    </row>
    <row r="4923" spans="1:6" ht="45">
      <c r="A4923" s="61">
        <v>12580</v>
      </c>
      <c r="B4923" s="38" t="s">
        <v>21264</v>
      </c>
      <c r="C4923" s="61" t="s">
        <v>4029</v>
      </c>
      <c r="D4923" s="61" t="s">
        <v>2472</v>
      </c>
      <c r="E4923" s="61" t="s">
        <v>24052</v>
      </c>
      <c r="F4923" s="292"/>
    </row>
    <row r="4924" spans="1:6" ht="45">
      <c r="A4924" s="61">
        <v>12581</v>
      </c>
      <c r="B4924" s="38" t="s">
        <v>21265</v>
      </c>
      <c r="C4924" s="61" t="s">
        <v>4029</v>
      </c>
      <c r="D4924" s="61" t="s">
        <v>2472</v>
      </c>
      <c r="E4924" s="61" t="s">
        <v>24053</v>
      </c>
      <c r="F4924" s="293"/>
    </row>
    <row r="4925" spans="1:6" ht="45">
      <c r="A4925" s="61">
        <v>41785</v>
      </c>
      <c r="B4925" s="38" t="s">
        <v>21266</v>
      </c>
      <c r="C4925" s="61" t="s">
        <v>4029</v>
      </c>
      <c r="D4925" s="61" t="s">
        <v>4027</v>
      </c>
      <c r="E4925" s="61" t="s">
        <v>30558</v>
      </c>
      <c r="F4925" s="292"/>
    </row>
    <row r="4926" spans="1:6" ht="45">
      <c r="A4926" s="61">
        <v>41781</v>
      </c>
      <c r="B4926" s="38" t="s">
        <v>21267</v>
      </c>
      <c r="C4926" s="61" t="s">
        <v>4029</v>
      </c>
      <c r="D4926" s="61" t="s">
        <v>4027</v>
      </c>
      <c r="E4926" s="61" t="s">
        <v>30559</v>
      </c>
      <c r="F4926" s="293"/>
    </row>
    <row r="4927" spans="1:6" ht="45">
      <c r="A4927" s="61">
        <v>41783</v>
      </c>
      <c r="B4927" s="38" t="s">
        <v>21268</v>
      </c>
      <c r="C4927" s="61" t="s">
        <v>4029</v>
      </c>
      <c r="D4927" s="61" t="s">
        <v>4027</v>
      </c>
      <c r="E4927" s="61" t="s">
        <v>30560</v>
      </c>
      <c r="F4927" s="292"/>
    </row>
    <row r="4928" spans="1:6" ht="45">
      <c r="A4928" s="61">
        <v>41786</v>
      </c>
      <c r="B4928" s="38" t="s">
        <v>21269</v>
      </c>
      <c r="C4928" s="61" t="s">
        <v>4029</v>
      </c>
      <c r="D4928" s="61" t="s">
        <v>4027</v>
      </c>
      <c r="E4928" s="61" t="s">
        <v>30561</v>
      </c>
      <c r="F4928" s="293"/>
    </row>
    <row r="4929" spans="1:6" ht="45">
      <c r="A4929" s="61">
        <v>41779</v>
      </c>
      <c r="B4929" s="38" t="s">
        <v>21270</v>
      </c>
      <c r="C4929" s="61" t="s">
        <v>4029</v>
      </c>
      <c r="D4929" s="61" t="s">
        <v>4027</v>
      </c>
      <c r="E4929" s="61" t="s">
        <v>30562</v>
      </c>
      <c r="F4929" s="292"/>
    </row>
    <row r="4930" spans="1:6" ht="45">
      <c r="A4930" s="61">
        <v>41780</v>
      </c>
      <c r="B4930" s="38" t="s">
        <v>21271</v>
      </c>
      <c r="C4930" s="61" t="s">
        <v>4029</v>
      </c>
      <c r="D4930" s="61" t="s">
        <v>4027</v>
      </c>
      <c r="E4930" s="61" t="s">
        <v>30563</v>
      </c>
      <c r="F4930" s="293"/>
    </row>
    <row r="4931" spans="1:6" ht="45">
      <c r="A4931" s="61">
        <v>41782</v>
      </c>
      <c r="B4931" s="38" t="s">
        <v>21272</v>
      </c>
      <c r="C4931" s="61" t="s">
        <v>4029</v>
      </c>
      <c r="D4931" s="61" t="s">
        <v>4027</v>
      </c>
      <c r="E4931" s="61" t="s">
        <v>30564</v>
      </c>
      <c r="F4931" s="292"/>
    </row>
    <row r="4932" spans="1:6" ht="30">
      <c r="A4932" s="61">
        <v>38130</v>
      </c>
      <c r="B4932" s="38" t="s">
        <v>21273</v>
      </c>
      <c r="C4932" s="61" t="s">
        <v>4029</v>
      </c>
      <c r="D4932" s="61" t="s">
        <v>2472</v>
      </c>
      <c r="E4932" s="61" t="s">
        <v>20544</v>
      </c>
      <c r="F4932" s="293"/>
    </row>
    <row r="4933" spans="1:6" ht="30">
      <c r="A4933" s="61">
        <v>21123</v>
      </c>
      <c r="B4933" s="38" t="s">
        <v>21274</v>
      </c>
      <c r="C4933" s="61" t="s">
        <v>4029</v>
      </c>
      <c r="D4933" s="61" t="s">
        <v>4024</v>
      </c>
      <c r="E4933" s="61" t="s">
        <v>10946</v>
      </c>
      <c r="F4933" s="292"/>
    </row>
    <row r="4934" spans="1:6" ht="30">
      <c r="A4934" s="61">
        <v>21124</v>
      </c>
      <c r="B4934" s="38" t="s">
        <v>21275</v>
      </c>
      <c r="C4934" s="61" t="s">
        <v>4029</v>
      </c>
      <c r="D4934" s="61" t="s">
        <v>2472</v>
      </c>
      <c r="E4934" s="61" t="s">
        <v>10963</v>
      </c>
      <c r="F4934" s="293"/>
    </row>
    <row r="4935" spans="1:6" ht="30">
      <c r="A4935" s="61">
        <v>21125</v>
      </c>
      <c r="B4935" s="38" t="s">
        <v>21276</v>
      </c>
      <c r="C4935" s="61" t="s">
        <v>4029</v>
      </c>
      <c r="D4935" s="61" t="s">
        <v>2472</v>
      </c>
      <c r="E4935" s="61" t="s">
        <v>21722</v>
      </c>
      <c r="F4935" s="292"/>
    </row>
    <row r="4936" spans="1:6" ht="30">
      <c r="A4936" s="61">
        <v>38028</v>
      </c>
      <c r="B4936" s="38" t="s">
        <v>21277</v>
      </c>
      <c r="C4936" s="61" t="s">
        <v>4029</v>
      </c>
      <c r="D4936" s="61" t="s">
        <v>2472</v>
      </c>
      <c r="E4936" s="61" t="s">
        <v>29317</v>
      </c>
      <c r="F4936" s="293"/>
    </row>
    <row r="4937" spans="1:6" ht="30">
      <c r="A4937" s="61">
        <v>38029</v>
      </c>
      <c r="B4937" s="38" t="s">
        <v>21278</v>
      </c>
      <c r="C4937" s="61" t="s">
        <v>4029</v>
      </c>
      <c r="D4937" s="61" t="s">
        <v>2472</v>
      </c>
      <c r="E4937" s="61" t="s">
        <v>22041</v>
      </c>
      <c r="F4937" s="292"/>
    </row>
    <row r="4938" spans="1:6" ht="30">
      <c r="A4938" s="61">
        <v>38030</v>
      </c>
      <c r="B4938" s="38" t="s">
        <v>21279</v>
      </c>
      <c r="C4938" s="61" t="s">
        <v>4029</v>
      </c>
      <c r="D4938" s="61" t="s">
        <v>2472</v>
      </c>
      <c r="E4938" s="61" t="s">
        <v>30565</v>
      </c>
      <c r="F4938" s="293"/>
    </row>
    <row r="4939" spans="1:6" ht="30">
      <c r="A4939" s="61">
        <v>38031</v>
      </c>
      <c r="B4939" s="38" t="s">
        <v>21280</v>
      </c>
      <c r="C4939" s="61" t="s">
        <v>4029</v>
      </c>
      <c r="D4939" s="61" t="s">
        <v>2472</v>
      </c>
      <c r="E4939" s="61" t="s">
        <v>30566</v>
      </c>
      <c r="F4939" s="292"/>
    </row>
    <row r="4940" spans="1:6" ht="90">
      <c r="A4940" s="61">
        <v>39735</v>
      </c>
      <c r="B4940" s="38" t="s">
        <v>21281</v>
      </c>
      <c r="C4940" s="61" t="s">
        <v>4029</v>
      </c>
      <c r="D4940" s="61" t="s">
        <v>2472</v>
      </c>
      <c r="E4940" s="61" t="s">
        <v>30567</v>
      </c>
      <c r="F4940" s="293"/>
    </row>
    <row r="4941" spans="1:6" ht="90">
      <c r="A4941" s="61">
        <v>39734</v>
      </c>
      <c r="B4941" s="38" t="s">
        <v>21282</v>
      </c>
      <c r="C4941" s="61" t="s">
        <v>4029</v>
      </c>
      <c r="D4941" s="61" t="s">
        <v>2472</v>
      </c>
      <c r="E4941" s="61" t="s">
        <v>24675</v>
      </c>
      <c r="F4941" s="292"/>
    </row>
    <row r="4942" spans="1:6" ht="90">
      <c r="A4942" s="61">
        <v>39736</v>
      </c>
      <c r="B4942" s="38" t="s">
        <v>21283</v>
      </c>
      <c r="C4942" s="61" t="s">
        <v>4029</v>
      </c>
      <c r="D4942" s="61" t="s">
        <v>2472</v>
      </c>
      <c r="E4942" s="61" t="s">
        <v>30568</v>
      </c>
      <c r="F4942" s="293"/>
    </row>
    <row r="4943" spans="1:6" ht="90">
      <c r="A4943" s="61">
        <v>39737</v>
      </c>
      <c r="B4943" s="38" t="s">
        <v>21284</v>
      </c>
      <c r="C4943" s="61" t="s">
        <v>4029</v>
      </c>
      <c r="D4943" s="61" t="s">
        <v>2472</v>
      </c>
      <c r="E4943" s="61" t="s">
        <v>22549</v>
      </c>
      <c r="F4943" s="292"/>
    </row>
    <row r="4944" spans="1:6" ht="90">
      <c r="A4944" s="61">
        <v>39738</v>
      </c>
      <c r="B4944" s="38" t="s">
        <v>21285</v>
      </c>
      <c r="C4944" s="61" t="s">
        <v>4029</v>
      </c>
      <c r="D4944" s="61" t="s">
        <v>2472</v>
      </c>
      <c r="E4944" s="61" t="s">
        <v>24279</v>
      </c>
      <c r="F4944" s="293"/>
    </row>
    <row r="4945" spans="1:6" ht="90">
      <c r="A4945" s="61">
        <v>39739</v>
      </c>
      <c r="B4945" s="38" t="s">
        <v>21286</v>
      </c>
      <c r="C4945" s="61" t="s">
        <v>4029</v>
      </c>
      <c r="D4945" s="61" t="s">
        <v>2472</v>
      </c>
      <c r="E4945" s="61" t="s">
        <v>24542</v>
      </c>
      <c r="F4945" s="292"/>
    </row>
    <row r="4946" spans="1:6" ht="90">
      <c r="A4946" s="61">
        <v>39733</v>
      </c>
      <c r="B4946" s="38" t="s">
        <v>21287</v>
      </c>
      <c r="C4946" s="61" t="s">
        <v>4029</v>
      </c>
      <c r="D4946" s="61" t="s">
        <v>2472</v>
      </c>
      <c r="E4946" s="61" t="s">
        <v>30569</v>
      </c>
      <c r="F4946" s="293"/>
    </row>
    <row r="4947" spans="1:6" ht="90">
      <c r="A4947" s="61">
        <v>39854</v>
      </c>
      <c r="B4947" s="38" t="s">
        <v>21288</v>
      </c>
      <c r="C4947" s="61" t="s">
        <v>4029</v>
      </c>
      <c r="D4947" s="61" t="s">
        <v>2472</v>
      </c>
      <c r="E4947" s="61" t="s">
        <v>30570</v>
      </c>
      <c r="F4947" s="292"/>
    </row>
    <row r="4948" spans="1:6" ht="90">
      <c r="A4948" s="61">
        <v>39740</v>
      </c>
      <c r="B4948" s="38" t="s">
        <v>21289</v>
      </c>
      <c r="C4948" s="61" t="s">
        <v>4029</v>
      </c>
      <c r="D4948" s="61" t="s">
        <v>2472</v>
      </c>
      <c r="E4948" s="61" t="s">
        <v>24400</v>
      </c>
      <c r="F4948" s="293"/>
    </row>
    <row r="4949" spans="1:6" ht="90">
      <c r="A4949" s="61">
        <v>39741</v>
      </c>
      <c r="B4949" s="38" t="s">
        <v>21290</v>
      </c>
      <c r="C4949" s="61" t="s">
        <v>4029</v>
      </c>
      <c r="D4949" s="61" t="s">
        <v>2472</v>
      </c>
      <c r="E4949" s="61" t="s">
        <v>10621</v>
      </c>
      <c r="F4949" s="292"/>
    </row>
    <row r="4950" spans="1:6" ht="90">
      <c r="A4950" s="61">
        <v>39853</v>
      </c>
      <c r="B4950" s="38" t="s">
        <v>21291</v>
      </c>
      <c r="C4950" s="61" t="s">
        <v>4029</v>
      </c>
      <c r="D4950" s="61" t="s">
        <v>2472</v>
      </c>
      <c r="E4950" s="61" t="s">
        <v>23916</v>
      </c>
      <c r="F4950" s="293"/>
    </row>
    <row r="4951" spans="1:6" ht="90">
      <c r="A4951" s="61">
        <v>39742</v>
      </c>
      <c r="B4951" s="38" t="s">
        <v>21292</v>
      </c>
      <c r="C4951" s="61" t="s">
        <v>4029</v>
      </c>
      <c r="D4951" s="61" t="s">
        <v>2472</v>
      </c>
      <c r="E4951" s="61" t="s">
        <v>30571</v>
      </c>
      <c r="F4951" s="292"/>
    </row>
    <row r="4952" spans="1:6" ht="45">
      <c r="A4952" s="61">
        <v>39749</v>
      </c>
      <c r="B4952" s="38" t="s">
        <v>21293</v>
      </c>
      <c r="C4952" s="61" t="s">
        <v>4029</v>
      </c>
      <c r="D4952" s="61" t="s">
        <v>4027</v>
      </c>
      <c r="E4952" s="61" t="s">
        <v>28356</v>
      </c>
      <c r="F4952" s="293"/>
    </row>
    <row r="4953" spans="1:6" ht="45">
      <c r="A4953" s="61">
        <v>39751</v>
      </c>
      <c r="B4953" s="38" t="s">
        <v>21294</v>
      </c>
      <c r="C4953" s="61" t="s">
        <v>4029</v>
      </c>
      <c r="D4953" s="61" t="s">
        <v>4027</v>
      </c>
      <c r="E4953" s="61" t="s">
        <v>25262</v>
      </c>
      <c r="F4953" s="292"/>
    </row>
    <row r="4954" spans="1:6" ht="45">
      <c r="A4954" s="61">
        <v>39750</v>
      </c>
      <c r="B4954" s="38" t="s">
        <v>21295</v>
      </c>
      <c r="C4954" s="61" t="s">
        <v>4029</v>
      </c>
      <c r="D4954" s="61" t="s">
        <v>4027</v>
      </c>
      <c r="E4954" s="61" t="s">
        <v>22792</v>
      </c>
      <c r="F4954" s="293"/>
    </row>
    <row r="4955" spans="1:6" ht="45">
      <c r="A4955" s="61">
        <v>39747</v>
      </c>
      <c r="B4955" s="38" t="s">
        <v>21296</v>
      </c>
      <c r="C4955" s="61" t="s">
        <v>4029</v>
      </c>
      <c r="D4955" s="61" t="s">
        <v>4027</v>
      </c>
      <c r="E4955" s="61" t="s">
        <v>26234</v>
      </c>
      <c r="F4955" s="292"/>
    </row>
    <row r="4956" spans="1:6" ht="45">
      <c r="A4956" s="61">
        <v>39753</v>
      </c>
      <c r="B4956" s="38" t="s">
        <v>21297</v>
      </c>
      <c r="C4956" s="61" t="s">
        <v>4029</v>
      </c>
      <c r="D4956" s="61" t="s">
        <v>4027</v>
      </c>
      <c r="E4956" s="61" t="s">
        <v>23807</v>
      </c>
      <c r="F4956" s="293"/>
    </row>
    <row r="4957" spans="1:6" ht="45">
      <c r="A4957" s="61">
        <v>39754</v>
      </c>
      <c r="B4957" s="38" t="s">
        <v>21298</v>
      </c>
      <c r="C4957" s="61" t="s">
        <v>4029</v>
      </c>
      <c r="D4957" s="61" t="s">
        <v>4027</v>
      </c>
      <c r="E4957" s="61" t="s">
        <v>30572</v>
      </c>
      <c r="F4957" s="292"/>
    </row>
    <row r="4958" spans="1:6" ht="45">
      <c r="A4958" s="61">
        <v>39748</v>
      </c>
      <c r="B4958" s="38" t="s">
        <v>21299</v>
      </c>
      <c r="C4958" s="61" t="s">
        <v>4029</v>
      </c>
      <c r="D4958" s="61" t="s">
        <v>4027</v>
      </c>
      <c r="E4958" s="61" t="s">
        <v>24384</v>
      </c>
      <c r="F4958" s="293"/>
    </row>
    <row r="4959" spans="1:6" ht="45">
      <c r="A4959" s="61">
        <v>39755</v>
      </c>
      <c r="B4959" s="38" t="s">
        <v>21300</v>
      </c>
      <c r="C4959" s="61" t="s">
        <v>4029</v>
      </c>
      <c r="D4959" s="61" t="s">
        <v>4027</v>
      </c>
      <c r="E4959" s="61" t="s">
        <v>30573</v>
      </c>
    </row>
    <row r="4960" spans="1:6" ht="30">
      <c r="A4960" s="61">
        <v>12742</v>
      </c>
      <c r="B4960" s="38" t="s">
        <v>21301</v>
      </c>
      <c r="C4960" s="61" t="s">
        <v>4029</v>
      </c>
      <c r="D4960" s="61" t="s">
        <v>4027</v>
      </c>
      <c r="E4960" s="61" t="s">
        <v>30574</v>
      </c>
    </row>
    <row r="4961" spans="1:5" ht="30">
      <c r="A4961" s="61">
        <v>12713</v>
      </c>
      <c r="B4961" s="38" t="s">
        <v>21302</v>
      </c>
      <c r="C4961" s="61" t="s">
        <v>4029</v>
      </c>
      <c r="D4961" s="61" t="s">
        <v>4027</v>
      </c>
      <c r="E4961" s="61" t="s">
        <v>24317</v>
      </c>
    </row>
    <row r="4962" spans="1:5" ht="30">
      <c r="A4962" s="61">
        <v>12743</v>
      </c>
      <c r="B4962" s="38" t="s">
        <v>21304</v>
      </c>
      <c r="C4962" s="61" t="s">
        <v>4029</v>
      </c>
      <c r="D4962" s="61" t="s">
        <v>4027</v>
      </c>
      <c r="E4962" s="61" t="s">
        <v>24267</v>
      </c>
    </row>
    <row r="4963" spans="1:5" ht="30">
      <c r="A4963" s="61">
        <v>12744</v>
      </c>
      <c r="B4963" s="38" t="s">
        <v>21305</v>
      </c>
      <c r="C4963" s="61" t="s">
        <v>4029</v>
      </c>
      <c r="D4963" s="61" t="s">
        <v>4027</v>
      </c>
      <c r="E4963" s="61" t="s">
        <v>23673</v>
      </c>
    </row>
    <row r="4964" spans="1:5" ht="30">
      <c r="A4964" s="61">
        <v>12745</v>
      </c>
      <c r="B4964" s="38" t="s">
        <v>21306</v>
      </c>
      <c r="C4964" s="61" t="s">
        <v>4029</v>
      </c>
      <c r="D4964" s="61" t="s">
        <v>4027</v>
      </c>
      <c r="E4964" s="61" t="s">
        <v>30575</v>
      </c>
    </row>
    <row r="4965" spans="1:5" ht="30">
      <c r="A4965" s="61">
        <v>12746</v>
      </c>
      <c r="B4965" s="38" t="s">
        <v>21307</v>
      </c>
      <c r="C4965" s="61" t="s">
        <v>4029</v>
      </c>
      <c r="D4965" s="61" t="s">
        <v>4027</v>
      </c>
      <c r="E4965" s="61" t="s">
        <v>30576</v>
      </c>
    </row>
    <row r="4966" spans="1:5" ht="30">
      <c r="A4966" s="61">
        <v>12747</v>
      </c>
      <c r="B4966" s="38" t="s">
        <v>21308</v>
      </c>
      <c r="C4966" s="61" t="s">
        <v>4029</v>
      </c>
      <c r="D4966" s="61" t="s">
        <v>4027</v>
      </c>
      <c r="E4966" s="61" t="s">
        <v>30577</v>
      </c>
    </row>
    <row r="4967" spans="1:5" ht="30">
      <c r="A4967" s="61">
        <v>12748</v>
      </c>
      <c r="B4967" s="38" t="s">
        <v>21309</v>
      </c>
      <c r="C4967" s="61" t="s">
        <v>4029</v>
      </c>
      <c r="D4967" s="61" t="s">
        <v>4027</v>
      </c>
      <c r="E4967" s="61" t="s">
        <v>25450</v>
      </c>
    </row>
    <row r="4968" spans="1:5" ht="30">
      <c r="A4968" s="61">
        <v>12749</v>
      </c>
      <c r="B4968" s="38" t="s">
        <v>21310</v>
      </c>
      <c r="C4968" s="61" t="s">
        <v>4029</v>
      </c>
      <c r="D4968" s="61" t="s">
        <v>4027</v>
      </c>
      <c r="E4968" s="61" t="s">
        <v>30578</v>
      </c>
    </row>
    <row r="4969" spans="1:5" ht="45">
      <c r="A4969" s="61">
        <v>39726</v>
      </c>
      <c r="B4969" s="38" t="s">
        <v>21311</v>
      </c>
      <c r="C4969" s="61" t="s">
        <v>4029</v>
      </c>
      <c r="D4969" s="61" t="s">
        <v>4027</v>
      </c>
      <c r="E4969" s="61" t="s">
        <v>30579</v>
      </c>
    </row>
    <row r="4970" spans="1:5" ht="45">
      <c r="A4970" s="61">
        <v>39728</v>
      </c>
      <c r="B4970" s="38" t="s">
        <v>21312</v>
      </c>
      <c r="C4970" s="61" t="s">
        <v>4029</v>
      </c>
      <c r="D4970" s="61" t="s">
        <v>4027</v>
      </c>
      <c r="E4970" s="61" t="s">
        <v>24301</v>
      </c>
    </row>
    <row r="4971" spans="1:5" ht="45">
      <c r="A4971" s="61">
        <v>39727</v>
      </c>
      <c r="B4971" s="38" t="s">
        <v>21313</v>
      </c>
      <c r="C4971" s="61" t="s">
        <v>4029</v>
      </c>
      <c r="D4971" s="61" t="s">
        <v>4027</v>
      </c>
      <c r="E4971" s="61" t="s">
        <v>30580</v>
      </c>
    </row>
    <row r="4972" spans="1:5" ht="45">
      <c r="A4972" s="61">
        <v>39724</v>
      </c>
      <c r="B4972" s="38" t="s">
        <v>21314</v>
      </c>
      <c r="C4972" s="61" t="s">
        <v>4029</v>
      </c>
      <c r="D4972" s="61" t="s">
        <v>4027</v>
      </c>
      <c r="E4972" s="61" t="s">
        <v>24431</v>
      </c>
    </row>
    <row r="4973" spans="1:5" ht="45">
      <c r="A4973" s="61">
        <v>39729</v>
      </c>
      <c r="B4973" s="38" t="s">
        <v>21315</v>
      </c>
      <c r="C4973" s="61" t="s">
        <v>4029</v>
      </c>
      <c r="D4973" s="61" t="s">
        <v>4027</v>
      </c>
      <c r="E4973" s="61" t="s">
        <v>30581</v>
      </c>
    </row>
    <row r="4974" spans="1:5" ht="45">
      <c r="A4974" s="61">
        <v>39730</v>
      </c>
      <c r="B4974" s="38" t="s">
        <v>21316</v>
      </c>
      <c r="C4974" s="61" t="s">
        <v>4029</v>
      </c>
      <c r="D4974" s="61" t="s">
        <v>4027</v>
      </c>
      <c r="E4974" s="61" t="s">
        <v>30582</v>
      </c>
    </row>
    <row r="4975" spans="1:5" ht="45">
      <c r="A4975" s="61">
        <v>39731</v>
      </c>
      <c r="B4975" s="38" t="s">
        <v>21317</v>
      </c>
      <c r="C4975" s="61" t="s">
        <v>4029</v>
      </c>
      <c r="D4975" s="61" t="s">
        <v>4027</v>
      </c>
      <c r="E4975" s="61" t="s">
        <v>30583</v>
      </c>
    </row>
    <row r="4976" spans="1:5" ht="45">
      <c r="A4976" s="61">
        <v>39725</v>
      </c>
      <c r="B4976" s="38" t="s">
        <v>21318</v>
      </c>
      <c r="C4976" s="61" t="s">
        <v>4029</v>
      </c>
      <c r="D4976" s="61" t="s">
        <v>4027</v>
      </c>
      <c r="E4976" s="61" t="s">
        <v>26550</v>
      </c>
    </row>
    <row r="4977" spans="1:5" ht="45">
      <c r="A4977" s="61">
        <v>39732</v>
      </c>
      <c r="B4977" s="38" t="s">
        <v>21319</v>
      </c>
      <c r="C4977" s="61" t="s">
        <v>4029</v>
      </c>
      <c r="D4977" s="61" t="s">
        <v>4027</v>
      </c>
      <c r="E4977" s="61" t="s">
        <v>30584</v>
      </c>
    </row>
    <row r="4978" spans="1:5" ht="45">
      <c r="A4978" s="61">
        <v>39660</v>
      </c>
      <c r="B4978" s="38" t="s">
        <v>21320</v>
      </c>
      <c r="C4978" s="61" t="s">
        <v>4029</v>
      </c>
      <c r="D4978" s="61" t="s">
        <v>4027</v>
      </c>
      <c r="E4978" s="61" t="s">
        <v>22383</v>
      </c>
    </row>
    <row r="4979" spans="1:5" ht="45">
      <c r="A4979" s="61">
        <v>39662</v>
      </c>
      <c r="B4979" s="38" t="s">
        <v>21321</v>
      </c>
      <c r="C4979" s="61" t="s">
        <v>4029</v>
      </c>
      <c r="D4979" s="61" t="s">
        <v>4027</v>
      </c>
      <c r="E4979" s="61" t="s">
        <v>8968</v>
      </c>
    </row>
    <row r="4980" spans="1:5" ht="45">
      <c r="A4980" s="61">
        <v>39661</v>
      </c>
      <c r="B4980" s="38" t="s">
        <v>21323</v>
      </c>
      <c r="C4980" s="61" t="s">
        <v>4029</v>
      </c>
      <c r="D4980" s="61" t="s">
        <v>4027</v>
      </c>
      <c r="E4980" s="61" t="s">
        <v>24346</v>
      </c>
    </row>
    <row r="4981" spans="1:5" ht="45">
      <c r="A4981" s="61">
        <v>39666</v>
      </c>
      <c r="B4981" s="38" t="s">
        <v>21324</v>
      </c>
      <c r="C4981" s="61" t="s">
        <v>4029</v>
      </c>
      <c r="D4981" s="61" t="s">
        <v>4027</v>
      </c>
      <c r="E4981" s="61" t="s">
        <v>18585</v>
      </c>
    </row>
    <row r="4982" spans="1:5" ht="45">
      <c r="A4982" s="61">
        <v>39664</v>
      </c>
      <c r="B4982" s="38" t="s">
        <v>21325</v>
      </c>
      <c r="C4982" s="61" t="s">
        <v>4029</v>
      </c>
      <c r="D4982" s="61" t="s">
        <v>4027</v>
      </c>
      <c r="E4982" s="61" t="s">
        <v>24355</v>
      </c>
    </row>
    <row r="4983" spans="1:5" ht="45">
      <c r="A4983" s="61">
        <v>39663</v>
      </c>
      <c r="B4983" s="38" t="s">
        <v>21326</v>
      </c>
      <c r="C4983" s="61" t="s">
        <v>4029</v>
      </c>
      <c r="D4983" s="61" t="s">
        <v>4027</v>
      </c>
      <c r="E4983" s="61" t="s">
        <v>22729</v>
      </c>
    </row>
    <row r="4984" spans="1:5" ht="45">
      <c r="A4984" s="61">
        <v>39665</v>
      </c>
      <c r="B4984" s="38" t="s">
        <v>21327</v>
      </c>
      <c r="C4984" s="61" t="s">
        <v>4029</v>
      </c>
      <c r="D4984" s="61" t="s">
        <v>4027</v>
      </c>
      <c r="E4984" s="61" t="s">
        <v>30585</v>
      </c>
    </row>
    <row r="4985" spans="1:5" ht="45">
      <c r="A4985" s="61">
        <v>39752</v>
      </c>
      <c r="B4985" s="38" t="s">
        <v>21328</v>
      </c>
      <c r="C4985" s="61" t="s">
        <v>4029</v>
      </c>
      <c r="D4985" s="61" t="s">
        <v>4027</v>
      </c>
      <c r="E4985" s="61" t="s">
        <v>30586</v>
      </c>
    </row>
    <row r="4986" spans="1:5" ht="30">
      <c r="A4986" s="61">
        <v>12583</v>
      </c>
      <c r="B4986" s="38" t="s">
        <v>21329</v>
      </c>
      <c r="C4986" s="61" t="s">
        <v>4029</v>
      </c>
      <c r="D4986" s="61" t="s">
        <v>2472</v>
      </c>
      <c r="E4986" s="61" t="s">
        <v>22643</v>
      </c>
    </row>
    <row r="4987" spans="1:5" ht="30">
      <c r="A4987" s="61">
        <v>12584</v>
      </c>
      <c r="B4987" s="38" t="s">
        <v>21330</v>
      </c>
      <c r="C4987" s="61" t="s">
        <v>4029</v>
      </c>
      <c r="D4987" s="61" t="s">
        <v>2472</v>
      </c>
      <c r="E4987" s="61" t="s">
        <v>25249</v>
      </c>
    </row>
    <row r="4988" spans="1:5" ht="45">
      <c r="A4988" s="61">
        <v>13159</v>
      </c>
      <c r="B4988" s="38" t="s">
        <v>21331</v>
      </c>
      <c r="C4988" s="61" t="s">
        <v>4029</v>
      </c>
      <c r="D4988" s="61" t="s">
        <v>2472</v>
      </c>
      <c r="E4988" s="61" t="s">
        <v>21974</v>
      </c>
    </row>
    <row r="4989" spans="1:5" ht="45">
      <c r="A4989" s="61">
        <v>13168</v>
      </c>
      <c r="B4989" s="38" t="s">
        <v>21332</v>
      </c>
      <c r="C4989" s="61" t="s">
        <v>4029</v>
      </c>
      <c r="D4989" s="61" t="s">
        <v>2472</v>
      </c>
      <c r="E4989" s="61" t="s">
        <v>30587</v>
      </c>
    </row>
    <row r="4990" spans="1:5" ht="45">
      <c r="A4990" s="61">
        <v>13173</v>
      </c>
      <c r="B4990" s="38" t="s">
        <v>21333</v>
      </c>
      <c r="C4990" s="61" t="s">
        <v>4029</v>
      </c>
      <c r="D4990" s="61" t="s">
        <v>2472</v>
      </c>
      <c r="E4990" s="61" t="s">
        <v>29106</v>
      </c>
    </row>
    <row r="4991" spans="1:5" ht="45">
      <c r="A4991" s="61">
        <v>37449</v>
      </c>
      <c r="B4991" s="38" t="s">
        <v>21334</v>
      </c>
      <c r="C4991" s="61" t="s">
        <v>4029</v>
      </c>
      <c r="D4991" s="61" t="s">
        <v>2472</v>
      </c>
      <c r="E4991" s="61" t="s">
        <v>24673</v>
      </c>
    </row>
    <row r="4992" spans="1:5" ht="45">
      <c r="A4992" s="61">
        <v>37450</v>
      </c>
      <c r="B4992" s="38" t="s">
        <v>21336</v>
      </c>
      <c r="C4992" s="61" t="s">
        <v>4029</v>
      </c>
      <c r="D4992" s="61" t="s">
        <v>2472</v>
      </c>
      <c r="E4992" s="61" t="s">
        <v>14003</v>
      </c>
    </row>
    <row r="4993" spans="1:5" ht="45">
      <c r="A4993" s="61">
        <v>37451</v>
      </c>
      <c r="B4993" s="38" t="s">
        <v>21337</v>
      </c>
      <c r="C4993" s="61" t="s">
        <v>4029</v>
      </c>
      <c r="D4993" s="61" t="s">
        <v>2472</v>
      </c>
      <c r="E4993" s="61" t="s">
        <v>23966</v>
      </c>
    </row>
    <row r="4994" spans="1:5" ht="45">
      <c r="A4994" s="61">
        <v>37452</v>
      </c>
      <c r="B4994" s="38" t="s">
        <v>21338</v>
      </c>
      <c r="C4994" s="61" t="s">
        <v>4029</v>
      </c>
      <c r="D4994" s="61" t="s">
        <v>2472</v>
      </c>
      <c r="E4994" s="61" t="s">
        <v>30588</v>
      </c>
    </row>
    <row r="4995" spans="1:5" ht="45">
      <c r="A4995" s="61">
        <v>37453</v>
      </c>
      <c r="B4995" s="38" t="s">
        <v>21340</v>
      </c>
      <c r="C4995" s="61" t="s">
        <v>4029</v>
      </c>
      <c r="D4995" s="61" t="s">
        <v>2472</v>
      </c>
      <c r="E4995" s="61" t="s">
        <v>30589</v>
      </c>
    </row>
    <row r="4996" spans="1:5" ht="45">
      <c r="A4996" s="61">
        <v>7778</v>
      </c>
      <c r="B4996" s="38" t="s">
        <v>21341</v>
      </c>
      <c r="C4996" s="61" t="s">
        <v>4029</v>
      </c>
      <c r="D4996" s="61" t="s">
        <v>2472</v>
      </c>
      <c r="E4996" s="61" t="s">
        <v>30590</v>
      </c>
    </row>
    <row r="4997" spans="1:5" ht="45">
      <c r="A4997" s="61">
        <v>7796</v>
      </c>
      <c r="B4997" s="38" t="s">
        <v>21342</v>
      </c>
      <c r="C4997" s="61" t="s">
        <v>4029</v>
      </c>
      <c r="D4997" s="61" t="s">
        <v>4024</v>
      </c>
      <c r="E4997" s="61" t="s">
        <v>30591</v>
      </c>
    </row>
    <row r="4998" spans="1:5" ht="45">
      <c r="A4998" s="61">
        <v>7781</v>
      </c>
      <c r="B4998" s="38" t="s">
        <v>21343</v>
      </c>
      <c r="C4998" s="61" t="s">
        <v>4029</v>
      </c>
      <c r="D4998" s="61" t="s">
        <v>2472</v>
      </c>
      <c r="E4998" s="61" t="s">
        <v>28038</v>
      </c>
    </row>
    <row r="4999" spans="1:5" ht="45">
      <c r="A4999" s="61">
        <v>7795</v>
      </c>
      <c r="B4999" s="38" t="s">
        <v>21344</v>
      </c>
      <c r="C4999" s="61" t="s">
        <v>4029</v>
      </c>
      <c r="D4999" s="61" t="s">
        <v>2472</v>
      </c>
      <c r="E4999" s="61" t="s">
        <v>24620</v>
      </c>
    </row>
    <row r="5000" spans="1:5" ht="45">
      <c r="A5000" s="61">
        <v>7791</v>
      </c>
      <c r="B5000" s="38" t="s">
        <v>21345</v>
      </c>
      <c r="C5000" s="61" t="s">
        <v>4029</v>
      </c>
      <c r="D5000" s="61" t="s">
        <v>2472</v>
      </c>
      <c r="E5000" s="61" t="s">
        <v>26746</v>
      </c>
    </row>
    <row r="5001" spans="1:5" ht="45">
      <c r="A5001" s="61">
        <v>7783</v>
      </c>
      <c r="B5001" s="38" t="s">
        <v>21346</v>
      </c>
      <c r="C5001" s="61" t="s">
        <v>4029</v>
      </c>
      <c r="D5001" s="61" t="s">
        <v>2472</v>
      </c>
      <c r="E5001" s="61" t="s">
        <v>22574</v>
      </c>
    </row>
    <row r="5002" spans="1:5" ht="45">
      <c r="A5002" s="61">
        <v>7790</v>
      </c>
      <c r="B5002" s="38" t="s">
        <v>21347</v>
      </c>
      <c r="C5002" s="61" t="s">
        <v>4029</v>
      </c>
      <c r="D5002" s="61" t="s">
        <v>2472</v>
      </c>
      <c r="E5002" s="61" t="s">
        <v>24318</v>
      </c>
    </row>
    <row r="5003" spans="1:5" ht="45">
      <c r="A5003" s="61">
        <v>7785</v>
      </c>
      <c r="B5003" s="38" t="s">
        <v>21348</v>
      </c>
      <c r="C5003" s="61" t="s">
        <v>4029</v>
      </c>
      <c r="D5003" s="61" t="s">
        <v>2472</v>
      </c>
      <c r="E5003" s="61" t="s">
        <v>29361</v>
      </c>
    </row>
    <row r="5004" spans="1:5" ht="45">
      <c r="A5004" s="61">
        <v>7792</v>
      </c>
      <c r="B5004" s="38" t="s">
        <v>21349</v>
      </c>
      <c r="C5004" s="61" t="s">
        <v>4029</v>
      </c>
      <c r="D5004" s="61" t="s">
        <v>2472</v>
      </c>
      <c r="E5004" s="61" t="s">
        <v>30592</v>
      </c>
    </row>
    <row r="5005" spans="1:5" ht="45">
      <c r="A5005" s="61">
        <v>7793</v>
      </c>
      <c r="B5005" s="38" t="s">
        <v>21350</v>
      </c>
      <c r="C5005" s="61" t="s">
        <v>4029</v>
      </c>
      <c r="D5005" s="61" t="s">
        <v>2472</v>
      </c>
      <c r="E5005" s="61" t="s">
        <v>30593</v>
      </c>
    </row>
    <row r="5006" spans="1:5" ht="45">
      <c r="A5006" s="61">
        <v>12613</v>
      </c>
      <c r="B5006" s="38" t="s">
        <v>21351</v>
      </c>
      <c r="C5006" s="61" t="s">
        <v>4025</v>
      </c>
      <c r="D5006" s="61" t="s">
        <v>2472</v>
      </c>
      <c r="E5006" s="61" t="s">
        <v>25117</v>
      </c>
    </row>
    <row r="5007" spans="1:5" ht="45">
      <c r="A5007" s="61">
        <v>1031</v>
      </c>
      <c r="B5007" s="38" t="s">
        <v>21352</v>
      </c>
      <c r="C5007" s="61" t="s">
        <v>4025</v>
      </c>
      <c r="D5007" s="61" t="s">
        <v>2472</v>
      </c>
      <c r="E5007" s="61" t="s">
        <v>7935</v>
      </c>
    </row>
    <row r="5008" spans="1:5" ht="75">
      <c r="A5008" s="61">
        <v>39707</v>
      </c>
      <c r="B5008" s="38" t="s">
        <v>21353</v>
      </c>
      <c r="C5008" s="61" t="s">
        <v>4029</v>
      </c>
      <c r="D5008" s="61" t="s">
        <v>2472</v>
      </c>
      <c r="E5008" s="61" t="s">
        <v>8371</v>
      </c>
    </row>
    <row r="5009" spans="1:5" ht="75">
      <c r="A5009" s="61">
        <v>39708</v>
      </c>
      <c r="B5009" s="38" t="s">
        <v>21354</v>
      </c>
      <c r="C5009" s="61" t="s">
        <v>4029</v>
      </c>
      <c r="D5009" s="61" t="s">
        <v>2472</v>
      </c>
      <c r="E5009" s="61" t="s">
        <v>8321</v>
      </c>
    </row>
    <row r="5010" spans="1:5" ht="75">
      <c r="A5010" s="61">
        <v>39710</v>
      </c>
      <c r="B5010" s="38" t="s">
        <v>21355</v>
      </c>
      <c r="C5010" s="61" t="s">
        <v>4029</v>
      </c>
      <c r="D5010" s="61" t="s">
        <v>2472</v>
      </c>
      <c r="E5010" s="61" t="s">
        <v>8935</v>
      </c>
    </row>
    <row r="5011" spans="1:5" ht="75">
      <c r="A5011" s="61">
        <v>39709</v>
      </c>
      <c r="B5011" s="38" t="s">
        <v>21356</v>
      </c>
      <c r="C5011" s="61" t="s">
        <v>4029</v>
      </c>
      <c r="D5011" s="61" t="s">
        <v>2472</v>
      </c>
      <c r="E5011" s="61" t="s">
        <v>13707</v>
      </c>
    </row>
    <row r="5012" spans="1:5" ht="75">
      <c r="A5012" s="61">
        <v>39711</v>
      </c>
      <c r="B5012" s="38" t="s">
        <v>21357</v>
      </c>
      <c r="C5012" s="61" t="s">
        <v>4029</v>
      </c>
      <c r="D5012" s="61" t="s">
        <v>2472</v>
      </c>
      <c r="E5012" s="61" t="s">
        <v>13694</v>
      </c>
    </row>
    <row r="5013" spans="1:5" ht="75">
      <c r="A5013" s="61">
        <v>39712</v>
      </c>
      <c r="B5013" s="38" t="s">
        <v>21358</v>
      </c>
      <c r="C5013" s="61" t="s">
        <v>4029</v>
      </c>
      <c r="D5013" s="61" t="s">
        <v>4024</v>
      </c>
      <c r="E5013" s="61" t="s">
        <v>12260</v>
      </c>
    </row>
    <row r="5014" spans="1:5" ht="75">
      <c r="A5014" s="61">
        <v>39713</v>
      </c>
      <c r="B5014" s="38" t="s">
        <v>21359</v>
      </c>
      <c r="C5014" s="61" t="s">
        <v>4029</v>
      </c>
      <c r="D5014" s="61" t="s">
        <v>2472</v>
      </c>
      <c r="E5014" s="61" t="s">
        <v>8397</v>
      </c>
    </row>
    <row r="5015" spans="1:5" ht="75">
      <c r="A5015" s="61">
        <v>39714</v>
      </c>
      <c r="B5015" s="38" t="s">
        <v>21360</v>
      </c>
      <c r="C5015" s="61" t="s">
        <v>4029</v>
      </c>
      <c r="D5015" s="61" t="s">
        <v>2472</v>
      </c>
      <c r="E5015" s="61" t="s">
        <v>8362</v>
      </c>
    </row>
    <row r="5016" spans="1:5" ht="75">
      <c r="A5016" s="61">
        <v>39715</v>
      </c>
      <c r="B5016" s="38" t="s">
        <v>21361</v>
      </c>
      <c r="C5016" s="61" t="s">
        <v>4029</v>
      </c>
      <c r="D5016" s="61" t="s">
        <v>2472</v>
      </c>
      <c r="E5016" s="61" t="s">
        <v>24358</v>
      </c>
    </row>
    <row r="5017" spans="1:5" ht="75">
      <c r="A5017" s="61">
        <v>39716</v>
      </c>
      <c r="B5017" s="38" t="s">
        <v>21362</v>
      </c>
      <c r="C5017" s="61" t="s">
        <v>4029</v>
      </c>
      <c r="D5017" s="61" t="s">
        <v>2472</v>
      </c>
      <c r="E5017" s="61" t="s">
        <v>8334</v>
      </c>
    </row>
    <row r="5018" spans="1:5" ht="75">
      <c r="A5018" s="61">
        <v>39718</v>
      </c>
      <c r="B5018" s="38" t="s">
        <v>21363</v>
      </c>
      <c r="C5018" s="61" t="s">
        <v>4029</v>
      </c>
      <c r="D5018" s="61" t="s">
        <v>2472</v>
      </c>
      <c r="E5018" s="61" t="s">
        <v>8844</v>
      </c>
    </row>
    <row r="5019" spans="1:5" ht="60">
      <c r="A5019" s="61">
        <v>9813</v>
      </c>
      <c r="B5019" s="38" t="s">
        <v>21364</v>
      </c>
      <c r="C5019" s="61" t="s">
        <v>4029</v>
      </c>
      <c r="D5019" s="61" t="s">
        <v>4027</v>
      </c>
      <c r="E5019" s="61" t="s">
        <v>29556</v>
      </c>
    </row>
    <row r="5020" spans="1:5" ht="60">
      <c r="A5020" s="61">
        <v>9815</v>
      </c>
      <c r="B5020" s="38" t="s">
        <v>21365</v>
      </c>
      <c r="C5020" s="61" t="s">
        <v>4029</v>
      </c>
      <c r="D5020" s="61" t="s">
        <v>4027</v>
      </c>
      <c r="E5020" s="61" t="s">
        <v>13830</v>
      </c>
    </row>
    <row r="5021" spans="1:5" ht="60">
      <c r="A5021" s="61">
        <v>25876</v>
      </c>
      <c r="B5021" s="38" t="s">
        <v>21366</v>
      </c>
      <c r="C5021" s="61" t="s">
        <v>4029</v>
      </c>
      <c r="D5021" s="61" t="s">
        <v>4027</v>
      </c>
      <c r="E5021" s="61" t="s">
        <v>30594</v>
      </c>
    </row>
    <row r="5022" spans="1:5" ht="60">
      <c r="A5022" s="61">
        <v>25888</v>
      </c>
      <c r="B5022" s="38" t="s">
        <v>21367</v>
      </c>
      <c r="C5022" s="61" t="s">
        <v>4029</v>
      </c>
      <c r="D5022" s="61" t="s">
        <v>4027</v>
      </c>
      <c r="E5022" s="61" t="s">
        <v>30595</v>
      </c>
    </row>
    <row r="5023" spans="1:5" ht="60">
      <c r="A5023" s="61">
        <v>25874</v>
      </c>
      <c r="B5023" s="38" t="s">
        <v>21368</v>
      </c>
      <c r="C5023" s="61" t="s">
        <v>4029</v>
      </c>
      <c r="D5023" s="61" t="s">
        <v>4027</v>
      </c>
      <c r="E5023" s="61" t="s">
        <v>30596</v>
      </c>
    </row>
    <row r="5024" spans="1:5" ht="60">
      <c r="A5024" s="61">
        <v>25877</v>
      </c>
      <c r="B5024" s="38" t="s">
        <v>21369</v>
      </c>
      <c r="C5024" s="61" t="s">
        <v>4029</v>
      </c>
      <c r="D5024" s="61" t="s">
        <v>4027</v>
      </c>
      <c r="E5024" s="61" t="s">
        <v>30597</v>
      </c>
    </row>
    <row r="5025" spans="1:5" ht="60">
      <c r="A5025" s="61">
        <v>25878</v>
      </c>
      <c r="B5025" s="38" t="s">
        <v>21370</v>
      </c>
      <c r="C5025" s="61" t="s">
        <v>4029</v>
      </c>
      <c r="D5025" s="61" t="s">
        <v>4027</v>
      </c>
      <c r="E5025" s="61" t="s">
        <v>30598</v>
      </c>
    </row>
    <row r="5026" spans="1:5" ht="60">
      <c r="A5026" s="61">
        <v>25879</v>
      </c>
      <c r="B5026" s="38" t="s">
        <v>21371</v>
      </c>
      <c r="C5026" s="61" t="s">
        <v>4029</v>
      </c>
      <c r="D5026" s="61" t="s">
        <v>4027</v>
      </c>
      <c r="E5026" s="61" t="s">
        <v>30599</v>
      </c>
    </row>
    <row r="5027" spans="1:5" ht="60">
      <c r="A5027" s="61">
        <v>25887</v>
      </c>
      <c r="B5027" s="38" t="s">
        <v>21372</v>
      </c>
      <c r="C5027" s="61" t="s">
        <v>4029</v>
      </c>
      <c r="D5027" s="61" t="s">
        <v>4027</v>
      </c>
      <c r="E5027" s="61" t="s">
        <v>30600</v>
      </c>
    </row>
    <row r="5028" spans="1:5" ht="60">
      <c r="A5028" s="61">
        <v>25880</v>
      </c>
      <c r="B5028" s="38" t="s">
        <v>21373</v>
      </c>
      <c r="C5028" s="61" t="s">
        <v>4029</v>
      </c>
      <c r="D5028" s="61" t="s">
        <v>4027</v>
      </c>
      <c r="E5028" s="61" t="s">
        <v>30601</v>
      </c>
    </row>
    <row r="5029" spans="1:5" ht="60">
      <c r="A5029" s="61">
        <v>25881</v>
      </c>
      <c r="B5029" s="38" t="s">
        <v>21374</v>
      </c>
      <c r="C5029" s="61" t="s">
        <v>4029</v>
      </c>
      <c r="D5029" s="61" t="s">
        <v>4027</v>
      </c>
      <c r="E5029" s="61" t="s">
        <v>30602</v>
      </c>
    </row>
    <row r="5030" spans="1:5" ht="60">
      <c r="A5030" s="61">
        <v>25882</v>
      </c>
      <c r="B5030" s="38" t="s">
        <v>21375</v>
      </c>
      <c r="C5030" s="61" t="s">
        <v>4029</v>
      </c>
      <c r="D5030" s="61" t="s">
        <v>4027</v>
      </c>
      <c r="E5030" s="61" t="s">
        <v>30603</v>
      </c>
    </row>
    <row r="5031" spans="1:5" ht="60">
      <c r="A5031" s="61">
        <v>25883</v>
      </c>
      <c r="B5031" s="38" t="s">
        <v>21376</v>
      </c>
      <c r="C5031" s="61" t="s">
        <v>4029</v>
      </c>
      <c r="D5031" s="61" t="s">
        <v>4027</v>
      </c>
      <c r="E5031" s="61" t="s">
        <v>24856</v>
      </c>
    </row>
    <row r="5032" spans="1:5" ht="60">
      <c r="A5032" s="61">
        <v>25884</v>
      </c>
      <c r="B5032" s="38" t="s">
        <v>21377</v>
      </c>
      <c r="C5032" s="61" t="s">
        <v>4029</v>
      </c>
      <c r="D5032" s="61" t="s">
        <v>4027</v>
      </c>
      <c r="E5032" s="61" t="s">
        <v>30604</v>
      </c>
    </row>
    <row r="5033" spans="1:5" ht="60">
      <c r="A5033" s="61">
        <v>25885</v>
      </c>
      <c r="B5033" s="38" t="s">
        <v>21378</v>
      </c>
      <c r="C5033" s="61" t="s">
        <v>4029</v>
      </c>
      <c r="D5033" s="61" t="s">
        <v>4027</v>
      </c>
      <c r="E5033" s="61" t="s">
        <v>30605</v>
      </c>
    </row>
    <row r="5034" spans="1:5" ht="60">
      <c r="A5034" s="61">
        <v>25889</v>
      </c>
      <c r="B5034" s="38" t="s">
        <v>21379</v>
      </c>
      <c r="C5034" s="61" t="s">
        <v>4029</v>
      </c>
      <c r="D5034" s="61" t="s">
        <v>4027</v>
      </c>
      <c r="E5034" s="61" t="s">
        <v>30606</v>
      </c>
    </row>
    <row r="5035" spans="1:5" ht="60">
      <c r="A5035" s="61">
        <v>25886</v>
      </c>
      <c r="B5035" s="38" t="s">
        <v>21380</v>
      </c>
      <c r="C5035" s="61" t="s">
        <v>4029</v>
      </c>
      <c r="D5035" s="61" t="s">
        <v>4027</v>
      </c>
      <c r="E5035" s="61" t="s">
        <v>14456</v>
      </c>
    </row>
    <row r="5036" spans="1:5" ht="60">
      <c r="A5036" s="61">
        <v>25875</v>
      </c>
      <c r="B5036" s="38" t="s">
        <v>21381</v>
      </c>
      <c r="C5036" s="61" t="s">
        <v>4029</v>
      </c>
      <c r="D5036" s="61" t="s">
        <v>4027</v>
      </c>
      <c r="E5036" s="61" t="s">
        <v>30607</v>
      </c>
    </row>
    <row r="5037" spans="1:5" ht="30">
      <c r="A5037" s="61">
        <v>9876</v>
      </c>
      <c r="B5037" s="38" t="s">
        <v>21382</v>
      </c>
      <c r="C5037" s="61" t="s">
        <v>4029</v>
      </c>
      <c r="D5037" s="61" t="s">
        <v>2472</v>
      </c>
      <c r="E5037" s="61" t="s">
        <v>24637</v>
      </c>
    </row>
    <row r="5038" spans="1:5" ht="30">
      <c r="A5038" s="61">
        <v>9877</v>
      </c>
      <c r="B5038" s="38" t="s">
        <v>21383</v>
      </c>
      <c r="C5038" s="61" t="s">
        <v>4029</v>
      </c>
      <c r="D5038" s="61" t="s">
        <v>2472</v>
      </c>
      <c r="E5038" s="61" t="s">
        <v>30136</v>
      </c>
    </row>
    <row r="5039" spans="1:5" ht="30">
      <c r="A5039" s="61">
        <v>9878</v>
      </c>
      <c r="B5039" s="38" t="s">
        <v>21384</v>
      </c>
      <c r="C5039" s="61" t="s">
        <v>4029</v>
      </c>
      <c r="D5039" s="61" t="s">
        <v>2472</v>
      </c>
      <c r="E5039" s="61" t="s">
        <v>30608</v>
      </c>
    </row>
    <row r="5040" spans="1:5" ht="30">
      <c r="A5040" s="61">
        <v>9879</v>
      </c>
      <c r="B5040" s="38" t="s">
        <v>21385</v>
      </c>
      <c r="C5040" s="61" t="s">
        <v>4029</v>
      </c>
      <c r="D5040" s="61" t="s">
        <v>2472</v>
      </c>
      <c r="E5040" s="61" t="s">
        <v>30609</v>
      </c>
    </row>
    <row r="5041" spans="1:5" ht="75">
      <c r="A5041" s="61">
        <v>42001</v>
      </c>
      <c r="B5041" s="38" t="s">
        <v>21386</v>
      </c>
      <c r="C5041" s="61" t="s">
        <v>4029</v>
      </c>
      <c r="D5041" s="61" t="s">
        <v>2472</v>
      </c>
      <c r="E5041" s="61" t="s">
        <v>30610</v>
      </c>
    </row>
    <row r="5042" spans="1:5" ht="75">
      <c r="A5042" s="61">
        <v>41998</v>
      </c>
      <c r="B5042" s="38" t="s">
        <v>21387</v>
      </c>
      <c r="C5042" s="61" t="s">
        <v>4029</v>
      </c>
      <c r="D5042" s="61" t="s">
        <v>2472</v>
      </c>
      <c r="E5042" s="61" t="s">
        <v>30611</v>
      </c>
    </row>
    <row r="5043" spans="1:5" ht="75">
      <c r="A5043" s="61">
        <v>41999</v>
      </c>
      <c r="B5043" s="38" t="s">
        <v>21388</v>
      </c>
      <c r="C5043" s="61" t="s">
        <v>4029</v>
      </c>
      <c r="D5043" s="61" t="s">
        <v>2472</v>
      </c>
      <c r="E5043" s="61" t="s">
        <v>30612</v>
      </c>
    </row>
    <row r="5044" spans="1:5" ht="75">
      <c r="A5044" s="61">
        <v>42000</v>
      </c>
      <c r="B5044" s="38" t="s">
        <v>21389</v>
      </c>
      <c r="C5044" s="61" t="s">
        <v>4029</v>
      </c>
      <c r="D5044" s="61" t="s">
        <v>2472</v>
      </c>
      <c r="E5044" s="61" t="s">
        <v>30613</v>
      </c>
    </row>
    <row r="5045" spans="1:5" ht="75">
      <c r="A5045" s="61">
        <v>38053</v>
      </c>
      <c r="B5045" s="38" t="s">
        <v>21390</v>
      </c>
      <c r="C5045" s="61" t="s">
        <v>4029</v>
      </c>
      <c r="D5045" s="61" t="s">
        <v>4027</v>
      </c>
      <c r="E5045" s="61" t="s">
        <v>27410</v>
      </c>
    </row>
    <row r="5046" spans="1:5" ht="75">
      <c r="A5046" s="61">
        <v>38054</v>
      </c>
      <c r="B5046" s="38" t="s">
        <v>21391</v>
      </c>
      <c r="C5046" s="61" t="s">
        <v>4029</v>
      </c>
      <c r="D5046" s="61" t="s">
        <v>4027</v>
      </c>
      <c r="E5046" s="61" t="s">
        <v>11565</v>
      </c>
    </row>
    <row r="5047" spans="1:5" ht="75">
      <c r="A5047" s="61">
        <v>38052</v>
      </c>
      <c r="B5047" s="38" t="s">
        <v>21392</v>
      </c>
      <c r="C5047" s="61" t="s">
        <v>4029</v>
      </c>
      <c r="D5047" s="61" t="s">
        <v>4027</v>
      </c>
      <c r="E5047" s="61" t="s">
        <v>9784</v>
      </c>
    </row>
    <row r="5048" spans="1:5" ht="75">
      <c r="A5048" s="61">
        <v>38051</v>
      </c>
      <c r="B5048" s="38" t="s">
        <v>21393</v>
      </c>
      <c r="C5048" s="61" t="s">
        <v>4029</v>
      </c>
      <c r="D5048" s="61" t="s">
        <v>4027</v>
      </c>
      <c r="E5048" s="61" t="s">
        <v>8624</v>
      </c>
    </row>
    <row r="5049" spans="1:5">
      <c r="A5049" s="61">
        <v>38787</v>
      </c>
      <c r="B5049" s="38" t="s">
        <v>21394</v>
      </c>
      <c r="C5049" s="61" t="s">
        <v>4029</v>
      </c>
      <c r="D5049" s="61" t="s">
        <v>4027</v>
      </c>
      <c r="E5049" s="61" t="s">
        <v>24573</v>
      </c>
    </row>
    <row r="5050" spans="1:5">
      <c r="A5050" s="61">
        <v>38825</v>
      </c>
      <c r="B5050" s="38" t="s">
        <v>21395</v>
      </c>
      <c r="C5050" s="61" t="s">
        <v>4029</v>
      </c>
      <c r="D5050" s="61" t="s">
        <v>4027</v>
      </c>
      <c r="E5050" s="61" t="s">
        <v>13814</v>
      </c>
    </row>
    <row r="5051" spans="1:5">
      <c r="A5051" s="61">
        <v>38826</v>
      </c>
      <c r="B5051" s="38" t="s">
        <v>21396</v>
      </c>
      <c r="C5051" s="61" t="s">
        <v>4029</v>
      </c>
      <c r="D5051" s="61" t="s">
        <v>4027</v>
      </c>
      <c r="E5051" s="61" t="s">
        <v>13819</v>
      </c>
    </row>
    <row r="5052" spans="1:5">
      <c r="A5052" s="61">
        <v>38827</v>
      </c>
      <c r="B5052" s="38" t="s">
        <v>21397</v>
      </c>
      <c r="C5052" s="61" t="s">
        <v>4029</v>
      </c>
      <c r="D5052" s="61" t="s">
        <v>4027</v>
      </c>
      <c r="E5052" s="61" t="s">
        <v>22350</v>
      </c>
    </row>
    <row r="5053" spans="1:5" ht="30">
      <c r="A5053" s="61">
        <v>38830</v>
      </c>
      <c r="B5053" s="38" t="s">
        <v>21398</v>
      </c>
      <c r="C5053" s="61" t="s">
        <v>4029</v>
      </c>
      <c r="D5053" s="61" t="s">
        <v>4027</v>
      </c>
      <c r="E5053" s="61" t="s">
        <v>26883</v>
      </c>
    </row>
    <row r="5054" spans="1:5" ht="30">
      <c r="A5054" s="61">
        <v>38828</v>
      </c>
      <c r="B5054" s="38" t="s">
        <v>21399</v>
      </c>
      <c r="C5054" s="61" t="s">
        <v>4029</v>
      </c>
      <c r="D5054" s="61" t="s">
        <v>4027</v>
      </c>
      <c r="E5054" s="61" t="s">
        <v>8689</v>
      </c>
    </row>
    <row r="5055" spans="1:5" ht="30">
      <c r="A5055" s="61">
        <v>38829</v>
      </c>
      <c r="B5055" s="38" t="s">
        <v>21400</v>
      </c>
      <c r="C5055" s="61" t="s">
        <v>4029</v>
      </c>
      <c r="D5055" s="61" t="s">
        <v>4027</v>
      </c>
      <c r="E5055" s="61" t="s">
        <v>14454</v>
      </c>
    </row>
    <row r="5056" spans="1:5" ht="30">
      <c r="A5056" s="61">
        <v>38831</v>
      </c>
      <c r="B5056" s="38" t="s">
        <v>21401</v>
      </c>
      <c r="C5056" s="61" t="s">
        <v>4029</v>
      </c>
      <c r="D5056" s="61" t="s">
        <v>4027</v>
      </c>
      <c r="E5056" s="61" t="s">
        <v>27582</v>
      </c>
    </row>
    <row r="5057" spans="1:5" ht="30">
      <c r="A5057" s="61">
        <v>36274</v>
      </c>
      <c r="B5057" s="38" t="s">
        <v>21402</v>
      </c>
      <c r="C5057" s="61" t="s">
        <v>4029</v>
      </c>
      <c r="D5057" s="61" t="s">
        <v>4027</v>
      </c>
      <c r="E5057" s="61" t="s">
        <v>11117</v>
      </c>
    </row>
    <row r="5058" spans="1:5" ht="30">
      <c r="A5058" s="61">
        <v>36278</v>
      </c>
      <c r="B5058" s="38" t="s">
        <v>21403</v>
      </c>
      <c r="C5058" s="61" t="s">
        <v>4029</v>
      </c>
      <c r="D5058" s="61" t="s">
        <v>4027</v>
      </c>
      <c r="E5058" s="61" t="s">
        <v>22349</v>
      </c>
    </row>
    <row r="5059" spans="1:5">
      <c r="A5059" s="61">
        <v>38977</v>
      </c>
      <c r="B5059" s="38" t="s">
        <v>21404</v>
      </c>
      <c r="C5059" s="61" t="s">
        <v>4029</v>
      </c>
      <c r="D5059" s="61" t="s">
        <v>4027</v>
      </c>
      <c r="E5059" s="61" t="s">
        <v>30614</v>
      </c>
    </row>
    <row r="5060" spans="1:5">
      <c r="A5060" s="61">
        <v>38971</v>
      </c>
      <c r="B5060" s="38" t="s">
        <v>21405</v>
      </c>
      <c r="C5060" s="61" t="s">
        <v>4029</v>
      </c>
      <c r="D5060" s="61" t="s">
        <v>4027</v>
      </c>
      <c r="E5060" s="61" t="s">
        <v>9914</v>
      </c>
    </row>
    <row r="5061" spans="1:5">
      <c r="A5061" s="61">
        <v>38972</v>
      </c>
      <c r="B5061" s="38" t="s">
        <v>21406</v>
      </c>
      <c r="C5061" s="61" t="s">
        <v>4029</v>
      </c>
      <c r="D5061" s="61" t="s">
        <v>4027</v>
      </c>
      <c r="E5061" s="61" t="s">
        <v>23586</v>
      </c>
    </row>
    <row r="5062" spans="1:5">
      <c r="A5062" s="61">
        <v>38973</v>
      </c>
      <c r="B5062" s="38" t="s">
        <v>21407</v>
      </c>
      <c r="C5062" s="61" t="s">
        <v>4029</v>
      </c>
      <c r="D5062" s="61" t="s">
        <v>4027</v>
      </c>
      <c r="E5062" s="61" t="s">
        <v>22152</v>
      </c>
    </row>
    <row r="5063" spans="1:5">
      <c r="A5063" s="61">
        <v>38974</v>
      </c>
      <c r="B5063" s="38" t="s">
        <v>21408</v>
      </c>
      <c r="C5063" s="61" t="s">
        <v>4029</v>
      </c>
      <c r="D5063" s="61" t="s">
        <v>4027</v>
      </c>
      <c r="E5063" s="61" t="s">
        <v>25201</v>
      </c>
    </row>
    <row r="5064" spans="1:5">
      <c r="A5064" s="61">
        <v>38975</v>
      </c>
      <c r="B5064" s="38" t="s">
        <v>21409</v>
      </c>
      <c r="C5064" s="61" t="s">
        <v>4029</v>
      </c>
      <c r="D5064" s="61" t="s">
        <v>4027</v>
      </c>
      <c r="E5064" s="61" t="s">
        <v>30615</v>
      </c>
    </row>
    <row r="5065" spans="1:5">
      <c r="A5065" s="61">
        <v>38976</v>
      </c>
      <c r="B5065" s="38" t="s">
        <v>21410</v>
      </c>
      <c r="C5065" s="61" t="s">
        <v>4029</v>
      </c>
      <c r="D5065" s="61" t="s">
        <v>4027</v>
      </c>
      <c r="E5065" s="61" t="s">
        <v>27662</v>
      </c>
    </row>
    <row r="5066" spans="1:5" ht="30">
      <c r="A5066" s="61">
        <v>38986</v>
      </c>
      <c r="B5066" s="38" t="s">
        <v>21411</v>
      </c>
      <c r="C5066" s="61" t="s">
        <v>4029</v>
      </c>
      <c r="D5066" s="61" t="s">
        <v>4027</v>
      </c>
      <c r="E5066" s="61" t="s">
        <v>30616</v>
      </c>
    </row>
    <row r="5067" spans="1:5" ht="30">
      <c r="A5067" s="61">
        <v>38978</v>
      </c>
      <c r="B5067" s="38" t="s">
        <v>21412</v>
      </c>
      <c r="C5067" s="61" t="s">
        <v>4029</v>
      </c>
      <c r="D5067" s="61" t="s">
        <v>4027</v>
      </c>
      <c r="E5067" s="61" t="s">
        <v>11117</v>
      </c>
    </row>
    <row r="5068" spans="1:5" ht="30">
      <c r="A5068" s="61">
        <v>38979</v>
      </c>
      <c r="B5068" s="38" t="s">
        <v>21413</v>
      </c>
      <c r="C5068" s="61" t="s">
        <v>4029</v>
      </c>
      <c r="D5068" s="61" t="s">
        <v>4027</v>
      </c>
      <c r="E5068" s="61" t="s">
        <v>22349</v>
      </c>
    </row>
    <row r="5069" spans="1:5" ht="30">
      <c r="A5069" s="61">
        <v>38980</v>
      </c>
      <c r="B5069" s="38" t="s">
        <v>21414</v>
      </c>
      <c r="C5069" s="61" t="s">
        <v>4029</v>
      </c>
      <c r="D5069" s="61" t="s">
        <v>4027</v>
      </c>
      <c r="E5069" s="61" t="s">
        <v>27294</v>
      </c>
    </row>
    <row r="5070" spans="1:5" ht="30">
      <c r="A5070" s="61">
        <v>38981</v>
      </c>
      <c r="B5070" s="38" t="s">
        <v>21415</v>
      </c>
      <c r="C5070" s="61" t="s">
        <v>4029</v>
      </c>
      <c r="D5070" s="61" t="s">
        <v>4027</v>
      </c>
      <c r="E5070" s="61" t="s">
        <v>25582</v>
      </c>
    </row>
    <row r="5071" spans="1:5" ht="30">
      <c r="A5071" s="61">
        <v>38982</v>
      </c>
      <c r="B5071" s="38" t="s">
        <v>21416</v>
      </c>
      <c r="C5071" s="61" t="s">
        <v>4029</v>
      </c>
      <c r="D5071" s="61" t="s">
        <v>4027</v>
      </c>
      <c r="E5071" s="61" t="s">
        <v>24948</v>
      </c>
    </row>
    <row r="5072" spans="1:5" ht="30">
      <c r="A5072" s="61">
        <v>38983</v>
      </c>
      <c r="B5072" s="38" t="s">
        <v>21417</v>
      </c>
      <c r="C5072" s="61" t="s">
        <v>4029</v>
      </c>
      <c r="D5072" s="61" t="s">
        <v>4027</v>
      </c>
      <c r="E5072" s="61" t="s">
        <v>24996</v>
      </c>
    </row>
    <row r="5073" spans="1:5" ht="30">
      <c r="A5073" s="61">
        <v>38984</v>
      </c>
      <c r="B5073" s="38" t="s">
        <v>21418</v>
      </c>
      <c r="C5073" s="61" t="s">
        <v>4029</v>
      </c>
      <c r="D5073" s="61" t="s">
        <v>4027</v>
      </c>
      <c r="E5073" s="61" t="s">
        <v>24439</v>
      </c>
    </row>
    <row r="5074" spans="1:5" ht="30">
      <c r="A5074" s="61">
        <v>38985</v>
      </c>
      <c r="B5074" s="38" t="s">
        <v>21419</v>
      </c>
      <c r="C5074" s="61" t="s">
        <v>4029</v>
      </c>
      <c r="D5074" s="61" t="s">
        <v>4027</v>
      </c>
      <c r="E5074" s="61" t="s">
        <v>30617</v>
      </c>
    </row>
    <row r="5075" spans="1:5" ht="30">
      <c r="A5075" s="61">
        <v>9836</v>
      </c>
      <c r="B5075" s="38" t="s">
        <v>21420</v>
      </c>
      <c r="C5075" s="61" t="s">
        <v>4029</v>
      </c>
      <c r="D5075" s="61" t="s">
        <v>4024</v>
      </c>
      <c r="E5075" s="61" t="s">
        <v>23581</v>
      </c>
    </row>
    <row r="5076" spans="1:5" ht="30">
      <c r="A5076" s="61">
        <v>20065</v>
      </c>
      <c r="B5076" s="38" t="s">
        <v>21421</v>
      </c>
      <c r="C5076" s="61" t="s">
        <v>4029</v>
      </c>
      <c r="D5076" s="61" t="s">
        <v>2472</v>
      </c>
      <c r="E5076" s="61" t="s">
        <v>30618</v>
      </c>
    </row>
    <row r="5077" spans="1:5" ht="30">
      <c r="A5077" s="61">
        <v>9835</v>
      </c>
      <c r="B5077" s="38" t="s">
        <v>21422</v>
      </c>
      <c r="C5077" s="61" t="s">
        <v>4029</v>
      </c>
      <c r="D5077" s="61" t="s">
        <v>2472</v>
      </c>
      <c r="E5077" s="61" t="s">
        <v>10828</v>
      </c>
    </row>
    <row r="5078" spans="1:5" ht="30">
      <c r="A5078" s="61">
        <v>38032</v>
      </c>
      <c r="B5078" s="38" t="s">
        <v>21423</v>
      </c>
      <c r="C5078" s="61" t="s">
        <v>4029</v>
      </c>
      <c r="D5078" s="61" t="s">
        <v>4027</v>
      </c>
      <c r="E5078" s="61" t="s">
        <v>29359</v>
      </c>
    </row>
    <row r="5079" spans="1:5" ht="30">
      <c r="A5079" s="61">
        <v>38033</v>
      </c>
      <c r="B5079" s="38" t="s">
        <v>21424</v>
      </c>
      <c r="C5079" s="61" t="s">
        <v>4029</v>
      </c>
      <c r="D5079" s="61" t="s">
        <v>4027</v>
      </c>
      <c r="E5079" s="61" t="s">
        <v>22455</v>
      </c>
    </row>
    <row r="5080" spans="1:5" ht="30">
      <c r="A5080" s="61">
        <v>38034</v>
      </c>
      <c r="B5080" s="38" t="s">
        <v>21425</v>
      </c>
      <c r="C5080" s="61" t="s">
        <v>4029</v>
      </c>
      <c r="D5080" s="61" t="s">
        <v>4027</v>
      </c>
      <c r="E5080" s="61" t="s">
        <v>30619</v>
      </c>
    </row>
    <row r="5081" spans="1:5" ht="30">
      <c r="A5081" s="61">
        <v>38035</v>
      </c>
      <c r="B5081" s="38" t="s">
        <v>21426</v>
      </c>
      <c r="C5081" s="61" t="s">
        <v>4029</v>
      </c>
      <c r="D5081" s="61" t="s">
        <v>4027</v>
      </c>
      <c r="E5081" s="61" t="s">
        <v>29838</v>
      </c>
    </row>
    <row r="5082" spans="1:5" ht="30">
      <c r="A5082" s="61">
        <v>38036</v>
      </c>
      <c r="B5082" s="38" t="s">
        <v>21427</v>
      </c>
      <c r="C5082" s="61" t="s">
        <v>4029</v>
      </c>
      <c r="D5082" s="61" t="s">
        <v>4027</v>
      </c>
      <c r="E5082" s="61" t="s">
        <v>30620</v>
      </c>
    </row>
    <row r="5083" spans="1:5" ht="30">
      <c r="A5083" s="61">
        <v>38037</v>
      </c>
      <c r="B5083" s="38" t="s">
        <v>21428</v>
      </c>
      <c r="C5083" s="61" t="s">
        <v>4029</v>
      </c>
      <c r="D5083" s="61" t="s">
        <v>4027</v>
      </c>
      <c r="E5083" s="61" t="s">
        <v>30621</v>
      </c>
    </row>
    <row r="5084" spans="1:5" ht="45">
      <c r="A5084" s="61">
        <v>9850</v>
      </c>
      <c r="B5084" s="38" t="s">
        <v>21429</v>
      </c>
      <c r="C5084" s="61" t="s">
        <v>4029</v>
      </c>
      <c r="D5084" s="61" t="s">
        <v>4027</v>
      </c>
      <c r="E5084" s="61" t="s">
        <v>30622</v>
      </c>
    </row>
    <row r="5085" spans="1:5" ht="45">
      <c r="A5085" s="61">
        <v>9853</v>
      </c>
      <c r="B5085" s="38" t="s">
        <v>21430</v>
      </c>
      <c r="C5085" s="61" t="s">
        <v>4029</v>
      </c>
      <c r="D5085" s="61" t="s">
        <v>4027</v>
      </c>
      <c r="E5085" s="61" t="s">
        <v>30623</v>
      </c>
    </row>
    <row r="5086" spans="1:5" ht="45">
      <c r="A5086" s="61">
        <v>9854</v>
      </c>
      <c r="B5086" s="38" t="s">
        <v>21431</v>
      </c>
      <c r="C5086" s="61" t="s">
        <v>4029</v>
      </c>
      <c r="D5086" s="61" t="s">
        <v>4027</v>
      </c>
      <c r="E5086" s="61" t="s">
        <v>29272</v>
      </c>
    </row>
    <row r="5087" spans="1:5" ht="45">
      <c r="A5087" s="61">
        <v>9851</v>
      </c>
      <c r="B5087" s="38" t="s">
        <v>21432</v>
      </c>
      <c r="C5087" s="61" t="s">
        <v>4029</v>
      </c>
      <c r="D5087" s="61" t="s">
        <v>4027</v>
      </c>
      <c r="E5087" s="61" t="s">
        <v>30624</v>
      </c>
    </row>
    <row r="5088" spans="1:5" ht="45">
      <c r="A5088" s="61">
        <v>9855</v>
      </c>
      <c r="B5088" s="38" t="s">
        <v>21433</v>
      </c>
      <c r="C5088" s="61" t="s">
        <v>4029</v>
      </c>
      <c r="D5088" s="61" t="s">
        <v>4027</v>
      </c>
      <c r="E5088" s="61" t="s">
        <v>30625</v>
      </c>
    </row>
    <row r="5089" spans="1:5" ht="30">
      <c r="A5089" s="61">
        <v>9825</v>
      </c>
      <c r="B5089" s="38" t="s">
        <v>21434</v>
      </c>
      <c r="C5089" s="61" t="s">
        <v>4029</v>
      </c>
      <c r="D5089" s="61" t="s">
        <v>4027</v>
      </c>
      <c r="E5089" s="61" t="s">
        <v>30626</v>
      </c>
    </row>
    <row r="5090" spans="1:5" ht="30">
      <c r="A5090" s="61">
        <v>9828</v>
      </c>
      <c r="B5090" s="38" t="s">
        <v>21436</v>
      </c>
      <c r="C5090" s="61" t="s">
        <v>4029</v>
      </c>
      <c r="D5090" s="61" t="s">
        <v>4027</v>
      </c>
      <c r="E5090" s="61" t="s">
        <v>30627</v>
      </c>
    </row>
    <row r="5091" spans="1:5" ht="30">
      <c r="A5091" s="61">
        <v>9829</v>
      </c>
      <c r="B5091" s="38" t="s">
        <v>21437</v>
      </c>
      <c r="C5091" s="61" t="s">
        <v>4029</v>
      </c>
      <c r="D5091" s="61" t="s">
        <v>4027</v>
      </c>
      <c r="E5091" s="61" t="s">
        <v>30628</v>
      </c>
    </row>
    <row r="5092" spans="1:5" ht="30">
      <c r="A5092" s="61">
        <v>9826</v>
      </c>
      <c r="B5092" s="38" t="s">
        <v>21438</v>
      </c>
      <c r="C5092" s="61" t="s">
        <v>4029</v>
      </c>
      <c r="D5092" s="61" t="s">
        <v>4027</v>
      </c>
      <c r="E5092" s="61" t="s">
        <v>30629</v>
      </c>
    </row>
    <row r="5093" spans="1:5" ht="30">
      <c r="A5093" s="61">
        <v>9827</v>
      </c>
      <c r="B5093" s="38" t="s">
        <v>21439</v>
      </c>
      <c r="C5093" s="61" t="s">
        <v>4029</v>
      </c>
      <c r="D5093" s="61" t="s">
        <v>4027</v>
      </c>
      <c r="E5093" s="61" t="s">
        <v>30630</v>
      </c>
    </row>
    <row r="5094" spans="1:5" ht="30">
      <c r="A5094" s="61">
        <v>36374</v>
      </c>
      <c r="B5094" s="38" t="s">
        <v>21440</v>
      </c>
      <c r="C5094" s="61" t="s">
        <v>4029</v>
      </c>
      <c r="D5094" s="61" t="s">
        <v>4027</v>
      </c>
      <c r="E5094" s="61" t="s">
        <v>25323</v>
      </c>
    </row>
    <row r="5095" spans="1:5" ht="30">
      <c r="A5095" s="61">
        <v>36084</v>
      </c>
      <c r="B5095" s="38" t="s">
        <v>21441</v>
      </c>
      <c r="C5095" s="61" t="s">
        <v>4029</v>
      </c>
      <c r="D5095" s="61" t="s">
        <v>4027</v>
      </c>
      <c r="E5095" s="61" t="s">
        <v>22151</v>
      </c>
    </row>
    <row r="5096" spans="1:5" ht="30">
      <c r="A5096" s="61">
        <v>36373</v>
      </c>
      <c r="B5096" s="38" t="s">
        <v>21442</v>
      </c>
      <c r="C5096" s="61" t="s">
        <v>4029</v>
      </c>
      <c r="D5096" s="61" t="s">
        <v>4027</v>
      </c>
      <c r="E5096" s="61" t="s">
        <v>24812</v>
      </c>
    </row>
    <row r="5097" spans="1:5" ht="30">
      <c r="A5097" s="61">
        <v>36377</v>
      </c>
      <c r="B5097" s="38" t="s">
        <v>21443</v>
      </c>
      <c r="C5097" s="61" t="s">
        <v>4029</v>
      </c>
      <c r="D5097" s="61" t="s">
        <v>4027</v>
      </c>
      <c r="E5097" s="61" t="s">
        <v>28012</v>
      </c>
    </row>
    <row r="5098" spans="1:5" ht="30">
      <c r="A5098" s="61">
        <v>36375</v>
      </c>
      <c r="B5098" s="38" t="s">
        <v>21444</v>
      </c>
      <c r="C5098" s="61" t="s">
        <v>4029</v>
      </c>
      <c r="D5098" s="61" t="s">
        <v>4027</v>
      </c>
      <c r="E5098" s="61" t="s">
        <v>24691</v>
      </c>
    </row>
    <row r="5099" spans="1:5" ht="30">
      <c r="A5099" s="61">
        <v>36376</v>
      </c>
      <c r="B5099" s="38" t="s">
        <v>21445</v>
      </c>
      <c r="C5099" s="61" t="s">
        <v>4029</v>
      </c>
      <c r="D5099" s="61" t="s">
        <v>4027</v>
      </c>
      <c r="E5099" s="61" t="s">
        <v>23927</v>
      </c>
    </row>
    <row r="5100" spans="1:5" ht="30">
      <c r="A5100" s="61">
        <v>36380</v>
      </c>
      <c r="B5100" s="38" t="s">
        <v>21446</v>
      </c>
      <c r="C5100" s="61" t="s">
        <v>4029</v>
      </c>
      <c r="D5100" s="61" t="s">
        <v>4027</v>
      </c>
      <c r="E5100" s="61" t="s">
        <v>30631</v>
      </c>
    </row>
    <row r="5101" spans="1:5" ht="30">
      <c r="A5101" s="61">
        <v>36378</v>
      </c>
      <c r="B5101" s="38" t="s">
        <v>21447</v>
      </c>
      <c r="C5101" s="61" t="s">
        <v>4029</v>
      </c>
      <c r="D5101" s="61" t="s">
        <v>4027</v>
      </c>
      <c r="E5101" s="61" t="s">
        <v>22633</v>
      </c>
    </row>
    <row r="5102" spans="1:5" ht="30">
      <c r="A5102" s="61">
        <v>36379</v>
      </c>
      <c r="B5102" s="38" t="s">
        <v>21448</v>
      </c>
      <c r="C5102" s="61" t="s">
        <v>4029</v>
      </c>
      <c r="D5102" s="61" t="s">
        <v>4027</v>
      </c>
      <c r="E5102" s="61" t="s">
        <v>25017</v>
      </c>
    </row>
    <row r="5103" spans="1:5" ht="30">
      <c r="A5103" s="61">
        <v>9859</v>
      </c>
      <c r="B5103" s="38" t="s">
        <v>21449</v>
      </c>
      <c r="C5103" s="61" t="s">
        <v>4029</v>
      </c>
      <c r="D5103" s="61" t="s">
        <v>2472</v>
      </c>
      <c r="E5103" s="61" t="s">
        <v>22348</v>
      </c>
    </row>
    <row r="5104" spans="1:5" ht="30">
      <c r="A5104" s="61">
        <v>9838</v>
      </c>
      <c r="B5104" s="38" t="s">
        <v>21450</v>
      </c>
      <c r="C5104" s="61" t="s">
        <v>4029</v>
      </c>
      <c r="D5104" s="61" t="s">
        <v>2472</v>
      </c>
      <c r="E5104" s="61" t="s">
        <v>18075</v>
      </c>
    </row>
    <row r="5105" spans="1:5" ht="30">
      <c r="A5105" s="61">
        <v>9837</v>
      </c>
      <c r="B5105" s="38" t="s">
        <v>21451</v>
      </c>
      <c r="C5105" s="61" t="s">
        <v>4029</v>
      </c>
      <c r="D5105" s="61" t="s">
        <v>2472</v>
      </c>
      <c r="E5105" s="61" t="s">
        <v>12884</v>
      </c>
    </row>
    <row r="5106" spans="1:5" ht="45">
      <c r="A5106" s="61">
        <v>9833</v>
      </c>
      <c r="B5106" s="38" t="s">
        <v>21452</v>
      </c>
      <c r="C5106" s="61" t="s">
        <v>4029</v>
      </c>
      <c r="D5106" s="61" t="s">
        <v>4027</v>
      </c>
      <c r="E5106" s="61" t="s">
        <v>24490</v>
      </c>
    </row>
    <row r="5107" spans="1:5" ht="45">
      <c r="A5107" s="61">
        <v>9830</v>
      </c>
      <c r="B5107" s="38" t="s">
        <v>21453</v>
      </c>
      <c r="C5107" s="61" t="s">
        <v>4029</v>
      </c>
      <c r="D5107" s="61" t="s">
        <v>4027</v>
      </c>
      <c r="E5107" s="61" t="s">
        <v>9784</v>
      </c>
    </row>
    <row r="5108" spans="1:5" ht="45">
      <c r="A5108" s="61">
        <v>9834</v>
      </c>
      <c r="B5108" s="38" t="s">
        <v>21454</v>
      </c>
      <c r="C5108" s="61" t="s">
        <v>4029</v>
      </c>
      <c r="D5108" s="61" t="s">
        <v>4027</v>
      </c>
      <c r="E5108" s="61" t="s">
        <v>30632</v>
      </c>
    </row>
    <row r="5109" spans="1:5" ht="30">
      <c r="A5109" s="61">
        <v>9863</v>
      </c>
      <c r="B5109" s="38" t="s">
        <v>21455</v>
      </c>
      <c r="C5109" s="61" t="s">
        <v>4029</v>
      </c>
      <c r="D5109" s="61" t="s">
        <v>2472</v>
      </c>
      <c r="E5109" s="61" t="s">
        <v>24061</v>
      </c>
    </row>
    <row r="5110" spans="1:5" ht="30">
      <c r="A5110" s="61">
        <v>9860</v>
      </c>
      <c r="B5110" s="38" t="s">
        <v>21456</v>
      </c>
      <c r="C5110" s="61" t="s">
        <v>4029</v>
      </c>
      <c r="D5110" s="61" t="s">
        <v>2472</v>
      </c>
      <c r="E5110" s="61" t="s">
        <v>23763</v>
      </c>
    </row>
    <row r="5111" spans="1:5" ht="30">
      <c r="A5111" s="61">
        <v>9862</v>
      </c>
      <c r="B5111" s="38" t="s">
        <v>21457</v>
      </c>
      <c r="C5111" s="61" t="s">
        <v>4029</v>
      </c>
      <c r="D5111" s="61" t="s">
        <v>2472</v>
      </c>
      <c r="E5111" s="61" t="s">
        <v>24062</v>
      </c>
    </row>
    <row r="5112" spans="1:5" ht="30">
      <c r="A5112" s="61">
        <v>9861</v>
      </c>
      <c r="B5112" s="38" t="s">
        <v>21458</v>
      </c>
      <c r="C5112" s="61" t="s">
        <v>4029</v>
      </c>
      <c r="D5112" s="61" t="s">
        <v>2472</v>
      </c>
      <c r="E5112" s="61" t="s">
        <v>22498</v>
      </c>
    </row>
    <row r="5113" spans="1:5" ht="30">
      <c r="A5113" s="61">
        <v>9856</v>
      </c>
      <c r="B5113" s="38" t="s">
        <v>21459</v>
      </c>
      <c r="C5113" s="61" t="s">
        <v>4029</v>
      </c>
      <c r="D5113" s="61" t="s">
        <v>2472</v>
      </c>
      <c r="E5113" s="61" t="s">
        <v>23552</v>
      </c>
    </row>
    <row r="5114" spans="1:5">
      <c r="A5114" s="61">
        <v>9866</v>
      </c>
      <c r="B5114" s="38" t="s">
        <v>21460</v>
      </c>
      <c r="C5114" s="61" t="s">
        <v>4029</v>
      </c>
      <c r="D5114" s="61" t="s">
        <v>2472</v>
      </c>
      <c r="E5114" s="61" t="s">
        <v>13797</v>
      </c>
    </row>
    <row r="5115" spans="1:5">
      <c r="A5115" s="61">
        <v>9857</v>
      </c>
      <c r="B5115" s="38" t="s">
        <v>21462</v>
      </c>
      <c r="C5115" s="61" t="s">
        <v>4029</v>
      </c>
      <c r="D5115" s="61" t="s">
        <v>2472</v>
      </c>
      <c r="E5115" s="61" t="s">
        <v>24063</v>
      </c>
    </row>
    <row r="5116" spans="1:5">
      <c r="A5116" s="61">
        <v>9864</v>
      </c>
      <c r="B5116" s="38" t="s">
        <v>21463</v>
      </c>
      <c r="C5116" s="61" t="s">
        <v>4029</v>
      </c>
      <c r="D5116" s="61" t="s">
        <v>2472</v>
      </c>
      <c r="E5116" s="61" t="s">
        <v>24064</v>
      </c>
    </row>
    <row r="5117" spans="1:5">
      <c r="A5117" s="61">
        <v>9865</v>
      </c>
      <c r="B5117" s="38" t="s">
        <v>21464</v>
      </c>
      <c r="C5117" s="61" t="s">
        <v>4029</v>
      </c>
      <c r="D5117" s="61" t="s">
        <v>2472</v>
      </c>
      <c r="E5117" s="61" t="s">
        <v>24065</v>
      </c>
    </row>
    <row r="5118" spans="1:5">
      <c r="A5118" s="61">
        <v>9858</v>
      </c>
      <c r="B5118" s="38" t="s">
        <v>21465</v>
      </c>
      <c r="C5118" s="61" t="s">
        <v>4029</v>
      </c>
      <c r="D5118" s="61" t="s">
        <v>2472</v>
      </c>
      <c r="E5118" s="61" t="s">
        <v>24066</v>
      </c>
    </row>
    <row r="5119" spans="1:5" ht="30">
      <c r="A5119" s="61">
        <v>9841</v>
      </c>
      <c r="B5119" s="38" t="s">
        <v>21466</v>
      </c>
      <c r="C5119" s="61" t="s">
        <v>4029</v>
      </c>
      <c r="D5119" s="61" t="s">
        <v>2472</v>
      </c>
      <c r="E5119" s="61" t="s">
        <v>30633</v>
      </c>
    </row>
    <row r="5120" spans="1:5" ht="30">
      <c r="A5120" s="61">
        <v>9840</v>
      </c>
      <c r="B5120" s="38" t="s">
        <v>21467</v>
      </c>
      <c r="C5120" s="61" t="s">
        <v>4029</v>
      </c>
      <c r="D5120" s="61" t="s">
        <v>2472</v>
      </c>
      <c r="E5120" s="61" t="s">
        <v>28118</v>
      </c>
    </row>
    <row r="5121" spans="1:5" ht="30">
      <c r="A5121" s="61">
        <v>20067</v>
      </c>
      <c r="B5121" s="38" t="s">
        <v>21468</v>
      </c>
      <c r="C5121" s="61" t="s">
        <v>4029</v>
      </c>
      <c r="D5121" s="61" t="s">
        <v>2472</v>
      </c>
      <c r="E5121" s="61" t="s">
        <v>10740</v>
      </c>
    </row>
    <row r="5122" spans="1:5" ht="30">
      <c r="A5122" s="61">
        <v>20068</v>
      </c>
      <c r="B5122" s="38" t="s">
        <v>21469</v>
      </c>
      <c r="C5122" s="61" t="s">
        <v>4029</v>
      </c>
      <c r="D5122" s="61" t="s">
        <v>2472</v>
      </c>
      <c r="E5122" s="61" t="s">
        <v>11378</v>
      </c>
    </row>
    <row r="5123" spans="1:5" ht="30">
      <c r="A5123" s="61">
        <v>9839</v>
      </c>
      <c r="B5123" s="38" t="s">
        <v>21470</v>
      </c>
      <c r="C5123" s="61" t="s">
        <v>4029</v>
      </c>
      <c r="D5123" s="61" t="s">
        <v>2472</v>
      </c>
      <c r="E5123" s="61" t="s">
        <v>12879</v>
      </c>
    </row>
    <row r="5124" spans="1:5" ht="30">
      <c r="A5124" s="61">
        <v>9870</v>
      </c>
      <c r="B5124" s="38" t="s">
        <v>21471</v>
      </c>
      <c r="C5124" s="61" t="s">
        <v>4029</v>
      </c>
      <c r="D5124" s="61" t="s">
        <v>2472</v>
      </c>
      <c r="E5124" s="61" t="s">
        <v>23617</v>
      </c>
    </row>
    <row r="5125" spans="1:5" ht="30">
      <c r="A5125" s="61">
        <v>9867</v>
      </c>
      <c r="B5125" s="38" t="s">
        <v>21472</v>
      </c>
      <c r="C5125" s="61" t="s">
        <v>4029</v>
      </c>
      <c r="D5125" s="61" t="s">
        <v>2472</v>
      </c>
      <c r="E5125" s="61" t="s">
        <v>10193</v>
      </c>
    </row>
    <row r="5126" spans="1:5" ht="30">
      <c r="A5126" s="61">
        <v>9868</v>
      </c>
      <c r="B5126" s="38" t="s">
        <v>21473</v>
      </c>
      <c r="C5126" s="61" t="s">
        <v>4029</v>
      </c>
      <c r="D5126" s="61" t="s">
        <v>4024</v>
      </c>
      <c r="E5126" s="61" t="s">
        <v>8435</v>
      </c>
    </row>
    <row r="5127" spans="1:5" ht="30">
      <c r="A5127" s="61">
        <v>9869</v>
      </c>
      <c r="B5127" s="38" t="s">
        <v>21474</v>
      </c>
      <c r="C5127" s="61" t="s">
        <v>4029</v>
      </c>
      <c r="D5127" s="61" t="s">
        <v>2472</v>
      </c>
      <c r="E5127" s="61" t="s">
        <v>22349</v>
      </c>
    </row>
    <row r="5128" spans="1:5" ht="30">
      <c r="A5128" s="61">
        <v>9874</v>
      </c>
      <c r="B5128" s="38" t="s">
        <v>21475</v>
      </c>
      <c r="C5128" s="61" t="s">
        <v>4029</v>
      </c>
      <c r="D5128" s="61" t="s">
        <v>2472</v>
      </c>
      <c r="E5128" s="61" t="s">
        <v>10788</v>
      </c>
    </row>
    <row r="5129" spans="1:5" ht="30">
      <c r="A5129" s="61">
        <v>9875</v>
      </c>
      <c r="B5129" s="38" t="s">
        <v>21476</v>
      </c>
      <c r="C5129" s="61" t="s">
        <v>4029</v>
      </c>
      <c r="D5129" s="61" t="s">
        <v>2472</v>
      </c>
      <c r="E5129" s="61" t="s">
        <v>9597</v>
      </c>
    </row>
    <row r="5130" spans="1:5" ht="30">
      <c r="A5130" s="61">
        <v>9873</v>
      </c>
      <c r="B5130" s="38" t="s">
        <v>21477</v>
      </c>
      <c r="C5130" s="61" t="s">
        <v>4029</v>
      </c>
      <c r="D5130" s="61" t="s">
        <v>2472</v>
      </c>
      <c r="E5130" s="61" t="s">
        <v>22576</v>
      </c>
    </row>
    <row r="5131" spans="1:5" ht="30">
      <c r="A5131" s="61">
        <v>9871</v>
      </c>
      <c r="B5131" s="38" t="s">
        <v>21478</v>
      </c>
      <c r="C5131" s="61" t="s">
        <v>4029</v>
      </c>
      <c r="D5131" s="61" t="s">
        <v>2472</v>
      </c>
      <c r="E5131" s="61" t="s">
        <v>23667</v>
      </c>
    </row>
    <row r="5132" spans="1:5" ht="30">
      <c r="A5132" s="61">
        <v>9872</v>
      </c>
      <c r="B5132" s="38" t="s">
        <v>21479</v>
      </c>
      <c r="C5132" s="61" t="s">
        <v>4029</v>
      </c>
      <c r="D5132" s="61" t="s">
        <v>2472</v>
      </c>
      <c r="E5132" s="61" t="s">
        <v>14456</v>
      </c>
    </row>
    <row r="5133" spans="1:5" ht="30">
      <c r="A5133" s="61">
        <v>7667</v>
      </c>
      <c r="B5133" s="38" t="s">
        <v>21480</v>
      </c>
      <c r="C5133" s="61" t="s">
        <v>4029</v>
      </c>
      <c r="D5133" s="61" t="s">
        <v>2472</v>
      </c>
      <c r="E5133" s="61" t="s">
        <v>30634</v>
      </c>
    </row>
    <row r="5134" spans="1:5" ht="30">
      <c r="A5134" s="61">
        <v>7660</v>
      </c>
      <c r="B5134" s="38" t="s">
        <v>21481</v>
      </c>
      <c r="C5134" s="61" t="s">
        <v>4029</v>
      </c>
      <c r="D5134" s="61" t="s">
        <v>2472</v>
      </c>
      <c r="E5134" s="61" t="s">
        <v>30635</v>
      </c>
    </row>
    <row r="5135" spans="1:5" ht="30">
      <c r="A5135" s="61">
        <v>7676</v>
      </c>
      <c r="B5135" s="38" t="s">
        <v>21482</v>
      </c>
      <c r="C5135" s="61" t="s">
        <v>4029</v>
      </c>
      <c r="D5135" s="61" t="s">
        <v>2472</v>
      </c>
      <c r="E5135" s="61" t="s">
        <v>30636</v>
      </c>
    </row>
    <row r="5136" spans="1:5" ht="30">
      <c r="A5136" s="61">
        <v>12426</v>
      </c>
      <c r="B5136" s="38" t="s">
        <v>21483</v>
      </c>
      <c r="C5136" s="61" t="s">
        <v>4025</v>
      </c>
      <c r="D5136" s="61" t="s">
        <v>2472</v>
      </c>
      <c r="E5136" s="61" t="s">
        <v>24068</v>
      </c>
    </row>
    <row r="5137" spans="1:5" ht="30">
      <c r="A5137" s="61">
        <v>12425</v>
      </c>
      <c r="B5137" s="38" t="s">
        <v>21484</v>
      </c>
      <c r="C5137" s="61" t="s">
        <v>4025</v>
      </c>
      <c r="D5137" s="61" t="s">
        <v>2472</v>
      </c>
      <c r="E5137" s="61" t="s">
        <v>25508</v>
      </c>
    </row>
    <row r="5138" spans="1:5" ht="30">
      <c r="A5138" s="61">
        <v>12427</v>
      </c>
      <c r="B5138" s="38" t="s">
        <v>21485</v>
      </c>
      <c r="C5138" s="61" t="s">
        <v>4025</v>
      </c>
      <c r="D5138" s="61" t="s">
        <v>2472</v>
      </c>
      <c r="E5138" s="61" t="s">
        <v>30637</v>
      </c>
    </row>
    <row r="5139" spans="1:5" ht="30">
      <c r="A5139" s="61">
        <v>12428</v>
      </c>
      <c r="B5139" s="38" t="s">
        <v>21486</v>
      </c>
      <c r="C5139" s="61" t="s">
        <v>4025</v>
      </c>
      <c r="D5139" s="61" t="s">
        <v>2472</v>
      </c>
      <c r="E5139" s="61" t="s">
        <v>24534</v>
      </c>
    </row>
    <row r="5140" spans="1:5" ht="30">
      <c r="A5140" s="61">
        <v>12430</v>
      </c>
      <c r="B5140" s="38" t="s">
        <v>21487</v>
      </c>
      <c r="C5140" s="61" t="s">
        <v>4025</v>
      </c>
      <c r="D5140" s="61" t="s">
        <v>2472</v>
      </c>
      <c r="E5140" s="61" t="s">
        <v>30638</v>
      </c>
    </row>
    <row r="5141" spans="1:5" ht="30">
      <c r="A5141" s="61">
        <v>12429</v>
      </c>
      <c r="B5141" s="38" t="s">
        <v>21488</v>
      </c>
      <c r="C5141" s="61" t="s">
        <v>4025</v>
      </c>
      <c r="D5141" s="61" t="s">
        <v>2472</v>
      </c>
      <c r="E5141" s="61" t="s">
        <v>30639</v>
      </c>
    </row>
    <row r="5142" spans="1:5" ht="30">
      <c r="A5142" s="61">
        <v>12431</v>
      </c>
      <c r="B5142" s="38" t="s">
        <v>21489</v>
      </c>
      <c r="C5142" s="61" t="s">
        <v>4025</v>
      </c>
      <c r="D5142" s="61" t="s">
        <v>2472</v>
      </c>
      <c r="E5142" s="61" t="s">
        <v>30640</v>
      </c>
    </row>
    <row r="5143" spans="1:5" ht="30">
      <c r="A5143" s="61">
        <v>12432</v>
      </c>
      <c r="B5143" s="38" t="s">
        <v>21490</v>
      </c>
      <c r="C5143" s="61" t="s">
        <v>4025</v>
      </c>
      <c r="D5143" s="61" t="s">
        <v>2472</v>
      </c>
      <c r="E5143" s="61" t="s">
        <v>30641</v>
      </c>
    </row>
    <row r="5144" spans="1:5" ht="30">
      <c r="A5144" s="61">
        <v>12434</v>
      </c>
      <c r="B5144" s="38" t="s">
        <v>21491</v>
      </c>
      <c r="C5144" s="61" t="s">
        <v>4025</v>
      </c>
      <c r="D5144" s="61" t="s">
        <v>2472</v>
      </c>
      <c r="E5144" s="61" t="s">
        <v>22545</v>
      </c>
    </row>
    <row r="5145" spans="1:5" ht="30">
      <c r="A5145" s="61">
        <v>12433</v>
      </c>
      <c r="B5145" s="38" t="s">
        <v>21492</v>
      </c>
      <c r="C5145" s="61" t="s">
        <v>4025</v>
      </c>
      <c r="D5145" s="61" t="s">
        <v>2472</v>
      </c>
      <c r="E5145" s="61" t="s">
        <v>28061</v>
      </c>
    </row>
    <row r="5146" spans="1:5" ht="30">
      <c r="A5146" s="61">
        <v>12435</v>
      </c>
      <c r="B5146" s="38" t="s">
        <v>21493</v>
      </c>
      <c r="C5146" s="61" t="s">
        <v>4025</v>
      </c>
      <c r="D5146" s="61" t="s">
        <v>2472</v>
      </c>
      <c r="E5146" s="61" t="s">
        <v>30642</v>
      </c>
    </row>
    <row r="5147" spans="1:5" ht="30">
      <c r="A5147" s="61">
        <v>12437</v>
      </c>
      <c r="B5147" s="38" t="s">
        <v>21494</v>
      </c>
      <c r="C5147" s="61" t="s">
        <v>4025</v>
      </c>
      <c r="D5147" s="61" t="s">
        <v>2472</v>
      </c>
      <c r="E5147" s="61" t="s">
        <v>30643</v>
      </c>
    </row>
    <row r="5148" spans="1:5" ht="30">
      <c r="A5148" s="61">
        <v>12439</v>
      </c>
      <c r="B5148" s="38" t="s">
        <v>21495</v>
      </c>
      <c r="C5148" s="61" t="s">
        <v>4025</v>
      </c>
      <c r="D5148" s="61" t="s">
        <v>2472</v>
      </c>
      <c r="E5148" s="61" t="s">
        <v>30644</v>
      </c>
    </row>
    <row r="5149" spans="1:5" ht="30">
      <c r="A5149" s="61">
        <v>12438</v>
      </c>
      <c r="B5149" s="38" t="s">
        <v>21496</v>
      </c>
      <c r="C5149" s="61" t="s">
        <v>4025</v>
      </c>
      <c r="D5149" s="61" t="s">
        <v>2472</v>
      </c>
      <c r="E5149" s="61" t="s">
        <v>30645</v>
      </c>
    </row>
    <row r="5150" spans="1:5" ht="30">
      <c r="A5150" s="61">
        <v>12436</v>
      </c>
      <c r="B5150" s="38" t="s">
        <v>21497</v>
      </c>
      <c r="C5150" s="61" t="s">
        <v>4025</v>
      </c>
      <c r="D5150" s="61" t="s">
        <v>2472</v>
      </c>
      <c r="E5150" s="61" t="s">
        <v>30646</v>
      </c>
    </row>
    <row r="5151" spans="1:5" ht="30">
      <c r="A5151" s="61">
        <v>36357</v>
      </c>
      <c r="B5151" s="38" t="s">
        <v>21498</v>
      </c>
      <c r="C5151" s="61" t="s">
        <v>4025</v>
      </c>
      <c r="D5151" s="61" t="s">
        <v>4027</v>
      </c>
      <c r="E5151" s="61" t="s">
        <v>30647</v>
      </c>
    </row>
    <row r="5152" spans="1:5" ht="30">
      <c r="A5152" s="61">
        <v>12424</v>
      </c>
      <c r="B5152" s="38" t="s">
        <v>21499</v>
      </c>
      <c r="C5152" s="61" t="s">
        <v>4025</v>
      </c>
      <c r="D5152" s="61" t="s">
        <v>2472</v>
      </c>
      <c r="E5152" s="61" t="s">
        <v>30648</v>
      </c>
    </row>
    <row r="5153" spans="1:5" ht="30">
      <c r="A5153" s="61">
        <v>12440</v>
      </c>
      <c r="B5153" s="38" t="s">
        <v>21500</v>
      </c>
      <c r="C5153" s="61" t="s">
        <v>4025</v>
      </c>
      <c r="D5153" s="61" t="s">
        <v>2472</v>
      </c>
      <c r="E5153" s="61" t="s">
        <v>24390</v>
      </c>
    </row>
    <row r="5154" spans="1:5" ht="30">
      <c r="A5154" s="61">
        <v>9884</v>
      </c>
      <c r="B5154" s="38" t="s">
        <v>21501</v>
      </c>
      <c r="C5154" s="61" t="s">
        <v>4025</v>
      </c>
      <c r="D5154" s="61" t="s">
        <v>2472</v>
      </c>
      <c r="E5154" s="61" t="s">
        <v>30649</v>
      </c>
    </row>
    <row r="5155" spans="1:5" ht="30">
      <c r="A5155" s="61">
        <v>9888</v>
      </c>
      <c r="B5155" s="38" t="s">
        <v>21502</v>
      </c>
      <c r="C5155" s="61" t="s">
        <v>4025</v>
      </c>
      <c r="D5155" s="61" t="s">
        <v>2472</v>
      </c>
      <c r="E5155" s="61" t="s">
        <v>22727</v>
      </c>
    </row>
    <row r="5156" spans="1:5" ht="30">
      <c r="A5156" s="61">
        <v>9883</v>
      </c>
      <c r="B5156" s="38" t="s">
        <v>21503</v>
      </c>
      <c r="C5156" s="61" t="s">
        <v>4025</v>
      </c>
      <c r="D5156" s="61" t="s">
        <v>2472</v>
      </c>
      <c r="E5156" s="61" t="s">
        <v>23576</v>
      </c>
    </row>
    <row r="5157" spans="1:5" ht="30">
      <c r="A5157" s="61">
        <v>9886</v>
      </c>
      <c r="B5157" s="38" t="s">
        <v>21504</v>
      </c>
      <c r="C5157" s="61" t="s">
        <v>4025</v>
      </c>
      <c r="D5157" s="61" t="s">
        <v>2472</v>
      </c>
      <c r="E5157" s="61" t="s">
        <v>24799</v>
      </c>
    </row>
    <row r="5158" spans="1:5" ht="30">
      <c r="A5158" s="61">
        <v>9889</v>
      </c>
      <c r="B5158" s="38" t="s">
        <v>21505</v>
      </c>
      <c r="C5158" s="61" t="s">
        <v>4025</v>
      </c>
      <c r="D5158" s="61" t="s">
        <v>2472</v>
      </c>
      <c r="E5158" s="61" t="s">
        <v>30650</v>
      </c>
    </row>
    <row r="5159" spans="1:5" ht="30">
      <c r="A5159" s="61">
        <v>9887</v>
      </c>
      <c r="B5159" s="38" t="s">
        <v>21506</v>
      </c>
      <c r="C5159" s="61" t="s">
        <v>4025</v>
      </c>
      <c r="D5159" s="61" t="s">
        <v>2472</v>
      </c>
      <c r="E5159" s="61" t="s">
        <v>30651</v>
      </c>
    </row>
    <row r="5160" spans="1:5" ht="30">
      <c r="A5160" s="61">
        <v>9885</v>
      </c>
      <c r="B5160" s="38" t="s">
        <v>21507</v>
      </c>
      <c r="C5160" s="61" t="s">
        <v>4025</v>
      </c>
      <c r="D5160" s="61" t="s">
        <v>2472</v>
      </c>
      <c r="E5160" s="61" t="s">
        <v>24647</v>
      </c>
    </row>
    <row r="5161" spans="1:5" ht="30">
      <c r="A5161" s="61">
        <v>9890</v>
      </c>
      <c r="B5161" s="38" t="s">
        <v>21508</v>
      </c>
      <c r="C5161" s="61" t="s">
        <v>4025</v>
      </c>
      <c r="D5161" s="61" t="s">
        <v>2472</v>
      </c>
      <c r="E5161" s="61" t="s">
        <v>30652</v>
      </c>
    </row>
    <row r="5162" spans="1:5" ht="30">
      <c r="A5162" s="61">
        <v>9891</v>
      </c>
      <c r="B5162" s="38" t="s">
        <v>21509</v>
      </c>
      <c r="C5162" s="61" t="s">
        <v>4025</v>
      </c>
      <c r="D5162" s="61" t="s">
        <v>2472</v>
      </c>
      <c r="E5162" s="61" t="s">
        <v>30653</v>
      </c>
    </row>
    <row r="5163" spans="1:5" ht="45">
      <c r="A5163" s="61">
        <v>39292</v>
      </c>
      <c r="B5163" s="38" t="s">
        <v>21510</v>
      </c>
      <c r="C5163" s="61" t="s">
        <v>4025</v>
      </c>
      <c r="D5163" s="61" t="s">
        <v>4027</v>
      </c>
      <c r="E5163" s="61" t="s">
        <v>22408</v>
      </c>
    </row>
    <row r="5164" spans="1:5" ht="45">
      <c r="A5164" s="61">
        <v>39293</v>
      </c>
      <c r="B5164" s="38" t="s">
        <v>21511</v>
      </c>
      <c r="C5164" s="61" t="s">
        <v>4025</v>
      </c>
      <c r="D5164" s="61" t="s">
        <v>4027</v>
      </c>
      <c r="E5164" s="61" t="s">
        <v>25205</v>
      </c>
    </row>
    <row r="5165" spans="1:5" ht="45">
      <c r="A5165" s="61">
        <v>39294</v>
      </c>
      <c r="B5165" s="38" t="s">
        <v>21512</v>
      </c>
      <c r="C5165" s="61" t="s">
        <v>4025</v>
      </c>
      <c r="D5165" s="61" t="s">
        <v>4027</v>
      </c>
      <c r="E5165" s="61" t="s">
        <v>25205</v>
      </c>
    </row>
    <row r="5166" spans="1:5" ht="45">
      <c r="A5166" s="61">
        <v>39295</v>
      </c>
      <c r="B5166" s="38" t="s">
        <v>21513</v>
      </c>
      <c r="C5166" s="61" t="s">
        <v>4025</v>
      </c>
      <c r="D5166" s="61" t="s">
        <v>4027</v>
      </c>
      <c r="E5166" s="61" t="s">
        <v>24842</v>
      </c>
    </row>
    <row r="5167" spans="1:5" ht="30">
      <c r="A5167" s="61">
        <v>36313</v>
      </c>
      <c r="B5167" s="38" t="s">
        <v>21514</v>
      </c>
      <c r="C5167" s="61" t="s">
        <v>4025</v>
      </c>
      <c r="D5167" s="61" t="s">
        <v>4027</v>
      </c>
      <c r="E5167" s="61" t="s">
        <v>24664</v>
      </c>
    </row>
    <row r="5168" spans="1:5" ht="30">
      <c r="A5168" s="61">
        <v>36316</v>
      </c>
      <c r="B5168" s="38" t="s">
        <v>21515</v>
      </c>
      <c r="C5168" s="61" t="s">
        <v>4025</v>
      </c>
      <c r="D5168" s="61" t="s">
        <v>4027</v>
      </c>
      <c r="E5168" s="61" t="s">
        <v>24349</v>
      </c>
    </row>
    <row r="5169" spans="1:5" ht="30">
      <c r="A5169" s="61">
        <v>64</v>
      </c>
      <c r="B5169" s="38" t="s">
        <v>21516</v>
      </c>
      <c r="C5169" s="61" t="s">
        <v>4025</v>
      </c>
      <c r="D5169" s="61" t="s">
        <v>4027</v>
      </c>
      <c r="E5169" s="61" t="s">
        <v>8571</v>
      </c>
    </row>
    <row r="5170" spans="1:5" ht="30">
      <c r="A5170" s="61">
        <v>37423</v>
      </c>
      <c r="B5170" s="38" t="s">
        <v>21517</v>
      </c>
      <c r="C5170" s="61" t="s">
        <v>4025</v>
      </c>
      <c r="D5170" s="61" t="s">
        <v>4027</v>
      </c>
      <c r="E5170" s="61" t="s">
        <v>9934</v>
      </c>
    </row>
    <row r="5171" spans="1:5" ht="30">
      <c r="A5171" s="61">
        <v>39296</v>
      </c>
      <c r="B5171" s="38" t="s">
        <v>21518</v>
      </c>
      <c r="C5171" s="61" t="s">
        <v>4025</v>
      </c>
      <c r="D5171" s="61" t="s">
        <v>4027</v>
      </c>
      <c r="E5171" s="61" t="s">
        <v>26639</v>
      </c>
    </row>
    <row r="5172" spans="1:5" ht="30">
      <c r="A5172" s="61">
        <v>39297</v>
      </c>
      <c r="B5172" s="38" t="s">
        <v>21519</v>
      </c>
      <c r="C5172" s="61" t="s">
        <v>4025</v>
      </c>
      <c r="D5172" s="61" t="s">
        <v>4027</v>
      </c>
      <c r="E5172" s="61" t="s">
        <v>22592</v>
      </c>
    </row>
    <row r="5173" spans="1:5" ht="30">
      <c r="A5173" s="61">
        <v>39298</v>
      </c>
      <c r="B5173" s="38" t="s">
        <v>21520</v>
      </c>
      <c r="C5173" s="61" t="s">
        <v>4025</v>
      </c>
      <c r="D5173" s="61" t="s">
        <v>4027</v>
      </c>
      <c r="E5173" s="61" t="s">
        <v>12733</v>
      </c>
    </row>
    <row r="5174" spans="1:5" ht="30">
      <c r="A5174" s="61">
        <v>39299</v>
      </c>
      <c r="B5174" s="38" t="s">
        <v>21521</v>
      </c>
      <c r="C5174" s="61" t="s">
        <v>4025</v>
      </c>
      <c r="D5174" s="61" t="s">
        <v>4027</v>
      </c>
      <c r="E5174" s="61" t="s">
        <v>24563</v>
      </c>
    </row>
    <row r="5175" spans="1:5" ht="30">
      <c r="A5175" s="61">
        <v>9892</v>
      </c>
      <c r="B5175" s="38" t="s">
        <v>21522</v>
      </c>
      <c r="C5175" s="61" t="s">
        <v>4025</v>
      </c>
      <c r="D5175" s="61" t="s">
        <v>2472</v>
      </c>
      <c r="E5175" s="61" t="s">
        <v>17072</v>
      </c>
    </row>
    <row r="5176" spans="1:5" ht="30">
      <c r="A5176" s="61">
        <v>9893</v>
      </c>
      <c r="B5176" s="38" t="s">
        <v>21523</v>
      </c>
      <c r="C5176" s="61" t="s">
        <v>4025</v>
      </c>
      <c r="D5176" s="61" t="s">
        <v>2472</v>
      </c>
      <c r="E5176" s="61" t="s">
        <v>14950</v>
      </c>
    </row>
    <row r="5177" spans="1:5" ht="30">
      <c r="A5177" s="61">
        <v>9901</v>
      </c>
      <c r="B5177" s="38" t="s">
        <v>21524</v>
      </c>
      <c r="C5177" s="61" t="s">
        <v>4025</v>
      </c>
      <c r="D5177" s="61" t="s">
        <v>2472</v>
      </c>
      <c r="E5177" s="61" t="s">
        <v>14012</v>
      </c>
    </row>
    <row r="5178" spans="1:5" ht="30">
      <c r="A5178" s="61">
        <v>9896</v>
      </c>
      <c r="B5178" s="38" t="s">
        <v>21525</v>
      </c>
      <c r="C5178" s="61" t="s">
        <v>4025</v>
      </c>
      <c r="D5178" s="61" t="s">
        <v>2472</v>
      </c>
      <c r="E5178" s="61" t="s">
        <v>22471</v>
      </c>
    </row>
    <row r="5179" spans="1:5" ht="30">
      <c r="A5179" s="61">
        <v>9900</v>
      </c>
      <c r="B5179" s="38" t="s">
        <v>21526</v>
      </c>
      <c r="C5179" s="61" t="s">
        <v>4025</v>
      </c>
      <c r="D5179" s="61" t="s">
        <v>2472</v>
      </c>
      <c r="E5179" s="61" t="s">
        <v>13969</v>
      </c>
    </row>
    <row r="5180" spans="1:5" ht="30">
      <c r="A5180" s="61">
        <v>9898</v>
      </c>
      <c r="B5180" s="38" t="s">
        <v>21527</v>
      </c>
      <c r="C5180" s="61" t="s">
        <v>4025</v>
      </c>
      <c r="D5180" s="61" t="s">
        <v>2472</v>
      </c>
      <c r="E5180" s="61" t="s">
        <v>22329</v>
      </c>
    </row>
    <row r="5181" spans="1:5" ht="30">
      <c r="A5181" s="61">
        <v>9899</v>
      </c>
      <c r="B5181" s="38" t="s">
        <v>21528</v>
      </c>
      <c r="C5181" s="61" t="s">
        <v>4025</v>
      </c>
      <c r="D5181" s="61" t="s">
        <v>2472</v>
      </c>
      <c r="E5181" s="61" t="s">
        <v>9934</v>
      </c>
    </row>
    <row r="5182" spans="1:5" ht="30">
      <c r="A5182" s="61">
        <v>9902</v>
      </c>
      <c r="B5182" s="38" t="s">
        <v>21529</v>
      </c>
      <c r="C5182" s="61" t="s">
        <v>4025</v>
      </c>
      <c r="D5182" s="61" t="s">
        <v>2472</v>
      </c>
      <c r="E5182" s="61" t="s">
        <v>24070</v>
      </c>
    </row>
    <row r="5183" spans="1:5" ht="30">
      <c r="A5183" s="61">
        <v>9908</v>
      </c>
      <c r="B5183" s="38" t="s">
        <v>21530</v>
      </c>
      <c r="C5183" s="61" t="s">
        <v>4025</v>
      </c>
      <c r="D5183" s="61" t="s">
        <v>2472</v>
      </c>
      <c r="E5183" s="61" t="s">
        <v>24071</v>
      </c>
    </row>
    <row r="5184" spans="1:5" ht="30">
      <c r="A5184" s="61">
        <v>9905</v>
      </c>
      <c r="B5184" s="38" t="s">
        <v>21531</v>
      </c>
      <c r="C5184" s="61" t="s">
        <v>4025</v>
      </c>
      <c r="D5184" s="61" t="s">
        <v>2472</v>
      </c>
      <c r="E5184" s="61" t="s">
        <v>10836</v>
      </c>
    </row>
    <row r="5185" spans="1:5" ht="30">
      <c r="A5185" s="61">
        <v>9906</v>
      </c>
      <c r="B5185" s="38" t="s">
        <v>21532</v>
      </c>
      <c r="C5185" s="61" t="s">
        <v>4025</v>
      </c>
      <c r="D5185" s="61" t="s">
        <v>2472</v>
      </c>
      <c r="E5185" s="61" t="s">
        <v>12235</v>
      </c>
    </row>
    <row r="5186" spans="1:5" ht="30">
      <c r="A5186" s="61">
        <v>9895</v>
      </c>
      <c r="B5186" s="38" t="s">
        <v>21533</v>
      </c>
      <c r="C5186" s="61" t="s">
        <v>4025</v>
      </c>
      <c r="D5186" s="61" t="s">
        <v>2472</v>
      </c>
      <c r="E5186" s="61" t="s">
        <v>8266</v>
      </c>
    </row>
    <row r="5187" spans="1:5" ht="30">
      <c r="A5187" s="61">
        <v>9894</v>
      </c>
      <c r="B5187" s="38" t="s">
        <v>21534</v>
      </c>
      <c r="C5187" s="61" t="s">
        <v>4025</v>
      </c>
      <c r="D5187" s="61" t="s">
        <v>2472</v>
      </c>
      <c r="E5187" s="61" t="s">
        <v>22612</v>
      </c>
    </row>
    <row r="5188" spans="1:5" ht="30">
      <c r="A5188" s="61">
        <v>9897</v>
      </c>
      <c r="B5188" s="38" t="s">
        <v>21535</v>
      </c>
      <c r="C5188" s="61" t="s">
        <v>4025</v>
      </c>
      <c r="D5188" s="61" t="s">
        <v>2472</v>
      </c>
      <c r="E5188" s="61" t="s">
        <v>23626</v>
      </c>
    </row>
    <row r="5189" spans="1:5" ht="30">
      <c r="A5189" s="61">
        <v>9910</v>
      </c>
      <c r="B5189" s="38" t="s">
        <v>21536</v>
      </c>
      <c r="C5189" s="61" t="s">
        <v>4025</v>
      </c>
      <c r="D5189" s="61" t="s">
        <v>2472</v>
      </c>
      <c r="E5189" s="61" t="s">
        <v>22704</v>
      </c>
    </row>
    <row r="5190" spans="1:5" ht="30">
      <c r="A5190" s="61">
        <v>9909</v>
      </c>
      <c r="B5190" s="38" t="s">
        <v>21537</v>
      </c>
      <c r="C5190" s="61" t="s">
        <v>4025</v>
      </c>
      <c r="D5190" s="61" t="s">
        <v>2472</v>
      </c>
      <c r="E5190" s="61" t="s">
        <v>24072</v>
      </c>
    </row>
    <row r="5191" spans="1:5" ht="30">
      <c r="A5191" s="61">
        <v>9907</v>
      </c>
      <c r="B5191" s="38" t="s">
        <v>21538</v>
      </c>
      <c r="C5191" s="61" t="s">
        <v>4025</v>
      </c>
      <c r="D5191" s="61" t="s">
        <v>2472</v>
      </c>
      <c r="E5191" s="61" t="s">
        <v>24073</v>
      </c>
    </row>
    <row r="5192" spans="1:5" ht="60">
      <c r="A5192" s="61">
        <v>20973</v>
      </c>
      <c r="B5192" s="38" t="s">
        <v>21539</v>
      </c>
      <c r="C5192" s="61" t="s">
        <v>4025</v>
      </c>
      <c r="D5192" s="61" t="s">
        <v>2472</v>
      </c>
      <c r="E5192" s="61" t="s">
        <v>30654</v>
      </c>
    </row>
    <row r="5193" spans="1:5" ht="60">
      <c r="A5193" s="61">
        <v>20974</v>
      </c>
      <c r="B5193" s="38" t="s">
        <v>21540</v>
      </c>
      <c r="C5193" s="61" t="s">
        <v>4025</v>
      </c>
      <c r="D5193" s="61" t="s">
        <v>2472</v>
      </c>
      <c r="E5193" s="61" t="s">
        <v>30655</v>
      </c>
    </row>
    <row r="5194" spans="1:5" ht="30">
      <c r="A5194" s="61">
        <v>37989</v>
      </c>
      <c r="B5194" s="38" t="s">
        <v>21541</v>
      </c>
      <c r="C5194" s="61" t="s">
        <v>4025</v>
      </c>
      <c r="D5194" s="61" t="s">
        <v>2472</v>
      </c>
      <c r="E5194" s="61" t="s">
        <v>8285</v>
      </c>
    </row>
    <row r="5195" spans="1:5" ht="30">
      <c r="A5195" s="61">
        <v>37990</v>
      </c>
      <c r="B5195" s="38" t="s">
        <v>21542</v>
      </c>
      <c r="C5195" s="61" t="s">
        <v>4025</v>
      </c>
      <c r="D5195" s="61" t="s">
        <v>2472</v>
      </c>
      <c r="E5195" s="61" t="s">
        <v>30656</v>
      </c>
    </row>
    <row r="5196" spans="1:5" ht="30">
      <c r="A5196" s="61">
        <v>37991</v>
      </c>
      <c r="B5196" s="38" t="s">
        <v>21543</v>
      </c>
      <c r="C5196" s="61" t="s">
        <v>4025</v>
      </c>
      <c r="D5196" s="61" t="s">
        <v>2472</v>
      </c>
      <c r="E5196" s="61" t="s">
        <v>10160</v>
      </c>
    </row>
    <row r="5197" spans="1:5" ht="30">
      <c r="A5197" s="61">
        <v>37992</v>
      </c>
      <c r="B5197" s="38" t="s">
        <v>21544</v>
      </c>
      <c r="C5197" s="61" t="s">
        <v>4025</v>
      </c>
      <c r="D5197" s="61" t="s">
        <v>2472</v>
      </c>
      <c r="E5197" s="61" t="s">
        <v>26847</v>
      </c>
    </row>
    <row r="5198" spans="1:5" ht="30">
      <c r="A5198" s="61">
        <v>37993</v>
      </c>
      <c r="B5198" s="38" t="s">
        <v>21545</v>
      </c>
      <c r="C5198" s="61" t="s">
        <v>4025</v>
      </c>
      <c r="D5198" s="61" t="s">
        <v>2472</v>
      </c>
      <c r="E5198" s="61" t="s">
        <v>22387</v>
      </c>
    </row>
    <row r="5199" spans="1:5" ht="30">
      <c r="A5199" s="61">
        <v>37994</v>
      </c>
      <c r="B5199" s="38" t="s">
        <v>21546</v>
      </c>
      <c r="C5199" s="61" t="s">
        <v>4025</v>
      </c>
      <c r="D5199" s="61" t="s">
        <v>2472</v>
      </c>
      <c r="E5199" s="61" t="s">
        <v>30657</v>
      </c>
    </row>
    <row r="5200" spans="1:5" ht="30">
      <c r="A5200" s="61">
        <v>37995</v>
      </c>
      <c r="B5200" s="38" t="s">
        <v>21547</v>
      </c>
      <c r="C5200" s="61" t="s">
        <v>4025</v>
      </c>
      <c r="D5200" s="61" t="s">
        <v>2472</v>
      </c>
      <c r="E5200" s="61" t="s">
        <v>29620</v>
      </c>
    </row>
    <row r="5201" spans="1:5" ht="30">
      <c r="A5201" s="61">
        <v>37996</v>
      </c>
      <c r="B5201" s="38" t="s">
        <v>21548</v>
      </c>
      <c r="C5201" s="61" t="s">
        <v>4025</v>
      </c>
      <c r="D5201" s="61" t="s">
        <v>2472</v>
      </c>
      <c r="E5201" s="61" t="s">
        <v>30658</v>
      </c>
    </row>
    <row r="5202" spans="1:5" ht="30">
      <c r="A5202" s="61">
        <v>13883</v>
      </c>
      <c r="B5202" s="38" t="s">
        <v>21549</v>
      </c>
      <c r="C5202" s="61" t="s">
        <v>4025</v>
      </c>
      <c r="D5202" s="61" t="s">
        <v>4027</v>
      </c>
      <c r="E5202" s="61" t="s">
        <v>30659</v>
      </c>
    </row>
    <row r="5203" spans="1:5" ht="30">
      <c r="A5203" s="61">
        <v>38604</v>
      </c>
      <c r="B5203" s="38" t="s">
        <v>21550</v>
      </c>
      <c r="C5203" s="61" t="s">
        <v>4025</v>
      </c>
      <c r="D5203" s="61" t="s">
        <v>4027</v>
      </c>
      <c r="E5203" s="61" t="s">
        <v>30660</v>
      </c>
    </row>
    <row r="5204" spans="1:5" ht="60">
      <c r="A5204" s="61">
        <v>10601</v>
      </c>
      <c r="B5204" s="38" t="s">
        <v>21551</v>
      </c>
      <c r="C5204" s="61" t="s">
        <v>4025</v>
      </c>
      <c r="D5204" s="61" t="s">
        <v>4027</v>
      </c>
      <c r="E5204" s="61" t="s">
        <v>30661</v>
      </c>
    </row>
    <row r="5205" spans="1:5" ht="45">
      <c r="A5205" s="61">
        <v>26034</v>
      </c>
      <c r="B5205" s="38" t="s">
        <v>21552</v>
      </c>
      <c r="C5205" s="61" t="s">
        <v>4025</v>
      </c>
      <c r="D5205" s="61" t="s">
        <v>4027</v>
      </c>
      <c r="E5205" s="61" t="s">
        <v>30662</v>
      </c>
    </row>
    <row r="5206" spans="1:5" ht="30">
      <c r="A5206" s="61">
        <v>13894</v>
      </c>
      <c r="B5206" s="38" t="s">
        <v>21553</v>
      </c>
      <c r="C5206" s="61" t="s">
        <v>4025</v>
      </c>
      <c r="D5206" s="61" t="s">
        <v>4027</v>
      </c>
      <c r="E5206" s="61" t="s">
        <v>13858</v>
      </c>
    </row>
    <row r="5207" spans="1:5" ht="30">
      <c r="A5207" s="61">
        <v>13895</v>
      </c>
      <c r="B5207" s="38" t="s">
        <v>21554</v>
      </c>
      <c r="C5207" s="61" t="s">
        <v>4025</v>
      </c>
      <c r="D5207" s="61" t="s">
        <v>4027</v>
      </c>
      <c r="E5207" s="61" t="s">
        <v>13859</v>
      </c>
    </row>
    <row r="5208" spans="1:5" ht="30">
      <c r="A5208" s="61">
        <v>13892</v>
      </c>
      <c r="B5208" s="38" t="s">
        <v>21555</v>
      </c>
      <c r="C5208" s="61" t="s">
        <v>4025</v>
      </c>
      <c r="D5208" s="61" t="s">
        <v>4027</v>
      </c>
      <c r="E5208" s="61" t="s">
        <v>13860</v>
      </c>
    </row>
    <row r="5209" spans="1:5" ht="30">
      <c r="A5209" s="61">
        <v>9914</v>
      </c>
      <c r="B5209" s="38" t="s">
        <v>21556</v>
      </c>
      <c r="C5209" s="61" t="s">
        <v>4025</v>
      </c>
      <c r="D5209" s="61" t="s">
        <v>4027</v>
      </c>
      <c r="E5209" s="61" t="s">
        <v>13861</v>
      </c>
    </row>
    <row r="5210" spans="1:5" ht="75">
      <c r="A5210" s="61">
        <v>36485</v>
      </c>
      <c r="B5210" s="38" t="s">
        <v>21557</v>
      </c>
      <c r="C5210" s="61" t="s">
        <v>4025</v>
      </c>
      <c r="D5210" s="61" t="s">
        <v>4027</v>
      </c>
      <c r="E5210" s="61" t="s">
        <v>22830</v>
      </c>
    </row>
    <row r="5211" spans="1:5" ht="45">
      <c r="A5211" s="61">
        <v>9912</v>
      </c>
      <c r="B5211" s="38" t="s">
        <v>21558</v>
      </c>
      <c r="C5211" s="61" t="s">
        <v>4025</v>
      </c>
      <c r="D5211" s="61" t="s">
        <v>4027</v>
      </c>
      <c r="E5211" s="61" t="s">
        <v>30663</v>
      </c>
    </row>
    <row r="5212" spans="1:5" ht="45">
      <c r="A5212" s="61">
        <v>9921</v>
      </c>
      <c r="B5212" s="38" t="s">
        <v>21559</v>
      </c>
      <c r="C5212" s="61" t="s">
        <v>4025</v>
      </c>
      <c r="D5212" s="61" t="s">
        <v>4027</v>
      </c>
      <c r="E5212" s="61" t="s">
        <v>30664</v>
      </c>
    </row>
    <row r="5213" spans="1:5" ht="45">
      <c r="A5213" s="61">
        <v>21112</v>
      </c>
      <c r="B5213" s="38" t="s">
        <v>21560</v>
      </c>
      <c r="C5213" s="61" t="s">
        <v>4025</v>
      </c>
      <c r="D5213" s="61" t="s">
        <v>2472</v>
      </c>
      <c r="E5213" s="61" t="s">
        <v>30665</v>
      </c>
    </row>
    <row r="5214" spans="1:5" ht="30">
      <c r="A5214" s="61">
        <v>10228</v>
      </c>
      <c r="B5214" s="38" t="s">
        <v>21561</v>
      </c>
      <c r="C5214" s="61" t="s">
        <v>4025</v>
      </c>
      <c r="D5214" s="61" t="s">
        <v>4024</v>
      </c>
      <c r="E5214" s="61" t="s">
        <v>30666</v>
      </c>
    </row>
    <row r="5215" spans="1:5" ht="30">
      <c r="A5215" s="61">
        <v>11781</v>
      </c>
      <c r="B5215" s="38" t="s">
        <v>21562</v>
      </c>
      <c r="C5215" s="61" t="s">
        <v>4025</v>
      </c>
      <c r="D5215" s="61" t="s">
        <v>2472</v>
      </c>
      <c r="E5215" s="61" t="s">
        <v>30667</v>
      </c>
    </row>
    <row r="5216" spans="1:5" ht="30">
      <c r="A5216" s="61">
        <v>11746</v>
      </c>
      <c r="B5216" s="38" t="s">
        <v>21563</v>
      </c>
      <c r="C5216" s="61" t="s">
        <v>4025</v>
      </c>
      <c r="D5216" s="61" t="s">
        <v>2472</v>
      </c>
      <c r="E5216" s="61" t="s">
        <v>30668</v>
      </c>
    </row>
    <row r="5217" spans="1:5" ht="30">
      <c r="A5217" s="61">
        <v>11751</v>
      </c>
      <c r="B5217" s="38" t="s">
        <v>21564</v>
      </c>
      <c r="C5217" s="61" t="s">
        <v>4025</v>
      </c>
      <c r="D5217" s="61" t="s">
        <v>2472</v>
      </c>
      <c r="E5217" s="61" t="s">
        <v>30669</v>
      </c>
    </row>
    <row r="5218" spans="1:5" ht="30">
      <c r="A5218" s="61">
        <v>11750</v>
      </c>
      <c r="B5218" s="38" t="s">
        <v>21565</v>
      </c>
      <c r="C5218" s="61" t="s">
        <v>4025</v>
      </c>
      <c r="D5218" s="61" t="s">
        <v>2472</v>
      </c>
      <c r="E5218" s="61" t="s">
        <v>24472</v>
      </c>
    </row>
    <row r="5219" spans="1:5" ht="30">
      <c r="A5219" s="61">
        <v>11748</v>
      </c>
      <c r="B5219" s="38" t="s">
        <v>21566</v>
      </c>
      <c r="C5219" s="61" t="s">
        <v>4025</v>
      </c>
      <c r="D5219" s="61" t="s">
        <v>2472</v>
      </c>
      <c r="E5219" s="61" t="s">
        <v>23670</v>
      </c>
    </row>
    <row r="5220" spans="1:5" ht="30">
      <c r="A5220" s="61">
        <v>11747</v>
      </c>
      <c r="B5220" s="38" t="s">
        <v>21567</v>
      </c>
      <c r="C5220" s="61" t="s">
        <v>4025</v>
      </c>
      <c r="D5220" s="61" t="s">
        <v>2472</v>
      </c>
      <c r="E5220" s="61" t="s">
        <v>30670</v>
      </c>
    </row>
    <row r="5221" spans="1:5" ht="30">
      <c r="A5221" s="61">
        <v>11749</v>
      </c>
      <c r="B5221" s="38" t="s">
        <v>21568</v>
      </c>
      <c r="C5221" s="61" t="s">
        <v>4025</v>
      </c>
      <c r="D5221" s="61" t="s">
        <v>2472</v>
      </c>
      <c r="E5221" s="61" t="s">
        <v>30671</v>
      </c>
    </row>
    <row r="5222" spans="1:5" ht="45">
      <c r="A5222" s="61">
        <v>10236</v>
      </c>
      <c r="B5222" s="38" t="s">
        <v>21569</v>
      </c>
      <c r="C5222" s="61" t="s">
        <v>4025</v>
      </c>
      <c r="D5222" s="61" t="s">
        <v>2472</v>
      </c>
      <c r="E5222" s="61" t="s">
        <v>24511</v>
      </c>
    </row>
    <row r="5223" spans="1:5" ht="45">
      <c r="A5223" s="61">
        <v>10233</v>
      </c>
      <c r="B5223" s="38" t="s">
        <v>21570</v>
      </c>
      <c r="C5223" s="61" t="s">
        <v>4025</v>
      </c>
      <c r="D5223" s="61" t="s">
        <v>2472</v>
      </c>
      <c r="E5223" s="61" t="s">
        <v>30672</v>
      </c>
    </row>
    <row r="5224" spans="1:5" ht="45">
      <c r="A5224" s="61">
        <v>10234</v>
      </c>
      <c r="B5224" s="38" t="s">
        <v>21571</v>
      </c>
      <c r="C5224" s="61" t="s">
        <v>4025</v>
      </c>
      <c r="D5224" s="61" t="s">
        <v>2472</v>
      </c>
      <c r="E5224" s="61" t="s">
        <v>25113</v>
      </c>
    </row>
    <row r="5225" spans="1:5" ht="45">
      <c r="A5225" s="61">
        <v>10231</v>
      </c>
      <c r="B5225" s="38" t="s">
        <v>21572</v>
      </c>
      <c r="C5225" s="61" t="s">
        <v>4025</v>
      </c>
      <c r="D5225" s="61" t="s">
        <v>2472</v>
      </c>
      <c r="E5225" s="61" t="s">
        <v>30673</v>
      </c>
    </row>
    <row r="5226" spans="1:5" ht="45">
      <c r="A5226" s="61">
        <v>10232</v>
      </c>
      <c r="B5226" s="38" t="s">
        <v>21573</v>
      </c>
      <c r="C5226" s="61" t="s">
        <v>4025</v>
      </c>
      <c r="D5226" s="61" t="s">
        <v>2472</v>
      </c>
      <c r="E5226" s="61" t="s">
        <v>30120</v>
      </c>
    </row>
    <row r="5227" spans="1:5" ht="45">
      <c r="A5227" s="61">
        <v>10229</v>
      </c>
      <c r="B5227" s="38" t="s">
        <v>21574</v>
      </c>
      <c r="C5227" s="61" t="s">
        <v>4025</v>
      </c>
      <c r="D5227" s="61" t="s">
        <v>4024</v>
      </c>
      <c r="E5227" s="61" t="s">
        <v>30674</v>
      </c>
    </row>
    <row r="5228" spans="1:5" ht="45">
      <c r="A5228" s="61">
        <v>10235</v>
      </c>
      <c r="B5228" s="38" t="s">
        <v>21575</v>
      </c>
      <c r="C5228" s="61" t="s">
        <v>4025</v>
      </c>
      <c r="D5228" s="61" t="s">
        <v>2472</v>
      </c>
      <c r="E5228" s="61" t="s">
        <v>30675</v>
      </c>
    </row>
    <row r="5229" spans="1:5" ht="45">
      <c r="A5229" s="61">
        <v>10230</v>
      </c>
      <c r="B5229" s="38" t="s">
        <v>21576</v>
      </c>
      <c r="C5229" s="61" t="s">
        <v>4025</v>
      </c>
      <c r="D5229" s="61" t="s">
        <v>2472</v>
      </c>
      <c r="E5229" s="61" t="s">
        <v>30676</v>
      </c>
    </row>
    <row r="5230" spans="1:5" ht="60">
      <c r="A5230" s="61">
        <v>10409</v>
      </c>
      <c r="B5230" s="38" t="s">
        <v>21577</v>
      </c>
      <c r="C5230" s="61" t="s">
        <v>4025</v>
      </c>
      <c r="D5230" s="61" t="s">
        <v>2472</v>
      </c>
      <c r="E5230" s="61" t="s">
        <v>30677</v>
      </c>
    </row>
    <row r="5231" spans="1:5" ht="60">
      <c r="A5231" s="61">
        <v>10411</v>
      </c>
      <c r="B5231" s="38" t="s">
        <v>21578</v>
      </c>
      <c r="C5231" s="61" t="s">
        <v>4025</v>
      </c>
      <c r="D5231" s="61" t="s">
        <v>2472</v>
      </c>
      <c r="E5231" s="61" t="s">
        <v>30678</v>
      </c>
    </row>
    <row r="5232" spans="1:5" ht="60">
      <c r="A5232" s="61">
        <v>10404</v>
      </c>
      <c r="B5232" s="38" t="s">
        <v>21579</v>
      </c>
      <c r="C5232" s="61" t="s">
        <v>4025</v>
      </c>
      <c r="D5232" s="61" t="s">
        <v>2472</v>
      </c>
      <c r="E5232" s="61" t="s">
        <v>24728</v>
      </c>
    </row>
    <row r="5233" spans="1:5" ht="60">
      <c r="A5233" s="61">
        <v>10410</v>
      </c>
      <c r="B5233" s="38" t="s">
        <v>21580</v>
      </c>
      <c r="C5233" s="61" t="s">
        <v>4025</v>
      </c>
      <c r="D5233" s="61" t="s">
        <v>2472</v>
      </c>
      <c r="E5233" s="61" t="s">
        <v>30679</v>
      </c>
    </row>
    <row r="5234" spans="1:5" ht="60">
      <c r="A5234" s="61">
        <v>10405</v>
      </c>
      <c r="B5234" s="38" t="s">
        <v>21581</v>
      </c>
      <c r="C5234" s="61" t="s">
        <v>4025</v>
      </c>
      <c r="D5234" s="61" t="s">
        <v>2472</v>
      </c>
      <c r="E5234" s="61" t="s">
        <v>30680</v>
      </c>
    </row>
    <row r="5235" spans="1:5" ht="60">
      <c r="A5235" s="61">
        <v>10408</v>
      </c>
      <c r="B5235" s="38" t="s">
        <v>21582</v>
      </c>
      <c r="C5235" s="61" t="s">
        <v>4025</v>
      </c>
      <c r="D5235" s="61" t="s">
        <v>2472</v>
      </c>
      <c r="E5235" s="61" t="s">
        <v>25268</v>
      </c>
    </row>
    <row r="5236" spans="1:5" ht="60">
      <c r="A5236" s="61">
        <v>10412</v>
      </c>
      <c r="B5236" s="38" t="s">
        <v>21583</v>
      </c>
      <c r="C5236" s="61" t="s">
        <v>4025</v>
      </c>
      <c r="D5236" s="61" t="s">
        <v>2472</v>
      </c>
      <c r="E5236" s="61" t="s">
        <v>30681</v>
      </c>
    </row>
    <row r="5237" spans="1:5" ht="60">
      <c r="A5237" s="61">
        <v>10406</v>
      </c>
      <c r="B5237" s="38" t="s">
        <v>21584</v>
      </c>
      <c r="C5237" s="61" t="s">
        <v>4025</v>
      </c>
      <c r="D5237" s="61" t="s">
        <v>2472</v>
      </c>
      <c r="E5237" s="61" t="s">
        <v>30682</v>
      </c>
    </row>
    <row r="5238" spans="1:5" ht="60">
      <c r="A5238" s="61">
        <v>10407</v>
      </c>
      <c r="B5238" s="38" t="s">
        <v>21585</v>
      </c>
      <c r="C5238" s="61" t="s">
        <v>4025</v>
      </c>
      <c r="D5238" s="61" t="s">
        <v>2472</v>
      </c>
      <c r="E5238" s="61" t="s">
        <v>30683</v>
      </c>
    </row>
    <row r="5239" spans="1:5" ht="45">
      <c r="A5239" s="61">
        <v>10416</v>
      </c>
      <c r="B5239" s="38" t="s">
        <v>21586</v>
      </c>
      <c r="C5239" s="61" t="s">
        <v>4025</v>
      </c>
      <c r="D5239" s="61" t="s">
        <v>2472</v>
      </c>
      <c r="E5239" s="61" t="s">
        <v>30684</v>
      </c>
    </row>
    <row r="5240" spans="1:5" ht="45">
      <c r="A5240" s="61">
        <v>10419</v>
      </c>
      <c r="B5240" s="38" t="s">
        <v>21587</v>
      </c>
      <c r="C5240" s="61" t="s">
        <v>4025</v>
      </c>
      <c r="D5240" s="61" t="s">
        <v>2472</v>
      </c>
      <c r="E5240" s="61" t="s">
        <v>30193</v>
      </c>
    </row>
    <row r="5241" spans="1:5" ht="45">
      <c r="A5241" s="61">
        <v>21092</v>
      </c>
      <c r="B5241" s="38" t="s">
        <v>21588</v>
      </c>
      <c r="C5241" s="61" t="s">
        <v>4025</v>
      </c>
      <c r="D5241" s="61" t="s">
        <v>2472</v>
      </c>
      <c r="E5241" s="61" t="s">
        <v>30685</v>
      </c>
    </row>
    <row r="5242" spans="1:5" ht="45">
      <c r="A5242" s="61">
        <v>10418</v>
      </c>
      <c r="B5242" s="38" t="s">
        <v>21589</v>
      </c>
      <c r="C5242" s="61" t="s">
        <v>4025</v>
      </c>
      <c r="D5242" s="61" t="s">
        <v>2472</v>
      </c>
      <c r="E5242" s="61" t="s">
        <v>30686</v>
      </c>
    </row>
    <row r="5243" spans="1:5" ht="45">
      <c r="A5243" s="61">
        <v>12657</v>
      </c>
      <c r="B5243" s="38" t="s">
        <v>21590</v>
      </c>
      <c r="C5243" s="61" t="s">
        <v>4025</v>
      </c>
      <c r="D5243" s="61" t="s">
        <v>2472</v>
      </c>
      <c r="E5243" s="61" t="s">
        <v>30687</v>
      </c>
    </row>
    <row r="5244" spans="1:5" ht="45">
      <c r="A5244" s="61">
        <v>10417</v>
      </c>
      <c r="B5244" s="38" t="s">
        <v>21591</v>
      </c>
      <c r="C5244" s="61" t="s">
        <v>4025</v>
      </c>
      <c r="D5244" s="61" t="s">
        <v>2472</v>
      </c>
      <c r="E5244" s="61" t="s">
        <v>30688</v>
      </c>
    </row>
    <row r="5245" spans="1:5" ht="45">
      <c r="A5245" s="61">
        <v>10413</v>
      </c>
      <c r="B5245" s="38" t="s">
        <v>21592</v>
      </c>
      <c r="C5245" s="61" t="s">
        <v>4025</v>
      </c>
      <c r="D5245" s="61" t="s">
        <v>2472</v>
      </c>
      <c r="E5245" s="61" t="s">
        <v>27702</v>
      </c>
    </row>
    <row r="5246" spans="1:5" ht="45">
      <c r="A5246" s="61">
        <v>10414</v>
      </c>
      <c r="B5246" s="38" t="s">
        <v>21593</v>
      </c>
      <c r="C5246" s="61" t="s">
        <v>4025</v>
      </c>
      <c r="D5246" s="61" t="s">
        <v>2472</v>
      </c>
      <c r="E5246" s="61" t="s">
        <v>30689</v>
      </c>
    </row>
    <row r="5247" spans="1:5" ht="45">
      <c r="A5247" s="61">
        <v>10415</v>
      </c>
      <c r="B5247" s="38" t="s">
        <v>21594</v>
      </c>
      <c r="C5247" s="61" t="s">
        <v>4025</v>
      </c>
      <c r="D5247" s="61" t="s">
        <v>2472</v>
      </c>
      <c r="E5247" s="61" t="s">
        <v>30690</v>
      </c>
    </row>
    <row r="5248" spans="1:5" ht="30">
      <c r="A5248" s="61">
        <v>38643</v>
      </c>
      <c r="B5248" s="38" t="s">
        <v>21595</v>
      </c>
      <c r="C5248" s="61" t="s">
        <v>4025</v>
      </c>
      <c r="D5248" s="61" t="s">
        <v>2472</v>
      </c>
      <c r="E5248" s="61" t="s">
        <v>24809</v>
      </c>
    </row>
    <row r="5249" spans="1:5" ht="30">
      <c r="A5249" s="61">
        <v>6157</v>
      </c>
      <c r="B5249" s="38" t="s">
        <v>21596</v>
      </c>
      <c r="C5249" s="61" t="s">
        <v>4025</v>
      </c>
      <c r="D5249" s="61" t="s">
        <v>2472</v>
      </c>
      <c r="E5249" s="61" t="s">
        <v>22139</v>
      </c>
    </row>
    <row r="5250" spans="1:5" ht="30">
      <c r="A5250" s="61">
        <v>37588</v>
      </c>
      <c r="B5250" s="38" t="s">
        <v>21597</v>
      </c>
      <c r="C5250" s="61" t="s">
        <v>4025</v>
      </c>
      <c r="D5250" s="61" t="s">
        <v>2472</v>
      </c>
      <c r="E5250" s="61" t="s">
        <v>23544</v>
      </c>
    </row>
    <row r="5251" spans="1:5" ht="30">
      <c r="A5251" s="61">
        <v>6152</v>
      </c>
      <c r="B5251" s="38" t="s">
        <v>21598</v>
      </c>
      <c r="C5251" s="61" t="s">
        <v>4025</v>
      </c>
      <c r="D5251" s="61" t="s">
        <v>2472</v>
      </c>
      <c r="E5251" s="61" t="s">
        <v>13672</v>
      </c>
    </row>
    <row r="5252" spans="1:5" ht="30">
      <c r="A5252" s="61">
        <v>6158</v>
      </c>
      <c r="B5252" s="38" t="s">
        <v>21599</v>
      </c>
      <c r="C5252" s="61" t="s">
        <v>4025</v>
      </c>
      <c r="D5252" s="61" t="s">
        <v>2472</v>
      </c>
      <c r="E5252" s="61" t="s">
        <v>8130</v>
      </c>
    </row>
    <row r="5253" spans="1:5" ht="45">
      <c r="A5253" s="61">
        <v>6153</v>
      </c>
      <c r="B5253" s="38" t="s">
        <v>21600</v>
      </c>
      <c r="C5253" s="61" t="s">
        <v>4025</v>
      </c>
      <c r="D5253" s="61" t="s">
        <v>2472</v>
      </c>
      <c r="E5253" s="61" t="s">
        <v>22132</v>
      </c>
    </row>
    <row r="5254" spans="1:5" ht="45">
      <c r="A5254" s="61">
        <v>6156</v>
      </c>
      <c r="B5254" s="38" t="s">
        <v>21601</v>
      </c>
      <c r="C5254" s="61" t="s">
        <v>4025</v>
      </c>
      <c r="D5254" s="61" t="s">
        <v>2472</v>
      </c>
      <c r="E5254" s="61" t="s">
        <v>12642</v>
      </c>
    </row>
    <row r="5255" spans="1:5" ht="30">
      <c r="A5255" s="61">
        <v>6154</v>
      </c>
      <c r="B5255" s="38" t="s">
        <v>21602</v>
      </c>
      <c r="C5255" s="61" t="s">
        <v>4025</v>
      </c>
      <c r="D5255" s="61" t="s">
        <v>2472</v>
      </c>
      <c r="E5255" s="61" t="s">
        <v>8296</v>
      </c>
    </row>
    <row r="5256" spans="1:5" ht="45">
      <c r="A5256" s="61">
        <v>6155</v>
      </c>
      <c r="B5256" s="38" t="s">
        <v>21603</v>
      </c>
      <c r="C5256" s="61" t="s">
        <v>4025</v>
      </c>
      <c r="D5256" s="61" t="s">
        <v>2472</v>
      </c>
      <c r="E5256" s="61" t="s">
        <v>10154</v>
      </c>
    </row>
    <row r="5257" spans="1:5" ht="30">
      <c r="A5257" s="61">
        <v>3115</v>
      </c>
      <c r="B5257" s="38" t="s">
        <v>21604</v>
      </c>
      <c r="C5257" s="61" t="s">
        <v>4025</v>
      </c>
      <c r="D5257" s="61" t="s">
        <v>2472</v>
      </c>
      <c r="E5257" s="61" t="s">
        <v>23818</v>
      </c>
    </row>
    <row r="5258" spans="1:5" ht="30">
      <c r="A5258" s="61">
        <v>3116</v>
      </c>
      <c r="B5258" s="38" t="s">
        <v>21605</v>
      </c>
      <c r="C5258" s="61" t="s">
        <v>4025</v>
      </c>
      <c r="D5258" s="61" t="s">
        <v>2472</v>
      </c>
      <c r="E5258" s="61" t="s">
        <v>19738</v>
      </c>
    </row>
    <row r="5259" spans="1:5" ht="30">
      <c r="A5259" s="61">
        <v>38166</v>
      </c>
      <c r="B5259" s="38" t="s">
        <v>21606</v>
      </c>
      <c r="C5259" s="61" t="s">
        <v>4025</v>
      </c>
      <c r="D5259" s="61" t="s">
        <v>2472</v>
      </c>
      <c r="E5259" s="61" t="s">
        <v>30349</v>
      </c>
    </row>
    <row r="5260" spans="1:5" ht="30">
      <c r="A5260" s="61">
        <v>38108</v>
      </c>
      <c r="B5260" s="38" t="s">
        <v>21607</v>
      </c>
      <c r="C5260" s="61" t="s">
        <v>4025</v>
      </c>
      <c r="D5260" s="61" t="s">
        <v>2472</v>
      </c>
      <c r="E5260" s="61" t="s">
        <v>23627</v>
      </c>
    </row>
    <row r="5261" spans="1:5" ht="60">
      <c r="A5261" s="61">
        <v>38087</v>
      </c>
      <c r="B5261" s="38" t="s">
        <v>21608</v>
      </c>
      <c r="C5261" s="61" t="s">
        <v>4025</v>
      </c>
      <c r="D5261" s="61" t="s">
        <v>2472</v>
      </c>
      <c r="E5261" s="61" t="s">
        <v>24504</v>
      </c>
    </row>
    <row r="5262" spans="1:5" ht="30">
      <c r="A5262" s="61">
        <v>38109</v>
      </c>
      <c r="B5262" s="38" t="s">
        <v>21609</v>
      </c>
      <c r="C5262" s="61" t="s">
        <v>4025</v>
      </c>
      <c r="D5262" s="61" t="s">
        <v>2472</v>
      </c>
      <c r="E5262" s="61" t="s">
        <v>28048</v>
      </c>
    </row>
    <row r="5263" spans="1:5" ht="60">
      <c r="A5263" s="61">
        <v>38088</v>
      </c>
      <c r="B5263" s="38" t="s">
        <v>21611</v>
      </c>
      <c r="C5263" s="61" t="s">
        <v>4025</v>
      </c>
      <c r="D5263" s="61" t="s">
        <v>2472</v>
      </c>
      <c r="E5263" s="61" t="s">
        <v>30691</v>
      </c>
    </row>
    <row r="5264" spans="1:5" ht="30">
      <c r="A5264" s="61">
        <v>38110</v>
      </c>
      <c r="B5264" s="38" t="s">
        <v>21612</v>
      </c>
      <c r="C5264" s="61" t="s">
        <v>4025</v>
      </c>
      <c r="D5264" s="61" t="s">
        <v>2472</v>
      </c>
      <c r="E5264" s="61" t="s">
        <v>23332</v>
      </c>
    </row>
    <row r="5265" spans="1:5" ht="75">
      <c r="A5265" s="61">
        <v>38089</v>
      </c>
      <c r="B5265" s="38" t="s">
        <v>21613</v>
      </c>
      <c r="C5265" s="61" t="s">
        <v>4025</v>
      </c>
      <c r="D5265" s="61" t="s">
        <v>2472</v>
      </c>
      <c r="E5265" s="61" t="s">
        <v>30692</v>
      </c>
    </row>
    <row r="5266" spans="1:5" ht="30">
      <c r="A5266" s="61">
        <v>38111</v>
      </c>
      <c r="B5266" s="38" t="s">
        <v>21615</v>
      </c>
      <c r="C5266" s="61" t="s">
        <v>4025</v>
      </c>
      <c r="D5266" s="61" t="s">
        <v>2472</v>
      </c>
      <c r="E5266" s="61" t="s">
        <v>24575</v>
      </c>
    </row>
    <row r="5267" spans="1:5" ht="75">
      <c r="A5267" s="61">
        <v>38090</v>
      </c>
      <c r="B5267" s="38" t="s">
        <v>21616</v>
      </c>
      <c r="C5267" s="61" t="s">
        <v>4025</v>
      </c>
      <c r="D5267" s="61" t="s">
        <v>2472</v>
      </c>
      <c r="E5267" s="61" t="s">
        <v>30693</v>
      </c>
    </row>
    <row r="5268" spans="1:5" ht="30">
      <c r="A5268" s="61">
        <v>11786</v>
      </c>
      <c r="B5268" s="38" t="s">
        <v>21617</v>
      </c>
      <c r="C5268" s="61" t="s">
        <v>4025</v>
      </c>
      <c r="D5268" s="61" t="s">
        <v>2472</v>
      </c>
      <c r="E5268" s="61" t="s">
        <v>30694</v>
      </c>
    </row>
    <row r="5269" spans="1:5" ht="45">
      <c r="A5269" s="61">
        <v>13726</v>
      </c>
      <c r="B5269" s="38" t="s">
        <v>21618</v>
      </c>
      <c r="C5269" s="61" t="s">
        <v>4025</v>
      </c>
      <c r="D5269" s="61" t="s">
        <v>4027</v>
      </c>
      <c r="E5269" s="61" t="s">
        <v>30695</v>
      </c>
    </row>
    <row r="5270" spans="1:5">
      <c r="A5270" s="61">
        <v>38400</v>
      </c>
      <c r="B5270" s="38" t="s">
        <v>21619</v>
      </c>
      <c r="C5270" s="61" t="s">
        <v>4025</v>
      </c>
      <c r="D5270" s="61" t="s">
        <v>2472</v>
      </c>
      <c r="E5270" s="61" t="s">
        <v>14107</v>
      </c>
    </row>
    <row r="5271" spans="1:5" ht="45">
      <c r="A5271" s="61">
        <v>12627</v>
      </c>
      <c r="B5271" s="38" t="s">
        <v>21620</v>
      </c>
      <c r="C5271" s="61" t="s">
        <v>4025</v>
      </c>
      <c r="D5271" s="61" t="s">
        <v>4027</v>
      </c>
      <c r="E5271" s="61" t="s">
        <v>8428</v>
      </c>
    </row>
    <row r="5272" spans="1:5" ht="30">
      <c r="A5272" s="61">
        <v>6138</v>
      </c>
      <c r="B5272" s="38" t="s">
        <v>21621</v>
      </c>
      <c r="C5272" s="61" t="s">
        <v>4025</v>
      </c>
      <c r="D5272" s="61" t="s">
        <v>2472</v>
      </c>
      <c r="E5272" s="61" t="s">
        <v>8127</v>
      </c>
    </row>
    <row r="5273" spans="1:5" ht="30">
      <c r="A5273" s="61">
        <v>39996</v>
      </c>
      <c r="B5273" s="38" t="s">
        <v>21622</v>
      </c>
      <c r="C5273" s="61" t="s">
        <v>4029</v>
      </c>
      <c r="D5273" s="61" t="s">
        <v>2472</v>
      </c>
      <c r="E5273" s="61" t="s">
        <v>8050</v>
      </c>
    </row>
    <row r="5274" spans="1:5" ht="45">
      <c r="A5274" s="61">
        <v>10478</v>
      </c>
      <c r="B5274" s="38" t="s">
        <v>21623</v>
      </c>
      <c r="C5274" s="61" t="s">
        <v>4031</v>
      </c>
      <c r="D5274" s="61" t="s">
        <v>2472</v>
      </c>
      <c r="E5274" s="61" t="s">
        <v>29430</v>
      </c>
    </row>
    <row r="5275" spans="1:5" ht="45">
      <c r="A5275" s="61">
        <v>40514</v>
      </c>
      <c r="B5275" s="38" t="s">
        <v>21624</v>
      </c>
      <c r="C5275" s="61" t="s">
        <v>4031</v>
      </c>
      <c r="D5275" s="61" t="s">
        <v>4024</v>
      </c>
      <c r="E5275" s="61" t="s">
        <v>23710</v>
      </c>
    </row>
    <row r="5276" spans="1:5" ht="30">
      <c r="A5276" s="61">
        <v>10475</v>
      </c>
      <c r="B5276" s="38" t="s">
        <v>21625</v>
      </c>
      <c r="C5276" s="61" t="s">
        <v>4031</v>
      </c>
      <c r="D5276" s="61" t="s">
        <v>2472</v>
      </c>
      <c r="E5276" s="61" t="s">
        <v>24514</v>
      </c>
    </row>
    <row r="5277" spans="1:5" ht="45">
      <c r="A5277" s="61">
        <v>10481</v>
      </c>
      <c r="B5277" s="38" t="s">
        <v>21627</v>
      </c>
      <c r="C5277" s="61" t="s">
        <v>4031</v>
      </c>
      <c r="D5277" s="61" t="s">
        <v>2472</v>
      </c>
      <c r="E5277" s="61" t="s">
        <v>22137</v>
      </c>
    </row>
    <row r="5278" spans="1:5" ht="30">
      <c r="A5278" s="61">
        <v>4031</v>
      </c>
      <c r="B5278" s="38" t="s">
        <v>21628</v>
      </c>
      <c r="C5278" s="61" t="s">
        <v>4026</v>
      </c>
      <c r="D5278" s="61" t="s">
        <v>2472</v>
      </c>
      <c r="E5278" s="61" t="s">
        <v>24715</v>
      </c>
    </row>
    <row r="5279" spans="1:5">
      <c r="A5279" s="61">
        <v>4030</v>
      </c>
      <c r="B5279" s="38" t="s">
        <v>21629</v>
      </c>
      <c r="C5279" s="61" t="s">
        <v>4026</v>
      </c>
      <c r="D5279" s="61" t="s">
        <v>2472</v>
      </c>
      <c r="E5279" s="61" t="s">
        <v>8874</v>
      </c>
    </row>
    <row r="5280" spans="1:5" ht="30">
      <c r="A5280" s="61">
        <v>39399</v>
      </c>
      <c r="B5280" s="38" t="s">
        <v>21630</v>
      </c>
      <c r="C5280" s="61" t="s">
        <v>4025</v>
      </c>
      <c r="D5280" s="61" t="s">
        <v>2472</v>
      </c>
      <c r="E5280" s="61" t="s">
        <v>30696</v>
      </c>
    </row>
    <row r="5281" spans="1:5" ht="30">
      <c r="A5281" s="61">
        <v>39400</v>
      </c>
      <c r="B5281" s="38" t="s">
        <v>21631</v>
      </c>
      <c r="C5281" s="61" t="s">
        <v>4025</v>
      </c>
      <c r="D5281" s="61" t="s">
        <v>2472</v>
      </c>
      <c r="E5281" s="61" t="s">
        <v>30697</v>
      </c>
    </row>
    <row r="5282" spans="1:5" ht="30">
      <c r="A5282" s="61">
        <v>39401</v>
      </c>
      <c r="B5282" s="38" t="s">
        <v>21632</v>
      </c>
      <c r="C5282" s="61" t="s">
        <v>4025</v>
      </c>
      <c r="D5282" s="61" t="s">
        <v>2472</v>
      </c>
      <c r="E5282" s="61" t="s">
        <v>30698</v>
      </c>
    </row>
    <row r="5283" spans="1:5" ht="45">
      <c r="A5283" s="61">
        <v>11652</v>
      </c>
      <c r="B5283" s="38" t="s">
        <v>21633</v>
      </c>
      <c r="C5283" s="61" t="s">
        <v>4025</v>
      </c>
      <c r="D5283" s="61" t="s">
        <v>4024</v>
      </c>
      <c r="E5283" s="61" t="s">
        <v>30699</v>
      </c>
    </row>
    <row r="5284" spans="1:5" ht="15" customHeight="1">
      <c r="A5284" s="360">
        <v>13896</v>
      </c>
      <c r="B5284" s="315" t="s">
        <v>21634</v>
      </c>
      <c r="C5284" s="61" t="s">
        <v>4025</v>
      </c>
      <c r="D5284" s="61" t="s">
        <v>2472</v>
      </c>
      <c r="E5284" s="61" t="s">
        <v>30700</v>
      </c>
    </row>
    <row r="5285" spans="1:5" ht="15" customHeight="1">
      <c r="A5285" s="360">
        <v>13475</v>
      </c>
      <c r="B5285" s="315" t="s">
        <v>21635</v>
      </c>
      <c r="C5285" s="61" t="s">
        <v>4025</v>
      </c>
      <c r="D5285" s="61" t="s">
        <v>2472</v>
      </c>
      <c r="E5285" s="61" t="s">
        <v>30701</v>
      </c>
    </row>
    <row r="5286" spans="1:5" ht="15" customHeight="1">
      <c r="A5286" s="360">
        <v>25971</v>
      </c>
      <c r="B5286" s="315" t="s">
        <v>21636</v>
      </c>
      <c r="C5286" s="61" t="s">
        <v>4025</v>
      </c>
      <c r="D5286" s="61" t="s">
        <v>4027</v>
      </c>
      <c r="E5286" s="61" t="s">
        <v>30702</v>
      </c>
    </row>
    <row r="5287" spans="1:5" ht="15" customHeight="1">
      <c r="A5287" s="360">
        <v>25970</v>
      </c>
      <c r="B5287" s="315" t="s">
        <v>21637</v>
      </c>
      <c r="C5287" s="61" t="s">
        <v>4025</v>
      </c>
      <c r="D5287" s="61" t="s">
        <v>4027</v>
      </c>
      <c r="E5287" s="61" t="s">
        <v>30703</v>
      </c>
    </row>
    <row r="5288" spans="1:5" ht="15" customHeight="1">
      <c r="A5288" s="360">
        <v>13476</v>
      </c>
      <c r="B5288" s="315" t="s">
        <v>21638</v>
      </c>
      <c r="C5288" s="61" t="s">
        <v>4025</v>
      </c>
      <c r="D5288" s="61" t="s">
        <v>4027</v>
      </c>
      <c r="E5288" s="61" t="s">
        <v>30704</v>
      </c>
    </row>
    <row r="5289" spans="1:5" ht="15" customHeight="1">
      <c r="A5289" s="360">
        <v>10488</v>
      </c>
      <c r="B5289" s="315" t="s">
        <v>21639</v>
      </c>
      <c r="C5289" s="61" t="s">
        <v>4025</v>
      </c>
      <c r="D5289" s="61" t="s">
        <v>4027</v>
      </c>
      <c r="E5289" s="61" t="s">
        <v>30705</v>
      </c>
    </row>
    <row r="5290" spans="1:5" ht="15" customHeight="1">
      <c r="A5290" s="360">
        <v>13606</v>
      </c>
      <c r="B5290" s="315" t="s">
        <v>21640</v>
      </c>
      <c r="C5290" s="61" t="s">
        <v>4025</v>
      </c>
      <c r="D5290" s="61" t="s">
        <v>4027</v>
      </c>
      <c r="E5290" s="61" t="s">
        <v>30706</v>
      </c>
    </row>
    <row r="5291" spans="1:5" ht="15" customHeight="1">
      <c r="A5291" s="360">
        <v>10489</v>
      </c>
      <c r="B5291" s="315" t="s">
        <v>21641</v>
      </c>
      <c r="C5291" s="61" t="s">
        <v>4023</v>
      </c>
      <c r="D5291" s="61" t="s">
        <v>2472</v>
      </c>
      <c r="E5291" s="61" t="s">
        <v>22138</v>
      </c>
    </row>
    <row r="5292" spans="1:5" ht="15" customHeight="1">
      <c r="A5292" s="360">
        <v>41073</v>
      </c>
      <c r="B5292" s="315" t="s">
        <v>21642</v>
      </c>
      <c r="C5292" s="61" t="s">
        <v>4034</v>
      </c>
      <c r="D5292" s="61" t="s">
        <v>2472</v>
      </c>
      <c r="E5292" s="61" t="s">
        <v>30707</v>
      </c>
    </row>
    <row r="5293" spans="1:5" ht="15" customHeight="1">
      <c r="A5293" s="360">
        <v>34391</v>
      </c>
      <c r="B5293" s="315" t="s">
        <v>21643</v>
      </c>
      <c r="C5293" s="61" t="s">
        <v>4026</v>
      </c>
      <c r="D5293" s="61" t="s">
        <v>2472</v>
      </c>
      <c r="E5293" s="61" t="s">
        <v>30708</v>
      </c>
    </row>
    <row r="5294" spans="1:5" ht="15" customHeight="1">
      <c r="A5294" s="360">
        <v>10496</v>
      </c>
      <c r="B5294" s="315" t="s">
        <v>21644</v>
      </c>
      <c r="C5294" s="61" t="s">
        <v>4026</v>
      </c>
      <c r="D5294" s="61" t="s">
        <v>2472</v>
      </c>
      <c r="E5294" s="61" t="s">
        <v>30709</v>
      </c>
    </row>
    <row r="5295" spans="1:5" ht="15" customHeight="1">
      <c r="A5295" s="360">
        <v>10497</v>
      </c>
      <c r="B5295" s="315" t="s">
        <v>21645</v>
      </c>
      <c r="C5295" s="61" t="s">
        <v>4026</v>
      </c>
      <c r="D5295" s="61" t="s">
        <v>2472</v>
      </c>
      <c r="E5295" s="61" t="s">
        <v>30710</v>
      </c>
    </row>
    <row r="5296" spans="1:5" ht="15" customHeight="1">
      <c r="A5296" s="360">
        <v>10504</v>
      </c>
      <c r="B5296" s="315" t="s">
        <v>21646</v>
      </c>
      <c r="C5296" s="61" t="s">
        <v>4026</v>
      </c>
      <c r="D5296" s="61" t="s">
        <v>2472</v>
      </c>
      <c r="E5296" s="61" t="s">
        <v>30711</v>
      </c>
    </row>
    <row r="5297" spans="1:5" ht="15" customHeight="1">
      <c r="A5297" s="360">
        <v>34390</v>
      </c>
      <c r="B5297" s="315" t="s">
        <v>21647</v>
      </c>
      <c r="C5297" s="61" t="s">
        <v>4026</v>
      </c>
      <c r="D5297" s="61" t="s">
        <v>2472</v>
      </c>
      <c r="E5297" s="61" t="s">
        <v>30712</v>
      </c>
    </row>
    <row r="5298" spans="1:5" ht="15" customHeight="1">
      <c r="A5298" s="360">
        <v>34389</v>
      </c>
      <c r="B5298" s="315" t="s">
        <v>21648</v>
      </c>
      <c r="C5298" s="61" t="s">
        <v>4026</v>
      </c>
      <c r="D5298" s="61" t="s">
        <v>2472</v>
      </c>
      <c r="E5298" s="61" t="s">
        <v>30713</v>
      </c>
    </row>
    <row r="5299" spans="1:5" ht="15" customHeight="1">
      <c r="A5299" s="360">
        <v>34388</v>
      </c>
      <c r="B5299" s="315" t="s">
        <v>21649</v>
      </c>
      <c r="C5299" s="61" t="s">
        <v>4026</v>
      </c>
      <c r="D5299" s="61" t="s">
        <v>2472</v>
      </c>
      <c r="E5299" s="61" t="s">
        <v>30714</v>
      </c>
    </row>
    <row r="5300" spans="1:5" ht="15" customHeight="1">
      <c r="A5300" s="360">
        <v>34387</v>
      </c>
      <c r="B5300" s="315" t="s">
        <v>21650</v>
      </c>
      <c r="C5300" s="61" t="s">
        <v>4026</v>
      </c>
      <c r="D5300" s="61" t="s">
        <v>2472</v>
      </c>
      <c r="E5300" s="61" t="s">
        <v>30715</v>
      </c>
    </row>
    <row r="5301" spans="1:5" ht="15" customHeight="1">
      <c r="A5301" s="360">
        <v>11188</v>
      </c>
      <c r="B5301" s="315" t="s">
        <v>21651</v>
      </c>
      <c r="C5301" s="61" t="s">
        <v>4026</v>
      </c>
      <c r="D5301" s="61" t="s">
        <v>2472</v>
      </c>
      <c r="E5301" s="61" t="s">
        <v>30386</v>
      </c>
    </row>
    <row r="5302" spans="1:5" ht="15" customHeight="1">
      <c r="A5302" s="360">
        <v>11189</v>
      </c>
      <c r="B5302" s="315" t="s">
        <v>21652</v>
      </c>
      <c r="C5302" s="61" t="s">
        <v>4026</v>
      </c>
      <c r="D5302" s="61" t="s">
        <v>2472</v>
      </c>
      <c r="E5302" s="61" t="s">
        <v>30716</v>
      </c>
    </row>
    <row r="5303" spans="1:5" ht="15" customHeight="1">
      <c r="A5303" s="360">
        <v>21107</v>
      </c>
      <c r="B5303" s="315" t="s">
        <v>21653</v>
      </c>
      <c r="C5303" s="61" t="s">
        <v>4026</v>
      </c>
      <c r="D5303" s="61" t="s">
        <v>2472</v>
      </c>
      <c r="E5303" s="61" t="s">
        <v>30717</v>
      </c>
    </row>
    <row r="5304" spans="1:5" ht="15" customHeight="1">
      <c r="A5304" s="360">
        <v>34386</v>
      </c>
      <c r="B5304" s="315" t="s">
        <v>21654</v>
      </c>
      <c r="C5304" s="61" t="s">
        <v>4026</v>
      </c>
      <c r="D5304" s="61" t="s">
        <v>2472</v>
      </c>
      <c r="E5304" s="61" t="s">
        <v>25123</v>
      </c>
    </row>
    <row r="5305" spans="1:5" ht="15" customHeight="1">
      <c r="A5305" s="360">
        <v>10490</v>
      </c>
      <c r="B5305" s="315" t="s">
        <v>21655</v>
      </c>
      <c r="C5305" s="61" t="s">
        <v>4026</v>
      </c>
      <c r="D5305" s="61" t="s">
        <v>4024</v>
      </c>
      <c r="E5305" s="61" t="s">
        <v>25173</v>
      </c>
    </row>
    <row r="5306" spans="1:5" ht="15" customHeight="1">
      <c r="A5306" s="360">
        <v>10492</v>
      </c>
      <c r="B5306" s="315" t="s">
        <v>21656</v>
      </c>
      <c r="C5306" s="61" t="s">
        <v>4026</v>
      </c>
      <c r="D5306" s="61" t="s">
        <v>2472</v>
      </c>
      <c r="E5306" s="61" t="s">
        <v>30718</v>
      </c>
    </row>
    <row r="5307" spans="1:5" ht="15" customHeight="1">
      <c r="A5307" s="360">
        <v>10493</v>
      </c>
      <c r="B5307" s="315" t="s">
        <v>21657</v>
      </c>
      <c r="C5307" s="61" t="s">
        <v>4026</v>
      </c>
      <c r="D5307" s="61" t="s">
        <v>2472</v>
      </c>
      <c r="E5307" s="61" t="s">
        <v>30713</v>
      </c>
    </row>
    <row r="5308" spans="1:5" ht="15" customHeight="1">
      <c r="A5308" s="360">
        <v>10491</v>
      </c>
      <c r="B5308" s="315" t="s">
        <v>21658</v>
      </c>
      <c r="C5308" s="61" t="s">
        <v>4026</v>
      </c>
      <c r="D5308" s="61" t="s">
        <v>2472</v>
      </c>
      <c r="E5308" s="61" t="s">
        <v>30719</v>
      </c>
    </row>
    <row r="5309" spans="1:5" ht="15" customHeight="1">
      <c r="A5309" s="360">
        <v>34385</v>
      </c>
      <c r="B5309" s="315" t="s">
        <v>21659</v>
      </c>
      <c r="C5309" s="61" t="s">
        <v>4026</v>
      </c>
      <c r="D5309" s="61" t="s">
        <v>2472</v>
      </c>
      <c r="E5309" s="61" t="s">
        <v>30720</v>
      </c>
    </row>
    <row r="5310" spans="1:5" ht="15" customHeight="1">
      <c r="A5310" s="360">
        <v>10499</v>
      </c>
      <c r="B5310" s="315" t="s">
        <v>21660</v>
      </c>
      <c r="C5310" s="61" t="s">
        <v>4026</v>
      </c>
      <c r="D5310" s="61" t="s">
        <v>2472</v>
      </c>
      <c r="E5310" s="61" t="s">
        <v>30721</v>
      </c>
    </row>
    <row r="5311" spans="1:5" ht="15" customHeight="1">
      <c r="A5311" s="360">
        <v>34384</v>
      </c>
      <c r="B5311" s="315" t="s">
        <v>21661</v>
      </c>
      <c r="C5311" s="61" t="s">
        <v>4026</v>
      </c>
      <c r="D5311" s="61" t="s">
        <v>2472</v>
      </c>
      <c r="E5311" s="61" t="s">
        <v>25123</v>
      </c>
    </row>
    <row r="5312" spans="1:5" ht="15" customHeight="1">
      <c r="A5312" s="360">
        <v>11185</v>
      </c>
      <c r="B5312" s="315" t="s">
        <v>21662</v>
      </c>
      <c r="C5312" s="61" t="s">
        <v>4026</v>
      </c>
      <c r="D5312" s="61" t="s">
        <v>2472</v>
      </c>
      <c r="E5312" s="61" t="s">
        <v>30722</v>
      </c>
    </row>
    <row r="5313" spans="1:5" ht="15" customHeight="1">
      <c r="A5313" s="360">
        <v>10507</v>
      </c>
      <c r="B5313" s="315" t="s">
        <v>2150</v>
      </c>
      <c r="C5313" s="61" t="s">
        <v>4026</v>
      </c>
      <c r="D5313" s="61" t="s">
        <v>2472</v>
      </c>
      <c r="E5313" s="61" t="s">
        <v>30723</v>
      </c>
    </row>
    <row r="5314" spans="1:5" ht="15" customHeight="1">
      <c r="A5314" s="360">
        <v>10505</v>
      </c>
      <c r="B5314" s="315" t="s">
        <v>2151</v>
      </c>
      <c r="C5314" s="61" t="s">
        <v>4026</v>
      </c>
      <c r="D5314" s="61" t="s">
        <v>2472</v>
      </c>
      <c r="E5314" s="61" t="s">
        <v>30724</v>
      </c>
    </row>
    <row r="5315" spans="1:5" ht="15" customHeight="1">
      <c r="A5315" s="360">
        <v>10506</v>
      </c>
      <c r="B5315" s="315" t="s">
        <v>2152</v>
      </c>
      <c r="C5315" s="61" t="s">
        <v>4026</v>
      </c>
      <c r="D5315" s="61" t="s">
        <v>2472</v>
      </c>
      <c r="E5315" s="61" t="s">
        <v>30725</v>
      </c>
    </row>
    <row r="5316" spans="1:5" ht="15" customHeight="1">
      <c r="A5316" s="360">
        <v>5031</v>
      </c>
      <c r="B5316" s="315" t="s">
        <v>4047</v>
      </c>
      <c r="C5316" s="61" t="s">
        <v>4026</v>
      </c>
      <c r="D5316" s="61" t="s">
        <v>4024</v>
      </c>
      <c r="E5316" s="61" t="s">
        <v>30726</v>
      </c>
    </row>
    <row r="5317" spans="1:5" ht="15" customHeight="1">
      <c r="A5317" s="360">
        <v>10502</v>
      </c>
      <c r="B5317" s="315" t="s">
        <v>2153</v>
      </c>
      <c r="C5317" s="61" t="s">
        <v>4026</v>
      </c>
      <c r="D5317" s="61" t="s">
        <v>2472</v>
      </c>
      <c r="E5317" s="61" t="s">
        <v>30727</v>
      </c>
    </row>
    <row r="5318" spans="1:5" ht="15" customHeight="1">
      <c r="A5318" s="360">
        <v>10501</v>
      </c>
      <c r="B5318" s="315" t="s">
        <v>2154</v>
      </c>
      <c r="C5318" s="61" t="s">
        <v>4026</v>
      </c>
      <c r="D5318" s="61" t="s">
        <v>2472</v>
      </c>
      <c r="E5318" s="61" t="s">
        <v>24069</v>
      </c>
    </row>
    <row r="5319" spans="1:5" ht="15" customHeight="1">
      <c r="A5319" s="360">
        <v>10503</v>
      </c>
      <c r="B5319" s="315" t="s">
        <v>2155</v>
      </c>
      <c r="C5319" s="61" t="s">
        <v>4026</v>
      </c>
      <c r="D5319" s="61" t="s">
        <v>2472</v>
      </c>
      <c r="E5319" s="61" t="s">
        <v>30728</v>
      </c>
    </row>
    <row r="5320" spans="1:5" ht="15" customHeight="1">
      <c r="A5320" s="360">
        <v>40270</v>
      </c>
      <c r="B5320" s="315" t="s">
        <v>4048</v>
      </c>
      <c r="C5320" s="61" t="s">
        <v>4029</v>
      </c>
      <c r="D5320" s="61" t="s">
        <v>4027</v>
      </c>
      <c r="E5320" s="61" t="s">
        <v>30729</v>
      </c>
    </row>
    <row r="5321" spans="1:5" ht="15" customHeight="1">
      <c r="A5321" s="360">
        <v>20213</v>
      </c>
      <c r="B5321" s="315" t="s">
        <v>4049</v>
      </c>
      <c r="C5321" s="61" t="s">
        <v>4029</v>
      </c>
      <c r="D5321" s="61" t="s">
        <v>2472</v>
      </c>
      <c r="E5321" s="61" t="s">
        <v>24581</v>
      </c>
    </row>
    <row r="5322" spans="1:5" ht="15" customHeight="1">
      <c r="A5322" s="360">
        <v>20211</v>
      </c>
      <c r="B5322" s="315" t="s">
        <v>4050</v>
      </c>
      <c r="C5322" s="61" t="s">
        <v>4029</v>
      </c>
      <c r="D5322" s="61" t="s">
        <v>2472</v>
      </c>
      <c r="E5322" s="61" t="s">
        <v>23708</v>
      </c>
    </row>
    <row r="5323" spans="1:5" ht="15" customHeight="1">
      <c r="A5323" s="360">
        <v>4472</v>
      </c>
      <c r="B5323" s="315" t="s">
        <v>4051</v>
      </c>
      <c r="C5323" s="61" t="s">
        <v>4029</v>
      </c>
      <c r="D5323" s="61" t="s">
        <v>2472</v>
      </c>
      <c r="E5323" s="61" t="s">
        <v>24884</v>
      </c>
    </row>
    <row r="5324" spans="1:5" ht="15" customHeight="1">
      <c r="A5324" s="360">
        <v>35272</v>
      </c>
      <c r="B5324" s="315" t="s">
        <v>4052</v>
      </c>
      <c r="C5324" s="61" t="s">
        <v>4029</v>
      </c>
      <c r="D5324" s="61" t="s">
        <v>2472</v>
      </c>
      <c r="E5324" s="61" t="s">
        <v>25951</v>
      </c>
    </row>
    <row r="5325" spans="1:5" ht="15" customHeight="1">
      <c r="A5325" s="360">
        <v>4448</v>
      </c>
      <c r="B5325" s="315" t="s">
        <v>21664</v>
      </c>
      <c r="C5325" s="61" t="s">
        <v>4029</v>
      </c>
      <c r="D5325" s="61" t="s">
        <v>2472</v>
      </c>
      <c r="E5325" s="61" t="s">
        <v>22577</v>
      </c>
    </row>
    <row r="5326" spans="1:5" ht="15" customHeight="1">
      <c r="A5326" s="360">
        <v>4425</v>
      </c>
      <c r="B5326" s="315" t="s">
        <v>4053</v>
      </c>
      <c r="C5326" s="61" t="s">
        <v>4029</v>
      </c>
      <c r="D5326" s="61" t="s">
        <v>2472</v>
      </c>
      <c r="E5326" s="61" t="s">
        <v>11802</v>
      </c>
    </row>
    <row r="5327" spans="1:5" ht="15" customHeight="1">
      <c r="A5327" s="360">
        <v>4481</v>
      </c>
      <c r="B5327" s="315" t="s">
        <v>4054</v>
      </c>
      <c r="C5327" s="61" t="s">
        <v>4029</v>
      </c>
      <c r="D5327" s="61" t="s">
        <v>2472</v>
      </c>
      <c r="E5327" s="61" t="s">
        <v>30730</v>
      </c>
    </row>
    <row r="5328" spans="1:5" ht="15" customHeight="1">
      <c r="A5328" s="360">
        <v>34345</v>
      </c>
      <c r="B5328" s="315" t="s">
        <v>4055</v>
      </c>
      <c r="C5328" s="61" t="s">
        <v>4023</v>
      </c>
      <c r="D5328" s="61" t="s">
        <v>2472</v>
      </c>
      <c r="E5328" s="61" t="s">
        <v>22445</v>
      </c>
    </row>
    <row r="5329" spans="1:5" ht="15" customHeight="1">
      <c r="A5329" s="360">
        <v>41096</v>
      </c>
      <c r="B5329" s="315" t="s">
        <v>4056</v>
      </c>
      <c r="C5329" s="61" t="s">
        <v>4034</v>
      </c>
      <c r="D5329" s="61" t="s">
        <v>2472</v>
      </c>
      <c r="E5329" s="61" t="s">
        <v>30731</v>
      </c>
    </row>
    <row r="5330" spans="1:5" ht="15" customHeight="1">
      <c r="A5330" s="360">
        <v>41776</v>
      </c>
      <c r="B5330" s="315" t="s">
        <v>4057</v>
      </c>
      <c r="C5330" s="61" t="s">
        <v>4023</v>
      </c>
      <c r="D5330" s="61" t="s">
        <v>2472</v>
      </c>
      <c r="E5330" s="61" t="s">
        <v>22130</v>
      </c>
    </row>
    <row r="5331" spans="1:5" ht="15" customHeight="1">
      <c r="A5331" s="360">
        <v>4487</v>
      </c>
      <c r="B5331" s="315" t="s">
        <v>4058</v>
      </c>
      <c r="C5331" s="61" t="s">
        <v>4029</v>
      </c>
      <c r="D5331" s="61" t="s">
        <v>2472</v>
      </c>
      <c r="E5331" s="61" t="s">
        <v>23488</v>
      </c>
    </row>
    <row r="5332" spans="1:5" ht="15" customHeight="1">
      <c r="A5332" s="360">
        <v>11157</v>
      </c>
      <c r="B5332" s="315" t="s">
        <v>4059</v>
      </c>
      <c r="C5332" s="61" t="s">
        <v>4045</v>
      </c>
      <c r="D5332" s="61" t="s">
        <v>2472</v>
      </c>
      <c r="E5332" s="61" t="s">
        <v>30732</v>
      </c>
    </row>
  </sheetData>
  <mergeCells count="1">
    <mergeCell ref="A3:F3"/>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dimension ref="A1:M35"/>
  <sheetViews>
    <sheetView showGridLines="0" view="pageBreakPreview" topLeftCell="A4" zoomScale="90" zoomScaleNormal="90" zoomScaleSheetLayoutView="90" workbookViewId="0">
      <selection activeCell="H24" sqref="H24"/>
    </sheetView>
  </sheetViews>
  <sheetFormatPr defaultRowHeight="15" customHeight="1"/>
  <cols>
    <col min="1" max="1" width="5.85546875" customWidth="1"/>
    <col min="2" max="2" width="6.140625" customWidth="1"/>
    <col min="3" max="4" width="12.85546875" style="39" customWidth="1"/>
    <col min="5" max="5" width="67.85546875" customWidth="1"/>
    <col min="6" max="6" width="8.140625" style="39" bestFit="1" customWidth="1"/>
    <col min="7" max="7" width="9.42578125" customWidth="1"/>
    <col min="8" max="8" width="11.7109375" customWidth="1"/>
    <col min="9" max="9" width="10.85546875" customWidth="1"/>
    <col min="10" max="10" width="15.85546875" customWidth="1"/>
    <col min="11" max="11" width="3.85546875" customWidth="1"/>
    <col min="12" max="12" width="18.140625" bestFit="1" customWidth="1"/>
    <col min="13" max="13" width="5.140625" customWidth="1"/>
  </cols>
  <sheetData>
    <row r="1" spans="1:13" ht="60" customHeight="1">
      <c r="A1" s="1115" t="str">
        <f>GLOBAL!A1</f>
        <v>PREFEITURA MUNICIPAL DE VIANA</v>
      </c>
      <c r="B1" s="1116"/>
      <c r="C1" s="1116"/>
      <c r="D1" s="1116"/>
      <c r="E1" s="1116"/>
      <c r="F1" s="1116"/>
      <c r="G1" s="1116"/>
      <c r="H1" s="1116"/>
      <c r="I1" s="749"/>
      <c r="J1" s="750"/>
      <c r="L1" t="s">
        <v>76</v>
      </c>
      <c r="M1" t="s">
        <v>2426</v>
      </c>
    </row>
    <row r="2" spans="1:13">
      <c r="A2" s="1117" t="str">
        <f>GLOBAL!C2</f>
        <v>OBRA: PONTO DE APOIO DOS CARROS DA GUARDA MUNICIPAL</v>
      </c>
      <c r="B2" s="1118"/>
      <c r="C2" s="1118"/>
      <c r="D2" s="1118"/>
      <c r="E2" s="1118"/>
      <c r="F2" s="1119"/>
      <c r="G2" s="751" t="s">
        <v>2427</v>
      </c>
      <c r="H2" s="751" t="s">
        <v>78</v>
      </c>
      <c r="I2" s="751" t="s">
        <v>79</v>
      </c>
      <c r="J2" s="752"/>
    </row>
    <row r="3" spans="1:13" ht="15.75" customHeight="1">
      <c r="A3" s="1120"/>
      <c r="B3" s="1121"/>
      <c r="C3" s="1121"/>
      <c r="D3" s="1121"/>
      <c r="E3" s="1121"/>
      <c r="F3" s="1122"/>
      <c r="G3" s="753">
        <v>0.87239999999999995</v>
      </c>
      <c r="H3" s="754">
        <v>0.27639999999999998</v>
      </c>
      <c r="I3" s="755">
        <v>43770</v>
      </c>
      <c r="J3" s="752"/>
    </row>
    <row r="4" spans="1:13" ht="15.75" customHeight="1">
      <c r="A4" s="756"/>
      <c r="B4" s="153"/>
      <c r="C4" s="153"/>
      <c r="D4" s="153"/>
      <c r="E4" s="153"/>
      <c r="F4" s="153"/>
      <c r="G4" s="153"/>
      <c r="H4" s="153"/>
      <c r="I4" s="153"/>
      <c r="J4" s="752"/>
    </row>
    <row r="5" spans="1:13" s="36" customFormat="1" ht="25.5" customHeight="1">
      <c r="A5" s="1129" t="s">
        <v>23</v>
      </c>
      <c r="B5" s="1130"/>
      <c r="C5" s="1131" t="s">
        <v>80</v>
      </c>
      <c r="D5" s="1130"/>
      <c r="E5" s="121" t="s">
        <v>62</v>
      </c>
      <c r="F5" s="681" t="s">
        <v>63</v>
      </c>
      <c r="G5" s="122"/>
      <c r="H5" s="128"/>
      <c r="I5" s="129"/>
      <c r="J5" s="757" t="s">
        <v>81</v>
      </c>
    </row>
    <row r="6" spans="1:13" s="62" customFormat="1" ht="30">
      <c r="A6" s="758" t="str">
        <f>CONCATENATE($M$1,"-")</f>
        <v>ADM-</v>
      </c>
      <c r="B6" s="130">
        <f>COUNTIF(B$1:B5,"&gt;0")+1</f>
        <v>1</v>
      </c>
      <c r="C6" s="107"/>
      <c r="D6" s="107"/>
      <c r="E6" s="123" t="s">
        <v>7506</v>
      </c>
      <c r="F6" s="131" t="s">
        <v>14044</v>
      </c>
      <c r="G6" s="40"/>
      <c r="H6" s="41"/>
      <c r="I6" s="42"/>
      <c r="J6" s="759">
        <f>J20</f>
        <v>6952.22</v>
      </c>
    </row>
    <row r="7" spans="1:13" s="36" customFormat="1" ht="15" customHeight="1">
      <c r="A7" s="760"/>
      <c r="B7" s="106" t="s">
        <v>83</v>
      </c>
      <c r="C7" s="105" t="s">
        <v>84</v>
      </c>
      <c r="D7" s="105" t="s">
        <v>85</v>
      </c>
      <c r="E7" s="105" t="s">
        <v>86</v>
      </c>
      <c r="F7" s="105" t="s">
        <v>83</v>
      </c>
      <c r="G7" s="43" t="s">
        <v>63</v>
      </c>
      <c r="H7" s="43" t="s">
        <v>87</v>
      </c>
      <c r="I7" s="43" t="s">
        <v>88</v>
      </c>
      <c r="J7" s="761" t="s">
        <v>89</v>
      </c>
    </row>
    <row r="8" spans="1:13" s="36" customFormat="1">
      <c r="A8" s="762"/>
      <c r="B8" s="107" t="s">
        <v>105</v>
      </c>
      <c r="C8" s="113" t="s">
        <v>27</v>
      </c>
      <c r="D8" s="570" t="str">
        <f>'SINAPI-SERVIÇOS'!A6254</f>
        <v>90777</v>
      </c>
      <c r="E8" s="123" t="str">
        <f>IF(B8="I",IF(C8="LABOR",VLOOKUP(D8,'LABOR-INSUMOS'!A:D,2,FALSE),IF(C8="SINAPI",VLOOKUP(D8,'SINAPI-INSUMOS'!A:E,2,FALSE),IF(C8="COTAÇÃO",VLOOKUP(D8,#REF!,2,FALSE)))),IF(C8="LABOR",VLOOKUP(D8,'LABOR-SERVIÇOS'!A:F,5,FALSE),IF(C8="SINAPI",VLOOKUP(D8,'SINAPI-SERVIÇOS'!A:E,2,FALSE),"outro")))</f>
        <v>ENGENHEIRO CIVIL DE OBRA JUNIOR COM ENCARGOS COMPLEMENTARES</v>
      </c>
      <c r="F8" s="113" t="s">
        <v>91</v>
      </c>
      <c r="G8" s="114" t="str">
        <f>IF(B8="I",IF(C8="LABOR",VLOOKUP(D8,'LABOR-INSUMOS'!A:D,3,FALSE),IF(C8="SINAPI",VLOOKUP(D8,'SINAPI-INSUMOS'!A:E,3,FALSE),IF(C8="COTAÇÃO",VLOOKUP(D8,#REF!,3,FALSE)))),IF(C8="LABOR",VLOOKUP(D8,'LABOR-SERVIÇOS'!A:F,6,FALSE),IF(C8="SINAPI",VLOOKUP(D8,'SINAPI-SERVIÇOS'!A:E,3,FALSE),"outro")))</f>
        <v>H</v>
      </c>
      <c r="H8" s="156">
        <f>H23</f>
        <v>16</v>
      </c>
      <c r="I8" s="323">
        <f>IF(B8="I",IF(F8="MO",IF(C8="LABOR",ROUND(VLOOKUP(D8,'LABOR-INSUMOS'!A:D,4,FALSE)/(1+'LABOR-INSUMOS'!$E$1),2),IF(C8="SINAPI",ROUND(VLOOKUP(D8,'SINAPI-INSUMOS'!A:E,5,FALSE)/(1+'SINAPI-INSUMOS'!$E$1),2),"outro")),IF(C8="LABOR",VLOOKUP(D8,'LABOR-INSUMOS'!A:D,4,FALSE),IF(C8="SINAPI",VLOOKUP(D8,'SINAPI-INSUMOS'!A:E,5,FALSE),IF(C8="COTAÇÃO",VLOOKUP(D8,#REF!,14,FALSE))))),IF(C8="SINAPI",IF(F8="MO",ROUND(VLOOKUP(D8,'SINAPI-SERVIÇOS'!A:D,4,FALSE)/(1+'SINAPI-SERVIÇOS'!$E$1),2),VLOOKUP(D8,'SINAPI-SERVIÇOS'!A:D,4,FALSE)),"outro"))</f>
        <v>39.49</v>
      </c>
      <c r="J8" s="763">
        <f>ROUND(H8*I8,2)</f>
        <v>631.84</v>
      </c>
    </row>
    <row r="9" spans="1:13" s="36" customFormat="1">
      <c r="A9" s="762"/>
      <c r="B9" s="107" t="s">
        <v>105</v>
      </c>
      <c r="C9" s="113" t="s">
        <v>27</v>
      </c>
      <c r="D9" s="570" t="str">
        <f>'SINAPI-SERVIÇOS'!A6253</f>
        <v>90776</v>
      </c>
      <c r="E9" s="123" t="str">
        <f>IF(B9="I",IF(C9="LABOR",VLOOKUP(D9,'LABOR-INSUMOS'!A:D,2,FALSE),IF(C9="SINAPI",VLOOKUP(D9,'SINAPI-INSUMOS'!A:E,2,FALSE),IF(C9="COTAÇÃO",VLOOKUP(D9,#REF!,2,FALSE)))),IF(C9="LABOR",VLOOKUP(D9,'LABOR-SERVIÇOS'!A:F,5,FALSE),IF(C9="SINAPI",VLOOKUP(D9,'SINAPI-SERVIÇOS'!A:E,2,FALSE),"outro")))</f>
        <v>ENCARREGADO GERAL COM ENCARGOS COMPLEMENTARES</v>
      </c>
      <c r="F9" s="113" t="s">
        <v>91</v>
      </c>
      <c r="G9" s="114" t="str">
        <f>IF(B9="I",IF(C9="LABOR",VLOOKUP(D9,'LABOR-INSUMOS'!A:D,3,FALSE),IF(C9="SINAPI",VLOOKUP(D9,'SINAPI-INSUMOS'!A:E,3,FALSE),IF(C9="COTAÇÃO",VLOOKUP(D9,#REF!,3,FALSE)))),IF(C9="LABOR",VLOOKUP(D9,'LABOR-SERVIÇOS'!A:F,6,FALSE),IF(C9="SINAPI",VLOOKUP(D9,'SINAPI-SERVIÇOS'!A:E,3,FALSE),"outro")))</f>
        <v>H</v>
      </c>
      <c r="H9" s="156">
        <f>H24</f>
        <v>128</v>
      </c>
      <c r="I9" s="323">
        <f>IF(B9="I",IF(F9="MO",IF(C9="LABOR",ROUND(VLOOKUP(D9,'LABOR-INSUMOS'!A:D,4,FALSE)/(1+'LABOR-INSUMOS'!$E$1),2),IF(C9="SINAPI",ROUND(VLOOKUP(D9,'SINAPI-INSUMOS'!A:E,5,FALSE)/(1+'SINAPI-INSUMOS'!$E$1),2),"outro")),IF(C9="LABOR",VLOOKUP(D9,'LABOR-INSUMOS'!A:D,4,FALSE),IF(C9="SINAPI",VLOOKUP(D9,'SINAPI-INSUMOS'!A:E,5,FALSE),IF(C9="COTAÇÃO",VLOOKUP(D9,#REF!,14,FALSE))))),IF(C9="SINAPI",IF(F9="MO",ROUND(VLOOKUP(D9,'SINAPI-SERVIÇOS'!A:D,4,FALSE)/(1+'SINAPI-SERVIÇOS'!$E$1),2),VLOOKUP(D9,'SINAPI-SERVIÇOS'!A:D,4,FALSE)),"outro"))</f>
        <v>17.79</v>
      </c>
      <c r="J9" s="763">
        <f>ROUND(H9*I9,2)</f>
        <v>2277.12</v>
      </c>
    </row>
    <row r="10" spans="1:13" s="36" customFormat="1">
      <c r="A10" s="762"/>
      <c r="B10" s="107"/>
      <c r="C10" s="113"/>
      <c r="D10" s="570"/>
      <c r="E10" s="123"/>
      <c r="F10" s="113"/>
      <c r="G10" s="114"/>
      <c r="H10" s="156"/>
      <c r="I10" s="323"/>
      <c r="J10" s="763"/>
    </row>
    <row r="11" spans="1:13" s="62" customFormat="1" ht="15" customHeight="1">
      <c r="A11" s="764"/>
      <c r="B11" s="132"/>
      <c r="C11" s="132"/>
      <c r="D11" s="132"/>
      <c r="E11" s="124"/>
      <c r="F11" s="162"/>
      <c r="G11" s="125"/>
      <c r="H11" s="126"/>
      <c r="I11" s="127"/>
      <c r="J11" s="765"/>
    </row>
    <row r="12" spans="1:13" s="36" customFormat="1" ht="15" customHeight="1">
      <c r="A12" s="764"/>
      <c r="B12" s="163"/>
      <c r="C12" s="163"/>
      <c r="D12" s="44"/>
      <c r="E12" s="766" t="s">
        <v>93</v>
      </c>
      <c r="F12" s="767" t="s">
        <v>94</v>
      </c>
      <c r="G12" s="767"/>
      <c r="H12" s="768" t="s">
        <v>95</v>
      </c>
      <c r="I12" s="769" t="s">
        <v>96</v>
      </c>
      <c r="J12" s="770" t="s">
        <v>17</v>
      </c>
    </row>
    <row r="13" spans="1:13" s="36" customFormat="1" ht="15" customHeight="1">
      <c r="A13" s="764"/>
      <c r="B13" s="163"/>
      <c r="C13" s="163"/>
      <c r="D13" s="44"/>
      <c r="E13" s="45" t="s">
        <v>97</v>
      </c>
      <c r="F13" s="46"/>
      <c r="G13" s="46"/>
      <c r="H13" s="47">
        <f>SUMIF(F8:F10,"MO",J8:J10)</f>
        <v>2908.96</v>
      </c>
      <c r="I13" s="48"/>
      <c r="J13" s="771"/>
    </row>
    <row r="14" spans="1:13" s="36" customFormat="1" ht="15" customHeight="1">
      <c r="A14" s="764"/>
      <c r="B14" s="163"/>
      <c r="C14" s="163"/>
      <c r="D14" s="44"/>
      <c r="E14" s="45" t="s">
        <v>98</v>
      </c>
      <c r="F14" s="49">
        <f>$G$3</f>
        <v>0.87239999999999995</v>
      </c>
      <c r="G14" s="49"/>
      <c r="H14" s="47">
        <f>H13*F14</f>
        <v>2537.7767039999999</v>
      </c>
      <c r="I14" s="48"/>
      <c r="J14" s="771"/>
    </row>
    <row r="15" spans="1:13" s="36" customFormat="1" ht="15" customHeight="1">
      <c r="A15" s="764"/>
      <c r="B15" s="163"/>
      <c r="C15" s="163"/>
      <c r="D15" s="44"/>
      <c r="E15" s="45" t="s">
        <v>99</v>
      </c>
      <c r="F15" s="49"/>
      <c r="G15" s="46"/>
      <c r="H15" s="47">
        <f>SUM(H13:H14)</f>
        <v>5446.7367039999999</v>
      </c>
      <c r="I15" s="47">
        <f>ROUND(F19*H15,2)</f>
        <v>1505.48</v>
      </c>
      <c r="J15" s="772">
        <f>H15+I15</f>
        <v>6952.2167040000004</v>
      </c>
    </row>
    <row r="16" spans="1:13" s="36" customFormat="1" ht="15" customHeight="1">
      <c r="A16" s="764"/>
      <c r="B16" s="163"/>
      <c r="C16" s="163"/>
      <c r="D16" s="44"/>
      <c r="E16" s="45" t="s">
        <v>100</v>
      </c>
      <c r="F16" s="46"/>
      <c r="G16" s="46"/>
      <c r="H16" s="50"/>
      <c r="I16" s="47"/>
      <c r="J16" s="772"/>
    </row>
    <row r="17" spans="1:10" s="36" customFormat="1" ht="15" customHeight="1">
      <c r="A17" s="764"/>
      <c r="B17" s="163"/>
      <c r="C17" s="163"/>
      <c r="D17" s="44"/>
      <c r="E17" s="45" t="s">
        <v>101</v>
      </c>
      <c r="F17" s="46"/>
      <c r="G17" s="46"/>
      <c r="H17" s="47">
        <f>SUMIF(F8:F9,"MA",J8:J9)</f>
        <v>0</v>
      </c>
      <c r="I17" s="47">
        <f>ROUND(F19*H17,2)</f>
        <v>0</v>
      </c>
      <c r="J17" s="772">
        <f>H17+I17</f>
        <v>0</v>
      </c>
    </row>
    <row r="18" spans="1:10" s="36" customFormat="1" ht="15" customHeight="1">
      <c r="A18" s="764"/>
      <c r="B18" s="163"/>
      <c r="C18" s="163"/>
      <c r="D18" s="44"/>
      <c r="E18" s="45" t="s">
        <v>102</v>
      </c>
      <c r="F18" s="46"/>
      <c r="G18" s="46"/>
      <c r="H18" s="47">
        <f>H17+H15</f>
        <v>5446.7367039999999</v>
      </c>
      <c r="I18" s="48"/>
      <c r="J18" s="772"/>
    </row>
    <row r="19" spans="1:10" s="36" customFormat="1" ht="15" customHeight="1">
      <c r="A19" s="764"/>
      <c r="B19" s="163"/>
      <c r="C19" s="163"/>
      <c r="D19" s="44"/>
      <c r="E19" s="45" t="s">
        <v>103</v>
      </c>
      <c r="F19" s="49">
        <f>$H$3</f>
        <v>0.27639999999999998</v>
      </c>
      <c r="G19" s="49"/>
      <c r="H19" s="51"/>
      <c r="I19" s="48"/>
      <c r="J19" s="773"/>
    </row>
    <row r="20" spans="1:10" s="36" customFormat="1" ht="15" customHeight="1">
      <c r="A20" s="774"/>
      <c r="B20" s="52"/>
      <c r="C20" s="52"/>
      <c r="D20" s="53"/>
      <c r="E20" s="54" t="s">
        <v>104</v>
      </c>
      <c r="F20" s="55"/>
      <c r="G20" s="56"/>
      <c r="H20" s="57"/>
      <c r="I20" s="58"/>
      <c r="J20" s="775">
        <f>ROUND(SUM(J15:J19),2)</f>
        <v>6952.22</v>
      </c>
    </row>
    <row r="21" spans="1:10" ht="15" customHeight="1">
      <c r="A21" s="1126" t="s">
        <v>2430</v>
      </c>
      <c r="B21" s="1127"/>
      <c r="C21" s="1127"/>
      <c r="D21" s="1127"/>
      <c r="E21" s="1127"/>
      <c r="F21" s="1127"/>
      <c r="G21" s="1127"/>
      <c r="H21" s="1127"/>
      <c r="I21" s="1127"/>
      <c r="J21" s="1128"/>
    </row>
    <row r="22" spans="1:10" ht="30">
      <c r="A22" s="717"/>
      <c r="B22" s="82"/>
      <c r="C22" s="678"/>
      <c r="D22" s="678"/>
      <c r="E22" s="196" t="s">
        <v>2428</v>
      </c>
      <c r="F22" s="197" t="s">
        <v>7452</v>
      </c>
      <c r="G22" s="197" t="s">
        <v>2429</v>
      </c>
      <c r="H22" s="198" t="s">
        <v>7508</v>
      </c>
      <c r="I22" s="197" t="s">
        <v>7509</v>
      </c>
      <c r="J22" s="776"/>
    </row>
    <row r="23" spans="1:10" ht="15" customHeight="1">
      <c r="A23" s="717"/>
      <c r="B23" s="82"/>
      <c r="C23" s="678"/>
      <c r="D23" s="678"/>
      <c r="E23" s="276" t="s">
        <v>31938</v>
      </c>
      <c r="F23" s="277">
        <v>4</v>
      </c>
      <c r="G23" s="571">
        <v>4</v>
      </c>
      <c r="H23" s="199">
        <f>F23*G23</f>
        <v>16</v>
      </c>
      <c r="I23" s="279">
        <v>100</v>
      </c>
      <c r="J23" s="777"/>
    </row>
    <row r="24" spans="1:10" ht="15" customHeight="1">
      <c r="A24" s="717"/>
      <c r="B24" s="82"/>
      <c r="C24" s="678"/>
      <c r="D24" s="678"/>
      <c r="E24" s="199" t="s">
        <v>31937</v>
      </c>
      <c r="F24" s="277">
        <v>32</v>
      </c>
      <c r="G24" s="571">
        <v>4</v>
      </c>
      <c r="H24" s="199">
        <f>F24*G24</f>
        <v>128</v>
      </c>
      <c r="I24" s="279">
        <v>100</v>
      </c>
      <c r="J24" s="777"/>
    </row>
    <row r="25" spans="1:10" ht="15" customHeight="1">
      <c r="A25" s="717"/>
      <c r="B25" s="82"/>
      <c r="C25" s="678"/>
      <c r="D25" s="678"/>
      <c r="E25" s="199"/>
      <c r="F25" s="277"/>
      <c r="G25" s="571"/>
      <c r="H25" s="199"/>
      <c r="I25" s="279"/>
      <c r="J25" s="777"/>
    </row>
    <row r="26" spans="1:10" ht="15" customHeight="1">
      <c r="A26" s="717"/>
      <c r="B26" s="82"/>
      <c r="C26" s="678"/>
      <c r="D26" s="678"/>
      <c r="E26" s="678"/>
      <c r="F26" s="278"/>
      <c r="G26" s="678"/>
      <c r="H26" s="678"/>
      <c r="I26" s="82"/>
      <c r="J26" s="777"/>
    </row>
    <row r="27" spans="1:10" ht="15" customHeight="1">
      <c r="A27" s="717"/>
      <c r="B27" s="82"/>
      <c r="C27" s="678"/>
      <c r="D27" s="678"/>
      <c r="E27" s="678"/>
      <c r="F27" s="278"/>
      <c r="G27" s="678"/>
      <c r="H27" s="678"/>
      <c r="I27" s="82"/>
      <c r="J27" s="777"/>
    </row>
    <row r="28" spans="1:10" ht="15" customHeight="1">
      <c r="A28" s="717"/>
      <c r="B28" s="82"/>
      <c r="C28" s="678"/>
      <c r="D28" s="678"/>
      <c r="E28" s="678"/>
      <c r="F28" s="278"/>
      <c r="G28" s="678"/>
      <c r="H28" s="678"/>
      <c r="I28" s="82"/>
      <c r="J28" s="777"/>
    </row>
    <row r="29" spans="1:10" ht="15" customHeight="1">
      <c r="A29" s="717"/>
      <c r="B29" s="82"/>
      <c r="C29" s="678"/>
      <c r="D29" s="678"/>
      <c r="E29" s="678"/>
      <c r="F29" s="278"/>
      <c r="G29" s="678"/>
      <c r="H29" s="678"/>
      <c r="I29" s="82"/>
      <c r="J29" s="777"/>
    </row>
    <row r="30" spans="1:10" ht="15" customHeight="1">
      <c r="A30" s="717"/>
      <c r="B30" s="82"/>
      <c r="C30" s="678"/>
      <c r="D30" s="678"/>
      <c r="E30" s="678"/>
      <c r="F30" s="278"/>
      <c r="G30" s="678"/>
      <c r="H30" s="678"/>
      <c r="I30" s="82"/>
      <c r="J30" s="777"/>
    </row>
    <row r="31" spans="1:10" ht="15" customHeight="1">
      <c r="A31" s="140"/>
      <c r="B31" s="33"/>
      <c r="C31" s="158"/>
      <c r="D31" s="158"/>
      <c r="E31" s="33"/>
      <c r="F31" s="158"/>
      <c r="G31" s="33"/>
      <c r="H31" s="33"/>
      <c r="I31" s="33"/>
      <c r="J31" s="752"/>
    </row>
    <row r="32" spans="1:10" s="36" customFormat="1" ht="15" customHeight="1" thickBot="1">
      <c r="A32" s="778"/>
      <c r="B32" s="779"/>
      <c r="C32" s="780"/>
      <c r="D32" s="780"/>
      <c r="E32" s="781"/>
      <c r="F32" s="780"/>
      <c r="G32" s="781"/>
      <c r="H32" s="781"/>
      <c r="I32" s="781"/>
      <c r="J32" s="782"/>
    </row>
    <row r="35" spans="6:8" ht="15" customHeight="1">
      <c r="F35" s="39">
        <v>17.5</v>
      </c>
      <c r="G35">
        <v>40</v>
      </c>
      <c r="H35">
        <f>F35/G35</f>
        <v>0.4375</v>
      </c>
    </row>
  </sheetData>
  <mergeCells count="6">
    <mergeCell ref="A21:J21"/>
    <mergeCell ref="A1:H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77" orientation="landscape" r:id="rId1"/>
  <headerFooter>
    <oddFooter>&amp;RFERNANDA R. DA SILVAENGª CIVILCREA nº 038888/D</oddFooter>
  </headerFooter>
  <drawing r:id="rId2"/>
</worksheet>
</file>

<file path=xl/worksheets/sheet15.xml><?xml version="1.0" encoding="utf-8"?>
<worksheet xmlns="http://schemas.openxmlformats.org/spreadsheetml/2006/main" xmlns:r="http://schemas.openxmlformats.org/officeDocument/2006/relationships">
  <dimension ref="A1:L52"/>
  <sheetViews>
    <sheetView view="pageBreakPreview" topLeftCell="A43" zoomScale="85" zoomScaleSheetLayoutView="85" workbookViewId="0">
      <selection activeCell="L48" sqref="L48"/>
    </sheetView>
  </sheetViews>
  <sheetFormatPr defaultRowHeight="15"/>
  <cols>
    <col min="1" max="1" width="12.5703125" style="24" bestFit="1" customWidth="1"/>
    <col min="2" max="3" width="15.7109375" style="24" customWidth="1"/>
    <col min="4" max="4" width="59.42578125" style="25" customWidth="1"/>
    <col min="5" max="5" width="8.28515625" style="26" customWidth="1"/>
    <col min="6" max="6" width="10.42578125" style="27" customWidth="1"/>
    <col min="7" max="7" width="14.28515625" style="334" bestFit="1" customWidth="1"/>
    <col min="8" max="8" width="10.85546875" style="335" bestFit="1" customWidth="1"/>
  </cols>
  <sheetData>
    <row r="1" spans="1:12" ht="27.75" customHeight="1">
      <c r="A1" s="961" t="s">
        <v>13879</v>
      </c>
      <c r="B1" s="962"/>
      <c r="C1" s="962"/>
      <c r="D1" s="962"/>
      <c r="E1" s="962"/>
      <c r="F1" s="962"/>
      <c r="G1" s="962"/>
      <c r="H1" s="963"/>
    </row>
    <row r="2" spans="1:12" ht="15" customHeight="1">
      <c r="A2" s="1137"/>
      <c r="B2" s="1138"/>
      <c r="C2" s="973" t="s">
        <v>25275</v>
      </c>
      <c r="D2" s="973"/>
      <c r="E2" s="973"/>
      <c r="F2" s="973"/>
      <c r="G2" s="603" t="s">
        <v>25283</v>
      </c>
      <c r="H2" s="801"/>
    </row>
    <row r="3" spans="1:12" ht="39.75" customHeight="1">
      <c r="A3" s="1139"/>
      <c r="B3" s="1140"/>
      <c r="C3" s="974"/>
      <c r="D3" s="974"/>
      <c r="E3" s="974"/>
      <c r="F3" s="974"/>
      <c r="G3" s="1135" t="s">
        <v>25274</v>
      </c>
      <c r="H3" s="1136"/>
    </row>
    <row r="4" spans="1:12" ht="18.75" thickBot="1">
      <c r="A4" s="802" t="s">
        <v>2344</v>
      </c>
      <c r="B4" s="803"/>
      <c r="C4" s="803"/>
      <c r="D4" s="803"/>
      <c r="E4" s="803"/>
      <c r="F4" s="803"/>
      <c r="G4" s="803"/>
      <c r="H4" s="805"/>
    </row>
    <row r="5" spans="1:12" ht="30">
      <c r="A5" s="694" t="s">
        <v>1</v>
      </c>
      <c r="B5" s="308" t="s">
        <v>22</v>
      </c>
      <c r="C5" s="309" t="s">
        <v>23</v>
      </c>
      <c r="D5" s="309" t="s">
        <v>18</v>
      </c>
      <c r="E5" s="307" t="s">
        <v>19</v>
      </c>
      <c r="F5" s="310" t="s">
        <v>20</v>
      </c>
      <c r="G5" s="804" t="s">
        <v>21</v>
      </c>
      <c r="H5" s="806" t="s">
        <v>5</v>
      </c>
    </row>
    <row r="6" spans="1:12">
      <c r="A6" s="711" t="s">
        <v>7448</v>
      </c>
      <c r="B6" s="281" t="s">
        <v>29</v>
      </c>
      <c r="C6" s="282" t="s">
        <v>7507</v>
      </c>
      <c r="D6" s="810" t="s">
        <v>13868</v>
      </c>
      <c r="E6" s="630" t="s">
        <v>73</v>
      </c>
      <c r="F6" s="631">
        <v>1</v>
      </c>
      <c r="G6" s="328">
        <v>51686.9</v>
      </c>
      <c r="H6" s="814">
        <f t="shared" ref="H6:H50" si="0">G6/$G$52</f>
        <v>0.24645605783505722</v>
      </c>
      <c r="L6" s="36"/>
    </row>
    <row r="7" spans="1:12" ht="38.25">
      <c r="A7" s="817" t="s">
        <v>30781</v>
      </c>
      <c r="B7" s="666" t="s">
        <v>27</v>
      </c>
      <c r="C7" s="667" t="s">
        <v>12549</v>
      </c>
      <c r="D7" s="818" t="s">
        <v>6841</v>
      </c>
      <c r="E7" s="669" t="s">
        <v>72</v>
      </c>
      <c r="F7" s="670">
        <v>262.05</v>
      </c>
      <c r="G7" s="671">
        <v>15104.56</v>
      </c>
      <c r="H7" s="819">
        <f t="shared" si="0"/>
        <v>7.2022317317020204E-2</v>
      </c>
      <c r="L7" s="36">
        <f>F7*0.3</f>
        <v>78.614999999999995</v>
      </c>
    </row>
    <row r="8" spans="1:12">
      <c r="A8" s="815" t="s">
        <v>22102</v>
      </c>
      <c r="B8" s="167" t="s">
        <v>27</v>
      </c>
      <c r="C8" s="168" t="s">
        <v>14088</v>
      </c>
      <c r="D8" s="812" t="s">
        <v>14089</v>
      </c>
      <c r="E8" s="626" t="s">
        <v>72</v>
      </c>
      <c r="F8" s="627">
        <v>162.96</v>
      </c>
      <c r="G8" s="628">
        <v>14025.97</v>
      </c>
      <c r="H8" s="814">
        <f t="shared" si="0"/>
        <v>6.6879330614000407E-2</v>
      </c>
      <c r="L8" s="36">
        <f>F8*0.3</f>
        <v>48.887999999999998</v>
      </c>
    </row>
    <row r="9" spans="1:12" ht="63.75" customHeight="1">
      <c r="A9" s="820" t="s">
        <v>30786</v>
      </c>
      <c r="B9" s="821" t="s">
        <v>7505</v>
      </c>
      <c r="C9" s="822">
        <v>200128</v>
      </c>
      <c r="D9" s="818" t="s">
        <v>30798</v>
      </c>
      <c r="E9" s="669" t="s">
        <v>72</v>
      </c>
      <c r="F9" s="670">
        <v>64.28</v>
      </c>
      <c r="G9" s="671">
        <v>12413.11</v>
      </c>
      <c r="H9" s="819">
        <f t="shared" si="0"/>
        <v>5.9188811015420298E-2</v>
      </c>
      <c r="L9" s="36">
        <f>F9*0.3</f>
        <v>19.283999999999999</v>
      </c>
    </row>
    <row r="10" spans="1:12" ht="63.75" customHeight="1">
      <c r="A10" s="815" t="s">
        <v>13880</v>
      </c>
      <c r="B10" s="167" t="s">
        <v>7505</v>
      </c>
      <c r="C10" s="168">
        <v>20713</v>
      </c>
      <c r="D10" s="812" t="s">
        <v>24178</v>
      </c>
      <c r="E10" s="626" t="s">
        <v>74</v>
      </c>
      <c r="F10" s="627">
        <v>20</v>
      </c>
      <c r="G10" s="628">
        <v>9256.4</v>
      </c>
      <c r="H10" s="814">
        <f t="shared" si="0"/>
        <v>4.4136828746634514E-2</v>
      </c>
    </row>
    <row r="11" spans="1:12" ht="38.25">
      <c r="A11" s="815" t="s">
        <v>30778</v>
      </c>
      <c r="B11" s="167" t="s">
        <v>7505</v>
      </c>
      <c r="C11" s="168">
        <v>40233</v>
      </c>
      <c r="D11" s="811" t="s">
        <v>30791</v>
      </c>
      <c r="E11" s="626" t="s">
        <v>82</v>
      </c>
      <c r="F11" s="627">
        <v>15.59</v>
      </c>
      <c r="G11" s="628">
        <v>8087.62</v>
      </c>
      <c r="H11" s="814">
        <f t="shared" si="0"/>
        <v>3.8563793581506446E-2</v>
      </c>
    </row>
    <row r="12" spans="1:12" ht="51">
      <c r="A12" s="815" t="s">
        <v>22101</v>
      </c>
      <c r="B12" s="167" t="s">
        <v>7505</v>
      </c>
      <c r="C12" s="168">
        <v>20714</v>
      </c>
      <c r="D12" s="812" t="s">
        <v>24180</v>
      </c>
      <c r="E12" s="626" t="s">
        <v>74</v>
      </c>
      <c r="F12" s="627">
        <v>25</v>
      </c>
      <c r="G12" s="628">
        <v>7855.5</v>
      </c>
      <c r="H12" s="814">
        <f t="shared" si="0"/>
        <v>3.745698740538303E-2</v>
      </c>
    </row>
    <row r="13" spans="1:12" ht="25.5" customHeight="1">
      <c r="A13" s="815" t="s">
        <v>30779</v>
      </c>
      <c r="B13" s="167" t="s">
        <v>7505</v>
      </c>
      <c r="C13" s="168">
        <v>40328</v>
      </c>
      <c r="D13" s="811" t="s">
        <v>30792</v>
      </c>
      <c r="E13" s="626" t="s">
        <v>70</v>
      </c>
      <c r="F13" s="627">
        <v>936.72</v>
      </c>
      <c r="G13" s="628">
        <v>7512.49</v>
      </c>
      <c r="H13" s="814">
        <f t="shared" si="0"/>
        <v>3.5821429993388824E-2</v>
      </c>
    </row>
    <row r="14" spans="1:12" ht="38.25">
      <c r="A14" s="710" t="s">
        <v>30789</v>
      </c>
      <c r="B14" s="418" t="s">
        <v>27</v>
      </c>
      <c r="C14" s="539" t="s">
        <v>27072</v>
      </c>
      <c r="D14" s="813" t="s">
        <v>27073</v>
      </c>
      <c r="E14" s="630" t="s">
        <v>112</v>
      </c>
      <c r="F14" s="631">
        <v>4</v>
      </c>
      <c r="G14" s="328">
        <v>7199.04</v>
      </c>
      <c r="H14" s="814">
        <f t="shared" si="0"/>
        <v>3.4326822049627476E-2</v>
      </c>
    </row>
    <row r="15" spans="1:12" ht="51">
      <c r="A15" s="815" t="s">
        <v>25276</v>
      </c>
      <c r="B15" s="167" t="s">
        <v>7505</v>
      </c>
      <c r="C15" s="168">
        <v>40206</v>
      </c>
      <c r="D15" s="811" t="s">
        <v>24189</v>
      </c>
      <c r="E15" s="626" t="s">
        <v>72</v>
      </c>
      <c r="F15" s="627">
        <v>88.13</v>
      </c>
      <c r="G15" s="628">
        <v>5903.83</v>
      </c>
      <c r="H15" s="814">
        <f t="shared" si="0"/>
        <v>2.8150937044557633E-2</v>
      </c>
    </row>
    <row r="16" spans="1:12" ht="25.5" customHeight="1">
      <c r="A16" s="815" t="s">
        <v>30784</v>
      </c>
      <c r="B16" s="167" t="s">
        <v>27</v>
      </c>
      <c r="C16" s="168" t="s">
        <v>9206</v>
      </c>
      <c r="D16" s="811" t="s">
        <v>4826</v>
      </c>
      <c r="E16" s="626" t="s">
        <v>74</v>
      </c>
      <c r="F16" s="627">
        <v>137</v>
      </c>
      <c r="G16" s="628">
        <v>5708.79</v>
      </c>
      <c r="H16" s="814">
        <f t="shared" si="0"/>
        <v>2.7220937576217501E-2</v>
      </c>
    </row>
    <row r="17" spans="1:8" ht="38.25" customHeight="1">
      <c r="A17" s="815" t="s">
        <v>30782</v>
      </c>
      <c r="B17" s="167" t="s">
        <v>27</v>
      </c>
      <c r="C17" s="168" t="s">
        <v>12753</v>
      </c>
      <c r="D17" s="811" t="s">
        <v>6986</v>
      </c>
      <c r="E17" s="626" t="s">
        <v>72</v>
      </c>
      <c r="F17" s="627">
        <v>65.12</v>
      </c>
      <c r="G17" s="628">
        <v>5072.8500000000004</v>
      </c>
      <c r="H17" s="814">
        <f t="shared" si="0"/>
        <v>2.4188616709235226E-2</v>
      </c>
    </row>
    <row r="18" spans="1:8" ht="25.5">
      <c r="A18" s="815" t="s">
        <v>35</v>
      </c>
      <c r="B18" s="167" t="s">
        <v>7505</v>
      </c>
      <c r="C18" s="168">
        <v>30101</v>
      </c>
      <c r="D18" s="812" t="s">
        <v>24187</v>
      </c>
      <c r="E18" s="626" t="s">
        <v>82</v>
      </c>
      <c r="F18" s="627">
        <v>95.3</v>
      </c>
      <c r="G18" s="628">
        <v>4459.09</v>
      </c>
      <c r="H18" s="814">
        <f t="shared" si="0"/>
        <v>2.1262055625926982E-2</v>
      </c>
    </row>
    <row r="19" spans="1:8" ht="63.75">
      <c r="A19" s="815" t="s">
        <v>31</v>
      </c>
      <c r="B19" s="167" t="s">
        <v>7505</v>
      </c>
      <c r="C19" s="168">
        <v>20355</v>
      </c>
      <c r="D19" s="812" t="s">
        <v>24176</v>
      </c>
      <c r="E19" s="626" t="s">
        <v>1120</v>
      </c>
      <c r="F19" s="627">
        <v>4</v>
      </c>
      <c r="G19" s="628">
        <v>3420.76</v>
      </c>
      <c r="H19" s="814">
        <f t="shared" si="0"/>
        <v>1.6311038665500356E-2</v>
      </c>
    </row>
    <row r="20" spans="1:8" ht="38.25">
      <c r="A20" s="710" t="s">
        <v>7451</v>
      </c>
      <c r="B20" s="418" t="s">
        <v>7505</v>
      </c>
      <c r="C20" s="539">
        <v>200511</v>
      </c>
      <c r="D20" s="813" t="s">
        <v>30796</v>
      </c>
      <c r="E20" s="630" t="s">
        <v>73</v>
      </c>
      <c r="F20" s="631">
        <v>28</v>
      </c>
      <c r="G20" s="328">
        <v>3327.8</v>
      </c>
      <c r="H20" s="814">
        <f t="shared" si="0"/>
        <v>1.5867782151057684E-2</v>
      </c>
    </row>
    <row r="21" spans="1:8" ht="63.75">
      <c r="A21" s="815" t="s">
        <v>30</v>
      </c>
      <c r="B21" s="167" t="s">
        <v>7505</v>
      </c>
      <c r="C21" s="168">
        <v>20353</v>
      </c>
      <c r="D21" s="812" t="s">
        <v>24175</v>
      </c>
      <c r="E21" s="626" t="s">
        <v>1120</v>
      </c>
      <c r="F21" s="627">
        <v>4</v>
      </c>
      <c r="G21" s="628">
        <v>3233.52</v>
      </c>
      <c r="H21" s="814">
        <f t="shared" si="0"/>
        <v>1.5418231546693925E-2</v>
      </c>
    </row>
    <row r="22" spans="1:8" ht="38.25">
      <c r="A22" s="815" t="s">
        <v>16424</v>
      </c>
      <c r="B22" s="167" t="s">
        <v>27</v>
      </c>
      <c r="C22" s="168" t="s">
        <v>12294</v>
      </c>
      <c r="D22" s="811" t="s">
        <v>12295</v>
      </c>
      <c r="E22" s="626" t="s">
        <v>2240</v>
      </c>
      <c r="F22" s="627">
        <v>2123.6999999999998</v>
      </c>
      <c r="G22" s="628">
        <v>3228.02</v>
      </c>
      <c r="H22" s="814">
        <f t="shared" si="0"/>
        <v>1.5392006172022726E-2</v>
      </c>
    </row>
    <row r="23" spans="1:8" ht="51">
      <c r="A23" s="711" t="s">
        <v>13881</v>
      </c>
      <c r="B23" s="281" t="s">
        <v>7505</v>
      </c>
      <c r="C23" s="282">
        <v>50501</v>
      </c>
      <c r="D23" s="811" t="s">
        <v>30794</v>
      </c>
      <c r="E23" s="630" t="s">
        <v>72</v>
      </c>
      <c r="F23" s="631">
        <v>32</v>
      </c>
      <c r="G23" s="328">
        <v>3060.16</v>
      </c>
      <c r="H23" s="814">
        <f t="shared" si="0"/>
        <v>1.459160773705772E-2</v>
      </c>
    </row>
    <row r="24" spans="1:8">
      <c r="A24" s="815" t="s">
        <v>42</v>
      </c>
      <c r="B24" s="281" t="s">
        <v>27</v>
      </c>
      <c r="C24" s="282" t="s">
        <v>6942</v>
      </c>
      <c r="D24" s="810" t="s">
        <v>2253</v>
      </c>
      <c r="E24" s="630" t="s">
        <v>72</v>
      </c>
      <c r="F24" s="631">
        <v>168.26</v>
      </c>
      <c r="G24" s="328">
        <v>2820.04</v>
      </c>
      <c r="H24" s="814">
        <f t="shared" si="0"/>
        <v>1.3446655561412559E-2</v>
      </c>
    </row>
    <row r="25" spans="1:8" ht="25.5">
      <c r="A25" s="815" t="s">
        <v>23282</v>
      </c>
      <c r="B25" s="167" t="s">
        <v>7505</v>
      </c>
      <c r="C25" s="168">
        <v>20344</v>
      </c>
      <c r="D25" s="812" t="s">
        <v>24177</v>
      </c>
      <c r="E25" s="626" t="s">
        <v>73</v>
      </c>
      <c r="F25" s="627">
        <v>3</v>
      </c>
      <c r="G25" s="628">
        <v>2808.06</v>
      </c>
      <c r="H25" s="814">
        <f t="shared" si="0"/>
        <v>1.3389531927128745E-2</v>
      </c>
    </row>
    <row r="26" spans="1:8" ht="76.5">
      <c r="A26" s="815" t="s">
        <v>28</v>
      </c>
      <c r="B26" s="167" t="s">
        <v>7505</v>
      </c>
      <c r="C26" s="168">
        <v>20343</v>
      </c>
      <c r="D26" s="811" t="s">
        <v>24174</v>
      </c>
      <c r="E26" s="626" t="s">
        <v>14044</v>
      </c>
      <c r="F26" s="627">
        <v>4</v>
      </c>
      <c r="G26" s="628">
        <v>2669.68</v>
      </c>
      <c r="H26" s="814">
        <f t="shared" si="0"/>
        <v>1.2729701500401369E-2</v>
      </c>
    </row>
    <row r="27" spans="1:8" ht="25.5">
      <c r="A27" s="710" t="s">
        <v>30787</v>
      </c>
      <c r="B27" s="418" t="s">
        <v>14042</v>
      </c>
      <c r="C27" s="539">
        <v>9369</v>
      </c>
      <c r="D27" s="813" t="s">
        <v>30788</v>
      </c>
      <c r="E27" s="630" t="s">
        <v>73</v>
      </c>
      <c r="F27" s="631">
        <v>2</v>
      </c>
      <c r="G27" s="328">
        <v>2563.85</v>
      </c>
      <c r="H27" s="814">
        <f t="shared" si="0"/>
        <v>1.2225077609228091E-2</v>
      </c>
    </row>
    <row r="28" spans="1:8" ht="38.25" customHeight="1">
      <c r="A28" s="710" t="s">
        <v>23191</v>
      </c>
      <c r="B28" s="418" t="s">
        <v>7505</v>
      </c>
      <c r="C28" s="539">
        <v>200512</v>
      </c>
      <c r="D28" s="813" t="s">
        <v>30797</v>
      </c>
      <c r="E28" s="630" t="s">
        <v>73</v>
      </c>
      <c r="F28" s="631">
        <v>7</v>
      </c>
      <c r="G28" s="328">
        <v>2452.8000000000002</v>
      </c>
      <c r="H28" s="814">
        <f t="shared" si="0"/>
        <v>1.1695563453366876E-2</v>
      </c>
    </row>
    <row r="29" spans="1:8">
      <c r="A29" s="815" t="s">
        <v>26</v>
      </c>
      <c r="B29" s="167" t="s">
        <v>27</v>
      </c>
      <c r="C29" s="168" t="s">
        <v>4189</v>
      </c>
      <c r="D29" s="811" t="s">
        <v>4190</v>
      </c>
      <c r="E29" s="626" t="s">
        <v>72</v>
      </c>
      <c r="F29" s="627">
        <v>6.4</v>
      </c>
      <c r="G29" s="628">
        <v>2203.1999999999998</v>
      </c>
      <c r="H29" s="814">
        <f t="shared" si="0"/>
        <v>1.0505408268288444E-2</v>
      </c>
    </row>
    <row r="30" spans="1:8" ht="25.5">
      <c r="A30" s="815" t="s">
        <v>38</v>
      </c>
      <c r="B30" s="167" t="s">
        <v>7505</v>
      </c>
      <c r="C30" s="168">
        <v>30101</v>
      </c>
      <c r="D30" s="811" t="s">
        <v>24187</v>
      </c>
      <c r="E30" s="626" t="s">
        <v>82</v>
      </c>
      <c r="F30" s="627">
        <v>46.28</v>
      </c>
      <c r="G30" s="628">
        <v>2165.44</v>
      </c>
      <c r="H30" s="814">
        <f t="shared" si="0"/>
        <v>1.0325359150545811E-2</v>
      </c>
    </row>
    <row r="31" spans="1:8" ht="63.75" customHeight="1">
      <c r="A31" s="711" t="s">
        <v>25278</v>
      </c>
      <c r="B31" s="281" t="s">
        <v>27</v>
      </c>
      <c r="C31" s="282" t="s">
        <v>12949</v>
      </c>
      <c r="D31" s="811" t="s">
        <v>3790</v>
      </c>
      <c r="E31" s="630" t="s">
        <v>72</v>
      </c>
      <c r="F31" s="631">
        <v>64</v>
      </c>
      <c r="G31" s="328">
        <v>2107.52</v>
      </c>
      <c r="H31" s="814">
        <f t="shared" si="0"/>
        <v>1.0049182114008381E-2</v>
      </c>
    </row>
    <row r="32" spans="1:8" ht="15" customHeight="1">
      <c r="A32" s="710" t="s">
        <v>44</v>
      </c>
      <c r="B32" s="418" t="s">
        <v>7505</v>
      </c>
      <c r="C32" s="539">
        <v>150123</v>
      </c>
      <c r="D32" s="813" t="s">
        <v>30799</v>
      </c>
      <c r="E32" s="630" t="s">
        <v>73</v>
      </c>
      <c r="F32" s="631">
        <v>1</v>
      </c>
      <c r="G32" s="328">
        <v>2008.77</v>
      </c>
      <c r="H32" s="814">
        <f t="shared" si="0"/>
        <v>9.578317432411847E-3</v>
      </c>
    </row>
    <row r="33" spans="1:8" ht="38.25">
      <c r="A33" s="815" t="s">
        <v>30780</v>
      </c>
      <c r="B33" s="167" t="s">
        <v>7505</v>
      </c>
      <c r="C33" s="168">
        <v>210302</v>
      </c>
      <c r="D33" s="811" t="s">
        <v>30793</v>
      </c>
      <c r="E33" s="626" t="s">
        <v>74</v>
      </c>
      <c r="F33" s="627">
        <v>10</v>
      </c>
      <c r="G33" s="628">
        <v>1965.8</v>
      </c>
      <c r="H33" s="814">
        <f t="shared" si="0"/>
        <v>9.3734257324806763E-3</v>
      </c>
    </row>
    <row r="34" spans="1:8" ht="38.25">
      <c r="A34" s="815" t="s">
        <v>30777</v>
      </c>
      <c r="B34" s="167" t="s">
        <v>7505</v>
      </c>
      <c r="C34" s="168">
        <v>40231</v>
      </c>
      <c r="D34" s="811" t="s">
        <v>24190</v>
      </c>
      <c r="E34" s="626" t="s">
        <v>82</v>
      </c>
      <c r="F34" s="627">
        <v>3.86</v>
      </c>
      <c r="G34" s="628">
        <v>1936.37</v>
      </c>
      <c r="H34" s="814">
        <f t="shared" si="0"/>
        <v>9.2330961367400582E-3</v>
      </c>
    </row>
    <row r="35" spans="1:8" ht="38.25">
      <c r="A35" s="815" t="s">
        <v>22082</v>
      </c>
      <c r="B35" s="167" t="s">
        <v>27</v>
      </c>
      <c r="C35" s="168" t="s">
        <v>9990</v>
      </c>
      <c r="D35" s="811" t="s">
        <v>5262</v>
      </c>
      <c r="E35" s="626" t="s">
        <v>82</v>
      </c>
      <c r="F35" s="627">
        <v>6.1</v>
      </c>
      <c r="G35" s="628">
        <v>1851.47</v>
      </c>
      <c r="H35" s="814">
        <f t="shared" si="0"/>
        <v>8.8282717168155448E-3</v>
      </c>
    </row>
    <row r="36" spans="1:8" ht="38.25" customHeight="1">
      <c r="A36" s="710" t="s">
        <v>23168</v>
      </c>
      <c r="B36" s="282" t="s">
        <v>7505</v>
      </c>
      <c r="C36" s="281">
        <v>151420</v>
      </c>
      <c r="D36" s="813" t="s">
        <v>30804</v>
      </c>
      <c r="E36" s="630" t="s">
        <v>74</v>
      </c>
      <c r="F36" s="631">
        <v>146.55000000000001</v>
      </c>
      <c r="G36" s="328">
        <v>1694.12</v>
      </c>
      <c r="H36" s="814">
        <f t="shared" si="0"/>
        <v>8.0779875887222324E-3</v>
      </c>
    </row>
    <row r="37" spans="1:8" ht="38.25">
      <c r="A37" s="815" t="s">
        <v>32</v>
      </c>
      <c r="B37" s="574" t="s">
        <v>7505</v>
      </c>
      <c r="C37" s="573">
        <v>20710</v>
      </c>
      <c r="D37" s="812" t="s">
        <v>30790</v>
      </c>
      <c r="E37" s="626" t="s">
        <v>73</v>
      </c>
      <c r="F37" s="627">
        <v>1</v>
      </c>
      <c r="G37" s="628">
        <v>1501.52</v>
      </c>
      <c r="H37" s="814">
        <f t="shared" si="0"/>
        <v>7.1596226502362321E-3</v>
      </c>
    </row>
    <row r="38" spans="1:8" ht="51">
      <c r="A38" s="710" t="s">
        <v>13878</v>
      </c>
      <c r="B38" s="282" t="s">
        <v>7505</v>
      </c>
      <c r="C38" s="281">
        <v>150701</v>
      </c>
      <c r="D38" s="813" t="s">
        <v>30800</v>
      </c>
      <c r="E38" s="630" t="s">
        <v>74</v>
      </c>
      <c r="F38" s="631">
        <v>30.85</v>
      </c>
      <c r="G38" s="328">
        <v>1393.49</v>
      </c>
      <c r="H38" s="814">
        <f t="shared" si="0"/>
        <v>6.6445086091944747E-3</v>
      </c>
    </row>
    <row r="39" spans="1:8" ht="25.5">
      <c r="A39" s="710" t="s">
        <v>14975</v>
      </c>
      <c r="B39" s="282" t="s">
        <v>7505</v>
      </c>
      <c r="C39" s="281">
        <v>151128</v>
      </c>
      <c r="D39" s="813" t="s">
        <v>30803</v>
      </c>
      <c r="E39" s="630" t="s">
        <v>74</v>
      </c>
      <c r="F39" s="631">
        <v>48.85</v>
      </c>
      <c r="G39" s="328">
        <v>1244.7</v>
      </c>
      <c r="H39" s="814">
        <f t="shared" si="0"/>
        <v>5.9350407005894284E-3</v>
      </c>
    </row>
    <row r="40" spans="1:8" ht="38.25">
      <c r="A40" s="815" t="s">
        <v>14040</v>
      </c>
      <c r="B40" s="574" t="s">
        <v>27</v>
      </c>
      <c r="C40" s="573" t="s">
        <v>12226</v>
      </c>
      <c r="D40" s="812" t="s">
        <v>27981</v>
      </c>
      <c r="E40" s="626" t="s">
        <v>82</v>
      </c>
      <c r="F40" s="627">
        <v>131.03</v>
      </c>
      <c r="G40" s="628">
        <v>1159.6199999999999</v>
      </c>
      <c r="H40" s="814">
        <f t="shared" si="0"/>
        <v>5.5293579956756751E-3</v>
      </c>
    </row>
    <row r="41" spans="1:8" ht="51">
      <c r="A41" s="815" t="s">
        <v>30783</v>
      </c>
      <c r="B41" s="574" t="s">
        <v>7505</v>
      </c>
      <c r="C41" s="573">
        <v>200253</v>
      </c>
      <c r="D41" s="811" t="s">
        <v>30795</v>
      </c>
      <c r="E41" s="626" t="s">
        <v>72</v>
      </c>
      <c r="F41" s="627">
        <v>14</v>
      </c>
      <c r="G41" s="628">
        <v>868.84</v>
      </c>
      <c r="H41" s="814">
        <f t="shared" si="0"/>
        <v>4.1428462780590657E-3</v>
      </c>
    </row>
    <row r="42" spans="1:8" ht="51" customHeight="1">
      <c r="A42" s="710" t="s">
        <v>30785</v>
      </c>
      <c r="B42" s="282" t="s">
        <v>7505</v>
      </c>
      <c r="C42" s="281">
        <v>200576</v>
      </c>
      <c r="D42" s="813" t="s">
        <v>24260</v>
      </c>
      <c r="E42" s="630" t="s">
        <v>73</v>
      </c>
      <c r="F42" s="631">
        <v>1</v>
      </c>
      <c r="G42" s="328">
        <v>787.73</v>
      </c>
      <c r="H42" s="814">
        <f t="shared" si="0"/>
        <v>3.7560935254079783E-3</v>
      </c>
    </row>
    <row r="43" spans="1:8" ht="38.25">
      <c r="A43" s="710" t="s">
        <v>23169</v>
      </c>
      <c r="B43" s="282" t="s">
        <v>7505</v>
      </c>
      <c r="C43" s="281">
        <v>151814</v>
      </c>
      <c r="D43" s="813" t="s">
        <v>30805</v>
      </c>
      <c r="E43" s="630" t="s">
        <v>73</v>
      </c>
      <c r="F43" s="631">
        <v>2</v>
      </c>
      <c r="G43" s="328">
        <v>507.98</v>
      </c>
      <c r="H43" s="814">
        <f t="shared" si="0"/>
        <v>2.4221756046319738E-3</v>
      </c>
    </row>
    <row r="44" spans="1:8">
      <c r="A44" s="815" t="s">
        <v>41</v>
      </c>
      <c r="B44" s="539" t="s">
        <v>27</v>
      </c>
      <c r="C44" s="418" t="s">
        <v>12650</v>
      </c>
      <c r="D44" s="810" t="s">
        <v>23656</v>
      </c>
      <c r="E44" s="630" t="s">
        <v>72</v>
      </c>
      <c r="F44" s="631">
        <v>32</v>
      </c>
      <c r="G44" s="328">
        <v>459.52</v>
      </c>
      <c r="H44" s="814">
        <f t="shared" si="0"/>
        <v>2.1911062125290061E-3</v>
      </c>
    </row>
    <row r="45" spans="1:8" ht="51">
      <c r="A45" s="710" t="s">
        <v>14974</v>
      </c>
      <c r="B45" s="282" t="s">
        <v>7505</v>
      </c>
      <c r="C45" s="281">
        <v>150615</v>
      </c>
      <c r="D45" s="813" t="s">
        <v>30802</v>
      </c>
      <c r="E45" s="630" t="s">
        <v>73</v>
      </c>
      <c r="F45" s="631">
        <v>3</v>
      </c>
      <c r="G45" s="328">
        <v>442.17</v>
      </c>
      <c r="H45" s="814">
        <f t="shared" si="0"/>
        <v>2.108377076066223E-3</v>
      </c>
    </row>
    <row r="46" spans="1:8" ht="63.75">
      <c r="A46" s="815" t="s">
        <v>22089</v>
      </c>
      <c r="B46" s="574" t="s">
        <v>7505</v>
      </c>
      <c r="C46" s="573">
        <v>140207</v>
      </c>
      <c r="D46" s="811" t="s">
        <v>24179</v>
      </c>
      <c r="E46" s="626" t="s">
        <v>73</v>
      </c>
      <c r="F46" s="627">
        <v>1</v>
      </c>
      <c r="G46" s="628">
        <v>404.45</v>
      </c>
      <c r="H46" s="814">
        <f t="shared" si="0"/>
        <v>1.9285186883211973E-3</v>
      </c>
    </row>
    <row r="47" spans="1:8" ht="51">
      <c r="A47" s="710" t="s">
        <v>14973</v>
      </c>
      <c r="B47" s="282" t="s">
        <v>7505</v>
      </c>
      <c r="C47" s="281">
        <v>150610</v>
      </c>
      <c r="D47" s="813" t="s">
        <v>30801</v>
      </c>
      <c r="E47" s="630" t="s">
        <v>73</v>
      </c>
      <c r="F47" s="631">
        <v>2</v>
      </c>
      <c r="G47" s="328">
        <v>383.5</v>
      </c>
      <c r="H47" s="814">
        <f t="shared" si="0"/>
        <v>1.8286238520736288E-3</v>
      </c>
    </row>
    <row r="48" spans="1:8" ht="63.75">
      <c r="A48" s="711" t="s">
        <v>25277</v>
      </c>
      <c r="B48" s="539" t="s">
        <v>27</v>
      </c>
      <c r="C48" s="418" t="s">
        <v>12848</v>
      </c>
      <c r="D48" s="811" t="s">
        <v>7016</v>
      </c>
      <c r="E48" s="630" t="s">
        <v>72</v>
      </c>
      <c r="F48" s="631">
        <v>64</v>
      </c>
      <c r="G48" s="328">
        <v>380.8</v>
      </c>
      <c r="H48" s="814">
        <f t="shared" si="0"/>
        <v>1.8157495772350401E-3</v>
      </c>
    </row>
    <row r="49" spans="1:8" ht="25.5">
      <c r="A49" s="710" t="s">
        <v>23173</v>
      </c>
      <c r="B49" s="282" t="s">
        <v>27</v>
      </c>
      <c r="C49" s="281" t="s">
        <v>10454</v>
      </c>
      <c r="D49" s="813" t="s">
        <v>10455</v>
      </c>
      <c r="E49" s="630" t="s">
        <v>112</v>
      </c>
      <c r="F49" s="631">
        <v>8</v>
      </c>
      <c r="G49" s="328">
        <v>359.12</v>
      </c>
      <c r="H49" s="814">
        <f t="shared" si="0"/>
        <v>1.7123739185311124E-3</v>
      </c>
    </row>
    <row r="50" spans="1:8" ht="25.5">
      <c r="A50" s="815" t="s">
        <v>14976</v>
      </c>
      <c r="B50" s="167" t="s">
        <v>27</v>
      </c>
      <c r="C50" s="168" t="s">
        <v>28177</v>
      </c>
      <c r="D50" s="812" t="s">
        <v>28178</v>
      </c>
      <c r="E50" s="626" t="s">
        <v>72</v>
      </c>
      <c r="F50" s="627">
        <v>262.05</v>
      </c>
      <c r="G50" s="628">
        <v>23.58</v>
      </c>
      <c r="H50" s="814">
        <f t="shared" si="0"/>
        <v>1.1243533359034201E-4</v>
      </c>
    </row>
    <row r="51" spans="1:8">
      <c r="A51" s="815"/>
      <c r="B51" s="171"/>
      <c r="C51" s="172"/>
      <c r="D51" s="170"/>
      <c r="E51" s="626"/>
      <c r="F51" s="627"/>
      <c r="G51" s="628"/>
      <c r="H51" s="816"/>
    </row>
    <row r="52" spans="1:8" ht="15" customHeight="1">
      <c r="A52" s="1132" t="s">
        <v>7504</v>
      </c>
      <c r="B52" s="1133"/>
      <c r="C52" s="1133"/>
      <c r="D52" s="1133"/>
      <c r="E52" s="1133"/>
      <c r="F52" s="1134"/>
      <c r="G52" s="823">
        <v>209720.54999999996</v>
      </c>
      <c r="H52" s="809">
        <f>SUM(H6:H50)</f>
        <v>1.0000000000000004</v>
      </c>
    </row>
  </sheetData>
  <sortState ref="A6:H50">
    <sortCondition descending="1" ref="H6:H50"/>
  </sortState>
  <mergeCells count="5">
    <mergeCell ref="A52:F52"/>
    <mergeCell ref="A1:H1"/>
    <mergeCell ref="C2:F3"/>
    <mergeCell ref="G3:H3"/>
    <mergeCell ref="A2:B3"/>
  </mergeCells>
  <pageMargins left="0.511811024" right="0.511811024" top="0.78740157499999996" bottom="0.78740157499999996" header="0.31496062000000002" footer="0.31496062000000002"/>
  <pageSetup paperSize="9" scale="52" orientation="portrait" verticalDpi="300" r:id="rId1"/>
  <drawing r:id="rId2"/>
</worksheet>
</file>

<file path=xl/worksheets/sheet16.xml><?xml version="1.0" encoding="utf-8"?>
<worksheet xmlns="http://schemas.openxmlformats.org/spreadsheetml/2006/main" xmlns:r="http://schemas.openxmlformats.org/officeDocument/2006/relationships">
  <dimension ref="A1:O58"/>
  <sheetViews>
    <sheetView view="pageBreakPreview" topLeftCell="A7" zoomScaleNormal="94" zoomScaleSheetLayoutView="100" workbookViewId="0">
      <selection activeCell="B42" sqref="B42:J42"/>
    </sheetView>
  </sheetViews>
  <sheetFormatPr defaultRowHeight="12.75"/>
  <cols>
    <col min="1" max="1" width="3.5703125" style="64" customWidth="1"/>
    <col min="2" max="2" width="20.7109375" style="64" customWidth="1"/>
    <col min="3" max="3" width="28.7109375" style="64" customWidth="1"/>
    <col min="4" max="4" width="9.7109375" style="64" customWidth="1"/>
    <col min="5" max="10" width="12.7109375" style="64" customWidth="1"/>
    <col min="11" max="14" width="15.7109375" style="64" customWidth="1"/>
    <col min="15" max="15" width="14.5703125" style="64" customWidth="1"/>
    <col min="16" max="17" width="9.140625" style="64"/>
    <col min="18" max="18" width="13.85546875" style="64" bestFit="1" customWidth="1"/>
    <col min="19" max="259" width="9.140625" style="64"/>
    <col min="260" max="260" width="18.7109375" style="64" customWidth="1"/>
    <col min="261" max="261" width="9.140625" style="64"/>
    <col min="262" max="262" width="18.5703125" style="64" customWidth="1"/>
    <col min="263" max="263" width="13.42578125" style="64" customWidth="1"/>
    <col min="264" max="264" width="19" style="64" customWidth="1"/>
    <col min="265" max="265" width="12.42578125" style="64" customWidth="1"/>
    <col min="266" max="515" width="9.140625" style="64"/>
    <col min="516" max="516" width="18.7109375" style="64" customWidth="1"/>
    <col min="517" max="517" width="9.140625" style="64"/>
    <col min="518" max="518" width="18.5703125" style="64" customWidth="1"/>
    <col min="519" max="519" width="13.42578125" style="64" customWidth="1"/>
    <col min="520" max="520" width="19" style="64" customWidth="1"/>
    <col min="521" max="521" width="12.42578125" style="64" customWidth="1"/>
    <col min="522" max="771" width="9.140625" style="64"/>
    <col min="772" max="772" width="18.7109375" style="64" customWidth="1"/>
    <col min="773" max="773" width="9.140625" style="64"/>
    <col min="774" max="774" width="18.5703125" style="64" customWidth="1"/>
    <col min="775" max="775" width="13.42578125" style="64" customWidth="1"/>
    <col min="776" max="776" width="19" style="64" customWidth="1"/>
    <col min="777" max="777" width="12.42578125" style="64" customWidth="1"/>
    <col min="778" max="1027" width="9.140625" style="64"/>
    <col min="1028" max="1028" width="18.7109375" style="64" customWidth="1"/>
    <col min="1029" max="1029" width="9.140625" style="64"/>
    <col min="1030" max="1030" width="18.5703125" style="64" customWidth="1"/>
    <col min="1031" max="1031" width="13.42578125" style="64" customWidth="1"/>
    <col min="1032" max="1032" width="19" style="64" customWidth="1"/>
    <col min="1033" max="1033" width="12.42578125" style="64" customWidth="1"/>
    <col min="1034" max="1283" width="9.140625" style="64"/>
    <col min="1284" max="1284" width="18.7109375" style="64" customWidth="1"/>
    <col min="1285" max="1285" width="9.140625" style="64"/>
    <col min="1286" max="1286" width="18.5703125" style="64" customWidth="1"/>
    <col min="1287" max="1287" width="13.42578125" style="64" customWidth="1"/>
    <col min="1288" max="1288" width="19" style="64" customWidth="1"/>
    <col min="1289" max="1289" width="12.42578125" style="64" customWidth="1"/>
    <col min="1290" max="1539" width="9.140625" style="64"/>
    <col min="1540" max="1540" width="18.7109375" style="64" customWidth="1"/>
    <col min="1541" max="1541" width="9.140625" style="64"/>
    <col min="1542" max="1542" width="18.5703125" style="64" customWidth="1"/>
    <col min="1543" max="1543" width="13.42578125" style="64" customWidth="1"/>
    <col min="1544" max="1544" width="19" style="64" customWidth="1"/>
    <col min="1545" max="1545" width="12.42578125" style="64" customWidth="1"/>
    <col min="1546" max="1795" width="9.140625" style="64"/>
    <col min="1796" max="1796" width="18.7109375" style="64" customWidth="1"/>
    <col min="1797" max="1797" width="9.140625" style="64"/>
    <col min="1798" max="1798" width="18.5703125" style="64" customWidth="1"/>
    <col min="1799" max="1799" width="13.42578125" style="64" customWidth="1"/>
    <col min="1800" max="1800" width="19" style="64" customWidth="1"/>
    <col min="1801" max="1801" width="12.42578125" style="64" customWidth="1"/>
    <col min="1802" max="2051" width="9.140625" style="64"/>
    <col min="2052" max="2052" width="18.7109375" style="64" customWidth="1"/>
    <col min="2053" max="2053" width="9.140625" style="64"/>
    <col min="2054" max="2054" width="18.5703125" style="64" customWidth="1"/>
    <col min="2055" max="2055" width="13.42578125" style="64" customWidth="1"/>
    <col min="2056" max="2056" width="19" style="64" customWidth="1"/>
    <col min="2057" max="2057" width="12.42578125" style="64" customWidth="1"/>
    <col min="2058" max="2307" width="9.140625" style="64"/>
    <col min="2308" max="2308" width="18.7109375" style="64" customWidth="1"/>
    <col min="2309" max="2309" width="9.140625" style="64"/>
    <col min="2310" max="2310" width="18.5703125" style="64" customWidth="1"/>
    <col min="2311" max="2311" width="13.42578125" style="64" customWidth="1"/>
    <col min="2312" max="2312" width="19" style="64" customWidth="1"/>
    <col min="2313" max="2313" width="12.42578125" style="64" customWidth="1"/>
    <col min="2314" max="2563" width="9.140625" style="64"/>
    <col min="2564" max="2564" width="18.7109375" style="64" customWidth="1"/>
    <col min="2565" max="2565" width="9.140625" style="64"/>
    <col min="2566" max="2566" width="18.5703125" style="64" customWidth="1"/>
    <col min="2567" max="2567" width="13.42578125" style="64" customWidth="1"/>
    <col min="2568" max="2568" width="19" style="64" customWidth="1"/>
    <col min="2569" max="2569" width="12.42578125" style="64" customWidth="1"/>
    <col min="2570" max="2819" width="9.140625" style="64"/>
    <col min="2820" max="2820" width="18.7109375" style="64" customWidth="1"/>
    <col min="2821" max="2821" width="9.140625" style="64"/>
    <col min="2822" max="2822" width="18.5703125" style="64" customWidth="1"/>
    <col min="2823" max="2823" width="13.42578125" style="64" customWidth="1"/>
    <col min="2824" max="2824" width="19" style="64" customWidth="1"/>
    <col min="2825" max="2825" width="12.42578125" style="64" customWidth="1"/>
    <col min="2826" max="3075" width="9.140625" style="64"/>
    <col min="3076" max="3076" width="18.7109375" style="64" customWidth="1"/>
    <col min="3077" max="3077" width="9.140625" style="64"/>
    <col min="3078" max="3078" width="18.5703125" style="64" customWidth="1"/>
    <col min="3079" max="3079" width="13.42578125" style="64" customWidth="1"/>
    <col min="3080" max="3080" width="19" style="64" customWidth="1"/>
    <col min="3081" max="3081" width="12.42578125" style="64" customWidth="1"/>
    <col min="3082" max="3331" width="9.140625" style="64"/>
    <col min="3332" max="3332" width="18.7109375" style="64" customWidth="1"/>
    <col min="3333" max="3333" width="9.140625" style="64"/>
    <col min="3334" max="3334" width="18.5703125" style="64" customWidth="1"/>
    <col min="3335" max="3335" width="13.42578125" style="64" customWidth="1"/>
    <col min="3336" max="3336" width="19" style="64" customWidth="1"/>
    <col min="3337" max="3337" width="12.42578125" style="64" customWidth="1"/>
    <col min="3338" max="3587" width="9.140625" style="64"/>
    <col min="3588" max="3588" width="18.7109375" style="64" customWidth="1"/>
    <col min="3589" max="3589" width="9.140625" style="64"/>
    <col min="3590" max="3590" width="18.5703125" style="64" customWidth="1"/>
    <col min="3591" max="3591" width="13.42578125" style="64" customWidth="1"/>
    <col min="3592" max="3592" width="19" style="64" customWidth="1"/>
    <col min="3593" max="3593" width="12.42578125" style="64" customWidth="1"/>
    <col min="3594" max="3843" width="9.140625" style="64"/>
    <col min="3844" max="3844" width="18.7109375" style="64" customWidth="1"/>
    <col min="3845" max="3845" width="9.140625" style="64"/>
    <col min="3846" max="3846" width="18.5703125" style="64" customWidth="1"/>
    <col min="3847" max="3847" width="13.42578125" style="64" customWidth="1"/>
    <col min="3848" max="3848" width="19" style="64" customWidth="1"/>
    <col min="3849" max="3849" width="12.42578125" style="64" customWidth="1"/>
    <col min="3850" max="4099" width="9.140625" style="64"/>
    <col min="4100" max="4100" width="18.7109375" style="64" customWidth="1"/>
    <col min="4101" max="4101" width="9.140625" style="64"/>
    <col min="4102" max="4102" width="18.5703125" style="64" customWidth="1"/>
    <col min="4103" max="4103" width="13.42578125" style="64" customWidth="1"/>
    <col min="4104" max="4104" width="19" style="64" customWidth="1"/>
    <col min="4105" max="4105" width="12.42578125" style="64" customWidth="1"/>
    <col min="4106" max="4355" width="9.140625" style="64"/>
    <col min="4356" max="4356" width="18.7109375" style="64" customWidth="1"/>
    <col min="4357" max="4357" width="9.140625" style="64"/>
    <col min="4358" max="4358" width="18.5703125" style="64" customWidth="1"/>
    <col min="4359" max="4359" width="13.42578125" style="64" customWidth="1"/>
    <col min="4360" max="4360" width="19" style="64" customWidth="1"/>
    <col min="4361" max="4361" width="12.42578125" style="64" customWidth="1"/>
    <col min="4362" max="4611" width="9.140625" style="64"/>
    <col min="4612" max="4612" width="18.7109375" style="64" customWidth="1"/>
    <col min="4613" max="4613" width="9.140625" style="64"/>
    <col min="4614" max="4614" width="18.5703125" style="64" customWidth="1"/>
    <col min="4615" max="4615" width="13.42578125" style="64" customWidth="1"/>
    <col min="4616" max="4616" width="19" style="64" customWidth="1"/>
    <col min="4617" max="4617" width="12.42578125" style="64" customWidth="1"/>
    <col min="4618" max="4867" width="9.140625" style="64"/>
    <col min="4868" max="4868" width="18.7109375" style="64" customWidth="1"/>
    <col min="4869" max="4869" width="9.140625" style="64"/>
    <col min="4870" max="4870" width="18.5703125" style="64" customWidth="1"/>
    <col min="4871" max="4871" width="13.42578125" style="64" customWidth="1"/>
    <col min="4872" max="4872" width="19" style="64" customWidth="1"/>
    <col min="4873" max="4873" width="12.42578125" style="64" customWidth="1"/>
    <col min="4874" max="5123" width="9.140625" style="64"/>
    <col min="5124" max="5124" width="18.7109375" style="64" customWidth="1"/>
    <col min="5125" max="5125" width="9.140625" style="64"/>
    <col min="5126" max="5126" width="18.5703125" style="64" customWidth="1"/>
    <col min="5127" max="5127" width="13.42578125" style="64" customWidth="1"/>
    <col min="5128" max="5128" width="19" style="64" customWidth="1"/>
    <col min="5129" max="5129" width="12.42578125" style="64" customWidth="1"/>
    <col min="5130" max="5379" width="9.140625" style="64"/>
    <col min="5380" max="5380" width="18.7109375" style="64" customWidth="1"/>
    <col min="5381" max="5381" width="9.140625" style="64"/>
    <col min="5382" max="5382" width="18.5703125" style="64" customWidth="1"/>
    <col min="5383" max="5383" width="13.42578125" style="64" customWidth="1"/>
    <col min="5384" max="5384" width="19" style="64" customWidth="1"/>
    <col min="5385" max="5385" width="12.42578125" style="64" customWidth="1"/>
    <col min="5386" max="5635" width="9.140625" style="64"/>
    <col min="5636" max="5636" width="18.7109375" style="64" customWidth="1"/>
    <col min="5637" max="5637" width="9.140625" style="64"/>
    <col min="5638" max="5638" width="18.5703125" style="64" customWidth="1"/>
    <col min="5639" max="5639" width="13.42578125" style="64" customWidth="1"/>
    <col min="5640" max="5640" width="19" style="64" customWidth="1"/>
    <col min="5641" max="5641" width="12.42578125" style="64" customWidth="1"/>
    <col min="5642" max="5891" width="9.140625" style="64"/>
    <col min="5892" max="5892" width="18.7109375" style="64" customWidth="1"/>
    <col min="5893" max="5893" width="9.140625" style="64"/>
    <col min="5894" max="5894" width="18.5703125" style="64" customWidth="1"/>
    <col min="5895" max="5895" width="13.42578125" style="64" customWidth="1"/>
    <col min="5896" max="5896" width="19" style="64" customWidth="1"/>
    <col min="5897" max="5897" width="12.42578125" style="64" customWidth="1"/>
    <col min="5898" max="6147" width="9.140625" style="64"/>
    <col min="6148" max="6148" width="18.7109375" style="64" customWidth="1"/>
    <col min="6149" max="6149" width="9.140625" style="64"/>
    <col min="6150" max="6150" width="18.5703125" style="64" customWidth="1"/>
    <col min="6151" max="6151" width="13.42578125" style="64" customWidth="1"/>
    <col min="6152" max="6152" width="19" style="64" customWidth="1"/>
    <col min="6153" max="6153" width="12.42578125" style="64" customWidth="1"/>
    <col min="6154" max="6403" width="9.140625" style="64"/>
    <col min="6404" max="6404" width="18.7109375" style="64" customWidth="1"/>
    <col min="6405" max="6405" width="9.140625" style="64"/>
    <col min="6406" max="6406" width="18.5703125" style="64" customWidth="1"/>
    <col min="6407" max="6407" width="13.42578125" style="64" customWidth="1"/>
    <col min="6408" max="6408" width="19" style="64" customWidth="1"/>
    <col min="6409" max="6409" width="12.42578125" style="64" customWidth="1"/>
    <col min="6410" max="6659" width="9.140625" style="64"/>
    <col min="6660" max="6660" width="18.7109375" style="64" customWidth="1"/>
    <col min="6661" max="6661" width="9.140625" style="64"/>
    <col min="6662" max="6662" width="18.5703125" style="64" customWidth="1"/>
    <col min="6663" max="6663" width="13.42578125" style="64" customWidth="1"/>
    <col min="6664" max="6664" width="19" style="64" customWidth="1"/>
    <col min="6665" max="6665" width="12.42578125" style="64" customWidth="1"/>
    <col min="6666" max="6915" width="9.140625" style="64"/>
    <col min="6916" max="6916" width="18.7109375" style="64" customWidth="1"/>
    <col min="6917" max="6917" width="9.140625" style="64"/>
    <col min="6918" max="6918" width="18.5703125" style="64" customWidth="1"/>
    <col min="6919" max="6919" width="13.42578125" style="64" customWidth="1"/>
    <col min="6920" max="6920" width="19" style="64" customWidth="1"/>
    <col min="6921" max="6921" width="12.42578125" style="64" customWidth="1"/>
    <col min="6922" max="7171" width="9.140625" style="64"/>
    <col min="7172" max="7172" width="18.7109375" style="64" customWidth="1"/>
    <col min="7173" max="7173" width="9.140625" style="64"/>
    <col min="7174" max="7174" width="18.5703125" style="64" customWidth="1"/>
    <col min="7175" max="7175" width="13.42578125" style="64" customWidth="1"/>
    <col min="7176" max="7176" width="19" style="64" customWidth="1"/>
    <col min="7177" max="7177" width="12.42578125" style="64" customWidth="1"/>
    <col min="7178" max="7427" width="9.140625" style="64"/>
    <col min="7428" max="7428" width="18.7109375" style="64" customWidth="1"/>
    <col min="7429" max="7429" width="9.140625" style="64"/>
    <col min="7430" max="7430" width="18.5703125" style="64" customWidth="1"/>
    <col min="7431" max="7431" width="13.42578125" style="64" customWidth="1"/>
    <col min="7432" max="7432" width="19" style="64" customWidth="1"/>
    <col min="7433" max="7433" width="12.42578125" style="64" customWidth="1"/>
    <col min="7434" max="7683" width="9.140625" style="64"/>
    <col min="7684" max="7684" width="18.7109375" style="64" customWidth="1"/>
    <col min="7685" max="7685" width="9.140625" style="64"/>
    <col min="7686" max="7686" width="18.5703125" style="64" customWidth="1"/>
    <col min="7687" max="7687" width="13.42578125" style="64" customWidth="1"/>
    <col min="7688" max="7688" width="19" style="64" customWidth="1"/>
    <col min="7689" max="7689" width="12.42578125" style="64" customWidth="1"/>
    <col min="7690" max="7939" width="9.140625" style="64"/>
    <col min="7940" max="7940" width="18.7109375" style="64" customWidth="1"/>
    <col min="7941" max="7941" width="9.140625" style="64"/>
    <col min="7942" max="7942" width="18.5703125" style="64" customWidth="1"/>
    <col min="7943" max="7943" width="13.42578125" style="64" customWidth="1"/>
    <col min="7944" max="7944" width="19" style="64" customWidth="1"/>
    <col min="7945" max="7945" width="12.42578125" style="64" customWidth="1"/>
    <col min="7946" max="8195" width="9.140625" style="64"/>
    <col min="8196" max="8196" width="18.7109375" style="64" customWidth="1"/>
    <col min="8197" max="8197" width="9.140625" style="64"/>
    <col min="8198" max="8198" width="18.5703125" style="64" customWidth="1"/>
    <col min="8199" max="8199" width="13.42578125" style="64" customWidth="1"/>
    <col min="8200" max="8200" width="19" style="64" customWidth="1"/>
    <col min="8201" max="8201" width="12.42578125" style="64" customWidth="1"/>
    <col min="8202" max="8451" width="9.140625" style="64"/>
    <col min="8452" max="8452" width="18.7109375" style="64" customWidth="1"/>
    <col min="8453" max="8453" width="9.140625" style="64"/>
    <col min="8454" max="8454" width="18.5703125" style="64" customWidth="1"/>
    <col min="8455" max="8455" width="13.42578125" style="64" customWidth="1"/>
    <col min="8456" max="8456" width="19" style="64" customWidth="1"/>
    <col min="8457" max="8457" width="12.42578125" style="64" customWidth="1"/>
    <col min="8458" max="8707" width="9.140625" style="64"/>
    <col min="8708" max="8708" width="18.7109375" style="64" customWidth="1"/>
    <col min="8709" max="8709" width="9.140625" style="64"/>
    <col min="8710" max="8710" width="18.5703125" style="64" customWidth="1"/>
    <col min="8711" max="8711" width="13.42578125" style="64" customWidth="1"/>
    <col min="8712" max="8712" width="19" style="64" customWidth="1"/>
    <col min="8713" max="8713" width="12.42578125" style="64" customWidth="1"/>
    <col min="8714" max="8963" width="9.140625" style="64"/>
    <col min="8964" max="8964" width="18.7109375" style="64" customWidth="1"/>
    <col min="8965" max="8965" width="9.140625" style="64"/>
    <col min="8966" max="8966" width="18.5703125" style="64" customWidth="1"/>
    <col min="8967" max="8967" width="13.42578125" style="64" customWidth="1"/>
    <col min="8968" max="8968" width="19" style="64" customWidth="1"/>
    <col min="8969" max="8969" width="12.42578125" style="64" customWidth="1"/>
    <col min="8970" max="9219" width="9.140625" style="64"/>
    <col min="9220" max="9220" width="18.7109375" style="64" customWidth="1"/>
    <col min="9221" max="9221" width="9.140625" style="64"/>
    <col min="9222" max="9222" width="18.5703125" style="64" customWidth="1"/>
    <col min="9223" max="9223" width="13.42578125" style="64" customWidth="1"/>
    <col min="9224" max="9224" width="19" style="64" customWidth="1"/>
    <col min="9225" max="9225" width="12.42578125" style="64" customWidth="1"/>
    <col min="9226" max="9475" width="9.140625" style="64"/>
    <col min="9476" max="9476" width="18.7109375" style="64" customWidth="1"/>
    <col min="9477" max="9477" width="9.140625" style="64"/>
    <col min="9478" max="9478" width="18.5703125" style="64" customWidth="1"/>
    <col min="9479" max="9479" width="13.42578125" style="64" customWidth="1"/>
    <col min="9480" max="9480" width="19" style="64" customWidth="1"/>
    <col min="9481" max="9481" width="12.42578125" style="64" customWidth="1"/>
    <col min="9482" max="9731" width="9.140625" style="64"/>
    <col min="9732" max="9732" width="18.7109375" style="64" customWidth="1"/>
    <col min="9733" max="9733" width="9.140625" style="64"/>
    <col min="9734" max="9734" width="18.5703125" style="64" customWidth="1"/>
    <col min="9735" max="9735" width="13.42578125" style="64" customWidth="1"/>
    <col min="9736" max="9736" width="19" style="64" customWidth="1"/>
    <col min="9737" max="9737" width="12.42578125" style="64" customWidth="1"/>
    <col min="9738" max="9987" width="9.140625" style="64"/>
    <col min="9988" max="9988" width="18.7109375" style="64" customWidth="1"/>
    <col min="9989" max="9989" width="9.140625" style="64"/>
    <col min="9990" max="9990" width="18.5703125" style="64" customWidth="1"/>
    <col min="9991" max="9991" width="13.42578125" style="64" customWidth="1"/>
    <col min="9992" max="9992" width="19" style="64" customWidth="1"/>
    <col min="9993" max="9993" width="12.42578125" style="64" customWidth="1"/>
    <col min="9994" max="10243" width="9.140625" style="64"/>
    <col min="10244" max="10244" width="18.7109375" style="64" customWidth="1"/>
    <col min="10245" max="10245" width="9.140625" style="64"/>
    <col min="10246" max="10246" width="18.5703125" style="64" customWidth="1"/>
    <col min="10247" max="10247" width="13.42578125" style="64" customWidth="1"/>
    <col min="10248" max="10248" width="19" style="64" customWidth="1"/>
    <col min="10249" max="10249" width="12.42578125" style="64" customWidth="1"/>
    <col min="10250" max="10499" width="9.140625" style="64"/>
    <col min="10500" max="10500" width="18.7109375" style="64" customWidth="1"/>
    <col min="10501" max="10501" width="9.140625" style="64"/>
    <col min="10502" max="10502" width="18.5703125" style="64" customWidth="1"/>
    <col min="10503" max="10503" width="13.42578125" style="64" customWidth="1"/>
    <col min="10504" max="10504" width="19" style="64" customWidth="1"/>
    <col min="10505" max="10505" width="12.42578125" style="64" customWidth="1"/>
    <col min="10506" max="10755" width="9.140625" style="64"/>
    <col min="10756" max="10756" width="18.7109375" style="64" customWidth="1"/>
    <col min="10757" max="10757" width="9.140625" style="64"/>
    <col min="10758" max="10758" width="18.5703125" style="64" customWidth="1"/>
    <col min="10759" max="10759" width="13.42578125" style="64" customWidth="1"/>
    <col min="10760" max="10760" width="19" style="64" customWidth="1"/>
    <col min="10761" max="10761" width="12.42578125" style="64" customWidth="1"/>
    <col min="10762" max="11011" width="9.140625" style="64"/>
    <col min="11012" max="11012" width="18.7109375" style="64" customWidth="1"/>
    <col min="11013" max="11013" width="9.140625" style="64"/>
    <col min="11014" max="11014" width="18.5703125" style="64" customWidth="1"/>
    <col min="11015" max="11015" width="13.42578125" style="64" customWidth="1"/>
    <col min="11016" max="11016" width="19" style="64" customWidth="1"/>
    <col min="11017" max="11017" width="12.42578125" style="64" customWidth="1"/>
    <col min="11018" max="11267" width="9.140625" style="64"/>
    <col min="11268" max="11268" width="18.7109375" style="64" customWidth="1"/>
    <col min="11269" max="11269" width="9.140625" style="64"/>
    <col min="11270" max="11270" width="18.5703125" style="64" customWidth="1"/>
    <col min="11271" max="11271" width="13.42578125" style="64" customWidth="1"/>
    <col min="11272" max="11272" width="19" style="64" customWidth="1"/>
    <col min="11273" max="11273" width="12.42578125" style="64" customWidth="1"/>
    <col min="11274" max="11523" width="9.140625" style="64"/>
    <col min="11524" max="11524" width="18.7109375" style="64" customWidth="1"/>
    <col min="11525" max="11525" width="9.140625" style="64"/>
    <col min="11526" max="11526" width="18.5703125" style="64" customWidth="1"/>
    <col min="11527" max="11527" width="13.42578125" style="64" customWidth="1"/>
    <col min="11528" max="11528" width="19" style="64" customWidth="1"/>
    <col min="11529" max="11529" width="12.42578125" style="64" customWidth="1"/>
    <col min="11530" max="11779" width="9.140625" style="64"/>
    <col min="11780" max="11780" width="18.7109375" style="64" customWidth="1"/>
    <col min="11781" max="11781" width="9.140625" style="64"/>
    <col min="11782" max="11782" width="18.5703125" style="64" customWidth="1"/>
    <col min="11783" max="11783" width="13.42578125" style="64" customWidth="1"/>
    <col min="11784" max="11784" width="19" style="64" customWidth="1"/>
    <col min="11785" max="11785" width="12.42578125" style="64" customWidth="1"/>
    <col min="11786" max="12035" width="9.140625" style="64"/>
    <col min="12036" max="12036" width="18.7109375" style="64" customWidth="1"/>
    <col min="12037" max="12037" width="9.140625" style="64"/>
    <col min="12038" max="12038" width="18.5703125" style="64" customWidth="1"/>
    <col min="12039" max="12039" width="13.42578125" style="64" customWidth="1"/>
    <col min="12040" max="12040" width="19" style="64" customWidth="1"/>
    <col min="12041" max="12041" width="12.42578125" style="64" customWidth="1"/>
    <col min="12042" max="12291" width="9.140625" style="64"/>
    <col min="12292" max="12292" width="18.7109375" style="64" customWidth="1"/>
    <col min="12293" max="12293" width="9.140625" style="64"/>
    <col min="12294" max="12294" width="18.5703125" style="64" customWidth="1"/>
    <col min="12295" max="12295" width="13.42578125" style="64" customWidth="1"/>
    <col min="12296" max="12296" width="19" style="64" customWidth="1"/>
    <col min="12297" max="12297" width="12.42578125" style="64" customWidth="1"/>
    <col min="12298" max="12547" width="9.140625" style="64"/>
    <col min="12548" max="12548" width="18.7109375" style="64" customWidth="1"/>
    <col min="12549" max="12549" width="9.140625" style="64"/>
    <col min="12550" max="12550" width="18.5703125" style="64" customWidth="1"/>
    <col min="12551" max="12551" width="13.42578125" style="64" customWidth="1"/>
    <col min="12552" max="12552" width="19" style="64" customWidth="1"/>
    <col min="12553" max="12553" width="12.42578125" style="64" customWidth="1"/>
    <col min="12554" max="12803" width="9.140625" style="64"/>
    <col min="12804" max="12804" width="18.7109375" style="64" customWidth="1"/>
    <col min="12805" max="12805" width="9.140625" style="64"/>
    <col min="12806" max="12806" width="18.5703125" style="64" customWidth="1"/>
    <col min="12807" max="12807" width="13.42578125" style="64" customWidth="1"/>
    <col min="12808" max="12808" width="19" style="64" customWidth="1"/>
    <col min="12809" max="12809" width="12.42578125" style="64" customWidth="1"/>
    <col min="12810" max="13059" width="9.140625" style="64"/>
    <col min="13060" max="13060" width="18.7109375" style="64" customWidth="1"/>
    <col min="13061" max="13061" width="9.140625" style="64"/>
    <col min="13062" max="13062" width="18.5703125" style="64" customWidth="1"/>
    <col min="13063" max="13063" width="13.42578125" style="64" customWidth="1"/>
    <col min="13064" max="13064" width="19" style="64" customWidth="1"/>
    <col min="13065" max="13065" width="12.42578125" style="64" customWidth="1"/>
    <col min="13066" max="13315" width="9.140625" style="64"/>
    <col min="13316" max="13316" width="18.7109375" style="64" customWidth="1"/>
    <col min="13317" max="13317" width="9.140625" style="64"/>
    <col min="13318" max="13318" width="18.5703125" style="64" customWidth="1"/>
    <col min="13319" max="13319" width="13.42578125" style="64" customWidth="1"/>
    <col min="13320" max="13320" width="19" style="64" customWidth="1"/>
    <col min="13321" max="13321" width="12.42578125" style="64" customWidth="1"/>
    <col min="13322" max="13571" width="9.140625" style="64"/>
    <col min="13572" max="13572" width="18.7109375" style="64" customWidth="1"/>
    <col min="13573" max="13573" width="9.140625" style="64"/>
    <col min="13574" max="13574" width="18.5703125" style="64" customWidth="1"/>
    <col min="13575" max="13575" width="13.42578125" style="64" customWidth="1"/>
    <col min="13576" max="13576" width="19" style="64" customWidth="1"/>
    <col min="13577" max="13577" width="12.42578125" style="64" customWidth="1"/>
    <col min="13578" max="13827" width="9.140625" style="64"/>
    <col min="13828" max="13828" width="18.7109375" style="64" customWidth="1"/>
    <col min="13829" max="13829" width="9.140625" style="64"/>
    <col min="13830" max="13830" width="18.5703125" style="64" customWidth="1"/>
    <col min="13831" max="13831" width="13.42578125" style="64" customWidth="1"/>
    <col min="13832" max="13832" width="19" style="64" customWidth="1"/>
    <col min="13833" max="13833" width="12.42578125" style="64" customWidth="1"/>
    <col min="13834" max="14083" width="9.140625" style="64"/>
    <col min="14084" max="14084" width="18.7109375" style="64" customWidth="1"/>
    <col min="14085" max="14085" width="9.140625" style="64"/>
    <col min="14086" max="14086" width="18.5703125" style="64" customWidth="1"/>
    <col min="14087" max="14087" width="13.42578125" style="64" customWidth="1"/>
    <col min="14088" max="14088" width="19" style="64" customWidth="1"/>
    <col min="14089" max="14089" width="12.42578125" style="64" customWidth="1"/>
    <col min="14090" max="14339" width="9.140625" style="64"/>
    <col min="14340" max="14340" width="18.7109375" style="64" customWidth="1"/>
    <col min="14341" max="14341" width="9.140625" style="64"/>
    <col min="14342" max="14342" width="18.5703125" style="64" customWidth="1"/>
    <col min="14343" max="14343" width="13.42578125" style="64" customWidth="1"/>
    <col min="14344" max="14344" width="19" style="64" customWidth="1"/>
    <col min="14345" max="14345" width="12.42578125" style="64" customWidth="1"/>
    <col min="14346" max="14595" width="9.140625" style="64"/>
    <col min="14596" max="14596" width="18.7109375" style="64" customWidth="1"/>
    <col min="14597" max="14597" width="9.140625" style="64"/>
    <col min="14598" max="14598" width="18.5703125" style="64" customWidth="1"/>
    <col min="14599" max="14599" width="13.42578125" style="64" customWidth="1"/>
    <col min="14600" max="14600" width="19" style="64" customWidth="1"/>
    <col min="14601" max="14601" width="12.42578125" style="64" customWidth="1"/>
    <col min="14602" max="14851" width="9.140625" style="64"/>
    <col min="14852" max="14852" width="18.7109375" style="64" customWidth="1"/>
    <col min="14853" max="14853" width="9.140625" style="64"/>
    <col min="14854" max="14854" width="18.5703125" style="64" customWidth="1"/>
    <col min="14855" max="14855" width="13.42578125" style="64" customWidth="1"/>
    <col min="14856" max="14856" width="19" style="64" customWidth="1"/>
    <col min="14857" max="14857" width="12.42578125" style="64" customWidth="1"/>
    <col min="14858" max="15107" width="9.140625" style="64"/>
    <col min="15108" max="15108" width="18.7109375" style="64" customWidth="1"/>
    <col min="15109" max="15109" width="9.140625" style="64"/>
    <col min="15110" max="15110" width="18.5703125" style="64" customWidth="1"/>
    <col min="15111" max="15111" width="13.42578125" style="64" customWidth="1"/>
    <col min="15112" max="15112" width="19" style="64" customWidth="1"/>
    <col min="15113" max="15113" width="12.42578125" style="64" customWidth="1"/>
    <col min="15114" max="15363" width="9.140625" style="64"/>
    <col min="15364" max="15364" width="18.7109375" style="64" customWidth="1"/>
    <col min="15365" max="15365" width="9.140625" style="64"/>
    <col min="15366" max="15366" width="18.5703125" style="64" customWidth="1"/>
    <col min="15367" max="15367" width="13.42578125" style="64" customWidth="1"/>
    <col min="15368" max="15368" width="19" style="64" customWidth="1"/>
    <col min="15369" max="15369" width="12.42578125" style="64" customWidth="1"/>
    <col min="15370" max="15619" width="9.140625" style="64"/>
    <col min="15620" max="15620" width="18.7109375" style="64" customWidth="1"/>
    <col min="15621" max="15621" width="9.140625" style="64"/>
    <col min="15622" max="15622" width="18.5703125" style="64" customWidth="1"/>
    <col min="15623" max="15623" width="13.42578125" style="64" customWidth="1"/>
    <col min="15624" max="15624" width="19" style="64" customWidth="1"/>
    <col min="15625" max="15625" width="12.42578125" style="64" customWidth="1"/>
    <col min="15626" max="15875" width="9.140625" style="64"/>
    <col min="15876" max="15876" width="18.7109375" style="64" customWidth="1"/>
    <col min="15877" max="15877" width="9.140625" style="64"/>
    <col min="15878" max="15878" width="18.5703125" style="64" customWidth="1"/>
    <col min="15879" max="15879" width="13.42578125" style="64" customWidth="1"/>
    <col min="15880" max="15880" width="19" style="64" customWidth="1"/>
    <col min="15881" max="15881" width="12.42578125" style="64" customWidth="1"/>
    <col min="15882" max="16131" width="9.140625" style="64"/>
    <col min="16132" max="16132" width="18.7109375" style="64" customWidth="1"/>
    <col min="16133" max="16133" width="9.140625" style="64"/>
    <col min="16134" max="16134" width="18.5703125" style="64" customWidth="1"/>
    <col min="16135" max="16135" width="13.42578125" style="64" customWidth="1"/>
    <col min="16136" max="16136" width="19" style="64" customWidth="1"/>
    <col min="16137" max="16137" width="12.42578125" style="64" customWidth="1"/>
    <col min="16138" max="16384" width="9.140625" style="64"/>
  </cols>
  <sheetData>
    <row r="1" spans="1:15">
      <c r="A1" s="213"/>
      <c r="B1" s="213"/>
      <c r="C1" s="213"/>
      <c r="D1" s="213"/>
      <c r="E1" s="213"/>
      <c r="F1" s="213"/>
      <c r="G1" s="213"/>
      <c r="H1" s="213"/>
      <c r="I1" s="213"/>
      <c r="J1" s="213"/>
    </row>
    <row r="2" spans="1:15" ht="15.75">
      <c r="A2" s="1148" t="str">
        <f>GLOBAL!A1</f>
        <v>PREFEITURA MUNICIPAL DE VIANA</v>
      </c>
      <c r="B2" s="1148"/>
      <c r="C2" s="1148"/>
      <c r="D2" s="1148"/>
      <c r="E2" s="1148"/>
      <c r="F2" s="1148"/>
      <c r="G2" s="1148"/>
      <c r="H2" s="1148"/>
      <c r="I2" s="1148"/>
      <c r="J2" s="1148"/>
    </row>
    <row r="3" spans="1:15">
      <c r="A3" s="1149" t="str">
        <f>GLOBAL!C2</f>
        <v>OBRA: PONTO DE APOIO DOS CARROS DA GUARDA MUNICIPAL</v>
      </c>
      <c r="B3" s="1149"/>
      <c r="C3" s="1149"/>
      <c r="D3" s="1149"/>
      <c r="E3" s="1149"/>
      <c r="F3" s="1149"/>
      <c r="G3" s="1149"/>
      <c r="H3" s="1149"/>
      <c r="I3" s="1149"/>
      <c r="J3" s="1149"/>
    </row>
    <row r="4" spans="1:15">
      <c r="A4" s="1149">
        <f>GLOBAL!C3</f>
        <v>0</v>
      </c>
      <c r="B4" s="1149"/>
      <c r="C4" s="1149"/>
      <c r="D4" s="1149"/>
      <c r="E4" s="1149"/>
      <c r="F4" s="1149"/>
      <c r="G4" s="1149"/>
      <c r="H4" s="1149"/>
      <c r="I4" s="1149"/>
      <c r="J4" s="1149"/>
    </row>
    <row r="5" spans="1:15">
      <c r="A5" s="213"/>
      <c r="B5" s="213"/>
      <c r="C5" s="213"/>
      <c r="D5" s="213"/>
      <c r="E5" s="213"/>
      <c r="F5" s="213"/>
      <c r="G5" s="213"/>
      <c r="H5" s="213"/>
      <c r="I5" s="213"/>
      <c r="J5" s="213"/>
    </row>
    <row r="6" spans="1:15" ht="15" customHeight="1">
      <c r="A6" s="214"/>
      <c r="B6" s="229"/>
      <c r="C6" s="213"/>
      <c r="D6" s="213"/>
      <c r="E6" s="229"/>
      <c r="F6" s="213"/>
      <c r="G6" s="230"/>
      <c r="H6" s="230"/>
      <c r="I6" s="1164" t="s">
        <v>7454</v>
      </c>
      <c r="J6" s="1165"/>
      <c r="K6" s="201"/>
      <c r="L6" s="202"/>
      <c r="M6" s="202"/>
    </row>
    <row r="7" spans="1:15" ht="15" customHeight="1">
      <c r="A7" s="214"/>
      <c r="B7" s="229"/>
      <c r="C7" s="1168" t="s">
        <v>7453</v>
      </c>
      <c r="D7" s="1168"/>
      <c r="E7" s="1168"/>
      <c r="F7" s="1168"/>
      <c r="G7" s="1168"/>
      <c r="H7" s="1169"/>
      <c r="I7" s="1166" t="s">
        <v>7455</v>
      </c>
      <c r="J7" s="1167"/>
      <c r="K7" s="201"/>
      <c r="L7" s="202"/>
      <c r="M7" s="202"/>
    </row>
    <row r="8" spans="1:15">
      <c r="A8" s="214"/>
      <c r="B8" s="229"/>
      <c r="C8" s="229"/>
      <c r="D8" s="229"/>
      <c r="E8" s="229"/>
      <c r="F8" s="229"/>
      <c r="G8" s="229"/>
      <c r="H8" s="229"/>
      <c r="I8" s="229"/>
      <c r="J8" s="229"/>
      <c r="K8" s="201"/>
      <c r="L8" s="202"/>
      <c r="M8" s="202"/>
    </row>
    <row r="9" spans="1:15">
      <c r="A9" s="214"/>
      <c r="B9" s="261" t="s">
        <v>7495</v>
      </c>
      <c r="C9" s="261" t="s">
        <v>7496</v>
      </c>
      <c r="D9" s="213"/>
      <c r="E9" s="213"/>
      <c r="F9" s="213"/>
      <c r="G9" s="251"/>
      <c r="H9" s="251"/>
      <c r="I9" s="251"/>
      <c r="J9" s="264"/>
      <c r="K9" s="1153"/>
      <c r="L9" s="1154"/>
      <c r="M9" s="1155"/>
      <c r="N9" s="1156"/>
      <c r="O9" s="1157"/>
    </row>
    <row r="10" spans="1:15">
      <c r="A10" s="214"/>
      <c r="B10" s="252">
        <v>0</v>
      </c>
      <c r="C10" s="260" t="s">
        <v>13879</v>
      </c>
      <c r="D10" s="266"/>
      <c r="E10" s="266"/>
      <c r="F10" s="266"/>
      <c r="G10" s="262"/>
      <c r="H10" s="262"/>
      <c r="I10" s="262"/>
      <c r="J10" s="263"/>
      <c r="K10" s="1159"/>
      <c r="L10" s="1160"/>
      <c r="M10" s="1161"/>
      <c r="N10" s="1162"/>
      <c r="O10" s="1163"/>
    </row>
    <row r="11" spans="1:15">
      <c r="A11" s="214"/>
      <c r="B11" s="253"/>
      <c r="C11" s="213"/>
      <c r="D11" s="213"/>
      <c r="E11" s="213"/>
      <c r="F11" s="213"/>
      <c r="G11" s="256"/>
      <c r="H11" s="256"/>
      <c r="I11" s="256"/>
      <c r="J11" s="256"/>
      <c r="K11" s="253"/>
      <c r="L11" s="254"/>
      <c r="M11" s="255"/>
      <c r="N11" s="256"/>
      <c r="O11" s="256"/>
    </row>
    <row r="12" spans="1:15">
      <c r="A12" s="214"/>
      <c r="B12" s="261" t="s">
        <v>7497</v>
      </c>
      <c r="C12" s="213"/>
      <c r="D12" s="213"/>
      <c r="E12" s="213"/>
      <c r="F12" s="213"/>
      <c r="G12" s="257"/>
      <c r="H12" s="257"/>
      <c r="I12" s="1143" t="s">
        <v>7500</v>
      </c>
      <c r="J12" s="1144"/>
      <c r="K12" s="1153"/>
      <c r="L12" s="1154"/>
      <c r="M12" s="1153"/>
      <c r="N12" s="1158"/>
      <c r="O12" s="1154"/>
    </row>
    <row r="13" spans="1:15">
      <c r="A13" s="214"/>
      <c r="B13" s="260" t="str">
        <f>GLOBAL!C2</f>
        <v>OBRA: PONTO DE APOIO DOS CARROS DA GUARDA MUNICIPAL</v>
      </c>
      <c r="C13" s="266"/>
      <c r="D13" s="266"/>
      <c r="E13" s="266"/>
      <c r="F13" s="266"/>
      <c r="G13" s="265"/>
      <c r="H13" s="265"/>
      <c r="I13" s="1145" t="s">
        <v>7501</v>
      </c>
      <c r="J13" s="1146"/>
      <c r="K13" s="1150"/>
      <c r="L13" s="1151"/>
      <c r="M13" s="1150"/>
      <c r="N13" s="1152"/>
      <c r="O13" s="1151"/>
    </row>
    <row r="14" spans="1:15" ht="15" customHeight="1">
      <c r="A14" s="214"/>
      <c r="B14" s="231"/>
      <c r="C14" s="231"/>
      <c r="D14" s="231"/>
      <c r="E14" s="232"/>
      <c r="F14" s="231"/>
      <c r="G14" s="231"/>
      <c r="H14" s="231"/>
      <c r="I14" s="231"/>
      <c r="J14" s="231"/>
      <c r="K14" s="201"/>
      <c r="L14" s="202"/>
      <c r="M14" s="202"/>
    </row>
    <row r="15" spans="1:15" ht="18" customHeight="1">
      <c r="A15" s="214"/>
      <c r="B15" s="1142" t="s">
        <v>7498</v>
      </c>
      <c r="C15" s="1142"/>
      <c r="D15" s="1142"/>
      <c r="E15" s="1142"/>
      <c r="F15" s="1142"/>
      <c r="G15" s="1142"/>
      <c r="H15" s="1142"/>
      <c r="I15" s="1141">
        <v>1</v>
      </c>
      <c r="J15" s="1141"/>
      <c r="K15" s="201"/>
      <c r="L15" s="202"/>
      <c r="M15" s="202"/>
    </row>
    <row r="16" spans="1:15" ht="18" customHeight="1">
      <c r="A16" s="214"/>
      <c r="B16" s="1142" t="s">
        <v>7499</v>
      </c>
      <c r="C16" s="1142"/>
      <c r="D16" s="1142"/>
      <c r="E16" s="1142"/>
      <c r="F16" s="1142"/>
      <c r="G16" s="1142"/>
      <c r="H16" s="1142"/>
      <c r="I16" s="1141">
        <v>0.05</v>
      </c>
      <c r="J16" s="1141"/>
      <c r="K16" s="201"/>
      <c r="L16" s="202"/>
      <c r="M16" s="202"/>
    </row>
    <row r="17" spans="1:13" ht="15" customHeight="1">
      <c r="A17" s="214"/>
      <c r="B17" s="231"/>
      <c r="C17" s="231"/>
      <c r="D17" s="231"/>
      <c r="E17" s="232"/>
      <c r="F17" s="231"/>
      <c r="G17" s="231"/>
      <c r="H17" s="231"/>
      <c r="I17" s="231"/>
      <c r="J17" s="231"/>
      <c r="K17" s="201"/>
      <c r="L17" s="202"/>
      <c r="M17" s="202"/>
    </row>
    <row r="18" spans="1:13">
      <c r="A18" s="214"/>
      <c r="B18" s="1147" t="s">
        <v>7456</v>
      </c>
      <c r="C18" s="1147"/>
      <c r="D18" s="1147"/>
      <c r="E18" s="1147" t="s">
        <v>7457</v>
      </c>
      <c r="F18" s="1147" t="s">
        <v>7473</v>
      </c>
      <c r="G18" s="1147" t="s">
        <v>7468</v>
      </c>
      <c r="H18" s="1147" t="s">
        <v>7472</v>
      </c>
      <c r="I18" s="1147"/>
      <c r="J18" s="1147"/>
      <c r="K18" s="203" t="s">
        <v>7464</v>
      </c>
      <c r="L18" s="204" t="s">
        <v>7465</v>
      </c>
      <c r="M18" s="204" t="s">
        <v>7466</v>
      </c>
    </row>
    <row r="19" spans="1:13">
      <c r="A19" s="214"/>
      <c r="B19" s="1147"/>
      <c r="C19" s="1147"/>
      <c r="D19" s="1147"/>
      <c r="E19" s="1147"/>
      <c r="F19" s="1147"/>
      <c r="G19" s="1147"/>
      <c r="H19" s="233" t="s">
        <v>7469</v>
      </c>
      <c r="I19" s="233" t="s">
        <v>7470</v>
      </c>
      <c r="J19" s="233" t="s">
        <v>7471</v>
      </c>
      <c r="K19" s="203"/>
      <c r="L19" s="204"/>
      <c r="M19" s="204"/>
    </row>
    <row r="20" spans="1:13" ht="30" customHeight="1">
      <c r="A20" s="214"/>
      <c r="B20" s="1142" t="s">
        <v>7477</v>
      </c>
      <c r="C20" s="1142"/>
      <c r="D20" s="1142"/>
      <c r="E20" s="234" t="s">
        <v>7458</v>
      </c>
      <c r="F20" s="235">
        <v>2.7099999999999999E-2</v>
      </c>
      <c r="G20" s="236" t="s">
        <v>106</v>
      </c>
      <c r="H20" s="236">
        <v>3.7999999999999999E-2</v>
      </c>
      <c r="I20" s="236">
        <v>4.0099999999999997E-2</v>
      </c>
      <c r="J20" s="236">
        <v>4.6699999999999998E-2</v>
      </c>
      <c r="K20" s="205" t="e">
        <f>IF(OR(F20&lt;L20,F20&gt;M20),"NÃO","SIM")</f>
        <v>#REF!</v>
      </c>
      <c r="L20" s="206" t="e">
        <f>#REF!</f>
        <v>#REF!</v>
      </c>
      <c r="M20" s="207" t="e">
        <f>#REF!</f>
        <v>#REF!</v>
      </c>
    </row>
    <row r="21" spans="1:13" ht="30" customHeight="1">
      <c r="A21" s="214"/>
      <c r="B21" s="1142" t="s">
        <v>7478</v>
      </c>
      <c r="C21" s="1142"/>
      <c r="D21" s="1142"/>
      <c r="E21" s="234" t="s">
        <v>7459</v>
      </c>
      <c r="F21" s="235">
        <v>8.0000000000000002E-3</v>
      </c>
      <c r="G21" s="236" t="s">
        <v>106</v>
      </c>
      <c r="H21" s="236">
        <v>3.2000000000000002E-3</v>
      </c>
      <c r="I21" s="236">
        <v>4.0000000000000001E-3</v>
      </c>
      <c r="J21" s="236">
        <v>7.4000000000000003E-3</v>
      </c>
      <c r="K21" s="205" t="e">
        <f>IF(OR(F21&lt;L21,F21&gt;M21),"NÃO","SIM")</f>
        <v>#REF!</v>
      </c>
      <c r="L21" s="208" t="e">
        <f>#REF!</f>
        <v>#REF!</v>
      </c>
      <c r="M21" s="209" t="e">
        <f>#REF!</f>
        <v>#REF!</v>
      </c>
    </row>
    <row r="22" spans="1:13" ht="30" customHeight="1">
      <c r="A22" s="214"/>
      <c r="B22" s="1142" t="s">
        <v>7479</v>
      </c>
      <c r="C22" s="1142"/>
      <c r="D22" s="1142"/>
      <c r="E22" s="234" t="s">
        <v>7460</v>
      </c>
      <c r="F22" s="235">
        <v>9.9000000000000008E-3</v>
      </c>
      <c r="G22" s="236" t="s">
        <v>106</v>
      </c>
      <c r="H22" s="236">
        <v>5.0000000000000001E-3</v>
      </c>
      <c r="I22" s="236">
        <v>5.5999999999999999E-3</v>
      </c>
      <c r="J22" s="236">
        <v>9.7000000000000003E-3</v>
      </c>
      <c r="K22" s="205" t="e">
        <f>IF(OR(F22&lt;L22,F22&gt;M22),"NÃO","SIM")</f>
        <v>#REF!</v>
      </c>
      <c r="L22" s="208" t="e">
        <f>#REF!</f>
        <v>#REF!</v>
      </c>
      <c r="M22" s="209" t="e">
        <f>#REF!</f>
        <v>#REF!</v>
      </c>
    </row>
    <row r="23" spans="1:13" ht="30" customHeight="1">
      <c r="A23" s="214"/>
      <c r="B23" s="1142" t="s">
        <v>7480</v>
      </c>
      <c r="C23" s="1142"/>
      <c r="D23" s="1142"/>
      <c r="E23" s="234" t="s">
        <v>7461</v>
      </c>
      <c r="F23" s="235">
        <v>6.0000000000000001E-3</v>
      </c>
      <c r="G23" s="236" t="s">
        <v>106</v>
      </c>
      <c r="H23" s="236">
        <v>1.0200000000000001E-2</v>
      </c>
      <c r="I23" s="236">
        <v>1.11E-2</v>
      </c>
      <c r="J23" s="236">
        <v>1.21E-2</v>
      </c>
      <c r="K23" s="205" t="e">
        <f>IF(OR(F23&lt;L23,F23&gt;M23),"NÃO","SIM")</f>
        <v>#REF!</v>
      </c>
      <c r="L23" s="208" t="e">
        <f>#REF!</f>
        <v>#REF!</v>
      </c>
      <c r="M23" s="209" t="e">
        <f>#REF!</f>
        <v>#REF!</v>
      </c>
    </row>
    <row r="24" spans="1:13" ht="30" customHeight="1">
      <c r="A24" s="214"/>
      <c r="B24" s="1142" t="s">
        <v>7476</v>
      </c>
      <c r="C24" s="1142"/>
      <c r="D24" s="1142"/>
      <c r="E24" s="234" t="s">
        <v>68</v>
      </c>
      <c r="F24" s="235">
        <v>5.45E-2</v>
      </c>
      <c r="G24" s="236" t="s">
        <v>106</v>
      </c>
      <c r="H24" s="236">
        <v>6.6400000000000001E-2</v>
      </c>
      <c r="I24" s="236">
        <v>7.2999999999999995E-2</v>
      </c>
      <c r="J24" s="236">
        <v>8.6900000000000005E-2</v>
      </c>
      <c r="K24" s="205" t="e">
        <f>IF(OR(F24&lt;L24,F24&gt;M24),"NÃO","SIM")</f>
        <v>#REF!</v>
      </c>
      <c r="L24" s="210" t="e">
        <f>#REF!</f>
        <v>#REF!</v>
      </c>
      <c r="M24" s="211" t="e">
        <f>#REF!</f>
        <v>#REF!</v>
      </c>
    </row>
    <row r="25" spans="1:13" ht="30" customHeight="1">
      <c r="A25" s="214"/>
      <c r="B25" s="1142" t="s">
        <v>7481</v>
      </c>
      <c r="C25" s="1142"/>
      <c r="D25" s="1142"/>
      <c r="E25" s="234" t="s">
        <v>7475</v>
      </c>
      <c r="F25" s="235">
        <v>3.6499999999999998E-2</v>
      </c>
      <c r="G25" s="236" t="s">
        <v>106</v>
      </c>
      <c r="H25" s="236">
        <v>3.6499999999999998E-2</v>
      </c>
      <c r="I25" s="236">
        <v>3.6499999999999998E-2</v>
      </c>
      <c r="J25" s="236">
        <v>3.6499999999999998E-2</v>
      </c>
      <c r="K25" s="205"/>
      <c r="L25" s="1171" t="s">
        <v>7467</v>
      </c>
      <c r="M25" s="1172"/>
    </row>
    <row r="26" spans="1:13" ht="30" customHeight="1">
      <c r="A26" s="214"/>
      <c r="B26" s="1142" t="s">
        <v>7482</v>
      </c>
      <c r="C26" s="1142"/>
      <c r="D26" s="1142"/>
      <c r="E26" s="234" t="s">
        <v>7484</v>
      </c>
      <c r="F26" s="236">
        <v>0.05</v>
      </c>
      <c r="G26" s="236" t="s">
        <v>106</v>
      </c>
      <c r="H26" s="236">
        <v>0</v>
      </c>
      <c r="I26" s="236">
        <v>2.5000000000000001E-2</v>
      </c>
      <c r="J26" s="236">
        <v>0.05</v>
      </c>
      <c r="K26" s="205"/>
      <c r="L26" s="1173"/>
      <c r="M26" s="1174"/>
    </row>
    <row r="27" spans="1:13" ht="30" customHeight="1">
      <c r="A27" s="214"/>
      <c r="B27" s="1177" t="s">
        <v>7483</v>
      </c>
      <c r="C27" s="1177"/>
      <c r="D27" s="1177"/>
      <c r="E27" s="234" t="s">
        <v>7485</v>
      </c>
      <c r="F27" s="237">
        <v>4.4999999999999998E-2</v>
      </c>
      <c r="G27" s="267" t="s">
        <v>7474</v>
      </c>
      <c r="H27" s="237">
        <v>0</v>
      </c>
      <c r="I27" s="237">
        <v>4.4999999999999998E-2</v>
      </c>
      <c r="J27" s="237">
        <v>4.4999999999999998E-2</v>
      </c>
      <c r="K27" s="205"/>
      <c r="L27" s="1173"/>
      <c r="M27" s="1174"/>
    </row>
    <row r="28" spans="1:13" ht="30" customHeight="1">
      <c r="A28" s="214"/>
      <c r="B28" s="1142" t="s">
        <v>7487</v>
      </c>
      <c r="C28" s="1142"/>
      <c r="D28" s="1142"/>
      <c r="E28" s="234" t="s">
        <v>7486</v>
      </c>
      <c r="F28" s="237">
        <v>0.2135</v>
      </c>
      <c r="G28" s="267" t="s">
        <v>7474</v>
      </c>
      <c r="H28" s="237">
        <v>0.19600000000000001</v>
      </c>
      <c r="I28" s="237">
        <v>0.2097</v>
      </c>
      <c r="J28" s="237">
        <v>0.24229999999999999</v>
      </c>
      <c r="K28" s="205"/>
      <c r="L28" s="1175"/>
      <c r="M28" s="1176"/>
    </row>
    <row r="29" spans="1:13" ht="35.1" customHeight="1">
      <c r="A29" s="214"/>
      <c r="B29" s="1178" t="s">
        <v>7488</v>
      </c>
      <c r="C29" s="1179"/>
      <c r="D29" s="1179"/>
      <c r="E29" s="238" t="s">
        <v>7489</v>
      </c>
      <c r="F29" s="239">
        <v>0.27639999999999998</v>
      </c>
      <c r="G29" s="268" t="s">
        <v>7474</v>
      </c>
      <c r="H29" s="1195"/>
      <c r="I29" s="1195"/>
      <c r="J29" s="1195"/>
      <c r="K29" s="205" t="e">
        <f>IF(#REF!=" - Fornecimento de Materiais e Equipamentos (Aquisição direta)","SIM",IF(OR(AI8&lt;#REF!,AI8&gt;#REF!),"NÃO","SIM"))</f>
        <v>#REF!</v>
      </c>
      <c r="L29" s="212"/>
      <c r="M29" s="212"/>
    </row>
    <row r="30" spans="1:13">
      <c r="A30" s="214"/>
      <c r="B30" s="229"/>
      <c r="C30" s="229"/>
      <c r="D30" s="229"/>
      <c r="E30" s="229"/>
      <c r="F30" s="229"/>
      <c r="G30" s="229"/>
      <c r="H30" s="229"/>
      <c r="I30" s="229"/>
      <c r="J30" s="229"/>
      <c r="K30" s="201"/>
      <c r="L30" s="212"/>
      <c r="M30" s="212"/>
    </row>
    <row r="31" spans="1:13">
      <c r="A31" s="214"/>
      <c r="B31" s="1180" t="s">
        <v>7490</v>
      </c>
      <c r="C31" s="1180"/>
      <c r="D31" s="1180"/>
      <c r="E31" s="1180"/>
      <c r="F31" s="1180"/>
      <c r="G31" s="1180"/>
      <c r="H31" s="1180"/>
      <c r="I31" s="1180"/>
      <c r="J31" s="1180"/>
      <c r="K31" s="201"/>
      <c r="L31" s="200"/>
      <c r="M31" s="200"/>
    </row>
    <row r="32" spans="1:13">
      <c r="A32" s="214"/>
      <c r="B32" s="229"/>
      <c r="C32" s="229"/>
      <c r="D32" s="229"/>
      <c r="E32" s="229"/>
      <c r="F32" s="229"/>
      <c r="G32" s="229"/>
      <c r="H32" s="229"/>
      <c r="I32" s="229"/>
      <c r="J32" s="229"/>
      <c r="K32" s="201"/>
      <c r="L32" s="202"/>
      <c r="M32" s="202"/>
    </row>
    <row r="33" spans="1:13">
      <c r="A33" s="215"/>
      <c r="B33" s="240"/>
      <c r="C33" s="240"/>
      <c r="D33" s="240"/>
      <c r="E33" s="240"/>
      <c r="F33" s="240"/>
      <c r="G33" s="241"/>
      <c r="H33" s="241"/>
      <c r="I33" s="241"/>
      <c r="J33" s="241"/>
      <c r="K33" s="202"/>
      <c r="L33" s="202"/>
      <c r="M33" s="202"/>
    </row>
    <row r="34" spans="1:13">
      <c r="A34" s="215"/>
      <c r="B34" s="240"/>
      <c r="C34" s="240"/>
      <c r="D34" s="240"/>
      <c r="E34" s="240"/>
      <c r="F34" s="240"/>
      <c r="G34" s="240"/>
      <c r="H34" s="240"/>
      <c r="I34" s="240"/>
      <c r="J34" s="240"/>
      <c r="K34" s="202"/>
      <c r="L34" s="202"/>
      <c r="M34" s="202"/>
    </row>
    <row r="35" spans="1:13">
      <c r="A35" s="215"/>
      <c r="B35" s="240"/>
      <c r="C35" s="240"/>
      <c r="D35" s="240"/>
      <c r="E35" s="240"/>
      <c r="F35" s="240"/>
      <c r="G35" s="240"/>
      <c r="H35" s="240"/>
      <c r="I35" s="240"/>
      <c r="J35" s="240"/>
      <c r="K35" s="202"/>
      <c r="L35" s="202"/>
      <c r="M35" s="202"/>
    </row>
    <row r="36" spans="1:13">
      <c r="A36" s="215"/>
      <c r="B36" s="240"/>
      <c r="C36" s="240"/>
      <c r="D36" s="240"/>
      <c r="E36" s="240"/>
      <c r="F36" s="240"/>
      <c r="G36" s="240"/>
      <c r="H36" s="240"/>
      <c r="I36" s="240"/>
      <c r="J36" s="240"/>
      <c r="K36" s="202"/>
      <c r="L36" s="202"/>
      <c r="M36" s="202"/>
    </row>
    <row r="37" spans="1:13">
      <c r="A37" s="215"/>
      <c r="B37" s="1181" t="s">
        <v>7491</v>
      </c>
      <c r="C37" s="1182"/>
      <c r="D37" s="1182"/>
      <c r="E37" s="1182"/>
      <c r="F37" s="1182"/>
      <c r="G37" s="1182"/>
      <c r="H37" s="1182"/>
      <c r="I37" s="1182"/>
      <c r="J37" s="1183"/>
      <c r="K37" s="202"/>
      <c r="L37" s="202"/>
      <c r="M37" s="202"/>
    </row>
    <row r="38" spans="1:13">
      <c r="A38" s="215"/>
      <c r="B38" s="1184"/>
      <c r="C38" s="1185"/>
      <c r="D38" s="1185"/>
      <c r="E38" s="1185"/>
      <c r="F38" s="1185"/>
      <c r="G38" s="1185"/>
      <c r="H38" s="1185"/>
      <c r="I38" s="1185"/>
      <c r="J38" s="1186"/>
      <c r="K38" s="202"/>
      <c r="L38" s="202"/>
      <c r="M38" s="202"/>
    </row>
    <row r="39" spans="1:13">
      <c r="A39" s="215"/>
      <c r="B39" s="1187"/>
      <c r="C39" s="1188"/>
      <c r="D39" s="1188"/>
      <c r="E39" s="1188"/>
      <c r="F39" s="1188"/>
      <c r="G39" s="1188"/>
      <c r="H39" s="1188"/>
      <c r="I39" s="1188"/>
      <c r="J39" s="1189"/>
      <c r="K39" s="202"/>
      <c r="L39" s="202"/>
      <c r="M39" s="202"/>
    </row>
    <row r="40" spans="1:13">
      <c r="A40" s="215"/>
      <c r="B40" s="240"/>
      <c r="C40" s="240"/>
      <c r="D40" s="240"/>
      <c r="E40" s="240"/>
      <c r="F40" s="240"/>
      <c r="G40" s="240"/>
      <c r="H40" s="240"/>
      <c r="I40" s="240"/>
      <c r="J40" s="240"/>
      <c r="K40" s="202"/>
      <c r="L40" s="202"/>
      <c r="M40" s="202"/>
    </row>
    <row r="41" spans="1:13">
      <c r="A41" s="215"/>
      <c r="B41" s="242" t="s">
        <v>7462</v>
      </c>
      <c r="C41" s="243"/>
      <c r="D41" s="243"/>
      <c r="E41" s="243"/>
      <c r="F41" s="243"/>
      <c r="G41" s="244"/>
      <c r="H41" s="244"/>
      <c r="I41" s="244"/>
      <c r="J41" s="244"/>
      <c r="K41" s="202"/>
      <c r="L41" s="202"/>
      <c r="M41" s="202"/>
    </row>
    <row r="42" spans="1:13" ht="61.5" customHeight="1">
      <c r="A42" s="215"/>
      <c r="B42" s="1191"/>
      <c r="C42" s="1192"/>
      <c r="D42" s="1192"/>
      <c r="E42" s="1192"/>
      <c r="F42" s="1192"/>
      <c r="G42" s="1192"/>
      <c r="H42" s="1192"/>
      <c r="I42" s="1192"/>
      <c r="J42" s="1193"/>
      <c r="K42" s="202"/>
      <c r="L42" s="202"/>
      <c r="M42" s="202"/>
    </row>
    <row r="43" spans="1:13">
      <c r="A43" s="215"/>
      <c r="B43" s="245"/>
      <c r="C43" s="244"/>
      <c r="D43" s="244"/>
      <c r="E43" s="244"/>
      <c r="F43" s="244"/>
      <c r="G43" s="244"/>
      <c r="H43" s="244"/>
      <c r="I43" s="244"/>
      <c r="J43" s="244"/>
      <c r="K43" s="202"/>
      <c r="L43" s="202"/>
      <c r="M43" s="202"/>
    </row>
    <row r="44" spans="1:13">
      <c r="A44" s="215"/>
      <c r="B44" s="245" t="s">
        <v>7492</v>
      </c>
      <c r="C44" s="244"/>
      <c r="D44" s="244"/>
      <c r="E44" s="244"/>
      <c r="F44" s="244"/>
      <c r="G44" s="244"/>
      <c r="H44" s="244"/>
      <c r="I44" s="244" t="s">
        <v>7463</v>
      </c>
      <c r="J44" s="228">
        <v>43440</v>
      </c>
      <c r="K44" s="202"/>
      <c r="L44" s="202"/>
      <c r="M44" s="202"/>
    </row>
    <row r="45" spans="1:13">
      <c r="A45" s="215"/>
      <c r="B45" s="245"/>
      <c r="C45" s="244"/>
      <c r="D45" s="244"/>
      <c r="E45" s="244"/>
      <c r="F45" s="244"/>
      <c r="G45" s="244"/>
      <c r="H45" s="244"/>
      <c r="I45" s="244"/>
      <c r="J45" s="244"/>
      <c r="K45" s="202"/>
      <c r="L45" s="202"/>
      <c r="M45" s="202"/>
    </row>
    <row r="46" spans="1:13">
      <c r="A46" s="215"/>
      <c r="B46" s="245"/>
      <c r="C46" s="244"/>
      <c r="D46" s="244"/>
      <c r="E46" s="244"/>
      <c r="F46" s="244"/>
      <c r="G46" s="244"/>
      <c r="H46" s="244"/>
      <c r="I46" s="244"/>
      <c r="J46" s="244"/>
      <c r="K46" s="202"/>
      <c r="L46" s="202"/>
      <c r="M46" s="202"/>
    </row>
    <row r="47" spans="1:13">
      <c r="A47" s="215"/>
      <c r="B47" s="245"/>
      <c r="C47" s="244"/>
      <c r="D47" s="246"/>
      <c r="E47" s="246"/>
      <c r="F47" s="244"/>
      <c r="G47" s="244"/>
      <c r="H47" s="244"/>
      <c r="I47" s="244"/>
      <c r="J47" s="244"/>
      <c r="K47" s="202"/>
      <c r="L47" s="202"/>
      <c r="M47" s="202"/>
    </row>
    <row r="48" spans="1:13">
      <c r="A48" s="215"/>
      <c r="B48" s="247"/>
      <c r="C48" s="248"/>
      <c r="D48" s="246"/>
      <c r="E48" s="246"/>
      <c r="F48" s="244"/>
      <c r="G48" s="248"/>
      <c r="H48" s="248"/>
      <c r="I48" s="248"/>
      <c r="J48" s="248"/>
      <c r="K48" s="202"/>
      <c r="L48" s="202"/>
      <c r="M48" s="202"/>
    </row>
    <row r="49" spans="1:13" ht="15" customHeight="1">
      <c r="A49" s="215"/>
      <c r="B49" s="1194" t="s">
        <v>7494</v>
      </c>
      <c r="C49" s="1194"/>
      <c r="D49" s="249"/>
      <c r="E49" s="246"/>
      <c r="F49" s="244"/>
      <c r="G49" s="1190" t="s">
        <v>7493</v>
      </c>
      <c r="H49" s="1190"/>
      <c r="I49" s="1190"/>
      <c r="J49" s="1190"/>
      <c r="K49" s="202"/>
      <c r="L49" s="202"/>
      <c r="M49" s="202"/>
    </row>
    <row r="50" spans="1:13" ht="18" customHeight="1">
      <c r="A50" s="215"/>
      <c r="B50" s="1170" t="s">
        <v>14037</v>
      </c>
      <c r="C50" s="1170"/>
      <c r="D50" s="1170"/>
      <c r="E50" s="244"/>
      <c r="F50" s="244"/>
      <c r="G50" s="1170" t="s">
        <v>7503</v>
      </c>
      <c r="H50" s="1170"/>
      <c r="I50" s="1170"/>
      <c r="J50" s="1170"/>
      <c r="K50" s="202"/>
      <c r="L50" s="202"/>
      <c r="M50" s="202"/>
    </row>
    <row r="51" spans="1:13" ht="18" customHeight="1">
      <c r="A51" s="215"/>
      <c r="B51" s="1170" t="s">
        <v>14038</v>
      </c>
      <c r="C51" s="1170"/>
      <c r="D51" s="1170"/>
      <c r="E51" s="244"/>
      <c r="F51" s="244"/>
      <c r="G51" s="1170" t="s">
        <v>7502</v>
      </c>
      <c r="H51" s="1170"/>
      <c r="I51" s="1170"/>
      <c r="J51" s="1170"/>
      <c r="K51" s="202"/>
      <c r="L51" s="202"/>
      <c r="M51" s="202"/>
    </row>
    <row r="52" spans="1:13" ht="18" customHeight="1">
      <c r="A52" s="215"/>
      <c r="B52" s="229" t="s">
        <v>14039</v>
      </c>
      <c r="C52" s="250"/>
      <c r="D52" s="258"/>
      <c r="E52" s="259"/>
      <c r="F52" s="259"/>
      <c r="G52" s="229"/>
      <c r="H52" s="250"/>
      <c r="I52" s="258"/>
      <c r="J52" s="258"/>
      <c r="K52" s="202"/>
      <c r="L52" s="202"/>
      <c r="M52" s="202"/>
    </row>
    <row r="53" spans="1:13">
      <c r="A53" s="214"/>
      <c r="B53" s="213"/>
      <c r="C53" s="213"/>
      <c r="D53" s="213"/>
      <c r="E53" s="214"/>
      <c r="F53" s="214"/>
      <c r="G53" s="214"/>
      <c r="H53" s="214"/>
      <c r="I53" s="214"/>
      <c r="J53" s="214"/>
      <c r="K53" s="201"/>
      <c r="L53" s="202"/>
      <c r="M53" s="202"/>
    </row>
    <row r="54" spans="1:13">
      <c r="A54" s="200"/>
      <c r="B54" s="200"/>
      <c r="C54" s="200"/>
      <c r="D54" s="200"/>
      <c r="E54" s="200"/>
      <c r="F54" s="200"/>
      <c r="G54" s="200"/>
      <c r="H54" s="200"/>
      <c r="I54" s="200"/>
      <c r="J54" s="200"/>
      <c r="K54" s="201"/>
      <c r="L54" s="202"/>
      <c r="M54" s="202"/>
    </row>
    <row r="55" spans="1:13">
      <c r="A55" s="200"/>
      <c r="B55" s="200"/>
      <c r="C55" s="200"/>
      <c r="D55" s="200"/>
      <c r="E55" s="200"/>
      <c r="F55" s="200"/>
      <c r="G55" s="200"/>
      <c r="H55" s="200"/>
      <c r="I55" s="200"/>
      <c r="J55" s="200"/>
      <c r="K55" s="201"/>
      <c r="L55" s="202"/>
      <c r="M55" s="202"/>
    </row>
    <row r="56" spans="1:13">
      <c r="A56" s="200"/>
      <c r="B56" s="200"/>
      <c r="C56" s="200"/>
      <c r="D56" s="200"/>
      <c r="E56" s="200"/>
      <c r="F56" s="200"/>
      <c r="G56" s="200"/>
      <c r="H56" s="200"/>
      <c r="I56" s="200"/>
      <c r="J56" s="200"/>
      <c r="K56" s="201"/>
      <c r="L56" s="202"/>
      <c r="M56" s="202"/>
    </row>
    <row r="57" spans="1:13">
      <c r="A57" s="200"/>
      <c r="B57" s="200"/>
      <c r="C57" s="200"/>
      <c r="D57" s="200"/>
      <c r="E57" s="200"/>
      <c r="F57" s="200"/>
      <c r="G57" s="200"/>
      <c r="H57" s="200"/>
      <c r="I57" s="200"/>
      <c r="J57" s="200"/>
      <c r="K57" s="201"/>
      <c r="L57" s="202"/>
      <c r="M57" s="202"/>
    </row>
    <row r="58" spans="1:13">
      <c r="A58" s="200"/>
      <c r="B58" s="200"/>
      <c r="C58" s="200"/>
      <c r="D58" s="200"/>
      <c r="E58" s="200"/>
      <c r="F58" s="200"/>
      <c r="G58" s="200"/>
      <c r="H58" s="200"/>
      <c r="I58" s="200"/>
      <c r="J58" s="200"/>
      <c r="K58" s="201"/>
      <c r="L58" s="202"/>
      <c r="M58" s="202"/>
    </row>
  </sheetData>
  <mergeCells count="46">
    <mergeCell ref="B51:D51"/>
    <mergeCell ref="L25:M28"/>
    <mergeCell ref="B50:D50"/>
    <mergeCell ref="B25:D25"/>
    <mergeCell ref="B26:D26"/>
    <mergeCell ref="B27:D27"/>
    <mergeCell ref="B29:D29"/>
    <mergeCell ref="B31:J31"/>
    <mergeCell ref="B37:J39"/>
    <mergeCell ref="G50:J50"/>
    <mergeCell ref="G51:J51"/>
    <mergeCell ref="G49:J49"/>
    <mergeCell ref="B42:J42"/>
    <mergeCell ref="B49:C49"/>
    <mergeCell ref="B28:D28"/>
    <mergeCell ref="H29:J29"/>
    <mergeCell ref="A2:J2"/>
    <mergeCell ref="A3:J3"/>
    <mergeCell ref="A4:J4"/>
    <mergeCell ref="K13:L13"/>
    <mergeCell ref="M13:O13"/>
    <mergeCell ref="K9:L9"/>
    <mergeCell ref="M9:O9"/>
    <mergeCell ref="K12:L12"/>
    <mergeCell ref="M12:O12"/>
    <mergeCell ref="K10:L10"/>
    <mergeCell ref="M10:O10"/>
    <mergeCell ref="I6:J6"/>
    <mergeCell ref="I7:J7"/>
    <mergeCell ref="C7:H7"/>
    <mergeCell ref="H18:J18"/>
    <mergeCell ref="B18:D19"/>
    <mergeCell ref="E18:E19"/>
    <mergeCell ref="F18:F19"/>
    <mergeCell ref="G18:G19"/>
    <mergeCell ref="B20:D20"/>
    <mergeCell ref="B21:D21"/>
    <mergeCell ref="B22:D22"/>
    <mergeCell ref="B23:D23"/>
    <mergeCell ref="B24:D24"/>
    <mergeCell ref="I15:J15"/>
    <mergeCell ref="I16:J16"/>
    <mergeCell ref="B15:H15"/>
    <mergeCell ref="B16:H16"/>
    <mergeCell ref="I12:J12"/>
    <mergeCell ref="I13:J13"/>
  </mergeCells>
  <printOptions horizontalCentered="1"/>
  <pageMargins left="0.51181102362204722" right="0.51181102362204722" top="0.78740157480314965" bottom="0.78740157480314965" header="0.31496062992125984" footer="0.31496062992125984"/>
  <pageSetup paperSize="9" scale="66" orientation="portrait" r:id="rId1"/>
  <headerFooter alignWithMargins="0">
    <oddFooter>&amp;RFERNANDA RODRIGUES DA SILVAENGª CIVIL CREA n° 038888/D</oddFooter>
  </headerFooter>
  <drawing r:id="rId2"/>
</worksheet>
</file>

<file path=xl/worksheets/sheet17.xml><?xml version="1.0" encoding="utf-8"?>
<worksheet xmlns="http://schemas.openxmlformats.org/spreadsheetml/2006/main" xmlns:r="http://schemas.openxmlformats.org/officeDocument/2006/relationships">
  <dimension ref="A1:J53"/>
  <sheetViews>
    <sheetView view="pageBreakPreview" zoomScaleSheetLayoutView="100" workbookViewId="0">
      <selection activeCell="E20" sqref="E20"/>
    </sheetView>
  </sheetViews>
  <sheetFormatPr defaultRowHeight="15" customHeight="1"/>
  <cols>
    <col min="1" max="1" width="5.7109375" style="37" customWidth="1"/>
    <col min="2" max="2" width="68" style="67" bestFit="1" customWidth="1"/>
    <col min="3" max="3" width="11.28515625" style="37" bestFit="1" customWidth="1"/>
  </cols>
  <sheetData>
    <row r="1" spans="1:10" s="64" customFormat="1" ht="15" customHeight="1">
      <c r="A1" s="83"/>
      <c r="B1" s="84"/>
      <c r="C1" s="85"/>
      <c r="D1" s="65"/>
      <c r="E1" s="65"/>
      <c r="F1" s="66"/>
      <c r="G1" s="66"/>
      <c r="H1" s="68"/>
      <c r="I1" s="68"/>
      <c r="J1" s="68"/>
    </row>
    <row r="2" spans="1:10" s="64" customFormat="1" ht="38.25" customHeight="1">
      <c r="A2" s="1196" t="str">
        <f>GLOBAL!A1</f>
        <v>PREFEITURA MUNICIPAL DE VIANA</v>
      </c>
      <c r="B2" s="1197"/>
      <c r="C2" s="1198"/>
      <c r="D2" s="66"/>
      <c r="E2" s="66"/>
      <c r="F2" s="66"/>
      <c r="G2" s="66"/>
      <c r="H2" s="68"/>
      <c r="I2" s="68"/>
      <c r="J2" s="68"/>
    </row>
    <row r="3" spans="1:10" s="64" customFormat="1">
      <c r="A3" s="1199" t="str">
        <f>GLOBAL!C2</f>
        <v>OBRA: PONTO DE APOIO DOS CARROS DA GUARDA MUNICIPAL</v>
      </c>
      <c r="B3" s="1200"/>
      <c r="C3" s="1201"/>
      <c r="D3" s="69"/>
      <c r="E3" s="69"/>
      <c r="F3" s="69"/>
      <c r="G3" s="69"/>
      <c r="H3" s="68"/>
      <c r="I3" s="68"/>
      <c r="J3" s="68"/>
    </row>
    <row r="4" spans="1:10" s="64" customFormat="1" ht="12.75" customHeight="1">
      <c r="A4" s="1204">
        <f>GLOBAL!C3</f>
        <v>0</v>
      </c>
      <c r="B4" s="1205"/>
      <c r="C4" s="1206"/>
      <c r="D4" s="70"/>
      <c r="E4" s="70"/>
      <c r="F4" s="70"/>
      <c r="G4" s="70"/>
      <c r="H4" s="68"/>
      <c r="I4" s="68"/>
      <c r="J4" s="68"/>
    </row>
    <row r="5" spans="1:10" s="64" customFormat="1" ht="9.75" customHeight="1">
      <c r="A5" s="86"/>
      <c r="B5" s="87"/>
      <c r="C5" s="88"/>
      <c r="D5" s="71"/>
      <c r="E5" s="71"/>
      <c r="F5" s="71"/>
      <c r="G5" s="71"/>
      <c r="H5" s="68"/>
      <c r="I5" s="68"/>
      <c r="J5" s="68"/>
    </row>
    <row r="6" spans="1:10" s="64" customFormat="1" ht="18.75" customHeight="1">
      <c r="A6" s="1207" t="s">
        <v>116</v>
      </c>
      <c r="B6" s="1208"/>
      <c r="C6" s="1209"/>
      <c r="D6" s="72"/>
      <c r="E6" s="72"/>
      <c r="F6" s="72"/>
      <c r="G6" s="72"/>
      <c r="H6" s="68"/>
      <c r="I6" s="68"/>
      <c r="J6" s="68"/>
    </row>
    <row r="7" spans="1:10" ht="15" customHeight="1">
      <c r="A7" s="89"/>
      <c r="B7" s="90"/>
      <c r="C7" s="91"/>
      <c r="F7" s="33"/>
      <c r="G7" s="33"/>
      <c r="H7" s="33"/>
      <c r="I7" s="33"/>
      <c r="J7" s="33"/>
    </row>
    <row r="8" spans="1:10" ht="15" customHeight="1">
      <c r="A8" s="1210" t="s">
        <v>117</v>
      </c>
      <c r="B8" s="1211"/>
      <c r="C8" s="1214" t="s">
        <v>2326</v>
      </c>
      <c r="F8" s="33"/>
      <c r="G8" s="33"/>
      <c r="H8" s="33"/>
      <c r="I8" s="33"/>
      <c r="J8" s="33"/>
    </row>
    <row r="9" spans="1:10" ht="15" customHeight="1">
      <c r="A9" s="1212"/>
      <c r="B9" s="1213"/>
      <c r="C9" s="1215"/>
      <c r="F9" s="33"/>
      <c r="G9" s="33"/>
      <c r="H9" s="33"/>
      <c r="I9" s="33"/>
      <c r="J9" s="33"/>
    </row>
    <row r="10" spans="1:10" ht="15" customHeight="1">
      <c r="A10" s="34" t="s">
        <v>118</v>
      </c>
      <c r="B10" s="73" t="s">
        <v>119</v>
      </c>
      <c r="C10" s="74">
        <v>0</v>
      </c>
      <c r="F10" s="33"/>
      <c r="G10" s="33"/>
      <c r="H10" s="33"/>
      <c r="I10" s="33"/>
      <c r="J10" s="33"/>
    </row>
    <row r="11" spans="1:10" ht="15" customHeight="1">
      <c r="A11" s="34" t="s">
        <v>120</v>
      </c>
      <c r="B11" s="73" t="s">
        <v>121</v>
      </c>
      <c r="C11" s="74">
        <v>8</v>
      </c>
    </row>
    <row r="12" spans="1:10" ht="15" customHeight="1">
      <c r="A12" s="34" t="s">
        <v>122</v>
      </c>
      <c r="B12" s="73" t="s">
        <v>123</v>
      </c>
      <c r="C12" s="74">
        <v>1.5</v>
      </c>
    </row>
    <row r="13" spans="1:10" ht="15" customHeight="1">
      <c r="A13" s="34" t="s">
        <v>124</v>
      </c>
      <c r="B13" s="73" t="s">
        <v>125</v>
      </c>
      <c r="C13" s="74">
        <v>1</v>
      </c>
    </row>
    <row r="14" spans="1:10" ht="15" customHeight="1">
      <c r="A14" s="34" t="s">
        <v>126</v>
      </c>
      <c r="B14" s="73" t="s">
        <v>127</v>
      </c>
      <c r="C14" s="74">
        <v>0.6</v>
      </c>
    </row>
    <row r="15" spans="1:10" ht="15" customHeight="1">
      <c r="A15" s="34" t="s">
        <v>128</v>
      </c>
      <c r="B15" s="73" t="s">
        <v>129</v>
      </c>
      <c r="C15" s="74">
        <v>0.2</v>
      </c>
    </row>
    <row r="16" spans="1:10" ht="15" customHeight="1">
      <c r="A16" s="34" t="s">
        <v>130</v>
      </c>
      <c r="B16" s="73" t="s">
        <v>131</v>
      </c>
      <c r="C16" s="74">
        <v>2.5</v>
      </c>
    </row>
    <row r="17" spans="1:3" ht="15" customHeight="1">
      <c r="A17" s="34" t="s">
        <v>132</v>
      </c>
      <c r="B17" s="73" t="s">
        <v>133</v>
      </c>
      <c r="C17" s="74">
        <v>3</v>
      </c>
    </row>
    <row r="18" spans="1:3" ht="15" customHeight="1">
      <c r="A18" s="34" t="s">
        <v>134</v>
      </c>
      <c r="B18" s="73" t="s">
        <v>135</v>
      </c>
      <c r="C18" s="74">
        <v>1</v>
      </c>
    </row>
    <row r="19" spans="1:3" ht="15" customHeight="1">
      <c r="A19" s="1202" t="s">
        <v>136</v>
      </c>
      <c r="B19" s="1203"/>
      <c r="C19" s="75">
        <f>SUM(C10:C18)/100</f>
        <v>0.17799999999999996</v>
      </c>
    </row>
    <row r="21" spans="1:3" ht="15" customHeight="1">
      <c r="A21" s="1210" t="s">
        <v>137</v>
      </c>
      <c r="B21" s="1211"/>
      <c r="C21" s="1214" t="s">
        <v>2326</v>
      </c>
    </row>
    <row r="22" spans="1:3" ht="15" customHeight="1">
      <c r="A22" s="1212"/>
      <c r="B22" s="1213"/>
      <c r="C22" s="1215"/>
    </row>
    <row r="23" spans="1:3" ht="15" customHeight="1">
      <c r="A23" s="34" t="s">
        <v>138</v>
      </c>
      <c r="B23" s="73" t="s">
        <v>139</v>
      </c>
      <c r="C23" s="74">
        <v>17.940000000000001</v>
      </c>
    </row>
    <row r="24" spans="1:3" ht="15" customHeight="1">
      <c r="A24" s="34" t="s">
        <v>140</v>
      </c>
      <c r="B24" s="73" t="s">
        <v>141</v>
      </c>
      <c r="C24" s="74">
        <v>4.32</v>
      </c>
    </row>
    <row r="25" spans="1:3" ht="15" customHeight="1">
      <c r="A25" s="34" t="s">
        <v>142</v>
      </c>
      <c r="B25" s="73" t="s">
        <v>143</v>
      </c>
      <c r="C25" s="74">
        <v>0.92</v>
      </c>
    </row>
    <row r="26" spans="1:3" ht="15" customHeight="1">
      <c r="A26" s="34" t="s">
        <v>144</v>
      </c>
      <c r="B26" s="73" t="s">
        <v>145</v>
      </c>
      <c r="C26" s="74">
        <v>7.0000000000000007E-2</v>
      </c>
    </row>
    <row r="27" spans="1:3" ht="15" customHeight="1">
      <c r="A27" s="34" t="s">
        <v>146</v>
      </c>
      <c r="B27" s="73" t="s">
        <v>147</v>
      </c>
      <c r="C27" s="74">
        <v>0.73</v>
      </c>
    </row>
    <row r="28" spans="1:3" ht="15" customHeight="1">
      <c r="A28" s="34" t="s">
        <v>148</v>
      </c>
      <c r="B28" s="73" t="s">
        <v>149</v>
      </c>
      <c r="C28" s="74">
        <v>10.98</v>
      </c>
    </row>
    <row r="29" spans="1:3" ht="15" customHeight="1">
      <c r="A29" s="34" t="s">
        <v>150</v>
      </c>
      <c r="B29" s="73" t="s">
        <v>151</v>
      </c>
      <c r="C29" s="92" t="s">
        <v>106</v>
      </c>
    </row>
    <row r="30" spans="1:3" ht="15" customHeight="1">
      <c r="A30" s="34" t="s">
        <v>152</v>
      </c>
      <c r="B30" s="73" t="s">
        <v>153</v>
      </c>
      <c r="C30" s="74">
        <v>1.47</v>
      </c>
    </row>
    <row r="31" spans="1:3" ht="15" customHeight="1">
      <c r="A31" s="34" t="s">
        <v>154</v>
      </c>
      <c r="B31" s="73" t="s">
        <v>155</v>
      </c>
      <c r="C31" s="74">
        <v>10.76</v>
      </c>
    </row>
    <row r="32" spans="1:3" ht="15" customHeight="1">
      <c r="A32" s="34" t="s">
        <v>156</v>
      </c>
      <c r="B32" s="73" t="s">
        <v>157</v>
      </c>
      <c r="C32" s="74">
        <v>0.03</v>
      </c>
    </row>
    <row r="33" spans="1:3" ht="15" customHeight="1">
      <c r="A33" s="34" t="s">
        <v>158</v>
      </c>
      <c r="B33" s="73" t="s">
        <v>159</v>
      </c>
      <c r="C33" s="74">
        <v>0.11</v>
      </c>
    </row>
    <row r="34" spans="1:3" ht="15" customHeight="1">
      <c r="A34" s="1202" t="s">
        <v>160</v>
      </c>
      <c r="B34" s="1203"/>
      <c r="C34" s="75">
        <f>SUM(C23:C33)/100</f>
        <v>0.47330000000000005</v>
      </c>
    </row>
    <row r="36" spans="1:3" ht="15" customHeight="1">
      <c r="A36" s="1210" t="s">
        <v>161</v>
      </c>
      <c r="B36" s="1211"/>
      <c r="C36" s="1214" t="s">
        <v>2326</v>
      </c>
    </row>
    <row r="37" spans="1:3" ht="15" customHeight="1">
      <c r="A37" s="1212"/>
      <c r="B37" s="1213"/>
      <c r="C37" s="1215"/>
    </row>
    <row r="38" spans="1:3" ht="15" customHeight="1">
      <c r="A38" s="34" t="s">
        <v>162</v>
      </c>
      <c r="B38" s="73" t="s">
        <v>163</v>
      </c>
      <c r="C38" s="74">
        <v>4.9800000000000004</v>
      </c>
    </row>
    <row r="39" spans="1:3" ht="15" customHeight="1">
      <c r="A39" s="34" t="s">
        <v>164</v>
      </c>
      <c r="B39" s="73" t="s">
        <v>165</v>
      </c>
      <c r="C39" s="74">
        <v>3.01</v>
      </c>
    </row>
    <row r="40" spans="1:3" ht="15" customHeight="1">
      <c r="A40" s="34" t="s">
        <v>166</v>
      </c>
      <c r="B40" s="73" t="s">
        <v>167</v>
      </c>
      <c r="C40" s="74">
        <v>6.71</v>
      </c>
    </row>
    <row r="41" spans="1:3" ht="15" customHeight="1">
      <c r="A41" s="34" t="s">
        <v>168</v>
      </c>
      <c r="B41" s="73" t="s">
        <v>169</v>
      </c>
      <c r="C41" s="92" t="s">
        <v>106</v>
      </c>
    </row>
    <row r="42" spans="1:3" ht="15" customHeight="1">
      <c r="A42" s="34" t="s">
        <v>170</v>
      </c>
      <c r="B42" s="73" t="s">
        <v>171</v>
      </c>
      <c r="C42" s="92" t="s">
        <v>106</v>
      </c>
    </row>
    <row r="43" spans="1:3" ht="15" customHeight="1">
      <c r="A43" s="34" t="s">
        <v>172</v>
      </c>
      <c r="B43" s="73" t="s">
        <v>173</v>
      </c>
      <c r="C43" s="74">
        <v>0.16</v>
      </c>
    </row>
    <row r="44" spans="1:3" ht="15" customHeight="1">
      <c r="A44" s="34" t="s">
        <v>174</v>
      </c>
      <c r="B44" s="73" t="s">
        <v>175</v>
      </c>
      <c r="C44" s="74">
        <v>0.56000000000000005</v>
      </c>
    </row>
    <row r="45" spans="1:3" ht="15" customHeight="1">
      <c r="A45" s="1202" t="s">
        <v>176</v>
      </c>
      <c r="B45" s="1203"/>
      <c r="C45" s="75">
        <f>SUM(C38:C44)/100</f>
        <v>0.1542</v>
      </c>
    </row>
    <row r="47" spans="1:3" ht="15" customHeight="1">
      <c r="A47" s="1210" t="s">
        <v>177</v>
      </c>
      <c r="B47" s="1211"/>
      <c r="C47" s="1214" t="s">
        <v>2326</v>
      </c>
    </row>
    <row r="48" spans="1:3" ht="15" customHeight="1">
      <c r="A48" s="1212"/>
      <c r="B48" s="1213"/>
      <c r="C48" s="1215"/>
    </row>
    <row r="49" spans="1:5" ht="15" customHeight="1">
      <c r="A49" s="34" t="s">
        <v>178</v>
      </c>
      <c r="B49" s="73" t="s">
        <v>179</v>
      </c>
      <c r="C49" s="76">
        <f>C19*C34</f>
        <v>8.4247399999999986E-2</v>
      </c>
    </row>
    <row r="50" spans="1:5" ht="30" customHeight="1">
      <c r="A50" s="34" t="s">
        <v>180</v>
      </c>
      <c r="B50" s="35" t="s">
        <v>181</v>
      </c>
      <c r="C50" s="76">
        <v>5.7000000000000002E-3</v>
      </c>
    </row>
    <row r="51" spans="1:5" ht="15" customHeight="1">
      <c r="A51" s="1202" t="s">
        <v>182</v>
      </c>
      <c r="B51" s="1203"/>
      <c r="C51" s="75">
        <f>SUM(C49:C50)</f>
        <v>8.9947399999999983E-2</v>
      </c>
      <c r="E51" s="77">
        <f>C19+C34+C45+C51</f>
        <v>0.8954474</v>
      </c>
    </row>
    <row r="53" spans="1:5" ht="15" customHeight="1">
      <c r="A53" s="1202" t="s">
        <v>2327</v>
      </c>
      <c r="B53" s="1203"/>
      <c r="C53" s="75">
        <f>SUM(+C51+C45+C34+C19)</f>
        <v>0.8954474</v>
      </c>
    </row>
  </sheetData>
  <mergeCells count="17">
    <mergeCell ref="A53:B53"/>
    <mergeCell ref="A47:B48"/>
    <mergeCell ref="C47:C48"/>
    <mergeCell ref="A51:B51"/>
    <mergeCell ref="A2:C2"/>
    <mergeCell ref="A3:C3"/>
    <mergeCell ref="A45:B45"/>
    <mergeCell ref="A4:C4"/>
    <mergeCell ref="A6:C6"/>
    <mergeCell ref="A8:B9"/>
    <mergeCell ref="C8:C9"/>
    <mergeCell ref="A19:B19"/>
    <mergeCell ref="A21:B22"/>
    <mergeCell ref="C21:C22"/>
    <mergeCell ref="A34:B34"/>
    <mergeCell ref="A36:B37"/>
    <mergeCell ref="C36:C37"/>
  </mergeCells>
  <printOptions horizontalCentered="1"/>
  <pageMargins left="0.51181102362204722" right="0.51181102362204722" top="0.39370078740157483" bottom="0.39370078740157483" header="0.31496062992125984" footer="0.31496062992125984"/>
  <pageSetup paperSize="9" scale="85" orientation="portrait" r:id="rId1"/>
  <headerFooter>
    <oddFooter>&amp;RLUIZA BRUNELLI COURAARQUITETA E URBANISTACAU n° A90530-5</oddFooter>
  </headerFooter>
</worksheet>
</file>

<file path=xl/worksheets/sheet18.xml><?xml version="1.0" encoding="utf-8"?>
<worksheet xmlns="http://schemas.openxmlformats.org/spreadsheetml/2006/main" xmlns:r="http://schemas.openxmlformats.org/officeDocument/2006/relationships">
  <dimension ref="A1:F1509"/>
  <sheetViews>
    <sheetView view="pageBreakPreview" topLeftCell="A991" zoomScale="115" zoomScaleSheetLayoutView="115" workbookViewId="0">
      <selection activeCell="B1004" sqref="B1004"/>
    </sheetView>
  </sheetViews>
  <sheetFormatPr defaultColWidth="9.140625" defaultRowHeight="12.75"/>
  <cols>
    <col min="1" max="1" width="10.28515625" style="380" bestFit="1" customWidth="1"/>
    <col min="2" max="2" width="59.28515625" style="368" customWidth="1"/>
    <col min="3" max="3" width="7" style="368" customWidth="1"/>
    <col min="4" max="4" width="15.5703125" style="368" customWidth="1"/>
    <col min="5" max="5" width="12.42578125" style="368" customWidth="1"/>
    <col min="6" max="6" width="2.42578125" style="368" customWidth="1"/>
    <col min="7" max="16384" width="9.140625" style="368"/>
  </cols>
  <sheetData>
    <row r="1" spans="1:6" ht="19.5" customHeight="1">
      <c r="A1" s="1217" t="s">
        <v>14977</v>
      </c>
      <c r="B1" s="1217"/>
      <c r="C1" s="1217"/>
      <c r="D1" s="1217"/>
      <c r="E1" s="1217"/>
      <c r="F1" s="1217"/>
    </row>
    <row r="2" spans="1:6" ht="9" customHeight="1">
      <c r="A2" s="1216" t="s">
        <v>14978</v>
      </c>
      <c r="B2" s="1216"/>
      <c r="C2" s="1216"/>
      <c r="D2" s="1216"/>
      <c r="E2" s="1216"/>
      <c r="F2" s="1216"/>
    </row>
    <row r="3" spans="1:6" ht="9" customHeight="1">
      <c r="A3" s="369" t="s">
        <v>14979</v>
      </c>
      <c r="B3" s="370" t="s">
        <v>14980</v>
      </c>
      <c r="C3" s="369" t="s">
        <v>14981</v>
      </c>
      <c r="D3" s="371" t="s">
        <v>14982</v>
      </c>
      <c r="E3" s="370" t="s">
        <v>14983</v>
      </c>
    </row>
    <row r="4" spans="1:6" ht="9" customHeight="1">
      <c r="A4" s="372">
        <v>43339</v>
      </c>
      <c r="B4" s="373" t="s">
        <v>14984</v>
      </c>
      <c r="C4" s="374" t="s">
        <v>14985</v>
      </c>
      <c r="D4" s="375">
        <v>0.64</v>
      </c>
      <c r="E4" s="376"/>
    </row>
    <row r="5" spans="1:6" ht="9" customHeight="1">
      <c r="A5" s="372">
        <v>41099</v>
      </c>
      <c r="B5" s="373" t="s">
        <v>14986</v>
      </c>
      <c r="C5" s="374" t="s">
        <v>14987</v>
      </c>
      <c r="D5" s="375">
        <v>6.45</v>
      </c>
      <c r="E5" s="376"/>
    </row>
    <row r="6" spans="1:6" ht="9" customHeight="1">
      <c r="A6" s="372">
        <v>40224</v>
      </c>
      <c r="B6" s="373" t="s">
        <v>14988</v>
      </c>
      <c r="C6" s="374" t="s">
        <v>14987</v>
      </c>
      <c r="D6" s="375">
        <v>3.34</v>
      </c>
      <c r="E6" s="376"/>
    </row>
    <row r="7" spans="1:6" ht="9" customHeight="1">
      <c r="A7" s="372">
        <v>40225</v>
      </c>
      <c r="B7" s="373" t="s">
        <v>14989</v>
      </c>
      <c r="C7" s="374" t="s">
        <v>14987</v>
      </c>
      <c r="D7" s="375">
        <v>4.3099999999999996</v>
      </c>
      <c r="E7" s="376"/>
    </row>
    <row r="8" spans="1:6" ht="9" customHeight="1">
      <c r="A8" s="372">
        <v>40226</v>
      </c>
      <c r="B8" s="373" t="s">
        <v>14990</v>
      </c>
      <c r="C8" s="374" t="s">
        <v>14987</v>
      </c>
      <c r="D8" s="375">
        <v>6.45</v>
      </c>
      <c r="E8" s="376"/>
    </row>
    <row r="9" spans="1:6" ht="9" customHeight="1">
      <c r="A9" s="372">
        <v>40229</v>
      </c>
      <c r="B9" s="373" t="s">
        <v>14991</v>
      </c>
      <c r="C9" s="374" t="s">
        <v>14987</v>
      </c>
      <c r="D9" s="375">
        <v>6.11</v>
      </c>
      <c r="E9" s="376"/>
    </row>
    <row r="10" spans="1:6" ht="9" customHeight="1">
      <c r="A10" s="372">
        <v>43340</v>
      </c>
      <c r="B10" s="373" t="s">
        <v>14992</v>
      </c>
      <c r="C10" s="374" t="s">
        <v>14987</v>
      </c>
      <c r="D10" s="375">
        <v>6.04</v>
      </c>
      <c r="E10" s="376"/>
    </row>
    <row r="11" spans="1:6" ht="9" customHeight="1">
      <c r="A11" s="372">
        <v>40228</v>
      </c>
      <c r="B11" s="373" t="s">
        <v>14993</v>
      </c>
      <c r="C11" s="374" t="s">
        <v>14987</v>
      </c>
      <c r="D11" s="375">
        <v>4.6900000000000004</v>
      </c>
      <c r="E11" s="376"/>
    </row>
    <row r="12" spans="1:6" ht="9" customHeight="1">
      <c r="A12" s="372">
        <v>42227</v>
      </c>
      <c r="B12" s="373" t="s">
        <v>14994</v>
      </c>
      <c r="C12" s="374" t="s">
        <v>14987</v>
      </c>
      <c r="D12" s="375">
        <v>4.42</v>
      </c>
      <c r="E12" s="376"/>
    </row>
    <row r="13" spans="1:6" ht="9" customHeight="1">
      <c r="A13" s="372">
        <v>40994</v>
      </c>
      <c r="B13" s="373" t="s">
        <v>14995</v>
      </c>
      <c r="C13" s="374" t="s">
        <v>14987</v>
      </c>
      <c r="D13" s="375">
        <v>5.36</v>
      </c>
      <c r="E13" s="376"/>
    </row>
    <row r="14" spans="1:6" ht="9" customHeight="1">
      <c r="A14" s="372">
        <v>42940</v>
      </c>
      <c r="B14" s="373" t="s">
        <v>14996</v>
      </c>
      <c r="C14" s="374" t="s">
        <v>14987</v>
      </c>
      <c r="D14" s="375">
        <v>221.08</v>
      </c>
      <c r="E14" s="376"/>
    </row>
    <row r="15" spans="1:6" ht="18.2" customHeight="1">
      <c r="A15" s="372">
        <v>41047</v>
      </c>
      <c r="B15" s="377" t="s">
        <v>14997</v>
      </c>
      <c r="C15" s="374" t="s">
        <v>14987</v>
      </c>
      <c r="D15" s="375">
        <v>504</v>
      </c>
      <c r="E15" s="378"/>
    </row>
    <row r="16" spans="1:6" ht="18.2" customHeight="1">
      <c r="A16" s="372">
        <v>41048</v>
      </c>
      <c r="B16" s="377" t="s">
        <v>14998</v>
      </c>
      <c r="C16" s="374" t="s">
        <v>14987</v>
      </c>
      <c r="D16" s="375">
        <v>460.05</v>
      </c>
      <c r="E16" s="378"/>
    </row>
    <row r="17" spans="1:5" ht="9" customHeight="1">
      <c r="A17" s="372">
        <v>40217</v>
      </c>
      <c r="B17" s="373" t="s">
        <v>14999</v>
      </c>
      <c r="C17" s="374" t="s">
        <v>14987</v>
      </c>
      <c r="D17" s="375">
        <v>38.81</v>
      </c>
      <c r="E17" s="376"/>
    </row>
    <row r="18" spans="1:5" ht="9" customHeight="1">
      <c r="A18" s="372">
        <v>40172</v>
      </c>
      <c r="B18" s="373" t="s">
        <v>15000</v>
      </c>
      <c r="C18" s="374" t="s">
        <v>15001</v>
      </c>
      <c r="D18" s="375">
        <v>24.82</v>
      </c>
      <c r="E18" s="376"/>
    </row>
    <row r="19" spans="1:5" ht="9" customHeight="1">
      <c r="A19" s="372">
        <v>40171</v>
      </c>
      <c r="B19" s="373" t="s">
        <v>15002</v>
      </c>
      <c r="C19" s="374" t="s">
        <v>15001</v>
      </c>
      <c r="D19" s="375">
        <v>12.4</v>
      </c>
      <c r="E19" s="376"/>
    </row>
    <row r="20" spans="1:5" ht="9" customHeight="1">
      <c r="A20" s="372">
        <v>42225</v>
      </c>
      <c r="B20" s="373" t="s">
        <v>15003</v>
      </c>
      <c r="C20" s="374" t="s">
        <v>14987</v>
      </c>
      <c r="D20" s="375">
        <v>7.4</v>
      </c>
      <c r="E20" s="376"/>
    </row>
    <row r="21" spans="1:5" ht="9" customHeight="1">
      <c r="A21" s="372">
        <v>40178</v>
      </c>
      <c r="B21" s="373" t="s">
        <v>15004</v>
      </c>
      <c r="C21" s="374" t="s">
        <v>14987</v>
      </c>
      <c r="D21" s="375">
        <v>7.24</v>
      </c>
      <c r="E21" s="376"/>
    </row>
    <row r="22" spans="1:5" ht="18.2" customHeight="1">
      <c r="A22" s="372">
        <v>40179</v>
      </c>
      <c r="B22" s="377" t="s">
        <v>15005</v>
      </c>
      <c r="C22" s="374" t="s">
        <v>14987</v>
      </c>
      <c r="D22" s="375">
        <v>12.19</v>
      </c>
      <c r="E22" s="378"/>
    </row>
    <row r="23" spans="1:5" ht="18.2" customHeight="1">
      <c r="A23" s="372">
        <v>40184</v>
      </c>
      <c r="B23" s="377" t="s">
        <v>15006</v>
      </c>
      <c r="C23" s="374" t="s">
        <v>14987</v>
      </c>
      <c r="D23" s="375">
        <v>21.27</v>
      </c>
      <c r="E23" s="378"/>
    </row>
    <row r="24" spans="1:5" ht="18.2" customHeight="1">
      <c r="A24" s="372">
        <v>40180</v>
      </c>
      <c r="B24" s="377" t="s">
        <v>15007</v>
      </c>
      <c r="C24" s="374" t="s">
        <v>14987</v>
      </c>
      <c r="D24" s="375">
        <v>14.03</v>
      </c>
      <c r="E24" s="378"/>
    </row>
    <row r="25" spans="1:5" ht="18.2" customHeight="1">
      <c r="A25" s="372">
        <v>40181</v>
      </c>
      <c r="B25" s="377" t="s">
        <v>15008</v>
      </c>
      <c r="C25" s="374" t="s">
        <v>14987</v>
      </c>
      <c r="D25" s="375">
        <v>15.77</v>
      </c>
      <c r="E25" s="378"/>
    </row>
    <row r="26" spans="1:5" ht="18.2" customHeight="1">
      <c r="A26" s="372">
        <v>40182</v>
      </c>
      <c r="B26" s="377" t="s">
        <v>15009</v>
      </c>
      <c r="C26" s="374" t="s">
        <v>14987</v>
      </c>
      <c r="D26" s="375">
        <v>18.09</v>
      </c>
      <c r="E26" s="378"/>
    </row>
    <row r="27" spans="1:5" ht="18.2" customHeight="1">
      <c r="A27" s="372">
        <v>40183</v>
      </c>
      <c r="B27" s="377" t="s">
        <v>15010</v>
      </c>
      <c r="C27" s="374" t="s">
        <v>14987</v>
      </c>
      <c r="D27" s="375">
        <v>19.12</v>
      </c>
      <c r="E27" s="378"/>
    </row>
    <row r="28" spans="1:5" ht="18.2" customHeight="1">
      <c r="A28" s="372">
        <v>40191</v>
      </c>
      <c r="B28" s="377" t="s">
        <v>15011</v>
      </c>
      <c r="C28" s="374" t="s">
        <v>14987</v>
      </c>
      <c r="D28" s="375">
        <v>18.53</v>
      </c>
      <c r="E28" s="378"/>
    </row>
    <row r="29" spans="1:5" ht="18.2" customHeight="1">
      <c r="A29" s="372">
        <v>40196</v>
      </c>
      <c r="B29" s="377" t="s">
        <v>15012</v>
      </c>
      <c r="C29" s="374" t="s">
        <v>14987</v>
      </c>
      <c r="D29" s="375">
        <v>29.28</v>
      </c>
      <c r="E29" s="378"/>
    </row>
    <row r="30" spans="1:5" ht="18.2" customHeight="1">
      <c r="A30" s="372">
        <v>40192</v>
      </c>
      <c r="B30" s="377" t="s">
        <v>15013</v>
      </c>
      <c r="C30" s="374" t="s">
        <v>14987</v>
      </c>
      <c r="D30" s="375">
        <v>20.05</v>
      </c>
      <c r="E30" s="378"/>
    </row>
    <row r="31" spans="1:5" ht="18.2" customHeight="1">
      <c r="A31" s="372">
        <v>40193</v>
      </c>
      <c r="B31" s="377" t="s">
        <v>15014</v>
      </c>
      <c r="C31" s="374" t="s">
        <v>14987</v>
      </c>
      <c r="D31" s="375">
        <v>21.95</v>
      </c>
      <c r="E31" s="378"/>
    </row>
    <row r="32" spans="1:5" ht="18.2" customHeight="1">
      <c r="A32" s="372">
        <v>40194</v>
      </c>
      <c r="B32" s="377" t="s">
        <v>15015</v>
      </c>
      <c r="C32" s="374" t="s">
        <v>14987</v>
      </c>
      <c r="D32" s="375">
        <v>25.09</v>
      </c>
      <c r="E32" s="378"/>
    </row>
    <row r="33" spans="1:5" ht="18.2" customHeight="1">
      <c r="A33" s="372">
        <v>40195</v>
      </c>
      <c r="B33" s="377" t="s">
        <v>15016</v>
      </c>
      <c r="C33" s="374" t="s">
        <v>14987</v>
      </c>
      <c r="D33" s="375">
        <v>26.83</v>
      </c>
      <c r="E33" s="378"/>
    </row>
    <row r="34" spans="1:5" ht="9" customHeight="1">
      <c r="A34" s="372">
        <v>40220</v>
      </c>
      <c r="B34" s="373" t="s">
        <v>15017</v>
      </c>
      <c r="C34" s="374" t="s">
        <v>14987</v>
      </c>
      <c r="D34" s="375">
        <v>9.0299999999999994</v>
      </c>
      <c r="E34" s="376"/>
    </row>
    <row r="35" spans="1:5" ht="9" customHeight="1">
      <c r="A35" s="372">
        <v>40230</v>
      </c>
      <c r="B35" s="373" t="s">
        <v>15018</v>
      </c>
      <c r="C35" s="374" t="s">
        <v>14987</v>
      </c>
      <c r="D35" s="375">
        <v>3.09</v>
      </c>
      <c r="E35" s="376"/>
    </row>
    <row r="36" spans="1:5" ht="9" customHeight="1">
      <c r="A36" s="372">
        <v>40221</v>
      </c>
      <c r="B36" s="373" t="s">
        <v>15019</v>
      </c>
      <c r="C36" s="374" t="s">
        <v>14987</v>
      </c>
      <c r="D36" s="375">
        <v>8.06</v>
      </c>
      <c r="E36" s="376"/>
    </row>
    <row r="37" spans="1:5" ht="9" customHeight="1">
      <c r="A37" s="372">
        <v>40231</v>
      </c>
      <c r="B37" s="373" t="s">
        <v>15020</v>
      </c>
      <c r="C37" s="374" t="s">
        <v>14987</v>
      </c>
      <c r="D37" s="375">
        <v>4.57</v>
      </c>
      <c r="E37" s="376"/>
    </row>
    <row r="38" spans="1:5" ht="9" customHeight="1">
      <c r="A38" s="372">
        <v>40222</v>
      </c>
      <c r="B38" s="373" t="s">
        <v>15021</v>
      </c>
      <c r="C38" s="374" t="s">
        <v>14987</v>
      </c>
      <c r="D38" s="375">
        <v>11.67</v>
      </c>
      <c r="E38" s="376"/>
    </row>
    <row r="39" spans="1:5" ht="9" customHeight="1">
      <c r="A39" s="372">
        <v>40216</v>
      </c>
      <c r="B39" s="373" t="s">
        <v>15022</v>
      </c>
      <c r="C39" s="374" t="s">
        <v>14987</v>
      </c>
      <c r="D39" s="375">
        <v>108.42</v>
      </c>
      <c r="E39" s="376"/>
    </row>
    <row r="40" spans="1:5" ht="9" customHeight="1">
      <c r="A40" s="372">
        <v>40223</v>
      </c>
      <c r="B40" s="373" t="s">
        <v>15023</v>
      </c>
      <c r="C40" s="374" t="s">
        <v>14987</v>
      </c>
      <c r="D40" s="375">
        <v>46.56</v>
      </c>
      <c r="E40" s="376"/>
    </row>
    <row r="41" spans="1:5" ht="9" customHeight="1">
      <c r="A41" s="372">
        <v>43335</v>
      </c>
      <c r="B41" s="373" t="s">
        <v>15024</v>
      </c>
      <c r="C41" s="374" t="s">
        <v>14987</v>
      </c>
      <c r="D41" s="375">
        <v>2.46</v>
      </c>
      <c r="E41" s="376"/>
    </row>
    <row r="42" spans="1:5" ht="9" customHeight="1">
      <c r="A42" s="372">
        <v>42547</v>
      </c>
      <c r="B42" s="373" t="s">
        <v>15025</v>
      </c>
      <c r="C42" s="374" t="s">
        <v>14987</v>
      </c>
      <c r="D42" s="375">
        <v>1.64</v>
      </c>
      <c r="E42" s="376"/>
    </row>
    <row r="43" spans="1:5" ht="9" customHeight="1">
      <c r="A43" s="372">
        <v>40177</v>
      </c>
      <c r="B43" s="373" t="s">
        <v>15026</v>
      </c>
      <c r="C43" s="374" t="s">
        <v>14987</v>
      </c>
      <c r="D43" s="375">
        <v>4.2</v>
      </c>
      <c r="E43" s="376"/>
    </row>
    <row r="44" spans="1:5" ht="18.2" customHeight="1">
      <c r="A44" s="372">
        <v>41056</v>
      </c>
      <c r="B44" s="377" t="s">
        <v>15027</v>
      </c>
      <c r="C44" s="374" t="s">
        <v>14987</v>
      </c>
      <c r="D44" s="375">
        <v>66.12</v>
      </c>
      <c r="E44" s="378"/>
    </row>
    <row r="45" spans="1:5" ht="9" customHeight="1">
      <c r="A45" s="372">
        <v>40218</v>
      </c>
      <c r="B45" s="373" t="s">
        <v>15028</v>
      </c>
      <c r="C45" s="374" t="s">
        <v>14987</v>
      </c>
      <c r="D45" s="375">
        <v>56.46</v>
      </c>
      <c r="E45" s="376"/>
    </row>
    <row r="46" spans="1:5" ht="9" customHeight="1">
      <c r="A46" s="372">
        <v>40170</v>
      </c>
      <c r="B46" s="373" t="s">
        <v>15029</v>
      </c>
      <c r="C46" s="374" t="s">
        <v>14985</v>
      </c>
      <c r="D46" s="375">
        <v>0.73</v>
      </c>
      <c r="E46" s="376"/>
    </row>
    <row r="47" spans="1:5" ht="18.2" customHeight="1">
      <c r="A47" s="372">
        <v>40167</v>
      </c>
      <c r="B47" s="377" t="s">
        <v>15030</v>
      </c>
      <c r="C47" s="374" t="s">
        <v>14985</v>
      </c>
      <c r="D47" s="375">
        <v>0.47</v>
      </c>
      <c r="E47" s="378"/>
    </row>
    <row r="48" spans="1:5" ht="9" customHeight="1">
      <c r="A48" s="372">
        <v>40168</v>
      </c>
      <c r="B48" s="373" t="s">
        <v>15031</v>
      </c>
      <c r="C48" s="374" t="s">
        <v>14985</v>
      </c>
      <c r="D48" s="375">
        <v>2.2999999999999998</v>
      </c>
      <c r="E48" s="376"/>
    </row>
    <row r="49" spans="1:6" ht="18.2" customHeight="1">
      <c r="A49" s="372">
        <v>40169</v>
      </c>
      <c r="B49" s="377" t="s">
        <v>15032</v>
      </c>
      <c r="C49" s="374" t="s">
        <v>14985</v>
      </c>
      <c r="D49" s="375">
        <v>8.0500000000000007</v>
      </c>
      <c r="E49" s="378"/>
    </row>
    <row r="50" spans="1:6" ht="9" customHeight="1">
      <c r="A50" s="372">
        <v>40219</v>
      </c>
      <c r="B50" s="373" t="s">
        <v>15033</v>
      </c>
      <c r="C50" s="374" t="s">
        <v>14985</v>
      </c>
      <c r="D50" s="375">
        <v>37.54</v>
      </c>
      <c r="E50" s="376"/>
    </row>
    <row r="51" spans="1:6" ht="9" customHeight="1">
      <c r="A51" s="372">
        <v>41095</v>
      </c>
      <c r="B51" s="373" t="s">
        <v>15034</v>
      </c>
      <c r="C51" s="374" t="s">
        <v>14987</v>
      </c>
      <c r="D51" s="375">
        <v>23.83</v>
      </c>
      <c r="E51" s="376"/>
    </row>
    <row r="52" spans="1:6" ht="18.2" customHeight="1">
      <c r="A52" s="372">
        <v>43352</v>
      </c>
      <c r="B52" s="377" t="s">
        <v>15035</v>
      </c>
      <c r="C52" s="374" t="s">
        <v>14985</v>
      </c>
      <c r="D52" s="375">
        <v>0.54</v>
      </c>
      <c r="E52" s="378"/>
    </row>
    <row r="53" spans="1:6" ht="9" customHeight="1">
      <c r="A53" s="1216" t="s">
        <v>14978</v>
      </c>
      <c r="B53" s="1216"/>
      <c r="C53" s="1216"/>
      <c r="D53" s="1216"/>
      <c r="E53" s="1216"/>
      <c r="F53" s="1216"/>
    </row>
    <row r="54" spans="1:6" ht="9" customHeight="1">
      <c r="A54" s="369" t="s">
        <v>14979</v>
      </c>
      <c r="B54" s="370" t="s">
        <v>14980</v>
      </c>
      <c r="C54" s="369" t="s">
        <v>14981</v>
      </c>
      <c r="D54" s="371" t="s">
        <v>14982</v>
      </c>
      <c r="E54" s="370" t="s">
        <v>14983</v>
      </c>
    </row>
    <row r="55" spans="1:6" ht="9" customHeight="1">
      <c r="A55" s="372">
        <v>43338</v>
      </c>
      <c r="B55" s="373" t="s">
        <v>15036</v>
      </c>
      <c r="C55" s="374" t="s">
        <v>14985</v>
      </c>
      <c r="D55" s="375">
        <v>0.45</v>
      </c>
      <c r="E55" s="376"/>
    </row>
    <row r="56" spans="1:6" ht="9" customHeight="1">
      <c r="A56" s="372">
        <v>40166</v>
      </c>
      <c r="B56" s="373" t="s">
        <v>15037</v>
      </c>
      <c r="C56" s="374" t="s">
        <v>14985</v>
      </c>
      <c r="D56" s="375">
        <v>0.16</v>
      </c>
      <c r="E56" s="376"/>
    </row>
    <row r="57" spans="1:6" ht="9" customHeight="1">
      <c r="A57" s="372">
        <v>41326</v>
      </c>
      <c r="B57" s="373" t="s">
        <v>15038</v>
      </c>
      <c r="C57" s="374" t="s">
        <v>14987</v>
      </c>
      <c r="D57" s="375">
        <v>4.83</v>
      </c>
      <c r="E57" s="376"/>
    </row>
    <row r="58" spans="1:6" ht="9" customHeight="1">
      <c r="A58" s="1216" t="s">
        <v>15039</v>
      </c>
      <c r="B58" s="1216"/>
      <c r="C58" s="1216"/>
      <c r="D58" s="1216"/>
      <c r="E58" s="1216"/>
      <c r="F58" s="1216"/>
    </row>
    <row r="59" spans="1:6" ht="9" customHeight="1">
      <c r="A59" s="369" t="s">
        <v>14979</v>
      </c>
      <c r="B59" s="370" t="s">
        <v>14980</v>
      </c>
      <c r="C59" s="369" t="s">
        <v>14981</v>
      </c>
      <c r="D59" s="371" t="s">
        <v>14982</v>
      </c>
      <c r="E59" s="370" t="s">
        <v>14983</v>
      </c>
    </row>
    <row r="60" spans="1:6" ht="18.2" customHeight="1">
      <c r="A60" s="372">
        <v>40801</v>
      </c>
      <c r="B60" s="377" t="s">
        <v>15040</v>
      </c>
      <c r="C60" s="374" t="s">
        <v>14987</v>
      </c>
      <c r="D60" s="375">
        <v>77.41</v>
      </c>
      <c r="E60" s="373" t="s">
        <v>15041</v>
      </c>
    </row>
    <row r="61" spans="1:6" ht="18.2" customHeight="1">
      <c r="A61" s="372">
        <v>40799</v>
      </c>
      <c r="B61" s="377" t="s">
        <v>15042</v>
      </c>
      <c r="C61" s="374" t="s">
        <v>14987</v>
      </c>
      <c r="D61" s="375">
        <v>61.69</v>
      </c>
      <c r="E61" s="373" t="s">
        <v>15041</v>
      </c>
    </row>
    <row r="62" spans="1:6" ht="18.2" customHeight="1">
      <c r="A62" s="372">
        <v>40793</v>
      </c>
      <c r="B62" s="377" t="s">
        <v>15043</v>
      </c>
      <c r="C62" s="374" t="s">
        <v>14987</v>
      </c>
      <c r="D62" s="375">
        <v>80.55</v>
      </c>
      <c r="E62" s="373" t="s">
        <v>15041</v>
      </c>
    </row>
    <row r="63" spans="1:6" ht="18.2" customHeight="1">
      <c r="A63" s="372">
        <v>40797</v>
      </c>
      <c r="B63" s="377" t="s">
        <v>15044</v>
      </c>
      <c r="C63" s="374" t="s">
        <v>14987</v>
      </c>
      <c r="D63" s="375">
        <v>35.99</v>
      </c>
      <c r="E63" s="373" t="s">
        <v>15041</v>
      </c>
    </row>
    <row r="64" spans="1:6" ht="9" customHeight="1">
      <c r="A64" s="372">
        <v>41157</v>
      </c>
      <c r="B64" s="373" t="s">
        <v>15045</v>
      </c>
      <c r="C64" s="374" t="s">
        <v>14987</v>
      </c>
      <c r="D64" s="375">
        <v>47.69</v>
      </c>
      <c r="E64" s="376"/>
    </row>
    <row r="65" spans="1:5" ht="9" customHeight="1">
      <c r="A65" s="372">
        <v>40795</v>
      </c>
      <c r="B65" s="373" t="s">
        <v>15046</v>
      </c>
      <c r="C65" s="374" t="s">
        <v>14987</v>
      </c>
      <c r="D65" s="375">
        <v>44.74</v>
      </c>
      <c r="E65" s="373" t="s">
        <v>15041</v>
      </c>
    </row>
    <row r="66" spans="1:5" ht="9" customHeight="1">
      <c r="A66" s="372">
        <v>40787</v>
      </c>
      <c r="B66" s="373" t="s">
        <v>15047</v>
      </c>
      <c r="C66" s="374" t="s">
        <v>14987</v>
      </c>
      <c r="D66" s="375">
        <v>96.98</v>
      </c>
      <c r="E66" s="373" t="s">
        <v>15041</v>
      </c>
    </row>
    <row r="67" spans="1:5" ht="9" customHeight="1">
      <c r="A67" s="372">
        <v>40812</v>
      </c>
      <c r="B67" s="373" t="s">
        <v>15048</v>
      </c>
      <c r="C67" s="374" t="s">
        <v>14987</v>
      </c>
      <c r="D67" s="375">
        <v>96.98</v>
      </c>
      <c r="E67" s="376"/>
    </row>
    <row r="68" spans="1:5" ht="9" customHeight="1">
      <c r="A68" s="372">
        <v>42673</v>
      </c>
      <c r="B68" s="373" t="s">
        <v>15049</v>
      </c>
      <c r="C68" s="374" t="s">
        <v>14987</v>
      </c>
      <c r="D68" s="375">
        <v>115.77</v>
      </c>
      <c r="E68" s="376"/>
    </row>
    <row r="69" spans="1:5" ht="9" customHeight="1">
      <c r="A69" s="372">
        <v>40803</v>
      </c>
      <c r="B69" s="373" t="s">
        <v>15050</v>
      </c>
      <c r="C69" s="374" t="s">
        <v>14987</v>
      </c>
      <c r="D69" s="375">
        <v>61.95</v>
      </c>
      <c r="E69" s="373" t="s">
        <v>15041</v>
      </c>
    </row>
    <row r="70" spans="1:5" ht="18.2" customHeight="1">
      <c r="A70" s="372">
        <v>41406</v>
      </c>
      <c r="B70" s="377" t="s">
        <v>15051</v>
      </c>
      <c r="C70" s="374" t="s">
        <v>14987</v>
      </c>
      <c r="D70" s="375">
        <v>55.06</v>
      </c>
      <c r="E70" s="373" t="s">
        <v>15041</v>
      </c>
    </row>
    <row r="71" spans="1:5" ht="18.2" customHeight="1">
      <c r="A71" s="372">
        <v>41100</v>
      </c>
      <c r="B71" s="377" t="s">
        <v>15052</v>
      </c>
      <c r="C71" s="374" t="s">
        <v>14987</v>
      </c>
      <c r="D71" s="375">
        <v>53.16</v>
      </c>
      <c r="E71" s="378"/>
    </row>
    <row r="72" spans="1:5" ht="18.2" customHeight="1">
      <c r="A72" s="372">
        <v>40979</v>
      </c>
      <c r="B72" s="377" t="s">
        <v>15053</v>
      </c>
      <c r="C72" s="374" t="s">
        <v>14987</v>
      </c>
      <c r="D72" s="375">
        <v>44.7</v>
      </c>
      <c r="E72" s="378"/>
    </row>
    <row r="73" spans="1:5" ht="9" customHeight="1">
      <c r="A73" s="372">
        <v>40815</v>
      </c>
      <c r="B73" s="373" t="s">
        <v>15054</v>
      </c>
      <c r="C73" s="374" t="s">
        <v>14987</v>
      </c>
      <c r="D73" s="375">
        <v>55.49</v>
      </c>
      <c r="E73" s="376"/>
    </row>
    <row r="74" spans="1:5" ht="9" customHeight="1">
      <c r="A74" s="372">
        <v>40809</v>
      </c>
      <c r="B74" s="373" t="s">
        <v>15055</v>
      </c>
      <c r="C74" s="374" t="s">
        <v>14987</v>
      </c>
      <c r="D74" s="375">
        <v>63.86</v>
      </c>
      <c r="E74" s="376"/>
    </row>
    <row r="75" spans="1:5" ht="9" customHeight="1">
      <c r="A75" s="372">
        <v>40810</v>
      </c>
      <c r="B75" s="373" t="s">
        <v>15056</v>
      </c>
      <c r="C75" s="374" t="s">
        <v>14987</v>
      </c>
      <c r="D75" s="375">
        <v>80.69</v>
      </c>
      <c r="E75" s="376"/>
    </row>
    <row r="76" spans="1:5" ht="9" customHeight="1">
      <c r="A76" s="372">
        <v>41097</v>
      </c>
      <c r="B76" s="373" t="s">
        <v>15057</v>
      </c>
      <c r="C76" s="374" t="s">
        <v>14987</v>
      </c>
      <c r="D76" s="375">
        <v>90.85</v>
      </c>
      <c r="E76" s="373" t="s">
        <v>15041</v>
      </c>
    </row>
    <row r="77" spans="1:5" ht="18.2" customHeight="1">
      <c r="A77" s="372">
        <v>41364</v>
      </c>
      <c r="B77" s="377" t="s">
        <v>15058</v>
      </c>
      <c r="C77" s="374" t="s">
        <v>14987</v>
      </c>
      <c r="D77" s="375">
        <v>55.06</v>
      </c>
      <c r="E77" s="378"/>
    </row>
    <row r="78" spans="1:5" ht="9" customHeight="1">
      <c r="A78" s="372">
        <v>40777</v>
      </c>
      <c r="B78" s="373" t="s">
        <v>15059</v>
      </c>
      <c r="C78" s="374" t="s">
        <v>14987</v>
      </c>
      <c r="D78" s="375">
        <v>39.1</v>
      </c>
      <c r="E78" s="373" t="s">
        <v>15041</v>
      </c>
    </row>
    <row r="79" spans="1:5" ht="9" customHeight="1">
      <c r="A79" s="372">
        <v>40779</v>
      </c>
      <c r="B79" s="373" t="s">
        <v>15060</v>
      </c>
      <c r="C79" s="374" t="s">
        <v>14987</v>
      </c>
      <c r="D79" s="375">
        <v>44.9</v>
      </c>
      <c r="E79" s="373" t="s">
        <v>15041</v>
      </c>
    </row>
    <row r="80" spans="1:5" ht="9" customHeight="1">
      <c r="A80" s="372">
        <v>40781</v>
      </c>
      <c r="B80" s="373" t="s">
        <v>15061</v>
      </c>
      <c r="C80" s="374" t="s">
        <v>14987</v>
      </c>
      <c r="D80" s="375">
        <v>63.86</v>
      </c>
      <c r="E80" s="373" t="s">
        <v>15041</v>
      </c>
    </row>
    <row r="81" spans="1:5" ht="9" customHeight="1">
      <c r="A81" s="372">
        <v>40783</v>
      </c>
      <c r="B81" s="373" t="s">
        <v>15062</v>
      </c>
      <c r="C81" s="374" t="s">
        <v>14987</v>
      </c>
      <c r="D81" s="375">
        <v>80.69</v>
      </c>
      <c r="E81" s="373" t="s">
        <v>15041</v>
      </c>
    </row>
    <row r="82" spans="1:5" ht="9" customHeight="1">
      <c r="A82" s="372">
        <v>41366</v>
      </c>
      <c r="B82" s="373" t="s">
        <v>15063</v>
      </c>
      <c r="C82" s="374" t="s">
        <v>14987</v>
      </c>
      <c r="D82" s="375">
        <v>90.85</v>
      </c>
      <c r="E82" s="376"/>
    </row>
    <row r="83" spans="1:5" ht="18.2" customHeight="1">
      <c r="A83" s="372">
        <v>40834</v>
      </c>
      <c r="B83" s="377" t="s">
        <v>15064</v>
      </c>
      <c r="C83" s="374" t="s">
        <v>14985</v>
      </c>
      <c r="D83" s="375">
        <v>1.84</v>
      </c>
      <c r="E83" s="373" t="s">
        <v>15041</v>
      </c>
    </row>
    <row r="84" spans="1:5" ht="9" customHeight="1">
      <c r="A84" s="372">
        <v>40835</v>
      </c>
      <c r="B84" s="373" t="s">
        <v>15065</v>
      </c>
      <c r="C84" s="374" t="s">
        <v>14985</v>
      </c>
      <c r="D84" s="375">
        <v>3.13</v>
      </c>
      <c r="E84" s="373" t="s">
        <v>15041</v>
      </c>
    </row>
    <row r="85" spans="1:5" ht="18.2" customHeight="1">
      <c r="A85" s="372">
        <v>40841</v>
      </c>
      <c r="B85" s="377" t="s">
        <v>15066</v>
      </c>
      <c r="C85" s="374" t="s">
        <v>15067</v>
      </c>
      <c r="D85" s="375">
        <v>101.05</v>
      </c>
      <c r="E85" s="373" t="s">
        <v>15041</v>
      </c>
    </row>
    <row r="86" spans="1:5" ht="18.2" customHeight="1">
      <c r="A86" s="372">
        <v>40842</v>
      </c>
      <c r="B86" s="377" t="s">
        <v>15068</v>
      </c>
      <c r="C86" s="374" t="s">
        <v>15067</v>
      </c>
      <c r="D86" s="375">
        <v>281.76</v>
      </c>
      <c r="E86" s="373" t="s">
        <v>15041</v>
      </c>
    </row>
    <row r="87" spans="1:5" ht="9" customHeight="1">
      <c r="A87" s="372">
        <v>40843</v>
      </c>
      <c r="B87" s="373" t="s">
        <v>15069</v>
      </c>
      <c r="C87" s="374" t="s">
        <v>15067</v>
      </c>
      <c r="D87" s="375">
        <v>106.29</v>
      </c>
      <c r="E87" s="373" t="s">
        <v>15041</v>
      </c>
    </row>
    <row r="88" spans="1:5" ht="18.2" customHeight="1">
      <c r="A88" s="372">
        <v>40844</v>
      </c>
      <c r="B88" s="377" t="s">
        <v>15070</v>
      </c>
      <c r="C88" s="374" t="s">
        <v>15067</v>
      </c>
      <c r="D88" s="375">
        <v>288.67</v>
      </c>
      <c r="E88" s="373" t="s">
        <v>15041</v>
      </c>
    </row>
    <row r="89" spans="1:5" ht="18.2" customHeight="1">
      <c r="A89" s="372">
        <v>41112</v>
      </c>
      <c r="B89" s="377" t="s">
        <v>15071</v>
      </c>
      <c r="C89" s="374" t="s">
        <v>15067</v>
      </c>
      <c r="D89" s="375">
        <v>100.35</v>
      </c>
      <c r="E89" s="373" t="s">
        <v>15041</v>
      </c>
    </row>
    <row r="90" spans="1:5" ht="18.2" customHeight="1">
      <c r="A90" s="372">
        <v>43342</v>
      </c>
      <c r="B90" s="377" t="s">
        <v>15072</v>
      </c>
      <c r="C90" s="374" t="s">
        <v>15067</v>
      </c>
      <c r="D90" s="375">
        <v>112.66</v>
      </c>
      <c r="E90" s="373" t="s">
        <v>15041</v>
      </c>
    </row>
    <row r="91" spans="1:5" ht="18.2" customHeight="1">
      <c r="A91" s="372">
        <v>40878</v>
      </c>
      <c r="B91" s="377" t="s">
        <v>15073</v>
      </c>
      <c r="C91" s="374" t="s">
        <v>15067</v>
      </c>
      <c r="D91" s="375">
        <v>106.5</v>
      </c>
      <c r="E91" s="373" t="s">
        <v>15041</v>
      </c>
    </row>
    <row r="92" spans="1:5" ht="9" customHeight="1">
      <c r="A92" s="372">
        <v>40845</v>
      </c>
      <c r="B92" s="373" t="s">
        <v>15074</v>
      </c>
      <c r="C92" s="374" t="s">
        <v>15067</v>
      </c>
      <c r="D92" s="375">
        <v>83.93</v>
      </c>
      <c r="E92" s="373" t="s">
        <v>15041</v>
      </c>
    </row>
    <row r="93" spans="1:5" ht="9" customHeight="1">
      <c r="A93" s="372">
        <v>40846</v>
      </c>
      <c r="B93" s="373" t="s">
        <v>15075</v>
      </c>
      <c r="C93" s="374" t="s">
        <v>15067</v>
      </c>
      <c r="D93" s="375">
        <v>266.31</v>
      </c>
      <c r="E93" s="373" t="s">
        <v>15041</v>
      </c>
    </row>
    <row r="94" spans="1:5" ht="18.2" customHeight="1">
      <c r="A94" s="372">
        <v>40879</v>
      </c>
      <c r="B94" s="377" t="s">
        <v>15076</v>
      </c>
      <c r="C94" s="374" t="s">
        <v>15067</v>
      </c>
      <c r="D94" s="375">
        <v>84.14</v>
      </c>
      <c r="E94" s="378"/>
    </row>
    <row r="95" spans="1:5" ht="9" customHeight="1">
      <c r="A95" s="372">
        <v>40877</v>
      </c>
      <c r="B95" s="373" t="s">
        <v>15077</v>
      </c>
      <c r="C95" s="374" t="s">
        <v>15067</v>
      </c>
      <c r="D95" s="375">
        <v>112.95</v>
      </c>
      <c r="E95" s="373" t="s">
        <v>15041</v>
      </c>
    </row>
    <row r="96" spans="1:5" ht="18.2" customHeight="1">
      <c r="A96" s="372">
        <v>43341</v>
      </c>
      <c r="B96" s="377" t="s">
        <v>15078</v>
      </c>
      <c r="C96" s="374" t="s">
        <v>15067</v>
      </c>
      <c r="D96" s="375">
        <v>115.77</v>
      </c>
      <c r="E96" s="373" t="s">
        <v>15041</v>
      </c>
    </row>
    <row r="97" spans="1:6" ht="9" customHeight="1">
      <c r="A97" s="372">
        <v>40867</v>
      </c>
      <c r="B97" s="373" t="s">
        <v>15079</v>
      </c>
      <c r="C97" s="374" t="s">
        <v>14985</v>
      </c>
      <c r="D97" s="375">
        <v>2.68</v>
      </c>
      <c r="E97" s="376"/>
    </row>
    <row r="98" spans="1:6" ht="9" customHeight="1">
      <c r="A98" s="372">
        <v>101196</v>
      </c>
      <c r="B98" s="373" t="s">
        <v>15080</v>
      </c>
      <c r="C98" s="374" t="s">
        <v>15067</v>
      </c>
      <c r="D98" s="379">
        <v>2197.61</v>
      </c>
      <c r="E98" s="376"/>
    </row>
    <row r="99" spans="1:6" ht="9" customHeight="1">
      <c r="A99" s="372">
        <v>40763</v>
      </c>
      <c r="B99" s="373" t="s">
        <v>15081</v>
      </c>
      <c r="C99" s="374" t="s">
        <v>14985</v>
      </c>
      <c r="D99" s="375">
        <v>0.82</v>
      </c>
      <c r="E99" s="376"/>
    </row>
    <row r="100" spans="1:6" ht="9" customHeight="1">
      <c r="A100" s="372">
        <v>40765</v>
      </c>
      <c r="B100" s="373" t="s">
        <v>15082</v>
      </c>
      <c r="C100" s="374" t="s">
        <v>14985</v>
      </c>
      <c r="D100" s="375">
        <v>5.83</v>
      </c>
      <c r="E100" s="376"/>
    </row>
    <row r="101" spans="1:6" ht="9" customHeight="1">
      <c r="A101" s="372">
        <v>40757</v>
      </c>
      <c r="B101" s="373" t="s">
        <v>15083</v>
      </c>
      <c r="C101" s="374" t="s">
        <v>14987</v>
      </c>
      <c r="D101" s="375">
        <v>18</v>
      </c>
      <c r="E101" s="376"/>
    </row>
    <row r="102" spans="1:6" ht="9" customHeight="1">
      <c r="A102" s="372">
        <v>40758</v>
      </c>
      <c r="B102" s="373" t="s">
        <v>15084</v>
      </c>
      <c r="C102" s="374" t="s">
        <v>14987</v>
      </c>
      <c r="D102" s="375">
        <v>19.39</v>
      </c>
      <c r="E102" s="376"/>
    </row>
    <row r="103" spans="1:6" ht="9" customHeight="1">
      <c r="A103" s="1216" t="s">
        <v>15039</v>
      </c>
      <c r="B103" s="1216"/>
      <c r="C103" s="1216"/>
      <c r="D103" s="1216"/>
      <c r="E103" s="1216"/>
      <c r="F103" s="1216"/>
    </row>
    <row r="104" spans="1:6" ht="9" customHeight="1">
      <c r="A104" s="369" t="s">
        <v>14979</v>
      </c>
      <c r="B104" s="370" t="s">
        <v>14980</v>
      </c>
      <c r="C104" s="369" t="s">
        <v>14981</v>
      </c>
      <c r="D104" s="371" t="s">
        <v>14982</v>
      </c>
      <c r="E104" s="370" t="s">
        <v>14983</v>
      </c>
    </row>
    <row r="105" spans="1:6" ht="18.2" customHeight="1">
      <c r="A105" s="372">
        <v>40761</v>
      </c>
      <c r="B105" s="377" t="s">
        <v>15085</v>
      </c>
      <c r="C105" s="374" t="s">
        <v>14987</v>
      </c>
      <c r="D105" s="375">
        <v>45.21</v>
      </c>
      <c r="E105" s="378"/>
    </row>
    <row r="106" spans="1:6" ht="9" customHeight="1">
      <c r="A106" s="372">
        <v>40759</v>
      </c>
      <c r="B106" s="373" t="s">
        <v>15086</v>
      </c>
      <c r="C106" s="374" t="s">
        <v>14987</v>
      </c>
      <c r="D106" s="375">
        <v>19.79</v>
      </c>
      <c r="E106" s="376"/>
    </row>
    <row r="107" spans="1:6" ht="9" customHeight="1">
      <c r="A107" s="372">
        <v>40760</v>
      </c>
      <c r="B107" s="373" t="s">
        <v>15087</v>
      </c>
      <c r="C107" s="374" t="s">
        <v>14987</v>
      </c>
      <c r="D107" s="375">
        <v>20.37</v>
      </c>
      <c r="E107" s="376"/>
    </row>
    <row r="108" spans="1:6" ht="9" customHeight="1">
      <c r="A108" s="372">
        <v>41069</v>
      </c>
      <c r="B108" s="373" t="s">
        <v>15088</v>
      </c>
      <c r="C108" s="374" t="s">
        <v>14985</v>
      </c>
      <c r="D108" s="375">
        <v>9.2899999999999991</v>
      </c>
      <c r="E108" s="376"/>
    </row>
    <row r="109" spans="1:6" ht="9" customHeight="1">
      <c r="A109" s="372">
        <v>40985</v>
      </c>
      <c r="B109" s="373" t="s">
        <v>15089</v>
      </c>
      <c r="C109" s="374" t="s">
        <v>14985</v>
      </c>
      <c r="D109" s="375">
        <v>8.0500000000000007</v>
      </c>
      <c r="E109" s="376"/>
    </row>
    <row r="110" spans="1:6" ht="9" customHeight="1">
      <c r="A110" s="372">
        <v>40868</v>
      </c>
      <c r="B110" s="373" t="s">
        <v>15090</v>
      </c>
      <c r="C110" s="374" t="s">
        <v>14985</v>
      </c>
      <c r="D110" s="375">
        <v>12.58</v>
      </c>
      <c r="E110" s="376"/>
    </row>
    <row r="111" spans="1:6" ht="9" customHeight="1">
      <c r="A111" s="372">
        <v>40816</v>
      </c>
      <c r="B111" s="373" t="s">
        <v>15091</v>
      </c>
      <c r="C111" s="374" t="s">
        <v>14985</v>
      </c>
      <c r="D111" s="375">
        <v>0.8</v>
      </c>
      <c r="E111" s="376"/>
    </row>
    <row r="112" spans="1:6" ht="9" customHeight="1">
      <c r="A112" s="372">
        <v>40817</v>
      </c>
      <c r="B112" s="373" t="s">
        <v>15092</v>
      </c>
      <c r="C112" s="374" t="s">
        <v>14985</v>
      </c>
      <c r="D112" s="375">
        <v>6.36</v>
      </c>
      <c r="E112" s="373" t="s">
        <v>15041</v>
      </c>
    </row>
    <row r="113" spans="1:5" ht="9" customHeight="1">
      <c r="A113" s="372">
        <v>40850</v>
      </c>
      <c r="B113" s="373" t="s">
        <v>15093</v>
      </c>
      <c r="C113" s="374" t="s">
        <v>14985</v>
      </c>
      <c r="D113" s="375">
        <v>1.51</v>
      </c>
      <c r="E113" s="373" t="s">
        <v>15041</v>
      </c>
    </row>
    <row r="114" spans="1:5" ht="9" customHeight="1">
      <c r="A114" s="372">
        <v>40851</v>
      </c>
      <c r="B114" s="373" t="s">
        <v>15094</v>
      </c>
      <c r="C114" s="374" t="s">
        <v>14985</v>
      </c>
      <c r="D114" s="375">
        <v>4.04</v>
      </c>
      <c r="E114" s="373" t="s">
        <v>15041</v>
      </c>
    </row>
    <row r="115" spans="1:5" ht="9" customHeight="1">
      <c r="A115" s="372">
        <v>40852</v>
      </c>
      <c r="B115" s="373" t="s">
        <v>15095</v>
      </c>
      <c r="C115" s="374" t="s">
        <v>14985</v>
      </c>
      <c r="D115" s="375">
        <v>1.65</v>
      </c>
      <c r="E115" s="373" t="s">
        <v>15041</v>
      </c>
    </row>
    <row r="116" spans="1:5" ht="9" customHeight="1">
      <c r="A116" s="372">
        <v>40853</v>
      </c>
      <c r="B116" s="373" t="s">
        <v>15096</v>
      </c>
      <c r="C116" s="374" t="s">
        <v>14985</v>
      </c>
      <c r="D116" s="375">
        <v>5.63</v>
      </c>
      <c r="E116" s="373" t="s">
        <v>15041</v>
      </c>
    </row>
    <row r="117" spans="1:5" ht="9" customHeight="1">
      <c r="A117" s="372">
        <v>40854</v>
      </c>
      <c r="B117" s="373" t="s">
        <v>15097</v>
      </c>
      <c r="C117" s="374" t="s">
        <v>14985</v>
      </c>
      <c r="D117" s="375">
        <v>1.75</v>
      </c>
      <c r="E117" s="373" t="s">
        <v>15041</v>
      </c>
    </row>
    <row r="118" spans="1:5" ht="9" customHeight="1">
      <c r="A118" s="372">
        <v>40855</v>
      </c>
      <c r="B118" s="373" t="s">
        <v>15098</v>
      </c>
      <c r="C118" s="374" t="s">
        <v>14985</v>
      </c>
      <c r="D118" s="375">
        <v>7.54</v>
      </c>
      <c r="E118" s="373" t="s">
        <v>15041</v>
      </c>
    </row>
    <row r="119" spans="1:5" ht="9" customHeight="1">
      <c r="A119" s="372">
        <v>40856</v>
      </c>
      <c r="B119" s="373" t="s">
        <v>15099</v>
      </c>
      <c r="C119" s="374" t="s">
        <v>14985</v>
      </c>
      <c r="D119" s="375">
        <v>2.08</v>
      </c>
      <c r="E119" s="373" t="s">
        <v>15041</v>
      </c>
    </row>
    <row r="120" spans="1:5" ht="9" customHeight="1">
      <c r="A120" s="372">
        <v>40857</v>
      </c>
      <c r="B120" s="373" t="s">
        <v>15100</v>
      </c>
      <c r="C120" s="374" t="s">
        <v>14985</v>
      </c>
      <c r="D120" s="375">
        <v>10.039999999999999</v>
      </c>
      <c r="E120" s="373" t="s">
        <v>15041</v>
      </c>
    </row>
    <row r="121" spans="1:5" ht="9" customHeight="1">
      <c r="A121" s="372">
        <v>40894</v>
      </c>
      <c r="B121" s="373" t="s">
        <v>15101</v>
      </c>
      <c r="C121" s="374" t="s">
        <v>15102</v>
      </c>
      <c r="D121" s="375">
        <v>28.27</v>
      </c>
      <c r="E121" s="376"/>
    </row>
    <row r="122" spans="1:5" ht="9" customHeight="1">
      <c r="A122" s="372">
        <v>40895</v>
      </c>
      <c r="B122" s="373" t="s">
        <v>15103</v>
      </c>
      <c r="C122" s="374" t="s">
        <v>15102</v>
      </c>
      <c r="D122" s="375">
        <v>50.51</v>
      </c>
      <c r="E122" s="376"/>
    </row>
    <row r="123" spans="1:5" ht="18.2" customHeight="1">
      <c r="A123" s="372">
        <v>40869</v>
      </c>
      <c r="B123" s="377" t="s">
        <v>15104</v>
      </c>
      <c r="C123" s="374" t="s">
        <v>14985</v>
      </c>
      <c r="D123" s="375">
        <v>5.26</v>
      </c>
      <c r="E123" s="373" t="s">
        <v>15041</v>
      </c>
    </row>
    <row r="124" spans="1:5" ht="18.2" customHeight="1">
      <c r="A124" s="372">
        <v>40881</v>
      </c>
      <c r="B124" s="377" t="s">
        <v>15105</v>
      </c>
      <c r="C124" s="374" t="s">
        <v>14985</v>
      </c>
      <c r="D124" s="375">
        <v>5.26</v>
      </c>
      <c r="E124" s="378"/>
    </row>
    <row r="125" spans="1:5" ht="18.2" customHeight="1">
      <c r="A125" s="372">
        <v>40870</v>
      </c>
      <c r="B125" s="377" t="s">
        <v>15106</v>
      </c>
      <c r="C125" s="374" t="s">
        <v>14985</v>
      </c>
      <c r="D125" s="375">
        <v>12.02</v>
      </c>
      <c r="E125" s="373" t="s">
        <v>15041</v>
      </c>
    </row>
    <row r="126" spans="1:5" ht="18.2" customHeight="1">
      <c r="A126" s="372">
        <v>40860</v>
      </c>
      <c r="B126" s="377" t="s">
        <v>15107</v>
      </c>
      <c r="C126" s="374" t="s">
        <v>14985</v>
      </c>
      <c r="D126" s="375">
        <v>42.19</v>
      </c>
      <c r="E126" s="373" t="s">
        <v>15041</v>
      </c>
    </row>
    <row r="127" spans="1:5" ht="18.2" customHeight="1">
      <c r="A127" s="372">
        <v>40864</v>
      </c>
      <c r="B127" s="377" t="s">
        <v>15108</v>
      </c>
      <c r="C127" s="374" t="s">
        <v>15067</v>
      </c>
      <c r="D127" s="375">
        <v>433.72</v>
      </c>
      <c r="E127" s="373" t="s">
        <v>15041</v>
      </c>
    </row>
    <row r="128" spans="1:5" ht="18.2" customHeight="1">
      <c r="A128" s="372">
        <v>40861</v>
      </c>
      <c r="B128" s="377" t="s">
        <v>15109</v>
      </c>
      <c r="C128" s="374" t="s">
        <v>14985</v>
      </c>
      <c r="D128" s="375">
        <v>64.89</v>
      </c>
      <c r="E128" s="373" t="s">
        <v>15041</v>
      </c>
    </row>
    <row r="129" spans="1:5" ht="9" customHeight="1">
      <c r="A129" s="372">
        <v>40865</v>
      </c>
      <c r="B129" s="373" t="s">
        <v>15110</v>
      </c>
      <c r="C129" s="374" t="s">
        <v>15067</v>
      </c>
      <c r="D129" s="375">
        <v>644.79</v>
      </c>
      <c r="E129" s="373" t="s">
        <v>15041</v>
      </c>
    </row>
    <row r="130" spans="1:5" ht="18.2" customHeight="1">
      <c r="A130" s="372">
        <v>40880</v>
      </c>
      <c r="B130" s="377" t="s">
        <v>15111</v>
      </c>
      <c r="C130" s="374" t="s">
        <v>14985</v>
      </c>
      <c r="D130" s="375">
        <v>45.47</v>
      </c>
      <c r="E130" s="378"/>
    </row>
    <row r="131" spans="1:5" ht="9" customHeight="1">
      <c r="A131" s="372">
        <v>40858</v>
      </c>
      <c r="B131" s="373" t="s">
        <v>15112</v>
      </c>
      <c r="C131" s="374" t="s">
        <v>14985</v>
      </c>
      <c r="D131" s="375">
        <v>38.15</v>
      </c>
      <c r="E131" s="373" t="s">
        <v>15041</v>
      </c>
    </row>
    <row r="132" spans="1:5" ht="9" customHeight="1">
      <c r="A132" s="372">
        <v>40862</v>
      </c>
      <c r="B132" s="373" t="s">
        <v>15113</v>
      </c>
      <c r="C132" s="374" t="s">
        <v>15067</v>
      </c>
      <c r="D132" s="375">
        <v>391.52</v>
      </c>
      <c r="E132" s="373" t="s">
        <v>15041</v>
      </c>
    </row>
    <row r="133" spans="1:5" ht="9" customHeight="1">
      <c r="A133" s="372">
        <v>40859</v>
      </c>
      <c r="B133" s="373" t="s">
        <v>15114</v>
      </c>
      <c r="C133" s="374" t="s">
        <v>14985</v>
      </c>
      <c r="D133" s="375">
        <v>64.73</v>
      </c>
      <c r="E133" s="373" t="s">
        <v>15041</v>
      </c>
    </row>
    <row r="134" spans="1:5" ht="9" customHeight="1">
      <c r="A134" s="372">
        <v>40863</v>
      </c>
      <c r="B134" s="373" t="s">
        <v>15115</v>
      </c>
      <c r="C134" s="374" t="s">
        <v>15067</v>
      </c>
      <c r="D134" s="375">
        <v>669.17</v>
      </c>
      <c r="E134" s="373" t="s">
        <v>15041</v>
      </c>
    </row>
    <row r="135" spans="1:5" ht="18.2" customHeight="1">
      <c r="A135" s="372">
        <v>40883</v>
      </c>
      <c r="B135" s="377" t="s">
        <v>15116</v>
      </c>
      <c r="C135" s="374" t="s">
        <v>14985</v>
      </c>
      <c r="D135" s="375">
        <v>73.069999999999993</v>
      </c>
      <c r="E135" s="373" t="s">
        <v>15041</v>
      </c>
    </row>
    <row r="136" spans="1:5" ht="18.2" customHeight="1">
      <c r="A136" s="372">
        <v>40885</v>
      </c>
      <c r="B136" s="377" t="s">
        <v>15117</v>
      </c>
      <c r="C136" s="374" t="s">
        <v>14985</v>
      </c>
      <c r="D136" s="375">
        <v>88.42</v>
      </c>
      <c r="E136" s="373" t="s">
        <v>15041</v>
      </c>
    </row>
    <row r="137" spans="1:5" ht="18.2" customHeight="1">
      <c r="A137" s="372">
        <v>40897</v>
      </c>
      <c r="B137" s="377" t="s">
        <v>15118</v>
      </c>
      <c r="C137" s="374" t="s">
        <v>14985</v>
      </c>
      <c r="D137" s="375">
        <v>73.069999999999993</v>
      </c>
      <c r="E137" s="378"/>
    </row>
    <row r="138" spans="1:5" ht="18.2" customHeight="1">
      <c r="A138" s="372">
        <v>40884</v>
      </c>
      <c r="B138" s="377" t="s">
        <v>15119</v>
      </c>
      <c r="C138" s="374" t="s">
        <v>14985</v>
      </c>
      <c r="D138" s="375">
        <v>87.69</v>
      </c>
      <c r="E138" s="373" t="s">
        <v>15041</v>
      </c>
    </row>
    <row r="139" spans="1:5" ht="18.2" customHeight="1">
      <c r="A139" s="372">
        <v>40898</v>
      </c>
      <c r="B139" s="377" t="s">
        <v>15120</v>
      </c>
      <c r="C139" s="374" t="s">
        <v>14985</v>
      </c>
      <c r="D139" s="375">
        <v>87.69</v>
      </c>
      <c r="E139" s="378"/>
    </row>
    <row r="140" spans="1:5" ht="18.2" customHeight="1">
      <c r="A140" s="372">
        <v>40896</v>
      </c>
      <c r="B140" s="377" t="s">
        <v>15121</v>
      </c>
      <c r="C140" s="374" t="s">
        <v>14985</v>
      </c>
      <c r="D140" s="375">
        <v>88.42</v>
      </c>
      <c r="E140" s="378"/>
    </row>
    <row r="141" spans="1:5" ht="18.2" customHeight="1">
      <c r="A141" s="372">
        <v>40886</v>
      </c>
      <c r="B141" s="377" t="s">
        <v>15122</v>
      </c>
      <c r="C141" s="374" t="s">
        <v>14985</v>
      </c>
      <c r="D141" s="375">
        <v>31.65</v>
      </c>
      <c r="E141" s="373" t="s">
        <v>15041</v>
      </c>
    </row>
    <row r="142" spans="1:5" ht="18.2" customHeight="1">
      <c r="A142" s="372">
        <v>40887</v>
      </c>
      <c r="B142" s="377" t="s">
        <v>15123</v>
      </c>
      <c r="C142" s="374" t="s">
        <v>14985</v>
      </c>
      <c r="D142" s="375">
        <v>101.65</v>
      </c>
      <c r="E142" s="373" t="s">
        <v>15041</v>
      </c>
    </row>
    <row r="143" spans="1:5" ht="18.2" customHeight="1">
      <c r="A143" s="372">
        <v>40888</v>
      </c>
      <c r="B143" s="377" t="s">
        <v>15124</v>
      </c>
      <c r="C143" s="374" t="s">
        <v>14985</v>
      </c>
      <c r="D143" s="375">
        <v>99.59</v>
      </c>
      <c r="E143" s="373" t="s">
        <v>15041</v>
      </c>
    </row>
    <row r="144" spans="1:5" ht="18.2" customHeight="1">
      <c r="A144" s="372">
        <v>40889</v>
      </c>
      <c r="B144" s="377" t="s">
        <v>15125</v>
      </c>
      <c r="C144" s="374" t="s">
        <v>14985</v>
      </c>
      <c r="D144" s="375">
        <v>96.52</v>
      </c>
      <c r="E144" s="373" t="s">
        <v>15041</v>
      </c>
    </row>
    <row r="145" spans="1:6" ht="9" customHeight="1">
      <c r="A145" s="372">
        <v>40818</v>
      </c>
      <c r="B145" s="373" t="s">
        <v>15126</v>
      </c>
      <c r="C145" s="374" t="s">
        <v>14985</v>
      </c>
      <c r="D145" s="375">
        <v>0.66</v>
      </c>
      <c r="E145" s="376"/>
    </row>
    <row r="146" spans="1:6" ht="9" customHeight="1">
      <c r="A146" s="372">
        <v>40819</v>
      </c>
      <c r="B146" s="373" t="s">
        <v>15127</v>
      </c>
      <c r="C146" s="374" t="s">
        <v>14985</v>
      </c>
      <c r="D146" s="375">
        <v>1.89</v>
      </c>
      <c r="E146" s="373" t="s">
        <v>15041</v>
      </c>
    </row>
    <row r="147" spans="1:6" ht="9" customHeight="1">
      <c r="A147" s="372">
        <v>40872</v>
      </c>
      <c r="B147" s="373" t="s">
        <v>15128</v>
      </c>
      <c r="C147" s="374" t="s">
        <v>15067</v>
      </c>
      <c r="D147" s="375">
        <v>66.790000000000006</v>
      </c>
      <c r="E147" s="373" t="s">
        <v>15041</v>
      </c>
    </row>
    <row r="148" spans="1:6" ht="9" customHeight="1">
      <c r="A148" s="372">
        <v>40836</v>
      </c>
      <c r="B148" s="373" t="s">
        <v>15129</v>
      </c>
      <c r="C148" s="374" t="s">
        <v>15067</v>
      </c>
      <c r="D148" s="375">
        <v>41.72</v>
      </c>
      <c r="E148" s="373" t="s">
        <v>15041</v>
      </c>
    </row>
    <row r="149" spans="1:6" ht="9" customHeight="1">
      <c r="A149" s="372">
        <v>40837</v>
      </c>
      <c r="B149" s="373" t="s">
        <v>15130</v>
      </c>
      <c r="C149" s="374" t="s">
        <v>15067</v>
      </c>
      <c r="D149" s="375">
        <v>290.69</v>
      </c>
      <c r="E149" s="373" t="s">
        <v>15041</v>
      </c>
    </row>
    <row r="150" spans="1:6" ht="9" customHeight="1">
      <c r="A150" s="372">
        <v>41076</v>
      </c>
      <c r="B150" s="373" t="s">
        <v>15131</v>
      </c>
      <c r="C150" s="374" t="s">
        <v>14987</v>
      </c>
      <c r="D150" s="375">
        <v>37.200000000000003</v>
      </c>
      <c r="E150" s="376"/>
    </row>
    <row r="151" spans="1:6" ht="9" customHeight="1">
      <c r="A151" s="372">
        <v>41556</v>
      </c>
      <c r="B151" s="373" t="s">
        <v>15132</v>
      </c>
      <c r="C151" s="374" t="s">
        <v>14987</v>
      </c>
      <c r="D151" s="375">
        <v>41.4</v>
      </c>
      <c r="E151" s="373" t="s">
        <v>15041</v>
      </c>
    </row>
    <row r="152" spans="1:6" ht="9" customHeight="1">
      <c r="A152" s="372">
        <v>43345</v>
      </c>
      <c r="B152" s="373" t="s">
        <v>15133</v>
      </c>
      <c r="C152" s="374" t="s">
        <v>14987</v>
      </c>
      <c r="D152" s="375">
        <v>35.81</v>
      </c>
      <c r="E152" s="376"/>
    </row>
    <row r="153" spans="1:6" ht="9" customHeight="1">
      <c r="A153" s="372">
        <v>40720</v>
      </c>
      <c r="B153" s="373" t="s">
        <v>15134</v>
      </c>
      <c r="C153" s="374" t="s">
        <v>14987</v>
      </c>
      <c r="D153" s="375">
        <v>76.02</v>
      </c>
      <c r="E153" s="376"/>
    </row>
    <row r="154" spans="1:6" ht="9" customHeight="1">
      <c r="A154" s="1216" t="s">
        <v>15039</v>
      </c>
      <c r="B154" s="1216"/>
      <c r="C154" s="1216"/>
      <c r="D154" s="1216"/>
      <c r="E154" s="1216"/>
      <c r="F154" s="1216"/>
    </row>
    <row r="155" spans="1:6" ht="9" customHeight="1">
      <c r="A155" s="369" t="s">
        <v>14979</v>
      </c>
      <c r="B155" s="370" t="s">
        <v>14980</v>
      </c>
      <c r="C155" s="369" t="s">
        <v>14981</v>
      </c>
      <c r="D155" s="371" t="s">
        <v>14982</v>
      </c>
      <c r="E155" s="370" t="s">
        <v>14983</v>
      </c>
    </row>
    <row r="156" spans="1:6" ht="18.2" customHeight="1">
      <c r="A156" s="372">
        <v>41070</v>
      </c>
      <c r="B156" s="377" t="s">
        <v>15135</v>
      </c>
      <c r="C156" s="374" t="s">
        <v>14987</v>
      </c>
      <c r="D156" s="375">
        <v>91.79</v>
      </c>
      <c r="E156" s="373" t="s">
        <v>15041</v>
      </c>
    </row>
    <row r="157" spans="1:6" ht="18.2" customHeight="1">
      <c r="A157" s="372">
        <v>41134</v>
      </c>
      <c r="B157" s="377" t="s">
        <v>15136</v>
      </c>
      <c r="C157" s="374" t="s">
        <v>14987</v>
      </c>
      <c r="D157" s="375">
        <v>92.25</v>
      </c>
      <c r="E157" s="373" t="s">
        <v>15041</v>
      </c>
    </row>
    <row r="158" spans="1:6" ht="9" customHeight="1">
      <c r="A158" s="372">
        <v>40984</v>
      </c>
      <c r="B158" s="373" t="s">
        <v>15137</v>
      </c>
      <c r="C158" s="374" t="s">
        <v>14987</v>
      </c>
      <c r="D158" s="375">
        <v>45.94</v>
      </c>
      <c r="E158" s="376"/>
    </row>
    <row r="159" spans="1:6" ht="18.2" customHeight="1">
      <c r="A159" s="372">
        <v>41356</v>
      </c>
      <c r="B159" s="377" t="s">
        <v>15138</v>
      </c>
      <c r="C159" s="374" t="s">
        <v>14987</v>
      </c>
      <c r="D159" s="375">
        <v>92.33</v>
      </c>
      <c r="E159" s="373" t="s">
        <v>15041</v>
      </c>
    </row>
    <row r="160" spans="1:6" ht="18.2" customHeight="1">
      <c r="A160" s="372">
        <v>40774</v>
      </c>
      <c r="B160" s="377" t="s">
        <v>15139</v>
      </c>
      <c r="C160" s="374" t="s">
        <v>14987</v>
      </c>
      <c r="D160" s="375">
        <v>92.33</v>
      </c>
      <c r="E160" s="378"/>
    </row>
    <row r="161" spans="1:5" ht="18.2" customHeight="1">
      <c r="A161" s="372">
        <v>40768</v>
      </c>
      <c r="B161" s="377" t="s">
        <v>15140</v>
      </c>
      <c r="C161" s="374" t="s">
        <v>14987</v>
      </c>
      <c r="D161" s="375">
        <v>83.96</v>
      </c>
      <c r="E161" s="373" t="s">
        <v>15041</v>
      </c>
    </row>
    <row r="162" spans="1:5" ht="18.2" customHeight="1">
      <c r="A162" s="372">
        <v>40767</v>
      </c>
      <c r="B162" s="377" t="s">
        <v>15141</v>
      </c>
      <c r="C162" s="374" t="s">
        <v>14987</v>
      </c>
      <c r="D162" s="375">
        <v>76.849999999999994</v>
      </c>
      <c r="E162" s="373" t="s">
        <v>15041</v>
      </c>
    </row>
    <row r="163" spans="1:5" ht="18.2" customHeight="1">
      <c r="A163" s="372">
        <v>40769</v>
      </c>
      <c r="B163" s="377" t="s">
        <v>15142</v>
      </c>
      <c r="C163" s="374" t="s">
        <v>14987</v>
      </c>
      <c r="D163" s="375">
        <v>100.7</v>
      </c>
      <c r="E163" s="373" t="s">
        <v>15041</v>
      </c>
    </row>
    <row r="164" spans="1:5" ht="9" customHeight="1">
      <c r="A164" s="372">
        <v>40766</v>
      </c>
      <c r="B164" s="373" t="s">
        <v>15143</v>
      </c>
      <c r="C164" s="374" t="s">
        <v>14987</v>
      </c>
      <c r="D164" s="375">
        <v>50.11</v>
      </c>
      <c r="E164" s="376"/>
    </row>
    <row r="165" spans="1:5" ht="18.2" customHeight="1">
      <c r="A165" s="372">
        <v>40771</v>
      </c>
      <c r="B165" s="377" t="s">
        <v>15144</v>
      </c>
      <c r="C165" s="374" t="s">
        <v>14987</v>
      </c>
      <c r="D165" s="375">
        <v>255.15</v>
      </c>
      <c r="E165" s="373" t="s">
        <v>15041</v>
      </c>
    </row>
    <row r="166" spans="1:5" ht="18.2" customHeight="1">
      <c r="A166" s="372">
        <v>40773</v>
      </c>
      <c r="B166" s="377" t="s">
        <v>15145</v>
      </c>
      <c r="C166" s="374" t="s">
        <v>14987</v>
      </c>
      <c r="D166" s="375">
        <v>67.78</v>
      </c>
      <c r="E166" s="373" t="s">
        <v>15041</v>
      </c>
    </row>
    <row r="167" spans="1:5" ht="18.2" customHeight="1">
      <c r="A167" s="372">
        <v>40775</v>
      </c>
      <c r="B167" s="377" t="s">
        <v>15146</v>
      </c>
      <c r="C167" s="374" t="s">
        <v>14987</v>
      </c>
      <c r="D167" s="375">
        <v>100.7</v>
      </c>
      <c r="E167" s="378"/>
    </row>
    <row r="168" spans="1:5" ht="9" customHeight="1">
      <c r="A168" s="372">
        <v>40762</v>
      </c>
      <c r="B168" s="373" t="s">
        <v>15147</v>
      </c>
      <c r="C168" s="374" t="s">
        <v>14985</v>
      </c>
      <c r="D168" s="375">
        <v>6.05</v>
      </c>
      <c r="E168" s="376"/>
    </row>
    <row r="169" spans="1:5" ht="9" customHeight="1">
      <c r="A169" s="372">
        <v>40804</v>
      </c>
      <c r="B169" s="373" t="s">
        <v>15148</v>
      </c>
      <c r="C169" s="374" t="s">
        <v>14985</v>
      </c>
      <c r="D169" s="375">
        <v>10.73</v>
      </c>
      <c r="E169" s="373" t="s">
        <v>15041</v>
      </c>
    </row>
    <row r="170" spans="1:5" ht="18.2" customHeight="1">
      <c r="A170" s="372">
        <v>40811</v>
      </c>
      <c r="B170" s="377" t="s">
        <v>15149</v>
      </c>
      <c r="C170" s="374" t="s">
        <v>14987</v>
      </c>
      <c r="D170" s="375">
        <v>60.96</v>
      </c>
      <c r="E170" s="378"/>
    </row>
    <row r="171" spans="1:5" ht="18.2" customHeight="1">
      <c r="A171" s="372">
        <v>42211</v>
      </c>
      <c r="B171" s="377" t="s">
        <v>15150</v>
      </c>
      <c r="C171" s="374" t="s">
        <v>14987</v>
      </c>
      <c r="D171" s="375">
        <v>60.96</v>
      </c>
      <c r="E171" s="373" t="s">
        <v>15041</v>
      </c>
    </row>
    <row r="172" spans="1:5" ht="9" customHeight="1">
      <c r="A172" s="372">
        <v>40756</v>
      </c>
      <c r="B172" s="373" t="s">
        <v>15151</v>
      </c>
      <c r="C172" s="374" t="s">
        <v>14987</v>
      </c>
      <c r="D172" s="375">
        <v>6.63</v>
      </c>
      <c r="E172" s="376"/>
    </row>
    <row r="173" spans="1:5" ht="9" customHeight="1">
      <c r="A173" s="372">
        <v>40754</v>
      </c>
      <c r="B173" s="373" t="s">
        <v>15152</v>
      </c>
      <c r="C173" s="374" t="s">
        <v>14985</v>
      </c>
      <c r="D173" s="375">
        <v>1.17</v>
      </c>
      <c r="E173" s="376"/>
    </row>
    <row r="174" spans="1:5" ht="9" customHeight="1">
      <c r="A174" s="372">
        <v>40866</v>
      </c>
      <c r="B174" s="373" t="s">
        <v>15153</v>
      </c>
      <c r="C174" s="374" t="s">
        <v>14985</v>
      </c>
      <c r="D174" s="375">
        <v>0.82</v>
      </c>
      <c r="E174" s="376"/>
    </row>
    <row r="175" spans="1:5" ht="9" customHeight="1">
      <c r="A175" s="372">
        <v>40893</v>
      </c>
      <c r="B175" s="373" t="s">
        <v>15154</v>
      </c>
      <c r="C175" s="374" t="s">
        <v>15102</v>
      </c>
      <c r="D175" s="375">
        <v>22.21</v>
      </c>
      <c r="E175" s="376"/>
    </row>
    <row r="176" spans="1:5" ht="9" customHeight="1">
      <c r="A176" s="372">
        <v>40891</v>
      </c>
      <c r="B176" s="373" t="s">
        <v>15155</v>
      </c>
      <c r="C176" s="374" t="s">
        <v>14985</v>
      </c>
      <c r="D176" s="375">
        <v>18.010000000000002</v>
      </c>
      <c r="E176" s="376"/>
    </row>
    <row r="177" spans="1:5" ht="9" customHeight="1">
      <c r="A177" s="372">
        <v>40890</v>
      </c>
      <c r="B177" s="373" t="s">
        <v>15156</v>
      </c>
      <c r="C177" s="374" t="s">
        <v>14985</v>
      </c>
      <c r="D177" s="375">
        <v>60.43</v>
      </c>
      <c r="E177" s="373" t="s">
        <v>15041</v>
      </c>
    </row>
    <row r="178" spans="1:5" ht="18.2" customHeight="1">
      <c r="A178" s="372">
        <v>40892</v>
      </c>
      <c r="B178" s="377" t="s">
        <v>15157</v>
      </c>
      <c r="C178" s="374" t="s">
        <v>14985</v>
      </c>
      <c r="D178" s="375">
        <v>61.76</v>
      </c>
      <c r="E178" s="373" t="s">
        <v>15041</v>
      </c>
    </row>
    <row r="179" spans="1:5" ht="9" customHeight="1">
      <c r="A179" s="372">
        <v>40749</v>
      </c>
      <c r="B179" s="373" t="s">
        <v>15158</v>
      </c>
      <c r="C179" s="374" t="s">
        <v>14985</v>
      </c>
      <c r="D179" s="375">
        <v>0.18</v>
      </c>
      <c r="E179" s="376"/>
    </row>
    <row r="180" spans="1:5" ht="9" customHeight="1">
      <c r="A180" s="372">
        <v>40750</v>
      </c>
      <c r="B180" s="373" t="s">
        <v>15159</v>
      </c>
      <c r="C180" s="374" t="s">
        <v>14985</v>
      </c>
      <c r="D180" s="375">
        <v>0.79</v>
      </c>
      <c r="E180" s="376"/>
    </row>
    <row r="181" spans="1:5" ht="18.2" customHeight="1">
      <c r="A181" s="372">
        <v>40792</v>
      </c>
      <c r="B181" s="377" t="s">
        <v>15160</v>
      </c>
      <c r="C181" s="374" t="s">
        <v>14987</v>
      </c>
      <c r="D181" s="375">
        <v>80.55</v>
      </c>
      <c r="E181" s="373" t="s">
        <v>15041</v>
      </c>
    </row>
    <row r="182" spans="1:5" ht="9" customHeight="1">
      <c r="A182" s="372">
        <v>40794</v>
      </c>
      <c r="B182" s="373" t="s">
        <v>15161</v>
      </c>
      <c r="C182" s="374" t="s">
        <v>14987</v>
      </c>
      <c r="D182" s="375">
        <v>44.74</v>
      </c>
      <c r="E182" s="373" t="s">
        <v>15041</v>
      </c>
    </row>
    <row r="183" spans="1:5" ht="18.2" customHeight="1">
      <c r="A183" s="372">
        <v>40796</v>
      </c>
      <c r="B183" s="377" t="s">
        <v>15162</v>
      </c>
      <c r="C183" s="374" t="s">
        <v>14987</v>
      </c>
      <c r="D183" s="375">
        <v>35.99</v>
      </c>
      <c r="E183" s="373" t="s">
        <v>15041</v>
      </c>
    </row>
    <row r="184" spans="1:5" ht="18.2" customHeight="1">
      <c r="A184" s="372">
        <v>41098</v>
      </c>
      <c r="B184" s="377" t="s">
        <v>15163</v>
      </c>
      <c r="C184" s="374" t="s">
        <v>14987</v>
      </c>
      <c r="D184" s="375">
        <v>35.99</v>
      </c>
      <c r="E184" s="378"/>
    </row>
    <row r="185" spans="1:5" ht="9" customHeight="1">
      <c r="A185" s="372">
        <v>40786</v>
      </c>
      <c r="B185" s="373" t="s">
        <v>15164</v>
      </c>
      <c r="C185" s="374" t="s">
        <v>14987</v>
      </c>
      <c r="D185" s="375">
        <v>96.98</v>
      </c>
      <c r="E185" s="373" t="s">
        <v>15041</v>
      </c>
    </row>
    <row r="186" spans="1:5" ht="9" customHeight="1">
      <c r="A186" s="372">
        <v>43327</v>
      </c>
      <c r="B186" s="373" t="s">
        <v>15165</v>
      </c>
      <c r="C186" s="374" t="s">
        <v>14987</v>
      </c>
      <c r="D186" s="375">
        <v>96.98</v>
      </c>
      <c r="E186" s="376"/>
    </row>
    <row r="187" spans="1:5" ht="9" customHeight="1">
      <c r="A187" s="372">
        <v>42675</v>
      </c>
      <c r="B187" s="373" t="s">
        <v>15166</v>
      </c>
      <c r="C187" s="374" t="s">
        <v>14987</v>
      </c>
      <c r="D187" s="375">
        <v>115.77</v>
      </c>
      <c r="E187" s="376"/>
    </row>
    <row r="188" spans="1:5" ht="9" customHeight="1">
      <c r="A188" s="372">
        <v>40802</v>
      </c>
      <c r="B188" s="373" t="s">
        <v>15167</v>
      </c>
      <c r="C188" s="374" t="s">
        <v>14987</v>
      </c>
      <c r="D188" s="375">
        <v>61.95</v>
      </c>
      <c r="E188" s="373" t="s">
        <v>15041</v>
      </c>
    </row>
    <row r="189" spans="1:5" ht="9" customHeight="1">
      <c r="A189" s="372">
        <v>41074</v>
      </c>
      <c r="B189" s="373" t="s">
        <v>15168</v>
      </c>
      <c r="C189" s="374" t="s">
        <v>14987</v>
      </c>
      <c r="D189" s="375">
        <v>61.31</v>
      </c>
      <c r="E189" s="376"/>
    </row>
    <row r="190" spans="1:5" ht="9" customHeight="1">
      <c r="A190" s="372">
        <v>40776</v>
      </c>
      <c r="B190" s="373" t="s">
        <v>15169</v>
      </c>
      <c r="C190" s="374" t="s">
        <v>14987</v>
      </c>
      <c r="D190" s="375">
        <v>39.1</v>
      </c>
      <c r="E190" s="373" t="s">
        <v>15041</v>
      </c>
    </row>
    <row r="191" spans="1:5" ht="9" customHeight="1">
      <c r="A191" s="372">
        <v>40778</v>
      </c>
      <c r="B191" s="373" t="s">
        <v>15170</v>
      </c>
      <c r="C191" s="374" t="s">
        <v>14987</v>
      </c>
      <c r="D191" s="375">
        <v>44.9</v>
      </c>
      <c r="E191" s="373" t="s">
        <v>15041</v>
      </c>
    </row>
    <row r="192" spans="1:5" ht="9" customHeight="1">
      <c r="A192" s="372">
        <v>40780</v>
      </c>
      <c r="B192" s="373" t="s">
        <v>15171</v>
      </c>
      <c r="C192" s="374" t="s">
        <v>14987</v>
      </c>
      <c r="D192" s="375">
        <v>63.86</v>
      </c>
      <c r="E192" s="373" t="s">
        <v>15041</v>
      </c>
    </row>
    <row r="193" spans="1:6" ht="9" customHeight="1">
      <c r="A193" s="372">
        <v>40782</v>
      </c>
      <c r="B193" s="373" t="s">
        <v>15172</v>
      </c>
      <c r="C193" s="374" t="s">
        <v>14987</v>
      </c>
      <c r="D193" s="375">
        <v>80.69</v>
      </c>
      <c r="E193" s="373" t="s">
        <v>15041</v>
      </c>
    </row>
    <row r="194" spans="1:6" ht="18.2" customHeight="1">
      <c r="A194" s="372">
        <v>40830</v>
      </c>
      <c r="B194" s="377" t="s">
        <v>15173</v>
      </c>
      <c r="C194" s="374" t="s">
        <v>14985</v>
      </c>
      <c r="D194" s="375">
        <v>7.92</v>
      </c>
      <c r="E194" s="373" t="s">
        <v>15041</v>
      </c>
    </row>
    <row r="195" spans="1:6" ht="18.2" customHeight="1">
      <c r="A195" s="372">
        <v>40873</v>
      </c>
      <c r="B195" s="377" t="s">
        <v>15174</v>
      </c>
      <c r="C195" s="374" t="s">
        <v>14985</v>
      </c>
      <c r="D195" s="375">
        <v>6.41</v>
      </c>
      <c r="E195" s="373" t="s">
        <v>15041</v>
      </c>
    </row>
    <row r="196" spans="1:6" ht="18.2" customHeight="1">
      <c r="A196" s="372">
        <v>40876</v>
      </c>
      <c r="B196" s="377" t="s">
        <v>15175</v>
      </c>
      <c r="C196" s="374" t="s">
        <v>14985</v>
      </c>
      <c r="D196" s="375">
        <v>7.02</v>
      </c>
      <c r="E196" s="378"/>
    </row>
    <row r="197" spans="1:6" ht="18.2" customHeight="1">
      <c r="A197" s="372">
        <v>41363</v>
      </c>
      <c r="B197" s="377" t="s">
        <v>15176</v>
      </c>
      <c r="C197" s="374" t="s">
        <v>14985</v>
      </c>
      <c r="D197" s="375">
        <v>10.78</v>
      </c>
      <c r="E197" s="373" t="s">
        <v>15041</v>
      </c>
    </row>
    <row r="198" spans="1:6" ht="18.2" customHeight="1">
      <c r="A198" s="372">
        <v>40831</v>
      </c>
      <c r="B198" s="377" t="s">
        <v>15177</v>
      </c>
      <c r="C198" s="374" t="s">
        <v>14985</v>
      </c>
      <c r="D198" s="375">
        <v>17.82</v>
      </c>
      <c r="E198" s="373" t="s">
        <v>15041</v>
      </c>
    </row>
    <row r="199" spans="1:6" ht="18.2" customHeight="1">
      <c r="A199" s="372">
        <v>40827</v>
      </c>
      <c r="B199" s="377" t="s">
        <v>15178</v>
      </c>
      <c r="C199" s="374" t="s">
        <v>14985</v>
      </c>
      <c r="D199" s="375">
        <v>10.29</v>
      </c>
      <c r="E199" s="373" t="s">
        <v>15041</v>
      </c>
    </row>
    <row r="200" spans="1:6" ht="18.2" customHeight="1">
      <c r="A200" s="372">
        <v>40828</v>
      </c>
      <c r="B200" s="377" t="s">
        <v>15179</v>
      </c>
      <c r="C200" s="374" t="s">
        <v>14985</v>
      </c>
      <c r="D200" s="375">
        <v>7.2</v>
      </c>
      <c r="E200" s="373" t="s">
        <v>15041</v>
      </c>
    </row>
    <row r="201" spans="1:6" ht="9" customHeight="1">
      <c r="A201" s="1216" t="s">
        <v>15039</v>
      </c>
      <c r="B201" s="1216"/>
      <c r="C201" s="1216"/>
      <c r="D201" s="1216"/>
      <c r="E201" s="1216"/>
      <c r="F201" s="1216"/>
    </row>
    <row r="202" spans="1:6" ht="9" customHeight="1">
      <c r="A202" s="369" t="s">
        <v>14979</v>
      </c>
      <c r="B202" s="370" t="s">
        <v>14980</v>
      </c>
      <c r="C202" s="369" t="s">
        <v>14981</v>
      </c>
      <c r="D202" s="371" t="s">
        <v>14982</v>
      </c>
      <c r="E202" s="370" t="s">
        <v>14983</v>
      </c>
    </row>
    <row r="203" spans="1:6" ht="18.2" customHeight="1">
      <c r="A203" s="372">
        <v>40874</v>
      </c>
      <c r="B203" s="377" t="s">
        <v>15180</v>
      </c>
      <c r="C203" s="374" t="s">
        <v>14985</v>
      </c>
      <c r="D203" s="375">
        <v>7.07</v>
      </c>
      <c r="E203" s="373" t="s">
        <v>15041</v>
      </c>
    </row>
    <row r="204" spans="1:6" ht="18.2" customHeight="1">
      <c r="A204" s="372">
        <v>40875</v>
      </c>
      <c r="B204" s="377" t="s">
        <v>15181</v>
      </c>
      <c r="C204" s="374" t="s">
        <v>14985</v>
      </c>
      <c r="D204" s="375">
        <v>6.87</v>
      </c>
      <c r="E204" s="378"/>
    </row>
    <row r="205" spans="1:6" ht="18.2" customHeight="1">
      <c r="A205" s="372">
        <v>40829</v>
      </c>
      <c r="B205" s="377" t="s">
        <v>15182</v>
      </c>
      <c r="C205" s="374" t="s">
        <v>14985</v>
      </c>
      <c r="D205" s="375">
        <v>16.329999999999998</v>
      </c>
      <c r="E205" s="373" t="s">
        <v>15041</v>
      </c>
    </row>
    <row r="206" spans="1:6" ht="18.2" customHeight="1">
      <c r="A206" s="372">
        <v>40824</v>
      </c>
      <c r="B206" s="377" t="s">
        <v>15183</v>
      </c>
      <c r="C206" s="374" t="s">
        <v>14985</v>
      </c>
      <c r="D206" s="375">
        <v>4.58</v>
      </c>
      <c r="E206" s="373" t="s">
        <v>15041</v>
      </c>
    </row>
    <row r="207" spans="1:6" ht="18.2" customHeight="1">
      <c r="A207" s="372">
        <v>40825</v>
      </c>
      <c r="B207" s="377" t="s">
        <v>15184</v>
      </c>
      <c r="C207" s="374" t="s">
        <v>14985</v>
      </c>
      <c r="D207" s="375">
        <v>7.67</v>
      </c>
      <c r="E207" s="373" t="s">
        <v>15041</v>
      </c>
    </row>
    <row r="208" spans="1:6" ht="18.2" customHeight="1">
      <c r="A208" s="372">
        <v>40820</v>
      </c>
      <c r="B208" s="377" t="s">
        <v>15185</v>
      </c>
      <c r="C208" s="374" t="s">
        <v>14985</v>
      </c>
      <c r="D208" s="375">
        <v>4.18</v>
      </c>
      <c r="E208" s="373" t="s">
        <v>15041</v>
      </c>
    </row>
    <row r="209" spans="1:6" ht="9" customHeight="1">
      <c r="A209" s="372">
        <v>40821</v>
      </c>
      <c r="B209" s="373" t="s">
        <v>15186</v>
      </c>
      <c r="C209" s="374" t="s">
        <v>14985</v>
      </c>
      <c r="D209" s="375">
        <v>7.27</v>
      </c>
      <c r="E209" s="373" t="s">
        <v>15041</v>
      </c>
    </row>
    <row r="210" spans="1:6" ht="18.2" customHeight="1">
      <c r="A210" s="372">
        <v>40840</v>
      </c>
      <c r="B210" s="377" t="s">
        <v>15187</v>
      </c>
      <c r="C210" s="374" t="s">
        <v>15067</v>
      </c>
      <c r="D210" s="375">
        <v>46.16</v>
      </c>
      <c r="E210" s="373" t="s">
        <v>15041</v>
      </c>
    </row>
    <row r="211" spans="1:6" ht="9" customHeight="1">
      <c r="A211" s="372">
        <v>43331</v>
      </c>
      <c r="B211" s="373" t="s">
        <v>15188</v>
      </c>
      <c r="C211" s="374" t="s">
        <v>14987</v>
      </c>
      <c r="D211" s="375">
        <v>6.65</v>
      </c>
      <c r="E211" s="376"/>
    </row>
    <row r="212" spans="1:6" ht="9" customHeight="1">
      <c r="A212" s="1216" t="s">
        <v>15189</v>
      </c>
      <c r="B212" s="1216"/>
      <c r="C212" s="1216"/>
      <c r="D212" s="1216"/>
      <c r="E212" s="1216"/>
      <c r="F212" s="1216"/>
    </row>
    <row r="213" spans="1:6" ht="9" customHeight="1">
      <c r="A213" s="369" t="s">
        <v>14979</v>
      </c>
      <c r="B213" s="370" t="s">
        <v>14980</v>
      </c>
      <c r="C213" s="369" t="s">
        <v>14981</v>
      </c>
      <c r="D213" s="371" t="s">
        <v>14982</v>
      </c>
      <c r="E213" s="370" t="s">
        <v>14983</v>
      </c>
    </row>
    <row r="214" spans="1:6" ht="9" customHeight="1">
      <c r="A214" s="372">
        <v>100394</v>
      </c>
      <c r="B214" s="373" t="s">
        <v>15190</v>
      </c>
      <c r="C214" s="374" t="s">
        <v>15191</v>
      </c>
      <c r="D214" s="375">
        <v>9.1999999999999993</v>
      </c>
      <c r="E214" s="376"/>
    </row>
    <row r="215" spans="1:6" ht="9" customHeight="1">
      <c r="A215" s="372">
        <v>40376</v>
      </c>
      <c r="B215" s="373" t="s">
        <v>15192</v>
      </c>
      <c r="C215" s="374" t="s">
        <v>15191</v>
      </c>
      <c r="D215" s="375">
        <v>8.7100000000000009</v>
      </c>
      <c r="E215" s="376"/>
    </row>
    <row r="216" spans="1:6" ht="18.2" customHeight="1">
      <c r="A216" s="372">
        <v>43351</v>
      </c>
      <c r="B216" s="377" t="s">
        <v>15193</v>
      </c>
      <c r="C216" s="374" t="s">
        <v>15191</v>
      </c>
      <c r="D216" s="375">
        <v>8.8699999999999992</v>
      </c>
      <c r="E216" s="378"/>
    </row>
    <row r="217" spans="1:6" ht="9" customHeight="1">
      <c r="A217" s="372">
        <v>43350</v>
      </c>
      <c r="B217" s="373" t="s">
        <v>15194</v>
      </c>
      <c r="C217" s="374" t="s">
        <v>15191</v>
      </c>
      <c r="D217" s="375">
        <v>9.1999999999999993</v>
      </c>
      <c r="E217" s="376"/>
    </row>
    <row r="218" spans="1:6" ht="9" customHeight="1">
      <c r="A218" s="372">
        <v>41261</v>
      </c>
      <c r="B218" s="373" t="s">
        <v>15195</v>
      </c>
      <c r="C218" s="374" t="s">
        <v>15191</v>
      </c>
      <c r="D218" s="375">
        <v>8.5399999999999991</v>
      </c>
      <c r="E218" s="376"/>
    </row>
    <row r="219" spans="1:6" ht="9" customHeight="1">
      <c r="A219" s="372">
        <v>41023</v>
      </c>
      <c r="B219" s="373" t="s">
        <v>15196</v>
      </c>
      <c r="C219" s="374" t="s">
        <v>15102</v>
      </c>
      <c r="D219" s="375">
        <v>132.22999999999999</v>
      </c>
      <c r="E219" s="376"/>
    </row>
    <row r="220" spans="1:6" ht="18.2" customHeight="1">
      <c r="A220" s="372">
        <v>41575</v>
      </c>
      <c r="B220" s="377" t="s">
        <v>15197</v>
      </c>
      <c r="C220" s="374" t="s">
        <v>14985</v>
      </c>
      <c r="D220" s="375">
        <v>46.01</v>
      </c>
      <c r="E220" s="373" t="s">
        <v>15041</v>
      </c>
    </row>
    <row r="221" spans="1:6" ht="18.2" customHeight="1">
      <c r="A221" s="372">
        <v>40346</v>
      </c>
      <c r="B221" s="377" t="s">
        <v>15198</v>
      </c>
      <c r="C221" s="374" t="s">
        <v>14985</v>
      </c>
      <c r="D221" s="375">
        <v>77.86</v>
      </c>
      <c r="E221" s="373" t="s">
        <v>15041</v>
      </c>
    </row>
    <row r="222" spans="1:6" ht="18.2" customHeight="1">
      <c r="A222" s="372">
        <v>40345</v>
      </c>
      <c r="B222" s="377" t="s">
        <v>15199</v>
      </c>
      <c r="C222" s="374" t="s">
        <v>14985</v>
      </c>
      <c r="D222" s="375">
        <v>60.39</v>
      </c>
      <c r="E222" s="373" t="s">
        <v>15041</v>
      </c>
    </row>
    <row r="223" spans="1:6" ht="18.2" customHeight="1">
      <c r="A223" s="372">
        <v>40343</v>
      </c>
      <c r="B223" s="377" t="s">
        <v>15200</v>
      </c>
      <c r="C223" s="374" t="s">
        <v>14987</v>
      </c>
      <c r="D223" s="375">
        <v>324.16000000000003</v>
      </c>
      <c r="E223" s="373" t="s">
        <v>15041</v>
      </c>
    </row>
    <row r="224" spans="1:6" ht="9" customHeight="1">
      <c r="A224" s="372">
        <v>40344</v>
      </c>
      <c r="B224" s="373" t="s">
        <v>15201</v>
      </c>
      <c r="C224" s="374" t="s">
        <v>14987</v>
      </c>
      <c r="D224" s="375">
        <v>230.36</v>
      </c>
      <c r="E224" s="373" t="s">
        <v>15041</v>
      </c>
    </row>
    <row r="225" spans="1:5" ht="9" customHeight="1">
      <c r="A225" s="372">
        <v>41027</v>
      </c>
      <c r="B225" s="373" t="s">
        <v>15202</v>
      </c>
      <c r="C225" s="374" t="s">
        <v>14987</v>
      </c>
      <c r="D225" s="375">
        <v>26.1</v>
      </c>
      <c r="E225" s="376"/>
    </row>
    <row r="226" spans="1:5" ht="9" customHeight="1">
      <c r="A226" s="372">
        <v>40337</v>
      </c>
      <c r="B226" s="373" t="s">
        <v>15203</v>
      </c>
      <c r="C226" s="374" t="s">
        <v>14985</v>
      </c>
      <c r="D226" s="375">
        <v>100.7</v>
      </c>
      <c r="E226" s="376"/>
    </row>
    <row r="227" spans="1:5" ht="9" customHeight="1">
      <c r="A227" s="372">
        <v>40395</v>
      </c>
      <c r="B227" s="373" t="s">
        <v>15204</v>
      </c>
      <c r="C227" s="374" t="s">
        <v>14985</v>
      </c>
      <c r="D227" s="375">
        <v>22.28</v>
      </c>
      <c r="E227" s="376"/>
    </row>
    <row r="228" spans="1:5" ht="9" customHeight="1">
      <c r="A228" s="372">
        <v>40300</v>
      </c>
      <c r="B228" s="373" t="s">
        <v>15205</v>
      </c>
      <c r="C228" s="374" t="s">
        <v>14987</v>
      </c>
      <c r="D228" s="375">
        <v>47.6</v>
      </c>
      <c r="E228" s="376"/>
    </row>
    <row r="229" spans="1:5" ht="9" customHeight="1">
      <c r="A229" s="372">
        <v>40348</v>
      </c>
      <c r="B229" s="373" t="s">
        <v>15206</v>
      </c>
      <c r="C229" s="374" t="s">
        <v>14987</v>
      </c>
      <c r="D229" s="375">
        <v>430.65</v>
      </c>
      <c r="E229" s="373" t="s">
        <v>15041</v>
      </c>
    </row>
    <row r="230" spans="1:5" ht="9" customHeight="1">
      <c r="A230" s="372">
        <v>40347</v>
      </c>
      <c r="B230" s="373" t="s">
        <v>15207</v>
      </c>
      <c r="C230" s="374" t="s">
        <v>14987</v>
      </c>
      <c r="D230" s="375">
        <v>759.1</v>
      </c>
      <c r="E230" s="373" t="s">
        <v>15041</v>
      </c>
    </row>
    <row r="231" spans="1:5" ht="9" customHeight="1">
      <c r="A231" s="372">
        <v>41415</v>
      </c>
      <c r="B231" s="373" t="s">
        <v>15208</v>
      </c>
      <c r="C231" s="374" t="s">
        <v>14987</v>
      </c>
      <c r="D231" s="375">
        <v>445.4</v>
      </c>
      <c r="E231" s="373" t="s">
        <v>15041</v>
      </c>
    </row>
    <row r="232" spans="1:5" ht="9" customHeight="1">
      <c r="A232" s="372">
        <v>42257</v>
      </c>
      <c r="B232" s="373" t="s">
        <v>15209</v>
      </c>
      <c r="C232" s="374" t="s">
        <v>14987</v>
      </c>
      <c r="D232" s="375">
        <v>6.83</v>
      </c>
      <c r="E232" s="376"/>
    </row>
    <row r="233" spans="1:5" ht="9" customHeight="1">
      <c r="A233" s="372">
        <v>40519</v>
      </c>
      <c r="B233" s="373" t="s">
        <v>15210</v>
      </c>
      <c r="C233" s="374" t="s">
        <v>15102</v>
      </c>
      <c r="D233" s="375">
        <v>244.41</v>
      </c>
      <c r="E233" s="373" t="s">
        <v>15041</v>
      </c>
    </row>
    <row r="234" spans="1:5" ht="9" customHeight="1">
      <c r="A234" s="372">
        <v>40520</v>
      </c>
      <c r="B234" s="373" t="s">
        <v>15211</v>
      </c>
      <c r="C234" s="374" t="s">
        <v>15102</v>
      </c>
      <c r="D234" s="375">
        <v>381.47</v>
      </c>
      <c r="E234" s="373" t="s">
        <v>15041</v>
      </c>
    </row>
    <row r="235" spans="1:5" ht="9" customHeight="1">
      <c r="A235" s="372">
        <v>40521</v>
      </c>
      <c r="B235" s="373" t="s">
        <v>15212</v>
      </c>
      <c r="C235" s="374" t="s">
        <v>15102</v>
      </c>
      <c r="D235" s="375">
        <v>548.32000000000005</v>
      </c>
      <c r="E235" s="373" t="s">
        <v>15041</v>
      </c>
    </row>
    <row r="236" spans="1:5" ht="9" customHeight="1">
      <c r="A236" s="372">
        <v>40522</v>
      </c>
      <c r="B236" s="373" t="s">
        <v>15213</v>
      </c>
      <c r="C236" s="374" t="s">
        <v>15102</v>
      </c>
      <c r="D236" s="375">
        <v>739.69</v>
      </c>
      <c r="E236" s="373" t="s">
        <v>15041</v>
      </c>
    </row>
    <row r="237" spans="1:5" ht="9" customHeight="1">
      <c r="A237" s="372">
        <v>40523</v>
      </c>
      <c r="B237" s="373" t="s">
        <v>15214</v>
      </c>
      <c r="C237" s="374" t="s">
        <v>15102</v>
      </c>
      <c r="D237" s="379">
        <v>1067.01</v>
      </c>
      <c r="E237" s="373" t="s">
        <v>15041</v>
      </c>
    </row>
    <row r="238" spans="1:5" ht="9" customHeight="1">
      <c r="A238" s="372">
        <v>40513</v>
      </c>
      <c r="B238" s="373" t="s">
        <v>15215</v>
      </c>
      <c r="C238" s="374" t="s">
        <v>15102</v>
      </c>
      <c r="D238" s="375">
        <v>88.32</v>
      </c>
      <c r="E238" s="373" t="s">
        <v>15041</v>
      </c>
    </row>
    <row r="239" spans="1:5" ht="9" customHeight="1">
      <c r="A239" s="372">
        <v>40514</v>
      </c>
      <c r="B239" s="373" t="s">
        <v>15216</v>
      </c>
      <c r="C239" s="374" t="s">
        <v>15102</v>
      </c>
      <c r="D239" s="375">
        <v>147.24</v>
      </c>
      <c r="E239" s="373" t="s">
        <v>15041</v>
      </c>
    </row>
    <row r="240" spans="1:5" ht="9" customHeight="1">
      <c r="A240" s="372">
        <v>40515</v>
      </c>
      <c r="B240" s="373" t="s">
        <v>15217</v>
      </c>
      <c r="C240" s="374" t="s">
        <v>15102</v>
      </c>
      <c r="D240" s="375">
        <v>223.88</v>
      </c>
      <c r="E240" s="373" t="s">
        <v>15041</v>
      </c>
    </row>
    <row r="241" spans="1:6" ht="9" customHeight="1">
      <c r="A241" s="372">
        <v>40516</v>
      </c>
      <c r="B241" s="373" t="s">
        <v>15218</v>
      </c>
      <c r="C241" s="374" t="s">
        <v>15102</v>
      </c>
      <c r="D241" s="375">
        <v>315.2</v>
      </c>
      <c r="E241" s="373" t="s">
        <v>15041</v>
      </c>
    </row>
    <row r="242" spans="1:6" ht="9" customHeight="1">
      <c r="A242" s="372">
        <v>40517</v>
      </c>
      <c r="B242" s="373" t="s">
        <v>15219</v>
      </c>
      <c r="C242" s="374" t="s">
        <v>15102</v>
      </c>
      <c r="D242" s="375">
        <v>419.19</v>
      </c>
      <c r="E242" s="373" t="s">
        <v>15041</v>
      </c>
    </row>
    <row r="243" spans="1:6" ht="9" customHeight="1">
      <c r="A243" s="372">
        <v>40518</v>
      </c>
      <c r="B243" s="373" t="s">
        <v>15220</v>
      </c>
      <c r="C243" s="374" t="s">
        <v>15102</v>
      </c>
      <c r="D243" s="375">
        <v>594.63</v>
      </c>
      <c r="E243" s="373" t="s">
        <v>15041</v>
      </c>
    </row>
    <row r="244" spans="1:6" ht="9" customHeight="1">
      <c r="A244" s="372">
        <v>40524</v>
      </c>
      <c r="B244" s="373" t="s">
        <v>15221</v>
      </c>
      <c r="C244" s="374" t="s">
        <v>15102</v>
      </c>
      <c r="D244" s="375">
        <v>339.95</v>
      </c>
      <c r="E244" s="373" t="s">
        <v>15041</v>
      </c>
    </row>
    <row r="245" spans="1:6" ht="9" customHeight="1">
      <c r="A245" s="372">
        <v>40525</v>
      </c>
      <c r="B245" s="373" t="s">
        <v>15222</v>
      </c>
      <c r="C245" s="374" t="s">
        <v>15102</v>
      </c>
      <c r="D245" s="375">
        <v>539.88</v>
      </c>
      <c r="E245" s="373" t="s">
        <v>15041</v>
      </c>
    </row>
    <row r="246" spans="1:6" ht="9" customHeight="1">
      <c r="A246" s="372">
        <v>40526</v>
      </c>
      <c r="B246" s="373" t="s">
        <v>15223</v>
      </c>
      <c r="C246" s="374" t="s">
        <v>15102</v>
      </c>
      <c r="D246" s="375">
        <v>781.03</v>
      </c>
      <c r="E246" s="373" t="s">
        <v>15041</v>
      </c>
    </row>
    <row r="247" spans="1:6" ht="9" customHeight="1">
      <c r="A247" s="372">
        <v>40527</v>
      </c>
      <c r="B247" s="373" t="s">
        <v>15224</v>
      </c>
      <c r="C247" s="374" t="s">
        <v>15102</v>
      </c>
      <c r="D247" s="379">
        <v>1060.17</v>
      </c>
      <c r="E247" s="373" t="s">
        <v>15041</v>
      </c>
    </row>
    <row r="248" spans="1:6" ht="9" customHeight="1">
      <c r="A248" s="372">
        <v>40528</v>
      </c>
      <c r="B248" s="373" t="s">
        <v>15225</v>
      </c>
      <c r="C248" s="374" t="s">
        <v>15102</v>
      </c>
      <c r="D248" s="379">
        <v>1539.38</v>
      </c>
      <c r="E248" s="373" t="s">
        <v>15041</v>
      </c>
    </row>
    <row r="249" spans="1:6" ht="9" customHeight="1">
      <c r="A249" s="372">
        <v>41177</v>
      </c>
      <c r="B249" s="373" t="s">
        <v>15226</v>
      </c>
      <c r="C249" s="374" t="s">
        <v>15102</v>
      </c>
      <c r="D249" s="375">
        <v>40.83</v>
      </c>
      <c r="E249" s="373" t="s">
        <v>15041</v>
      </c>
    </row>
    <row r="250" spans="1:6" ht="9" customHeight="1">
      <c r="A250" s="372">
        <v>100391</v>
      </c>
      <c r="B250" s="373" t="s">
        <v>15227</v>
      </c>
      <c r="C250" s="374" t="s">
        <v>15102</v>
      </c>
      <c r="D250" s="375">
        <v>45.47</v>
      </c>
      <c r="E250" s="373" t="s">
        <v>15041</v>
      </c>
    </row>
    <row r="251" spans="1:6" ht="9" customHeight="1">
      <c r="A251" s="372">
        <v>41172</v>
      </c>
      <c r="B251" s="373" t="s">
        <v>15228</v>
      </c>
      <c r="C251" s="374" t="s">
        <v>15102</v>
      </c>
      <c r="D251" s="375">
        <v>78.17</v>
      </c>
      <c r="E251" s="373" t="s">
        <v>15041</v>
      </c>
    </row>
    <row r="252" spans="1:6" ht="9" customHeight="1">
      <c r="A252" s="372">
        <v>40620</v>
      </c>
      <c r="B252" s="373" t="s">
        <v>15229</v>
      </c>
      <c r="C252" s="374" t="s">
        <v>15001</v>
      </c>
      <c r="D252" s="379">
        <v>13549.07</v>
      </c>
      <c r="E252" s="376"/>
    </row>
    <row r="253" spans="1:6" ht="9" customHeight="1">
      <c r="A253" s="1216" t="s">
        <v>15189</v>
      </c>
      <c r="B253" s="1216"/>
      <c r="C253" s="1216"/>
      <c r="D253" s="1216"/>
      <c r="E253" s="1216"/>
      <c r="F253" s="1216"/>
    </row>
    <row r="254" spans="1:6" ht="9" customHeight="1">
      <c r="A254" s="369" t="s">
        <v>14979</v>
      </c>
      <c r="B254" s="370" t="s">
        <v>14980</v>
      </c>
      <c r="C254" s="369" t="s">
        <v>14981</v>
      </c>
      <c r="D254" s="371" t="s">
        <v>14982</v>
      </c>
      <c r="E254" s="370" t="s">
        <v>14983</v>
      </c>
    </row>
    <row r="255" spans="1:6" ht="9" customHeight="1">
      <c r="A255" s="372">
        <v>40627</v>
      </c>
      <c r="B255" s="373" t="s">
        <v>15230</v>
      </c>
      <c r="C255" s="374" t="s">
        <v>15001</v>
      </c>
      <c r="D255" s="379">
        <v>23800.21</v>
      </c>
      <c r="E255" s="376"/>
    </row>
    <row r="256" spans="1:6" ht="9" customHeight="1">
      <c r="A256" s="372">
        <v>40623</v>
      </c>
      <c r="B256" s="373" t="s">
        <v>15231</v>
      </c>
      <c r="C256" s="374" t="s">
        <v>15001</v>
      </c>
      <c r="D256" s="379">
        <v>28541.59</v>
      </c>
      <c r="E256" s="376"/>
    </row>
    <row r="257" spans="1:5" ht="9" customHeight="1">
      <c r="A257" s="372">
        <v>40624</v>
      </c>
      <c r="B257" s="373" t="s">
        <v>15232</v>
      </c>
      <c r="C257" s="374" t="s">
        <v>15001</v>
      </c>
      <c r="D257" s="379">
        <v>35994.839999999997</v>
      </c>
      <c r="E257" s="376"/>
    </row>
    <row r="258" spans="1:5" ht="9" customHeight="1">
      <c r="A258" s="372">
        <v>40625</v>
      </c>
      <c r="B258" s="373" t="s">
        <v>15233</v>
      </c>
      <c r="C258" s="374" t="s">
        <v>15001</v>
      </c>
      <c r="D258" s="379">
        <v>40431</v>
      </c>
      <c r="E258" s="376"/>
    </row>
    <row r="259" spans="1:5" ht="9" customHeight="1">
      <c r="A259" s="372">
        <v>40613</v>
      </c>
      <c r="B259" s="373" t="s">
        <v>15234</v>
      </c>
      <c r="C259" s="374" t="s">
        <v>15001</v>
      </c>
      <c r="D259" s="379">
        <v>11872.29</v>
      </c>
      <c r="E259" s="376"/>
    </row>
    <row r="260" spans="1:5" ht="9" customHeight="1">
      <c r="A260" s="372">
        <v>40614</v>
      </c>
      <c r="B260" s="373" t="s">
        <v>15235</v>
      </c>
      <c r="C260" s="374" t="s">
        <v>15001</v>
      </c>
      <c r="D260" s="379">
        <v>18128.04</v>
      </c>
      <c r="E260" s="376"/>
    </row>
    <row r="261" spans="1:5" ht="9" customHeight="1">
      <c r="A261" s="372">
        <v>40615</v>
      </c>
      <c r="B261" s="373" t="s">
        <v>15236</v>
      </c>
      <c r="C261" s="374" t="s">
        <v>15001</v>
      </c>
      <c r="D261" s="379">
        <v>27030.05</v>
      </c>
      <c r="E261" s="376"/>
    </row>
    <row r="262" spans="1:5" ht="9" customHeight="1">
      <c r="A262" s="372">
        <v>40616</v>
      </c>
      <c r="B262" s="373" t="s">
        <v>15237</v>
      </c>
      <c r="C262" s="374" t="s">
        <v>15001</v>
      </c>
      <c r="D262" s="379">
        <v>23756.62</v>
      </c>
      <c r="E262" s="376"/>
    </row>
    <row r="263" spans="1:5" ht="9" customHeight="1">
      <c r="A263" s="372">
        <v>40617</v>
      </c>
      <c r="B263" s="373" t="s">
        <v>15238</v>
      </c>
      <c r="C263" s="374" t="s">
        <v>15001</v>
      </c>
      <c r="D263" s="379">
        <v>30183.68</v>
      </c>
      <c r="E263" s="376"/>
    </row>
    <row r="264" spans="1:5" ht="9" customHeight="1">
      <c r="A264" s="372">
        <v>40618</v>
      </c>
      <c r="B264" s="373" t="s">
        <v>15239</v>
      </c>
      <c r="C264" s="374" t="s">
        <v>15001</v>
      </c>
      <c r="D264" s="379">
        <v>33836.76</v>
      </c>
      <c r="E264" s="376"/>
    </row>
    <row r="265" spans="1:5" ht="9" customHeight="1">
      <c r="A265" s="372">
        <v>40629</v>
      </c>
      <c r="B265" s="373" t="s">
        <v>15240</v>
      </c>
      <c r="C265" s="374" t="s">
        <v>15001</v>
      </c>
      <c r="D265" s="379">
        <v>16700.2</v>
      </c>
      <c r="E265" s="376"/>
    </row>
    <row r="266" spans="1:5" ht="9" customHeight="1">
      <c r="A266" s="372">
        <v>40630</v>
      </c>
      <c r="B266" s="373" t="s">
        <v>15241</v>
      </c>
      <c r="C266" s="374" t="s">
        <v>15001</v>
      </c>
      <c r="D266" s="379">
        <v>25115.87</v>
      </c>
      <c r="E266" s="376"/>
    </row>
    <row r="267" spans="1:5" ht="9" customHeight="1">
      <c r="A267" s="372">
        <v>40631</v>
      </c>
      <c r="B267" s="373" t="s">
        <v>15242</v>
      </c>
      <c r="C267" s="374" t="s">
        <v>15001</v>
      </c>
      <c r="D267" s="379">
        <v>37682.39</v>
      </c>
      <c r="E267" s="376"/>
    </row>
    <row r="268" spans="1:5" ht="9" customHeight="1">
      <c r="A268" s="372">
        <v>40632</v>
      </c>
      <c r="B268" s="373" t="s">
        <v>15243</v>
      </c>
      <c r="C268" s="374" t="s">
        <v>15001</v>
      </c>
      <c r="D268" s="379">
        <v>34837.879999999997</v>
      </c>
      <c r="E268" s="376"/>
    </row>
    <row r="269" spans="1:5" ht="9" customHeight="1">
      <c r="A269" s="372">
        <v>40633</v>
      </c>
      <c r="B269" s="373" t="s">
        <v>15244</v>
      </c>
      <c r="C269" s="374" t="s">
        <v>15001</v>
      </c>
      <c r="D269" s="379">
        <v>42846.33</v>
      </c>
      <c r="E269" s="376"/>
    </row>
    <row r="270" spans="1:5" ht="9" customHeight="1">
      <c r="A270" s="372">
        <v>40634</v>
      </c>
      <c r="B270" s="373" t="s">
        <v>15245</v>
      </c>
      <c r="C270" s="374" t="s">
        <v>15001</v>
      </c>
      <c r="D270" s="379">
        <v>48522.59</v>
      </c>
      <c r="E270" s="376"/>
    </row>
    <row r="271" spans="1:5" ht="9" customHeight="1">
      <c r="A271" s="372">
        <v>40535</v>
      </c>
      <c r="B271" s="373" t="s">
        <v>15246</v>
      </c>
      <c r="C271" s="374" t="s">
        <v>15001</v>
      </c>
      <c r="D271" s="379">
        <v>1268.07</v>
      </c>
      <c r="E271" s="373" t="s">
        <v>15041</v>
      </c>
    </row>
    <row r="272" spans="1:5" ht="9" customHeight="1">
      <c r="A272" s="372">
        <v>40536</v>
      </c>
      <c r="B272" s="373" t="s">
        <v>15247</v>
      </c>
      <c r="C272" s="374" t="s">
        <v>15001</v>
      </c>
      <c r="D272" s="379">
        <v>2094.71</v>
      </c>
      <c r="E272" s="373" t="s">
        <v>15041</v>
      </c>
    </row>
    <row r="273" spans="1:5" ht="9" customHeight="1">
      <c r="A273" s="372">
        <v>40537</v>
      </c>
      <c r="B273" s="373" t="s">
        <v>15248</v>
      </c>
      <c r="C273" s="374" t="s">
        <v>15001</v>
      </c>
      <c r="D273" s="379">
        <v>3921.19</v>
      </c>
      <c r="E273" s="373" t="s">
        <v>15041</v>
      </c>
    </row>
    <row r="274" spans="1:5" ht="9" customHeight="1">
      <c r="A274" s="372">
        <v>40538</v>
      </c>
      <c r="B274" s="373" t="s">
        <v>15249</v>
      </c>
      <c r="C274" s="374" t="s">
        <v>15001</v>
      </c>
      <c r="D274" s="379">
        <v>5638.52</v>
      </c>
      <c r="E274" s="373" t="s">
        <v>15041</v>
      </c>
    </row>
    <row r="275" spans="1:5" ht="9" customHeight="1">
      <c r="A275" s="372">
        <v>40539</v>
      </c>
      <c r="B275" s="373" t="s">
        <v>15250</v>
      </c>
      <c r="C275" s="374" t="s">
        <v>15001</v>
      </c>
      <c r="D275" s="379">
        <v>9851.7800000000007</v>
      </c>
      <c r="E275" s="373" t="s">
        <v>15041</v>
      </c>
    </row>
    <row r="276" spans="1:5" ht="9" customHeight="1">
      <c r="A276" s="372">
        <v>40529</v>
      </c>
      <c r="B276" s="373" t="s">
        <v>15251</v>
      </c>
      <c r="C276" s="374" t="s">
        <v>15001</v>
      </c>
      <c r="D276" s="375">
        <v>369.53</v>
      </c>
      <c r="E276" s="373" t="s">
        <v>15041</v>
      </c>
    </row>
    <row r="277" spans="1:5" ht="9" customHeight="1">
      <c r="A277" s="372">
        <v>40530</v>
      </c>
      <c r="B277" s="373" t="s">
        <v>15252</v>
      </c>
      <c r="C277" s="374" t="s">
        <v>15001</v>
      </c>
      <c r="D277" s="379">
        <v>1119.79</v>
      </c>
      <c r="E277" s="373" t="s">
        <v>15041</v>
      </c>
    </row>
    <row r="278" spans="1:5" ht="9" customHeight="1">
      <c r="A278" s="372">
        <v>40531</v>
      </c>
      <c r="B278" s="373" t="s">
        <v>15253</v>
      </c>
      <c r="C278" s="374" t="s">
        <v>15001</v>
      </c>
      <c r="D278" s="379">
        <v>1846.86</v>
      </c>
      <c r="E278" s="373" t="s">
        <v>15041</v>
      </c>
    </row>
    <row r="279" spans="1:5" ht="9" customHeight="1">
      <c r="A279" s="372">
        <v>40532</v>
      </c>
      <c r="B279" s="373" t="s">
        <v>15254</v>
      </c>
      <c r="C279" s="374" t="s">
        <v>15001</v>
      </c>
      <c r="D279" s="379">
        <v>2822.39</v>
      </c>
      <c r="E279" s="373" t="s">
        <v>15041</v>
      </c>
    </row>
    <row r="280" spans="1:5" ht="9" customHeight="1">
      <c r="A280" s="372">
        <v>40533</v>
      </c>
      <c r="B280" s="373" t="s">
        <v>15255</v>
      </c>
      <c r="C280" s="374" t="s">
        <v>15001</v>
      </c>
      <c r="D280" s="379">
        <v>4047.03</v>
      </c>
      <c r="E280" s="373" t="s">
        <v>15041</v>
      </c>
    </row>
    <row r="281" spans="1:5" ht="9" customHeight="1">
      <c r="A281" s="372">
        <v>40534</v>
      </c>
      <c r="B281" s="373" t="s">
        <v>15256</v>
      </c>
      <c r="C281" s="374" t="s">
        <v>15001</v>
      </c>
      <c r="D281" s="379">
        <v>7248.4</v>
      </c>
      <c r="E281" s="373" t="s">
        <v>15041</v>
      </c>
    </row>
    <row r="282" spans="1:5" ht="9" customHeight="1">
      <c r="A282" s="372">
        <v>40540</v>
      </c>
      <c r="B282" s="373" t="s">
        <v>15257</v>
      </c>
      <c r="C282" s="374" t="s">
        <v>15001</v>
      </c>
      <c r="D282" s="379">
        <v>1577.44</v>
      </c>
      <c r="E282" s="373" t="s">
        <v>15041</v>
      </c>
    </row>
    <row r="283" spans="1:5" ht="9" customHeight="1">
      <c r="A283" s="372">
        <v>40541</v>
      </c>
      <c r="B283" s="373" t="s">
        <v>15258</v>
      </c>
      <c r="C283" s="374" t="s">
        <v>15001</v>
      </c>
      <c r="D283" s="379">
        <v>2563.84</v>
      </c>
      <c r="E283" s="373" t="s">
        <v>15041</v>
      </c>
    </row>
    <row r="284" spans="1:5" ht="9" customHeight="1">
      <c r="A284" s="372">
        <v>40542</v>
      </c>
      <c r="B284" s="373" t="s">
        <v>15259</v>
      </c>
      <c r="C284" s="374" t="s">
        <v>15001</v>
      </c>
      <c r="D284" s="379">
        <v>5019.99</v>
      </c>
      <c r="E284" s="373" t="s">
        <v>15041</v>
      </c>
    </row>
    <row r="285" spans="1:5" ht="9" customHeight="1">
      <c r="A285" s="372">
        <v>40543</v>
      </c>
      <c r="B285" s="373" t="s">
        <v>15260</v>
      </c>
      <c r="C285" s="374" t="s">
        <v>15001</v>
      </c>
      <c r="D285" s="379">
        <v>7229.14</v>
      </c>
      <c r="E285" s="373" t="s">
        <v>15041</v>
      </c>
    </row>
    <row r="286" spans="1:5" ht="9" customHeight="1">
      <c r="A286" s="372">
        <v>40544</v>
      </c>
      <c r="B286" s="373" t="s">
        <v>15261</v>
      </c>
      <c r="C286" s="374" t="s">
        <v>15001</v>
      </c>
      <c r="D286" s="379">
        <v>12504.34</v>
      </c>
      <c r="E286" s="373" t="s">
        <v>15041</v>
      </c>
    </row>
    <row r="287" spans="1:5" ht="9" customHeight="1">
      <c r="A287" s="372">
        <v>40565</v>
      </c>
      <c r="B287" s="373" t="s">
        <v>15262</v>
      </c>
      <c r="C287" s="374" t="s">
        <v>15001</v>
      </c>
      <c r="D287" s="379">
        <v>3027.49</v>
      </c>
      <c r="E287" s="376"/>
    </row>
    <row r="288" spans="1:5" ht="9" customHeight="1">
      <c r="A288" s="372">
        <v>40656</v>
      </c>
      <c r="B288" s="373" t="s">
        <v>15263</v>
      </c>
      <c r="C288" s="374" t="s">
        <v>15001</v>
      </c>
      <c r="D288" s="375">
        <v>237.65</v>
      </c>
      <c r="E288" s="373" t="s">
        <v>15041</v>
      </c>
    </row>
    <row r="289" spans="1:5" ht="18.2" customHeight="1">
      <c r="A289" s="372">
        <v>41102</v>
      </c>
      <c r="B289" s="377" t="s">
        <v>15264</v>
      </c>
      <c r="C289" s="374" t="s">
        <v>15102</v>
      </c>
      <c r="D289" s="379">
        <v>1913.1</v>
      </c>
      <c r="E289" s="373" t="s">
        <v>15041</v>
      </c>
    </row>
    <row r="290" spans="1:5" ht="18.2" customHeight="1">
      <c r="A290" s="372">
        <v>41103</v>
      </c>
      <c r="B290" s="377" t="s">
        <v>15265</v>
      </c>
      <c r="C290" s="374" t="s">
        <v>15102</v>
      </c>
      <c r="D290" s="379">
        <v>2648.28</v>
      </c>
      <c r="E290" s="373" t="s">
        <v>15041</v>
      </c>
    </row>
    <row r="291" spans="1:5" ht="18.2" customHeight="1">
      <c r="A291" s="372">
        <v>41104</v>
      </c>
      <c r="B291" s="377" t="s">
        <v>15266</v>
      </c>
      <c r="C291" s="374" t="s">
        <v>15102</v>
      </c>
      <c r="D291" s="379">
        <v>3788.63</v>
      </c>
      <c r="E291" s="373" t="s">
        <v>15041</v>
      </c>
    </row>
    <row r="292" spans="1:5" ht="18.2" customHeight="1">
      <c r="A292" s="372">
        <v>41155</v>
      </c>
      <c r="B292" s="377" t="s">
        <v>15267</v>
      </c>
      <c r="C292" s="374" t="s">
        <v>15102</v>
      </c>
      <c r="D292" s="379">
        <v>4859.62</v>
      </c>
      <c r="E292" s="373" t="s">
        <v>15041</v>
      </c>
    </row>
    <row r="293" spans="1:5" ht="18.2" customHeight="1">
      <c r="A293" s="372">
        <v>40635</v>
      </c>
      <c r="B293" s="377" t="s">
        <v>15268</v>
      </c>
      <c r="C293" s="374" t="s">
        <v>15102</v>
      </c>
      <c r="D293" s="379">
        <v>11091.32</v>
      </c>
      <c r="E293" s="373" t="s">
        <v>15041</v>
      </c>
    </row>
    <row r="294" spans="1:5" ht="18.2" customHeight="1">
      <c r="A294" s="372">
        <v>42230</v>
      </c>
      <c r="B294" s="377" t="s">
        <v>15269</v>
      </c>
      <c r="C294" s="374" t="s">
        <v>15102</v>
      </c>
      <c r="D294" s="379">
        <v>8085.26</v>
      </c>
      <c r="E294" s="373" t="s">
        <v>15041</v>
      </c>
    </row>
    <row r="295" spans="1:5" ht="9" customHeight="1">
      <c r="A295" s="372">
        <v>40658</v>
      </c>
      <c r="B295" s="373" t="s">
        <v>15270</v>
      </c>
      <c r="C295" s="374" t="s">
        <v>14985</v>
      </c>
      <c r="D295" s="375">
        <v>5.19</v>
      </c>
      <c r="E295" s="376"/>
    </row>
    <row r="296" spans="1:5" ht="9" customHeight="1">
      <c r="A296" s="372">
        <v>41161</v>
      </c>
      <c r="B296" s="373" t="s">
        <v>15271</v>
      </c>
      <c r="C296" s="374" t="s">
        <v>15001</v>
      </c>
      <c r="D296" s="379">
        <v>4045.9</v>
      </c>
      <c r="E296" s="376"/>
    </row>
    <row r="297" spans="1:5" ht="9" customHeight="1">
      <c r="A297" s="372">
        <v>40563</v>
      </c>
      <c r="B297" s="373" t="s">
        <v>15272</v>
      </c>
      <c r="C297" s="374" t="s">
        <v>15001</v>
      </c>
      <c r="D297" s="379">
        <v>4368.6400000000003</v>
      </c>
      <c r="E297" s="376"/>
    </row>
    <row r="298" spans="1:5" ht="9" customHeight="1">
      <c r="A298" s="372">
        <v>40564</v>
      </c>
      <c r="B298" s="373" t="s">
        <v>15273</v>
      </c>
      <c r="C298" s="374" t="s">
        <v>15001</v>
      </c>
      <c r="D298" s="379">
        <v>5367.79</v>
      </c>
      <c r="E298" s="376"/>
    </row>
    <row r="299" spans="1:5" ht="9" customHeight="1">
      <c r="A299" s="372">
        <v>41333</v>
      </c>
      <c r="B299" s="373" t="s">
        <v>15274</v>
      </c>
      <c r="C299" s="374" t="s">
        <v>15001</v>
      </c>
      <c r="D299" s="379">
        <v>2047.59</v>
      </c>
      <c r="E299" s="373" t="s">
        <v>15041</v>
      </c>
    </row>
    <row r="300" spans="1:5" ht="9" customHeight="1">
      <c r="A300" s="372">
        <v>40545</v>
      </c>
      <c r="B300" s="373" t="s">
        <v>15275</v>
      </c>
      <c r="C300" s="374" t="s">
        <v>15001</v>
      </c>
      <c r="D300" s="379">
        <v>2032.84</v>
      </c>
      <c r="E300" s="373" t="s">
        <v>15041</v>
      </c>
    </row>
    <row r="301" spans="1:5" ht="9" customHeight="1">
      <c r="A301" s="372">
        <v>40546</v>
      </c>
      <c r="B301" s="373" t="s">
        <v>15276</v>
      </c>
      <c r="C301" s="374" t="s">
        <v>15001</v>
      </c>
      <c r="D301" s="379">
        <v>3156.3</v>
      </c>
      <c r="E301" s="373" t="s">
        <v>15041</v>
      </c>
    </row>
    <row r="302" spans="1:5" ht="9" customHeight="1">
      <c r="A302" s="372">
        <v>40547</v>
      </c>
      <c r="B302" s="373" t="s">
        <v>15277</v>
      </c>
      <c r="C302" s="374" t="s">
        <v>15001</v>
      </c>
      <c r="D302" s="379">
        <v>3920.97</v>
      </c>
      <c r="E302" s="373" t="s">
        <v>15041</v>
      </c>
    </row>
    <row r="303" spans="1:5" ht="9" customHeight="1">
      <c r="A303" s="372">
        <v>40548</v>
      </c>
      <c r="B303" s="373" t="s">
        <v>15278</v>
      </c>
      <c r="C303" s="374" t="s">
        <v>15001</v>
      </c>
      <c r="D303" s="379">
        <v>4658.08</v>
      </c>
      <c r="E303" s="373" t="s">
        <v>15041</v>
      </c>
    </row>
    <row r="304" spans="1:5" ht="9" customHeight="1">
      <c r="A304" s="372">
        <v>40549</v>
      </c>
      <c r="B304" s="373" t="s">
        <v>15279</v>
      </c>
      <c r="C304" s="374" t="s">
        <v>15001</v>
      </c>
      <c r="D304" s="379">
        <v>1341.63</v>
      </c>
      <c r="E304" s="376"/>
    </row>
    <row r="305" spans="1:6" ht="9" customHeight="1">
      <c r="A305" s="372">
        <v>41320</v>
      </c>
      <c r="B305" s="373" t="s">
        <v>15280</v>
      </c>
      <c r="C305" s="374" t="s">
        <v>15001</v>
      </c>
      <c r="D305" s="379">
        <v>7592.18</v>
      </c>
      <c r="E305" s="373" t="s">
        <v>15041</v>
      </c>
    </row>
    <row r="306" spans="1:6" ht="9" customHeight="1">
      <c r="A306" s="372">
        <v>41184</v>
      </c>
      <c r="B306" s="373" t="s">
        <v>15281</v>
      </c>
      <c r="C306" s="374" t="s">
        <v>15102</v>
      </c>
      <c r="D306" s="379">
        <v>1199.58</v>
      </c>
      <c r="E306" s="376"/>
    </row>
    <row r="307" spans="1:6" ht="9" customHeight="1">
      <c r="A307" s="372">
        <v>41338</v>
      </c>
      <c r="B307" s="373" t="s">
        <v>15282</v>
      </c>
      <c r="C307" s="374" t="s">
        <v>15001</v>
      </c>
      <c r="D307" s="375">
        <v>552.87</v>
      </c>
      <c r="E307" s="376"/>
    </row>
    <row r="308" spans="1:6" ht="9" customHeight="1">
      <c r="A308" s="372">
        <v>40561</v>
      </c>
      <c r="B308" s="373" t="s">
        <v>15283</v>
      </c>
      <c r="C308" s="374" t="s">
        <v>15001</v>
      </c>
      <c r="D308" s="375">
        <v>678.49</v>
      </c>
      <c r="E308" s="373" t="s">
        <v>15041</v>
      </c>
    </row>
    <row r="309" spans="1:6" ht="9" customHeight="1">
      <c r="A309" s="372">
        <v>40672</v>
      </c>
      <c r="B309" s="373" t="s">
        <v>15284</v>
      </c>
      <c r="C309" s="374" t="s">
        <v>15102</v>
      </c>
      <c r="D309" s="375">
        <v>653.55999999999995</v>
      </c>
      <c r="E309" s="373" t="s">
        <v>15041</v>
      </c>
    </row>
    <row r="310" spans="1:6" ht="9" customHeight="1">
      <c r="A310" s="372">
        <v>40703</v>
      </c>
      <c r="B310" s="373" t="s">
        <v>15285</v>
      </c>
      <c r="C310" s="374" t="s">
        <v>15102</v>
      </c>
      <c r="D310" s="375">
        <v>196.14</v>
      </c>
      <c r="E310" s="376"/>
    </row>
    <row r="311" spans="1:6" ht="9" customHeight="1">
      <c r="A311" s="372">
        <v>40671</v>
      </c>
      <c r="B311" s="373" t="s">
        <v>15286</v>
      </c>
      <c r="C311" s="374" t="s">
        <v>15102</v>
      </c>
      <c r="D311" s="375">
        <v>249.27</v>
      </c>
      <c r="E311" s="376"/>
    </row>
    <row r="312" spans="1:6" ht="9" customHeight="1">
      <c r="A312" s="372">
        <v>41016</v>
      </c>
      <c r="B312" s="373" t="s">
        <v>15287</v>
      </c>
      <c r="C312" s="374" t="s">
        <v>15102</v>
      </c>
      <c r="D312" s="375">
        <v>183.55</v>
      </c>
      <c r="E312" s="373" t="s">
        <v>15041</v>
      </c>
    </row>
    <row r="313" spans="1:6" ht="9" customHeight="1">
      <c r="A313" s="1216" t="s">
        <v>15189</v>
      </c>
      <c r="B313" s="1216"/>
      <c r="C313" s="1216"/>
      <c r="D313" s="1216"/>
      <c r="E313" s="1216"/>
      <c r="F313" s="1216"/>
    </row>
    <row r="314" spans="1:6" ht="9" customHeight="1">
      <c r="A314" s="369" t="s">
        <v>14979</v>
      </c>
      <c r="B314" s="370" t="s">
        <v>14980</v>
      </c>
      <c r="C314" s="369" t="s">
        <v>14981</v>
      </c>
      <c r="D314" s="371" t="s">
        <v>14982</v>
      </c>
      <c r="E314" s="370" t="s">
        <v>14983</v>
      </c>
    </row>
    <row r="315" spans="1:6" ht="9" customHeight="1">
      <c r="A315" s="372">
        <v>40952</v>
      </c>
      <c r="B315" s="373" t="s">
        <v>15288</v>
      </c>
      <c r="C315" s="374" t="s">
        <v>14985</v>
      </c>
      <c r="D315" s="375">
        <v>36.6</v>
      </c>
      <c r="E315" s="376"/>
    </row>
    <row r="316" spans="1:6" ht="9" customHeight="1">
      <c r="A316" s="372">
        <v>40953</v>
      </c>
      <c r="B316" s="373" t="s">
        <v>15289</v>
      </c>
      <c r="C316" s="374" t="s">
        <v>15102</v>
      </c>
      <c r="D316" s="375">
        <v>81.73</v>
      </c>
      <c r="E316" s="373" t="s">
        <v>15041</v>
      </c>
    </row>
    <row r="317" spans="1:6" ht="18.2" customHeight="1">
      <c r="A317" s="372">
        <v>40708</v>
      </c>
      <c r="B317" s="377" t="s">
        <v>15290</v>
      </c>
      <c r="C317" s="374" t="s">
        <v>14985</v>
      </c>
      <c r="D317" s="375">
        <v>84.7</v>
      </c>
      <c r="E317" s="378"/>
    </row>
    <row r="318" spans="1:6" ht="9" customHeight="1">
      <c r="A318" s="372">
        <v>40377</v>
      </c>
      <c r="B318" s="373" t="s">
        <v>15291</v>
      </c>
      <c r="C318" s="374" t="s">
        <v>14985</v>
      </c>
      <c r="D318" s="375">
        <v>5.3</v>
      </c>
      <c r="E318" s="376"/>
    </row>
    <row r="319" spans="1:6" ht="9" customHeight="1">
      <c r="A319" s="372">
        <v>40378</v>
      </c>
      <c r="B319" s="373" t="s">
        <v>15292</v>
      </c>
      <c r="C319" s="374" t="s">
        <v>14985</v>
      </c>
      <c r="D319" s="375">
        <v>8.6300000000000008</v>
      </c>
      <c r="E319" s="376"/>
    </row>
    <row r="320" spans="1:6" ht="9" customHeight="1">
      <c r="A320" s="372">
        <v>41389</v>
      </c>
      <c r="B320" s="373" t="s">
        <v>15293</v>
      </c>
      <c r="C320" s="374" t="s">
        <v>14987</v>
      </c>
      <c r="D320" s="375">
        <v>4.5599999999999996</v>
      </c>
      <c r="E320" s="376"/>
    </row>
    <row r="321" spans="1:5" ht="18.2" customHeight="1">
      <c r="A321" s="372">
        <v>40715</v>
      </c>
      <c r="B321" s="377" t="s">
        <v>15294</v>
      </c>
      <c r="C321" s="374" t="s">
        <v>14987</v>
      </c>
      <c r="D321" s="375">
        <v>82.97</v>
      </c>
      <c r="E321" s="373" t="s">
        <v>15041</v>
      </c>
    </row>
    <row r="322" spans="1:5" ht="18.2" customHeight="1">
      <c r="A322" s="372">
        <v>40716</v>
      </c>
      <c r="B322" s="377" t="s">
        <v>15295</v>
      </c>
      <c r="C322" s="374" t="s">
        <v>14987</v>
      </c>
      <c r="D322" s="375">
        <v>89.71</v>
      </c>
      <c r="E322" s="373" t="s">
        <v>15041</v>
      </c>
    </row>
    <row r="323" spans="1:5" ht="18.2" customHeight="1">
      <c r="A323" s="372">
        <v>40717</v>
      </c>
      <c r="B323" s="377" t="s">
        <v>15296</v>
      </c>
      <c r="C323" s="374" t="s">
        <v>14987</v>
      </c>
      <c r="D323" s="375">
        <v>91.22</v>
      </c>
      <c r="E323" s="373" t="s">
        <v>15041</v>
      </c>
    </row>
    <row r="324" spans="1:5" ht="18.2" customHeight="1">
      <c r="A324" s="372">
        <v>40718</v>
      </c>
      <c r="B324" s="377" t="s">
        <v>15297</v>
      </c>
      <c r="C324" s="374" t="s">
        <v>14987</v>
      </c>
      <c r="D324" s="375">
        <v>94</v>
      </c>
      <c r="E324" s="373" t="s">
        <v>15041</v>
      </c>
    </row>
    <row r="325" spans="1:5" ht="9" customHeight="1">
      <c r="A325" s="372">
        <v>40652</v>
      </c>
      <c r="B325" s="373" t="s">
        <v>15298</v>
      </c>
      <c r="C325" s="374" t="s">
        <v>15102</v>
      </c>
      <c r="D325" s="375">
        <v>377.19</v>
      </c>
      <c r="E325" s="373" t="s">
        <v>15041</v>
      </c>
    </row>
    <row r="326" spans="1:5" ht="18.2" customHeight="1">
      <c r="A326" s="372">
        <v>41090</v>
      </c>
      <c r="B326" s="377" t="s">
        <v>15299</v>
      </c>
      <c r="C326" s="374" t="s">
        <v>14987</v>
      </c>
      <c r="D326" s="375">
        <v>877.23</v>
      </c>
      <c r="E326" s="378"/>
    </row>
    <row r="327" spans="1:5" ht="9" customHeight="1">
      <c r="A327" s="372">
        <v>40350</v>
      </c>
      <c r="B327" s="373" t="s">
        <v>15300</v>
      </c>
      <c r="C327" s="374" t="s">
        <v>14987</v>
      </c>
      <c r="D327" s="375">
        <v>381.2</v>
      </c>
      <c r="E327" s="373" t="s">
        <v>15041</v>
      </c>
    </row>
    <row r="328" spans="1:5" ht="9" customHeight="1">
      <c r="A328" s="372">
        <v>40351</v>
      </c>
      <c r="B328" s="373" t="s">
        <v>15301</v>
      </c>
      <c r="C328" s="374" t="s">
        <v>14987</v>
      </c>
      <c r="D328" s="375">
        <v>408.26</v>
      </c>
      <c r="E328" s="373" t="s">
        <v>15041</v>
      </c>
    </row>
    <row r="329" spans="1:5" ht="9" customHeight="1">
      <c r="A329" s="372">
        <v>40353</v>
      </c>
      <c r="B329" s="373" t="s">
        <v>15302</v>
      </c>
      <c r="C329" s="374" t="s">
        <v>14987</v>
      </c>
      <c r="D329" s="375">
        <v>421.76</v>
      </c>
      <c r="E329" s="373" t="s">
        <v>15041</v>
      </c>
    </row>
    <row r="330" spans="1:5" ht="9" customHeight="1">
      <c r="A330" s="372">
        <v>40349</v>
      </c>
      <c r="B330" s="373" t="s">
        <v>15303</v>
      </c>
      <c r="C330" s="374" t="s">
        <v>14987</v>
      </c>
      <c r="D330" s="375">
        <v>423</v>
      </c>
      <c r="E330" s="373" t="s">
        <v>15041</v>
      </c>
    </row>
    <row r="331" spans="1:5" ht="9" customHeight="1">
      <c r="A331" s="372">
        <v>40358</v>
      </c>
      <c r="B331" s="373" t="s">
        <v>15304</v>
      </c>
      <c r="C331" s="374" t="s">
        <v>14987</v>
      </c>
      <c r="D331" s="375">
        <v>540.6</v>
      </c>
      <c r="E331" s="373" t="s">
        <v>15041</v>
      </c>
    </row>
    <row r="332" spans="1:5" ht="9" customHeight="1">
      <c r="A332" s="372">
        <v>40361</v>
      </c>
      <c r="B332" s="373" t="s">
        <v>15305</v>
      </c>
      <c r="C332" s="374" t="s">
        <v>14987</v>
      </c>
      <c r="D332" s="375">
        <v>564.08000000000004</v>
      </c>
      <c r="E332" s="373" t="s">
        <v>15041</v>
      </c>
    </row>
    <row r="333" spans="1:5" ht="9" customHeight="1">
      <c r="A333" s="372">
        <v>40360</v>
      </c>
      <c r="B333" s="373" t="s">
        <v>15306</v>
      </c>
      <c r="C333" s="374" t="s">
        <v>14987</v>
      </c>
      <c r="D333" s="375">
        <v>559.88</v>
      </c>
      <c r="E333" s="373" t="s">
        <v>15041</v>
      </c>
    </row>
    <row r="334" spans="1:5" ht="9" customHeight="1">
      <c r="A334" s="372">
        <v>40363</v>
      </c>
      <c r="B334" s="373" t="s">
        <v>15307</v>
      </c>
      <c r="C334" s="374" t="s">
        <v>14987</v>
      </c>
      <c r="D334" s="375">
        <v>585.04999999999995</v>
      </c>
      <c r="E334" s="373" t="s">
        <v>15041</v>
      </c>
    </row>
    <row r="335" spans="1:5" ht="18.2" customHeight="1">
      <c r="A335" s="372">
        <v>40362</v>
      </c>
      <c r="B335" s="377" t="s">
        <v>15308</v>
      </c>
      <c r="C335" s="374" t="s">
        <v>14987</v>
      </c>
      <c r="D335" s="375">
        <v>580.35</v>
      </c>
      <c r="E335" s="373" t="s">
        <v>15041</v>
      </c>
    </row>
    <row r="336" spans="1:5" ht="9" customHeight="1">
      <c r="A336" s="372">
        <v>40368</v>
      </c>
      <c r="B336" s="373" t="s">
        <v>15309</v>
      </c>
      <c r="C336" s="374" t="s">
        <v>14987</v>
      </c>
      <c r="D336" s="375">
        <v>783.6</v>
      </c>
      <c r="E336" s="373" t="s">
        <v>15041</v>
      </c>
    </row>
    <row r="337" spans="1:5" ht="9" customHeight="1">
      <c r="A337" s="372">
        <v>40365</v>
      </c>
      <c r="B337" s="373" t="s">
        <v>15310</v>
      </c>
      <c r="C337" s="374" t="s">
        <v>14987</v>
      </c>
      <c r="D337" s="375">
        <v>604.41999999999996</v>
      </c>
      <c r="E337" s="373" t="s">
        <v>15041</v>
      </c>
    </row>
    <row r="338" spans="1:5" ht="9" customHeight="1">
      <c r="A338" s="372">
        <v>40364</v>
      </c>
      <c r="B338" s="373" t="s">
        <v>15311</v>
      </c>
      <c r="C338" s="374" t="s">
        <v>14987</v>
      </c>
      <c r="D338" s="375">
        <v>599.24</v>
      </c>
      <c r="E338" s="373" t="s">
        <v>15041</v>
      </c>
    </row>
    <row r="339" spans="1:5" ht="9" customHeight="1">
      <c r="A339" s="372">
        <v>40369</v>
      </c>
      <c r="B339" s="373" t="s">
        <v>15312</v>
      </c>
      <c r="C339" s="374" t="s">
        <v>14987</v>
      </c>
      <c r="D339" s="375">
        <v>825.14</v>
      </c>
      <c r="E339" s="373" t="s">
        <v>15041</v>
      </c>
    </row>
    <row r="340" spans="1:5" ht="9" customHeight="1">
      <c r="A340" s="372">
        <v>40371</v>
      </c>
      <c r="B340" s="373" t="s">
        <v>15313</v>
      </c>
      <c r="C340" s="374" t="s">
        <v>14987</v>
      </c>
      <c r="D340" s="379">
        <v>1046.1199999999999</v>
      </c>
      <c r="E340" s="373" t="s">
        <v>15041</v>
      </c>
    </row>
    <row r="341" spans="1:5" ht="18.2" customHeight="1">
      <c r="A341" s="372">
        <v>40467</v>
      </c>
      <c r="B341" s="377" t="s">
        <v>15314</v>
      </c>
      <c r="C341" s="374" t="s">
        <v>15102</v>
      </c>
      <c r="D341" s="375">
        <v>281.55</v>
      </c>
      <c r="E341" s="373" t="s">
        <v>15041</v>
      </c>
    </row>
    <row r="342" spans="1:5" ht="18.2" customHeight="1">
      <c r="A342" s="372">
        <v>40468</v>
      </c>
      <c r="B342" s="377" t="s">
        <v>15315</v>
      </c>
      <c r="C342" s="374" t="s">
        <v>15102</v>
      </c>
      <c r="D342" s="375">
        <v>304.06</v>
      </c>
      <c r="E342" s="373" t="s">
        <v>15041</v>
      </c>
    </row>
    <row r="343" spans="1:5" ht="18.2" customHeight="1">
      <c r="A343" s="372">
        <v>40469</v>
      </c>
      <c r="B343" s="377" t="s">
        <v>15316</v>
      </c>
      <c r="C343" s="374" t="s">
        <v>15102</v>
      </c>
      <c r="D343" s="375">
        <v>299.26</v>
      </c>
      <c r="E343" s="373" t="s">
        <v>15041</v>
      </c>
    </row>
    <row r="344" spans="1:5" ht="18.2" customHeight="1">
      <c r="A344" s="372">
        <v>40470</v>
      </c>
      <c r="B344" s="377" t="s">
        <v>15317</v>
      </c>
      <c r="C344" s="374" t="s">
        <v>15102</v>
      </c>
      <c r="D344" s="375">
        <v>336.23</v>
      </c>
      <c r="E344" s="373" t="s">
        <v>15041</v>
      </c>
    </row>
    <row r="345" spans="1:5" ht="18.2" customHeight="1">
      <c r="A345" s="372">
        <v>40471</v>
      </c>
      <c r="B345" s="377" t="s">
        <v>15318</v>
      </c>
      <c r="C345" s="374" t="s">
        <v>15102</v>
      </c>
      <c r="D345" s="375">
        <v>613.16</v>
      </c>
      <c r="E345" s="373" t="s">
        <v>15041</v>
      </c>
    </row>
    <row r="346" spans="1:5" ht="18.2" customHeight="1">
      <c r="A346" s="372">
        <v>40472</v>
      </c>
      <c r="B346" s="377" t="s">
        <v>15319</v>
      </c>
      <c r="C346" s="374" t="s">
        <v>15102</v>
      </c>
      <c r="D346" s="375">
        <v>642.69000000000005</v>
      </c>
      <c r="E346" s="373" t="s">
        <v>15041</v>
      </c>
    </row>
    <row r="347" spans="1:5" ht="18.2" customHeight="1">
      <c r="A347" s="372">
        <v>40473</v>
      </c>
      <c r="B347" s="377" t="s">
        <v>15320</v>
      </c>
      <c r="C347" s="374" t="s">
        <v>15102</v>
      </c>
      <c r="D347" s="375">
        <v>632.80999999999995</v>
      </c>
      <c r="E347" s="373" t="s">
        <v>15041</v>
      </c>
    </row>
    <row r="348" spans="1:5" ht="18.2" customHeight="1">
      <c r="A348" s="372">
        <v>40474</v>
      </c>
      <c r="B348" s="377" t="s">
        <v>15321</v>
      </c>
      <c r="C348" s="374" t="s">
        <v>15102</v>
      </c>
      <c r="D348" s="375">
        <v>703.17</v>
      </c>
      <c r="E348" s="373" t="s">
        <v>15041</v>
      </c>
    </row>
    <row r="349" spans="1:5" ht="18.2" customHeight="1">
      <c r="A349" s="372">
        <v>40475</v>
      </c>
      <c r="B349" s="377" t="s">
        <v>15322</v>
      </c>
      <c r="C349" s="374" t="s">
        <v>15102</v>
      </c>
      <c r="D349" s="375">
        <v>851.95</v>
      </c>
      <c r="E349" s="373" t="s">
        <v>15041</v>
      </c>
    </row>
    <row r="350" spans="1:5" ht="18.2" customHeight="1">
      <c r="A350" s="372">
        <v>40476</v>
      </c>
      <c r="B350" s="377" t="s">
        <v>15323</v>
      </c>
      <c r="C350" s="374" t="s">
        <v>15102</v>
      </c>
      <c r="D350" s="375">
        <v>869.24</v>
      </c>
      <c r="E350" s="373" t="s">
        <v>15041</v>
      </c>
    </row>
    <row r="351" spans="1:5" ht="18.2" customHeight="1">
      <c r="A351" s="372">
        <v>40477</v>
      </c>
      <c r="B351" s="377" t="s">
        <v>15324</v>
      </c>
      <c r="C351" s="374" t="s">
        <v>15102</v>
      </c>
      <c r="D351" s="375">
        <v>825.17</v>
      </c>
      <c r="E351" s="373" t="s">
        <v>15041</v>
      </c>
    </row>
    <row r="352" spans="1:5" ht="18.2" customHeight="1">
      <c r="A352" s="372">
        <v>40478</v>
      </c>
      <c r="B352" s="377" t="s">
        <v>15325</v>
      </c>
      <c r="C352" s="374" t="s">
        <v>15102</v>
      </c>
      <c r="D352" s="375">
        <v>989.8</v>
      </c>
      <c r="E352" s="373" t="s">
        <v>15041</v>
      </c>
    </row>
    <row r="353" spans="1:6" ht="18.2" customHeight="1">
      <c r="A353" s="372">
        <v>40479</v>
      </c>
      <c r="B353" s="377" t="s">
        <v>15326</v>
      </c>
      <c r="C353" s="374" t="s">
        <v>15102</v>
      </c>
      <c r="D353" s="379">
        <v>1060.5999999999999</v>
      </c>
      <c r="E353" s="373" t="s">
        <v>15041</v>
      </c>
    </row>
    <row r="354" spans="1:6" ht="18.2" customHeight="1">
      <c r="A354" s="372">
        <v>40480</v>
      </c>
      <c r="B354" s="377" t="s">
        <v>15327</v>
      </c>
      <c r="C354" s="374" t="s">
        <v>15102</v>
      </c>
      <c r="D354" s="379">
        <v>1184.6600000000001</v>
      </c>
      <c r="E354" s="373" t="s">
        <v>15041</v>
      </c>
    </row>
    <row r="355" spans="1:6" ht="18.2" customHeight="1">
      <c r="A355" s="372">
        <v>40481</v>
      </c>
      <c r="B355" s="377" t="s">
        <v>15328</v>
      </c>
      <c r="C355" s="374" t="s">
        <v>15102</v>
      </c>
      <c r="D355" s="379">
        <v>1163.74</v>
      </c>
      <c r="E355" s="373" t="s">
        <v>15041</v>
      </c>
    </row>
    <row r="356" spans="1:6" ht="18.2" customHeight="1">
      <c r="A356" s="372">
        <v>40482</v>
      </c>
      <c r="B356" s="377" t="s">
        <v>15329</v>
      </c>
      <c r="C356" s="374" t="s">
        <v>15102</v>
      </c>
      <c r="D356" s="379">
        <v>1154.58</v>
      </c>
      <c r="E356" s="373" t="s">
        <v>15041</v>
      </c>
    </row>
    <row r="357" spans="1:6" ht="18.2" customHeight="1">
      <c r="A357" s="372">
        <v>40483</v>
      </c>
      <c r="B357" s="377" t="s">
        <v>15330</v>
      </c>
      <c r="C357" s="374" t="s">
        <v>15102</v>
      </c>
      <c r="D357" s="379">
        <v>1304.46</v>
      </c>
      <c r="E357" s="373" t="s">
        <v>15041</v>
      </c>
    </row>
    <row r="358" spans="1:6" ht="9" customHeight="1">
      <c r="A358" s="1216" t="s">
        <v>15189</v>
      </c>
      <c r="B358" s="1216"/>
      <c r="C358" s="1216"/>
      <c r="D358" s="1216"/>
      <c r="E358" s="1216"/>
      <c r="F358" s="1216"/>
    </row>
    <row r="359" spans="1:6" ht="9" customHeight="1">
      <c r="A359" s="369" t="s">
        <v>14979</v>
      </c>
      <c r="B359" s="370" t="s">
        <v>14980</v>
      </c>
      <c r="C359" s="369" t="s">
        <v>14981</v>
      </c>
      <c r="D359" s="371" t="s">
        <v>14982</v>
      </c>
      <c r="E359" s="370" t="s">
        <v>14983</v>
      </c>
    </row>
    <row r="360" spans="1:6" ht="18.2" customHeight="1">
      <c r="A360" s="372">
        <v>40484</v>
      </c>
      <c r="B360" s="377" t="s">
        <v>15331</v>
      </c>
      <c r="C360" s="374" t="s">
        <v>15102</v>
      </c>
      <c r="D360" s="379">
        <v>1446.04</v>
      </c>
      <c r="E360" s="373" t="s">
        <v>15041</v>
      </c>
    </row>
    <row r="361" spans="1:6" ht="18.2" customHeight="1">
      <c r="A361" s="372">
        <v>40485</v>
      </c>
      <c r="B361" s="377" t="s">
        <v>15332</v>
      </c>
      <c r="C361" s="374" t="s">
        <v>15102</v>
      </c>
      <c r="D361" s="379">
        <v>1606.6</v>
      </c>
      <c r="E361" s="373" t="s">
        <v>15041</v>
      </c>
    </row>
    <row r="362" spans="1:6" ht="18.2" customHeight="1">
      <c r="A362" s="372">
        <v>40486</v>
      </c>
      <c r="B362" s="377" t="s">
        <v>15333</v>
      </c>
      <c r="C362" s="374" t="s">
        <v>15102</v>
      </c>
      <c r="D362" s="379">
        <v>1637.07</v>
      </c>
      <c r="E362" s="373" t="s">
        <v>15041</v>
      </c>
    </row>
    <row r="363" spans="1:6" ht="18.2" customHeight="1">
      <c r="A363" s="372">
        <v>40487</v>
      </c>
      <c r="B363" s="377" t="s">
        <v>15334</v>
      </c>
      <c r="C363" s="374" t="s">
        <v>15102</v>
      </c>
      <c r="D363" s="379">
        <v>1594.16</v>
      </c>
      <c r="E363" s="373" t="s">
        <v>15041</v>
      </c>
    </row>
    <row r="364" spans="1:6" ht="18.2" customHeight="1">
      <c r="A364" s="372">
        <v>40488</v>
      </c>
      <c r="B364" s="377" t="s">
        <v>15335</v>
      </c>
      <c r="C364" s="374" t="s">
        <v>15102</v>
      </c>
      <c r="D364" s="379">
        <v>1864.44</v>
      </c>
      <c r="E364" s="373" t="s">
        <v>15041</v>
      </c>
    </row>
    <row r="365" spans="1:6" ht="18.2" customHeight="1">
      <c r="A365" s="372">
        <v>40489</v>
      </c>
      <c r="B365" s="377" t="s">
        <v>15336</v>
      </c>
      <c r="C365" s="374" t="s">
        <v>15102</v>
      </c>
      <c r="D365" s="379">
        <v>1967.42</v>
      </c>
      <c r="E365" s="373" t="s">
        <v>15041</v>
      </c>
    </row>
    <row r="366" spans="1:6" ht="9" customHeight="1">
      <c r="A366" s="372">
        <v>40417</v>
      </c>
      <c r="B366" s="373" t="s">
        <v>15337</v>
      </c>
      <c r="C366" s="374" t="s">
        <v>15102</v>
      </c>
      <c r="D366" s="375">
        <v>95.14</v>
      </c>
      <c r="E366" s="373" t="s">
        <v>15041</v>
      </c>
    </row>
    <row r="367" spans="1:6" ht="9" customHeight="1">
      <c r="A367" s="372">
        <v>40418</v>
      </c>
      <c r="B367" s="373" t="s">
        <v>15338</v>
      </c>
      <c r="C367" s="374" t="s">
        <v>15102</v>
      </c>
      <c r="D367" s="375">
        <v>93.64</v>
      </c>
      <c r="E367" s="373" t="s">
        <v>15041</v>
      </c>
    </row>
    <row r="368" spans="1:6" ht="9" customHeight="1">
      <c r="A368" s="372">
        <v>40419</v>
      </c>
      <c r="B368" s="373" t="s">
        <v>15339</v>
      </c>
      <c r="C368" s="374" t="s">
        <v>15102</v>
      </c>
      <c r="D368" s="375">
        <v>117.62</v>
      </c>
      <c r="E368" s="373" t="s">
        <v>15041</v>
      </c>
    </row>
    <row r="369" spans="1:5" ht="9" customHeight="1">
      <c r="A369" s="372">
        <v>40420</v>
      </c>
      <c r="B369" s="373" t="s">
        <v>15340</v>
      </c>
      <c r="C369" s="374" t="s">
        <v>15102</v>
      </c>
      <c r="D369" s="375">
        <v>118.87</v>
      </c>
      <c r="E369" s="373" t="s">
        <v>15041</v>
      </c>
    </row>
    <row r="370" spans="1:5" ht="9" customHeight="1">
      <c r="A370" s="372">
        <v>40422</v>
      </c>
      <c r="B370" s="373" t="s">
        <v>15341</v>
      </c>
      <c r="C370" s="374" t="s">
        <v>15102</v>
      </c>
      <c r="D370" s="375">
        <v>156.69</v>
      </c>
      <c r="E370" s="373" t="s">
        <v>15041</v>
      </c>
    </row>
    <row r="371" spans="1:5" ht="9" customHeight="1">
      <c r="A371" s="372">
        <v>40423</v>
      </c>
      <c r="B371" s="373" t="s">
        <v>15342</v>
      </c>
      <c r="C371" s="374" t="s">
        <v>15102</v>
      </c>
      <c r="D371" s="375">
        <v>161.94</v>
      </c>
      <c r="E371" s="373" t="s">
        <v>15041</v>
      </c>
    </row>
    <row r="372" spans="1:5" ht="9" customHeight="1">
      <c r="A372" s="372">
        <v>40426</v>
      </c>
      <c r="B372" s="373" t="s">
        <v>15343</v>
      </c>
      <c r="C372" s="374" t="s">
        <v>15102</v>
      </c>
      <c r="D372" s="375">
        <v>242.14</v>
      </c>
      <c r="E372" s="373" t="s">
        <v>15041</v>
      </c>
    </row>
    <row r="373" spans="1:5" ht="9" customHeight="1">
      <c r="A373" s="372">
        <v>40427</v>
      </c>
      <c r="B373" s="373" t="s">
        <v>15344</v>
      </c>
      <c r="C373" s="374" t="s">
        <v>15102</v>
      </c>
      <c r="D373" s="375">
        <v>243.67</v>
      </c>
      <c r="E373" s="373" t="s">
        <v>15041</v>
      </c>
    </row>
    <row r="374" spans="1:5" ht="18.2" customHeight="1">
      <c r="A374" s="372">
        <v>40421</v>
      </c>
      <c r="B374" s="377" t="s">
        <v>15345</v>
      </c>
      <c r="C374" s="374" t="s">
        <v>15102</v>
      </c>
      <c r="D374" s="375">
        <v>130.88</v>
      </c>
      <c r="E374" s="373" t="s">
        <v>15041</v>
      </c>
    </row>
    <row r="375" spans="1:5" ht="18.2" customHeight="1">
      <c r="A375" s="372">
        <v>40424</v>
      </c>
      <c r="B375" s="377" t="s">
        <v>15346</v>
      </c>
      <c r="C375" s="374" t="s">
        <v>15102</v>
      </c>
      <c r="D375" s="375">
        <v>173.09</v>
      </c>
      <c r="E375" s="373" t="s">
        <v>15041</v>
      </c>
    </row>
    <row r="376" spans="1:5" ht="18.2" customHeight="1">
      <c r="A376" s="372">
        <v>40425</v>
      </c>
      <c r="B376" s="377" t="s">
        <v>15347</v>
      </c>
      <c r="C376" s="374" t="s">
        <v>15102</v>
      </c>
      <c r="D376" s="375">
        <v>180.82</v>
      </c>
      <c r="E376" s="373" t="s">
        <v>15041</v>
      </c>
    </row>
    <row r="377" spans="1:5" ht="18.2" customHeight="1">
      <c r="A377" s="372">
        <v>40428</v>
      </c>
      <c r="B377" s="377" t="s">
        <v>15348</v>
      </c>
      <c r="C377" s="374" t="s">
        <v>15102</v>
      </c>
      <c r="D377" s="375">
        <v>243.15</v>
      </c>
      <c r="E377" s="373" t="s">
        <v>15041</v>
      </c>
    </row>
    <row r="378" spans="1:5" ht="18.2" customHeight="1">
      <c r="A378" s="372">
        <v>40429</v>
      </c>
      <c r="B378" s="377" t="s">
        <v>15349</v>
      </c>
      <c r="C378" s="374" t="s">
        <v>15102</v>
      </c>
      <c r="D378" s="375">
        <v>254.41</v>
      </c>
      <c r="E378" s="373" t="s">
        <v>15041</v>
      </c>
    </row>
    <row r="379" spans="1:5" ht="18.2" customHeight="1">
      <c r="A379" s="372">
        <v>40430</v>
      </c>
      <c r="B379" s="377" t="s">
        <v>15350</v>
      </c>
      <c r="C379" s="374" t="s">
        <v>15102</v>
      </c>
      <c r="D379" s="375">
        <v>252.01</v>
      </c>
      <c r="E379" s="373" t="s">
        <v>15041</v>
      </c>
    </row>
    <row r="380" spans="1:5" ht="18.2" customHeight="1">
      <c r="A380" s="372">
        <v>40431</v>
      </c>
      <c r="B380" s="377" t="s">
        <v>15351</v>
      </c>
      <c r="C380" s="374" t="s">
        <v>15102</v>
      </c>
      <c r="D380" s="375">
        <v>270.49</v>
      </c>
      <c r="E380" s="373" t="s">
        <v>15041</v>
      </c>
    </row>
    <row r="381" spans="1:5" ht="18.2" customHeight="1">
      <c r="A381" s="372">
        <v>40432</v>
      </c>
      <c r="B381" s="377" t="s">
        <v>15352</v>
      </c>
      <c r="C381" s="374" t="s">
        <v>15102</v>
      </c>
      <c r="D381" s="375">
        <v>491.09</v>
      </c>
      <c r="E381" s="373" t="s">
        <v>15041</v>
      </c>
    </row>
    <row r="382" spans="1:5" ht="18.2" customHeight="1">
      <c r="A382" s="372">
        <v>40433</v>
      </c>
      <c r="B382" s="377" t="s">
        <v>15353</v>
      </c>
      <c r="C382" s="374" t="s">
        <v>15102</v>
      </c>
      <c r="D382" s="375">
        <v>505.85</v>
      </c>
      <c r="E382" s="373" t="s">
        <v>15041</v>
      </c>
    </row>
    <row r="383" spans="1:5" ht="18.2" customHeight="1">
      <c r="A383" s="372">
        <v>40434</v>
      </c>
      <c r="B383" s="377" t="s">
        <v>15354</v>
      </c>
      <c r="C383" s="374" t="s">
        <v>15102</v>
      </c>
      <c r="D383" s="375">
        <v>500.91</v>
      </c>
      <c r="E383" s="373" t="s">
        <v>15041</v>
      </c>
    </row>
    <row r="384" spans="1:5" ht="18.2" customHeight="1">
      <c r="A384" s="372">
        <v>40435</v>
      </c>
      <c r="B384" s="377" t="s">
        <v>15355</v>
      </c>
      <c r="C384" s="374" t="s">
        <v>15102</v>
      </c>
      <c r="D384" s="375">
        <v>536.09</v>
      </c>
      <c r="E384" s="373" t="s">
        <v>15041</v>
      </c>
    </row>
    <row r="385" spans="1:6" ht="18.2" customHeight="1">
      <c r="A385" s="372">
        <v>40436</v>
      </c>
      <c r="B385" s="377" t="s">
        <v>15356</v>
      </c>
      <c r="C385" s="374" t="s">
        <v>15102</v>
      </c>
      <c r="D385" s="375">
        <v>696.67</v>
      </c>
      <c r="E385" s="373" t="s">
        <v>15041</v>
      </c>
    </row>
    <row r="386" spans="1:6" ht="18.2" customHeight="1">
      <c r="A386" s="372">
        <v>40437</v>
      </c>
      <c r="B386" s="377" t="s">
        <v>15357</v>
      </c>
      <c r="C386" s="374" t="s">
        <v>15102</v>
      </c>
      <c r="D386" s="375">
        <v>705.31</v>
      </c>
      <c r="E386" s="373" t="s">
        <v>15041</v>
      </c>
    </row>
    <row r="387" spans="1:6" ht="18.2" customHeight="1">
      <c r="A387" s="372">
        <v>40438</v>
      </c>
      <c r="B387" s="377" t="s">
        <v>15358</v>
      </c>
      <c r="C387" s="374" t="s">
        <v>15102</v>
      </c>
      <c r="D387" s="375">
        <v>683.27</v>
      </c>
      <c r="E387" s="373" t="s">
        <v>15041</v>
      </c>
    </row>
    <row r="388" spans="1:6" ht="18.2" customHeight="1">
      <c r="A388" s="372">
        <v>40439</v>
      </c>
      <c r="B388" s="377" t="s">
        <v>15359</v>
      </c>
      <c r="C388" s="374" t="s">
        <v>15102</v>
      </c>
      <c r="D388" s="375">
        <v>765.59</v>
      </c>
      <c r="E388" s="373" t="s">
        <v>15041</v>
      </c>
    </row>
    <row r="389" spans="1:6" ht="18.2" customHeight="1">
      <c r="A389" s="372">
        <v>40440</v>
      </c>
      <c r="B389" s="377" t="s">
        <v>15360</v>
      </c>
      <c r="C389" s="374" t="s">
        <v>15102</v>
      </c>
      <c r="D389" s="375">
        <v>947.08</v>
      </c>
      <c r="E389" s="373" t="s">
        <v>15041</v>
      </c>
    </row>
    <row r="390" spans="1:6" ht="18.2" customHeight="1">
      <c r="A390" s="372">
        <v>40441</v>
      </c>
      <c r="B390" s="377" t="s">
        <v>15361</v>
      </c>
      <c r="C390" s="374" t="s">
        <v>15102</v>
      </c>
      <c r="D390" s="375">
        <v>936.62</v>
      </c>
      <c r="E390" s="373" t="s">
        <v>15041</v>
      </c>
    </row>
    <row r="391" spans="1:6" ht="18.2" customHeight="1">
      <c r="A391" s="372">
        <v>40442</v>
      </c>
      <c r="B391" s="377" t="s">
        <v>15362</v>
      </c>
      <c r="C391" s="374" t="s">
        <v>15102</v>
      </c>
      <c r="D391" s="375">
        <v>932.05</v>
      </c>
      <c r="E391" s="373" t="s">
        <v>15041</v>
      </c>
    </row>
    <row r="392" spans="1:6" ht="18.2" customHeight="1">
      <c r="A392" s="372">
        <v>40443</v>
      </c>
      <c r="B392" s="377" t="s">
        <v>15363</v>
      </c>
      <c r="C392" s="374" t="s">
        <v>15102</v>
      </c>
      <c r="D392" s="379">
        <v>1006.99</v>
      </c>
      <c r="E392" s="373" t="s">
        <v>15041</v>
      </c>
    </row>
    <row r="393" spans="1:6" ht="18.2" customHeight="1">
      <c r="A393" s="372">
        <v>40444</v>
      </c>
      <c r="B393" s="377" t="s">
        <v>15364</v>
      </c>
      <c r="C393" s="374" t="s">
        <v>15102</v>
      </c>
      <c r="D393" s="375">
        <v>142.30000000000001</v>
      </c>
      <c r="E393" s="373" t="s">
        <v>15041</v>
      </c>
    </row>
    <row r="394" spans="1:6" ht="18.2" customHeight="1">
      <c r="A394" s="372">
        <v>40445</v>
      </c>
      <c r="B394" s="377" t="s">
        <v>15365</v>
      </c>
      <c r="C394" s="374" t="s">
        <v>15102</v>
      </c>
      <c r="D394" s="375">
        <v>153.55000000000001</v>
      </c>
      <c r="E394" s="373" t="s">
        <v>15041</v>
      </c>
    </row>
    <row r="395" spans="1:6" ht="18.2" customHeight="1">
      <c r="A395" s="372">
        <v>40446</v>
      </c>
      <c r="B395" s="377" t="s">
        <v>15366</v>
      </c>
      <c r="C395" s="374" t="s">
        <v>15102</v>
      </c>
      <c r="D395" s="375">
        <v>151.16</v>
      </c>
      <c r="E395" s="373" t="s">
        <v>15041</v>
      </c>
    </row>
    <row r="396" spans="1:6" ht="18.2" customHeight="1">
      <c r="A396" s="372">
        <v>40447</v>
      </c>
      <c r="B396" s="377" t="s">
        <v>15367</v>
      </c>
      <c r="C396" s="374" t="s">
        <v>15102</v>
      </c>
      <c r="D396" s="375">
        <v>169.64</v>
      </c>
      <c r="E396" s="373" t="s">
        <v>15041</v>
      </c>
    </row>
    <row r="397" spans="1:6" ht="18.2" customHeight="1">
      <c r="A397" s="372">
        <v>40448</v>
      </c>
      <c r="B397" s="377" t="s">
        <v>15368</v>
      </c>
      <c r="C397" s="374" t="s">
        <v>15102</v>
      </c>
      <c r="D397" s="375">
        <v>348.79</v>
      </c>
      <c r="E397" s="373" t="s">
        <v>15041</v>
      </c>
    </row>
    <row r="398" spans="1:6" ht="9" customHeight="1">
      <c r="A398" s="1216" t="s">
        <v>15189</v>
      </c>
      <c r="B398" s="1216"/>
      <c r="C398" s="1216"/>
      <c r="D398" s="1216"/>
      <c r="E398" s="1216"/>
      <c r="F398" s="1216"/>
    </row>
    <row r="399" spans="1:6" ht="9" customHeight="1">
      <c r="A399" s="369" t="s">
        <v>14979</v>
      </c>
      <c r="B399" s="370" t="s">
        <v>14980</v>
      </c>
      <c r="C399" s="369" t="s">
        <v>14981</v>
      </c>
      <c r="D399" s="371" t="s">
        <v>14982</v>
      </c>
      <c r="E399" s="370" t="s">
        <v>14983</v>
      </c>
    </row>
    <row r="400" spans="1:6" ht="18.2" customHeight="1">
      <c r="A400" s="372">
        <v>40449</v>
      </c>
      <c r="B400" s="377" t="s">
        <v>15369</v>
      </c>
      <c r="C400" s="374" t="s">
        <v>15102</v>
      </c>
      <c r="D400" s="375">
        <v>363.56</v>
      </c>
      <c r="E400" s="373" t="s">
        <v>15041</v>
      </c>
    </row>
    <row r="401" spans="1:5" ht="18.2" customHeight="1">
      <c r="A401" s="372">
        <v>40450</v>
      </c>
      <c r="B401" s="377" t="s">
        <v>15370</v>
      </c>
      <c r="C401" s="374" t="s">
        <v>15102</v>
      </c>
      <c r="D401" s="375">
        <v>358.62</v>
      </c>
      <c r="E401" s="373" t="s">
        <v>15041</v>
      </c>
    </row>
    <row r="402" spans="1:5" ht="18.2" customHeight="1">
      <c r="A402" s="372">
        <v>40451</v>
      </c>
      <c r="B402" s="377" t="s">
        <v>15371</v>
      </c>
      <c r="C402" s="374" t="s">
        <v>15102</v>
      </c>
      <c r="D402" s="375">
        <v>393.8</v>
      </c>
      <c r="E402" s="373" t="s">
        <v>15041</v>
      </c>
    </row>
    <row r="403" spans="1:5" ht="18.2" customHeight="1">
      <c r="A403" s="372">
        <v>40452</v>
      </c>
      <c r="B403" s="377" t="s">
        <v>15372</v>
      </c>
      <c r="C403" s="374" t="s">
        <v>15102</v>
      </c>
      <c r="D403" s="375">
        <v>467.35</v>
      </c>
      <c r="E403" s="373" t="s">
        <v>15041</v>
      </c>
    </row>
    <row r="404" spans="1:5" ht="18.2" customHeight="1">
      <c r="A404" s="372">
        <v>40453</v>
      </c>
      <c r="B404" s="377" t="s">
        <v>15373</v>
      </c>
      <c r="C404" s="374" t="s">
        <v>15102</v>
      </c>
      <c r="D404" s="375">
        <v>476</v>
      </c>
      <c r="E404" s="373" t="s">
        <v>15041</v>
      </c>
    </row>
    <row r="405" spans="1:5" ht="18.2" customHeight="1">
      <c r="A405" s="372">
        <v>40454</v>
      </c>
      <c r="B405" s="377" t="s">
        <v>15374</v>
      </c>
      <c r="C405" s="374" t="s">
        <v>15102</v>
      </c>
      <c r="D405" s="375">
        <v>453.96</v>
      </c>
      <c r="E405" s="373" t="s">
        <v>15041</v>
      </c>
    </row>
    <row r="406" spans="1:5" ht="18.2" customHeight="1">
      <c r="A406" s="372">
        <v>40455</v>
      </c>
      <c r="B406" s="377" t="s">
        <v>15375</v>
      </c>
      <c r="C406" s="374" t="s">
        <v>15102</v>
      </c>
      <c r="D406" s="375">
        <v>536.27</v>
      </c>
      <c r="E406" s="373" t="s">
        <v>15041</v>
      </c>
    </row>
    <row r="407" spans="1:5" ht="18.2" customHeight="1">
      <c r="A407" s="372">
        <v>40456</v>
      </c>
      <c r="B407" s="377" t="s">
        <v>15376</v>
      </c>
      <c r="C407" s="374" t="s">
        <v>15102</v>
      </c>
      <c r="D407" s="375">
        <v>571.67999999999995</v>
      </c>
      <c r="E407" s="373" t="s">
        <v>15041</v>
      </c>
    </row>
    <row r="408" spans="1:5" ht="18.2" customHeight="1">
      <c r="A408" s="372">
        <v>40457</v>
      </c>
      <c r="B408" s="377" t="s">
        <v>15377</v>
      </c>
      <c r="C408" s="374" t="s">
        <v>15102</v>
      </c>
      <c r="D408" s="375">
        <v>636.75</v>
      </c>
      <c r="E408" s="373" t="s">
        <v>15041</v>
      </c>
    </row>
    <row r="409" spans="1:5" ht="18.2" customHeight="1">
      <c r="A409" s="372">
        <v>40458</v>
      </c>
      <c r="B409" s="377" t="s">
        <v>15378</v>
      </c>
      <c r="C409" s="374" t="s">
        <v>15102</v>
      </c>
      <c r="D409" s="375">
        <v>626.29</v>
      </c>
      <c r="E409" s="373" t="s">
        <v>15041</v>
      </c>
    </row>
    <row r="410" spans="1:5" ht="18.2" customHeight="1">
      <c r="A410" s="372">
        <v>40459</v>
      </c>
      <c r="B410" s="377" t="s">
        <v>15379</v>
      </c>
      <c r="C410" s="374" t="s">
        <v>15102</v>
      </c>
      <c r="D410" s="375">
        <v>621.71</v>
      </c>
      <c r="E410" s="373" t="s">
        <v>15041</v>
      </c>
    </row>
    <row r="411" spans="1:5" ht="18.2" customHeight="1">
      <c r="A411" s="372">
        <v>40460</v>
      </c>
      <c r="B411" s="377" t="s">
        <v>15380</v>
      </c>
      <c r="C411" s="374" t="s">
        <v>15102</v>
      </c>
      <c r="D411" s="375">
        <v>696.65</v>
      </c>
      <c r="E411" s="373" t="s">
        <v>15041</v>
      </c>
    </row>
    <row r="412" spans="1:5" ht="18.2" customHeight="1">
      <c r="A412" s="372">
        <v>40461</v>
      </c>
      <c r="B412" s="377" t="s">
        <v>15381</v>
      </c>
      <c r="C412" s="374" t="s">
        <v>15102</v>
      </c>
      <c r="D412" s="375">
        <v>767.44</v>
      </c>
      <c r="E412" s="373" t="s">
        <v>15041</v>
      </c>
    </row>
    <row r="413" spans="1:5" ht="18.2" customHeight="1">
      <c r="A413" s="372">
        <v>40462</v>
      </c>
      <c r="B413" s="377" t="s">
        <v>15382</v>
      </c>
      <c r="C413" s="374" t="s">
        <v>15102</v>
      </c>
      <c r="D413" s="375">
        <v>844.68</v>
      </c>
      <c r="E413" s="373" t="s">
        <v>15041</v>
      </c>
    </row>
    <row r="414" spans="1:5" ht="18.2" customHeight="1">
      <c r="A414" s="372">
        <v>40463</v>
      </c>
      <c r="B414" s="377" t="s">
        <v>15383</v>
      </c>
      <c r="C414" s="374" t="s">
        <v>15102</v>
      </c>
      <c r="D414" s="375">
        <v>859.91</v>
      </c>
      <c r="E414" s="373" t="s">
        <v>15041</v>
      </c>
    </row>
    <row r="415" spans="1:5" ht="18.2" customHeight="1">
      <c r="A415" s="372">
        <v>40464</v>
      </c>
      <c r="B415" s="377" t="s">
        <v>15384</v>
      </c>
      <c r="C415" s="374" t="s">
        <v>15102</v>
      </c>
      <c r="D415" s="375">
        <v>838.45</v>
      </c>
      <c r="E415" s="373" t="s">
        <v>15041</v>
      </c>
    </row>
    <row r="416" spans="1:5" ht="18.2" customHeight="1">
      <c r="A416" s="372">
        <v>40465</v>
      </c>
      <c r="B416" s="377" t="s">
        <v>15385</v>
      </c>
      <c r="C416" s="374" t="s">
        <v>15102</v>
      </c>
      <c r="D416" s="375">
        <v>973.59</v>
      </c>
      <c r="E416" s="373" t="s">
        <v>15041</v>
      </c>
    </row>
    <row r="417" spans="1:5" ht="18.2" customHeight="1">
      <c r="A417" s="372">
        <v>40466</v>
      </c>
      <c r="B417" s="377" t="s">
        <v>15386</v>
      </c>
      <c r="C417" s="374" t="s">
        <v>15102</v>
      </c>
      <c r="D417" s="379">
        <v>1025.08</v>
      </c>
      <c r="E417" s="373" t="s">
        <v>15041</v>
      </c>
    </row>
    <row r="418" spans="1:5" ht="18.2" customHeight="1">
      <c r="A418" s="372">
        <v>40490</v>
      </c>
      <c r="B418" s="377" t="s">
        <v>15387</v>
      </c>
      <c r="C418" s="374" t="s">
        <v>15102</v>
      </c>
      <c r="D418" s="375">
        <v>423.87</v>
      </c>
      <c r="E418" s="373" t="s">
        <v>15041</v>
      </c>
    </row>
    <row r="419" spans="1:5" ht="18.2" customHeight="1">
      <c r="A419" s="372">
        <v>40491</v>
      </c>
      <c r="B419" s="377" t="s">
        <v>15388</v>
      </c>
      <c r="C419" s="374" t="s">
        <v>15102</v>
      </c>
      <c r="D419" s="375">
        <v>457.63</v>
      </c>
      <c r="E419" s="373" t="s">
        <v>15041</v>
      </c>
    </row>
    <row r="420" spans="1:5" ht="18.2" customHeight="1">
      <c r="A420" s="372">
        <v>40492</v>
      </c>
      <c r="B420" s="377" t="s">
        <v>15389</v>
      </c>
      <c r="C420" s="374" t="s">
        <v>15102</v>
      </c>
      <c r="D420" s="375">
        <v>450.43</v>
      </c>
      <c r="E420" s="373" t="s">
        <v>15041</v>
      </c>
    </row>
    <row r="421" spans="1:5" ht="18.2" customHeight="1">
      <c r="A421" s="372">
        <v>40493</v>
      </c>
      <c r="B421" s="377" t="s">
        <v>15390</v>
      </c>
      <c r="C421" s="374" t="s">
        <v>15102</v>
      </c>
      <c r="D421" s="375">
        <v>505.89</v>
      </c>
      <c r="E421" s="373" t="s">
        <v>15041</v>
      </c>
    </row>
    <row r="422" spans="1:5" ht="18.2" customHeight="1">
      <c r="A422" s="372">
        <v>40494</v>
      </c>
      <c r="B422" s="377" t="s">
        <v>15391</v>
      </c>
      <c r="C422" s="374" t="s">
        <v>15102</v>
      </c>
      <c r="D422" s="375">
        <v>880.87</v>
      </c>
      <c r="E422" s="373" t="s">
        <v>15041</v>
      </c>
    </row>
    <row r="423" spans="1:5" ht="18.2" customHeight="1">
      <c r="A423" s="372">
        <v>40495</v>
      </c>
      <c r="B423" s="377" t="s">
        <v>15392</v>
      </c>
      <c r="C423" s="374" t="s">
        <v>15102</v>
      </c>
      <c r="D423" s="375">
        <v>925.16</v>
      </c>
      <c r="E423" s="373" t="s">
        <v>15041</v>
      </c>
    </row>
    <row r="424" spans="1:5" ht="18.2" customHeight="1">
      <c r="A424" s="372">
        <v>40496</v>
      </c>
      <c r="B424" s="377" t="s">
        <v>15393</v>
      </c>
      <c r="C424" s="374" t="s">
        <v>15102</v>
      </c>
      <c r="D424" s="375">
        <v>910.35</v>
      </c>
      <c r="E424" s="373" t="s">
        <v>15041</v>
      </c>
    </row>
    <row r="425" spans="1:5" ht="18.2" customHeight="1">
      <c r="A425" s="372">
        <v>40497</v>
      </c>
      <c r="B425" s="377" t="s">
        <v>15394</v>
      </c>
      <c r="C425" s="374" t="s">
        <v>15102</v>
      </c>
      <c r="D425" s="379">
        <v>1015.89</v>
      </c>
      <c r="E425" s="373" t="s">
        <v>15041</v>
      </c>
    </row>
    <row r="426" spans="1:5" ht="18.2" customHeight="1">
      <c r="A426" s="372">
        <v>40498</v>
      </c>
      <c r="B426" s="377" t="s">
        <v>15395</v>
      </c>
      <c r="C426" s="374" t="s">
        <v>15102</v>
      </c>
      <c r="D426" s="379">
        <v>1236.54</v>
      </c>
      <c r="E426" s="373" t="s">
        <v>15041</v>
      </c>
    </row>
    <row r="427" spans="1:5" ht="18.2" customHeight="1">
      <c r="A427" s="372">
        <v>40499</v>
      </c>
      <c r="B427" s="377" t="s">
        <v>15396</v>
      </c>
      <c r="C427" s="374" t="s">
        <v>15102</v>
      </c>
      <c r="D427" s="379">
        <v>1262.47</v>
      </c>
      <c r="E427" s="373" t="s">
        <v>15041</v>
      </c>
    </row>
    <row r="428" spans="1:5" ht="18.2" customHeight="1">
      <c r="A428" s="372">
        <v>40500</v>
      </c>
      <c r="B428" s="377" t="s">
        <v>15397</v>
      </c>
      <c r="C428" s="374" t="s">
        <v>15102</v>
      </c>
      <c r="D428" s="379">
        <v>1196.3599999999999</v>
      </c>
      <c r="E428" s="373" t="s">
        <v>15041</v>
      </c>
    </row>
    <row r="429" spans="1:5" ht="18.2" customHeight="1">
      <c r="A429" s="372">
        <v>40501</v>
      </c>
      <c r="B429" s="377" t="s">
        <v>15398</v>
      </c>
      <c r="C429" s="374" t="s">
        <v>15102</v>
      </c>
      <c r="D429" s="379">
        <v>1443.31</v>
      </c>
      <c r="E429" s="373" t="s">
        <v>15041</v>
      </c>
    </row>
    <row r="430" spans="1:5" ht="18.2" customHeight="1">
      <c r="A430" s="372">
        <v>40502</v>
      </c>
      <c r="B430" s="377" t="s">
        <v>15399</v>
      </c>
      <c r="C430" s="374" t="s">
        <v>15102</v>
      </c>
      <c r="D430" s="379">
        <v>1549.51</v>
      </c>
      <c r="E430" s="373" t="s">
        <v>15041</v>
      </c>
    </row>
    <row r="431" spans="1:5" ht="18.2" customHeight="1">
      <c r="A431" s="372">
        <v>40503</v>
      </c>
      <c r="B431" s="377" t="s">
        <v>15400</v>
      </c>
      <c r="C431" s="374" t="s">
        <v>15102</v>
      </c>
      <c r="D431" s="379">
        <v>1744.78</v>
      </c>
      <c r="E431" s="373" t="s">
        <v>15041</v>
      </c>
    </row>
    <row r="432" spans="1:5" ht="18.2" customHeight="1">
      <c r="A432" s="372">
        <v>40504</v>
      </c>
      <c r="B432" s="377" t="s">
        <v>15401</v>
      </c>
      <c r="C432" s="374" t="s">
        <v>15102</v>
      </c>
      <c r="D432" s="379">
        <v>1713.39</v>
      </c>
      <c r="E432" s="373" t="s">
        <v>15041</v>
      </c>
    </row>
    <row r="433" spans="1:6" ht="18.2" customHeight="1">
      <c r="A433" s="372">
        <v>40505</v>
      </c>
      <c r="B433" s="377" t="s">
        <v>15402</v>
      </c>
      <c r="C433" s="374" t="s">
        <v>15102</v>
      </c>
      <c r="D433" s="379">
        <v>1699.66</v>
      </c>
      <c r="E433" s="373" t="s">
        <v>15041</v>
      </c>
    </row>
    <row r="434" spans="1:6" ht="9" customHeight="1">
      <c r="A434" s="1216" t="s">
        <v>15189</v>
      </c>
      <c r="B434" s="1216"/>
      <c r="C434" s="1216"/>
      <c r="D434" s="1216"/>
      <c r="E434" s="1216"/>
      <c r="F434" s="1216"/>
    </row>
    <row r="435" spans="1:6" ht="9" customHeight="1">
      <c r="A435" s="369" t="s">
        <v>14979</v>
      </c>
      <c r="B435" s="370" t="s">
        <v>14980</v>
      </c>
      <c r="C435" s="369" t="s">
        <v>14981</v>
      </c>
      <c r="D435" s="371" t="s">
        <v>14982</v>
      </c>
      <c r="E435" s="370" t="s">
        <v>14983</v>
      </c>
    </row>
    <row r="436" spans="1:6" ht="18.2" customHeight="1">
      <c r="A436" s="372">
        <v>40506</v>
      </c>
      <c r="B436" s="377" t="s">
        <v>15403</v>
      </c>
      <c r="C436" s="374" t="s">
        <v>15102</v>
      </c>
      <c r="D436" s="379">
        <v>1924.48</v>
      </c>
      <c r="E436" s="373" t="s">
        <v>15041</v>
      </c>
    </row>
    <row r="437" spans="1:6" ht="18.2" customHeight="1">
      <c r="A437" s="372">
        <v>40507</v>
      </c>
      <c r="B437" s="377" t="s">
        <v>15404</v>
      </c>
      <c r="C437" s="374" t="s">
        <v>15102</v>
      </c>
      <c r="D437" s="379">
        <v>2136.85</v>
      </c>
      <c r="E437" s="373" t="s">
        <v>15041</v>
      </c>
    </row>
    <row r="438" spans="1:6" ht="18.2" customHeight="1">
      <c r="A438" s="372">
        <v>40508</v>
      </c>
      <c r="B438" s="377" t="s">
        <v>15405</v>
      </c>
      <c r="C438" s="374" t="s">
        <v>15102</v>
      </c>
      <c r="D438" s="379">
        <v>2368.5300000000002</v>
      </c>
      <c r="E438" s="373" t="s">
        <v>15041</v>
      </c>
    </row>
    <row r="439" spans="1:6" ht="18.2" customHeight="1">
      <c r="A439" s="372">
        <v>40509</v>
      </c>
      <c r="B439" s="377" t="s">
        <v>15406</v>
      </c>
      <c r="C439" s="374" t="s">
        <v>15102</v>
      </c>
      <c r="D439" s="379">
        <v>2414.2199999999998</v>
      </c>
      <c r="E439" s="373" t="s">
        <v>15041</v>
      </c>
    </row>
    <row r="440" spans="1:6" ht="18.2" customHeight="1">
      <c r="A440" s="372">
        <v>40510</v>
      </c>
      <c r="B440" s="377" t="s">
        <v>15407</v>
      </c>
      <c r="C440" s="374" t="s">
        <v>15102</v>
      </c>
      <c r="D440" s="379">
        <v>2349.86</v>
      </c>
      <c r="E440" s="373" t="s">
        <v>15041</v>
      </c>
    </row>
    <row r="441" spans="1:6" ht="18.2" customHeight="1">
      <c r="A441" s="372">
        <v>40511</v>
      </c>
      <c r="B441" s="377" t="s">
        <v>15408</v>
      </c>
      <c r="C441" s="374" t="s">
        <v>15102</v>
      </c>
      <c r="D441" s="379">
        <v>2755.28</v>
      </c>
      <c r="E441" s="373" t="s">
        <v>15041</v>
      </c>
    </row>
    <row r="442" spans="1:6" ht="18.2" customHeight="1">
      <c r="A442" s="372">
        <v>40512</v>
      </c>
      <c r="B442" s="377" t="s">
        <v>15409</v>
      </c>
      <c r="C442" s="374" t="s">
        <v>15102</v>
      </c>
      <c r="D442" s="379">
        <v>2909.75</v>
      </c>
      <c r="E442" s="373" t="s">
        <v>15041</v>
      </c>
    </row>
    <row r="443" spans="1:6" ht="9" customHeight="1">
      <c r="A443" s="372">
        <v>40586</v>
      </c>
      <c r="B443" s="373" t="s">
        <v>15410</v>
      </c>
      <c r="C443" s="374" t="s">
        <v>15102</v>
      </c>
      <c r="D443" s="379">
        <v>3983.11</v>
      </c>
      <c r="E443" s="376"/>
    </row>
    <row r="444" spans="1:6" ht="9" customHeight="1">
      <c r="A444" s="372">
        <v>40592</v>
      </c>
      <c r="B444" s="373" t="s">
        <v>15411</v>
      </c>
      <c r="C444" s="374" t="s">
        <v>15102</v>
      </c>
      <c r="D444" s="379">
        <v>4157.33</v>
      </c>
      <c r="E444" s="376"/>
    </row>
    <row r="445" spans="1:6" ht="9" customHeight="1">
      <c r="A445" s="372">
        <v>40598</v>
      </c>
      <c r="B445" s="373" t="s">
        <v>15412</v>
      </c>
      <c r="C445" s="374" t="s">
        <v>15102</v>
      </c>
      <c r="D445" s="379">
        <v>5710.81</v>
      </c>
      <c r="E445" s="376"/>
    </row>
    <row r="446" spans="1:6" ht="9" customHeight="1">
      <c r="A446" s="372">
        <v>40587</v>
      </c>
      <c r="B446" s="373" t="s">
        <v>15413</v>
      </c>
      <c r="C446" s="374" t="s">
        <v>15102</v>
      </c>
      <c r="D446" s="379">
        <v>5736.07</v>
      </c>
      <c r="E446" s="376"/>
    </row>
    <row r="447" spans="1:6" ht="9" customHeight="1">
      <c r="A447" s="372">
        <v>40593</v>
      </c>
      <c r="B447" s="373" t="s">
        <v>15414</v>
      </c>
      <c r="C447" s="374" t="s">
        <v>15102</v>
      </c>
      <c r="D447" s="379">
        <v>6361.95</v>
      </c>
      <c r="E447" s="376"/>
    </row>
    <row r="448" spans="1:6" ht="9" customHeight="1">
      <c r="A448" s="372">
        <v>40588</v>
      </c>
      <c r="B448" s="373" t="s">
        <v>15415</v>
      </c>
      <c r="C448" s="374" t="s">
        <v>15102</v>
      </c>
      <c r="D448" s="379">
        <v>8169.67</v>
      </c>
      <c r="E448" s="376"/>
    </row>
    <row r="449" spans="1:5" ht="9" customHeight="1">
      <c r="A449" s="372">
        <v>40594</v>
      </c>
      <c r="B449" s="373" t="s">
        <v>15416</v>
      </c>
      <c r="C449" s="374" t="s">
        <v>15102</v>
      </c>
      <c r="D449" s="379">
        <v>9478.2000000000007</v>
      </c>
      <c r="E449" s="376"/>
    </row>
    <row r="450" spans="1:5" ht="9" customHeight="1">
      <c r="A450" s="372">
        <v>40599</v>
      </c>
      <c r="B450" s="373" t="s">
        <v>15417</v>
      </c>
      <c r="C450" s="374" t="s">
        <v>15102</v>
      </c>
      <c r="D450" s="379">
        <v>8260.58</v>
      </c>
      <c r="E450" s="376"/>
    </row>
    <row r="451" spans="1:5" ht="9" customHeight="1">
      <c r="A451" s="372">
        <v>40589</v>
      </c>
      <c r="B451" s="373" t="s">
        <v>15418</v>
      </c>
      <c r="C451" s="374" t="s">
        <v>15102</v>
      </c>
      <c r="D451" s="379">
        <v>7736.33</v>
      </c>
      <c r="E451" s="376"/>
    </row>
    <row r="452" spans="1:5" ht="9" customHeight="1">
      <c r="A452" s="372">
        <v>40595</v>
      </c>
      <c r="B452" s="373" t="s">
        <v>15419</v>
      </c>
      <c r="C452" s="374" t="s">
        <v>15102</v>
      </c>
      <c r="D452" s="379">
        <v>8596.11</v>
      </c>
      <c r="E452" s="376"/>
    </row>
    <row r="453" spans="1:5" ht="9" customHeight="1">
      <c r="A453" s="372">
        <v>40590</v>
      </c>
      <c r="B453" s="373" t="s">
        <v>15420</v>
      </c>
      <c r="C453" s="374" t="s">
        <v>15102</v>
      </c>
      <c r="D453" s="379">
        <v>9341.0300000000007</v>
      </c>
      <c r="E453" s="376"/>
    </row>
    <row r="454" spans="1:5" ht="9" customHeight="1">
      <c r="A454" s="372">
        <v>40596</v>
      </c>
      <c r="B454" s="373" t="s">
        <v>15421</v>
      </c>
      <c r="C454" s="374" t="s">
        <v>15102</v>
      </c>
      <c r="D454" s="379">
        <v>10292.42</v>
      </c>
      <c r="E454" s="376"/>
    </row>
    <row r="455" spans="1:5" ht="9" customHeight="1">
      <c r="A455" s="372">
        <v>40591</v>
      </c>
      <c r="B455" s="373" t="s">
        <v>15422</v>
      </c>
      <c r="C455" s="374" t="s">
        <v>15102</v>
      </c>
      <c r="D455" s="379">
        <v>10250.049999999999</v>
      </c>
      <c r="E455" s="376"/>
    </row>
    <row r="456" spans="1:5" ht="9" customHeight="1">
      <c r="A456" s="372">
        <v>40597</v>
      </c>
      <c r="B456" s="373" t="s">
        <v>15423</v>
      </c>
      <c r="C456" s="374" t="s">
        <v>15102</v>
      </c>
      <c r="D456" s="379">
        <v>11009.81</v>
      </c>
      <c r="E456" s="376"/>
    </row>
    <row r="457" spans="1:5" ht="9" customHeight="1">
      <c r="A457" s="372">
        <v>40573</v>
      </c>
      <c r="B457" s="373" t="s">
        <v>15424</v>
      </c>
      <c r="C457" s="374" t="s">
        <v>15102</v>
      </c>
      <c r="D457" s="379">
        <v>2420.14</v>
      </c>
      <c r="E457" s="376"/>
    </row>
    <row r="458" spans="1:5" ht="9" customHeight="1">
      <c r="A458" s="372">
        <v>40579</v>
      </c>
      <c r="B458" s="373" t="s">
        <v>15425</v>
      </c>
      <c r="C458" s="374" t="s">
        <v>15102</v>
      </c>
      <c r="D458" s="379">
        <v>2550.8000000000002</v>
      </c>
      <c r="E458" s="376"/>
    </row>
    <row r="459" spans="1:5" ht="9" customHeight="1">
      <c r="A459" s="372">
        <v>41113</v>
      </c>
      <c r="B459" s="373" t="s">
        <v>15426</v>
      </c>
      <c r="C459" s="374" t="s">
        <v>15102</v>
      </c>
      <c r="D459" s="379">
        <v>4150.0200000000004</v>
      </c>
      <c r="E459" s="376"/>
    </row>
    <row r="460" spans="1:5" ht="9" customHeight="1">
      <c r="A460" s="372">
        <v>40574</v>
      </c>
      <c r="B460" s="373" t="s">
        <v>15427</v>
      </c>
      <c r="C460" s="374" t="s">
        <v>15102</v>
      </c>
      <c r="D460" s="379">
        <v>3436.49</v>
      </c>
      <c r="E460" s="376"/>
    </row>
    <row r="461" spans="1:5" ht="9" customHeight="1">
      <c r="A461" s="372">
        <v>40580</v>
      </c>
      <c r="B461" s="373" t="s">
        <v>15428</v>
      </c>
      <c r="C461" s="374" t="s">
        <v>15102</v>
      </c>
      <c r="D461" s="379">
        <v>3845.13</v>
      </c>
      <c r="E461" s="376"/>
    </row>
    <row r="462" spans="1:5" ht="9" customHeight="1">
      <c r="A462" s="372">
        <v>40575</v>
      </c>
      <c r="B462" s="373" t="s">
        <v>15429</v>
      </c>
      <c r="C462" s="374" t="s">
        <v>15102</v>
      </c>
      <c r="D462" s="379">
        <v>4953.62</v>
      </c>
      <c r="E462" s="376"/>
    </row>
    <row r="463" spans="1:5" ht="9" customHeight="1">
      <c r="A463" s="372">
        <v>40581</v>
      </c>
      <c r="B463" s="373" t="s">
        <v>15430</v>
      </c>
      <c r="C463" s="374" t="s">
        <v>15102</v>
      </c>
      <c r="D463" s="379">
        <v>6187.21</v>
      </c>
      <c r="E463" s="376"/>
    </row>
    <row r="464" spans="1:5" ht="9" customHeight="1">
      <c r="A464" s="372">
        <v>40576</v>
      </c>
      <c r="B464" s="373" t="s">
        <v>15431</v>
      </c>
      <c r="C464" s="374" t="s">
        <v>15102</v>
      </c>
      <c r="D464" s="379">
        <v>4858.7299999999996</v>
      </c>
      <c r="E464" s="376"/>
    </row>
    <row r="465" spans="1:5" ht="9" customHeight="1">
      <c r="A465" s="372">
        <v>40582</v>
      </c>
      <c r="B465" s="373" t="s">
        <v>15432</v>
      </c>
      <c r="C465" s="374" t="s">
        <v>15102</v>
      </c>
      <c r="D465" s="379">
        <v>5320.43</v>
      </c>
      <c r="E465" s="376"/>
    </row>
    <row r="466" spans="1:5" ht="9" customHeight="1">
      <c r="A466" s="372">
        <v>40577</v>
      </c>
      <c r="B466" s="373" t="s">
        <v>15433</v>
      </c>
      <c r="C466" s="374" t="s">
        <v>15102</v>
      </c>
      <c r="D466" s="379">
        <v>6105.19</v>
      </c>
      <c r="E466" s="376"/>
    </row>
    <row r="467" spans="1:5" ht="9" customHeight="1">
      <c r="A467" s="372">
        <v>40583</v>
      </c>
      <c r="B467" s="373" t="s">
        <v>15434</v>
      </c>
      <c r="C467" s="374" t="s">
        <v>15102</v>
      </c>
      <c r="D467" s="379">
        <v>7239.42</v>
      </c>
      <c r="E467" s="376"/>
    </row>
    <row r="468" spans="1:5" ht="9" customHeight="1">
      <c r="A468" s="372">
        <v>40578</v>
      </c>
      <c r="B468" s="373" t="s">
        <v>15435</v>
      </c>
      <c r="C468" s="374" t="s">
        <v>15102</v>
      </c>
      <c r="D468" s="379">
        <v>6651.18</v>
      </c>
      <c r="E468" s="376"/>
    </row>
    <row r="469" spans="1:5" ht="9" customHeight="1">
      <c r="A469" s="372">
        <v>40584</v>
      </c>
      <c r="B469" s="373" t="s">
        <v>15436</v>
      </c>
      <c r="C469" s="374" t="s">
        <v>15102</v>
      </c>
      <c r="D469" s="379">
        <v>7567.76</v>
      </c>
      <c r="E469" s="376"/>
    </row>
    <row r="470" spans="1:5" ht="9" customHeight="1">
      <c r="A470" s="372">
        <v>40601</v>
      </c>
      <c r="B470" s="373" t="s">
        <v>15437</v>
      </c>
      <c r="C470" s="374" t="s">
        <v>15102</v>
      </c>
      <c r="D470" s="379">
        <v>5577.61</v>
      </c>
      <c r="E470" s="376"/>
    </row>
    <row r="471" spans="1:5" ht="9" customHeight="1">
      <c r="A471" s="372">
        <v>40607</v>
      </c>
      <c r="B471" s="373" t="s">
        <v>15438</v>
      </c>
      <c r="C471" s="374" t="s">
        <v>15102</v>
      </c>
      <c r="D471" s="379">
        <v>5899.92</v>
      </c>
      <c r="E471" s="376"/>
    </row>
    <row r="472" spans="1:5" ht="9" customHeight="1">
      <c r="A472" s="372">
        <v>40602</v>
      </c>
      <c r="B472" s="373" t="s">
        <v>15439</v>
      </c>
      <c r="C472" s="374" t="s">
        <v>15102</v>
      </c>
      <c r="D472" s="379">
        <v>8162.45</v>
      </c>
      <c r="E472" s="376"/>
    </row>
    <row r="473" spans="1:5" ht="9" customHeight="1">
      <c r="A473" s="372">
        <v>40608</v>
      </c>
      <c r="B473" s="373" t="s">
        <v>15440</v>
      </c>
      <c r="C473" s="374" t="s">
        <v>15102</v>
      </c>
      <c r="D473" s="379">
        <v>8686.44</v>
      </c>
      <c r="E473" s="376"/>
    </row>
    <row r="474" spans="1:5" ht="9" customHeight="1">
      <c r="A474" s="372">
        <v>40603</v>
      </c>
      <c r="B474" s="373" t="s">
        <v>15441</v>
      </c>
      <c r="C474" s="374" t="s">
        <v>15102</v>
      </c>
      <c r="D474" s="379">
        <v>11825.44</v>
      </c>
      <c r="E474" s="376"/>
    </row>
    <row r="475" spans="1:5" ht="9" customHeight="1">
      <c r="A475" s="372">
        <v>40609</v>
      </c>
      <c r="B475" s="373" t="s">
        <v>15442</v>
      </c>
      <c r="C475" s="374" t="s">
        <v>15102</v>
      </c>
      <c r="D475" s="379">
        <v>13324.09</v>
      </c>
      <c r="E475" s="376"/>
    </row>
    <row r="476" spans="1:5" ht="9" customHeight="1">
      <c r="A476" s="372">
        <v>40604</v>
      </c>
      <c r="B476" s="373" t="s">
        <v>15443</v>
      </c>
      <c r="C476" s="374" t="s">
        <v>15102</v>
      </c>
      <c r="D476" s="379">
        <v>10700.5</v>
      </c>
      <c r="E476" s="376"/>
    </row>
    <row r="477" spans="1:5" ht="9" customHeight="1">
      <c r="A477" s="372">
        <v>40610</v>
      </c>
      <c r="B477" s="373" t="s">
        <v>15444</v>
      </c>
      <c r="C477" s="374" t="s">
        <v>15102</v>
      </c>
      <c r="D477" s="379">
        <v>11925.54</v>
      </c>
      <c r="E477" s="376"/>
    </row>
    <row r="478" spans="1:5" ht="9" customHeight="1">
      <c r="A478" s="372">
        <v>40605</v>
      </c>
      <c r="B478" s="373" t="s">
        <v>15445</v>
      </c>
      <c r="C478" s="374" t="s">
        <v>15102</v>
      </c>
      <c r="D478" s="379">
        <v>13238.37</v>
      </c>
      <c r="E478" s="376"/>
    </row>
    <row r="479" spans="1:5" ht="9" customHeight="1">
      <c r="A479" s="372">
        <v>40611</v>
      </c>
      <c r="B479" s="373" t="s">
        <v>15446</v>
      </c>
      <c r="C479" s="374" t="s">
        <v>15102</v>
      </c>
      <c r="D479" s="379">
        <v>14913.69</v>
      </c>
      <c r="E479" s="376"/>
    </row>
    <row r="480" spans="1:5" ht="9" customHeight="1">
      <c r="A480" s="372">
        <v>40606</v>
      </c>
      <c r="B480" s="373" t="s">
        <v>15447</v>
      </c>
      <c r="C480" s="374" t="s">
        <v>15102</v>
      </c>
      <c r="D480" s="379">
        <v>14244.47</v>
      </c>
      <c r="E480" s="376"/>
    </row>
    <row r="481" spans="1:6" ht="9" customHeight="1">
      <c r="A481" s="372">
        <v>40612</v>
      </c>
      <c r="B481" s="373" t="s">
        <v>15448</v>
      </c>
      <c r="C481" s="374" t="s">
        <v>15102</v>
      </c>
      <c r="D481" s="379">
        <v>15870.19</v>
      </c>
      <c r="E481" s="376"/>
    </row>
    <row r="482" spans="1:6" ht="9" customHeight="1">
      <c r="A482" s="372">
        <v>40305</v>
      </c>
      <c r="B482" s="373" t="s">
        <v>15449</v>
      </c>
      <c r="C482" s="374" t="s">
        <v>14987</v>
      </c>
      <c r="D482" s="375">
        <v>12.88</v>
      </c>
      <c r="E482" s="376"/>
    </row>
    <row r="483" spans="1:6" ht="9" customHeight="1">
      <c r="A483" s="372">
        <v>40306</v>
      </c>
      <c r="B483" s="373" t="s">
        <v>15450</v>
      </c>
      <c r="C483" s="374" t="s">
        <v>14987</v>
      </c>
      <c r="D483" s="375">
        <v>25.78</v>
      </c>
      <c r="E483" s="376"/>
    </row>
    <row r="484" spans="1:6" ht="9" customHeight="1">
      <c r="A484" s="372">
        <v>40307</v>
      </c>
      <c r="B484" s="373" t="s">
        <v>15451</v>
      </c>
      <c r="C484" s="374" t="s">
        <v>14987</v>
      </c>
      <c r="D484" s="375">
        <v>125.62</v>
      </c>
      <c r="E484" s="376"/>
    </row>
    <row r="485" spans="1:6" ht="9" customHeight="1">
      <c r="A485" s="372">
        <v>41049</v>
      </c>
      <c r="B485" s="373" t="s">
        <v>15452</v>
      </c>
      <c r="C485" s="374" t="s">
        <v>15102</v>
      </c>
      <c r="D485" s="375">
        <v>18.43</v>
      </c>
      <c r="E485" s="376"/>
    </row>
    <row r="486" spans="1:6" ht="9" customHeight="1">
      <c r="A486" s="372">
        <v>40373</v>
      </c>
      <c r="B486" s="373" t="s">
        <v>15453</v>
      </c>
      <c r="C486" s="374" t="s">
        <v>14987</v>
      </c>
      <c r="D486" s="375">
        <v>238.92</v>
      </c>
      <c r="E486" s="376"/>
    </row>
    <row r="487" spans="1:6" ht="9" customHeight="1">
      <c r="A487" s="372">
        <v>40375</v>
      </c>
      <c r="B487" s="373" t="s">
        <v>15454</v>
      </c>
      <c r="C487" s="374" t="s">
        <v>14987</v>
      </c>
      <c r="D487" s="375">
        <v>155.81</v>
      </c>
      <c r="E487" s="376"/>
    </row>
    <row r="488" spans="1:6" ht="9" customHeight="1">
      <c r="A488" s="372">
        <v>40678</v>
      </c>
      <c r="B488" s="373" t="s">
        <v>15455</v>
      </c>
      <c r="C488" s="374" t="s">
        <v>15102</v>
      </c>
      <c r="D488" s="375">
        <v>346.57</v>
      </c>
      <c r="E488" s="376"/>
    </row>
    <row r="489" spans="1:6" ht="9" customHeight="1">
      <c r="A489" s="372">
        <v>40679</v>
      </c>
      <c r="B489" s="373" t="s">
        <v>15456</v>
      </c>
      <c r="C489" s="374" t="s">
        <v>15001</v>
      </c>
      <c r="D489" s="375">
        <v>677.99</v>
      </c>
      <c r="E489" s="376"/>
    </row>
    <row r="490" spans="1:6" ht="9" customHeight="1">
      <c r="A490" s="372">
        <v>40684</v>
      </c>
      <c r="B490" s="373" t="s">
        <v>15457</v>
      </c>
      <c r="C490" s="374" t="s">
        <v>15001</v>
      </c>
      <c r="D490" s="375">
        <v>729.64</v>
      </c>
      <c r="E490" s="376"/>
    </row>
    <row r="491" spans="1:6" ht="9" customHeight="1">
      <c r="A491" s="372">
        <v>40683</v>
      </c>
      <c r="B491" s="373" t="s">
        <v>15458</v>
      </c>
      <c r="C491" s="374" t="s">
        <v>15102</v>
      </c>
      <c r="D491" s="375">
        <v>361.87</v>
      </c>
      <c r="E491" s="376"/>
    </row>
    <row r="492" spans="1:6" ht="9" customHeight="1">
      <c r="A492" s="372">
        <v>40685</v>
      </c>
      <c r="B492" s="373" t="s">
        <v>15459</v>
      </c>
      <c r="C492" s="374" t="s">
        <v>15001</v>
      </c>
      <c r="D492" s="375">
        <v>648.04</v>
      </c>
      <c r="E492" s="376"/>
    </row>
    <row r="493" spans="1:6" ht="9" customHeight="1">
      <c r="A493" s="1216" t="s">
        <v>15189</v>
      </c>
      <c r="B493" s="1216"/>
      <c r="C493" s="1216"/>
      <c r="D493" s="1216"/>
      <c r="E493" s="1216"/>
      <c r="F493" s="1216"/>
    </row>
    <row r="494" spans="1:6" ht="9" customHeight="1">
      <c r="A494" s="369" t="s">
        <v>14979</v>
      </c>
      <c r="B494" s="370" t="s">
        <v>14980</v>
      </c>
      <c r="C494" s="369" t="s">
        <v>14981</v>
      </c>
      <c r="D494" s="371" t="s">
        <v>14982</v>
      </c>
      <c r="E494" s="370" t="s">
        <v>14983</v>
      </c>
    </row>
    <row r="495" spans="1:6" ht="9" customHeight="1">
      <c r="A495" s="372">
        <v>40686</v>
      </c>
      <c r="B495" s="373" t="s">
        <v>15460</v>
      </c>
      <c r="C495" s="374" t="s">
        <v>15102</v>
      </c>
      <c r="D495" s="375">
        <v>478.82</v>
      </c>
      <c r="E495" s="376"/>
    </row>
    <row r="496" spans="1:6" ht="9" customHeight="1">
      <c r="A496" s="372">
        <v>40687</v>
      </c>
      <c r="B496" s="373" t="s">
        <v>15461</v>
      </c>
      <c r="C496" s="374" t="s">
        <v>15102</v>
      </c>
      <c r="D496" s="375">
        <v>450.08</v>
      </c>
      <c r="E496" s="376"/>
    </row>
    <row r="497" spans="1:5" ht="9" customHeight="1">
      <c r="A497" s="372">
        <v>40676</v>
      </c>
      <c r="B497" s="373" t="s">
        <v>15462</v>
      </c>
      <c r="C497" s="374" t="s">
        <v>15102</v>
      </c>
      <c r="D497" s="375">
        <v>285.60000000000002</v>
      </c>
      <c r="E497" s="376"/>
    </row>
    <row r="498" spans="1:5" ht="9" customHeight="1">
      <c r="A498" s="372">
        <v>40677</v>
      </c>
      <c r="B498" s="373" t="s">
        <v>15463</v>
      </c>
      <c r="C498" s="374" t="s">
        <v>15001</v>
      </c>
      <c r="D498" s="375">
        <v>608.29999999999995</v>
      </c>
      <c r="E498" s="376"/>
    </row>
    <row r="499" spans="1:5" ht="9" customHeight="1">
      <c r="A499" s="372">
        <v>40681</v>
      </c>
      <c r="B499" s="373" t="s">
        <v>15464</v>
      </c>
      <c r="C499" s="374" t="s">
        <v>15001</v>
      </c>
      <c r="D499" s="375">
        <v>678.69</v>
      </c>
      <c r="E499" s="376"/>
    </row>
    <row r="500" spans="1:5" ht="9" customHeight="1">
      <c r="A500" s="372">
        <v>40680</v>
      </c>
      <c r="B500" s="373" t="s">
        <v>15465</v>
      </c>
      <c r="C500" s="374" t="s">
        <v>15102</v>
      </c>
      <c r="D500" s="375">
        <v>344.45</v>
      </c>
      <c r="E500" s="376"/>
    </row>
    <row r="501" spans="1:5" ht="9" customHeight="1">
      <c r="A501" s="372">
        <v>40682</v>
      </c>
      <c r="B501" s="373" t="s">
        <v>15466</v>
      </c>
      <c r="C501" s="374" t="s">
        <v>15001</v>
      </c>
      <c r="D501" s="375">
        <v>604.49</v>
      </c>
      <c r="E501" s="376"/>
    </row>
    <row r="502" spans="1:5" ht="9" customHeight="1">
      <c r="A502" s="372">
        <v>41189</v>
      </c>
      <c r="B502" s="373" t="s">
        <v>15467</v>
      </c>
      <c r="C502" s="374" t="s">
        <v>15102</v>
      </c>
      <c r="D502" s="375">
        <v>36.42</v>
      </c>
      <c r="E502" s="373" t="s">
        <v>15041</v>
      </c>
    </row>
    <row r="503" spans="1:5" ht="9" customHeight="1">
      <c r="A503" s="372">
        <v>40728</v>
      </c>
      <c r="B503" s="373" t="s">
        <v>15468</v>
      </c>
      <c r="C503" s="374" t="s">
        <v>15001</v>
      </c>
      <c r="D503" s="375">
        <v>327.47000000000003</v>
      </c>
      <c r="E503" s="373" t="s">
        <v>15041</v>
      </c>
    </row>
    <row r="504" spans="1:5" ht="9" customHeight="1">
      <c r="A504" s="372">
        <v>40732</v>
      </c>
      <c r="B504" s="373" t="s">
        <v>15469</v>
      </c>
      <c r="C504" s="374" t="s">
        <v>15001</v>
      </c>
      <c r="D504" s="375">
        <v>587.29999999999995</v>
      </c>
      <c r="E504" s="373" t="s">
        <v>15041</v>
      </c>
    </row>
    <row r="505" spans="1:5" ht="9" customHeight="1">
      <c r="A505" s="372">
        <v>40733</v>
      </c>
      <c r="B505" s="373" t="s">
        <v>15470</v>
      </c>
      <c r="C505" s="374" t="s">
        <v>15001</v>
      </c>
      <c r="D505" s="379">
        <v>1436.54</v>
      </c>
      <c r="E505" s="373" t="s">
        <v>15041</v>
      </c>
    </row>
    <row r="506" spans="1:5" ht="9" customHeight="1">
      <c r="A506" s="372">
        <v>40734</v>
      </c>
      <c r="B506" s="373" t="s">
        <v>15471</v>
      </c>
      <c r="C506" s="374" t="s">
        <v>15001</v>
      </c>
      <c r="D506" s="379">
        <v>2246.21</v>
      </c>
      <c r="E506" s="373" t="s">
        <v>15041</v>
      </c>
    </row>
    <row r="507" spans="1:5" ht="9" customHeight="1">
      <c r="A507" s="372">
        <v>40735</v>
      </c>
      <c r="B507" s="373" t="s">
        <v>15472</v>
      </c>
      <c r="C507" s="374" t="s">
        <v>15001</v>
      </c>
      <c r="D507" s="379">
        <v>3241.98</v>
      </c>
      <c r="E507" s="373" t="s">
        <v>15041</v>
      </c>
    </row>
    <row r="508" spans="1:5" ht="9" customHeight="1">
      <c r="A508" s="372">
        <v>40736</v>
      </c>
      <c r="B508" s="373" t="s">
        <v>15473</v>
      </c>
      <c r="C508" s="374" t="s">
        <v>15001</v>
      </c>
      <c r="D508" s="379">
        <v>4358.18</v>
      </c>
      <c r="E508" s="373" t="s">
        <v>15041</v>
      </c>
    </row>
    <row r="509" spans="1:5" ht="9" customHeight="1">
      <c r="A509" s="372">
        <v>40737</v>
      </c>
      <c r="B509" s="373" t="s">
        <v>15474</v>
      </c>
      <c r="C509" s="374" t="s">
        <v>15001</v>
      </c>
      <c r="D509" s="379">
        <v>6912.14</v>
      </c>
      <c r="E509" s="373" t="s">
        <v>15041</v>
      </c>
    </row>
    <row r="510" spans="1:5" ht="9" customHeight="1">
      <c r="A510" s="372">
        <v>40738</v>
      </c>
      <c r="B510" s="373" t="s">
        <v>15475</v>
      </c>
      <c r="C510" s="374" t="s">
        <v>15001</v>
      </c>
      <c r="D510" s="379">
        <v>4429.7</v>
      </c>
      <c r="E510" s="373" t="s">
        <v>15041</v>
      </c>
    </row>
    <row r="511" spans="1:5" ht="9" customHeight="1">
      <c r="A511" s="372">
        <v>40739</v>
      </c>
      <c r="B511" s="373" t="s">
        <v>15476</v>
      </c>
      <c r="C511" s="374" t="s">
        <v>15001</v>
      </c>
      <c r="D511" s="379">
        <v>5958.33</v>
      </c>
      <c r="E511" s="373" t="s">
        <v>15041</v>
      </c>
    </row>
    <row r="512" spans="1:5" ht="9" customHeight="1">
      <c r="A512" s="372">
        <v>40740</v>
      </c>
      <c r="B512" s="373" t="s">
        <v>15477</v>
      </c>
      <c r="C512" s="374" t="s">
        <v>15001</v>
      </c>
      <c r="D512" s="379">
        <v>9225.7000000000007</v>
      </c>
      <c r="E512" s="373" t="s">
        <v>15041</v>
      </c>
    </row>
    <row r="513" spans="1:5" ht="9" customHeight="1">
      <c r="A513" s="372">
        <v>40741</v>
      </c>
      <c r="B513" s="373" t="s">
        <v>15478</v>
      </c>
      <c r="C513" s="374" t="s">
        <v>15001</v>
      </c>
      <c r="D513" s="379">
        <v>5624.36</v>
      </c>
      <c r="E513" s="373" t="s">
        <v>15041</v>
      </c>
    </row>
    <row r="514" spans="1:5" ht="9" customHeight="1">
      <c r="A514" s="372">
        <v>40742</v>
      </c>
      <c r="B514" s="373" t="s">
        <v>15479</v>
      </c>
      <c r="C514" s="374" t="s">
        <v>15001</v>
      </c>
      <c r="D514" s="379">
        <v>11537.39</v>
      </c>
      <c r="E514" s="373" t="s">
        <v>15041</v>
      </c>
    </row>
    <row r="515" spans="1:5" ht="9" customHeight="1">
      <c r="A515" s="372">
        <v>40729</v>
      </c>
      <c r="B515" s="373" t="s">
        <v>15480</v>
      </c>
      <c r="C515" s="374" t="s">
        <v>15001</v>
      </c>
      <c r="D515" s="375">
        <v>275.33</v>
      </c>
      <c r="E515" s="373" t="s">
        <v>15041</v>
      </c>
    </row>
    <row r="516" spans="1:5" ht="9" customHeight="1">
      <c r="A516" s="372">
        <v>40730</v>
      </c>
      <c r="B516" s="373" t="s">
        <v>15481</v>
      </c>
      <c r="C516" s="374" t="s">
        <v>15001</v>
      </c>
      <c r="D516" s="375">
        <v>327.47000000000003</v>
      </c>
      <c r="E516" s="373" t="s">
        <v>15041</v>
      </c>
    </row>
    <row r="517" spans="1:5" ht="9" customHeight="1">
      <c r="A517" s="372">
        <v>40731</v>
      </c>
      <c r="B517" s="373" t="s">
        <v>15482</v>
      </c>
      <c r="C517" s="374" t="s">
        <v>15001</v>
      </c>
      <c r="D517" s="375">
        <v>390.48</v>
      </c>
      <c r="E517" s="373" t="s">
        <v>15041</v>
      </c>
    </row>
    <row r="518" spans="1:5" ht="18.2" customHeight="1">
      <c r="A518" s="372">
        <v>40650</v>
      </c>
      <c r="B518" s="377" t="s">
        <v>15483</v>
      </c>
      <c r="C518" s="374" t="s">
        <v>15102</v>
      </c>
      <c r="D518" s="375">
        <v>52.18</v>
      </c>
      <c r="E518" s="373" t="s">
        <v>15041</v>
      </c>
    </row>
    <row r="519" spans="1:5" ht="9" customHeight="1">
      <c r="A519" s="372">
        <v>40637</v>
      </c>
      <c r="B519" s="373" t="s">
        <v>15484</v>
      </c>
      <c r="C519" s="374" t="s">
        <v>15102</v>
      </c>
      <c r="D519" s="375">
        <v>28.57</v>
      </c>
      <c r="E519" s="376"/>
    </row>
    <row r="520" spans="1:5" ht="9" customHeight="1">
      <c r="A520" s="372">
        <v>40636</v>
      </c>
      <c r="B520" s="373" t="s">
        <v>15485</v>
      </c>
      <c r="C520" s="374" t="s">
        <v>15102</v>
      </c>
      <c r="D520" s="375">
        <v>21.32</v>
      </c>
      <c r="E520" s="376"/>
    </row>
    <row r="521" spans="1:5" ht="18.2" customHeight="1">
      <c r="A521" s="372">
        <v>40712</v>
      </c>
      <c r="B521" s="377" t="s">
        <v>15486</v>
      </c>
      <c r="C521" s="374" t="s">
        <v>15102</v>
      </c>
      <c r="D521" s="375">
        <v>85.1</v>
      </c>
      <c r="E521" s="373" t="s">
        <v>15041</v>
      </c>
    </row>
    <row r="522" spans="1:5" ht="18.2" customHeight="1">
      <c r="A522" s="372">
        <v>40713</v>
      </c>
      <c r="B522" s="377" t="s">
        <v>15487</v>
      </c>
      <c r="C522" s="374" t="s">
        <v>15102</v>
      </c>
      <c r="D522" s="375">
        <v>112.37</v>
      </c>
      <c r="E522" s="373" t="s">
        <v>15041</v>
      </c>
    </row>
    <row r="523" spans="1:5" ht="18.2" customHeight="1">
      <c r="A523" s="372">
        <v>41262</v>
      </c>
      <c r="B523" s="377" t="s">
        <v>15488</v>
      </c>
      <c r="C523" s="374" t="s">
        <v>15102</v>
      </c>
      <c r="D523" s="375">
        <v>85.86</v>
      </c>
      <c r="E523" s="378"/>
    </row>
    <row r="524" spans="1:5" ht="9" customHeight="1">
      <c r="A524" s="372">
        <v>41259</v>
      </c>
      <c r="B524" s="373" t="s">
        <v>15489</v>
      </c>
      <c r="C524" s="374" t="s">
        <v>15102</v>
      </c>
      <c r="D524" s="375">
        <v>19.45</v>
      </c>
      <c r="E524" s="376"/>
    </row>
    <row r="525" spans="1:5" ht="18.2" customHeight="1">
      <c r="A525" s="372">
        <v>40640</v>
      </c>
      <c r="B525" s="377" t="s">
        <v>15490</v>
      </c>
      <c r="C525" s="374" t="s">
        <v>15102</v>
      </c>
      <c r="D525" s="375">
        <v>97.42</v>
      </c>
      <c r="E525" s="373" t="s">
        <v>15041</v>
      </c>
    </row>
    <row r="526" spans="1:5" ht="18.2" customHeight="1">
      <c r="A526" s="372">
        <v>40642</v>
      </c>
      <c r="B526" s="377" t="s">
        <v>15491</v>
      </c>
      <c r="C526" s="374" t="s">
        <v>15102</v>
      </c>
      <c r="D526" s="375">
        <v>98.38</v>
      </c>
      <c r="E526" s="373" t="s">
        <v>15041</v>
      </c>
    </row>
    <row r="527" spans="1:5" ht="18.2" customHeight="1">
      <c r="A527" s="372">
        <v>40643</v>
      </c>
      <c r="B527" s="377" t="s">
        <v>15492</v>
      </c>
      <c r="C527" s="374" t="s">
        <v>15102</v>
      </c>
      <c r="D527" s="375">
        <v>105.71</v>
      </c>
      <c r="E527" s="373" t="s">
        <v>15041</v>
      </c>
    </row>
    <row r="528" spans="1:5" ht="18.2" customHeight="1">
      <c r="A528" s="372">
        <v>40641</v>
      </c>
      <c r="B528" s="377" t="s">
        <v>15493</v>
      </c>
      <c r="C528" s="374" t="s">
        <v>15102</v>
      </c>
      <c r="D528" s="375">
        <v>92.24</v>
      </c>
      <c r="E528" s="373" t="s">
        <v>15041</v>
      </c>
    </row>
    <row r="529" spans="1:6" ht="18.2" customHeight="1">
      <c r="A529" s="372">
        <v>40648</v>
      </c>
      <c r="B529" s="377" t="s">
        <v>15494</v>
      </c>
      <c r="C529" s="374" t="s">
        <v>15102</v>
      </c>
      <c r="D529" s="375">
        <v>120.49</v>
      </c>
      <c r="E529" s="373" t="s">
        <v>15041</v>
      </c>
    </row>
    <row r="530" spans="1:6" ht="18.2" customHeight="1">
      <c r="A530" s="372">
        <v>40649</v>
      </c>
      <c r="B530" s="377" t="s">
        <v>15495</v>
      </c>
      <c r="C530" s="374" t="s">
        <v>15102</v>
      </c>
      <c r="D530" s="375">
        <v>97.49</v>
      </c>
      <c r="E530" s="373" t="s">
        <v>15041</v>
      </c>
    </row>
    <row r="531" spans="1:6" ht="18.2" customHeight="1">
      <c r="A531" s="372">
        <v>40645</v>
      </c>
      <c r="B531" s="377" t="s">
        <v>15496</v>
      </c>
      <c r="C531" s="374" t="s">
        <v>15102</v>
      </c>
      <c r="D531" s="375">
        <v>216.08</v>
      </c>
      <c r="E531" s="373" t="s">
        <v>15041</v>
      </c>
    </row>
    <row r="532" spans="1:6" ht="18.2" customHeight="1">
      <c r="A532" s="372">
        <v>40644</v>
      </c>
      <c r="B532" s="377" t="s">
        <v>15497</v>
      </c>
      <c r="C532" s="374" t="s">
        <v>15102</v>
      </c>
      <c r="D532" s="375">
        <v>130.65</v>
      </c>
      <c r="E532" s="373" t="s">
        <v>15041</v>
      </c>
    </row>
    <row r="533" spans="1:6" ht="18.2" customHeight="1">
      <c r="A533" s="372">
        <v>40646</v>
      </c>
      <c r="B533" s="377" t="s">
        <v>15498</v>
      </c>
      <c r="C533" s="374" t="s">
        <v>15102</v>
      </c>
      <c r="D533" s="375">
        <v>118.19</v>
      </c>
      <c r="E533" s="373" t="s">
        <v>15041</v>
      </c>
    </row>
    <row r="534" spans="1:6" ht="18.2" customHeight="1">
      <c r="A534" s="372">
        <v>40647</v>
      </c>
      <c r="B534" s="377" t="s">
        <v>15499</v>
      </c>
      <c r="C534" s="374" t="s">
        <v>15102</v>
      </c>
      <c r="D534" s="375">
        <v>113.16</v>
      </c>
      <c r="E534" s="373" t="s">
        <v>15041</v>
      </c>
    </row>
    <row r="535" spans="1:6" ht="18.2" customHeight="1">
      <c r="A535" s="372">
        <v>40704</v>
      </c>
      <c r="B535" s="377" t="s">
        <v>15500</v>
      </c>
      <c r="C535" s="374" t="s">
        <v>15102</v>
      </c>
      <c r="D535" s="375">
        <v>85.56</v>
      </c>
      <c r="E535" s="373" t="s">
        <v>15041</v>
      </c>
    </row>
    <row r="536" spans="1:6" ht="18.2" customHeight="1">
      <c r="A536" s="372">
        <v>41107</v>
      </c>
      <c r="B536" s="377" t="s">
        <v>15501</v>
      </c>
      <c r="C536" s="374" t="s">
        <v>15102</v>
      </c>
      <c r="D536" s="375">
        <v>119</v>
      </c>
      <c r="E536" s="373" t="s">
        <v>15041</v>
      </c>
    </row>
    <row r="537" spans="1:6" ht="18.2" customHeight="1">
      <c r="A537" s="372">
        <v>40638</v>
      </c>
      <c r="B537" s="377" t="s">
        <v>15502</v>
      </c>
      <c r="C537" s="374" t="s">
        <v>15102</v>
      </c>
      <c r="D537" s="375">
        <v>455.67</v>
      </c>
      <c r="E537" s="378"/>
    </row>
    <row r="538" spans="1:6" ht="18.2" customHeight="1">
      <c r="A538" s="372">
        <v>41188</v>
      </c>
      <c r="B538" s="377" t="s">
        <v>15503</v>
      </c>
      <c r="C538" s="374" t="s">
        <v>15102</v>
      </c>
      <c r="D538" s="375">
        <v>728.67</v>
      </c>
      <c r="E538" s="378"/>
    </row>
    <row r="539" spans="1:6" ht="18.2" customHeight="1">
      <c r="A539" s="372">
        <v>41187</v>
      </c>
      <c r="B539" s="377" t="s">
        <v>15504</v>
      </c>
      <c r="C539" s="374" t="s">
        <v>15102</v>
      </c>
      <c r="D539" s="375">
        <v>963.38</v>
      </c>
      <c r="E539" s="378"/>
    </row>
    <row r="540" spans="1:6" ht="18.2" customHeight="1">
      <c r="A540" s="372">
        <v>40705</v>
      </c>
      <c r="B540" s="377" t="s">
        <v>15505</v>
      </c>
      <c r="C540" s="374" t="s">
        <v>15102</v>
      </c>
      <c r="D540" s="375">
        <v>69.36</v>
      </c>
      <c r="E540" s="373" t="s">
        <v>15041</v>
      </c>
    </row>
    <row r="541" spans="1:6" ht="9" customHeight="1">
      <c r="A541" s="372">
        <v>40639</v>
      </c>
      <c r="B541" s="373" t="s">
        <v>15506</v>
      </c>
      <c r="C541" s="374" t="s">
        <v>15102</v>
      </c>
      <c r="D541" s="375">
        <v>460.23</v>
      </c>
      <c r="E541" s="376"/>
    </row>
    <row r="542" spans="1:6" ht="9" customHeight="1">
      <c r="A542" s="1216" t="s">
        <v>15189</v>
      </c>
      <c r="B542" s="1216"/>
      <c r="C542" s="1216"/>
      <c r="D542" s="1216"/>
      <c r="E542" s="1216"/>
      <c r="F542" s="1216"/>
    </row>
    <row r="543" spans="1:6" ht="9" customHeight="1">
      <c r="A543" s="369" t="s">
        <v>14979</v>
      </c>
      <c r="B543" s="370" t="s">
        <v>14980</v>
      </c>
      <c r="C543" s="369" t="s">
        <v>14981</v>
      </c>
      <c r="D543" s="371" t="s">
        <v>14982</v>
      </c>
      <c r="E543" s="370" t="s">
        <v>14983</v>
      </c>
    </row>
    <row r="544" spans="1:6" ht="18.2" customHeight="1">
      <c r="A544" s="372">
        <v>41227</v>
      </c>
      <c r="B544" s="377" t="s">
        <v>15507</v>
      </c>
      <c r="C544" s="374" t="s">
        <v>15102</v>
      </c>
      <c r="D544" s="375">
        <v>127.1</v>
      </c>
      <c r="E544" s="378"/>
    </row>
    <row r="545" spans="1:5" ht="9" customHeight="1">
      <c r="A545" s="372">
        <v>40951</v>
      </c>
      <c r="B545" s="373" t="s">
        <v>15508</v>
      </c>
      <c r="C545" s="374" t="s">
        <v>15102</v>
      </c>
      <c r="D545" s="375">
        <v>23.11</v>
      </c>
      <c r="E545" s="376"/>
    </row>
    <row r="546" spans="1:5" ht="9" customHeight="1">
      <c r="A546" s="372">
        <v>41121</v>
      </c>
      <c r="B546" s="373" t="s">
        <v>15509</v>
      </c>
      <c r="C546" s="374" t="s">
        <v>15102</v>
      </c>
      <c r="D546" s="375">
        <v>22.98</v>
      </c>
      <c r="E546" s="376"/>
    </row>
    <row r="547" spans="1:5" ht="9" customHeight="1">
      <c r="A547" s="372">
        <v>41120</v>
      </c>
      <c r="B547" s="373" t="s">
        <v>15510</v>
      </c>
      <c r="C547" s="374" t="s">
        <v>15102</v>
      </c>
      <c r="D547" s="375">
        <v>15.41</v>
      </c>
      <c r="E547" s="376"/>
    </row>
    <row r="548" spans="1:5" ht="9" customHeight="1">
      <c r="A548" s="372">
        <v>41128</v>
      </c>
      <c r="B548" s="373" t="s">
        <v>15511</v>
      </c>
      <c r="C548" s="374" t="s">
        <v>15102</v>
      </c>
      <c r="D548" s="375">
        <v>7.1</v>
      </c>
      <c r="E548" s="376"/>
    </row>
    <row r="549" spans="1:5" ht="9" customHeight="1">
      <c r="A549" s="372">
        <v>41129</v>
      </c>
      <c r="B549" s="373" t="s">
        <v>15512</v>
      </c>
      <c r="C549" s="374" t="s">
        <v>15102</v>
      </c>
      <c r="D549" s="375">
        <v>8.07</v>
      </c>
      <c r="E549" s="376"/>
    </row>
    <row r="550" spans="1:5" ht="9" customHeight="1">
      <c r="A550" s="372">
        <v>41131</v>
      </c>
      <c r="B550" s="373" t="s">
        <v>15513</v>
      </c>
      <c r="C550" s="374" t="s">
        <v>15102</v>
      </c>
      <c r="D550" s="375">
        <v>9.57</v>
      </c>
      <c r="E550" s="376"/>
    </row>
    <row r="551" spans="1:5" ht="9" customHeight="1">
      <c r="A551" s="372">
        <v>41130</v>
      </c>
      <c r="B551" s="373" t="s">
        <v>15514</v>
      </c>
      <c r="C551" s="374" t="s">
        <v>15102</v>
      </c>
      <c r="D551" s="375">
        <v>17.46</v>
      </c>
      <c r="E551" s="376"/>
    </row>
    <row r="552" spans="1:5" ht="18.2" customHeight="1">
      <c r="A552" s="372">
        <v>40997</v>
      </c>
      <c r="B552" s="377" t="s">
        <v>15515</v>
      </c>
      <c r="C552" s="374" t="s">
        <v>14987</v>
      </c>
      <c r="D552" s="375">
        <v>99.49</v>
      </c>
      <c r="E552" s="378"/>
    </row>
    <row r="553" spans="1:5" ht="9" customHeight="1">
      <c r="A553" s="372">
        <v>40724</v>
      </c>
      <c r="B553" s="373" t="s">
        <v>15516</v>
      </c>
      <c r="C553" s="374" t="s">
        <v>14987</v>
      </c>
      <c r="D553" s="375">
        <v>139.85</v>
      </c>
      <c r="E553" s="376"/>
    </row>
    <row r="554" spans="1:5" ht="18.2" customHeight="1">
      <c r="A554" s="372">
        <v>40722</v>
      </c>
      <c r="B554" s="377" t="s">
        <v>15517</v>
      </c>
      <c r="C554" s="374" t="s">
        <v>14987</v>
      </c>
      <c r="D554" s="375">
        <v>10.81</v>
      </c>
      <c r="E554" s="378"/>
    </row>
    <row r="555" spans="1:5" ht="9" customHeight="1">
      <c r="A555" s="372">
        <v>40998</v>
      </c>
      <c r="B555" s="373" t="s">
        <v>15518</v>
      </c>
      <c r="C555" s="374" t="s">
        <v>14987</v>
      </c>
      <c r="D555" s="375">
        <v>10.26</v>
      </c>
      <c r="E555" s="376"/>
    </row>
    <row r="556" spans="1:5" ht="9" customHeight="1">
      <c r="A556" s="372">
        <v>40723</v>
      </c>
      <c r="B556" s="373" t="s">
        <v>15519</v>
      </c>
      <c r="C556" s="374" t="s">
        <v>14987</v>
      </c>
      <c r="D556" s="375">
        <v>72.03</v>
      </c>
      <c r="E556" s="376"/>
    </row>
    <row r="557" spans="1:5" ht="9" customHeight="1">
      <c r="A557" s="372">
        <v>40335</v>
      </c>
      <c r="B557" s="373" t="s">
        <v>15520</v>
      </c>
      <c r="C557" s="374" t="s">
        <v>14985</v>
      </c>
      <c r="D557" s="375">
        <v>552.61</v>
      </c>
      <c r="E557" s="373" t="s">
        <v>15041</v>
      </c>
    </row>
    <row r="558" spans="1:5" ht="9" customHeight="1">
      <c r="A558" s="372">
        <v>40334</v>
      </c>
      <c r="B558" s="373" t="s">
        <v>15521</v>
      </c>
      <c r="C558" s="374" t="s">
        <v>14985</v>
      </c>
      <c r="D558" s="375">
        <v>776.58</v>
      </c>
      <c r="E558" s="373" t="s">
        <v>15041</v>
      </c>
    </row>
    <row r="559" spans="1:5" ht="18.2" customHeight="1">
      <c r="A559" s="372">
        <v>40333</v>
      </c>
      <c r="B559" s="377" t="s">
        <v>15522</v>
      </c>
      <c r="C559" s="374" t="s">
        <v>14985</v>
      </c>
      <c r="D559" s="375">
        <v>276.3</v>
      </c>
      <c r="E559" s="373" t="s">
        <v>15041</v>
      </c>
    </row>
    <row r="560" spans="1:5" ht="18.2" customHeight="1">
      <c r="A560" s="372">
        <v>40332</v>
      </c>
      <c r="B560" s="377" t="s">
        <v>15523</v>
      </c>
      <c r="C560" s="374" t="s">
        <v>14985</v>
      </c>
      <c r="D560" s="375">
        <v>388.29</v>
      </c>
      <c r="E560" s="373" t="s">
        <v>15041</v>
      </c>
    </row>
    <row r="561" spans="1:5" ht="9" customHeight="1">
      <c r="A561" s="372">
        <v>40675</v>
      </c>
      <c r="B561" s="373" t="s">
        <v>15524</v>
      </c>
      <c r="C561" s="374" t="s">
        <v>15001</v>
      </c>
      <c r="D561" s="375">
        <v>198.98</v>
      </c>
      <c r="E561" s="376"/>
    </row>
    <row r="562" spans="1:5" ht="9" customHeight="1">
      <c r="A562" s="372">
        <v>40673</v>
      </c>
      <c r="B562" s="373" t="s">
        <v>15525</v>
      </c>
      <c r="C562" s="374" t="s">
        <v>15001</v>
      </c>
      <c r="D562" s="375">
        <v>69.27</v>
      </c>
      <c r="E562" s="376"/>
    </row>
    <row r="563" spans="1:5" ht="9" customHeight="1">
      <c r="A563" s="372">
        <v>40674</v>
      </c>
      <c r="B563" s="373" t="s">
        <v>15526</v>
      </c>
      <c r="C563" s="374" t="s">
        <v>15001</v>
      </c>
      <c r="D563" s="375">
        <v>74.2</v>
      </c>
      <c r="E563" s="376"/>
    </row>
    <row r="564" spans="1:5" ht="9" customHeight="1">
      <c r="A564" s="372">
        <v>41037</v>
      </c>
      <c r="B564" s="373" t="s">
        <v>15527</v>
      </c>
      <c r="C564" s="374" t="s">
        <v>15102</v>
      </c>
      <c r="D564" s="375">
        <v>64.319999999999993</v>
      </c>
      <c r="E564" s="376"/>
    </row>
    <row r="565" spans="1:5" ht="9" customHeight="1">
      <c r="A565" s="372">
        <v>40258</v>
      </c>
      <c r="B565" s="373" t="s">
        <v>15528</v>
      </c>
      <c r="C565" s="374" t="s">
        <v>14987</v>
      </c>
      <c r="D565" s="375">
        <v>58.37</v>
      </c>
      <c r="E565" s="376"/>
    </row>
    <row r="566" spans="1:5" ht="9" customHeight="1">
      <c r="A566" s="372">
        <v>40261</v>
      </c>
      <c r="B566" s="373" t="s">
        <v>15529</v>
      </c>
      <c r="C566" s="374" t="s">
        <v>14987</v>
      </c>
      <c r="D566" s="375">
        <v>66.61</v>
      </c>
      <c r="E566" s="376"/>
    </row>
    <row r="567" spans="1:5" ht="9" customHeight="1">
      <c r="A567" s="372">
        <v>40259</v>
      </c>
      <c r="B567" s="373" t="s">
        <v>15530</v>
      </c>
      <c r="C567" s="374" t="s">
        <v>14987</v>
      </c>
      <c r="D567" s="375">
        <v>86.03</v>
      </c>
      <c r="E567" s="376"/>
    </row>
    <row r="568" spans="1:5" ht="9" customHeight="1">
      <c r="A568" s="372">
        <v>40262</v>
      </c>
      <c r="B568" s="373" t="s">
        <v>15531</v>
      </c>
      <c r="C568" s="374" t="s">
        <v>14987</v>
      </c>
      <c r="D568" s="375">
        <v>94.27</v>
      </c>
      <c r="E568" s="376"/>
    </row>
    <row r="569" spans="1:5" ht="9" customHeight="1">
      <c r="A569" s="372">
        <v>40260</v>
      </c>
      <c r="B569" s="373" t="s">
        <v>15532</v>
      </c>
      <c r="C569" s="374" t="s">
        <v>14987</v>
      </c>
      <c r="D569" s="375">
        <v>127.51</v>
      </c>
      <c r="E569" s="376"/>
    </row>
    <row r="570" spans="1:5" ht="9" customHeight="1">
      <c r="A570" s="372">
        <v>40263</v>
      </c>
      <c r="B570" s="373" t="s">
        <v>15533</v>
      </c>
      <c r="C570" s="374" t="s">
        <v>14987</v>
      </c>
      <c r="D570" s="375">
        <v>135.76</v>
      </c>
      <c r="E570" s="376"/>
    </row>
    <row r="571" spans="1:5" ht="9" customHeight="1">
      <c r="A571" s="372">
        <v>40267</v>
      </c>
      <c r="B571" s="373" t="s">
        <v>15534</v>
      </c>
      <c r="C571" s="374" t="s">
        <v>14987</v>
      </c>
      <c r="D571" s="375">
        <v>139.81</v>
      </c>
      <c r="E571" s="376"/>
    </row>
    <row r="572" spans="1:5" ht="9" customHeight="1">
      <c r="A572" s="372">
        <v>40264</v>
      </c>
      <c r="B572" s="373" t="s">
        <v>15535</v>
      </c>
      <c r="C572" s="374" t="s">
        <v>14987</v>
      </c>
      <c r="D572" s="375">
        <v>131.57</v>
      </c>
      <c r="E572" s="376"/>
    </row>
    <row r="573" spans="1:5" ht="9" customHeight="1">
      <c r="A573" s="372">
        <v>40268</v>
      </c>
      <c r="B573" s="373" t="s">
        <v>15536</v>
      </c>
      <c r="C573" s="374" t="s">
        <v>14987</v>
      </c>
      <c r="D573" s="375">
        <v>171.98</v>
      </c>
      <c r="E573" s="376"/>
    </row>
    <row r="574" spans="1:5" ht="9" customHeight="1">
      <c r="A574" s="372">
        <v>40265</v>
      </c>
      <c r="B574" s="373" t="s">
        <v>15537</v>
      </c>
      <c r="C574" s="374" t="s">
        <v>14987</v>
      </c>
      <c r="D574" s="375">
        <v>163.72999999999999</v>
      </c>
      <c r="E574" s="376"/>
    </row>
    <row r="575" spans="1:5" ht="9" customHeight="1">
      <c r="A575" s="372">
        <v>40269</v>
      </c>
      <c r="B575" s="373" t="s">
        <v>15538</v>
      </c>
      <c r="C575" s="374" t="s">
        <v>14987</v>
      </c>
      <c r="D575" s="375">
        <v>299.05</v>
      </c>
      <c r="E575" s="376"/>
    </row>
    <row r="576" spans="1:5" ht="9" customHeight="1">
      <c r="A576" s="372">
        <v>40266</v>
      </c>
      <c r="B576" s="373" t="s">
        <v>15539</v>
      </c>
      <c r="C576" s="374" t="s">
        <v>14987</v>
      </c>
      <c r="D576" s="375">
        <v>290.81</v>
      </c>
      <c r="E576" s="376"/>
    </row>
    <row r="577" spans="1:5" ht="9" customHeight="1">
      <c r="A577" s="372">
        <v>40276</v>
      </c>
      <c r="B577" s="373" t="s">
        <v>15540</v>
      </c>
      <c r="C577" s="374" t="s">
        <v>14987</v>
      </c>
      <c r="D577" s="375">
        <v>245.86</v>
      </c>
      <c r="E577" s="376"/>
    </row>
    <row r="578" spans="1:5" ht="9" customHeight="1">
      <c r="A578" s="372">
        <v>40256</v>
      </c>
      <c r="B578" s="373" t="s">
        <v>15541</v>
      </c>
      <c r="C578" s="374" t="s">
        <v>14987</v>
      </c>
      <c r="D578" s="375">
        <v>86.03</v>
      </c>
      <c r="E578" s="376"/>
    </row>
    <row r="579" spans="1:5" ht="9" customHeight="1">
      <c r="A579" s="372">
        <v>40257</v>
      </c>
      <c r="B579" s="373" t="s">
        <v>15542</v>
      </c>
      <c r="C579" s="374" t="s">
        <v>14987</v>
      </c>
      <c r="D579" s="375">
        <v>195.83</v>
      </c>
      <c r="E579" s="376"/>
    </row>
    <row r="580" spans="1:5" ht="18.2" customHeight="1">
      <c r="A580" s="372">
        <v>41192</v>
      </c>
      <c r="B580" s="377" t="s">
        <v>15543</v>
      </c>
      <c r="C580" s="374" t="s">
        <v>14987</v>
      </c>
      <c r="D580" s="375">
        <v>217.71</v>
      </c>
      <c r="E580" s="373" t="s">
        <v>15041</v>
      </c>
    </row>
    <row r="581" spans="1:5" ht="18.2" customHeight="1">
      <c r="A581" s="372">
        <v>41198</v>
      </c>
      <c r="B581" s="377" t="s">
        <v>15544</v>
      </c>
      <c r="C581" s="374" t="s">
        <v>14987</v>
      </c>
      <c r="D581" s="375">
        <v>219.78</v>
      </c>
      <c r="E581" s="373" t="s">
        <v>15041</v>
      </c>
    </row>
    <row r="582" spans="1:5" ht="9" customHeight="1">
      <c r="A582" s="372">
        <v>40282</v>
      </c>
      <c r="B582" s="373" t="s">
        <v>15545</v>
      </c>
      <c r="C582" s="374" t="s">
        <v>14987</v>
      </c>
      <c r="D582" s="375">
        <v>11.71</v>
      </c>
      <c r="E582" s="376"/>
    </row>
    <row r="583" spans="1:5" ht="9" customHeight="1">
      <c r="A583" s="372">
        <v>40285</v>
      </c>
      <c r="B583" s="373" t="s">
        <v>15546</v>
      </c>
      <c r="C583" s="374" t="s">
        <v>14987</v>
      </c>
      <c r="D583" s="375">
        <v>19.96</v>
      </c>
      <c r="E583" s="376"/>
    </row>
    <row r="584" spans="1:5" ht="9" customHeight="1">
      <c r="A584" s="372">
        <v>40283</v>
      </c>
      <c r="B584" s="373" t="s">
        <v>15547</v>
      </c>
      <c r="C584" s="374" t="s">
        <v>14987</v>
      </c>
      <c r="D584" s="375">
        <v>12.88</v>
      </c>
      <c r="E584" s="376"/>
    </row>
    <row r="585" spans="1:5" ht="9" customHeight="1">
      <c r="A585" s="372">
        <v>40286</v>
      </c>
      <c r="B585" s="373" t="s">
        <v>15548</v>
      </c>
      <c r="C585" s="374" t="s">
        <v>14987</v>
      </c>
      <c r="D585" s="375">
        <v>21.12</v>
      </c>
      <c r="E585" s="376"/>
    </row>
    <row r="586" spans="1:5" ht="9" customHeight="1">
      <c r="A586" s="372">
        <v>40284</v>
      </c>
      <c r="B586" s="373" t="s">
        <v>15549</v>
      </c>
      <c r="C586" s="374" t="s">
        <v>14987</v>
      </c>
      <c r="D586" s="375">
        <v>15.16</v>
      </c>
      <c r="E586" s="376"/>
    </row>
    <row r="587" spans="1:5" ht="9" customHeight="1">
      <c r="A587" s="372">
        <v>40287</v>
      </c>
      <c r="B587" s="373" t="s">
        <v>15550</v>
      </c>
      <c r="C587" s="374" t="s">
        <v>14987</v>
      </c>
      <c r="D587" s="375">
        <v>23.41</v>
      </c>
      <c r="E587" s="376"/>
    </row>
    <row r="588" spans="1:5" ht="9" customHeight="1">
      <c r="A588" s="372">
        <v>40288</v>
      </c>
      <c r="B588" s="373" t="s">
        <v>15551</v>
      </c>
      <c r="C588" s="374" t="s">
        <v>14987</v>
      </c>
      <c r="D588" s="375">
        <v>21.49</v>
      </c>
      <c r="E588" s="376"/>
    </row>
    <row r="589" spans="1:5" ht="9" customHeight="1">
      <c r="A589" s="372">
        <v>40291</v>
      </c>
      <c r="B589" s="373" t="s">
        <v>15552</v>
      </c>
      <c r="C589" s="374" t="s">
        <v>14987</v>
      </c>
      <c r="D589" s="375">
        <v>29.73</v>
      </c>
      <c r="E589" s="376"/>
    </row>
    <row r="590" spans="1:5" ht="9" customHeight="1">
      <c r="A590" s="372">
        <v>40289</v>
      </c>
      <c r="B590" s="373" t="s">
        <v>15553</v>
      </c>
      <c r="C590" s="374" t="s">
        <v>14987</v>
      </c>
      <c r="D590" s="375">
        <v>25.78</v>
      </c>
      <c r="E590" s="376"/>
    </row>
    <row r="591" spans="1:5" ht="9" customHeight="1">
      <c r="A591" s="372">
        <v>40292</v>
      </c>
      <c r="B591" s="373" t="s">
        <v>15554</v>
      </c>
      <c r="C591" s="374" t="s">
        <v>14987</v>
      </c>
      <c r="D591" s="375">
        <v>34.020000000000003</v>
      </c>
      <c r="E591" s="376"/>
    </row>
    <row r="592" spans="1:5" ht="9" customHeight="1">
      <c r="A592" s="372">
        <v>40290</v>
      </c>
      <c r="B592" s="373" t="s">
        <v>15555</v>
      </c>
      <c r="C592" s="374" t="s">
        <v>14987</v>
      </c>
      <c r="D592" s="375">
        <v>32.229999999999997</v>
      </c>
      <c r="E592" s="376"/>
    </row>
    <row r="593" spans="1:6" ht="9" customHeight="1">
      <c r="A593" s="372">
        <v>40293</v>
      </c>
      <c r="B593" s="373" t="s">
        <v>15556</v>
      </c>
      <c r="C593" s="374" t="s">
        <v>14987</v>
      </c>
      <c r="D593" s="375">
        <v>40.479999999999997</v>
      </c>
      <c r="E593" s="376"/>
    </row>
    <row r="594" spans="1:6" ht="9" customHeight="1">
      <c r="A594" s="372">
        <v>40298</v>
      </c>
      <c r="B594" s="373" t="s">
        <v>15557</v>
      </c>
      <c r="C594" s="374" t="s">
        <v>14987</v>
      </c>
      <c r="D594" s="375">
        <v>148.44999999999999</v>
      </c>
      <c r="E594" s="376"/>
    </row>
    <row r="595" spans="1:6" ht="9" customHeight="1">
      <c r="A595" s="372">
        <v>40296</v>
      </c>
      <c r="B595" s="373" t="s">
        <v>15558</v>
      </c>
      <c r="C595" s="374" t="s">
        <v>14987</v>
      </c>
      <c r="D595" s="375">
        <v>166.8</v>
      </c>
      <c r="E595" s="376"/>
    </row>
    <row r="596" spans="1:6" ht="9" customHeight="1">
      <c r="A596" s="372">
        <v>40299</v>
      </c>
      <c r="B596" s="373" t="s">
        <v>15559</v>
      </c>
      <c r="C596" s="374" t="s">
        <v>14987</v>
      </c>
      <c r="D596" s="375">
        <v>175.05</v>
      </c>
      <c r="E596" s="376"/>
    </row>
    <row r="597" spans="1:6" ht="9" customHeight="1">
      <c r="A597" s="372">
        <v>40327</v>
      </c>
      <c r="B597" s="373" t="s">
        <v>15560</v>
      </c>
      <c r="C597" s="374" t="s">
        <v>14985</v>
      </c>
      <c r="D597" s="375">
        <v>188.81</v>
      </c>
      <c r="E597" s="373" t="s">
        <v>15041</v>
      </c>
    </row>
    <row r="598" spans="1:6" ht="18.2" customHeight="1">
      <c r="A598" s="372">
        <v>40328</v>
      </c>
      <c r="B598" s="377" t="s">
        <v>15561</v>
      </c>
      <c r="C598" s="374" t="s">
        <v>14987</v>
      </c>
      <c r="D598" s="375">
        <v>121.39</v>
      </c>
      <c r="E598" s="373" t="s">
        <v>15041</v>
      </c>
    </row>
    <row r="599" spans="1:6" ht="18.2" customHeight="1">
      <c r="A599" s="372">
        <v>43332</v>
      </c>
      <c r="B599" s="377" t="s">
        <v>15562</v>
      </c>
      <c r="C599" s="374" t="s">
        <v>15563</v>
      </c>
      <c r="D599" s="379">
        <v>6049.39</v>
      </c>
      <c r="E599" s="378"/>
    </row>
    <row r="600" spans="1:6" ht="9" customHeight="1">
      <c r="A600" s="1216" t="s">
        <v>15189</v>
      </c>
      <c r="B600" s="1216"/>
      <c r="C600" s="1216"/>
      <c r="D600" s="1216"/>
      <c r="E600" s="1216"/>
      <c r="F600" s="1216"/>
    </row>
    <row r="601" spans="1:6" ht="9" customHeight="1">
      <c r="A601" s="369" t="s">
        <v>14979</v>
      </c>
      <c r="B601" s="370" t="s">
        <v>14980</v>
      </c>
      <c r="C601" s="369" t="s">
        <v>14981</v>
      </c>
      <c r="D601" s="371" t="s">
        <v>14982</v>
      </c>
      <c r="E601" s="370" t="s">
        <v>14983</v>
      </c>
    </row>
    <row r="602" spans="1:6" ht="9" customHeight="1">
      <c r="A602" s="372">
        <v>40316</v>
      </c>
      <c r="B602" s="373" t="s">
        <v>15564</v>
      </c>
      <c r="C602" s="374" t="s">
        <v>14985</v>
      </c>
      <c r="D602" s="375">
        <v>72.41</v>
      </c>
      <c r="E602" s="373" t="s">
        <v>15041</v>
      </c>
    </row>
    <row r="603" spans="1:6" ht="18.2" customHeight="1">
      <c r="A603" s="372">
        <v>40317</v>
      </c>
      <c r="B603" s="377" t="s">
        <v>15565</v>
      </c>
      <c r="C603" s="374" t="s">
        <v>14985</v>
      </c>
      <c r="D603" s="375">
        <v>62.45</v>
      </c>
      <c r="E603" s="373" t="s">
        <v>15041</v>
      </c>
    </row>
    <row r="604" spans="1:6" ht="9" customHeight="1">
      <c r="A604" s="372">
        <v>40318</v>
      </c>
      <c r="B604" s="373" t="s">
        <v>15566</v>
      </c>
      <c r="C604" s="374" t="s">
        <v>14985</v>
      </c>
      <c r="D604" s="375">
        <v>7.33</v>
      </c>
      <c r="E604" s="376"/>
    </row>
    <row r="605" spans="1:6" ht="18.2" customHeight="1">
      <c r="A605" s="372">
        <v>40311</v>
      </c>
      <c r="B605" s="377" t="s">
        <v>15567</v>
      </c>
      <c r="C605" s="374" t="s">
        <v>14985</v>
      </c>
      <c r="D605" s="375">
        <v>104.35</v>
      </c>
      <c r="E605" s="373" t="s">
        <v>15041</v>
      </c>
    </row>
    <row r="606" spans="1:6" ht="18.2" customHeight="1">
      <c r="A606" s="372">
        <v>40312</v>
      </c>
      <c r="B606" s="377" t="s">
        <v>15568</v>
      </c>
      <c r="C606" s="374" t="s">
        <v>14985</v>
      </c>
      <c r="D606" s="375">
        <v>87.12</v>
      </c>
      <c r="E606" s="373" t="s">
        <v>15041</v>
      </c>
    </row>
    <row r="607" spans="1:6" ht="18.2" customHeight="1">
      <c r="A607" s="372">
        <v>40313</v>
      </c>
      <c r="B607" s="377" t="s">
        <v>15569</v>
      </c>
      <c r="C607" s="374" t="s">
        <v>14985</v>
      </c>
      <c r="D607" s="375">
        <v>73.66</v>
      </c>
      <c r="E607" s="373" t="s">
        <v>15041</v>
      </c>
    </row>
    <row r="608" spans="1:6" ht="18.2" customHeight="1">
      <c r="A608" s="372">
        <v>40310</v>
      </c>
      <c r="B608" s="377" t="s">
        <v>15570</v>
      </c>
      <c r="C608" s="374" t="s">
        <v>14985</v>
      </c>
      <c r="D608" s="375">
        <v>153.85</v>
      </c>
      <c r="E608" s="373" t="s">
        <v>15041</v>
      </c>
    </row>
    <row r="609" spans="1:5" ht="18.2" customHeight="1">
      <c r="A609" s="372">
        <v>40748</v>
      </c>
      <c r="B609" s="377" t="s">
        <v>15571</v>
      </c>
      <c r="C609" s="374" t="s">
        <v>14985</v>
      </c>
      <c r="D609" s="375">
        <v>254.95</v>
      </c>
      <c r="E609" s="378"/>
    </row>
    <row r="610" spans="1:5" ht="18.2" customHeight="1">
      <c r="A610" s="372">
        <v>40726</v>
      </c>
      <c r="B610" s="377" t="s">
        <v>15572</v>
      </c>
      <c r="C610" s="374" t="s">
        <v>14987</v>
      </c>
      <c r="D610" s="375">
        <v>571.02</v>
      </c>
      <c r="E610" s="373" t="s">
        <v>15041</v>
      </c>
    </row>
    <row r="611" spans="1:5" ht="9" customHeight="1">
      <c r="A611" s="372">
        <v>40725</v>
      </c>
      <c r="B611" s="373" t="s">
        <v>15573</v>
      </c>
      <c r="C611" s="374" t="s">
        <v>14987</v>
      </c>
      <c r="D611" s="375">
        <v>567.54</v>
      </c>
      <c r="E611" s="373" t="s">
        <v>15041</v>
      </c>
    </row>
    <row r="612" spans="1:5" ht="18.2" customHeight="1">
      <c r="A612" s="372">
        <v>41394</v>
      </c>
      <c r="B612" s="377" t="s">
        <v>15574</v>
      </c>
      <c r="C612" s="374" t="s">
        <v>14985</v>
      </c>
      <c r="D612" s="375">
        <v>21.81</v>
      </c>
      <c r="E612" s="378"/>
    </row>
    <row r="613" spans="1:5" ht="18.2" customHeight="1">
      <c r="A613" s="372">
        <v>41393</v>
      </c>
      <c r="B613" s="377" t="s">
        <v>15575</v>
      </c>
      <c r="C613" s="374" t="s">
        <v>14985</v>
      </c>
      <c r="D613" s="375">
        <v>26.89</v>
      </c>
      <c r="E613" s="378"/>
    </row>
    <row r="614" spans="1:5" ht="18.2" customHeight="1">
      <c r="A614" s="372">
        <v>41391</v>
      </c>
      <c r="B614" s="377" t="s">
        <v>15576</v>
      </c>
      <c r="C614" s="374" t="s">
        <v>14985</v>
      </c>
      <c r="D614" s="375">
        <v>76.14</v>
      </c>
      <c r="E614" s="378"/>
    </row>
    <row r="615" spans="1:5" ht="18.2" customHeight="1">
      <c r="A615" s="372">
        <v>41392</v>
      </c>
      <c r="B615" s="377" t="s">
        <v>15577</v>
      </c>
      <c r="C615" s="374" t="s">
        <v>14985</v>
      </c>
      <c r="D615" s="375">
        <v>33.799999999999997</v>
      </c>
      <c r="E615" s="378"/>
    </row>
    <row r="616" spans="1:5" ht="9" customHeight="1">
      <c r="A616" s="372">
        <v>41197</v>
      </c>
      <c r="B616" s="373" t="s">
        <v>15578</v>
      </c>
      <c r="C616" s="374" t="s">
        <v>14985</v>
      </c>
      <c r="D616" s="375">
        <v>40.28</v>
      </c>
      <c r="E616" s="376"/>
    </row>
    <row r="617" spans="1:5" ht="18.2" customHeight="1">
      <c r="A617" s="372">
        <v>40709</v>
      </c>
      <c r="B617" s="377" t="s">
        <v>15579</v>
      </c>
      <c r="C617" s="374" t="s">
        <v>14985</v>
      </c>
      <c r="D617" s="375">
        <v>18.32</v>
      </c>
      <c r="E617" s="378"/>
    </row>
    <row r="618" spans="1:5" ht="9" customHeight="1">
      <c r="A618" s="372">
        <v>40721</v>
      </c>
      <c r="B618" s="373" t="s">
        <v>15580</v>
      </c>
      <c r="C618" s="374" t="s">
        <v>14987</v>
      </c>
      <c r="D618" s="375">
        <v>116</v>
      </c>
      <c r="E618" s="373" t="s">
        <v>15041</v>
      </c>
    </row>
    <row r="619" spans="1:5" ht="9" customHeight="1">
      <c r="A619" s="372">
        <v>40396</v>
      </c>
      <c r="B619" s="373" t="s">
        <v>15581</v>
      </c>
      <c r="C619" s="374" t="s">
        <v>14985</v>
      </c>
      <c r="D619" s="375">
        <v>31.96</v>
      </c>
      <c r="E619" s="376"/>
    </row>
    <row r="620" spans="1:5" ht="9" customHeight="1">
      <c r="A620" s="372">
        <v>40744</v>
      </c>
      <c r="B620" s="373" t="s">
        <v>15582</v>
      </c>
      <c r="C620" s="374" t="s">
        <v>15102</v>
      </c>
      <c r="D620" s="375">
        <v>29.17</v>
      </c>
      <c r="E620" s="376"/>
    </row>
    <row r="621" spans="1:5" ht="9" customHeight="1">
      <c r="A621" s="372">
        <v>40746</v>
      </c>
      <c r="B621" s="373" t="s">
        <v>15583</v>
      </c>
      <c r="C621" s="374" t="s">
        <v>15102</v>
      </c>
      <c r="D621" s="375">
        <v>56.82</v>
      </c>
      <c r="E621" s="376"/>
    </row>
    <row r="622" spans="1:5" ht="9" customHeight="1">
      <c r="A622" s="372">
        <v>40743</v>
      </c>
      <c r="B622" s="373" t="s">
        <v>15584</v>
      </c>
      <c r="C622" s="374" t="s">
        <v>15102</v>
      </c>
      <c r="D622" s="375">
        <v>15.34</v>
      </c>
      <c r="E622" s="376"/>
    </row>
    <row r="623" spans="1:5" ht="9" customHeight="1">
      <c r="A623" s="372">
        <v>40745</v>
      </c>
      <c r="B623" s="373" t="s">
        <v>15585</v>
      </c>
      <c r="C623" s="374" t="s">
        <v>15102</v>
      </c>
      <c r="D623" s="375">
        <v>43.01</v>
      </c>
      <c r="E623" s="376"/>
    </row>
    <row r="624" spans="1:5" ht="9" customHeight="1">
      <c r="A624" s="372">
        <v>40397</v>
      </c>
      <c r="B624" s="373" t="s">
        <v>15586</v>
      </c>
      <c r="C624" s="374" t="s">
        <v>14985</v>
      </c>
      <c r="D624" s="375">
        <v>79.38</v>
      </c>
      <c r="E624" s="376"/>
    </row>
    <row r="625" spans="1:5" ht="9" customHeight="1">
      <c r="A625" s="372">
        <v>41221</v>
      </c>
      <c r="B625" s="373" t="s">
        <v>15587</v>
      </c>
      <c r="C625" s="374" t="s">
        <v>14985</v>
      </c>
      <c r="D625" s="375">
        <v>4.1399999999999997</v>
      </c>
      <c r="E625" s="376"/>
    </row>
    <row r="626" spans="1:5" ht="18.2" customHeight="1">
      <c r="A626" s="372">
        <v>41401</v>
      </c>
      <c r="B626" s="377" t="s">
        <v>15588</v>
      </c>
      <c r="C626" s="374" t="s">
        <v>14985</v>
      </c>
      <c r="D626" s="375">
        <v>6.79</v>
      </c>
      <c r="E626" s="378"/>
    </row>
    <row r="627" spans="1:5" ht="9" customHeight="1">
      <c r="A627" s="372">
        <v>40714</v>
      </c>
      <c r="B627" s="373" t="s">
        <v>15589</v>
      </c>
      <c r="C627" s="374" t="s">
        <v>14985</v>
      </c>
      <c r="D627" s="375">
        <v>10.08</v>
      </c>
      <c r="E627" s="376"/>
    </row>
    <row r="628" spans="1:5" ht="9" customHeight="1">
      <c r="A628" s="372">
        <v>40660</v>
      </c>
      <c r="B628" s="373" t="s">
        <v>15590</v>
      </c>
      <c r="C628" s="374" t="s">
        <v>15102</v>
      </c>
      <c r="D628" s="375">
        <v>53.51</v>
      </c>
      <c r="E628" s="376"/>
    </row>
    <row r="629" spans="1:5" ht="9" customHeight="1">
      <c r="A629" s="372">
        <v>40661</v>
      </c>
      <c r="B629" s="373" t="s">
        <v>15591</v>
      </c>
      <c r="C629" s="374" t="s">
        <v>15102</v>
      </c>
      <c r="D629" s="375">
        <v>105.54</v>
      </c>
      <c r="E629" s="376"/>
    </row>
    <row r="630" spans="1:5" ht="9" customHeight="1">
      <c r="A630" s="372">
        <v>40662</v>
      </c>
      <c r="B630" s="373" t="s">
        <v>15592</v>
      </c>
      <c r="C630" s="374" t="s">
        <v>15102</v>
      </c>
      <c r="D630" s="375">
        <v>56.93</v>
      </c>
      <c r="E630" s="376"/>
    </row>
    <row r="631" spans="1:5" ht="9" customHeight="1">
      <c r="A631" s="372">
        <v>40663</v>
      </c>
      <c r="B631" s="373" t="s">
        <v>15593</v>
      </c>
      <c r="C631" s="374" t="s">
        <v>15102</v>
      </c>
      <c r="D631" s="375">
        <v>50.56</v>
      </c>
      <c r="E631" s="373" t="s">
        <v>15041</v>
      </c>
    </row>
    <row r="632" spans="1:5" ht="9" customHeight="1">
      <c r="A632" s="372">
        <v>40659</v>
      </c>
      <c r="B632" s="373" t="s">
        <v>15594</v>
      </c>
      <c r="C632" s="374" t="s">
        <v>15102</v>
      </c>
      <c r="D632" s="375">
        <v>48.71</v>
      </c>
      <c r="E632" s="376"/>
    </row>
    <row r="633" spans="1:5" ht="18.2" customHeight="1">
      <c r="A633" s="372">
        <v>41024</v>
      </c>
      <c r="B633" s="377" t="s">
        <v>15595</v>
      </c>
      <c r="C633" s="374" t="s">
        <v>15102</v>
      </c>
      <c r="D633" s="375">
        <v>19.36</v>
      </c>
      <c r="E633" s="378"/>
    </row>
    <row r="634" spans="1:5" ht="9" customHeight="1">
      <c r="A634" s="372">
        <v>40657</v>
      </c>
      <c r="B634" s="373" t="s">
        <v>15596</v>
      </c>
      <c r="C634" s="374" t="s">
        <v>15102</v>
      </c>
      <c r="D634" s="375">
        <v>183.24</v>
      </c>
      <c r="E634" s="376"/>
    </row>
    <row r="635" spans="1:5" ht="9" customHeight="1">
      <c r="A635" s="372">
        <v>41395</v>
      </c>
      <c r="B635" s="373" t="s">
        <v>15597</v>
      </c>
      <c r="C635" s="374" t="s">
        <v>14985</v>
      </c>
      <c r="D635" s="375">
        <v>681.55</v>
      </c>
      <c r="E635" s="373" t="s">
        <v>15041</v>
      </c>
    </row>
    <row r="636" spans="1:5" ht="18.2" customHeight="1">
      <c r="A636" s="372">
        <v>41396</v>
      </c>
      <c r="B636" s="377" t="s">
        <v>15598</v>
      </c>
      <c r="C636" s="374" t="s">
        <v>14985</v>
      </c>
      <c r="D636" s="375">
        <v>779.47</v>
      </c>
      <c r="E636" s="373" t="s">
        <v>15041</v>
      </c>
    </row>
    <row r="637" spans="1:5" ht="18.2" customHeight="1">
      <c r="A637" s="372">
        <v>41397</v>
      </c>
      <c r="B637" s="377" t="s">
        <v>15599</v>
      </c>
      <c r="C637" s="374" t="s">
        <v>14985</v>
      </c>
      <c r="D637" s="375">
        <v>764.89</v>
      </c>
      <c r="E637" s="373" t="s">
        <v>15041</v>
      </c>
    </row>
    <row r="638" spans="1:5" ht="18.2" customHeight="1">
      <c r="A638" s="372">
        <v>41398</v>
      </c>
      <c r="B638" s="377" t="s">
        <v>15600</v>
      </c>
      <c r="C638" s="374" t="s">
        <v>14985</v>
      </c>
      <c r="D638" s="375">
        <v>869.28</v>
      </c>
      <c r="E638" s="373" t="s">
        <v>15041</v>
      </c>
    </row>
    <row r="639" spans="1:5" ht="18.2" customHeight="1">
      <c r="A639" s="372">
        <v>41399</v>
      </c>
      <c r="B639" s="377" t="s">
        <v>15601</v>
      </c>
      <c r="C639" s="374" t="s">
        <v>14985</v>
      </c>
      <c r="D639" s="375">
        <v>885.28</v>
      </c>
      <c r="E639" s="373" t="s">
        <v>15041</v>
      </c>
    </row>
    <row r="640" spans="1:5" ht="18.2" customHeight="1">
      <c r="A640" s="372">
        <v>40654</v>
      </c>
      <c r="B640" s="377" t="s">
        <v>15602</v>
      </c>
      <c r="C640" s="374" t="s">
        <v>15001</v>
      </c>
      <c r="D640" s="375">
        <v>599.07000000000005</v>
      </c>
      <c r="E640" s="373" t="s">
        <v>15041</v>
      </c>
    </row>
    <row r="641" spans="1:6" ht="9" customHeight="1">
      <c r="A641" s="372">
        <v>40653</v>
      </c>
      <c r="B641" s="373" t="s">
        <v>15603</v>
      </c>
      <c r="C641" s="374" t="s">
        <v>15001</v>
      </c>
      <c r="D641" s="375">
        <v>657.72</v>
      </c>
      <c r="E641" s="373" t="s">
        <v>15041</v>
      </c>
    </row>
    <row r="642" spans="1:6" ht="9" customHeight="1">
      <c r="A642" s="372">
        <v>41337</v>
      </c>
      <c r="B642" s="373" t="s">
        <v>15604</v>
      </c>
      <c r="C642" s="374" t="s">
        <v>15001</v>
      </c>
      <c r="D642" s="375">
        <v>277.77999999999997</v>
      </c>
      <c r="E642" s="373" t="s">
        <v>15041</v>
      </c>
    </row>
    <row r="643" spans="1:6" ht="9" customHeight="1">
      <c r="A643" s="372">
        <v>40719</v>
      </c>
      <c r="B643" s="373" t="s">
        <v>15605</v>
      </c>
      <c r="C643" s="374" t="s">
        <v>14987</v>
      </c>
      <c r="D643" s="375">
        <v>54.37</v>
      </c>
      <c r="E643" s="376"/>
    </row>
    <row r="644" spans="1:6" ht="18.2" customHeight="1">
      <c r="A644" s="372">
        <v>41019</v>
      </c>
      <c r="B644" s="377" t="s">
        <v>15606</v>
      </c>
      <c r="C644" s="374" t="s">
        <v>15102</v>
      </c>
      <c r="D644" s="375">
        <v>710.04</v>
      </c>
      <c r="E644" s="378"/>
    </row>
    <row r="645" spans="1:6" ht="18.2" customHeight="1">
      <c r="A645" s="372">
        <v>40557</v>
      </c>
      <c r="B645" s="377" t="s">
        <v>15607</v>
      </c>
      <c r="C645" s="374" t="s">
        <v>15001</v>
      </c>
      <c r="D645" s="375">
        <v>108.34</v>
      </c>
      <c r="E645" s="373" t="s">
        <v>15041</v>
      </c>
    </row>
    <row r="646" spans="1:6" ht="9" customHeight="1">
      <c r="A646" s="372">
        <v>40391</v>
      </c>
      <c r="B646" s="373" t="s">
        <v>15608</v>
      </c>
      <c r="C646" s="374" t="s">
        <v>14985</v>
      </c>
      <c r="D646" s="375">
        <v>4.26</v>
      </c>
      <c r="E646" s="376"/>
    </row>
    <row r="647" spans="1:6" ht="9" customHeight="1">
      <c r="A647" s="372">
        <v>40380</v>
      </c>
      <c r="B647" s="373" t="s">
        <v>15609</v>
      </c>
      <c r="C647" s="374" t="s">
        <v>14985</v>
      </c>
      <c r="D647" s="375">
        <v>60.69</v>
      </c>
      <c r="E647" s="376"/>
    </row>
    <row r="648" spans="1:6" ht="9" customHeight="1">
      <c r="A648" s="1216" t="s">
        <v>15189</v>
      </c>
      <c r="B648" s="1216"/>
      <c r="C648" s="1216"/>
      <c r="D648" s="1216"/>
      <c r="E648" s="1216"/>
      <c r="F648" s="1216"/>
    </row>
    <row r="649" spans="1:6" ht="9" customHeight="1">
      <c r="A649" s="369" t="s">
        <v>14979</v>
      </c>
      <c r="B649" s="370" t="s">
        <v>14980</v>
      </c>
      <c r="C649" s="369" t="s">
        <v>14981</v>
      </c>
      <c r="D649" s="371" t="s">
        <v>14982</v>
      </c>
      <c r="E649" s="370" t="s">
        <v>14983</v>
      </c>
    </row>
    <row r="650" spans="1:6" ht="9" customHeight="1">
      <c r="A650" s="372">
        <v>40399</v>
      </c>
      <c r="B650" s="373" t="s">
        <v>15610</v>
      </c>
      <c r="C650" s="374" t="s">
        <v>14985</v>
      </c>
      <c r="D650" s="375">
        <v>174.41</v>
      </c>
      <c r="E650" s="376"/>
    </row>
    <row r="651" spans="1:6" ht="9" customHeight="1">
      <c r="A651" s="372">
        <v>41028</v>
      </c>
      <c r="B651" s="373" t="s">
        <v>15611</v>
      </c>
      <c r="C651" s="374" t="s">
        <v>14985</v>
      </c>
      <c r="D651" s="375">
        <v>3.35</v>
      </c>
      <c r="E651" s="376"/>
    </row>
    <row r="652" spans="1:6" ht="9" customHeight="1">
      <c r="A652" s="372">
        <v>41167</v>
      </c>
      <c r="B652" s="373" t="s">
        <v>15612</v>
      </c>
      <c r="C652" s="374" t="s">
        <v>15001</v>
      </c>
      <c r="D652" s="379">
        <v>2455.65</v>
      </c>
      <c r="E652" s="376"/>
    </row>
    <row r="653" spans="1:6" ht="9" customHeight="1">
      <c r="A653" s="372">
        <v>41168</v>
      </c>
      <c r="B653" s="373" t="s">
        <v>15613</v>
      </c>
      <c r="C653" s="374" t="s">
        <v>15001</v>
      </c>
      <c r="D653" s="379">
        <v>2831.24</v>
      </c>
      <c r="E653" s="376"/>
    </row>
    <row r="654" spans="1:6" ht="9" customHeight="1">
      <c r="A654" s="372">
        <v>40570</v>
      </c>
      <c r="B654" s="373" t="s">
        <v>15614</v>
      </c>
      <c r="C654" s="374" t="s">
        <v>15001</v>
      </c>
      <c r="D654" s="379">
        <v>9957.82</v>
      </c>
      <c r="E654" s="373" t="s">
        <v>15041</v>
      </c>
    </row>
    <row r="655" spans="1:6" ht="9" customHeight="1">
      <c r="A655" s="372">
        <v>41115</v>
      </c>
      <c r="B655" s="373" t="s">
        <v>15615</v>
      </c>
      <c r="C655" s="374" t="s">
        <v>15001</v>
      </c>
      <c r="D655" s="379">
        <v>1429.72</v>
      </c>
      <c r="E655" s="376"/>
    </row>
    <row r="656" spans="1:6" ht="9" customHeight="1">
      <c r="A656" s="372">
        <v>41116</v>
      </c>
      <c r="B656" s="373" t="s">
        <v>15616</v>
      </c>
      <c r="C656" s="374" t="s">
        <v>15001</v>
      </c>
      <c r="D656" s="379">
        <v>1812.83</v>
      </c>
      <c r="E656" s="376"/>
    </row>
    <row r="657" spans="1:5" ht="9" customHeight="1">
      <c r="A657" s="372">
        <v>41117</v>
      </c>
      <c r="B657" s="373" t="s">
        <v>15617</v>
      </c>
      <c r="C657" s="374" t="s">
        <v>15001</v>
      </c>
      <c r="D657" s="379">
        <v>2188.85</v>
      </c>
      <c r="E657" s="376"/>
    </row>
    <row r="658" spans="1:5" ht="9" customHeight="1">
      <c r="A658" s="372">
        <v>40572</v>
      </c>
      <c r="B658" s="373" t="s">
        <v>15618</v>
      </c>
      <c r="C658" s="374" t="s">
        <v>15001</v>
      </c>
      <c r="D658" s="379">
        <v>16304.93</v>
      </c>
      <c r="E658" s="373" t="s">
        <v>15041</v>
      </c>
    </row>
    <row r="659" spans="1:5" ht="18.2" customHeight="1">
      <c r="A659" s="372">
        <v>40553</v>
      </c>
      <c r="B659" s="377" t="s">
        <v>15619</v>
      </c>
      <c r="C659" s="374" t="s">
        <v>15001</v>
      </c>
      <c r="D659" s="379">
        <v>3792.36</v>
      </c>
      <c r="E659" s="373" t="s">
        <v>15041</v>
      </c>
    </row>
    <row r="660" spans="1:5" ht="18.2" customHeight="1">
      <c r="A660" s="372">
        <v>40554</v>
      </c>
      <c r="B660" s="377" t="s">
        <v>15620</v>
      </c>
      <c r="C660" s="374" t="s">
        <v>15001</v>
      </c>
      <c r="D660" s="379">
        <v>4195.42</v>
      </c>
      <c r="E660" s="373" t="s">
        <v>15041</v>
      </c>
    </row>
    <row r="661" spans="1:5" ht="18.2" customHeight="1">
      <c r="A661" s="372">
        <v>40555</v>
      </c>
      <c r="B661" s="377" t="s">
        <v>15621</v>
      </c>
      <c r="C661" s="374" t="s">
        <v>15001</v>
      </c>
      <c r="D661" s="379">
        <v>4598.49</v>
      </c>
      <c r="E661" s="373" t="s">
        <v>15041</v>
      </c>
    </row>
    <row r="662" spans="1:5" ht="18.2" customHeight="1">
      <c r="A662" s="372">
        <v>40556</v>
      </c>
      <c r="B662" s="377" t="s">
        <v>15622</v>
      </c>
      <c r="C662" s="374" t="s">
        <v>15001</v>
      </c>
      <c r="D662" s="379">
        <v>5001.54</v>
      </c>
      <c r="E662" s="373" t="s">
        <v>15041</v>
      </c>
    </row>
    <row r="663" spans="1:5" ht="18.2" customHeight="1">
      <c r="A663" s="372">
        <v>41086</v>
      </c>
      <c r="B663" s="377" t="s">
        <v>15623</v>
      </c>
      <c r="C663" s="374" t="s">
        <v>14985</v>
      </c>
      <c r="D663" s="375">
        <v>9.81</v>
      </c>
      <c r="E663" s="378"/>
    </row>
    <row r="664" spans="1:5" ht="18.2" customHeight="1">
      <c r="A664" s="372">
        <v>41021</v>
      </c>
      <c r="B664" s="377" t="s">
        <v>15624</v>
      </c>
      <c r="C664" s="374" t="s">
        <v>14985</v>
      </c>
      <c r="D664" s="375">
        <v>7.89</v>
      </c>
      <c r="E664" s="378"/>
    </row>
    <row r="665" spans="1:5" ht="9" customHeight="1">
      <c r="A665" s="372">
        <v>40304</v>
      </c>
      <c r="B665" s="373" t="s">
        <v>15625</v>
      </c>
      <c r="C665" s="374" t="s">
        <v>14987</v>
      </c>
      <c r="D665" s="375">
        <v>56.59</v>
      </c>
      <c r="E665" s="373" t="s">
        <v>15041</v>
      </c>
    </row>
    <row r="666" spans="1:5" ht="9" customHeight="1">
      <c r="A666" s="372">
        <v>40302</v>
      </c>
      <c r="B666" s="373" t="s">
        <v>15626</v>
      </c>
      <c r="C666" s="374" t="s">
        <v>14987</v>
      </c>
      <c r="D666" s="375">
        <v>61.43</v>
      </c>
      <c r="E666" s="376"/>
    </row>
    <row r="667" spans="1:5" ht="9" customHeight="1">
      <c r="A667" s="372">
        <v>40301</v>
      </c>
      <c r="B667" s="373" t="s">
        <v>15627</v>
      </c>
      <c r="C667" s="374" t="s">
        <v>14987</v>
      </c>
      <c r="D667" s="375">
        <v>89.09</v>
      </c>
      <c r="E667" s="376"/>
    </row>
    <row r="668" spans="1:5" ht="9" customHeight="1">
      <c r="A668" s="372">
        <v>40303</v>
      </c>
      <c r="B668" s="373" t="s">
        <v>15628</v>
      </c>
      <c r="C668" s="374" t="s">
        <v>14987</v>
      </c>
      <c r="D668" s="375">
        <v>39.119999999999997</v>
      </c>
      <c r="E668" s="376"/>
    </row>
    <row r="669" spans="1:5" ht="9" customHeight="1">
      <c r="A669" s="372">
        <v>40559</v>
      </c>
      <c r="B669" s="373" t="s">
        <v>15629</v>
      </c>
      <c r="C669" s="374" t="s">
        <v>15001</v>
      </c>
      <c r="D669" s="375">
        <v>795.59</v>
      </c>
      <c r="E669" s="373" t="s">
        <v>15041</v>
      </c>
    </row>
    <row r="670" spans="1:5" ht="9" customHeight="1">
      <c r="A670" s="372">
        <v>41224</v>
      </c>
      <c r="B670" s="373" t="s">
        <v>15630</v>
      </c>
      <c r="C670" s="374" t="s">
        <v>15102</v>
      </c>
      <c r="D670" s="375">
        <v>16.37</v>
      </c>
      <c r="E670" s="376"/>
    </row>
    <row r="671" spans="1:5" ht="9" customHeight="1">
      <c r="A671" s="372">
        <v>41225</v>
      </c>
      <c r="B671" s="373" t="s">
        <v>15631</v>
      </c>
      <c r="C671" s="374" t="s">
        <v>15102</v>
      </c>
      <c r="D671" s="375">
        <v>18.88</v>
      </c>
      <c r="E671" s="376"/>
    </row>
    <row r="672" spans="1:5" ht="9" customHeight="1">
      <c r="A672" s="372">
        <v>41226</v>
      </c>
      <c r="B672" s="373" t="s">
        <v>15632</v>
      </c>
      <c r="C672" s="374" t="s">
        <v>15102</v>
      </c>
      <c r="D672" s="375">
        <v>24.11</v>
      </c>
      <c r="E672" s="376"/>
    </row>
    <row r="673" spans="1:5" ht="9" customHeight="1">
      <c r="A673" s="372">
        <v>41060</v>
      </c>
      <c r="B673" s="373" t="s">
        <v>15633</v>
      </c>
      <c r="C673" s="374" t="s">
        <v>15102</v>
      </c>
      <c r="D673" s="375">
        <v>66.47</v>
      </c>
      <c r="E673" s="376"/>
    </row>
    <row r="674" spans="1:5" ht="9" customHeight="1">
      <c r="A674" s="372">
        <v>41059</v>
      </c>
      <c r="B674" s="373" t="s">
        <v>15634</v>
      </c>
      <c r="C674" s="374" t="s">
        <v>15102</v>
      </c>
      <c r="D674" s="375">
        <v>91.66</v>
      </c>
      <c r="E674" s="376"/>
    </row>
    <row r="675" spans="1:5" ht="9" customHeight="1">
      <c r="A675" s="372">
        <v>40567</v>
      </c>
      <c r="B675" s="373" t="s">
        <v>15635</v>
      </c>
      <c r="C675" s="374" t="s">
        <v>15102</v>
      </c>
      <c r="D675" s="375">
        <v>70.8</v>
      </c>
      <c r="E675" s="376"/>
    </row>
    <row r="676" spans="1:5" ht="9" customHeight="1">
      <c r="A676" s="372">
        <v>40747</v>
      </c>
      <c r="B676" s="373" t="s">
        <v>15636</v>
      </c>
      <c r="C676" s="374" t="s">
        <v>15102</v>
      </c>
      <c r="D676" s="375">
        <v>120.23</v>
      </c>
      <c r="E676" s="376"/>
    </row>
    <row r="677" spans="1:5" ht="9" customHeight="1">
      <c r="A677" s="372">
        <v>40727</v>
      </c>
      <c r="B677" s="373" t="s">
        <v>15637</v>
      </c>
      <c r="C677" s="374" t="s">
        <v>14987</v>
      </c>
      <c r="D677" s="375">
        <v>312.07</v>
      </c>
      <c r="E677" s="373" t="s">
        <v>15041</v>
      </c>
    </row>
    <row r="678" spans="1:5" ht="9" customHeight="1">
      <c r="A678" s="372">
        <v>41264</v>
      </c>
      <c r="B678" s="373" t="s">
        <v>15638</v>
      </c>
      <c r="C678" s="374" t="s">
        <v>14987</v>
      </c>
      <c r="D678" s="375">
        <v>385.64</v>
      </c>
      <c r="E678" s="373" t="s">
        <v>15041</v>
      </c>
    </row>
    <row r="679" spans="1:5" ht="9" customHeight="1">
      <c r="A679" s="372">
        <v>41239</v>
      </c>
      <c r="B679" s="373" t="s">
        <v>15639</v>
      </c>
      <c r="C679" s="374" t="s">
        <v>14987</v>
      </c>
      <c r="D679" s="375">
        <v>90.24</v>
      </c>
      <c r="E679" s="376"/>
    </row>
    <row r="680" spans="1:5" ht="9" customHeight="1">
      <c r="A680" s="372">
        <v>40688</v>
      </c>
      <c r="B680" s="373" t="s">
        <v>15640</v>
      </c>
      <c r="C680" s="374" t="s">
        <v>15001</v>
      </c>
      <c r="D680" s="375">
        <v>281.49</v>
      </c>
      <c r="E680" s="376"/>
    </row>
    <row r="681" spans="1:5" ht="9" customHeight="1">
      <c r="A681" s="372">
        <v>40690</v>
      </c>
      <c r="B681" s="373" t="s">
        <v>15641</v>
      </c>
      <c r="C681" s="374" t="s">
        <v>15001</v>
      </c>
      <c r="D681" s="379">
        <v>1359.02</v>
      </c>
      <c r="E681" s="376"/>
    </row>
    <row r="682" spans="1:5" ht="9" customHeight="1">
      <c r="A682" s="372">
        <v>40691</v>
      </c>
      <c r="B682" s="373" t="s">
        <v>15642</v>
      </c>
      <c r="C682" s="374" t="s">
        <v>15001</v>
      </c>
      <c r="D682" s="379">
        <v>1622.34</v>
      </c>
      <c r="E682" s="376"/>
    </row>
    <row r="683" spans="1:5" ht="9" customHeight="1">
      <c r="A683" s="372">
        <v>40689</v>
      </c>
      <c r="B683" s="373" t="s">
        <v>15643</v>
      </c>
      <c r="C683" s="374" t="s">
        <v>15001</v>
      </c>
      <c r="D683" s="375">
        <v>712.12</v>
      </c>
      <c r="E683" s="376"/>
    </row>
    <row r="684" spans="1:5" ht="9" customHeight="1">
      <c r="A684" s="372">
        <v>40666</v>
      </c>
      <c r="B684" s="373" t="s">
        <v>15644</v>
      </c>
      <c r="C684" s="374" t="s">
        <v>15102</v>
      </c>
      <c r="D684" s="375">
        <v>82.4</v>
      </c>
      <c r="E684" s="376"/>
    </row>
    <row r="685" spans="1:5" ht="9" customHeight="1">
      <c r="A685" s="372">
        <v>40667</v>
      </c>
      <c r="B685" s="373" t="s">
        <v>15645</v>
      </c>
      <c r="C685" s="374" t="s">
        <v>15102</v>
      </c>
      <c r="D685" s="375">
        <v>86.06</v>
      </c>
      <c r="E685" s="376"/>
    </row>
    <row r="686" spans="1:5" ht="9" customHeight="1">
      <c r="A686" s="372">
        <v>41180</v>
      </c>
      <c r="B686" s="373" t="s">
        <v>15646</v>
      </c>
      <c r="C686" s="374" t="s">
        <v>15102</v>
      </c>
      <c r="D686" s="375">
        <v>72.11</v>
      </c>
      <c r="E686" s="373" t="s">
        <v>15041</v>
      </c>
    </row>
    <row r="687" spans="1:5" ht="9" customHeight="1">
      <c r="A687" s="372">
        <v>40668</v>
      </c>
      <c r="B687" s="373" t="s">
        <v>15647</v>
      </c>
      <c r="C687" s="374" t="s">
        <v>15102</v>
      </c>
      <c r="D687" s="375">
        <v>96.1</v>
      </c>
      <c r="E687" s="376"/>
    </row>
    <row r="688" spans="1:5" ht="9" customHeight="1">
      <c r="A688" s="372">
        <v>40982</v>
      </c>
      <c r="B688" s="373" t="s">
        <v>15648</v>
      </c>
      <c r="C688" s="374" t="s">
        <v>15102</v>
      </c>
      <c r="D688" s="375">
        <v>172.51</v>
      </c>
      <c r="E688" s="376"/>
    </row>
    <row r="689" spans="1:5" ht="9" customHeight="1">
      <c r="A689" s="372">
        <v>41336</v>
      </c>
      <c r="B689" s="373" t="s">
        <v>15649</v>
      </c>
      <c r="C689" s="374" t="s">
        <v>15102</v>
      </c>
      <c r="D689" s="375">
        <v>89.27</v>
      </c>
      <c r="E689" s="373" t="s">
        <v>15041</v>
      </c>
    </row>
    <row r="690" spans="1:5" ht="9" customHeight="1">
      <c r="A690" s="372">
        <v>40669</v>
      </c>
      <c r="B690" s="373" t="s">
        <v>15650</v>
      </c>
      <c r="C690" s="374" t="s">
        <v>15102</v>
      </c>
      <c r="D690" s="375">
        <v>79.48</v>
      </c>
      <c r="E690" s="376"/>
    </row>
    <row r="691" spans="1:5" ht="9" customHeight="1">
      <c r="A691" s="372">
        <v>40670</v>
      </c>
      <c r="B691" s="373" t="s">
        <v>15651</v>
      </c>
      <c r="C691" s="374" t="s">
        <v>15102</v>
      </c>
      <c r="D691" s="375">
        <v>59.11</v>
      </c>
      <c r="E691" s="376"/>
    </row>
    <row r="692" spans="1:5" ht="9" customHeight="1">
      <c r="A692" s="372">
        <v>40560</v>
      </c>
      <c r="B692" s="373" t="s">
        <v>15652</v>
      </c>
      <c r="C692" s="374" t="s">
        <v>15001</v>
      </c>
      <c r="D692" s="375">
        <v>243.12</v>
      </c>
      <c r="E692" s="373" t="s">
        <v>15041</v>
      </c>
    </row>
    <row r="693" spans="1:5" ht="9" customHeight="1">
      <c r="A693" s="372">
        <v>40558</v>
      </c>
      <c r="B693" s="373" t="s">
        <v>15653</v>
      </c>
      <c r="C693" s="374" t="s">
        <v>15001</v>
      </c>
      <c r="D693" s="375">
        <v>546.44000000000005</v>
      </c>
      <c r="E693" s="373" t="s">
        <v>15041</v>
      </c>
    </row>
    <row r="694" spans="1:5" ht="18.2" customHeight="1">
      <c r="A694" s="372">
        <v>41029</v>
      </c>
      <c r="B694" s="377" t="s">
        <v>15654</v>
      </c>
      <c r="C694" s="374" t="s">
        <v>14985</v>
      </c>
      <c r="D694" s="375">
        <v>37.119999999999997</v>
      </c>
      <c r="E694" s="378"/>
    </row>
    <row r="695" spans="1:5" ht="9" customHeight="1">
      <c r="A695" s="372">
        <v>41040</v>
      </c>
      <c r="B695" s="373" t="s">
        <v>15655</v>
      </c>
      <c r="C695" s="374" t="s">
        <v>14985</v>
      </c>
      <c r="D695" s="375">
        <v>28</v>
      </c>
      <c r="E695" s="376"/>
    </row>
    <row r="696" spans="1:5" ht="9" customHeight="1">
      <c r="A696" s="372">
        <v>42658</v>
      </c>
      <c r="B696" s="373" t="s">
        <v>15656</v>
      </c>
      <c r="C696" s="374" t="s">
        <v>14985</v>
      </c>
      <c r="D696" s="375">
        <v>38.520000000000003</v>
      </c>
      <c r="E696" s="376"/>
    </row>
    <row r="697" spans="1:5" ht="9" customHeight="1">
      <c r="A697" s="372">
        <v>40655</v>
      </c>
      <c r="B697" s="373" t="s">
        <v>15657</v>
      </c>
      <c r="C697" s="374" t="s">
        <v>15001</v>
      </c>
      <c r="D697" s="375">
        <v>334.32</v>
      </c>
      <c r="E697" s="373" t="s">
        <v>15041</v>
      </c>
    </row>
    <row r="698" spans="1:5" ht="9" customHeight="1">
      <c r="A698" s="372">
        <v>41092</v>
      </c>
      <c r="B698" s="373" t="s">
        <v>15658</v>
      </c>
      <c r="C698" s="374" t="s">
        <v>15659</v>
      </c>
      <c r="D698" s="375">
        <v>22.38</v>
      </c>
      <c r="E698" s="376"/>
    </row>
    <row r="699" spans="1:5" ht="9" customHeight="1">
      <c r="A699" s="372">
        <v>41091</v>
      </c>
      <c r="B699" s="373" t="s">
        <v>15660</v>
      </c>
      <c r="C699" s="374" t="s">
        <v>15659</v>
      </c>
      <c r="D699" s="375">
        <v>30.28</v>
      </c>
      <c r="E699" s="376"/>
    </row>
    <row r="700" spans="1:5" ht="9" customHeight="1">
      <c r="A700" s="372">
        <v>41123</v>
      </c>
      <c r="B700" s="373" t="s">
        <v>15661</v>
      </c>
      <c r="C700" s="374" t="s">
        <v>15102</v>
      </c>
      <c r="D700" s="375">
        <v>38.6</v>
      </c>
      <c r="E700" s="376"/>
    </row>
    <row r="701" spans="1:5" ht="9" customHeight="1">
      <c r="A701" s="372">
        <v>41125</v>
      </c>
      <c r="B701" s="373" t="s">
        <v>15662</v>
      </c>
      <c r="C701" s="374" t="s">
        <v>15102</v>
      </c>
      <c r="D701" s="375">
        <v>30.21</v>
      </c>
      <c r="E701" s="376"/>
    </row>
    <row r="702" spans="1:5" ht="9" customHeight="1">
      <c r="A702" s="372">
        <v>41119</v>
      </c>
      <c r="B702" s="373" t="s">
        <v>15663</v>
      </c>
      <c r="C702" s="374" t="s">
        <v>15102</v>
      </c>
      <c r="D702" s="375">
        <v>6.48</v>
      </c>
      <c r="E702" s="376"/>
    </row>
    <row r="703" spans="1:5" ht="9" customHeight="1">
      <c r="A703" s="372">
        <v>41114</v>
      </c>
      <c r="B703" s="373" t="s">
        <v>15664</v>
      </c>
      <c r="C703" s="374" t="s">
        <v>15102</v>
      </c>
      <c r="D703" s="375">
        <v>6.84</v>
      </c>
      <c r="E703" s="376"/>
    </row>
    <row r="704" spans="1:5" ht="9" customHeight="1">
      <c r="A704" s="372">
        <v>40707</v>
      </c>
      <c r="B704" s="373" t="s">
        <v>15665</v>
      </c>
      <c r="C704" s="374" t="s">
        <v>15102</v>
      </c>
      <c r="D704" s="375">
        <v>202.97</v>
      </c>
      <c r="E704" s="373" t="s">
        <v>15041</v>
      </c>
    </row>
    <row r="705" spans="1:6" ht="9" customHeight="1">
      <c r="A705" s="372">
        <v>41118</v>
      </c>
      <c r="B705" s="373" t="s">
        <v>15666</v>
      </c>
      <c r="C705" s="374" t="s">
        <v>15102</v>
      </c>
      <c r="D705" s="375">
        <v>9.34</v>
      </c>
      <c r="E705" s="376"/>
    </row>
    <row r="706" spans="1:6" ht="9" customHeight="1">
      <c r="A706" s="1216" t="s">
        <v>15189</v>
      </c>
      <c r="B706" s="1216"/>
      <c r="C706" s="1216"/>
      <c r="D706" s="1216"/>
      <c r="E706" s="1216"/>
      <c r="F706" s="1216"/>
    </row>
    <row r="707" spans="1:6" ht="9" customHeight="1">
      <c r="A707" s="369" t="s">
        <v>14979</v>
      </c>
      <c r="B707" s="370" t="s">
        <v>14980</v>
      </c>
      <c r="C707" s="369" t="s">
        <v>14981</v>
      </c>
      <c r="D707" s="371" t="s">
        <v>14982</v>
      </c>
      <c r="E707" s="370" t="s">
        <v>14983</v>
      </c>
    </row>
    <row r="708" spans="1:6" ht="9" customHeight="1">
      <c r="A708" s="372">
        <v>40702</v>
      </c>
      <c r="B708" s="373" t="s">
        <v>15667</v>
      </c>
      <c r="C708" s="374" t="s">
        <v>14987</v>
      </c>
      <c r="D708" s="375">
        <v>324.16000000000003</v>
      </c>
      <c r="E708" s="373" t="s">
        <v>15041</v>
      </c>
    </row>
    <row r="709" spans="1:6" ht="9" customHeight="1">
      <c r="A709" s="372">
        <v>40701</v>
      </c>
      <c r="B709" s="373" t="s">
        <v>15668</v>
      </c>
      <c r="C709" s="374" t="s">
        <v>14987</v>
      </c>
      <c r="D709" s="375">
        <v>139.85</v>
      </c>
      <c r="E709" s="373" t="s">
        <v>15041</v>
      </c>
    </row>
    <row r="710" spans="1:6" ht="9" customHeight="1">
      <c r="A710" s="372">
        <v>40698</v>
      </c>
      <c r="B710" s="373" t="s">
        <v>15669</v>
      </c>
      <c r="C710" s="374" t="s">
        <v>15102</v>
      </c>
      <c r="D710" s="375">
        <v>75.790000000000006</v>
      </c>
      <c r="E710" s="373" t="s">
        <v>15041</v>
      </c>
    </row>
    <row r="711" spans="1:6" ht="9" customHeight="1">
      <c r="A711" s="372">
        <v>40700</v>
      </c>
      <c r="B711" s="373" t="s">
        <v>15670</v>
      </c>
      <c r="C711" s="374" t="s">
        <v>15102</v>
      </c>
      <c r="D711" s="375">
        <v>85.9</v>
      </c>
      <c r="E711" s="373" t="s">
        <v>15041</v>
      </c>
    </row>
    <row r="712" spans="1:6" ht="9" customHeight="1">
      <c r="A712" s="372">
        <v>40696</v>
      </c>
      <c r="B712" s="373" t="s">
        <v>15671</v>
      </c>
      <c r="C712" s="374" t="s">
        <v>15102</v>
      </c>
      <c r="D712" s="375">
        <v>168.29</v>
      </c>
      <c r="E712" s="373" t="s">
        <v>15041</v>
      </c>
    </row>
    <row r="713" spans="1:6" ht="9" customHeight="1">
      <c r="A713" s="372">
        <v>40695</v>
      </c>
      <c r="B713" s="373" t="s">
        <v>15672</v>
      </c>
      <c r="C713" s="374" t="s">
        <v>15102</v>
      </c>
      <c r="D713" s="375">
        <v>60.58</v>
      </c>
      <c r="E713" s="376"/>
    </row>
    <row r="714" spans="1:6" ht="9" customHeight="1">
      <c r="A714" s="372">
        <v>40692</v>
      </c>
      <c r="B714" s="373" t="s">
        <v>15673</v>
      </c>
      <c r="C714" s="374" t="s">
        <v>15102</v>
      </c>
      <c r="D714" s="375">
        <v>3.37</v>
      </c>
      <c r="E714" s="376"/>
    </row>
    <row r="715" spans="1:6" ht="9" customHeight="1">
      <c r="A715" s="372">
        <v>40697</v>
      </c>
      <c r="B715" s="373" t="s">
        <v>15674</v>
      </c>
      <c r="C715" s="374" t="s">
        <v>15102</v>
      </c>
      <c r="D715" s="375">
        <v>74.27</v>
      </c>
      <c r="E715" s="373" t="s">
        <v>15041</v>
      </c>
    </row>
    <row r="716" spans="1:6" ht="9" customHeight="1">
      <c r="A716" s="372">
        <v>40699</v>
      </c>
      <c r="B716" s="373" t="s">
        <v>15675</v>
      </c>
      <c r="C716" s="374" t="s">
        <v>15102</v>
      </c>
      <c r="D716" s="375">
        <v>199.25</v>
      </c>
      <c r="E716" s="373" t="s">
        <v>15041</v>
      </c>
    </row>
    <row r="717" spans="1:6" ht="9" customHeight="1">
      <c r="A717" s="372">
        <v>40693</v>
      </c>
      <c r="B717" s="373" t="s">
        <v>15676</v>
      </c>
      <c r="C717" s="374" t="s">
        <v>15102</v>
      </c>
      <c r="D717" s="375">
        <v>32.79</v>
      </c>
      <c r="E717" s="376"/>
    </row>
    <row r="718" spans="1:6" ht="9" customHeight="1">
      <c r="A718" s="372">
        <v>40694</v>
      </c>
      <c r="B718" s="373" t="s">
        <v>15677</v>
      </c>
      <c r="C718" s="374" t="s">
        <v>15102</v>
      </c>
      <c r="D718" s="375">
        <v>63.57</v>
      </c>
      <c r="E718" s="373" t="s">
        <v>15041</v>
      </c>
    </row>
    <row r="719" spans="1:6" ht="9" customHeight="1">
      <c r="A719" s="1216" t="s">
        <v>15678</v>
      </c>
      <c r="B719" s="1216"/>
      <c r="C719" s="1216"/>
      <c r="D719" s="1216"/>
      <c r="E719" s="1216"/>
      <c r="F719" s="1216"/>
    </row>
    <row r="720" spans="1:6" ht="9" customHeight="1">
      <c r="A720" s="369" t="s">
        <v>14979</v>
      </c>
      <c r="B720" s="370" t="s">
        <v>14980</v>
      </c>
      <c r="C720" s="369" t="s">
        <v>14981</v>
      </c>
      <c r="D720" s="371" t="s">
        <v>14982</v>
      </c>
      <c r="E720" s="370" t="s">
        <v>14983</v>
      </c>
    </row>
    <row r="721" spans="1:6" ht="9" customHeight="1">
      <c r="A721" s="372">
        <v>40972</v>
      </c>
      <c r="B721" s="373" t="s">
        <v>15679</v>
      </c>
      <c r="C721" s="374" t="s">
        <v>15680</v>
      </c>
      <c r="D721" s="375">
        <v>0</v>
      </c>
      <c r="E721" s="376"/>
    </row>
    <row r="722" spans="1:6" ht="9" customHeight="1">
      <c r="A722" s="372">
        <v>41405</v>
      </c>
      <c r="B722" s="373" t="s">
        <v>15681</v>
      </c>
      <c r="C722" s="374" t="s">
        <v>15067</v>
      </c>
      <c r="D722" s="379">
        <v>2817.72</v>
      </c>
      <c r="E722" s="376"/>
    </row>
    <row r="723" spans="1:6" ht="9" customHeight="1">
      <c r="A723" s="372">
        <v>41360</v>
      </c>
      <c r="B723" s="373" t="s">
        <v>15682</v>
      </c>
      <c r="C723" s="374" t="s">
        <v>15067</v>
      </c>
      <c r="D723" s="379">
        <v>2063.86</v>
      </c>
      <c r="E723" s="376"/>
    </row>
    <row r="724" spans="1:6" ht="9" customHeight="1">
      <c r="A724" s="372">
        <v>40968</v>
      </c>
      <c r="B724" s="373" t="s">
        <v>15683</v>
      </c>
      <c r="C724" s="374" t="s">
        <v>15067</v>
      </c>
      <c r="D724" s="379">
        <v>3577.74</v>
      </c>
      <c r="E724" s="376"/>
    </row>
    <row r="725" spans="1:6" ht="9" customHeight="1">
      <c r="A725" s="372">
        <v>40976</v>
      </c>
      <c r="B725" s="373" t="s">
        <v>15684</v>
      </c>
      <c r="C725" s="374" t="s">
        <v>15067</v>
      </c>
      <c r="D725" s="379">
        <v>51900</v>
      </c>
      <c r="E725" s="376"/>
    </row>
    <row r="726" spans="1:6" ht="9" customHeight="1">
      <c r="A726" s="372">
        <v>42545</v>
      </c>
      <c r="B726" s="373" t="s">
        <v>15685</v>
      </c>
      <c r="C726" s="374" t="s">
        <v>15067</v>
      </c>
      <c r="D726" s="379">
        <v>2794.64</v>
      </c>
      <c r="E726" s="376"/>
    </row>
    <row r="727" spans="1:6" ht="9" customHeight="1">
      <c r="A727" s="372">
        <v>40974</v>
      </c>
      <c r="B727" s="373" t="s">
        <v>15686</v>
      </c>
      <c r="C727" s="374" t="s">
        <v>15067</v>
      </c>
      <c r="D727" s="379">
        <v>2400.87</v>
      </c>
      <c r="E727" s="376"/>
    </row>
    <row r="728" spans="1:6" ht="9" customHeight="1">
      <c r="A728" s="372">
        <v>40978</v>
      </c>
      <c r="B728" s="373" t="s">
        <v>15687</v>
      </c>
      <c r="C728" s="374" t="s">
        <v>15067</v>
      </c>
      <c r="D728" s="379">
        <v>1840.39</v>
      </c>
      <c r="E728" s="376"/>
    </row>
    <row r="729" spans="1:6" ht="9" customHeight="1">
      <c r="A729" s="372">
        <v>40975</v>
      </c>
      <c r="B729" s="373" t="s">
        <v>15688</v>
      </c>
      <c r="C729" s="374" t="s">
        <v>15067</v>
      </c>
      <c r="D729" s="379">
        <v>1592.62</v>
      </c>
      <c r="E729" s="376"/>
    </row>
    <row r="730" spans="1:6" ht="9" customHeight="1">
      <c r="A730" s="372">
        <v>40969</v>
      </c>
      <c r="B730" s="373" t="s">
        <v>15689</v>
      </c>
      <c r="C730" s="374" t="s">
        <v>15067</v>
      </c>
      <c r="D730" s="379">
        <v>2012.8</v>
      </c>
      <c r="E730" s="376"/>
    </row>
    <row r="731" spans="1:6" ht="9" customHeight="1">
      <c r="A731" s="372">
        <v>40971</v>
      </c>
      <c r="B731" s="373" t="s">
        <v>15690</v>
      </c>
      <c r="C731" s="374" t="s">
        <v>15067</v>
      </c>
      <c r="D731" s="379">
        <v>2196.65</v>
      </c>
      <c r="E731" s="376"/>
    </row>
    <row r="732" spans="1:6" ht="9" customHeight="1">
      <c r="A732" s="1216" t="s">
        <v>15691</v>
      </c>
      <c r="B732" s="1216"/>
      <c r="C732" s="1216"/>
      <c r="D732" s="1216"/>
      <c r="E732" s="1216"/>
      <c r="F732" s="1216"/>
    </row>
    <row r="733" spans="1:6" ht="9" customHeight="1">
      <c r="A733" s="369" t="s">
        <v>14979</v>
      </c>
      <c r="B733" s="370" t="s">
        <v>14980</v>
      </c>
      <c r="C733" s="369" t="s">
        <v>14981</v>
      </c>
      <c r="D733" s="371" t="s">
        <v>14982</v>
      </c>
      <c r="E733" s="370" t="s">
        <v>14983</v>
      </c>
    </row>
    <row r="734" spans="1:6" ht="9" customHeight="1">
      <c r="A734" s="372">
        <v>40910</v>
      </c>
      <c r="B734" s="373" t="s">
        <v>15692</v>
      </c>
      <c r="C734" s="374" t="s">
        <v>15001</v>
      </c>
      <c r="D734" s="379">
        <v>11822.21</v>
      </c>
      <c r="E734" s="373" t="s">
        <v>15041</v>
      </c>
    </row>
    <row r="735" spans="1:6" ht="9" customHeight="1">
      <c r="A735" s="372">
        <v>41362</v>
      </c>
      <c r="B735" s="373" t="s">
        <v>15693</v>
      </c>
      <c r="C735" s="374" t="s">
        <v>15001</v>
      </c>
      <c r="D735" s="379">
        <v>11072.52</v>
      </c>
      <c r="E735" s="376"/>
    </row>
    <row r="736" spans="1:6" ht="18.2" customHeight="1">
      <c r="A736" s="372">
        <v>43343</v>
      </c>
      <c r="B736" s="377" t="s">
        <v>15694</v>
      </c>
      <c r="C736" s="374" t="s">
        <v>14985</v>
      </c>
      <c r="D736" s="375">
        <v>95.62</v>
      </c>
      <c r="E736" s="378"/>
    </row>
    <row r="737" spans="1:5" ht="9" customHeight="1">
      <c r="A737" s="372">
        <v>41151</v>
      </c>
      <c r="B737" s="373" t="s">
        <v>15695</v>
      </c>
      <c r="C737" s="374" t="s">
        <v>15001</v>
      </c>
      <c r="D737" s="379">
        <v>1645.93</v>
      </c>
      <c r="E737" s="376"/>
    </row>
    <row r="738" spans="1:5" ht="9" customHeight="1">
      <c r="A738" s="372">
        <v>41346</v>
      </c>
      <c r="B738" s="373" t="s">
        <v>15696</v>
      </c>
      <c r="C738" s="374" t="s">
        <v>15102</v>
      </c>
      <c r="D738" s="375">
        <v>28.35</v>
      </c>
      <c r="E738" s="376"/>
    </row>
    <row r="739" spans="1:5" ht="9" customHeight="1">
      <c r="A739" s="372">
        <v>41150</v>
      </c>
      <c r="B739" s="373" t="s">
        <v>15697</v>
      </c>
      <c r="C739" s="374" t="s">
        <v>15102</v>
      </c>
      <c r="D739" s="375">
        <v>6.22</v>
      </c>
      <c r="E739" s="376"/>
    </row>
    <row r="740" spans="1:5" ht="9" customHeight="1">
      <c r="A740" s="372">
        <v>41149</v>
      </c>
      <c r="B740" s="373" t="s">
        <v>15698</v>
      </c>
      <c r="C740" s="374" t="s">
        <v>15102</v>
      </c>
      <c r="D740" s="375">
        <v>6.97</v>
      </c>
      <c r="E740" s="376"/>
    </row>
    <row r="741" spans="1:5" ht="9" customHeight="1">
      <c r="A741" s="372">
        <v>41410</v>
      </c>
      <c r="B741" s="373" t="s">
        <v>15699</v>
      </c>
      <c r="C741" s="374" t="s">
        <v>15102</v>
      </c>
      <c r="D741" s="375">
        <v>7.09</v>
      </c>
      <c r="E741" s="376"/>
    </row>
    <row r="742" spans="1:5" ht="9" customHeight="1">
      <c r="A742" s="372">
        <v>41148</v>
      </c>
      <c r="B742" s="373" t="s">
        <v>15700</v>
      </c>
      <c r="C742" s="374" t="s">
        <v>15102</v>
      </c>
      <c r="D742" s="375">
        <v>8.0500000000000007</v>
      </c>
      <c r="E742" s="376"/>
    </row>
    <row r="743" spans="1:5" ht="9" customHeight="1">
      <c r="A743" s="372">
        <v>41152</v>
      </c>
      <c r="B743" s="373" t="s">
        <v>15701</v>
      </c>
      <c r="C743" s="374" t="s">
        <v>15001</v>
      </c>
      <c r="D743" s="375">
        <v>430.12</v>
      </c>
      <c r="E743" s="376"/>
    </row>
    <row r="744" spans="1:5" ht="9" customHeight="1">
      <c r="A744" s="372">
        <v>41004</v>
      </c>
      <c r="B744" s="373" t="s">
        <v>15702</v>
      </c>
      <c r="C744" s="374" t="s">
        <v>15001</v>
      </c>
      <c r="D744" s="375">
        <v>992.99</v>
      </c>
      <c r="E744" s="376"/>
    </row>
    <row r="745" spans="1:5" ht="9" customHeight="1">
      <c r="A745" s="372">
        <v>40911</v>
      </c>
      <c r="B745" s="373" t="s">
        <v>15703</v>
      </c>
      <c r="C745" s="374" t="s">
        <v>14985</v>
      </c>
      <c r="D745" s="375">
        <v>44.07</v>
      </c>
      <c r="E745" s="373" t="s">
        <v>15041</v>
      </c>
    </row>
    <row r="746" spans="1:5" ht="18.2" customHeight="1">
      <c r="A746" s="372">
        <v>40915</v>
      </c>
      <c r="B746" s="377" t="s">
        <v>15704</v>
      </c>
      <c r="C746" s="374" t="s">
        <v>14985</v>
      </c>
      <c r="D746" s="375">
        <v>95.39</v>
      </c>
      <c r="E746" s="373" t="s">
        <v>15041</v>
      </c>
    </row>
    <row r="747" spans="1:5" ht="18.2" customHeight="1">
      <c r="A747" s="372">
        <v>40899</v>
      </c>
      <c r="B747" s="377" t="s">
        <v>15705</v>
      </c>
      <c r="C747" s="374" t="s">
        <v>15102</v>
      </c>
      <c r="D747" s="375">
        <v>18.440000000000001</v>
      </c>
      <c r="E747" s="373" t="s">
        <v>15041</v>
      </c>
    </row>
    <row r="748" spans="1:5" ht="18.2" customHeight="1">
      <c r="A748" s="372">
        <v>40900</v>
      </c>
      <c r="B748" s="377" t="s">
        <v>15706</v>
      </c>
      <c r="C748" s="374" t="s">
        <v>15102</v>
      </c>
      <c r="D748" s="375">
        <v>26.21</v>
      </c>
      <c r="E748" s="373" t="s">
        <v>15041</v>
      </c>
    </row>
    <row r="749" spans="1:5" ht="18.2" customHeight="1">
      <c r="A749" s="372">
        <v>41365</v>
      </c>
      <c r="B749" s="377" t="s">
        <v>15707</v>
      </c>
      <c r="C749" s="374" t="s">
        <v>15102</v>
      </c>
      <c r="D749" s="375">
        <v>19.52</v>
      </c>
      <c r="E749" s="373" t="s">
        <v>15041</v>
      </c>
    </row>
    <row r="750" spans="1:5" ht="18.2" customHeight="1">
      <c r="A750" s="372">
        <v>41110</v>
      </c>
      <c r="B750" s="377" t="s">
        <v>15708</v>
      </c>
      <c r="C750" s="374" t="s">
        <v>15102</v>
      </c>
      <c r="D750" s="375">
        <v>18.690000000000001</v>
      </c>
      <c r="E750" s="373" t="s">
        <v>15041</v>
      </c>
    </row>
    <row r="751" spans="1:5" ht="9" customHeight="1">
      <c r="A751" s="372">
        <v>40903</v>
      </c>
      <c r="B751" s="373" t="s">
        <v>15709</v>
      </c>
      <c r="C751" s="374" t="s">
        <v>15102</v>
      </c>
      <c r="D751" s="375">
        <v>23.22</v>
      </c>
      <c r="E751" s="373" t="s">
        <v>15041</v>
      </c>
    </row>
    <row r="752" spans="1:5" ht="9" customHeight="1">
      <c r="A752" s="372">
        <v>40904</v>
      </c>
      <c r="B752" s="373" t="s">
        <v>15710</v>
      </c>
      <c r="C752" s="374" t="s">
        <v>15102</v>
      </c>
      <c r="D752" s="375">
        <v>40.08</v>
      </c>
      <c r="E752" s="373" t="s">
        <v>15041</v>
      </c>
    </row>
    <row r="753" spans="1:6" ht="18.2" customHeight="1">
      <c r="A753" s="372">
        <v>40905</v>
      </c>
      <c r="B753" s="377" t="s">
        <v>15711</v>
      </c>
      <c r="C753" s="374" t="s">
        <v>15102</v>
      </c>
      <c r="D753" s="375">
        <v>26.28</v>
      </c>
      <c r="E753" s="373" t="s">
        <v>15041</v>
      </c>
    </row>
    <row r="754" spans="1:6" ht="18.2" customHeight="1">
      <c r="A754" s="372">
        <v>43330</v>
      </c>
      <c r="B754" s="377" t="s">
        <v>15712</v>
      </c>
      <c r="C754" s="374" t="s">
        <v>15102</v>
      </c>
      <c r="D754" s="375">
        <v>29.36</v>
      </c>
      <c r="E754" s="373" t="s">
        <v>15041</v>
      </c>
    </row>
    <row r="755" spans="1:6" ht="18.2" customHeight="1">
      <c r="A755" s="372">
        <v>40901</v>
      </c>
      <c r="B755" s="377" t="s">
        <v>15713</v>
      </c>
      <c r="C755" s="374" t="s">
        <v>15102</v>
      </c>
      <c r="D755" s="375">
        <v>17.239999999999998</v>
      </c>
      <c r="E755" s="373" t="s">
        <v>15041</v>
      </c>
    </row>
    <row r="756" spans="1:6" ht="9" customHeight="1">
      <c r="A756" s="372">
        <v>42475</v>
      </c>
      <c r="B756" s="373" t="s">
        <v>15714</v>
      </c>
      <c r="C756" s="374" t="s">
        <v>14987</v>
      </c>
      <c r="D756" s="375">
        <v>501.94</v>
      </c>
      <c r="E756" s="373" t="s">
        <v>15041</v>
      </c>
    </row>
    <row r="757" spans="1:6" ht="9" customHeight="1">
      <c r="A757" s="372">
        <v>40945</v>
      </c>
      <c r="B757" s="373" t="s">
        <v>15715</v>
      </c>
      <c r="C757" s="374" t="s">
        <v>15102</v>
      </c>
      <c r="D757" s="375">
        <v>58.94</v>
      </c>
      <c r="E757" s="373" t="s">
        <v>15041</v>
      </c>
    </row>
    <row r="758" spans="1:6" ht="9" customHeight="1">
      <c r="A758" s="372">
        <v>40902</v>
      </c>
      <c r="B758" s="373" t="s">
        <v>15716</v>
      </c>
      <c r="C758" s="374" t="s">
        <v>15102</v>
      </c>
      <c r="D758" s="375">
        <v>4.6500000000000004</v>
      </c>
      <c r="E758" s="376"/>
    </row>
    <row r="759" spans="1:6" ht="9" customHeight="1">
      <c r="A759" s="1216" t="s">
        <v>15691</v>
      </c>
      <c r="B759" s="1216"/>
      <c r="C759" s="1216"/>
      <c r="D759" s="1216"/>
      <c r="E759" s="1216"/>
      <c r="F759" s="1216"/>
    </row>
    <row r="760" spans="1:6" ht="9" customHeight="1">
      <c r="A760" s="369" t="s">
        <v>14979</v>
      </c>
      <c r="B760" s="370" t="s">
        <v>14980</v>
      </c>
      <c r="C760" s="369" t="s">
        <v>14981</v>
      </c>
      <c r="D760" s="371" t="s">
        <v>14982</v>
      </c>
      <c r="E760" s="370" t="s">
        <v>14983</v>
      </c>
    </row>
    <row r="761" spans="1:6" ht="9" customHeight="1">
      <c r="A761" s="372">
        <v>41344</v>
      </c>
      <c r="B761" s="373" t="s">
        <v>15717</v>
      </c>
      <c r="C761" s="374" t="s">
        <v>15102</v>
      </c>
      <c r="D761" s="375">
        <v>77.03</v>
      </c>
      <c r="E761" s="376"/>
    </row>
    <row r="762" spans="1:6" ht="9" customHeight="1">
      <c r="A762" s="372">
        <v>41345</v>
      </c>
      <c r="B762" s="373" t="s">
        <v>15718</v>
      </c>
      <c r="C762" s="374" t="s">
        <v>15102</v>
      </c>
      <c r="D762" s="375">
        <v>115.17</v>
      </c>
      <c r="E762" s="376"/>
    </row>
    <row r="763" spans="1:6" ht="9" customHeight="1">
      <c r="A763" s="372">
        <v>41242</v>
      </c>
      <c r="B763" s="373" t="s">
        <v>15719</v>
      </c>
      <c r="C763" s="374" t="s">
        <v>14985</v>
      </c>
      <c r="D763" s="375">
        <v>66.91</v>
      </c>
      <c r="E763" s="376"/>
    </row>
    <row r="764" spans="1:6" ht="9" customHeight="1">
      <c r="A764" s="372">
        <v>42476</v>
      </c>
      <c r="B764" s="373" t="s">
        <v>15720</v>
      </c>
      <c r="C764" s="374" t="s">
        <v>15001</v>
      </c>
      <c r="D764" s="375">
        <v>40.76</v>
      </c>
      <c r="E764" s="376"/>
    </row>
    <row r="765" spans="1:6" ht="9" customHeight="1">
      <c r="A765" s="372">
        <v>41136</v>
      </c>
      <c r="B765" s="373" t="s">
        <v>15721</v>
      </c>
      <c r="C765" s="374" t="s">
        <v>15001</v>
      </c>
      <c r="D765" s="375">
        <v>90.58</v>
      </c>
      <c r="E765" s="376"/>
    </row>
    <row r="766" spans="1:6" ht="9" customHeight="1">
      <c r="A766" s="372">
        <v>41135</v>
      </c>
      <c r="B766" s="373" t="s">
        <v>15722</v>
      </c>
      <c r="C766" s="374" t="s">
        <v>15001</v>
      </c>
      <c r="D766" s="375">
        <v>89.95</v>
      </c>
      <c r="E766" s="376"/>
    </row>
    <row r="767" spans="1:6" ht="9" customHeight="1">
      <c r="A767" s="372">
        <v>40912</v>
      </c>
      <c r="B767" s="373" t="s">
        <v>15723</v>
      </c>
      <c r="C767" s="374" t="s">
        <v>14985</v>
      </c>
      <c r="D767" s="375">
        <v>89.39</v>
      </c>
      <c r="E767" s="373" t="s">
        <v>15041</v>
      </c>
    </row>
    <row r="768" spans="1:6" ht="9" customHeight="1">
      <c r="A768" s="372">
        <v>40908</v>
      </c>
      <c r="B768" s="373" t="s">
        <v>15724</v>
      </c>
      <c r="C768" s="374" t="s">
        <v>15001</v>
      </c>
      <c r="D768" s="379">
        <v>8442.4599999999991</v>
      </c>
      <c r="E768" s="373" t="s">
        <v>15041</v>
      </c>
    </row>
    <row r="769" spans="1:5" ht="9" customHeight="1">
      <c r="A769" s="372">
        <v>40907</v>
      </c>
      <c r="B769" s="373" t="s">
        <v>15725</v>
      </c>
      <c r="C769" s="374" t="s">
        <v>15001</v>
      </c>
      <c r="D769" s="379">
        <v>13083.71</v>
      </c>
      <c r="E769" s="373" t="s">
        <v>15041</v>
      </c>
    </row>
    <row r="770" spans="1:5" ht="9" customHeight="1">
      <c r="A770" s="372">
        <v>40906</v>
      </c>
      <c r="B770" s="373" t="s">
        <v>15726</v>
      </c>
      <c r="C770" s="374" t="s">
        <v>15102</v>
      </c>
      <c r="D770" s="379">
        <v>3715.49</v>
      </c>
      <c r="E770" s="376"/>
    </row>
    <row r="771" spans="1:5" ht="9" customHeight="1">
      <c r="A771" s="372">
        <v>41240</v>
      </c>
      <c r="B771" s="373" t="s">
        <v>15727</v>
      </c>
      <c r="C771" s="374" t="s">
        <v>14985</v>
      </c>
      <c r="D771" s="375">
        <v>82.96</v>
      </c>
      <c r="E771" s="373" t="s">
        <v>15041</v>
      </c>
    </row>
    <row r="772" spans="1:5" ht="18.2" customHeight="1">
      <c r="A772" s="372">
        <v>40946</v>
      </c>
      <c r="B772" s="377" t="s">
        <v>15728</v>
      </c>
      <c r="C772" s="374" t="s">
        <v>14985</v>
      </c>
      <c r="D772" s="375">
        <v>84.93</v>
      </c>
      <c r="E772" s="373" t="s">
        <v>15041</v>
      </c>
    </row>
    <row r="773" spans="1:5" ht="9" customHeight="1">
      <c r="A773" s="372">
        <v>40942</v>
      </c>
      <c r="B773" s="373" t="s">
        <v>15729</v>
      </c>
      <c r="C773" s="374" t="s">
        <v>14985</v>
      </c>
      <c r="D773" s="375">
        <v>34.5</v>
      </c>
      <c r="E773" s="373" t="s">
        <v>15041</v>
      </c>
    </row>
    <row r="774" spans="1:5" ht="9" customHeight="1">
      <c r="A774" s="372">
        <v>41245</v>
      </c>
      <c r="B774" s="373" t="s">
        <v>15730</v>
      </c>
      <c r="C774" s="374" t="s">
        <v>14985</v>
      </c>
      <c r="D774" s="375">
        <v>35.119999999999997</v>
      </c>
      <c r="E774" s="376"/>
    </row>
    <row r="775" spans="1:5" ht="9" customHeight="1">
      <c r="A775" s="372">
        <v>41404</v>
      </c>
      <c r="B775" s="373" t="s">
        <v>15731</v>
      </c>
      <c r="C775" s="374" t="s">
        <v>14985</v>
      </c>
      <c r="D775" s="375">
        <v>30.54</v>
      </c>
      <c r="E775" s="376"/>
    </row>
    <row r="776" spans="1:5" ht="9" customHeight="1">
      <c r="A776" s="372">
        <v>41244</v>
      </c>
      <c r="B776" s="373" t="s">
        <v>15732</v>
      </c>
      <c r="C776" s="374" t="s">
        <v>14985</v>
      </c>
      <c r="D776" s="375">
        <v>18.66</v>
      </c>
      <c r="E776" s="376"/>
    </row>
    <row r="777" spans="1:5" ht="9" customHeight="1">
      <c r="A777" s="372">
        <v>43328</v>
      </c>
      <c r="B777" s="373" t="s">
        <v>15733</v>
      </c>
      <c r="C777" s="374" t="s">
        <v>15001</v>
      </c>
      <c r="D777" s="375">
        <v>10.77</v>
      </c>
      <c r="E777" s="376"/>
    </row>
    <row r="778" spans="1:5" ht="18.2" customHeight="1">
      <c r="A778" s="372">
        <v>40909</v>
      </c>
      <c r="B778" s="377" t="s">
        <v>15734</v>
      </c>
      <c r="C778" s="374" t="s">
        <v>15001</v>
      </c>
      <c r="D778" s="379">
        <v>2753.01</v>
      </c>
      <c r="E778" s="373" t="s">
        <v>15041</v>
      </c>
    </row>
    <row r="779" spans="1:5" ht="9" customHeight="1">
      <c r="A779" s="372">
        <v>41140</v>
      </c>
      <c r="B779" s="373" t="s">
        <v>15735</v>
      </c>
      <c r="C779" s="374" t="s">
        <v>15001</v>
      </c>
      <c r="D779" s="379">
        <v>1173.22</v>
      </c>
      <c r="E779" s="376"/>
    </row>
    <row r="780" spans="1:5" ht="9" customHeight="1">
      <c r="A780" s="372">
        <v>41139</v>
      </c>
      <c r="B780" s="373" t="s">
        <v>15736</v>
      </c>
      <c r="C780" s="374" t="s">
        <v>15001</v>
      </c>
      <c r="D780" s="379">
        <v>1864.57</v>
      </c>
      <c r="E780" s="376"/>
    </row>
    <row r="781" spans="1:5" ht="9" customHeight="1">
      <c r="A781" s="372">
        <v>41138</v>
      </c>
      <c r="B781" s="373" t="s">
        <v>15737</v>
      </c>
      <c r="C781" s="374" t="s">
        <v>15001</v>
      </c>
      <c r="D781" s="379">
        <v>2028.35</v>
      </c>
      <c r="E781" s="376"/>
    </row>
    <row r="782" spans="1:5" ht="9" customHeight="1">
      <c r="A782" s="372">
        <v>41246</v>
      </c>
      <c r="B782" s="373" t="s">
        <v>15738</v>
      </c>
      <c r="C782" s="374" t="s">
        <v>15102</v>
      </c>
      <c r="D782" s="375">
        <v>57.19</v>
      </c>
      <c r="E782" s="373" t="s">
        <v>15041</v>
      </c>
    </row>
    <row r="783" spans="1:5" ht="9" customHeight="1">
      <c r="A783" s="372">
        <v>40943</v>
      </c>
      <c r="B783" s="373" t="s">
        <v>15739</v>
      </c>
      <c r="C783" s="374" t="s">
        <v>15102</v>
      </c>
      <c r="D783" s="375">
        <v>42.02</v>
      </c>
      <c r="E783" s="373" t="s">
        <v>15041</v>
      </c>
    </row>
    <row r="784" spans="1:5" ht="9" customHeight="1">
      <c r="A784" s="372">
        <v>40922</v>
      </c>
      <c r="B784" s="373" t="s">
        <v>15740</v>
      </c>
      <c r="C784" s="374" t="s">
        <v>14987</v>
      </c>
      <c r="D784" s="375">
        <v>5.28</v>
      </c>
      <c r="E784" s="376"/>
    </row>
    <row r="785" spans="1:6" ht="9" customHeight="1">
      <c r="A785" s="372">
        <v>40914</v>
      </c>
      <c r="B785" s="373" t="s">
        <v>15741</v>
      </c>
      <c r="C785" s="374" t="s">
        <v>15102</v>
      </c>
      <c r="D785" s="375">
        <v>16.760000000000002</v>
      </c>
      <c r="E785" s="373" t="s">
        <v>15041</v>
      </c>
    </row>
    <row r="786" spans="1:6" ht="9" customHeight="1">
      <c r="A786" s="372">
        <v>40913</v>
      </c>
      <c r="B786" s="373" t="s">
        <v>15742</v>
      </c>
      <c r="C786" s="374" t="s">
        <v>15102</v>
      </c>
      <c r="D786" s="375">
        <v>105.05</v>
      </c>
      <c r="E786" s="376"/>
    </row>
    <row r="787" spans="1:6" ht="18.2" customHeight="1">
      <c r="A787" s="372">
        <v>41191</v>
      </c>
      <c r="B787" s="377" t="s">
        <v>15743</v>
      </c>
      <c r="C787" s="374" t="s">
        <v>15102</v>
      </c>
      <c r="D787" s="375">
        <v>388.08</v>
      </c>
      <c r="E787" s="373" t="s">
        <v>15041</v>
      </c>
    </row>
    <row r="788" spans="1:6" ht="9" customHeight="1">
      <c r="A788" s="372">
        <v>40947</v>
      </c>
      <c r="B788" s="373" t="s">
        <v>15744</v>
      </c>
      <c r="C788" s="374" t="s">
        <v>15001</v>
      </c>
      <c r="D788" s="379">
        <v>2863.6</v>
      </c>
      <c r="E788" s="373" t="s">
        <v>15041</v>
      </c>
    </row>
    <row r="789" spans="1:6" ht="9" customHeight="1">
      <c r="A789" s="372">
        <v>43329</v>
      </c>
      <c r="B789" s="373" t="s">
        <v>15745</v>
      </c>
      <c r="C789" s="374" t="s">
        <v>15001</v>
      </c>
      <c r="D789" s="375">
        <v>187.83</v>
      </c>
      <c r="E789" s="373" t="s">
        <v>15041</v>
      </c>
    </row>
    <row r="790" spans="1:6" ht="18.2" customHeight="1">
      <c r="A790" s="372">
        <v>42050</v>
      </c>
      <c r="B790" s="377" t="s">
        <v>15746</v>
      </c>
      <c r="C790" s="374" t="s">
        <v>14985</v>
      </c>
      <c r="D790" s="375">
        <v>130.4</v>
      </c>
      <c r="E790" s="373" t="s">
        <v>15041</v>
      </c>
    </row>
    <row r="791" spans="1:6" ht="9" customHeight="1">
      <c r="A791" s="1216" t="s">
        <v>15747</v>
      </c>
      <c r="B791" s="1216"/>
      <c r="C791" s="1216"/>
      <c r="D791" s="1216"/>
      <c r="E791" s="1216"/>
      <c r="F791" s="1216"/>
    </row>
    <row r="792" spans="1:6" ht="9" customHeight="1">
      <c r="A792" s="369" t="s">
        <v>14979</v>
      </c>
      <c r="B792" s="370" t="s">
        <v>14980</v>
      </c>
      <c r="C792" s="369" t="s">
        <v>14981</v>
      </c>
      <c r="D792" s="371" t="s">
        <v>14982</v>
      </c>
      <c r="E792" s="370" t="s">
        <v>14983</v>
      </c>
    </row>
    <row r="793" spans="1:6" ht="9" customHeight="1">
      <c r="A793" s="372">
        <v>42203</v>
      </c>
      <c r="B793" s="373" t="s">
        <v>15748</v>
      </c>
      <c r="C793" s="374" t="s">
        <v>15001</v>
      </c>
      <c r="D793" s="375">
        <v>135.19</v>
      </c>
      <c r="E793" s="373" t="s">
        <v>15041</v>
      </c>
    </row>
    <row r="794" spans="1:6" ht="9" customHeight="1">
      <c r="A794" s="372">
        <v>42202</v>
      </c>
      <c r="B794" s="373" t="s">
        <v>15749</v>
      </c>
      <c r="C794" s="374" t="s">
        <v>15001</v>
      </c>
      <c r="D794" s="375">
        <v>88.45</v>
      </c>
      <c r="E794" s="373" t="s">
        <v>15041</v>
      </c>
    </row>
    <row r="795" spans="1:6" ht="18.2" customHeight="1">
      <c r="A795" s="372">
        <v>42041</v>
      </c>
      <c r="B795" s="377" t="s">
        <v>15750</v>
      </c>
      <c r="C795" s="374" t="s">
        <v>15102</v>
      </c>
      <c r="D795" s="375">
        <v>23.87</v>
      </c>
      <c r="E795" s="373" t="s">
        <v>15041</v>
      </c>
    </row>
    <row r="796" spans="1:6" ht="9" customHeight="1">
      <c r="A796" s="372">
        <v>42199</v>
      </c>
      <c r="B796" s="373" t="s">
        <v>15751</v>
      </c>
      <c r="C796" s="374" t="s">
        <v>14985</v>
      </c>
      <c r="D796" s="375">
        <v>1.5</v>
      </c>
      <c r="E796" s="376"/>
    </row>
    <row r="797" spans="1:6" ht="9" customHeight="1">
      <c r="A797" s="372">
        <v>42210</v>
      </c>
      <c r="B797" s="373" t="s">
        <v>15752</v>
      </c>
      <c r="C797" s="374" t="s">
        <v>14985</v>
      </c>
      <c r="D797" s="375">
        <v>21.22</v>
      </c>
      <c r="E797" s="373" t="s">
        <v>15041</v>
      </c>
    </row>
    <row r="798" spans="1:6" ht="9" customHeight="1">
      <c r="A798" s="372">
        <v>42206</v>
      </c>
      <c r="B798" s="373" t="s">
        <v>15753</v>
      </c>
      <c r="C798" s="374" t="s">
        <v>14985</v>
      </c>
      <c r="D798" s="375">
        <v>15.15</v>
      </c>
      <c r="E798" s="373" t="s">
        <v>15041</v>
      </c>
    </row>
    <row r="799" spans="1:6" ht="9" customHeight="1">
      <c r="A799" s="372">
        <v>42208</v>
      </c>
      <c r="B799" s="373" t="s">
        <v>15754</v>
      </c>
      <c r="C799" s="374" t="s">
        <v>14985</v>
      </c>
      <c r="D799" s="375">
        <v>1.72</v>
      </c>
      <c r="E799" s="376"/>
    </row>
    <row r="800" spans="1:6" ht="9" customHeight="1">
      <c r="A800" s="372">
        <v>42209</v>
      </c>
      <c r="B800" s="373" t="s">
        <v>15755</v>
      </c>
      <c r="C800" s="374" t="s">
        <v>14985</v>
      </c>
      <c r="D800" s="375">
        <v>7.93</v>
      </c>
      <c r="E800" s="373" t="s">
        <v>15041</v>
      </c>
    </row>
    <row r="801" spans="1:6" ht="9" customHeight="1">
      <c r="A801" s="372">
        <v>42207</v>
      </c>
      <c r="B801" s="373" t="s">
        <v>15756</v>
      </c>
      <c r="C801" s="374" t="s">
        <v>14985</v>
      </c>
      <c r="D801" s="375">
        <v>3.15</v>
      </c>
      <c r="E801" s="376"/>
    </row>
    <row r="802" spans="1:6" ht="9" customHeight="1">
      <c r="A802" s="372">
        <v>42200</v>
      </c>
      <c r="B802" s="373" t="s">
        <v>15757</v>
      </c>
      <c r="C802" s="374" t="s">
        <v>14985</v>
      </c>
      <c r="D802" s="375">
        <v>5.5</v>
      </c>
      <c r="E802" s="376"/>
    </row>
    <row r="803" spans="1:6" ht="9" customHeight="1">
      <c r="A803" s="372">
        <v>42201</v>
      </c>
      <c r="B803" s="373" t="s">
        <v>15758</v>
      </c>
      <c r="C803" s="374" t="s">
        <v>14985</v>
      </c>
      <c r="D803" s="375">
        <v>3.92</v>
      </c>
      <c r="E803" s="376"/>
    </row>
    <row r="804" spans="1:6" ht="18.2" customHeight="1">
      <c r="A804" s="372">
        <v>41247</v>
      </c>
      <c r="B804" s="377" t="s">
        <v>15759</v>
      </c>
      <c r="C804" s="374" t="s">
        <v>14987</v>
      </c>
      <c r="D804" s="375">
        <v>59.43</v>
      </c>
      <c r="E804" s="378"/>
    </row>
    <row r="805" spans="1:6" ht="9" customHeight="1">
      <c r="A805" s="372">
        <v>42204</v>
      </c>
      <c r="B805" s="373" t="s">
        <v>15760</v>
      </c>
      <c r="C805" s="374" t="s">
        <v>15001</v>
      </c>
      <c r="D805" s="375">
        <v>34.53</v>
      </c>
      <c r="E805" s="373" t="s">
        <v>15041</v>
      </c>
    </row>
    <row r="806" spans="1:6" ht="9" customHeight="1">
      <c r="A806" s="372">
        <v>42044</v>
      </c>
      <c r="B806" s="373" t="s">
        <v>15761</v>
      </c>
      <c r="C806" s="374" t="s">
        <v>15001</v>
      </c>
      <c r="D806" s="379">
        <v>4799.26</v>
      </c>
      <c r="E806" s="376"/>
    </row>
    <row r="807" spans="1:6" ht="9" customHeight="1">
      <c r="A807" s="372">
        <v>40102</v>
      </c>
      <c r="B807" s="373" t="s">
        <v>15762</v>
      </c>
      <c r="C807" s="374" t="s">
        <v>14985</v>
      </c>
      <c r="D807" s="375">
        <v>14.54</v>
      </c>
      <c r="E807" s="373" t="s">
        <v>15041</v>
      </c>
    </row>
    <row r="808" spans="1:6" ht="9" customHeight="1">
      <c r="A808" s="372">
        <v>42039</v>
      </c>
      <c r="B808" s="373" t="s">
        <v>15763</v>
      </c>
      <c r="C808" s="374" t="s">
        <v>14985</v>
      </c>
      <c r="D808" s="375">
        <v>18.57</v>
      </c>
      <c r="E808" s="373" t="s">
        <v>15041</v>
      </c>
    </row>
    <row r="809" spans="1:6" ht="9" customHeight="1">
      <c r="A809" s="372">
        <v>42205</v>
      </c>
      <c r="B809" s="373" t="s">
        <v>15764</v>
      </c>
      <c r="C809" s="374" t="s">
        <v>14985</v>
      </c>
      <c r="D809" s="375">
        <v>1.42</v>
      </c>
      <c r="E809" s="376"/>
    </row>
    <row r="810" spans="1:6" ht="9" customHeight="1">
      <c r="A810" s="1216" t="s">
        <v>15765</v>
      </c>
      <c r="B810" s="1216"/>
      <c r="C810" s="1216"/>
      <c r="D810" s="1216"/>
      <c r="E810" s="1216"/>
      <c r="F810" s="1216"/>
    </row>
    <row r="811" spans="1:6" ht="9" customHeight="1">
      <c r="A811" s="372">
        <v>40928</v>
      </c>
      <c r="B811" s="373" t="s">
        <v>15766</v>
      </c>
      <c r="C811" s="374" t="s">
        <v>15001</v>
      </c>
      <c r="D811" s="375">
        <v>39.67</v>
      </c>
      <c r="E811" s="373" t="s">
        <v>15041</v>
      </c>
    </row>
    <row r="812" spans="1:6" ht="9" customHeight="1">
      <c r="A812" s="372">
        <v>41408</v>
      </c>
      <c r="B812" s="373" t="s">
        <v>15767</v>
      </c>
      <c r="C812" s="374" t="s">
        <v>15001</v>
      </c>
      <c r="D812" s="379">
        <v>2788.04</v>
      </c>
      <c r="E812" s="376"/>
    </row>
    <row r="813" spans="1:6" ht="9" customHeight="1">
      <c r="A813" s="372">
        <v>41147</v>
      </c>
      <c r="B813" s="373" t="s">
        <v>15768</v>
      </c>
      <c r="C813" s="374" t="s">
        <v>15102</v>
      </c>
      <c r="D813" s="375">
        <v>7.54</v>
      </c>
      <c r="E813" s="376"/>
    </row>
    <row r="814" spans="1:6" ht="9" customHeight="1">
      <c r="A814" s="372">
        <v>42046</v>
      </c>
      <c r="B814" s="373" t="s">
        <v>15769</v>
      </c>
      <c r="C814" s="374" t="s">
        <v>15001</v>
      </c>
      <c r="D814" s="375">
        <v>87.82</v>
      </c>
      <c r="E814" s="376"/>
    </row>
    <row r="815" spans="1:6" ht="9" customHeight="1">
      <c r="A815" s="1216" t="s">
        <v>15765</v>
      </c>
      <c r="B815" s="1216"/>
      <c r="C815" s="1216"/>
      <c r="D815" s="1216"/>
      <c r="E815" s="1216"/>
      <c r="F815" s="1216"/>
    </row>
    <row r="816" spans="1:6" ht="9" customHeight="1">
      <c r="A816" s="369" t="s">
        <v>14979</v>
      </c>
      <c r="B816" s="370" t="s">
        <v>14980</v>
      </c>
      <c r="C816" s="369" t="s">
        <v>14981</v>
      </c>
      <c r="D816" s="371" t="s">
        <v>14982</v>
      </c>
      <c r="E816" s="370" t="s">
        <v>14983</v>
      </c>
    </row>
    <row r="817" spans="1:5" ht="9" customHeight="1">
      <c r="A817" s="372">
        <v>41407</v>
      </c>
      <c r="B817" s="373" t="s">
        <v>15770</v>
      </c>
      <c r="C817" s="374" t="s">
        <v>15001</v>
      </c>
      <c r="D817" s="379">
        <v>12442.76</v>
      </c>
      <c r="E817" s="376"/>
    </row>
    <row r="818" spans="1:5" ht="9" customHeight="1">
      <c r="A818" s="372">
        <v>41146</v>
      </c>
      <c r="B818" s="373" t="s">
        <v>15771</v>
      </c>
      <c r="C818" s="374" t="s">
        <v>15001</v>
      </c>
      <c r="D818" s="379">
        <v>16859.78</v>
      </c>
      <c r="E818" s="376"/>
    </row>
    <row r="819" spans="1:5" ht="9" customHeight="1">
      <c r="A819" s="372">
        <v>41017</v>
      </c>
      <c r="B819" s="373" t="s">
        <v>15772</v>
      </c>
      <c r="C819" s="374" t="s">
        <v>15102</v>
      </c>
      <c r="D819" s="375">
        <v>452.21</v>
      </c>
      <c r="E819" s="376"/>
    </row>
    <row r="820" spans="1:5" ht="9" customHeight="1">
      <c r="A820" s="372">
        <v>40929</v>
      </c>
      <c r="B820" s="373" t="s">
        <v>15773</v>
      </c>
      <c r="C820" s="374" t="s">
        <v>15102</v>
      </c>
      <c r="D820" s="375">
        <v>309.45999999999998</v>
      </c>
      <c r="E820" s="373" t="s">
        <v>15041</v>
      </c>
    </row>
    <row r="821" spans="1:5" ht="18.2" customHeight="1">
      <c r="A821" s="372">
        <v>41203</v>
      </c>
      <c r="B821" s="377" t="s">
        <v>15774</v>
      </c>
      <c r="C821" s="374" t="s">
        <v>15102</v>
      </c>
      <c r="D821" s="375">
        <v>612.25</v>
      </c>
      <c r="E821" s="373" t="s">
        <v>15041</v>
      </c>
    </row>
    <row r="822" spans="1:5" ht="9" customHeight="1">
      <c r="A822" s="372">
        <v>42047</v>
      </c>
      <c r="B822" s="373" t="s">
        <v>15775</v>
      </c>
      <c r="C822" s="374" t="s">
        <v>15001</v>
      </c>
      <c r="D822" s="375">
        <v>47.19</v>
      </c>
      <c r="E822" s="376"/>
    </row>
    <row r="823" spans="1:5" ht="18.2" customHeight="1">
      <c r="A823" s="372">
        <v>41145</v>
      </c>
      <c r="B823" s="377" t="s">
        <v>15776</v>
      </c>
      <c r="C823" s="374" t="s">
        <v>15001</v>
      </c>
      <c r="D823" s="379">
        <v>7373.15</v>
      </c>
      <c r="E823" s="378"/>
    </row>
    <row r="824" spans="1:5" ht="9" customHeight="1">
      <c r="A824" s="372">
        <v>41141</v>
      </c>
      <c r="B824" s="373" t="s">
        <v>15777</v>
      </c>
      <c r="C824" s="374" t="s">
        <v>15001</v>
      </c>
      <c r="D824" s="379">
        <v>2086.29</v>
      </c>
      <c r="E824" s="376"/>
    </row>
    <row r="825" spans="1:5" ht="9" customHeight="1">
      <c r="A825" s="372">
        <v>41142</v>
      </c>
      <c r="B825" s="373" t="s">
        <v>15778</v>
      </c>
      <c r="C825" s="374" t="s">
        <v>15001</v>
      </c>
      <c r="D825" s="379">
        <v>2313.73</v>
      </c>
      <c r="E825" s="376"/>
    </row>
    <row r="826" spans="1:5" ht="9" customHeight="1">
      <c r="A826" s="372">
        <v>41143</v>
      </c>
      <c r="B826" s="373" t="s">
        <v>15779</v>
      </c>
      <c r="C826" s="374" t="s">
        <v>15001</v>
      </c>
      <c r="D826" s="379">
        <v>3590.85</v>
      </c>
      <c r="E826" s="376"/>
    </row>
    <row r="827" spans="1:5" ht="9" customHeight="1">
      <c r="A827" s="372">
        <v>43162</v>
      </c>
      <c r="B827" s="373" t="s">
        <v>15780</v>
      </c>
      <c r="C827" s="374" t="s">
        <v>15102</v>
      </c>
      <c r="D827" s="375">
        <v>299.19</v>
      </c>
      <c r="E827" s="373" t="s">
        <v>15041</v>
      </c>
    </row>
    <row r="828" spans="1:5" ht="9" customHeight="1">
      <c r="A828" s="372">
        <v>40931</v>
      </c>
      <c r="B828" s="373" t="s">
        <v>15781</v>
      </c>
      <c r="C828" s="374" t="s">
        <v>14985</v>
      </c>
      <c r="D828" s="375">
        <v>204.82</v>
      </c>
      <c r="E828" s="373" t="s">
        <v>15041</v>
      </c>
    </row>
    <row r="829" spans="1:5" ht="9" customHeight="1">
      <c r="A829" s="372">
        <v>41526</v>
      </c>
      <c r="B829" s="373" t="s">
        <v>15782</v>
      </c>
      <c r="C829" s="374" t="s">
        <v>14985</v>
      </c>
      <c r="D829" s="375">
        <v>8.01</v>
      </c>
      <c r="E829" s="373" t="s">
        <v>15041</v>
      </c>
    </row>
    <row r="830" spans="1:5" ht="9" customHeight="1">
      <c r="A830" s="372">
        <v>42524</v>
      </c>
      <c r="B830" s="373" t="s">
        <v>15783</v>
      </c>
      <c r="C830" s="374" t="s">
        <v>14985</v>
      </c>
      <c r="D830" s="375">
        <v>94.04</v>
      </c>
      <c r="E830" s="376"/>
    </row>
    <row r="831" spans="1:5" ht="9" customHeight="1">
      <c r="A831" s="372">
        <v>40938</v>
      </c>
      <c r="B831" s="373" t="s">
        <v>15784</v>
      </c>
      <c r="C831" s="374" t="s">
        <v>14985</v>
      </c>
      <c r="D831" s="375">
        <v>904.95</v>
      </c>
      <c r="E831" s="376"/>
    </row>
    <row r="832" spans="1:5" ht="9" customHeight="1">
      <c r="A832" s="372">
        <v>40924</v>
      </c>
      <c r="B832" s="373" t="s">
        <v>15785</v>
      </c>
      <c r="C832" s="374" t="s">
        <v>14985</v>
      </c>
      <c r="D832" s="375">
        <v>13.76</v>
      </c>
      <c r="E832" s="373" t="s">
        <v>15041</v>
      </c>
    </row>
    <row r="833" spans="1:6" ht="9" customHeight="1">
      <c r="A833" s="372">
        <v>40925</v>
      </c>
      <c r="B833" s="373" t="s">
        <v>15786</v>
      </c>
      <c r="C833" s="374" t="s">
        <v>14985</v>
      </c>
      <c r="D833" s="375">
        <v>16.82</v>
      </c>
      <c r="E833" s="373" t="s">
        <v>15041</v>
      </c>
    </row>
    <row r="834" spans="1:6" ht="9" customHeight="1">
      <c r="A834" s="372">
        <v>40926</v>
      </c>
      <c r="B834" s="373" t="s">
        <v>15787</v>
      </c>
      <c r="C834" s="374" t="s">
        <v>14985</v>
      </c>
      <c r="D834" s="375">
        <v>19.87</v>
      </c>
      <c r="E834" s="373" t="s">
        <v>15041</v>
      </c>
    </row>
    <row r="835" spans="1:6" ht="9" customHeight="1">
      <c r="A835" s="372">
        <v>40927</v>
      </c>
      <c r="B835" s="373" t="s">
        <v>15788</v>
      </c>
      <c r="C835" s="374" t="s">
        <v>14985</v>
      </c>
      <c r="D835" s="375">
        <v>48.52</v>
      </c>
      <c r="E835" s="373" t="s">
        <v>15041</v>
      </c>
    </row>
    <row r="836" spans="1:6" ht="9" customHeight="1">
      <c r="A836" s="372">
        <v>41202</v>
      </c>
      <c r="B836" s="373" t="s">
        <v>15789</v>
      </c>
      <c r="C836" s="374" t="s">
        <v>15102</v>
      </c>
      <c r="D836" s="375">
        <v>24.99</v>
      </c>
      <c r="E836" s="376"/>
    </row>
    <row r="837" spans="1:6" ht="9" customHeight="1">
      <c r="A837" s="372">
        <v>40937</v>
      </c>
      <c r="B837" s="373" t="s">
        <v>15790</v>
      </c>
      <c r="C837" s="374" t="s">
        <v>14985</v>
      </c>
      <c r="D837" s="375">
        <v>463.88</v>
      </c>
      <c r="E837" s="376"/>
    </row>
    <row r="838" spans="1:6" ht="18.2" customHeight="1">
      <c r="A838" s="372">
        <v>40939</v>
      </c>
      <c r="B838" s="377" t="s">
        <v>15791</v>
      </c>
      <c r="C838" s="374" t="s">
        <v>14985</v>
      </c>
      <c r="D838" s="375">
        <v>881.39</v>
      </c>
      <c r="E838" s="378"/>
    </row>
    <row r="839" spans="1:6" ht="9" customHeight="1">
      <c r="A839" s="372">
        <v>40936</v>
      </c>
      <c r="B839" s="373" t="s">
        <v>15792</v>
      </c>
      <c r="C839" s="374" t="s">
        <v>14985</v>
      </c>
      <c r="D839" s="375">
        <v>607.54</v>
      </c>
      <c r="E839" s="376"/>
    </row>
    <row r="840" spans="1:6" ht="9" customHeight="1">
      <c r="A840" s="372">
        <v>40930</v>
      </c>
      <c r="B840" s="373" t="s">
        <v>15793</v>
      </c>
      <c r="C840" s="374" t="s">
        <v>14985</v>
      </c>
      <c r="D840" s="375">
        <v>200.03</v>
      </c>
      <c r="E840" s="373" t="s">
        <v>15041</v>
      </c>
    </row>
    <row r="841" spans="1:6" ht="18.2" customHeight="1">
      <c r="A841" s="372">
        <v>41222</v>
      </c>
      <c r="B841" s="377" t="s">
        <v>15794</v>
      </c>
      <c r="C841" s="374" t="s">
        <v>15001</v>
      </c>
      <c r="D841" s="375">
        <v>91.44</v>
      </c>
      <c r="E841" s="378"/>
    </row>
    <row r="842" spans="1:6" ht="9" customHeight="1">
      <c r="A842" s="372">
        <v>40932</v>
      </c>
      <c r="B842" s="373" t="s">
        <v>15795</v>
      </c>
      <c r="C842" s="374" t="s">
        <v>15001</v>
      </c>
      <c r="D842" s="375">
        <v>18.29</v>
      </c>
      <c r="E842" s="376"/>
    </row>
    <row r="843" spans="1:6" ht="9" customHeight="1">
      <c r="A843" s="372">
        <v>40934</v>
      </c>
      <c r="B843" s="373" t="s">
        <v>15796</v>
      </c>
      <c r="C843" s="374" t="s">
        <v>15001</v>
      </c>
      <c r="D843" s="375">
        <v>21.19</v>
      </c>
      <c r="E843" s="376"/>
    </row>
    <row r="844" spans="1:6" ht="9" customHeight="1">
      <c r="A844" s="372">
        <v>40933</v>
      </c>
      <c r="B844" s="373" t="s">
        <v>15797</v>
      </c>
      <c r="C844" s="374" t="s">
        <v>15001</v>
      </c>
      <c r="D844" s="375">
        <v>48.97</v>
      </c>
      <c r="E844" s="376"/>
    </row>
    <row r="845" spans="1:6" ht="9" customHeight="1">
      <c r="A845" s="372">
        <v>40935</v>
      </c>
      <c r="B845" s="373" t="s">
        <v>15798</v>
      </c>
      <c r="C845" s="374" t="s">
        <v>15001</v>
      </c>
      <c r="D845" s="375">
        <v>55.14</v>
      </c>
      <c r="E845" s="376"/>
    </row>
    <row r="846" spans="1:6" ht="9" customHeight="1">
      <c r="A846" s="372">
        <v>41359</v>
      </c>
      <c r="B846" s="373" t="s">
        <v>15799</v>
      </c>
      <c r="C846" s="374" t="s">
        <v>15102</v>
      </c>
      <c r="D846" s="375">
        <v>22.27</v>
      </c>
      <c r="E846" s="373" t="s">
        <v>15041</v>
      </c>
    </row>
    <row r="847" spans="1:6" ht="9" customHeight="1">
      <c r="A847" s="1216" t="s">
        <v>15800</v>
      </c>
      <c r="B847" s="1216"/>
      <c r="C847" s="1216"/>
      <c r="D847" s="1216"/>
      <c r="E847" s="1216"/>
      <c r="F847" s="1216"/>
    </row>
    <row r="848" spans="1:6" ht="9" customHeight="1">
      <c r="A848" s="369" t="s">
        <v>14979</v>
      </c>
      <c r="B848" s="370" t="s">
        <v>14980</v>
      </c>
      <c r="C848" s="369" t="s">
        <v>14981</v>
      </c>
      <c r="D848" s="371" t="s">
        <v>14982</v>
      </c>
      <c r="E848" s="370" t="s">
        <v>14983</v>
      </c>
    </row>
    <row r="849" spans="1:6" ht="9" customHeight="1">
      <c r="A849" s="372">
        <v>42878</v>
      </c>
      <c r="B849" s="373" t="s">
        <v>15801</v>
      </c>
      <c r="C849" s="374" t="s">
        <v>15563</v>
      </c>
      <c r="D849" s="379">
        <v>5571.66</v>
      </c>
      <c r="E849" s="376"/>
    </row>
    <row r="850" spans="1:6" ht="9" customHeight="1">
      <c r="A850" s="372">
        <v>42888</v>
      </c>
      <c r="B850" s="373" t="s">
        <v>15802</v>
      </c>
      <c r="C850" s="374" t="s">
        <v>15563</v>
      </c>
      <c r="D850" s="379">
        <v>6856.53</v>
      </c>
      <c r="E850" s="376"/>
    </row>
    <row r="851" spans="1:6" ht="9" customHeight="1">
      <c r="A851" s="1216" t="s">
        <v>15803</v>
      </c>
      <c r="B851" s="1216"/>
      <c r="C851" s="1216"/>
      <c r="D851" s="1216"/>
      <c r="E851" s="1216"/>
      <c r="F851" s="1216"/>
    </row>
    <row r="852" spans="1:6" ht="9" customHeight="1">
      <c r="A852" s="369" t="s">
        <v>14979</v>
      </c>
      <c r="B852" s="370" t="s">
        <v>14980</v>
      </c>
      <c r="C852" s="369" t="s">
        <v>14981</v>
      </c>
      <c r="D852" s="371" t="s">
        <v>14982</v>
      </c>
      <c r="E852" s="370" t="s">
        <v>14983</v>
      </c>
    </row>
    <row r="853" spans="1:6" ht="9" customHeight="1">
      <c r="A853" s="372">
        <v>40981</v>
      </c>
      <c r="B853" s="373" t="s">
        <v>15804</v>
      </c>
      <c r="C853" s="374" t="s">
        <v>14985</v>
      </c>
      <c r="D853" s="375">
        <v>1.71</v>
      </c>
      <c r="E853" s="376"/>
    </row>
    <row r="854" spans="1:6" ht="9" customHeight="1">
      <c r="A854" s="372">
        <v>40101</v>
      </c>
      <c r="B854" s="373" t="s">
        <v>15805</v>
      </c>
      <c r="C854" s="374" t="s">
        <v>15001</v>
      </c>
      <c r="D854" s="375">
        <v>155.93</v>
      </c>
      <c r="E854" s="376"/>
    </row>
    <row r="855" spans="1:6" ht="9" customHeight="1">
      <c r="A855" s="372">
        <v>40110</v>
      </c>
      <c r="B855" s="373" t="s">
        <v>15806</v>
      </c>
      <c r="C855" s="374" t="s">
        <v>14987</v>
      </c>
      <c r="D855" s="375">
        <v>35.06</v>
      </c>
      <c r="E855" s="376"/>
    </row>
    <row r="856" spans="1:6" ht="9" customHeight="1">
      <c r="A856" s="372">
        <v>40137</v>
      </c>
      <c r="B856" s="373" t="s">
        <v>15807</v>
      </c>
      <c r="C856" s="374" t="s">
        <v>15001</v>
      </c>
      <c r="D856" s="379">
        <v>1537.9</v>
      </c>
      <c r="E856" s="373" t="s">
        <v>15041</v>
      </c>
    </row>
    <row r="857" spans="1:6" ht="9" customHeight="1">
      <c r="A857" s="372">
        <v>40138</v>
      </c>
      <c r="B857" s="373" t="s">
        <v>15808</v>
      </c>
      <c r="C857" s="374" t="s">
        <v>15001</v>
      </c>
      <c r="D857" s="379">
        <v>2641.83</v>
      </c>
      <c r="E857" s="373" t="s">
        <v>15041</v>
      </c>
    </row>
    <row r="858" spans="1:6" ht="9" customHeight="1">
      <c r="A858" s="372">
        <v>43336</v>
      </c>
      <c r="B858" s="373" t="s">
        <v>15809</v>
      </c>
      <c r="C858" s="374" t="s">
        <v>14985</v>
      </c>
      <c r="D858" s="375">
        <v>1.32</v>
      </c>
      <c r="E858" s="376"/>
    </row>
    <row r="859" spans="1:6" ht="9" customHeight="1">
      <c r="A859" s="372">
        <v>40980</v>
      </c>
      <c r="B859" s="373" t="s">
        <v>15810</v>
      </c>
      <c r="C859" s="374" t="s">
        <v>14987</v>
      </c>
      <c r="D859" s="375">
        <v>13.81</v>
      </c>
      <c r="E859" s="376"/>
    </row>
    <row r="860" spans="1:6" ht="9" customHeight="1">
      <c r="A860" s="372">
        <v>40115</v>
      </c>
      <c r="B860" s="373" t="s">
        <v>15811</v>
      </c>
      <c r="C860" s="374" t="s">
        <v>15067</v>
      </c>
      <c r="D860" s="375">
        <v>266.31</v>
      </c>
      <c r="E860" s="373" t="s">
        <v>15041</v>
      </c>
    </row>
    <row r="861" spans="1:6" ht="9" customHeight="1">
      <c r="A861" s="372">
        <v>40104</v>
      </c>
      <c r="B861" s="373" t="s">
        <v>15812</v>
      </c>
      <c r="C861" s="374" t="s">
        <v>15102</v>
      </c>
      <c r="D861" s="375">
        <v>18.079999999999998</v>
      </c>
      <c r="E861" s="373" t="s">
        <v>15041</v>
      </c>
    </row>
    <row r="862" spans="1:6" ht="18.2" customHeight="1">
      <c r="A862" s="372">
        <v>40143</v>
      </c>
      <c r="B862" s="377" t="s">
        <v>15813</v>
      </c>
      <c r="C862" s="374" t="s">
        <v>14987</v>
      </c>
      <c r="D862" s="375">
        <v>91.31</v>
      </c>
      <c r="E862" s="373" t="s">
        <v>15041</v>
      </c>
    </row>
    <row r="863" spans="1:6" ht="9" customHeight="1">
      <c r="A863" s="372">
        <v>40107</v>
      </c>
      <c r="B863" s="373" t="s">
        <v>14993</v>
      </c>
      <c r="C863" s="374" t="s">
        <v>14987</v>
      </c>
      <c r="D863" s="375">
        <v>5.83</v>
      </c>
      <c r="E863" s="376"/>
    </row>
    <row r="864" spans="1:6" ht="9" customHeight="1">
      <c r="A864" s="372">
        <v>40108</v>
      </c>
      <c r="B864" s="373" t="s">
        <v>15814</v>
      </c>
      <c r="C864" s="374" t="s">
        <v>14985</v>
      </c>
      <c r="D864" s="375">
        <v>2.82</v>
      </c>
      <c r="E864" s="376"/>
    </row>
    <row r="865" spans="1:6" ht="9" customHeight="1">
      <c r="A865" s="372">
        <v>40081</v>
      </c>
      <c r="B865" s="373" t="s">
        <v>15815</v>
      </c>
      <c r="C865" s="374" t="s">
        <v>14987</v>
      </c>
      <c r="D865" s="375">
        <v>8.5500000000000007</v>
      </c>
      <c r="E865" s="376"/>
    </row>
    <row r="866" spans="1:6" ht="9" customHeight="1">
      <c r="A866" s="372">
        <v>40136</v>
      </c>
      <c r="B866" s="373" t="s">
        <v>15816</v>
      </c>
      <c r="C866" s="374" t="s">
        <v>15102</v>
      </c>
      <c r="D866" s="375">
        <v>482.65</v>
      </c>
      <c r="E866" s="373" t="s">
        <v>15041</v>
      </c>
    </row>
    <row r="867" spans="1:6" ht="9" customHeight="1">
      <c r="A867" s="372">
        <v>40084</v>
      </c>
      <c r="B867" s="373" t="s">
        <v>15817</v>
      </c>
      <c r="C867" s="374" t="s">
        <v>15102</v>
      </c>
      <c r="D867" s="375">
        <v>1.59</v>
      </c>
      <c r="E867" s="376"/>
    </row>
    <row r="868" spans="1:6" ht="9" customHeight="1">
      <c r="A868" s="372">
        <v>40144</v>
      </c>
      <c r="B868" s="373" t="s">
        <v>15818</v>
      </c>
      <c r="C868" s="374" t="s">
        <v>15102</v>
      </c>
      <c r="D868" s="375">
        <v>133.49</v>
      </c>
      <c r="E868" s="373" t="s">
        <v>15041</v>
      </c>
    </row>
    <row r="869" spans="1:6" ht="9" customHeight="1">
      <c r="A869" s="372">
        <v>40106</v>
      </c>
      <c r="B869" s="373" t="s">
        <v>15819</v>
      </c>
      <c r="C869" s="374" t="s">
        <v>14987</v>
      </c>
      <c r="D869" s="375">
        <v>10.75</v>
      </c>
      <c r="E869" s="373" t="s">
        <v>15041</v>
      </c>
    </row>
    <row r="870" spans="1:6" ht="9" customHeight="1">
      <c r="A870" s="372">
        <v>40135</v>
      </c>
      <c r="B870" s="373" t="s">
        <v>15820</v>
      </c>
      <c r="C870" s="374" t="s">
        <v>14985</v>
      </c>
      <c r="D870" s="375">
        <v>12.58</v>
      </c>
      <c r="E870" s="376"/>
    </row>
    <row r="871" spans="1:6" ht="9" customHeight="1">
      <c r="A871" s="1216" t="s">
        <v>15803</v>
      </c>
      <c r="B871" s="1216"/>
      <c r="C871" s="1216"/>
      <c r="D871" s="1216"/>
      <c r="E871" s="1216"/>
      <c r="F871" s="1216"/>
    </row>
    <row r="872" spans="1:6" ht="9" customHeight="1">
      <c r="A872" s="369" t="s">
        <v>14979</v>
      </c>
      <c r="B872" s="370" t="s">
        <v>14980</v>
      </c>
      <c r="C872" s="369" t="s">
        <v>14981</v>
      </c>
      <c r="D872" s="371" t="s">
        <v>14982</v>
      </c>
      <c r="E872" s="370" t="s">
        <v>14983</v>
      </c>
    </row>
    <row r="873" spans="1:6" ht="9" customHeight="1">
      <c r="A873" s="372">
        <v>40111</v>
      </c>
      <c r="B873" s="373" t="s">
        <v>15821</v>
      </c>
      <c r="C873" s="374" t="s">
        <v>14985</v>
      </c>
      <c r="D873" s="375">
        <v>6.55</v>
      </c>
      <c r="E873" s="373" t="s">
        <v>15041</v>
      </c>
    </row>
    <row r="874" spans="1:6" ht="9" customHeight="1">
      <c r="A874" s="372">
        <v>40126</v>
      </c>
      <c r="B874" s="373" t="s">
        <v>15822</v>
      </c>
      <c r="C874" s="374" t="s">
        <v>14985</v>
      </c>
      <c r="D874" s="375">
        <v>4.04</v>
      </c>
      <c r="E874" s="373" t="s">
        <v>15041</v>
      </c>
    </row>
    <row r="875" spans="1:6" ht="9" customHeight="1">
      <c r="A875" s="372">
        <v>40127</v>
      </c>
      <c r="B875" s="373" t="s">
        <v>15823</v>
      </c>
      <c r="C875" s="374" t="s">
        <v>14985</v>
      </c>
      <c r="D875" s="375">
        <v>5.63</v>
      </c>
      <c r="E875" s="373" t="s">
        <v>15041</v>
      </c>
    </row>
    <row r="876" spans="1:6" ht="9" customHeight="1">
      <c r="A876" s="372">
        <v>40128</v>
      </c>
      <c r="B876" s="373" t="s">
        <v>15824</v>
      </c>
      <c r="C876" s="374" t="s">
        <v>14985</v>
      </c>
      <c r="D876" s="375">
        <v>7.54</v>
      </c>
      <c r="E876" s="373" t="s">
        <v>15041</v>
      </c>
    </row>
    <row r="877" spans="1:6" ht="9" customHeight="1">
      <c r="A877" s="372">
        <v>40129</v>
      </c>
      <c r="B877" s="373" t="s">
        <v>15825</v>
      </c>
      <c r="C877" s="374" t="s">
        <v>14985</v>
      </c>
      <c r="D877" s="375">
        <v>10.039999999999999</v>
      </c>
      <c r="E877" s="373" t="s">
        <v>15041</v>
      </c>
    </row>
    <row r="878" spans="1:6" ht="9" customHeight="1">
      <c r="A878" s="372">
        <v>40085</v>
      </c>
      <c r="B878" s="373" t="s">
        <v>15826</v>
      </c>
      <c r="C878" s="374" t="s">
        <v>15102</v>
      </c>
      <c r="D878" s="375">
        <v>1.19</v>
      </c>
      <c r="E878" s="376"/>
    </row>
    <row r="879" spans="1:6" ht="9" customHeight="1">
      <c r="A879" s="372">
        <v>40086</v>
      </c>
      <c r="B879" s="373" t="s">
        <v>15827</v>
      </c>
      <c r="C879" s="374" t="s">
        <v>15102</v>
      </c>
      <c r="D879" s="375">
        <v>27.76</v>
      </c>
      <c r="E879" s="376"/>
    </row>
    <row r="880" spans="1:6" ht="9" customHeight="1">
      <c r="A880" s="372">
        <v>40087</v>
      </c>
      <c r="B880" s="373" t="s">
        <v>15828</v>
      </c>
      <c r="C880" s="374" t="s">
        <v>15001</v>
      </c>
      <c r="D880" s="375">
        <v>105.06</v>
      </c>
      <c r="E880" s="376"/>
    </row>
    <row r="881" spans="1:5" ht="18.2" customHeight="1">
      <c r="A881" s="372">
        <v>40983</v>
      </c>
      <c r="B881" s="377" t="s">
        <v>15829</v>
      </c>
      <c r="C881" s="374" t="s">
        <v>15102</v>
      </c>
      <c r="D881" s="375">
        <v>8.65</v>
      </c>
      <c r="E881" s="378"/>
    </row>
    <row r="882" spans="1:5" ht="9" customHeight="1">
      <c r="A882" s="372">
        <v>40100</v>
      </c>
      <c r="B882" s="373" t="s">
        <v>15830</v>
      </c>
      <c r="C882" s="374" t="s">
        <v>15102</v>
      </c>
      <c r="D882" s="375">
        <v>86.64</v>
      </c>
      <c r="E882" s="376"/>
    </row>
    <row r="883" spans="1:5" ht="9" customHeight="1">
      <c r="A883" s="372">
        <v>40141</v>
      </c>
      <c r="B883" s="373" t="s">
        <v>15831</v>
      </c>
      <c r="C883" s="374" t="s">
        <v>15102</v>
      </c>
      <c r="D883" s="375">
        <v>50.56</v>
      </c>
      <c r="E883" s="373" t="s">
        <v>15041</v>
      </c>
    </row>
    <row r="884" spans="1:5" ht="9" customHeight="1">
      <c r="A884" s="372">
        <v>40118</v>
      </c>
      <c r="B884" s="373" t="s">
        <v>15832</v>
      </c>
      <c r="C884" s="374" t="s">
        <v>14985</v>
      </c>
      <c r="D884" s="375">
        <v>64.89</v>
      </c>
      <c r="E884" s="373" t="s">
        <v>15041</v>
      </c>
    </row>
    <row r="885" spans="1:5" ht="9" customHeight="1">
      <c r="A885" s="372">
        <v>40116</v>
      </c>
      <c r="B885" s="373" t="s">
        <v>15833</v>
      </c>
      <c r="C885" s="374" t="s">
        <v>14985</v>
      </c>
      <c r="D885" s="375">
        <v>64.95</v>
      </c>
      <c r="E885" s="373" t="s">
        <v>15041</v>
      </c>
    </row>
    <row r="886" spans="1:5" ht="9" customHeight="1">
      <c r="A886" s="372">
        <v>40117</v>
      </c>
      <c r="B886" s="373" t="s">
        <v>15834</v>
      </c>
      <c r="C886" s="374" t="s">
        <v>14985</v>
      </c>
      <c r="D886" s="375">
        <v>39.71</v>
      </c>
      <c r="E886" s="373" t="s">
        <v>15041</v>
      </c>
    </row>
    <row r="887" spans="1:5" ht="9" customHeight="1">
      <c r="A887" s="372">
        <v>40148</v>
      </c>
      <c r="B887" s="373" t="s">
        <v>15835</v>
      </c>
      <c r="C887" s="374" t="s">
        <v>15102</v>
      </c>
      <c r="D887" s="375">
        <v>2.74</v>
      </c>
      <c r="E887" s="376"/>
    </row>
    <row r="888" spans="1:5" ht="9" customHeight="1">
      <c r="A888" s="372">
        <v>40112</v>
      </c>
      <c r="B888" s="373" t="s">
        <v>15836</v>
      </c>
      <c r="C888" s="374" t="s">
        <v>14985</v>
      </c>
      <c r="D888" s="375">
        <v>2.0299999999999998</v>
      </c>
      <c r="E888" s="373" t="s">
        <v>15041</v>
      </c>
    </row>
    <row r="889" spans="1:5" ht="9" customHeight="1">
      <c r="A889" s="372">
        <v>40149</v>
      </c>
      <c r="B889" s="373" t="s">
        <v>15837</v>
      </c>
      <c r="C889" s="374" t="s">
        <v>14985</v>
      </c>
      <c r="D889" s="375">
        <v>5.66</v>
      </c>
      <c r="E889" s="376"/>
    </row>
    <row r="890" spans="1:5" ht="9" customHeight="1">
      <c r="A890" s="372">
        <v>40094</v>
      </c>
      <c r="B890" s="373" t="s">
        <v>15838</v>
      </c>
      <c r="C890" s="374" t="s">
        <v>14985</v>
      </c>
      <c r="D890" s="375">
        <v>85.4</v>
      </c>
      <c r="E890" s="376"/>
    </row>
    <row r="891" spans="1:5" ht="9" customHeight="1">
      <c r="A891" s="372">
        <v>40095</v>
      </c>
      <c r="B891" s="373" t="s">
        <v>15839</v>
      </c>
      <c r="C891" s="374" t="s">
        <v>14985</v>
      </c>
      <c r="D891" s="375">
        <v>539.91999999999996</v>
      </c>
      <c r="E891" s="373" t="s">
        <v>15041</v>
      </c>
    </row>
    <row r="892" spans="1:5" ht="9" customHeight="1">
      <c r="A892" s="372">
        <v>40114</v>
      </c>
      <c r="B892" s="373" t="s">
        <v>15840</v>
      </c>
      <c r="C892" s="374" t="s">
        <v>15067</v>
      </c>
      <c r="D892" s="375">
        <v>286.88</v>
      </c>
      <c r="E892" s="373" t="s">
        <v>15041</v>
      </c>
    </row>
    <row r="893" spans="1:5" ht="9" customHeight="1">
      <c r="A893" s="372">
        <v>40130</v>
      </c>
      <c r="B893" s="373" t="s">
        <v>15841</v>
      </c>
      <c r="C893" s="374" t="s">
        <v>15067</v>
      </c>
      <c r="D893" s="375">
        <v>288.32</v>
      </c>
      <c r="E893" s="373" t="s">
        <v>15041</v>
      </c>
    </row>
    <row r="894" spans="1:5" ht="9" customHeight="1">
      <c r="A894" s="372">
        <v>40131</v>
      </c>
      <c r="B894" s="373" t="s">
        <v>15842</v>
      </c>
      <c r="C894" s="374" t="s">
        <v>15067</v>
      </c>
      <c r="D894" s="375">
        <v>306.69</v>
      </c>
      <c r="E894" s="373" t="s">
        <v>15041</v>
      </c>
    </row>
    <row r="895" spans="1:5" ht="9" customHeight="1">
      <c r="A895" s="372">
        <v>40083</v>
      </c>
      <c r="B895" s="373" t="s">
        <v>15843</v>
      </c>
      <c r="C895" s="374" t="s">
        <v>14985</v>
      </c>
      <c r="D895" s="375">
        <v>2.8</v>
      </c>
      <c r="E895" s="373" t="s">
        <v>15041</v>
      </c>
    </row>
    <row r="896" spans="1:5" ht="9" customHeight="1">
      <c r="A896" s="372">
        <v>40079</v>
      </c>
      <c r="B896" s="373" t="s">
        <v>15844</v>
      </c>
      <c r="C896" s="374" t="s">
        <v>14987</v>
      </c>
      <c r="D896" s="375">
        <v>23.74</v>
      </c>
      <c r="E896" s="373" t="s">
        <v>15041</v>
      </c>
    </row>
    <row r="897" spans="1:5" ht="9" customHeight="1">
      <c r="A897" s="372">
        <v>40082</v>
      </c>
      <c r="B897" s="373" t="s">
        <v>15845</v>
      </c>
      <c r="C897" s="374" t="s">
        <v>14985</v>
      </c>
      <c r="D897" s="375">
        <v>0.11</v>
      </c>
      <c r="E897" s="376"/>
    </row>
    <row r="898" spans="1:5" ht="9" customHeight="1">
      <c r="A898" s="372">
        <v>40119</v>
      </c>
      <c r="B898" s="373" t="s">
        <v>15846</v>
      </c>
      <c r="C898" s="374" t="s">
        <v>14985</v>
      </c>
      <c r="D898" s="375">
        <v>36.549999999999997</v>
      </c>
      <c r="E898" s="373" t="s">
        <v>15041</v>
      </c>
    </row>
    <row r="899" spans="1:5" ht="9" customHeight="1">
      <c r="A899" s="372">
        <v>40122</v>
      </c>
      <c r="B899" s="373" t="s">
        <v>15846</v>
      </c>
      <c r="C899" s="374" t="s">
        <v>15067</v>
      </c>
      <c r="D899" s="375">
        <v>411.52</v>
      </c>
      <c r="E899" s="373" t="s">
        <v>15041</v>
      </c>
    </row>
    <row r="900" spans="1:5" ht="9" customHeight="1">
      <c r="A900" s="372">
        <v>40120</v>
      </c>
      <c r="B900" s="373" t="s">
        <v>15847</v>
      </c>
      <c r="C900" s="374" t="s">
        <v>14985</v>
      </c>
      <c r="D900" s="375">
        <v>11.31</v>
      </c>
      <c r="E900" s="373" t="s">
        <v>15041</v>
      </c>
    </row>
    <row r="901" spans="1:5" ht="9" customHeight="1">
      <c r="A901" s="372">
        <v>40121</v>
      </c>
      <c r="B901" s="373" t="s">
        <v>15848</v>
      </c>
      <c r="C901" s="374" t="s">
        <v>14985</v>
      </c>
      <c r="D901" s="375">
        <v>36.49</v>
      </c>
      <c r="E901" s="373" t="s">
        <v>15041</v>
      </c>
    </row>
    <row r="902" spans="1:5" ht="9" customHeight="1">
      <c r="A902" s="372">
        <v>40123</v>
      </c>
      <c r="B902" s="373" t="s">
        <v>15848</v>
      </c>
      <c r="C902" s="374" t="s">
        <v>15067</v>
      </c>
      <c r="D902" s="375">
        <v>387.13</v>
      </c>
      <c r="E902" s="373" t="s">
        <v>15041</v>
      </c>
    </row>
    <row r="903" spans="1:5" ht="9" customHeight="1">
      <c r="A903" s="372">
        <v>40080</v>
      </c>
      <c r="B903" s="373" t="s">
        <v>15849</v>
      </c>
      <c r="C903" s="374" t="s">
        <v>14987</v>
      </c>
      <c r="D903" s="375">
        <v>1.81</v>
      </c>
      <c r="E903" s="373" t="s">
        <v>15041</v>
      </c>
    </row>
    <row r="904" spans="1:5" ht="9" customHeight="1">
      <c r="A904" s="372">
        <v>40089</v>
      </c>
      <c r="B904" s="373" t="s">
        <v>15850</v>
      </c>
      <c r="C904" s="374" t="s">
        <v>15001</v>
      </c>
      <c r="D904" s="379">
        <v>1755.24</v>
      </c>
      <c r="E904" s="373" t="s">
        <v>15041</v>
      </c>
    </row>
    <row r="905" spans="1:5" ht="9" customHeight="1">
      <c r="A905" s="372">
        <v>40088</v>
      </c>
      <c r="B905" s="373" t="s">
        <v>15851</v>
      </c>
      <c r="C905" s="374" t="s">
        <v>15001</v>
      </c>
      <c r="D905" s="375">
        <v>698.08</v>
      </c>
      <c r="E905" s="373" t="s">
        <v>15041</v>
      </c>
    </row>
    <row r="906" spans="1:5" ht="9" customHeight="1">
      <c r="A906" s="372">
        <v>40092</v>
      </c>
      <c r="B906" s="373" t="s">
        <v>15852</v>
      </c>
      <c r="C906" s="374" t="s">
        <v>15001</v>
      </c>
      <c r="D906" s="375">
        <v>288.18</v>
      </c>
      <c r="E906" s="373" t="s">
        <v>15041</v>
      </c>
    </row>
    <row r="907" spans="1:5" ht="18.2" customHeight="1">
      <c r="A907" s="372">
        <v>40078</v>
      </c>
      <c r="B907" s="377" t="s">
        <v>15853</v>
      </c>
      <c r="C907" s="374" t="s">
        <v>15102</v>
      </c>
      <c r="D907" s="375">
        <v>8.07</v>
      </c>
      <c r="E907" s="373" t="s">
        <v>15041</v>
      </c>
    </row>
    <row r="908" spans="1:5" ht="9" customHeight="1">
      <c r="A908" s="372">
        <v>40097</v>
      </c>
      <c r="B908" s="373" t="s">
        <v>15854</v>
      </c>
      <c r="C908" s="374" t="s">
        <v>15102</v>
      </c>
      <c r="D908" s="375">
        <v>117.08</v>
      </c>
      <c r="E908" s="376"/>
    </row>
    <row r="909" spans="1:5" ht="9" customHeight="1">
      <c r="A909" s="372">
        <v>40090</v>
      </c>
      <c r="B909" s="373" t="s">
        <v>15855</v>
      </c>
      <c r="C909" s="374" t="s">
        <v>15102</v>
      </c>
      <c r="D909" s="375">
        <v>30.33</v>
      </c>
      <c r="E909" s="373" t="s">
        <v>15041</v>
      </c>
    </row>
    <row r="910" spans="1:5" ht="9" customHeight="1">
      <c r="A910" s="372">
        <v>40099</v>
      </c>
      <c r="B910" s="373" t="s">
        <v>15856</v>
      </c>
      <c r="C910" s="374" t="s">
        <v>14987</v>
      </c>
      <c r="D910" s="375">
        <v>688.08</v>
      </c>
      <c r="E910" s="373" t="s">
        <v>15041</v>
      </c>
    </row>
    <row r="911" spans="1:5" ht="9" customHeight="1">
      <c r="A911" s="372">
        <v>40091</v>
      </c>
      <c r="B911" s="373" t="s">
        <v>15857</v>
      </c>
      <c r="C911" s="374" t="s">
        <v>15102</v>
      </c>
      <c r="D911" s="375">
        <v>40.369999999999997</v>
      </c>
      <c r="E911" s="373" t="s">
        <v>15041</v>
      </c>
    </row>
    <row r="912" spans="1:5" ht="9" customHeight="1">
      <c r="A912" s="372">
        <v>40093</v>
      </c>
      <c r="B912" s="373" t="s">
        <v>15858</v>
      </c>
      <c r="C912" s="374" t="s">
        <v>14985</v>
      </c>
      <c r="D912" s="375">
        <v>78.19</v>
      </c>
      <c r="E912" s="376"/>
    </row>
    <row r="913" spans="1:6" ht="18.2" customHeight="1">
      <c r="A913" s="372">
        <v>43353</v>
      </c>
      <c r="B913" s="377" t="s">
        <v>15859</v>
      </c>
      <c r="C913" s="374" t="s">
        <v>14985</v>
      </c>
      <c r="D913" s="375">
        <v>0.66</v>
      </c>
      <c r="E913" s="378"/>
    </row>
    <row r="914" spans="1:6" ht="18.2" customHeight="1">
      <c r="A914" s="372">
        <v>43337</v>
      </c>
      <c r="B914" s="377" t="s">
        <v>15860</v>
      </c>
      <c r="C914" s="374" t="s">
        <v>14985</v>
      </c>
      <c r="D914" s="375">
        <v>0.56999999999999995</v>
      </c>
      <c r="E914" s="378"/>
    </row>
    <row r="915" spans="1:6" ht="9" customHeight="1">
      <c r="A915" s="372">
        <v>40077</v>
      </c>
      <c r="B915" s="373" t="s">
        <v>15861</v>
      </c>
      <c r="C915" s="374" t="s">
        <v>14985</v>
      </c>
      <c r="D915" s="375">
        <v>0.19</v>
      </c>
      <c r="E915" s="376"/>
    </row>
    <row r="916" spans="1:6" ht="9" customHeight="1">
      <c r="A916" s="372">
        <v>40142</v>
      </c>
      <c r="B916" s="373" t="s">
        <v>15862</v>
      </c>
      <c r="C916" s="374" t="s">
        <v>15102</v>
      </c>
      <c r="D916" s="375">
        <v>89.56</v>
      </c>
      <c r="E916" s="373" t="s">
        <v>15041</v>
      </c>
    </row>
    <row r="917" spans="1:6" ht="9" customHeight="1">
      <c r="A917" s="372">
        <v>40124</v>
      </c>
      <c r="B917" s="373" t="s">
        <v>15863</v>
      </c>
      <c r="C917" s="374" t="s">
        <v>14985</v>
      </c>
      <c r="D917" s="375">
        <v>9.51</v>
      </c>
      <c r="E917" s="373" t="s">
        <v>15041</v>
      </c>
    </row>
    <row r="918" spans="1:6" ht="9" customHeight="1">
      <c r="A918" s="372">
        <v>40146</v>
      </c>
      <c r="B918" s="373" t="s">
        <v>15864</v>
      </c>
      <c r="C918" s="374" t="s">
        <v>14985</v>
      </c>
      <c r="D918" s="375">
        <v>16.02</v>
      </c>
      <c r="E918" s="373" t="s">
        <v>15041</v>
      </c>
    </row>
    <row r="919" spans="1:6" ht="9" customHeight="1">
      <c r="A919" s="372">
        <v>40145</v>
      </c>
      <c r="B919" s="373" t="s">
        <v>15865</v>
      </c>
      <c r="C919" s="374" t="s">
        <v>14985</v>
      </c>
      <c r="D919" s="375">
        <v>450.46</v>
      </c>
      <c r="E919" s="373" t="s">
        <v>15041</v>
      </c>
    </row>
    <row r="920" spans="1:6" ht="9" customHeight="1">
      <c r="A920" s="372">
        <v>40109</v>
      </c>
      <c r="B920" s="373" t="s">
        <v>15866</v>
      </c>
      <c r="C920" s="374" t="s">
        <v>14987</v>
      </c>
      <c r="D920" s="375">
        <v>30.9</v>
      </c>
      <c r="E920" s="376"/>
    </row>
    <row r="921" spans="1:6" ht="9" customHeight="1">
      <c r="A921" s="372">
        <v>40125</v>
      </c>
      <c r="B921" s="373" t="s">
        <v>15867</v>
      </c>
      <c r="C921" s="374" t="s">
        <v>14985</v>
      </c>
      <c r="D921" s="375">
        <v>12.22</v>
      </c>
      <c r="E921" s="373" t="s">
        <v>15041</v>
      </c>
    </row>
    <row r="922" spans="1:6" ht="9" customHeight="1">
      <c r="A922" s="372">
        <v>40113</v>
      </c>
      <c r="B922" s="373" t="s">
        <v>15868</v>
      </c>
      <c r="C922" s="374" t="s">
        <v>14985</v>
      </c>
      <c r="D922" s="375">
        <v>14.62</v>
      </c>
      <c r="E922" s="373" t="s">
        <v>15041</v>
      </c>
    </row>
    <row r="923" spans="1:6" ht="9" customHeight="1">
      <c r="A923" s="369" t="s">
        <v>14979</v>
      </c>
      <c r="B923" s="370" t="s">
        <v>14980</v>
      </c>
      <c r="C923" s="369" t="s">
        <v>14981</v>
      </c>
      <c r="D923" s="371" t="s">
        <v>14982</v>
      </c>
      <c r="E923" s="370" t="s">
        <v>14983</v>
      </c>
    </row>
    <row r="924" spans="1:6" ht="9" customHeight="1">
      <c r="A924" s="372">
        <v>42186</v>
      </c>
      <c r="B924" s="373" t="s">
        <v>15869</v>
      </c>
      <c r="C924" s="374" t="s">
        <v>15563</v>
      </c>
      <c r="D924" s="379">
        <v>7318.9</v>
      </c>
      <c r="E924" s="376"/>
    </row>
    <row r="925" spans="1:6" ht="9" customHeight="1">
      <c r="A925" s="1216" t="s">
        <v>15870</v>
      </c>
      <c r="B925" s="1216"/>
      <c r="C925" s="1216"/>
      <c r="D925" s="1216"/>
      <c r="E925" s="1216"/>
      <c r="F925" s="1216"/>
    </row>
    <row r="926" spans="1:6" ht="9" customHeight="1">
      <c r="A926" s="369" t="s">
        <v>14979</v>
      </c>
      <c r="B926" s="370" t="s">
        <v>14980</v>
      </c>
      <c r="C926" s="369" t="s">
        <v>14981</v>
      </c>
      <c r="D926" s="371" t="s">
        <v>14982</v>
      </c>
      <c r="E926" s="370" t="s">
        <v>14983</v>
      </c>
    </row>
    <row r="927" spans="1:6" ht="9" customHeight="1">
      <c r="A927" s="372">
        <v>41352</v>
      </c>
      <c r="B927" s="373" t="s">
        <v>15871</v>
      </c>
      <c r="C927" s="374" t="s">
        <v>15001</v>
      </c>
      <c r="D927" s="375">
        <v>140.02000000000001</v>
      </c>
      <c r="E927" s="376"/>
    </row>
    <row r="928" spans="1:6" ht="18.2" customHeight="1">
      <c r="A928" s="372">
        <v>41340</v>
      </c>
      <c r="B928" s="377" t="s">
        <v>15872</v>
      </c>
      <c r="C928" s="374" t="s">
        <v>15102</v>
      </c>
      <c r="D928" s="375">
        <v>518.59</v>
      </c>
      <c r="E928" s="378"/>
    </row>
    <row r="929" spans="1:6" ht="9" customHeight="1">
      <c r="A929" s="1216" t="s">
        <v>15870</v>
      </c>
      <c r="B929" s="1216"/>
      <c r="C929" s="1216"/>
      <c r="D929" s="1216"/>
      <c r="E929" s="1216"/>
      <c r="F929" s="1216"/>
    </row>
    <row r="930" spans="1:6" ht="9" customHeight="1">
      <c r="A930" s="369" t="s">
        <v>14979</v>
      </c>
      <c r="B930" s="370" t="s">
        <v>14980</v>
      </c>
      <c r="C930" s="369" t="s">
        <v>14981</v>
      </c>
      <c r="D930" s="371" t="s">
        <v>14982</v>
      </c>
      <c r="E930" s="370" t="s">
        <v>14983</v>
      </c>
    </row>
    <row r="931" spans="1:6" ht="9" customHeight="1">
      <c r="A931" s="372">
        <v>40331</v>
      </c>
      <c r="B931" s="373" t="s">
        <v>15873</v>
      </c>
      <c r="C931" s="374" t="s">
        <v>14985</v>
      </c>
      <c r="D931" s="375">
        <v>72.569999999999993</v>
      </c>
      <c r="E931" s="373" t="s">
        <v>15041</v>
      </c>
    </row>
    <row r="932" spans="1:6" ht="9" customHeight="1">
      <c r="A932" s="372">
        <v>40403</v>
      </c>
      <c r="B932" s="373" t="s">
        <v>15874</v>
      </c>
      <c r="C932" s="374" t="s">
        <v>15102</v>
      </c>
      <c r="D932" s="375">
        <v>192.28</v>
      </c>
      <c r="E932" s="373" t="s">
        <v>15041</v>
      </c>
    </row>
    <row r="933" spans="1:6" ht="9" customHeight="1">
      <c r="A933" s="372">
        <v>40405</v>
      </c>
      <c r="B933" s="373" t="s">
        <v>15875</v>
      </c>
      <c r="C933" s="374" t="s">
        <v>15102</v>
      </c>
      <c r="D933" s="375">
        <v>258.48</v>
      </c>
      <c r="E933" s="376"/>
    </row>
    <row r="934" spans="1:6" ht="9" customHeight="1">
      <c r="A934" s="372">
        <v>40408</v>
      </c>
      <c r="B934" s="373" t="s">
        <v>15876</v>
      </c>
      <c r="C934" s="374" t="s">
        <v>15102</v>
      </c>
      <c r="D934" s="375">
        <v>512.53</v>
      </c>
      <c r="E934" s="373" t="s">
        <v>15041</v>
      </c>
    </row>
    <row r="935" spans="1:6" ht="18.2" customHeight="1">
      <c r="A935" s="372">
        <v>40406</v>
      </c>
      <c r="B935" s="377" t="s">
        <v>15877</v>
      </c>
      <c r="C935" s="374" t="s">
        <v>15102</v>
      </c>
      <c r="D935" s="375">
        <v>465.51</v>
      </c>
      <c r="E935" s="373" t="s">
        <v>15041</v>
      </c>
    </row>
    <row r="936" spans="1:6" ht="18.2" customHeight="1">
      <c r="A936" s="372">
        <v>40407</v>
      </c>
      <c r="B936" s="377" t="s">
        <v>15878</v>
      </c>
      <c r="C936" s="374" t="s">
        <v>15102</v>
      </c>
      <c r="D936" s="375">
        <v>802</v>
      </c>
      <c r="E936" s="373" t="s">
        <v>15041</v>
      </c>
    </row>
    <row r="937" spans="1:6" ht="18.2" customHeight="1">
      <c r="A937" s="372">
        <v>40409</v>
      </c>
      <c r="B937" s="377" t="s">
        <v>15879</v>
      </c>
      <c r="C937" s="374" t="s">
        <v>15102</v>
      </c>
      <c r="D937" s="375">
        <v>896.04</v>
      </c>
      <c r="E937" s="373" t="s">
        <v>15041</v>
      </c>
    </row>
    <row r="938" spans="1:6" ht="9" customHeight="1">
      <c r="A938" s="372">
        <v>40404</v>
      </c>
      <c r="B938" s="373" t="s">
        <v>15880</v>
      </c>
      <c r="C938" s="374" t="s">
        <v>15102</v>
      </c>
      <c r="D938" s="375">
        <v>177.11</v>
      </c>
      <c r="E938" s="376"/>
    </row>
    <row r="939" spans="1:6" ht="18.2" customHeight="1">
      <c r="A939" s="372">
        <v>42051</v>
      </c>
      <c r="B939" s="377" t="s">
        <v>15881</v>
      </c>
      <c r="C939" s="374" t="s">
        <v>15102</v>
      </c>
      <c r="D939" s="375">
        <v>962.67</v>
      </c>
      <c r="E939" s="373" t="s">
        <v>15041</v>
      </c>
    </row>
    <row r="940" spans="1:6" ht="18.2" customHeight="1">
      <c r="A940" s="372">
        <v>42052</v>
      </c>
      <c r="B940" s="377" t="s">
        <v>15882</v>
      </c>
      <c r="C940" s="374" t="s">
        <v>15102</v>
      </c>
      <c r="D940" s="375">
        <v>532.27</v>
      </c>
      <c r="E940" s="373" t="s">
        <v>15041</v>
      </c>
    </row>
    <row r="941" spans="1:6" ht="9" customHeight="1">
      <c r="A941" s="372">
        <v>40410</v>
      </c>
      <c r="B941" s="373" t="s">
        <v>15883</v>
      </c>
      <c r="C941" s="374" t="s">
        <v>15102</v>
      </c>
      <c r="D941" s="375">
        <v>381.77</v>
      </c>
      <c r="E941" s="373" t="s">
        <v>15041</v>
      </c>
    </row>
    <row r="942" spans="1:6" ht="18.2" customHeight="1">
      <c r="A942" s="372">
        <v>40309</v>
      </c>
      <c r="B942" s="377" t="s">
        <v>15884</v>
      </c>
      <c r="C942" s="374" t="s">
        <v>14985</v>
      </c>
      <c r="D942" s="375">
        <v>169.12</v>
      </c>
      <c r="E942" s="373" t="s">
        <v>15041</v>
      </c>
    </row>
    <row r="943" spans="1:6" ht="9" customHeight="1">
      <c r="A943" s="372">
        <v>41258</v>
      </c>
      <c r="B943" s="373" t="s">
        <v>15885</v>
      </c>
      <c r="C943" s="374" t="s">
        <v>15102</v>
      </c>
      <c r="D943" s="375">
        <v>214.91</v>
      </c>
      <c r="E943" s="376"/>
    </row>
    <row r="944" spans="1:6" ht="9" customHeight="1">
      <c r="A944" s="372">
        <v>41034</v>
      </c>
      <c r="B944" s="373" t="s">
        <v>15886</v>
      </c>
      <c r="C944" s="374" t="s">
        <v>15102</v>
      </c>
      <c r="D944" s="375">
        <v>165.31</v>
      </c>
      <c r="E944" s="376"/>
    </row>
    <row r="945" spans="1:6" ht="18.2" customHeight="1">
      <c r="A945" s="372">
        <v>41026</v>
      </c>
      <c r="B945" s="377" t="s">
        <v>15887</v>
      </c>
      <c r="C945" s="374" t="s">
        <v>15102</v>
      </c>
      <c r="D945" s="375">
        <v>136.69</v>
      </c>
      <c r="E945" s="378"/>
    </row>
    <row r="946" spans="1:6" ht="18.2" customHeight="1">
      <c r="A946" s="372">
        <v>41022</v>
      </c>
      <c r="B946" s="377" t="s">
        <v>15888</v>
      </c>
      <c r="C946" s="374" t="s">
        <v>15102</v>
      </c>
      <c r="D946" s="375">
        <v>127.58</v>
      </c>
      <c r="E946" s="378"/>
    </row>
    <row r="947" spans="1:6" ht="9" customHeight="1">
      <c r="A947" s="1216" t="s">
        <v>15889</v>
      </c>
      <c r="B947" s="1216"/>
      <c r="C947" s="1216"/>
      <c r="D947" s="1216"/>
      <c r="E947" s="1216"/>
      <c r="F947" s="1216"/>
    </row>
    <row r="948" spans="1:6" ht="9" customHeight="1">
      <c r="A948" s="369" t="s">
        <v>14979</v>
      </c>
      <c r="B948" s="370" t="s">
        <v>14980</v>
      </c>
      <c r="C948" s="369" t="s">
        <v>14981</v>
      </c>
      <c r="D948" s="371" t="s">
        <v>14982</v>
      </c>
      <c r="E948" s="370" t="s">
        <v>14983</v>
      </c>
    </row>
    <row r="949" spans="1:6" ht="18.2" customHeight="1">
      <c r="A949" s="372">
        <v>41403</v>
      </c>
      <c r="B949" s="377" t="s">
        <v>15890</v>
      </c>
      <c r="C949" s="374" t="s">
        <v>15102</v>
      </c>
      <c r="D949" s="375">
        <v>956.94</v>
      </c>
      <c r="E949" s="378"/>
    </row>
    <row r="950" spans="1:6" ht="9" customHeight="1">
      <c r="A950" s="372">
        <v>40398</v>
      </c>
      <c r="B950" s="373" t="s">
        <v>15891</v>
      </c>
      <c r="C950" s="374" t="s">
        <v>14985</v>
      </c>
      <c r="D950" s="375">
        <v>174.41</v>
      </c>
      <c r="E950" s="376"/>
    </row>
    <row r="951" spans="1:6" ht="9" customHeight="1">
      <c r="A951" s="372">
        <v>41036</v>
      </c>
      <c r="B951" s="373" t="s">
        <v>15892</v>
      </c>
      <c r="C951" s="374" t="s">
        <v>15893</v>
      </c>
      <c r="D951" s="375">
        <v>85.87</v>
      </c>
      <c r="E951" s="376"/>
    </row>
    <row r="952" spans="1:6" ht="18.2" customHeight="1">
      <c r="A952" s="372">
        <v>41423</v>
      </c>
      <c r="B952" s="377" t="s">
        <v>15894</v>
      </c>
      <c r="C952" s="374" t="s">
        <v>14985</v>
      </c>
      <c r="D952" s="379">
        <v>3014.26</v>
      </c>
      <c r="E952" s="378"/>
    </row>
    <row r="953" spans="1:6" ht="18.2" customHeight="1">
      <c r="A953" s="372">
        <v>41424</v>
      </c>
      <c r="B953" s="377" t="s">
        <v>15895</v>
      </c>
      <c r="C953" s="374" t="s">
        <v>14985</v>
      </c>
      <c r="D953" s="379">
        <v>2967.01</v>
      </c>
      <c r="E953" s="378"/>
    </row>
    <row r="954" spans="1:6" ht="18.2" customHeight="1">
      <c r="A954" s="372">
        <v>41425</v>
      </c>
      <c r="B954" s="377" t="s">
        <v>15896</v>
      </c>
      <c r="C954" s="374" t="s">
        <v>14985</v>
      </c>
      <c r="D954" s="379">
        <v>3290.5</v>
      </c>
      <c r="E954" s="378"/>
    </row>
    <row r="955" spans="1:6" ht="18.2" customHeight="1">
      <c r="A955" s="372">
        <v>41426</v>
      </c>
      <c r="B955" s="377" t="s">
        <v>15897</v>
      </c>
      <c r="C955" s="374" t="s">
        <v>14985</v>
      </c>
      <c r="D955" s="379">
        <v>3381.69</v>
      </c>
      <c r="E955" s="378"/>
    </row>
    <row r="956" spans="1:6" ht="18.2" customHeight="1">
      <c r="A956" s="372">
        <v>41428</v>
      </c>
      <c r="B956" s="377" t="s">
        <v>15898</v>
      </c>
      <c r="C956" s="374" t="s">
        <v>14985</v>
      </c>
      <c r="D956" s="379">
        <v>3481.62</v>
      </c>
      <c r="E956" s="378"/>
    </row>
    <row r="957" spans="1:6" ht="18.2" customHeight="1">
      <c r="A957" s="372">
        <v>41417</v>
      </c>
      <c r="B957" s="377" t="s">
        <v>15899</v>
      </c>
      <c r="C957" s="374" t="s">
        <v>14985</v>
      </c>
      <c r="D957" s="379">
        <v>2332.09</v>
      </c>
      <c r="E957" s="378"/>
    </row>
    <row r="958" spans="1:6" ht="18.2" customHeight="1">
      <c r="A958" s="372">
        <v>41418</v>
      </c>
      <c r="B958" s="377" t="s">
        <v>15900</v>
      </c>
      <c r="C958" s="374" t="s">
        <v>14985</v>
      </c>
      <c r="D958" s="379">
        <v>2366.0700000000002</v>
      </c>
      <c r="E958" s="378"/>
    </row>
    <row r="959" spans="1:6" ht="18.2" customHeight="1">
      <c r="A959" s="372">
        <v>41419</v>
      </c>
      <c r="B959" s="377" t="s">
        <v>15901</v>
      </c>
      <c r="C959" s="374" t="s">
        <v>14985</v>
      </c>
      <c r="D959" s="379">
        <v>2461.4499999999998</v>
      </c>
      <c r="E959" s="378"/>
    </row>
    <row r="960" spans="1:6" ht="18.2" customHeight="1">
      <c r="A960" s="372">
        <v>41420</v>
      </c>
      <c r="B960" s="377" t="s">
        <v>15902</v>
      </c>
      <c r="C960" s="374" t="s">
        <v>14985</v>
      </c>
      <c r="D960" s="379">
        <v>2711.84</v>
      </c>
      <c r="E960" s="378"/>
    </row>
    <row r="961" spans="1:6" ht="18.2" customHeight="1">
      <c r="A961" s="372">
        <v>41421</v>
      </c>
      <c r="B961" s="377" t="s">
        <v>15903</v>
      </c>
      <c r="C961" s="374" t="s">
        <v>14985</v>
      </c>
      <c r="D961" s="379">
        <v>2899</v>
      </c>
      <c r="E961" s="378"/>
    </row>
    <row r="962" spans="1:6" ht="18.2" customHeight="1">
      <c r="A962" s="372">
        <v>41422</v>
      </c>
      <c r="B962" s="377" t="s">
        <v>15904</v>
      </c>
      <c r="C962" s="374" t="s">
        <v>14985</v>
      </c>
      <c r="D962" s="379">
        <v>2993.49</v>
      </c>
      <c r="E962" s="378"/>
    </row>
    <row r="963" spans="1:6" ht="18.2" customHeight="1">
      <c r="A963" s="372">
        <v>41427</v>
      </c>
      <c r="B963" s="377" t="s">
        <v>15905</v>
      </c>
      <c r="C963" s="374" t="s">
        <v>14985</v>
      </c>
      <c r="D963" s="379">
        <v>3468.62</v>
      </c>
      <c r="E963" s="378"/>
    </row>
    <row r="964" spans="1:6" ht="9" customHeight="1">
      <c r="A964" s="1216" t="s">
        <v>15906</v>
      </c>
      <c r="B964" s="1216"/>
      <c r="C964" s="1216"/>
      <c r="D964" s="1216"/>
      <c r="E964" s="1216"/>
      <c r="F964" s="1216"/>
    </row>
    <row r="965" spans="1:6" ht="9" customHeight="1">
      <c r="A965" s="369" t="s">
        <v>14979</v>
      </c>
      <c r="B965" s="370" t="s">
        <v>14980</v>
      </c>
      <c r="C965" s="369" t="s">
        <v>14981</v>
      </c>
      <c r="D965" s="371" t="s">
        <v>14982</v>
      </c>
      <c r="E965" s="370" t="s">
        <v>14983</v>
      </c>
    </row>
    <row r="966" spans="1:6" ht="18.2" customHeight="1">
      <c r="A966" s="372">
        <v>40381</v>
      </c>
      <c r="B966" s="377" t="s">
        <v>15907</v>
      </c>
      <c r="C966" s="374" t="s">
        <v>14985</v>
      </c>
      <c r="D966" s="375">
        <v>22.19</v>
      </c>
      <c r="E966" s="378"/>
    </row>
    <row r="967" spans="1:6" ht="9" customHeight="1">
      <c r="A967" s="372">
        <v>41260</v>
      </c>
      <c r="B967" s="373" t="s">
        <v>15908</v>
      </c>
      <c r="C967" s="374" t="s">
        <v>15001</v>
      </c>
      <c r="D967" s="375">
        <v>808.5</v>
      </c>
      <c r="E967" s="373" t="s">
        <v>15041</v>
      </c>
    </row>
    <row r="968" spans="1:6" ht="9" customHeight="1">
      <c r="A968" s="372">
        <v>41045</v>
      </c>
      <c r="B968" s="373" t="s">
        <v>15909</v>
      </c>
      <c r="C968" s="374" t="s">
        <v>15001</v>
      </c>
      <c r="D968" s="375">
        <v>754.2</v>
      </c>
      <c r="E968" s="373" t="s">
        <v>15041</v>
      </c>
    </row>
    <row r="969" spans="1:6" ht="18.2" customHeight="1">
      <c r="A969" s="372">
        <v>40387</v>
      </c>
      <c r="B969" s="377" t="s">
        <v>15910</v>
      </c>
      <c r="C969" s="374" t="s">
        <v>15911</v>
      </c>
      <c r="D969" s="375">
        <v>133.41999999999999</v>
      </c>
      <c r="E969" s="373" t="s">
        <v>15041</v>
      </c>
    </row>
    <row r="970" spans="1:6" ht="18.2" customHeight="1">
      <c r="A970" s="372">
        <v>40339</v>
      </c>
      <c r="B970" s="377" t="s">
        <v>15912</v>
      </c>
      <c r="C970" s="374" t="s">
        <v>15102</v>
      </c>
      <c r="D970" s="375">
        <v>73.180000000000007</v>
      </c>
      <c r="E970" s="378"/>
    </row>
    <row r="971" spans="1:6" ht="9" customHeight="1">
      <c r="A971" s="1216" t="s">
        <v>15906</v>
      </c>
      <c r="B971" s="1216"/>
      <c r="C971" s="1216"/>
      <c r="D971" s="1216"/>
      <c r="E971" s="1216"/>
      <c r="F971" s="1216"/>
    </row>
    <row r="972" spans="1:6" ht="9" customHeight="1">
      <c r="A972" s="369" t="s">
        <v>14979</v>
      </c>
      <c r="B972" s="370" t="s">
        <v>14980</v>
      </c>
      <c r="C972" s="369" t="s">
        <v>14981</v>
      </c>
      <c r="D972" s="371" t="s">
        <v>14982</v>
      </c>
      <c r="E972" s="370" t="s">
        <v>14983</v>
      </c>
    </row>
    <row r="973" spans="1:6" ht="9" customHeight="1">
      <c r="A973" s="372">
        <v>40379</v>
      </c>
      <c r="B973" s="373" t="s">
        <v>15913</v>
      </c>
      <c r="C973" s="374" t="s">
        <v>15191</v>
      </c>
      <c r="D973" s="375">
        <v>10.46</v>
      </c>
      <c r="E973" s="373" t="s">
        <v>15041</v>
      </c>
    </row>
    <row r="974" spans="1:6" ht="18.2" customHeight="1">
      <c r="A974" s="372">
        <v>42875</v>
      </c>
      <c r="B974" s="377" t="s">
        <v>15914</v>
      </c>
      <c r="C974" s="374" t="s">
        <v>15102</v>
      </c>
      <c r="D974" s="375">
        <v>37.369999999999997</v>
      </c>
      <c r="E974" s="378"/>
    </row>
    <row r="975" spans="1:6" ht="18.2" customHeight="1">
      <c r="A975" s="372">
        <v>40991</v>
      </c>
      <c r="B975" s="377" t="s">
        <v>15915</v>
      </c>
      <c r="C975" s="374" t="s">
        <v>15191</v>
      </c>
      <c r="D975" s="375">
        <v>63.18</v>
      </c>
      <c r="E975" s="378"/>
    </row>
    <row r="976" spans="1:6" ht="9" customHeight="1">
      <c r="A976" s="372">
        <v>40382</v>
      </c>
      <c r="B976" s="373" t="s">
        <v>15916</v>
      </c>
      <c r="C976" s="374" t="s">
        <v>14987</v>
      </c>
      <c r="D976" s="375">
        <v>635.66999999999996</v>
      </c>
      <c r="E976" s="376"/>
    </row>
    <row r="977" spans="1:5" ht="9" customHeight="1">
      <c r="A977" s="372">
        <v>42660</v>
      </c>
      <c r="B977" s="373" t="s">
        <v>15917</v>
      </c>
      <c r="C977" s="374" t="s">
        <v>14987</v>
      </c>
      <c r="D977" s="375">
        <v>848.77</v>
      </c>
      <c r="E977" s="376"/>
    </row>
    <row r="978" spans="1:5" ht="18.2" customHeight="1">
      <c r="A978" s="372">
        <v>40401</v>
      </c>
      <c r="B978" s="377" t="s">
        <v>15918</v>
      </c>
      <c r="C978" s="374" t="s">
        <v>15001</v>
      </c>
      <c r="D978" s="379">
        <v>1869.16</v>
      </c>
      <c r="E978" s="373" t="s">
        <v>15041</v>
      </c>
    </row>
    <row r="979" spans="1:5" ht="9" customHeight="1">
      <c r="A979" s="372">
        <v>41200</v>
      </c>
      <c r="B979" s="373" t="s">
        <v>15919</v>
      </c>
      <c r="C979" s="374" t="s">
        <v>15001</v>
      </c>
      <c r="D979" s="375">
        <v>24.81</v>
      </c>
      <c r="E979" s="376"/>
    </row>
    <row r="980" spans="1:5" ht="9" customHeight="1">
      <c r="A980" s="372">
        <v>42876</v>
      </c>
      <c r="B980" s="373" t="s">
        <v>15920</v>
      </c>
      <c r="C980" s="374" t="s">
        <v>14985</v>
      </c>
      <c r="D980" s="375">
        <v>150.66</v>
      </c>
      <c r="E980" s="376"/>
    </row>
    <row r="981" spans="1:5" ht="18.2" customHeight="1">
      <c r="A981" s="372">
        <v>42239</v>
      </c>
      <c r="B981" s="377" t="s">
        <v>15921</v>
      </c>
      <c r="C981" s="374" t="s">
        <v>14987</v>
      </c>
      <c r="D981" s="375">
        <v>137.69999999999999</v>
      </c>
      <c r="E981" s="373" t="s">
        <v>15041</v>
      </c>
    </row>
    <row r="982" spans="1:5" ht="18.2" customHeight="1">
      <c r="A982" s="372">
        <v>40329</v>
      </c>
      <c r="B982" s="377" t="s">
        <v>15922</v>
      </c>
      <c r="C982" s="374" t="s">
        <v>14987</v>
      </c>
      <c r="D982" s="375">
        <v>161.9</v>
      </c>
      <c r="E982" s="373" t="s">
        <v>15041</v>
      </c>
    </row>
    <row r="983" spans="1:5" ht="9" customHeight="1">
      <c r="A983" s="372">
        <v>41195</v>
      </c>
      <c r="B983" s="373" t="s">
        <v>15923</v>
      </c>
      <c r="C983" s="374" t="s">
        <v>15191</v>
      </c>
      <c r="D983" s="375">
        <v>8.5399999999999991</v>
      </c>
      <c r="E983" s="376"/>
    </row>
    <row r="984" spans="1:5" ht="9" customHeight="1">
      <c r="A984" s="372">
        <v>40315</v>
      </c>
      <c r="B984" s="373" t="s">
        <v>15924</v>
      </c>
      <c r="C984" s="374" t="s">
        <v>14985</v>
      </c>
      <c r="D984" s="375">
        <v>283.56</v>
      </c>
      <c r="E984" s="373" t="s">
        <v>15041</v>
      </c>
    </row>
    <row r="985" spans="1:5" ht="18.2" customHeight="1">
      <c r="A985" s="372">
        <v>40314</v>
      </c>
      <c r="B985" s="377" t="s">
        <v>15925</v>
      </c>
      <c r="C985" s="374" t="s">
        <v>14985</v>
      </c>
      <c r="D985" s="375">
        <v>113.32</v>
      </c>
      <c r="E985" s="373" t="s">
        <v>15041</v>
      </c>
    </row>
    <row r="986" spans="1:5" ht="18.2" customHeight="1">
      <c r="A986" s="372">
        <v>40321</v>
      </c>
      <c r="B986" s="377" t="s">
        <v>15926</v>
      </c>
      <c r="C986" s="374" t="s">
        <v>14985</v>
      </c>
      <c r="D986" s="375">
        <v>80.680000000000007</v>
      </c>
      <c r="E986" s="373" t="s">
        <v>15041</v>
      </c>
    </row>
    <row r="987" spans="1:5" ht="18.2" customHeight="1">
      <c r="A987" s="372">
        <v>40323</v>
      </c>
      <c r="B987" s="377" t="s">
        <v>15927</v>
      </c>
      <c r="C987" s="374" t="s">
        <v>14985</v>
      </c>
      <c r="D987" s="375">
        <v>83.66</v>
      </c>
      <c r="E987" s="373" t="s">
        <v>15041</v>
      </c>
    </row>
    <row r="988" spans="1:5" ht="18.2" customHeight="1">
      <c r="A988" s="372">
        <v>40324</v>
      </c>
      <c r="B988" s="377" t="s">
        <v>15928</v>
      </c>
      <c r="C988" s="374" t="s">
        <v>14985</v>
      </c>
      <c r="D988" s="375">
        <v>72.55</v>
      </c>
      <c r="E988" s="373" t="s">
        <v>15041</v>
      </c>
    </row>
    <row r="989" spans="1:5" ht="18.2" customHeight="1">
      <c r="A989" s="372">
        <v>40325</v>
      </c>
      <c r="B989" s="377" t="s">
        <v>15929</v>
      </c>
      <c r="C989" s="374" t="s">
        <v>14985</v>
      </c>
      <c r="D989" s="375">
        <v>62.93</v>
      </c>
      <c r="E989" s="373" t="s">
        <v>15041</v>
      </c>
    </row>
    <row r="990" spans="1:5" ht="18.2" customHeight="1">
      <c r="A990" s="372">
        <v>40319</v>
      </c>
      <c r="B990" s="377" t="s">
        <v>15930</v>
      </c>
      <c r="C990" s="374" t="s">
        <v>14985</v>
      </c>
      <c r="D990" s="375">
        <v>104.53</v>
      </c>
      <c r="E990" s="373" t="s">
        <v>15041</v>
      </c>
    </row>
    <row r="991" spans="1:5" ht="18.2" customHeight="1">
      <c r="A991" s="372">
        <v>40320</v>
      </c>
      <c r="B991" s="377" t="s">
        <v>15931</v>
      </c>
      <c r="C991" s="374" t="s">
        <v>14985</v>
      </c>
      <c r="D991" s="375">
        <v>113.87</v>
      </c>
      <c r="E991" s="373" t="s">
        <v>15041</v>
      </c>
    </row>
    <row r="992" spans="1:5" ht="18.2" customHeight="1">
      <c r="A992" s="372">
        <v>40322</v>
      </c>
      <c r="B992" s="377" t="s">
        <v>15932</v>
      </c>
      <c r="C992" s="374" t="s">
        <v>14985</v>
      </c>
      <c r="D992" s="375">
        <v>118.92</v>
      </c>
      <c r="E992" s="373" t="s">
        <v>15041</v>
      </c>
    </row>
    <row r="993" spans="1:5" ht="9" customHeight="1">
      <c r="A993" s="372">
        <v>40342</v>
      </c>
      <c r="B993" s="373" t="s">
        <v>15933</v>
      </c>
      <c r="C993" s="374" t="s">
        <v>15001</v>
      </c>
      <c r="D993" s="375">
        <v>37.65</v>
      </c>
      <c r="E993" s="376"/>
    </row>
    <row r="994" spans="1:5" ht="9" customHeight="1">
      <c r="A994" s="372">
        <v>40338</v>
      </c>
      <c r="B994" s="373" t="s">
        <v>15934</v>
      </c>
      <c r="C994" s="374" t="s">
        <v>15001</v>
      </c>
      <c r="D994" s="375">
        <v>27.2</v>
      </c>
      <c r="E994" s="376"/>
    </row>
    <row r="995" spans="1:5" ht="18.2" customHeight="1">
      <c r="A995" s="372">
        <v>40341</v>
      </c>
      <c r="B995" s="377" t="s">
        <v>15935</v>
      </c>
      <c r="C995" s="374" t="s">
        <v>15001</v>
      </c>
      <c r="D995" s="375">
        <v>7.4</v>
      </c>
      <c r="E995" s="378"/>
    </row>
    <row r="996" spans="1:5" ht="9" customHeight="1">
      <c r="A996" s="372">
        <v>40416</v>
      </c>
      <c r="B996" s="373" t="s">
        <v>15936</v>
      </c>
      <c r="C996" s="374" t="s">
        <v>15102</v>
      </c>
      <c r="D996" s="375">
        <v>299.18</v>
      </c>
      <c r="E996" s="376"/>
    </row>
    <row r="997" spans="1:5" ht="9" customHeight="1">
      <c r="A997" s="372">
        <v>40389</v>
      </c>
      <c r="B997" s="373" t="s">
        <v>15937</v>
      </c>
      <c r="C997" s="374" t="s">
        <v>15102</v>
      </c>
      <c r="D997" s="375">
        <v>69.72</v>
      </c>
      <c r="E997" s="376"/>
    </row>
    <row r="998" spans="1:5" ht="9" customHeight="1">
      <c r="A998" s="372">
        <v>40388</v>
      </c>
      <c r="B998" s="373" t="s">
        <v>15938</v>
      </c>
      <c r="C998" s="374" t="s">
        <v>15102</v>
      </c>
      <c r="D998" s="375">
        <v>263.92</v>
      </c>
      <c r="E998" s="376"/>
    </row>
    <row r="999" spans="1:5" ht="9" customHeight="1">
      <c r="A999" s="372">
        <v>41232</v>
      </c>
      <c r="B999" s="373" t="s">
        <v>15939</v>
      </c>
      <c r="C999" s="374" t="s">
        <v>14985</v>
      </c>
      <c r="D999" s="375">
        <v>12.1</v>
      </c>
      <c r="E999" s="376"/>
    </row>
    <row r="1000" spans="1:5" ht="9" customHeight="1">
      <c r="A1000" s="372">
        <v>40402</v>
      </c>
      <c r="B1000" s="373" t="s">
        <v>15940</v>
      </c>
      <c r="C1000" s="374" t="s">
        <v>14985</v>
      </c>
      <c r="D1000" s="375">
        <v>11.47</v>
      </c>
      <c r="E1000" s="376"/>
    </row>
    <row r="1001" spans="1:5" ht="9" customHeight="1">
      <c r="A1001" s="372">
        <v>41033</v>
      </c>
      <c r="B1001" s="373" t="s">
        <v>15941</v>
      </c>
      <c r="C1001" s="374" t="s">
        <v>15942</v>
      </c>
      <c r="D1001" s="375">
        <v>38.92</v>
      </c>
      <c r="E1001" s="376"/>
    </row>
    <row r="1002" spans="1:5" ht="9" customHeight="1">
      <c r="A1002" s="372">
        <v>41233</v>
      </c>
      <c r="B1002" s="373" t="s">
        <v>15943</v>
      </c>
      <c r="C1002" s="374" t="s">
        <v>15191</v>
      </c>
      <c r="D1002" s="375">
        <v>732.08</v>
      </c>
      <c r="E1002" s="376"/>
    </row>
    <row r="1003" spans="1:5" ht="9" customHeight="1">
      <c r="A1003" s="372">
        <v>40386</v>
      </c>
      <c r="B1003" s="373" t="s">
        <v>15944</v>
      </c>
      <c r="C1003" s="374" t="s">
        <v>15102</v>
      </c>
      <c r="D1003" s="375">
        <v>158.83000000000001</v>
      </c>
      <c r="E1003" s="373" t="s">
        <v>15041</v>
      </c>
    </row>
    <row r="1004" spans="1:5" ht="18.2" customHeight="1">
      <c r="A1004" s="372">
        <v>41199</v>
      </c>
      <c r="B1004" s="377" t="s">
        <v>15945</v>
      </c>
      <c r="C1004" s="374" t="s">
        <v>15102</v>
      </c>
      <c r="D1004" s="375">
        <v>57.49</v>
      </c>
      <c r="E1004" s="378"/>
    </row>
    <row r="1005" spans="1:5" ht="18.2" customHeight="1">
      <c r="A1005" s="372">
        <v>42529</v>
      </c>
      <c r="B1005" s="377" t="s">
        <v>15946</v>
      </c>
      <c r="C1005" s="374" t="s">
        <v>15102</v>
      </c>
      <c r="D1005" s="375">
        <v>934.73</v>
      </c>
      <c r="E1005" s="378"/>
    </row>
    <row r="1006" spans="1:5" ht="18.2" customHeight="1">
      <c r="A1006" s="372">
        <v>40384</v>
      </c>
      <c r="B1006" s="377" t="s">
        <v>15947</v>
      </c>
      <c r="C1006" s="374" t="s">
        <v>15102</v>
      </c>
      <c r="D1006" s="379">
        <v>1336.23</v>
      </c>
      <c r="E1006" s="378"/>
    </row>
    <row r="1007" spans="1:5" ht="18.2" customHeight="1">
      <c r="A1007" s="372">
        <v>40385</v>
      </c>
      <c r="B1007" s="377" t="s">
        <v>15948</v>
      </c>
      <c r="C1007" s="374" t="s">
        <v>15102</v>
      </c>
      <c r="D1007" s="379">
        <v>1375.95</v>
      </c>
      <c r="E1007" s="378"/>
    </row>
    <row r="1008" spans="1:5" ht="9" customHeight="1">
      <c r="A1008" s="372">
        <v>40393</v>
      </c>
      <c r="B1008" s="373" t="s">
        <v>15949</v>
      </c>
      <c r="C1008" s="374" t="s">
        <v>15102</v>
      </c>
      <c r="D1008" s="375">
        <v>20.54</v>
      </c>
      <c r="E1008" s="376"/>
    </row>
    <row r="1009" spans="1:6" ht="9" customHeight="1">
      <c r="A1009" s="372">
        <v>40394</v>
      </c>
      <c r="B1009" s="373" t="s">
        <v>15950</v>
      </c>
      <c r="C1009" s="374" t="s">
        <v>15102</v>
      </c>
      <c r="D1009" s="375">
        <v>23.72</v>
      </c>
      <c r="E1009" s="376"/>
    </row>
    <row r="1010" spans="1:6" ht="9" customHeight="1">
      <c r="A1010" s="372">
        <v>40390</v>
      </c>
      <c r="B1010" s="373" t="s">
        <v>15951</v>
      </c>
      <c r="C1010" s="374" t="s">
        <v>14985</v>
      </c>
      <c r="D1010" s="375">
        <v>3.74</v>
      </c>
      <c r="E1010" s="376"/>
    </row>
    <row r="1011" spans="1:6" ht="18.2" customHeight="1">
      <c r="A1011" s="372">
        <v>42256</v>
      </c>
      <c r="B1011" s="377" t="s">
        <v>15952</v>
      </c>
      <c r="C1011" s="374" t="s">
        <v>14985</v>
      </c>
      <c r="D1011" s="379">
        <v>3908.44</v>
      </c>
      <c r="E1011" s="373" t="s">
        <v>15041</v>
      </c>
    </row>
    <row r="1012" spans="1:6" ht="18.2" customHeight="1">
      <c r="A1012" s="372">
        <v>40400</v>
      </c>
      <c r="B1012" s="377" t="s">
        <v>15953</v>
      </c>
      <c r="C1012" s="374" t="s">
        <v>15191</v>
      </c>
      <c r="D1012" s="375">
        <v>13.92</v>
      </c>
      <c r="E1012" s="373" t="s">
        <v>15041</v>
      </c>
    </row>
    <row r="1013" spans="1:6" ht="9" customHeight="1">
      <c r="A1013" s="372">
        <v>41201</v>
      </c>
      <c r="B1013" s="373" t="s">
        <v>15954</v>
      </c>
      <c r="C1013" s="374" t="s">
        <v>14985</v>
      </c>
      <c r="D1013" s="375">
        <v>471.99</v>
      </c>
      <c r="E1013" s="376"/>
    </row>
    <row r="1014" spans="1:6" ht="9" customHeight="1">
      <c r="A1014" s="372">
        <v>41035</v>
      </c>
      <c r="B1014" s="373" t="s">
        <v>15955</v>
      </c>
      <c r="C1014" s="374" t="s">
        <v>15102</v>
      </c>
      <c r="D1014" s="375">
        <v>94.16</v>
      </c>
      <c r="E1014" s="376"/>
    </row>
    <row r="1015" spans="1:6" ht="18.2" customHeight="1">
      <c r="A1015" s="372">
        <v>41263</v>
      </c>
      <c r="B1015" s="377" t="s">
        <v>15956</v>
      </c>
      <c r="C1015" s="374" t="s">
        <v>15102</v>
      </c>
      <c r="D1015" s="375">
        <v>161.41999999999999</v>
      </c>
      <c r="E1015" s="378"/>
    </row>
    <row r="1016" spans="1:6" ht="18.2" customHeight="1">
      <c r="A1016" s="372">
        <v>41089</v>
      </c>
      <c r="B1016" s="377" t="s">
        <v>15957</v>
      </c>
      <c r="C1016" s="374" t="s">
        <v>15102</v>
      </c>
      <c r="D1016" s="375">
        <v>176.67</v>
      </c>
      <c r="E1016" s="378"/>
    </row>
    <row r="1017" spans="1:6" ht="18.2" customHeight="1">
      <c r="A1017" s="372">
        <v>41039</v>
      </c>
      <c r="B1017" s="377" t="s">
        <v>15958</v>
      </c>
      <c r="C1017" s="374" t="s">
        <v>15102</v>
      </c>
      <c r="D1017" s="375">
        <v>173.73</v>
      </c>
      <c r="E1017" s="378"/>
    </row>
    <row r="1018" spans="1:6" ht="9" customHeight="1">
      <c r="A1018" s="1216" t="s">
        <v>15906</v>
      </c>
      <c r="B1018" s="1216"/>
      <c r="C1018" s="1216"/>
      <c r="D1018" s="1216"/>
      <c r="E1018" s="1216"/>
      <c r="F1018" s="1216"/>
    </row>
    <row r="1019" spans="1:6" ht="9" customHeight="1">
      <c r="A1019" s="369" t="s">
        <v>14979</v>
      </c>
      <c r="B1019" s="370" t="s">
        <v>14980</v>
      </c>
      <c r="C1019" s="369" t="s">
        <v>14981</v>
      </c>
      <c r="D1019" s="371" t="s">
        <v>14982</v>
      </c>
      <c r="E1019" s="370" t="s">
        <v>14983</v>
      </c>
    </row>
    <row r="1020" spans="1:6" ht="9" customHeight="1">
      <c r="A1020" s="372">
        <v>41030</v>
      </c>
      <c r="B1020" s="373" t="s">
        <v>15959</v>
      </c>
      <c r="C1020" s="374" t="s">
        <v>15102</v>
      </c>
      <c r="D1020" s="375">
        <v>162.25</v>
      </c>
      <c r="E1020" s="376"/>
    </row>
    <row r="1021" spans="1:6" ht="9" customHeight="1">
      <c r="A1021" s="1216" t="s">
        <v>15960</v>
      </c>
      <c r="B1021" s="1216"/>
      <c r="C1021" s="1216"/>
      <c r="D1021" s="1216"/>
      <c r="E1021" s="1216"/>
      <c r="F1021" s="1216"/>
    </row>
    <row r="1022" spans="1:6" ht="9" customHeight="1">
      <c r="A1022" s="369" t="s">
        <v>14979</v>
      </c>
      <c r="B1022" s="370" t="s">
        <v>14980</v>
      </c>
      <c r="C1022" s="369" t="s">
        <v>14981</v>
      </c>
      <c r="D1022" s="371" t="s">
        <v>14982</v>
      </c>
      <c r="E1022" s="370" t="s">
        <v>14983</v>
      </c>
    </row>
    <row r="1023" spans="1:6" ht="9" customHeight="1">
      <c r="A1023" s="372">
        <v>42045</v>
      </c>
      <c r="B1023" s="373" t="s">
        <v>15961</v>
      </c>
      <c r="C1023" s="374" t="s">
        <v>14987</v>
      </c>
      <c r="D1023" s="375">
        <v>5.77</v>
      </c>
      <c r="E1023" s="376"/>
    </row>
    <row r="1024" spans="1:6" ht="9" customHeight="1">
      <c r="A1024" s="372">
        <v>42043</v>
      </c>
      <c r="B1024" s="373" t="s">
        <v>15962</v>
      </c>
      <c r="C1024" s="374" t="s">
        <v>15680</v>
      </c>
      <c r="D1024" s="375">
        <v>0</v>
      </c>
      <c r="E1024" s="376"/>
    </row>
    <row r="1025" spans="1:6" ht="9" customHeight="1">
      <c r="A1025" s="1216" t="s">
        <v>15963</v>
      </c>
      <c r="B1025" s="1216"/>
      <c r="C1025" s="1216"/>
      <c r="D1025" s="1216"/>
      <c r="E1025" s="1216"/>
      <c r="F1025" s="1216"/>
    </row>
    <row r="1026" spans="1:6" ht="9" customHeight="1">
      <c r="A1026" s="369" t="s">
        <v>14979</v>
      </c>
      <c r="B1026" s="370" t="s">
        <v>14980</v>
      </c>
      <c r="C1026" s="369" t="s">
        <v>14981</v>
      </c>
      <c r="D1026" s="371" t="s">
        <v>14982</v>
      </c>
      <c r="E1026" s="370" t="s">
        <v>14983</v>
      </c>
    </row>
    <row r="1027" spans="1:6" ht="9" customHeight="1">
      <c r="A1027" s="372">
        <v>42512</v>
      </c>
      <c r="B1027" s="373" t="s">
        <v>15964</v>
      </c>
      <c r="C1027" s="374" t="s">
        <v>14987</v>
      </c>
      <c r="D1027" s="375">
        <v>3.7</v>
      </c>
      <c r="E1027" s="376"/>
    </row>
    <row r="1028" spans="1:6" ht="9" customHeight="1">
      <c r="A1028" s="372">
        <v>42513</v>
      </c>
      <c r="B1028" s="373" t="s">
        <v>15965</v>
      </c>
      <c r="C1028" s="374" t="s">
        <v>14987</v>
      </c>
      <c r="D1028" s="375">
        <v>4.8</v>
      </c>
      <c r="E1028" s="376"/>
    </row>
    <row r="1029" spans="1:6" ht="9" customHeight="1">
      <c r="A1029" s="372">
        <v>42514</v>
      </c>
      <c r="B1029" s="373" t="s">
        <v>15966</v>
      </c>
      <c r="C1029" s="374" t="s">
        <v>14987</v>
      </c>
      <c r="D1029" s="375">
        <v>7.72</v>
      </c>
      <c r="E1029" s="376"/>
    </row>
    <row r="1030" spans="1:6" ht="9" customHeight="1">
      <c r="A1030" s="372">
        <v>43349</v>
      </c>
      <c r="B1030" s="373" t="s">
        <v>15967</v>
      </c>
      <c r="C1030" s="374" t="s">
        <v>14987</v>
      </c>
      <c r="D1030" s="375">
        <v>7.29</v>
      </c>
      <c r="E1030" s="376"/>
    </row>
    <row r="1031" spans="1:6" ht="9" customHeight="1">
      <c r="A1031" s="372">
        <v>42515</v>
      </c>
      <c r="B1031" s="373" t="s">
        <v>15968</v>
      </c>
      <c r="C1031" s="374" t="s">
        <v>14987</v>
      </c>
      <c r="D1031" s="375">
        <v>5.62</v>
      </c>
      <c r="E1031" s="376"/>
    </row>
    <row r="1032" spans="1:6" ht="9" customHeight="1">
      <c r="A1032" s="372">
        <v>42523</v>
      </c>
      <c r="B1032" s="373" t="s">
        <v>15969</v>
      </c>
      <c r="C1032" s="374" t="s">
        <v>14987</v>
      </c>
      <c r="D1032" s="375">
        <v>8.89</v>
      </c>
      <c r="E1032" s="376"/>
    </row>
    <row r="1033" spans="1:6" ht="18.2" customHeight="1">
      <c r="A1033" s="372">
        <v>42525</v>
      </c>
      <c r="B1033" s="377" t="s">
        <v>15970</v>
      </c>
      <c r="C1033" s="374" t="s">
        <v>14987</v>
      </c>
      <c r="D1033" s="375">
        <v>74.069999999999993</v>
      </c>
      <c r="E1033" s="378"/>
    </row>
    <row r="1034" spans="1:6" ht="9" customHeight="1">
      <c r="A1034" s="372">
        <v>42576</v>
      </c>
      <c r="B1034" s="373" t="s">
        <v>15971</v>
      </c>
      <c r="C1034" s="374" t="s">
        <v>14987</v>
      </c>
      <c r="D1034" s="375">
        <v>126.62</v>
      </c>
      <c r="E1034" s="376"/>
    </row>
    <row r="1035" spans="1:6" ht="9" customHeight="1">
      <c r="A1035" s="372">
        <v>42577</v>
      </c>
      <c r="B1035" s="373" t="s">
        <v>15972</v>
      </c>
      <c r="C1035" s="374" t="s">
        <v>14987</v>
      </c>
      <c r="D1035" s="375">
        <v>9.4700000000000006</v>
      </c>
      <c r="E1035" s="376"/>
    </row>
    <row r="1036" spans="1:6" ht="9" customHeight="1">
      <c r="A1036" s="372">
        <v>42578</v>
      </c>
      <c r="B1036" s="373" t="s">
        <v>15973</v>
      </c>
      <c r="C1036" s="374" t="s">
        <v>14987</v>
      </c>
      <c r="D1036" s="375">
        <v>3.73</v>
      </c>
      <c r="E1036" s="376"/>
    </row>
    <row r="1037" spans="1:6" ht="9" customHeight="1">
      <c r="A1037" s="372">
        <v>42580</v>
      </c>
      <c r="B1037" s="373" t="s">
        <v>15974</v>
      </c>
      <c r="C1037" s="374" t="s">
        <v>14987</v>
      </c>
      <c r="D1037" s="375">
        <v>5.49</v>
      </c>
      <c r="E1037" s="376"/>
    </row>
    <row r="1038" spans="1:6" ht="9" customHeight="1">
      <c r="A1038" s="372">
        <v>42582</v>
      </c>
      <c r="B1038" s="373" t="s">
        <v>15975</v>
      </c>
      <c r="C1038" s="374" t="s">
        <v>14987</v>
      </c>
      <c r="D1038" s="375">
        <v>56.93</v>
      </c>
      <c r="E1038" s="376"/>
    </row>
    <row r="1039" spans="1:6" ht="9" customHeight="1">
      <c r="A1039" s="372">
        <v>42586</v>
      </c>
      <c r="B1039" s="373" t="s">
        <v>15976</v>
      </c>
      <c r="C1039" s="374" t="s">
        <v>14987</v>
      </c>
      <c r="D1039" s="375">
        <v>64.819999999999993</v>
      </c>
      <c r="E1039" s="376"/>
    </row>
    <row r="1040" spans="1:6" ht="9" customHeight="1">
      <c r="A1040" s="372">
        <v>42587</v>
      </c>
      <c r="B1040" s="373" t="s">
        <v>15977</v>
      </c>
      <c r="C1040" s="374" t="s">
        <v>14985</v>
      </c>
      <c r="D1040" s="375">
        <v>0.89</v>
      </c>
      <c r="E1040" s="376"/>
    </row>
    <row r="1041" spans="1:6" ht="18.2" customHeight="1">
      <c r="A1041" s="372">
        <v>42590</v>
      </c>
      <c r="B1041" s="377" t="s">
        <v>15978</v>
      </c>
      <c r="C1041" s="374" t="s">
        <v>14985</v>
      </c>
      <c r="D1041" s="375">
        <v>9.6999999999999993</v>
      </c>
      <c r="E1041" s="378"/>
    </row>
    <row r="1042" spans="1:6" ht="9" customHeight="1">
      <c r="A1042" s="372">
        <v>42591</v>
      </c>
      <c r="B1042" s="373" t="s">
        <v>15979</v>
      </c>
      <c r="C1042" s="374" t="s">
        <v>14985</v>
      </c>
      <c r="D1042" s="375">
        <v>44.68</v>
      </c>
      <c r="E1042" s="376"/>
    </row>
    <row r="1043" spans="1:6" ht="9" customHeight="1">
      <c r="A1043" s="372">
        <v>42592</v>
      </c>
      <c r="B1043" s="373" t="s">
        <v>15980</v>
      </c>
      <c r="C1043" s="374" t="s">
        <v>14985</v>
      </c>
      <c r="D1043" s="375">
        <v>15.02</v>
      </c>
      <c r="E1043" s="373" t="s">
        <v>15041</v>
      </c>
    </row>
    <row r="1044" spans="1:6" ht="18.2" customHeight="1">
      <c r="A1044" s="372">
        <v>42593</v>
      </c>
      <c r="B1044" s="377" t="s">
        <v>15981</v>
      </c>
      <c r="C1044" s="374" t="s">
        <v>14987</v>
      </c>
      <c r="D1044" s="375">
        <v>29.98</v>
      </c>
      <c r="E1044" s="378"/>
    </row>
    <row r="1045" spans="1:6" ht="18.2" customHeight="1">
      <c r="A1045" s="372">
        <v>42596</v>
      </c>
      <c r="B1045" s="377" t="s">
        <v>15982</v>
      </c>
      <c r="C1045" s="374" t="s">
        <v>14987</v>
      </c>
      <c r="D1045" s="375">
        <v>5.82</v>
      </c>
      <c r="E1045" s="378"/>
    </row>
    <row r="1046" spans="1:6" ht="9" customHeight="1">
      <c r="A1046" s="1216" t="s">
        <v>15983</v>
      </c>
      <c r="B1046" s="1216"/>
      <c r="C1046" s="1216"/>
      <c r="D1046" s="1216"/>
      <c r="E1046" s="1216"/>
      <c r="F1046" s="1216"/>
    </row>
    <row r="1047" spans="1:6" ht="9" customHeight="1">
      <c r="A1047" s="369" t="s">
        <v>14979</v>
      </c>
      <c r="B1047" s="370" t="s">
        <v>14980</v>
      </c>
      <c r="C1047" s="369" t="s">
        <v>14981</v>
      </c>
      <c r="D1047" s="371" t="s">
        <v>14982</v>
      </c>
      <c r="E1047" s="370" t="s">
        <v>14983</v>
      </c>
    </row>
    <row r="1048" spans="1:6" ht="9" customHeight="1">
      <c r="A1048" s="372">
        <v>42483</v>
      </c>
      <c r="B1048" s="373" t="s">
        <v>15984</v>
      </c>
      <c r="C1048" s="374" t="s">
        <v>14987</v>
      </c>
      <c r="D1048" s="375">
        <v>102.67</v>
      </c>
      <c r="E1048" s="376"/>
    </row>
    <row r="1049" spans="1:6" ht="9" customHeight="1">
      <c r="A1049" s="372">
        <v>42695</v>
      </c>
      <c r="B1049" s="373" t="s">
        <v>15985</v>
      </c>
      <c r="C1049" s="374" t="s">
        <v>14987</v>
      </c>
      <c r="D1049" s="375">
        <v>121.46</v>
      </c>
      <c r="E1049" s="376"/>
    </row>
    <row r="1050" spans="1:6" ht="18.2" customHeight="1">
      <c r="A1050" s="372">
        <v>42481</v>
      </c>
      <c r="B1050" s="377" t="s">
        <v>15986</v>
      </c>
      <c r="C1050" s="374" t="s">
        <v>14987</v>
      </c>
      <c r="D1050" s="375">
        <v>73.290000000000006</v>
      </c>
      <c r="E1050" s="378"/>
    </row>
    <row r="1051" spans="1:6" ht="9" customHeight="1">
      <c r="A1051" s="372">
        <v>42496</v>
      </c>
      <c r="B1051" s="373" t="s">
        <v>15987</v>
      </c>
      <c r="C1051" s="374" t="s">
        <v>14985</v>
      </c>
      <c r="D1051" s="375">
        <v>3.83</v>
      </c>
      <c r="E1051" s="376"/>
    </row>
    <row r="1052" spans="1:6" ht="18.2" customHeight="1">
      <c r="A1052" s="372">
        <v>41133</v>
      </c>
      <c r="B1052" s="377" t="s">
        <v>15988</v>
      </c>
      <c r="C1052" s="374" t="s">
        <v>14985</v>
      </c>
      <c r="D1052" s="375">
        <v>12.35</v>
      </c>
      <c r="E1052" s="378"/>
    </row>
    <row r="1053" spans="1:6" ht="18.2" customHeight="1">
      <c r="A1053" s="372">
        <v>42479</v>
      </c>
      <c r="B1053" s="377" t="s">
        <v>15989</v>
      </c>
      <c r="C1053" s="374" t="s">
        <v>14985</v>
      </c>
      <c r="D1053" s="375">
        <v>8.6199999999999992</v>
      </c>
      <c r="E1053" s="378"/>
    </row>
    <row r="1054" spans="1:6" ht="18.2" customHeight="1">
      <c r="A1054" s="372">
        <v>43333</v>
      </c>
      <c r="B1054" s="377" t="s">
        <v>15990</v>
      </c>
      <c r="C1054" s="374" t="s">
        <v>14985</v>
      </c>
      <c r="D1054" s="375">
        <v>1.1499999999999999</v>
      </c>
      <c r="E1054" s="378"/>
    </row>
    <row r="1055" spans="1:6" ht="18.2" customHeight="1">
      <c r="A1055" s="372">
        <v>42484</v>
      </c>
      <c r="B1055" s="377" t="s">
        <v>15991</v>
      </c>
      <c r="C1055" s="374" t="s">
        <v>14985</v>
      </c>
      <c r="D1055" s="375">
        <v>6.71</v>
      </c>
      <c r="E1055" s="373" t="s">
        <v>15041</v>
      </c>
    </row>
    <row r="1056" spans="1:6" ht="18.2" customHeight="1">
      <c r="A1056" s="372">
        <v>42497</v>
      </c>
      <c r="B1056" s="377" t="s">
        <v>15992</v>
      </c>
      <c r="C1056" s="374" t="s">
        <v>14985</v>
      </c>
      <c r="D1056" s="375">
        <v>13.36</v>
      </c>
      <c r="E1056" s="373" t="s">
        <v>15041</v>
      </c>
    </row>
    <row r="1057" spans="1:6" ht="18.2" customHeight="1">
      <c r="A1057" s="372">
        <v>42493</v>
      </c>
      <c r="B1057" s="377" t="s">
        <v>15993</v>
      </c>
      <c r="C1057" s="374" t="s">
        <v>14985</v>
      </c>
      <c r="D1057" s="375">
        <v>76.45</v>
      </c>
      <c r="E1057" s="373" t="s">
        <v>15041</v>
      </c>
    </row>
    <row r="1058" spans="1:6" ht="18.2" customHeight="1">
      <c r="A1058" s="372">
        <v>42494</v>
      </c>
      <c r="B1058" s="377" t="s">
        <v>15994</v>
      </c>
      <c r="C1058" s="374" t="s">
        <v>15067</v>
      </c>
      <c r="D1058" s="375">
        <v>406.22</v>
      </c>
      <c r="E1058" s="373" t="s">
        <v>15041</v>
      </c>
    </row>
    <row r="1059" spans="1:6" ht="18.2" customHeight="1">
      <c r="A1059" s="372">
        <v>42498</v>
      </c>
      <c r="B1059" s="377" t="s">
        <v>15995</v>
      </c>
      <c r="C1059" s="374" t="s">
        <v>14985</v>
      </c>
      <c r="D1059" s="375">
        <v>78.760000000000005</v>
      </c>
      <c r="E1059" s="373" t="s">
        <v>15041</v>
      </c>
    </row>
    <row r="1060" spans="1:6" ht="18.2" customHeight="1">
      <c r="A1060" s="372">
        <v>42499</v>
      </c>
      <c r="B1060" s="377" t="s">
        <v>15996</v>
      </c>
      <c r="C1060" s="374" t="s">
        <v>14985</v>
      </c>
      <c r="D1060" s="375">
        <v>93.38</v>
      </c>
      <c r="E1060" s="373" t="s">
        <v>15041</v>
      </c>
    </row>
    <row r="1061" spans="1:6" ht="18.2" customHeight="1">
      <c r="A1061" s="372">
        <v>42500</v>
      </c>
      <c r="B1061" s="377" t="s">
        <v>15997</v>
      </c>
      <c r="C1061" s="374" t="s">
        <v>14985</v>
      </c>
      <c r="D1061" s="375">
        <v>94.11</v>
      </c>
      <c r="E1061" s="373" t="s">
        <v>15041</v>
      </c>
    </row>
    <row r="1062" spans="1:6" ht="18.2" customHeight="1">
      <c r="A1062" s="372">
        <v>42501</v>
      </c>
      <c r="B1062" s="377" t="s">
        <v>15998</v>
      </c>
      <c r="C1062" s="374" t="s">
        <v>14985</v>
      </c>
      <c r="D1062" s="375">
        <v>107.34</v>
      </c>
      <c r="E1062" s="373" t="s">
        <v>15041</v>
      </c>
    </row>
    <row r="1063" spans="1:6" ht="18.2" customHeight="1">
      <c r="A1063" s="372">
        <v>42502</v>
      </c>
      <c r="B1063" s="377" t="s">
        <v>15999</v>
      </c>
      <c r="C1063" s="374" t="s">
        <v>14985</v>
      </c>
      <c r="D1063" s="375">
        <v>105.28</v>
      </c>
      <c r="E1063" s="373" t="s">
        <v>15041</v>
      </c>
    </row>
    <row r="1064" spans="1:6" ht="9" customHeight="1">
      <c r="A1064" s="1216" t="s">
        <v>15983</v>
      </c>
      <c r="B1064" s="1216"/>
      <c r="C1064" s="1216"/>
      <c r="D1064" s="1216"/>
      <c r="E1064" s="1216"/>
      <c r="F1064" s="1216"/>
    </row>
    <row r="1065" spans="1:6" ht="9" customHeight="1">
      <c r="A1065" s="369" t="s">
        <v>14979</v>
      </c>
      <c r="B1065" s="370" t="s">
        <v>14980</v>
      </c>
      <c r="C1065" s="369" t="s">
        <v>14981</v>
      </c>
      <c r="D1065" s="371" t="s">
        <v>14982</v>
      </c>
      <c r="E1065" s="370" t="s">
        <v>14983</v>
      </c>
    </row>
    <row r="1066" spans="1:6" ht="18.2" customHeight="1">
      <c r="A1066" s="372">
        <v>42503</v>
      </c>
      <c r="B1066" s="377" t="s">
        <v>16000</v>
      </c>
      <c r="C1066" s="374" t="s">
        <v>14985</v>
      </c>
      <c r="D1066" s="375">
        <v>107.03</v>
      </c>
      <c r="E1066" s="373" t="s">
        <v>15041</v>
      </c>
    </row>
    <row r="1067" spans="1:6" ht="18.2" customHeight="1">
      <c r="A1067" s="372">
        <v>43334</v>
      </c>
      <c r="B1067" s="377" t="s">
        <v>16001</v>
      </c>
      <c r="C1067" s="374" t="s">
        <v>14985</v>
      </c>
      <c r="D1067" s="375">
        <v>0.95</v>
      </c>
      <c r="E1067" s="378"/>
    </row>
    <row r="1068" spans="1:6" ht="18.2" customHeight="1">
      <c r="A1068" s="372">
        <v>42485</v>
      </c>
      <c r="B1068" s="377" t="s">
        <v>16002</v>
      </c>
      <c r="C1068" s="374" t="s">
        <v>14985</v>
      </c>
      <c r="D1068" s="375">
        <v>2.19</v>
      </c>
      <c r="E1068" s="373" t="s">
        <v>15041</v>
      </c>
    </row>
    <row r="1069" spans="1:6" ht="9" customHeight="1">
      <c r="A1069" s="372">
        <v>42495</v>
      </c>
      <c r="B1069" s="373" t="s">
        <v>16003</v>
      </c>
      <c r="C1069" s="374" t="s">
        <v>14985</v>
      </c>
      <c r="D1069" s="375">
        <v>1.19</v>
      </c>
      <c r="E1069" s="376"/>
    </row>
    <row r="1070" spans="1:6" ht="9" customHeight="1">
      <c r="A1070" s="372">
        <v>42507</v>
      </c>
      <c r="B1070" s="373" t="s">
        <v>16004</v>
      </c>
      <c r="C1070" s="374" t="s">
        <v>15102</v>
      </c>
      <c r="D1070" s="375">
        <v>24.15</v>
      </c>
      <c r="E1070" s="376"/>
    </row>
    <row r="1071" spans="1:6" ht="9" customHeight="1">
      <c r="A1071" s="372">
        <v>42505</v>
      </c>
      <c r="B1071" s="373" t="s">
        <v>16005</v>
      </c>
      <c r="C1071" s="374" t="s">
        <v>14985</v>
      </c>
      <c r="D1071" s="375">
        <v>19.57</v>
      </c>
      <c r="E1071" s="376"/>
    </row>
    <row r="1072" spans="1:6" ht="9" customHeight="1">
      <c r="A1072" s="372">
        <v>42504</v>
      </c>
      <c r="B1072" s="373" t="s">
        <v>16006</v>
      </c>
      <c r="C1072" s="374" t="s">
        <v>14985</v>
      </c>
      <c r="D1072" s="375">
        <v>46.34</v>
      </c>
      <c r="E1072" s="373" t="s">
        <v>15041</v>
      </c>
    </row>
    <row r="1073" spans="1:6" ht="9" customHeight="1">
      <c r="A1073" s="372">
        <v>42506</v>
      </c>
      <c r="B1073" s="373" t="s">
        <v>16007</v>
      </c>
      <c r="C1073" s="374" t="s">
        <v>14985</v>
      </c>
      <c r="D1073" s="375">
        <v>47.67</v>
      </c>
      <c r="E1073" s="373" t="s">
        <v>15041</v>
      </c>
    </row>
    <row r="1074" spans="1:6" ht="9" customHeight="1">
      <c r="A1074" s="372">
        <v>42482</v>
      </c>
      <c r="B1074" s="373" t="s">
        <v>16008</v>
      </c>
      <c r="C1074" s="374" t="s">
        <v>14987</v>
      </c>
      <c r="D1074" s="375">
        <v>96.98</v>
      </c>
      <c r="E1074" s="373" t="s">
        <v>15041</v>
      </c>
    </row>
    <row r="1075" spans="1:6" ht="9" customHeight="1">
      <c r="A1075" s="372">
        <v>42702</v>
      </c>
      <c r="B1075" s="373" t="s">
        <v>16009</v>
      </c>
      <c r="C1075" s="374" t="s">
        <v>14987</v>
      </c>
      <c r="D1075" s="375">
        <v>121.46</v>
      </c>
      <c r="E1075" s="376"/>
    </row>
    <row r="1076" spans="1:6" ht="18.2" customHeight="1">
      <c r="A1076" s="372">
        <v>42480</v>
      </c>
      <c r="B1076" s="377" t="s">
        <v>16010</v>
      </c>
      <c r="C1076" s="374" t="s">
        <v>14987</v>
      </c>
      <c r="D1076" s="375">
        <v>73.290000000000006</v>
      </c>
      <c r="E1076" s="373" t="s">
        <v>15041</v>
      </c>
    </row>
    <row r="1077" spans="1:6" ht="18.2" customHeight="1">
      <c r="A1077" s="372">
        <v>42489</v>
      </c>
      <c r="B1077" s="377" t="s">
        <v>16011</v>
      </c>
      <c r="C1077" s="374" t="s">
        <v>14985</v>
      </c>
      <c r="D1077" s="375">
        <v>12.54</v>
      </c>
      <c r="E1077" s="373" t="s">
        <v>15041</v>
      </c>
    </row>
    <row r="1078" spans="1:6" ht="18.2" customHeight="1">
      <c r="A1078" s="372">
        <v>42487</v>
      </c>
      <c r="B1078" s="377" t="s">
        <v>16012</v>
      </c>
      <c r="C1078" s="374" t="s">
        <v>14985</v>
      </c>
      <c r="D1078" s="375">
        <v>19.88</v>
      </c>
      <c r="E1078" s="373" t="s">
        <v>15041</v>
      </c>
    </row>
    <row r="1079" spans="1:6" ht="18.2" customHeight="1">
      <c r="A1079" s="372">
        <v>42847</v>
      </c>
      <c r="B1079" s="377" t="s">
        <v>16013</v>
      </c>
      <c r="C1079" s="374" t="s">
        <v>14985</v>
      </c>
      <c r="D1079" s="375">
        <v>21.12</v>
      </c>
      <c r="E1079" s="373" t="s">
        <v>15041</v>
      </c>
    </row>
    <row r="1080" spans="1:6" ht="18.2" customHeight="1">
      <c r="A1080" s="372">
        <v>42486</v>
      </c>
      <c r="B1080" s="377" t="s">
        <v>16014</v>
      </c>
      <c r="C1080" s="374" t="s">
        <v>14985</v>
      </c>
      <c r="D1080" s="375">
        <v>12.1</v>
      </c>
      <c r="E1080" s="373" t="s">
        <v>15041</v>
      </c>
    </row>
    <row r="1081" spans="1:6" ht="18.2" customHeight="1">
      <c r="A1081" s="372">
        <v>42488</v>
      </c>
      <c r="B1081" s="377" t="s">
        <v>16015</v>
      </c>
      <c r="C1081" s="374" t="s">
        <v>14985</v>
      </c>
      <c r="D1081" s="375">
        <v>8.84</v>
      </c>
      <c r="E1081" s="373" t="s">
        <v>15041</v>
      </c>
    </row>
    <row r="1082" spans="1:6" ht="9" customHeight="1">
      <c r="A1082" s="1216" t="s">
        <v>16016</v>
      </c>
      <c r="B1082" s="1216"/>
      <c r="C1082" s="1216"/>
      <c r="D1082" s="1216"/>
      <c r="E1082" s="1216"/>
      <c r="F1082" s="1216"/>
    </row>
    <row r="1083" spans="1:6" ht="9" customHeight="1">
      <c r="A1083" s="369" t="s">
        <v>14979</v>
      </c>
      <c r="B1083" s="370" t="s">
        <v>14980</v>
      </c>
      <c r="C1083" s="369" t="s">
        <v>14981</v>
      </c>
      <c r="D1083" s="371" t="s">
        <v>14982</v>
      </c>
      <c r="E1083" s="370" t="s">
        <v>14983</v>
      </c>
    </row>
    <row r="1084" spans="1:6" ht="18.2" customHeight="1">
      <c r="A1084" s="372">
        <v>42601</v>
      </c>
      <c r="B1084" s="377" t="s">
        <v>16017</v>
      </c>
      <c r="C1084" s="374" t="s">
        <v>14985</v>
      </c>
      <c r="D1084" s="375">
        <v>51.03</v>
      </c>
      <c r="E1084" s="373" t="s">
        <v>15041</v>
      </c>
    </row>
    <row r="1085" spans="1:6" ht="9" customHeight="1">
      <c r="A1085" s="372">
        <v>43602</v>
      </c>
      <c r="B1085" s="373" t="s">
        <v>16018</v>
      </c>
      <c r="C1085" s="374" t="s">
        <v>14985</v>
      </c>
      <c r="D1085" s="375">
        <v>77.86</v>
      </c>
      <c r="E1085" s="373" t="s">
        <v>15041</v>
      </c>
    </row>
    <row r="1086" spans="1:6" ht="18.2" customHeight="1">
      <c r="A1086" s="372">
        <v>42602</v>
      </c>
      <c r="B1086" s="377" t="s">
        <v>16019</v>
      </c>
      <c r="C1086" s="374" t="s">
        <v>14985</v>
      </c>
      <c r="D1086" s="375">
        <v>85.38</v>
      </c>
      <c r="E1086" s="373" t="s">
        <v>15041</v>
      </c>
    </row>
    <row r="1087" spans="1:6" ht="18.2" customHeight="1">
      <c r="A1087" s="372">
        <v>42603</v>
      </c>
      <c r="B1087" s="377" t="s">
        <v>16020</v>
      </c>
      <c r="C1087" s="374" t="s">
        <v>14985</v>
      </c>
      <c r="D1087" s="375">
        <v>65.77</v>
      </c>
      <c r="E1087" s="373" t="s">
        <v>15041</v>
      </c>
    </row>
    <row r="1088" spans="1:6" ht="9" customHeight="1">
      <c r="A1088" s="372">
        <v>42604</v>
      </c>
      <c r="B1088" s="373" t="s">
        <v>16021</v>
      </c>
      <c r="C1088" s="374" t="s">
        <v>14987</v>
      </c>
      <c r="D1088" s="375">
        <v>249.79</v>
      </c>
      <c r="E1088" s="373" t="s">
        <v>15041</v>
      </c>
    </row>
    <row r="1089" spans="1:5" ht="18.2" customHeight="1">
      <c r="A1089" s="372">
        <v>42605</v>
      </c>
      <c r="B1089" s="377" t="s">
        <v>16022</v>
      </c>
      <c r="C1089" s="374" t="s">
        <v>14987</v>
      </c>
      <c r="D1089" s="375">
        <v>350.29</v>
      </c>
      <c r="E1089" s="373" t="s">
        <v>15041</v>
      </c>
    </row>
    <row r="1090" spans="1:5" ht="18.2" customHeight="1">
      <c r="A1090" s="372">
        <v>42606</v>
      </c>
      <c r="B1090" s="377" t="s">
        <v>16023</v>
      </c>
      <c r="C1090" s="374" t="s">
        <v>14987</v>
      </c>
      <c r="D1090" s="375">
        <v>28.15</v>
      </c>
      <c r="E1090" s="378"/>
    </row>
    <row r="1091" spans="1:5" ht="9" customHeight="1">
      <c r="A1091" s="372">
        <v>42607</v>
      </c>
      <c r="B1091" s="373" t="s">
        <v>16024</v>
      </c>
      <c r="C1091" s="374" t="s">
        <v>14985</v>
      </c>
      <c r="D1091" s="375">
        <v>105.4</v>
      </c>
      <c r="E1091" s="376"/>
    </row>
    <row r="1092" spans="1:5" ht="9" customHeight="1">
      <c r="A1092" s="372">
        <v>42608</v>
      </c>
      <c r="B1092" s="373" t="s">
        <v>16025</v>
      </c>
      <c r="C1092" s="374" t="s">
        <v>14985</v>
      </c>
      <c r="D1092" s="375">
        <v>24.21</v>
      </c>
      <c r="E1092" s="376"/>
    </row>
    <row r="1093" spans="1:5" ht="9" customHeight="1">
      <c r="A1093" s="372">
        <v>42609</v>
      </c>
      <c r="B1093" s="373" t="s">
        <v>16026</v>
      </c>
      <c r="C1093" s="374" t="s">
        <v>14987</v>
      </c>
      <c r="D1093" s="375">
        <v>51.73</v>
      </c>
      <c r="E1093" s="376"/>
    </row>
    <row r="1094" spans="1:5" ht="9" customHeight="1">
      <c r="A1094" s="372">
        <v>42611</v>
      </c>
      <c r="B1094" s="373" t="s">
        <v>16027</v>
      </c>
      <c r="C1094" s="374" t="s">
        <v>14987</v>
      </c>
      <c r="D1094" s="375">
        <v>465.31</v>
      </c>
      <c r="E1094" s="373" t="s">
        <v>15041</v>
      </c>
    </row>
    <row r="1095" spans="1:5" ht="9" customHeight="1">
      <c r="A1095" s="372">
        <v>42612</v>
      </c>
      <c r="B1095" s="373" t="s">
        <v>16028</v>
      </c>
      <c r="C1095" s="374" t="s">
        <v>14987</v>
      </c>
      <c r="D1095" s="375">
        <v>793.76</v>
      </c>
      <c r="E1095" s="373" t="s">
        <v>15041</v>
      </c>
    </row>
    <row r="1096" spans="1:5" ht="9" customHeight="1">
      <c r="A1096" s="372">
        <v>42613</v>
      </c>
      <c r="B1096" s="373" t="s">
        <v>16029</v>
      </c>
      <c r="C1096" s="374" t="s">
        <v>14987</v>
      </c>
      <c r="D1096" s="375">
        <v>480.07</v>
      </c>
      <c r="E1096" s="373" t="s">
        <v>15041</v>
      </c>
    </row>
    <row r="1097" spans="1:5" ht="9" customHeight="1">
      <c r="A1097" s="372">
        <v>42615</v>
      </c>
      <c r="B1097" s="373" t="s">
        <v>16030</v>
      </c>
      <c r="C1097" s="374" t="s">
        <v>15102</v>
      </c>
      <c r="D1097" s="375">
        <v>244.41</v>
      </c>
      <c r="E1097" s="373" t="s">
        <v>15041</v>
      </c>
    </row>
    <row r="1098" spans="1:5" ht="9" customHeight="1">
      <c r="A1098" s="372">
        <v>41173</v>
      </c>
      <c r="B1098" s="373" t="s">
        <v>16031</v>
      </c>
      <c r="C1098" s="374" t="s">
        <v>15102</v>
      </c>
      <c r="D1098" s="375">
        <v>17.62</v>
      </c>
      <c r="E1098" s="373" t="s">
        <v>15041</v>
      </c>
    </row>
    <row r="1099" spans="1:5" ht="9" customHeight="1">
      <c r="A1099" s="372">
        <v>41174</v>
      </c>
      <c r="B1099" s="373" t="s">
        <v>16032</v>
      </c>
      <c r="C1099" s="374" t="s">
        <v>15102</v>
      </c>
      <c r="D1099" s="375">
        <v>18.78</v>
      </c>
      <c r="E1099" s="373" t="s">
        <v>15041</v>
      </c>
    </row>
    <row r="1100" spans="1:5" ht="9" customHeight="1">
      <c r="A1100" s="372">
        <v>41175</v>
      </c>
      <c r="B1100" s="373" t="s">
        <v>16033</v>
      </c>
      <c r="C1100" s="374" t="s">
        <v>15102</v>
      </c>
      <c r="D1100" s="375">
        <v>23.42</v>
      </c>
      <c r="E1100" s="373" t="s">
        <v>15041</v>
      </c>
    </row>
    <row r="1101" spans="1:5" ht="9" customHeight="1">
      <c r="A1101" s="372">
        <v>41176</v>
      </c>
      <c r="B1101" s="373" t="s">
        <v>16034</v>
      </c>
      <c r="C1101" s="374" t="s">
        <v>15102</v>
      </c>
      <c r="D1101" s="375">
        <v>35.020000000000003</v>
      </c>
      <c r="E1101" s="373" t="s">
        <v>15041</v>
      </c>
    </row>
    <row r="1102" spans="1:5" ht="9" customHeight="1">
      <c r="A1102" s="372">
        <v>42635</v>
      </c>
      <c r="B1102" s="373" t="s">
        <v>16035</v>
      </c>
      <c r="C1102" s="374" t="s">
        <v>15001</v>
      </c>
      <c r="D1102" s="379">
        <v>13077.85</v>
      </c>
      <c r="E1102" s="376"/>
    </row>
    <row r="1103" spans="1:5" ht="9" customHeight="1">
      <c r="A1103" s="372">
        <v>40628</v>
      </c>
      <c r="B1103" s="373" t="s">
        <v>16036</v>
      </c>
      <c r="C1103" s="374" t="s">
        <v>15001</v>
      </c>
      <c r="D1103" s="379">
        <v>26105.68</v>
      </c>
      <c r="E1103" s="376"/>
    </row>
    <row r="1104" spans="1:5" ht="9" customHeight="1">
      <c r="A1104" s="372">
        <v>40619</v>
      </c>
      <c r="B1104" s="373" t="s">
        <v>16037</v>
      </c>
      <c r="C1104" s="374" t="s">
        <v>15001</v>
      </c>
      <c r="D1104" s="379">
        <v>24275.91</v>
      </c>
      <c r="E1104" s="376"/>
    </row>
    <row r="1105" spans="1:6" ht="9" customHeight="1">
      <c r="A1105" s="372">
        <v>41087</v>
      </c>
      <c r="B1105" s="373" t="s">
        <v>16038</v>
      </c>
      <c r="C1105" s="374" t="s">
        <v>15001</v>
      </c>
      <c r="D1105" s="379">
        <v>1276.42</v>
      </c>
      <c r="E1105" s="376"/>
    </row>
    <row r="1106" spans="1:6" ht="18.2" customHeight="1">
      <c r="A1106" s="372">
        <v>42676</v>
      </c>
      <c r="B1106" s="377" t="s">
        <v>16039</v>
      </c>
      <c r="C1106" s="374" t="s">
        <v>15102</v>
      </c>
      <c r="D1106" s="379">
        <v>11829.69</v>
      </c>
      <c r="E1106" s="373" t="s">
        <v>15041</v>
      </c>
    </row>
    <row r="1107" spans="1:6" ht="18.2" customHeight="1">
      <c r="A1107" s="372">
        <v>42677</v>
      </c>
      <c r="B1107" s="377" t="s">
        <v>16040</v>
      </c>
      <c r="C1107" s="374" t="s">
        <v>15102</v>
      </c>
      <c r="D1107" s="379">
        <v>8232.9599999999991</v>
      </c>
      <c r="E1107" s="373" t="s">
        <v>15041</v>
      </c>
    </row>
    <row r="1108" spans="1:6" ht="9" customHeight="1">
      <c r="A1108" s="372">
        <v>42678</v>
      </c>
      <c r="B1108" s="373" t="s">
        <v>16041</v>
      </c>
      <c r="C1108" s="374" t="s">
        <v>14985</v>
      </c>
      <c r="D1108" s="375">
        <v>6.19</v>
      </c>
      <c r="E1108" s="376"/>
    </row>
    <row r="1109" spans="1:6" ht="18.2" customHeight="1">
      <c r="A1109" s="372">
        <v>41159</v>
      </c>
      <c r="B1109" s="377" t="s">
        <v>16042</v>
      </c>
      <c r="C1109" s="374" t="s">
        <v>15001</v>
      </c>
      <c r="D1109" s="379">
        <v>2946.19</v>
      </c>
      <c r="E1109" s="378"/>
    </row>
    <row r="1110" spans="1:6" ht="18.2" customHeight="1">
      <c r="A1110" s="372">
        <v>41144</v>
      </c>
      <c r="B1110" s="377" t="s">
        <v>16043</v>
      </c>
      <c r="C1110" s="374" t="s">
        <v>15001</v>
      </c>
      <c r="D1110" s="379">
        <v>2168.19</v>
      </c>
      <c r="E1110" s="378"/>
    </row>
    <row r="1111" spans="1:6" ht="9" customHeight="1">
      <c r="A1111" s="372">
        <v>41158</v>
      </c>
      <c r="B1111" s="373" t="s">
        <v>16044</v>
      </c>
      <c r="C1111" s="374" t="s">
        <v>15001</v>
      </c>
      <c r="D1111" s="379">
        <v>2527.56</v>
      </c>
      <c r="E1111" s="376"/>
    </row>
    <row r="1112" spans="1:6" ht="9" customHeight="1">
      <c r="A1112" s="372">
        <v>41160</v>
      </c>
      <c r="B1112" s="373" t="s">
        <v>16045</v>
      </c>
      <c r="C1112" s="374" t="s">
        <v>15001</v>
      </c>
      <c r="D1112" s="379">
        <v>3748.38</v>
      </c>
      <c r="E1112" s="376"/>
    </row>
    <row r="1113" spans="1:6" ht="9" customHeight="1">
      <c r="A1113" s="1216" t="s">
        <v>16016</v>
      </c>
      <c r="B1113" s="1216"/>
      <c r="C1113" s="1216"/>
      <c r="D1113" s="1216"/>
      <c r="E1113" s="1216"/>
      <c r="F1113" s="1216"/>
    </row>
    <row r="1114" spans="1:6" ht="9" customHeight="1">
      <c r="A1114" s="369" t="s">
        <v>14979</v>
      </c>
      <c r="B1114" s="370" t="s">
        <v>14980</v>
      </c>
      <c r="C1114" s="369" t="s">
        <v>14981</v>
      </c>
      <c r="D1114" s="371" t="s">
        <v>14982</v>
      </c>
      <c r="E1114" s="370" t="s">
        <v>14983</v>
      </c>
    </row>
    <row r="1115" spans="1:6" ht="18.2" customHeight="1">
      <c r="A1115" s="372">
        <v>41101</v>
      </c>
      <c r="B1115" s="377" t="s">
        <v>16046</v>
      </c>
      <c r="C1115" s="374" t="s">
        <v>15001</v>
      </c>
      <c r="D1115" s="379">
        <v>1821.21</v>
      </c>
      <c r="E1115" s="378"/>
    </row>
    <row r="1116" spans="1:6" ht="9" customHeight="1">
      <c r="A1116" s="372">
        <v>42679</v>
      </c>
      <c r="B1116" s="373" t="s">
        <v>16047</v>
      </c>
      <c r="C1116" s="374" t="s">
        <v>15001</v>
      </c>
      <c r="D1116" s="379">
        <v>4052.48</v>
      </c>
      <c r="E1116" s="376"/>
    </row>
    <row r="1117" spans="1:6" ht="9" customHeight="1">
      <c r="A1117" s="372">
        <v>42680</v>
      </c>
      <c r="B1117" s="373" t="s">
        <v>16048</v>
      </c>
      <c r="C1117" s="374" t="s">
        <v>15001</v>
      </c>
      <c r="D1117" s="379">
        <v>4375.55</v>
      </c>
      <c r="E1117" s="376"/>
    </row>
    <row r="1118" spans="1:6" ht="9" customHeight="1">
      <c r="A1118" s="372">
        <v>42681</v>
      </c>
      <c r="B1118" s="373" t="s">
        <v>16049</v>
      </c>
      <c r="C1118" s="374" t="s">
        <v>15001</v>
      </c>
      <c r="D1118" s="379">
        <v>5374.7</v>
      </c>
      <c r="E1118" s="376"/>
    </row>
    <row r="1119" spans="1:6" ht="9" customHeight="1">
      <c r="A1119" s="372">
        <v>42682</v>
      </c>
      <c r="B1119" s="373" t="s">
        <v>16050</v>
      </c>
      <c r="C1119" s="374" t="s">
        <v>15001</v>
      </c>
      <c r="D1119" s="379">
        <v>2054.16</v>
      </c>
      <c r="E1119" s="373" t="s">
        <v>15041</v>
      </c>
    </row>
    <row r="1120" spans="1:6" ht="9" customHeight="1">
      <c r="A1120" s="372">
        <v>41334</v>
      </c>
      <c r="B1120" s="373" t="s">
        <v>16051</v>
      </c>
      <c r="C1120" s="374" t="s">
        <v>15001</v>
      </c>
      <c r="D1120" s="379">
        <v>2587.5100000000002</v>
      </c>
      <c r="E1120" s="373" t="s">
        <v>15041</v>
      </c>
    </row>
    <row r="1121" spans="1:5" ht="9" customHeight="1">
      <c r="A1121" s="372">
        <v>42683</v>
      </c>
      <c r="B1121" s="373" t="s">
        <v>16052</v>
      </c>
      <c r="C1121" s="374" t="s">
        <v>15001</v>
      </c>
      <c r="D1121" s="379">
        <v>2036.29</v>
      </c>
      <c r="E1121" s="373" t="s">
        <v>15041</v>
      </c>
    </row>
    <row r="1122" spans="1:5" ht="9" customHeight="1">
      <c r="A1122" s="372">
        <v>42684</v>
      </c>
      <c r="B1122" s="373" t="s">
        <v>16053</v>
      </c>
      <c r="C1122" s="374" t="s">
        <v>15001</v>
      </c>
      <c r="D1122" s="379">
        <v>3161.49</v>
      </c>
      <c r="E1122" s="373" t="s">
        <v>15041</v>
      </c>
    </row>
    <row r="1123" spans="1:5" ht="9" customHeight="1">
      <c r="A1123" s="372">
        <v>42685</v>
      </c>
      <c r="B1123" s="373" t="s">
        <v>16054</v>
      </c>
      <c r="C1123" s="374" t="s">
        <v>15001</v>
      </c>
      <c r="D1123" s="379">
        <v>3927.87</v>
      </c>
      <c r="E1123" s="373" t="s">
        <v>15041</v>
      </c>
    </row>
    <row r="1124" spans="1:5" ht="9" customHeight="1">
      <c r="A1124" s="372">
        <v>42686</v>
      </c>
      <c r="B1124" s="373" t="s">
        <v>16055</v>
      </c>
      <c r="C1124" s="374" t="s">
        <v>15001</v>
      </c>
      <c r="D1124" s="379">
        <v>4664.99</v>
      </c>
      <c r="E1124" s="373" t="s">
        <v>15041</v>
      </c>
    </row>
    <row r="1125" spans="1:5" ht="18.2" customHeight="1">
      <c r="A1125" s="372">
        <v>41162</v>
      </c>
      <c r="B1125" s="377" t="s">
        <v>16056</v>
      </c>
      <c r="C1125" s="374" t="s">
        <v>15001</v>
      </c>
      <c r="D1125" s="379">
        <v>1913.54</v>
      </c>
      <c r="E1125" s="378"/>
    </row>
    <row r="1126" spans="1:5" ht="9" customHeight="1">
      <c r="A1126" s="372">
        <v>41163</v>
      </c>
      <c r="B1126" s="373" t="s">
        <v>16057</v>
      </c>
      <c r="C1126" s="374" t="s">
        <v>15001</v>
      </c>
      <c r="D1126" s="379">
        <v>2289.13</v>
      </c>
      <c r="E1126" s="376"/>
    </row>
    <row r="1127" spans="1:5" ht="9" customHeight="1">
      <c r="A1127" s="372">
        <v>41164</v>
      </c>
      <c r="B1127" s="373" t="s">
        <v>16058</v>
      </c>
      <c r="C1127" s="374" t="s">
        <v>15001</v>
      </c>
      <c r="D1127" s="379">
        <v>2787.23</v>
      </c>
      <c r="E1127" s="376"/>
    </row>
    <row r="1128" spans="1:5" ht="9" customHeight="1">
      <c r="A1128" s="372">
        <v>41165</v>
      </c>
      <c r="B1128" s="373" t="s">
        <v>16059</v>
      </c>
      <c r="C1128" s="374" t="s">
        <v>15001</v>
      </c>
      <c r="D1128" s="379">
        <v>3110.41</v>
      </c>
      <c r="E1128" s="376"/>
    </row>
    <row r="1129" spans="1:5" ht="9" customHeight="1">
      <c r="A1129" s="372">
        <v>41166</v>
      </c>
      <c r="B1129" s="373" t="s">
        <v>16060</v>
      </c>
      <c r="C1129" s="374" t="s">
        <v>15001</v>
      </c>
      <c r="D1129" s="379">
        <v>3810.02</v>
      </c>
      <c r="E1129" s="376"/>
    </row>
    <row r="1130" spans="1:5" ht="9" customHeight="1">
      <c r="A1130" s="372">
        <v>42687</v>
      </c>
      <c r="B1130" s="373" t="s">
        <v>16061</v>
      </c>
      <c r="C1130" s="374" t="s">
        <v>15001</v>
      </c>
      <c r="D1130" s="379">
        <v>1345.07</v>
      </c>
      <c r="E1130" s="376"/>
    </row>
    <row r="1131" spans="1:5" ht="9" customHeight="1">
      <c r="A1131" s="372">
        <v>42688</v>
      </c>
      <c r="B1131" s="373" t="s">
        <v>16062</v>
      </c>
      <c r="C1131" s="374" t="s">
        <v>15001</v>
      </c>
      <c r="D1131" s="379">
        <v>1701.13</v>
      </c>
      <c r="E1131" s="376"/>
    </row>
    <row r="1132" spans="1:5" ht="9" customHeight="1">
      <c r="A1132" s="372">
        <v>42689</v>
      </c>
      <c r="B1132" s="373" t="s">
        <v>16063</v>
      </c>
      <c r="C1132" s="374" t="s">
        <v>15001</v>
      </c>
      <c r="D1132" s="379">
        <v>2139.8200000000002</v>
      </c>
      <c r="E1132" s="376"/>
    </row>
    <row r="1133" spans="1:5" ht="9" customHeight="1">
      <c r="A1133" s="372">
        <v>42690</v>
      </c>
      <c r="B1133" s="373" t="s">
        <v>16064</v>
      </c>
      <c r="C1133" s="374" t="s">
        <v>15001</v>
      </c>
      <c r="D1133" s="379">
        <v>3409.95</v>
      </c>
      <c r="E1133" s="376"/>
    </row>
    <row r="1134" spans="1:5" ht="9" customHeight="1">
      <c r="A1134" s="372">
        <v>42691</v>
      </c>
      <c r="B1134" s="373" t="s">
        <v>16065</v>
      </c>
      <c r="C1134" s="374" t="s">
        <v>15001</v>
      </c>
      <c r="D1134" s="379">
        <v>7678.63</v>
      </c>
      <c r="E1134" s="373" t="s">
        <v>15041</v>
      </c>
    </row>
    <row r="1135" spans="1:5" ht="9" customHeight="1">
      <c r="A1135" s="372">
        <v>42693</v>
      </c>
      <c r="B1135" s="373" t="s">
        <v>16066</v>
      </c>
      <c r="C1135" s="374" t="s">
        <v>15102</v>
      </c>
      <c r="D1135" s="379">
        <v>3508.6</v>
      </c>
      <c r="E1135" s="376"/>
    </row>
    <row r="1136" spans="1:5" ht="9" customHeight="1">
      <c r="A1136" s="372">
        <v>42692</v>
      </c>
      <c r="B1136" s="373" t="s">
        <v>16067</v>
      </c>
      <c r="C1136" s="374" t="s">
        <v>15001</v>
      </c>
      <c r="D1136" s="375">
        <v>591.96</v>
      </c>
      <c r="E1136" s="376"/>
    </row>
    <row r="1137" spans="1:5" ht="9" customHeight="1">
      <c r="A1137" s="372">
        <v>41085</v>
      </c>
      <c r="B1137" s="373" t="s">
        <v>16068</v>
      </c>
      <c r="C1137" s="374" t="s">
        <v>15001</v>
      </c>
      <c r="D1137" s="379">
        <v>1381.09</v>
      </c>
      <c r="E1137" s="376"/>
    </row>
    <row r="1138" spans="1:5" ht="9" customHeight="1">
      <c r="A1138" s="372">
        <v>42694</v>
      </c>
      <c r="B1138" s="373" t="s">
        <v>16069</v>
      </c>
      <c r="C1138" s="374" t="s">
        <v>15001</v>
      </c>
      <c r="D1138" s="375">
        <v>689.47</v>
      </c>
      <c r="E1138" s="373" t="s">
        <v>15041</v>
      </c>
    </row>
    <row r="1139" spans="1:5" ht="9" customHeight="1">
      <c r="A1139" s="372">
        <v>41241</v>
      </c>
      <c r="B1139" s="373" t="s">
        <v>16070</v>
      </c>
      <c r="C1139" s="374" t="s">
        <v>15001</v>
      </c>
      <c r="D1139" s="379">
        <v>1424.67</v>
      </c>
      <c r="E1139" s="373" t="s">
        <v>15041</v>
      </c>
    </row>
    <row r="1140" spans="1:5" ht="9" customHeight="1">
      <c r="A1140" s="372">
        <v>42697</v>
      </c>
      <c r="B1140" s="373" t="s">
        <v>16071</v>
      </c>
      <c r="C1140" s="374" t="s">
        <v>15102</v>
      </c>
      <c r="D1140" s="375">
        <v>659.82</v>
      </c>
      <c r="E1140" s="373" t="s">
        <v>15041</v>
      </c>
    </row>
    <row r="1141" spans="1:5" ht="18.2" customHeight="1">
      <c r="A1141" s="372">
        <v>42698</v>
      </c>
      <c r="B1141" s="377" t="s">
        <v>16072</v>
      </c>
      <c r="C1141" s="374" t="s">
        <v>15102</v>
      </c>
      <c r="D1141" s="375">
        <v>191.42</v>
      </c>
      <c r="E1141" s="373" t="s">
        <v>15041</v>
      </c>
    </row>
    <row r="1142" spans="1:5" ht="9" customHeight="1">
      <c r="A1142" s="372">
        <v>42699</v>
      </c>
      <c r="B1142" s="373" t="s">
        <v>16073</v>
      </c>
      <c r="C1142" s="374" t="s">
        <v>15102</v>
      </c>
      <c r="D1142" s="375">
        <v>249.27</v>
      </c>
      <c r="E1142" s="376"/>
    </row>
    <row r="1143" spans="1:5" ht="9" customHeight="1">
      <c r="A1143" s="372">
        <v>42700</v>
      </c>
      <c r="B1143" s="373" t="s">
        <v>16074</v>
      </c>
      <c r="C1143" s="374" t="s">
        <v>15102</v>
      </c>
      <c r="D1143" s="375">
        <v>175.28</v>
      </c>
      <c r="E1143" s="373" t="s">
        <v>15041</v>
      </c>
    </row>
    <row r="1144" spans="1:5" ht="9" customHeight="1">
      <c r="A1144" s="372">
        <v>42701</v>
      </c>
      <c r="B1144" s="373" t="s">
        <v>16075</v>
      </c>
      <c r="C1144" s="374" t="s">
        <v>14985</v>
      </c>
      <c r="D1144" s="375">
        <v>38.369999999999997</v>
      </c>
      <c r="E1144" s="376"/>
    </row>
    <row r="1145" spans="1:5" ht="18.2" customHeight="1">
      <c r="A1145" s="372">
        <v>42703</v>
      </c>
      <c r="B1145" s="377" t="s">
        <v>16076</v>
      </c>
      <c r="C1145" s="374" t="s">
        <v>14985</v>
      </c>
      <c r="D1145" s="375">
        <v>90.67</v>
      </c>
      <c r="E1145" s="378"/>
    </row>
    <row r="1146" spans="1:5" ht="9" customHeight="1">
      <c r="A1146" s="372">
        <v>42704</v>
      </c>
      <c r="B1146" s="373" t="s">
        <v>16077</v>
      </c>
      <c r="C1146" s="374" t="s">
        <v>14985</v>
      </c>
      <c r="D1146" s="375">
        <v>6.05</v>
      </c>
      <c r="E1146" s="376"/>
    </row>
    <row r="1147" spans="1:5" ht="9" customHeight="1">
      <c r="A1147" s="372">
        <v>42705</v>
      </c>
      <c r="B1147" s="373" t="s">
        <v>16078</v>
      </c>
      <c r="C1147" s="374" t="s">
        <v>14985</v>
      </c>
      <c r="D1147" s="375">
        <v>10.039999999999999</v>
      </c>
      <c r="E1147" s="376"/>
    </row>
    <row r="1148" spans="1:5" ht="18.2" customHeight="1">
      <c r="A1148" s="372">
        <v>42706</v>
      </c>
      <c r="B1148" s="377" t="s">
        <v>16079</v>
      </c>
      <c r="C1148" s="374" t="s">
        <v>14987</v>
      </c>
      <c r="D1148" s="375">
        <v>5.47</v>
      </c>
      <c r="E1148" s="378"/>
    </row>
    <row r="1149" spans="1:5" ht="18.2" customHeight="1">
      <c r="A1149" s="372">
        <v>42707</v>
      </c>
      <c r="B1149" s="377" t="s">
        <v>16080</v>
      </c>
      <c r="C1149" s="374" t="s">
        <v>14987</v>
      </c>
      <c r="D1149" s="375">
        <v>83.88</v>
      </c>
      <c r="E1149" s="373" t="s">
        <v>15041</v>
      </c>
    </row>
    <row r="1150" spans="1:5" ht="18.2" customHeight="1">
      <c r="A1150" s="372">
        <v>42708</v>
      </c>
      <c r="B1150" s="377" t="s">
        <v>16081</v>
      </c>
      <c r="C1150" s="374" t="s">
        <v>14987</v>
      </c>
      <c r="D1150" s="375">
        <v>90.84</v>
      </c>
      <c r="E1150" s="373" t="s">
        <v>15041</v>
      </c>
    </row>
    <row r="1151" spans="1:5" ht="18.2" customHeight="1">
      <c r="A1151" s="372">
        <v>42709</v>
      </c>
      <c r="B1151" s="377" t="s">
        <v>16082</v>
      </c>
      <c r="C1151" s="374" t="s">
        <v>14987</v>
      </c>
      <c r="D1151" s="375">
        <v>92.34</v>
      </c>
      <c r="E1151" s="373" t="s">
        <v>15041</v>
      </c>
    </row>
    <row r="1152" spans="1:5" ht="18.2" customHeight="1">
      <c r="A1152" s="372">
        <v>42710</v>
      </c>
      <c r="B1152" s="377" t="s">
        <v>16083</v>
      </c>
      <c r="C1152" s="374" t="s">
        <v>14987</v>
      </c>
      <c r="D1152" s="375">
        <v>95.13</v>
      </c>
      <c r="E1152" s="373" t="s">
        <v>15041</v>
      </c>
    </row>
    <row r="1153" spans="1:6" ht="18.2" customHeight="1">
      <c r="A1153" s="372">
        <v>42711</v>
      </c>
      <c r="B1153" s="377" t="s">
        <v>16084</v>
      </c>
      <c r="C1153" s="374" t="s">
        <v>15102</v>
      </c>
      <c r="D1153" s="375">
        <v>434.66</v>
      </c>
      <c r="E1153" s="373" t="s">
        <v>15041</v>
      </c>
    </row>
    <row r="1154" spans="1:6" ht="18.2" customHeight="1">
      <c r="A1154" s="372">
        <v>42712</v>
      </c>
      <c r="B1154" s="377" t="s">
        <v>16085</v>
      </c>
      <c r="C1154" s="374" t="s">
        <v>14987</v>
      </c>
      <c r="D1154" s="375">
        <v>913.98</v>
      </c>
      <c r="E1154" s="378"/>
    </row>
    <row r="1155" spans="1:6" ht="9" customHeight="1">
      <c r="A1155" s="372">
        <v>42714</v>
      </c>
      <c r="B1155" s="373" t="s">
        <v>16086</v>
      </c>
      <c r="C1155" s="374" t="s">
        <v>14987</v>
      </c>
      <c r="D1155" s="375">
        <v>467.32</v>
      </c>
      <c r="E1155" s="373" t="s">
        <v>15041</v>
      </c>
    </row>
    <row r="1156" spans="1:6" ht="9" customHeight="1">
      <c r="A1156" s="372">
        <v>42717</v>
      </c>
      <c r="B1156" s="373" t="s">
        <v>16087</v>
      </c>
      <c r="C1156" s="374" t="s">
        <v>14987</v>
      </c>
      <c r="D1156" s="375">
        <v>618.54</v>
      </c>
      <c r="E1156" s="373" t="s">
        <v>15041</v>
      </c>
    </row>
    <row r="1157" spans="1:6" ht="9" customHeight="1">
      <c r="A1157" s="372">
        <v>42716</v>
      </c>
      <c r="B1157" s="373" t="s">
        <v>16088</v>
      </c>
      <c r="C1157" s="374" t="s">
        <v>14987</v>
      </c>
      <c r="D1157" s="375">
        <v>614.34</v>
      </c>
      <c r="E1157" s="373" t="s">
        <v>15041</v>
      </c>
    </row>
    <row r="1158" spans="1:6" ht="9" customHeight="1">
      <c r="A1158" s="372">
        <v>42719</v>
      </c>
      <c r="B1158" s="373" t="s">
        <v>16089</v>
      </c>
      <c r="C1158" s="374" t="s">
        <v>14987</v>
      </c>
      <c r="D1158" s="375">
        <v>639.51</v>
      </c>
      <c r="E1158" s="373" t="s">
        <v>15041</v>
      </c>
    </row>
    <row r="1159" spans="1:6" ht="9" customHeight="1">
      <c r="A1159" s="372">
        <v>42718</v>
      </c>
      <c r="B1159" s="373" t="s">
        <v>16090</v>
      </c>
      <c r="C1159" s="374" t="s">
        <v>14987</v>
      </c>
      <c r="D1159" s="375">
        <v>634.80999999999995</v>
      </c>
      <c r="E1159" s="373" t="s">
        <v>15041</v>
      </c>
    </row>
    <row r="1160" spans="1:6" ht="18.2" customHeight="1">
      <c r="A1160" s="372">
        <v>42722</v>
      </c>
      <c r="B1160" s="377" t="s">
        <v>16091</v>
      </c>
      <c r="C1160" s="374" t="s">
        <v>14987</v>
      </c>
      <c r="D1160" s="375">
        <v>838.05</v>
      </c>
      <c r="E1160" s="373" t="s">
        <v>15041</v>
      </c>
    </row>
    <row r="1161" spans="1:6" ht="9" customHeight="1">
      <c r="A1161" s="372">
        <v>42721</v>
      </c>
      <c r="B1161" s="373" t="s">
        <v>16092</v>
      </c>
      <c r="C1161" s="374" t="s">
        <v>14987</v>
      </c>
      <c r="D1161" s="375">
        <v>658.88</v>
      </c>
      <c r="E1161" s="373" t="s">
        <v>15041</v>
      </c>
    </row>
    <row r="1162" spans="1:6" ht="9" customHeight="1">
      <c r="A1162" s="372">
        <v>42720</v>
      </c>
      <c r="B1162" s="373" t="s">
        <v>16093</v>
      </c>
      <c r="C1162" s="374" t="s">
        <v>14987</v>
      </c>
      <c r="D1162" s="375">
        <v>653.69000000000005</v>
      </c>
      <c r="E1162" s="373" t="s">
        <v>15041</v>
      </c>
    </row>
    <row r="1163" spans="1:6" ht="18.2" customHeight="1">
      <c r="A1163" s="372">
        <v>42723</v>
      </c>
      <c r="B1163" s="377" t="s">
        <v>16094</v>
      </c>
      <c r="C1163" s="374" t="s">
        <v>14987</v>
      </c>
      <c r="D1163" s="375">
        <v>807.71</v>
      </c>
      <c r="E1163" s="373" t="s">
        <v>15041</v>
      </c>
    </row>
    <row r="1164" spans="1:6" ht="9" customHeight="1">
      <c r="A1164" s="372">
        <v>42724</v>
      </c>
      <c r="B1164" s="373" t="s">
        <v>16095</v>
      </c>
      <c r="C1164" s="374" t="s">
        <v>14987</v>
      </c>
      <c r="D1164" s="379">
        <v>1194.77</v>
      </c>
      <c r="E1164" s="373" t="s">
        <v>15041</v>
      </c>
    </row>
    <row r="1165" spans="1:6" ht="9" customHeight="1">
      <c r="A1165" s="1216" t="s">
        <v>16016</v>
      </c>
      <c r="B1165" s="1216"/>
      <c r="C1165" s="1216"/>
      <c r="D1165" s="1216"/>
      <c r="E1165" s="1216"/>
      <c r="F1165" s="1216"/>
    </row>
    <row r="1166" spans="1:6" ht="9" customHeight="1">
      <c r="A1166" s="369" t="s">
        <v>14979</v>
      </c>
      <c r="B1166" s="370" t="s">
        <v>14980</v>
      </c>
      <c r="C1166" s="369" t="s">
        <v>14981</v>
      </c>
      <c r="D1166" s="371" t="s">
        <v>14982</v>
      </c>
      <c r="E1166" s="370" t="s">
        <v>14983</v>
      </c>
    </row>
    <row r="1167" spans="1:6" ht="18.2" customHeight="1">
      <c r="A1167" s="372">
        <v>42728</v>
      </c>
      <c r="B1167" s="377" t="s">
        <v>16096</v>
      </c>
      <c r="C1167" s="374" t="s">
        <v>15102</v>
      </c>
      <c r="D1167" s="375">
        <v>321.98</v>
      </c>
      <c r="E1167" s="373" t="s">
        <v>15041</v>
      </c>
    </row>
    <row r="1168" spans="1:6" ht="18.2" customHeight="1">
      <c r="A1168" s="372">
        <v>42729</v>
      </c>
      <c r="B1168" s="377" t="s">
        <v>16097</v>
      </c>
      <c r="C1168" s="374" t="s">
        <v>15102</v>
      </c>
      <c r="D1168" s="375">
        <v>358.95</v>
      </c>
      <c r="E1168" s="373" t="s">
        <v>15041</v>
      </c>
    </row>
    <row r="1169" spans="1:5" ht="18.2" customHeight="1">
      <c r="A1169" s="372">
        <v>42730</v>
      </c>
      <c r="B1169" s="377" t="s">
        <v>16098</v>
      </c>
      <c r="C1169" s="374" t="s">
        <v>15102</v>
      </c>
      <c r="D1169" s="375">
        <v>672.36</v>
      </c>
      <c r="E1169" s="373" t="s">
        <v>15041</v>
      </c>
    </row>
    <row r="1170" spans="1:5" ht="18.2" customHeight="1">
      <c r="A1170" s="372">
        <v>42731</v>
      </c>
      <c r="B1170" s="377" t="s">
        <v>16099</v>
      </c>
      <c r="C1170" s="374" t="s">
        <v>15102</v>
      </c>
      <c r="D1170" s="375">
        <v>701.89</v>
      </c>
      <c r="E1170" s="373" t="s">
        <v>15041</v>
      </c>
    </row>
    <row r="1171" spans="1:5" ht="18.2" customHeight="1">
      <c r="A1171" s="372">
        <v>42732</v>
      </c>
      <c r="B1171" s="377" t="s">
        <v>16100</v>
      </c>
      <c r="C1171" s="374" t="s">
        <v>15102</v>
      </c>
      <c r="D1171" s="375">
        <v>692.01</v>
      </c>
      <c r="E1171" s="373" t="s">
        <v>15041</v>
      </c>
    </row>
    <row r="1172" spans="1:5" ht="18.2" customHeight="1">
      <c r="A1172" s="372">
        <v>42733</v>
      </c>
      <c r="B1172" s="377" t="s">
        <v>16101</v>
      </c>
      <c r="C1172" s="374" t="s">
        <v>15102</v>
      </c>
      <c r="D1172" s="375">
        <v>762.37</v>
      </c>
      <c r="E1172" s="373" t="s">
        <v>15041</v>
      </c>
    </row>
    <row r="1173" spans="1:5" ht="18.2" customHeight="1">
      <c r="A1173" s="372">
        <v>42734</v>
      </c>
      <c r="B1173" s="377" t="s">
        <v>16102</v>
      </c>
      <c r="C1173" s="374" t="s">
        <v>15102</v>
      </c>
      <c r="D1173" s="375">
        <v>918.54</v>
      </c>
      <c r="E1173" s="373" t="s">
        <v>15041</v>
      </c>
    </row>
    <row r="1174" spans="1:5" ht="18.2" customHeight="1">
      <c r="A1174" s="372">
        <v>42735</v>
      </c>
      <c r="B1174" s="377" t="s">
        <v>16103</v>
      </c>
      <c r="C1174" s="374" t="s">
        <v>15102</v>
      </c>
      <c r="D1174" s="375">
        <v>869.24</v>
      </c>
      <c r="E1174" s="373" t="s">
        <v>15041</v>
      </c>
    </row>
    <row r="1175" spans="1:5" ht="18.2" customHeight="1">
      <c r="A1175" s="372">
        <v>42736</v>
      </c>
      <c r="B1175" s="377" t="s">
        <v>16104</v>
      </c>
      <c r="C1175" s="374" t="s">
        <v>15102</v>
      </c>
      <c r="D1175" s="375">
        <v>891.76</v>
      </c>
      <c r="E1175" s="373" t="s">
        <v>15041</v>
      </c>
    </row>
    <row r="1176" spans="1:5" ht="18.2" customHeight="1">
      <c r="A1176" s="372">
        <v>42737</v>
      </c>
      <c r="B1176" s="377" t="s">
        <v>16105</v>
      </c>
      <c r="C1176" s="374" t="s">
        <v>15102</v>
      </c>
      <c r="D1176" s="379">
        <v>1056.3900000000001</v>
      </c>
      <c r="E1176" s="373" t="s">
        <v>15041</v>
      </c>
    </row>
    <row r="1177" spans="1:5" ht="18.2" customHeight="1">
      <c r="A1177" s="372">
        <v>42738</v>
      </c>
      <c r="B1177" s="377" t="s">
        <v>16106</v>
      </c>
      <c r="C1177" s="374" t="s">
        <v>15102</v>
      </c>
      <c r="D1177" s="379">
        <v>1127.19</v>
      </c>
      <c r="E1177" s="373" t="s">
        <v>15041</v>
      </c>
    </row>
    <row r="1178" spans="1:5" ht="18.2" customHeight="1">
      <c r="A1178" s="372">
        <v>42739</v>
      </c>
      <c r="B1178" s="377" t="s">
        <v>16107</v>
      </c>
      <c r="C1178" s="374" t="s">
        <v>15102</v>
      </c>
      <c r="D1178" s="379">
        <v>1246.3499999999999</v>
      </c>
      <c r="E1178" s="373" t="s">
        <v>15041</v>
      </c>
    </row>
    <row r="1179" spans="1:5" ht="18.2" customHeight="1">
      <c r="A1179" s="372">
        <v>42740</v>
      </c>
      <c r="B1179" s="377" t="s">
        <v>16108</v>
      </c>
      <c r="C1179" s="374" t="s">
        <v>15102</v>
      </c>
      <c r="D1179" s="379">
        <v>1237.2</v>
      </c>
      <c r="E1179" s="373" t="s">
        <v>15041</v>
      </c>
    </row>
    <row r="1180" spans="1:5" ht="18.2" customHeight="1">
      <c r="A1180" s="372">
        <v>42741</v>
      </c>
      <c r="B1180" s="377" t="s">
        <v>16109</v>
      </c>
      <c r="C1180" s="374" t="s">
        <v>15102</v>
      </c>
      <c r="D1180" s="379">
        <v>1387.07</v>
      </c>
      <c r="E1180" s="373" t="s">
        <v>15041</v>
      </c>
    </row>
    <row r="1181" spans="1:5" ht="18.2" customHeight="1">
      <c r="A1181" s="372">
        <v>42742</v>
      </c>
      <c r="B1181" s="377" t="s">
        <v>16110</v>
      </c>
      <c r="C1181" s="374" t="s">
        <v>15102</v>
      </c>
      <c r="D1181" s="379">
        <v>1528.66</v>
      </c>
      <c r="E1181" s="373" t="s">
        <v>15041</v>
      </c>
    </row>
    <row r="1182" spans="1:5" ht="18.2" customHeight="1">
      <c r="A1182" s="372">
        <v>42743</v>
      </c>
      <c r="B1182" s="377" t="s">
        <v>16111</v>
      </c>
      <c r="C1182" s="374" t="s">
        <v>15102</v>
      </c>
      <c r="D1182" s="379">
        <v>1709</v>
      </c>
      <c r="E1182" s="373" t="s">
        <v>15041</v>
      </c>
    </row>
    <row r="1183" spans="1:5" ht="18.2" customHeight="1">
      <c r="A1183" s="372">
        <v>42744</v>
      </c>
      <c r="B1183" s="377" t="s">
        <v>16112</v>
      </c>
      <c r="C1183" s="374" t="s">
        <v>15102</v>
      </c>
      <c r="D1183" s="379">
        <v>1739.46</v>
      </c>
      <c r="E1183" s="373" t="s">
        <v>15041</v>
      </c>
    </row>
    <row r="1184" spans="1:5" ht="18.2" customHeight="1">
      <c r="A1184" s="372">
        <v>42745</v>
      </c>
      <c r="B1184" s="377" t="s">
        <v>16113</v>
      </c>
      <c r="C1184" s="374" t="s">
        <v>15102</v>
      </c>
      <c r="D1184" s="379">
        <v>1696.55</v>
      </c>
      <c r="E1184" s="373" t="s">
        <v>15041</v>
      </c>
    </row>
    <row r="1185" spans="1:5" ht="18.2" customHeight="1">
      <c r="A1185" s="372">
        <v>42746</v>
      </c>
      <c r="B1185" s="377" t="s">
        <v>16114</v>
      </c>
      <c r="C1185" s="374" t="s">
        <v>15102</v>
      </c>
      <c r="D1185" s="379">
        <v>1966.83</v>
      </c>
      <c r="E1185" s="373" t="s">
        <v>15041</v>
      </c>
    </row>
    <row r="1186" spans="1:5" ht="18.2" customHeight="1">
      <c r="A1186" s="372">
        <v>42747</v>
      </c>
      <c r="B1186" s="377" t="s">
        <v>16115</v>
      </c>
      <c r="C1186" s="374" t="s">
        <v>15102</v>
      </c>
      <c r="D1186" s="379">
        <v>2069.81</v>
      </c>
      <c r="E1186" s="373" t="s">
        <v>15041</v>
      </c>
    </row>
    <row r="1187" spans="1:5" ht="18.2" customHeight="1">
      <c r="A1187" s="372">
        <v>42748</v>
      </c>
      <c r="B1187" s="377" t="s">
        <v>16116</v>
      </c>
      <c r="C1187" s="374" t="s">
        <v>15102</v>
      </c>
      <c r="D1187" s="375">
        <v>98.9</v>
      </c>
      <c r="E1187" s="373" t="s">
        <v>15041</v>
      </c>
    </row>
    <row r="1188" spans="1:5" ht="18.2" customHeight="1">
      <c r="A1188" s="372">
        <v>42749</v>
      </c>
      <c r="B1188" s="377" t="s">
        <v>16117</v>
      </c>
      <c r="C1188" s="374" t="s">
        <v>15102</v>
      </c>
      <c r="D1188" s="375">
        <v>97.4</v>
      </c>
      <c r="E1188" s="373" t="s">
        <v>15041</v>
      </c>
    </row>
    <row r="1189" spans="1:5" ht="18.2" customHeight="1">
      <c r="A1189" s="372">
        <v>42750</v>
      </c>
      <c r="B1189" s="377" t="s">
        <v>16118</v>
      </c>
      <c r="C1189" s="374" t="s">
        <v>15102</v>
      </c>
      <c r="D1189" s="375">
        <v>123.1</v>
      </c>
      <c r="E1189" s="373" t="s">
        <v>15041</v>
      </c>
    </row>
    <row r="1190" spans="1:5" ht="18.2" customHeight="1">
      <c r="A1190" s="372">
        <v>42751</v>
      </c>
      <c r="B1190" s="377" t="s">
        <v>16119</v>
      </c>
      <c r="C1190" s="374" t="s">
        <v>15102</v>
      </c>
      <c r="D1190" s="375">
        <v>124.35</v>
      </c>
      <c r="E1190" s="373" t="s">
        <v>15041</v>
      </c>
    </row>
    <row r="1191" spans="1:5" ht="18.2" customHeight="1">
      <c r="A1191" s="372">
        <v>42752</v>
      </c>
      <c r="B1191" s="377" t="s">
        <v>16120</v>
      </c>
      <c r="C1191" s="374" t="s">
        <v>15102</v>
      </c>
      <c r="D1191" s="375">
        <v>164.94</v>
      </c>
      <c r="E1191" s="373" t="s">
        <v>15041</v>
      </c>
    </row>
    <row r="1192" spans="1:5" ht="18.2" customHeight="1">
      <c r="A1192" s="372">
        <v>42753</v>
      </c>
      <c r="B1192" s="377" t="s">
        <v>16121</v>
      </c>
      <c r="C1192" s="374" t="s">
        <v>15102</v>
      </c>
      <c r="D1192" s="375">
        <v>170.19</v>
      </c>
      <c r="E1192" s="373" t="s">
        <v>15041</v>
      </c>
    </row>
    <row r="1193" spans="1:5" ht="18.2" customHeight="1">
      <c r="A1193" s="372">
        <v>42754</v>
      </c>
      <c r="B1193" s="377" t="s">
        <v>16122</v>
      </c>
      <c r="C1193" s="374" t="s">
        <v>15102</v>
      </c>
      <c r="D1193" s="375">
        <v>253.81</v>
      </c>
      <c r="E1193" s="373" t="s">
        <v>15041</v>
      </c>
    </row>
    <row r="1194" spans="1:5" ht="18.2" customHeight="1">
      <c r="A1194" s="372">
        <v>42755</v>
      </c>
      <c r="B1194" s="377" t="s">
        <v>16123</v>
      </c>
      <c r="C1194" s="374" t="s">
        <v>15102</v>
      </c>
      <c r="D1194" s="375">
        <v>255.34</v>
      </c>
      <c r="E1194" s="373" t="s">
        <v>15041</v>
      </c>
    </row>
    <row r="1195" spans="1:5" ht="18.2" customHeight="1">
      <c r="A1195" s="372">
        <v>42756</v>
      </c>
      <c r="B1195" s="377" t="s">
        <v>16124</v>
      </c>
      <c r="C1195" s="374" t="s">
        <v>15102</v>
      </c>
      <c r="D1195" s="375">
        <v>136.37</v>
      </c>
      <c r="E1195" s="373" t="s">
        <v>15041</v>
      </c>
    </row>
    <row r="1196" spans="1:5" ht="18.2" customHeight="1">
      <c r="A1196" s="372">
        <v>42757</v>
      </c>
      <c r="B1196" s="377" t="s">
        <v>16125</v>
      </c>
      <c r="C1196" s="374" t="s">
        <v>15102</v>
      </c>
      <c r="D1196" s="375">
        <v>181.33</v>
      </c>
      <c r="E1196" s="373" t="s">
        <v>15041</v>
      </c>
    </row>
    <row r="1197" spans="1:5" ht="18.2" customHeight="1">
      <c r="A1197" s="372">
        <v>42759</v>
      </c>
      <c r="B1197" s="377" t="s">
        <v>16126</v>
      </c>
      <c r="C1197" s="374" t="s">
        <v>15102</v>
      </c>
      <c r="D1197" s="375">
        <v>189.06</v>
      </c>
      <c r="E1197" s="373" t="s">
        <v>15041</v>
      </c>
    </row>
    <row r="1198" spans="1:5" ht="18.2" customHeight="1">
      <c r="A1198" s="372">
        <v>42760</v>
      </c>
      <c r="B1198" s="377" t="s">
        <v>16127</v>
      </c>
      <c r="C1198" s="374" t="s">
        <v>15102</v>
      </c>
      <c r="D1198" s="375">
        <v>254.82</v>
      </c>
      <c r="E1198" s="373" t="s">
        <v>15041</v>
      </c>
    </row>
    <row r="1199" spans="1:5" ht="18.2" customHeight="1">
      <c r="A1199" s="372">
        <v>42761</v>
      </c>
      <c r="B1199" s="377" t="s">
        <v>16128</v>
      </c>
      <c r="C1199" s="374" t="s">
        <v>15102</v>
      </c>
      <c r="D1199" s="375">
        <v>266.07</v>
      </c>
      <c r="E1199" s="373" t="s">
        <v>15041</v>
      </c>
    </row>
    <row r="1200" spans="1:5" ht="18.2" customHeight="1">
      <c r="A1200" s="372">
        <v>42762</v>
      </c>
      <c r="B1200" s="377" t="s">
        <v>16129</v>
      </c>
      <c r="C1200" s="374" t="s">
        <v>15102</v>
      </c>
      <c r="D1200" s="375">
        <v>263.68</v>
      </c>
      <c r="E1200" s="373" t="s">
        <v>15041</v>
      </c>
    </row>
    <row r="1201" spans="1:6" ht="9" customHeight="1">
      <c r="A1201" s="1216" t="s">
        <v>16016</v>
      </c>
      <c r="B1201" s="1216"/>
      <c r="C1201" s="1216"/>
      <c r="D1201" s="1216"/>
      <c r="E1201" s="1216"/>
      <c r="F1201" s="1216"/>
    </row>
    <row r="1202" spans="1:6" ht="9" customHeight="1">
      <c r="A1202" s="369" t="s">
        <v>14979</v>
      </c>
      <c r="B1202" s="370" t="s">
        <v>14980</v>
      </c>
      <c r="C1202" s="369" t="s">
        <v>14981</v>
      </c>
      <c r="D1202" s="371" t="s">
        <v>14982</v>
      </c>
      <c r="E1202" s="370" t="s">
        <v>14983</v>
      </c>
    </row>
    <row r="1203" spans="1:6" ht="18.2" customHeight="1">
      <c r="A1203" s="372">
        <v>42763</v>
      </c>
      <c r="B1203" s="377" t="s">
        <v>16130</v>
      </c>
      <c r="C1203" s="374" t="s">
        <v>15102</v>
      </c>
      <c r="D1203" s="375">
        <v>282.16000000000003</v>
      </c>
      <c r="E1203" s="373" t="s">
        <v>15041</v>
      </c>
    </row>
    <row r="1204" spans="1:6" ht="18.2" customHeight="1">
      <c r="A1204" s="372">
        <v>42764</v>
      </c>
      <c r="B1204" s="377" t="s">
        <v>16131</v>
      </c>
      <c r="C1204" s="374" t="s">
        <v>15102</v>
      </c>
      <c r="D1204" s="375">
        <v>529.34</v>
      </c>
      <c r="E1204" s="373" t="s">
        <v>15041</v>
      </c>
    </row>
    <row r="1205" spans="1:6" ht="18.2" customHeight="1">
      <c r="A1205" s="372">
        <v>42765</v>
      </c>
      <c r="B1205" s="377" t="s">
        <v>16132</v>
      </c>
      <c r="C1205" s="374" t="s">
        <v>15102</v>
      </c>
      <c r="D1205" s="375">
        <v>544.1</v>
      </c>
      <c r="E1205" s="373" t="s">
        <v>15041</v>
      </c>
    </row>
    <row r="1206" spans="1:6" ht="18.2" customHeight="1">
      <c r="A1206" s="372">
        <v>42766</v>
      </c>
      <c r="B1206" s="377" t="s">
        <v>16133</v>
      </c>
      <c r="C1206" s="374" t="s">
        <v>15102</v>
      </c>
      <c r="D1206" s="375">
        <v>539.16999999999996</v>
      </c>
      <c r="E1206" s="373" t="s">
        <v>15041</v>
      </c>
    </row>
    <row r="1207" spans="1:6" ht="18.2" customHeight="1">
      <c r="A1207" s="372">
        <v>42767</v>
      </c>
      <c r="B1207" s="377" t="s">
        <v>16134</v>
      </c>
      <c r="C1207" s="374" t="s">
        <v>15102</v>
      </c>
      <c r="D1207" s="375">
        <v>574.35</v>
      </c>
      <c r="E1207" s="373" t="s">
        <v>15041</v>
      </c>
    </row>
    <row r="1208" spans="1:6" ht="18.2" customHeight="1">
      <c r="A1208" s="372">
        <v>42768</v>
      </c>
      <c r="B1208" s="377" t="s">
        <v>16135</v>
      </c>
      <c r="C1208" s="374" t="s">
        <v>15102</v>
      </c>
      <c r="D1208" s="375">
        <v>738.43</v>
      </c>
      <c r="E1208" s="373" t="s">
        <v>15041</v>
      </c>
    </row>
    <row r="1209" spans="1:6" ht="18.2" customHeight="1">
      <c r="A1209" s="372">
        <v>42769</v>
      </c>
      <c r="B1209" s="377" t="s">
        <v>16136</v>
      </c>
      <c r="C1209" s="374" t="s">
        <v>15102</v>
      </c>
      <c r="D1209" s="375">
        <v>747.08</v>
      </c>
      <c r="E1209" s="373" t="s">
        <v>15041</v>
      </c>
    </row>
    <row r="1210" spans="1:6" ht="18.2" customHeight="1">
      <c r="A1210" s="372">
        <v>42770</v>
      </c>
      <c r="B1210" s="377" t="s">
        <v>16137</v>
      </c>
      <c r="C1210" s="374" t="s">
        <v>15102</v>
      </c>
      <c r="D1210" s="375">
        <v>725.04</v>
      </c>
      <c r="E1210" s="373" t="s">
        <v>15041</v>
      </c>
    </row>
    <row r="1211" spans="1:6" ht="18.2" customHeight="1">
      <c r="A1211" s="372">
        <v>42771</v>
      </c>
      <c r="B1211" s="377" t="s">
        <v>16138</v>
      </c>
      <c r="C1211" s="374" t="s">
        <v>15102</v>
      </c>
      <c r="D1211" s="375">
        <v>807.36</v>
      </c>
      <c r="E1211" s="373" t="s">
        <v>15041</v>
      </c>
    </row>
    <row r="1212" spans="1:6" ht="18.2" customHeight="1">
      <c r="A1212" s="372">
        <v>42772</v>
      </c>
      <c r="B1212" s="377" t="s">
        <v>16139</v>
      </c>
      <c r="C1212" s="374" t="s">
        <v>15102</v>
      </c>
      <c r="D1212" s="375">
        <v>997.48</v>
      </c>
      <c r="E1212" s="373" t="s">
        <v>15041</v>
      </c>
    </row>
    <row r="1213" spans="1:6" ht="18.2" customHeight="1">
      <c r="A1213" s="372">
        <v>42773</v>
      </c>
      <c r="B1213" s="377" t="s">
        <v>16140</v>
      </c>
      <c r="C1213" s="374" t="s">
        <v>15102</v>
      </c>
      <c r="D1213" s="375">
        <v>987.02</v>
      </c>
      <c r="E1213" s="373" t="s">
        <v>15041</v>
      </c>
    </row>
    <row r="1214" spans="1:6" ht="18.2" customHeight="1">
      <c r="A1214" s="372">
        <v>42774</v>
      </c>
      <c r="B1214" s="377" t="s">
        <v>16141</v>
      </c>
      <c r="C1214" s="374" t="s">
        <v>15102</v>
      </c>
      <c r="D1214" s="375">
        <v>982.45</v>
      </c>
      <c r="E1214" s="373" t="s">
        <v>15041</v>
      </c>
    </row>
    <row r="1215" spans="1:6" ht="18.2" customHeight="1">
      <c r="A1215" s="372">
        <v>42775</v>
      </c>
      <c r="B1215" s="377" t="s">
        <v>16142</v>
      </c>
      <c r="C1215" s="374" t="s">
        <v>15102</v>
      </c>
      <c r="D1215" s="379">
        <v>1057.3900000000001</v>
      </c>
      <c r="E1215" s="373" t="s">
        <v>15041</v>
      </c>
    </row>
    <row r="1216" spans="1:6" ht="18.2" customHeight="1">
      <c r="A1216" s="372">
        <v>42776</v>
      </c>
      <c r="B1216" s="377" t="s">
        <v>16143</v>
      </c>
      <c r="C1216" s="374" t="s">
        <v>15102</v>
      </c>
      <c r="D1216" s="375">
        <v>153.97</v>
      </c>
      <c r="E1216" s="373" t="s">
        <v>15041</v>
      </c>
    </row>
    <row r="1217" spans="1:5" ht="18.2" customHeight="1">
      <c r="A1217" s="372">
        <v>42777</v>
      </c>
      <c r="B1217" s="377" t="s">
        <v>16144</v>
      </c>
      <c r="C1217" s="374" t="s">
        <v>15102</v>
      </c>
      <c r="D1217" s="375">
        <v>165.22</v>
      </c>
      <c r="E1217" s="373" t="s">
        <v>15041</v>
      </c>
    </row>
    <row r="1218" spans="1:5" ht="18.2" customHeight="1">
      <c r="A1218" s="372">
        <v>42778</v>
      </c>
      <c r="B1218" s="377" t="s">
        <v>16145</v>
      </c>
      <c r="C1218" s="374" t="s">
        <v>15102</v>
      </c>
      <c r="D1218" s="375">
        <v>162.82</v>
      </c>
      <c r="E1218" s="373" t="s">
        <v>15041</v>
      </c>
    </row>
    <row r="1219" spans="1:5" ht="18.2" customHeight="1">
      <c r="A1219" s="372">
        <v>42779</v>
      </c>
      <c r="B1219" s="377" t="s">
        <v>16146</v>
      </c>
      <c r="C1219" s="374" t="s">
        <v>15102</v>
      </c>
      <c r="D1219" s="375">
        <v>181.31</v>
      </c>
      <c r="E1219" s="373" t="s">
        <v>15041</v>
      </c>
    </row>
    <row r="1220" spans="1:5" ht="18.2" customHeight="1">
      <c r="A1220" s="372">
        <v>42780</v>
      </c>
      <c r="B1220" s="377" t="s">
        <v>16147</v>
      </c>
      <c r="C1220" s="374" t="s">
        <v>15102</v>
      </c>
      <c r="D1220" s="375">
        <v>387.04</v>
      </c>
      <c r="E1220" s="373" t="s">
        <v>15041</v>
      </c>
    </row>
    <row r="1221" spans="1:5" ht="18.2" customHeight="1">
      <c r="A1221" s="372">
        <v>42781</v>
      </c>
      <c r="B1221" s="377" t="s">
        <v>16148</v>
      </c>
      <c r="C1221" s="374" t="s">
        <v>15102</v>
      </c>
      <c r="D1221" s="375">
        <v>401.81</v>
      </c>
      <c r="E1221" s="373" t="s">
        <v>15041</v>
      </c>
    </row>
    <row r="1222" spans="1:5" ht="18.2" customHeight="1">
      <c r="A1222" s="372">
        <v>42782</v>
      </c>
      <c r="B1222" s="377" t="s">
        <v>16149</v>
      </c>
      <c r="C1222" s="374" t="s">
        <v>15102</v>
      </c>
      <c r="D1222" s="375">
        <v>396.87</v>
      </c>
      <c r="E1222" s="373" t="s">
        <v>15041</v>
      </c>
    </row>
    <row r="1223" spans="1:5" ht="18.2" customHeight="1">
      <c r="A1223" s="372">
        <v>42783</v>
      </c>
      <c r="B1223" s="377" t="s">
        <v>16150</v>
      </c>
      <c r="C1223" s="374" t="s">
        <v>15102</v>
      </c>
      <c r="D1223" s="375">
        <v>432.05</v>
      </c>
      <c r="E1223" s="373" t="s">
        <v>15041</v>
      </c>
    </row>
    <row r="1224" spans="1:5" ht="18.2" customHeight="1">
      <c r="A1224" s="372">
        <v>42784</v>
      </c>
      <c r="B1224" s="377" t="s">
        <v>16151</v>
      </c>
      <c r="C1224" s="374" t="s">
        <v>15102</v>
      </c>
      <c r="D1224" s="375">
        <v>509.12</v>
      </c>
      <c r="E1224" s="373" t="s">
        <v>15041</v>
      </c>
    </row>
    <row r="1225" spans="1:5" ht="18.2" customHeight="1">
      <c r="A1225" s="372">
        <v>42785</v>
      </c>
      <c r="B1225" s="377" t="s">
        <v>16152</v>
      </c>
      <c r="C1225" s="374" t="s">
        <v>15102</v>
      </c>
      <c r="D1225" s="375">
        <v>517.76</v>
      </c>
      <c r="E1225" s="373" t="s">
        <v>15041</v>
      </c>
    </row>
    <row r="1226" spans="1:5" ht="18.2" customHeight="1">
      <c r="A1226" s="372">
        <v>42786</v>
      </c>
      <c r="B1226" s="377" t="s">
        <v>16153</v>
      </c>
      <c r="C1226" s="374" t="s">
        <v>15102</v>
      </c>
      <c r="D1226" s="375">
        <v>495.73</v>
      </c>
      <c r="E1226" s="373" t="s">
        <v>15041</v>
      </c>
    </row>
    <row r="1227" spans="1:5" ht="18.2" customHeight="1">
      <c r="A1227" s="372">
        <v>42787</v>
      </c>
      <c r="B1227" s="377" t="s">
        <v>16154</v>
      </c>
      <c r="C1227" s="374" t="s">
        <v>15102</v>
      </c>
      <c r="D1227" s="375">
        <v>578.04</v>
      </c>
      <c r="E1227" s="373" t="s">
        <v>15041</v>
      </c>
    </row>
    <row r="1228" spans="1:5" ht="18.2" customHeight="1">
      <c r="A1228" s="372">
        <v>42788</v>
      </c>
      <c r="B1228" s="377" t="s">
        <v>16155</v>
      </c>
      <c r="C1228" s="374" t="s">
        <v>15102</v>
      </c>
      <c r="D1228" s="375">
        <v>613.44000000000005</v>
      </c>
      <c r="E1228" s="373" t="s">
        <v>15041</v>
      </c>
    </row>
    <row r="1229" spans="1:5" ht="18.2" customHeight="1">
      <c r="A1229" s="372">
        <v>42789</v>
      </c>
      <c r="B1229" s="377" t="s">
        <v>16156</v>
      </c>
      <c r="C1229" s="374" t="s">
        <v>15102</v>
      </c>
      <c r="D1229" s="375">
        <v>687.15</v>
      </c>
      <c r="E1229" s="373" t="s">
        <v>15041</v>
      </c>
    </row>
    <row r="1230" spans="1:5" ht="18.2" customHeight="1">
      <c r="A1230" s="372">
        <v>42790</v>
      </c>
      <c r="B1230" s="377" t="s">
        <v>16157</v>
      </c>
      <c r="C1230" s="374" t="s">
        <v>15102</v>
      </c>
      <c r="D1230" s="375">
        <v>676.69</v>
      </c>
      <c r="E1230" s="373" t="s">
        <v>15041</v>
      </c>
    </row>
    <row r="1231" spans="1:5" ht="18.2" customHeight="1">
      <c r="A1231" s="372">
        <v>42791</v>
      </c>
      <c r="B1231" s="377" t="s">
        <v>16158</v>
      </c>
      <c r="C1231" s="374" t="s">
        <v>15102</v>
      </c>
      <c r="D1231" s="375">
        <v>672.11</v>
      </c>
      <c r="E1231" s="373" t="s">
        <v>15041</v>
      </c>
    </row>
    <row r="1232" spans="1:5" ht="18.2" customHeight="1">
      <c r="A1232" s="372">
        <v>42792</v>
      </c>
      <c r="B1232" s="377" t="s">
        <v>16159</v>
      </c>
      <c r="C1232" s="374" t="s">
        <v>15102</v>
      </c>
      <c r="D1232" s="375">
        <v>747.05</v>
      </c>
      <c r="E1232" s="373" t="s">
        <v>15041</v>
      </c>
    </row>
    <row r="1233" spans="1:6" ht="18.2" customHeight="1">
      <c r="A1233" s="372">
        <v>42793</v>
      </c>
      <c r="B1233" s="377" t="s">
        <v>16160</v>
      </c>
      <c r="C1233" s="374" t="s">
        <v>15102</v>
      </c>
      <c r="D1233" s="375">
        <v>817.84</v>
      </c>
      <c r="E1233" s="373" t="s">
        <v>15041</v>
      </c>
    </row>
    <row r="1234" spans="1:6" ht="18.2" customHeight="1">
      <c r="A1234" s="372">
        <v>42794</v>
      </c>
      <c r="B1234" s="377" t="s">
        <v>16161</v>
      </c>
      <c r="C1234" s="374" t="s">
        <v>15102</v>
      </c>
      <c r="D1234" s="375">
        <v>904.35</v>
      </c>
      <c r="E1234" s="373" t="s">
        <v>15041</v>
      </c>
    </row>
    <row r="1235" spans="1:6" ht="18.2" customHeight="1">
      <c r="A1235" s="372">
        <v>42758</v>
      </c>
      <c r="B1235" s="377" t="s">
        <v>16162</v>
      </c>
      <c r="C1235" s="374" t="s">
        <v>15102</v>
      </c>
      <c r="D1235" s="375">
        <v>919.58</v>
      </c>
      <c r="E1235" s="373" t="s">
        <v>15041</v>
      </c>
    </row>
    <row r="1236" spans="1:6" ht="18.2" customHeight="1">
      <c r="A1236" s="372">
        <v>42795</v>
      </c>
      <c r="B1236" s="377" t="s">
        <v>16163</v>
      </c>
      <c r="C1236" s="374" t="s">
        <v>15102</v>
      </c>
      <c r="D1236" s="375">
        <v>898.12</v>
      </c>
      <c r="E1236" s="373" t="s">
        <v>15041</v>
      </c>
    </row>
    <row r="1237" spans="1:6" ht="9" customHeight="1">
      <c r="A1237" s="1216" t="s">
        <v>16016</v>
      </c>
      <c r="B1237" s="1216"/>
      <c r="C1237" s="1216"/>
      <c r="D1237" s="1216"/>
      <c r="E1237" s="1216"/>
      <c r="F1237" s="1216"/>
    </row>
    <row r="1238" spans="1:6" ht="9" customHeight="1">
      <c r="A1238" s="369" t="s">
        <v>14979</v>
      </c>
      <c r="B1238" s="370" t="s">
        <v>14980</v>
      </c>
      <c r="C1238" s="369" t="s">
        <v>14981</v>
      </c>
      <c r="D1238" s="371" t="s">
        <v>14982</v>
      </c>
      <c r="E1238" s="370" t="s">
        <v>14983</v>
      </c>
    </row>
    <row r="1239" spans="1:6" ht="18.2" customHeight="1">
      <c r="A1239" s="372">
        <v>42796</v>
      </c>
      <c r="B1239" s="377" t="s">
        <v>16164</v>
      </c>
      <c r="C1239" s="374" t="s">
        <v>15102</v>
      </c>
      <c r="D1239" s="379">
        <v>1033.26</v>
      </c>
      <c r="E1239" s="373" t="s">
        <v>15041</v>
      </c>
    </row>
    <row r="1240" spans="1:6" ht="18.2" customHeight="1">
      <c r="A1240" s="372">
        <v>42797</v>
      </c>
      <c r="B1240" s="377" t="s">
        <v>16165</v>
      </c>
      <c r="C1240" s="374" t="s">
        <v>15102</v>
      </c>
      <c r="D1240" s="379">
        <v>1084.75</v>
      </c>
      <c r="E1240" s="373" t="s">
        <v>15041</v>
      </c>
    </row>
    <row r="1241" spans="1:6" ht="18.2" customHeight="1">
      <c r="A1241" s="372">
        <v>42798</v>
      </c>
      <c r="B1241" s="377" t="s">
        <v>16166</v>
      </c>
      <c r="C1241" s="374" t="s">
        <v>15102</v>
      </c>
      <c r="D1241" s="375">
        <v>458.28</v>
      </c>
      <c r="E1241" s="373" t="s">
        <v>15041</v>
      </c>
    </row>
    <row r="1242" spans="1:6" ht="18.2" customHeight="1">
      <c r="A1242" s="372">
        <v>42799</v>
      </c>
      <c r="B1242" s="377" t="s">
        <v>16167</v>
      </c>
      <c r="C1242" s="374" t="s">
        <v>15102</v>
      </c>
      <c r="D1242" s="375">
        <v>492.03</v>
      </c>
      <c r="E1242" s="373" t="s">
        <v>15041</v>
      </c>
    </row>
    <row r="1243" spans="1:6" ht="18.2" customHeight="1">
      <c r="A1243" s="372">
        <v>42800</v>
      </c>
      <c r="B1243" s="377" t="s">
        <v>16168</v>
      </c>
      <c r="C1243" s="374" t="s">
        <v>15102</v>
      </c>
      <c r="D1243" s="375">
        <v>484.84</v>
      </c>
      <c r="E1243" s="373" t="s">
        <v>15041</v>
      </c>
    </row>
    <row r="1244" spans="1:6" ht="18.2" customHeight="1">
      <c r="A1244" s="372">
        <v>42801</v>
      </c>
      <c r="B1244" s="377" t="s">
        <v>16169</v>
      </c>
      <c r="C1244" s="374" t="s">
        <v>15102</v>
      </c>
      <c r="D1244" s="375">
        <v>540.29</v>
      </c>
      <c r="E1244" s="373" t="s">
        <v>15041</v>
      </c>
    </row>
    <row r="1245" spans="1:6" ht="18.2" customHeight="1">
      <c r="A1245" s="372">
        <v>42802</v>
      </c>
      <c r="B1245" s="377" t="s">
        <v>16170</v>
      </c>
      <c r="C1245" s="374" t="s">
        <v>15102</v>
      </c>
      <c r="D1245" s="375">
        <v>961.72</v>
      </c>
      <c r="E1245" s="373" t="s">
        <v>15041</v>
      </c>
    </row>
    <row r="1246" spans="1:6" ht="18.2" customHeight="1">
      <c r="A1246" s="372">
        <v>42803</v>
      </c>
      <c r="B1246" s="377" t="s">
        <v>16171</v>
      </c>
      <c r="C1246" s="374" t="s">
        <v>15102</v>
      </c>
      <c r="D1246" s="379">
        <v>1006.01</v>
      </c>
      <c r="E1246" s="373" t="s">
        <v>15041</v>
      </c>
    </row>
    <row r="1247" spans="1:6" ht="18.2" customHeight="1">
      <c r="A1247" s="372">
        <v>42804</v>
      </c>
      <c r="B1247" s="377" t="s">
        <v>16172</v>
      </c>
      <c r="C1247" s="374" t="s">
        <v>15102</v>
      </c>
      <c r="D1247" s="375">
        <v>991.2</v>
      </c>
      <c r="E1247" s="373" t="s">
        <v>15041</v>
      </c>
    </row>
    <row r="1248" spans="1:6" ht="18.2" customHeight="1">
      <c r="A1248" s="372">
        <v>42805</v>
      </c>
      <c r="B1248" s="377" t="s">
        <v>16173</v>
      </c>
      <c r="C1248" s="374" t="s">
        <v>15102</v>
      </c>
      <c r="D1248" s="379">
        <v>1096.74</v>
      </c>
      <c r="E1248" s="373" t="s">
        <v>15041</v>
      </c>
    </row>
    <row r="1249" spans="1:5" ht="18.2" customHeight="1">
      <c r="A1249" s="372">
        <v>42806</v>
      </c>
      <c r="B1249" s="377" t="s">
        <v>16174</v>
      </c>
      <c r="C1249" s="374" t="s">
        <v>15102</v>
      </c>
      <c r="D1249" s="379">
        <v>1327.95</v>
      </c>
      <c r="E1249" s="373" t="s">
        <v>15041</v>
      </c>
    </row>
    <row r="1250" spans="1:5" ht="18.2" customHeight="1">
      <c r="A1250" s="372">
        <v>42807</v>
      </c>
      <c r="B1250" s="377" t="s">
        <v>16175</v>
      </c>
      <c r="C1250" s="374" t="s">
        <v>15102</v>
      </c>
      <c r="D1250" s="379">
        <v>1353.89</v>
      </c>
      <c r="E1250" s="373" t="s">
        <v>15041</v>
      </c>
    </row>
    <row r="1251" spans="1:5" ht="18.2" customHeight="1">
      <c r="A1251" s="372">
        <v>42808</v>
      </c>
      <c r="B1251" s="377" t="s">
        <v>16176</v>
      </c>
      <c r="C1251" s="374" t="s">
        <v>15102</v>
      </c>
      <c r="D1251" s="379">
        <v>1287.78</v>
      </c>
      <c r="E1251" s="373" t="s">
        <v>15041</v>
      </c>
    </row>
    <row r="1252" spans="1:5" ht="18.2" customHeight="1">
      <c r="A1252" s="372">
        <v>42809</v>
      </c>
      <c r="B1252" s="377" t="s">
        <v>16177</v>
      </c>
      <c r="C1252" s="374" t="s">
        <v>15102</v>
      </c>
      <c r="D1252" s="379">
        <v>1534.72</v>
      </c>
      <c r="E1252" s="373" t="s">
        <v>15041</v>
      </c>
    </row>
    <row r="1253" spans="1:5" ht="18.2" customHeight="1">
      <c r="A1253" s="372">
        <v>42810</v>
      </c>
      <c r="B1253" s="377" t="s">
        <v>16178</v>
      </c>
      <c r="C1253" s="374" t="s">
        <v>15102</v>
      </c>
      <c r="D1253" s="379">
        <v>1640.93</v>
      </c>
      <c r="E1253" s="373" t="s">
        <v>15041</v>
      </c>
    </row>
    <row r="1254" spans="1:5" ht="18.2" customHeight="1">
      <c r="A1254" s="372">
        <v>42811</v>
      </c>
      <c r="B1254" s="377" t="s">
        <v>16179</v>
      </c>
      <c r="C1254" s="374" t="s">
        <v>15102</v>
      </c>
      <c r="D1254" s="379">
        <v>1862.1</v>
      </c>
      <c r="E1254" s="373" t="s">
        <v>15041</v>
      </c>
    </row>
    <row r="1255" spans="1:5" ht="18.2" customHeight="1">
      <c r="A1255" s="372">
        <v>42812</v>
      </c>
      <c r="B1255" s="377" t="s">
        <v>16180</v>
      </c>
      <c r="C1255" s="374" t="s">
        <v>15102</v>
      </c>
      <c r="D1255" s="379">
        <v>1830.72</v>
      </c>
      <c r="E1255" s="373" t="s">
        <v>15041</v>
      </c>
    </row>
    <row r="1256" spans="1:5" ht="18.2" customHeight="1">
      <c r="A1256" s="372">
        <v>42813</v>
      </c>
      <c r="B1256" s="377" t="s">
        <v>16181</v>
      </c>
      <c r="C1256" s="374" t="s">
        <v>15102</v>
      </c>
      <c r="D1256" s="379">
        <v>1816.99</v>
      </c>
      <c r="E1256" s="373" t="s">
        <v>15041</v>
      </c>
    </row>
    <row r="1257" spans="1:5" ht="18.2" customHeight="1">
      <c r="A1257" s="372">
        <v>42814</v>
      </c>
      <c r="B1257" s="377" t="s">
        <v>16182</v>
      </c>
      <c r="C1257" s="374" t="s">
        <v>15102</v>
      </c>
      <c r="D1257" s="379">
        <v>2041.81</v>
      </c>
      <c r="E1257" s="373" t="s">
        <v>15041</v>
      </c>
    </row>
    <row r="1258" spans="1:5" ht="18.2" customHeight="1">
      <c r="A1258" s="372">
        <v>42815</v>
      </c>
      <c r="B1258" s="377" t="s">
        <v>16183</v>
      </c>
      <c r="C1258" s="374" t="s">
        <v>15102</v>
      </c>
      <c r="D1258" s="379">
        <v>2254.1799999999998</v>
      </c>
      <c r="E1258" s="373" t="s">
        <v>15041</v>
      </c>
    </row>
    <row r="1259" spans="1:5" ht="18.2" customHeight="1">
      <c r="A1259" s="372">
        <v>42816</v>
      </c>
      <c r="B1259" s="377" t="s">
        <v>16184</v>
      </c>
      <c r="C1259" s="374" t="s">
        <v>15102</v>
      </c>
      <c r="D1259" s="379">
        <v>2513.66</v>
      </c>
      <c r="E1259" s="373" t="s">
        <v>15041</v>
      </c>
    </row>
    <row r="1260" spans="1:5" ht="18.2" customHeight="1">
      <c r="A1260" s="372">
        <v>42817</v>
      </c>
      <c r="B1260" s="377" t="s">
        <v>16185</v>
      </c>
      <c r="C1260" s="374" t="s">
        <v>15102</v>
      </c>
      <c r="D1260" s="379">
        <v>2559.36</v>
      </c>
      <c r="E1260" s="373" t="s">
        <v>15041</v>
      </c>
    </row>
    <row r="1261" spans="1:5" ht="18.2" customHeight="1">
      <c r="A1261" s="372">
        <v>42818</v>
      </c>
      <c r="B1261" s="377" t="s">
        <v>16186</v>
      </c>
      <c r="C1261" s="374" t="s">
        <v>15102</v>
      </c>
      <c r="D1261" s="379">
        <v>2495</v>
      </c>
      <c r="E1261" s="373" t="s">
        <v>15041</v>
      </c>
    </row>
    <row r="1262" spans="1:5" ht="18.2" customHeight="1">
      <c r="A1262" s="372">
        <v>42819</v>
      </c>
      <c r="B1262" s="377" t="s">
        <v>16187</v>
      </c>
      <c r="C1262" s="374" t="s">
        <v>15102</v>
      </c>
      <c r="D1262" s="379">
        <v>2900.41</v>
      </c>
      <c r="E1262" s="373" t="s">
        <v>15041</v>
      </c>
    </row>
    <row r="1263" spans="1:5" ht="18.2" customHeight="1">
      <c r="A1263" s="372">
        <v>42820</v>
      </c>
      <c r="B1263" s="377" t="s">
        <v>16188</v>
      </c>
      <c r="C1263" s="374" t="s">
        <v>15102</v>
      </c>
      <c r="D1263" s="379">
        <v>3054.88</v>
      </c>
      <c r="E1263" s="373" t="s">
        <v>15041</v>
      </c>
    </row>
    <row r="1264" spans="1:5" ht="9" customHeight="1">
      <c r="A1264" s="372">
        <v>41321</v>
      </c>
      <c r="B1264" s="373" t="s">
        <v>16189</v>
      </c>
      <c r="C1264" s="374" t="s">
        <v>15102</v>
      </c>
      <c r="D1264" s="379">
        <v>5149.37</v>
      </c>
      <c r="E1264" s="376"/>
    </row>
    <row r="1265" spans="1:5" ht="9" customHeight="1">
      <c r="A1265" s="372">
        <v>42821</v>
      </c>
      <c r="B1265" s="373" t="s">
        <v>16190</v>
      </c>
      <c r="C1265" s="374" t="s">
        <v>15102</v>
      </c>
      <c r="D1265" s="379">
        <v>4018.51</v>
      </c>
      <c r="E1265" s="376"/>
    </row>
    <row r="1266" spans="1:5" ht="9" customHeight="1">
      <c r="A1266" s="372">
        <v>42822</v>
      </c>
      <c r="B1266" s="373" t="s">
        <v>16191</v>
      </c>
      <c r="C1266" s="374" t="s">
        <v>15102</v>
      </c>
      <c r="D1266" s="379">
        <v>4192.7299999999996</v>
      </c>
      <c r="E1266" s="376"/>
    </row>
    <row r="1267" spans="1:5" ht="9" customHeight="1">
      <c r="A1267" s="372">
        <v>42823</v>
      </c>
      <c r="B1267" s="373" t="s">
        <v>16192</v>
      </c>
      <c r="C1267" s="374" t="s">
        <v>15102</v>
      </c>
      <c r="D1267" s="379">
        <v>5746.21</v>
      </c>
      <c r="E1267" s="376"/>
    </row>
    <row r="1268" spans="1:5" ht="9" customHeight="1">
      <c r="A1268" s="372">
        <v>42824</v>
      </c>
      <c r="B1268" s="373" t="s">
        <v>16193</v>
      </c>
      <c r="C1268" s="374" t="s">
        <v>15102</v>
      </c>
      <c r="D1268" s="379">
        <v>5771.47</v>
      </c>
      <c r="E1268" s="376"/>
    </row>
    <row r="1269" spans="1:5" ht="9" customHeight="1">
      <c r="A1269" s="372">
        <v>42825</v>
      </c>
      <c r="B1269" s="373" t="s">
        <v>16194</v>
      </c>
      <c r="C1269" s="374" t="s">
        <v>15102</v>
      </c>
      <c r="D1269" s="379">
        <v>6432.77</v>
      </c>
      <c r="E1269" s="376"/>
    </row>
    <row r="1270" spans="1:5" ht="9" customHeight="1">
      <c r="A1270" s="372">
        <v>40600</v>
      </c>
      <c r="B1270" s="373" t="s">
        <v>16195</v>
      </c>
      <c r="C1270" s="374" t="s">
        <v>15102</v>
      </c>
      <c r="D1270" s="379">
        <v>8472.48</v>
      </c>
      <c r="E1270" s="376"/>
    </row>
    <row r="1271" spans="1:5" ht="9" customHeight="1">
      <c r="A1271" s="372">
        <v>42827</v>
      </c>
      <c r="B1271" s="373" t="s">
        <v>16196</v>
      </c>
      <c r="C1271" s="374" t="s">
        <v>15102</v>
      </c>
      <c r="D1271" s="379">
        <v>9549.02</v>
      </c>
      <c r="E1271" s="376"/>
    </row>
    <row r="1272" spans="1:5" ht="9" customHeight="1">
      <c r="A1272" s="372">
        <v>42826</v>
      </c>
      <c r="B1272" s="373" t="s">
        <v>16197</v>
      </c>
      <c r="C1272" s="374" t="s">
        <v>15102</v>
      </c>
      <c r="D1272" s="379">
        <v>8240.48</v>
      </c>
      <c r="E1272" s="376"/>
    </row>
    <row r="1273" spans="1:5" ht="9" customHeight="1">
      <c r="A1273" s="372">
        <v>42828</v>
      </c>
      <c r="B1273" s="373" t="s">
        <v>16198</v>
      </c>
      <c r="C1273" s="374" t="s">
        <v>15102</v>
      </c>
      <c r="D1273" s="379">
        <v>8295.98</v>
      </c>
      <c r="E1273" s="376"/>
    </row>
    <row r="1274" spans="1:5" ht="9" customHeight="1">
      <c r="A1274" s="372">
        <v>42830</v>
      </c>
      <c r="B1274" s="373" t="s">
        <v>16199</v>
      </c>
      <c r="C1274" s="374" t="s">
        <v>15102</v>
      </c>
      <c r="D1274" s="379">
        <v>8666.93</v>
      </c>
      <c r="E1274" s="376"/>
    </row>
    <row r="1275" spans="1:5" ht="9" customHeight="1">
      <c r="A1275" s="372">
        <v>42829</v>
      </c>
      <c r="B1275" s="373" t="s">
        <v>16200</v>
      </c>
      <c r="C1275" s="374" t="s">
        <v>15102</v>
      </c>
      <c r="D1275" s="379">
        <v>7807.14</v>
      </c>
      <c r="E1275" s="376"/>
    </row>
    <row r="1276" spans="1:5" ht="9" customHeight="1">
      <c r="A1276" s="372">
        <v>42831</v>
      </c>
      <c r="B1276" s="373" t="s">
        <v>16201</v>
      </c>
      <c r="C1276" s="374" t="s">
        <v>15102</v>
      </c>
      <c r="D1276" s="379">
        <v>9411.85</v>
      </c>
      <c r="E1276" s="376"/>
    </row>
    <row r="1277" spans="1:5" ht="9" customHeight="1">
      <c r="A1277" s="372">
        <v>42832</v>
      </c>
      <c r="B1277" s="373" t="s">
        <v>16202</v>
      </c>
      <c r="C1277" s="374" t="s">
        <v>15102</v>
      </c>
      <c r="D1277" s="379">
        <v>10363.24</v>
      </c>
      <c r="E1277" s="376"/>
    </row>
    <row r="1278" spans="1:5" ht="9" customHeight="1">
      <c r="A1278" s="372">
        <v>42834</v>
      </c>
      <c r="B1278" s="373" t="s">
        <v>16203</v>
      </c>
      <c r="C1278" s="374" t="s">
        <v>15102</v>
      </c>
      <c r="D1278" s="379">
        <v>11080.62</v>
      </c>
      <c r="E1278" s="376"/>
    </row>
    <row r="1279" spans="1:5" ht="9" customHeight="1">
      <c r="A1279" s="372">
        <v>42833</v>
      </c>
      <c r="B1279" s="373" t="s">
        <v>16204</v>
      </c>
      <c r="C1279" s="374" t="s">
        <v>15102</v>
      </c>
      <c r="D1279" s="379">
        <v>10320.86</v>
      </c>
      <c r="E1279" s="376"/>
    </row>
    <row r="1280" spans="1:5" ht="9" customHeight="1">
      <c r="A1280" s="372">
        <v>42835</v>
      </c>
      <c r="B1280" s="373" t="s">
        <v>16205</v>
      </c>
      <c r="C1280" s="374" t="s">
        <v>15102</v>
      </c>
      <c r="D1280" s="379">
        <v>2442.54</v>
      </c>
      <c r="E1280" s="376"/>
    </row>
    <row r="1281" spans="1:6" ht="9" customHeight="1">
      <c r="A1281" s="1216" t="s">
        <v>16016</v>
      </c>
      <c r="B1281" s="1216"/>
      <c r="C1281" s="1216"/>
      <c r="D1281" s="1216"/>
      <c r="E1281" s="1216"/>
      <c r="F1281" s="1216"/>
    </row>
    <row r="1282" spans="1:6" ht="9" customHeight="1">
      <c r="A1282" s="369" t="s">
        <v>14979</v>
      </c>
      <c r="B1282" s="370" t="s">
        <v>14980</v>
      </c>
      <c r="C1282" s="369" t="s">
        <v>14981</v>
      </c>
      <c r="D1282" s="371" t="s">
        <v>14982</v>
      </c>
      <c r="E1282" s="370" t="s">
        <v>14983</v>
      </c>
    </row>
    <row r="1283" spans="1:6" ht="9" customHeight="1">
      <c r="A1283" s="372">
        <v>42836</v>
      </c>
      <c r="B1283" s="373" t="s">
        <v>16206</v>
      </c>
      <c r="C1283" s="374" t="s">
        <v>15102</v>
      </c>
      <c r="D1283" s="379">
        <v>2573.1999999999998</v>
      </c>
      <c r="E1283" s="376"/>
    </row>
    <row r="1284" spans="1:6" ht="9" customHeight="1">
      <c r="A1284" s="372">
        <v>42837</v>
      </c>
      <c r="B1284" s="373" t="s">
        <v>16207</v>
      </c>
      <c r="C1284" s="374" t="s">
        <v>15102</v>
      </c>
      <c r="D1284" s="379">
        <v>4185.42</v>
      </c>
      <c r="E1284" s="376"/>
    </row>
    <row r="1285" spans="1:6" ht="9" customHeight="1">
      <c r="A1285" s="372">
        <v>42838</v>
      </c>
      <c r="B1285" s="373" t="s">
        <v>16208</v>
      </c>
      <c r="C1285" s="374" t="s">
        <v>15102</v>
      </c>
      <c r="D1285" s="379">
        <v>3471.89</v>
      </c>
      <c r="E1285" s="376"/>
    </row>
    <row r="1286" spans="1:6" ht="9" customHeight="1">
      <c r="A1286" s="372">
        <v>42839</v>
      </c>
      <c r="B1286" s="373" t="s">
        <v>16209</v>
      </c>
      <c r="C1286" s="374" t="s">
        <v>15102</v>
      </c>
      <c r="D1286" s="379">
        <v>3880.53</v>
      </c>
      <c r="E1286" s="376"/>
    </row>
    <row r="1287" spans="1:6" ht="9" customHeight="1">
      <c r="A1287" s="372">
        <v>42840</v>
      </c>
      <c r="B1287" s="373" t="s">
        <v>16210</v>
      </c>
      <c r="C1287" s="374" t="s">
        <v>15102</v>
      </c>
      <c r="D1287" s="379">
        <v>4989.03</v>
      </c>
      <c r="E1287" s="376"/>
    </row>
    <row r="1288" spans="1:6" ht="9" customHeight="1">
      <c r="A1288" s="372">
        <v>42841</v>
      </c>
      <c r="B1288" s="373" t="s">
        <v>16211</v>
      </c>
      <c r="C1288" s="374" t="s">
        <v>15102</v>
      </c>
      <c r="D1288" s="379">
        <v>6222.61</v>
      </c>
      <c r="E1288" s="376"/>
    </row>
    <row r="1289" spans="1:6" ht="9" customHeight="1">
      <c r="A1289" s="372">
        <v>40585</v>
      </c>
      <c r="B1289" s="373" t="s">
        <v>16212</v>
      </c>
      <c r="C1289" s="374" t="s">
        <v>15102</v>
      </c>
      <c r="D1289" s="379">
        <v>5317.29</v>
      </c>
      <c r="E1289" s="376"/>
    </row>
    <row r="1290" spans="1:6" ht="9" customHeight="1">
      <c r="A1290" s="372">
        <v>42843</v>
      </c>
      <c r="B1290" s="373" t="s">
        <v>16213</v>
      </c>
      <c r="C1290" s="374" t="s">
        <v>15102</v>
      </c>
      <c r="D1290" s="379">
        <v>5355.83</v>
      </c>
      <c r="E1290" s="376"/>
    </row>
    <row r="1291" spans="1:6" ht="9" customHeight="1">
      <c r="A1291" s="372">
        <v>42844</v>
      </c>
      <c r="B1291" s="373" t="s">
        <v>16214</v>
      </c>
      <c r="C1291" s="374" t="s">
        <v>15102</v>
      </c>
      <c r="D1291" s="379">
        <v>6176.01</v>
      </c>
      <c r="E1291" s="376"/>
    </row>
    <row r="1292" spans="1:6" ht="9" customHeight="1">
      <c r="A1292" s="372">
        <v>42845</v>
      </c>
      <c r="B1292" s="373" t="s">
        <v>16215</v>
      </c>
      <c r="C1292" s="374" t="s">
        <v>15102</v>
      </c>
      <c r="D1292" s="379">
        <v>7310.23</v>
      </c>
      <c r="E1292" s="376"/>
    </row>
    <row r="1293" spans="1:6" ht="9" customHeight="1">
      <c r="A1293" s="372">
        <v>41179</v>
      </c>
      <c r="B1293" s="373" t="s">
        <v>16216</v>
      </c>
      <c r="C1293" s="374" t="s">
        <v>15102</v>
      </c>
      <c r="D1293" s="379">
        <v>6244.67</v>
      </c>
      <c r="E1293" s="376"/>
    </row>
    <row r="1294" spans="1:6" ht="9" customHeight="1">
      <c r="A1294" s="372">
        <v>42842</v>
      </c>
      <c r="B1294" s="373" t="s">
        <v>16217</v>
      </c>
      <c r="C1294" s="374" t="s">
        <v>15102</v>
      </c>
      <c r="D1294" s="379">
        <v>6722</v>
      </c>
      <c r="E1294" s="376"/>
    </row>
    <row r="1295" spans="1:6" ht="9" customHeight="1">
      <c r="A1295" s="372">
        <v>42848</v>
      </c>
      <c r="B1295" s="373" t="s">
        <v>16218</v>
      </c>
      <c r="C1295" s="374" t="s">
        <v>15102</v>
      </c>
      <c r="D1295" s="379">
        <v>7638.57</v>
      </c>
      <c r="E1295" s="376"/>
    </row>
    <row r="1296" spans="1:6" ht="9" customHeight="1">
      <c r="A1296" s="372">
        <v>42849</v>
      </c>
      <c r="B1296" s="373" t="s">
        <v>16219</v>
      </c>
      <c r="C1296" s="374" t="s">
        <v>15102</v>
      </c>
      <c r="D1296" s="379">
        <v>5613.01</v>
      </c>
      <c r="E1296" s="376"/>
    </row>
    <row r="1297" spans="1:5" ht="9" customHeight="1">
      <c r="A1297" s="372">
        <v>42850</v>
      </c>
      <c r="B1297" s="373" t="s">
        <v>16220</v>
      </c>
      <c r="C1297" s="374" t="s">
        <v>15102</v>
      </c>
      <c r="D1297" s="379">
        <v>5935.32</v>
      </c>
      <c r="E1297" s="376"/>
    </row>
    <row r="1298" spans="1:5" ht="9" customHeight="1">
      <c r="A1298" s="372">
        <v>42851</v>
      </c>
      <c r="B1298" s="373" t="s">
        <v>16221</v>
      </c>
      <c r="C1298" s="374" t="s">
        <v>15102</v>
      </c>
      <c r="D1298" s="379">
        <v>8233.26</v>
      </c>
      <c r="E1298" s="376"/>
    </row>
    <row r="1299" spans="1:5" ht="9" customHeight="1">
      <c r="A1299" s="372">
        <v>42852</v>
      </c>
      <c r="B1299" s="373" t="s">
        <v>16222</v>
      </c>
      <c r="C1299" s="374" t="s">
        <v>15102</v>
      </c>
      <c r="D1299" s="379">
        <v>8721.84</v>
      </c>
      <c r="E1299" s="376"/>
    </row>
    <row r="1300" spans="1:5" ht="9" customHeight="1">
      <c r="A1300" s="372">
        <v>42853</v>
      </c>
      <c r="B1300" s="373" t="s">
        <v>16223</v>
      </c>
      <c r="C1300" s="374" t="s">
        <v>15102</v>
      </c>
      <c r="D1300" s="379">
        <v>11896.26</v>
      </c>
      <c r="E1300" s="376"/>
    </row>
    <row r="1301" spans="1:5" ht="9" customHeight="1">
      <c r="A1301" s="372">
        <v>42854</v>
      </c>
      <c r="B1301" s="373" t="s">
        <v>16224</v>
      </c>
      <c r="C1301" s="374" t="s">
        <v>15102</v>
      </c>
      <c r="D1301" s="379">
        <v>13394.91</v>
      </c>
      <c r="E1301" s="376"/>
    </row>
    <row r="1302" spans="1:5" ht="9" customHeight="1">
      <c r="A1302" s="372">
        <v>42855</v>
      </c>
      <c r="B1302" s="373" t="s">
        <v>16225</v>
      </c>
      <c r="C1302" s="374" t="s">
        <v>15102</v>
      </c>
      <c r="D1302" s="379">
        <v>10771.31</v>
      </c>
      <c r="E1302" s="376"/>
    </row>
    <row r="1303" spans="1:5" ht="9" customHeight="1">
      <c r="A1303" s="372">
        <v>42856</v>
      </c>
      <c r="B1303" s="373" t="s">
        <v>16226</v>
      </c>
      <c r="C1303" s="374" t="s">
        <v>15102</v>
      </c>
      <c r="D1303" s="379">
        <v>11996.36</v>
      </c>
      <c r="E1303" s="376"/>
    </row>
    <row r="1304" spans="1:5" ht="9" customHeight="1">
      <c r="A1304" s="372">
        <v>42858</v>
      </c>
      <c r="B1304" s="373" t="s">
        <v>16227</v>
      </c>
      <c r="C1304" s="374" t="s">
        <v>15102</v>
      </c>
      <c r="D1304" s="379">
        <v>13309.18</v>
      </c>
      <c r="E1304" s="376"/>
    </row>
    <row r="1305" spans="1:5" ht="9" customHeight="1">
      <c r="A1305" s="372">
        <v>42857</v>
      </c>
      <c r="B1305" s="373" t="s">
        <v>16228</v>
      </c>
      <c r="C1305" s="374" t="s">
        <v>15102</v>
      </c>
      <c r="D1305" s="379">
        <v>13309.18</v>
      </c>
      <c r="E1305" s="376"/>
    </row>
    <row r="1306" spans="1:5" ht="9" customHeight="1">
      <c r="A1306" s="372">
        <v>42859</v>
      </c>
      <c r="B1306" s="373" t="s">
        <v>16229</v>
      </c>
      <c r="C1306" s="374" t="s">
        <v>15102</v>
      </c>
      <c r="D1306" s="379">
        <v>14984.51</v>
      </c>
      <c r="E1306" s="376"/>
    </row>
    <row r="1307" spans="1:5" ht="9" customHeight="1">
      <c r="A1307" s="372">
        <v>42860</v>
      </c>
      <c r="B1307" s="373" t="s">
        <v>16230</v>
      </c>
      <c r="C1307" s="374" t="s">
        <v>15102</v>
      </c>
      <c r="D1307" s="379">
        <v>14315.28</v>
      </c>
      <c r="E1307" s="376"/>
    </row>
    <row r="1308" spans="1:5" ht="9" customHeight="1">
      <c r="A1308" s="372">
        <v>42861</v>
      </c>
      <c r="B1308" s="373" t="s">
        <v>16231</v>
      </c>
      <c r="C1308" s="374" t="s">
        <v>15102</v>
      </c>
      <c r="D1308" s="379">
        <v>15941.01</v>
      </c>
      <c r="E1308" s="376"/>
    </row>
    <row r="1309" spans="1:5" ht="9" customHeight="1">
      <c r="A1309" s="372">
        <v>42862</v>
      </c>
      <c r="B1309" s="373" t="s">
        <v>16232</v>
      </c>
      <c r="C1309" s="374" t="s">
        <v>14987</v>
      </c>
      <c r="D1309" s="375">
        <v>15.52</v>
      </c>
      <c r="E1309" s="376"/>
    </row>
    <row r="1310" spans="1:5" ht="9" customHeight="1">
      <c r="A1310" s="372">
        <v>42863</v>
      </c>
      <c r="B1310" s="373" t="s">
        <v>16233</v>
      </c>
      <c r="C1310" s="374" t="s">
        <v>14987</v>
      </c>
      <c r="D1310" s="375">
        <v>31.07</v>
      </c>
      <c r="E1310" s="376"/>
    </row>
    <row r="1311" spans="1:5" ht="9" customHeight="1">
      <c r="A1311" s="372">
        <v>42864</v>
      </c>
      <c r="B1311" s="373" t="s">
        <v>16234</v>
      </c>
      <c r="C1311" s="374" t="s">
        <v>14987</v>
      </c>
      <c r="D1311" s="375">
        <v>146.04</v>
      </c>
      <c r="E1311" s="376"/>
    </row>
    <row r="1312" spans="1:5" ht="18.2" customHeight="1">
      <c r="A1312" s="372">
        <v>42865</v>
      </c>
      <c r="B1312" s="377" t="s">
        <v>16235</v>
      </c>
      <c r="C1312" s="374" t="s">
        <v>15102</v>
      </c>
      <c r="D1312" s="375">
        <v>22.2</v>
      </c>
      <c r="E1312" s="378"/>
    </row>
    <row r="1313" spans="1:5" ht="18.2" customHeight="1">
      <c r="A1313" s="372">
        <v>42866</v>
      </c>
      <c r="B1313" s="377" t="s">
        <v>16236</v>
      </c>
      <c r="C1313" s="374" t="s">
        <v>15001</v>
      </c>
      <c r="D1313" s="375">
        <v>43.14</v>
      </c>
      <c r="E1313" s="378"/>
    </row>
    <row r="1314" spans="1:5" ht="9" customHeight="1">
      <c r="A1314" s="372">
        <v>42867</v>
      </c>
      <c r="B1314" s="373" t="s">
        <v>16237</v>
      </c>
      <c r="C1314" s="374" t="s">
        <v>14987</v>
      </c>
      <c r="D1314" s="375">
        <v>199.42</v>
      </c>
      <c r="E1314" s="376"/>
    </row>
    <row r="1315" spans="1:5" ht="9" customHeight="1">
      <c r="A1315" s="372">
        <v>42868</v>
      </c>
      <c r="B1315" s="373" t="s">
        <v>16238</v>
      </c>
      <c r="C1315" s="374" t="s">
        <v>14987</v>
      </c>
      <c r="D1315" s="375">
        <v>294.32</v>
      </c>
      <c r="E1315" s="376"/>
    </row>
    <row r="1316" spans="1:5" ht="9" customHeight="1">
      <c r="A1316" s="372">
        <v>42869</v>
      </c>
      <c r="B1316" s="373" t="s">
        <v>16239</v>
      </c>
      <c r="C1316" s="374" t="s">
        <v>14987</v>
      </c>
      <c r="D1316" s="375">
        <v>259.68</v>
      </c>
      <c r="E1316" s="376"/>
    </row>
    <row r="1317" spans="1:5" ht="9" customHeight="1">
      <c r="A1317" s="372">
        <v>42870</v>
      </c>
      <c r="B1317" s="373" t="s">
        <v>16240</v>
      </c>
      <c r="C1317" s="374" t="s">
        <v>14987</v>
      </c>
      <c r="D1317" s="375">
        <v>187.71</v>
      </c>
      <c r="E1317" s="376"/>
    </row>
    <row r="1318" spans="1:5" ht="9" customHeight="1">
      <c r="A1318" s="372">
        <v>42880</v>
      </c>
      <c r="B1318" s="373" t="s">
        <v>16241</v>
      </c>
      <c r="C1318" s="374" t="s">
        <v>15001</v>
      </c>
      <c r="D1318" s="375">
        <v>678.69</v>
      </c>
      <c r="E1318" s="376"/>
    </row>
    <row r="1319" spans="1:5" ht="9" customHeight="1">
      <c r="A1319" s="372">
        <v>42883</v>
      </c>
      <c r="B1319" s="373" t="s">
        <v>16242</v>
      </c>
      <c r="C1319" s="374" t="s">
        <v>15102</v>
      </c>
      <c r="D1319" s="375">
        <v>39.14</v>
      </c>
      <c r="E1319" s="373" t="s">
        <v>15041</v>
      </c>
    </row>
    <row r="1320" spans="1:5" ht="18.2" customHeight="1">
      <c r="A1320" s="372">
        <v>42899</v>
      </c>
      <c r="B1320" s="377" t="s">
        <v>16243</v>
      </c>
      <c r="C1320" s="374" t="s">
        <v>15102</v>
      </c>
      <c r="D1320" s="375">
        <v>56.27</v>
      </c>
      <c r="E1320" s="373" t="s">
        <v>15041</v>
      </c>
    </row>
    <row r="1321" spans="1:5" ht="9" customHeight="1">
      <c r="A1321" s="372">
        <v>42901</v>
      </c>
      <c r="B1321" s="373" t="s">
        <v>16244</v>
      </c>
      <c r="C1321" s="374" t="s">
        <v>15102</v>
      </c>
      <c r="D1321" s="375">
        <v>31.68</v>
      </c>
      <c r="E1321" s="376"/>
    </row>
    <row r="1322" spans="1:5" ht="9" customHeight="1">
      <c r="A1322" s="372">
        <v>42900</v>
      </c>
      <c r="B1322" s="373" t="s">
        <v>16245</v>
      </c>
      <c r="C1322" s="374" t="s">
        <v>15102</v>
      </c>
      <c r="D1322" s="375">
        <v>23.19</v>
      </c>
      <c r="E1322" s="376"/>
    </row>
    <row r="1323" spans="1:5" ht="9" customHeight="1">
      <c r="A1323" s="372">
        <v>41185</v>
      </c>
      <c r="B1323" s="373" t="s">
        <v>16246</v>
      </c>
      <c r="C1323" s="374" t="s">
        <v>15102</v>
      </c>
      <c r="D1323" s="375">
        <v>5.27</v>
      </c>
      <c r="E1323" s="373" t="s">
        <v>15041</v>
      </c>
    </row>
    <row r="1324" spans="1:5" ht="18.2" customHeight="1">
      <c r="A1324" s="372">
        <v>42903</v>
      </c>
      <c r="B1324" s="377" t="s">
        <v>16247</v>
      </c>
      <c r="C1324" s="374" t="s">
        <v>15102</v>
      </c>
      <c r="D1324" s="375">
        <v>115.35</v>
      </c>
      <c r="E1324" s="373" t="s">
        <v>15041</v>
      </c>
    </row>
    <row r="1325" spans="1:5" ht="18.2" customHeight="1">
      <c r="A1325" s="372">
        <v>42904</v>
      </c>
      <c r="B1325" s="377" t="s">
        <v>16248</v>
      </c>
      <c r="C1325" s="374" t="s">
        <v>15102</v>
      </c>
      <c r="D1325" s="375">
        <v>85.95</v>
      </c>
      <c r="E1325" s="373" t="s">
        <v>15041</v>
      </c>
    </row>
    <row r="1326" spans="1:5" ht="18.2" customHeight="1">
      <c r="A1326" s="372">
        <v>42902</v>
      </c>
      <c r="B1326" s="377" t="s">
        <v>16249</v>
      </c>
      <c r="C1326" s="374" t="s">
        <v>15102</v>
      </c>
      <c r="D1326" s="375">
        <v>92.36</v>
      </c>
      <c r="E1326" s="378"/>
    </row>
    <row r="1327" spans="1:5" ht="9" customHeight="1">
      <c r="A1327" s="372">
        <v>42905</v>
      </c>
      <c r="B1327" s="373" t="s">
        <v>16250</v>
      </c>
      <c r="C1327" s="374" t="s">
        <v>15102</v>
      </c>
      <c r="D1327" s="375">
        <v>20.8</v>
      </c>
      <c r="E1327" s="376"/>
    </row>
    <row r="1328" spans="1:5" ht="18.2" customHeight="1">
      <c r="A1328" s="372">
        <v>43120</v>
      </c>
      <c r="B1328" s="377" t="s">
        <v>16251</v>
      </c>
      <c r="C1328" s="374" t="s">
        <v>15102</v>
      </c>
      <c r="D1328" s="375">
        <v>104.33</v>
      </c>
      <c r="E1328" s="373" t="s">
        <v>15041</v>
      </c>
    </row>
    <row r="1329" spans="1:6" ht="18.2" customHeight="1">
      <c r="A1329" s="372">
        <v>42906</v>
      </c>
      <c r="B1329" s="377" t="s">
        <v>16252</v>
      </c>
      <c r="C1329" s="374" t="s">
        <v>15102</v>
      </c>
      <c r="D1329" s="375">
        <v>106.71</v>
      </c>
      <c r="E1329" s="373" t="s">
        <v>15041</v>
      </c>
    </row>
    <row r="1330" spans="1:6" ht="18.2" customHeight="1">
      <c r="A1330" s="372">
        <v>42907</v>
      </c>
      <c r="B1330" s="377" t="s">
        <v>16253</v>
      </c>
      <c r="C1330" s="374" t="s">
        <v>15102</v>
      </c>
      <c r="D1330" s="375">
        <v>114.03</v>
      </c>
      <c r="E1330" s="373" t="s">
        <v>15041</v>
      </c>
    </row>
    <row r="1331" spans="1:6" ht="18.2" customHeight="1">
      <c r="A1331" s="372">
        <v>42908</v>
      </c>
      <c r="B1331" s="377" t="s">
        <v>16254</v>
      </c>
      <c r="C1331" s="374" t="s">
        <v>15102</v>
      </c>
      <c r="D1331" s="375">
        <v>100.56</v>
      </c>
      <c r="E1331" s="373" t="s">
        <v>15041</v>
      </c>
    </row>
    <row r="1332" spans="1:6" ht="18.2" customHeight="1">
      <c r="A1332" s="372">
        <v>43122</v>
      </c>
      <c r="B1332" s="377" t="s">
        <v>16255</v>
      </c>
      <c r="C1332" s="374" t="s">
        <v>15102</v>
      </c>
      <c r="D1332" s="375">
        <v>104.31</v>
      </c>
      <c r="E1332" s="373" t="s">
        <v>15041</v>
      </c>
    </row>
    <row r="1333" spans="1:6" ht="9" customHeight="1">
      <c r="A1333" s="1216" t="s">
        <v>16016</v>
      </c>
      <c r="B1333" s="1216"/>
      <c r="C1333" s="1216"/>
      <c r="D1333" s="1216"/>
      <c r="E1333" s="1216"/>
      <c r="F1333" s="1216"/>
    </row>
    <row r="1334" spans="1:6" ht="9" customHeight="1">
      <c r="A1334" s="369" t="s">
        <v>14979</v>
      </c>
      <c r="B1334" s="370" t="s">
        <v>14980</v>
      </c>
      <c r="C1334" s="369" t="s">
        <v>14981</v>
      </c>
      <c r="D1334" s="371" t="s">
        <v>14982</v>
      </c>
      <c r="E1334" s="370" t="s">
        <v>14983</v>
      </c>
    </row>
    <row r="1335" spans="1:6" ht="18.2" customHeight="1">
      <c r="A1335" s="372">
        <v>42911</v>
      </c>
      <c r="B1335" s="377" t="s">
        <v>16256</v>
      </c>
      <c r="C1335" s="374" t="s">
        <v>15102</v>
      </c>
      <c r="D1335" s="375">
        <v>125.01</v>
      </c>
      <c r="E1335" s="373" t="s">
        <v>15041</v>
      </c>
    </row>
    <row r="1336" spans="1:6" ht="18.2" customHeight="1">
      <c r="A1336" s="372">
        <v>42912</v>
      </c>
      <c r="B1336" s="377" t="s">
        <v>16257</v>
      </c>
      <c r="C1336" s="374" t="s">
        <v>15102</v>
      </c>
      <c r="D1336" s="375">
        <v>119.98</v>
      </c>
      <c r="E1336" s="373" t="s">
        <v>15041</v>
      </c>
    </row>
    <row r="1337" spans="1:6" ht="18.2" customHeight="1">
      <c r="A1337" s="372">
        <v>42915</v>
      </c>
      <c r="B1337" s="377" t="s">
        <v>16258</v>
      </c>
      <c r="C1337" s="374" t="s">
        <v>15102</v>
      </c>
      <c r="D1337" s="375">
        <v>127.32</v>
      </c>
      <c r="E1337" s="373" t="s">
        <v>15041</v>
      </c>
    </row>
    <row r="1338" spans="1:6" ht="18.2" customHeight="1">
      <c r="A1338" s="372">
        <v>42914</v>
      </c>
      <c r="B1338" s="377" t="s">
        <v>16259</v>
      </c>
      <c r="C1338" s="374" t="s">
        <v>15102</v>
      </c>
      <c r="D1338" s="375">
        <v>87.95</v>
      </c>
      <c r="E1338" s="373" t="s">
        <v>15041</v>
      </c>
    </row>
    <row r="1339" spans="1:6" ht="18.2" customHeight="1">
      <c r="A1339" s="372">
        <v>42917</v>
      </c>
      <c r="B1339" s="377" t="s">
        <v>16260</v>
      </c>
      <c r="C1339" s="374" t="s">
        <v>15102</v>
      </c>
      <c r="D1339" s="375">
        <v>779.67</v>
      </c>
      <c r="E1339" s="378"/>
    </row>
    <row r="1340" spans="1:6" ht="18.2" customHeight="1">
      <c r="A1340" s="372">
        <v>42918</v>
      </c>
      <c r="B1340" s="377" t="s">
        <v>16261</v>
      </c>
      <c r="C1340" s="374" t="s">
        <v>15102</v>
      </c>
      <c r="D1340" s="379">
        <v>1011.55</v>
      </c>
      <c r="E1340" s="378"/>
    </row>
    <row r="1341" spans="1:6" ht="18.2" customHeight="1">
      <c r="A1341" s="372">
        <v>42916</v>
      </c>
      <c r="B1341" s="377" t="s">
        <v>16262</v>
      </c>
      <c r="C1341" s="374" t="s">
        <v>15102</v>
      </c>
      <c r="D1341" s="375">
        <v>545.36</v>
      </c>
      <c r="E1341" s="378"/>
    </row>
    <row r="1342" spans="1:6" ht="18.2" customHeight="1">
      <c r="A1342" s="372">
        <v>42919</v>
      </c>
      <c r="B1342" s="377" t="s">
        <v>16263</v>
      </c>
      <c r="C1342" s="374" t="s">
        <v>15102</v>
      </c>
      <c r="D1342" s="375">
        <v>71.75</v>
      </c>
      <c r="E1342" s="373" t="s">
        <v>15041</v>
      </c>
    </row>
    <row r="1343" spans="1:6" ht="18.2" customHeight="1">
      <c r="A1343" s="372">
        <v>42920</v>
      </c>
      <c r="B1343" s="377" t="s">
        <v>16264</v>
      </c>
      <c r="C1343" s="374" t="s">
        <v>15102</v>
      </c>
      <c r="D1343" s="375">
        <v>549.91999999999996</v>
      </c>
      <c r="E1343" s="378"/>
    </row>
    <row r="1344" spans="1:6" ht="18.2" customHeight="1">
      <c r="A1344" s="372">
        <v>42921</v>
      </c>
      <c r="B1344" s="377" t="s">
        <v>16265</v>
      </c>
      <c r="C1344" s="374" t="s">
        <v>15102</v>
      </c>
      <c r="D1344" s="375">
        <v>130.79</v>
      </c>
      <c r="E1344" s="378"/>
    </row>
    <row r="1345" spans="1:5" ht="9" customHeight="1">
      <c r="A1345" s="372">
        <v>42922</v>
      </c>
      <c r="B1345" s="373" t="s">
        <v>16266</v>
      </c>
      <c r="C1345" s="374" t="s">
        <v>15102</v>
      </c>
      <c r="D1345" s="375">
        <v>25.17</v>
      </c>
      <c r="E1345" s="376"/>
    </row>
    <row r="1346" spans="1:5" ht="9" customHeight="1">
      <c r="A1346" s="372">
        <v>42923</v>
      </c>
      <c r="B1346" s="373" t="s">
        <v>16267</v>
      </c>
      <c r="C1346" s="374" t="s">
        <v>15102</v>
      </c>
      <c r="D1346" s="375">
        <v>23.72</v>
      </c>
      <c r="E1346" s="376"/>
    </row>
    <row r="1347" spans="1:5" ht="9" customHeight="1">
      <c r="A1347" s="372">
        <v>42924</v>
      </c>
      <c r="B1347" s="373" t="s">
        <v>16268</v>
      </c>
      <c r="C1347" s="374" t="s">
        <v>15102</v>
      </c>
      <c r="D1347" s="375">
        <v>16.149999999999999</v>
      </c>
      <c r="E1347" s="376"/>
    </row>
    <row r="1348" spans="1:5" ht="9" customHeight="1">
      <c r="A1348" s="372">
        <v>42925</v>
      </c>
      <c r="B1348" s="373" t="s">
        <v>16269</v>
      </c>
      <c r="C1348" s="374" t="s">
        <v>15102</v>
      </c>
      <c r="D1348" s="375">
        <v>7.84</v>
      </c>
      <c r="E1348" s="376"/>
    </row>
    <row r="1349" spans="1:5" ht="9" customHeight="1">
      <c r="A1349" s="372">
        <v>42926</v>
      </c>
      <c r="B1349" s="373" t="s">
        <v>16270</v>
      </c>
      <c r="C1349" s="374" t="s">
        <v>15102</v>
      </c>
      <c r="D1349" s="375">
        <v>8.81</v>
      </c>
      <c r="E1349" s="376"/>
    </row>
    <row r="1350" spans="1:5" ht="9" customHeight="1">
      <c r="A1350" s="372">
        <v>42927</v>
      </c>
      <c r="B1350" s="373" t="s">
        <v>16271</v>
      </c>
      <c r="C1350" s="374" t="s">
        <v>15102</v>
      </c>
      <c r="D1350" s="375">
        <v>10.31</v>
      </c>
      <c r="E1350" s="376"/>
    </row>
    <row r="1351" spans="1:5" ht="9" customHeight="1">
      <c r="A1351" s="372">
        <v>42928</v>
      </c>
      <c r="B1351" s="373" t="s">
        <v>16272</v>
      </c>
      <c r="C1351" s="374" t="s">
        <v>15102</v>
      </c>
      <c r="D1351" s="375">
        <v>18.2</v>
      </c>
      <c r="E1351" s="376"/>
    </row>
    <row r="1352" spans="1:5" ht="18.2" customHeight="1">
      <c r="A1352" s="372">
        <v>42942</v>
      </c>
      <c r="B1352" s="377" t="s">
        <v>16273</v>
      </c>
      <c r="C1352" s="374" t="s">
        <v>15102</v>
      </c>
      <c r="D1352" s="375">
        <v>70.94</v>
      </c>
      <c r="E1352" s="378"/>
    </row>
    <row r="1353" spans="1:5" ht="9" customHeight="1">
      <c r="A1353" s="372">
        <v>42944</v>
      </c>
      <c r="B1353" s="373" t="s">
        <v>16274</v>
      </c>
      <c r="C1353" s="374" t="s">
        <v>14987</v>
      </c>
      <c r="D1353" s="375">
        <v>67.34</v>
      </c>
      <c r="E1353" s="376"/>
    </row>
    <row r="1354" spans="1:5" ht="9" customHeight="1">
      <c r="A1354" s="372">
        <v>42943</v>
      </c>
      <c r="B1354" s="373" t="s">
        <v>16275</v>
      </c>
      <c r="C1354" s="374" t="s">
        <v>14987</v>
      </c>
      <c r="D1354" s="375">
        <v>63.44</v>
      </c>
      <c r="E1354" s="376"/>
    </row>
    <row r="1355" spans="1:5" ht="9" customHeight="1">
      <c r="A1355" s="372">
        <v>42946</v>
      </c>
      <c r="B1355" s="373" t="s">
        <v>16276</v>
      </c>
      <c r="C1355" s="374" t="s">
        <v>14987</v>
      </c>
      <c r="D1355" s="375">
        <v>95</v>
      </c>
      <c r="E1355" s="376"/>
    </row>
    <row r="1356" spans="1:5" ht="9" customHeight="1">
      <c r="A1356" s="372">
        <v>42945</v>
      </c>
      <c r="B1356" s="373" t="s">
        <v>16277</v>
      </c>
      <c r="C1356" s="374" t="s">
        <v>14987</v>
      </c>
      <c r="D1356" s="375">
        <v>93.51</v>
      </c>
      <c r="E1356" s="376"/>
    </row>
    <row r="1357" spans="1:5" ht="9" customHeight="1">
      <c r="A1357" s="372">
        <v>42948</v>
      </c>
      <c r="B1357" s="373" t="s">
        <v>16278</v>
      </c>
      <c r="C1357" s="374" t="s">
        <v>14987</v>
      </c>
      <c r="D1357" s="375">
        <v>136.47999999999999</v>
      </c>
      <c r="E1357" s="376"/>
    </row>
    <row r="1358" spans="1:5" ht="9" customHeight="1">
      <c r="A1358" s="372">
        <v>42947</v>
      </c>
      <c r="B1358" s="373" t="s">
        <v>16279</v>
      </c>
      <c r="C1358" s="374" t="s">
        <v>14987</v>
      </c>
      <c r="D1358" s="375">
        <v>138.6</v>
      </c>
      <c r="E1358" s="376"/>
    </row>
    <row r="1359" spans="1:5" ht="9" customHeight="1">
      <c r="A1359" s="372">
        <v>42949</v>
      </c>
      <c r="B1359" s="373" t="s">
        <v>16280</v>
      </c>
      <c r="C1359" s="374" t="s">
        <v>14987</v>
      </c>
      <c r="D1359" s="375">
        <v>140.54</v>
      </c>
      <c r="E1359" s="376"/>
    </row>
    <row r="1360" spans="1:5" ht="9" customHeight="1">
      <c r="A1360" s="372">
        <v>42950</v>
      </c>
      <c r="B1360" s="373" t="s">
        <v>16281</v>
      </c>
      <c r="C1360" s="374" t="s">
        <v>14987</v>
      </c>
      <c r="D1360" s="375">
        <v>143</v>
      </c>
      <c r="E1360" s="376"/>
    </row>
    <row r="1361" spans="1:5" ht="9" customHeight="1">
      <c r="A1361" s="372">
        <v>42951</v>
      </c>
      <c r="B1361" s="373" t="s">
        <v>16282</v>
      </c>
      <c r="C1361" s="374" t="s">
        <v>14987</v>
      </c>
      <c r="D1361" s="375">
        <v>172.7</v>
      </c>
      <c r="E1361" s="376"/>
    </row>
    <row r="1362" spans="1:5" ht="9" customHeight="1">
      <c r="A1362" s="372">
        <v>42952</v>
      </c>
      <c r="B1362" s="373" t="s">
        <v>16283</v>
      </c>
      <c r="C1362" s="374" t="s">
        <v>14987</v>
      </c>
      <c r="D1362" s="375">
        <v>177.96</v>
      </c>
      <c r="E1362" s="376"/>
    </row>
    <row r="1363" spans="1:5" ht="9" customHeight="1">
      <c r="A1363" s="372">
        <v>42953</v>
      </c>
      <c r="B1363" s="373" t="s">
        <v>16284</v>
      </c>
      <c r="C1363" s="374" t="s">
        <v>14987</v>
      </c>
      <c r="D1363" s="375">
        <v>299.77999999999997</v>
      </c>
      <c r="E1363" s="376"/>
    </row>
    <row r="1364" spans="1:5" ht="9" customHeight="1">
      <c r="A1364" s="372">
        <v>42954</v>
      </c>
      <c r="B1364" s="373" t="s">
        <v>16285</v>
      </c>
      <c r="C1364" s="374" t="s">
        <v>14987</v>
      </c>
      <c r="D1364" s="375">
        <v>316.08</v>
      </c>
      <c r="E1364" s="376"/>
    </row>
    <row r="1365" spans="1:5" ht="9" customHeight="1">
      <c r="A1365" s="372">
        <v>42955</v>
      </c>
      <c r="B1365" s="373" t="s">
        <v>16286</v>
      </c>
      <c r="C1365" s="374" t="s">
        <v>14987</v>
      </c>
      <c r="D1365" s="375">
        <v>265.61</v>
      </c>
      <c r="E1365" s="376"/>
    </row>
    <row r="1366" spans="1:5" ht="9" customHeight="1">
      <c r="A1366" s="372">
        <v>42956</v>
      </c>
      <c r="B1366" s="373" t="s">
        <v>16287</v>
      </c>
      <c r="C1366" s="374" t="s">
        <v>14987</v>
      </c>
      <c r="D1366" s="375">
        <v>93.51</v>
      </c>
      <c r="E1366" s="376"/>
    </row>
    <row r="1367" spans="1:5" ht="18.2" customHeight="1">
      <c r="A1367" s="372">
        <v>42957</v>
      </c>
      <c r="B1367" s="377" t="s">
        <v>16288</v>
      </c>
      <c r="C1367" s="374" t="s">
        <v>14987</v>
      </c>
      <c r="D1367" s="375">
        <v>212.85</v>
      </c>
      <c r="E1367" s="378"/>
    </row>
    <row r="1368" spans="1:5" ht="18.2" customHeight="1">
      <c r="A1368" s="372">
        <v>42958</v>
      </c>
      <c r="B1368" s="377" t="s">
        <v>16289</v>
      </c>
      <c r="C1368" s="374" t="s">
        <v>14987</v>
      </c>
      <c r="D1368" s="375">
        <v>235.31</v>
      </c>
      <c r="E1368" s="373" t="s">
        <v>15041</v>
      </c>
    </row>
    <row r="1369" spans="1:5" ht="18.2" customHeight="1">
      <c r="A1369" s="372">
        <v>42959</v>
      </c>
      <c r="B1369" s="377" t="s">
        <v>16290</v>
      </c>
      <c r="C1369" s="374" t="s">
        <v>14987</v>
      </c>
      <c r="D1369" s="375">
        <v>237.57</v>
      </c>
      <c r="E1369" s="373" t="s">
        <v>15041</v>
      </c>
    </row>
    <row r="1370" spans="1:5" ht="18.2" customHeight="1">
      <c r="A1370" s="372">
        <v>42961</v>
      </c>
      <c r="B1370" s="377" t="s">
        <v>16291</v>
      </c>
      <c r="C1370" s="374" t="s">
        <v>14987</v>
      </c>
      <c r="D1370" s="375">
        <v>20.68</v>
      </c>
      <c r="E1370" s="378"/>
    </row>
    <row r="1371" spans="1:5" ht="18.2" customHeight="1">
      <c r="A1371" s="372">
        <v>42962</v>
      </c>
      <c r="B1371" s="377" t="s">
        <v>16291</v>
      </c>
      <c r="C1371" s="374" t="s">
        <v>14987</v>
      </c>
      <c r="D1371" s="375">
        <v>20.68</v>
      </c>
      <c r="E1371" s="378"/>
    </row>
    <row r="1372" spans="1:5" ht="9" customHeight="1">
      <c r="A1372" s="372">
        <v>42960</v>
      </c>
      <c r="B1372" s="373" t="s">
        <v>16292</v>
      </c>
      <c r="C1372" s="374" t="s">
        <v>14987</v>
      </c>
      <c r="D1372" s="375">
        <v>12.88</v>
      </c>
      <c r="E1372" s="376"/>
    </row>
    <row r="1373" spans="1:5" ht="18.2" customHeight="1">
      <c r="A1373" s="372">
        <v>42964</v>
      </c>
      <c r="B1373" s="377" t="s">
        <v>16293</v>
      </c>
      <c r="C1373" s="374" t="s">
        <v>14987</v>
      </c>
      <c r="D1373" s="375">
        <v>21.85</v>
      </c>
      <c r="E1373" s="378"/>
    </row>
    <row r="1374" spans="1:5" ht="9" customHeight="1">
      <c r="A1374" s="372">
        <v>42963</v>
      </c>
      <c r="B1374" s="373" t="s">
        <v>16294</v>
      </c>
      <c r="C1374" s="374" t="s">
        <v>14987</v>
      </c>
      <c r="D1374" s="375">
        <v>14.01</v>
      </c>
      <c r="E1374" s="376"/>
    </row>
    <row r="1375" spans="1:5" ht="18.2" customHeight="1">
      <c r="A1375" s="372">
        <v>42966</v>
      </c>
      <c r="B1375" s="377" t="s">
        <v>16295</v>
      </c>
      <c r="C1375" s="374" t="s">
        <v>14987</v>
      </c>
      <c r="D1375" s="375">
        <v>24.13</v>
      </c>
      <c r="E1375" s="378"/>
    </row>
    <row r="1376" spans="1:5" ht="9" customHeight="1">
      <c r="A1376" s="372">
        <v>42965</v>
      </c>
      <c r="B1376" s="373" t="s">
        <v>16296</v>
      </c>
      <c r="C1376" s="374" t="s">
        <v>14987</v>
      </c>
      <c r="D1376" s="375">
        <v>16.260000000000002</v>
      </c>
      <c r="E1376" s="376"/>
    </row>
    <row r="1377" spans="1:6" ht="18.2" customHeight="1">
      <c r="A1377" s="372">
        <v>42968</v>
      </c>
      <c r="B1377" s="377" t="s">
        <v>16297</v>
      </c>
      <c r="C1377" s="374" t="s">
        <v>14987</v>
      </c>
      <c r="D1377" s="375">
        <v>30.46</v>
      </c>
      <c r="E1377" s="378"/>
    </row>
    <row r="1378" spans="1:6" ht="9" customHeight="1">
      <c r="A1378" s="372">
        <v>42967</v>
      </c>
      <c r="B1378" s="373" t="s">
        <v>16298</v>
      </c>
      <c r="C1378" s="374" t="s">
        <v>14987</v>
      </c>
      <c r="D1378" s="375">
        <v>23.43</v>
      </c>
      <c r="E1378" s="376"/>
    </row>
    <row r="1379" spans="1:6" ht="18.2" customHeight="1">
      <c r="A1379" s="372">
        <v>42970</v>
      </c>
      <c r="B1379" s="377" t="s">
        <v>16299</v>
      </c>
      <c r="C1379" s="374" t="s">
        <v>14987</v>
      </c>
      <c r="D1379" s="375">
        <v>34.75</v>
      </c>
      <c r="E1379" s="378"/>
    </row>
    <row r="1380" spans="1:6" ht="9" customHeight="1">
      <c r="A1380" s="372">
        <v>42969</v>
      </c>
      <c r="B1380" s="373" t="s">
        <v>16300</v>
      </c>
      <c r="C1380" s="374" t="s">
        <v>14987</v>
      </c>
      <c r="D1380" s="375">
        <v>28.02</v>
      </c>
      <c r="E1380" s="376"/>
    </row>
    <row r="1381" spans="1:6" ht="18.2" customHeight="1">
      <c r="A1381" s="372">
        <v>42973</v>
      </c>
      <c r="B1381" s="377" t="s">
        <v>16301</v>
      </c>
      <c r="C1381" s="374" t="s">
        <v>14987</v>
      </c>
      <c r="D1381" s="375">
        <v>41.2</v>
      </c>
      <c r="E1381" s="378"/>
    </row>
    <row r="1382" spans="1:6" ht="9" customHeight="1">
      <c r="A1382" s="1216" t="s">
        <v>16016</v>
      </c>
      <c r="B1382" s="1216"/>
      <c r="C1382" s="1216"/>
      <c r="D1382" s="1216"/>
      <c r="E1382" s="1216"/>
      <c r="F1382" s="1216"/>
    </row>
    <row r="1383" spans="1:6" ht="9" customHeight="1">
      <c r="A1383" s="369" t="s">
        <v>14979</v>
      </c>
      <c r="B1383" s="370" t="s">
        <v>14980</v>
      </c>
      <c r="C1383" s="369" t="s">
        <v>14981</v>
      </c>
      <c r="D1383" s="371" t="s">
        <v>14982</v>
      </c>
      <c r="E1383" s="370" t="s">
        <v>14983</v>
      </c>
    </row>
    <row r="1384" spans="1:6" ht="18.2" customHeight="1">
      <c r="A1384" s="372">
        <v>42979</v>
      </c>
      <c r="B1384" s="377" t="s">
        <v>16302</v>
      </c>
      <c r="C1384" s="374" t="s">
        <v>14987</v>
      </c>
      <c r="D1384" s="375">
        <v>41.2</v>
      </c>
      <c r="E1384" s="378"/>
    </row>
    <row r="1385" spans="1:6" ht="9" customHeight="1">
      <c r="A1385" s="372">
        <v>42971</v>
      </c>
      <c r="B1385" s="373" t="s">
        <v>16303</v>
      </c>
      <c r="C1385" s="374" t="s">
        <v>14987</v>
      </c>
      <c r="D1385" s="375">
        <v>35.090000000000003</v>
      </c>
      <c r="E1385" s="376"/>
    </row>
    <row r="1386" spans="1:6" ht="18.2" customHeight="1">
      <c r="A1386" s="372">
        <v>42981</v>
      </c>
      <c r="B1386" s="377" t="s">
        <v>16304</v>
      </c>
      <c r="C1386" s="374" t="s">
        <v>14985</v>
      </c>
      <c r="D1386" s="375">
        <v>195.63</v>
      </c>
      <c r="E1386" s="373" t="s">
        <v>15041</v>
      </c>
    </row>
    <row r="1387" spans="1:6" ht="18.2" customHeight="1">
      <c r="A1387" s="372">
        <v>42982</v>
      </c>
      <c r="B1387" s="377" t="s">
        <v>16305</v>
      </c>
      <c r="C1387" s="374" t="s">
        <v>14987</v>
      </c>
      <c r="D1387" s="375">
        <v>137.07</v>
      </c>
      <c r="E1387" s="373" t="s">
        <v>15041</v>
      </c>
    </row>
    <row r="1388" spans="1:6" ht="18.2" customHeight="1">
      <c r="A1388" s="372">
        <v>42987</v>
      </c>
      <c r="B1388" s="377" t="s">
        <v>16306</v>
      </c>
      <c r="C1388" s="374" t="s">
        <v>14985</v>
      </c>
      <c r="D1388" s="375">
        <v>77.33</v>
      </c>
      <c r="E1388" s="373" t="s">
        <v>15041</v>
      </c>
    </row>
    <row r="1389" spans="1:6" ht="18.2" customHeight="1">
      <c r="A1389" s="372">
        <v>42988</v>
      </c>
      <c r="B1389" s="377" t="s">
        <v>16307</v>
      </c>
      <c r="C1389" s="374" t="s">
        <v>14985</v>
      </c>
      <c r="D1389" s="375">
        <v>65.73</v>
      </c>
      <c r="E1389" s="373" t="s">
        <v>15041</v>
      </c>
    </row>
    <row r="1390" spans="1:6" ht="9" customHeight="1">
      <c r="A1390" s="372">
        <v>42989</v>
      </c>
      <c r="B1390" s="373" t="s">
        <v>16308</v>
      </c>
      <c r="C1390" s="374" t="s">
        <v>14985</v>
      </c>
      <c r="D1390" s="375">
        <v>8.2899999999999991</v>
      </c>
      <c r="E1390" s="376"/>
    </row>
    <row r="1391" spans="1:6" ht="18.2" customHeight="1">
      <c r="A1391" s="372">
        <v>42991</v>
      </c>
      <c r="B1391" s="377" t="s">
        <v>16309</v>
      </c>
      <c r="C1391" s="374" t="s">
        <v>14985</v>
      </c>
      <c r="D1391" s="375">
        <v>114.98</v>
      </c>
      <c r="E1391" s="373" t="s">
        <v>15041</v>
      </c>
    </row>
    <row r="1392" spans="1:6" ht="18.2" customHeight="1">
      <c r="A1392" s="372">
        <v>42992</v>
      </c>
      <c r="B1392" s="377" t="s">
        <v>16310</v>
      </c>
      <c r="C1392" s="374" t="s">
        <v>14985</v>
      </c>
      <c r="D1392" s="375">
        <v>96.71</v>
      </c>
      <c r="E1392" s="373" t="s">
        <v>15041</v>
      </c>
    </row>
    <row r="1393" spans="1:5" ht="18.2" customHeight="1">
      <c r="A1393" s="372">
        <v>42993</v>
      </c>
      <c r="B1393" s="377" t="s">
        <v>16311</v>
      </c>
      <c r="C1393" s="374" t="s">
        <v>14985</v>
      </c>
      <c r="D1393" s="375">
        <v>81.22</v>
      </c>
      <c r="E1393" s="373" t="s">
        <v>15041</v>
      </c>
    </row>
    <row r="1394" spans="1:5" ht="18.2" customHeight="1">
      <c r="A1394" s="372">
        <v>42994</v>
      </c>
      <c r="B1394" s="377" t="s">
        <v>16312</v>
      </c>
      <c r="C1394" s="374" t="s">
        <v>14985</v>
      </c>
      <c r="D1394" s="375">
        <v>167.61</v>
      </c>
      <c r="E1394" s="373" t="s">
        <v>15041</v>
      </c>
    </row>
    <row r="1395" spans="1:5" ht="18.2" customHeight="1">
      <c r="A1395" s="372">
        <v>43070</v>
      </c>
      <c r="B1395" s="377" t="s">
        <v>16313</v>
      </c>
      <c r="C1395" s="374" t="s">
        <v>14985</v>
      </c>
      <c r="D1395" s="375">
        <v>266.31</v>
      </c>
      <c r="E1395" s="378"/>
    </row>
    <row r="1396" spans="1:5" ht="9" customHeight="1">
      <c r="A1396" s="372">
        <v>42996</v>
      </c>
      <c r="B1396" s="373" t="s">
        <v>16314</v>
      </c>
      <c r="C1396" s="374" t="s">
        <v>14987</v>
      </c>
      <c r="D1396" s="375">
        <v>576.21</v>
      </c>
      <c r="E1396" s="373" t="s">
        <v>15041</v>
      </c>
    </row>
    <row r="1397" spans="1:5" ht="9" customHeight="1">
      <c r="A1397" s="372">
        <v>43012</v>
      </c>
      <c r="B1397" s="373" t="s">
        <v>16315</v>
      </c>
      <c r="C1397" s="374" t="s">
        <v>14985</v>
      </c>
      <c r="D1397" s="375">
        <v>10.220000000000001</v>
      </c>
      <c r="E1397" s="376"/>
    </row>
    <row r="1398" spans="1:5" ht="18.2" customHeight="1">
      <c r="A1398" s="372">
        <v>43011</v>
      </c>
      <c r="B1398" s="377" t="s">
        <v>16316</v>
      </c>
      <c r="C1398" s="374" t="s">
        <v>14985</v>
      </c>
      <c r="D1398" s="375">
        <v>6.96</v>
      </c>
      <c r="E1398" s="378"/>
    </row>
    <row r="1399" spans="1:5" ht="9" customHeight="1">
      <c r="A1399" s="372">
        <v>43003</v>
      </c>
      <c r="B1399" s="373" t="s">
        <v>16317</v>
      </c>
      <c r="C1399" s="374" t="s">
        <v>14987</v>
      </c>
      <c r="D1399" s="375">
        <v>124.49</v>
      </c>
      <c r="E1399" s="373" t="s">
        <v>15041</v>
      </c>
    </row>
    <row r="1400" spans="1:5" ht="9" customHeight="1">
      <c r="A1400" s="372">
        <v>43004</v>
      </c>
      <c r="B1400" s="373" t="s">
        <v>16318</v>
      </c>
      <c r="C1400" s="374" t="s">
        <v>14985</v>
      </c>
      <c r="D1400" s="375">
        <v>38.51</v>
      </c>
      <c r="E1400" s="376"/>
    </row>
    <row r="1401" spans="1:5" ht="9" customHeight="1">
      <c r="A1401" s="372">
        <v>43005</v>
      </c>
      <c r="B1401" s="373" t="s">
        <v>16319</v>
      </c>
      <c r="C1401" s="374" t="s">
        <v>15102</v>
      </c>
      <c r="D1401" s="375">
        <v>35.15</v>
      </c>
      <c r="E1401" s="376"/>
    </row>
    <row r="1402" spans="1:5" ht="9" customHeight="1">
      <c r="A1402" s="372">
        <v>43006</v>
      </c>
      <c r="B1402" s="373" t="s">
        <v>16320</v>
      </c>
      <c r="C1402" s="374" t="s">
        <v>15102</v>
      </c>
      <c r="D1402" s="375">
        <v>56.82</v>
      </c>
      <c r="E1402" s="376"/>
    </row>
    <row r="1403" spans="1:5" ht="9" customHeight="1">
      <c r="A1403" s="372">
        <v>43007</v>
      </c>
      <c r="B1403" s="373" t="s">
        <v>16321</v>
      </c>
      <c r="C1403" s="374" t="s">
        <v>15102</v>
      </c>
      <c r="D1403" s="375">
        <v>18.48</v>
      </c>
      <c r="E1403" s="376"/>
    </row>
    <row r="1404" spans="1:5" ht="9" customHeight="1">
      <c r="A1404" s="372">
        <v>43008</v>
      </c>
      <c r="B1404" s="373" t="s">
        <v>16322</v>
      </c>
      <c r="C1404" s="374" t="s">
        <v>15102</v>
      </c>
      <c r="D1404" s="375">
        <v>51.81</v>
      </c>
      <c r="E1404" s="376"/>
    </row>
    <row r="1405" spans="1:5" ht="9" customHeight="1">
      <c r="A1405" s="372">
        <v>43009</v>
      </c>
      <c r="B1405" s="373" t="s">
        <v>16323</v>
      </c>
      <c r="C1405" s="374" t="s">
        <v>14985</v>
      </c>
      <c r="D1405" s="375">
        <v>95.64</v>
      </c>
      <c r="E1405" s="376"/>
    </row>
    <row r="1406" spans="1:5" ht="18.2" customHeight="1">
      <c r="A1406" s="372">
        <v>43018</v>
      </c>
      <c r="B1406" s="377" t="s">
        <v>16324</v>
      </c>
      <c r="C1406" s="374" t="s">
        <v>15102</v>
      </c>
      <c r="D1406" s="375">
        <v>55.74</v>
      </c>
      <c r="E1406" s="373" t="s">
        <v>15041</v>
      </c>
    </row>
    <row r="1407" spans="1:5" ht="18.2" customHeight="1">
      <c r="A1407" s="372">
        <v>43026</v>
      </c>
      <c r="B1407" s="377" t="s">
        <v>16325</v>
      </c>
      <c r="C1407" s="374" t="s">
        <v>15102</v>
      </c>
      <c r="D1407" s="375">
        <v>23.33</v>
      </c>
      <c r="E1407" s="378"/>
    </row>
    <row r="1408" spans="1:5" ht="18.2" customHeight="1">
      <c r="A1408" s="372">
        <v>43033</v>
      </c>
      <c r="B1408" s="377" t="s">
        <v>16326</v>
      </c>
      <c r="C1408" s="374" t="s">
        <v>15001</v>
      </c>
      <c r="D1408" s="379">
        <v>1058.5899999999999</v>
      </c>
      <c r="E1408" s="373" t="s">
        <v>15041</v>
      </c>
    </row>
    <row r="1409" spans="1:5" ht="9" customHeight="1">
      <c r="A1409" s="372">
        <v>43037</v>
      </c>
      <c r="B1409" s="373" t="s">
        <v>16327</v>
      </c>
      <c r="C1409" s="374" t="s">
        <v>14987</v>
      </c>
      <c r="D1409" s="375">
        <v>60.27</v>
      </c>
      <c r="E1409" s="376"/>
    </row>
    <row r="1410" spans="1:5" ht="18.2" customHeight="1">
      <c r="A1410" s="372">
        <v>43038</v>
      </c>
      <c r="B1410" s="377" t="s">
        <v>16328</v>
      </c>
      <c r="C1410" s="374" t="s">
        <v>15001</v>
      </c>
      <c r="D1410" s="375">
        <v>115.86</v>
      </c>
      <c r="E1410" s="373" t="s">
        <v>15041</v>
      </c>
    </row>
    <row r="1411" spans="1:5" ht="9" customHeight="1">
      <c r="A1411" s="372">
        <v>43039</v>
      </c>
      <c r="B1411" s="373" t="s">
        <v>16329</v>
      </c>
      <c r="C1411" s="374" t="s">
        <v>14985</v>
      </c>
      <c r="D1411" s="375">
        <v>4.95</v>
      </c>
      <c r="E1411" s="376"/>
    </row>
    <row r="1412" spans="1:5" ht="18.2" customHeight="1">
      <c r="A1412" s="372">
        <v>43040</v>
      </c>
      <c r="B1412" s="377" t="s">
        <v>16330</v>
      </c>
      <c r="C1412" s="374" t="s">
        <v>14985</v>
      </c>
      <c r="D1412" s="375">
        <v>63.15</v>
      </c>
      <c r="E1412" s="378"/>
    </row>
    <row r="1413" spans="1:5" ht="9" customHeight="1">
      <c r="A1413" s="372">
        <v>43042</v>
      </c>
      <c r="B1413" s="373" t="s">
        <v>16331</v>
      </c>
      <c r="C1413" s="374" t="s">
        <v>14985</v>
      </c>
      <c r="D1413" s="375">
        <v>3.68</v>
      </c>
      <c r="E1413" s="376"/>
    </row>
    <row r="1414" spans="1:5" ht="9" customHeight="1">
      <c r="A1414" s="372">
        <v>43043</v>
      </c>
      <c r="B1414" s="373" t="s">
        <v>16332</v>
      </c>
      <c r="C1414" s="374" t="s">
        <v>15001</v>
      </c>
      <c r="D1414" s="379">
        <v>2465.66</v>
      </c>
      <c r="E1414" s="376"/>
    </row>
    <row r="1415" spans="1:5" ht="9" customHeight="1">
      <c r="A1415" s="372">
        <v>43044</v>
      </c>
      <c r="B1415" s="373" t="s">
        <v>16333</v>
      </c>
      <c r="C1415" s="374" t="s">
        <v>15001</v>
      </c>
      <c r="D1415" s="379">
        <v>2841.25</v>
      </c>
      <c r="E1415" s="376"/>
    </row>
    <row r="1416" spans="1:5" ht="9" customHeight="1">
      <c r="A1416" s="372">
        <v>41169</v>
      </c>
      <c r="B1416" s="373" t="s">
        <v>16334</v>
      </c>
      <c r="C1416" s="374" t="s">
        <v>15001</v>
      </c>
      <c r="D1416" s="379">
        <v>3339.35</v>
      </c>
      <c r="E1416" s="376"/>
    </row>
    <row r="1417" spans="1:5" ht="9" customHeight="1">
      <c r="A1417" s="372">
        <v>41170</v>
      </c>
      <c r="B1417" s="373" t="s">
        <v>16335</v>
      </c>
      <c r="C1417" s="374" t="s">
        <v>15001</v>
      </c>
      <c r="D1417" s="379">
        <v>3662.54</v>
      </c>
      <c r="E1417" s="376"/>
    </row>
    <row r="1418" spans="1:5" ht="9" customHeight="1">
      <c r="A1418" s="372">
        <v>41171</v>
      </c>
      <c r="B1418" s="373" t="s">
        <v>16336</v>
      </c>
      <c r="C1418" s="374" t="s">
        <v>15001</v>
      </c>
      <c r="D1418" s="379">
        <v>4352.13</v>
      </c>
      <c r="E1418" s="376"/>
    </row>
    <row r="1419" spans="1:5" ht="9" customHeight="1">
      <c r="A1419" s="372">
        <v>43046</v>
      </c>
      <c r="B1419" s="373" t="s">
        <v>16337</v>
      </c>
      <c r="C1419" s="374" t="s">
        <v>15001</v>
      </c>
      <c r="D1419" s="379">
        <v>1462.53</v>
      </c>
      <c r="E1419" s="376"/>
    </row>
    <row r="1420" spans="1:5" ht="9" customHeight="1">
      <c r="A1420" s="372">
        <v>43047</v>
      </c>
      <c r="B1420" s="373" t="s">
        <v>16338</v>
      </c>
      <c r="C1420" s="374" t="s">
        <v>15001</v>
      </c>
      <c r="D1420" s="379">
        <v>1845.64</v>
      </c>
      <c r="E1420" s="376"/>
    </row>
    <row r="1421" spans="1:5" ht="9" customHeight="1">
      <c r="A1421" s="372">
        <v>43048</v>
      </c>
      <c r="B1421" s="373" t="s">
        <v>16339</v>
      </c>
      <c r="C1421" s="374" t="s">
        <v>15001</v>
      </c>
      <c r="D1421" s="379">
        <v>2221.66</v>
      </c>
      <c r="E1421" s="376"/>
    </row>
    <row r="1422" spans="1:5" ht="18.2" customHeight="1">
      <c r="A1422" s="372">
        <v>43050</v>
      </c>
      <c r="B1422" s="377" t="s">
        <v>16340</v>
      </c>
      <c r="C1422" s="374" t="s">
        <v>15001</v>
      </c>
      <c r="D1422" s="379">
        <v>3801.15</v>
      </c>
      <c r="E1422" s="373" t="s">
        <v>15041</v>
      </c>
    </row>
    <row r="1423" spans="1:5" ht="18.2" customHeight="1">
      <c r="A1423" s="372">
        <v>43051</v>
      </c>
      <c r="B1423" s="377" t="s">
        <v>16341</v>
      </c>
      <c r="C1423" s="374" t="s">
        <v>15001</v>
      </c>
      <c r="D1423" s="379">
        <v>4204.21</v>
      </c>
      <c r="E1423" s="373" t="s">
        <v>15041</v>
      </c>
    </row>
    <row r="1424" spans="1:5" ht="18.2" customHeight="1">
      <c r="A1424" s="372">
        <v>43052</v>
      </c>
      <c r="B1424" s="377" t="s">
        <v>16342</v>
      </c>
      <c r="C1424" s="374" t="s">
        <v>15001</v>
      </c>
      <c r="D1424" s="379">
        <v>4607.28</v>
      </c>
      <c r="E1424" s="373" t="s">
        <v>15041</v>
      </c>
    </row>
    <row r="1425" spans="1:6" ht="18.2" customHeight="1">
      <c r="A1425" s="372">
        <v>43053</v>
      </c>
      <c r="B1425" s="377" t="s">
        <v>16343</v>
      </c>
      <c r="C1425" s="374" t="s">
        <v>15001</v>
      </c>
      <c r="D1425" s="379">
        <v>5010.32</v>
      </c>
      <c r="E1425" s="373" t="s">
        <v>15041</v>
      </c>
    </row>
    <row r="1426" spans="1:6" ht="18.2" customHeight="1">
      <c r="A1426" s="372">
        <v>43054</v>
      </c>
      <c r="B1426" s="377" t="s">
        <v>16344</v>
      </c>
      <c r="C1426" s="374" t="s">
        <v>14985</v>
      </c>
      <c r="D1426" s="375">
        <v>10.65</v>
      </c>
      <c r="E1426" s="378"/>
    </row>
    <row r="1427" spans="1:6" ht="18.2" customHeight="1">
      <c r="A1427" s="372">
        <v>43055</v>
      </c>
      <c r="B1427" s="377" t="s">
        <v>16345</v>
      </c>
      <c r="C1427" s="374" t="s">
        <v>14985</v>
      </c>
      <c r="D1427" s="375">
        <v>8.56</v>
      </c>
      <c r="E1427" s="378"/>
    </row>
    <row r="1428" spans="1:6" ht="9" customHeight="1">
      <c r="A1428" s="372">
        <v>43056</v>
      </c>
      <c r="B1428" s="373" t="s">
        <v>16346</v>
      </c>
      <c r="C1428" s="374" t="s">
        <v>14987</v>
      </c>
      <c r="D1428" s="375">
        <v>58.07</v>
      </c>
      <c r="E1428" s="373" t="s">
        <v>15041</v>
      </c>
    </row>
    <row r="1429" spans="1:6" ht="9" customHeight="1">
      <c r="A1429" s="1216" t="s">
        <v>16016</v>
      </c>
      <c r="B1429" s="1216"/>
      <c r="C1429" s="1216"/>
      <c r="D1429" s="1216"/>
      <c r="E1429" s="1216"/>
      <c r="F1429" s="1216"/>
    </row>
    <row r="1430" spans="1:6" ht="9" customHeight="1">
      <c r="A1430" s="369" t="s">
        <v>14979</v>
      </c>
      <c r="B1430" s="370" t="s">
        <v>14980</v>
      </c>
      <c r="C1430" s="369" t="s">
        <v>14981</v>
      </c>
      <c r="D1430" s="371" t="s">
        <v>14982</v>
      </c>
      <c r="E1430" s="370" t="s">
        <v>14983</v>
      </c>
    </row>
    <row r="1431" spans="1:6" ht="9" customHeight="1">
      <c r="A1431" s="372">
        <v>43058</v>
      </c>
      <c r="B1431" s="373" t="s">
        <v>16347</v>
      </c>
      <c r="C1431" s="374" t="s">
        <v>14987</v>
      </c>
      <c r="D1431" s="375">
        <v>96.83</v>
      </c>
      <c r="E1431" s="376"/>
    </row>
    <row r="1432" spans="1:6" ht="9" customHeight="1">
      <c r="A1432" s="372">
        <v>43057</v>
      </c>
      <c r="B1432" s="373" t="s">
        <v>16348</v>
      </c>
      <c r="C1432" s="374" t="s">
        <v>14987</v>
      </c>
      <c r="D1432" s="375">
        <v>66.77</v>
      </c>
      <c r="E1432" s="376"/>
    </row>
    <row r="1433" spans="1:6" ht="9" customHeight="1">
      <c r="A1433" s="372">
        <v>43059</v>
      </c>
      <c r="B1433" s="373" t="s">
        <v>16349</v>
      </c>
      <c r="C1433" s="374" t="s">
        <v>14987</v>
      </c>
      <c r="D1433" s="375">
        <v>42.51</v>
      </c>
      <c r="E1433" s="376"/>
    </row>
    <row r="1434" spans="1:6" ht="9" customHeight="1">
      <c r="A1434" s="372">
        <v>43060</v>
      </c>
      <c r="B1434" s="373" t="s">
        <v>16350</v>
      </c>
      <c r="C1434" s="374" t="s">
        <v>15001</v>
      </c>
      <c r="D1434" s="375">
        <v>797.62</v>
      </c>
      <c r="E1434" s="373" t="s">
        <v>15041</v>
      </c>
    </row>
    <row r="1435" spans="1:6" ht="9" customHeight="1">
      <c r="A1435" s="372">
        <v>43064</v>
      </c>
      <c r="B1435" s="373" t="s">
        <v>16351</v>
      </c>
      <c r="C1435" s="374" t="s">
        <v>15102</v>
      </c>
      <c r="D1435" s="375">
        <v>18.95</v>
      </c>
      <c r="E1435" s="376"/>
    </row>
    <row r="1436" spans="1:6" ht="9" customHeight="1">
      <c r="A1436" s="372">
        <v>43065</v>
      </c>
      <c r="B1436" s="373" t="s">
        <v>16352</v>
      </c>
      <c r="C1436" s="374" t="s">
        <v>15102</v>
      </c>
      <c r="D1436" s="375">
        <v>21.84</v>
      </c>
      <c r="E1436" s="376"/>
    </row>
    <row r="1437" spans="1:6" ht="9" customHeight="1">
      <c r="A1437" s="372">
        <v>43066</v>
      </c>
      <c r="B1437" s="373" t="s">
        <v>16353</v>
      </c>
      <c r="C1437" s="374" t="s">
        <v>15102</v>
      </c>
      <c r="D1437" s="375">
        <v>29.29</v>
      </c>
      <c r="E1437" s="376"/>
    </row>
    <row r="1438" spans="1:6" ht="9" customHeight="1">
      <c r="A1438" s="372">
        <v>43067</v>
      </c>
      <c r="B1438" s="373" t="s">
        <v>16354</v>
      </c>
      <c r="C1438" s="374" t="s">
        <v>15102</v>
      </c>
      <c r="D1438" s="375">
        <v>70.180000000000007</v>
      </c>
      <c r="E1438" s="376"/>
    </row>
    <row r="1439" spans="1:6" ht="18.2" customHeight="1">
      <c r="A1439" s="372">
        <v>43063</v>
      </c>
      <c r="B1439" s="377" t="s">
        <v>16355</v>
      </c>
      <c r="C1439" s="374" t="s">
        <v>15102</v>
      </c>
      <c r="D1439" s="375">
        <v>95.36</v>
      </c>
      <c r="E1439" s="378"/>
    </row>
    <row r="1440" spans="1:6" ht="9" customHeight="1">
      <c r="A1440" s="372">
        <v>43068</v>
      </c>
      <c r="B1440" s="373" t="s">
        <v>16356</v>
      </c>
      <c r="C1440" s="374" t="s">
        <v>15102</v>
      </c>
      <c r="D1440" s="375">
        <v>73.92</v>
      </c>
      <c r="E1440" s="376"/>
    </row>
    <row r="1441" spans="1:5" ht="9" customHeight="1">
      <c r="A1441" s="372">
        <v>43069</v>
      </c>
      <c r="B1441" s="373" t="s">
        <v>16357</v>
      </c>
      <c r="C1441" s="374" t="s">
        <v>15102</v>
      </c>
      <c r="D1441" s="375">
        <v>144.84</v>
      </c>
      <c r="E1441" s="373" t="s">
        <v>15041</v>
      </c>
    </row>
    <row r="1442" spans="1:5" ht="18.2" customHeight="1">
      <c r="A1442" s="372">
        <v>43071</v>
      </c>
      <c r="B1442" s="377" t="s">
        <v>16358</v>
      </c>
      <c r="C1442" s="374" t="s">
        <v>14987</v>
      </c>
      <c r="D1442" s="375">
        <v>326.52</v>
      </c>
      <c r="E1442" s="373" t="s">
        <v>15041</v>
      </c>
    </row>
    <row r="1443" spans="1:5" ht="9" customHeight="1">
      <c r="A1443" s="372">
        <v>43078</v>
      </c>
      <c r="B1443" s="373" t="s">
        <v>16359</v>
      </c>
      <c r="C1443" s="374" t="s">
        <v>15102</v>
      </c>
      <c r="D1443" s="375">
        <v>85.91</v>
      </c>
      <c r="E1443" s="376"/>
    </row>
    <row r="1444" spans="1:5" ht="9" customHeight="1">
      <c r="A1444" s="372">
        <v>43079</v>
      </c>
      <c r="B1444" s="373" t="s">
        <v>16360</v>
      </c>
      <c r="C1444" s="374" t="s">
        <v>15102</v>
      </c>
      <c r="D1444" s="375">
        <v>89.57</v>
      </c>
      <c r="E1444" s="376"/>
    </row>
    <row r="1445" spans="1:5" ht="9" customHeight="1">
      <c r="A1445" s="372">
        <v>43080</v>
      </c>
      <c r="B1445" s="373" t="s">
        <v>16361</v>
      </c>
      <c r="C1445" s="374" t="s">
        <v>15102</v>
      </c>
      <c r="D1445" s="375">
        <v>75.62</v>
      </c>
      <c r="E1445" s="373" t="s">
        <v>15041</v>
      </c>
    </row>
    <row r="1446" spans="1:5" ht="9" customHeight="1">
      <c r="A1446" s="372">
        <v>43081</v>
      </c>
      <c r="B1446" s="373" t="s">
        <v>16362</v>
      </c>
      <c r="C1446" s="374" t="s">
        <v>15102</v>
      </c>
      <c r="D1446" s="375">
        <v>99.62</v>
      </c>
      <c r="E1446" s="376"/>
    </row>
    <row r="1447" spans="1:5" ht="9" customHeight="1">
      <c r="A1447" s="372">
        <v>43085</v>
      </c>
      <c r="B1447" s="373" t="s">
        <v>16363</v>
      </c>
      <c r="C1447" s="374" t="s">
        <v>15102</v>
      </c>
      <c r="D1447" s="375">
        <v>176.76</v>
      </c>
      <c r="E1447" s="376"/>
    </row>
    <row r="1448" spans="1:5" ht="18.2" customHeight="1">
      <c r="A1448" s="372">
        <v>43083</v>
      </c>
      <c r="B1448" s="377" t="s">
        <v>16364</v>
      </c>
      <c r="C1448" s="374" t="s">
        <v>15102</v>
      </c>
      <c r="D1448" s="375">
        <v>83</v>
      </c>
      <c r="E1448" s="378"/>
    </row>
    <row r="1449" spans="1:5" ht="18.2" customHeight="1">
      <c r="A1449" s="372">
        <v>43084</v>
      </c>
      <c r="B1449" s="377" t="s">
        <v>16365</v>
      </c>
      <c r="C1449" s="374" t="s">
        <v>15102</v>
      </c>
      <c r="D1449" s="375">
        <v>62.62</v>
      </c>
      <c r="E1449" s="378"/>
    </row>
    <row r="1450" spans="1:5" ht="9" customHeight="1">
      <c r="A1450" s="372">
        <v>43086</v>
      </c>
      <c r="B1450" s="373" t="s">
        <v>16366</v>
      </c>
      <c r="C1450" s="374" t="s">
        <v>15001</v>
      </c>
      <c r="D1450" s="375">
        <v>244.53</v>
      </c>
      <c r="E1450" s="373" t="s">
        <v>15041</v>
      </c>
    </row>
    <row r="1451" spans="1:5" ht="9" customHeight="1">
      <c r="A1451" s="372">
        <v>43087</v>
      </c>
      <c r="B1451" s="373" t="s">
        <v>16367</v>
      </c>
      <c r="C1451" s="374" t="s">
        <v>15001</v>
      </c>
      <c r="D1451" s="375">
        <v>549.41999999999996</v>
      </c>
      <c r="E1451" s="373" t="s">
        <v>15041</v>
      </c>
    </row>
    <row r="1452" spans="1:5" ht="18.2" customHeight="1">
      <c r="A1452" s="372">
        <v>43089</v>
      </c>
      <c r="B1452" s="377" t="s">
        <v>16368</v>
      </c>
      <c r="C1452" s="374" t="s">
        <v>14985</v>
      </c>
      <c r="D1452" s="375">
        <v>41.89</v>
      </c>
      <c r="E1452" s="378"/>
    </row>
    <row r="1453" spans="1:5" ht="9" customHeight="1">
      <c r="A1453" s="372">
        <v>43090</v>
      </c>
      <c r="B1453" s="373" t="s">
        <v>16369</v>
      </c>
      <c r="C1453" s="374" t="s">
        <v>14985</v>
      </c>
      <c r="D1453" s="375">
        <v>30.69</v>
      </c>
      <c r="E1453" s="376"/>
    </row>
    <row r="1454" spans="1:5" ht="18.2" customHeight="1">
      <c r="A1454" s="372">
        <v>43088</v>
      </c>
      <c r="B1454" s="377" t="s">
        <v>16370</v>
      </c>
      <c r="C1454" s="374" t="s">
        <v>15102</v>
      </c>
      <c r="D1454" s="375">
        <v>22.73</v>
      </c>
      <c r="E1454" s="373" t="s">
        <v>15041</v>
      </c>
    </row>
    <row r="1455" spans="1:5" ht="9" customHeight="1">
      <c r="A1455" s="372">
        <v>43091</v>
      </c>
      <c r="B1455" s="373" t="s">
        <v>16371</v>
      </c>
      <c r="C1455" s="374" t="s">
        <v>15001</v>
      </c>
      <c r="D1455" s="375">
        <v>370.75</v>
      </c>
      <c r="E1455" s="373" t="s">
        <v>15041</v>
      </c>
    </row>
    <row r="1456" spans="1:5" ht="18.2" customHeight="1">
      <c r="A1456" s="372">
        <v>43092</v>
      </c>
      <c r="B1456" s="377" t="s">
        <v>16372</v>
      </c>
      <c r="C1456" s="374" t="s">
        <v>15659</v>
      </c>
      <c r="D1456" s="375">
        <v>24.33</v>
      </c>
      <c r="E1456" s="378"/>
    </row>
    <row r="1457" spans="1:6" ht="18.2" customHeight="1">
      <c r="A1457" s="372">
        <v>43093</v>
      </c>
      <c r="B1457" s="377" t="s">
        <v>16373</v>
      </c>
      <c r="C1457" s="374" t="s">
        <v>15659</v>
      </c>
      <c r="D1457" s="375">
        <v>32.909999999999997</v>
      </c>
      <c r="E1457" s="378"/>
    </row>
    <row r="1458" spans="1:6" ht="18.2" customHeight="1">
      <c r="A1458" s="372">
        <v>43094</v>
      </c>
      <c r="B1458" s="377" t="s">
        <v>16374</v>
      </c>
      <c r="C1458" s="374" t="s">
        <v>15102</v>
      </c>
      <c r="D1458" s="375">
        <v>301.16000000000003</v>
      </c>
      <c r="E1458" s="373" t="s">
        <v>15041</v>
      </c>
    </row>
    <row r="1459" spans="1:6" ht="18.2" customHeight="1">
      <c r="A1459" s="372">
        <v>43095</v>
      </c>
      <c r="B1459" s="377" t="s">
        <v>16375</v>
      </c>
      <c r="C1459" s="374" t="s">
        <v>15102</v>
      </c>
      <c r="D1459" s="375">
        <v>459.83</v>
      </c>
      <c r="E1459" s="373" t="s">
        <v>15041</v>
      </c>
    </row>
    <row r="1460" spans="1:6" ht="9" customHeight="1">
      <c r="A1460" s="372">
        <v>43096</v>
      </c>
      <c r="B1460" s="373" t="s">
        <v>16376</v>
      </c>
      <c r="C1460" s="374" t="s">
        <v>15102</v>
      </c>
      <c r="D1460" s="375">
        <v>582.84</v>
      </c>
      <c r="E1460" s="376"/>
    </row>
    <row r="1461" spans="1:6" ht="9" customHeight="1">
      <c r="A1461" s="372">
        <v>43098</v>
      </c>
      <c r="B1461" s="373" t="s">
        <v>16377</v>
      </c>
      <c r="C1461" s="374" t="s">
        <v>15102</v>
      </c>
      <c r="D1461" s="375">
        <v>20.32</v>
      </c>
      <c r="E1461" s="376"/>
    </row>
    <row r="1462" spans="1:6" ht="9" customHeight="1">
      <c r="A1462" s="372">
        <v>43097</v>
      </c>
      <c r="B1462" s="373" t="s">
        <v>16378</v>
      </c>
      <c r="C1462" s="374" t="s">
        <v>15102</v>
      </c>
      <c r="D1462" s="375">
        <v>39.340000000000003</v>
      </c>
      <c r="E1462" s="376"/>
    </row>
    <row r="1463" spans="1:6" ht="9" customHeight="1">
      <c r="A1463" s="372">
        <v>43100</v>
      </c>
      <c r="B1463" s="373" t="s">
        <v>16379</v>
      </c>
      <c r="C1463" s="374" t="s">
        <v>15102</v>
      </c>
      <c r="D1463" s="375">
        <v>30.95</v>
      </c>
      <c r="E1463" s="376"/>
    </row>
    <row r="1464" spans="1:6" ht="9" customHeight="1">
      <c r="A1464" s="372">
        <v>43101</v>
      </c>
      <c r="B1464" s="373" t="s">
        <v>16380</v>
      </c>
      <c r="C1464" s="374" t="s">
        <v>15102</v>
      </c>
      <c r="D1464" s="375">
        <v>7.22</v>
      </c>
      <c r="E1464" s="376"/>
    </row>
    <row r="1465" spans="1:6" ht="9" customHeight="1">
      <c r="A1465" s="372">
        <v>43102</v>
      </c>
      <c r="B1465" s="373" t="s">
        <v>16381</v>
      </c>
      <c r="C1465" s="374" t="s">
        <v>15102</v>
      </c>
      <c r="D1465" s="375">
        <v>7.58</v>
      </c>
      <c r="E1465" s="376"/>
    </row>
    <row r="1466" spans="1:6" ht="9" customHeight="1">
      <c r="A1466" s="372">
        <v>42614</v>
      </c>
      <c r="B1466" s="373" t="s">
        <v>16382</v>
      </c>
      <c r="C1466" s="374" t="s">
        <v>15102</v>
      </c>
      <c r="D1466" s="375">
        <v>205.76</v>
      </c>
      <c r="E1466" s="373" t="s">
        <v>15041</v>
      </c>
    </row>
    <row r="1467" spans="1:6" ht="18.2" customHeight="1">
      <c r="A1467" s="372">
        <v>43104</v>
      </c>
      <c r="B1467" s="377" t="s">
        <v>16383</v>
      </c>
      <c r="C1467" s="374" t="s">
        <v>15102</v>
      </c>
      <c r="D1467" s="375">
        <v>10.08</v>
      </c>
      <c r="E1467" s="378"/>
    </row>
    <row r="1468" spans="1:6" ht="9" customHeight="1">
      <c r="A1468" s="372">
        <v>43105</v>
      </c>
      <c r="B1468" s="373" t="s">
        <v>16384</v>
      </c>
      <c r="C1468" s="374" t="s">
        <v>14987</v>
      </c>
      <c r="D1468" s="375">
        <v>324.16000000000003</v>
      </c>
      <c r="E1468" s="373" t="s">
        <v>15041</v>
      </c>
    </row>
    <row r="1469" spans="1:6" ht="9" customHeight="1">
      <c r="A1469" s="372">
        <v>43106</v>
      </c>
      <c r="B1469" s="373" t="s">
        <v>16385</v>
      </c>
      <c r="C1469" s="374" t="s">
        <v>14987</v>
      </c>
      <c r="D1469" s="375">
        <v>157.15</v>
      </c>
      <c r="E1469" s="373" t="s">
        <v>15041</v>
      </c>
    </row>
    <row r="1470" spans="1:6" ht="9" customHeight="1">
      <c r="A1470" s="372">
        <v>43111</v>
      </c>
      <c r="B1470" s="373" t="s">
        <v>16386</v>
      </c>
      <c r="C1470" s="374" t="s">
        <v>15102</v>
      </c>
      <c r="D1470" s="375">
        <v>3.66</v>
      </c>
      <c r="E1470" s="376"/>
    </row>
    <row r="1471" spans="1:6" ht="9" customHeight="1">
      <c r="A1471" s="1216" t="s">
        <v>16387</v>
      </c>
      <c r="B1471" s="1216"/>
      <c r="C1471" s="1216"/>
      <c r="D1471" s="1216"/>
      <c r="E1471" s="1216"/>
      <c r="F1471" s="1216"/>
    </row>
    <row r="1472" spans="1:6" ht="9" customHeight="1">
      <c r="A1472" s="369" t="s">
        <v>14979</v>
      </c>
      <c r="B1472" s="370" t="s">
        <v>14980</v>
      </c>
      <c r="C1472" s="369" t="s">
        <v>14981</v>
      </c>
      <c r="D1472" s="371" t="s">
        <v>14982</v>
      </c>
      <c r="E1472" s="370" t="s">
        <v>14983</v>
      </c>
    </row>
    <row r="1473" spans="1:6" ht="18.2" customHeight="1">
      <c r="A1473" s="372">
        <v>41578</v>
      </c>
      <c r="B1473" s="377" t="s">
        <v>16388</v>
      </c>
      <c r="C1473" s="374" t="s">
        <v>15563</v>
      </c>
      <c r="D1473" s="375">
        <v>705.18</v>
      </c>
      <c r="E1473" s="378"/>
    </row>
    <row r="1474" spans="1:6" ht="18.2" customHeight="1">
      <c r="A1474" s="372">
        <v>42511</v>
      </c>
      <c r="B1474" s="377" t="s">
        <v>16389</v>
      </c>
      <c r="C1474" s="374" t="s">
        <v>15563</v>
      </c>
      <c r="D1474" s="375">
        <v>461.48</v>
      </c>
      <c r="E1474" s="378"/>
    </row>
    <row r="1475" spans="1:6" ht="9" customHeight="1">
      <c r="A1475" s="372">
        <v>41579</v>
      </c>
      <c r="B1475" s="373" t="s">
        <v>16390</v>
      </c>
      <c r="C1475" s="374" t="s">
        <v>15563</v>
      </c>
      <c r="D1475" s="375">
        <v>604.07000000000005</v>
      </c>
      <c r="E1475" s="376"/>
    </row>
    <row r="1476" spans="1:6" ht="18.2" customHeight="1">
      <c r="A1476" s="372">
        <v>41494</v>
      </c>
      <c r="B1476" s="377" t="s">
        <v>16391</v>
      </c>
      <c r="C1476" s="374" t="s">
        <v>15563</v>
      </c>
      <c r="D1476" s="375">
        <v>752.8</v>
      </c>
      <c r="E1476" s="378"/>
    </row>
    <row r="1477" spans="1:6" ht="18.2" customHeight="1">
      <c r="A1477" s="372">
        <v>41678</v>
      </c>
      <c r="B1477" s="377" t="s">
        <v>16392</v>
      </c>
      <c r="C1477" s="374" t="s">
        <v>15563</v>
      </c>
      <c r="D1477" s="375">
        <v>713.91</v>
      </c>
      <c r="E1477" s="378"/>
    </row>
    <row r="1478" spans="1:6" ht="18.2" customHeight="1">
      <c r="A1478" s="372">
        <v>41455</v>
      </c>
      <c r="B1478" s="377" t="s">
        <v>16393</v>
      </c>
      <c r="C1478" s="374" t="s">
        <v>15563</v>
      </c>
      <c r="D1478" s="379">
        <v>1427.82</v>
      </c>
      <c r="E1478" s="378"/>
    </row>
    <row r="1479" spans="1:6" ht="18.2" customHeight="1">
      <c r="A1479" s="372">
        <v>41456</v>
      </c>
      <c r="B1479" s="377" t="s">
        <v>16394</v>
      </c>
      <c r="C1479" s="374" t="s">
        <v>15563</v>
      </c>
      <c r="D1479" s="379">
        <v>2032.57</v>
      </c>
      <c r="E1479" s="378"/>
    </row>
    <row r="1480" spans="1:6" ht="9" customHeight="1">
      <c r="A1480" s="1216" t="s">
        <v>16387</v>
      </c>
      <c r="B1480" s="1216"/>
      <c r="C1480" s="1216"/>
      <c r="D1480" s="1216"/>
      <c r="E1480" s="1216"/>
      <c r="F1480" s="1216"/>
    </row>
    <row r="1481" spans="1:6" ht="9" customHeight="1">
      <c r="A1481" s="369" t="s">
        <v>14979</v>
      </c>
      <c r="B1481" s="370" t="s">
        <v>14980</v>
      </c>
      <c r="C1481" s="369" t="s">
        <v>14981</v>
      </c>
      <c r="D1481" s="371" t="s">
        <v>14982</v>
      </c>
      <c r="E1481" s="370" t="s">
        <v>14983</v>
      </c>
    </row>
    <row r="1482" spans="1:6" ht="18.2" customHeight="1">
      <c r="A1482" s="372">
        <v>41580</v>
      </c>
      <c r="B1482" s="377" t="s">
        <v>16395</v>
      </c>
      <c r="C1482" s="374" t="s">
        <v>15563</v>
      </c>
      <c r="D1482" s="375">
        <v>756.17</v>
      </c>
      <c r="E1482" s="378"/>
    </row>
    <row r="1483" spans="1:6" ht="9" customHeight="1">
      <c r="A1483" s="372">
        <v>41454</v>
      </c>
      <c r="B1483" s="373" t="s">
        <v>16396</v>
      </c>
      <c r="C1483" s="374" t="s">
        <v>15563</v>
      </c>
      <c r="D1483" s="375">
        <v>427.77</v>
      </c>
      <c r="E1483" s="376"/>
    </row>
    <row r="1484" spans="1:6" ht="18.2" customHeight="1">
      <c r="A1484" s="372">
        <v>41498</v>
      </c>
      <c r="B1484" s="377" t="s">
        <v>16397</v>
      </c>
      <c r="C1484" s="374" t="s">
        <v>14985</v>
      </c>
      <c r="D1484" s="375">
        <v>455.5</v>
      </c>
      <c r="E1484" s="378"/>
    </row>
    <row r="1485" spans="1:6" ht="18.2" customHeight="1">
      <c r="A1485" s="372">
        <v>41531</v>
      </c>
      <c r="B1485" s="377" t="s">
        <v>16398</v>
      </c>
      <c r="C1485" s="374" t="s">
        <v>14985</v>
      </c>
      <c r="D1485" s="375">
        <v>407.45</v>
      </c>
      <c r="E1485" s="378"/>
    </row>
    <row r="1486" spans="1:6" ht="9" customHeight="1">
      <c r="A1486" s="372">
        <v>41557</v>
      </c>
      <c r="B1486" s="373" t="s">
        <v>16399</v>
      </c>
      <c r="C1486" s="374" t="s">
        <v>15102</v>
      </c>
      <c r="D1486" s="375">
        <v>164.81</v>
      </c>
      <c r="E1486" s="376"/>
    </row>
    <row r="1487" spans="1:6" ht="18.2" customHeight="1">
      <c r="A1487" s="372">
        <v>41506</v>
      </c>
      <c r="B1487" s="377" t="s">
        <v>16400</v>
      </c>
      <c r="C1487" s="374" t="s">
        <v>14985</v>
      </c>
      <c r="D1487" s="375">
        <v>43.99</v>
      </c>
      <c r="E1487" s="378"/>
    </row>
    <row r="1488" spans="1:6" ht="18.2" customHeight="1">
      <c r="A1488" s="372">
        <v>41505</v>
      </c>
      <c r="B1488" s="377" t="s">
        <v>16401</v>
      </c>
      <c r="C1488" s="374" t="s">
        <v>14985</v>
      </c>
      <c r="D1488" s="375">
        <v>86.77</v>
      </c>
      <c r="E1488" s="378"/>
    </row>
    <row r="1489" spans="1:5" ht="18.2" customHeight="1">
      <c r="A1489" s="372">
        <v>41528</v>
      </c>
      <c r="B1489" s="377" t="s">
        <v>16402</v>
      </c>
      <c r="C1489" s="374" t="s">
        <v>14985</v>
      </c>
      <c r="D1489" s="375">
        <v>159.84</v>
      </c>
      <c r="E1489" s="378"/>
    </row>
    <row r="1490" spans="1:5" ht="9" customHeight="1">
      <c r="A1490" s="372">
        <v>41546</v>
      </c>
      <c r="B1490" s="373" t="s">
        <v>16403</v>
      </c>
      <c r="C1490" s="374" t="s">
        <v>16404</v>
      </c>
      <c r="D1490" s="375">
        <v>237.15</v>
      </c>
      <c r="E1490" s="376"/>
    </row>
    <row r="1491" spans="1:5" ht="9" customHeight="1">
      <c r="A1491" s="372">
        <v>41545</v>
      </c>
      <c r="B1491" s="373" t="s">
        <v>16405</v>
      </c>
      <c r="C1491" s="374" t="s">
        <v>16404</v>
      </c>
      <c r="D1491" s="375">
        <v>202.75</v>
      </c>
      <c r="E1491" s="376"/>
    </row>
    <row r="1492" spans="1:5" ht="9" customHeight="1">
      <c r="A1492" s="372">
        <v>41547</v>
      </c>
      <c r="B1492" s="373" t="s">
        <v>16406</v>
      </c>
      <c r="C1492" s="374" t="s">
        <v>16404</v>
      </c>
      <c r="D1492" s="375">
        <v>197.08</v>
      </c>
      <c r="E1492" s="376"/>
    </row>
    <row r="1493" spans="1:5" ht="9" customHeight="1">
      <c r="A1493" s="372">
        <v>41497</v>
      </c>
      <c r="B1493" s="373" t="s">
        <v>16407</v>
      </c>
      <c r="C1493" s="374" t="s">
        <v>15001</v>
      </c>
      <c r="D1493" s="379">
        <v>3513.08</v>
      </c>
      <c r="E1493" s="376"/>
    </row>
    <row r="1494" spans="1:5" ht="9" customHeight="1">
      <c r="A1494" s="372">
        <v>41495</v>
      </c>
      <c r="B1494" s="373" t="s">
        <v>16408</v>
      </c>
      <c r="C1494" s="374" t="s">
        <v>15001</v>
      </c>
      <c r="D1494" s="375">
        <v>961.91</v>
      </c>
      <c r="E1494" s="376"/>
    </row>
    <row r="1495" spans="1:5" ht="9" customHeight="1">
      <c r="A1495" s="372">
        <v>41496</v>
      </c>
      <c r="B1495" s="373" t="s">
        <v>16409</v>
      </c>
      <c r="C1495" s="374" t="s">
        <v>15001</v>
      </c>
      <c r="D1495" s="379">
        <v>1775.36</v>
      </c>
      <c r="E1495" s="376"/>
    </row>
    <row r="1496" spans="1:5" ht="9" customHeight="1">
      <c r="A1496" s="372">
        <v>41544</v>
      </c>
      <c r="B1496" s="373" t="s">
        <v>16410</v>
      </c>
      <c r="C1496" s="374" t="s">
        <v>16404</v>
      </c>
      <c r="D1496" s="375">
        <v>383.78</v>
      </c>
      <c r="E1496" s="376"/>
    </row>
    <row r="1497" spans="1:5" ht="9" customHeight="1">
      <c r="A1497" s="372">
        <v>41500</v>
      </c>
      <c r="B1497" s="373" t="s">
        <v>16411</v>
      </c>
      <c r="C1497" s="374" t="s">
        <v>14985</v>
      </c>
      <c r="D1497" s="375">
        <v>184.38</v>
      </c>
      <c r="E1497" s="376"/>
    </row>
    <row r="1498" spans="1:5" ht="18.2" customHeight="1">
      <c r="A1498" s="372">
        <v>41501</v>
      </c>
      <c r="B1498" s="377" t="s">
        <v>16412</v>
      </c>
      <c r="C1498" s="374" t="s">
        <v>15102</v>
      </c>
      <c r="D1498" s="375">
        <v>33.869999999999997</v>
      </c>
      <c r="E1498" s="378"/>
    </row>
    <row r="1499" spans="1:5" ht="18.2" customHeight="1">
      <c r="A1499" s="372">
        <v>41499</v>
      </c>
      <c r="B1499" s="377" t="s">
        <v>16413</v>
      </c>
      <c r="C1499" s="374" t="s">
        <v>15102</v>
      </c>
      <c r="D1499" s="375">
        <v>294.5</v>
      </c>
      <c r="E1499" s="378"/>
    </row>
    <row r="1500" spans="1:5" ht="18.2" customHeight="1">
      <c r="A1500" s="372">
        <v>41503</v>
      </c>
      <c r="B1500" s="377" t="s">
        <v>16414</v>
      </c>
      <c r="C1500" s="374" t="s">
        <v>15102</v>
      </c>
      <c r="D1500" s="375">
        <v>434.27</v>
      </c>
      <c r="E1500" s="378"/>
    </row>
    <row r="1501" spans="1:5" ht="18.2" customHeight="1">
      <c r="A1501" s="372">
        <v>41530</v>
      </c>
      <c r="B1501" s="377" t="s">
        <v>16415</v>
      </c>
      <c r="C1501" s="374" t="s">
        <v>14985</v>
      </c>
      <c r="D1501" s="375">
        <v>382.91</v>
      </c>
      <c r="E1501" s="378"/>
    </row>
    <row r="1502" spans="1:5" ht="9" customHeight="1">
      <c r="A1502" s="372">
        <v>41527</v>
      </c>
      <c r="B1502" s="373" t="s">
        <v>16416</v>
      </c>
      <c r="C1502" s="374" t="s">
        <v>15001</v>
      </c>
      <c r="D1502" s="379">
        <v>1857.74</v>
      </c>
      <c r="E1502" s="376"/>
    </row>
    <row r="1503" spans="1:5" ht="18.2" customHeight="1">
      <c r="A1503" s="372">
        <v>41529</v>
      </c>
      <c r="B1503" s="377" t="s">
        <v>16417</v>
      </c>
      <c r="C1503" s="374" t="s">
        <v>15001</v>
      </c>
      <c r="D1503" s="379">
        <v>22167.7</v>
      </c>
      <c r="E1503" s="378"/>
    </row>
    <row r="1504" spans="1:5" ht="9" customHeight="1">
      <c r="A1504" s="372">
        <v>41555</v>
      </c>
      <c r="B1504" s="373" t="s">
        <v>16418</v>
      </c>
      <c r="C1504" s="374" t="s">
        <v>15001</v>
      </c>
      <c r="D1504" s="379">
        <v>5607.34</v>
      </c>
      <c r="E1504" s="376"/>
    </row>
    <row r="1505" spans="1:6" ht="18.2" customHeight="1">
      <c r="A1505" s="372">
        <v>100883</v>
      </c>
      <c r="B1505" s="377" t="s">
        <v>16419</v>
      </c>
      <c r="C1505" s="374" t="s">
        <v>15102</v>
      </c>
      <c r="D1505" s="375">
        <v>171.2</v>
      </c>
      <c r="E1505" s="378"/>
    </row>
    <row r="1506" spans="1:6" ht="18.2" customHeight="1">
      <c r="A1506" s="372">
        <v>100882</v>
      </c>
      <c r="B1506" s="377" t="s">
        <v>16420</v>
      </c>
      <c r="C1506" s="374" t="s">
        <v>15102</v>
      </c>
      <c r="D1506" s="375">
        <v>140.91999999999999</v>
      </c>
      <c r="E1506" s="378"/>
    </row>
    <row r="1507" spans="1:6" ht="9" customHeight="1">
      <c r="A1507" s="1216" t="s">
        <v>16421</v>
      </c>
      <c r="B1507" s="1216"/>
      <c r="C1507" s="1216"/>
      <c r="D1507" s="1216"/>
      <c r="E1507" s="1216"/>
      <c r="F1507" s="1216"/>
    </row>
    <row r="1508" spans="1:6" ht="9" customHeight="1">
      <c r="A1508" s="369" t="s">
        <v>14979</v>
      </c>
      <c r="B1508" s="370" t="s">
        <v>14980</v>
      </c>
      <c r="C1508" s="369" t="s">
        <v>14981</v>
      </c>
      <c r="D1508" s="371" t="s">
        <v>14982</v>
      </c>
      <c r="E1508" s="370" t="s">
        <v>14983</v>
      </c>
    </row>
    <row r="1509" spans="1:6" ht="9" customHeight="1">
      <c r="A1509" s="372">
        <v>100390</v>
      </c>
      <c r="B1509" s="373" t="s">
        <v>16422</v>
      </c>
      <c r="C1509" s="374" t="s">
        <v>16423</v>
      </c>
      <c r="D1509" s="375">
        <v>0</v>
      </c>
      <c r="E1509" s="376"/>
    </row>
  </sheetData>
  <mergeCells count="49">
    <mergeCell ref="A1507:F1507"/>
    <mergeCell ref="A1281:F1281"/>
    <mergeCell ref="A1333:F1333"/>
    <mergeCell ref="A1382:F1382"/>
    <mergeCell ref="A1429:F1429"/>
    <mergeCell ref="A1471:F1471"/>
    <mergeCell ref="A1480:F1480"/>
    <mergeCell ref="A1237:F1237"/>
    <mergeCell ref="A964:F964"/>
    <mergeCell ref="A971:F971"/>
    <mergeCell ref="A1018:F1018"/>
    <mergeCell ref="A1021:F1021"/>
    <mergeCell ref="A1025:F1025"/>
    <mergeCell ref="A1046:F1046"/>
    <mergeCell ref="A1064:F1064"/>
    <mergeCell ref="A1082:F1082"/>
    <mergeCell ref="A1113:F1113"/>
    <mergeCell ref="A1165:F1165"/>
    <mergeCell ref="A1201:F1201"/>
    <mergeCell ref="A947:F947"/>
    <mergeCell ref="A719:F719"/>
    <mergeCell ref="A732:F732"/>
    <mergeCell ref="A759:F759"/>
    <mergeCell ref="A791:F791"/>
    <mergeCell ref="A810:F810"/>
    <mergeCell ref="A815:F815"/>
    <mergeCell ref="A847:F847"/>
    <mergeCell ref="A851:F851"/>
    <mergeCell ref="A871:F871"/>
    <mergeCell ref="A925:F925"/>
    <mergeCell ref="A929:F929"/>
    <mergeCell ref="A706:F706"/>
    <mergeCell ref="A201:F201"/>
    <mergeCell ref="A212:F212"/>
    <mergeCell ref="A253:F253"/>
    <mergeCell ref="A313:F313"/>
    <mergeCell ref="A358:F358"/>
    <mergeCell ref="A398:F398"/>
    <mergeCell ref="A434:F434"/>
    <mergeCell ref="A493:F493"/>
    <mergeCell ref="A542:F542"/>
    <mergeCell ref="A600:F600"/>
    <mergeCell ref="A648:F648"/>
    <mergeCell ref="A154:F154"/>
    <mergeCell ref="A1:F1"/>
    <mergeCell ref="A2:F2"/>
    <mergeCell ref="A53:F53"/>
    <mergeCell ref="A58:F58"/>
    <mergeCell ref="A103:F103"/>
  </mergeCells>
  <pageMargins left="0.7" right="0.7" top="0.75" bottom="0.75" header="0.3" footer="0.3"/>
  <pageSetup paperSize="9" scale="78" orientation="portrait" verticalDpi="200" r:id="rId1"/>
  <drawing r:id="rId2"/>
</worksheet>
</file>

<file path=xl/worksheets/sheet19.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39" customWidth="1"/>
    <col min="5" max="5" width="67.85546875" customWidth="1"/>
    <col min="6" max="6" width="8.7109375" style="39"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xml><?xml version="1.0" encoding="utf-8"?>
<worksheet xmlns="http://schemas.openxmlformats.org/spreadsheetml/2006/main" xmlns:r="http://schemas.openxmlformats.org/officeDocument/2006/relationships">
  <dimension ref="A1:S50"/>
  <sheetViews>
    <sheetView showGridLines="0" tabSelected="1" view="pageBreakPreview" zoomScale="85" zoomScaleNormal="85" zoomScaleSheetLayoutView="85" workbookViewId="0">
      <selection activeCell="H41" sqref="H41"/>
    </sheetView>
  </sheetViews>
  <sheetFormatPr defaultRowHeight="12.75"/>
  <cols>
    <col min="1" max="1" width="12.5703125" style="24" bestFit="1" customWidth="1"/>
    <col min="2" max="3" width="15.7109375" style="24" customWidth="1"/>
    <col min="4" max="4" width="59.42578125" style="25" customWidth="1"/>
    <col min="5" max="5" width="8.28515625" style="26" customWidth="1"/>
    <col min="6" max="6" width="10.42578125" style="27" customWidth="1"/>
    <col min="7" max="7" width="13.42578125" style="334" bestFit="1" customWidth="1"/>
    <col min="8" max="8" width="17.7109375" style="335" bestFit="1" customWidth="1"/>
    <col min="9" max="9" width="21.28515625" style="23" bestFit="1" customWidth="1"/>
    <col min="10" max="10" width="36.7109375" style="23" customWidth="1"/>
    <col min="11" max="12" width="14.42578125" style="23" bestFit="1" customWidth="1"/>
    <col min="13" max="13" width="13.42578125" style="23" bestFit="1" customWidth="1"/>
    <col min="14" max="235" width="9.140625" style="23"/>
    <col min="236" max="236" width="15.42578125" style="23" customWidth="1"/>
    <col min="237" max="237" width="58.140625" style="23" customWidth="1"/>
    <col min="238" max="238" width="8.28515625" style="23" customWidth="1"/>
    <col min="239" max="239" width="10.42578125" style="23" customWidth="1"/>
    <col min="240" max="240" width="14.7109375" style="23" bestFit="1" customWidth="1"/>
    <col min="241" max="241" width="18.85546875" style="23" bestFit="1" customWidth="1"/>
    <col min="242" max="242" width="16" style="23" bestFit="1" customWidth="1"/>
    <col min="243" max="243" width="14.42578125" style="23" customWidth="1"/>
    <col min="244" max="244" width="17" style="23" customWidth="1"/>
    <col min="245" max="262" width="15.7109375" style="23" customWidth="1"/>
    <col min="263" max="491" width="9.140625" style="23"/>
    <col min="492" max="492" width="15.42578125" style="23" customWidth="1"/>
    <col min="493" max="493" width="58.140625" style="23" customWidth="1"/>
    <col min="494" max="494" width="8.28515625" style="23" customWidth="1"/>
    <col min="495" max="495" width="10.42578125" style="23" customWidth="1"/>
    <col min="496" max="496" width="14.7109375" style="23" bestFit="1" customWidth="1"/>
    <col min="497" max="497" width="18.85546875" style="23" bestFit="1" customWidth="1"/>
    <col min="498" max="498" width="16" style="23" bestFit="1" customWidth="1"/>
    <col min="499" max="499" width="14.42578125" style="23" customWidth="1"/>
    <col min="500" max="500" width="17" style="23" customWidth="1"/>
    <col min="501" max="518" width="15.7109375" style="23" customWidth="1"/>
    <col min="519" max="747" width="9.140625" style="23"/>
    <col min="748" max="748" width="15.42578125" style="23" customWidth="1"/>
    <col min="749" max="749" width="58.140625" style="23" customWidth="1"/>
    <col min="750" max="750" width="8.28515625" style="23" customWidth="1"/>
    <col min="751" max="751" width="10.42578125" style="23" customWidth="1"/>
    <col min="752" max="752" width="14.7109375" style="23" bestFit="1" customWidth="1"/>
    <col min="753" max="753" width="18.85546875" style="23" bestFit="1" customWidth="1"/>
    <col min="754" max="754" width="16" style="23" bestFit="1" customWidth="1"/>
    <col min="755" max="755" width="14.42578125" style="23" customWidth="1"/>
    <col min="756" max="756" width="17" style="23" customWidth="1"/>
    <col min="757" max="774" width="15.7109375" style="23" customWidth="1"/>
    <col min="775" max="1003" width="9.140625" style="23"/>
    <col min="1004" max="1004" width="15.42578125" style="23" customWidth="1"/>
    <col min="1005" max="1005" width="58.140625" style="23" customWidth="1"/>
    <col min="1006" max="1006" width="8.28515625" style="23" customWidth="1"/>
    <col min="1007" max="1007" width="10.42578125" style="23" customWidth="1"/>
    <col min="1008" max="1008" width="14.7109375" style="23" bestFit="1" customWidth="1"/>
    <col min="1009" max="1009" width="18.85546875" style="23" bestFit="1" customWidth="1"/>
    <col min="1010" max="1010" width="16" style="23" bestFit="1" customWidth="1"/>
    <col min="1011" max="1011" width="14.42578125" style="23" customWidth="1"/>
    <col min="1012" max="1012" width="17" style="23" customWidth="1"/>
    <col min="1013" max="1030" width="15.7109375" style="23" customWidth="1"/>
    <col min="1031" max="1259" width="9.140625" style="23"/>
    <col min="1260" max="1260" width="15.42578125" style="23" customWidth="1"/>
    <col min="1261" max="1261" width="58.140625" style="23" customWidth="1"/>
    <col min="1262" max="1262" width="8.28515625" style="23" customWidth="1"/>
    <col min="1263" max="1263" width="10.42578125" style="23" customWidth="1"/>
    <col min="1264" max="1264" width="14.7109375" style="23" bestFit="1" customWidth="1"/>
    <col min="1265" max="1265" width="18.85546875" style="23" bestFit="1" customWidth="1"/>
    <col min="1266" max="1266" width="16" style="23" bestFit="1" customWidth="1"/>
    <col min="1267" max="1267" width="14.42578125" style="23" customWidth="1"/>
    <col min="1268" max="1268" width="17" style="23" customWidth="1"/>
    <col min="1269" max="1286" width="15.7109375" style="23" customWidth="1"/>
    <col min="1287" max="1515" width="9.140625" style="23"/>
    <col min="1516" max="1516" width="15.42578125" style="23" customWidth="1"/>
    <col min="1517" max="1517" width="58.140625" style="23" customWidth="1"/>
    <col min="1518" max="1518" width="8.28515625" style="23" customWidth="1"/>
    <col min="1519" max="1519" width="10.42578125" style="23" customWidth="1"/>
    <col min="1520" max="1520" width="14.7109375" style="23" bestFit="1" customWidth="1"/>
    <col min="1521" max="1521" width="18.85546875" style="23" bestFit="1" customWidth="1"/>
    <col min="1522" max="1522" width="16" style="23" bestFit="1" customWidth="1"/>
    <col min="1523" max="1523" width="14.42578125" style="23" customWidth="1"/>
    <col min="1524" max="1524" width="17" style="23" customWidth="1"/>
    <col min="1525" max="1542" width="15.7109375" style="23" customWidth="1"/>
    <col min="1543" max="1771" width="9.140625" style="23"/>
    <col min="1772" max="1772" width="15.42578125" style="23" customWidth="1"/>
    <col min="1773" max="1773" width="58.140625" style="23" customWidth="1"/>
    <col min="1774" max="1774" width="8.28515625" style="23" customWidth="1"/>
    <col min="1775" max="1775" width="10.42578125" style="23" customWidth="1"/>
    <col min="1776" max="1776" width="14.7109375" style="23" bestFit="1" customWidth="1"/>
    <col min="1777" max="1777" width="18.85546875" style="23" bestFit="1" customWidth="1"/>
    <col min="1778" max="1778" width="16" style="23" bestFit="1" customWidth="1"/>
    <col min="1779" max="1779" width="14.42578125" style="23" customWidth="1"/>
    <col min="1780" max="1780" width="17" style="23" customWidth="1"/>
    <col min="1781" max="1798" width="15.7109375" style="23" customWidth="1"/>
    <col min="1799" max="2027" width="9.140625" style="23"/>
    <col min="2028" max="2028" width="15.42578125" style="23" customWidth="1"/>
    <col min="2029" max="2029" width="58.140625" style="23" customWidth="1"/>
    <col min="2030" max="2030" width="8.28515625" style="23" customWidth="1"/>
    <col min="2031" max="2031" width="10.42578125" style="23" customWidth="1"/>
    <col min="2032" max="2032" width="14.7109375" style="23" bestFit="1" customWidth="1"/>
    <col min="2033" max="2033" width="18.85546875" style="23" bestFit="1" customWidth="1"/>
    <col min="2034" max="2034" width="16" style="23" bestFit="1" customWidth="1"/>
    <col min="2035" max="2035" width="14.42578125" style="23" customWidth="1"/>
    <col min="2036" max="2036" width="17" style="23" customWidth="1"/>
    <col min="2037" max="2054" width="15.7109375" style="23" customWidth="1"/>
    <col min="2055" max="2283" width="9.140625" style="23"/>
    <col min="2284" max="2284" width="15.42578125" style="23" customWidth="1"/>
    <col min="2285" max="2285" width="58.140625" style="23" customWidth="1"/>
    <col min="2286" max="2286" width="8.28515625" style="23" customWidth="1"/>
    <col min="2287" max="2287" width="10.42578125" style="23" customWidth="1"/>
    <col min="2288" max="2288" width="14.7109375" style="23" bestFit="1" customWidth="1"/>
    <col min="2289" max="2289" width="18.85546875" style="23" bestFit="1" customWidth="1"/>
    <col min="2290" max="2290" width="16" style="23" bestFit="1" customWidth="1"/>
    <col min="2291" max="2291" width="14.42578125" style="23" customWidth="1"/>
    <col min="2292" max="2292" width="17" style="23" customWidth="1"/>
    <col min="2293" max="2310" width="15.7109375" style="23" customWidth="1"/>
    <col min="2311" max="2539" width="9.140625" style="23"/>
    <col min="2540" max="2540" width="15.42578125" style="23" customWidth="1"/>
    <col min="2541" max="2541" width="58.140625" style="23" customWidth="1"/>
    <col min="2542" max="2542" width="8.28515625" style="23" customWidth="1"/>
    <col min="2543" max="2543" width="10.42578125" style="23" customWidth="1"/>
    <col min="2544" max="2544" width="14.7109375" style="23" bestFit="1" customWidth="1"/>
    <col min="2545" max="2545" width="18.85546875" style="23" bestFit="1" customWidth="1"/>
    <col min="2546" max="2546" width="16" style="23" bestFit="1" customWidth="1"/>
    <col min="2547" max="2547" width="14.42578125" style="23" customWidth="1"/>
    <col min="2548" max="2548" width="17" style="23" customWidth="1"/>
    <col min="2549" max="2566" width="15.7109375" style="23" customWidth="1"/>
    <col min="2567" max="2795" width="9.140625" style="23"/>
    <col min="2796" max="2796" width="15.42578125" style="23" customWidth="1"/>
    <col min="2797" max="2797" width="58.140625" style="23" customWidth="1"/>
    <col min="2798" max="2798" width="8.28515625" style="23" customWidth="1"/>
    <col min="2799" max="2799" width="10.42578125" style="23" customWidth="1"/>
    <col min="2800" max="2800" width="14.7109375" style="23" bestFit="1" customWidth="1"/>
    <col min="2801" max="2801" width="18.85546875" style="23" bestFit="1" customWidth="1"/>
    <col min="2802" max="2802" width="16" style="23" bestFit="1" customWidth="1"/>
    <col min="2803" max="2803" width="14.42578125" style="23" customWidth="1"/>
    <col min="2804" max="2804" width="17" style="23" customWidth="1"/>
    <col min="2805" max="2822" width="15.7109375" style="23" customWidth="1"/>
    <col min="2823" max="3051" width="9.140625" style="23"/>
    <col min="3052" max="3052" width="15.42578125" style="23" customWidth="1"/>
    <col min="3053" max="3053" width="58.140625" style="23" customWidth="1"/>
    <col min="3054" max="3054" width="8.28515625" style="23" customWidth="1"/>
    <col min="3055" max="3055" width="10.42578125" style="23" customWidth="1"/>
    <col min="3056" max="3056" width="14.7109375" style="23" bestFit="1" customWidth="1"/>
    <col min="3057" max="3057" width="18.85546875" style="23" bestFit="1" customWidth="1"/>
    <col min="3058" max="3058" width="16" style="23" bestFit="1" customWidth="1"/>
    <col min="3059" max="3059" width="14.42578125" style="23" customWidth="1"/>
    <col min="3060" max="3060" width="17" style="23" customWidth="1"/>
    <col min="3061" max="3078" width="15.7109375" style="23" customWidth="1"/>
    <col min="3079" max="3307" width="9.140625" style="23"/>
    <col min="3308" max="3308" width="15.42578125" style="23" customWidth="1"/>
    <col min="3309" max="3309" width="58.140625" style="23" customWidth="1"/>
    <col min="3310" max="3310" width="8.28515625" style="23" customWidth="1"/>
    <col min="3311" max="3311" width="10.42578125" style="23" customWidth="1"/>
    <col min="3312" max="3312" width="14.7109375" style="23" bestFit="1" customWidth="1"/>
    <col min="3313" max="3313" width="18.85546875" style="23" bestFit="1" customWidth="1"/>
    <col min="3314" max="3314" width="16" style="23" bestFit="1" customWidth="1"/>
    <col min="3315" max="3315" width="14.42578125" style="23" customWidth="1"/>
    <col min="3316" max="3316" width="17" style="23" customWidth="1"/>
    <col min="3317" max="3334" width="15.7109375" style="23" customWidth="1"/>
    <col min="3335" max="3563" width="9.140625" style="23"/>
    <col min="3564" max="3564" width="15.42578125" style="23" customWidth="1"/>
    <col min="3565" max="3565" width="58.140625" style="23" customWidth="1"/>
    <col min="3566" max="3566" width="8.28515625" style="23" customWidth="1"/>
    <col min="3567" max="3567" width="10.42578125" style="23" customWidth="1"/>
    <col min="3568" max="3568" width="14.7109375" style="23" bestFit="1" customWidth="1"/>
    <col min="3569" max="3569" width="18.85546875" style="23" bestFit="1" customWidth="1"/>
    <col min="3570" max="3570" width="16" style="23" bestFit="1" customWidth="1"/>
    <col min="3571" max="3571" width="14.42578125" style="23" customWidth="1"/>
    <col min="3572" max="3572" width="17" style="23" customWidth="1"/>
    <col min="3573" max="3590" width="15.7109375" style="23" customWidth="1"/>
    <col min="3591" max="3819" width="9.140625" style="23"/>
    <col min="3820" max="3820" width="15.42578125" style="23" customWidth="1"/>
    <col min="3821" max="3821" width="58.140625" style="23" customWidth="1"/>
    <col min="3822" max="3822" width="8.28515625" style="23" customWidth="1"/>
    <col min="3823" max="3823" width="10.42578125" style="23" customWidth="1"/>
    <col min="3824" max="3824" width="14.7109375" style="23" bestFit="1" customWidth="1"/>
    <col min="3825" max="3825" width="18.85546875" style="23" bestFit="1" customWidth="1"/>
    <col min="3826" max="3826" width="16" style="23" bestFit="1" customWidth="1"/>
    <col min="3827" max="3827" width="14.42578125" style="23" customWidth="1"/>
    <col min="3828" max="3828" width="17" style="23" customWidth="1"/>
    <col min="3829" max="3846" width="15.7109375" style="23" customWidth="1"/>
    <col min="3847" max="4075" width="9.140625" style="23"/>
    <col min="4076" max="4076" width="15.42578125" style="23" customWidth="1"/>
    <col min="4077" max="4077" width="58.140625" style="23" customWidth="1"/>
    <col min="4078" max="4078" width="8.28515625" style="23" customWidth="1"/>
    <col min="4079" max="4079" width="10.42578125" style="23" customWidth="1"/>
    <col min="4080" max="4080" width="14.7109375" style="23" bestFit="1" customWidth="1"/>
    <col min="4081" max="4081" width="18.85546875" style="23" bestFit="1" customWidth="1"/>
    <col min="4082" max="4082" width="16" style="23" bestFit="1" customWidth="1"/>
    <col min="4083" max="4083" width="14.42578125" style="23" customWidth="1"/>
    <col min="4084" max="4084" width="17" style="23" customWidth="1"/>
    <col min="4085" max="4102" width="15.7109375" style="23" customWidth="1"/>
    <col min="4103" max="4331" width="9.140625" style="23"/>
    <col min="4332" max="4332" width="15.42578125" style="23" customWidth="1"/>
    <col min="4333" max="4333" width="58.140625" style="23" customWidth="1"/>
    <col min="4334" max="4334" width="8.28515625" style="23" customWidth="1"/>
    <col min="4335" max="4335" width="10.42578125" style="23" customWidth="1"/>
    <col min="4336" max="4336" width="14.7109375" style="23" bestFit="1" customWidth="1"/>
    <col min="4337" max="4337" width="18.85546875" style="23" bestFit="1" customWidth="1"/>
    <col min="4338" max="4338" width="16" style="23" bestFit="1" customWidth="1"/>
    <col min="4339" max="4339" width="14.42578125" style="23" customWidth="1"/>
    <col min="4340" max="4340" width="17" style="23" customWidth="1"/>
    <col min="4341" max="4358" width="15.7109375" style="23" customWidth="1"/>
    <col min="4359" max="4587" width="9.140625" style="23"/>
    <col min="4588" max="4588" width="15.42578125" style="23" customWidth="1"/>
    <col min="4589" max="4589" width="58.140625" style="23" customWidth="1"/>
    <col min="4590" max="4590" width="8.28515625" style="23" customWidth="1"/>
    <col min="4591" max="4591" width="10.42578125" style="23" customWidth="1"/>
    <col min="4592" max="4592" width="14.7109375" style="23" bestFit="1" customWidth="1"/>
    <col min="4593" max="4593" width="18.85546875" style="23" bestFit="1" customWidth="1"/>
    <col min="4594" max="4594" width="16" style="23" bestFit="1" customWidth="1"/>
    <col min="4595" max="4595" width="14.42578125" style="23" customWidth="1"/>
    <col min="4596" max="4596" width="17" style="23" customWidth="1"/>
    <col min="4597" max="4614" width="15.7109375" style="23" customWidth="1"/>
    <col min="4615" max="4843" width="9.140625" style="23"/>
    <col min="4844" max="4844" width="15.42578125" style="23" customWidth="1"/>
    <col min="4845" max="4845" width="58.140625" style="23" customWidth="1"/>
    <col min="4846" max="4846" width="8.28515625" style="23" customWidth="1"/>
    <col min="4847" max="4847" width="10.42578125" style="23" customWidth="1"/>
    <col min="4848" max="4848" width="14.7109375" style="23" bestFit="1" customWidth="1"/>
    <col min="4849" max="4849" width="18.85546875" style="23" bestFit="1" customWidth="1"/>
    <col min="4850" max="4850" width="16" style="23" bestFit="1" customWidth="1"/>
    <col min="4851" max="4851" width="14.42578125" style="23" customWidth="1"/>
    <col min="4852" max="4852" width="17" style="23" customWidth="1"/>
    <col min="4853" max="4870" width="15.7109375" style="23" customWidth="1"/>
    <col min="4871" max="5099" width="9.140625" style="23"/>
    <col min="5100" max="5100" width="15.42578125" style="23" customWidth="1"/>
    <col min="5101" max="5101" width="58.140625" style="23" customWidth="1"/>
    <col min="5102" max="5102" width="8.28515625" style="23" customWidth="1"/>
    <col min="5103" max="5103" width="10.42578125" style="23" customWidth="1"/>
    <col min="5104" max="5104" width="14.7109375" style="23" bestFit="1" customWidth="1"/>
    <col min="5105" max="5105" width="18.85546875" style="23" bestFit="1" customWidth="1"/>
    <col min="5106" max="5106" width="16" style="23" bestFit="1" customWidth="1"/>
    <col min="5107" max="5107" width="14.42578125" style="23" customWidth="1"/>
    <col min="5108" max="5108" width="17" style="23" customWidth="1"/>
    <col min="5109" max="5126" width="15.7109375" style="23" customWidth="1"/>
    <col min="5127" max="5355" width="9.140625" style="23"/>
    <col min="5356" max="5356" width="15.42578125" style="23" customWidth="1"/>
    <col min="5357" max="5357" width="58.140625" style="23" customWidth="1"/>
    <col min="5358" max="5358" width="8.28515625" style="23" customWidth="1"/>
    <col min="5359" max="5359" width="10.42578125" style="23" customWidth="1"/>
    <col min="5360" max="5360" width="14.7109375" style="23" bestFit="1" customWidth="1"/>
    <col min="5361" max="5361" width="18.85546875" style="23" bestFit="1" customWidth="1"/>
    <col min="5362" max="5362" width="16" style="23" bestFit="1" customWidth="1"/>
    <col min="5363" max="5363" width="14.42578125" style="23" customWidth="1"/>
    <col min="5364" max="5364" width="17" style="23" customWidth="1"/>
    <col min="5365" max="5382" width="15.7109375" style="23" customWidth="1"/>
    <col min="5383" max="5611" width="9.140625" style="23"/>
    <col min="5612" max="5612" width="15.42578125" style="23" customWidth="1"/>
    <col min="5613" max="5613" width="58.140625" style="23" customWidth="1"/>
    <col min="5614" max="5614" width="8.28515625" style="23" customWidth="1"/>
    <col min="5615" max="5615" width="10.42578125" style="23" customWidth="1"/>
    <col min="5616" max="5616" width="14.7109375" style="23" bestFit="1" customWidth="1"/>
    <col min="5617" max="5617" width="18.85546875" style="23" bestFit="1" customWidth="1"/>
    <col min="5618" max="5618" width="16" style="23" bestFit="1" customWidth="1"/>
    <col min="5619" max="5619" width="14.42578125" style="23" customWidth="1"/>
    <col min="5620" max="5620" width="17" style="23" customWidth="1"/>
    <col min="5621" max="5638" width="15.7109375" style="23" customWidth="1"/>
    <col min="5639" max="5867" width="9.140625" style="23"/>
    <col min="5868" max="5868" width="15.42578125" style="23" customWidth="1"/>
    <col min="5869" max="5869" width="58.140625" style="23" customWidth="1"/>
    <col min="5870" max="5870" width="8.28515625" style="23" customWidth="1"/>
    <col min="5871" max="5871" width="10.42578125" style="23" customWidth="1"/>
    <col min="5872" max="5872" width="14.7109375" style="23" bestFit="1" customWidth="1"/>
    <col min="5873" max="5873" width="18.85546875" style="23" bestFit="1" customWidth="1"/>
    <col min="5874" max="5874" width="16" style="23" bestFit="1" customWidth="1"/>
    <col min="5875" max="5875" width="14.42578125" style="23" customWidth="1"/>
    <col min="5876" max="5876" width="17" style="23" customWidth="1"/>
    <col min="5877" max="5894" width="15.7109375" style="23" customWidth="1"/>
    <col min="5895" max="6123" width="9.140625" style="23"/>
    <col min="6124" max="6124" width="15.42578125" style="23" customWidth="1"/>
    <col min="6125" max="6125" width="58.140625" style="23" customWidth="1"/>
    <col min="6126" max="6126" width="8.28515625" style="23" customWidth="1"/>
    <col min="6127" max="6127" width="10.42578125" style="23" customWidth="1"/>
    <col min="6128" max="6128" width="14.7109375" style="23" bestFit="1" customWidth="1"/>
    <col min="6129" max="6129" width="18.85546875" style="23" bestFit="1" customWidth="1"/>
    <col min="6130" max="6130" width="16" style="23" bestFit="1" customWidth="1"/>
    <col min="6131" max="6131" width="14.42578125" style="23" customWidth="1"/>
    <col min="6132" max="6132" width="17" style="23" customWidth="1"/>
    <col min="6133" max="6150" width="15.7109375" style="23" customWidth="1"/>
    <col min="6151" max="6379" width="9.140625" style="23"/>
    <col min="6380" max="6380" width="15.42578125" style="23" customWidth="1"/>
    <col min="6381" max="6381" width="58.140625" style="23" customWidth="1"/>
    <col min="6382" max="6382" width="8.28515625" style="23" customWidth="1"/>
    <col min="6383" max="6383" width="10.42578125" style="23" customWidth="1"/>
    <col min="6384" max="6384" width="14.7109375" style="23" bestFit="1" customWidth="1"/>
    <col min="6385" max="6385" width="18.85546875" style="23" bestFit="1" customWidth="1"/>
    <col min="6386" max="6386" width="16" style="23" bestFit="1" customWidth="1"/>
    <col min="6387" max="6387" width="14.42578125" style="23" customWidth="1"/>
    <col min="6388" max="6388" width="17" style="23" customWidth="1"/>
    <col min="6389" max="6406" width="15.7109375" style="23" customWidth="1"/>
    <col min="6407" max="6635" width="9.140625" style="23"/>
    <col min="6636" max="6636" width="15.42578125" style="23" customWidth="1"/>
    <col min="6637" max="6637" width="58.140625" style="23" customWidth="1"/>
    <col min="6638" max="6638" width="8.28515625" style="23" customWidth="1"/>
    <col min="6639" max="6639" width="10.42578125" style="23" customWidth="1"/>
    <col min="6640" max="6640" width="14.7109375" style="23" bestFit="1" customWidth="1"/>
    <col min="6641" max="6641" width="18.85546875" style="23" bestFit="1" customWidth="1"/>
    <col min="6642" max="6642" width="16" style="23" bestFit="1" customWidth="1"/>
    <col min="6643" max="6643" width="14.42578125" style="23" customWidth="1"/>
    <col min="6644" max="6644" width="17" style="23" customWidth="1"/>
    <col min="6645" max="6662" width="15.7109375" style="23" customWidth="1"/>
    <col min="6663" max="6891" width="9.140625" style="23"/>
    <col min="6892" max="6892" width="15.42578125" style="23" customWidth="1"/>
    <col min="6893" max="6893" width="58.140625" style="23" customWidth="1"/>
    <col min="6894" max="6894" width="8.28515625" style="23" customWidth="1"/>
    <col min="6895" max="6895" width="10.42578125" style="23" customWidth="1"/>
    <col min="6896" max="6896" width="14.7109375" style="23" bestFit="1" customWidth="1"/>
    <col min="6897" max="6897" width="18.85546875" style="23" bestFit="1" customWidth="1"/>
    <col min="6898" max="6898" width="16" style="23" bestFit="1" customWidth="1"/>
    <col min="6899" max="6899" width="14.42578125" style="23" customWidth="1"/>
    <col min="6900" max="6900" width="17" style="23" customWidth="1"/>
    <col min="6901" max="6918" width="15.7109375" style="23" customWidth="1"/>
    <col min="6919" max="7147" width="9.140625" style="23"/>
    <col min="7148" max="7148" width="15.42578125" style="23" customWidth="1"/>
    <col min="7149" max="7149" width="58.140625" style="23" customWidth="1"/>
    <col min="7150" max="7150" width="8.28515625" style="23" customWidth="1"/>
    <col min="7151" max="7151" width="10.42578125" style="23" customWidth="1"/>
    <col min="7152" max="7152" width="14.7109375" style="23" bestFit="1" customWidth="1"/>
    <col min="7153" max="7153" width="18.85546875" style="23" bestFit="1" customWidth="1"/>
    <col min="7154" max="7154" width="16" style="23" bestFit="1" customWidth="1"/>
    <col min="7155" max="7155" width="14.42578125" style="23" customWidth="1"/>
    <col min="7156" max="7156" width="17" style="23" customWidth="1"/>
    <col min="7157" max="7174" width="15.7109375" style="23" customWidth="1"/>
    <col min="7175" max="7403" width="9.140625" style="23"/>
    <col min="7404" max="7404" width="15.42578125" style="23" customWidth="1"/>
    <col min="7405" max="7405" width="58.140625" style="23" customWidth="1"/>
    <col min="7406" max="7406" width="8.28515625" style="23" customWidth="1"/>
    <col min="7407" max="7407" width="10.42578125" style="23" customWidth="1"/>
    <col min="7408" max="7408" width="14.7109375" style="23" bestFit="1" customWidth="1"/>
    <col min="7409" max="7409" width="18.85546875" style="23" bestFit="1" customWidth="1"/>
    <col min="7410" max="7410" width="16" style="23" bestFit="1" customWidth="1"/>
    <col min="7411" max="7411" width="14.42578125" style="23" customWidth="1"/>
    <col min="7412" max="7412" width="17" style="23" customWidth="1"/>
    <col min="7413" max="7430" width="15.7109375" style="23" customWidth="1"/>
    <col min="7431" max="7659" width="9.140625" style="23"/>
    <col min="7660" max="7660" width="15.42578125" style="23" customWidth="1"/>
    <col min="7661" max="7661" width="58.140625" style="23" customWidth="1"/>
    <col min="7662" max="7662" width="8.28515625" style="23" customWidth="1"/>
    <col min="7663" max="7663" width="10.42578125" style="23" customWidth="1"/>
    <col min="7664" max="7664" width="14.7109375" style="23" bestFit="1" customWidth="1"/>
    <col min="7665" max="7665" width="18.85546875" style="23" bestFit="1" customWidth="1"/>
    <col min="7666" max="7666" width="16" style="23" bestFit="1" customWidth="1"/>
    <col min="7667" max="7667" width="14.42578125" style="23" customWidth="1"/>
    <col min="7668" max="7668" width="17" style="23" customWidth="1"/>
    <col min="7669" max="7686" width="15.7109375" style="23" customWidth="1"/>
    <col min="7687" max="7915" width="9.140625" style="23"/>
    <col min="7916" max="7916" width="15.42578125" style="23" customWidth="1"/>
    <col min="7917" max="7917" width="58.140625" style="23" customWidth="1"/>
    <col min="7918" max="7918" width="8.28515625" style="23" customWidth="1"/>
    <col min="7919" max="7919" width="10.42578125" style="23" customWidth="1"/>
    <col min="7920" max="7920" width="14.7109375" style="23" bestFit="1" customWidth="1"/>
    <col min="7921" max="7921" width="18.85546875" style="23" bestFit="1" customWidth="1"/>
    <col min="7922" max="7922" width="16" style="23" bestFit="1" customWidth="1"/>
    <col min="7923" max="7923" width="14.42578125" style="23" customWidth="1"/>
    <col min="7924" max="7924" width="17" style="23" customWidth="1"/>
    <col min="7925" max="7942" width="15.7109375" style="23" customWidth="1"/>
    <col min="7943" max="8171" width="9.140625" style="23"/>
    <col min="8172" max="8172" width="15.42578125" style="23" customWidth="1"/>
    <col min="8173" max="8173" width="58.140625" style="23" customWidth="1"/>
    <col min="8174" max="8174" width="8.28515625" style="23" customWidth="1"/>
    <col min="8175" max="8175" width="10.42578125" style="23" customWidth="1"/>
    <col min="8176" max="8176" width="14.7109375" style="23" bestFit="1" customWidth="1"/>
    <col min="8177" max="8177" width="18.85546875" style="23" bestFit="1" customWidth="1"/>
    <col min="8178" max="8178" width="16" style="23" bestFit="1" customWidth="1"/>
    <col min="8179" max="8179" width="14.42578125" style="23" customWidth="1"/>
    <col min="8180" max="8180" width="17" style="23" customWidth="1"/>
    <col min="8181" max="8198" width="15.7109375" style="23" customWidth="1"/>
    <col min="8199" max="8427" width="9.140625" style="23"/>
    <col min="8428" max="8428" width="15.42578125" style="23" customWidth="1"/>
    <col min="8429" max="8429" width="58.140625" style="23" customWidth="1"/>
    <col min="8430" max="8430" width="8.28515625" style="23" customWidth="1"/>
    <col min="8431" max="8431" width="10.42578125" style="23" customWidth="1"/>
    <col min="8432" max="8432" width="14.7109375" style="23" bestFit="1" customWidth="1"/>
    <col min="8433" max="8433" width="18.85546875" style="23" bestFit="1" customWidth="1"/>
    <col min="8434" max="8434" width="16" style="23" bestFit="1" customWidth="1"/>
    <col min="8435" max="8435" width="14.42578125" style="23" customWidth="1"/>
    <col min="8436" max="8436" width="17" style="23" customWidth="1"/>
    <col min="8437" max="8454" width="15.7109375" style="23" customWidth="1"/>
    <col min="8455" max="8683" width="9.140625" style="23"/>
    <col min="8684" max="8684" width="15.42578125" style="23" customWidth="1"/>
    <col min="8685" max="8685" width="58.140625" style="23" customWidth="1"/>
    <col min="8686" max="8686" width="8.28515625" style="23" customWidth="1"/>
    <col min="8687" max="8687" width="10.42578125" style="23" customWidth="1"/>
    <col min="8688" max="8688" width="14.7109375" style="23" bestFit="1" customWidth="1"/>
    <col min="8689" max="8689" width="18.85546875" style="23" bestFit="1" customWidth="1"/>
    <col min="8690" max="8690" width="16" style="23" bestFit="1" customWidth="1"/>
    <col min="8691" max="8691" width="14.42578125" style="23" customWidth="1"/>
    <col min="8692" max="8692" width="17" style="23" customWidth="1"/>
    <col min="8693" max="8710" width="15.7109375" style="23" customWidth="1"/>
    <col min="8711" max="8939" width="9.140625" style="23"/>
    <col min="8940" max="8940" width="15.42578125" style="23" customWidth="1"/>
    <col min="8941" max="8941" width="58.140625" style="23" customWidth="1"/>
    <col min="8942" max="8942" width="8.28515625" style="23" customWidth="1"/>
    <col min="8943" max="8943" width="10.42578125" style="23" customWidth="1"/>
    <col min="8944" max="8944" width="14.7109375" style="23" bestFit="1" customWidth="1"/>
    <col min="8945" max="8945" width="18.85546875" style="23" bestFit="1" customWidth="1"/>
    <col min="8946" max="8946" width="16" style="23" bestFit="1" customWidth="1"/>
    <col min="8947" max="8947" width="14.42578125" style="23" customWidth="1"/>
    <col min="8948" max="8948" width="17" style="23" customWidth="1"/>
    <col min="8949" max="8966" width="15.7109375" style="23" customWidth="1"/>
    <col min="8967" max="9195" width="9.140625" style="23"/>
    <col min="9196" max="9196" width="15.42578125" style="23" customWidth="1"/>
    <col min="9197" max="9197" width="58.140625" style="23" customWidth="1"/>
    <col min="9198" max="9198" width="8.28515625" style="23" customWidth="1"/>
    <col min="9199" max="9199" width="10.42578125" style="23" customWidth="1"/>
    <col min="9200" max="9200" width="14.7109375" style="23" bestFit="1" customWidth="1"/>
    <col min="9201" max="9201" width="18.85546875" style="23" bestFit="1" customWidth="1"/>
    <col min="9202" max="9202" width="16" style="23" bestFit="1" customWidth="1"/>
    <col min="9203" max="9203" width="14.42578125" style="23" customWidth="1"/>
    <col min="9204" max="9204" width="17" style="23" customWidth="1"/>
    <col min="9205" max="9222" width="15.7109375" style="23" customWidth="1"/>
    <col min="9223" max="9451" width="9.140625" style="23"/>
    <col min="9452" max="9452" width="15.42578125" style="23" customWidth="1"/>
    <col min="9453" max="9453" width="58.140625" style="23" customWidth="1"/>
    <col min="9454" max="9454" width="8.28515625" style="23" customWidth="1"/>
    <col min="9455" max="9455" width="10.42578125" style="23" customWidth="1"/>
    <col min="9456" max="9456" width="14.7109375" style="23" bestFit="1" customWidth="1"/>
    <col min="9457" max="9457" width="18.85546875" style="23" bestFit="1" customWidth="1"/>
    <col min="9458" max="9458" width="16" style="23" bestFit="1" customWidth="1"/>
    <col min="9459" max="9459" width="14.42578125" style="23" customWidth="1"/>
    <col min="9460" max="9460" width="17" style="23" customWidth="1"/>
    <col min="9461" max="9478" width="15.7109375" style="23" customWidth="1"/>
    <col min="9479" max="9707" width="9.140625" style="23"/>
    <col min="9708" max="9708" width="15.42578125" style="23" customWidth="1"/>
    <col min="9709" max="9709" width="58.140625" style="23" customWidth="1"/>
    <col min="9710" max="9710" width="8.28515625" style="23" customWidth="1"/>
    <col min="9711" max="9711" width="10.42578125" style="23" customWidth="1"/>
    <col min="9712" max="9712" width="14.7109375" style="23" bestFit="1" customWidth="1"/>
    <col min="9713" max="9713" width="18.85546875" style="23" bestFit="1" customWidth="1"/>
    <col min="9714" max="9714" width="16" style="23" bestFit="1" customWidth="1"/>
    <col min="9715" max="9715" width="14.42578125" style="23" customWidth="1"/>
    <col min="9716" max="9716" width="17" style="23" customWidth="1"/>
    <col min="9717" max="9734" width="15.7109375" style="23" customWidth="1"/>
    <col min="9735" max="9963" width="9.140625" style="23"/>
    <col min="9964" max="9964" width="15.42578125" style="23" customWidth="1"/>
    <col min="9965" max="9965" width="58.140625" style="23" customWidth="1"/>
    <col min="9966" max="9966" width="8.28515625" style="23" customWidth="1"/>
    <col min="9967" max="9967" width="10.42578125" style="23" customWidth="1"/>
    <col min="9968" max="9968" width="14.7109375" style="23" bestFit="1" customWidth="1"/>
    <col min="9969" max="9969" width="18.85546875" style="23" bestFit="1" customWidth="1"/>
    <col min="9970" max="9970" width="16" style="23" bestFit="1" customWidth="1"/>
    <col min="9971" max="9971" width="14.42578125" style="23" customWidth="1"/>
    <col min="9972" max="9972" width="17" style="23" customWidth="1"/>
    <col min="9973" max="9990" width="15.7109375" style="23" customWidth="1"/>
    <col min="9991" max="10219" width="9.140625" style="23"/>
    <col min="10220" max="10220" width="15.42578125" style="23" customWidth="1"/>
    <col min="10221" max="10221" width="58.140625" style="23" customWidth="1"/>
    <col min="10222" max="10222" width="8.28515625" style="23" customWidth="1"/>
    <col min="10223" max="10223" width="10.42578125" style="23" customWidth="1"/>
    <col min="10224" max="10224" width="14.7109375" style="23" bestFit="1" customWidth="1"/>
    <col min="10225" max="10225" width="18.85546875" style="23" bestFit="1" customWidth="1"/>
    <col min="10226" max="10226" width="16" style="23" bestFit="1" customWidth="1"/>
    <col min="10227" max="10227" width="14.42578125" style="23" customWidth="1"/>
    <col min="10228" max="10228" width="17" style="23" customWidth="1"/>
    <col min="10229" max="10246" width="15.7109375" style="23" customWidth="1"/>
    <col min="10247" max="10475" width="9.140625" style="23"/>
    <col min="10476" max="10476" width="15.42578125" style="23" customWidth="1"/>
    <col min="10477" max="10477" width="58.140625" style="23" customWidth="1"/>
    <col min="10478" max="10478" width="8.28515625" style="23" customWidth="1"/>
    <col min="10479" max="10479" width="10.42578125" style="23" customWidth="1"/>
    <col min="10480" max="10480" width="14.7109375" style="23" bestFit="1" customWidth="1"/>
    <col min="10481" max="10481" width="18.85546875" style="23" bestFit="1" customWidth="1"/>
    <col min="10482" max="10482" width="16" style="23" bestFit="1" customWidth="1"/>
    <col min="10483" max="10483" width="14.42578125" style="23" customWidth="1"/>
    <col min="10484" max="10484" width="17" style="23" customWidth="1"/>
    <col min="10485" max="10502" width="15.7109375" style="23" customWidth="1"/>
    <col min="10503" max="10731" width="9.140625" style="23"/>
    <col min="10732" max="10732" width="15.42578125" style="23" customWidth="1"/>
    <col min="10733" max="10733" width="58.140625" style="23" customWidth="1"/>
    <col min="10734" max="10734" width="8.28515625" style="23" customWidth="1"/>
    <col min="10735" max="10735" width="10.42578125" style="23" customWidth="1"/>
    <col min="10736" max="10736" width="14.7109375" style="23" bestFit="1" customWidth="1"/>
    <col min="10737" max="10737" width="18.85546875" style="23" bestFit="1" customWidth="1"/>
    <col min="10738" max="10738" width="16" style="23" bestFit="1" customWidth="1"/>
    <col min="10739" max="10739" width="14.42578125" style="23" customWidth="1"/>
    <col min="10740" max="10740" width="17" style="23" customWidth="1"/>
    <col min="10741" max="10758" width="15.7109375" style="23" customWidth="1"/>
    <col min="10759" max="10987" width="9.140625" style="23"/>
    <col min="10988" max="10988" width="15.42578125" style="23" customWidth="1"/>
    <col min="10989" max="10989" width="58.140625" style="23" customWidth="1"/>
    <col min="10990" max="10990" width="8.28515625" style="23" customWidth="1"/>
    <col min="10991" max="10991" width="10.42578125" style="23" customWidth="1"/>
    <col min="10992" max="10992" width="14.7109375" style="23" bestFit="1" customWidth="1"/>
    <col min="10993" max="10993" width="18.85546875" style="23" bestFit="1" customWidth="1"/>
    <col min="10994" max="10994" width="16" style="23" bestFit="1" customWidth="1"/>
    <col min="10995" max="10995" width="14.42578125" style="23" customWidth="1"/>
    <col min="10996" max="10996" width="17" style="23" customWidth="1"/>
    <col min="10997" max="11014" width="15.7109375" style="23" customWidth="1"/>
    <col min="11015" max="11243" width="9.140625" style="23"/>
    <col min="11244" max="11244" width="15.42578125" style="23" customWidth="1"/>
    <col min="11245" max="11245" width="58.140625" style="23" customWidth="1"/>
    <col min="11246" max="11246" width="8.28515625" style="23" customWidth="1"/>
    <col min="11247" max="11247" width="10.42578125" style="23" customWidth="1"/>
    <col min="11248" max="11248" width="14.7109375" style="23" bestFit="1" customWidth="1"/>
    <col min="11249" max="11249" width="18.85546875" style="23" bestFit="1" customWidth="1"/>
    <col min="11250" max="11250" width="16" style="23" bestFit="1" customWidth="1"/>
    <col min="11251" max="11251" width="14.42578125" style="23" customWidth="1"/>
    <col min="11252" max="11252" width="17" style="23" customWidth="1"/>
    <col min="11253" max="11270" width="15.7109375" style="23" customWidth="1"/>
    <col min="11271" max="11499" width="9.140625" style="23"/>
    <col min="11500" max="11500" width="15.42578125" style="23" customWidth="1"/>
    <col min="11501" max="11501" width="58.140625" style="23" customWidth="1"/>
    <col min="11502" max="11502" width="8.28515625" style="23" customWidth="1"/>
    <col min="11503" max="11503" width="10.42578125" style="23" customWidth="1"/>
    <col min="11504" max="11504" width="14.7109375" style="23" bestFit="1" customWidth="1"/>
    <col min="11505" max="11505" width="18.85546875" style="23" bestFit="1" customWidth="1"/>
    <col min="11506" max="11506" width="16" style="23" bestFit="1" customWidth="1"/>
    <col min="11507" max="11507" width="14.42578125" style="23" customWidth="1"/>
    <col min="11508" max="11508" width="17" style="23" customWidth="1"/>
    <col min="11509" max="11526" width="15.7109375" style="23" customWidth="1"/>
    <col min="11527" max="11755" width="9.140625" style="23"/>
    <col min="11756" max="11756" width="15.42578125" style="23" customWidth="1"/>
    <col min="11757" max="11757" width="58.140625" style="23" customWidth="1"/>
    <col min="11758" max="11758" width="8.28515625" style="23" customWidth="1"/>
    <col min="11759" max="11759" width="10.42578125" style="23" customWidth="1"/>
    <col min="11760" max="11760" width="14.7109375" style="23" bestFit="1" customWidth="1"/>
    <col min="11761" max="11761" width="18.85546875" style="23" bestFit="1" customWidth="1"/>
    <col min="11762" max="11762" width="16" style="23" bestFit="1" customWidth="1"/>
    <col min="11763" max="11763" width="14.42578125" style="23" customWidth="1"/>
    <col min="11764" max="11764" width="17" style="23" customWidth="1"/>
    <col min="11765" max="11782" width="15.7109375" style="23" customWidth="1"/>
    <col min="11783" max="12011" width="9.140625" style="23"/>
    <col min="12012" max="12012" width="15.42578125" style="23" customWidth="1"/>
    <col min="12013" max="12013" width="58.140625" style="23" customWidth="1"/>
    <col min="12014" max="12014" width="8.28515625" style="23" customWidth="1"/>
    <col min="12015" max="12015" width="10.42578125" style="23" customWidth="1"/>
    <col min="12016" max="12016" width="14.7109375" style="23" bestFit="1" customWidth="1"/>
    <col min="12017" max="12017" width="18.85546875" style="23" bestFit="1" customWidth="1"/>
    <col min="12018" max="12018" width="16" style="23" bestFit="1" customWidth="1"/>
    <col min="12019" max="12019" width="14.42578125" style="23" customWidth="1"/>
    <col min="12020" max="12020" width="17" style="23" customWidth="1"/>
    <col min="12021" max="12038" width="15.7109375" style="23" customWidth="1"/>
    <col min="12039" max="12267" width="9.140625" style="23"/>
    <col min="12268" max="12268" width="15.42578125" style="23" customWidth="1"/>
    <col min="12269" max="12269" width="58.140625" style="23" customWidth="1"/>
    <col min="12270" max="12270" width="8.28515625" style="23" customWidth="1"/>
    <col min="12271" max="12271" width="10.42578125" style="23" customWidth="1"/>
    <col min="12272" max="12272" width="14.7109375" style="23" bestFit="1" customWidth="1"/>
    <col min="12273" max="12273" width="18.85546875" style="23" bestFit="1" customWidth="1"/>
    <col min="12274" max="12274" width="16" style="23" bestFit="1" customWidth="1"/>
    <col min="12275" max="12275" width="14.42578125" style="23" customWidth="1"/>
    <col min="12276" max="12276" width="17" style="23" customWidth="1"/>
    <col min="12277" max="12294" width="15.7109375" style="23" customWidth="1"/>
    <col min="12295" max="12523" width="9.140625" style="23"/>
    <col min="12524" max="12524" width="15.42578125" style="23" customWidth="1"/>
    <col min="12525" max="12525" width="58.140625" style="23" customWidth="1"/>
    <col min="12526" max="12526" width="8.28515625" style="23" customWidth="1"/>
    <col min="12527" max="12527" width="10.42578125" style="23" customWidth="1"/>
    <col min="12528" max="12528" width="14.7109375" style="23" bestFit="1" customWidth="1"/>
    <col min="12529" max="12529" width="18.85546875" style="23" bestFit="1" customWidth="1"/>
    <col min="12530" max="12530" width="16" style="23" bestFit="1" customWidth="1"/>
    <col min="12531" max="12531" width="14.42578125" style="23" customWidth="1"/>
    <col min="12532" max="12532" width="17" style="23" customWidth="1"/>
    <col min="12533" max="12550" width="15.7109375" style="23" customWidth="1"/>
    <col min="12551" max="12779" width="9.140625" style="23"/>
    <col min="12780" max="12780" width="15.42578125" style="23" customWidth="1"/>
    <col min="12781" max="12781" width="58.140625" style="23" customWidth="1"/>
    <col min="12782" max="12782" width="8.28515625" style="23" customWidth="1"/>
    <col min="12783" max="12783" width="10.42578125" style="23" customWidth="1"/>
    <col min="12784" max="12784" width="14.7109375" style="23" bestFit="1" customWidth="1"/>
    <col min="12785" max="12785" width="18.85546875" style="23" bestFit="1" customWidth="1"/>
    <col min="12786" max="12786" width="16" style="23" bestFit="1" customWidth="1"/>
    <col min="12787" max="12787" width="14.42578125" style="23" customWidth="1"/>
    <col min="12788" max="12788" width="17" style="23" customWidth="1"/>
    <col min="12789" max="12806" width="15.7109375" style="23" customWidth="1"/>
    <col min="12807" max="13035" width="9.140625" style="23"/>
    <col min="13036" max="13036" width="15.42578125" style="23" customWidth="1"/>
    <col min="13037" max="13037" width="58.140625" style="23" customWidth="1"/>
    <col min="13038" max="13038" width="8.28515625" style="23" customWidth="1"/>
    <col min="13039" max="13039" width="10.42578125" style="23" customWidth="1"/>
    <col min="13040" max="13040" width="14.7109375" style="23" bestFit="1" customWidth="1"/>
    <col min="13041" max="13041" width="18.85546875" style="23" bestFit="1" customWidth="1"/>
    <col min="13042" max="13042" width="16" style="23" bestFit="1" customWidth="1"/>
    <col min="13043" max="13043" width="14.42578125" style="23" customWidth="1"/>
    <col min="13044" max="13044" width="17" style="23" customWidth="1"/>
    <col min="13045" max="13062" width="15.7109375" style="23" customWidth="1"/>
    <col min="13063" max="13291" width="9.140625" style="23"/>
    <col min="13292" max="13292" width="15.42578125" style="23" customWidth="1"/>
    <col min="13293" max="13293" width="58.140625" style="23" customWidth="1"/>
    <col min="13294" max="13294" width="8.28515625" style="23" customWidth="1"/>
    <col min="13295" max="13295" width="10.42578125" style="23" customWidth="1"/>
    <col min="13296" max="13296" width="14.7109375" style="23" bestFit="1" customWidth="1"/>
    <col min="13297" max="13297" width="18.85546875" style="23" bestFit="1" customWidth="1"/>
    <col min="13298" max="13298" width="16" style="23" bestFit="1" customWidth="1"/>
    <col min="13299" max="13299" width="14.42578125" style="23" customWidth="1"/>
    <col min="13300" max="13300" width="17" style="23" customWidth="1"/>
    <col min="13301" max="13318" width="15.7109375" style="23" customWidth="1"/>
    <col min="13319" max="13547" width="9.140625" style="23"/>
    <col min="13548" max="13548" width="15.42578125" style="23" customWidth="1"/>
    <col min="13549" max="13549" width="58.140625" style="23" customWidth="1"/>
    <col min="13550" max="13550" width="8.28515625" style="23" customWidth="1"/>
    <col min="13551" max="13551" width="10.42578125" style="23" customWidth="1"/>
    <col min="13552" max="13552" width="14.7109375" style="23" bestFit="1" customWidth="1"/>
    <col min="13553" max="13553" width="18.85546875" style="23" bestFit="1" customWidth="1"/>
    <col min="13554" max="13554" width="16" style="23" bestFit="1" customWidth="1"/>
    <col min="13555" max="13555" width="14.42578125" style="23" customWidth="1"/>
    <col min="13556" max="13556" width="17" style="23" customWidth="1"/>
    <col min="13557" max="13574" width="15.7109375" style="23" customWidth="1"/>
    <col min="13575" max="13803" width="9.140625" style="23"/>
    <col min="13804" max="13804" width="15.42578125" style="23" customWidth="1"/>
    <col min="13805" max="13805" width="58.140625" style="23" customWidth="1"/>
    <col min="13806" max="13806" width="8.28515625" style="23" customWidth="1"/>
    <col min="13807" max="13807" width="10.42578125" style="23" customWidth="1"/>
    <col min="13808" max="13808" width="14.7109375" style="23" bestFit="1" customWidth="1"/>
    <col min="13809" max="13809" width="18.85546875" style="23" bestFit="1" customWidth="1"/>
    <col min="13810" max="13810" width="16" style="23" bestFit="1" customWidth="1"/>
    <col min="13811" max="13811" width="14.42578125" style="23" customWidth="1"/>
    <col min="13812" max="13812" width="17" style="23" customWidth="1"/>
    <col min="13813" max="13830" width="15.7109375" style="23" customWidth="1"/>
    <col min="13831" max="14059" width="9.140625" style="23"/>
    <col min="14060" max="14060" width="15.42578125" style="23" customWidth="1"/>
    <col min="14061" max="14061" width="58.140625" style="23" customWidth="1"/>
    <col min="14062" max="14062" width="8.28515625" style="23" customWidth="1"/>
    <col min="14063" max="14063" width="10.42578125" style="23" customWidth="1"/>
    <col min="14064" max="14064" width="14.7109375" style="23" bestFit="1" customWidth="1"/>
    <col min="14065" max="14065" width="18.85546875" style="23" bestFit="1" customWidth="1"/>
    <col min="14066" max="14066" width="16" style="23" bestFit="1" customWidth="1"/>
    <col min="14067" max="14067" width="14.42578125" style="23" customWidth="1"/>
    <col min="14068" max="14068" width="17" style="23" customWidth="1"/>
    <col min="14069" max="14086" width="15.7109375" style="23" customWidth="1"/>
    <col min="14087" max="14315" width="9.140625" style="23"/>
    <col min="14316" max="14316" width="15.42578125" style="23" customWidth="1"/>
    <col min="14317" max="14317" width="58.140625" style="23" customWidth="1"/>
    <col min="14318" max="14318" width="8.28515625" style="23" customWidth="1"/>
    <col min="14319" max="14319" width="10.42578125" style="23" customWidth="1"/>
    <col min="14320" max="14320" width="14.7109375" style="23" bestFit="1" customWidth="1"/>
    <col min="14321" max="14321" width="18.85546875" style="23" bestFit="1" customWidth="1"/>
    <col min="14322" max="14322" width="16" style="23" bestFit="1" customWidth="1"/>
    <col min="14323" max="14323" width="14.42578125" style="23" customWidth="1"/>
    <col min="14324" max="14324" width="17" style="23" customWidth="1"/>
    <col min="14325" max="14342" width="15.7109375" style="23" customWidth="1"/>
    <col min="14343" max="14571" width="9.140625" style="23"/>
    <col min="14572" max="14572" width="15.42578125" style="23" customWidth="1"/>
    <col min="14573" max="14573" width="58.140625" style="23" customWidth="1"/>
    <col min="14574" max="14574" width="8.28515625" style="23" customWidth="1"/>
    <col min="14575" max="14575" width="10.42578125" style="23" customWidth="1"/>
    <col min="14576" max="14576" width="14.7109375" style="23" bestFit="1" customWidth="1"/>
    <col min="14577" max="14577" width="18.85546875" style="23" bestFit="1" customWidth="1"/>
    <col min="14578" max="14578" width="16" style="23" bestFit="1" customWidth="1"/>
    <col min="14579" max="14579" width="14.42578125" style="23" customWidth="1"/>
    <col min="14580" max="14580" width="17" style="23" customWidth="1"/>
    <col min="14581" max="14598" width="15.7109375" style="23" customWidth="1"/>
    <col min="14599" max="14827" width="9.140625" style="23"/>
    <col min="14828" max="14828" width="15.42578125" style="23" customWidth="1"/>
    <col min="14829" max="14829" width="58.140625" style="23" customWidth="1"/>
    <col min="14830" max="14830" width="8.28515625" style="23" customWidth="1"/>
    <col min="14831" max="14831" width="10.42578125" style="23" customWidth="1"/>
    <col min="14832" max="14832" width="14.7109375" style="23" bestFit="1" customWidth="1"/>
    <col min="14833" max="14833" width="18.85546875" style="23" bestFit="1" customWidth="1"/>
    <col min="14834" max="14834" width="16" style="23" bestFit="1" customWidth="1"/>
    <col min="14835" max="14835" width="14.42578125" style="23" customWidth="1"/>
    <col min="14836" max="14836" width="17" style="23" customWidth="1"/>
    <col min="14837" max="14854" width="15.7109375" style="23" customWidth="1"/>
    <col min="14855" max="15083" width="9.140625" style="23"/>
    <col min="15084" max="15084" width="15.42578125" style="23" customWidth="1"/>
    <col min="15085" max="15085" width="58.140625" style="23" customWidth="1"/>
    <col min="15086" max="15086" width="8.28515625" style="23" customWidth="1"/>
    <col min="15087" max="15087" width="10.42578125" style="23" customWidth="1"/>
    <col min="15088" max="15088" width="14.7109375" style="23" bestFit="1" customWidth="1"/>
    <col min="15089" max="15089" width="18.85546875" style="23" bestFit="1" customWidth="1"/>
    <col min="15090" max="15090" width="16" style="23" bestFit="1" customWidth="1"/>
    <col min="15091" max="15091" width="14.42578125" style="23" customWidth="1"/>
    <col min="15092" max="15092" width="17" style="23" customWidth="1"/>
    <col min="15093" max="15110" width="15.7109375" style="23" customWidth="1"/>
    <col min="15111" max="15339" width="9.140625" style="23"/>
    <col min="15340" max="15340" width="15.42578125" style="23" customWidth="1"/>
    <col min="15341" max="15341" width="58.140625" style="23" customWidth="1"/>
    <col min="15342" max="15342" width="8.28515625" style="23" customWidth="1"/>
    <col min="15343" max="15343" width="10.42578125" style="23" customWidth="1"/>
    <col min="15344" max="15344" width="14.7109375" style="23" bestFit="1" customWidth="1"/>
    <col min="15345" max="15345" width="18.85546875" style="23" bestFit="1" customWidth="1"/>
    <col min="15346" max="15346" width="16" style="23" bestFit="1" customWidth="1"/>
    <col min="15347" max="15347" width="14.42578125" style="23" customWidth="1"/>
    <col min="15348" max="15348" width="17" style="23" customWidth="1"/>
    <col min="15349" max="15366" width="15.7109375" style="23" customWidth="1"/>
    <col min="15367" max="15595" width="9.140625" style="23"/>
    <col min="15596" max="15596" width="15.42578125" style="23" customWidth="1"/>
    <col min="15597" max="15597" width="58.140625" style="23" customWidth="1"/>
    <col min="15598" max="15598" width="8.28515625" style="23" customWidth="1"/>
    <col min="15599" max="15599" width="10.42578125" style="23" customWidth="1"/>
    <col min="15600" max="15600" width="14.7109375" style="23" bestFit="1" customWidth="1"/>
    <col min="15601" max="15601" width="18.85546875" style="23" bestFit="1" customWidth="1"/>
    <col min="15602" max="15602" width="16" style="23" bestFit="1" customWidth="1"/>
    <col min="15603" max="15603" width="14.42578125" style="23" customWidth="1"/>
    <col min="15604" max="15604" width="17" style="23" customWidth="1"/>
    <col min="15605" max="15622" width="15.7109375" style="23" customWidth="1"/>
    <col min="15623" max="15851" width="9.140625" style="23"/>
    <col min="15852" max="15852" width="15.42578125" style="23" customWidth="1"/>
    <col min="15853" max="15853" width="58.140625" style="23" customWidth="1"/>
    <col min="15854" max="15854" width="8.28515625" style="23" customWidth="1"/>
    <col min="15855" max="15855" width="10.42578125" style="23" customWidth="1"/>
    <col min="15856" max="15856" width="14.7109375" style="23" bestFit="1" customWidth="1"/>
    <col min="15857" max="15857" width="18.85546875" style="23" bestFit="1" customWidth="1"/>
    <col min="15858" max="15858" width="16" style="23" bestFit="1" customWidth="1"/>
    <col min="15859" max="15859" width="14.42578125" style="23" customWidth="1"/>
    <col min="15860" max="15860" width="17" style="23" customWidth="1"/>
    <col min="15861" max="15878" width="15.7109375" style="23" customWidth="1"/>
    <col min="15879" max="16107" width="9.140625" style="23"/>
    <col min="16108" max="16108" width="15.42578125" style="23" customWidth="1"/>
    <col min="16109" max="16109" width="58.140625" style="23" customWidth="1"/>
    <col min="16110" max="16110" width="8.28515625" style="23" customWidth="1"/>
    <col min="16111" max="16111" width="10.42578125" style="23" customWidth="1"/>
    <col min="16112" max="16112" width="14.7109375" style="23" bestFit="1" customWidth="1"/>
    <col min="16113" max="16113" width="18.85546875" style="23" bestFit="1" customWidth="1"/>
    <col min="16114" max="16114" width="16" style="23" bestFit="1" customWidth="1"/>
    <col min="16115" max="16115" width="14.42578125" style="23" customWidth="1"/>
    <col min="16116" max="16116" width="17" style="23" customWidth="1"/>
    <col min="16117" max="16134" width="15.7109375" style="23" customWidth="1"/>
    <col min="16135" max="16384" width="9.140625" style="23"/>
  </cols>
  <sheetData>
    <row r="1" spans="1:19" ht="79.5" customHeight="1">
      <c r="A1" s="961" t="s">
        <v>13879</v>
      </c>
      <c r="B1" s="962"/>
      <c r="C1" s="962"/>
      <c r="D1" s="962"/>
      <c r="E1" s="962"/>
      <c r="F1" s="962"/>
      <c r="G1" s="962"/>
      <c r="H1" s="963"/>
      <c r="I1" s="28"/>
      <c r="J1" s="28"/>
      <c r="K1" s="28"/>
      <c r="L1" s="28"/>
      <c r="M1" s="28"/>
      <c r="N1" s="28"/>
      <c r="O1" s="28"/>
      <c r="P1" s="28"/>
      <c r="Q1" s="28"/>
      <c r="R1" s="28"/>
      <c r="S1" s="28"/>
    </row>
    <row r="2" spans="1:19" ht="16.5" customHeight="1">
      <c r="A2" s="693"/>
      <c r="B2" s="270"/>
      <c r="C2" s="973" t="s">
        <v>31939</v>
      </c>
      <c r="D2" s="973"/>
      <c r="E2" s="973"/>
      <c r="F2" s="973"/>
      <c r="G2" s="969" t="s">
        <v>31985</v>
      </c>
      <c r="H2" s="970"/>
      <c r="I2" s="28"/>
      <c r="J2" s="28"/>
      <c r="K2" s="28"/>
      <c r="L2" s="28"/>
      <c r="M2" s="28"/>
      <c r="N2" s="28"/>
      <c r="O2" s="28"/>
      <c r="P2" s="28"/>
      <c r="Q2" s="28"/>
      <c r="R2" s="28"/>
      <c r="S2" s="28"/>
    </row>
    <row r="3" spans="1:19" ht="54" customHeight="1">
      <c r="A3" s="693"/>
      <c r="B3" s="269"/>
      <c r="C3" s="974"/>
      <c r="D3" s="974"/>
      <c r="E3" s="974"/>
      <c r="F3" s="974"/>
      <c r="G3" s="971" t="s">
        <v>31984</v>
      </c>
      <c r="H3" s="972"/>
      <c r="I3" s="28"/>
      <c r="J3" s="28"/>
      <c r="K3" s="28"/>
      <c r="L3" s="28"/>
      <c r="M3" s="28"/>
      <c r="N3" s="28"/>
      <c r="O3" s="28"/>
      <c r="P3" s="28"/>
      <c r="Q3" s="28"/>
      <c r="R3" s="28"/>
      <c r="S3" s="28"/>
    </row>
    <row r="4" spans="1:19" customFormat="1" ht="24.75" customHeight="1">
      <c r="A4" s="964" t="s">
        <v>2344</v>
      </c>
      <c r="B4" s="965"/>
      <c r="C4" s="965"/>
      <c r="D4" s="965"/>
      <c r="E4" s="965"/>
      <c r="F4" s="965"/>
      <c r="G4" s="965"/>
      <c r="H4" s="966"/>
    </row>
    <row r="5" spans="1:19" s="312" customFormat="1" ht="45">
      <c r="A5" s="694" t="s">
        <v>1</v>
      </c>
      <c r="B5" s="308" t="s">
        <v>22</v>
      </c>
      <c r="C5" s="309" t="s">
        <v>23</v>
      </c>
      <c r="D5" s="309" t="s">
        <v>18</v>
      </c>
      <c r="E5" s="307" t="s">
        <v>19</v>
      </c>
      <c r="F5" s="310" t="s">
        <v>20</v>
      </c>
      <c r="G5" s="324" t="s">
        <v>3869</v>
      </c>
      <c r="H5" s="695" t="s">
        <v>21</v>
      </c>
      <c r="I5" s="311"/>
      <c r="J5" s="311"/>
      <c r="K5" s="311"/>
      <c r="L5" s="311"/>
      <c r="M5" s="311"/>
      <c r="N5" s="311"/>
      <c r="O5" s="311"/>
      <c r="P5" s="311"/>
      <c r="Q5" s="311"/>
      <c r="R5" s="311"/>
      <c r="S5" s="311"/>
    </row>
    <row r="6" spans="1:19" s="306" customFormat="1">
      <c r="A6" s="696" t="s">
        <v>6</v>
      </c>
      <c r="B6" s="301"/>
      <c r="C6" s="302"/>
      <c r="D6" s="563" t="s">
        <v>24</v>
      </c>
      <c r="E6" s="303"/>
      <c r="F6" s="304"/>
      <c r="G6" s="325"/>
      <c r="H6" s="697"/>
      <c r="I6" s="305"/>
      <c r="J6" s="305"/>
      <c r="K6" s="305"/>
      <c r="L6" s="305"/>
      <c r="M6" s="305"/>
      <c r="N6" s="305"/>
      <c r="O6" s="305"/>
      <c r="P6" s="305"/>
      <c r="Q6" s="305"/>
      <c r="R6" s="305"/>
      <c r="S6" s="305"/>
    </row>
    <row r="7" spans="1:19" s="306" customFormat="1">
      <c r="A7" s="698" t="s">
        <v>25</v>
      </c>
      <c r="B7" s="555"/>
      <c r="C7" s="556"/>
      <c r="D7" s="563" t="s">
        <v>34</v>
      </c>
      <c r="E7" s="557"/>
      <c r="F7" s="558"/>
      <c r="G7" s="559"/>
      <c r="H7" s="699"/>
      <c r="I7" s="305"/>
      <c r="J7" s="305"/>
      <c r="K7" s="305"/>
      <c r="L7" s="305"/>
      <c r="M7" s="305"/>
      <c r="N7" s="305"/>
      <c r="O7" s="305"/>
      <c r="P7" s="305"/>
      <c r="Q7" s="305"/>
      <c r="R7" s="305"/>
      <c r="S7" s="305"/>
    </row>
    <row r="8" spans="1:19" ht="25.5">
      <c r="A8" s="700" t="s">
        <v>26</v>
      </c>
      <c r="B8" s="167" t="s">
        <v>7505</v>
      </c>
      <c r="C8" s="168" t="str">
        <f>'LABOR-SERVIÇOS'!A121</f>
        <v>LABOR - 030101 - 1</v>
      </c>
      <c r="D8" s="294" t="str">
        <f>IF(B8="IOPES",VLOOKUP(C8,'LABOR-SERVIÇOS'!A:H,5,FALSE),IF(B8="SINAPI",VLOOKUP(C8,'SINAPI-SERVIÇOS'!A:D,2,FALSE),IF(LEFT(C8,3)="ARQ",VLOOKUP(VALUE(RIGHT(C8,3)),'ARQ-COMP'!B:J,4,FALSE),IF(LEFT(C8,3)="SCI",VLOOKUP(VALUE(RIGHT(C8,3)),'GAS-COMP'!#REF!,4,FALSE),IF(LEFT(C8,3)="SCE",VLOOKUP(VALUE(RIGHT(C8,3)),'SCE-COMP'!B:J,4,FALSE),IF(LEFT(C8,3)="EST",VLOOKUP(VALUE(RIGHT(C8,3)),'EST-COMP'!B:J,4,FALSE),IF(LEFT(C8,3)="HID",VLOOKUP(VALUE(RIGHT(C8,3)),'HID-COMP'!B:J,4,FALSE),IF(LEFT(C8,3)="INC",VLOOKUP(VALUE(RIGHT(C8,3)),'INC-COMP'!B:J,4,FALSE),IF(LEFT(C8,3)="ELE",VLOOKUP(VALUE(RIGHT(C8,3)),#REF!,4,FALSE),IF(LEFT(C8,3)="CAB",VLOOKUP(VALUE(RIGHT(C8,3)),#REF!,4,FALSE),IF(LEFT(C8,3)="SEG",VLOOKUP(VALUE(RIGHT(C8,3)),'SEG-COMP'!B:J,4,FALSE),IF(LEFT(C8,3)="CLI",VLOOKUP(VALUE(RIGHT(C8,3)),'CLI-COMP'!B:J,4,FALSE),IF(LEFT(C8,4)="IMPL",VLOOKUP(VALUE(RIGHT(C8,3)),'IMPL-COMP'!B:J,4,FALSE),IF(LEFT(C8,4)="SPDA",VLOOKUP(VALUE(RIGHT(C8,3)),'SPDA-COMP'!B:J,4,FALSE),IF(LEFT(C8,4)="SDAI",VLOOKUP(VALUE(RIGHT(C8,3)),'ADM-COMP'!B:J,4,FALSE),IF(LEFT(C8,5)="IMPER",VLOOKUP(VALUE(RIGHT(C8,3)),'IMPER-COMP'!B:J,4,FALSE),""))))))))))))))))</f>
        <v>ESCAVAÇÃO MANUAL EM MATERIAL DE 1A. CATEGORIA, ATÉ 1.50 M DE PROFUNDIDADE</v>
      </c>
      <c r="E8" s="166" t="str">
        <f>IF(B8="IOPES",VLOOKUP(C8,'LABOR-SERVIÇOS'!A:H,6,FALSE),IF(B8="SINAPI",VLOOKUP(C8,'SINAPI-SERVIÇOS'!A:D,3,FALSE),IF(LEFT(C8,3)="ARQ",VLOOKUP(VALUE(RIGHT(C8,3)),'ARQ-COMP'!B:J,5,FALSE),IF(LEFT(C8,3)="SCI",VLOOKUP(VALUE(RIGHT(C8,3)),'GAS-COMP'!#REF!,5,FALSE),IF(LEFT(C8,3)="SCE",VLOOKUP(VALUE(RIGHT(C8,3)),'SCE-COMP'!B:J,5,FALSE),IF(LEFT(C8,3)="EST",VLOOKUP(VALUE(RIGHT(C8,3)),'EST-COMP'!B:J,5,FALSE),IF(LEFT(C8,3)="HID",VLOOKUP(VALUE(RIGHT(C8,3)),'HID-COMP'!B:J,5,FALSE),IF(LEFT(C8,3)="INC",VLOOKUP(VALUE(RIGHT(C8,3)),'INC-COMP'!B:J,5,FALSE),IF(LEFT(C8,3)="ELE",VLOOKUP(VALUE(RIGHT(C8,3)),#REF!,5,FALSE),IF(LEFT(C8,3)="CAB",VLOOKUP(VALUE(RIGHT(C8,3)),#REF!,5,FALSE),IF(LEFT(C8,3)="SEG",VLOOKUP(VALUE(RIGHT(C8,3)),'SEG-COMP'!B:J,5,FALSE),IF(LEFT(C8,3)="CLI",VLOOKUP(VALUE(RIGHT(C8,3)),'CLI-COMP'!B:J,5,FALSE),IF(LEFT(C8,4)="IMPL",VLOOKUP(VALUE(RIGHT(C8,3)),'IMPL-COMP'!B:J,5,FALSE),IF(LEFT(C8,4)="SPDA",VLOOKUP(VALUE(RIGHT(C8,3)),'SPDA-COMP'!B:J,5,FALSE),IF(LEFT(C8,4)="SDAI",VLOOKUP(VALUE(RIGHT(C8,3)),'ADM-COMP'!B:J,5,FALSE),IF(LEFT(C8,5)="IMPER",VLOOKUP(VALUE(RIGHT(C8,3)),'IMPER-COMP'!B:J,5,FALSE),""))))))))))))))))</f>
        <v>M3</v>
      </c>
      <c r="F8" s="275">
        <f>ROUND(VLOOKUP(A8,'MEM-LEVANT'!A:I,9,FALSE),2)</f>
        <v>4.3899999999999997</v>
      </c>
      <c r="G8" s="326">
        <f>IF(B8="IOPES",VLOOKUP(C8,'LABOR-SERVIÇOS'!A:H,7,FALSE),IF(B8="SINAPI",VLOOKUP(C8,'SINAPI-SERVIÇOS'!A:H,8,FALSE),IF(LEFT(C8,3)="ARQ",VLOOKUP(VALUE(RIGHT(C8,3)),'ARQ-COMP'!B:J,9,FALSE),IF(LEFT(C8,3)="SCI",VLOOKUP(VALUE(RIGHT(C8,3)),'GAS-COMP'!#REF!,9,FALSE),IF(LEFT(C8,3)="SCE",VLOOKUP(VALUE(RIGHT(C8,3)),'SCE-COMP'!B:J,9,FALSE),IF(LEFT(C8,3)="EST",VLOOKUP(VALUE(RIGHT(C8,3)),'EST-COMP'!B:J,9,FALSE),IF(LEFT(C8,3)="HID",VLOOKUP(VALUE(RIGHT(C8,3)),'HID-COMP'!B:J,9,FALSE),IF(LEFT(C8,3)="INC",VLOOKUP(VALUE(RIGHT(C8,3)),'INC-COMP'!B:J,9,FALSE),IF(LEFT(C8,3)="ELE",VLOOKUP(VALUE(RIGHT(C8,3)),#REF!,9,FALSE),IF(LEFT(C8,3)="CAB",VLOOKUP(VALUE(RIGHT(C8,3)),#REF!,9,FALSE),IF(LEFT(C8,3)="SEG",VLOOKUP(VALUE(RIGHT(C8,3)),'SEG-COMP'!B:J,9,FALSE),IF(LEFT(C8,3)="CLI",VLOOKUP(VALUE(RIGHT(C8,3)),'CLI-COMP'!B:J,9,FALSE),IF(LEFT(C8,4)="IMPL",VLOOKUP(VALUE(RIGHT(C8,3)),'IMPL-COMP'!B:J,9,FALSE),IF(LEFT(C8,4)="SPDA",VLOOKUP(VALUE(RIGHT(C8,3)),'SPDA-COMP'!B:J,9,FALSE),IF(LEFT(C8,4)="SDAI",VLOOKUP(VALUE(RIGHT(C8,3)),'ADM-COMP'!B:J,9,FALSE),IF(LEFT(C8,5)="IMPER",VLOOKUP(VALUE(RIGHT(C8,3)),'IMPER-COMP'!B:J,9,FALSE),""))))))))))))))))</f>
        <v>52.73</v>
      </c>
      <c r="H8" s="701">
        <f t="shared" ref="H8:H10" si="0">ROUND(F8*G8,2)</f>
        <v>231.48</v>
      </c>
      <c r="I8" s="876">
        <f>H8/$H$41</f>
        <v>1.0618309657579237E-2</v>
      </c>
      <c r="J8" s="384"/>
      <c r="K8" s="28"/>
      <c r="L8" s="28"/>
      <c r="M8" s="28"/>
      <c r="N8" s="28"/>
      <c r="O8" s="28"/>
      <c r="P8" s="28"/>
      <c r="Q8" s="28"/>
      <c r="R8" s="28"/>
      <c r="S8" s="28"/>
    </row>
    <row r="9" spans="1:19" ht="25.5">
      <c r="A9" s="700" t="s">
        <v>28</v>
      </c>
      <c r="B9" s="167" t="s">
        <v>7505</v>
      </c>
      <c r="C9" s="168" t="str">
        <f>'LABOR-SERVIÇOS'!A135</f>
        <v>LABOR - 030211 - 1</v>
      </c>
      <c r="D9" s="367" t="str">
        <f>IF(B9="IOPES",VLOOKUP(C9,'LABOR-SERVIÇOS'!A:H,5,FALSE),IF(B9="SINAPI",VLOOKUP(C9,'SINAPI-SERVIÇOS'!A:D,2,FALSE),IF(LEFT(C9,3)="ARQ",VLOOKUP(VALUE(RIGHT(C9,3)),'ARQ-COMP'!B:J,4,FALSE),IF(LEFT(C9,3)="SCI",VLOOKUP(VALUE(RIGHT(C9,3)),'GAS-COMP'!#REF!,4,FALSE),IF(LEFT(C9,3)="SCE",VLOOKUP(VALUE(RIGHT(C9,3)),'SCE-COMP'!B:J,4,FALSE),IF(LEFT(C9,3)="EST",VLOOKUP(VALUE(RIGHT(C9,3)),'EST-COMP'!B:J,4,FALSE),IF(LEFT(C9,3)="HID",VLOOKUP(VALUE(RIGHT(C9,3)),'HID-COMP'!B:J,4,FALSE),IF(LEFT(C9,3)="INC",VLOOKUP(VALUE(RIGHT(C9,3)),'INC-COMP'!B:J,4,FALSE),IF(LEFT(C9,3)="ELE",VLOOKUP(VALUE(RIGHT(C9,3)),#REF!,4,FALSE),IF(LEFT(C9,3)="CAB",VLOOKUP(VALUE(RIGHT(C9,3)),#REF!,4,FALSE),IF(LEFT(C9,3)="SEG",VLOOKUP(VALUE(RIGHT(C9,3)),'SEG-COMP'!B:J,4,FALSE),IF(LEFT(C9,3)="CLI",VLOOKUP(VALUE(RIGHT(C9,3)),'CLI-COMP'!B:J,4,FALSE),IF(LEFT(C9,4)="IMPL",VLOOKUP(VALUE(RIGHT(C9,3)),'IMPL-COMP'!B:J,4,FALSE),IF(LEFT(C9,4)="SPDA",VLOOKUP(VALUE(RIGHT(C9,3)),'SPDA-COMP'!B:J,4,FALSE),IF(LEFT(C9,4)="SDAI",VLOOKUP(VALUE(RIGHT(C9,3)),'ADM-COMP'!B:J,4,FALSE),IF(LEFT(C9,5)="IMPER",VLOOKUP(VALUE(RIGHT(C9,3)),'IMPER-COMP'!B:J,4,FALSE),""))))))))))))))))</f>
        <v>REATERRO DE VALAS, EXCLUSIVE COMPACTAÇÃO</v>
      </c>
      <c r="E9" s="166" t="str">
        <f>IF(B9="IOPES",VLOOKUP(C9,'LABOR-SERVIÇOS'!A:H,6,FALSE),IF(B9="SINAPI",VLOOKUP(C9,'SINAPI-SERVIÇOS'!A:D,3,FALSE),IF(LEFT(C9,3)="ARQ",VLOOKUP(VALUE(RIGHT(C9,3)),'ARQ-COMP'!B:J,5,FALSE),IF(LEFT(C9,3)="SCI",VLOOKUP(VALUE(RIGHT(C9,3)),'GAS-COMP'!#REF!,5,FALSE),IF(LEFT(C9,3)="SCE",VLOOKUP(VALUE(RIGHT(C9,3)),'SCE-COMP'!B:J,5,FALSE),IF(LEFT(C9,3)="EST",VLOOKUP(VALUE(RIGHT(C9,3)),'EST-COMP'!B:J,5,FALSE),IF(LEFT(C9,3)="HID",VLOOKUP(VALUE(RIGHT(C9,3)),'HID-COMP'!B:J,5,FALSE),IF(LEFT(C9,3)="INC",VLOOKUP(VALUE(RIGHT(C9,3)),'INC-COMP'!B:J,5,FALSE),IF(LEFT(C9,3)="ELE",VLOOKUP(VALUE(RIGHT(C9,3)),#REF!,5,FALSE),IF(LEFT(C9,3)="CAB",VLOOKUP(VALUE(RIGHT(C9,3)),#REF!,5,FALSE),IF(LEFT(C9,3)="SEG",VLOOKUP(VALUE(RIGHT(C9,3)),'SEG-COMP'!B:J,5,FALSE),IF(LEFT(C9,3)="CLI",VLOOKUP(VALUE(RIGHT(C9,3)),'CLI-COMP'!B:J,5,FALSE),IF(LEFT(C9,4)="IMPL",VLOOKUP(VALUE(RIGHT(C9,3)),'IMPL-COMP'!B:J,5,FALSE),IF(LEFT(C9,4)="SPDA",VLOOKUP(VALUE(RIGHT(C9,3)),'SPDA-COMP'!B:J,5,FALSE),IF(LEFT(C9,4)="SDAI",VLOOKUP(VALUE(RIGHT(C9,3)),'ADM-COMP'!B:J,5,FALSE),IF(LEFT(C9,5)="IMPER",VLOOKUP(VALUE(RIGHT(C9,3)),'IMPER-COMP'!B:J,5,FALSE),""))))))))))))))))</f>
        <v>M3</v>
      </c>
      <c r="F9" s="275">
        <f>ROUND(VLOOKUP(A9,'MEM-LEVANT'!A:I,9,FALSE),2)</f>
        <v>2.5099999999999998</v>
      </c>
      <c r="G9" s="326">
        <f>IF(B9="IOPES",VLOOKUP(C9,'LABOR-SERVIÇOS'!A:H,7,FALSE),IF(B9="SINAPI",VLOOKUP(C9,'SINAPI-SERVIÇOS'!A:H,8,FALSE),IF(LEFT(C9,3)="ARQ",VLOOKUP(VALUE(RIGHT(C9,3)),'ARQ-COMP'!B:J,9,FALSE),IF(LEFT(C9,3)="SCI",VLOOKUP(VALUE(RIGHT(C9,3)),'GAS-COMP'!#REF!,9,FALSE),IF(LEFT(C9,3)="SCE",VLOOKUP(VALUE(RIGHT(C9,3)),'SCE-COMP'!B:J,9,FALSE),IF(LEFT(C9,3)="EST",VLOOKUP(VALUE(RIGHT(C9,3)),'EST-COMP'!B:J,9,FALSE),IF(LEFT(C9,3)="HID",VLOOKUP(VALUE(RIGHT(C9,3)),'HID-COMP'!B:J,9,FALSE),IF(LEFT(C9,3)="INC",VLOOKUP(VALUE(RIGHT(C9,3)),'INC-COMP'!B:J,9,FALSE),IF(LEFT(C9,3)="ELE",VLOOKUP(VALUE(RIGHT(C9,3)),#REF!,9,FALSE),IF(LEFT(C9,3)="CAB",VLOOKUP(VALUE(RIGHT(C9,3)),#REF!,9,FALSE),IF(LEFT(C9,3)="SEG",VLOOKUP(VALUE(RIGHT(C9,3)),'SEG-COMP'!B:J,9,FALSE),IF(LEFT(C9,3)="CLI",VLOOKUP(VALUE(RIGHT(C9,3)),'CLI-COMP'!B:J,9,FALSE),IF(LEFT(C9,4)="IMPL",VLOOKUP(VALUE(RIGHT(C9,3)),'IMPL-COMP'!B:J,9,FALSE),IF(LEFT(C9,4)="SPDA",VLOOKUP(VALUE(RIGHT(C9,3)),'SPDA-COMP'!B:J,9,FALSE),IF(LEFT(C9,4)="SDAI",VLOOKUP(VALUE(RIGHT(C9,3)),'ADM-COMP'!B:J,9,FALSE),IF(LEFT(C9,5)="IMPER",VLOOKUP(VALUE(RIGHT(C9,3)),'IMPER-COMP'!B:J,9,FALSE),""))))))))))))))))</f>
        <v>7.3</v>
      </c>
      <c r="H9" s="701">
        <f t="shared" si="0"/>
        <v>18.32</v>
      </c>
      <c r="I9" s="876">
        <f>H9/$H$41</f>
        <v>8.4036388857288596E-4</v>
      </c>
      <c r="J9" s="384"/>
      <c r="K9" s="28"/>
      <c r="L9" s="28"/>
      <c r="M9" s="28"/>
      <c r="N9" s="28"/>
      <c r="O9" s="28"/>
      <c r="P9" s="28"/>
      <c r="Q9" s="28"/>
      <c r="R9" s="28"/>
      <c r="S9" s="28"/>
    </row>
    <row r="10" spans="1:19" ht="63.75">
      <c r="A10" s="700" t="s">
        <v>30</v>
      </c>
      <c r="B10" s="167" t="s">
        <v>7505</v>
      </c>
      <c r="C10" s="168" t="str">
        <f>'LABOR-SERVIÇOS'!A137</f>
        <v>LABOR - 030304 - 2</v>
      </c>
      <c r="D10" s="367" t="str">
        <f>IF(B10="IOPES",VLOOKUP(C10,'LABOR-SERVIÇOS'!A:H,5,FALSE),IF(B10="SINAPI",VLOOKUP(C10,'SINAPI-SERVIÇOS'!A:D,2,FALSE),IF(LEFT(C10,3)="ARQ",VLOOKUP(VALUE(RIGHT(C10,3)),'ARQ-COMP'!B:J,4,FALSE),IF(LEFT(C10,3)="SCI",VLOOKUP(VALUE(RIGHT(C10,3)),'GAS-COMP'!#REF!,4,FALSE),IF(LEFT(C10,3)="SCE",VLOOKUP(VALUE(RIGHT(C10,3)),'SCE-COMP'!B:J,4,FALSE),IF(LEFT(C10,3)="EST",VLOOKUP(VALUE(RIGHT(C10,3)),'EST-COMP'!B:J,4,FALSE),IF(LEFT(C10,3)="HID",VLOOKUP(VALUE(RIGHT(C10,3)),'HID-COMP'!B:J,4,FALSE),IF(LEFT(C10,3)="INC",VLOOKUP(VALUE(RIGHT(C10,3)),'INC-COMP'!B:J,4,FALSE),IF(LEFT(C10,3)="ELE",VLOOKUP(VALUE(RIGHT(C10,3)),#REF!,4,FALSE),IF(LEFT(C10,3)="CAB",VLOOKUP(VALUE(RIGHT(C10,3)),#REF!,4,FALSE),IF(LEFT(C10,3)="SEG",VLOOKUP(VALUE(RIGHT(C10,3)),'SEG-COMP'!B:J,4,FALSE),IF(LEFT(C10,3)="CLI",VLOOKUP(VALUE(RIGHT(C10,3)),'CLI-COMP'!B:J,4,FALSE),IF(LEFT(C10,4)="IMPL",VLOOKUP(VALUE(RIGHT(C10,3)),'IMPL-COMP'!B:J,4,FALSE),IF(LEFT(C10,4)="SPDA",VLOOKUP(VALUE(RIGHT(C10,3)),'SPDA-COMP'!B:J,4,FALSE),IF(LEFT(C10,4)="SDAI",VLOOKUP(VALUE(RIGHT(C10,3)),'ADM-COMP'!B:J,4,FALSE),IF(LEFT(C10,5)="IMPER",VLOOKUP(VALUE(RIGHT(C10,3)),'IMPER-COMP'!B:J,4,FALSE),""))))))))))))))))</f>
        <v>ÍNDICE DE PREÇO PARA REMOÇÃO DE ENTULHO DECORRENTE DA EXECUÇÃO DE OBRAS (CLASSE A CONAMA - NBR 10.004 - CLASSE II-B), INCLUINDO ALUGUEL DA CAÇAMBA, CARGA, TRANSPORTE E DESCARGA EM ÁREA LICENCIADA</v>
      </c>
      <c r="E10" s="166" t="str">
        <f>IF(B10="IOPES",VLOOKUP(C10,'LABOR-SERVIÇOS'!A:H,6,FALSE),IF(B10="SINAPI",VLOOKUP(C10,'SINAPI-SERVIÇOS'!A:D,3,FALSE),IF(LEFT(C10,3)="ARQ",VLOOKUP(VALUE(RIGHT(C10,3)),'ARQ-COMP'!B:J,5,FALSE),IF(LEFT(C10,3)="SCI",VLOOKUP(VALUE(RIGHT(C10,3)),'GAS-COMP'!#REF!,5,FALSE),IF(LEFT(C10,3)="SCE",VLOOKUP(VALUE(RIGHT(C10,3)),'SCE-COMP'!B:J,5,FALSE),IF(LEFT(C10,3)="EST",VLOOKUP(VALUE(RIGHT(C10,3)),'EST-COMP'!B:J,5,FALSE),IF(LEFT(C10,3)="HID",VLOOKUP(VALUE(RIGHT(C10,3)),'HID-COMP'!B:J,5,FALSE),IF(LEFT(C10,3)="INC",VLOOKUP(VALUE(RIGHT(C10,3)),'INC-COMP'!B:J,5,FALSE),IF(LEFT(C10,3)="ELE",VLOOKUP(VALUE(RIGHT(C10,3)),#REF!,5,FALSE),IF(LEFT(C10,3)="CAB",VLOOKUP(VALUE(RIGHT(C10,3)),#REF!,5,FALSE),IF(LEFT(C10,3)="SEG",VLOOKUP(VALUE(RIGHT(C10,3)),'SEG-COMP'!B:J,5,FALSE),IF(LEFT(C10,3)="CLI",VLOOKUP(VALUE(RIGHT(C10,3)),'CLI-COMP'!B:J,5,FALSE),IF(LEFT(C10,4)="IMPL",VLOOKUP(VALUE(RIGHT(C10,3)),'IMPL-COMP'!B:J,5,FALSE),IF(LEFT(C10,4)="SPDA",VLOOKUP(VALUE(RIGHT(C10,3)),'SPDA-COMP'!B:J,5,FALSE),IF(LEFT(C10,4)="SDAI",VLOOKUP(VALUE(RIGHT(C10,3)),'ADM-COMP'!B:J,5,FALSE),IF(LEFT(C10,5)="IMPER",VLOOKUP(VALUE(RIGHT(C10,3)),'IMPER-COMP'!B:J,5,FALSE),""))))))))))))))))</f>
        <v>M3</v>
      </c>
      <c r="F10" s="275">
        <f>ROUND(VLOOKUP(A10,'MEM-LEVANT'!A:I,9,FALSE),2)</f>
        <v>2.44</v>
      </c>
      <c r="G10" s="326">
        <f>IF(B10="IOPES",VLOOKUP(C10,'LABOR-SERVIÇOS'!A:H,7,FALSE),IF(B10="SINAPI",VLOOKUP(C10,'SINAPI-SERVIÇOS'!A:H,8,FALSE),IF(LEFT(C10,3)="ARQ",VLOOKUP(VALUE(RIGHT(C10,3)),'ARQ-COMP'!B:J,9,FALSE),IF(LEFT(C10,3)="SCI",VLOOKUP(VALUE(RIGHT(C10,3)),'GAS-COMP'!#REF!,9,FALSE),IF(LEFT(C10,3)="SCE",VLOOKUP(VALUE(RIGHT(C10,3)),'SCE-COMP'!B:J,9,FALSE),IF(LEFT(C10,3)="EST",VLOOKUP(VALUE(RIGHT(C10,3)),'EST-COMP'!B:J,9,FALSE),IF(LEFT(C10,3)="HID",VLOOKUP(VALUE(RIGHT(C10,3)),'HID-COMP'!B:J,9,FALSE),IF(LEFT(C10,3)="INC",VLOOKUP(VALUE(RIGHT(C10,3)),'INC-COMP'!B:J,9,FALSE),IF(LEFT(C10,3)="ELE",VLOOKUP(VALUE(RIGHT(C10,3)),#REF!,9,FALSE),IF(LEFT(C10,3)="CAB",VLOOKUP(VALUE(RIGHT(C10,3)),#REF!,9,FALSE),IF(LEFT(C10,3)="SEG",VLOOKUP(VALUE(RIGHT(C10,3)),'SEG-COMP'!B:J,9,FALSE),IF(LEFT(C10,3)="CLI",VLOOKUP(VALUE(RIGHT(C10,3)),'CLI-COMP'!B:J,9,FALSE),IF(LEFT(C10,4)="IMPL",VLOOKUP(VALUE(RIGHT(C10,3)),'IMPL-COMP'!B:J,9,FALSE),IF(LEFT(C10,4)="SPDA",VLOOKUP(VALUE(RIGHT(C10,3)),'SPDA-COMP'!B:J,9,FALSE),IF(LEFT(C10,4)="SDAI",VLOOKUP(VALUE(RIGHT(C10,3)),'ADM-COMP'!B:J,9,FALSE),IF(LEFT(C10,5)="IMPER",VLOOKUP(VALUE(RIGHT(C10,3)),'IMPER-COMP'!B:J,9,FALSE),""))))))))))))))))</f>
        <v>61.28</v>
      </c>
      <c r="H10" s="701">
        <f t="shared" si="0"/>
        <v>149.52000000000001</v>
      </c>
      <c r="I10" s="876">
        <f>H10/$H$41</f>
        <v>6.8586904268241218E-3</v>
      </c>
      <c r="J10" s="384"/>
      <c r="K10" s="28"/>
      <c r="L10" s="28"/>
      <c r="M10" s="28"/>
      <c r="N10" s="28"/>
      <c r="O10" s="28"/>
      <c r="P10" s="28"/>
      <c r="Q10" s="28"/>
      <c r="R10" s="28"/>
      <c r="S10" s="28"/>
    </row>
    <row r="11" spans="1:19" s="408" customFormat="1">
      <c r="A11" s="702"/>
      <c r="B11" s="401"/>
      <c r="C11" s="402"/>
      <c r="D11" s="403" t="s">
        <v>13864</v>
      </c>
      <c r="E11" s="404"/>
      <c r="F11" s="405"/>
      <c r="G11" s="406"/>
      <c r="H11" s="703">
        <f>SUM(H8:H10)</f>
        <v>399.32</v>
      </c>
      <c r="I11" s="876"/>
      <c r="J11" s="384"/>
      <c r="K11" s="578"/>
      <c r="L11" s="407"/>
      <c r="M11" s="407"/>
      <c r="N11" s="407"/>
      <c r="O11" s="407"/>
      <c r="P11" s="407"/>
      <c r="Q11" s="407"/>
      <c r="R11" s="407"/>
      <c r="S11" s="407"/>
    </row>
    <row r="12" spans="1:19">
      <c r="A12" s="700"/>
      <c r="B12" s="167"/>
      <c r="C12" s="396"/>
      <c r="D12" s="170"/>
      <c r="E12" s="166"/>
      <c r="F12" s="275"/>
      <c r="G12" s="326"/>
      <c r="H12" s="704"/>
      <c r="I12" s="876"/>
      <c r="J12" s="384"/>
      <c r="K12" s="384"/>
      <c r="L12" s="28"/>
      <c r="M12" s="28"/>
      <c r="N12" s="28"/>
      <c r="O12" s="28"/>
      <c r="P12" s="28"/>
      <c r="Q12" s="28"/>
      <c r="R12" s="28"/>
      <c r="S12" s="28"/>
    </row>
    <row r="13" spans="1:19" s="306" customFormat="1">
      <c r="A13" s="696" t="s">
        <v>7</v>
      </c>
      <c r="B13" s="301"/>
      <c r="C13" s="301"/>
      <c r="D13" s="397" t="str">
        <f>'LABOR-SERVIÇOS'!B140</f>
        <v>ESTRUTURAS</v>
      </c>
      <c r="E13" s="301"/>
      <c r="F13" s="301"/>
      <c r="G13" s="301"/>
      <c r="H13" s="705"/>
      <c r="I13" s="876"/>
      <c r="J13" s="384"/>
      <c r="K13" s="305"/>
      <c r="L13" s="305"/>
      <c r="M13" s="305"/>
      <c r="N13" s="305"/>
      <c r="O13" s="305"/>
      <c r="P13" s="305"/>
      <c r="Q13" s="305"/>
      <c r="R13" s="305"/>
      <c r="S13" s="305"/>
    </row>
    <row r="14" spans="1:19" s="306" customFormat="1">
      <c r="A14" s="698" t="s">
        <v>23274</v>
      </c>
      <c r="B14" s="555"/>
      <c r="C14" s="556"/>
      <c r="D14" s="563" t="str">
        <f>'LABOR-SERVIÇOS'!B141</f>
        <v>INFRA-ESTRUTURA (FUNDAÇÃO)</v>
      </c>
      <c r="E14" s="557"/>
      <c r="F14" s="558"/>
      <c r="G14" s="559"/>
      <c r="H14" s="699"/>
      <c r="I14" s="876"/>
      <c r="J14" s="554"/>
      <c r="K14" s="305"/>
      <c r="L14" s="305"/>
      <c r="M14" s="305"/>
      <c r="N14" s="305"/>
      <c r="O14" s="305"/>
      <c r="P14" s="305"/>
      <c r="Q14" s="305"/>
      <c r="R14" s="305"/>
      <c r="S14" s="305"/>
    </row>
    <row r="15" spans="1:19" ht="51">
      <c r="A15" s="700" t="s">
        <v>35</v>
      </c>
      <c r="B15" s="167" t="s">
        <v>7505</v>
      </c>
      <c r="C15" s="168" t="str">
        <f>'LABOR-SERVIÇOS'!A143</f>
        <v>LABOR - 040206 - 2</v>
      </c>
      <c r="D15" s="367" t="str">
        <f>IF(B15="IOPES",VLOOKUP(C15,'LABOR-SERVIÇOS'!A:H,5,FALSE),IF(B15="SINAPI",VLOOKUP(C15,'SINAPI-SERVIÇOS'!A:D,2,FALSE),IF(LEFT(C15,3)="ARQ",VLOOKUP(VALUE(RIGHT(C15,3)),'ARQ-COMP'!B:J,4,FALSE),IF(LEFT(C15,3)="SCI",VLOOKUP(VALUE(RIGHT(C15,3)),'GAS-COMP'!#REF!,4,FALSE),IF(LEFT(C15,3)="SCE",VLOOKUP(VALUE(RIGHT(C15,3)),'SCE-COMP'!B:J,4,FALSE),IF(LEFT(C15,3)="EST",VLOOKUP(VALUE(RIGHT(C15,3)),'EST-COMP'!B:J,4,FALSE),IF(LEFT(C15,3)="HID",VLOOKUP(VALUE(RIGHT(C15,3)),'HID-COMP'!B:J,4,FALSE),IF(LEFT(C15,3)="INC",VLOOKUP(VALUE(RIGHT(C15,3)),'INC-COMP'!B:J,4,FALSE),IF(LEFT(C15,3)="ELE",VLOOKUP(VALUE(RIGHT(C15,3)),#REF!,4,FALSE),IF(LEFT(C15,3)="CAB",VLOOKUP(VALUE(RIGHT(C15,3)),#REF!,4,FALSE),IF(LEFT(C15,3)="SEG",VLOOKUP(VALUE(RIGHT(C15,3)),'SEG-COMP'!B:J,4,FALSE),IF(LEFT(C15,3)="CLI",VLOOKUP(VALUE(RIGHT(C15,3)),'CLI-COMP'!B:J,4,FALSE),IF(LEFT(C15,4)="IMPL",VLOOKUP(VALUE(RIGHT(C15,3)),'IMPL-COMP'!B:J,4,FALSE),IF(LEFT(C15,4)="SPDA",VLOOKUP(VALUE(RIGHT(C15,3)),'SPDA-COMP'!B:J,4,FALSE),IF(LEFT(C15,4)="SDAI",VLOOKUP(VALUE(RIGHT(C15,3)),'ADM-COMP'!B:J,4,FALSE),IF(LEFT(C15,5)="IMPER",VLOOKUP(VALUE(RIGHT(C15,3)),'IMPER-COMP'!B:J,4,FALSE),""))))))))))))))))</f>
        <v>FÔRMA DE TÁBUA DE MADEIRA DE 2.5 X 30.0 CM PARA FUNDAÇÕES, LEVANDO-SE EM CONTA A UTILIZAÇÃO 5 VEZES (INCLUIDO O MATERIAL, CORTE, MONTAGEM, ESCORAMENTO E DESFORMA)</v>
      </c>
      <c r="E15" s="166" t="str">
        <f>IF(B15="IOPES",VLOOKUP(C15,'LABOR-SERVIÇOS'!A:H,6,FALSE),IF(B15="SINAPI",VLOOKUP(C15,'SINAPI-SERVIÇOS'!A:D,3,FALSE),IF(LEFT(C15,3)="ARQ",VLOOKUP(VALUE(RIGHT(C15,3)),'ARQ-COMP'!B:J,5,FALSE),IF(LEFT(C15,3)="SCI",VLOOKUP(VALUE(RIGHT(C15,3)),'GAS-COMP'!#REF!,5,FALSE),IF(LEFT(C15,3)="SCE",VLOOKUP(VALUE(RIGHT(C15,3)),'SCE-COMP'!B:J,5,FALSE),IF(LEFT(C15,3)="EST",VLOOKUP(VALUE(RIGHT(C15,3)),'EST-COMP'!B:J,5,FALSE),IF(LEFT(C15,3)="HID",VLOOKUP(VALUE(RIGHT(C15,3)),'HID-COMP'!B:J,5,FALSE),IF(LEFT(C15,3)="INC",VLOOKUP(VALUE(RIGHT(C15,3)),'INC-COMP'!B:J,5,FALSE),IF(LEFT(C15,3)="ELE",VLOOKUP(VALUE(RIGHT(C15,3)),#REF!,5,FALSE),IF(LEFT(C15,3)="CAB",VLOOKUP(VALUE(RIGHT(C15,3)),#REF!,5,FALSE),IF(LEFT(C15,3)="SEG",VLOOKUP(VALUE(RIGHT(C15,3)),'SEG-COMP'!B:J,5,FALSE),IF(LEFT(C15,3)="CLI",VLOOKUP(VALUE(RIGHT(C15,3)),'CLI-COMP'!B:J,5,FALSE),IF(LEFT(C15,4)="IMPL",VLOOKUP(VALUE(RIGHT(C15,3)),'IMPL-COMP'!B:J,5,FALSE),IF(LEFT(C15,4)="SPDA",VLOOKUP(VALUE(RIGHT(C15,3)),'SPDA-COMP'!B:J,5,FALSE),IF(LEFT(C15,4)="SDAI",VLOOKUP(VALUE(RIGHT(C15,3)),'ADM-COMP'!B:J,5,FALSE),IF(LEFT(C15,5)="IMPER",VLOOKUP(VALUE(RIGHT(C15,3)),'IMPER-COMP'!B:J,5,FALSE),""))))))))))))))))</f>
        <v>M2</v>
      </c>
      <c r="F15" s="275">
        <f>ROUND(VLOOKUP(A15,'MEM-LEVANT'!A:I,9,FALSE),2)</f>
        <v>14.72</v>
      </c>
      <c r="G15" s="326">
        <f>IF(B15="IOPES",VLOOKUP(C15,'LABOR-SERVIÇOS'!A:H,7,FALSE),IF(B15="SINAPI",VLOOKUP(C15,'SINAPI-SERVIÇOS'!A:H,8,FALSE),IF(LEFT(C15,3)="ARQ",VLOOKUP(VALUE(RIGHT(C15,3)),'ARQ-COMP'!B:J,9,FALSE),IF(LEFT(C15,3)="SCI",VLOOKUP(VALUE(RIGHT(C15,3)),'GAS-COMP'!#REF!,9,FALSE),IF(LEFT(C15,3)="SCE",VLOOKUP(VALUE(RIGHT(C15,3)),'SCE-COMP'!B:J,9,FALSE),IF(LEFT(C15,3)="EST",VLOOKUP(VALUE(RIGHT(C15,3)),'EST-COMP'!B:J,9,FALSE),IF(LEFT(C15,3)="HID",VLOOKUP(VALUE(RIGHT(C15,3)),'HID-COMP'!B:J,9,FALSE),IF(LEFT(C15,3)="INC",VLOOKUP(VALUE(RIGHT(C15,3)),'INC-COMP'!B:J,9,FALSE),IF(LEFT(C15,3)="ELE",VLOOKUP(VALUE(RIGHT(C15,3)),#REF!,9,FALSE),IF(LEFT(C15,3)="CAB",VLOOKUP(VALUE(RIGHT(C15,3)),#REF!,9,FALSE),IF(LEFT(C15,3)="SEG",VLOOKUP(VALUE(RIGHT(C15,3)),'SEG-COMP'!B:J,9,FALSE),IF(LEFT(C15,3)="CLI",VLOOKUP(VALUE(RIGHT(C15,3)),'CLI-COMP'!B:J,9,FALSE),IF(LEFT(C15,4)="IMPL",VLOOKUP(VALUE(RIGHT(C15,3)),'IMPL-COMP'!B:J,9,FALSE),IF(LEFT(C15,4)="SPDA",VLOOKUP(VALUE(RIGHT(C15,3)),'SPDA-COMP'!B:J,9,FALSE),IF(LEFT(C15,4)="SDAI",VLOOKUP(VALUE(RIGHT(C15,3)),'ADM-COMP'!B:J,9,FALSE),IF(LEFT(C15,5)="IMPER",VLOOKUP(VALUE(RIGHT(C15,3)),'IMPER-COMP'!B:J,9,FALSE),""))))))))))))))))</f>
        <v>72.099999999999994</v>
      </c>
      <c r="H15" s="701">
        <f t="shared" ref="H15:H31" si="1">ROUND(F15*G15,2)</f>
        <v>1061.31</v>
      </c>
      <c r="I15" s="876">
        <f>H15/$H$41</f>
        <v>4.8683766298105322E-2</v>
      </c>
      <c r="J15" s="384"/>
      <c r="K15" s="28"/>
      <c r="L15" s="28"/>
      <c r="M15" s="28"/>
      <c r="N15" s="28"/>
      <c r="O15" s="28"/>
      <c r="P15" s="28"/>
      <c r="Q15" s="28"/>
      <c r="R15" s="28"/>
      <c r="S15" s="28"/>
    </row>
    <row r="16" spans="1:19" ht="38.25">
      <c r="A16" s="700" t="s">
        <v>14040</v>
      </c>
      <c r="B16" s="167" t="s">
        <v>7505</v>
      </c>
      <c r="C16" s="168" t="str">
        <f>'LABOR-SERVIÇOS'!A145</f>
        <v>LABOR - 040231 - 1</v>
      </c>
      <c r="D16" s="367" t="str">
        <f>IF(B16="IOPES",VLOOKUP(C16,'LABOR-SERVIÇOS'!A:H,5,FALSE),IF(B16="SINAPI",VLOOKUP(C16,'SINAPI-SERVIÇOS'!A:D,2,FALSE),IF(LEFT(C16,3)="ARQ",VLOOKUP(VALUE(RIGHT(C16,3)),'ARQ-COMP'!B:J,4,FALSE),IF(LEFT(C16,3)="SCI",VLOOKUP(VALUE(RIGHT(C16,3)),'GAS-COMP'!#REF!,4,FALSE),IF(LEFT(C16,3)="SCE",VLOOKUP(VALUE(RIGHT(C16,3)),'SCE-COMP'!B:J,4,FALSE),IF(LEFT(C16,3)="EST",VLOOKUP(VALUE(RIGHT(C16,3)),'EST-COMP'!B:J,4,FALSE),IF(LEFT(C16,3)="HID",VLOOKUP(VALUE(RIGHT(C16,3)),'HID-COMP'!B:J,4,FALSE),IF(LEFT(C16,3)="INC",VLOOKUP(VALUE(RIGHT(C16,3)),'INC-COMP'!B:J,4,FALSE),IF(LEFT(C16,3)="ELE",VLOOKUP(VALUE(RIGHT(C16,3)),#REF!,4,FALSE),IF(LEFT(C16,3)="CAB",VLOOKUP(VALUE(RIGHT(C16,3)),#REF!,4,FALSE),IF(LEFT(C16,3)="SEG",VLOOKUP(VALUE(RIGHT(C16,3)),'SEG-COMP'!B:J,4,FALSE),IF(LEFT(C16,3)="CLI",VLOOKUP(VALUE(RIGHT(C16,3)),'CLI-COMP'!B:J,4,FALSE),IF(LEFT(C16,4)="IMPL",VLOOKUP(VALUE(RIGHT(C16,3)),'IMPL-COMP'!B:J,4,FALSE),IF(LEFT(C16,4)="SPDA",VLOOKUP(VALUE(RIGHT(C16,3)),'SPDA-COMP'!B:J,4,FALSE),IF(LEFT(C16,4)="SDAI",VLOOKUP(VALUE(RIGHT(C16,3)),'ADM-COMP'!B:J,4,FALSE),IF(LEFT(C16,5)="IMPER",VLOOKUP(VALUE(RIGHT(C16,3)),'IMPER-COMP'!B:J,4,FALSE),""))))))))))))))))</f>
        <v>FORNECIMENTO, PREPARO E APLICAÇÃO DE CONCRETO MAGRO COM CONSUMO MÍNIMO DE CIMENTO DE 250 KG/M3 (BRITA 1 E 2) - (5% DE PERDAS JÁ INCLUÍDO NO CUSTO)</v>
      </c>
      <c r="E16" s="166" t="str">
        <f>IF(B16="IOPES",VLOOKUP(C16,'LABOR-SERVIÇOS'!A:H,6,FALSE),IF(B16="SINAPI",VLOOKUP(C16,'SINAPI-SERVIÇOS'!A:D,3,FALSE),IF(LEFT(C16,3)="ARQ",VLOOKUP(VALUE(RIGHT(C16,3)),'ARQ-COMP'!B:J,5,FALSE),IF(LEFT(C16,3)="SCI",VLOOKUP(VALUE(RIGHT(C16,3)),'GAS-COMP'!#REF!,5,FALSE),IF(LEFT(C16,3)="SCE",VLOOKUP(VALUE(RIGHT(C16,3)),'SCE-COMP'!B:J,5,FALSE),IF(LEFT(C16,3)="EST",VLOOKUP(VALUE(RIGHT(C16,3)),'EST-COMP'!B:J,5,FALSE),IF(LEFT(C16,3)="HID",VLOOKUP(VALUE(RIGHT(C16,3)),'HID-COMP'!B:J,5,FALSE),IF(LEFT(C16,3)="INC",VLOOKUP(VALUE(RIGHT(C16,3)),'INC-COMP'!B:J,5,FALSE),IF(LEFT(C16,3)="ELE",VLOOKUP(VALUE(RIGHT(C16,3)),#REF!,5,FALSE),IF(LEFT(C16,3)="CAB",VLOOKUP(VALUE(RIGHT(C16,3)),#REF!,5,FALSE),IF(LEFT(C16,3)="SEG",VLOOKUP(VALUE(RIGHT(C16,3)),'SEG-COMP'!B:J,5,FALSE),IF(LEFT(C16,3)="CLI",VLOOKUP(VALUE(RIGHT(C16,3)),'CLI-COMP'!B:J,5,FALSE),IF(LEFT(C16,4)="IMPL",VLOOKUP(VALUE(RIGHT(C16,3)),'IMPL-COMP'!B:J,5,FALSE),IF(LEFT(C16,4)="SPDA",VLOOKUP(VALUE(RIGHT(C16,3)),'SPDA-COMP'!B:J,5,FALSE),IF(LEFT(C16,4)="SDAI",VLOOKUP(VALUE(RIGHT(C16,3)),'ADM-COMP'!B:J,5,FALSE),IF(LEFT(C16,5)="IMPER",VLOOKUP(VALUE(RIGHT(C16,3)),'IMPER-COMP'!B:J,5,FALSE),""))))))))))))))))</f>
        <v>M3</v>
      </c>
      <c r="F16" s="275">
        <f>ROUND(VLOOKUP(A16,'MEM-LEVANT'!A:I,9,FALSE),2)</f>
        <v>0.4</v>
      </c>
      <c r="G16" s="326">
        <f>IF(B16="IOPES",VLOOKUP(C16,'LABOR-SERVIÇOS'!A:H,7,FALSE),IF(B16="SINAPI",VLOOKUP(C16,'SINAPI-SERVIÇOS'!A:H,8,FALSE),IF(LEFT(C16,3)="ARQ",VLOOKUP(VALUE(RIGHT(C16,3)),'ARQ-COMP'!B:J,9,FALSE),IF(LEFT(C16,3)="SCI",VLOOKUP(VALUE(RIGHT(C16,3)),'GAS-COMP'!#REF!,9,FALSE),IF(LEFT(C16,3)="SCE",VLOOKUP(VALUE(RIGHT(C16,3)),'SCE-COMP'!B:J,9,FALSE),IF(LEFT(C16,3)="EST",VLOOKUP(VALUE(RIGHT(C16,3)),'EST-COMP'!B:J,9,FALSE),IF(LEFT(C16,3)="HID",VLOOKUP(VALUE(RIGHT(C16,3)),'HID-COMP'!B:J,9,FALSE),IF(LEFT(C16,3)="INC",VLOOKUP(VALUE(RIGHT(C16,3)),'INC-COMP'!B:J,9,FALSE),IF(LEFT(C16,3)="ELE",VLOOKUP(VALUE(RIGHT(C16,3)),#REF!,9,FALSE),IF(LEFT(C16,3)="CAB",VLOOKUP(VALUE(RIGHT(C16,3)),#REF!,9,FALSE),IF(LEFT(C16,3)="SEG",VLOOKUP(VALUE(RIGHT(C16,3)),'SEG-COMP'!B:J,9,FALSE),IF(LEFT(C16,3)="CLI",VLOOKUP(VALUE(RIGHT(C16,3)),'CLI-COMP'!B:J,9,FALSE),IF(LEFT(C16,4)="IMPL",VLOOKUP(VALUE(RIGHT(C16,3)),'IMPL-COMP'!B:J,9,FALSE),IF(LEFT(C16,4)="SPDA",VLOOKUP(VALUE(RIGHT(C16,3)),'SPDA-COMP'!B:J,9,FALSE),IF(LEFT(C16,4)="SDAI",VLOOKUP(VALUE(RIGHT(C16,3)),'ADM-COMP'!B:J,9,FALSE),IF(LEFT(C16,5)="IMPER",VLOOKUP(VALUE(RIGHT(C16,3)),'IMPER-COMP'!B:J,9,FALSE),""))))))))))))))))</f>
        <v>542.70000000000005</v>
      </c>
      <c r="H16" s="701">
        <f t="shared" si="1"/>
        <v>217.08</v>
      </c>
      <c r="I16" s="876">
        <f>H16/$H$41</f>
        <v>9.9577616228931267E-3</v>
      </c>
      <c r="J16" s="384"/>
      <c r="K16" s="28"/>
      <c r="L16" s="28"/>
      <c r="M16" s="28"/>
      <c r="N16" s="28"/>
      <c r="O16" s="28"/>
      <c r="P16" s="28"/>
      <c r="Q16" s="28"/>
      <c r="R16" s="28"/>
      <c r="S16" s="28"/>
    </row>
    <row r="17" spans="1:19" ht="38.25">
      <c r="A17" s="700" t="s">
        <v>14976</v>
      </c>
      <c r="B17" s="167" t="s">
        <v>7505</v>
      </c>
      <c r="C17" s="168" t="str">
        <f>'LABOR-SERVIÇOS'!A157</f>
        <v>LABOR - 040253 - 1</v>
      </c>
      <c r="D17" s="367" t="str">
        <f>IF(B17="IOPES",VLOOKUP(C17,'LABOR-SERVIÇOS'!A:H,5,FALSE),IF(B17="SINAPI",VLOOKUP(C17,'SINAPI-SERVIÇOS'!A:D,2,FALSE),IF(LEFT(C17,3)="ARQ",VLOOKUP(VALUE(RIGHT(C17,3)),'ARQ-COMP'!B:J,4,FALSE),IF(LEFT(C17,3)="SCI",VLOOKUP(VALUE(RIGHT(C17,3)),'GAS-COMP'!#REF!,4,FALSE),IF(LEFT(C17,3)="SCE",VLOOKUP(VALUE(RIGHT(C17,3)),'SCE-COMP'!B:J,4,FALSE),IF(LEFT(C17,3)="EST",VLOOKUP(VALUE(RIGHT(C17,3)),'EST-COMP'!B:J,4,FALSE),IF(LEFT(C17,3)="HID",VLOOKUP(VALUE(RIGHT(C17,3)),'HID-COMP'!B:J,4,FALSE),IF(LEFT(C17,3)="INC",VLOOKUP(VALUE(RIGHT(C17,3)),'INC-COMP'!B:J,4,FALSE),IF(LEFT(C17,3)="ELE",VLOOKUP(VALUE(RIGHT(C17,3)),#REF!,4,FALSE),IF(LEFT(C17,3)="CAB",VLOOKUP(VALUE(RIGHT(C17,3)),#REF!,4,FALSE),IF(LEFT(C17,3)="SEG",VLOOKUP(VALUE(RIGHT(C17,3)),'SEG-COMP'!B:J,4,FALSE),IF(LEFT(C17,3)="CLI",VLOOKUP(VALUE(RIGHT(C17,3)),'CLI-COMP'!B:J,4,FALSE),IF(LEFT(C17,4)="IMPL",VLOOKUP(VALUE(RIGHT(C17,3)),'IMPL-COMP'!B:J,4,FALSE),IF(LEFT(C17,4)="SPDA",VLOOKUP(VALUE(RIGHT(C17,3)),'SPDA-COMP'!B:J,4,FALSE),IF(LEFT(C17,4)="SDAI",VLOOKUP(VALUE(RIGHT(C17,3)),'ADM-COMP'!B:J,4,FALSE),IF(LEFT(C17,5)="IMPER",VLOOKUP(VALUE(RIGHT(C17,3)),'IMPER-COMP'!B:J,4,FALSE),""))))))))))))))))</f>
        <v>FORNECIMENTO E APLICAÇÃO DE CONCRETO USINADO FCK=30 MPA - CONSIDERANDO LANÇAMENTO MANUAL PARA INFRA-ESTRUTURA (5% DE PERDAS JÁ INCLUÍDO NO CUSTO)</v>
      </c>
      <c r="E17" s="166" t="str">
        <f>IF(B17="IOPES",VLOOKUP(C17,'LABOR-SERVIÇOS'!A:H,6,FALSE),IF(B17="SINAPI",VLOOKUP(C17,'SINAPI-SERVIÇOS'!A:D,3,FALSE),IF(LEFT(C17,3)="ARQ",VLOOKUP(VALUE(RIGHT(C17,3)),'ARQ-COMP'!B:J,5,FALSE),IF(LEFT(C17,3)="SCI",VLOOKUP(VALUE(RIGHT(C17,3)),'GAS-COMP'!#REF!,5,FALSE),IF(LEFT(C17,3)="SCE",VLOOKUP(VALUE(RIGHT(C17,3)),'SCE-COMP'!B:J,5,FALSE),IF(LEFT(C17,3)="EST",VLOOKUP(VALUE(RIGHT(C17,3)),'EST-COMP'!B:J,5,FALSE),IF(LEFT(C17,3)="HID",VLOOKUP(VALUE(RIGHT(C17,3)),'HID-COMP'!B:J,5,FALSE),IF(LEFT(C17,3)="INC",VLOOKUP(VALUE(RIGHT(C17,3)),'INC-COMP'!B:J,5,FALSE),IF(LEFT(C17,3)="ELE",VLOOKUP(VALUE(RIGHT(C17,3)),#REF!,5,FALSE),IF(LEFT(C17,3)="CAB",VLOOKUP(VALUE(RIGHT(C17,3)),#REF!,5,FALSE),IF(LEFT(C17,3)="SEG",VLOOKUP(VALUE(RIGHT(C17,3)),'SEG-COMP'!B:J,5,FALSE),IF(LEFT(C17,3)="CLI",VLOOKUP(VALUE(RIGHT(C17,3)),'CLI-COMP'!B:J,5,FALSE),IF(LEFT(C17,4)="IMPL",VLOOKUP(VALUE(RIGHT(C17,3)),'IMPL-COMP'!B:J,5,FALSE),IF(LEFT(C17,4)="SPDA",VLOOKUP(VALUE(RIGHT(C17,3)),'SPDA-COMP'!B:J,5,FALSE),IF(LEFT(C17,4)="SDAI",VLOOKUP(VALUE(RIGHT(C17,3)),'ADM-COMP'!B:J,5,FALSE),IF(LEFT(C17,5)="IMPER",VLOOKUP(VALUE(RIGHT(C17,3)),'IMPER-COMP'!B:J,5,FALSE),""))))))))))))))))</f>
        <v>M3</v>
      </c>
      <c r="F17" s="275">
        <f>ROUND(VLOOKUP(A17,'MEM-LEVANT'!A:I,9,FALSE),2)</f>
        <v>1.68</v>
      </c>
      <c r="G17" s="326">
        <f>IF(B17="IOPES",VLOOKUP(C17,'LABOR-SERVIÇOS'!A:H,7,FALSE),IF(B17="SINAPI",VLOOKUP(C17,'SINAPI-SERVIÇOS'!A:H,8,FALSE),IF(LEFT(C17,3)="ARQ",VLOOKUP(VALUE(RIGHT(C17,3)),'ARQ-COMP'!B:J,9,FALSE),IF(LEFT(C17,3)="SCI",VLOOKUP(VALUE(RIGHT(C17,3)),'GAS-COMP'!#REF!,9,FALSE),IF(LEFT(C17,3)="SCE",VLOOKUP(VALUE(RIGHT(C17,3)),'SCE-COMP'!B:J,9,FALSE),IF(LEFT(C17,3)="EST",VLOOKUP(VALUE(RIGHT(C17,3)),'EST-COMP'!B:J,9,FALSE),IF(LEFT(C17,3)="HID",VLOOKUP(VALUE(RIGHT(C17,3)),'HID-COMP'!B:J,9,FALSE),IF(LEFT(C17,3)="INC",VLOOKUP(VALUE(RIGHT(C17,3)),'INC-COMP'!B:J,9,FALSE),IF(LEFT(C17,3)="ELE",VLOOKUP(VALUE(RIGHT(C17,3)),#REF!,9,FALSE),IF(LEFT(C17,3)="CAB",VLOOKUP(VALUE(RIGHT(C17,3)),#REF!,9,FALSE),IF(LEFT(C17,3)="SEG",VLOOKUP(VALUE(RIGHT(C17,3)),'SEG-COMP'!B:J,9,FALSE),IF(LEFT(C17,3)="CLI",VLOOKUP(VALUE(RIGHT(C17,3)),'CLI-COMP'!B:J,9,FALSE),IF(LEFT(C17,4)="IMPL",VLOOKUP(VALUE(RIGHT(C17,3)),'IMPL-COMP'!B:J,9,FALSE),IF(LEFT(C17,4)="SPDA",VLOOKUP(VALUE(RIGHT(C17,3)),'SPDA-COMP'!B:J,9,FALSE),IF(LEFT(C17,4)="SDAI",VLOOKUP(VALUE(RIGHT(C17,3)),'ADM-COMP'!B:J,9,FALSE),IF(LEFT(C17,5)="IMPER",VLOOKUP(VALUE(RIGHT(C17,3)),'IMPER-COMP'!B:J,9,FALSE),""))))))))))))))))</f>
        <v>545.89</v>
      </c>
      <c r="H17" s="701">
        <f t="shared" si="1"/>
        <v>917.1</v>
      </c>
      <c r="I17" s="876">
        <f>H17/$H$41</f>
        <v>4.2068652959071709E-2</v>
      </c>
      <c r="J17" s="384"/>
      <c r="K17" s="28"/>
      <c r="L17" s="28"/>
      <c r="M17" s="28"/>
      <c r="N17" s="28"/>
      <c r="O17" s="28"/>
      <c r="P17" s="28"/>
      <c r="Q17" s="28"/>
      <c r="R17" s="28"/>
      <c r="S17" s="28"/>
    </row>
    <row r="18" spans="1:19" ht="25.5">
      <c r="A18" s="700" t="s">
        <v>16424</v>
      </c>
      <c r="B18" s="167" t="s">
        <v>7505</v>
      </c>
      <c r="C18" s="168" t="str">
        <f>'LABOR-SERVIÇOS'!A163</f>
        <v>LABOR - 040328 - 1</v>
      </c>
      <c r="D18" s="367" t="str">
        <f>IF(B18="IOPES",VLOOKUP(C18,'LABOR-SERVIÇOS'!A:H,5,FALSE),IF(B18="SINAPI",VLOOKUP(C18,'SINAPI-SERVIÇOS'!A:D,2,FALSE),IF(LEFT(C18,3)="ARQ",VLOOKUP(VALUE(RIGHT(C18,3)),'ARQ-COMP'!B:J,4,FALSE),IF(LEFT(C18,3)="SCI",VLOOKUP(VALUE(RIGHT(C18,3)),'GAS-COMP'!#REF!,4,FALSE),IF(LEFT(C18,3)="SCE",VLOOKUP(VALUE(RIGHT(C18,3)),'SCE-COMP'!B:J,4,FALSE),IF(LEFT(C18,3)="EST",VLOOKUP(VALUE(RIGHT(C18,3)),'EST-COMP'!B:J,4,FALSE),IF(LEFT(C18,3)="HID",VLOOKUP(VALUE(RIGHT(C18,3)),'HID-COMP'!B:J,4,FALSE),IF(LEFT(C18,3)="INC",VLOOKUP(VALUE(RIGHT(C18,3)),'INC-COMP'!B:J,4,FALSE),IF(LEFT(C18,3)="ELE",VLOOKUP(VALUE(RIGHT(C18,3)),#REF!,4,FALSE),IF(LEFT(C18,3)="CAB",VLOOKUP(VALUE(RIGHT(C18,3)),#REF!,4,FALSE),IF(LEFT(C18,3)="SEG",VLOOKUP(VALUE(RIGHT(C18,3)),'SEG-COMP'!B:J,4,FALSE),IF(LEFT(C18,3)="CLI",VLOOKUP(VALUE(RIGHT(C18,3)),'CLI-COMP'!B:J,4,FALSE),IF(LEFT(C18,4)="IMPL",VLOOKUP(VALUE(RIGHT(C18,3)),'IMPL-COMP'!B:J,4,FALSE),IF(LEFT(C18,4)="SPDA",VLOOKUP(VALUE(RIGHT(C18,3)),'SPDA-COMP'!B:J,4,FALSE),IF(LEFT(C18,4)="SDAI",VLOOKUP(VALUE(RIGHT(C18,3)),'ADM-COMP'!B:J,4,FALSE),IF(LEFT(C18,5)="IMPER",VLOOKUP(VALUE(RIGHT(C18,3)),'IMPER-COMP'!B:J,4,FALSE),""))))))))))))))))</f>
        <v>FORNECIMENTO, DOBRAGEM E COLOCAÇÃO EM FÔRMA, DE ARMADURA CA-50 A MÉDIA, DIÂMETRO DE 6.3 A 10.0 MM</v>
      </c>
      <c r="E18" s="166" t="str">
        <f>IF(B18="IOPES",VLOOKUP(C18,'LABOR-SERVIÇOS'!A:H,6,FALSE),IF(B18="SINAPI",VLOOKUP(C18,'SINAPI-SERVIÇOS'!A:D,3,FALSE),IF(LEFT(C18,3)="ARQ",VLOOKUP(VALUE(RIGHT(C18,3)),'ARQ-COMP'!B:J,5,FALSE),IF(LEFT(C18,3)="SCI",VLOOKUP(VALUE(RIGHT(C18,3)),'GAS-COMP'!#REF!,5,FALSE),IF(LEFT(C18,3)="SCE",VLOOKUP(VALUE(RIGHT(C18,3)),'SCE-COMP'!B:J,5,FALSE),IF(LEFT(C18,3)="EST",VLOOKUP(VALUE(RIGHT(C18,3)),'EST-COMP'!B:J,5,FALSE),IF(LEFT(C18,3)="HID",VLOOKUP(VALUE(RIGHT(C18,3)),'HID-COMP'!B:J,5,FALSE),IF(LEFT(C18,3)="INC",VLOOKUP(VALUE(RIGHT(C18,3)),'INC-COMP'!B:J,5,FALSE),IF(LEFT(C18,3)="ELE",VLOOKUP(VALUE(RIGHT(C18,3)),#REF!,5,FALSE),IF(LEFT(C18,3)="CAB",VLOOKUP(VALUE(RIGHT(C18,3)),#REF!,5,FALSE),IF(LEFT(C18,3)="SEG",VLOOKUP(VALUE(RIGHT(C18,3)),'SEG-COMP'!B:J,5,FALSE),IF(LEFT(C18,3)="CLI",VLOOKUP(VALUE(RIGHT(C18,3)),'CLI-COMP'!B:J,5,FALSE),IF(LEFT(C18,4)="IMPL",VLOOKUP(VALUE(RIGHT(C18,3)),'IMPL-COMP'!B:J,5,FALSE),IF(LEFT(C18,4)="SPDA",VLOOKUP(VALUE(RIGHT(C18,3)),'SPDA-COMP'!B:J,5,FALSE),IF(LEFT(C18,4)="SDAI",VLOOKUP(VALUE(RIGHT(C18,3)),'ADM-COMP'!B:J,5,FALSE),IF(LEFT(C18,5)="IMPER",VLOOKUP(VALUE(RIGHT(C18,3)),'IMPER-COMP'!B:J,5,FALSE),""))))))))))))))))</f>
        <v>KG</v>
      </c>
      <c r="F18" s="275">
        <f>ROUND(VLOOKUP(A18,'MEM-LEVANT'!A:I,9,FALSE),2)</f>
        <v>110.79</v>
      </c>
      <c r="G18" s="326">
        <f>IF(B18="IOPES",VLOOKUP(C18,'LABOR-SERVIÇOS'!A:H,7,FALSE),IF(B18="SINAPI",VLOOKUP(C18,'SINAPI-SERVIÇOS'!A:H,8,FALSE),IF(LEFT(C18,3)="ARQ",VLOOKUP(VALUE(RIGHT(C18,3)),'ARQ-COMP'!B:J,9,FALSE),IF(LEFT(C18,3)="SCI",VLOOKUP(VALUE(RIGHT(C18,3)),'GAS-COMP'!#REF!,9,FALSE),IF(LEFT(C18,3)="SCE",VLOOKUP(VALUE(RIGHT(C18,3)),'SCE-COMP'!B:J,9,FALSE),IF(LEFT(C18,3)="EST",VLOOKUP(VALUE(RIGHT(C18,3)),'EST-COMP'!B:J,9,FALSE),IF(LEFT(C18,3)="HID",VLOOKUP(VALUE(RIGHT(C18,3)),'HID-COMP'!B:J,9,FALSE),IF(LEFT(C18,3)="INC",VLOOKUP(VALUE(RIGHT(C18,3)),'INC-COMP'!B:J,9,FALSE),IF(LEFT(C18,3)="ELE",VLOOKUP(VALUE(RIGHT(C18,3)),#REF!,9,FALSE),IF(LEFT(C18,3)="CAB",VLOOKUP(VALUE(RIGHT(C18,3)),#REF!,9,FALSE),IF(LEFT(C18,3)="SEG",VLOOKUP(VALUE(RIGHT(C18,3)),'SEG-COMP'!B:J,9,FALSE),IF(LEFT(C18,3)="CLI",VLOOKUP(VALUE(RIGHT(C18,3)),'CLI-COMP'!B:J,9,FALSE),IF(LEFT(C18,4)="IMPL",VLOOKUP(VALUE(RIGHT(C18,3)),'IMPL-COMP'!B:J,9,FALSE),IF(LEFT(C18,4)="SPDA",VLOOKUP(VALUE(RIGHT(C18,3)),'SPDA-COMP'!B:J,9,FALSE),IF(LEFT(C18,4)="SDAI",VLOOKUP(VALUE(RIGHT(C18,3)),'ADM-COMP'!B:J,9,FALSE),IF(LEFT(C18,5)="IMPER",VLOOKUP(VALUE(RIGHT(C18,3)),'IMPER-COMP'!B:J,9,FALSE),""))))))))))))))))</f>
        <v>8.4600000000000009</v>
      </c>
      <c r="H18" s="701">
        <f t="shared" si="1"/>
        <v>937.28</v>
      </c>
      <c r="I18" s="876">
        <f>H18/$H$41</f>
        <v>4.2994337635458214E-2</v>
      </c>
      <c r="J18" s="384"/>
      <c r="K18" s="28"/>
      <c r="L18" s="28"/>
      <c r="M18" s="28"/>
      <c r="N18" s="28"/>
      <c r="O18" s="28"/>
      <c r="P18" s="28"/>
      <c r="Q18" s="28"/>
      <c r="R18" s="28"/>
      <c r="S18" s="28"/>
    </row>
    <row r="19" spans="1:19" ht="25.5">
      <c r="A19" s="700" t="s">
        <v>16425</v>
      </c>
      <c r="B19" s="167" t="s">
        <v>7505</v>
      </c>
      <c r="C19" s="168" t="str">
        <f>'LABOR-SERVIÇOS'!A168</f>
        <v>LABOR - 040333 - 1</v>
      </c>
      <c r="D19" s="367" t="str">
        <f>IF(B19="IOPES",VLOOKUP(C19,'LABOR-SERVIÇOS'!A:H,5,FALSE),IF(B19="SINAPI",VLOOKUP(C19,'SINAPI-SERVIÇOS'!A:D,2,FALSE),IF(LEFT(C19,3)="ARQ",VLOOKUP(VALUE(RIGHT(C19,3)),'ARQ-COMP'!B:J,4,FALSE),IF(LEFT(C19,3)="SCI",VLOOKUP(VALUE(RIGHT(C19,3)),'GAS-COMP'!#REF!,4,FALSE),IF(LEFT(C19,3)="SCE",VLOOKUP(VALUE(RIGHT(C19,3)),'SCE-COMP'!B:J,4,FALSE),IF(LEFT(C19,3)="EST",VLOOKUP(VALUE(RIGHT(C19,3)),'EST-COMP'!B:J,4,FALSE),IF(LEFT(C19,3)="HID",VLOOKUP(VALUE(RIGHT(C19,3)),'HID-COMP'!B:J,4,FALSE),IF(LEFT(C19,3)="INC",VLOOKUP(VALUE(RIGHT(C19,3)),'INC-COMP'!B:J,4,FALSE),IF(LEFT(C19,3)="ELE",VLOOKUP(VALUE(RIGHT(C19,3)),#REF!,4,FALSE),IF(LEFT(C19,3)="CAB",VLOOKUP(VALUE(RIGHT(C19,3)),#REF!,4,FALSE),IF(LEFT(C19,3)="SEG",VLOOKUP(VALUE(RIGHT(C19,3)),'SEG-COMP'!B:J,4,FALSE),IF(LEFT(C19,3)="CLI",VLOOKUP(VALUE(RIGHT(C19,3)),'CLI-COMP'!B:J,4,FALSE),IF(LEFT(C19,4)="IMPL",VLOOKUP(VALUE(RIGHT(C19,3)),'IMPL-COMP'!B:J,4,FALSE),IF(LEFT(C19,4)="SPDA",VLOOKUP(VALUE(RIGHT(C19,3)),'SPDA-COMP'!B:J,4,FALSE),IF(LEFT(C19,4)="SDAI",VLOOKUP(VALUE(RIGHT(C19,3)),'ADM-COMP'!B:J,4,FALSE),IF(LEFT(C19,5)="IMPER",VLOOKUP(VALUE(RIGHT(C19,3)),'IMPER-COMP'!B:J,4,FALSE),""))))))))))))))))</f>
        <v>FORNECIMENTO, DOBRAGEM E COLOCAÇÃO EM FÔRMA, DE ARMADURA CA-60 B FINA, DIÂMETRO DE 4.0 A 7.0MM</v>
      </c>
      <c r="E19" s="166" t="str">
        <f>IF(B19="IOPES",VLOOKUP(C19,'LABOR-SERVIÇOS'!A:H,6,FALSE),IF(B19="SINAPI",VLOOKUP(C19,'SINAPI-SERVIÇOS'!A:D,3,FALSE),IF(LEFT(C19,3)="ARQ",VLOOKUP(VALUE(RIGHT(C19,3)),'ARQ-COMP'!B:J,5,FALSE),IF(LEFT(C19,3)="SCI",VLOOKUP(VALUE(RIGHT(C19,3)),'GAS-COMP'!#REF!,5,FALSE),IF(LEFT(C19,3)="SCE",VLOOKUP(VALUE(RIGHT(C19,3)),'SCE-COMP'!B:J,5,FALSE),IF(LEFT(C19,3)="EST",VLOOKUP(VALUE(RIGHT(C19,3)),'EST-COMP'!B:J,5,FALSE),IF(LEFT(C19,3)="HID",VLOOKUP(VALUE(RIGHT(C19,3)),'HID-COMP'!B:J,5,FALSE),IF(LEFT(C19,3)="INC",VLOOKUP(VALUE(RIGHT(C19,3)),'INC-COMP'!B:J,5,FALSE),IF(LEFT(C19,3)="ELE",VLOOKUP(VALUE(RIGHT(C19,3)),#REF!,5,FALSE),IF(LEFT(C19,3)="CAB",VLOOKUP(VALUE(RIGHT(C19,3)),#REF!,5,FALSE),IF(LEFT(C19,3)="SEG",VLOOKUP(VALUE(RIGHT(C19,3)),'SEG-COMP'!B:J,5,FALSE),IF(LEFT(C19,3)="CLI",VLOOKUP(VALUE(RIGHT(C19,3)),'CLI-COMP'!B:J,5,FALSE),IF(LEFT(C19,4)="IMPL",VLOOKUP(VALUE(RIGHT(C19,3)),'IMPL-COMP'!B:J,5,FALSE),IF(LEFT(C19,4)="SPDA",VLOOKUP(VALUE(RIGHT(C19,3)),'SPDA-COMP'!B:J,5,FALSE),IF(LEFT(C19,4)="SDAI",VLOOKUP(VALUE(RIGHT(C19,3)),'ADM-COMP'!B:J,5,FALSE),IF(LEFT(C19,5)="IMPER",VLOOKUP(VALUE(RIGHT(C19,3)),'IMPER-COMP'!B:J,5,FALSE),""))))))))))))))))</f>
        <v>KG</v>
      </c>
      <c r="F19" s="275">
        <f>ROUND(VLOOKUP(A19,'MEM-LEVANT'!A:I,9,FALSE),2)</f>
        <v>27.7</v>
      </c>
      <c r="G19" s="326">
        <f>IF(B19="IOPES",VLOOKUP(C19,'LABOR-SERVIÇOS'!A:H,7,FALSE),IF(B19="SINAPI",VLOOKUP(C19,'SINAPI-SERVIÇOS'!A:H,8,FALSE),IF(LEFT(C19,3)="ARQ",VLOOKUP(VALUE(RIGHT(C19,3)),'ARQ-COMP'!B:J,9,FALSE),IF(LEFT(C19,3)="SCI",VLOOKUP(VALUE(RIGHT(C19,3)),'GAS-COMP'!#REF!,9,FALSE),IF(LEFT(C19,3)="SCE",VLOOKUP(VALUE(RIGHT(C19,3)),'SCE-COMP'!B:J,9,FALSE),IF(LEFT(C19,3)="EST",VLOOKUP(VALUE(RIGHT(C19,3)),'EST-COMP'!B:J,9,FALSE),IF(LEFT(C19,3)="HID",VLOOKUP(VALUE(RIGHT(C19,3)),'HID-COMP'!B:J,9,FALSE),IF(LEFT(C19,3)="INC",VLOOKUP(VALUE(RIGHT(C19,3)),'INC-COMP'!B:J,9,FALSE),IF(LEFT(C19,3)="ELE",VLOOKUP(VALUE(RIGHT(C19,3)),#REF!,9,FALSE),IF(LEFT(C19,3)="CAB",VLOOKUP(VALUE(RIGHT(C19,3)),#REF!,9,FALSE),IF(LEFT(C19,3)="SEG",VLOOKUP(VALUE(RIGHT(C19,3)),'SEG-COMP'!B:J,9,FALSE),IF(LEFT(C19,3)="CLI",VLOOKUP(VALUE(RIGHT(C19,3)),'CLI-COMP'!B:J,9,FALSE),IF(LEFT(C19,4)="IMPL",VLOOKUP(VALUE(RIGHT(C19,3)),'IMPL-COMP'!B:J,9,FALSE),IF(LEFT(C19,4)="SPDA",VLOOKUP(VALUE(RIGHT(C19,3)),'SPDA-COMP'!B:J,9,FALSE),IF(LEFT(C19,4)="SDAI",VLOOKUP(VALUE(RIGHT(C19,3)),'ADM-COMP'!B:J,9,FALSE),IF(LEFT(C19,5)="IMPER",VLOOKUP(VALUE(RIGHT(C19,3)),'IMPER-COMP'!B:J,9,FALSE),""))))))))))))))))</f>
        <v>8.5500000000000007</v>
      </c>
      <c r="H19" s="701">
        <f t="shared" si="1"/>
        <v>236.84</v>
      </c>
      <c r="I19" s="876">
        <f>H19/$H$41</f>
        <v>1.0864180314934623E-2</v>
      </c>
      <c r="J19" s="384"/>
      <c r="K19" s="28"/>
      <c r="L19" s="28"/>
      <c r="M19" s="28"/>
      <c r="N19" s="28"/>
      <c r="O19" s="28"/>
      <c r="P19" s="28"/>
      <c r="Q19" s="28"/>
      <c r="R19" s="28"/>
      <c r="S19" s="28"/>
    </row>
    <row r="20" spans="1:19" ht="63.75">
      <c r="A20" s="700" t="s">
        <v>16426</v>
      </c>
      <c r="B20" s="167" t="s">
        <v>27</v>
      </c>
      <c r="C20" s="168" t="str">
        <f>'SINAPI-SERVIÇOS'!A1370</f>
        <v>91070</v>
      </c>
      <c r="D20" s="367" t="str">
        <f>IF(B20="IOPES",VLOOKUP(C20,'LABOR-SERVIÇOS'!A:H,5,FALSE),IF(B20="SINAPI",VLOOKUP(C20,'SINAPI-SERVIÇOS'!A:D,2,FALSE),IF(LEFT(C20,3)="ARQ",VLOOKUP(VALUE(RIGHT(C20,3)),'ARQ-COMP'!B:J,4,FALSE),IF(LEFT(C20,3)="SCI",VLOOKUP(VALUE(RIGHT(C20,3)),'GAS-COMP'!#REF!,4,FALSE),IF(LEFT(C20,3)="SCE",VLOOKUP(VALUE(RIGHT(C20,3)),'SCE-COMP'!B:J,4,FALSE),IF(LEFT(C20,3)="EST",VLOOKUP(VALUE(RIGHT(C20,3)),'EST-COMP'!B:J,4,FALSE),IF(LEFT(C20,3)="HID",VLOOKUP(VALUE(RIGHT(C20,3)),'HID-COMP'!B:J,4,FALSE),IF(LEFT(C20,3)="INC",VLOOKUP(VALUE(RIGHT(C20,3)),'INC-COMP'!B:J,4,FALSE),IF(LEFT(C20,3)="ELE",VLOOKUP(VALUE(RIGHT(C20,3)),#REF!,4,FALSE),IF(LEFT(C20,3)="CAB",VLOOKUP(VALUE(RIGHT(C20,3)),#REF!,4,FALSE),IF(LEFT(C20,3)="SEG",VLOOKUP(VALUE(RIGHT(C20,3)),'SEG-COMP'!B:J,4,FALSE),IF(LEFT(C20,3)="CLI",VLOOKUP(VALUE(RIGHT(C20,3)),'CLI-COMP'!B:J,4,FALSE),IF(LEFT(C20,4)="IMPL",VLOOKUP(VALUE(RIGHT(C20,3)),'IMPL-COMP'!B:J,4,FALSE),IF(LEFT(C20,4)="SPDA",VLOOKUP(VALUE(RIGHT(C20,3)),'SPDA-COMP'!B:J,4,FALSE),IF(LEFT(C20,4)="SDAI",VLOOKUP(VALUE(RIGHT(C20,3)),'ADM-COMP'!B:J,4,FALSE),IF(LEFT(C20,5)="IMPER",VLOOKUP(VALUE(RIGHT(C20,3)),'IMPER-COMP'!B:J,4,FALSE),""))))))))))))))))</f>
        <v>EXECUÇÃO DE REVESTIMENTO DE CONCRETO PROJETADO COM ESPESSURA DE 10 CM, ARMADO COM TELA, INCLINAÇÃO MENOR QUE 90°, APLICAÇÃO CONTÍNUA, UTILIZANDO EQUIPAMENTO DE PROJEÇÃO COM 6 M³/H DE CAPACIDADE. AF_01/2016</v>
      </c>
      <c r="E20" s="166" t="str">
        <f>IF(B20="IOPES",VLOOKUP(C20,'LABOR-SERVIÇOS'!A:H,6,FALSE),IF(B20="SINAPI",VLOOKUP(C20,'SINAPI-SERVIÇOS'!A:D,3,FALSE),IF(LEFT(C20,3)="ARQ",VLOOKUP(VALUE(RIGHT(C20,3)),'ARQ-COMP'!B:J,5,FALSE),IF(LEFT(C20,3)="SCI",VLOOKUP(VALUE(RIGHT(C20,3)),'GAS-COMP'!#REF!,5,FALSE),IF(LEFT(C20,3)="SCE",VLOOKUP(VALUE(RIGHT(C20,3)),'SCE-COMP'!B:J,5,FALSE),IF(LEFT(C20,3)="EST",VLOOKUP(VALUE(RIGHT(C20,3)),'EST-COMP'!B:J,5,FALSE),IF(LEFT(C20,3)="HID",VLOOKUP(VALUE(RIGHT(C20,3)),'HID-COMP'!B:J,5,FALSE),IF(LEFT(C20,3)="INC",VLOOKUP(VALUE(RIGHT(C20,3)),'INC-COMP'!B:J,5,FALSE),IF(LEFT(C20,3)="ELE",VLOOKUP(VALUE(RIGHT(C20,3)),#REF!,5,FALSE),IF(LEFT(C20,3)="CAB",VLOOKUP(VALUE(RIGHT(C20,3)),#REF!,5,FALSE),IF(LEFT(C20,3)="SEG",VLOOKUP(VALUE(RIGHT(C20,3)),'SEG-COMP'!B:J,5,FALSE),IF(LEFT(C20,3)="CLI",VLOOKUP(VALUE(RIGHT(C20,3)),'CLI-COMP'!B:J,5,FALSE),IF(LEFT(C20,4)="IMPL",VLOOKUP(VALUE(RIGHT(C20,3)),'IMPL-COMP'!B:J,5,FALSE),IF(LEFT(C20,4)="SPDA",VLOOKUP(VALUE(RIGHT(C20,3)),'SPDA-COMP'!B:J,5,FALSE),IF(LEFT(C20,4)="SDAI",VLOOKUP(VALUE(RIGHT(C20,3)),'ADM-COMP'!B:J,5,FALSE),IF(LEFT(C20,5)="IMPER",VLOOKUP(VALUE(RIGHT(C20,3)),'IMPER-COMP'!B:J,5,FALSE),""))))))))))))))))</f>
        <v>M2</v>
      </c>
      <c r="F20" s="275">
        <f>ROUND(VLOOKUP(A20,'MEM-LEVANT'!A:I,9,FALSE),2)</f>
        <v>30.55</v>
      </c>
      <c r="G20" s="326">
        <f>IF(B20="IOPES",VLOOKUP(C20,'LABOR-SERVIÇOS'!A:H,7,FALSE),IF(B20="SINAPI",VLOOKUP(C20,'SINAPI-SERVIÇOS'!A:H,8,FALSE),IF(LEFT(C20,3)="ARQ",VLOOKUP(VALUE(RIGHT(C20,3)),'ARQ-COMP'!B:J,9,FALSE),IF(LEFT(C20,3)="SCI",VLOOKUP(VALUE(RIGHT(C20,3)),'GAS-COMP'!#REF!,9,FALSE),IF(LEFT(C20,3)="SCE",VLOOKUP(VALUE(RIGHT(C20,3)),'SCE-COMP'!B:J,9,FALSE),IF(LEFT(C20,3)="EST",VLOOKUP(VALUE(RIGHT(C20,3)),'EST-COMP'!B:J,9,FALSE),IF(LEFT(C20,3)="HID",VLOOKUP(VALUE(RIGHT(C20,3)),'HID-COMP'!B:J,9,FALSE),IF(LEFT(C20,3)="INC",VLOOKUP(VALUE(RIGHT(C20,3)),'INC-COMP'!B:J,9,FALSE),IF(LEFT(C20,3)="ELE",VLOOKUP(VALUE(RIGHT(C20,3)),#REF!,9,FALSE),IF(LEFT(C20,3)="CAB",VLOOKUP(VALUE(RIGHT(C20,3)),#REF!,9,FALSE),IF(LEFT(C20,3)="SEG",VLOOKUP(VALUE(RIGHT(C20,3)),'SEG-COMP'!B:J,9,FALSE),IF(LEFT(C20,3)="CLI",VLOOKUP(VALUE(RIGHT(C20,3)),'CLI-COMP'!B:J,9,FALSE),IF(LEFT(C20,4)="IMPL",VLOOKUP(VALUE(RIGHT(C20,3)),'IMPL-COMP'!B:J,9,FALSE),IF(LEFT(C20,4)="SPDA",VLOOKUP(VALUE(RIGHT(C20,3)),'SPDA-COMP'!B:J,9,FALSE),IF(LEFT(C20,4)="SDAI",VLOOKUP(VALUE(RIGHT(C20,3)),'ADM-COMP'!B:J,9,FALSE),IF(LEFT(C20,5)="IMPER",VLOOKUP(VALUE(RIGHT(C20,3)),'IMPER-COMP'!B:J,9,FALSE),""))))))))))))))))</f>
        <v>106.52</v>
      </c>
      <c r="H20" s="701">
        <f t="shared" ref="H20" si="2">ROUND(F20*G20,2)</f>
        <v>3254.19</v>
      </c>
      <c r="I20" s="876">
        <f>H20/$H$41</f>
        <v>0.14927422284688863</v>
      </c>
      <c r="J20" s="384"/>
      <c r="K20" s="28"/>
      <c r="L20" s="28"/>
      <c r="M20" s="28"/>
      <c r="N20" s="28"/>
      <c r="O20" s="28"/>
      <c r="P20" s="28"/>
      <c r="Q20" s="28"/>
      <c r="R20" s="28"/>
      <c r="S20" s="28"/>
    </row>
    <row r="21" spans="1:19" s="306" customFormat="1">
      <c r="A21" s="698" t="s">
        <v>31941</v>
      </c>
      <c r="B21" s="555"/>
      <c r="C21" s="556"/>
      <c r="D21" s="563" t="str">
        <f>'LABOR-SERVIÇOS'!B158</f>
        <v>SUPER-ESTRUTURA</v>
      </c>
      <c r="E21" s="557"/>
      <c r="F21" s="558"/>
      <c r="G21" s="559"/>
      <c r="H21" s="699"/>
      <c r="I21" s="876"/>
      <c r="J21" s="554"/>
      <c r="K21" s="305"/>
      <c r="L21" s="305"/>
      <c r="M21" s="305"/>
      <c r="N21" s="305"/>
      <c r="O21" s="305"/>
      <c r="P21" s="305"/>
      <c r="Q21" s="305"/>
      <c r="R21" s="305"/>
      <c r="S21" s="305"/>
    </row>
    <row r="22" spans="1:19" ht="38.25">
      <c r="A22" s="700" t="s">
        <v>31942</v>
      </c>
      <c r="B22" s="167" t="s">
        <v>27</v>
      </c>
      <c r="C22" s="168" t="str">
        <f>'SINAPI-SERVIÇOS'!A1266</f>
        <v>92574</v>
      </c>
      <c r="D22" s="367" t="str">
        <f>IF(B22="IOPES",VLOOKUP(C22,'LABOR-SERVIÇOS'!A:H,5,FALSE),IF(B22="SINAPI",VLOOKUP(C22,'SINAPI-SERVIÇOS'!A:D,2,FALSE),IF(LEFT(C22,3)="ARQ",VLOOKUP(VALUE(RIGHT(C22,3)),'ARQ-COMP'!B:J,4,FALSE),IF(LEFT(C22,3)="SCI",VLOOKUP(VALUE(RIGHT(C22,3)),'GAS-COMP'!#REF!,4,FALSE),IF(LEFT(C22,3)="SCE",VLOOKUP(VALUE(RIGHT(C22,3)),'SCE-COMP'!B:J,4,FALSE),IF(LEFT(C22,3)="EST",VLOOKUP(VALUE(RIGHT(C22,3)),'EST-COMP'!B:J,4,FALSE),IF(LEFT(C22,3)="HID",VLOOKUP(VALUE(RIGHT(C22,3)),'HID-COMP'!B:J,4,FALSE),IF(LEFT(C22,3)="INC",VLOOKUP(VALUE(RIGHT(C22,3)),'INC-COMP'!B:J,4,FALSE),IF(LEFT(C22,3)="ELE",VLOOKUP(VALUE(RIGHT(C22,3)),#REF!,4,FALSE),IF(LEFT(C22,3)="CAB",VLOOKUP(VALUE(RIGHT(C22,3)),#REF!,4,FALSE),IF(LEFT(C22,3)="SEG",VLOOKUP(VALUE(RIGHT(C22,3)),'SEG-COMP'!B:J,4,FALSE),IF(LEFT(C22,3)="CLI",VLOOKUP(VALUE(RIGHT(C22,3)),'CLI-COMP'!B:J,4,FALSE),IF(LEFT(C22,4)="IMPL",VLOOKUP(VALUE(RIGHT(C22,3)),'IMPL-COMP'!B:J,4,FALSE),IF(LEFT(C22,4)="SPDA",VLOOKUP(VALUE(RIGHT(C22,3)),'SPDA-COMP'!B:J,4,FALSE),IF(LEFT(C22,4)="SDAI",VLOOKUP(VALUE(RIGHT(C22,3)),'ADM-COMP'!B:J,4,FALSE),IF(LEFT(C22,5)="IMPER",VLOOKUP(VALUE(RIGHT(C22,3)),'IMPER-COMP'!B:J,4,FALSE),""))))))))))))))))</f>
        <v>TRAMA DE AÇO COMPOSTA POR RIPAS, CAIBROS E TERÇAS PARA TELHADOS DE ATÉ 2 ÁGUAS PARA TELHA CERÂMICA CAPA-CANAL, INCLUSO TRANSPORTE VERTICAL. AF_07/2019</v>
      </c>
      <c r="E22" s="166" t="str">
        <f>IF(B22="IOPES",VLOOKUP(C22,'LABOR-SERVIÇOS'!A:H,6,FALSE),IF(B22="SINAPI",VLOOKUP(C22,'SINAPI-SERVIÇOS'!A:D,3,FALSE),IF(LEFT(C22,3)="ARQ",VLOOKUP(VALUE(RIGHT(C22,3)),'ARQ-COMP'!B:J,5,FALSE),IF(LEFT(C22,3)="SCI",VLOOKUP(VALUE(RIGHT(C22,3)),'GAS-COMP'!#REF!,5,FALSE),IF(LEFT(C22,3)="SCE",VLOOKUP(VALUE(RIGHT(C22,3)),'SCE-COMP'!B:J,5,FALSE),IF(LEFT(C22,3)="EST",VLOOKUP(VALUE(RIGHT(C22,3)),'EST-COMP'!B:J,5,FALSE),IF(LEFT(C22,3)="HID",VLOOKUP(VALUE(RIGHT(C22,3)),'HID-COMP'!B:J,5,FALSE),IF(LEFT(C22,3)="INC",VLOOKUP(VALUE(RIGHT(C22,3)),'INC-COMP'!B:J,5,FALSE),IF(LEFT(C22,3)="ELE",VLOOKUP(VALUE(RIGHT(C22,3)),#REF!,5,FALSE),IF(LEFT(C22,3)="CAB",VLOOKUP(VALUE(RIGHT(C22,3)),#REF!,5,FALSE),IF(LEFT(C22,3)="SEG",VLOOKUP(VALUE(RIGHT(C22,3)),'SEG-COMP'!B:J,5,FALSE),IF(LEFT(C22,3)="CLI",VLOOKUP(VALUE(RIGHT(C22,3)),'CLI-COMP'!B:J,5,FALSE),IF(LEFT(C22,4)="IMPL",VLOOKUP(VALUE(RIGHT(C22,3)),'IMPL-COMP'!B:J,5,FALSE),IF(LEFT(C22,4)="SPDA",VLOOKUP(VALUE(RIGHT(C22,3)),'SPDA-COMP'!B:J,5,FALSE),IF(LEFT(C22,4)="SDAI",VLOOKUP(VALUE(RIGHT(C22,3)),'ADM-COMP'!B:J,5,FALSE),IF(LEFT(C22,5)="IMPER",VLOOKUP(VALUE(RIGHT(C22,3)),'IMPER-COMP'!B:J,5,FALSE),""))))))))))))))))</f>
        <v>M2</v>
      </c>
      <c r="F22" s="275">
        <f>ROUND(VLOOKUP(A22,'MEM-LEVANT'!A:I,9,FALSE),2)</f>
        <v>20.72</v>
      </c>
      <c r="G22" s="326">
        <f>IF(B22="IOPES",VLOOKUP(C22,'LABOR-SERVIÇOS'!A:H,7,FALSE),IF(B22="SINAPI",VLOOKUP(C22,'SINAPI-SERVIÇOS'!A:H,8,FALSE),IF(LEFT(C22,3)="ARQ",VLOOKUP(VALUE(RIGHT(C22,3)),'ARQ-COMP'!B:J,9,FALSE),IF(LEFT(C22,3)="SCI",VLOOKUP(VALUE(RIGHT(C22,3)),'GAS-COMP'!#REF!,9,FALSE),IF(LEFT(C22,3)="SCE",VLOOKUP(VALUE(RIGHT(C22,3)),'SCE-COMP'!B:J,9,FALSE),IF(LEFT(C22,3)="EST",VLOOKUP(VALUE(RIGHT(C22,3)),'EST-COMP'!B:J,9,FALSE),IF(LEFT(C22,3)="HID",VLOOKUP(VALUE(RIGHT(C22,3)),'HID-COMP'!B:J,9,FALSE),IF(LEFT(C22,3)="INC",VLOOKUP(VALUE(RIGHT(C22,3)),'INC-COMP'!B:J,9,FALSE),IF(LEFT(C22,3)="ELE",VLOOKUP(VALUE(RIGHT(C22,3)),#REF!,9,FALSE),IF(LEFT(C22,3)="CAB",VLOOKUP(VALUE(RIGHT(C22,3)),#REF!,9,FALSE),IF(LEFT(C22,3)="SEG",VLOOKUP(VALUE(RIGHT(C22,3)),'SEG-COMP'!B:J,9,FALSE),IF(LEFT(C22,3)="CLI",VLOOKUP(VALUE(RIGHT(C22,3)),'CLI-COMP'!B:J,9,FALSE),IF(LEFT(C22,4)="IMPL",VLOOKUP(VALUE(RIGHT(C22,3)),'IMPL-COMP'!B:J,9,FALSE),IF(LEFT(C22,4)="SPDA",VLOOKUP(VALUE(RIGHT(C22,3)),'SPDA-COMP'!B:J,9,FALSE),IF(LEFT(C22,4)="SDAI",VLOOKUP(VALUE(RIGHT(C22,3)),'ADM-COMP'!B:J,9,FALSE),IF(LEFT(C22,5)="IMPER",VLOOKUP(VALUE(RIGHT(C22,3)),'IMPER-COMP'!B:J,9,FALSE),""))))))))))))))))</f>
        <v>97.57</v>
      </c>
      <c r="H22" s="701">
        <f t="shared" ref="H22:H27" si="3">ROUND(F22*G22,2)</f>
        <v>2021.65</v>
      </c>
      <c r="I22" s="876">
        <f t="shared" ref="I22:I27" si="4">H22/$H$41</f>
        <v>9.2735898216887269E-2</v>
      </c>
      <c r="J22" s="384"/>
      <c r="K22" s="28"/>
      <c r="L22" s="28"/>
      <c r="M22" s="28"/>
      <c r="N22" s="28"/>
      <c r="O22" s="28"/>
      <c r="P22" s="28"/>
      <c r="Q22" s="28"/>
      <c r="R22" s="28"/>
      <c r="S22" s="28"/>
    </row>
    <row r="23" spans="1:19" ht="51">
      <c r="A23" s="700" t="s">
        <v>31943</v>
      </c>
      <c r="B23" s="167" t="s">
        <v>7505</v>
      </c>
      <c r="C23" s="168" t="str">
        <f>'LABOR-SERVIÇOS'!A320</f>
        <v>LABOR - 090220 - 1</v>
      </c>
      <c r="D23" s="367" t="str">
        <f>IF(B23="IOPES",VLOOKUP(C23,'LABOR-SERVIÇOS'!A:H,5,FALSE),IF(B23="SINAPI",VLOOKUP(C23,'SINAPI-SERVIÇOS'!A:D,2,FALSE),IF(LEFT(C23,3)="ARQ",VLOOKUP(VALUE(RIGHT(C23,3)),'ARQ-COMP'!B:J,4,FALSE),IF(LEFT(C23,3)="SCI",VLOOKUP(VALUE(RIGHT(C23,3)),'GAS-COMP'!#REF!,4,FALSE),IF(LEFT(C23,3)="SCE",VLOOKUP(VALUE(RIGHT(C23,3)),'SCE-COMP'!B:J,4,FALSE),IF(LEFT(C23,3)="EST",VLOOKUP(VALUE(RIGHT(C23,3)),'EST-COMP'!B:J,4,FALSE),IF(LEFT(C23,3)="HID",VLOOKUP(VALUE(RIGHT(C23,3)),'HID-COMP'!B:J,4,FALSE),IF(LEFT(C23,3)="INC",VLOOKUP(VALUE(RIGHT(C23,3)),'INC-COMP'!B:J,4,FALSE),IF(LEFT(C23,3)="ELE",VLOOKUP(VALUE(RIGHT(C23,3)),#REF!,4,FALSE),IF(LEFT(C23,3)="CAB",VLOOKUP(VALUE(RIGHT(C23,3)),#REF!,4,FALSE),IF(LEFT(C23,3)="SEG",VLOOKUP(VALUE(RIGHT(C23,3)),'SEG-COMP'!B:J,4,FALSE),IF(LEFT(C23,3)="CLI",VLOOKUP(VALUE(RIGHT(C23,3)),'CLI-COMP'!B:J,4,FALSE),IF(LEFT(C23,4)="IMPL",VLOOKUP(VALUE(RIGHT(C23,3)),'IMPL-COMP'!B:J,4,FALSE),IF(LEFT(C23,4)="SPDA",VLOOKUP(VALUE(RIGHT(C23,3)),'SPDA-COMP'!B:J,4,FALSE),IF(LEFT(C23,4)="SDAI",VLOOKUP(VALUE(RIGHT(C23,3)),'ADM-COMP'!B:J,4,FALSE),IF(LEFT(C23,5)="IMPER",VLOOKUP(VALUE(RIGHT(C23,3)),'IMPER-COMP'!B:J,4,FALSE),""))))))))))))))))</f>
        <v>TELHA EM AÇO GALVANIZADO TRAPEZOIDAL 40, E=0.50MM, PINTURA COR BRANCA NAS DUAS FACES, INCLUSIVE ACESSÓRIO DE FIXAÇÃO, REF. STANTO ANDRÉ, ETERNIT, METFORM OU EQUIVALENTE</v>
      </c>
      <c r="E23" s="166" t="str">
        <f>IF(B23="IOPES",VLOOKUP(C23,'LABOR-SERVIÇOS'!A:H,6,FALSE),IF(B23="SINAPI",VLOOKUP(C23,'SINAPI-SERVIÇOS'!A:D,3,FALSE),IF(LEFT(C23,3)="ARQ",VLOOKUP(VALUE(RIGHT(C23,3)),'ARQ-COMP'!B:J,5,FALSE),IF(LEFT(C23,3)="SCI",VLOOKUP(VALUE(RIGHT(C23,3)),'GAS-COMP'!#REF!,5,FALSE),IF(LEFT(C23,3)="SCE",VLOOKUP(VALUE(RIGHT(C23,3)),'SCE-COMP'!B:J,5,FALSE),IF(LEFT(C23,3)="EST",VLOOKUP(VALUE(RIGHT(C23,3)),'EST-COMP'!B:J,5,FALSE),IF(LEFT(C23,3)="HID",VLOOKUP(VALUE(RIGHT(C23,3)),'HID-COMP'!B:J,5,FALSE),IF(LEFT(C23,3)="INC",VLOOKUP(VALUE(RIGHT(C23,3)),'INC-COMP'!B:J,5,FALSE),IF(LEFT(C23,3)="ELE",VLOOKUP(VALUE(RIGHT(C23,3)),#REF!,5,FALSE),IF(LEFT(C23,3)="CAB",VLOOKUP(VALUE(RIGHT(C23,3)),#REF!,5,FALSE),IF(LEFT(C23,3)="SEG",VLOOKUP(VALUE(RIGHT(C23,3)),'SEG-COMP'!B:J,5,FALSE),IF(LEFT(C23,3)="CLI",VLOOKUP(VALUE(RIGHT(C23,3)),'CLI-COMP'!B:J,5,FALSE),IF(LEFT(C23,4)="IMPL",VLOOKUP(VALUE(RIGHT(C23,3)),'IMPL-COMP'!B:J,5,FALSE),IF(LEFT(C23,4)="SPDA",VLOOKUP(VALUE(RIGHT(C23,3)),'SPDA-COMP'!B:J,5,FALSE),IF(LEFT(C23,4)="SDAI",VLOOKUP(VALUE(RIGHT(C23,3)),'ADM-COMP'!B:J,5,FALSE),IF(LEFT(C23,5)="IMPER",VLOOKUP(VALUE(RIGHT(C23,3)),'IMPER-COMP'!B:J,5,FALSE),""))))))))))))))))</f>
        <v>M2</v>
      </c>
      <c r="F23" s="275">
        <f>ROUND(VLOOKUP(A23,'MEM-LEVANT'!A:I,9,FALSE),2)</f>
        <v>20.72</v>
      </c>
      <c r="G23" s="326">
        <f>IF(B23="IOPES",VLOOKUP(C23,'LABOR-SERVIÇOS'!A:H,7,FALSE),IF(B23="SINAPI",VLOOKUP(C23,'SINAPI-SERVIÇOS'!A:H,8,FALSE),IF(LEFT(C23,3)="ARQ",VLOOKUP(VALUE(RIGHT(C23,3)),'ARQ-COMP'!B:J,9,FALSE),IF(LEFT(C23,3)="SCI",VLOOKUP(VALUE(RIGHT(C23,3)),'GAS-COMP'!#REF!,9,FALSE),IF(LEFT(C23,3)="SCE",VLOOKUP(VALUE(RIGHT(C23,3)),'SCE-COMP'!B:J,9,FALSE),IF(LEFT(C23,3)="EST",VLOOKUP(VALUE(RIGHT(C23,3)),'EST-COMP'!B:J,9,FALSE),IF(LEFT(C23,3)="HID",VLOOKUP(VALUE(RIGHT(C23,3)),'HID-COMP'!B:J,9,FALSE),IF(LEFT(C23,3)="INC",VLOOKUP(VALUE(RIGHT(C23,3)),'INC-COMP'!B:J,9,FALSE),IF(LEFT(C23,3)="ELE",VLOOKUP(VALUE(RIGHT(C23,3)),#REF!,9,FALSE),IF(LEFT(C23,3)="CAB",VLOOKUP(VALUE(RIGHT(C23,3)),#REF!,9,FALSE),IF(LEFT(C23,3)="SEG",VLOOKUP(VALUE(RIGHT(C23,3)),'SEG-COMP'!B:J,9,FALSE),IF(LEFT(C23,3)="CLI",VLOOKUP(VALUE(RIGHT(C23,3)),'CLI-COMP'!B:J,9,FALSE),IF(LEFT(C23,4)="IMPL",VLOOKUP(VALUE(RIGHT(C23,3)),'IMPL-COMP'!B:J,9,FALSE),IF(LEFT(C23,4)="SPDA",VLOOKUP(VALUE(RIGHT(C23,3)),'SPDA-COMP'!B:J,9,FALSE),IF(LEFT(C23,4)="SDAI",VLOOKUP(VALUE(RIGHT(C23,3)),'ADM-COMP'!B:J,9,FALSE),IF(LEFT(C23,5)="IMPER",VLOOKUP(VALUE(RIGHT(C23,3)),'IMPER-COMP'!B:J,9,FALSE),""))))))))))))))))</f>
        <v>67.56</v>
      </c>
      <c r="H23" s="701">
        <f t="shared" si="3"/>
        <v>1399.84</v>
      </c>
      <c r="I23" s="876">
        <f t="shared" si="4"/>
        <v>6.4212608394097634E-2</v>
      </c>
      <c r="J23" s="384"/>
      <c r="K23" s="28"/>
      <c r="L23" s="28"/>
      <c r="M23" s="28"/>
      <c r="N23" s="28"/>
      <c r="O23" s="28"/>
      <c r="P23" s="28"/>
      <c r="Q23" s="28"/>
      <c r="R23" s="28"/>
      <c r="S23" s="28"/>
    </row>
    <row r="24" spans="1:19" ht="25.5">
      <c r="A24" s="700" t="s">
        <v>31944</v>
      </c>
      <c r="B24" s="167" t="s">
        <v>7505</v>
      </c>
      <c r="C24" s="168" t="str">
        <f>'LABOR-SERVIÇOS'!A325</f>
        <v>LABOR - 090302 - 1</v>
      </c>
      <c r="D24" s="367" t="str">
        <f>IF(B24="IOPES",VLOOKUP(C24,'LABOR-SERVIÇOS'!A:H,5,FALSE),IF(B24="SINAPI",VLOOKUP(C24,'SINAPI-SERVIÇOS'!A:D,2,FALSE),IF(LEFT(C24,3)="ARQ",VLOOKUP(VALUE(RIGHT(C24,3)),'ARQ-COMP'!B:J,4,FALSE),IF(LEFT(C24,3)="SCI",VLOOKUP(VALUE(RIGHT(C24,3)),'GAS-COMP'!#REF!,4,FALSE),IF(LEFT(C24,3)="SCE",VLOOKUP(VALUE(RIGHT(C24,3)),'SCE-COMP'!B:J,4,FALSE),IF(LEFT(C24,3)="EST",VLOOKUP(VALUE(RIGHT(C24,3)),'EST-COMP'!B:J,4,FALSE),IF(LEFT(C24,3)="HID",VLOOKUP(VALUE(RIGHT(C24,3)),'HID-COMP'!B:J,4,FALSE),IF(LEFT(C24,3)="INC",VLOOKUP(VALUE(RIGHT(C24,3)),'INC-COMP'!B:J,4,FALSE),IF(LEFT(C24,3)="ELE",VLOOKUP(VALUE(RIGHT(C24,3)),#REF!,4,FALSE),IF(LEFT(C24,3)="CAB",VLOOKUP(VALUE(RIGHT(C24,3)),#REF!,4,FALSE),IF(LEFT(C24,3)="SEG",VLOOKUP(VALUE(RIGHT(C24,3)),'SEG-COMP'!B:J,4,FALSE),IF(LEFT(C24,3)="CLI",VLOOKUP(VALUE(RIGHT(C24,3)),'CLI-COMP'!B:J,4,FALSE),IF(LEFT(C24,4)="IMPL",VLOOKUP(VALUE(RIGHT(C24,3)),'IMPL-COMP'!B:J,4,FALSE),IF(LEFT(C24,4)="SPDA",VLOOKUP(VALUE(RIGHT(C24,3)),'SPDA-COMP'!B:J,4,FALSE),IF(LEFT(C24,4)="SDAI",VLOOKUP(VALUE(RIGHT(C24,3)),'ADM-COMP'!B:J,4,FALSE),IF(LEFT(C24,5)="IMPER",VLOOKUP(VALUE(RIGHT(C24,3)),'IMPER-COMP'!B:J,4,FALSE),""))))))))))))))))</f>
        <v>RUFO DE CHAPA METÁLICA Nº 26 COM LARGURA DE 30 CM</v>
      </c>
      <c r="E24" s="166" t="str">
        <f>IF(B24="IOPES",VLOOKUP(C24,'LABOR-SERVIÇOS'!A:H,6,FALSE),IF(B24="SINAPI",VLOOKUP(C24,'SINAPI-SERVIÇOS'!A:D,3,FALSE),IF(LEFT(C24,3)="ARQ",VLOOKUP(VALUE(RIGHT(C24,3)),'ARQ-COMP'!B:J,5,FALSE),IF(LEFT(C24,3)="SCI",VLOOKUP(VALUE(RIGHT(C24,3)),'GAS-COMP'!#REF!,5,FALSE),IF(LEFT(C24,3)="SCE",VLOOKUP(VALUE(RIGHT(C24,3)),'SCE-COMP'!B:J,5,FALSE),IF(LEFT(C24,3)="EST",VLOOKUP(VALUE(RIGHT(C24,3)),'EST-COMP'!B:J,5,FALSE),IF(LEFT(C24,3)="HID",VLOOKUP(VALUE(RIGHT(C24,3)),'HID-COMP'!B:J,5,FALSE),IF(LEFT(C24,3)="INC",VLOOKUP(VALUE(RIGHT(C24,3)),'INC-COMP'!B:J,5,FALSE),IF(LEFT(C24,3)="ELE",VLOOKUP(VALUE(RIGHT(C24,3)),#REF!,5,FALSE),IF(LEFT(C24,3)="CAB",VLOOKUP(VALUE(RIGHT(C24,3)),#REF!,5,FALSE),IF(LEFT(C24,3)="SEG",VLOOKUP(VALUE(RIGHT(C24,3)),'SEG-COMP'!B:J,5,FALSE),IF(LEFT(C24,3)="CLI",VLOOKUP(VALUE(RIGHT(C24,3)),'CLI-COMP'!B:J,5,FALSE),IF(LEFT(C24,4)="IMPL",VLOOKUP(VALUE(RIGHT(C24,3)),'IMPL-COMP'!B:J,5,FALSE),IF(LEFT(C24,4)="SPDA",VLOOKUP(VALUE(RIGHT(C24,3)),'SPDA-COMP'!B:J,5,FALSE),IF(LEFT(C24,4)="SDAI",VLOOKUP(VALUE(RIGHT(C24,3)),'ADM-COMP'!B:J,5,FALSE),IF(LEFT(C24,5)="IMPER",VLOOKUP(VALUE(RIGHT(C24,3)),'IMPER-COMP'!B:J,5,FALSE),""))))))))))))))))</f>
        <v>M</v>
      </c>
      <c r="F24" s="275">
        <f>ROUND(VLOOKUP(A24,'MEM-LEVANT'!A:I,9,FALSE),2)</f>
        <v>3.7</v>
      </c>
      <c r="G24" s="326">
        <f>IF(B24="IOPES",VLOOKUP(C24,'LABOR-SERVIÇOS'!A:H,7,FALSE),IF(B24="SINAPI",VLOOKUP(C24,'SINAPI-SERVIÇOS'!A:H,8,FALSE),IF(LEFT(C24,3)="ARQ",VLOOKUP(VALUE(RIGHT(C24,3)),'ARQ-COMP'!B:J,9,FALSE),IF(LEFT(C24,3)="SCI",VLOOKUP(VALUE(RIGHT(C24,3)),'GAS-COMP'!#REF!,9,FALSE),IF(LEFT(C24,3)="SCE",VLOOKUP(VALUE(RIGHT(C24,3)),'SCE-COMP'!B:J,9,FALSE),IF(LEFT(C24,3)="EST",VLOOKUP(VALUE(RIGHT(C24,3)),'EST-COMP'!B:J,9,FALSE),IF(LEFT(C24,3)="HID",VLOOKUP(VALUE(RIGHT(C24,3)),'HID-COMP'!B:J,9,FALSE),IF(LEFT(C24,3)="INC",VLOOKUP(VALUE(RIGHT(C24,3)),'INC-COMP'!B:J,9,FALSE),IF(LEFT(C24,3)="ELE",VLOOKUP(VALUE(RIGHT(C24,3)),#REF!,9,FALSE),IF(LEFT(C24,3)="CAB",VLOOKUP(VALUE(RIGHT(C24,3)),#REF!,9,FALSE),IF(LEFT(C24,3)="SEG",VLOOKUP(VALUE(RIGHT(C24,3)),'SEG-COMP'!B:J,9,FALSE),IF(LEFT(C24,3)="CLI",VLOOKUP(VALUE(RIGHT(C24,3)),'CLI-COMP'!B:J,9,FALSE),IF(LEFT(C24,4)="IMPL",VLOOKUP(VALUE(RIGHT(C24,3)),'IMPL-COMP'!B:J,9,FALSE),IF(LEFT(C24,4)="SPDA",VLOOKUP(VALUE(RIGHT(C24,3)),'SPDA-COMP'!B:J,9,FALSE),IF(LEFT(C24,4)="SDAI",VLOOKUP(VALUE(RIGHT(C24,3)),'ADM-COMP'!B:J,9,FALSE),IF(LEFT(C24,5)="IMPER",VLOOKUP(VALUE(RIGHT(C24,3)),'IMPER-COMP'!B:J,9,FALSE),""))))))))))))))))</f>
        <v>34.07</v>
      </c>
      <c r="H24" s="701">
        <f t="shared" si="3"/>
        <v>126.06</v>
      </c>
      <c r="I24" s="876">
        <f t="shared" si="4"/>
        <v>5.7825475869813315E-3</v>
      </c>
      <c r="J24" s="384"/>
      <c r="K24" s="28"/>
      <c r="L24" s="28"/>
      <c r="M24" s="28"/>
      <c r="N24" s="28"/>
      <c r="O24" s="28"/>
      <c r="P24" s="28"/>
      <c r="Q24" s="28"/>
      <c r="R24" s="28"/>
      <c r="S24" s="28"/>
    </row>
    <row r="25" spans="1:19" ht="38.25">
      <c r="A25" s="700" t="s">
        <v>31945</v>
      </c>
      <c r="B25" s="167" t="s">
        <v>27</v>
      </c>
      <c r="C25" s="168" t="str">
        <f>'SINAPI-SERVIÇOS'!A1250</f>
        <v>94228</v>
      </c>
      <c r="D25" s="367" t="str">
        <f>IF(B25="IOPES",VLOOKUP(C25,'LABOR-SERVIÇOS'!A:H,5,FALSE),IF(B25="SINAPI",VLOOKUP(C25,'SINAPI-SERVIÇOS'!A:D,2,FALSE),IF(LEFT(C25,3)="ARQ",VLOOKUP(VALUE(RIGHT(C25,3)),'ARQ-COMP'!B:J,4,FALSE),IF(LEFT(C25,3)="SCI",VLOOKUP(VALUE(RIGHT(C25,3)),'GAS-COMP'!#REF!,4,FALSE),IF(LEFT(C25,3)="SCE",VLOOKUP(VALUE(RIGHT(C25,3)),'SCE-COMP'!B:J,4,FALSE),IF(LEFT(C25,3)="EST",VLOOKUP(VALUE(RIGHT(C25,3)),'EST-COMP'!B:J,4,FALSE),IF(LEFT(C25,3)="HID",VLOOKUP(VALUE(RIGHT(C25,3)),'HID-COMP'!B:J,4,FALSE),IF(LEFT(C25,3)="INC",VLOOKUP(VALUE(RIGHT(C25,3)),'INC-COMP'!B:J,4,FALSE),IF(LEFT(C25,3)="ELE",VLOOKUP(VALUE(RIGHT(C25,3)),#REF!,4,FALSE),IF(LEFT(C25,3)="CAB",VLOOKUP(VALUE(RIGHT(C25,3)),#REF!,4,FALSE),IF(LEFT(C25,3)="SEG",VLOOKUP(VALUE(RIGHT(C25,3)),'SEG-COMP'!B:J,4,FALSE),IF(LEFT(C25,3)="CLI",VLOOKUP(VALUE(RIGHT(C25,3)),'CLI-COMP'!B:J,4,FALSE),IF(LEFT(C25,4)="IMPL",VLOOKUP(VALUE(RIGHT(C25,3)),'IMPL-COMP'!B:J,4,FALSE),IF(LEFT(C25,4)="SPDA",VLOOKUP(VALUE(RIGHT(C25,3)),'SPDA-COMP'!B:J,4,FALSE),IF(LEFT(C25,4)="SDAI",VLOOKUP(VALUE(RIGHT(C25,3)),'ADM-COMP'!B:J,4,FALSE),IF(LEFT(C25,5)="IMPER",VLOOKUP(VALUE(RIGHT(C25,3)),'IMPER-COMP'!B:J,4,FALSE),""))))))))))))))))</f>
        <v>CALHA EM CHAPA DE AÇO GALVANIZADO NÚMERO 24, DESENVOLVIMENTO DE 50 CM, INCLUSO TRANSPORTE VERTICAL. AF_07/2019</v>
      </c>
      <c r="E25" s="166" t="str">
        <f>IF(B25="IOPES",VLOOKUP(C25,'LABOR-SERVIÇOS'!A:H,6,FALSE),IF(B25="SINAPI",VLOOKUP(C25,'SINAPI-SERVIÇOS'!A:D,3,FALSE),IF(LEFT(C25,3)="ARQ",VLOOKUP(VALUE(RIGHT(C25,3)),'ARQ-COMP'!B:J,5,FALSE),IF(LEFT(C25,3)="SCI",VLOOKUP(VALUE(RIGHT(C25,3)),'GAS-COMP'!#REF!,5,FALSE),IF(LEFT(C25,3)="SCE",VLOOKUP(VALUE(RIGHT(C25,3)),'SCE-COMP'!B:J,5,FALSE),IF(LEFT(C25,3)="EST",VLOOKUP(VALUE(RIGHT(C25,3)),'EST-COMP'!B:J,5,FALSE),IF(LEFT(C25,3)="HID",VLOOKUP(VALUE(RIGHT(C25,3)),'HID-COMP'!B:J,5,FALSE),IF(LEFT(C25,3)="INC",VLOOKUP(VALUE(RIGHT(C25,3)),'INC-COMP'!B:J,5,FALSE),IF(LEFT(C25,3)="ELE",VLOOKUP(VALUE(RIGHT(C25,3)),#REF!,5,FALSE),IF(LEFT(C25,3)="CAB",VLOOKUP(VALUE(RIGHT(C25,3)),#REF!,5,FALSE),IF(LEFT(C25,3)="SEG",VLOOKUP(VALUE(RIGHT(C25,3)),'SEG-COMP'!B:J,5,FALSE),IF(LEFT(C25,3)="CLI",VLOOKUP(VALUE(RIGHT(C25,3)),'CLI-COMP'!B:J,5,FALSE),IF(LEFT(C25,4)="IMPL",VLOOKUP(VALUE(RIGHT(C25,3)),'IMPL-COMP'!B:J,5,FALSE),IF(LEFT(C25,4)="SPDA",VLOOKUP(VALUE(RIGHT(C25,3)),'SPDA-COMP'!B:J,5,FALSE),IF(LEFT(C25,4)="SDAI",VLOOKUP(VALUE(RIGHT(C25,3)),'ADM-COMP'!B:J,5,FALSE),IF(LEFT(C25,5)="IMPER",VLOOKUP(VALUE(RIGHT(C25,3)),'IMPER-COMP'!B:J,5,FALSE),""))))))))))))))))</f>
        <v>M</v>
      </c>
      <c r="F25" s="275">
        <f>ROUND(VLOOKUP(A25,'MEM-LEVANT'!A:I,9,FALSE),2)</f>
        <v>3.7</v>
      </c>
      <c r="G25" s="326">
        <f>IF(B25="IOPES",VLOOKUP(C25,'LABOR-SERVIÇOS'!A:H,7,FALSE),IF(B25="SINAPI",VLOOKUP(C25,'SINAPI-SERVIÇOS'!A:H,8,FALSE),IF(LEFT(C25,3)="ARQ",VLOOKUP(VALUE(RIGHT(C25,3)),'ARQ-COMP'!B:J,9,FALSE),IF(LEFT(C25,3)="SCI",VLOOKUP(VALUE(RIGHT(C25,3)),'GAS-COMP'!#REF!,9,FALSE),IF(LEFT(C25,3)="SCE",VLOOKUP(VALUE(RIGHT(C25,3)),'SCE-COMP'!B:J,9,FALSE),IF(LEFT(C25,3)="EST",VLOOKUP(VALUE(RIGHT(C25,3)),'EST-COMP'!B:J,9,FALSE),IF(LEFT(C25,3)="HID",VLOOKUP(VALUE(RIGHT(C25,3)),'HID-COMP'!B:J,9,FALSE),IF(LEFT(C25,3)="INC",VLOOKUP(VALUE(RIGHT(C25,3)),'INC-COMP'!B:J,9,FALSE),IF(LEFT(C25,3)="ELE",VLOOKUP(VALUE(RIGHT(C25,3)),#REF!,9,FALSE),IF(LEFT(C25,3)="CAB",VLOOKUP(VALUE(RIGHT(C25,3)),#REF!,9,FALSE),IF(LEFT(C25,3)="SEG",VLOOKUP(VALUE(RIGHT(C25,3)),'SEG-COMP'!B:J,9,FALSE),IF(LEFT(C25,3)="CLI",VLOOKUP(VALUE(RIGHT(C25,3)),'CLI-COMP'!B:J,9,FALSE),IF(LEFT(C25,4)="IMPL",VLOOKUP(VALUE(RIGHT(C25,3)),'IMPL-COMP'!B:J,9,FALSE),IF(LEFT(C25,4)="SPDA",VLOOKUP(VALUE(RIGHT(C25,3)),'SPDA-COMP'!B:J,9,FALSE),IF(LEFT(C25,4)="SDAI",VLOOKUP(VALUE(RIGHT(C25,3)),'ADM-COMP'!B:J,9,FALSE),IF(LEFT(C25,5)="IMPER",VLOOKUP(VALUE(RIGHT(C25,3)),'IMPER-COMP'!B:J,9,FALSE),""))))))))))))))))</f>
        <v>71.900000000000006</v>
      </c>
      <c r="H25" s="701">
        <f t="shared" si="3"/>
        <v>266.02999999999997</v>
      </c>
      <c r="I25" s="876">
        <f t="shared" si="4"/>
        <v>1.2203166226912927E-2</v>
      </c>
      <c r="J25" s="384"/>
      <c r="K25" s="28"/>
      <c r="L25" s="28"/>
      <c r="M25" s="28"/>
      <c r="N25" s="28"/>
      <c r="O25" s="28"/>
      <c r="P25" s="28"/>
      <c r="Q25" s="28"/>
      <c r="R25" s="28"/>
      <c r="S25" s="28"/>
    </row>
    <row r="26" spans="1:19" ht="25.5">
      <c r="A26" s="700" t="s">
        <v>31949</v>
      </c>
      <c r="B26" s="167" t="s">
        <v>24150</v>
      </c>
      <c r="C26" s="168" t="s">
        <v>24150</v>
      </c>
      <c r="D26" s="367" t="str">
        <f>IF(B26="IOPES",VLOOKUP(C26,'LABOR-SERVIÇOS'!A:H,5,FALSE),IF(B26="SINAPI",VLOOKUP(C26,'SINAPI-SERVIÇOS'!A:D,2,FALSE),IF(LEFT(C26,3)="ARQ",VLOOKUP(VALUE(RIGHT(C26,3)),'ARQ-COMP'!B:J,4,FALSE),IF(LEFT(C26,3)="SCI",VLOOKUP(VALUE(RIGHT(C26,3)),'GAS-COMP'!#REF!,4,FALSE),IF(LEFT(C26,3)="SCE",VLOOKUP(VALUE(RIGHT(C26,3)),'SCE-COMP'!B:J,4,FALSE),IF(LEFT(C26,3)="EST",VLOOKUP(VALUE(RIGHT(C26,3)),'EST-COMP'!B:J,4,FALSE),IF(LEFT(C26,3)="HID",VLOOKUP(VALUE(RIGHT(C26,3)),'HID-COMP'!B:J,4,FALSE),IF(LEFT(C26,3)="INC",VLOOKUP(VALUE(RIGHT(C26,3)),'INC-COMP'!B:J,4,FALSE),IF(LEFT(C26,3)="ELE",VLOOKUP(VALUE(RIGHT(C26,3)),#REF!,4,FALSE),IF(LEFT(C26,3)="CAB",VLOOKUP(VALUE(RIGHT(C26,3)),#REF!,4,FALSE),IF(LEFT(C26,3)="SEG",VLOOKUP(VALUE(RIGHT(C26,3)),'SEG-COMP'!B:J,4,FALSE),IF(LEFT(C26,3)="CLI",VLOOKUP(VALUE(RIGHT(C26,3)),'CLI-COMP'!B:J,4,FALSE),IF(LEFT(C26,4)="IMPL",VLOOKUP(VALUE(RIGHT(C26,3)),'IMPL-COMP'!B:J,4,FALSE),IF(LEFT(C26,4)="SPDA",VLOOKUP(VALUE(RIGHT(C26,3)),'SPDA-COMP'!B:J,4,FALSE),IF(LEFT(C26,4)="SDAI",VLOOKUP(VALUE(RIGHT(C26,3)),'ADM-COMP'!B:J,4,FALSE),IF(LEFT(C26,5)="IMPER",VLOOKUP(VALUE(RIGHT(C26,3)),'IMPER-COMP'!B:J,4,FALSE),""))))))))))))))))</f>
        <v>PILAR EM PERFIL "U" ENRIJECIDO 200 X 75 X 25 X 2,65MM (7,92KG/M),  DUPLO</v>
      </c>
      <c r="E26" s="166" t="str">
        <f>IF(B26="IOPES",VLOOKUP(C26,'LABOR-SERVIÇOS'!A:H,6,FALSE),IF(B26="SINAPI",VLOOKUP(C26,'SINAPI-SERVIÇOS'!A:D,3,FALSE),IF(LEFT(C26,3)="ARQ",VLOOKUP(VALUE(RIGHT(C26,3)),'ARQ-COMP'!B:J,5,FALSE),IF(LEFT(C26,3)="SCI",VLOOKUP(VALUE(RIGHT(C26,3)),'GAS-COMP'!#REF!,5,FALSE),IF(LEFT(C26,3)="SCE",VLOOKUP(VALUE(RIGHT(C26,3)),'SCE-COMP'!B:J,5,FALSE),IF(LEFT(C26,3)="EST",VLOOKUP(VALUE(RIGHT(C26,3)),'EST-COMP'!B:J,5,FALSE),IF(LEFT(C26,3)="HID",VLOOKUP(VALUE(RIGHT(C26,3)),'HID-COMP'!B:J,5,FALSE),IF(LEFT(C26,3)="INC",VLOOKUP(VALUE(RIGHT(C26,3)),'INC-COMP'!B:J,5,FALSE),IF(LEFT(C26,3)="ELE",VLOOKUP(VALUE(RIGHT(C26,3)),#REF!,5,FALSE),IF(LEFT(C26,3)="CAB",VLOOKUP(VALUE(RIGHT(C26,3)),#REF!,5,FALSE),IF(LEFT(C26,3)="SEG",VLOOKUP(VALUE(RIGHT(C26,3)),'SEG-COMP'!B:J,5,FALSE),IF(LEFT(C26,3)="CLI",VLOOKUP(VALUE(RIGHT(C26,3)),'CLI-COMP'!B:J,5,FALSE),IF(LEFT(C26,4)="IMPL",VLOOKUP(VALUE(RIGHT(C26,3)),'IMPL-COMP'!B:J,5,FALSE),IF(LEFT(C26,4)="SPDA",VLOOKUP(VALUE(RIGHT(C26,3)),'SPDA-COMP'!B:J,5,FALSE),IF(LEFT(C26,4)="SDAI",VLOOKUP(VALUE(RIGHT(C26,3)),'ADM-COMP'!B:J,5,FALSE),IF(LEFT(C26,5)="IMPER",VLOOKUP(VALUE(RIGHT(C26,3)),'IMPER-COMP'!B:J,5,FALSE),""))))))))))))))))</f>
        <v>UND</v>
      </c>
      <c r="F26" s="275">
        <f>ROUND(VLOOKUP(A26,'MEM-LEVANT'!A:I,9,FALSE),2)</f>
        <v>1</v>
      </c>
      <c r="G26" s="326">
        <f>IF(B26="IOPES",VLOOKUP(C26,'LABOR-SERVIÇOS'!A:H,7,FALSE),IF(B26="SINAPI",VLOOKUP(C26,'SINAPI-SERVIÇOS'!A:H,8,FALSE),IF(LEFT(C26,3)="ARQ",VLOOKUP(VALUE(RIGHT(C26,3)),'ARQ-COMP'!B:J,9,FALSE),IF(LEFT(C26,3)="SCI",VLOOKUP(VALUE(RIGHT(C26,3)),'GAS-COMP'!#REF!,9,FALSE),IF(LEFT(C26,3)="SCE",VLOOKUP(VALUE(RIGHT(C26,3)),'SCE-COMP'!B:J,9,FALSE),IF(LEFT(C26,3)="EST",VLOOKUP(VALUE(RIGHT(C26,3)),'EST-COMP'!B:J,9,FALSE),IF(LEFT(C26,3)="HID",VLOOKUP(VALUE(RIGHT(C26,3)),'HID-COMP'!B:J,9,FALSE),IF(LEFT(C26,3)="INC",VLOOKUP(VALUE(RIGHT(C26,3)),'INC-COMP'!B:J,9,FALSE),IF(LEFT(C26,3)="ELE",VLOOKUP(VALUE(RIGHT(C26,3)),#REF!,9,FALSE),IF(LEFT(C26,3)="CAB",VLOOKUP(VALUE(RIGHT(C26,3)),#REF!,9,FALSE),IF(LEFT(C26,3)="SEG",VLOOKUP(VALUE(RIGHT(C26,3)),'SEG-COMP'!B:J,9,FALSE),IF(LEFT(C26,3)="CLI",VLOOKUP(VALUE(RIGHT(C26,3)),'CLI-COMP'!B:J,9,FALSE),IF(LEFT(C26,4)="IMPL",VLOOKUP(VALUE(RIGHT(C26,3)),'IMPL-COMP'!B:J,9,FALSE),IF(LEFT(C26,4)="SPDA",VLOOKUP(VALUE(RIGHT(C26,3)),'SPDA-COMP'!B:J,9,FALSE),IF(LEFT(C26,4)="SDAI",VLOOKUP(VALUE(RIGHT(C26,3)),'ADM-COMP'!B:J,9,FALSE),IF(LEFT(C26,5)="IMPER",VLOOKUP(VALUE(RIGHT(C26,3)),'IMPER-COMP'!B:J,9,FALSE),""))))))))))))))))</f>
        <v>2918.9</v>
      </c>
      <c r="H26" s="701">
        <f t="shared" si="3"/>
        <v>2918.9</v>
      </c>
      <c r="I26" s="876">
        <f t="shared" si="4"/>
        <v>0.13389400405870069</v>
      </c>
      <c r="J26" s="384"/>
      <c r="K26" s="28"/>
      <c r="L26" s="28"/>
      <c r="M26" s="28"/>
      <c r="N26" s="28"/>
      <c r="O26" s="28"/>
      <c r="P26" s="28"/>
      <c r="Q26" s="28"/>
      <c r="R26" s="28"/>
      <c r="S26" s="28"/>
    </row>
    <row r="27" spans="1:19" ht="25.5">
      <c r="A27" s="700" t="s">
        <v>31982</v>
      </c>
      <c r="B27" s="167" t="s">
        <v>7505</v>
      </c>
      <c r="C27" s="168" t="str">
        <f>'LABOR-SERVIÇOS'!A453</f>
        <v>LABOR - 140903 - 1</v>
      </c>
      <c r="D27" s="367" t="str">
        <f>IF(B27="IOPES",VLOOKUP(C27,'LABOR-SERVIÇOS'!A:H,5,FALSE),IF(B27="SINAPI",VLOOKUP(C27,'SINAPI-SERVIÇOS'!A:D,2,FALSE),IF(LEFT(C27,3)="ARQ",VLOOKUP(VALUE(RIGHT(C27,3)),'ARQ-COMP'!B:J,4,FALSE),IF(LEFT(C27,3)="SCI",VLOOKUP(VALUE(RIGHT(C27,3)),'GAS-COMP'!#REF!,4,FALSE),IF(LEFT(C27,3)="SCE",VLOOKUP(VALUE(RIGHT(C27,3)),'SCE-COMP'!B:J,4,FALSE),IF(LEFT(C27,3)="EST",VLOOKUP(VALUE(RIGHT(C27,3)),'EST-COMP'!B:J,4,FALSE),IF(LEFT(C27,3)="HID",VLOOKUP(VALUE(RIGHT(C27,3)),'HID-COMP'!B:J,4,FALSE),IF(LEFT(C27,3)="INC",VLOOKUP(VALUE(RIGHT(C27,3)),'INC-COMP'!B:J,4,FALSE),IF(LEFT(C27,3)="ELE",VLOOKUP(VALUE(RIGHT(C27,3)),#REF!,4,FALSE),IF(LEFT(C27,3)="CAB",VLOOKUP(VALUE(RIGHT(C27,3)),#REF!,4,FALSE),IF(LEFT(C27,3)="SEG",VLOOKUP(VALUE(RIGHT(C27,3)),'SEG-COMP'!B:J,4,FALSE),IF(LEFT(C27,3)="CLI",VLOOKUP(VALUE(RIGHT(C27,3)),'CLI-COMP'!B:J,4,FALSE),IF(LEFT(C27,4)="IMPL",VLOOKUP(VALUE(RIGHT(C27,3)),'IMPL-COMP'!B:J,4,FALSE),IF(LEFT(C27,4)="SPDA",VLOOKUP(VALUE(RIGHT(C27,3)),'SPDA-COMP'!B:J,4,FALSE),IF(LEFT(C27,4)="SDAI",VLOOKUP(VALUE(RIGHT(C27,3)),'ADM-COMP'!B:J,4,FALSE),IF(LEFT(C27,5)="IMPER",VLOOKUP(VALUE(RIGHT(C27,3)),'IMPER-COMP'!B:J,4,FALSE),""))))))))))))))))</f>
        <v>TUBO PVC RÍGIDO PARA ESGOTO NO DIÂMETRO DE 100MM INCLUINDO ESCAVAÇÃO E ATERRO COM AREIA</v>
      </c>
      <c r="E27" s="166" t="str">
        <f>IF(B27="IOPES",VLOOKUP(C27,'LABOR-SERVIÇOS'!A:H,6,FALSE),IF(B27="SINAPI",VLOOKUP(C27,'SINAPI-SERVIÇOS'!A:D,3,FALSE),IF(LEFT(C27,3)="ARQ",VLOOKUP(VALUE(RIGHT(C27,3)),'ARQ-COMP'!B:J,5,FALSE),IF(LEFT(C27,3)="SCI",VLOOKUP(VALUE(RIGHT(C27,3)),'GAS-COMP'!#REF!,5,FALSE),IF(LEFT(C27,3)="SCE",VLOOKUP(VALUE(RIGHT(C27,3)),'SCE-COMP'!B:J,5,FALSE),IF(LEFT(C27,3)="EST",VLOOKUP(VALUE(RIGHT(C27,3)),'EST-COMP'!B:J,5,FALSE),IF(LEFT(C27,3)="HID",VLOOKUP(VALUE(RIGHT(C27,3)),'HID-COMP'!B:J,5,FALSE),IF(LEFT(C27,3)="INC",VLOOKUP(VALUE(RIGHT(C27,3)),'INC-COMP'!B:J,5,FALSE),IF(LEFT(C27,3)="ELE",VLOOKUP(VALUE(RIGHT(C27,3)),#REF!,5,FALSE),IF(LEFT(C27,3)="CAB",VLOOKUP(VALUE(RIGHT(C27,3)),#REF!,5,FALSE),IF(LEFT(C27,3)="SEG",VLOOKUP(VALUE(RIGHT(C27,3)),'SEG-COMP'!B:J,5,FALSE),IF(LEFT(C27,3)="CLI",VLOOKUP(VALUE(RIGHT(C27,3)),'CLI-COMP'!B:J,5,FALSE),IF(LEFT(C27,4)="IMPL",VLOOKUP(VALUE(RIGHT(C27,3)),'IMPL-COMP'!B:J,5,FALSE),IF(LEFT(C27,4)="SPDA",VLOOKUP(VALUE(RIGHT(C27,3)),'SPDA-COMP'!B:J,5,FALSE),IF(LEFT(C27,4)="SDAI",VLOOKUP(VALUE(RIGHT(C27,3)),'ADM-COMP'!B:J,5,FALSE),IF(LEFT(C27,5)="IMPER",VLOOKUP(VALUE(RIGHT(C27,3)),'IMPER-COMP'!B:J,5,FALSE),""))))))))))))))))</f>
        <v>M</v>
      </c>
      <c r="F27" s="275">
        <f>ROUND(VLOOKUP(A27,'MEM-LEVANT'!A:I,9,FALSE),2)</f>
        <v>3</v>
      </c>
      <c r="G27" s="326">
        <f>IF(B27="IOPES",VLOOKUP(C27,'LABOR-SERVIÇOS'!A:H,7,FALSE),IF(B27="SINAPI",VLOOKUP(C27,'SINAPI-SERVIÇOS'!A:H,8,FALSE),IF(LEFT(C27,3)="ARQ",VLOOKUP(VALUE(RIGHT(C27,3)),'ARQ-COMP'!B:J,9,FALSE),IF(LEFT(C27,3)="SCI",VLOOKUP(VALUE(RIGHT(C27,3)),'GAS-COMP'!#REF!,9,FALSE),IF(LEFT(C27,3)="SCE",VLOOKUP(VALUE(RIGHT(C27,3)),'SCE-COMP'!B:J,9,FALSE),IF(LEFT(C27,3)="EST",VLOOKUP(VALUE(RIGHT(C27,3)),'EST-COMP'!B:J,9,FALSE),IF(LEFT(C27,3)="HID",VLOOKUP(VALUE(RIGHT(C27,3)),'HID-COMP'!B:J,9,FALSE),IF(LEFT(C27,3)="INC",VLOOKUP(VALUE(RIGHT(C27,3)),'INC-COMP'!B:J,9,FALSE),IF(LEFT(C27,3)="ELE",VLOOKUP(VALUE(RIGHT(C27,3)),#REF!,9,FALSE),IF(LEFT(C27,3)="CAB",VLOOKUP(VALUE(RIGHT(C27,3)),#REF!,9,FALSE),IF(LEFT(C27,3)="SEG",VLOOKUP(VALUE(RIGHT(C27,3)),'SEG-COMP'!B:J,9,FALSE),IF(LEFT(C27,3)="CLI",VLOOKUP(VALUE(RIGHT(C27,3)),'CLI-COMP'!B:J,9,FALSE),IF(LEFT(C27,4)="IMPL",VLOOKUP(VALUE(RIGHT(C27,3)),'IMPL-COMP'!B:J,9,FALSE),IF(LEFT(C27,4)="SPDA",VLOOKUP(VALUE(RIGHT(C27,3)),'SPDA-COMP'!B:J,9,FALSE),IF(LEFT(C27,4)="SDAI",VLOOKUP(VALUE(RIGHT(C27,3)),'ADM-COMP'!B:J,9,FALSE),IF(LEFT(C27,5)="IMPER",VLOOKUP(VALUE(RIGHT(C27,3)),'IMPER-COMP'!B:J,9,FALSE),""))))))))))))))))</f>
        <v>52.73</v>
      </c>
      <c r="H27" s="701">
        <f t="shared" si="3"/>
        <v>158.19</v>
      </c>
      <c r="I27" s="876">
        <f t="shared" si="4"/>
        <v>7.2563953893747171E-3</v>
      </c>
      <c r="J27" s="384"/>
      <c r="K27" s="28"/>
      <c r="L27" s="28"/>
      <c r="M27" s="28"/>
      <c r="N27" s="28"/>
      <c r="O27" s="28"/>
      <c r="P27" s="28"/>
      <c r="Q27" s="28"/>
      <c r="R27" s="28"/>
      <c r="S27" s="28"/>
    </row>
    <row r="28" spans="1:19" s="408" customFormat="1">
      <c r="A28" s="702"/>
      <c r="B28" s="401"/>
      <c r="C28" s="402"/>
      <c r="D28" s="403" t="s">
        <v>13865</v>
      </c>
      <c r="E28" s="404"/>
      <c r="F28" s="405"/>
      <c r="G28" s="406"/>
      <c r="H28" s="703">
        <f>SUM(H15:H27)</f>
        <v>13514.47</v>
      </c>
      <c r="I28" s="876"/>
      <c r="J28" s="384"/>
      <c r="K28" s="578"/>
      <c r="L28" s="407"/>
      <c r="M28" s="407"/>
      <c r="N28" s="407"/>
      <c r="O28" s="407"/>
      <c r="P28" s="407"/>
      <c r="Q28" s="407"/>
      <c r="R28" s="407"/>
      <c r="S28" s="407"/>
    </row>
    <row r="29" spans="1:19">
      <c r="A29" s="700"/>
      <c r="B29" s="167"/>
      <c r="C29" s="168"/>
      <c r="D29" s="170"/>
      <c r="E29" s="166"/>
      <c r="F29" s="275"/>
      <c r="G29" s="326"/>
      <c r="H29" s="704"/>
      <c r="I29" s="876"/>
      <c r="J29" s="384"/>
      <c r="K29" s="578"/>
      <c r="L29" s="28"/>
      <c r="M29" s="28"/>
      <c r="N29" s="28"/>
      <c r="O29" s="28"/>
      <c r="P29" s="28"/>
      <c r="Q29" s="28"/>
      <c r="R29" s="28"/>
      <c r="S29" s="28"/>
    </row>
    <row r="30" spans="1:19" s="306" customFormat="1">
      <c r="A30" s="698" t="s">
        <v>31947</v>
      </c>
      <c r="B30" s="555"/>
      <c r="C30" s="303"/>
      <c r="D30" s="563" t="s">
        <v>1306</v>
      </c>
      <c r="E30" s="557"/>
      <c r="F30" s="558"/>
      <c r="G30" s="559"/>
      <c r="H30" s="699"/>
      <c r="I30" s="581"/>
      <c r="J30" s="554"/>
      <c r="K30" s="305"/>
      <c r="L30" s="305"/>
      <c r="M30" s="305"/>
      <c r="N30" s="305"/>
      <c r="O30" s="305"/>
      <c r="P30" s="305"/>
      <c r="Q30" s="305"/>
      <c r="R30" s="305"/>
      <c r="S30" s="305"/>
    </row>
    <row r="31" spans="1:19" s="417" customFormat="1" ht="38.25">
      <c r="A31" s="706" t="s">
        <v>37</v>
      </c>
      <c r="B31" s="281" t="s">
        <v>31978</v>
      </c>
      <c r="C31" s="282" t="s">
        <v>24151</v>
      </c>
      <c r="D31" s="294" t="str">
        <f>IF(B31="IOPES",VLOOKUP(C31,'LABOR-SERVIÇOS'!A:H,5,FALSE),IF(B31="SINAPI",VLOOKUP(C31,'SINAPI-SERVIÇOS'!A:D,2,FALSE),IF(LEFT(C31,3)="ARQ",VLOOKUP(VALUE(RIGHT(C31,3)),'ARQ-COMP'!B:J,4,FALSE),IF(LEFT(C31,3)="SCI",VLOOKUP(VALUE(RIGHT(C31,3)),'GAS-COMP'!#REF!,4,FALSE),IF(LEFT(C31,3)="SCE",VLOOKUP(VALUE(RIGHT(C31,3)),'SCE-COMP'!B:J,4,FALSE),IF(LEFT(C31,3)="EST",VLOOKUP(VALUE(RIGHT(C31,3)),'EST-COMP'!B:J,4,FALSE),IF(LEFT(C31,3)="HID",VLOOKUP(VALUE(RIGHT(C31,3)),'HID-COMP'!B:J,4,FALSE),IF(LEFT(C31,3)="INC",VLOOKUP(VALUE(RIGHT(C31,3)),'INC-COMP'!B:J,4,FALSE),IF(LEFT(C31,3)="ELE",VLOOKUP(VALUE(RIGHT(C31,3)),#REF!,4,FALSE),IF(LEFT(C31,3)="CAB",VLOOKUP(VALUE(RIGHT(C31,3)),#REF!,4,FALSE),IF(LEFT(C31,3)="SEG",VLOOKUP(VALUE(RIGHT(C31,3)),'SEG-COMP'!B:J,4,FALSE),IF(LEFT(C31,3)="CLI",VLOOKUP(VALUE(RIGHT(C31,3)),'CLI-COMP'!B:J,4,FALSE),IF(LEFT(C31,4)="IMPL",VLOOKUP(VALUE(RIGHT(C31,3)),'IMPL-COMP'!B:J,4,FALSE),IF(LEFT(C31,4)="SPDA",VLOOKUP(VALUE(RIGHT(C31,3)),'SPDA-COMP'!B:J,4,FALSE),IF(LEFT(C31,4)="SDAI",VLOOKUP(VALUE(RIGHT(C31,3)),'ADM-COMP'!B:J,4,FALSE),IF(LEFT(C31,5)="IMPER",VLOOKUP(VALUE(RIGHT(C31,3)),'IMPER-COMP'!B:J,4,FALSE),""))))))))))))))))</f>
        <v>REVESTIMENTO EM ACM - KYNAR 500,  GM FOSCO - PRO 125, ESPESSURA DE 4MM, DA PROJETO PREFERENCIAL OU EQUIVALENTE DE IGUAL OU SUPERIOR DESEMPENHO</v>
      </c>
      <c r="E31" s="284" t="str">
        <f>IF(B31="IOPES",VLOOKUP(C31,'LABOR-SERVIÇOS'!A:H,6,FALSE),IF(B31="SINAPI",VLOOKUP(C31,'SINAPI-SERVIÇOS'!A:D,3,FALSE),IF(LEFT(C31,3)="ARQ",VLOOKUP(VALUE(RIGHT(C31,3)),'ARQ-COMP'!B:J,5,FALSE),IF(LEFT(C31,3)="SCI",VLOOKUP(VALUE(RIGHT(C31,3)),'GAS-COMP'!#REF!,5,FALSE),IF(LEFT(C31,3)="SCE",VLOOKUP(VALUE(RIGHT(C31,3)),'SCE-COMP'!B:J,5,FALSE),IF(LEFT(C31,3)="EST",VLOOKUP(VALUE(RIGHT(C31,3)),'EST-COMP'!B:J,5,FALSE),IF(LEFT(C31,3)="HID",VLOOKUP(VALUE(RIGHT(C31,3)),'HID-COMP'!B:J,5,FALSE),IF(LEFT(C31,3)="INC",VLOOKUP(VALUE(RIGHT(C31,3)),'INC-COMP'!B:J,5,FALSE),IF(LEFT(C31,3)="ELE",VLOOKUP(VALUE(RIGHT(C31,3)),#REF!,5,FALSE),IF(LEFT(C31,3)="CAB",VLOOKUP(VALUE(RIGHT(C31,3)),#REF!,5,FALSE),IF(LEFT(C31,3)="SEG",VLOOKUP(VALUE(RIGHT(C31,3)),'SEG-COMP'!B:J,5,FALSE),IF(LEFT(C31,3)="CLI",VLOOKUP(VALUE(RIGHT(C31,3)),'CLI-COMP'!B:J,5,FALSE),IF(LEFT(C31,4)="IMPL",VLOOKUP(VALUE(RIGHT(C31,3)),'IMPL-COMP'!B:J,5,FALSE),IF(LEFT(C31,4)="SPDA",VLOOKUP(VALUE(RIGHT(C31,3)),'SPDA-COMP'!B:J,5,FALSE),IF(LEFT(C31,4)="SDAI",VLOOKUP(VALUE(RIGHT(C31,3)),'ADM-COMP'!B:J,5,FALSE),IF(LEFT(C31,5)="IMPER",VLOOKUP(VALUE(RIGHT(C31,3)),'IMPER-COMP'!B:J,5,FALSE),""))))))))))))))))</f>
        <v>M²</v>
      </c>
      <c r="F31" s="169">
        <f>ROUND(VLOOKUP(A31,'MEM-LEVANT'!A:I,9,FALSE),2)</f>
        <v>42.55</v>
      </c>
      <c r="G31" s="326">
        <f>IF(B31="IOPES",VLOOKUP(C31,'LABOR-SERVIÇOS'!A:H,7,FALSE),IF(B31="SINAPI",VLOOKUP(C31,'SINAPI-SERVIÇOS'!A:H,8,FALSE),IF(LEFT(C31,3)="ARQ",VLOOKUP(VALUE(RIGHT(C31,3)),'ARQ-COMP'!B:J,9,FALSE),IF(LEFT(C31,3)="SCI",VLOOKUP(VALUE(RIGHT(C31,3)),'GAS-COMP'!#REF!,9,FALSE),IF(LEFT(C31,3)="SCE",VLOOKUP(VALUE(RIGHT(C31,3)),'SCE-COMP'!B:J,9,FALSE),IF(LEFT(C31,3)="EST",VLOOKUP(VALUE(RIGHT(C31,3)),'EST-COMP'!B:J,9,FALSE),IF(LEFT(C31,3)="HID",VLOOKUP(VALUE(RIGHT(C31,3)),'HID-COMP'!B:J,9,FALSE),IF(LEFT(C31,3)="INC",VLOOKUP(VALUE(RIGHT(C31,3)),'INC-COMP'!B:J,9,FALSE),IF(LEFT(C31,3)="ELE",VLOOKUP(VALUE(RIGHT(C31,3)),#REF!,9,FALSE),IF(LEFT(C31,3)="CAB",VLOOKUP(VALUE(RIGHT(C31,3)),#REF!,9,FALSE),IF(LEFT(C31,3)="SEG",VLOOKUP(VALUE(RIGHT(C31,3)),'SEG-COMP'!B:J,9,FALSE),IF(LEFT(C31,3)="CLI",VLOOKUP(VALUE(RIGHT(C31,3)),'CLI-COMP'!B:J,9,FALSE),IF(LEFT(C31,4)="IMPL",VLOOKUP(VALUE(RIGHT(C31,3)),'IMPL-COMP'!B:J,9,FALSE),IF(LEFT(C31,4)="SPDA",VLOOKUP(VALUE(RIGHT(C31,3)),'SPDA-COMP'!B:J,9,FALSE),IF(LEFT(C31,4)="SDAI",VLOOKUP(VALUE(RIGHT(C31,3)),'ADM-COMP'!B:J,9,FALSE),IF(LEFT(C31,5)="IMPER",VLOOKUP(VALUE(RIGHT(C31,3)),'IMPER-COMP'!B:J,9,FALSE),""))))))))))))))))</f>
        <v>171.9</v>
      </c>
      <c r="H31" s="701">
        <f t="shared" si="1"/>
        <v>7314.35</v>
      </c>
      <c r="I31" s="876">
        <f>H31/$H$41</f>
        <v>0.33551941093794152</v>
      </c>
      <c r="J31" s="416"/>
      <c r="K31" s="415"/>
      <c r="L31" s="415"/>
      <c r="M31" s="415"/>
      <c r="N31" s="415"/>
      <c r="O31" s="415"/>
      <c r="P31" s="415"/>
      <c r="Q31" s="415"/>
      <c r="R31" s="415"/>
      <c r="S31" s="415"/>
    </row>
    <row r="32" spans="1:19" s="408" customFormat="1">
      <c r="A32" s="702"/>
      <c r="B32" s="401"/>
      <c r="C32" s="402"/>
      <c r="D32" s="403" t="s">
        <v>13866</v>
      </c>
      <c r="E32" s="404"/>
      <c r="F32" s="405"/>
      <c r="G32" s="406"/>
      <c r="H32" s="703">
        <f>SUM(H31)</f>
        <v>7314.35</v>
      </c>
      <c r="I32" s="582"/>
      <c r="J32" s="384"/>
      <c r="K32" s="407"/>
      <c r="L32" s="407"/>
      <c r="M32" s="407"/>
      <c r="N32" s="407"/>
      <c r="O32" s="407"/>
      <c r="P32" s="407"/>
      <c r="Q32" s="407"/>
      <c r="R32" s="407"/>
      <c r="S32" s="407"/>
    </row>
    <row r="33" spans="1:19">
      <c r="A33" s="700"/>
      <c r="B33" s="167"/>
      <c r="C33" s="168"/>
      <c r="D33" s="170"/>
      <c r="E33" s="166"/>
      <c r="F33" s="275"/>
      <c r="G33" s="326"/>
      <c r="H33" s="704"/>
      <c r="I33" s="580"/>
      <c r="J33" s="384"/>
      <c r="K33" s="28"/>
      <c r="L33" s="28"/>
      <c r="M33" s="28"/>
      <c r="N33" s="28"/>
      <c r="O33" s="28"/>
      <c r="P33" s="28"/>
      <c r="Q33" s="28"/>
      <c r="R33" s="28"/>
      <c r="S33" s="28"/>
    </row>
    <row r="34" spans="1:19" s="306" customFormat="1">
      <c r="A34" s="708" t="s">
        <v>9</v>
      </c>
      <c r="B34" s="301"/>
      <c r="C34" s="301"/>
      <c r="D34" s="397" t="s">
        <v>51</v>
      </c>
      <c r="E34" s="301"/>
      <c r="F34" s="301"/>
      <c r="G34" s="301"/>
      <c r="H34" s="705"/>
      <c r="I34" s="581"/>
      <c r="J34" s="384"/>
      <c r="K34" s="305"/>
      <c r="L34" s="305"/>
      <c r="M34" s="305"/>
      <c r="N34" s="305"/>
      <c r="O34" s="305"/>
      <c r="P34" s="305"/>
      <c r="Q34" s="305"/>
      <c r="R34" s="305"/>
      <c r="S34" s="305"/>
    </row>
    <row r="35" spans="1:19" s="854" customFormat="1">
      <c r="A35" s="843" t="s">
        <v>40</v>
      </c>
      <c r="B35" s="844"/>
      <c r="C35" s="845"/>
      <c r="D35" s="846" t="s">
        <v>2025</v>
      </c>
      <c r="E35" s="847"/>
      <c r="F35" s="848"/>
      <c r="G35" s="849"/>
      <c r="H35" s="850"/>
      <c r="I35" s="851"/>
      <c r="J35" s="852"/>
      <c r="K35" s="853"/>
      <c r="L35" s="853"/>
      <c r="M35" s="853"/>
      <c r="N35" s="853"/>
      <c r="O35" s="853"/>
      <c r="P35" s="853"/>
      <c r="Q35" s="853"/>
      <c r="R35" s="853"/>
      <c r="S35" s="853"/>
    </row>
    <row r="36" spans="1:19" s="417" customFormat="1" ht="51">
      <c r="A36" s="700" t="s">
        <v>41</v>
      </c>
      <c r="B36" s="167" t="s">
        <v>7505</v>
      </c>
      <c r="C36" s="282" t="str">
        <f>'LABOR-SERVIÇOS'!A1082</f>
        <v>LABOR - 190417 - 1</v>
      </c>
      <c r="D36" s="283" t="str">
        <f>IF(B36="IOPES",VLOOKUP(C36,'LABOR-SERVIÇOS'!A:H,5,FALSE),IF(B36="SINAPI",VLOOKUP(C36,'SINAPI-SERVIÇOS'!A:D,2,FALSE),IF(LEFT(C36,3)="ARQ",VLOOKUP(VALUE(RIGHT(C36,3)),'ARQ-COMP'!B:J,4,FALSE),IF(LEFT(C36,3)="SCI",VLOOKUP(VALUE(RIGHT(C36,3)),'GAS-COMP'!#REF!,4,FALSE),IF(LEFT(C36,3)="SCE",VLOOKUP(VALUE(RIGHT(C36,3)),'SCE-COMP'!B:J,4,FALSE),IF(LEFT(C36,3)="EST",VLOOKUP(VALUE(RIGHT(C36,3)),'EST-COMP'!B:J,4,FALSE),IF(LEFT(C36,3)="HID",VLOOKUP(VALUE(RIGHT(C36,3)),'HID-COMP'!B:J,4,FALSE),IF(LEFT(C36,3)="INC",VLOOKUP(VALUE(RIGHT(C36,3)),'INC-COMP'!B:J,4,FALSE),IF(LEFT(C36,3)="ELE",VLOOKUP(VALUE(RIGHT(C36,3)),#REF!,4,FALSE),IF(LEFT(C36,3)="CAB",VLOOKUP(VALUE(RIGHT(C36,3)),#REF!,4,FALSE),IF(LEFT(C36,3)="SEG",VLOOKUP(VALUE(RIGHT(C36,3)),'SEG-COMP'!B:J,4,FALSE),IF(LEFT(C36,3)="CLI",VLOOKUP(VALUE(RIGHT(C36,3)),'CLI-COMP'!B:J,4,FALSE),IF(LEFT(C36,4)="IMPL",VLOOKUP(VALUE(RIGHT(C36,3)),'IMPL-COMP'!B:J,4,FALSE),IF(LEFT(C36,4)="SPDA",VLOOKUP(VALUE(RIGHT(C36,3)),'SPDA-COMP'!B:J,4,FALSE),IF(LEFT(C36,4)="SDAI",VLOOKUP(VALUE(RIGHT(C36,3)),'ADM-COMP'!B:J,4,FALSE),IF(LEFT(C36,5)="IMPER",VLOOKUP(VALUE(RIGHT(C36,3)),'IMPER-COMP'!B:J,4,FALSE),""))))))))))))))))</f>
        <v>PINTURA COM TINTA ESMALTE SINTÉTICO, MARCAS DE REFERÊNCIA SUVINIL, CORAL OU METALATEX, A DUAS DEMÃOS, INCLUSIVE FUNDO ANTICORROSIVO A UMA DEMÃO, EM METAL</v>
      </c>
      <c r="E36" s="284" t="str">
        <f>IF(B36="IOPES",VLOOKUP(C36,'LABOR-SERVIÇOS'!A:H,6,FALSE),IF(B36="SINAPI",VLOOKUP(C36,'SINAPI-SERVIÇOS'!A:D,3,FALSE),IF(LEFT(C36,3)="ARQ",VLOOKUP(VALUE(RIGHT(C36,3)),'ARQ-COMP'!B:J,5,FALSE),IF(LEFT(C36,3)="SCI",VLOOKUP(VALUE(RIGHT(C36,3)),'GAS-COMP'!#REF!,5,FALSE),IF(LEFT(C36,3)="SCE",VLOOKUP(VALUE(RIGHT(C36,3)),'SCE-COMP'!B:J,5,FALSE),IF(LEFT(C36,3)="EST",VLOOKUP(VALUE(RIGHT(C36,3)),'EST-COMP'!B:J,5,FALSE),IF(LEFT(C36,3)="HID",VLOOKUP(VALUE(RIGHT(C36,3)),'HID-COMP'!B:J,5,FALSE),IF(LEFT(C36,3)="INC",VLOOKUP(VALUE(RIGHT(C36,3)),'INC-COMP'!B:J,5,FALSE),IF(LEFT(C36,3)="ELE",VLOOKUP(VALUE(RIGHT(C36,3)),#REF!,5,FALSE),IF(LEFT(C36,3)="CAB",VLOOKUP(VALUE(RIGHT(C36,3)),#REF!,5,FALSE),IF(LEFT(C36,3)="SEG",VLOOKUP(VALUE(RIGHT(C36,3)),'SEG-COMP'!B:J,5,FALSE),IF(LEFT(C36,3)="CLI",VLOOKUP(VALUE(RIGHT(C36,3)),'CLI-COMP'!B:J,5,FALSE),IF(LEFT(C36,4)="IMPL",VLOOKUP(VALUE(RIGHT(C36,3)),'IMPL-COMP'!B:J,5,FALSE),IF(LEFT(C36,4)="SPDA",VLOOKUP(VALUE(RIGHT(C36,3)),'SPDA-COMP'!B:J,5,FALSE),IF(LEFT(C36,4)="SDAI",VLOOKUP(VALUE(RIGHT(C36,3)),'ADM-COMP'!B:J,5,FALSE),IF(LEFT(C36,5)="IMPER",VLOOKUP(VALUE(RIGHT(C36,3)),'IMPER-COMP'!B:J,5,FALSE),""))))))))))))))))</f>
        <v>M2</v>
      </c>
      <c r="F36" s="169">
        <f>ROUND(VLOOKUP(A36,'MEM-LEVANT'!A:I,9,FALSE),2)</f>
        <v>26.94</v>
      </c>
      <c r="G36" s="326">
        <f>IF(B36="IOPES",VLOOKUP(C36,'LABOR-SERVIÇOS'!A:H,7,FALSE),IF(B36="SINAPI",VLOOKUP(C36,'SINAPI-SERVIÇOS'!A:H,8,FALSE),IF(LEFT(C36,3)="ARQ",VLOOKUP(VALUE(RIGHT(C36,3)),'ARQ-COMP'!B:J,9,FALSE),IF(LEFT(C36,3)="SCI",VLOOKUP(VALUE(RIGHT(C36,3)),'GAS-COMP'!#REF!,9,FALSE),IF(LEFT(C36,3)="SCE",VLOOKUP(VALUE(RIGHT(C36,3)),'SCE-COMP'!B:J,9,FALSE),IF(LEFT(C36,3)="EST",VLOOKUP(VALUE(RIGHT(C36,3)),'EST-COMP'!B:J,9,FALSE),IF(LEFT(C36,3)="HID",VLOOKUP(VALUE(RIGHT(C36,3)),'HID-COMP'!B:J,9,FALSE),IF(LEFT(C36,3)="INC",VLOOKUP(VALUE(RIGHT(C36,3)),'INC-COMP'!B:J,9,FALSE),IF(LEFT(C36,3)="ELE",VLOOKUP(VALUE(RIGHT(C36,3)),#REF!,9,FALSE),IF(LEFT(C36,3)="CAB",VLOOKUP(VALUE(RIGHT(C36,3)),#REF!,9,FALSE),IF(LEFT(C36,3)="SEG",VLOOKUP(VALUE(RIGHT(C36,3)),'SEG-COMP'!B:J,9,FALSE),IF(LEFT(C36,3)="CLI",VLOOKUP(VALUE(RIGHT(C36,3)),'CLI-COMP'!B:J,9,FALSE),IF(LEFT(C36,4)="IMPL",VLOOKUP(VALUE(RIGHT(C36,3)),'IMPL-COMP'!B:J,9,FALSE),IF(LEFT(C36,4)="SPDA",VLOOKUP(VALUE(RIGHT(C36,3)),'SPDA-COMP'!B:J,9,FALSE),IF(LEFT(C36,4)="SDAI",VLOOKUP(VALUE(RIGHT(C36,3)),'ADM-COMP'!B:J,9,FALSE),IF(LEFT(C36,5)="IMPER",VLOOKUP(VALUE(RIGHT(C36,3)),'IMPER-COMP'!B:J,9,FALSE),""))))))))))))))))</f>
        <v>21.23</v>
      </c>
      <c r="H36" s="707">
        <f t="shared" ref="H36" si="5">ROUND(F36*G36,2)</f>
        <v>571.94000000000005</v>
      </c>
      <c r="I36" s="876">
        <f t="shared" ref="I36" si="6">H36/$H$41</f>
        <v>2.6235683538776006E-2</v>
      </c>
      <c r="J36" s="416"/>
      <c r="K36" s="415"/>
      <c r="L36" s="415"/>
      <c r="M36" s="415"/>
      <c r="N36" s="415"/>
      <c r="O36" s="415"/>
      <c r="P36" s="415"/>
      <c r="Q36" s="415"/>
      <c r="R36" s="415"/>
      <c r="S36" s="415"/>
    </row>
    <row r="37" spans="1:19" s="408" customFormat="1">
      <c r="A37" s="702"/>
      <c r="B37" s="401"/>
      <c r="C37" s="594"/>
      <c r="D37" s="403" t="s">
        <v>13867</v>
      </c>
      <c r="E37" s="404"/>
      <c r="F37" s="596"/>
      <c r="G37" s="597"/>
      <c r="H37" s="703">
        <f>SUM(H36)</f>
        <v>571.94000000000005</v>
      </c>
      <c r="I37" s="582"/>
      <c r="J37" s="384"/>
      <c r="K37" s="407"/>
      <c r="L37" s="407"/>
      <c r="M37" s="407"/>
      <c r="N37" s="407"/>
      <c r="O37" s="407"/>
      <c r="P37" s="407"/>
      <c r="Q37" s="407"/>
      <c r="R37" s="407"/>
      <c r="S37" s="407"/>
    </row>
    <row r="38" spans="1:19" s="417" customFormat="1">
      <c r="A38" s="706"/>
      <c r="B38" s="281"/>
      <c r="C38" s="282"/>
      <c r="D38" s="565"/>
      <c r="E38" s="284"/>
      <c r="F38" s="169"/>
      <c r="G38" s="327"/>
      <c r="H38" s="709"/>
      <c r="I38" s="583"/>
      <c r="J38" s="416"/>
      <c r="K38" s="415"/>
      <c r="L38" s="415"/>
      <c r="M38" s="416"/>
      <c r="N38" s="415"/>
      <c r="O38" s="415"/>
      <c r="P38" s="415"/>
      <c r="Q38" s="415"/>
      <c r="R38" s="415"/>
      <c r="S38" s="415"/>
    </row>
    <row r="39" spans="1:19" s="417" customFormat="1">
      <c r="A39" s="706"/>
      <c r="B39" s="281"/>
      <c r="C39" s="282"/>
      <c r="D39" s="565"/>
      <c r="E39" s="284"/>
      <c r="F39" s="169"/>
      <c r="G39" s="327"/>
      <c r="H39" s="709"/>
      <c r="I39" s="583"/>
      <c r="J39" s="416"/>
      <c r="K39" s="415"/>
      <c r="L39" s="415"/>
      <c r="M39" s="416"/>
      <c r="N39" s="415"/>
      <c r="O39" s="415"/>
      <c r="P39" s="415"/>
      <c r="Q39" s="415"/>
      <c r="R39" s="415"/>
      <c r="S39" s="415"/>
    </row>
    <row r="40" spans="1:19" s="29" customFormat="1">
      <c r="A40" s="700"/>
      <c r="B40" s="171"/>
      <c r="C40" s="172"/>
      <c r="D40" s="170"/>
      <c r="E40" s="166"/>
      <c r="F40" s="275"/>
      <c r="G40" s="326"/>
      <c r="H40" s="704"/>
      <c r="I40" s="584"/>
      <c r="J40" s="384"/>
    </row>
    <row r="41" spans="1:19" s="29" customFormat="1" ht="20.100000000000001" customHeight="1">
      <c r="A41" s="967" t="s">
        <v>7504</v>
      </c>
      <c r="B41" s="968"/>
      <c r="C41" s="968"/>
      <c r="D41" s="968"/>
      <c r="E41" s="968"/>
      <c r="F41" s="968"/>
      <c r="G41" s="968"/>
      <c r="H41" s="712">
        <f>SUM(H8:H39)/2</f>
        <v>21800.080000000002</v>
      </c>
      <c r="I41" s="856"/>
      <c r="J41" s="384"/>
    </row>
    <row r="42" spans="1:19" s="29" customFormat="1" ht="20.100000000000001" customHeight="1">
      <c r="A42" s="713"/>
      <c r="B42" s="174"/>
      <c r="C42" s="174"/>
      <c r="D42" s="174"/>
      <c r="E42" s="174"/>
      <c r="F42" s="174"/>
      <c r="G42" s="329"/>
      <c r="H42" s="714"/>
      <c r="I42" s="584"/>
      <c r="J42" s="855"/>
    </row>
    <row r="43" spans="1:19" s="29" customFormat="1">
      <c r="A43" s="951" t="s">
        <v>7433</v>
      </c>
      <c r="B43" s="952"/>
      <c r="C43" s="952"/>
      <c r="D43" s="952"/>
      <c r="E43" s="952"/>
      <c r="F43" s="952"/>
      <c r="G43" s="952"/>
      <c r="H43" s="953"/>
      <c r="I43" s="584"/>
    </row>
    <row r="44" spans="1:19" s="29" customFormat="1" ht="15.75">
      <c r="A44" s="954"/>
      <c r="B44" s="955"/>
      <c r="C44" s="955"/>
      <c r="D44" s="955"/>
      <c r="E44" s="955"/>
      <c r="F44" s="955"/>
      <c r="G44" s="955"/>
      <c r="H44" s="956"/>
      <c r="I44" s="584"/>
    </row>
    <row r="45" spans="1:19" s="29" customFormat="1" ht="16.5" thickBot="1">
      <c r="A45" s="957"/>
      <c r="B45" s="958"/>
      <c r="C45" s="958"/>
      <c r="D45" s="958"/>
      <c r="E45" s="958"/>
      <c r="F45" s="958"/>
      <c r="G45" s="958"/>
      <c r="H45" s="959"/>
      <c r="I45" s="584"/>
    </row>
    <row r="46" spans="1:19" s="29" customFormat="1" ht="15.75">
      <c r="A46" s="960"/>
      <c r="B46" s="960"/>
      <c r="C46" s="960"/>
      <c r="D46" s="960"/>
      <c r="E46" s="960"/>
      <c r="F46" s="960"/>
      <c r="G46" s="960"/>
      <c r="H46" s="960"/>
      <c r="I46" s="584"/>
    </row>
    <row r="47" spans="1:19" s="29" customFormat="1" ht="20.100000000000001" customHeight="1">
      <c r="A47" s="175"/>
      <c r="B47" s="175"/>
      <c r="C47" s="175"/>
      <c r="D47" s="175"/>
      <c r="E47" s="175"/>
      <c r="F47" s="175"/>
      <c r="G47" s="331"/>
      <c r="H47" s="331"/>
    </row>
    <row r="48" spans="1:19" s="29" customFormat="1" ht="20.100000000000001" customHeight="1">
      <c r="A48" s="173"/>
      <c r="B48" s="173"/>
      <c r="C48" s="173"/>
      <c r="D48" s="173"/>
      <c r="E48" s="173"/>
      <c r="F48" s="173"/>
      <c r="G48" s="332"/>
      <c r="H48" s="333"/>
    </row>
    <row r="49" spans="8:10">
      <c r="J49" s="598"/>
    </row>
    <row r="50" spans="8:10">
      <c r="H50" s="383">
        <f>SUM(H8:H39)/2</f>
        <v>21800.080000000002</v>
      </c>
    </row>
  </sheetData>
  <mergeCells count="10">
    <mergeCell ref="A43:H43"/>
    <mergeCell ref="A44:H44"/>
    <mergeCell ref="A45:H45"/>
    <mergeCell ref="A46:H46"/>
    <mergeCell ref="A1:H1"/>
    <mergeCell ref="A4:H4"/>
    <mergeCell ref="A41:G41"/>
    <mergeCell ref="G2:H2"/>
    <mergeCell ref="G3:H3"/>
    <mergeCell ref="C2:F3"/>
  </mergeCells>
  <phoneticPr fontId="97" type="noConversion"/>
  <printOptions horizontalCentered="1" gridLines="1"/>
  <pageMargins left="0.31496062992125984" right="0.19685039370078741" top="0.98425196850393704" bottom="0.19685039370078741" header="0.31496062992125984" footer="0.31496062992125984"/>
  <pageSetup paperSize="9" scale="60" orientation="portrait" r:id="rId1"/>
  <headerFooter>
    <oddFooter>&amp;C&amp;P de &amp;N</oddFooter>
  </headerFooter>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dimension ref="C1:F1"/>
  <sheetViews>
    <sheetView showGridLines="0" view="pageBreakPreview" zoomScale="85" zoomScaleNormal="90" zoomScaleSheetLayoutView="85" workbookViewId="0">
      <selection activeCell="E19" sqref="E19"/>
    </sheetView>
  </sheetViews>
  <sheetFormatPr defaultColWidth="9.140625" defaultRowHeight="15" customHeight="1"/>
  <cols>
    <col min="1" max="1" width="5.85546875" style="36" customWidth="1"/>
    <col min="2" max="2" width="6" style="36" customWidth="1"/>
    <col min="3" max="4" width="12.85546875" style="37" customWidth="1"/>
    <col min="5" max="5" width="67.85546875" style="36" customWidth="1"/>
    <col min="6" max="6" width="8.7109375" style="37" customWidth="1"/>
    <col min="7" max="7" width="9.42578125" style="36" customWidth="1"/>
    <col min="8" max="8" width="11.7109375" style="36" customWidth="1"/>
    <col min="9" max="9" width="10.85546875" style="36" customWidth="1"/>
    <col min="10" max="10" width="14.42578125" style="36" customWidth="1"/>
    <col min="11" max="11" width="3.85546875" style="36" customWidth="1"/>
    <col min="12" max="12" width="18.140625" style="36" bestFit="1" customWidth="1"/>
    <col min="13" max="13" width="5.140625" style="36" customWidth="1"/>
    <col min="14" max="16384" width="9.140625" style="36"/>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1.xml><?xml version="1.0" encoding="utf-8"?>
<worksheet xmlns="http://schemas.openxmlformats.org/spreadsheetml/2006/main" xmlns:r="http://schemas.openxmlformats.org/officeDocument/2006/relationships">
  <dimension ref="A1:A2"/>
  <sheetViews>
    <sheetView showGridLines="0" view="pageBreakPreview" zoomScaleNormal="90" zoomScaleSheetLayoutView="100" workbookViewId="0">
      <selection activeCell="E19" sqref="E19"/>
    </sheetView>
  </sheetViews>
  <sheetFormatPr defaultRowHeight="15" customHeight="1"/>
  <cols>
    <col min="1" max="1" width="5.140625" customWidth="1"/>
  </cols>
  <sheetData>
    <row r="1" ht="15.75" customHeight="1"/>
    <row r="2" ht="15.75" customHeight="1"/>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2.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6.7109375" customWidth="1"/>
    <col min="2" max="2" width="6" customWidth="1"/>
    <col min="3" max="4" width="12.85546875" style="39" customWidth="1"/>
    <col min="5" max="5" width="67.85546875" customWidth="1"/>
    <col min="6" max="6" width="8.7109375" style="39"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6.710937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3.xml><?xml version="1.0" encoding="utf-8"?>
<worksheet xmlns="http://schemas.openxmlformats.org/spreadsheetml/2006/main" xmlns:r="http://schemas.openxmlformats.org/officeDocument/2006/relationships">
  <dimension ref="C1:F1"/>
  <sheetViews>
    <sheetView showGridLines="0" view="pageBreakPreview" zoomScaleNormal="90" zoomScaleSheetLayoutView="100" workbookViewId="0">
      <selection activeCell="E19" sqref="E19"/>
    </sheetView>
  </sheetViews>
  <sheetFormatPr defaultColWidth="9.140625" defaultRowHeight="15" customHeight="1"/>
  <cols>
    <col min="1" max="1" width="5.85546875" style="38" customWidth="1"/>
    <col min="2" max="2" width="6" style="38" customWidth="1"/>
    <col min="3" max="4" width="12.85546875" style="61" customWidth="1"/>
    <col min="5" max="5" width="67.85546875" style="38" customWidth="1"/>
    <col min="6" max="6" width="8.7109375" style="61" customWidth="1"/>
    <col min="7" max="7" width="9.42578125" style="38" customWidth="1"/>
    <col min="8" max="8" width="11.7109375" style="38" customWidth="1"/>
    <col min="9" max="9" width="10.85546875" style="38" customWidth="1"/>
    <col min="10" max="10" width="14.42578125" style="38" customWidth="1"/>
    <col min="11" max="11" width="3.85546875" style="38" customWidth="1"/>
    <col min="12" max="12" width="18.140625" style="38" bestFit="1" customWidth="1"/>
    <col min="13" max="13" width="4.28515625" style="38" bestFit="1" customWidth="1"/>
    <col min="14" max="16384" width="9.140625" style="38"/>
  </cols>
  <sheetData/>
  <printOptions horizontalCentered="1"/>
  <pageMargins left="0.51181102362204722" right="0.51181102362204722" top="0.39370078740157483" bottom="0.78740157480314965" header="0.31496062992125984" footer="0.19685039370078741"/>
  <pageSetup paperSize="9" scale="83" orientation="landscape" r:id="rId1"/>
  <legacyDrawingHF r:id="rId2"/>
</worksheet>
</file>

<file path=xl/worksheets/sheet24.xml><?xml version="1.0" encoding="utf-8"?>
<worksheet xmlns="http://schemas.openxmlformats.org/spreadsheetml/2006/main" xmlns:r="http://schemas.openxmlformats.org/officeDocument/2006/relationships">
  <dimension ref="A1:J1"/>
  <sheetViews>
    <sheetView showGridLines="0" view="pageBreakPreview" zoomScale="90" zoomScaleNormal="90" zoomScaleSheetLayoutView="90" workbookViewId="0">
      <selection activeCell="E19" sqref="E19"/>
    </sheetView>
  </sheetViews>
  <sheetFormatPr defaultRowHeight="15" customHeight="1"/>
  <cols>
    <col min="1" max="1" width="5.85546875" style="36" customWidth="1"/>
    <col min="2" max="2" width="6" style="36" customWidth="1"/>
    <col min="3" max="4" width="12.85546875" style="37" customWidth="1"/>
    <col min="5" max="5" width="67.85546875" style="36" customWidth="1"/>
    <col min="6" max="6" width="8.7109375" style="37" customWidth="1"/>
    <col min="7" max="7" width="9.42578125" style="36" customWidth="1"/>
    <col min="8" max="8" width="11.7109375" style="36" customWidth="1"/>
    <col min="9" max="9" width="10.85546875" style="36" customWidth="1"/>
    <col min="10" max="10" width="14.42578125" style="36" customWidth="1"/>
    <col min="11" max="11" width="3.85546875" customWidth="1"/>
    <col min="12" max="12" width="18.140625" bestFit="1" customWidth="1"/>
    <col min="13" max="13" width="5.140625" customWidth="1"/>
  </cols>
  <sheetData/>
  <sortState ref="E52:E129">
    <sortCondition ref="E52"/>
  </sortState>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5.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ColWidth="9.140625" defaultRowHeight="15" customHeight="1"/>
  <cols>
    <col min="1" max="1" width="5.85546875" style="59" customWidth="1"/>
    <col min="2" max="2" width="6" style="59" customWidth="1"/>
    <col min="3" max="4" width="12.85546875" style="60" customWidth="1"/>
    <col min="5" max="5" width="67.85546875" style="59" customWidth="1"/>
    <col min="6" max="6" width="8.7109375" style="60" customWidth="1"/>
    <col min="7" max="7" width="9.42578125" style="59" customWidth="1"/>
    <col min="8" max="8" width="11.7109375" style="59" customWidth="1"/>
    <col min="9" max="9" width="10.85546875" style="59" customWidth="1"/>
    <col min="10" max="10" width="14.42578125" style="59" customWidth="1"/>
    <col min="11" max="11" width="3.85546875" style="59" customWidth="1"/>
    <col min="12" max="12" width="18.140625" style="59" bestFit="1" customWidth="1"/>
    <col min="13" max="13" width="5.140625" style="59" customWidth="1"/>
    <col min="14" max="16384" width="9.140625" style="59"/>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6.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39" customWidth="1"/>
    <col min="5" max="5" width="67.85546875" customWidth="1"/>
    <col min="6" max="6" width="8.7109375" style="39"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7.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39" customWidth="1"/>
    <col min="5" max="5" width="67.85546875" customWidth="1"/>
    <col min="6" max="6" width="8.7109375" style="39"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8.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4.42578125" customWidth="1"/>
    <col min="3" max="4" width="12.85546875" style="39" customWidth="1"/>
    <col min="5" max="5" width="67.85546875" customWidth="1"/>
    <col min="6" max="6" width="8.140625" style="39" bestFit="1" customWidth="1"/>
    <col min="7" max="7" width="9.42578125" customWidth="1"/>
    <col min="8" max="8" width="11.7109375" customWidth="1"/>
    <col min="9" max="9" width="10.85546875" customWidth="1"/>
    <col min="10" max="10" width="15.85546875" customWidth="1"/>
    <col min="11" max="11" width="3.85546875" customWidth="1"/>
    <col min="12" max="12" width="18.140625" bestFit="1" customWidth="1"/>
    <col min="13" max="13" width="5.140625" customWidth="1"/>
  </cols>
  <sheetData/>
  <printOptions horizontalCentered="1"/>
  <pageMargins left="0.51181102362204722" right="0.51181102362204722" top="0.19685039370078741" bottom="0.78740157480314965" header="0.31496062992125984" footer="0.19685039370078741"/>
  <pageSetup paperSize="9" scale="85" orientation="landscape" r:id="rId1"/>
  <legacyDrawingHF r:id="rId2"/>
</worksheet>
</file>

<file path=xl/worksheets/sheet29.xml><?xml version="1.0" encoding="utf-8"?>
<worksheet xmlns="http://schemas.openxmlformats.org/spreadsheetml/2006/main" xmlns:r="http://schemas.openxmlformats.org/officeDocument/2006/relationships">
  <dimension ref="A2:I2"/>
  <sheetViews>
    <sheetView workbookViewId="0">
      <selection activeCell="I3" sqref="I3"/>
    </sheetView>
  </sheetViews>
  <sheetFormatPr defaultRowHeight="15"/>
  <cols>
    <col min="6" max="6" width="12" customWidth="1"/>
  </cols>
  <sheetData>
    <row r="2" spans="1:9">
      <c r="A2">
        <v>2034</v>
      </c>
      <c r="B2" s="1218" t="s">
        <v>22087</v>
      </c>
      <c r="C2" s="1218"/>
      <c r="D2" s="1218"/>
      <c r="E2" s="1218"/>
      <c r="F2" s="1218"/>
      <c r="G2" t="s">
        <v>73</v>
      </c>
      <c r="I2">
        <f>116.96*1.2764</f>
        <v>149.287744</v>
      </c>
    </row>
  </sheetData>
  <mergeCells count="1">
    <mergeCell ref="B2:F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sheetPr>
    <pageSetUpPr fitToPage="1"/>
  </sheetPr>
  <dimension ref="A1:N102"/>
  <sheetViews>
    <sheetView view="pageBreakPreview" zoomScale="85" zoomScaleSheetLayoutView="85" workbookViewId="0">
      <selection activeCell="I53" sqref="I53"/>
    </sheetView>
  </sheetViews>
  <sheetFormatPr defaultRowHeight="15"/>
  <cols>
    <col min="1" max="1" width="15" customWidth="1"/>
    <col min="2" max="2" width="63.28515625" style="30" customWidth="1"/>
    <col min="3" max="3" width="12" bestFit="1" customWidth="1"/>
    <col min="4" max="4" width="14.28515625" style="351" bestFit="1" customWidth="1"/>
    <col min="5" max="5" width="9.140625" style="351"/>
    <col min="6" max="6" width="10.140625" style="351" bestFit="1" customWidth="1"/>
    <col min="7" max="7" width="12.5703125" style="351" customWidth="1"/>
    <col min="8" max="8" width="10.28515625" style="351" customWidth="1"/>
    <col min="9" max="9" width="16" style="351" bestFit="1" customWidth="1"/>
    <col min="10" max="10" width="9.5703125" bestFit="1" customWidth="1"/>
    <col min="11" max="11" width="9.5703125" style="32" bestFit="1" customWidth="1"/>
    <col min="12" max="13" width="11.5703125" style="33" bestFit="1" customWidth="1"/>
    <col min="14" max="14" width="9.140625" style="33"/>
  </cols>
  <sheetData>
    <row r="1" spans="1:14" ht="45" customHeight="1">
      <c r="A1" s="983" t="str">
        <f>GLOBAL!A1</f>
        <v>PREFEITURA MUNICIPAL DE VIANA</v>
      </c>
      <c r="B1" s="984"/>
      <c r="C1" s="984"/>
      <c r="D1" s="984"/>
      <c r="E1" s="984"/>
      <c r="F1" s="984"/>
      <c r="G1" s="984"/>
      <c r="H1" s="984"/>
      <c r="I1" s="985"/>
      <c r="K1"/>
      <c r="L1"/>
      <c r="M1"/>
      <c r="N1"/>
    </row>
    <row r="2" spans="1:14" ht="15.75">
      <c r="A2" s="715"/>
      <c r="B2" s="995" t="str">
        <f>GLOBAL!C2</f>
        <v>OBRA: PONTO DE APOIO DOS CARROS DA GUARDA MUNICIPAL</v>
      </c>
      <c r="C2" s="995"/>
      <c r="D2" s="995"/>
      <c r="E2" s="995"/>
      <c r="F2" s="995"/>
      <c r="G2" s="995"/>
      <c r="H2" s="995"/>
      <c r="I2" s="716"/>
      <c r="K2"/>
      <c r="L2"/>
      <c r="M2"/>
      <c r="N2"/>
    </row>
    <row r="3" spans="1:14">
      <c r="A3" s="986"/>
      <c r="B3" s="987"/>
      <c r="C3" s="987"/>
      <c r="D3" s="987"/>
      <c r="E3" s="987"/>
      <c r="F3" s="987"/>
      <c r="G3" s="987"/>
      <c r="H3" s="987"/>
      <c r="I3" s="988"/>
      <c r="K3"/>
      <c r="L3"/>
      <c r="M3"/>
      <c r="N3"/>
    </row>
    <row r="4" spans="1:14">
      <c r="A4" s="717"/>
      <c r="B4" s="82"/>
      <c r="C4" s="82"/>
      <c r="D4" s="338"/>
      <c r="E4" s="338"/>
      <c r="F4" s="338"/>
      <c r="G4" s="339"/>
      <c r="H4" s="338"/>
      <c r="I4" s="718"/>
      <c r="K4"/>
      <c r="L4"/>
      <c r="M4"/>
      <c r="N4"/>
    </row>
    <row r="5" spans="1:14" ht="15.75">
      <c r="A5" s="989" t="s">
        <v>61</v>
      </c>
      <c r="B5" s="990"/>
      <c r="C5" s="990"/>
      <c r="D5" s="990"/>
      <c r="E5" s="990"/>
      <c r="F5" s="990"/>
      <c r="G5" s="990"/>
      <c r="H5" s="990"/>
      <c r="I5" s="991"/>
      <c r="K5"/>
      <c r="L5"/>
      <c r="M5"/>
      <c r="N5"/>
    </row>
    <row r="6" spans="1:14" ht="30">
      <c r="A6" s="719" t="s">
        <v>23</v>
      </c>
      <c r="B6" s="145" t="s">
        <v>62</v>
      </c>
      <c r="C6" s="590" t="s">
        <v>63</v>
      </c>
      <c r="D6" s="992" t="s">
        <v>2328</v>
      </c>
      <c r="E6" s="993"/>
      <c r="F6" s="993"/>
      <c r="G6" s="993"/>
      <c r="H6" s="994"/>
      <c r="I6" s="720" t="s">
        <v>64</v>
      </c>
    </row>
    <row r="7" spans="1:14">
      <c r="A7" s="721" t="s">
        <v>6</v>
      </c>
      <c r="B7" s="585" t="str">
        <f>VLOOKUP(A7,GLOBAL!A:H,4,FALSE)</f>
        <v>SERVIÇOS PRELIMINARES</v>
      </c>
      <c r="C7" s="590"/>
      <c r="D7" s="340"/>
      <c r="E7" s="340"/>
      <c r="F7" s="340"/>
      <c r="G7" s="340"/>
      <c r="H7" s="340"/>
      <c r="I7" s="722"/>
    </row>
    <row r="8" spans="1:14">
      <c r="A8" s="721" t="s">
        <v>25</v>
      </c>
      <c r="B8" s="585" t="str">
        <f>VLOOKUP(A8,GLOBAL!A:H,4,FALSE)</f>
        <v>MOVIMENTO DE TERRA</v>
      </c>
      <c r="C8" s="677"/>
      <c r="D8" s="340"/>
      <c r="E8" s="340"/>
      <c r="F8" s="340"/>
      <c r="G8" s="340"/>
      <c r="H8" s="340"/>
      <c r="I8" s="722"/>
    </row>
    <row r="9" spans="1:14" ht="30">
      <c r="A9" s="723" t="s">
        <v>26</v>
      </c>
      <c r="B9" s="108" t="str">
        <f>VLOOKUP(A9,GLOBAL!A:H,4,FALSE)</f>
        <v>ESCAVAÇÃO MANUAL EM MATERIAL DE 1A. CATEGORIA, ATÉ 1.50 M DE PROFUNDIDADE</v>
      </c>
      <c r="C9" s="590" t="str">
        <f>VLOOKUP(A9,GLOBAL!A:H,5,FALSE)</f>
        <v>M3</v>
      </c>
      <c r="D9" s="341" t="s">
        <v>65</v>
      </c>
      <c r="E9" s="341" t="s">
        <v>69</v>
      </c>
      <c r="F9" s="341" t="s">
        <v>66</v>
      </c>
      <c r="G9" s="341" t="s">
        <v>67</v>
      </c>
      <c r="H9" s="341"/>
      <c r="I9" s="724">
        <f>ROUND(SUM(I10:I12),2)</f>
        <v>4.3899999999999997</v>
      </c>
    </row>
    <row r="10" spans="1:14">
      <c r="A10" s="725"/>
      <c r="B10" s="191" t="s">
        <v>7449</v>
      </c>
      <c r="C10" s="589"/>
      <c r="D10" s="342"/>
      <c r="E10" s="342"/>
      <c r="F10" s="342"/>
      <c r="G10" s="342"/>
      <c r="H10" s="342"/>
      <c r="I10" s="726"/>
    </row>
    <row r="11" spans="1:14">
      <c r="A11" s="727"/>
      <c r="B11" s="192" t="s">
        <v>31940</v>
      </c>
      <c r="C11" s="566">
        <f>'SAPATAS-ANEXOI'!P22+'CINTAS E VIGAS-ANEXOII'!J18</f>
        <v>4.3879999999999999</v>
      </c>
      <c r="D11" s="366"/>
      <c r="E11" s="365"/>
      <c r="F11" s="365"/>
      <c r="G11" s="365">
        <v>1</v>
      </c>
      <c r="H11" s="365"/>
      <c r="I11" s="728">
        <f>G11*C11</f>
        <v>4.3879999999999999</v>
      </c>
    </row>
    <row r="12" spans="1:14">
      <c r="A12" s="729"/>
      <c r="B12" s="193"/>
      <c r="C12" s="566"/>
      <c r="D12" s="343"/>
      <c r="E12" s="343"/>
      <c r="F12" s="343"/>
      <c r="G12" s="344"/>
      <c r="H12" s="344"/>
      <c r="I12" s="730"/>
    </row>
    <row r="13" spans="1:14">
      <c r="A13" s="731"/>
      <c r="B13" s="165"/>
      <c r="C13" s="165"/>
      <c r="D13" s="345"/>
      <c r="E13" s="345"/>
      <c r="F13" s="345"/>
      <c r="G13" s="346"/>
      <c r="H13" s="346"/>
      <c r="I13" s="732"/>
    </row>
    <row r="14" spans="1:14">
      <c r="A14" s="723" t="s">
        <v>28</v>
      </c>
      <c r="B14" s="337" t="str">
        <f>VLOOKUP(A14,GLOBAL!A:H,4,FALSE)</f>
        <v>REATERRO DE VALAS, EXCLUSIVE COMPACTAÇÃO</v>
      </c>
      <c r="C14" s="590" t="str">
        <f>VLOOKUP(A14,GLOBAL!A:H,5,FALSE)</f>
        <v>M3</v>
      </c>
      <c r="D14" s="341" t="s">
        <v>65</v>
      </c>
      <c r="E14" s="341" t="s">
        <v>69</v>
      </c>
      <c r="F14" s="341" t="s">
        <v>66</v>
      </c>
      <c r="G14" s="341" t="s">
        <v>67</v>
      </c>
      <c r="H14" s="341"/>
      <c r="I14" s="724">
        <f>ROUND(SUM(I15:I17),2)</f>
        <v>2.5099999999999998</v>
      </c>
    </row>
    <row r="15" spans="1:14">
      <c r="A15" s="725"/>
      <c r="B15" s="191" t="s">
        <v>7449</v>
      </c>
      <c r="C15" s="589"/>
      <c r="D15" s="342"/>
      <c r="E15" s="342"/>
      <c r="F15" s="342"/>
      <c r="G15" s="342"/>
      <c r="H15" s="342"/>
      <c r="I15" s="726"/>
    </row>
    <row r="16" spans="1:14">
      <c r="A16" s="727"/>
      <c r="B16" s="192" t="s">
        <v>31940</v>
      </c>
      <c r="C16" s="566">
        <f>I9/1.75</f>
        <v>2.5085714285714285</v>
      </c>
      <c r="D16" s="978">
        <v>0</v>
      </c>
      <c r="E16" s="979"/>
      <c r="F16" s="365"/>
      <c r="G16" s="365">
        <v>1</v>
      </c>
      <c r="H16" s="365"/>
      <c r="I16" s="728">
        <f>G16*C16</f>
        <v>2.5085714285714285</v>
      </c>
    </row>
    <row r="17" spans="1:9">
      <c r="A17" s="729"/>
      <c r="B17" s="194"/>
      <c r="C17" s="566"/>
      <c r="D17" s="343"/>
      <c r="E17" s="343"/>
      <c r="F17" s="343"/>
      <c r="G17" s="344"/>
      <c r="H17" s="344"/>
      <c r="I17" s="730"/>
    </row>
    <row r="18" spans="1:9">
      <c r="A18" s="731"/>
      <c r="B18" s="165"/>
      <c r="C18" s="165"/>
      <c r="D18" s="345"/>
      <c r="E18" s="345"/>
      <c r="F18" s="345"/>
      <c r="G18" s="346"/>
      <c r="H18" s="346"/>
      <c r="I18" s="732"/>
    </row>
    <row r="19" spans="1:9" ht="60">
      <c r="A19" s="723" t="str">
        <f>GLOBAL!A10</f>
        <v>01.01.03</v>
      </c>
      <c r="B19" s="336" t="str">
        <f>VLOOKUP(A19,GLOBAL!A:H,4,FALSE)</f>
        <v>ÍNDICE DE PREÇO PARA REMOÇÃO DE ENTULHO DECORRENTE DA EXECUÇÃO DE OBRAS (CLASSE A CONAMA - NBR 10.004 - CLASSE II-B), INCLUINDO ALUGUEL DA CAÇAMBA, CARGA, TRANSPORTE E DESCARGA EM ÁREA LICENCIADA</v>
      </c>
      <c r="C19" s="590" t="str">
        <f>VLOOKUP(A19,GLOBAL!A:H,5,FALSE)</f>
        <v>M3</v>
      </c>
      <c r="D19" s="341" t="s">
        <v>65</v>
      </c>
      <c r="E19" s="341" t="s">
        <v>69</v>
      </c>
      <c r="F19" s="341" t="s">
        <v>66</v>
      </c>
      <c r="G19" s="341" t="s">
        <v>67</v>
      </c>
      <c r="H19" s="341"/>
      <c r="I19" s="724">
        <f>ROUND(SUM(I20:I22),2)</f>
        <v>2.44</v>
      </c>
    </row>
    <row r="20" spans="1:9">
      <c r="A20" s="725"/>
      <c r="B20" s="191" t="s">
        <v>7449</v>
      </c>
      <c r="C20" s="589"/>
      <c r="D20" s="342"/>
      <c r="E20" s="342"/>
      <c r="F20" s="342"/>
      <c r="G20" s="342"/>
      <c r="H20" s="342"/>
      <c r="I20" s="726"/>
    </row>
    <row r="21" spans="1:9">
      <c r="A21" s="727"/>
      <c r="B21" s="192" t="s">
        <v>31940</v>
      </c>
      <c r="C21" s="566">
        <f>I9-I14</f>
        <v>1.88</v>
      </c>
      <c r="D21" s="348">
        <v>0</v>
      </c>
      <c r="E21" s="347"/>
      <c r="F21" s="348"/>
      <c r="G21" s="348">
        <v>1.3</v>
      </c>
      <c r="H21" s="348"/>
      <c r="I21" s="733">
        <f>G21*C21</f>
        <v>2.444</v>
      </c>
    </row>
    <row r="22" spans="1:9">
      <c r="A22" s="729"/>
      <c r="B22" s="194"/>
      <c r="C22" s="566"/>
      <c r="D22" s="343"/>
      <c r="E22" s="343"/>
      <c r="F22" s="343"/>
      <c r="G22" s="344"/>
      <c r="H22" s="344"/>
      <c r="I22" s="730"/>
    </row>
    <row r="23" spans="1:9">
      <c r="A23" s="731"/>
      <c r="B23" s="165"/>
      <c r="C23" s="165"/>
      <c r="D23" s="345"/>
      <c r="E23" s="345"/>
      <c r="F23" s="345"/>
      <c r="G23" s="346"/>
      <c r="H23" s="346"/>
      <c r="I23" s="732"/>
    </row>
    <row r="24" spans="1:9">
      <c r="A24" s="734" t="str">
        <f>GLOBAL!A13</f>
        <v>02</v>
      </c>
      <c r="B24" s="585" t="str">
        <f>VLOOKUP(A24,GLOBAL!A:H,4,FALSE)</f>
        <v>ESTRUTURAS</v>
      </c>
      <c r="C24" s="340"/>
      <c r="D24" s="340"/>
      <c r="E24" s="340"/>
      <c r="F24" s="340"/>
      <c r="G24" s="340"/>
      <c r="H24" s="340"/>
      <c r="I24" s="722"/>
    </row>
    <row r="25" spans="1:9">
      <c r="A25" s="735" t="str">
        <f>GLOBAL!A14</f>
        <v>02.01</v>
      </c>
      <c r="B25" s="585" t="str">
        <f>VLOOKUP(A25,GLOBAL!A:H,4,FALSE)</f>
        <v>INFRA-ESTRUTURA (FUNDAÇÃO)</v>
      </c>
      <c r="C25" s="566"/>
      <c r="D25" s="340"/>
      <c r="E25" s="340"/>
      <c r="F25" s="340"/>
      <c r="G25" s="340"/>
      <c r="H25" s="340"/>
      <c r="I25" s="722"/>
    </row>
    <row r="26" spans="1:9" ht="45">
      <c r="A26" s="880" t="s">
        <v>35</v>
      </c>
      <c r="B26" s="336" t="str">
        <f>VLOOKUP(A26,GLOBAL!A:H,4,FALSE)</f>
        <v>FÔRMA DE TÁBUA DE MADEIRA DE 2.5 X 30.0 CM PARA FUNDAÇÕES, LEVANDO-SE EM CONTA A UTILIZAÇÃO 5 VEZES (INCLUIDO O MATERIAL, CORTE, MONTAGEM, ESCORAMENTO E DESFORMA)</v>
      </c>
      <c r="C26" s="341" t="str">
        <f>VLOOKUP(A26,GLOBAL!A:H,5,FALSE)</f>
        <v>M2</v>
      </c>
      <c r="D26" s="341" t="s">
        <v>65</v>
      </c>
      <c r="E26" s="341" t="s">
        <v>69</v>
      </c>
      <c r="F26" s="341" t="s">
        <v>66</v>
      </c>
      <c r="G26" s="341" t="s">
        <v>67</v>
      </c>
      <c r="H26" s="341" t="s">
        <v>7450</v>
      </c>
      <c r="I26" s="724">
        <f>ROUND(SUM(I27:I29),2)</f>
        <v>14.72</v>
      </c>
    </row>
    <row r="27" spans="1:9">
      <c r="A27" s="736"/>
      <c r="B27" s="195" t="s">
        <v>7449</v>
      </c>
      <c r="C27" s="566"/>
      <c r="D27" s="349"/>
      <c r="E27" s="350"/>
      <c r="F27" s="349"/>
      <c r="G27" s="349"/>
      <c r="H27" s="349"/>
      <c r="I27" s="737"/>
    </row>
    <row r="28" spans="1:9">
      <c r="A28" s="727"/>
      <c r="B28" s="192" t="s">
        <v>31940</v>
      </c>
      <c r="C28" s="566">
        <f>'SAPATAS-ANEXOI'!O22+'CINTAS E VIGAS-ANEXOII'!H18</f>
        <v>14.72</v>
      </c>
      <c r="D28" s="348"/>
      <c r="E28" s="347"/>
      <c r="F28" s="347"/>
      <c r="G28" s="365">
        <v>1</v>
      </c>
      <c r="H28" s="365"/>
      <c r="I28" s="728">
        <f>G28*C28</f>
        <v>14.72</v>
      </c>
    </row>
    <row r="29" spans="1:9">
      <c r="A29" s="727"/>
      <c r="B29" s="192"/>
      <c r="C29" s="566"/>
      <c r="D29" s="365"/>
      <c r="E29" s="365"/>
      <c r="F29" s="365"/>
      <c r="G29" s="365"/>
      <c r="H29" s="365"/>
      <c r="I29" s="728"/>
    </row>
    <row r="30" spans="1:9">
      <c r="A30" s="731"/>
      <c r="B30" s="165"/>
      <c r="C30" s="345"/>
      <c r="D30" s="345"/>
      <c r="E30" s="345"/>
      <c r="F30" s="345"/>
      <c r="G30" s="346"/>
      <c r="H30" s="346"/>
      <c r="I30" s="732"/>
    </row>
    <row r="31" spans="1:9" ht="45">
      <c r="A31" s="723" t="str">
        <f>GLOBAL!A16</f>
        <v>02.01.02</v>
      </c>
      <c r="B31" s="336" t="str">
        <f>VLOOKUP(A31,GLOBAL!A:H,4,FALSE)</f>
        <v>FORNECIMENTO, PREPARO E APLICAÇÃO DE CONCRETO MAGRO COM CONSUMO MÍNIMO DE CIMENTO DE 250 KG/M3 (BRITA 1 E 2) - (5% DE PERDAS JÁ INCLUÍDO NO CUSTO)</v>
      </c>
      <c r="C31" s="341" t="str">
        <f>VLOOKUP(A31,GLOBAL!A:H,5,FALSE)</f>
        <v>M3</v>
      </c>
      <c r="D31" s="341" t="s">
        <v>65</v>
      </c>
      <c r="E31" s="341" t="s">
        <v>69</v>
      </c>
      <c r="F31" s="341" t="s">
        <v>66</v>
      </c>
      <c r="G31" s="341" t="s">
        <v>67</v>
      </c>
      <c r="H31" s="341" t="s">
        <v>7450</v>
      </c>
      <c r="I31" s="724">
        <f>ROUND(SUM(I32:I34),2)</f>
        <v>0.4</v>
      </c>
    </row>
    <row r="32" spans="1:9">
      <c r="A32" s="736"/>
      <c r="B32" s="195" t="s">
        <v>7449</v>
      </c>
      <c r="C32" s="566"/>
      <c r="D32" s="349"/>
      <c r="E32" s="350"/>
      <c r="F32" s="349"/>
      <c r="G32" s="349"/>
      <c r="H32" s="349"/>
      <c r="I32" s="737"/>
    </row>
    <row r="33" spans="1:9">
      <c r="A33" s="727"/>
      <c r="B33" s="192" t="s">
        <v>31940</v>
      </c>
      <c r="C33" s="566">
        <f>'SAPATAS-ANEXOI'!Q22+'CINTAS E VIGAS-ANEXOII'!I18</f>
        <v>0.39800000000000002</v>
      </c>
      <c r="D33" s="366"/>
      <c r="E33" s="365"/>
      <c r="F33" s="347"/>
      <c r="G33" s="365">
        <v>1</v>
      </c>
      <c r="H33" s="365"/>
      <c r="I33" s="728">
        <f>G33*C33</f>
        <v>0.39800000000000002</v>
      </c>
    </row>
    <row r="34" spans="1:9">
      <c r="A34" s="727"/>
      <c r="B34" s="192"/>
      <c r="C34" s="566"/>
      <c r="D34" s="365"/>
      <c r="E34" s="365"/>
      <c r="F34" s="365"/>
      <c r="G34" s="365"/>
      <c r="H34" s="365"/>
      <c r="I34" s="728"/>
    </row>
    <row r="35" spans="1:9">
      <c r="A35" s="731"/>
      <c r="B35" s="165"/>
      <c r="C35" s="345"/>
      <c r="D35" s="345"/>
      <c r="E35" s="345"/>
      <c r="F35" s="345"/>
      <c r="G35" s="346"/>
      <c r="H35" s="346"/>
      <c r="I35" s="732"/>
    </row>
    <row r="36" spans="1:9" ht="45">
      <c r="A36" s="723" t="str">
        <f>GLOBAL!A17</f>
        <v>02.01.03</v>
      </c>
      <c r="B36" s="337" t="str">
        <f>VLOOKUP(A36,GLOBAL!A:H,4,FALSE)</f>
        <v>FORNECIMENTO E APLICAÇÃO DE CONCRETO USINADO FCK=30 MPA - CONSIDERANDO LANÇAMENTO MANUAL PARA INFRA-ESTRUTURA (5% DE PERDAS JÁ INCLUÍDO NO CUSTO)</v>
      </c>
      <c r="C36" s="590" t="str">
        <f>VLOOKUP(A36,GLOBAL!A:H,5,FALSE)</f>
        <v>M3</v>
      </c>
      <c r="D36" s="341" t="s">
        <v>65</v>
      </c>
      <c r="E36" s="341" t="s">
        <v>69</v>
      </c>
      <c r="F36" s="341" t="s">
        <v>66</v>
      </c>
      <c r="G36" s="341" t="s">
        <v>67</v>
      </c>
      <c r="H36" s="341"/>
      <c r="I36" s="724">
        <f>ROUND(SUM(I38:I39),2)</f>
        <v>1.68</v>
      </c>
    </row>
    <row r="37" spans="1:9">
      <c r="A37" s="736"/>
      <c r="B37" s="195" t="s">
        <v>7449</v>
      </c>
      <c r="C37" s="589"/>
      <c r="D37" s="349"/>
      <c r="E37" s="350"/>
      <c r="F37" s="349"/>
      <c r="G37" s="349"/>
      <c r="H37" s="349"/>
      <c r="I37" s="737"/>
    </row>
    <row r="38" spans="1:9">
      <c r="A38" s="727"/>
      <c r="B38" s="192" t="s">
        <v>31940</v>
      </c>
      <c r="C38" s="566">
        <f>'SAPATAS-ANEXOI'!N22+'CINTAS E VIGAS-ANEXOII'!F18</f>
        <v>1.678666666666667</v>
      </c>
      <c r="D38" s="366"/>
      <c r="E38" s="365"/>
      <c r="F38" s="347"/>
      <c r="G38" s="365">
        <v>1</v>
      </c>
      <c r="H38" s="365"/>
      <c r="I38" s="728">
        <f>G38*C38</f>
        <v>1.678666666666667</v>
      </c>
    </row>
    <row r="39" spans="1:9">
      <c r="A39" s="727"/>
      <c r="B39" s="192"/>
      <c r="C39" s="566"/>
      <c r="D39" s="365"/>
      <c r="E39" s="365"/>
      <c r="F39" s="365"/>
      <c r="G39" s="365"/>
      <c r="H39" s="365"/>
      <c r="I39" s="728"/>
    </row>
    <row r="40" spans="1:9">
      <c r="A40" s="731"/>
      <c r="B40" s="165"/>
      <c r="C40" s="345"/>
      <c r="D40" s="345"/>
      <c r="E40" s="345"/>
      <c r="F40" s="345"/>
      <c r="G40" s="346"/>
      <c r="H40" s="346"/>
      <c r="I40" s="732"/>
    </row>
    <row r="41" spans="1:9" ht="30">
      <c r="A41" s="738" t="str">
        <f>GLOBAL!A18</f>
        <v>02.01.04</v>
      </c>
      <c r="B41" s="337" t="str">
        <f>VLOOKUP(A41,GLOBAL!A:H,4,FALSE)</f>
        <v>FORNECIMENTO, DOBRAGEM E COLOCAÇÃO EM FÔRMA, DE ARMADURA CA-50 A MÉDIA, DIÂMETRO DE 6.3 A 10.0 MM</v>
      </c>
      <c r="C41" s="590" t="str">
        <f>VLOOKUP(A41,GLOBAL!A:H,5,FALSE)</f>
        <v>KG</v>
      </c>
      <c r="D41" s="341" t="s">
        <v>65</v>
      </c>
      <c r="E41" s="341" t="s">
        <v>69</v>
      </c>
      <c r="F41" s="341" t="s">
        <v>66</v>
      </c>
      <c r="G41" s="841" t="s">
        <v>14043</v>
      </c>
      <c r="H41" s="341" t="s">
        <v>5</v>
      </c>
      <c r="I41" s="724">
        <f>ROUND(SUM(I43:I44),2)</f>
        <v>110.79</v>
      </c>
    </row>
    <row r="42" spans="1:9">
      <c r="A42" s="736"/>
      <c r="B42" s="195" t="s">
        <v>7449</v>
      </c>
      <c r="C42" s="589"/>
      <c r="D42" s="349"/>
      <c r="E42" s="350"/>
      <c r="F42" s="349"/>
      <c r="G42" s="349"/>
      <c r="H42" s="349"/>
      <c r="I42" s="737"/>
    </row>
    <row r="43" spans="1:9">
      <c r="A43" s="727"/>
      <c r="B43" s="192" t="s">
        <v>31940</v>
      </c>
      <c r="C43" s="566"/>
      <c r="D43" s="366"/>
      <c r="E43" s="365"/>
      <c r="F43" s="347"/>
      <c r="G43" s="365">
        <f>'SAPATAS-ANEXOI'!S22+'CINTAS E VIGAS-ANEXOII'!K18</f>
        <v>100.72000000000001</v>
      </c>
      <c r="H43" s="365">
        <v>1.1000000000000001</v>
      </c>
      <c r="I43" s="728">
        <f>G43*H43</f>
        <v>110.79200000000003</v>
      </c>
    </row>
    <row r="44" spans="1:9">
      <c r="A44" s="727"/>
      <c r="B44" s="192"/>
      <c r="C44" s="566"/>
      <c r="D44" s="365"/>
      <c r="E44" s="365"/>
      <c r="F44" s="365"/>
      <c r="G44" s="365"/>
      <c r="H44" s="365"/>
      <c r="I44" s="728"/>
    </row>
    <row r="45" spans="1:9">
      <c r="A45" s="731"/>
      <c r="B45" s="165"/>
      <c r="C45" s="345"/>
      <c r="D45" s="345"/>
      <c r="E45" s="345"/>
      <c r="F45" s="345"/>
      <c r="G45" s="346"/>
      <c r="H45" s="346"/>
      <c r="I45" s="732"/>
    </row>
    <row r="46" spans="1:9" ht="30">
      <c r="A46" s="738" t="str">
        <f>GLOBAL!A19</f>
        <v>02.01.05</v>
      </c>
      <c r="B46" s="337" t="str">
        <f>VLOOKUP(A46,GLOBAL!A:H,4,FALSE)</f>
        <v>FORNECIMENTO, DOBRAGEM E COLOCAÇÃO EM FÔRMA, DE ARMADURA CA-60 B FINA, DIÂMETRO DE 4.0 A 7.0MM</v>
      </c>
      <c r="C46" s="590" t="str">
        <f>VLOOKUP(A46,GLOBAL!A:H,5,FALSE)</f>
        <v>KG</v>
      </c>
      <c r="D46" s="341" t="s">
        <v>65</v>
      </c>
      <c r="E46" s="341" t="s">
        <v>69</v>
      </c>
      <c r="F46" s="341" t="s">
        <v>66</v>
      </c>
      <c r="G46" s="341" t="s">
        <v>67</v>
      </c>
      <c r="H46" s="841" t="s">
        <v>14043</v>
      </c>
      <c r="I46" s="724">
        <f>ROUND(SUM(I48:I49),2)</f>
        <v>27.7</v>
      </c>
    </row>
    <row r="47" spans="1:9">
      <c r="A47" s="736"/>
      <c r="B47" s="195" t="s">
        <v>7449</v>
      </c>
      <c r="C47" s="589"/>
      <c r="D47" s="349"/>
      <c r="E47" s="350"/>
      <c r="F47" s="349"/>
      <c r="G47" s="349"/>
      <c r="H47" s="349"/>
      <c r="I47" s="737"/>
    </row>
    <row r="48" spans="1:9">
      <c r="A48" s="727"/>
      <c r="B48" s="192" t="s">
        <v>31940</v>
      </c>
      <c r="C48" s="566"/>
      <c r="D48" s="366"/>
      <c r="E48" s="365"/>
      <c r="F48" s="347"/>
      <c r="G48" s="365"/>
      <c r="H48" s="365">
        <f>I41*0.25</f>
        <v>27.697500000000002</v>
      </c>
      <c r="I48" s="728">
        <f>H48</f>
        <v>27.697500000000002</v>
      </c>
    </row>
    <row r="49" spans="1:9">
      <c r="A49" s="727"/>
      <c r="B49" s="192"/>
      <c r="C49" s="566"/>
      <c r="D49" s="365"/>
      <c r="E49" s="365"/>
      <c r="F49" s="365"/>
      <c r="G49" s="365"/>
      <c r="H49" s="365"/>
      <c r="I49" s="728"/>
    </row>
    <row r="50" spans="1:9">
      <c r="A50" s="731"/>
      <c r="B50" s="165"/>
      <c r="C50" s="345"/>
      <c r="D50" s="345"/>
      <c r="E50" s="345"/>
      <c r="F50" s="345"/>
      <c r="G50" s="346"/>
      <c r="H50" s="346"/>
      <c r="I50" s="732"/>
    </row>
    <row r="51" spans="1:9" ht="60">
      <c r="A51" s="738" t="str">
        <f>GLOBAL!A20</f>
        <v>02.01.06</v>
      </c>
      <c r="B51" s="337" t="str">
        <f>VLOOKUP(A51,GLOBAL!A:H,4,FALSE)</f>
        <v>EXECUÇÃO DE REVESTIMENTO DE CONCRETO PROJETADO COM ESPESSURA DE 10 CM, ARMADO COM TELA, INCLINAÇÃO MENOR QUE 90°, APLICAÇÃO CONTÍNUA, UTILIZANDO EQUIPAMENTO DE PROJEÇÃO COM 6 M³/H DE CAPACIDADE. AF_01/2016</v>
      </c>
      <c r="C51" s="590" t="str">
        <f>VLOOKUP(A51,GLOBAL!A:H,5,FALSE)</f>
        <v>M2</v>
      </c>
      <c r="D51" s="341" t="s">
        <v>65</v>
      </c>
      <c r="E51" s="341" t="s">
        <v>69</v>
      </c>
      <c r="F51" s="341" t="s">
        <v>66</v>
      </c>
      <c r="G51" s="341" t="s">
        <v>67</v>
      </c>
      <c r="H51" s="841" t="s">
        <v>14043</v>
      </c>
      <c r="I51" s="724">
        <f>ROUND(SUM(I53:I54),2)</f>
        <v>30.55</v>
      </c>
    </row>
    <row r="52" spans="1:9">
      <c r="A52" s="736"/>
      <c r="B52" s="195" t="s">
        <v>7449</v>
      </c>
      <c r="C52" s="589"/>
      <c r="D52" s="349"/>
      <c r="E52" s="350"/>
      <c r="F52" s="349"/>
      <c r="G52" s="349"/>
      <c r="H52" s="349"/>
      <c r="I52" s="737"/>
    </row>
    <row r="53" spans="1:9">
      <c r="A53" s="727"/>
      <c r="B53" s="192" t="s">
        <v>31986</v>
      </c>
      <c r="C53" s="566">
        <f>D53*E53</f>
        <v>30.55</v>
      </c>
      <c r="D53" s="366">
        <v>6.5</v>
      </c>
      <c r="E53" s="365">
        <v>4.7</v>
      </c>
      <c r="F53" s="347"/>
      <c r="G53" s="365">
        <v>1</v>
      </c>
      <c r="H53" s="365"/>
      <c r="I53" s="728">
        <f>G53*C53</f>
        <v>30.55</v>
      </c>
    </row>
    <row r="54" spans="1:9">
      <c r="A54" s="727"/>
      <c r="B54" s="192"/>
      <c r="C54" s="566"/>
      <c r="D54" s="365"/>
      <c r="E54" s="365"/>
      <c r="F54" s="365"/>
      <c r="G54" s="365"/>
      <c r="H54" s="365"/>
      <c r="I54" s="728"/>
    </row>
    <row r="55" spans="1:9">
      <c r="A55" s="731"/>
      <c r="B55" s="165"/>
      <c r="C55" s="345"/>
      <c r="D55" s="345"/>
      <c r="E55" s="345"/>
      <c r="F55" s="345"/>
      <c r="G55" s="346"/>
      <c r="H55" s="346"/>
      <c r="I55" s="732"/>
    </row>
    <row r="56" spans="1:9">
      <c r="A56" s="735" t="str">
        <f>GLOBAL!A21</f>
        <v>02.02</v>
      </c>
      <c r="B56" s="585" t="str">
        <f>VLOOKUP(A56,GLOBAL!A:H,4,FALSE)</f>
        <v>SUPER-ESTRUTURA</v>
      </c>
      <c r="C56" s="566"/>
      <c r="D56" s="340"/>
      <c r="E56" s="340"/>
      <c r="F56" s="340"/>
      <c r="G56" s="340"/>
      <c r="H56" s="340"/>
      <c r="I56" s="722"/>
    </row>
    <row r="57" spans="1:9" ht="45">
      <c r="A57" s="738" t="str">
        <f>GLOBAL!A22</f>
        <v>02.02.01</v>
      </c>
      <c r="B57" s="337" t="str">
        <f>VLOOKUP(A57,GLOBAL!A:H,4,FALSE)</f>
        <v>TRAMA DE AÇO COMPOSTA POR RIPAS, CAIBROS E TERÇAS PARA TELHADOS DE ATÉ 2 ÁGUAS PARA TELHA CERÂMICA CAPA-CANAL, INCLUSO TRANSPORTE VERTICAL. AF_07/2019</v>
      </c>
      <c r="C57" s="590" t="str">
        <f>VLOOKUP(A57,GLOBAL!A:H,5,FALSE)</f>
        <v>M2</v>
      </c>
      <c r="D57" s="341" t="s">
        <v>65</v>
      </c>
      <c r="E57" s="341" t="s">
        <v>69</v>
      </c>
      <c r="F57" s="341" t="s">
        <v>66</v>
      </c>
      <c r="G57" s="341" t="s">
        <v>67</v>
      </c>
      <c r="H57" s="341"/>
      <c r="I57" s="724">
        <f>ROUND(SUM(I59:I60),2)</f>
        <v>20.72</v>
      </c>
    </row>
    <row r="58" spans="1:9">
      <c r="A58" s="736"/>
      <c r="B58" s="195" t="s">
        <v>7449</v>
      </c>
      <c r="C58" s="589"/>
      <c r="D58" s="349"/>
      <c r="E58" s="350"/>
      <c r="F58" s="349"/>
      <c r="G58" s="349"/>
      <c r="H58" s="349"/>
      <c r="I58" s="737"/>
    </row>
    <row r="59" spans="1:9">
      <c r="A59" s="727"/>
      <c r="B59" s="192" t="s">
        <v>31946</v>
      </c>
      <c r="C59" s="566">
        <f>D59*E59</f>
        <v>20.72</v>
      </c>
      <c r="D59" s="366">
        <v>5.6</v>
      </c>
      <c r="E59" s="365">
        <v>3.7</v>
      </c>
      <c r="F59" s="347"/>
      <c r="G59" s="365">
        <v>1</v>
      </c>
      <c r="H59" s="365"/>
      <c r="I59" s="728">
        <f>G59*C59</f>
        <v>20.72</v>
      </c>
    </row>
    <row r="60" spans="1:9">
      <c r="A60" s="727"/>
      <c r="B60" s="192"/>
      <c r="C60" s="566"/>
      <c r="D60" s="365"/>
      <c r="E60" s="365"/>
      <c r="F60" s="365"/>
      <c r="G60" s="365"/>
      <c r="H60" s="365"/>
      <c r="I60" s="728"/>
    </row>
    <row r="61" spans="1:9">
      <c r="A61" s="731"/>
      <c r="B61" s="165"/>
      <c r="C61" s="345"/>
      <c r="D61" s="345"/>
      <c r="E61" s="345"/>
      <c r="F61" s="345"/>
      <c r="G61" s="346"/>
      <c r="H61" s="346"/>
      <c r="I61" s="732"/>
    </row>
    <row r="62" spans="1:9" ht="60">
      <c r="A62" s="738" t="str">
        <f>GLOBAL!A23</f>
        <v>02.02.02</v>
      </c>
      <c r="B62" s="337" t="str">
        <f>VLOOKUP(A62,GLOBAL!A:H,4,FALSE)</f>
        <v>TELHA EM AÇO GALVANIZADO TRAPEZOIDAL 40, E=0.50MM, PINTURA COR BRANCA NAS DUAS FACES, INCLUSIVE ACESSÓRIO DE FIXAÇÃO, REF. STANTO ANDRÉ, ETERNIT, METFORM OU EQUIVALENTE</v>
      </c>
      <c r="C62" s="590" t="str">
        <f>VLOOKUP(A62,GLOBAL!A:H,5,FALSE)</f>
        <v>M2</v>
      </c>
      <c r="D62" s="341" t="s">
        <v>65</v>
      </c>
      <c r="E62" s="341" t="s">
        <v>69</v>
      </c>
      <c r="F62" s="341" t="s">
        <v>66</v>
      </c>
      <c r="G62" s="341" t="s">
        <v>67</v>
      </c>
      <c r="H62" s="341" t="s">
        <v>5</v>
      </c>
      <c r="I62" s="724">
        <f>ROUND(SUM(I64:I65),2)</f>
        <v>20.72</v>
      </c>
    </row>
    <row r="63" spans="1:9">
      <c r="A63" s="736"/>
      <c r="B63" s="195" t="s">
        <v>7449</v>
      </c>
      <c r="C63" s="589"/>
      <c r="D63" s="349"/>
      <c r="E63" s="350"/>
      <c r="F63" s="349"/>
      <c r="G63" s="349"/>
      <c r="H63" s="349"/>
      <c r="I63" s="737"/>
    </row>
    <row r="64" spans="1:9">
      <c r="A64" s="727"/>
      <c r="B64" s="192" t="s">
        <v>31940</v>
      </c>
      <c r="C64" s="566">
        <f>I57</f>
        <v>20.72</v>
      </c>
      <c r="D64" s="366"/>
      <c r="E64" s="365"/>
      <c r="F64" s="347"/>
      <c r="G64" s="365">
        <v>1</v>
      </c>
      <c r="H64" s="365">
        <v>0</v>
      </c>
      <c r="I64" s="882">
        <f>G64*C64</f>
        <v>20.72</v>
      </c>
    </row>
    <row r="65" spans="1:9">
      <c r="A65" s="727"/>
      <c r="B65" s="192"/>
      <c r="C65" s="566"/>
      <c r="D65" s="365"/>
      <c r="E65" s="365"/>
      <c r="F65" s="365"/>
      <c r="G65" s="365"/>
      <c r="H65" s="365"/>
      <c r="I65" s="728"/>
    </row>
    <row r="66" spans="1:9">
      <c r="A66" s="731"/>
      <c r="B66" s="165"/>
      <c r="C66" s="345"/>
      <c r="D66" s="345"/>
      <c r="E66" s="345"/>
      <c r="F66" s="345"/>
      <c r="G66" s="346"/>
      <c r="H66" s="346"/>
      <c r="I66" s="732"/>
    </row>
    <row r="67" spans="1:9" ht="18.75">
      <c r="A67" s="738" t="str">
        <f>GLOBAL!A24</f>
        <v>02.02.03</v>
      </c>
      <c r="B67" s="337" t="str">
        <f>VLOOKUP(A67,GLOBAL!A:H,4,FALSE)</f>
        <v>RUFO DE CHAPA METÁLICA Nº 26 COM LARGURA DE 30 CM</v>
      </c>
      <c r="C67" s="590" t="str">
        <f>VLOOKUP(A67,GLOBAL!A:H,5,FALSE)</f>
        <v>M</v>
      </c>
      <c r="D67" s="341" t="s">
        <v>65</v>
      </c>
      <c r="E67" s="341" t="s">
        <v>69</v>
      </c>
      <c r="F67" s="341" t="s">
        <v>66</v>
      </c>
      <c r="G67" s="341" t="s">
        <v>67</v>
      </c>
      <c r="H67" s="841" t="s">
        <v>14043</v>
      </c>
      <c r="I67" s="724">
        <f>ROUND(SUM(I69:I70),2)</f>
        <v>3.7</v>
      </c>
    </row>
    <row r="68" spans="1:9">
      <c r="A68" s="736"/>
      <c r="B68" s="195" t="s">
        <v>7449</v>
      </c>
      <c r="C68" s="589"/>
      <c r="D68" s="349"/>
      <c r="E68" s="350"/>
      <c r="F68" s="349"/>
      <c r="G68" s="349"/>
      <c r="H68" s="349"/>
      <c r="I68" s="737"/>
    </row>
    <row r="69" spans="1:9">
      <c r="A69" s="727"/>
      <c r="B69" s="192" t="s">
        <v>31940</v>
      </c>
      <c r="C69" s="566">
        <v>3.7</v>
      </c>
      <c r="D69" s="366"/>
      <c r="E69" s="365"/>
      <c r="F69" s="347"/>
      <c r="G69" s="365">
        <v>1</v>
      </c>
      <c r="H69" s="365"/>
      <c r="I69" s="728">
        <f>G69*C69</f>
        <v>3.7</v>
      </c>
    </row>
    <row r="70" spans="1:9">
      <c r="A70" s="727"/>
      <c r="B70" s="192"/>
      <c r="C70" s="566"/>
      <c r="D70" s="365"/>
      <c r="E70" s="365"/>
      <c r="F70" s="365"/>
      <c r="G70" s="365"/>
      <c r="H70" s="365"/>
      <c r="I70" s="728"/>
    </row>
    <row r="71" spans="1:9">
      <c r="A71" s="731"/>
      <c r="B71" s="165"/>
      <c r="C71" s="345"/>
      <c r="D71" s="345"/>
      <c r="E71" s="345"/>
      <c r="F71" s="345"/>
      <c r="G71" s="346"/>
      <c r="H71" s="346"/>
      <c r="I71" s="732"/>
    </row>
    <row r="72" spans="1:9" ht="45">
      <c r="A72" s="738" t="str">
        <f>GLOBAL!A25</f>
        <v>02.02.04</v>
      </c>
      <c r="B72" s="337" t="str">
        <f>VLOOKUP(A72,GLOBAL!A:H,4,FALSE)</f>
        <v>CALHA EM CHAPA DE AÇO GALVANIZADO NÚMERO 24, DESENVOLVIMENTO DE 50 CM, INCLUSO TRANSPORTE VERTICAL. AF_07/2019</v>
      </c>
      <c r="C72" s="590" t="str">
        <f>VLOOKUP(A72,GLOBAL!A:H,5,FALSE)</f>
        <v>M</v>
      </c>
      <c r="D72" s="341" t="s">
        <v>65</v>
      </c>
      <c r="E72" s="341" t="s">
        <v>69</v>
      </c>
      <c r="F72" s="341" t="s">
        <v>66</v>
      </c>
      <c r="G72" s="341" t="s">
        <v>67</v>
      </c>
      <c r="H72" s="341"/>
      <c r="I72" s="724">
        <f>ROUND(SUM(I74:I75),2)</f>
        <v>3.7</v>
      </c>
    </row>
    <row r="73" spans="1:9">
      <c r="A73" s="736"/>
      <c r="B73" s="195" t="s">
        <v>7449</v>
      </c>
      <c r="C73" s="589"/>
      <c r="D73" s="349"/>
      <c r="E73" s="350"/>
      <c r="F73" s="349"/>
      <c r="G73" s="349"/>
      <c r="H73" s="349"/>
      <c r="I73" s="737"/>
    </row>
    <row r="74" spans="1:9">
      <c r="A74" s="727"/>
      <c r="B74" s="192" t="s">
        <v>31940</v>
      </c>
      <c r="C74" s="566">
        <v>3.7</v>
      </c>
      <c r="D74" s="366"/>
      <c r="E74" s="365"/>
      <c r="F74" s="347"/>
      <c r="G74" s="365">
        <v>1</v>
      </c>
      <c r="H74" s="365"/>
      <c r="I74" s="728">
        <f>G74*C74</f>
        <v>3.7</v>
      </c>
    </row>
    <row r="75" spans="1:9">
      <c r="A75" s="727"/>
      <c r="B75" s="192"/>
      <c r="C75" s="566"/>
      <c r="D75" s="365"/>
      <c r="E75" s="365"/>
      <c r="F75" s="365"/>
      <c r="G75" s="365"/>
      <c r="H75" s="365"/>
      <c r="I75" s="728"/>
    </row>
    <row r="76" spans="1:9">
      <c r="A76" s="731"/>
      <c r="B76" s="165"/>
      <c r="C76" s="345"/>
      <c r="D76" s="345"/>
      <c r="E76" s="345"/>
      <c r="F76" s="345"/>
      <c r="G76" s="346"/>
      <c r="H76" s="346"/>
      <c r="I76" s="732"/>
    </row>
    <row r="77" spans="1:9" ht="30">
      <c r="A77" s="738" t="str">
        <f>GLOBAL!A26</f>
        <v>02.02.05</v>
      </c>
      <c r="B77" s="337" t="str">
        <f>VLOOKUP(A77,GLOBAL!A:H,4,FALSE)</f>
        <v>PILAR EM PERFIL "U" ENRIJECIDO 200 X 75 X 25 X 2,65MM (7,92KG/M),  DUPLO</v>
      </c>
      <c r="C77" s="590" t="str">
        <f>VLOOKUP(A77,GLOBAL!A:H,5,FALSE)</f>
        <v>UND</v>
      </c>
      <c r="D77" s="341" t="s">
        <v>65</v>
      </c>
      <c r="E77" s="341" t="s">
        <v>69</v>
      </c>
      <c r="F77" s="341" t="s">
        <v>66</v>
      </c>
      <c r="G77" s="341" t="s">
        <v>67</v>
      </c>
      <c r="H77" s="341"/>
      <c r="I77" s="724">
        <f>ROUND(SUM(I79:I80),2)</f>
        <v>1</v>
      </c>
    </row>
    <row r="78" spans="1:9">
      <c r="A78" s="736"/>
      <c r="B78" s="195" t="s">
        <v>7449</v>
      </c>
      <c r="C78" s="589"/>
      <c r="D78" s="349"/>
      <c r="E78" s="350"/>
      <c r="F78" s="349"/>
      <c r="G78" s="349"/>
      <c r="H78" s="349"/>
      <c r="I78" s="737"/>
    </row>
    <row r="79" spans="1:9">
      <c r="A79" s="727"/>
      <c r="B79" s="192" t="s">
        <v>31950</v>
      </c>
      <c r="C79" s="566"/>
      <c r="D79" s="366"/>
      <c r="E79" s="365"/>
      <c r="F79" s="347"/>
      <c r="G79" s="365">
        <v>1</v>
      </c>
      <c r="H79" s="365"/>
      <c r="I79" s="728">
        <f>G79</f>
        <v>1</v>
      </c>
    </row>
    <row r="80" spans="1:9">
      <c r="A80" s="727"/>
      <c r="B80" s="192"/>
      <c r="C80" s="566"/>
      <c r="D80" s="365"/>
      <c r="E80" s="365"/>
      <c r="F80" s="365"/>
      <c r="G80" s="365"/>
      <c r="H80" s="365"/>
      <c r="I80" s="728"/>
    </row>
    <row r="81" spans="1:14">
      <c r="A81" s="731"/>
      <c r="B81" s="165"/>
      <c r="C81" s="345"/>
      <c r="D81" s="345"/>
      <c r="E81" s="345"/>
      <c r="F81" s="345"/>
      <c r="G81" s="346"/>
      <c r="H81" s="346"/>
      <c r="I81" s="732"/>
    </row>
    <row r="82" spans="1:14" ht="30">
      <c r="A82" s="738" t="str">
        <f>GLOBAL!A27</f>
        <v>02.02.06</v>
      </c>
      <c r="B82" s="337" t="str">
        <f>VLOOKUP(A82,GLOBAL!A:H,4,FALSE)</f>
        <v>TUBO PVC RÍGIDO PARA ESGOTO NO DIÂMETRO DE 100MM INCLUINDO ESCAVAÇÃO E ATERRO COM AREIA</v>
      </c>
      <c r="C82" s="590" t="str">
        <f>VLOOKUP(A82,GLOBAL!A:H,5,FALSE)</f>
        <v>M</v>
      </c>
      <c r="D82" s="341" t="s">
        <v>65</v>
      </c>
      <c r="E82" s="341" t="s">
        <v>69</v>
      </c>
      <c r="F82" s="341" t="s">
        <v>66</v>
      </c>
      <c r="G82" s="341" t="s">
        <v>67</v>
      </c>
      <c r="H82" s="341"/>
      <c r="I82" s="724">
        <f>ROUND(SUM(I84:I85),2)</f>
        <v>3</v>
      </c>
    </row>
    <row r="83" spans="1:14">
      <c r="A83" s="736"/>
      <c r="B83" s="195" t="s">
        <v>7449</v>
      </c>
      <c r="C83" s="589"/>
      <c r="D83" s="349"/>
      <c r="E83" s="350"/>
      <c r="F83" s="349"/>
      <c r="G83" s="349"/>
      <c r="H83" s="349"/>
      <c r="I83" s="737"/>
    </row>
    <row r="84" spans="1:14">
      <c r="A84" s="727"/>
      <c r="B84" s="192" t="s">
        <v>31983</v>
      </c>
      <c r="C84" s="566">
        <v>3</v>
      </c>
      <c r="D84" s="366"/>
      <c r="E84" s="365"/>
      <c r="F84" s="347"/>
      <c r="G84" s="365">
        <v>1</v>
      </c>
      <c r="H84" s="365"/>
      <c r="I84" s="728">
        <f>G84*C84</f>
        <v>3</v>
      </c>
    </row>
    <row r="85" spans="1:14">
      <c r="A85" s="727"/>
      <c r="B85" s="192"/>
      <c r="C85" s="566"/>
      <c r="D85" s="365"/>
      <c r="E85" s="365"/>
      <c r="F85" s="365"/>
      <c r="G85" s="365"/>
      <c r="H85" s="365"/>
      <c r="I85" s="728"/>
    </row>
    <row r="86" spans="1:14">
      <c r="A86" s="731"/>
      <c r="B86" s="165"/>
      <c r="C86" s="345"/>
      <c r="D86" s="345"/>
      <c r="E86" s="345"/>
      <c r="F86" s="345"/>
      <c r="G86" s="346"/>
      <c r="H86" s="346"/>
      <c r="I86" s="732"/>
    </row>
    <row r="87" spans="1:14">
      <c r="A87" s="735" t="str">
        <f>GLOBAL!A30</f>
        <v>03.00</v>
      </c>
      <c r="B87" s="585" t="str">
        <f>GLOBAL!D30</f>
        <v>PAREDES E PAINÉIS</v>
      </c>
      <c r="C87" s="588"/>
      <c r="D87" s="340"/>
      <c r="E87" s="340"/>
      <c r="F87" s="340"/>
      <c r="G87" s="340"/>
      <c r="H87" s="340"/>
      <c r="I87" s="722"/>
    </row>
    <row r="88" spans="1:14" s="421" customFormat="1" ht="45">
      <c r="A88" s="739" t="str">
        <f>GLOBAL!A31</f>
        <v>03.01</v>
      </c>
      <c r="B88" s="842" t="str">
        <f>VLOOKUP(A88,GLOBAL!A:H,4,FALSE)</f>
        <v>REVESTIMENTO EM ACM - KYNAR 500,  GM FOSCO - PRO 125, ESPESSURA DE 4MM, DA PROJETO PREFERENCIAL OU EQUIVALENTE DE IGUAL OU SUPERIOR DESEMPENHO</v>
      </c>
      <c r="C88" s="590" t="str">
        <f>VLOOKUP(A88,GLOBAL!A:H,5,FALSE)</f>
        <v>M²</v>
      </c>
      <c r="D88" s="341" t="s">
        <v>65</v>
      </c>
      <c r="E88" s="542" t="s">
        <v>69</v>
      </c>
      <c r="F88" s="341" t="s">
        <v>66</v>
      </c>
      <c r="G88" s="542" t="s">
        <v>67</v>
      </c>
      <c r="H88" s="542"/>
      <c r="I88" s="740">
        <f>ROUND(SUM(I89:I91),2)</f>
        <v>42.55</v>
      </c>
      <c r="K88" s="422"/>
      <c r="L88" s="82"/>
      <c r="M88" s="82"/>
      <c r="N88" s="82"/>
    </row>
    <row r="89" spans="1:14" s="421" customFormat="1">
      <c r="A89" s="741"/>
      <c r="B89" s="543" t="s">
        <v>7449</v>
      </c>
      <c r="C89" s="589"/>
      <c r="D89" s="544"/>
      <c r="E89" s="545"/>
      <c r="F89" s="544"/>
      <c r="G89" s="544"/>
      <c r="H89" s="544"/>
      <c r="I89" s="742"/>
      <c r="K89" s="422"/>
      <c r="L89" s="82"/>
      <c r="M89" s="82"/>
      <c r="N89" s="82"/>
    </row>
    <row r="90" spans="1:14" s="421" customFormat="1">
      <c r="A90" s="727"/>
      <c r="B90" s="546" t="s">
        <v>31980</v>
      </c>
      <c r="C90" s="566">
        <v>17.55</v>
      </c>
      <c r="D90" s="366"/>
      <c r="E90" s="365"/>
      <c r="F90" s="347"/>
      <c r="G90" s="423">
        <v>1</v>
      </c>
      <c r="H90" s="423"/>
      <c r="I90" s="743">
        <f>G90*C90</f>
        <v>17.55</v>
      </c>
      <c r="K90" s="422">
        <f>1.07*5</f>
        <v>5.3500000000000005</v>
      </c>
      <c r="L90" s="82">
        <f>K90*2</f>
        <v>10.700000000000001</v>
      </c>
      <c r="M90" s="82"/>
      <c r="N90" s="82"/>
    </row>
    <row r="91" spans="1:14" s="421" customFormat="1">
      <c r="A91" s="744"/>
      <c r="B91" s="546" t="s">
        <v>31981</v>
      </c>
      <c r="C91" s="566">
        <v>6.25</v>
      </c>
      <c r="D91" s="366"/>
      <c r="E91" s="365"/>
      <c r="F91" s="347"/>
      <c r="G91" s="423">
        <v>4</v>
      </c>
      <c r="H91" s="423"/>
      <c r="I91" s="743">
        <f>G91*C91</f>
        <v>25</v>
      </c>
      <c r="K91" s="422">
        <f>1.07*3.2</f>
        <v>3.4240000000000004</v>
      </c>
      <c r="L91" s="82">
        <f>K91*2</f>
        <v>6.8480000000000008</v>
      </c>
      <c r="M91" s="82"/>
      <c r="N91" s="82"/>
    </row>
    <row r="92" spans="1:14" s="421" customFormat="1">
      <c r="A92" s="727"/>
      <c r="K92" s="422"/>
      <c r="L92" s="82">
        <f>L91+L90</f>
        <v>17.548000000000002</v>
      </c>
      <c r="M92" s="82"/>
      <c r="N92" s="82"/>
    </row>
    <row r="93" spans="1:14">
      <c r="A93" s="731"/>
      <c r="B93" s="165"/>
      <c r="C93" s="345"/>
      <c r="D93" s="345"/>
      <c r="E93" s="345"/>
      <c r="F93" s="345"/>
      <c r="G93" s="346"/>
      <c r="H93" s="346"/>
      <c r="I93" s="732"/>
    </row>
    <row r="94" spans="1:14" s="421" customFormat="1" ht="45">
      <c r="A94" s="739" t="str">
        <f>GLOBAL!A36</f>
        <v>04.01.01</v>
      </c>
      <c r="B94" s="842" t="str">
        <f>VLOOKUP(A94,GLOBAL!A:H,4,FALSE)</f>
        <v>PINTURA COM TINTA ESMALTE SINTÉTICO, MARCAS DE REFERÊNCIA SUVINIL, CORAL OU METALATEX, A DUAS DEMÃOS, INCLUSIVE FUNDO ANTICORROSIVO A UMA DEMÃO, EM METAL</v>
      </c>
      <c r="C94" s="590" t="str">
        <f>VLOOKUP(A94,GLOBAL!A:H,5,FALSE)</f>
        <v>M2</v>
      </c>
      <c r="D94" s="542" t="s">
        <v>65</v>
      </c>
      <c r="E94" s="542" t="s">
        <v>69</v>
      </c>
      <c r="F94" s="542" t="s">
        <v>66</v>
      </c>
      <c r="G94" s="542" t="s">
        <v>67</v>
      </c>
      <c r="H94" s="542" t="s">
        <v>7450</v>
      </c>
      <c r="I94" s="740">
        <f>ROUND(SUM(I96:I97),2)</f>
        <v>26.94</v>
      </c>
      <c r="K94" s="422"/>
      <c r="L94" s="82"/>
      <c r="M94" s="82"/>
      <c r="N94" s="82"/>
    </row>
    <row r="95" spans="1:14" s="421" customFormat="1">
      <c r="A95" s="741"/>
      <c r="B95" s="195" t="s">
        <v>23277</v>
      </c>
      <c r="C95" s="589"/>
      <c r="D95" s="544"/>
      <c r="E95" s="545"/>
      <c r="F95" s="544"/>
      <c r="G95" s="544"/>
      <c r="H95" s="544"/>
      <c r="I95" s="742"/>
      <c r="K95" s="422"/>
      <c r="L95" s="82"/>
      <c r="M95" s="82"/>
      <c r="N95" s="82"/>
    </row>
    <row r="96" spans="1:14" s="421" customFormat="1">
      <c r="A96" s="744"/>
      <c r="B96" s="192" t="s">
        <v>31951</v>
      </c>
      <c r="C96" s="566"/>
      <c r="D96" s="978">
        <f>I57</f>
        <v>20.72</v>
      </c>
      <c r="E96" s="979"/>
      <c r="F96" s="423"/>
      <c r="G96" s="423">
        <v>1.3</v>
      </c>
      <c r="H96" s="423"/>
      <c r="I96" s="743">
        <f>G96*D96</f>
        <v>26.936</v>
      </c>
      <c r="K96" s="422"/>
      <c r="L96" s="82"/>
      <c r="M96" s="82"/>
      <c r="N96" s="82"/>
    </row>
    <row r="97" spans="1:14" s="421" customFormat="1">
      <c r="A97" s="727"/>
      <c r="B97" s="546"/>
      <c r="C97" s="566"/>
      <c r="D97" s="423"/>
      <c r="E97" s="423"/>
      <c r="F97" s="423"/>
      <c r="G97" s="423"/>
      <c r="H97" s="423"/>
      <c r="I97" s="743"/>
      <c r="K97" s="422"/>
      <c r="L97" s="82"/>
      <c r="M97" s="82"/>
      <c r="N97" s="82"/>
    </row>
    <row r="98" spans="1:14">
      <c r="A98" s="731"/>
      <c r="B98" s="165"/>
      <c r="C98" s="345"/>
      <c r="D98" s="345"/>
      <c r="E98" s="345"/>
      <c r="F98" s="345"/>
      <c r="G98" s="346"/>
      <c r="H98" s="346"/>
      <c r="I98" s="732"/>
    </row>
    <row r="99" spans="1:14" s="684" customFormat="1">
      <c r="A99" s="745"/>
      <c r="B99" s="687"/>
      <c r="C99" s="688"/>
      <c r="D99" s="683"/>
      <c r="E99" s="683"/>
      <c r="F99" s="683"/>
      <c r="G99" s="683"/>
      <c r="H99" s="683"/>
      <c r="I99" s="746"/>
      <c r="K99" s="685"/>
      <c r="L99" s="686"/>
      <c r="M99" s="686"/>
      <c r="N99" s="686"/>
    </row>
    <row r="100" spans="1:14">
      <c r="A100" s="975" t="s">
        <v>14041</v>
      </c>
      <c r="B100" s="976"/>
      <c r="C100" s="976"/>
      <c r="D100" s="976"/>
      <c r="E100" s="976"/>
      <c r="F100" s="976"/>
      <c r="G100" s="976"/>
      <c r="H100" s="976"/>
      <c r="I100" s="977"/>
    </row>
    <row r="101" spans="1:14">
      <c r="A101" s="975"/>
      <c r="B101" s="976"/>
      <c r="C101" s="976"/>
      <c r="D101" s="976"/>
      <c r="E101" s="976"/>
      <c r="F101" s="976"/>
      <c r="G101" s="976"/>
      <c r="H101" s="976"/>
      <c r="I101" s="977"/>
    </row>
    <row r="102" spans="1:14" ht="15.75" thickBot="1">
      <c r="A102" s="980"/>
      <c r="B102" s="981"/>
      <c r="C102" s="981"/>
      <c r="D102" s="981"/>
      <c r="E102" s="981"/>
      <c r="F102" s="981"/>
      <c r="G102" s="981"/>
      <c r="H102" s="981"/>
      <c r="I102" s="982"/>
    </row>
  </sheetData>
  <mergeCells count="10">
    <mergeCell ref="A1:I1"/>
    <mergeCell ref="A3:I3"/>
    <mergeCell ref="A5:I5"/>
    <mergeCell ref="D6:H6"/>
    <mergeCell ref="B2:H2"/>
    <mergeCell ref="A101:I101"/>
    <mergeCell ref="D96:E96"/>
    <mergeCell ref="A102:I102"/>
    <mergeCell ref="A100:I100"/>
    <mergeCell ref="D16:E16"/>
  </mergeCells>
  <printOptions horizontalCentered="1"/>
  <pageMargins left="0.31496062992125984" right="0.31496062992125984" top="0.39370078740157483" bottom="0.39370078740157483" header="0.31496062992125984" footer="0.31496062992125984"/>
  <pageSetup paperSize="9" scale="59" fitToHeight="2" orientation="portrait" r:id="rId1"/>
  <headerFooter>
    <oddFooter>&amp;C&amp;P de &amp;N</oddFooter>
  </headerFooter>
  <drawing r:id="rId2"/>
</worksheet>
</file>

<file path=xl/worksheets/sheet30.xml><?xml version="1.0" encoding="utf-8"?>
<worksheet xmlns="http://schemas.openxmlformats.org/spreadsheetml/2006/main" xmlns:r="http://schemas.openxmlformats.org/officeDocument/2006/relationships">
  <dimension ref="A1:C10"/>
  <sheetViews>
    <sheetView view="pageBreakPreview" topLeftCell="A3" zoomScaleSheetLayoutView="100" workbookViewId="0">
      <selection activeCell="M22" sqref="M22"/>
    </sheetView>
  </sheetViews>
  <sheetFormatPr defaultRowHeight="15"/>
  <cols>
    <col min="1" max="1" width="9.140625" style="388"/>
    <col min="2" max="2" width="23.5703125" customWidth="1"/>
    <col min="3" max="3" width="22" customWidth="1"/>
  </cols>
  <sheetData>
    <row r="1" spans="1:3">
      <c r="A1" s="1225" t="str">
        <f>GLOBAL!A1</f>
        <v>PREFEITURA MUNICIPAL DE VIANA</v>
      </c>
      <c r="B1" s="1226"/>
      <c r="C1" s="1227"/>
    </row>
    <row r="2" spans="1:3">
      <c r="A2" s="1228"/>
      <c r="B2" s="1229"/>
      <c r="C2" s="1230"/>
    </row>
    <row r="3" spans="1:3" ht="15" customHeight="1">
      <c r="A3" s="1221" t="str">
        <f>GLOBAL!C2</f>
        <v>OBRA: PONTO DE APOIO DOS CARROS DA GUARDA MUNICIPAL</v>
      </c>
      <c r="B3" s="1222"/>
      <c r="C3" s="386" t="s">
        <v>3868</v>
      </c>
    </row>
    <row r="4" spans="1:3" ht="43.5" customHeight="1">
      <c r="A4" s="1223"/>
      <c r="B4" s="1224"/>
      <c r="C4" s="387" t="s">
        <v>22083</v>
      </c>
    </row>
    <row r="5" spans="1:3" ht="15.75">
      <c r="A5" s="1231" t="s">
        <v>22100</v>
      </c>
      <c r="B5" s="1232"/>
      <c r="C5" s="1233"/>
    </row>
    <row r="6" spans="1:3" ht="15.75">
      <c r="A6" s="389" t="s">
        <v>1</v>
      </c>
      <c r="B6" s="390" t="s">
        <v>22094</v>
      </c>
      <c r="C6" s="393" t="s">
        <v>22095</v>
      </c>
    </row>
    <row r="7" spans="1:3" ht="15.75">
      <c r="A7" s="394">
        <v>1</v>
      </c>
      <c r="B7" s="391" t="s">
        <v>22096</v>
      </c>
      <c r="C7" s="395">
        <v>5633.28</v>
      </c>
    </row>
    <row r="8" spans="1:3" ht="15.75">
      <c r="A8" s="394">
        <v>2</v>
      </c>
      <c r="B8" s="391" t="s">
        <v>22097</v>
      </c>
      <c r="C8" s="395">
        <v>5345.02</v>
      </c>
    </row>
    <row r="9" spans="1:3" ht="15.75">
      <c r="A9" s="394">
        <v>3</v>
      </c>
      <c r="B9" s="391" t="s">
        <v>22098</v>
      </c>
      <c r="C9" s="395">
        <v>4301.99</v>
      </c>
    </row>
    <row r="10" spans="1:3" ht="16.5" thickBot="1">
      <c r="A10" s="1219" t="s">
        <v>22099</v>
      </c>
      <c r="B10" s="1220"/>
      <c r="C10" s="392">
        <f>AVERAGE(C7,C8,C9)</f>
        <v>5093.4299999999994</v>
      </c>
    </row>
  </sheetData>
  <mergeCells count="4">
    <mergeCell ref="A10:B10"/>
    <mergeCell ref="A3:B4"/>
    <mergeCell ref="A1:C2"/>
    <mergeCell ref="A5:C5"/>
  </mergeCells>
  <printOptions horizontalCentered="1"/>
  <pageMargins left="0.51181102362204722" right="0.51181102362204722" top="0.78740157480314965" bottom="0.78740157480314965" header="0.31496062992125984" footer="0.31496062992125984"/>
  <pageSetup paperSize="9" scale="145" orientation="portrait" r:id="rId1"/>
  <drawing r:id="rId2"/>
</worksheet>
</file>

<file path=xl/worksheets/sheet4.xml><?xml version="1.0" encoding="utf-8"?>
<worksheet xmlns="http://schemas.openxmlformats.org/spreadsheetml/2006/main" xmlns:r="http://schemas.openxmlformats.org/officeDocument/2006/relationships">
  <dimension ref="A1:J24"/>
  <sheetViews>
    <sheetView view="pageBreakPreview" zoomScale="75" zoomScaleNormal="70" zoomScaleSheetLayoutView="75" workbookViewId="0">
      <selection activeCell="Q19" sqref="Q19"/>
    </sheetView>
  </sheetViews>
  <sheetFormatPr defaultColWidth="9.140625" defaultRowHeight="12.75"/>
  <cols>
    <col min="1" max="1" width="8.85546875" style="1" customWidth="1"/>
    <col min="2" max="2" width="52.85546875" style="1" customWidth="1"/>
    <col min="3" max="3" width="18.7109375" style="1" customWidth="1"/>
    <col min="4" max="4" width="10.5703125" style="2" bestFit="1" customWidth="1"/>
    <col min="5" max="5" width="14.42578125" style="3" customWidth="1"/>
    <col min="6" max="8" width="14.42578125" style="1" customWidth="1"/>
    <col min="9" max="10" width="13.5703125" style="1" bestFit="1" customWidth="1"/>
    <col min="11" max="16384" width="9.140625" style="1"/>
  </cols>
  <sheetData>
    <row r="1" spans="1:10" ht="17.45" customHeight="1">
      <c r="A1" s="1000" t="str">
        <f>GLOBAL!A1</f>
        <v>PREFEITURA MUNICIPAL DE VIANA</v>
      </c>
      <c r="B1" s="1001"/>
      <c r="C1" s="1001"/>
      <c r="D1" s="1001"/>
      <c r="E1" s="1001"/>
      <c r="F1" s="1001"/>
      <c r="G1" s="1001"/>
      <c r="H1" s="1002"/>
    </row>
    <row r="2" spans="1:10" ht="54" customHeight="1">
      <c r="A2" s="1003"/>
      <c r="B2" s="1004"/>
      <c r="C2" s="1004"/>
      <c r="D2" s="1004"/>
      <c r="E2" s="1004"/>
      <c r="F2" s="1004"/>
      <c r="G2" s="1004"/>
      <c r="H2" s="1005"/>
    </row>
    <row r="3" spans="1:10" ht="15.75" customHeight="1">
      <c r="A3" s="808"/>
      <c r="B3" s="1018" t="str">
        <f>GLOBAL!C2</f>
        <v>OBRA: PONTO DE APOIO DOS CARROS DA GUARDA MUNICIPAL</v>
      </c>
      <c r="C3" s="1018"/>
      <c r="D3" s="1018"/>
      <c r="E3" s="1018"/>
      <c r="F3" s="1018"/>
      <c r="G3" s="1006" t="s">
        <v>25283</v>
      </c>
      <c r="H3" s="1007"/>
    </row>
    <row r="4" spans="1:10" ht="49.5" customHeight="1">
      <c r="A4" s="808"/>
      <c r="B4" s="1018"/>
      <c r="C4" s="1018"/>
      <c r="D4" s="1018"/>
      <c r="E4" s="1018"/>
      <c r="F4" s="1018"/>
      <c r="G4" s="1014" t="str">
        <f>RESUMO!D4</f>
        <v>BDI: 27,64% - Serviços
DATA BASE: SINAPI - novembro/2019                                    IOPES setembro/2019</v>
      </c>
      <c r="H4" s="1015"/>
    </row>
    <row r="5" spans="1:10" customFormat="1" ht="24.75" customHeight="1">
      <c r="A5" s="1012" t="s">
        <v>0</v>
      </c>
      <c r="B5" s="1013"/>
      <c r="C5" s="1013"/>
      <c r="D5" s="1013"/>
      <c r="E5" s="1013"/>
      <c r="F5" s="1013"/>
      <c r="G5" s="1016"/>
      <c r="H5" s="1017"/>
    </row>
    <row r="6" spans="1:10" ht="12.75" customHeight="1">
      <c r="A6" s="1010" t="s">
        <v>1</v>
      </c>
      <c r="B6" s="1011" t="s">
        <v>2</v>
      </c>
      <c r="C6" s="146" t="s">
        <v>3</v>
      </c>
      <c r="D6" s="147"/>
      <c r="E6" s="1008" t="s">
        <v>22090</v>
      </c>
      <c r="F6" s="1008" t="s">
        <v>22091</v>
      </c>
      <c r="G6" s="1008" t="s">
        <v>22092</v>
      </c>
      <c r="H6" s="1009" t="s">
        <v>22093</v>
      </c>
    </row>
    <row r="7" spans="1:10">
      <c r="A7" s="1010"/>
      <c r="B7" s="1011"/>
      <c r="C7" s="680" t="s">
        <v>4</v>
      </c>
      <c r="D7" s="679" t="s">
        <v>5</v>
      </c>
      <c r="E7" s="1008"/>
      <c r="F7" s="1008"/>
      <c r="G7" s="1008"/>
      <c r="H7" s="1009"/>
      <c r="J7" s="5"/>
    </row>
    <row r="8" spans="1:10" ht="13.5" customHeight="1">
      <c r="A8" s="997" t="s">
        <v>6</v>
      </c>
      <c r="B8" s="998" t="str">
        <f>UPPER(VLOOKUP($A8,GLOBAL!A:H,4,0))</f>
        <v>SERVIÇOS PRELIMINARES</v>
      </c>
      <c r="C8" s="217">
        <f>RESUMO!D7</f>
        <v>399.32</v>
      </c>
      <c r="D8" s="218">
        <f>C8/$C$18</f>
        <v>1.8317363972976244E-2</v>
      </c>
      <c r="E8" s="874">
        <f>$C8*E9</f>
        <v>399.32</v>
      </c>
      <c r="F8" s="874"/>
      <c r="G8" s="875"/>
      <c r="H8" s="874"/>
      <c r="I8" s="412">
        <f>SUM(E8:H8)</f>
        <v>399.32</v>
      </c>
      <c r="J8" s="6"/>
    </row>
    <row r="9" spans="1:10" ht="15" customHeight="1">
      <c r="A9" s="996"/>
      <c r="B9" s="999"/>
      <c r="C9" s="7"/>
      <c r="D9" s="8"/>
      <c r="E9" s="875">
        <v>1</v>
      </c>
      <c r="F9" s="875"/>
      <c r="G9" s="875"/>
      <c r="H9" s="875"/>
      <c r="I9" s="9">
        <f>SUM(E9:H9)</f>
        <v>1</v>
      </c>
      <c r="J9" s="9">
        <f>SUM(E9:H9)</f>
        <v>1</v>
      </c>
    </row>
    <row r="10" spans="1:10" ht="13.5" customHeight="1">
      <c r="A10" s="996" t="s">
        <v>7</v>
      </c>
      <c r="B10" s="999" t="str">
        <f>UPPER(VLOOKUP($A10,GLOBAL!A:H,4,0))</f>
        <v>ESTRUTURAS</v>
      </c>
      <c r="C10" s="10">
        <f>RESUMO!D8</f>
        <v>13514.47</v>
      </c>
      <c r="D10" s="11">
        <f>C10/$C$18</f>
        <v>0.61992754155030616</v>
      </c>
      <c r="E10" s="874">
        <f>$C$10*E11</f>
        <v>10811.576000000001</v>
      </c>
      <c r="F10" s="874">
        <f>$C$10*F11</f>
        <v>2702.8940000000002</v>
      </c>
      <c r="G10" s="875"/>
      <c r="H10" s="875"/>
      <c r="I10" s="412">
        <f>SUM(E10:H10)</f>
        <v>13514.470000000001</v>
      </c>
      <c r="J10" s="6"/>
    </row>
    <row r="11" spans="1:10" ht="15" customHeight="1">
      <c r="A11" s="996"/>
      <c r="B11" s="999"/>
      <c r="C11" s="7"/>
      <c r="D11" s="8"/>
      <c r="E11" s="875">
        <v>0.8</v>
      </c>
      <c r="F11" s="875">
        <v>0.2</v>
      </c>
      <c r="G11" s="875"/>
      <c r="H11" s="875"/>
      <c r="I11" s="9">
        <f>SUM(D11:H11)</f>
        <v>1</v>
      </c>
      <c r="J11" s="9">
        <f>SUM(E11:H11)</f>
        <v>1</v>
      </c>
    </row>
    <row r="12" spans="1:10" ht="13.5" customHeight="1">
      <c r="A12" s="996" t="s">
        <v>8</v>
      </c>
      <c r="B12" s="999" t="str">
        <f>GLOBAL!D21</f>
        <v>SUPER-ESTRUTURA</v>
      </c>
      <c r="C12" s="10">
        <f>GLOBAL!H32</f>
        <v>7314.35</v>
      </c>
      <c r="D12" s="11">
        <f>C12/$C$18</f>
        <v>0.33551941093794152</v>
      </c>
      <c r="E12" s="874">
        <f t="shared" ref="E12:G12" si="0">$C12*E13</f>
        <v>2194.3049999999998</v>
      </c>
      <c r="F12" s="874">
        <f t="shared" si="0"/>
        <v>2925.7400000000002</v>
      </c>
      <c r="G12" s="874">
        <f t="shared" si="0"/>
        <v>2194.3049999999998</v>
      </c>
      <c r="H12" s="875"/>
      <c r="I12" s="412">
        <f>SUM(E12:H12)</f>
        <v>7314.35</v>
      </c>
      <c r="J12" s="6"/>
    </row>
    <row r="13" spans="1:10" ht="15" customHeight="1">
      <c r="A13" s="996"/>
      <c r="B13" s="999"/>
      <c r="C13" s="7"/>
      <c r="D13" s="8"/>
      <c r="E13" s="875">
        <v>0.3</v>
      </c>
      <c r="F13" s="875">
        <v>0.4</v>
      </c>
      <c r="G13" s="875">
        <v>0.3</v>
      </c>
      <c r="H13" s="875"/>
      <c r="I13" s="9">
        <f>SUM(D13:H13)</f>
        <v>1</v>
      </c>
      <c r="J13" s="9">
        <f>SUM(E13:H13)</f>
        <v>1</v>
      </c>
    </row>
    <row r="14" spans="1:10" ht="13.5" customHeight="1">
      <c r="A14" s="996" t="s">
        <v>9</v>
      </c>
      <c r="B14" s="999" t="str">
        <f>UPPER(VLOOKUP($A14,GLOBAL!A:H,4,0))</f>
        <v>PINTURA</v>
      </c>
      <c r="C14" s="10">
        <f>RESUMO!D10</f>
        <v>571.94000000000005</v>
      </c>
      <c r="D14" s="218">
        <f>C14/$C$18</f>
        <v>2.6235683538776006E-2</v>
      </c>
      <c r="E14" s="874"/>
      <c r="F14" s="874"/>
      <c r="G14" s="874">
        <f>$C14*G15</f>
        <v>228.77600000000004</v>
      </c>
      <c r="H14" s="874">
        <f t="shared" ref="H14" si="1">$C14*H15</f>
        <v>343.16400000000004</v>
      </c>
      <c r="I14" s="412">
        <f t="shared" ref="I14:I16" si="2">SUM(E14:H14)</f>
        <v>571.94000000000005</v>
      </c>
      <c r="J14" s="6"/>
    </row>
    <row r="15" spans="1:10" ht="12.75" customHeight="1">
      <c r="A15" s="996"/>
      <c r="B15" s="999"/>
      <c r="C15" s="7"/>
      <c r="D15" s="8"/>
      <c r="E15" s="875"/>
      <c r="F15" s="875"/>
      <c r="G15" s="875">
        <v>0.4</v>
      </c>
      <c r="H15" s="875">
        <v>0.6</v>
      </c>
      <c r="I15" s="9">
        <f t="shared" si="2"/>
        <v>1</v>
      </c>
      <c r="J15" s="9">
        <f>SUM(E15:H15)</f>
        <v>1</v>
      </c>
    </row>
    <row r="16" spans="1:10" ht="13.5" hidden="1" customHeight="1">
      <c r="A16" s="877" t="s">
        <v>10</v>
      </c>
      <c r="B16" s="878" t="e">
        <f>UPPER(VLOOKUP($A16,GLOBAL!A:H,4,0))</f>
        <v>#N/A</v>
      </c>
      <c r="C16" s="10" t="e">
        <f>RESUMO!#REF!</f>
        <v>#REF!</v>
      </c>
      <c r="D16" s="11" t="e">
        <f>C16/$C$18</f>
        <v>#REF!</v>
      </c>
      <c r="E16" s="874" t="e">
        <f>$C16*#REF!</f>
        <v>#REF!</v>
      </c>
      <c r="F16" s="874" t="e">
        <f>$C16*#REF!</f>
        <v>#REF!</v>
      </c>
      <c r="G16" s="874"/>
      <c r="H16" s="874"/>
      <c r="I16" s="412" t="e">
        <f t="shared" si="2"/>
        <v>#REF!</v>
      </c>
      <c r="J16" s="6"/>
    </row>
    <row r="17" spans="1:10">
      <c r="A17" s="271"/>
      <c r="B17" s="272"/>
      <c r="C17" s="273"/>
      <c r="D17" s="274"/>
      <c r="E17" s="875"/>
      <c r="F17" s="875"/>
      <c r="G17" s="875"/>
      <c r="H17" s="875"/>
      <c r="I17" s="412"/>
      <c r="J17" s="9"/>
    </row>
    <row r="18" spans="1:10">
      <c r="A18" s="219"/>
      <c r="B18" s="12" t="s">
        <v>11</v>
      </c>
      <c r="C18" s="13">
        <f>C14+C12+C10+C8</f>
        <v>21800.080000000002</v>
      </c>
      <c r="D18" s="14">
        <f>D14+D12+D10+D8</f>
        <v>0.99999999999999989</v>
      </c>
      <c r="E18" s="872"/>
      <c r="F18" s="872"/>
      <c r="G18" s="872"/>
      <c r="H18" s="873"/>
      <c r="I18" s="9"/>
      <c r="J18" s="9"/>
    </row>
    <row r="19" spans="1:10">
      <c r="A19" s="599"/>
      <c r="B19" s="747"/>
      <c r="C19" s="748" t="s">
        <v>12</v>
      </c>
      <c r="D19" s="16" t="s">
        <v>4</v>
      </c>
      <c r="E19" s="94">
        <f>E12+E10+E8</f>
        <v>13405.201000000001</v>
      </c>
      <c r="F19" s="94">
        <f>F12+F10+F8</f>
        <v>5628.634</v>
      </c>
      <c r="G19" s="94">
        <f t="shared" ref="G19:H19" si="3">G8+G10+G12+G14+G16</f>
        <v>2423.0809999999997</v>
      </c>
      <c r="H19" s="94">
        <f t="shared" si="3"/>
        <v>343.16400000000004</v>
      </c>
      <c r="I19" s="17"/>
      <c r="J19" s="17"/>
    </row>
    <row r="20" spans="1:10">
      <c r="A20" s="221"/>
      <c r="B20" s="4"/>
      <c r="C20" s="18" t="s">
        <v>13</v>
      </c>
      <c r="D20" s="19" t="s">
        <v>5</v>
      </c>
      <c r="E20" s="15">
        <f>E19/$C$18</f>
        <v>0.61491522049460368</v>
      </c>
      <c r="F20" s="15">
        <f t="shared" ref="F20:H20" si="4">F19/$C$18</f>
        <v>0.25819327268523784</v>
      </c>
      <c r="G20" s="15">
        <f t="shared" si="4"/>
        <v>0.11115009669689283</v>
      </c>
      <c r="H20" s="220">
        <f t="shared" si="4"/>
        <v>1.5741410123265603E-2</v>
      </c>
      <c r="I20" s="9"/>
      <c r="J20" s="9"/>
    </row>
    <row r="21" spans="1:10">
      <c r="A21" s="221"/>
      <c r="B21" s="4"/>
      <c r="C21" s="18" t="s">
        <v>14</v>
      </c>
      <c r="D21" s="222" t="s">
        <v>4</v>
      </c>
      <c r="E21" s="216">
        <f>E19</f>
        <v>13405.201000000001</v>
      </c>
      <c r="F21" s="216">
        <f>E21+F19</f>
        <v>19033.834999999999</v>
      </c>
      <c r="G21" s="216">
        <f>F21+G19</f>
        <v>21456.915999999997</v>
      </c>
      <c r="H21" s="600">
        <f t="shared" ref="H21:H22" si="5">G21+H19</f>
        <v>21800.079999999998</v>
      </c>
      <c r="I21" s="20"/>
      <c r="J21" s="20"/>
    </row>
    <row r="22" spans="1:10" ht="13.5" customHeight="1" thickBot="1">
      <c r="A22" s="223"/>
      <c r="B22" s="224"/>
      <c r="C22" s="225" t="s">
        <v>15</v>
      </c>
      <c r="D22" s="226" t="s">
        <v>5</v>
      </c>
      <c r="E22" s="227">
        <f>E20</f>
        <v>0.61491522049460368</v>
      </c>
      <c r="F22" s="227">
        <f>E22+F20</f>
        <v>0.87310849317984152</v>
      </c>
      <c r="G22" s="227">
        <f>F22+G20</f>
        <v>0.98425858987673431</v>
      </c>
      <c r="H22" s="601">
        <f t="shared" si="5"/>
        <v>0.99999999999999989</v>
      </c>
      <c r="I22" s="9"/>
      <c r="J22" s="9"/>
    </row>
    <row r="24" spans="1:10">
      <c r="E24" s="411"/>
    </row>
  </sheetData>
  <mergeCells count="19">
    <mergeCell ref="A1:H2"/>
    <mergeCell ref="G3:H3"/>
    <mergeCell ref="G6:G7"/>
    <mergeCell ref="H6:H7"/>
    <mergeCell ref="A6:A7"/>
    <mergeCell ref="B6:B7"/>
    <mergeCell ref="A5:F5"/>
    <mergeCell ref="G4:H5"/>
    <mergeCell ref="B3:F4"/>
    <mergeCell ref="F6:F7"/>
    <mergeCell ref="E6:E7"/>
    <mergeCell ref="A10:A11"/>
    <mergeCell ref="A12:A13"/>
    <mergeCell ref="A14:A15"/>
    <mergeCell ref="A8:A9"/>
    <mergeCell ref="B8:B9"/>
    <mergeCell ref="B10:B11"/>
    <mergeCell ref="B12:B13"/>
    <mergeCell ref="B14:B15"/>
  </mergeCells>
  <printOptions horizontalCentered="1" verticalCentered="1"/>
  <pageMargins left="0.51181102362204722" right="0.51181102362204722" top="0.78740157480314965" bottom="0.78740157480314965" header="0.31496062992125984" footer="0.31496062992125984"/>
  <pageSetup paperSize="8" fitToWidth="0" orientation="landscape" r:id="rId1"/>
  <headerFooter>
    <oddFooter>&amp;C&amp;P de &amp;N&amp;RFERNANDA R. DA SILVAENGª CIVILCREA n°038888/D</oddFooter>
  </headerFooter>
  <drawing r:id="rId2"/>
</worksheet>
</file>

<file path=xl/worksheets/sheet5.xml><?xml version="1.0" encoding="utf-8"?>
<worksheet xmlns="http://schemas.openxmlformats.org/spreadsheetml/2006/main" xmlns:r="http://schemas.openxmlformats.org/officeDocument/2006/relationships">
  <dimension ref="A1:R181"/>
  <sheetViews>
    <sheetView showGridLines="0" view="pageBreakPreview" zoomScale="85" zoomScaleNormal="85" zoomScaleSheetLayoutView="85" workbookViewId="0">
      <selection activeCell="J7" sqref="J7"/>
    </sheetView>
  </sheetViews>
  <sheetFormatPr defaultRowHeight="12.75"/>
  <cols>
    <col min="1" max="1" width="12.5703125" style="24" bestFit="1" customWidth="1"/>
    <col min="2" max="3" width="15.7109375" style="24" customWidth="1"/>
    <col min="4" max="4" width="59.42578125" style="25" customWidth="1"/>
    <col min="5" max="5" width="8.28515625" style="26" customWidth="1"/>
    <col min="6" max="6" width="10.42578125" style="27" customWidth="1"/>
    <col min="7" max="7" width="25.85546875" style="334" bestFit="1" customWidth="1"/>
    <col min="8" max="8" width="6.42578125" style="335" bestFit="1" customWidth="1"/>
    <col min="9" max="9" width="16" style="23" bestFit="1" customWidth="1"/>
    <col min="10" max="11" width="14.42578125" style="23" bestFit="1" customWidth="1"/>
    <col min="12" max="12" width="12.28515625" style="23" bestFit="1" customWidth="1"/>
    <col min="13" max="234" width="9.140625" style="23"/>
    <col min="235" max="235" width="15.42578125" style="23" customWidth="1"/>
    <col min="236" max="236" width="58.140625" style="23" customWidth="1"/>
    <col min="237" max="237" width="8.28515625" style="23" customWidth="1"/>
    <col min="238" max="238" width="10.42578125" style="23" customWidth="1"/>
    <col min="239" max="239" width="14.7109375" style="23" bestFit="1" customWidth="1"/>
    <col min="240" max="240" width="18.85546875" style="23" bestFit="1" customWidth="1"/>
    <col min="241" max="241" width="16" style="23" bestFit="1" customWidth="1"/>
    <col min="242" max="242" width="14.42578125" style="23" customWidth="1"/>
    <col min="243" max="243" width="17" style="23" customWidth="1"/>
    <col min="244" max="261" width="15.7109375" style="23" customWidth="1"/>
    <col min="262" max="490" width="9.140625" style="23"/>
    <col min="491" max="491" width="15.42578125" style="23" customWidth="1"/>
    <col min="492" max="492" width="58.140625" style="23" customWidth="1"/>
    <col min="493" max="493" width="8.28515625" style="23" customWidth="1"/>
    <col min="494" max="494" width="10.42578125" style="23" customWidth="1"/>
    <col min="495" max="495" width="14.7109375" style="23" bestFit="1" customWidth="1"/>
    <col min="496" max="496" width="18.85546875" style="23" bestFit="1" customWidth="1"/>
    <col min="497" max="497" width="16" style="23" bestFit="1" customWidth="1"/>
    <col min="498" max="498" width="14.42578125" style="23" customWidth="1"/>
    <col min="499" max="499" width="17" style="23" customWidth="1"/>
    <col min="500" max="517" width="15.7109375" style="23" customWidth="1"/>
    <col min="518" max="746" width="9.140625" style="23"/>
    <col min="747" max="747" width="15.42578125" style="23" customWidth="1"/>
    <col min="748" max="748" width="58.140625" style="23" customWidth="1"/>
    <col min="749" max="749" width="8.28515625" style="23" customWidth="1"/>
    <col min="750" max="750" width="10.42578125" style="23" customWidth="1"/>
    <col min="751" max="751" width="14.7109375" style="23" bestFit="1" customWidth="1"/>
    <col min="752" max="752" width="18.85546875" style="23" bestFit="1" customWidth="1"/>
    <col min="753" max="753" width="16" style="23" bestFit="1" customWidth="1"/>
    <col min="754" max="754" width="14.42578125" style="23" customWidth="1"/>
    <col min="755" max="755" width="17" style="23" customWidth="1"/>
    <col min="756" max="773" width="15.7109375" style="23" customWidth="1"/>
    <col min="774" max="1002" width="9.140625" style="23"/>
    <col min="1003" max="1003" width="15.42578125" style="23" customWidth="1"/>
    <col min="1004" max="1004" width="58.140625" style="23" customWidth="1"/>
    <col min="1005" max="1005" width="8.28515625" style="23" customWidth="1"/>
    <col min="1006" max="1006" width="10.42578125" style="23" customWidth="1"/>
    <col min="1007" max="1007" width="14.7109375" style="23" bestFit="1" customWidth="1"/>
    <col min="1008" max="1008" width="18.85546875" style="23" bestFit="1" customWidth="1"/>
    <col min="1009" max="1009" width="16" style="23" bestFit="1" customWidth="1"/>
    <col min="1010" max="1010" width="14.42578125" style="23" customWidth="1"/>
    <col min="1011" max="1011" width="17" style="23" customWidth="1"/>
    <col min="1012" max="1029" width="15.7109375" style="23" customWidth="1"/>
    <col min="1030" max="1258" width="9.140625" style="23"/>
    <col min="1259" max="1259" width="15.42578125" style="23" customWidth="1"/>
    <col min="1260" max="1260" width="58.140625" style="23" customWidth="1"/>
    <col min="1261" max="1261" width="8.28515625" style="23" customWidth="1"/>
    <col min="1262" max="1262" width="10.42578125" style="23" customWidth="1"/>
    <col min="1263" max="1263" width="14.7109375" style="23" bestFit="1" customWidth="1"/>
    <col min="1264" max="1264" width="18.85546875" style="23" bestFit="1" customWidth="1"/>
    <col min="1265" max="1265" width="16" style="23" bestFit="1" customWidth="1"/>
    <col min="1266" max="1266" width="14.42578125" style="23" customWidth="1"/>
    <col min="1267" max="1267" width="17" style="23" customWidth="1"/>
    <col min="1268" max="1285" width="15.7109375" style="23" customWidth="1"/>
    <col min="1286" max="1514" width="9.140625" style="23"/>
    <col min="1515" max="1515" width="15.42578125" style="23" customWidth="1"/>
    <col min="1516" max="1516" width="58.140625" style="23" customWidth="1"/>
    <col min="1517" max="1517" width="8.28515625" style="23" customWidth="1"/>
    <col min="1518" max="1518" width="10.42578125" style="23" customWidth="1"/>
    <col min="1519" max="1519" width="14.7109375" style="23" bestFit="1" customWidth="1"/>
    <col min="1520" max="1520" width="18.85546875" style="23" bestFit="1" customWidth="1"/>
    <col min="1521" max="1521" width="16" style="23" bestFit="1" customWidth="1"/>
    <col min="1522" max="1522" width="14.42578125" style="23" customWidth="1"/>
    <col min="1523" max="1523" width="17" style="23" customWidth="1"/>
    <col min="1524" max="1541" width="15.7109375" style="23" customWidth="1"/>
    <col min="1542" max="1770" width="9.140625" style="23"/>
    <col min="1771" max="1771" width="15.42578125" style="23" customWidth="1"/>
    <col min="1772" max="1772" width="58.140625" style="23" customWidth="1"/>
    <col min="1773" max="1773" width="8.28515625" style="23" customWidth="1"/>
    <col min="1774" max="1774" width="10.42578125" style="23" customWidth="1"/>
    <col min="1775" max="1775" width="14.7109375" style="23" bestFit="1" customWidth="1"/>
    <col min="1776" max="1776" width="18.85546875" style="23" bestFit="1" customWidth="1"/>
    <col min="1777" max="1777" width="16" style="23" bestFit="1" customWidth="1"/>
    <col min="1778" max="1778" width="14.42578125" style="23" customWidth="1"/>
    <col min="1779" max="1779" width="17" style="23" customWidth="1"/>
    <col min="1780" max="1797" width="15.7109375" style="23" customWidth="1"/>
    <col min="1798" max="2026" width="9.140625" style="23"/>
    <col min="2027" max="2027" width="15.42578125" style="23" customWidth="1"/>
    <col min="2028" max="2028" width="58.140625" style="23" customWidth="1"/>
    <col min="2029" max="2029" width="8.28515625" style="23" customWidth="1"/>
    <col min="2030" max="2030" width="10.42578125" style="23" customWidth="1"/>
    <col min="2031" max="2031" width="14.7109375" style="23" bestFit="1" customWidth="1"/>
    <col min="2032" max="2032" width="18.85546875" style="23" bestFit="1" customWidth="1"/>
    <col min="2033" max="2033" width="16" style="23" bestFit="1" customWidth="1"/>
    <col min="2034" max="2034" width="14.42578125" style="23" customWidth="1"/>
    <col min="2035" max="2035" width="17" style="23" customWidth="1"/>
    <col min="2036" max="2053" width="15.7109375" style="23" customWidth="1"/>
    <col min="2054" max="2282" width="9.140625" style="23"/>
    <col min="2283" max="2283" width="15.42578125" style="23" customWidth="1"/>
    <col min="2284" max="2284" width="58.140625" style="23" customWidth="1"/>
    <col min="2285" max="2285" width="8.28515625" style="23" customWidth="1"/>
    <col min="2286" max="2286" width="10.42578125" style="23" customWidth="1"/>
    <col min="2287" max="2287" width="14.7109375" style="23" bestFit="1" customWidth="1"/>
    <col min="2288" max="2288" width="18.85546875" style="23" bestFit="1" customWidth="1"/>
    <col min="2289" max="2289" width="16" style="23" bestFit="1" customWidth="1"/>
    <col min="2290" max="2290" width="14.42578125" style="23" customWidth="1"/>
    <col min="2291" max="2291" width="17" style="23" customWidth="1"/>
    <col min="2292" max="2309" width="15.7109375" style="23" customWidth="1"/>
    <col min="2310" max="2538" width="9.140625" style="23"/>
    <col min="2539" max="2539" width="15.42578125" style="23" customWidth="1"/>
    <col min="2540" max="2540" width="58.140625" style="23" customWidth="1"/>
    <col min="2541" max="2541" width="8.28515625" style="23" customWidth="1"/>
    <col min="2542" max="2542" width="10.42578125" style="23" customWidth="1"/>
    <col min="2543" max="2543" width="14.7109375" style="23" bestFit="1" customWidth="1"/>
    <col min="2544" max="2544" width="18.85546875" style="23" bestFit="1" customWidth="1"/>
    <col min="2545" max="2545" width="16" style="23" bestFit="1" customWidth="1"/>
    <col min="2546" max="2546" width="14.42578125" style="23" customWidth="1"/>
    <col min="2547" max="2547" width="17" style="23" customWidth="1"/>
    <col min="2548" max="2565" width="15.7109375" style="23" customWidth="1"/>
    <col min="2566" max="2794" width="9.140625" style="23"/>
    <col min="2795" max="2795" width="15.42578125" style="23" customWidth="1"/>
    <col min="2796" max="2796" width="58.140625" style="23" customWidth="1"/>
    <col min="2797" max="2797" width="8.28515625" style="23" customWidth="1"/>
    <col min="2798" max="2798" width="10.42578125" style="23" customWidth="1"/>
    <col min="2799" max="2799" width="14.7109375" style="23" bestFit="1" customWidth="1"/>
    <col min="2800" max="2800" width="18.85546875" style="23" bestFit="1" customWidth="1"/>
    <col min="2801" max="2801" width="16" style="23" bestFit="1" customWidth="1"/>
    <col min="2802" max="2802" width="14.42578125" style="23" customWidth="1"/>
    <col min="2803" max="2803" width="17" style="23" customWidth="1"/>
    <col min="2804" max="2821" width="15.7109375" style="23" customWidth="1"/>
    <col min="2822" max="3050" width="9.140625" style="23"/>
    <col min="3051" max="3051" width="15.42578125" style="23" customWidth="1"/>
    <col min="3052" max="3052" width="58.140625" style="23" customWidth="1"/>
    <col min="3053" max="3053" width="8.28515625" style="23" customWidth="1"/>
    <col min="3054" max="3054" width="10.42578125" style="23" customWidth="1"/>
    <col min="3055" max="3055" width="14.7109375" style="23" bestFit="1" customWidth="1"/>
    <col min="3056" max="3056" width="18.85546875" style="23" bestFit="1" customWidth="1"/>
    <col min="3057" max="3057" width="16" style="23" bestFit="1" customWidth="1"/>
    <col min="3058" max="3058" width="14.42578125" style="23" customWidth="1"/>
    <col min="3059" max="3059" width="17" style="23" customWidth="1"/>
    <col min="3060" max="3077" width="15.7109375" style="23" customWidth="1"/>
    <col min="3078" max="3306" width="9.140625" style="23"/>
    <col min="3307" max="3307" width="15.42578125" style="23" customWidth="1"/>
    <col min="3308" max="3308" width="58.140625" style="23" customWidth="1"/>
    <col min="3309" max="3309" width="8.28515625" style="23" customWidth="1"/>
    <col min="3310" max="3310" width="10.42578125" style="23" customWidth="1"/>
    <col min="3311" max="3311" width="14.7109375" style="23" bestFit="1" customWidth="1"/>
    <col min="3312" max="3312" width="18.85546875" style="23" bestFit="1" customWidth="1"/>
    <col min="3313" max="3313" width="16" style="23" bestFit="1" customWidth="1"/>
    <col min="3314" max="3314" width="14.42578125" style="23" customWidth="1"/>
    <col min="3315" max="3315" width="17" style="23" customWidth="1"/>
    <col min="3316" max="3333" width="15.7109375" style="23" customWidth="1"/>
    <col min="3334" max="3562" width="9.140625" style="23"/>
    <col min="3563" max="3563" width="15.42578125" style="23" customWidth="1"/>
    <col min="3564" max="3564" width="58.140625" style="23" customWidth="1"/>
    <col min="3565" max="3565" width="8.28515625" style="23" customWidth="1"/>
    <col min="3566" max="3566" width="10.42578125" style="23" customWidth="1"/>
    <col min="3567" max="3567" width="14.7109375" style="23" bestFit="1" customWidth="1"/>
    <col min="3568" max="3568" width="18.85546875" style="23" bestFit="1" customWidth="1"/>
    <col min="3569" max="3569" width="16" style="23" bestFit="1" customWidth="1"/>
    <col min="3570" max="3570" width="14.42578125" style="23" customWidth="1"/>
    <col min="3571" max="3571" width="17" style="23" customWidth="1"/>
    <col min="3572" max="3589" width="15.7109375" style="23" customWidth="1"/>
    <col min="3590" max="3818" width="9.140625" style="23"/>
    <col min="3819" max="3819" width="15.42578125" style="23" customWidth="1"/>
    <col min="3820" max="3820" width="58.140625" style="23" customWidth="1"/>
    <col min="3821" max="3821" width="8.28515625" style="23" customWidth="1"/>
    <col min="3822" max="3822" width="10.42578125" style="23" customWidth="1"/>
    <col min="3823" max="3823" width="14.7109375" style="23" bestFit="1" customWidth="1"/>
    <col min="3824" max="3824" width="18.85546875" style="23" bestFit="1" customWidth="1"/>
    <col min="3825" max="3825" width="16" style="23" bestFit="1" customWidth="1"/>
    <col min="3826" max="3826" width="14.42578125" style="23" customWidth="1"/>
    <col min="3827" max="3827" width="17" style="23" customWidth="1"/>
    <col min="3828" max="3845" width="15.7109375" style="23" customWidth="1"/>
    <col min="3846" max="4074" width="9.140625" style="23"/>
    <col min="4075" max="4075" width="15.42578125" style="23" customWidth="1"/>
    <col min="4076" max="4076" width="58.140625" style="23" customWidth="1"/>
    <col min="4077" max="4077" width="8.28515625" style="23" customWidth="1"/>
    <col min="4078" max="4078" width="10.42578125" style="23" customWidth="1"/>
    <col min="4079" max="4079" width="14.7109375" style="23" bestFit="1" customWidth="1"/>
    <col min="4080" max="4080" width="18.85546875" style="23" bestFit="1" customWidth="1"/>
    <col min="4081" max="4081" width="16" style="23" bestFit="1" customWidth="1"/>
    <col min="4082" max="4082" width="14.42578125" style="23" customWidth="1"/>
    <col min="4083" max="4083" width="17" style="23" customWidth="1"/>
    <col min="4084" max="4101" width="15.7109375" style="23" customWidth="1"/>
    <col min="4102" max="4330" width="9.140625" style="23"/>
    <col min="4331" max="4331" width="15.42578125" style="23" customWidth="1"/>
    <col min="4332" max="4332" width="58.140625" style="23" customWidth="1"/>
    <col min="4333" max="4333" width="8.28515625" style="23" customWidth="1"/>
    <col min="4334" max="4334" width="10.42578125" style="23" customWidth="1"/>
    <col min="4335" max="4335" width="14.7109375" style="23" bestFit="1" customWidth="1"/>
    <col min="4336" max="4336" width="18.85546875" style="23" bestFit="1" customWidth="1"/>
    <col min="4337" max="4337" width="16" style="23" bestFit="1" customWidth="1"/>
    <col min="4338" max="4338" width="14.42578125" style="23" customWidth="1"/>
    <col min="4339" max="4339" width="17" style="23" customWidth="1"/>
    <col min="4340" max="4357" width="15.7109375" style="23" customWidth="1"/>
    <col min="4358" max="4586" width="9.140625" style="23"/>
    <col min="4587" max="4587" width="15.42578125" style="23" customWidth="1"/>
    <col min="4588" max="4588" width="58.140625" style="23" customWidth="1"/>
    <col min="4589" max="4589" width="8.28515625" style="23" customWidth="1"/>
    <col min="4590" max="4590" width="10.42578125" style="23" customWidth="1"/>
    <col min="4591" max="4591" width="14.7109375" style="23" bestFit="1" customWidth="1"/>
    <col min="4592" max="4592" width="18.85546875" style="23" bestFit="1" customWidth="1"/>
    <col min="4593" max="4593" width="16" style="23" bestFit="1" customWidth="1"/>
    <col min="4594" max="4594" width="14.42578125" style="23" customWidth="1"/>
    <col min="4595" max="4595" width="17" style="23" customWidth="1"/>
    <col min="4596" max="4613" width="15.7109375" style="23" customWidth="1"/>
    <col min="4614" max="4842" width="9.140625" style="23"/>
    <col min="4843" max="4843" width="15.42578125" style="23" customWidth="1"/>
    <col min="4844" max="4844" width="58.140625" style="23" customWidth="1"/>
    <col min="4845" max="4845" width="8.28515625" style="23" customWidth="1"/>
    <col min="4846" max="4846" width="10.42578125" style="23" customWidth="1"/>
    <col min="4847" max="4847" width="14.7109375" style="23" bestFit="1" customWidth="1"/>
    <col min="4848" max="4848" width="18.85546875" style="23" bestFit="1" customWidth="1"/>
    <col min="4849" max="4849" width="16" style="23" bestFit="1" customWidth="1"/>
    <col min="4850" max="4850" width="14.42578125" style="23" customWidth="1"/>
    <col min="4851" max="4851" width="17" style="23" customWidth="1"/>
    <col min="4852" max="4869" width="15.7109375" style="23" customWidth="1"/>
    <col min="4870" max="5098" width="9.140625" style="23"/>
    <col min="5099" max="5099" width="15.42578125" style="23" customWidth="1"/>
    <col min="5100" max="5100" width="58.140625" style="23" customWidth="1"/>
    <col min="5101" max="5101" width="8.28515625" style="23" customWidth="1"/>
    <col min="5102" max="5102" width="10.42578125" style="23" customWidth="1"/>
    <col min="5103" max="5103" width="14.7109375" style="23" bestFit="1" customWidth="1"/>
    <col min="5104" max="5104" width="18.85546875" style="23" bestFit="1" customWidth="1"/>
    <col min="5105" max="5105" width="16" style="23" bestFit="1" customWidth="1"/>
    <col min="5106" max="5106" width="14.42578125" style="23" customWidth="1"/>
    <col min="5107" max="5107" width="17" style="23" customWidth="1"/>
    <col min="5108" max="5125" width="15.7109375" style="23" customWidth="1"/>
    <col min="5126" max="5354" width="9.140625" style="23"/>
    <col min="5355" max="5355" width="15.42578125" style="23" customWidth="1"/>
    <col min="5356" max="5356" width="58.140625" style="23" customWidth="1"/>
    <col min="5357" max="5357" width="8.28515625" style="23" customWidth="1"/>
    <col min="5358" max="5358" width="10.42578125" style="23" customWidth="1"/>
    <col min="5359" max="5359" width="14.7109375" style="23" bestFit="1" customWidth="1"/>
    <col min="5360" max="5360" width="18.85546875" style="23" bestFit="1" customWidth="1"/>
    <col min="5361" max="5361" width="16" style="23" bestFit="1" customWidth="1"/>
    <col min="5362" max="5362" width="14.42578125" style="23" customWidth="1"/>
    <col min="5363" max="5363" width="17" style="23" customWidth="1"/>
    <col min="5364" max="5381" width="15.7109375" style="23" customWidth="1"/>
    <col min="5382" max="5610" width="9.140625" style="23"/>
    <col min="5611" max="5611" width="15.42578125" style="23" customWidth="1"/>
    <col min="5612" max="5612" width="58.140625" style="23" customWidth="1"/>
    <col min="5613" max="5613" width="8.28515625" style="23" customWidth="1"/>
    <col min="5614" max="5614" width="10.42578125" style="23" customWidth="1"/>
    <col min="5615" max="5615" width="14.7109375" style="23" bestFit="1" customWidth="1"/>
    <col min="5616" max="5616" width="18.85546875" style="23" bestFit="1" customWidth="1"/>
    <col min="5617" max="5617" width="16" style="23" bestFit="1" customWidth="1"/>
    <col min="5618" max="5618" width="14.42578125" style="23" customWidth="1"/>
    <col min="5619" max="5619" width="17" style="23" customWidth="1"/>
    <col min="5620" max="5637" width="15.7109375" style="23" customWidth="1"/>
    <col min="5638" max="5866" width="9.140625" style="23"/>
    <col min="5867" max="5867" width="15.42578125" style="23" customWidth="1"/>
    <col min="5868" max="5868" width="58.140625" style="23" customWidth="1"/>
    <col min="5869" max="5869" width="8.28515625" style="23" customWidth="1"/>
    <col min="5870" max="5870" width="10.42578125" style="23" customWidth="1"/>
    <col min="5871" max="5871" width="14.7109375" style="23" bestFit="1" customWidth="1"/>
    <col min="5872" max="5872" width="18.85546875" style="23" bestFit="1" customWidth="1"/>
    <col min="5873" max="5873" width="16" style="23" bestFit="1" customWidth="1"/>
    <col min="5874" max="5874" width="14.42578125" style="23" customWidth="1"/>
    <col min="5875" max="5875" width="17" style="23" customWidth="1"/>
    <col min="5876" max="5893" width="15.7109375" style="23" customWidth="1"/>
    <col min="5894" max="6122" width="9.140625" style="23"/>
    <col min="6123" max="6123" width="15.42578125" style="23" customWidth="1"/>
    <col min="6124" max="6124" width="58.140625" style="23" customWidth="1"/>
    <col min="6125" max="6125" width="8.28515625" style="23" customWidth="1"/>
    <col min="6126" max="6126" width="10.42578125" style="23" customWidth="1"/>
    <col min="6127" max="6127" width="14.7109375" style="23" bestFit="1" customWidth="1"/>
    <col min="6128" max="6128" width="18.85546875" style="23" bestFit="1" customWidth="1"/>
    <col min="6129" max="6129" width="16" style="23" bestFit="1" customWidth="1"/>
    <col min="6130" max="6130" width="14.42578125" style="23" customWidth="1"/>
    <col min="6131" max="6131" width="17" style="23" customWidth="1"/>
    <col min="6132" max="6149" width="15.7109375" style="23" customWidth="1"/>
    <col min="6150" max="6378" width="9.140625" style="23"/>
    <col min="6379" max="6379" width="15.42578125" style="23" customWidth="1"/>
    <col min="6380" max="6380" width="58.140625" style="23" customWidth="1"/>
    <col min="6381" max="6381" width="8.28515625" style="23" customWidth="1"/>
    <col min="6382" max="6382" width="10.42578125" style="23" customWidth="1"/>
    <col min="6383" max="6383" width="14.7109375" style="23" bestFit="1" customWidth="1"/>
    <col min="6384" max="6384" width="18.85546875" style="23" bestFit="1" customWidth="1"/>
    <col min="6385" max="6385" width="16" style="23" bestFit="1" customWidth="1"/>
    <col min="6386" max="6386" width="14.42578125" style="23" customWidth="1"/>
    <col min="6387" max="6387" width="17" style="23" customWidth="1"/>
    <col min="6388" max="6405" width="15.7109375" style="23" customWidth="1"/>
    <col min="6406" max="6634" width="9.140625" style="23"/>
    <col min="6635" max="6635" width="15.42578125" style="23" customWidth="1"/>
    <col min="6636" max="6636" width="58.140625" style="23" customWidth="1"/>
    <col min="6637" max="6637" width="8.28515625" style="23" customWidth="1"/>
    <col min="6638" max="6638" width="10.42578125" style="23" customWidth="1"/>
    <col min="6639" max="6639" width="14.7109375" style="23" bestFit="1" customWidth="1"/>
    <col min="6640" max="6640" width="18.85546875" style="23" bestFit="1" customWidth="1"/>
    <col min="6641" max="6641" width="16" style="23" bestFit="1" customWidth="1"/>
    <col min="6642" max="6642" width="14.42578125" style="23" customWidth="1"/>
    <col min="6643" max="6643" width="17" style="23" customWidth="1"/>
    <col min="6644" max="6661" width="15.7109375" style="23" customWidth="1"/>
    <col min="6662" max="6890" width="9.140625" style="23"/>
    <col min="6891" max="6891" width="15.42578125" style="23" customWidth="1"/>
    <col min="6892" max="6892" width="58.140625" style="23" customWidth="1"/>
    <col min="6893" max="6893" width="8.28515625" style="23" customWidth="1"/>
    <col min="6894" max="6894" width="10.42578125" style="23" customWidth="1"/>
    <col min="6895" max="6895" width="14.7109375" style="23" bestFit="1" customWidth="1"/>
    <col min="6896" max="6896" width="18.85546875" style="23" bestFit="1" customWidth="1"/>
    <col min="6897" max="6897" width="16" style="23" bestFit="1" customWidth="1"/>
    <col min="6898" max="6898" width="14.42578125" style="23" customWidth="1"/>
    <col min="6899" max="6899" width="17" style="23" customWidth="1"/>
    <col min="6900" max="6917" width="15.7109375" style="23" customWidth="1"/>
    <col min="6918" max="7146" width="9.140625" style="23"/>
    <col min="7147" max="7147" width="15.42578125" style="23" customWidth="1"/>
    <col min="7148" max="7148" width="58.140625" style="23" customWidth="1"/>
    <col min="7149" max="7149" width="8.28515625" style="23" customWidth="1"/>
    <col min="7150" max="7150" width="10.42578125" style="23" customWidth="1"/>
    <col min="7151" max="7151" width="14.7109375" style="23" bestFit="1" customWidth="1"/>
    <col min="7152" max="7152" width="18.85546875" style="23" bestFit="1" customWidth="1"/>
    <col min="7153" max="7153" width="16" style="23" bestFit="1" customWidth="1"/>
    <col min="7154" max="7154" width="14.42578125" style="23" customWidth="1"/>
    <col min="7155" max="7155" width="17" style="23" customWidth="1"/>
    <col min="7156" max="7173" width="15.7109375" style="23" customWidth="1"/>
    <col min="7174" max="7402" width="9.140625" style="23"/>
    <col min="7403" max="7403" width="15.42578125" style="23" customWidth="1"/>
    <col min="7404" max="7404" width="58.140625" style="23" customWidth="1"/>
    <col min="7405" max="7405" width="8.28515625" style="23" customWidth="1"/>
    <col min="7406" max="7406" width="10.42578125" style="23" customWidth="1"/>
    <col min="7407" max="7407" width="14.7109375" style="23" bestFit="1" customWidth="1"/>
    <col min="7408" max="7408" width="18.85546875" style="23" bestFit="1" customWidth="1"/>
    <col min="7409" max="7409" width="16" style="23" bestFit="1" customWidth="1"/>
    <col min="7410" max="7410" width="14.42578125" style="23" customWidth="1"/>
    <col min="7411" max="7411" width="17" style="23" customWidth="1"/>
    <col min="7412" max="7429" width="15.7109375" style="23" customWidth="1"/>
    <col min="7430" max="7658" width="9.140625" style="23"/>
    <col min="7659" max="7659" width="15.42578125" style="23" customWidth="1"/>
    <col min="7660" max="7660" width="58.140625" style="23" customWidth="1"/>
    <col min="7661" max="7661" width="8.28515625" style="23" customWidth="1"/>
    <col min="7662" max="7662" width="10.42578125" style="23" customWidth="1"/>
    <col min="7663" max="7663" width="14.7109375" style="23" bestFit="1" customWidth="1"/>
    <col min="7664" max="7664" width="18.85546875" style="23" bestFit="1" customWidth="1"/>
    <col min="7665" max="7665" width="16" style="23" bestFit="1" customWidth="1"/>
    <col min="7666" max="7666" width="14.42578125" style="23" customWidth="1"/>
    <col min="7667" max="7667" width="17" style="23" customWidth="1"/>
    <col min="7668" max="7685" width="15.7109375" style="23" customWidth="1"/>
    <col min="7686" max="7914" width="9.140625" style="23"/>
    <col min="7915" max="7915" width="15.42578125" style="23" customWidth="1"/>
    <col min="7916" max="7916" width="58.140625" style="23" customWidth="1"/>
    <col min="7917" max="7917" width="8.28515625" style="23" customWidth="1"/>
    <col min="7918" max="7918" width="10.42578125" style="23" customWidth="1"/>
    <col min="7919" max="7919" width="14.7109375" style="23" bestFit="1" customWidth="1"/>
    <col min="7920" max="7920" width="18.85546875" style="23" bestFit="1" customWidth="1"/>
    <col min="7921" max="7921" width="16" style="23" bestFit="1" customWidth="1"/>
    <col min="7922" max="7922" width="14.42578125" style="23" customWidth="1"/>
    <col min="7923" max="7923" width="17" style="23" customWidth="1"/>
    <col min="7924" max="7941" width="15.7109375" style="23" customWidth="1"/>
    <col min="7942" max="8170" width="9.140625" style="23"/>
    <col min="8171" max="8171" width="15.42578125" style="23" customWidth="1"/>
    <col min="8172" max="8172" width="58.140625" style="23" customWidth="1"/>
    <col min="8173" max="8173" width="8.28515625" style="23" customWidth="1"/>
    <col min="8174" max="8174" width="10.42578125" style="23" customWidth="1"/>
    <col min="8175" max="8175" width="14.7109375" style="23" bestFit="1" customWidth="1"/>
    <col min="8176" max="8176" width="18.85546875" style="23" bestFit="1" customWidth="1"/>
    <col min="8177" max="8177" width="16" style="23" bestFit="1" customWidth="1"/>
    <col min="8178" max="8178" width="14.42578125" style="23" customWidth="1"/>
    <col min="8179" max="8179" width="17" style="23" customWidth="1"/>
    <col min="8180" max="8197" width="15.7109375" style="23" customWidth="1"/>
    <col min="8198" max="8426" width="9.140625" style="23"/>
    <col min="8427" max="8427" width="15.42578125" style="23" customWidth="1"/>
    <col min="8428" max="8428" width="58.140625" style="23" customWidth="1"/>
    <col min="8429" max="8429" width="8.28515625" style="23" customWidth="1"/>
    <col min="8430" max="8430" width="10.42578125" style="23" customWidth="1"/>
    <col min="8431" max="8431" width="14.7109375" style="23" bestFit="1" customWidth="1"/>
    <col min="8432" max="8432" width="18.85546875" style="23" bestFit="1" customWidth="1"/>
    <col min="8433" max="8433" width="16" style="23" bestFit="1" customWidth="1"/>
    <col min="8434" max="8434" width="14.42578125" style="23" customWidth="1"/>
    <col min="8435" max="8435" width="17" style="23" customWidth="1"/>
    <col min="8436" max="8453" width="15.7109375" style="23" customWidth="1"/>
    <col min="8454" max="8682" width="9.140625" style="23"/>
    <col min="8683" max="8683" width="15.42578125" style="23" customWidth="1"/>
    <col min="8684" max="8684" width="58.140625" style="23" customWidth="1"/>
    <col min="8685" max="8685" width="8.28515625" style="23" customWidth="1"/>
    <col min="8686" max="8686" width="10.42578125" style="23" customWidth="1"/>
    <col min="8687" max="8687" width="14.7109375" style="23" bestFit="1" customWidth="1"/>
    <col min="8688" max="8688" width="18.85546875" style="23" bestFit="1" customWidth="1"/>
    <col min="8689" max="8689" width="16" style="23" bestFit="1" customWidth="1"/>
    <col min="8690" max="8690" width="14.42578125" style="23" customWidth="1"/>
    <col min="8691" max="8691" width="17" style="23" customWidth="1"/>
    <col min="8692" max="8709" width="15.7109375" style="23" customWidth="1"/>
    <col min="8710" max="8938" width="9.140625" style="23"/>
    <col min="8939" max="8939" width="15.42578125" style="23" customWidth="1"/>
    <col min="8940" max="8940" width="58.140625" style="23" customWidth="1"/>
    <col min="8941" max="8941" width="8.28515625" style="23" customWidth="1"/>
    <col min="8942" max="8942" width="10.42578125" style="23" customWidth="1"/>
    <col min="8943" max="8943" width="14.7109375" style="23" bestFit="1" customWidth="1"/>
    <col min="8944" max="8944" width="18.85546875" style="23" bestFit="1" customWidth="1"/>
    <col min="8945" max="8945" width="16" style="23" bestFit="1" customWidth="1"/>
    <col min="8946" max="8946" width="14.42578125" style="23" customWidth="1"/>
    <col min="8947" max="8947" width="17" style="23" customWidth="1"/>
    <col min="8948" max="8965" width="15.7109375" style="23" customWidth="1"/>
    <col min="8966" max="9194" width="9.140625" style="23"/>
    <col min="9195" max="9195" width="15.42578125" style="23" customWidth="1"/>
    <col min="9196" max="9196" width="58.140625" style="23" customWidth="1"/>
    <col min="9197" max="9197" width="8.28515625" style="23" customWidth="1"/>
    <col min="9198" max="9198" width="10.42578125" style="23" customWidth="1"/>
    <col min="9199" max="9199" width="14.7109375" style="23" bestFit="1" customWidth="1"/>
    <col min="9200" max="9200" width="18.85546875" style="23" bestFit="1" customWidth="1"/>
    <col min="9201" max="9201" width="16" style="23" bestFit="1" customWidth="1"/>
    <col min="9202" max="9202" width="14.42578125" style="23" customWidth="1"/>
    <col min="9203" max="9203" width="17" style="23" customWidth="1"/>
    <col min="9204" max="9221" width="15.7109375" style="23" customWidth="1"/>
    <col min="9222" max="9450" width="9.140625" style="23"/>
    <col min="9451" max="9451" width="15.42578125" style="23" customWidth="1"/>
    <col min="9452" max="9452" width="58.140625" style="23" customWidth="1"/>
    <col min="9453" max="9453" width="8.28515625" style="23" customWidth="1"/>
    <col min="9454" max="9454" width="10.42578125" style="23" customWidth="1"/>
    <col min="9455" max="9455" width="14.7109375" style="23" bestFit="1" customWidth="1"/>
    <col min="9456" max="9456" width="18.85546875" style="23" bestFit="1" customWidth="1"/>
    <col min="9457" max="9457" width="16" style="23" bestFit="1" customWidth="1"/>
    <col min="9458" max="9458" width="14.42578125" style="23" customWidth="1"/>
    <col min="9459" max="9459" width="17" style="23" customWidth="1"/>
    <col min="9460" max="9477" width="15.7109375" style="23" customWidth="1"/>
    <col min="9478" max="9706" width="9.140625" style="23"/>
    <col min="9707" max="9707" width="15.42578125" style="23" customWidth="1"/>
    <col min="9708" max="9708" width="58.140625" style="23" customWidth="1"/>
    <col min="9709" max="9709" width="8.28515625" style="23" customWidth="1"/>
    <col min="9710" max="9710" width="10.42578125" style="23" customWidth="1"/>
    <col min="9711" max="9711" width="14.7109375" style="23" bestFit="1" customWidth="1"/>
    <col min="9712" max="9712" width="18.85546875" style="23" bestFit="1" customWidth="1"/>
    <col min="9713" max="9713" width="16" style="23" bestFit="1" customWidth="1"/>
    <col min="9714" max="9714" width="14.42578125" style="23" customWidth="1"/>
    <col min="9715" max="9715" width="17" style="23" customWidth="1"/>
    <col min="9716" max="9733" width="15.7109375" style="23" customWidth="1"/>
    <col min="9734" max="9962" width="9.140625" style="23"/>
    <col min="9963" max="9963" width="15.42578125" style="23" customWidth="1"/>
    <col min="9964" max="9964" width="58.140625" style="23" customWidth="1"/>
    <col min="9965" max="9965" width="8.28515625" style="23" customWidth="1"/>
    <col min="9966" max="9966" width="10.42578125" style="23" customWidth="1"/>
    <col min="9967" max="9967" width="14.7109375" style="23" bestFit="1" customWidth="1"/>
    <col min="9968" max="9968" width="18.85546875" style="23" bestFit="1" customWidth="1"/>
    <col min="9969" max="9969" width="16" style="23" bestFit="1" customWidth="1"/>
    <col min="9970" max="9970" width="14.42578125" style="23" customWidth="1"/>
    <col min="9971" max="9971" width="17" style="23" customWidth="1"/>
    <col min="9972" max="9989" width="15.7109375" style="23" customWidth="1"/>
    <col min="9990" max="10218" width="9.140625" style="23"/>
    <col min="10219" max="10219" width="15.42578125" style="23" customWidth="1"/>
    <col min="10220" max="10220" width="58.140625" style="23" customWidth="1"/>
    <col min="10221" max="10221" width="8.28515625" style="23" customWidth="1"/>
    <col min="10222" max="10222" width="10.42578125" style="23" customWidth="1"/>
    <col min="10223" max="10223" width="14.7109375" style="23" bestFit="1" customWidth="1"/>
    <col min="10224" max="10224" width="18.85546875" style="23" bestFit="1" customWidth="1"/>
    <col min="10225" max="10225" width="16" style="23" bestFit="1" customWidth="1"/>
    <col min="10226" max="10226" width="14.42578125" style="23" customWidth="1"/>
    <col min="10227" max="10227" width="17" style="23" customWidth="1"/>
    <col min="10228" max="10245" width="15.7109375" style="23" customWidth="1"/>
    <col min="10246" max="10474" width="9.140625" style="23"/>
    <col min="10475" max="10475" width="15.42578125" style="23" customWidth="1"/>
    <col min="10476" max="10476" width="58.140625" style="23" customWidth="1"/>
    <col min="10477" max="10477" width="8.28515625" style="23" customWidth="1"/>
    <col min="10478" max="10478" width="10.42578125" style="23" customWidth="1"/>
    <col min="10479" max="10479" width="14.7109375" style="23" bestFit="1" customWidth="1"/>
    <col min="10480" max="10480" width="18.85546875" style="23" bestFit="1" customWidth="1"/>
    <col min="10481" max="10481" width="16" style="23" bestFit="1" customWidth="1"/>
    <col min="10482" max="10482" width="14.42578125" style="23" customWidth="1"/>
    <col min="10483" max="10483" width="17" style="23" customWidth="1"/>
    <col min="10484" max="10501" width="15.7109375" style="23" customWidth="1"/>
    <col min="10502" max="10730" width="9.140625" style="23"/>
    <col min="10731" max="10731" width="15.42578125" style="23" customWidth="1"/>
    <col min="10732" max="10732" width="58.140625" style="23" customWidth="1"/>
    <col min="10733" max="10733" width="8.28515625" style="23" customWidth="1"/>
    <col min="10734" max="10734" width="10.42578125" style="23" customWidth="1"/>
    <col min="10735" max="10735" width="14.7109375" style="23" bestFit="1" customWidth="1"/>
    <col min="10736" max="10736" width="18.85546875" style="23" bestFit="1" customWidth="1"/>
    <col min="10737" max="10737" width="16" style="23" bestFit="1" customWidth="1"/>
    <col min="10738" max="10738" width="14.42578125" style="23" customWidth="1"/>
    <col min="10739" max="10739" width="17" style="23" customWidth="1"/>
    <col min="10740" max="10757" width="15.7109375" style="23" customWidth="1"/>
    <col min="10758" max="10986" width="9.140625" style="23"/>
    <col min="10987" max="10987" width="15.42578125" style="23" customWidth="1"/>
    <col min="10988" max="10988" width="58.140625" style="23" customWidth="1"/>
    <col min="10989" max="10989" width="8.28515625" style="23" customWidth="1"/>
    <col min="10990" max="10990" width="10.42578125" style="23" customWidth="1"/>
    <col min="10991" max="10991" width="14.7109375" style="23" bestFit="1" customWidth="1"/>
    <col min="10992" max="10992" width="18.85546875" style="23" bestFit="1" customWidth="1"/>
    <col min="10993" max="10993" width="16" style="23" bestFit="1" customWidth="1"/>
    <col min="10994" max="10994" width="14.42578125" style="23" customWidth="1"/>
    <col min="10995" max="10995" width="17" style="23" customWidth="1"/>
    <col min="10996" max="11013" width="15.7109375" style="23" customWidth="1"/>
    <col min="11014" max="11242" width="9.140625" style="23"/>
    <col min="11243" max="11243" width="15.42578125" style="23" customWidth="1"/>
    <col min="11244" max="11244" width="58.140625" style="23" customWidth="1"/>
    <col min="11245" max="11245" width="8.28515625" style="23" customWidth="1"/>
    <col min="11246" max="11246" width="10.42578125" style="23" customWidth="1"/>
    <col min="11247" max="11247" width="14.7109375" style="23" bestFit="1" customWidth="1"/>
    <col min="11248" max="11248" width="18.85546875" style="23" bestFit="1" customWidth="1"/>
    <col min="11249" max="11249" width="16" style="23" bestFit="1" customWidth="1"/>
    <col min="11250" max="11250" width="14.42578125" style="23" customWidth="1"/>
    <col min="11251" max="11251" width="17" style="23" customWidth="1"/>
    <col min="11252" max="11269" width="15.7109375" style="23" customWidth="1"/>
    <col min="11270" max="11498" width="9.140625" style="23"/>
    <col min="11499" max="11499" width="15.42578125" style="23" customWidth="1"/>
    <col min="11500" max="11500" width="58.140625" style="23" customWidth="1"/>
    <col min="11501" max="11501" width="8.28515625" style="23" customWidth="1"/>
    <col min="11502" max="11502" width="10.42578125" style="23" customWidth="1"/>
    <col min="11503" max="11503" width="14.7109375" style="23" bestFit="1" customWidth="1"/>
    <col min="11504" max="11504" width="18.85546875" style="23" bestFit="1" customWidth="1"/>
    <col min="11505" max="11505" width="16" style="23" bestFit="1" customWidth="1"/>
    <col min="11506" max="11506" width="14.42578125" style="23" customWidth="1"/>
    <col min="11507" max="11507" width="17" style="23" customWidth="1"/>
    <col min="11508" max="11525" width="15.7109375" style="23" customWidth="1"/>
    <col min="11526" max="11754" width="9.140625" style="23"/>
    <col min="11755" max="11755" width="15.42578125" style="23" customWidth="1"/>
    <col min="11756" max="11756" width="58.140625" style="23" customWidth="1"/>
    <col min="11757" max="11757" width="8.28515625" style="23" customWidth="1"/>
    <col min="11758" max="11758" width="10.42578125" style="23" customWidth="1"/>
    <col min="11759" max="11759" width="14.7109375" style="23" bestFit="1" customWidth="1"/>
    <col min="11760" max="11760" width="18.85546875" style="23" bestFit="1" customWidth="1"/>
    <col min="11761" max="11761" width="16" style="23" bestFit="1" customWidth="1"/>
    <col min="11762" max="11762" width="14.42578125" style="23" customWidth="1"/>
    <col min="11763" max="11763" width="17" style="23" customWidth="1"/>
    <col min="11764" max="11781" width="15.7109375" style="23" customWidth="1"/>
    <col min="11782" max="12010" width="9.140625" style="23"/>
    <col min="12011" max="12011" width="15.42578125" style="23" customWidth="1"/>
    <col min="12012" max="12012" width="58.140625" style="23" customWidth="1"/>
    <col min="12013" max="12013" width="8.28515625" style="23" customWidth="1"/>
    <col min="12014" max="12014" width="10.42578125" style="23" customWidth="1"/>
    <col min="12015" max="12015" width="14.7109375" style="23" bestFit="1" customWidth="1"/>
    <col min="12016" max="12016" width="18.85546875" style="23" bestFit="1" customWidth="1"/>
    <col min="12017" max="12017" width="16" style="23" bestFit="1" customWidth="1"/>
    <col min="12018" max="12018" width="14.42578125" style="23" customWidth="1"/>
    <col min="12019" max="12019" width="17" style="23" customWidth="1"/>
    <col min="12020" max="12037" width="15.7109375" style="23" customWidth="1"/>
    <col min="12038" max="12266" width="9.140625" style="23"/>
    <col min="12267" max="12267" width="15.42578125" style="23" customWidth="1"/>
    <col min="12268" max="12268" width="58.140625" style="23" customWidth="1"/>
    <col min="12269" max="12269" width="8.28515625" style="23" customWidth="1"/>
    <col min="12270" max="12270" width="10.42578125" style="23" customWidth="1"/>
    <col min="12271" max="12271" width="14.7109375" style="23" bestFit="1" customWidth="1"/>
    <col min="12272" max="12272" width="18.85546875" style="23" bestFit="1" customWidth="1"/>
    <col min="12273" max="12273" width="16" style="23" bestFit="1" customWidth="1"/>
    <col min="12274" max="12274" width="14.42578125" style="23" customWidth="1"/>
    <col min="12275" max="12275" width="17" style="23" customWidth="1"/>
    <col min="12276" max="12293" width="15.7109375" style="23" customWidth="1"/>
    <col min="12294" max="12522" width="9.140625" style="23"/>
    <col min="12523" max="12523" width="15.42578125" style="23" customWidth="1"/>
    <col min="12524" max="12524" width="58.140625" style="23" customWidth="1"/>
    <col min="12525" max="12525" width="8.28515625" style="23" customWidth="1"/>
    <col min="12526" max="12526" width="10.42578125" style="23" customWidth="1"/>
    <col min="12527" max="12527" width="14.7109375" style="23" bestFit="1" customWidth="1"/>
    <col min="12528" max="12528" width="18.85546875" style="23" bestFit="1" customWidth="1"/>
    <col min="12529" max="12529" width="16" style="23" bestFit="1" customWidth="1"/>
    <col min="12530" max="12530" width="14.42578125" style="23" customWidth="1"/>
    <col min="12531" max="12531" width="17" style="23" customWidth="1"/>
    <col min="12532" max="12549" width="15.7109375" style="23" customWidth="1"/>
    <col min="12550" max="12778" width="9.140625" style="23"/>
    <col min="12779" max="12779" width="15.42578125" style="23" customWidth="1"/>
    <col min="12780" max="12780" width="58.140625" style="23" customWidth="1"/>
    <col min="12781" max="12781" width="8.28515625" style="23" customWidth="1"/>
    <col min="12782" max="12782" width="10.42578125" style="23" customWidth="1"/>
    <col min="12783" max="12783" width="14.7109375" style="23" bestFit="1" customWidth="1"/>
    <col min="12784" max="12784" width="18.85546875" style="23" bestFit="1" customWidth="1"/>
    <col min="12785" max="12785" width="16" style="23" bestFit="1" customWidth="1"/>
    <col min="12786" max="12786" width="14.42578125" style="23" customWidth="1"/>
    <col min="12787" max="12787" width="17" style="23" customWidth="1"/>
    <col min="12788" max="12805" width="15.7109375" style="23" customWidth="1"/>
    <col min="12806" max="13034" width="9.140625" style="23"/>
    <col min="13035" max="13035" width="15.42578125" style="23" customWidth="1"/>
    <col min="13036" max="13036" width="58.140625" style="23" customWidth="1"/>
    <col min="13037" max="13037" width="8.28515625" style="23" customWidth="1"/>
    <col min="13038" max="13038" width="10.42578125" style="23" customWidth="1"/>
    <col min="13039" max="13039" width="14.7109375" style="23" bestFit="1" customWidth="1"/>
    <col min="13040" max="13040" width="18.85546875" style="23" bestFit="1" customWidth="1"/>
    <col min="13041" max="13041" width="16" style="23" bestFit="1" customWidth="1"/>
    <col min="13042" max="13042" width="14.42578125" style="23" customWidth="1"/>
    <col min="13043" max="13043" width="17" style="23" customWidth="1"/>
    <col min="13044" max="13061" width="15.7109375" style="23" customWidth="1"/>
    <col min="13062" max="13290" width="9.140625" style="23"/>
    <col min="13291" max="13291" width="15.42578125" style="23" customWidth="1"/>
    <col min="13292" max="13292" width="58.140625" style="23" customWidth="1"/>
    <col min="13293" max="13293" width="8.28515625" style="23" customWidth="1"/>
    <col min="13294" max="13294" width="10.42578125" style="23" customWidth="1"/>
    <col min="13295" max="13295" width="14.7109375" style="23" bestFit="1" customWidth="1"/>
    <col min="13296" max="13296" width="18.85546875" style="23" bestFit="1" customWidth="1"/>
    <col min="13297" max="13297" width="16" style="23" bestFit="1" customWidth="1"/>
    <col min="13298" max="13298" width="14.42578125" style="23" customWidth="1"/>
    <col min="13299" max="13299" width="17" style="23" customWidth="1"/>
    <col min="13300" max="13317" width="15.7109375" style="23" customWidth="1"/>
    <col min="13318" max="13546" width="9.140625" style="23"/>
    <col min="13547" max="13547" width="15.42578125" style="23" customWidth="1"/>
    <col min="13548" max="13548" width="58.140625" style="23" customWidth="1"/>
    <col min="13549" max="13549" width="8.28515625" style="23" customWidth="1"/>
    <col min="13550" max="13550" width="10.42578125" style="23" customWidth="1"/>
    <col min="13551" max="13551" width="14.7109375" style="23" bestFit="1" customWidth="1"/>
    <col min="13552" max="13552" width="18.85546875" style="23" bestFit="1" customWidth="1"/>
    <col min="13553" max="13553" width="16" style="23" bestFit="1" customWidth="1"/>
    <col min="13554" max="13554" width="14.42578125" style="23" customWidth="1"/>
    <col min="13555" max="13555" width="17" style="23" customWidth="1"/>
    <col min="13556" max="13573" width="15.7109375" style="23" customWidth="1"/>
    <col min="13574" max="13802" width="9.140625" style="23"/>
    <col min="13803" max="13803" width="15.42578125" style="23" customWidth="1"/>
    <col min="13804" max="13804" width="58.140625" style="23" customWidth="1"/>
    <col min="13805" max="13805" width="8.28515625" style="23" customWidth="1"/>
    <col min="13806" max="13806" width="10.42578125" style="23" customWidth="1"/>
    <col min="13807" max="13807" width="14.7109375" style="23" bestFit="1" customWidth="1"/>
    <col min="13808" max="13808" width="18.85546875" style="23" bestFit="1" customWidth="1"/>
    <col min="13809" max="13809" width="16" style="23" bestFit="1" customWidth="1"/>
    <col min="13810" max="13810" width="14.42578125" style="23" customWidth="1"/>
    <col min="13811" max="13811" width="17" style="23" customWidth="1"/>
    <col min="13812" max="13829" width="15.7109375" style="23" customWidth="1"/>
    <col min="13830" max="14058" width="9.140625" style="23"/>
    <col min="14059" max="14059" width="15.42578125" style="23" customWidth="1"/>
    <col min="14060" max="14060" width="58.140625" style="23" customWidth="1"/>
    <col min="14061" max="14061" width="8.28515625" style="23" customWidth="1"/>
    <col min="14062" max="14062" width="10.42578125" style="23" customWidth="1"/>
    <col min="14063" max="14063" width="14.7109375" style="23" bestFit="1" customWidth="1"/>
    <col min="14064" max="14064" width="18.85546875" style="23" bestFit="1" customWidth="1"/>
    <col min="14065" max="14065" width="16" style="23" bestFit="1" customWidth="1"/>
    <col min="14066" max="14066" width="14.42578125" style="23" customWidth="1"/>
    <col min="14067" max="14067" width="17" style="23" customWidth="1"/>
    <col min="14068" max="14085" width="15.7109375" style="23" customWidth="1"/>
    <col min="14086" max="14314" width="9.140625" style="23"/>
    <col min="14315" max="14315" width="15.42578125" style="23" customWidth="1"/>
    <col min="14316" max="14316" width="58.140625" style="23" customWidth="1"/>
    <col min="14317" max="14317" width="8.28515625" style="23" customWidth="1"/>
    <col min="14318" max="14318" width="10.42578125" style="23" customWidth="1"/>
    <col min="14319" max="14319" width="14.7109375" style="23" bestFit="1" customWidth="1"/>
    <col min="14320" max="14320" width="18.85546875" style="23" bestFit="1" customWidth="1"/>
    <col min="14321" max="14321" width="16" style="23" bestFit="1" customWidth="1"/>
    <col min="14322" max="14322" width="14.42578125" style="23" customWidth="1"/>
    <col min="14323" max="14323" width="17" style="23" customWidth="1"/>
    <col min="14324" max="14341" width="15.7109375" style="23" customWidth="1"/>
    <col min="14342" max="14570" width="9.140625" style="23"/>
    <col min="14571" max="14571" width="15.42578125" style="23" customWidth="1"/>
    <col min="14572" max="14572" width="58.140625" style="23" customWidth="1"/>
    <col min="14573" max="14573" width="8.28515625" style="23" customWidth="1"/>
    <col min="14574" max="14574" width="10.42578125" style="23" customWidth="1"/>
    <col min="14575" max="14575" width="14.7109375" style="23" bestFit="1" customWidth="1"/>
    <col min="14576" max="14576" width="18.85546875" style="23" bestFit="1" customWidth="1"/>
    <col min="14577" max="14577" width="16" style="23" bestFit="1" customWidth="1"/>
    <col min="14578" max="14578" width="14.42578125" style="23" customWidth="1"/>
    <col min="14579" max="14579" width="17" style="23" customWidth="1"/>
    <col min="14580" max="14597" width="15.7109375" style="23" customWidth="1"/>
    <col min="14598" max="14826" width="9.140625" style="23"/>
    <col min="14827" max="14827" width="15.42578125" style="23" customWidth="1"/>
    <col min="14828" max="14828" width="58.140625" style="23" customWidth="1"/>
    <col min="14829" max="14829" width="8.28515625" style="23" customWidth="1"/>
    <col min="14830" max="14830" width="10.42578125" style="23" customWidth="1"/>
    <col min="14831" max="14831" width="14.7109375" style="23" bestFit="1" customWidth="1"/>
    <col min="14832" max="14832" width="18.85546875" style="23" bestFit="1" customWidth="1"/>
    <col min="14833" max="14833" width="16" style="23" bestFit="1" customWidth="1"/>
    <col min="14834" max="14834" width="14.42578125" style="23" customWidth="1"/>
    <col min="14835" max="14835" width="17" style="23" customWidth="1"/>
    <col min="14836" max="14853" width="15.7109375" style="23" customWidth="1"/>
    <col min="14854" max="15082" width="9.140625" style="23"/>
    <col min="15083" max="15083" width="15.42578125" style="23" customWidth="1"/>
    <col min="15084" max="15084" width="58.140625" style="23" customWidth="1"/>
    <col min="15085" max="15085" width="8.28515625" style="23" customWidth="1"/>
    <col min="15086" max="15086" width="10.42578125" style="23" customWidth="1"/>
    <col min="15087" max="15087" width="14.7109375" style="23" bestFit="1" customWidth="1"/>
    <col min="15088" max="15088" width="18.85546875" style="23" bestFit="1" customWidth="1"/>
    <col min="15089" max="15089" width="16" style="23" bestFit="1" customWidth="1"/>
    <col min="15090" max="15090" width="14.42578125" style="23" customWidth="1"/>
    <col min="15091" max="15091" width="17" style="23" customWidth="1"/>
    <col min="15092" max="15109" width="15.7109375" style="23" customWidth="1"/>
    <col min="15110" max="15338" width="9.140625" style="23"/>
    <col min="15339" max="15339" width="15.42578125" style="23" customWidth="1"/>
    <col min="15340" max="15340" width="58.140625" style="23" customWidth="1"/>
    <col min="15341" max="15341" width="8.28515625" style="23" customWidth="1"/>
    <col min="15342" max="15342" width="10.42578125" style="23" customWidth="1"/>
    <col min="15343" max="15343" width="14.7109375" style="23" bestFit="1" customWidth="1"/>
    <col min="15344" max="15344" width="18.85546875" style="23" bestFit="1" customWidth="1"/>
    <col min="15345" max="15345" width="16" style="23" bestFit="1" customWidth="1"/>
    <col min="15346" max="15346" width="14.42578125" style="23" customWidth="1"/>
    <col min="15347" max="15347" width="17" style="23" customWidth="1"/>
    <col min="15348" max="15365" width="15.7109375" style="23" customWidth="1"/>
    <col min="15366" max="15594" width="9.140625" style="23"/>
    <col min="15595" max="15595" width="15.42578125" style="23" customWidth="1"/>
    <col min="15596" max="15596" width="58.140625" style="23" customWidth="1"/>
    <col min="15597" max="15597" width="8.28515625" style="23" customWidth="1"/>
    <col min="15598" max="15598" width="10.42578125" style="23" customWidth="1"/>
    <col min="15599" max="15599" width="14.7109375" style="23" bestFit="1" customWidth="1"/>
    <col min="15600" max="15600" width="18.85546875" style="23" bestFit="1" customWidth="1"/>
    <col min="15601" max="15601" width="16" style="23" bestFit="1" customWidth="1"/>
    <col min="15602" max="15602" width="14.42578125" style="23" customWidth="1"/>
    <col min="15603" max="15603" width="17" style="23" customWidth="1"/>
    <col min="15604" max="15621" width="15.7109375" style="23" customWidth="1"/>
    <col min="15622" max="15850" width="9.140625" style="23"/>
    <col min="15851" max="15851" width="15.42578125" style="23" customWidth="1"/>
    <col min="15852" max="15852" width="58.140625" style="23" customWidth="1"/>
    <col min="15853" max="15853" width="8.28515625" style="23" customWidth="1"/>
    <col min="15854" max="15854" width="10.42578125" style="23" customWidth="1"/>
    <col min="15855" max="15855" width="14.7109375" style="23" bestFit="1" customWidth="1"/>
    <col min="15856" max="15856" width="18.85546875" style="23" bestFit="1" customWidth="1"/>
    <col min="15857" max="15857" width="16" style="23" bestFit="1" customWidth="1"/>
    <col min="15858" max="15858" width="14.42578125" style="23" customWidth="1"/>
    <col min="15859" max="15859" width="17" style="23" customWidth="1"/>
    <col min="15860" max="15877" width="15.7109375" style="23" customWidth="1"/>
    <col min="15878" max="16106" width="9.140625" style="23"/>
    <col min="16107" max="16107" width="15.42578125" style="23" customWidth="1"/>
    <col min="16108" max="16108" width="58.140625" style="23" customWidth="1"/>
    <col min="16109" max="16109" width="8.28515625" style="23" customWidth="1"/>
    <col min="16110" max="16110" width="10.42578125" style="23" customWidth="1"/>
    <col min="16111" max="16111" width="14.7109375" style="23" bestFit="1" customWidth="1"/>
    <col min="16112" max="16112" width="18.85546875" style="23" bestFit="1" customWidth="1"/>
    <col min="16113" max="16113" width="16" style="23" bestFit="1" customWidth="1"/>
    <col min="16114" max="16114" width="14.42578125" style="23" customWidth="1"/>
    <col min="16115" max="16115" width="17" style="23" customWidth="1"/>
    <col min="16116" max="16133" width="15.7109375" style="23" customWidth="1"/>
    <col min="16134" max="16384" width="9.140625" style="23"/>
  </cols>
  <sheetData>
    <row r="1" spans="1:18" ht="27.75" customHeight="1">
      <c r="A1" s="1020" t="s">
        <v>13879</v>
      </c>
      <c r="B1" s="1021"/>
      <c r="C1" s="1021"/>
      <c r="D1" s="1021"/>
      <c r="E1" s="1021"/>
      <c r="F1" s="1021"/>
      <c r="G1" s="1021"/>
      <c r="H1" s="1022"/>
      <c r="I1" s="384"/>
      <c r="J1" s="28"/>
      <c r="K1" s="28"/>
      <c r="L1" s="28"/>
      <c r="M1" s="28"/>
      <c r="N1" s="28"/>
      <c r="O1" s="28"/>
      <c r="P1" s="28"/>
      <c r="Q1" s="28"/>
      <c r="R1" s="28"/>
    </row>
    <row r="2" spans="1:18" ht="15.75">
      <c r="B2" s="270"/>
      <c r="C2" s="385" t="s">
        <v>23189</v>
      </c>
      <c r="D2" s="270"/>
      <c r="E2" s="270"/>
      <c r="F2" s="270"/>
      <c r="G2" s="603" t="s">
        <v>3867</v>
      </c>
      <c r="H2" s="604"/>
      <c r="I2" s="384"/>
      <c r="J2" s="28"/>
      <c r="K2" s="28"/>
      <c r="L2" s="28"/>
      <c r="M2" s="28"/>
      <c r="N2" s="28"/>
      <c r="O2" s="28"/>
      <c r="P2" s="28"/>
      <c r="Q2" s="28"/>
      <c r="R2" s="28"/>
    </row>
    <row r="3" spans="1:18" ht="39.75" customHeight="1">
      <c r="B3" s="269"/>
      <c r="C3" s="269"/>
      <c r="D3" s="176"/>
      <c r="E3" s="177"/>
      <c r="F3" s="178"/>
      <c r="G3" s="605" t="s">
        <v>23290</v>
      </c>
      <c r="H3" s="606"/>
      <c r="I3" s="384"/>
      <c r="J3" s="28"/>
      <c r="K3" s="28"/>
      <c r="L3" s="28"/>
      <c r="M3" s="28"/>
      <c r="N3" s="28"/>
      <c r="O3" s="28"/>
      <c r="P3" s="28"/>
      <c r="Q3" s="28"/>
      <c r="R3" s="28"/>
    </row>
    <row r="4" spans="1:18" ht="18">
      <c r="A4" s="1023" t="s">
        <v>24262</v>
      </c>
      <c r="B4" s="965"/>
      <c r="C4" s="965"/>
      <c r="D4" s="965"/>
      <c r="E4" s="965"/>
      <c r="F4" s="965"/>
      <c r="G4" s="965"/>
      <c r="H4" s="1024"/>
      <c r="I4" s="384"/>
      <c r="J4" s="28"/>
      <c r="K4" s="28"/>
      <c r="L4" s="28"/>
      <c r="M4" s="28"/>
      <c r="N4" s="28"/>
      <c r="O4" s="28"/>
      <c r="P4" s="28"/>
      <c r="Q4" s="28"/>
      <c r="R4" s="28"/>
    </row>
    <row r="5" spans="1:18" ht="30">
      <c r="A5" s="309" t="s">
        <v>1</v>
      </c>
      <c r="B5" s="308" t="s">
        <v>22</v>
      </c>
      <c r="C5" s="309" t="s">
        <v>23</v>
      </c>
      <c r="D5" s="309" t="s">
        <v>18</v>
      </c>
      <c r="E5" s="309" t="s">
        <v>19</v>
      </c>
      <c r="F5" s="624" t="s">
        <v>20</v>
      </c>
      <c r="G5" s="324" t="s">
        <v>21</v>
      </c>
      <c r="H5" s="324" t="s">
        <v>5</v>
      </c>
      <c r="I5" s="384"/>
      <c r="J5" s="578"/>
      <c r="K5" s="28"/>
      <c r="L5" s="28"/>
      <c r="M5" s="28"/>
      <c r="N5" s="28"/>
      <c r="O5" s="28"/>
      <c r="P5" s="28"/>
      <c r="Q5" s="28"/>
      <c r="R5" s="28"/>
    </row>
    <row r="6" spans="1:18" s="306" customFormat="1" ht="38.25">
      <c r="A6" s="665" t="s">
        <v>22839</v>
      </c>
      <c r="B6" s="666" t="s">
        <v>29</v>
      </c>
      <c r="C6" s="667" t="s">
        <v>23183</v>
      </c>
      <c r="D6" s="668" t="s">
        <v>24160</v>
      </c>
      <c r="E6" s="669" t="s">
        <v>24157</v>
      </c>
      <c r="F6" s="670">
        <v>2240</v>
      </c>
      <c r="G6" s="671">
        <v>298121.59999999998</v>
      </c>
      <c r="H6" s="672">
        <f>G6/GLOBAL!$H$41</f>
        <v>13.675252567880483</v>
      </c>
      <c r="I6" s="384"/>
      <c r="J6" s="305">
        <f>F6*0.3</f>
        <v>672</v>
      </c>
      <c r="K6" s="305"/>
      <c r="L6" s="305"/>
      <c r="M6" s="305"/>
      <c r="N6" s="305"/>
      <c r="O6" s="305"/>
      <c r="P6" s="305"/>
      <c r="Q6" s="305"/>
      <c r="R6" s="305"/>
    </row>
    <row r="7" spans="1:18" s="306" customFormat="1" ht="38.25">
      <c r="A7" s="665" t="s">
        <v>23271</v>
      </c>
      <c r="B7" s="666" t="s">
        <v>27</v>
      </c>
      <c r="C7" s="667" t="s">
        <v>14334</v>
      </c>
      <c r="D7" s="673" t="s">
        <v>14335</v>
      </c>
      <c r="E7" s="669" t="s">
        <v>82</v>
      </c>
      <c r="F7" s="670">
        <v>150</v>
      </c>
      <c r="G7" s="671">
        <v>297283.5</v>
      </c>
      <c r="H7" s="672">
        <f>G7/GLOBAL!$H$41</f>
        <v>13.636807754833926</v>
      </c>
      <c r="I7" s="384"/>
      <c r="J7" s="554"/>
      <c r="K7" s="305"/>
      <c r="L7" s="305"/>
      <c r="M7" s="305"/>
      <c r="N7" s="305"/>
      <c r="O7" s="305"/>
      <c r="P7" s="305"/>
      <c r="Q7" s="305"/>
      <c r="R7" s="305"/>
    </row>
    <row r="8" spans="1:18" ht="140.25">
      <c r="A8" s="665" t="s">
        <v>7448</v>
      </c>
      <c r="B8" s="666" t="s">
        <v>22833</v>
      </c>
      <c r="C8" s="667" t="s">
        <v>23171</v>
      </c>
      <c r="D8" s="674" t="s">
        <v>23170</v>
      </c>
      <c r="E8" s="669" t="s">
        <v>72</v>
      </c>
      <c r="F8" s="670">
        <v>867.68</v>
      </c>
      <c r="G8" s="671">
        <v>251703.06</v>
      </c>
      <c r="H8" s="672">
        <f>G8/GLOBAL!$H$41</f>
        <v>11.545969556075022</v>
      </c>
      <c r="I8" s="384"/>
      <c r="J8" s="28"/>
      <c r="K8" s="28"/>
      <c r="L8" s="28"/>
      <c r="M8" s="28"/>
      <c r="N8" s="28"/>
      <c r="O8" s="28"/>
      <c r="P8" s="28"/>
      <c r="Q8" s="28"/>
      <c r="R8" s="28"/>
    </row>
    <row r="9" spans="1:18" ht="63.75">
      <c r="A9" s="665" t="s">
        <v>23266</v>
      </c>
      <c r="B9" s="666" t="s">
        <v>7505</v>
      </c>
      <c r="C9" s="667">
        <v>200728</v>
      </c>
      <c r="D9" s="674" t="s">
        <v>23288</v>
      </c>
      <c r="E9" s="669" t="s">
        <v>72</v>
      </c>
      <c r="F9" s="670">
        <v>929.24</v>
      </c>
      <c r="G9" s="671">
        <v>208520.27</v>
      </c>
      <c r="H9" s="672">
        <f>G9/GLOBAL!$H$41</f>
        <v>9.5651148986609211</v>
      </c>
      <c r="I9" s="384"/>
      <c r="J9" s="28"/>
      <c r="K9" s="28"/>
      <c r="L9" s="28"/>
      <c r="M9" s="28"/>
      <c r="N9" s="28"/>
      <c r="O9" s="28"/>
      <c r="P9" s="28"/>
      <c r="Q9" s="28"/>
      <c r="R9" s="28"/>
    </row>
    <row r="10" spans="1:18" ht="38.25">
      <c r="A10" s="665" t="s">
        <v>23267</v>
      </c>
      <c r="B10" s="666" t="s">
        <v>7505</v>
      </c>
      <c r="C10" s="667">
        <v>200108</v>
      </c>
      <c r="D10" s="674" t="s">
        <v>23289</v>
      </c>
      <c r="E10" s="669" t="s">
        <v>82</v>
      </c>
      <c r="F10" s="670">
        <v>187.65</v>
      </c>
      <c r="G10" s="671">
        <v>182412.69</v>
      </c>
      <c r="H10" s="672">
        <f>G10/GLOBAL!$H$41</f>
        <v>8.3675238806463081</v>
      </c>
      <c r="I10" s="384"/>
      <c r="J10" s="28"/>
      <c r="K10" s="28"/>
      <c r="L10" s="28"/>
      <c r="M10" s="28"/>
      <c r="N10" s="28"/>
      <c r="O10" s="28"/>
      <c r="P10" s="28"/>
      <c r="Q10" s="28"/>
      <c r="R10" s="28"/>
    </row>
    <row r="11" spans="1:18" ht="63.75">
      <c r="A11" s="625" t="s">
        <v>24173</v>
      </c>
      <c r="B11" s="167" t="s">
        <v>7505</v>
      </c>
      <c r="C11" s="168">
        <v>200124</v>
      </c>
      <c r="D11" s="294" t="s">
        <v>24255</v>
      </c>
      <c r="E11" s="626" t="s">
        <v>74</v>
      </c>
      <c r="F11" s="627">
        <v>178</v>
      </c>
      <c r="G11" s="628">
        <v>113915.41</v>
      </c>
      <c r="H11" s="629">
        <f>G11/GLOBAL!$H$41</f>
        <v>5.2254583469418456</v>
      </c>
      <c r="I11" s="384"/>
      <c r="J11" s="28"/>
      <c r="K11" s="28"/>
      <c r="L11" s="28"/>
      <c r="M11" s="28"/>
      <c r="N11" s="28"/>
      <c r="O11" s="28"/>
      <c r="P11" s="28"/>
      <c r="Q11" s="28"/>
      <c r="R11" s="28"/>
    </row>
    <row r="12" spans="1:18" ht="76.5">
      <c r="A12" s="625" t="s">
        <v>23255</v>
      </c>
      <c r="B12" s="167" t="s">
        <v>29</v>
      </c>
      <c r="C12" s="573" t="s">
        <v>24150</v>
      </c>
      <c r="D12" s="367" t="s">
        <v>23184</v>
      </c>
      <c r="E12" s="626" t="s">
        <v>73</v>
      </c>
      <c r="F12" s="627">
        <v>1</v>
      </c>
      <c r="G12" s="628">
        <v>91855</v>
      </c>
      <c r="H12" s="629">
        <f>G12/GLOBAL!$H$41</f>
        <v>4.2135166476453296</v>
      </c>
      <c r="I12" s="384"/>
      <c r="J12" s="28"/>
      <c r="K12" s="28"/>
      <c r="L12" s="28"/>
      <c r="M12" s="28"/>
      <c r="N12" s="28"/>
      <c r="O12" s="28"/>
      <c r="P12" s="28"/>
      <c r="Q12" s="28"/>
      <c r="R12" s="28"/>
    </row>
    <row r="13" spans="1:18" s="306" customFormat="1" ht="38.25">
      <c r="A13" s="285" t="s">
        <v>22111</v>
      </c>
      <c r="B13" s="281" t="s">
        <v>7505</v>
      </c>
      <c r="C13" s="418">
        <v>40315</v>
      </c>
      <c r="D13" s="540" t="s">
        <v>24194</v>
      </c>
      <c r="E13" s="630" t="s">
        <v>82</v>
      </c>
      <c r="F13" s="631">
        <v>121.78</v>
      </c>
      <c r="G13" s="328">
        <v>79698.92</v>
      </c>
      <c r="H13" s="629">
        <f>G13/GLOBAL!$H$41</f>
        <v>3.6559003453198331</v>
      </c>
      <c r="I13" s="554"/>
      <c r="J13" s="305"/>
      <c r="K13" s="305"/>
      <c r="L13" s="305"/>
      <c r="M13" s="305"/>
      <c r="N13" s="305"/>
      <c r="O13" s="305"/>
      <c r="P13" s="305"/>
      <c r="Q13" s="305"/>
      <c r="R13" s="305"/>
    </row>
    <row r="14" spans="1:18" s="306" customFormat="1" ht="63.75">
      <c r="A14" s="285" t="s">
        <v>24170</v>
      </c>
      <c r="B14" s="281" t="s">
        <v>7505</v>
      </c>
      <c r="C14" s="418">
        <v>40337</v>
      </c>
      <c r="D14" s="540" t="s">
        <v>24196</v>
      </c>
      <c r="E14" s="630" t="s">
        <v>72</v>
      </c>
      <c r="F14" s="631">
        <v>617.62</v>
      </c>
      <c r="G14" s="328">
        <v>75090.240000000005</v>
      </c>
      <c r="H14" s="629">
        <f>G14/GLOBAL!$H$41</f>
        <v>3.4444937816741956</v>
      </c>
      <c r="I14" s="554"/>
      <c r="J14" s="305"/>
      <c r="K14" s="305"/>
      <c r="L14" s="305"/>
      <c r="M14" s="305"/>
      <c r="N14" s="305"/>
      <c r="O14" s="305"/>
      <c r="P14" s="305"/>
      <c r="Q14" s="305"/>
      <c r="R14" s="305"/>
    </row>
    <row r="15" spans="1:18" s="417" customFormat="1" ht="38.25">
      <c r="A15" s="625" t="s">
        <v>22107</v>
      </c>
      <c r="B15" s="167" t="s">
        <v>29</v>
      </c>
      <c r="C15" s="573" t="s">
        <v>24164</v>
      </c>
      <c r="D15" s="283" t="s">
        <v>24156</v>
      </c>
      <c r="E15" s="626" t="s">
        <v>24157</v>
      </c>
      <c r="F15" s="627">
        <v>640</v>
      </c>
      <c r="G15" s="628">
        <v>69312</v>
      </c>
      <c r="H15" s="629">
        <f>G15/GLOBAL!$H$41</f>
        <v>3.179437873622482</v>
      </c>
      <c r="I15" s="416"/>
      <c r="J15" s="415"/>
      <c r="K15" s="415"/>
      <c r="L15" s="415"/>
      <c r="M15" s="415"/>
      <c r="N15" s="415"/>
      <c r="O15" s="415"/>
      <c r="P15" s="415"/>
      <c r="Q15" s="415"/>
      <c r="R15" s="415"/>
    </row>
    <row r="16" spans="1:18" s="417" customFormat="1" ht="38.25">
      <c r="A16" s="285" t="s">
        <v>23179</v>
      </c>
      <c r="B16" s="281" t="s">
        <v>7505</v>
      </c>
      <c r="C16" s="418">
        <v>120303</v>
      </c>
      <c r="D16" s="622" t="s">
        <v>24203</v>
      </c>
      <c r="E16" s="630" t="s">
        <v>72</v>
      </c>
      <c r="F16" s="631">
        <v>1459.58</v>
      </c>
      <c r="G16" s="328">
        <v>67739.11</v>
      </c>
      <c r="H16" s="629">
        <f>G16/GLOBAL!$H$41</f>
        <v>3.1072872209643263</v>
      </c>
      <c r="I16" s="416"/>
      <c r="J16" s="415"/>
      <c r="K16" s="415"/>
      <c r="L16" s="415"/>
      <c r="M16" s="415"/>
      <c r="N16" s="415"/>
      <c r="O16" s="415"/>
      <c r="P16" s="415"/>
      <c r="Q16" s="415"/>
      <c r="R16" s="415"/>
    </row>
    <row r="17" spans="1:18" s="417" customFormat="1" ht="25.5">
      <c r="A17" s="625" t="s">
        <v>7451</v>
      </c>
      <c r="B17" s="167" t="s">
        <v>14042</v>
      </c>
      <c r="C17" s="168">
        <v>10044</v>
      </c>
      <c r="D17" s="294" t="s">
        <v>23190</v>
      </c>
      <c r="E17" s="626" t="s">
        <v>72</v>
      </c>
      <c r="F17" s="627">
        <v>1045</v>
      </c>
      <c r="G17" s="628">
        <v>65438.09</v>
      </c>
      <c r="H17" s="629">
        <f>G17/GLOBAL!$H$41</f>
        <v>3.0017362321606154</v>
      </c>
      <c r="I17" s="416"/>
      <c r="J17" s="415"/>
      <c r="K17" s="415"/>
      <c r="L17" s="415"/>
      <c r="M17" s="415"/>
      <c r="N17" s="415"/>
      <c r="O17" s="415"/>
      <c r="P17" s="415"/>
      <c r="Q17" s="415"/>
      <c r="R17" s="415"/>
    </row>
    <row r="18" spans="1:18" s="417" customFormat="1" ht="25.5" customHeight="1">
      <c r="A18" s="285" t="s">
        <v>23286</v>
      </c>
      <c r="B18" s="167" t="s">
        <v>29</v>
      </c>
      <c r="C18" s="396" t="s">
        <v>24151</v>
      </c>
      <c r="D18" s="367" t="s">
        <v>24152</v>
      </c>
      <c r="E18" s="626" t="s">
        <v>73</v>
      </c>
      <c r="F18" s="627">
        <v>5</v>
      </c>
      <c r="G18" s="628">
        <v>65025.65</v>
      </c>
      <c r="H18" s="629">
        <f>G18/GLOBAL!$H$41</f>
        <v>2.9828170355338144</v>
      </c>
      <c r="I18" s="416"/>
      <c r="J18" s="415"/>
      <c r="K18" s="415"/>
      <c r="L18" s="415"/>
      <c r="M18" s="415"/>
      <c r="N18" s="415"/>
      <c r="O18" s="415"/>
      <c r="P18" s="415"/>
      <c r="Q18" s="415"/>
      <c r="R18" s="415"/>
    </row>
    <row r="19" spans="1:18" s="417" customFormat="1" ht="25.5">
      <c r="A19" s="632" t="s">
        <v>22841</v>
      </c>
      <c r="B19" s="281" t="s">
        <v>7505</v>
      </c>
      <c r="C19" s="418">
        <v>90206</v>
      </c>
      <c r="D19" s="579" t="s">
        <v>24210</v>
      </c>
      <c r="E19" s="633" t="s">
        <v>72</v>
      </c>
      <c r="F19" s="634">
        <v>1025.44</v>
      </c>
      <c r="G19" s="635">
        <v>61382.84</v>
      </c>
      <c r="H19" s="629">
        <f>G19/GLOBAL!$H$41</f>
        <v>2.815716272600834</v>
      </c>
      <c r="I19" s="416"/>
      <c r="J19" s="415"/>
      <c r="K19" s="415"/>
      <c r="L19" s="415"/>
      <c r="M19" s="415"/>
      <c r="N19" s="415"/>
      <c r="O19" s="415"/>
      <c r="P19" s="415"/>
      <c r="Q19" s="415"/>
      <c r="R19" s="415"/>
    </row>
    <row r="20" spans="1:18" s="417" customFormat="1" ht="63.75">
      <c r="A20" s="625" t="s">
        <v>16424</v>
      </c>
      <c r="B20" s="167" t="s">
        <v>7505</v>
      </c>
      <c r="C20" s="168">
        <v>20350</v>
      </c>
      <c r="D20" s="294" t="s">
        <v>24185</v>
      </c>
      <c r="E20" s="626" t="s">
        <v>74</v>
      </c>
      <c r="F20" s="631">
        <v>384.37</v>
      </c>
      <c r="G20" s="628">
        <v>53154.53</v>
      </c>
      <c r="H20" s="629">
        <f>G20/GLOBAL!$H$41</f>
        <v>2.4382722448724956</v>
      </c>
      <c r="I20" s="416"/>
      <c r="J20" s="415"/>
      <c r="K20" s="415"/>
      <c r="L20" s="415"/>
      <c r="M20" s="415"/>
      <c r="N20" s="415"/>
      <c r="O20" s="415"/>
      <c r="P20" s="415"/>
      <c r="Q20" s="415"/>
      <c r="R20" s="415"/>
    </row>
    <row r="21" spans="1:18" s="417" customFormat="1" ht="63.75">
      <c r="A21" s="285" t="s">
        <v>41</v>
      </c>
      <c r="B21" s="281" t="s">
        <v>27</v>
      </c>
      <c r="C21" s="282" t="s">
        <v>12354</v>
      </c>
      <c r="D21" s="541" t="s">
        <v>6752</v>
      </c>
      <c r="E21" s="630" t="s">
        <v>72</v>
      </c>
      <c r="F21" s="631">
        <v>811.93</v>
      </c>
      <c r="G21" s="328">
        <v>51857.97</v>
      </c>
      <c r="H21" s="629">
        <f>G21/GLOBAL!$H$41</f>
        <v>2.378797233771619</v>
      </c>
      <c r="I21" s="416"/>
      <c r="J21" s="415"/>
      <c r="K21" s="415"/>
      <c r="L21" s="415"/>
      <c r="M21" s="415"/>
      <c r="N21" s="415"/>
      <c r="O21" s="415"/>
      <c r="P21" s="415"/>
      <c r="Q21" s="415"/>
      <c r="R21" s="415"/>
    </row>
    <row r="22" spans="1:18" s="417" customFormat="1" ht="25.5">
      <c r="A22" s="625" t="s">
        <v>24167</v>
      </c>
      <c r="B22" s="167" t="s">
        <v>29</v>
      </c>
      <c r="C22" s="168" t="s">
        <v>24169</v>
      </c>
      <c r="D22" s="283" t="s">
        <v>24162</v>
      </c>
      <c r="E22" s="626" t="s">
        <v>73</v>
      </c>
      <c r="F22" s="627">
        <v>140</v>
      </c>
      <c r="G22" s="628">
        <v>51822.400000000001</v>
      </c>
      <c r="H22" s="629">
        <f>G22/GLOBAL!$H$41</f>
        <v>2.3771655883831619</v>
      </c>
      <c r="I22" s="416"/>
      <c r="J22" s="415"/>
      <c r="K22" s="415"/>
      <c r="L22" s="415"/>
      <c r="M22" s="415"/>
      <c r="N22" s="415"/>
      <c r="O22" s="415"/>
      <c r="P22" s="415"/>
      <c r="Q22" s="415"/>
      <c r="R22" s="415"/>
    </row>
    <row r="23" spans="1:18" s="417" customFormat="1">
      <c r="A23" s="285" t="s">
        <v>22119</v>
      </c>
      <c r="B23" s="281" t="s">
        <v>29</v>
      </c>
      <c r="C23" s="282" t="s">
        <v>7507</v>
      </c>
      <c r="D23" s="283" t="s">
        <v>13868</v>
      </c>
      <c r="E23" s="630" t="s">
        <v>73</v>
      </c>
      <c r="F23" s="631">
        <v>1</v>
      </c>
      <c r="G23" s="328">
        <v>47994.81</v>
      </c>
      <c r="H23" s="629">
        <f>G23/GLOBAL!$H$41</f>
        <v>2.2015887097662024</v>
      </c>
      <c r="I23" s="416"/>
      <c r="J23" s="415"/>
      <c r="K23" s="415"/>
      <c r="L23" s="415"/>
      <c r="M23" s="415"/>
      <c r="N23" s="415"/>
      <c r="O23" s="415"/>
      <c r="P23" s="415"/>
      <c r="Q23" s="415"/>
      <c r="R23" s="415"/>
    </row>
    <row r="24" spans="1:18" s="417" customFormat="1" ht="38.25">
      <c r="A24" s="285" t="s">
        <v>22113</v>
      </c>
      <c r="B24" s="167" t="s">
        <v>27</v>
      </c>
      <c r="C24" s="168" t="s">
        <v>12496</v>
      </c>
      <c r="D24" s="294" t="s">
        <v>6805</v>
      </c>
      <c r="E24" s="626" t="s">
        <v>72</v>
      </c>
      <c r="F24" s="627">
        <v>92.15</v>
      </c>
      <c r="G24" s="628">
        <v>40691.599999999999</v>
      </c>
      <c r="H24" s="629">
        <f>G24/GLOBAL!$H$41</f>
        <v>1.8665803061273167</v>
      </c>
      <c r="I24" s="416"/>
      <c r="J24" s="415"/>
      <c r="K24" s="415"/>
      <c r="L24" s="415"/>
      <c r="M24" s="415"/>
      <c r="N24" s="415"/>
      <c r="O24" s="415"/>
      <c r="P24" s="415"/>
      <c r="Q24" s="415"/>
      <c r="R24" s="415"/>
    </row>
    <row r="25" spans="1:18" s="417" customFormat="1" ht="25.5">
      <c r="A25" s="632" t="s">
        <v>23174</v>
      </c>
      <c r="B25" s="281" t="s">
        <v>7505</v>
      </c>
      <c r="C25" s="418">
        <v>40332</v>
      </c>
      <c r="D25" s="575" t="s">
        <v>24195</v>
      </c>
      <c r="E25" s="633" t="s">
        <v>70</v>
      </c>
      <c r="F25" s="634">
        <v>4593.7</v>
      </c>
      <c r="G25" s="635">
        <v>40332.69</v>
      </c>
      <c r="H25" s="629">
        <f>G25/GLOBAL!$H$41</f>
        <v>1.8501166050766786</v>
      </c>
      <c r="I25" s="416"/>
      <c r="J25" s="415"/>
      <c r="K25" s="415"/>
      <c r="L25" s="415"/>
      <c r="M25" s="415"/>
      <c r="N25" s="415"/>
      <c r="O25" s="415"/>
      <c r="P25" s="415"/>
      <c r="Q25" s="415"/>
      <c r="R25" s="415"/>
    </row>
    <row r="26" spans="1:18" s="417" customFormat="1" ht="38.25">
      <c r="A26" s="285" t="s">
        <v>23273</v>
      </c>
      <c r="B26" s="281" t="s">
        <v>7505</v>
      </c>
      <c r="C26" s="282">
        <v>40602</v>
      </c>
      <c r="D26" s="540" t="s">
        <v>24198</v>
      </c>
      <c r="E26" s="630" t="s">
        <v>72</v>
      </c>
      <c r="F26" s="631">
        <v>384</v>
      </c>
      <c r="G26" s="328">
        <v>40078.080000000002</v>
      </c>
      <c r="H26" s="629">
        <f>G26/GLOBAL!$H$41</f>
        <v>1.8384372901383847</v>
      </c>
      <c r="I26" s="416"/>
      <c r="J26" s="415"/>
      <c r="K26" s="415"/>
      <c r="L26" s="415"/>
      <c r="M26" s="415"/>
      <c r="N26" s="415"/>
      <c r="O26" s="415"/>
      <c r="P26" s="415"/>
      <c r="Q26" s="415"/>
      <c r="R26" s="415"/>
    </row>
    <row r="27" spans="1:18" s="306" customFormat="1" ht="51">
      <c r="A27" s="285" t="s">
        <v>23260</v>
      </c>
      <c r="B27" s="167" t="s">
        <v>7505</v>
      </c>
      <c r="C27" s="168">
        <v>200206</v>
      </c>
      <c r="D27" s="294" t="s">
        <v>24257</v>
      </c>
      <c r="E27" s="626" t="s">
        <v>72</v>
      </c>
      <c r="F27" s="627">
        <v>546.29999999999995</v>
      </c>
      <c r="G27" s="628">
        <v>36979.050000000003</v>
      </c>
      <c r="H27" s="629">
        <f>G27/GLOBAL!$H$41</f>
        <v>1.6962804723652389</v>
      </c>
      <c r="I27" s="554"/>
      <c r="J27" s="305"/>
      <c r="K27" s="305"/>
      <c r="L27" s="305"/>
      <c r="M27" s="305"/>
      <c r="N27" s="305"/>
      <c r="O27" s="305"/>
      <c r="P27" s="305"/>
      <c r="Q27" s="305"/>
      <c r="R27" s="305"/>
    </row>
    <row r="28" spans="1:18" s="417" customFormat="1" ht="51">
      <c r="A28" s="285" t="s">
        <v>22105</v>
      </c>
      <c r="B28" s="281" t="s">
        <v>7505</v>
      </c>
      <c r="C28" s="282">
        <v>40206</v>
      </c>
      <c r="D28" s="540" t="s">
        <v>24189</v>
      </c>
      <c r="E28" s="630" t="s">
        <v>72</v>
      </c>
      <c r="F28" s="631">
        <v>366.27</v>
      </c>
      <c r="G28" s="328">
        <v>35762.6</v>
      </c>
      <c r="H28" s="629">
        <f>G28/GLOBAL!$H$41</f>
        <v>1.6404802184212166</v>
      </c>
      <c r="I28" s="416"/>
      <c r="J28" s="415"/>
      <c r="K28" s="415"/>
      <c r="L28" s="415"/>
      <c r="M28" s="415"/>
      <c r="N28" s="415"/>
      <c r="O28" s="415"/>
      <c r="P28" s="415"/>
      <c r="Q28" s="415"/>
      <c r="R28" s="415"/>
    </row>
    <row r="29" spans="1:18" s="417" customFormat="1" ht="38.25">
      <c r="A29" s="285" t="s">
        <v>22110</v>
      </c>
      <c r="B29" s="281" t="s">
        <v>7505</v>
      </c>
      <c r="C29" s="282">
        <v>40245</v>
      </c>
      <c r="D29" s="540" t="s">
        <v>24192</v>
      </c>
      <c r="E29" s="630" t="s">
        <v>70</v>
      </c>
      <c r="F29" s="631">
        <v>3867.04</v>
      </c>
      <c r="G29" s="328">
        <v>33952.61</v>
      </c>
      <c r="H29" s="629">
        <f>G29/GLOBAL!$H$41</f>
        <v>1.5574534588863893</v>
      </c>
      <c r="I29" s="416"/>
      <c r="J29" s="415"/>
      <c r="K29" s="415"/>
      <c r="L29" s="415"/>
      <c r="M29" s="415"/>
      <c r="N29" s="415"/>
      <c r="O29" s="415"/>
      <c r="P29" s="415"/>
      <c r="Q29" s="415"/>
      <c r="R29" s="415"/>
    </row>
    <row r="30" spans="1:18" s="408" customFormat="1" ht="153">
      <c r="A30" s="625" t="s">
        <v>23268</v>
      </c>
      <c r="B30" s="167" t="s">
        <v>23180</v>
      </c>
      <c r="C30" s="168" t="s">
        <v>23181</v>
      </c>
      <c r="D30" s="294" t="s">
        <v>23182</v>
      </c>
      <c r="E30" s="626" t="s">
        <v>72</v>
      </c>
      <c r="F30" s="627">
        <v>202.88</v>
      </c>
      <c r="G30" s="628">
        <v>32328.07</v>
      </c>
      <c r="H30" s="629">
        <f>G30/GLOBAL!$H$41</f>
        <v>1.4829335488677104</v>
      </c>
      <c r="I30" s="384"/>
      <c r="J30" s="407"/>
      <c r="K30" s="407"/>
      <c r="L30" s="407"/>
      <c r="M30" s="407"/>
      <c r="N30" s="407"/>
      <c r="O30" s="407"/>
      <c r="P30" s="407"/>
      <c r="Q30" s="407"/>
      <c r="R30" s="407"/>
    </row>
    <row r="31" spans="1:18" ht="25.5">
      <c r="A31" s="625" t="s">
        <v>23275</v>
      </c>
      <c r="B31" s="167" t="s">
        <v>14042</v>
      </c>
      <c r="C31" s="168">
        <v>11893</v>
      </c>
      <c r="D31" s="294" t="s">
        <v>23276</v>
      </c>
      <c r="E31" s="626" t="s">
        <v>74</v>
      </c>
      <c r="F31" s="627">
        <v>673.32</v>
      </c>
      <c r="G31" s="628">
        <v>31326.06</v>
      </c>
      <c r="H31" s="629">
        <f>G31/GLOBAL!$H$41</f>
        <v>1.4369699560735556</v>
      </c>
      <c r="I31" s="384"/>
      <c r="J31" s="28"/>
      <c r="K31" s="28"/>
      <c r="L31" s="28"/>
      <c r="M31" s="28"/>
      <c r="N31" s="28"/>
      <c r="O31" s="28"/>
      <c r="P31" s="28"/>
      <c r="Q31" s="28"/>
      <c r="R31" s="28"/>
    </row>
    <row r="32" spans="1:18" s="306" customFormat="1" ht="25.5">
      <c r="A32" s="625" t="s">
        <v>38</v>
      </c>
      <c r="B32" s="167" t="s">
        <v>7505</v>
      </c>
      <c r="C32" s="168">
        <v>30101</v>
      </c>
      <c r="D32" s="294" t="s">
        <v>24187</v>
      </c>
      <c r="E32" s="626" t="s">
        <v>82</v>
      </c>
      <c r="F32" s="627">
        <v>636.24</v>
      </c>
      <c r="G32" s="628">
        <v>28459.02</v>
      </c>
      <c r="H32" s="629">
        <f>G32/GLOBAL!$H$41</f>
        <v>1.3054548423675509</v>
      </c>
      <c r="I32" s="384"/>
      <c r="J32" s="305"/>
      <c r="K32" s="305"/>
      <c r="L32" s="305"/>
      <c r="M32" s="305"/>
      <c r="N32" s="305"/>
      <c r="O32" s="305"/>
      <c r="P32" s="305"/>
      <c r="Q32" s="305"/>
      <c r="R32" s="305"/>
    </row>
    <row r="33" spans="1:18" s="306" customFormat="1" ht="25.5" customHeight="1">
      <c r="A33" s="574" t="s">
        <v>14975</v>
      </c>
      <c r="B33" s="167" t="s">
        <v>24154</v>
      </c>
      <c r="C33" s="168" t="s">
        <v>23175</v>
      </c>
      <c r="D33" s="367" t="s">
        <v>23176</v>
      </c>
      <c r="E33" s="626" t="s">
        <v>72</v>
      </c>
      <c r="F33" s="627">
        <v>40.6</v>
      </c>
      <c r="G33" s="628">
        <v>27912.799999999999</v>
      </c>
      <c r="H33" s="629">
        <f>G33/GLOBAL!$H$41</f>
        <v>1.2803989710129502</v>
      </c>
      <c r="I33" s="554"/>
      <c r="J33" s="305"/>
      <c r="K33" s="305"/>
      <c r="L33" s="305"/>
      <c r="M33" s="305"/>
      <c r="N33" s="305"/>
      <c r="O33" s="305"/>
      <c r="P33" s="305"/>
      <c r="Q33" s="305"/>
      <c r="R33" s="305"/>
    </row>
    <row r="34" spans="1:18" s="417" customFormat="1" ht="38.25">
      <c r="A34" s="285" t="s">
        <v>23258</v>
      </c>
      <c r="B34" s="281" t="s">
        <v>7505</v>
      </c>
      <c r="C34" s="282">
        <v>190602</v>
      </c>
      <c r="D34" s="541" t="s">
        <v>24254</v>
      </c>
      <c r="E34" s="630" t="s">
        <v>72</v>
      </c>
      <c r="F34" s="631">
        <v>831.6</v>
      </c>
      <c r="G34" s="328">
        <v>26062.34</v>
      </c>
      <c r="H34" s="629">
        <f>G34/GLOBAL!$H$41</f>
        <v>1.1955157962723071</v>
      </c>
      <c r="I34" s="416"/>
      <c r="J34" s="415"/>
      <c r="K34" s="415"/>
      <c r="L34" s="415"/>
      <c r="M34" s="415"/>
      <c r="N34" s="415"/>
      <c r="O34" s="415"/>
      <c r="P34" s="415"/>
      <c r="Q34" s="415"/>
      <c r="R34" s="415"/>
    </row>
    <row r="35" spans="1:18" s="306" customFormat="1" ht="38.25">
      <c r="A35" s="285" t="s">
        <v>23272</v>
      </c>
      <c r="B35" s="281" t="s">
        <v>7505</v>
      </c>
      <c r="C35" s="282">
        <v>40601</v>
      </c>
      <c r="D35" s="540" t="s">
        <v>24197</v>
      </c>
      <c r="E35" s="630" t="s">
        <v>72</v>
      </c>
      <c r="F35" s="631">
        <v>248.09</v>
      </c>
      <c r="G35" s="328">
        <v>23141.84</v>
      </c>
      <c r="H35" s="629">
        <f>G35/GLOBAL!$H$41</f>
        <v>1.0615483979875302</v>
      </c>
      <c r="I35" s="554"/>
      <c r="J35" s="305"/>
      <c r="K35" s="305"/>
      <c r="L35" s="305"/>
      <c r="M35" s="305"/>
      <c r="N35" s="305"/>
      <c r="O35" s="305"/>
      <c r="P35" s="305"/>
      <c r="Q35" s="305"/>
      <c r="R35" s="305"/>
    </row>
    <row r="36" spans="1:18" s="417" customFormat="1" ht="38.25">
      <c r="A36" s="625" t="s">
        <v>23213</v>
      </c>
      <c r="B36" s="167" t="s">
        <v>7505</v>
      </c>
      <c r="C36" s="168">
        <v>160305</v>
      </c>
      <c r="D36" s="367" t="s">
        <v>24230</v>
      </c>
      <c r="E36" s="626" t="s">
        <v>74</v>
      </c>
      <c r="F36" s="627">
        <v>340</v>
      </c>
      <c r="G36" s="628">
        <v>23096.2</v>
      </c>
      <c r="H36" s="629">
        <f>G36/GLOBAL!$H$41</f>
        <v>1.0594548276887057</v>
      </c>
      <c r="I36" s="416"/>
      <c r="J36" s="415"/>
      <c r="K36" s="415"/>
      <c r="L36" s="415"/>
      <c r="M36" s="415"/>
      <c r="N36" s="415"/>
      <c r="O36" s="415"/>
      <c r="P36" s="415"/>
      <c r="Q36" s="415"/>
      <c r="R36" s="415"/>
    </row>
    <row r="37" spans="1:18" ht="41.25" customHeight="1">
      <c r="A37" s="625" t="s">
        <v>23227</v>
      </c>
      <c r="B37" s="167" t="s">
        <v>7505</v>
      </c>
      <c r="C37" s="168">
        <v>160305</v>
      </c>
      <c r="D37" s="294" t="s">
        <v>24230</v>
      </c>
      <c r="E37" s="626" t="s">
        <v>74</v>
      </c>
      <c r="F37" s="627">
        <v>340</v>
      </c>
      <c r="G37" s="628">
        <v>23096.2</v>
      </c>
      <c r="H37" s="629">
        <f>G37/GLOBAL!$H$41</f>
        <v>1.0594548276887057</v>
      </c>
      <c r="I37" s="384"/>
      <c r="J37" s="28"/>
      <c r="K37" s="28"/>
      <c r="L37" s="28"/>
      <c r="M37" s="28"/>
      <c r="N37" s="28"/>
      <c r="O37" s="28"/>
      <c r="P37" s="28"/>
      <c r="Q37" s="28"/>
      <c r="R37" s="28"/>
    </row>
    <row r="38" spans="1:18" ht="38.25">
      <c r="A38" s="285" t="s">
        <v>22109</v>
      </c>
      <c r="B38" s="281" t="s">
        <v>7505</v>
      </c>
      <c r="C38" s="282">
        <v>40239</v>
      </c>
      <c r="D38" s="540" t="s">
        <v>24191</v>
      </c>
      <c r="E38" s="630" t="s">
        <v>82</v>
      </c>
      <c r="F38" s="631">
        <v>48.1</v>
      </c>
      <c r="G38" s="328">
        <v>21996.61</v>
      </c>
      <c r="H38" s="629">
        <f>G38/GLOBAL!$H$41</f>
        <v>1.0090151045317264</v>
      </c>
      <c r="I38" s="384"/>
      <c r="J38" s="28"/>
      <c r="K38" s="28"/>
      <c r="L38" s="28"/>
      <c r="M38" s="28"/>
      <c r="N38" s="28"/>
      <c r="O38" s="28"/>
      <c r="P38" s="28"/>
      <c r="Q38" s="28"/>
      <c r="R38" s="28"/>
    </row>
    <row r="39" spans="1:18" s="306" customFormat="1" ht="38.25">
      <c r="A39" s="539" t="s">
        <v>13878</v>
      </c>
      <c r="B39" s="418" t="s">
        <v>27</v>
      </c>
      <c r="C39" s="539" t="s">
        <v>9357</v>
      </c>
      <c r="D39" s="541" t="s">
        <v>23404</v>
      </c>
      <c r="E39" s="630" t="s">
        <v>72</v>
      </c>
      <c r="F39" s="631">
        <v>37.799999999999997</v>
      </c>
      <c r="G39" s="328">
        <v>20674.71</v>
      </c>
      <c r="H39" s="629">
        <f>G39/GLOBAL!$H$41</f>
        <v>0.94837771237536728</v>
      </c>
      <c r="I39" s="554"/>
      <c r="J39" s="305"/>
      <c r="K39" s="305"/>
      <c r="L39" s="305"/>
      <c r="M39" s="305"/>
      <c r="N39" s="305"/>
      <c r="O39" s="305"/>
      <c r="P39" s="305"/>
      <c r="Q39" s="305"/>
      <c r="R39" s="305"/>
    </row>
    <row r="40" spans="1:18" s="417" customFormat="1" ht="27.75" customHeight="1">
      <c r="A40" s="625" t="s">
        <v>23224</v>
      </c>
      <c r="B40" s="167" t="s">
        <v>23187</v>
      </c>
      <c r="C40" s="168" t="s">
        <v>23186</v>
      </c>
      <c r="D40" s="367" t="s">
        <v>23188</v>
      </c>
      <c r="E40" s="626" t="s">
        <v>74</v>
      </c>
      <c r="F40" s="627">
        <v>1122</v>
      </c>
      <c r="G40" s="628">
        <v>19304.990000000002</v>
      </c>
      <c r="H40" s="629">
        <f>G40/GLOBAL!$H$41</f>
        <v>0.8855467502871549</v>
      </c>
      <c r="I40" s="416"/>
      <c r="J40" s="415"/>
      <c r="K40" s="415"/>
      <c r="L40" s="415"/>
      <c r="M40" s="415"/>
      <c r="N40" s="415"/>
      <c r="O40" s="415"/>
      <c r="P40" s="415"/>
      <c r="Q40" s="415"/>
      <c r="R40" s="415"/>
    </row>
    <row r="41" spans="1:18" s="562" customFormat="1" ht="25.5">
      <c r="A41" s="625" t="s">
        <v>22104</v>
      </c>
      <c r="B41" s="167" t="s">
        <v>29</v>
      </c>
      <c r="C41" s="168" t="s">
        <v>24163</v>
      </c>
      <c r="D41" s="283" t="s">
        <v>24155</v>
      </c>
      <c r="E41" s="626" t="s">
        <v>73</v>
      </c>
      <c r="F41" s="627">
        <v>1</v>
      </c>
      <c r="G41" s="628">
        <v>18723.28</v>
      </c>
      <c r="H41" s="629">
        <f>G41/GLOBAL!$H$41</f>
        <v>0.85886290325540082</v>
      </c>
      <c r="I41" s="561"/>
      <c r="J41" s="560"/>
      <c r="K41" s="560"/>
      <c r="L41" s="560"/>
      <c r="M41" s="560"/>
      <c r="N41" s="560"/>
      <c r="O41" s="560"/>
      <c r="P41" s="560"/>
      <c r="Q41" s="560"/>
      <c r="R41" s="560"/>
    </row>
    <row r="42" spans="1:18" s="417" customFormat="1">
      <c r="A42" s="625" t="s">
        <v>23116</v>
      </c>
      <c r="B42" s="167" t="s">
        <v>7505</v>
      </c>
      <c r="C42" s="574" t="s">
        <v>7505</v>
      </c>
      <c r="D42" s="413" t="s">
        <v>23117</v>
      </c>
      <c r="E42" s="626" t="s">
        <v>72</v>
      </c>
      <c r="F42" s="631">
        <v>935.65</v>
      </c>
      <c r="G42" s="628">
        <v>18516.509999999998</v>
      </c>
      <c r="H42" s="629">
        <f>G42/GLOBAL!$H$41</f>
        <v>0.84937807567678636</v>
      </c>
      <c r="I42" s="416"/>
      <c r="J42" s="415"/>
      <c r="K42" s="415"/>
      <c r="L42" s="415"/>
      <c r="M42" s="415"/>
      <c r="N42" s="415"/>
      <c r="O42" s="415"/>
      <c r="P42" s="415"/>
      <c r="Q42" s="415"/>
      <c r="R42" s="415"/>
    </row>
    <row r="43" spans="1:18" s="417" customFormat="1" ht="38.25">
      <c r="A43" s="285" t="s">
        <v>23257</v>
      </c>
      <c r="B43" s="281" t="s">
        <v>27</v>
      </c>
      <c r="C43" s="282" t="s">
        <v>12632</v>
      </c>
      <c r="D43" s="541" t="s">
        <v>23654</v>
      </c>
      <c r="E43" s="630" t="s">
        <v>72</v>
      </c>
      <c r="F43" s="631">
        <v>952.28</v>
      </c>
      <c r="G43" s="328">
        <v>18283.78</v>
      </c>
      <c r="H43" s="629">
        <f>G43/GLOBAL!$H$41</f>
        <v>0.83870242678008511</v>
      </c>
      <c r="I43" s="416"/>
      <c r="J43" s="415"/>
      <c r="K43" s="415"/>
      <c r="L43" s="415"/>
      <c r="M43" s="415"/>
      <c r="N43" s="415"/>
      <c r="O43" s="415"/>
      <c r="P43" s="415"/>
      <c r="Q43" s="415"/>
      <c r="R43" s="415"/>
    </row>
    <row r="44" spans="1:18" s="417" customFormat="1">
      <c r="A44" s="539" t="s">
        <v>14973</v>
      </c>
      <c r="B44" s="418" t="s">
        <v>27</v>
      </c>
      <c r="C44" s="539" t="s">
        <v>4924</v>
      </c>
      <c r="D44" s="541" t="s">
        <v>4925</v>
      </c>
      <c r="E44" s="630" t="s">
        <v>72</v>
      </c>
      <c r="F44" s="631">
        <v>34.409999999999997</v>
      </c>
      <c r="G44" s="328">
        <v>17976.47</v>
      </c>
      <c r="H44" s="629">
        <f>G44/GLOBAL!$H$41</f>
        <v>0.82460568952040547</v>
      </c>
      <c r="I44" s="416"/>
      <c r="J44" s="415"/>
      <c r="K44" s="415"/>
      <c r="L44" s="415"/>
      <c r="M44" s="415"/>
      <c r="N44" s="415"/>
      <c r="O44" s="415"/>
      <c r="P44" s="415"/>
      <c r="Q44" s="415"/>
      <c r="R44" s="415"/>
    </row>
    <row r="45" spans="1:18" s="306" customFormat="1" ht="25.5">
      <c r="A45" s="625" t="s">
        <v>23199</v>
      </c>
      <c r="B45" s="167" t="s">
        <v>7505</v>
      </c>
      <c r="C45" s="168">
        <v>140904</v>
      </c>
      <c r="D45" s="294" t="s">
        <v>24222</v>
      </c>
      <c r="E45" s="626" t="s">
        <v>74</v>
      </c>
      <c r="F45" s="627">
        <v>200</v>
      </c>
      <c r="G45" s="628">
        <v>15246</v>
      </c>
      <c r="H45" s="629">
        <f>G45/GLOBAL!$H$41</f>
        <v>0.69935523172392022</v>
      </c>
      <c r="I45" s="554"/>
      <c r="J45" s="305"/>
      <c r="K45" s="305"/>
      <c r="L45" s="305"/>
      <c r="M45" s="305"/>
      <c r="N45" s="305"/>
      <c r="O45" s="305"/>
      <c r="P45" s="305"/>
      <c r="Q45" s="305"/>
      <c r="R45" s="305"/>
    </row>
    <row r="46" spans="1:18" s="417" customFormat="1">
      <c r="A46" s="625" t="s">
        <v>16426</v>
      </c>
      <c r="B46" s="167" t="s">
        <v>7505</v>
      </c>
      <c r="C46" s="282">
        <v>10501</v>
      </c>
      <c r="D46" s="294" t="s">
        <v>24186</v>
      </c>
      <c r="E46" s="626" t="s">
        <v>72</v>
      </c>
      <c r="F46" s="631">
        <v>935.65</v>
      </c>
      <c r="G46" s="628">
        <v>14858.12</v>
      </c>
      <c r="H46" s="629">
        <f>G46/GLOBAL!$H$41</f>
        <v>0.68156263646738913</v>
      </c>
      <c r="I46" s="416"/>
      <c r="J46" s="415"/>
      <c r="K46" s="415"/>
      <c r="L46" s="415"/>
      <c r="M46" s="415"/>
      <c r="N46" s="415"/>
      <c r="O46" s="415"/>
      <c r="P46" s="415"/>
      <c r="Q46" s="415"/>
      <c r="R46" s="415"/>
    </row>
    <row r="47" spans="1:18" s="408" customFormat="1" ht="25.5">
      <c r="A47" s="625" t="s">
        <v>22840</v>
      </c>
      <c r="B47" s="167" t="s">
        <v>29</v>
      </c>
      <c r="C47" s="168" t="s">
        <v>24168</v>
      </c>
      <c r="D47" s="283" t="s">
        <v>24161</v>
      </c>
      <c r="E47" s="626" t="s">
        <v>73</v>
      </c>
      <c r="F47" s="627">
        <v>140</v>
      </c>
      <c r="G47" s="628">
        <v>14593.6</v>
      </c>
      <c r="H47" s="629">
        <f>G47/GLOBAL!$H$41</f>
        <v>0.66942873604133557</v>
      </c>
      <c r="I47" s="384"/>
      <c r="J47" s="407"/>
      <c r="K47" s="407"/>
      <c r="L47" s="407"/>
      <c r="M47" s="407"/>
      <c r="N47" s="407"/>
      <c r="O47" s="407"/>
      <c r="P47" s="407"/>
      <c r="Q47" s="407"/>
      <c r="R47" s="407"/>
    </row>
    <row r="48" spans="1:18" s="417" customFormat="1" ht="25.5">
      <c r="A48" s="625" t="s">
        <v>22838</v>
      </c>
      <c r="B48" s="167" t="s">
        <v>29</v>
      </c>
      <c r="C48" s="168" t="s">
        <v>24166</v>
      </c>
      <c r="D48" s="283" t="s">
        <v>24159</v>
      </c>
      <c r="E48" s="626" t="s">
        <v>73</v>
      </c>
      <c r="F48" s="627">
        <v>40</v>
      </c>
      <c r="G48" s="628">
        <v>13615.2</v>
      </c>
      <c r="H48" s="629">
        <f>G48/GLOBAL!$H$41</f>
        <v>0.62454816679571812</v>
      </c>
      <c r="I48" s="416"/>
      <c r="J48" s="415"/>
      <c r="K48" s="415"/>
      <c r="L48" s="415"/>
      <c r="M48" s="415"/>
      <c r="N48" s="415"/>
      <c r="O48" s="415"/>
      <c r="P48" s="415"/>
      <c r="Q48" s="415"/>
      <c r="R48" s="415"/>
    </row>
    <row r="49" spans="1:18" s="306" customFormat="1" ht="51">
      <c r="A49" s="285" t="s">
        <v>24171</v>
      </c>
      <c r="B49" s="167" t="s">
        <v>23280</v>
      </c>
      <c r="C49" s="168">
        <v>12737</v>
      </c>
      <c r="D49" s="367" t="s">
        <v>24172</v>
      </c>
      <c r="E49" s="626" t="s">
        <v>72</v>
      </c>
      <c r="F49" s="627">
        <v>20</v>
      </c>
      <c r="G49" s="628">
        <v>13105.82</v>
      </c>
      <c r="H49" s="629">
        <f>G49/GLOBAL!$H$41</f>
        <v>0.60118219749652291</v>
      </c>
      <c r="I49" s="554"/>
      <c r="J49" s="305"/>
      <c r="K49" s="305"/>
      <c r="L49" s="305"/>
      <c r="M49" s="305"/>
      <c r="N49" s="305"/>
      <c r="O49" s="305"/>
      <c r="P49" s="305"/>
      <c r="Q49" s="305"/>
      <c r="R49" s="305"/>
    </row>
    <row r="50" spans="1:18" s="306" customFormat="1" ht="51">
      <c r="A50" s="285" t="s">
        <v>23212</v>
      </c>
      <c r="B50" s="281" t="s">
        <v>7505</v>
      </c>
      <c r="C50" s="282">
        <v>150702</v>
      </c>
      <c r="D50" s="541" t="s">
        <v>24229</v>
      </c>
      <c r="E50" s="630" t="s">
        <v>74</v>
      </c>
      <c r="F50" s="631">
        <v>247</v>
      </c>
      <c r="G50" s="328">
        <v>13103.35</v>
      </c>
      <c r="H50" s="629">
        <f>G50/GLOBAL!$H$41</f>
        <v>0.60106889516001771</v>
      </c>
      <c r="I50" s="554"/>
      <c r="J50" s="305"/>
      <c r="K50" s="305"/>
      <c r="L50" s="305"/>
      <c r="M50" s="305"/>
      <c r="N50" s="305"/>
      <c r="O50" s="305"/>
      <c r="P50" s="305"/>
      <c r="Q50" s="305"/>
      <c r="R50" s="305"/>
    </row>
    <row r="51" spans="1:18" ht="27" customHeight="1">
      <c r="A51" s="625" t="s">
        <v>23119</v>
      </c>
      <c r="B51" s="167" t="s">
        <v>7505</v>
      </c>
      <c r="C51" s="574" t="s">
        <v>7505</v>
      </c>
      <c r="D51" s="294" t="s">
        <v>23123</v>
      </c>
      <c r="E51" s="626" t="s">
        <v>72</v>
      </c>
      <c r="F51" s="631">
        <v>935.65</v>
      </c>
      <c r="G51" s="628">
        <v>12930.68</v>
      </c>
      <c r="H51" s="629">
        <f>G51/GLOBAL!$H$41</f>
        <v>0.59314828202465308</v>
      </c>
      <c r="I51" s="384"/>
      <c r="J51" s="28"/>
      <c r="K51" s="28"/>
      <c r="L51" s="28"/>
      <c r="M51" s="28"/>
      <c r="N51" s="28"/>
      <c r="O51" s="28"/>
      <c r="P51" s="28"/>
      <c r="Q51" s="28"/>
      <c r="R51" s="28"/>
    </row>
    <row r="52" spans="1:18" ht="25.5">
      <c r="A52" s="625" t="s">
        <v>14972</v>
      </c>
      <c r="B52" s="167" t="s">
        <v>27</v>
      </c>
      <c r="C52" s="168" t="s">
        <v>12736</v>
      </c>
      <c r="D52" s="294" t="s">
        <v>3702</v>
      </c>
      <c r="E52" s="626" t="s">
        <v>72</v>
      </c>
      <c r="F52" s="627">
        <v>166</v>
      </c>
      <c r="G52" s="628">
        <v>12516.4</v>
      </c>
      <c r="H52" s="629">
        <f>G52/GLOBAL!$H$41</f>
        <v>0.57414468203786406</v>
      </c>
      <c r="I52" s="384"/>
      <c r="J52" s="28"/>
      <c r="K52" s="28"/>
      <c r="L52" s="28"/>
      <c r="M52" s="28"/>
      <c r="N52" s="28"/>
      <c r="O52" s="28"/>
      <c r="P52" s="28"/>
      <c r="Q52" s="28"/>
      <c r="R52" s="28"/>
    </row>
    <row r="53" spans="1:18" s="306" customFormat="1" ht="38.25">
      <c r="A53" s="539" t="s">
        <v>44</v>
      </c>
      <c r="B53" s="418" t="s">
        <v>27</v>
      </c>
      <c r="C53" s="539" t="s">
        <v>9356</v>
      </c>
      <c r="D53" s="541" t="s">
        <v>23403</v>
      </c>
      <c r="E53" s="630" t="s">
        <v>72</v>
      </c>
      <c r="F53" s="631">
        <v>16.8</v>
      </c>
      <c r="G53" s="328">
        <v>12372.53</v>
      </c>
      <c r="H53" s="629">
        <f>G53/GLOBAL!$H$41</f>
        <v>0.56754516497187169</v>
      </c>
      <c r="I53" s="554"/>
      <c r="J53" s="305"/>
      <c r="K53" s="305"/>
      <c r="L53" s="305"/>
      <c r="M53" s="305"/>
      <c r="N53" s="305"/>
      <c r="O53" s="305"/>
      <c r="P53" s="305"/>
      <c r="Q53" s="305"/>
      <c r="R53" s="305"/>
    </row>
    <row r="54" spans="1:18" ht="27" customHeight="1">
      <c r="A54" s="625" t="s">
        <v>23264</v>
      </c>
      <c r="B54" s="167" t="s">
        <v>14042</v>
      </c>
      <c r="C54" s="168">
        <v>7945</v>
      </c>
      <c r="D54" s="294" t="s">
        <v>22844</v>
      </c>
      <c r="E54" s="626" t="s">
        <v>73</v>
      </c>
      <c r="F54" s="627">
        <v>2</v>
      </c>
      <c r="G54" s="628">
        <v>12330.02</v>
      </c>
      <c r="H54" s="629">
        <f>G54/GLOBAL!$H$41</f>
        <v>0.56559517212780863</v>
      </c>
      <c r="I54" s="384"/>
      <c r="J54" s="28"/>
      <c r="K54" s="28"/>
      <c r="L54" s="28"/>
      <c r="M54" s="28"/>
      <c r="N54" s="28"/>
      <c r="O54" s="28"/>
      <c r="P54" s="28"/>
      <c r="Q54" s="28"/>
      <c r="R54" s="28"/>
    </row>
    <row r="55" spans="1:18" s="306" customFormat="1" ht="25.5">
      <c r="A55" s="625" t="s">
        <v>23214</v>
      </c>
      <c r="B55" s="281" t="s">
        <v>27</v>
      </c>
      <c r="C55" s="282" t="s">
        <v>10089</v>
      </c>
      <c r="D55" s="541" t="s">
        <v>23479</v>
      </c>
      <c r="E55" s="630" t="s">
        <v>74</v>
      </c>
      <c r="F55" s="631">
        <v>257</v>
      </c>
      <c r="G55" s="328">
        <v>12166.38</v>
      </c>
      <c r="H55" s="629">
        <f>G55/GLOBAL!$H$41</f>
        <v>0.55808877765586173</v>
      </c>
      <c r="I55" s="554"/>
      <c r="J55" s="305"/>
      <c r="K55" s="305"/>
      <c r="L55" s="305"/>
      <c r="M55" s="305"/>
      <c r="N55" s="305"/>
      <c r="O55" s="305"/>
      <c r="P55" s="305"/>
      <c r="Q55" s="305"/>
      <c r="R55" s="305"/>
    </row>
    <row r="56" spans="1:18" ht="25.5">
      <c r="A56" s="625" t="s">
        <v>13881</v>
      </c>
      <c r="B56" s="167" t="s">
        <v>7505</v>
      </c>
      <c r="C56" s="168">
        <v>30201</v>
      </c>
      <c r="D56" s="294" t="s">
        <v>24188</v>
      </c>
      <c r="E56" s="626" t="s">
        <v>82</v>
      </c>
      <c r="F56" s="627">
        <v>247.5</v>
      </c>
      <c r="G56" s="628">
        <v>11919.6</v>
      </c>
      <c r="H56" s="629">
        <f>G56/GLOBAL!$H$41</f>
        <v>0.54676863571142853</v>
      </c>
      <c r="I56" s="384"/>
      <c r="J56" s="28"/>
      <c r="K56" s="28"/>
      <c r="L56" s="28"/>
      <c r="M56" s="28"/>
      <c r="N56" s="28"/>
      <c r="O56" s="28"/>
      <c r="P56" s="28"/>
      <c r="Q56" s="28"/>
      <c r="R56" s="28"/>
    </row>
    <row r="57" spans="1:18" ht="25.5">
      <c r="A57" s="285" t="s">
        <v>23261</v>
      </c>
      <c r="B57" s="167" t="s">
        <v>7505</v>
      </c>
      <c r="C57" s="168">
        <v>200326</v>
      </c>
      <c r="D57" s="367" t="s">
        <v>24258</v>
      </c>
      <c r="E57" s="626" t="s">
        <v>72</v>
      </c>
      <c r="F57" s="627">
        <v>594</v>
      </c>
      <c r="G57" s="628">
        <v>11541.42</v>
      </c>
      <c r="H57" s="629">
        <f>G57/GLOBAL!$H$41</f>
        <v>0.5294209929504845</v>
      </c>
      <c r="I57" s="384"/>
      <c r="J57" s="28"/>
      <c r="K57" s="28"/>
      <c r="L57" s="28"/>
      <c r="M57" s="28"/>
      <c r="N57" s="28"/>
      <c r="O57" s="28"/>
      <c r="P57" s="28"/>
      <c r="Q57" s="28"/>
      <c r="R57" s="28"/>
    </row>
    <row r="58" spans="1:18" s="417" customFormat="1" ht="25.5">
      <c r="A58" s="539" t="s">
        <v>22842</v>
      </c>
      <c r="B58" s="418" t="s">
        <v>7505</v>
      </c>
      <c r="C58" s="539">
        <v>100203</v>
      </c>
      <c r="D58" s="541" t="s">
        <v>24211</v>
      </c>
      <c r="E58" s="539" t="s">
        <v>72</v>
      </c>
      <c r="F58" s="282">
        <v>248.09</v>
      </c>
      <c r="G58" s="328">
        <v>11377.41</v>
      </c>
      <c r="H58" s="629">
        <f>G58/GLOBAL!$H$41</f>
        <v>0.52189762606375756</v>
      </c>
      <c r="I58" s="416"/>
      <c r="J58" s="415"/>
      <c r="K58" s="415"/>
      <c r="L58" s="415"/>
      <c r="M58" s="415"/>
      <c r="N58" s="415"/>
      <c r="O58" s="415"/>
      <c r="P58" s="415"/>
      <c r="Q58" s="415"/>
      <c r="R58" s="415"/>
    </row>
    <row r="59" spans="1:18" s="408" customFormat="1" ht="51">
      <c r="A59" s="285" t="s">
        <v>22837</v>
      </c>
      <c r="B59" s="281" t="s">
        <v>7505</v>
      </c>
      <c r="C59" s="282">
        <v>120220</v>
      </c>
      <c r="D59" s="540" t="s">
        <v>24204</v>
      </c>
      <c r="E59" s="630" t="s">
        <v>72</v>
      </c>
      <c r="F59" s="631">
        <v>164.28</v>
      </c>
      <c r="G59" s="328">
        <v>11001.83</v>
      </c>
      <c r="H59" s="629">
        <f>G59/GLOBAL!$H$41</f>
        <v>0.50466924892018739</v>
      </c>
      <c r="I59" s="384"/>
      <c r="J59" s="407"/>
      <c r="K59" s="407"/>
      <c r="L59" s="407"/>
      <c r="M59" s="407"/>
      <c r="N59" s="407"/>
      <c r="O59" s="407"/>
      <c r="P59" s="407"/>
      <c r="Q59" s="407"/>
      <c r="R59" s="407"/>
    </row>
    <row r="60" spans="1:18" s="417" customFormat="1">
      <c r="A60" s="636" t="s">
        <v>23120</v>
      </c>
      <c r="B60" s="167" t="s">
        <v>7505</v>
      </c>
      <c r="C60" s="574" t="s">
        <v>7505</v>
      </c>
      <c r="D60" s="294" t="s">
        <v>23124</v>
      </c>
      <c r="E60" s="626" t="s">
        <v>72</v>
      </c>
      <c r="F60" s="631">
        <v>935.65</v>
      </c>
      <c r="G60" s="628">
        <v>10788.04</v>
      </c>
      <c r="H60" s="629">
        <f>G60/GLOBAL!$H$41</f>
        <v>0.49486240417466359</v>
      </c>
      <c r="I60" s="416"/>
      <c r="J60" s="415"/>
      <c r="K60" s="415"/>
      <c r="L60" s="416"/>
      <c r="M60" s="415"/>
      <c r="N60" s="415"/>
      <c r="O60" s="415"/>
      <c r="P60" s="415"/>
      <c r="Q60" s="415"/>
      <c r="R60" s="415"/>
    </row>
    <row r="61" spans="1:18" s="306" customFormat="1" ht="38.25">
      <c r="A61" s="637" t="s">
        <v>22082</v>
      </c>
      <c r="B61" s="281" t="s">
        <v>27</v>
      </c>
      <c r="C61" s="282" t="s">
        <v>13371</v>
      </c>
      <c r="D61" s="283" t="s">
        <v>23706</v>
      </c>
      <c r="E61" s="630" t="s">
        <v>2240</v>
      </c>
      <c r="F61" s="631">
        <v>5432.7</v>
      </c>
      <c r="G61" s="328">
        <v>10756.75</v>
      </c>
      <c r="H61" s="629">
        <f>G61/GLOBAL!$H$41</f>
        <v>0.49342708834096016</v>
      </c>
      <c r="I61" s="384"/>
      <c r="J61" s="305"/>
      <c r="K61" s="305"/>
      <c r="L61" s="305"/>
      <c r="M61" s="305"/>
      <c r="N61" s="305"/>
      <c r="O61" s="305"/>
      <c r="P61" s="305"/>
      <c r="Q61" s="305"/>
      <c r="R61" s="305"/>
    </row>
    <row r="62" spans="1:18" s="306" customFormat="1">
      <c r="A62" s="625" t="s">
        <v>23262</v>
      </c>
      <c r="B62" s="167" t="s">
        <v>7505</v>
      </c>
      <c r="C62" s="168">
        <v>200401</v>
      </c>
      <c r="D62" s="294" t="s">
        <v>24259</v>
      </c>
      <c r="E62" s="626" t="s">
        <v>72</v>
      </c>
      <c r="F62" s="627">
        <v>1092</v>
      </c>
      <c r="G62" s="628">
        <v>10526.88</v>
      </c>
      <c r="H62" s="629">
        <f>G62/GLOBAL!$H$41</f>
        <v>0.48288263162337014</v>
      </c>
      <c r="I62" s="554"/>
      <c r="J62" s="305"/>
      <c r="K62" s="305"/>
      <c r="L62" s="305"/>
      <c r="M62" s="305"/>
      <c r="N62" s="305"/>
      <c r="O62" s="305"/>
      <c r="P62" s="305"/>
      <c r="Q62" s="305"/>
      <c r="R62" s="305"/>
    </row>
    <row r="63" spans="1:18" s="417" customFormat="1" ht="29.25" customHeight="1">
      <c r="A63" s="636" t="s">
        <v>23283</v>
      </c>
      <c r="B63" s="167" t="s">
        <v>7505</v>
      </c>
      <c r="C63" s="168">
        <v>10224</v>
      </c>
      <c r="D63" s="367" t="s">
        <v>24181</v>
      </c>
      <c r="E63" s="626" t="s">
        <v>72</v>
      </c>
      <c r="F63" s="627">
        <v>712.8</v>
      </c>
      <c r="G63" s="628">
        <v>9808.1299999999992</v>
      </c>
      <c r="H63" s="629">
        <f>G63/GLOBAL!$H$41</f>
        <v>0.44991256912818661</v>
      </c>
      <c r="I63" s="416"/>
      <c r="J63" s="551"/>
      <c r="K63" s="415"/>
      <c r="L63" s="415"/>
      <c r="M63" s="415"/>
      <c r="N63" s="415"/>
      <c r="O63" s="415"/>
      <c r="P63" s="415"/>
      <c r="Q63" s="415"/>
      <c r="R63" s="415"/>
    </row>
    <row r="64" spans="1:18" s="417" customFormat="1" ht="27.75" customHeight="1">
      <c r="A64" s="636" t="s">
        <v>23233</v>
      </c>
      <c r="B64" s="573" t="s">
        <v>27</v>
      </c>
      <c r="C64" s="168" t="s">
        <v>11882</v>
      </c>
      <c r="D64" s="294" t="s">
        <v>6415</v>
      </c>
      <c r="E64" s="626" t="s">
        <v>112</v>
      </c>
      <c r="F64" s="627">
        <v>20</v>
      </c>
      <c r="G64" s="628">
        <v>8995.6</v>
      </c>
      <c r="H64" s="629">
        <f>G64/GLOBAL!$H$41</f>
        <v>0.41264068755710986</v>
      </c>
      <c r="I64" s="416"/>
      <c r="J64" s="551"/>
      <c r="K64" s="415"/>
      <c r="L64" s="415"/>
      <c r="M64" s="415"/>
      <c r="N64" s="415"/>
      <c r="O64" s="415"/>
      <c r="P64" s="415"/>
      <c r="Q64" s="415"/>
      <c r="R64" s="415"/>
    </row>
    <row r="65" spans="1:18" s="417" customFormat="1" ht="20.25" customHeight="1">
      <c r="A65" s="625" t="s">
        <v>22089</v>
      </c>
      <c r="B65" s="167" t="s">
        <v>7505</v>
      </c>
      <c r="C65" s="168">
        <v>20713</v>
      </c>
      <c r="D65" s="367" t="s">
        <v>24178</v>
      </c>
      <c r="E65" s="626" t="s">
        <v>74</v>
      </c>
      <c r="F65" s="627">
        <v>20</v>
      </c>
      <c r="G65" s="628">
        <v>8951.4</v>
      </c>
      <c r="H65" s="629">
        <f>G65/GLOBAL!$H$41</f>
        <v>0.41061317206175385</v>
      </c>
      <c r="I65" s="416"/>
      <c r="J65" s="551"/>
      <c r="K65" s="415"/>
      <c r="L65" s="415"/>
      <c r="M65" s="415"/>
      <c r="N65" s="415"/>
      <c r="O65" s="415"/>
      <c r="P65" s="415"/>
      <c r="Q65" s="415"/>
      <c r="R65" s="415"/>
    </row>
    <row r="66" spans="1:18" s="417" customFormat="1" ht="25.5">
      <c r="A66" s="637" t="s">
        <v>22836</v>
      </c>
      <c r="B66" s="281" t="s">
        <v>7505</v>
      </c>
      <c r="C66" s="282">
        <v>120101</v>
      </c>
      <c r="D66" s="541" t="s">
        <v>24201</v>
      </c>
      <c r="E66" s="630" t="s">
        <v>72</v>
      </c>
      <c r="F66" s="631">
        <v>1623.86</v>
      </c>
      <c r="G66" s="328">
        <v>8914.99</v>
      </c>
      <c r="H66" s="629">
        <f>G66/GLOBAL!$H$41</f>
        <v>0.40894299470460654</v>
      </c>
      <c r="I66" s="416"/>
      <c r="J66" s="415"/>
      <c r="K66" s="415"/>
      <c r="L66" s="415"/>
      <c r="M66" s="415"/>
      <c r="N66" s="415"/>
      <c r="O66" s="415"/>
      <c r="P66" s="415"/>
      <c r="Q66" s="415"/>
      <c r="R66" s="415"/>
    </row>
    <row r="67" spans="1:18" s="417" customFormat="1" ht="51" customHeight="1">
      <c r="A67" s="285" t="s">
        <v>23269</v>
      </c>
      <c r="B67" s="611" t="s">
        <v>7505</v>
      </c>
      <c r="C67" s="615">
        <v>210301</v>
      </c>
      <c r="D67" s="540" t="s">
        <v>24261</v>
      </c>
      <c r="E67" s="638" t="s">
        <v>74</v>
      </c>
      <c r="F67" s="639">
        <v>33.6</v>
      </c>
      <c r="G67" s="328">
        <v>8724.91</v>
      </c>
      <c r="H67" s="629">
        <f>G67/GLOBAL!$H$41</f>
        <v>0.40022376064674986</v>
      </c>
      <c r="I67" s="416"/>
      <c r="J67" s="416"/>
      <c r="K67" s="415"/>
      <c r="L67" s="415"/>
      <c r="M67" s="415"/>
      <c r="N67" s="415"/>
      <c r="O67" s="415"/>
      <c r="P67" s="415"/>
      <c r="Q67" s="415"/>
      <c r="R67" s="415"/>
    </row>
    <row r="68" spans="1:18" s="417" customFormat="1" ht="25.5">
      <c r="A68" s="640" t="s">
        <v>23247</v>
      </c>
      <c r="B68" s="592" t="s">
        <v>27</v>
      </c>
      <c r="C68" s="593" t="s">
        <v>9379</v>
      </c>
      <c r="D68" s="595" t="s">
        <v>4971</v>
      </c>
      <c r="E68" s="641" t="s">
        <v>72</v>
      </c>
      <c r="F68" s="639">
        <v>14.34</v>
      </c>
      <c r="G68" s="328">
        <v>8591.81</v>
      </c>
      <c r="H68" s="629">
        <f>G68/GLOBAL!$H$41</f>
        <v>0.39411827846503311</v>
      </c>
      <c r="I68" s="416"/>
      <c r="J68" s="415"/>
      <c r="K68" s="415"/>
      <c r="L68" s="415"/>
      <c r="M68" s="415"/>
      <c r="N68" s="415"/>
      <c r="O68" s="415"/>
      <c r="P68" s="415"/>
      <c r="Q68" s="415"/>
      <c r="R68" s="415"/>
    </row>
    <row r="69" spans="1:18" s="417" customFormat="1" ht="25.5">
      <c r="A69" s="642" t="s">
        <v>23256</v>
      </c>
      <c r="B69" s="592" t="s">
        <v>27</v>
      </c>
      <c r="C69" s="593" t="s">
        <v>12649</v>
      </c>
      <c r="D69" s="595" t="s">
        <v>23655</v>
      </c>
      <c r="E69" s="641" t="s">
        <v>72</v>
      </c>
      <c r="F69" s="639">
        <v>533.19000000000005</v>
      </c>
      <c r="G69" s="328">
        <v>8147.14</v>
      </c>
      <c r="H69" s="629">
        <f>G69/GLOBAL!$H$41</f>
        <v>0.37372064689670864</v>
      </c>
      <c r="I69" s="416"/>
      <c r="J69" s="415"/>
      <c r="K69" s="415"/>
      <c r="L69" s="415"/>
      <c r="M69" s="415"/>
      <c r="N69" s="415"/>
      <c r="O69" s="415"/>
      <c r="P69" s="415"/>
      <c r="Q69" s="415"/>
      <c r="R69" s="415"/>
    </row>
    <row r="70" spans="1:18" s="417" customFormat="1" ht="25.5">
      <c r="A70" s="640" t="s">
        <v>23236</v>
      </c>
      <c r="B70" s="610" t="s">
        <v>7505</v>
      </c>
      <c r="C70" s="612">
        <v>170353</v>
      </c>
      <c r="D70" s="618" t="s">
        <v>24245</v>
      </c>
      <c r="E70" s="643" t="s">
        <v>73</v>
      </c>
      <c r="F70" s="644">
        <v>18</v>
      </c>
      <c r="G70" s="628">
        <v>7798.86</v>
      </c>
      <c r="H70" s="629">
        <f>G70/GLOBAL!$H$41</f>
        <v>0.35774455873556421</v>
      </c>
      <c r="I70" s="416"/>
      <c r="J70" s="415"/>
      <c r="K70" s="415"/>
      <c r="L70" s="415"/>
      <c r="M70" s="415"/>
      <c r="N70" s="415"/>
      <c r="O70" s="415"/>
      <c r="P70" s="415"/>
      <c r="Q70" s="415"/>
      <c r="R70" s="415"/>
    </row>
    <row r="71" spans="1:18" s="417" customFormat="1" ht="33" customHeight="1">
      <c r="A71" s="607" t="s">
        <v>23168</v>
      </c>
      <c r="B71" s="592" t="s">
        <v>27</v>
      </c>
      <c r="C71" s="593" t="s">
        <v>9384</v>
      </c>
      <c r="D71" s="595" t="s">
        <v>4977</v>
      </c>
      <c r="E71" s="641" t="s">
        <v>72</v>
      </c>
      <c r="F71" s="639">
        <v>14.04</v>
      </c>
      <c r="G71" s="328">
        <v>7770.72</v>
      </c>
      <c r="H71" s="629">
        <f>G71/GLOBAL!$H$41</f>
        <v>0.3564537377844485</v>
      </c>
      <c r="I71" s="416"/>
      <c r="J71" s="415"/>
      <c r="K71" s="415"/>
      <c r="L71" s="415"/>
      <c r="M71" s="415"/>
      <c r="N71" s="415"/>
      <c r="O71" s="415"/>
      <c r="P71" s="415"/>
      <c r="Q71" s="415"/>
      <c r="R71" s="415"/>
    </row>
    <row r="72" spans="1:18" s="408" customFormat="1" ht="114.75">
      <c r="A72" s="640" t="s">
        <v>22103</v>
      </c>
      <c r="B72" s="610" t="s">
        <v>22833</v>
      </c>
      <c r="C72" s="612" t="s">
        <v>22834</v>
      </c>
      <c r="D72" s="621" t="s">
        <v>22835</v>
      </c>
      <c r="E72" s="643" t="s">
        <v>74</v>
      </c>
      <c r="F72" s="644">
        <v>100</v>
      </c>
      <c r="G72" s="628">
        <v>7658.4</v>
      </c>
      <c r="H72" s="629">
        <f>G72/GLOBAL!$H$41</f>
        <v>0.35130146311389676</v>
      </c>
      <c r="I72" s="384"/>
      <c r="J72" s="407"/>
      <c r="K72" s="407"/>
      <c r="L72" s="407"/>
      <c r="M72" s="407"/>
      <c r="N72" s="407"/>
      <c r="O72" s="407"/>
      <c r="P72" s="407"/>
      <c r="Q72" s="407"/>
      <c r="R72" s="407"/>
    </row>
    <row r="73" spans="1:18">
      <c r="A73" s="625" t="s">
        <v>22843</v>
      </c>
      <c r="B73" s="167" t="s">
        <v>7505</v>
      </c>
      <c r="C73" s="612">
        <v>110201</v>
      </c>
      <c r="D73" s="294" t="s">
        <v>24213</v>
      </c>
      <c r="E73" s="626" t="s">
        <v>72</v>
      </c>
      <c r="F73" s="593">
        <v>223.86</v>
      </c>
      <c r="G73" s="328">
        <v>7523.93</v>
      </c>
      <c r="H73" s="629">
        <f>G73/GLOBAL!$H$41</f>
        <v>0.34513313712610227</v>
      </c>
      <c r="I73" s="384"/>
      <c r="J73" s="28"/>
      <c r="K73" s="28"/>
      <c r="L73" s="28"/>
      <c r="M73" s="28"/>
      <c r="N73" s="28"/>
      <c r="O73" s="28"/>
      <c r="P73" s="28"/>
      <c r="Q73" s="28"/>
      <c r="R73" s="28"/>
    </row>
    <row r="74" spans="1:18" s="306" customFormat="1" ht="51">
      <c r="A74" s="645" t="s">
        <v>23229</v>
      </c>
      <c r="B74" s="167" t="s">
        <v>7505</v>
      </c>
      <c r="C74" s="573">
        <v>160333</v>
      </c>
      <c r="D74" s="617" t="s">
        <v>24241</v>
      </c>
      <c r="E74" s="646" t="s">
        <v>74</v>
      </c>
      <c r="F74" s="647">
        <v>150</v>
      </c>
      <c r="G74" s="648">
        <v>7386</v>
      </c>
      <c r="H74" s="629">
        <f>G74/GLOBAL!$H$41</f>
        <v>0.33880609612441787</v>
      </c>
      <c r="I74" s="384"/>
      <c r="J74" s="305"/>
      <c r="K74" s="305"/>
      <c r="L74" s="305"/>
      <c r="M74" s="305"/>
      <c r="N74" s="305"/>
      <c r="O74" s="305"/>
      <c r="P74" s="305"/>
      <c r="Q74" s="305"/>
      <c r="R74" s="305"/>
    </row>
    <row r="75" spans="1:18" s="306" customFormat="1" ht="51">
      <c r="A75" s="640" t="s">
        <v>22102</v>
      </c>
      <c r="B75" s="586" t="s">
        <v>7505</v>
      </c>
      <c r="C75" s="587">
        <v>20714</v>
      </c>
      <c r="D75" s="367" t="s">
        <v>24180</v>
      </c>
      <c r="E75" s="649" t="s">
        <v>74</v>
      </c>
      <c r="F75" s="650">
        <v>25</v>
      </c>
      <c r="G75" s="651">
        <v>7282.5</v>
      </c>
      <c r="H75" s="629">
        <f>G75/GLOBAL!$H$41</f>
        <v>0.33405840712511142</v>
      </c>
      <c r="I75" s="554"/>
      <c r="J75" s="305"/>
      <c r="K75" s="305"/>
      <c r="L75" s="305"/>
      <c r="M75" s="305"/>
      <c r="N75" s="305"/>
      <c r="O75" s="305"/>
      <c r="P75" s="305"/>
      <c r="Q75" s="305"/>
      <c r="R75" s="305"/>
    </row>
    <row r="76" spans="1:18" s="417" customFormat="1" ht="63.75">
      <c r="A76" s="640" t="s">
        <v>31</v>
      </c>
      <c r="B76" s="398" t="s">
        <v>7505</v>
      </c>
      <c r="C76" s="399">
        <v>20355</v>
      </c>
      <c r="D76" s="618" t="s">
        <v>24176</v>
      </c>
      <c r="E76" s="652" t="s">
        <v>1120</v>
      </c>
      <c r="F76" s="653">
        <v>9</v>
      </c>
      <c r="G76" s="648">
        <v>7237.17</v>
      </c>
      <c r="H76" s="629">
        <f>G76/GLOBAL!$H$41</f>
        <v>0.33197905695758911</v>
      </c>
      <c r="I76" s="416"/>
      <c r="J76" s="415"/>
      <c r="K76" s="415"/>
      <c r="L76" s="415"/>
      <c r="M76" s="415"/>
      <c r="N76" s="415"/>
      <c r="O76" s="415"/>
      <c r="P76" s="415"/>
      <c r="Q76" s="415"/>
      <c r="R76" s="415"/>
    </row>
    <row r="77" spans="1:18" s="417" customFormat="1" ht="27" customHeight="1">
      <c r="A77" s="607" t="s">
        <v>23172</v>
      </c>
      <c r="B77" s="552" t="s">
        <v>7505</v>
      </c>
      <c r="C77" s="414">
        <v>100202</v>
      </c>
      <c r="D77" s="553" t="s">
        <v>24212</v>
      </c>
      <c r="E77" s="414" t="s">
        <v>72</v>
      </c>
      <c r="F77" s="623">
        <v>150</v>
      </c>
      <c r="G77" s="635">
        <v>6945</v>
      </c>
      <c r="H77" s="629">
        <f>G77/GLOBAL!$H$41</f>
        <v>0.3185768125621557</v>
      </c>
      <c r="I77" s="416"/>
      <c r="J77" s="415"/>
      <c r="K77" s="415"/>
      <c r="L77" s="415"/>
      <c r="M77" s="415"/>
      <c r="N77" s="415"/>
      <c r="O77" s="415"/>
      <c r="P77" s="415"/>
      <c r="Q77" s="415"/>
      <c r="R77" s="415"/>
    </row>
    <row r="78" spans="1:18" s="408" customFormat="1" ht="25.5">
      <c r="A78" s="642" t="s">
        <v>23284</v>
      </c>
      <c r="B78" s="414" t="s">
        <v>27</v>
      </c>
      <c r="C78" s="552" t="s">
        <v>4730</v>
      </c>
      <c r="D78" s="564" t="s">
        <v>2842</v>
      </c>
      <c r="E78" s="654" t="s">
        <v>74</v>
      </c>
      <c r="F78" s="655">
        <v>194</v>
      </c>
      <c r="G78" s="635">
        <v>6832.68</v>
      </c>
      <c r="H78" s="629">
        <f>G78/GLOBAL!$H$41</f>
        <v>0.31342453789160407</v>
      </c>
      <c r="I78" s="384"/>
      <c r="J78" s="407"/>
      <c r="K78" s="407"/>
      <c r="L78" s="407"/>
      <c r="M78" s="407"/>
      <c r="N78" s="407"/>
      <c r="O78" s="407"/>
      <c r="P78" s="407"/>
      <c r="Q78" s="407"/>
      <c r="R78" s="407"/>
    </row>
    <row r="79" spans="1:18" ht="25.5">
      <c r="A79" s="640" t="s">
        <v>23200</v>
      </c>
      <c r="B79" s="398" t="s">
        <v>7505</v>
      </c>
      <c r="C79" s="399">
        <v>140906</v>
      </c>
      <c r="D79" s="618" t="s">
        <v>24223</v>
      </c>
      <c r="E79" s="652" t="s">
        <v>74</v>
      </c>
      <c r="F79" s="653">
        <v>150</v>
      </c>
      <c r="G79" s="648">
        <v>6402</v>
      </c>
      <c r="H79" s="629">
        <f>G79/GLOBAL!$H$41</f>
        <v>0.2936686470875336</v>
      </c>
      <c r="I79" s="384"/>
      <c r="J79" s="28"/>
      <c r="K79" s="28"/>
      <c r="L79" s="28"/>
      <c r="M79" s="28"/>
      <c r="N79" s="28"/>
      <c r="O79" s="28"/>
      <c r="P79" s="28"/>
      <c r="Q79" s="28"/>
      <c r="R79" s="28"/>
    </row>
    <row r="80" spans="1:18" s="306" customFormat="1" ht="63.75">
      <c r="A80" s="640" t="s">
        <v>23191</v>
      </c>
      <c r="B80" s="398" t="s">
        <v>27</v>
      </c>
      <c r="C80" s="399" t="s">
        <v>12831</v>
      </c>
      <c r="D80" s="400" t="s">
        <v>7005</v>
      </c>
      <c r="E80" s="652" t="s">
        <v>72</v>
      </c>
      <c r="F80" s="653">
        <v>166</v>
      </c>
      <c r="G80" s="648">
        <v>5861.46</v>
      </c>
      <c r="H80" s="629">
        <f>G80/GLOBAL!$H$41</f>
        <v>0.26887332523550372</v>
      </c>
      <c r="I80" s="384"/>
      <c r="J80" s="305"/>
      <c r="K80" s="305"/>
      <c r="L80" s="305"/>
      <c r="M80" s="305"/>
      <c r="N80" s="305"/>
      <c r="O80" s="305"/>
      <c r="P80" s="305"/>
      <c r="Q80" s="305"/>
      <c r="R80" s="305"/>
    </row>
    <row r="81" spans="1:18" s="306" customFormat="1" ht="38.25">
      <c r="A81" s="640" t="s">
        <v>23250</v>
      </c>
      <c r="B81" s="414" t="s">
        <v>14042</v>
      </c>
      <c r="C81" s="399">
        <v>7588</v>
      </c>
      <c r="D81" s="400" t="s">
        <v>23192</v>
      </c>
      <c r="E81" s="654" t="s">
        <v>73</v>
      </c>
      <c r="F81" s="655">
        <v>30</v>
      </c>
      <c r="G81" s="648">
        <v>5821.53</v>
      </c>
      <c r="H81" s="629">
        <f>G81/GLOBAL!$H$41</f>
        <v>0.26704168058098865</v>
      </c>
      <c r="I81" s="554"/>
      <c r="J81" s="305"/>
      <c r="K81" s="305"/>
      <c r="L81" s="305"/>
      <c r="M81" s="305"/>
      <c r="N81" s="305"/>
      <c r="O81" s="305"/>
      <c r="P81" s="305"/>
      <c r="Q81" s="305"/>
      <c r="R81" s="305"/>
    </row>
    <row r="82" spans="1:18" s="417" customFormat="1" ht="38.25">
      <c r="A82" s="640" t="s">
        <v>23241</v>
      </c>
      <c r="B82" s="414" t="s">
        <v>7505</v>
      </c>
      <c r="C82" s="552">
        <v>170528</v>
      </c>
      <c r="D82" s="595" t="s">
        <v>24250</v>
      </c>
      <c r="E82" s="654" t="s">
        <v>73</v>
      </c>
      <c r="F82" s="655">
        <v>2</v>
      </c>
      <c r="G82" s="635">
        <v>5805.94</v>
      </c>
      <c r="H82" s="629">
        <f>G82/GLOBAL!$H$41</f>
        <v>0.26632654559065833</v>
      </c>
      <c r="I82" s="416"/>
      <c r="J82" s="415"/>
      <c r="K82" s="415"/>
      <c r="L82" s="415"/>
      <c r="M82" s="415"/>
      <c r="N82" s="415"/>
      <c r="O82" s="415"/>
      <c r="P82" s="415"/>
      <c r="Q82" s="415"/>
      <c r="R82" s="415"/>
    </row>
    <row r="83" spans="1:18" s="417" customFormat="1" ht="25.5">
      <c r="A83" s="640" t="s">
        <v>23225</v>
      </c>
      <c r="B83" s="398" t="s">
        <v>7505</v>
      </c>
      <c r="C83" s="399">
        <v>160303</v>
      </c>
      <c r="D83" s="400" t="s">
        <v>24238</v>
      </c>
      <c r="E83" s="652" t="s">
        <v>73</v>
      </c>
      <c r="F83" s="653">
        <v>20</v>
      </c>
      <c r="G83" s="648">
        <v>5791</v>
      </c>
      <c r="H83" s="629">
        <f>G83/GLOBAL!$H$41</f>
        <v>0.26564122700467152</v>
      </c>
      <c r="I83" s="416"/>
      <c r="J83" s="415"/>
      <c r="K83" s="415"/>
      <c r="L83" s="415"/>
      <c r="M83" s="415"/>
      <c r="N83" s="415"/>
      <c r="O83" s="415"/>
      <c r="P83" s="415"/>
      <c r="Q83" s="415"/>
      <c r="R83" s="415"/>
    </row>
    <row r="84" spans="1:18" s="306" customFormat="1" ht="63.75">
      <c r="A84" s="640" t="s">
        <v>30</v>
      </c>
      <c r="B84" s="398" t="s">
        <v>7505</v>
      </c>
      <c r="C84" s="399">
        <v>20353</v>
      </c>
      <c r="D84" s="400" t="s">
        <v>24175</v>
      </c>
      <c r="E84" s="652" t="s">
        <v>1120</v>
      </c>
      <c r="F84" s="653">
        <v>9</v>
      </c>
      <c r="G84" s="648">
        <v>5743.8</v>
      </c>
      <c r="H84" s="629">
        <f>G84/GLOBAL!$H$41</f>
        <v>0.2634760973354226</v>
      </c>
      <c r="I84" s="554"/>
      <c r="J84" s="305"/>
      <c r="K84" s="305"/>
      <c r="L84" s="305"/>
      <c r="M84" s="305"/>
      <c r="N84" s="305"/>
      <c r="O84" s="305"/>
      <c r="P84" s="305"/>
      <c r="Q84" s="305"/>
      <c r="R84" s="305"/>
    </row>
    <row r="85" spans="1:18" ht="76.5">
      <c r="A85" s="640" t="s">
        <v>28</v>
      </c>
      <c r="B85" s="398" t="s">
        <v>7505</v>
      </c>
      <c r="C85" s="399">
        <v>20343</v>
      </c>
      <c r="D85" s="400" t="s">
        <v>24174</v>
      </c>
      <c r="E85" s="652" t="s">
        <v>14044</v>
      </c>
      <c r="F85" s="653">
        <v>9</v>
      </c>
      <c r="G85" s="648">
        <v>5483.25</v>
      </c>
      <c r="H85" s="629">
        <f>G85/GLOBAL!$H$41</f>
        <v>0.2515243063328208</v>
      </c>
      <c r="I85" s="384"/>
      <c r="J85" s="28"/>
      <c r="K85" s="28"/>
      <c r="L85" s="28"/>
      <c r="M85" s="28"/>
      <c r="N85" s="28"/>
      <c r="O85" s="28"/>
      <c r="P85" s="28"/>
      <c r="Q85" s="28"/>
      <c r="R85" s="28"/>
    </row>
    <row r="86" spans="1:18" s="408" customFormat="1" ht="38.25">
      <c r="A86" s="285" t="s">
        <v>22106</v>
      </c>
      <c r="B86" s="281" t="s">
        <v>7505</v>
      </c>
      <c r="C86" s="282">
        <v>40231</v>
      </c>
      <c r="D86" s="540" t="s">
        <v>24190</v>
      </c>
      <c r="E86" s="630" t="s">
        <v>82</v>
      </c>
      <c r="F86" s="631">
        <v>10.37</v>
      </c>
      <c r="G86" s="328">
        <v>5148.91</v>
      </c>
      <c r="H86" s="629">
        <f>G86/GLOBAL!$H$41</f>
        <v>0.2361876653663656</v>
      </c>
      <c r="I86" s="384"/>
      <c r="J86" s="407"/>
      <c r="K86" s="407"/>
      <c r="L86" s="407"/>
      <c r="M86" s="407"/>
      <c r="N86" s="407"/>
      <c r="O86" s="407"/>
      <c r="P86" s="407"/>
      <c r="Q86" s="407"/>
      <c r="R86" s="407"/>
    </row>
    <row r="87" spans="1:18" ht="63.75">
      <c r="A87" s="625" t="s">
        <v>23197</v>
      </c>
      <c r="B87" s="167" t="s">
        <v>7505</v>
      </c>
      <c r="C87" s="168">
        <v>140714</v>
      </c>
      <c r="D87" s="294" t="s">
        <v>24220</v>
      </c>
      <c r="E87" s="626" t="s">
        <v>73</v>
      </c>
      <c r="F87" s="627">
        <v>7</v>
      </c>
      <c r="G87" s="628">
        <v>4983.72</v>
      </c>
      <c r="H87" s="629">
        <f>G87/GLOBAL!$H$41</f>
        <v>0.22861017023790739</v>
      </c>
      <c r="I87" s="384"/>
      <c r="J87" s="28"/>
      <c r="K87" s="28"/>
      <c r="L87" s="28"/>
      <c r="M87" s="28"/>
      <c r="N87" s="28"/>
      <c r="O87" s="28"/>
      <c r="P87" s="28"/>
      <c r="Q87" s="28"/>
      <c r="R87" s="28"/>
    </row>
    <row r="88" spans="1:18" s="306" customFormat="1" ht="25.5">
      <c r="A88" s="625" t="s">
        <v>23198</v>
      </c>
      <c r="B88" s="167" t="s">
        <v>7505</v>
      </c>
      <c r="C88" s="168">
        <v>140903</v>
      </c>
      <c r="D88" s="294" t="s">
        <v>24221</v>
      </c>
      <c r="E88" s="626" t="s">
        <v>74</v>
      </c>
      <c r="F88" s="627">
        <v>100</v>
      </c>
      <c r="G88" s="628">
        <v>4615</v>
      </c>
      <c r="H88" s="629">
        <f>G88/GLOBAL!$H$41</f>
        <v>0.2116964708386391</v>
      </c>
      <c r="I88" s="384"/>
      <c r="J88" s="305"/>
      <c r="K88" s="305"/>
      <c r="L88" s="305"/>
      <c r="M88" s="305"/>
      <c r="N88" s="305"/>
      <c r="O88" s="305"/>
      <c r="P88" s="305"/>
      <c r="Q88" s="305"/>
      <c r="R88" s="305"/>
    </row>
    <row r="89" spans="1:18" s="417" customFormat="1" ht="38.25">
      <c r="A89" s="285" t="s">
        <v>23178</v>
      </c>
      <c r="B89" s="281" t="s">
        <v>7505</v>
      </c>
      <c r="C89" s="282">
        <v>120301</v>
      </c>
      <c r="D89" s="541" t="s">
        <v>24202</v>
      </c>
      <c r="E89" s="630" t="s">
        <v>72</v>
      </c>
      <c r="F89" s="631">
        <v>164.28</v>
      </c>
      <c r="G89" s="328">
        <v>4450.3500000000004</v>
      </c>
      <c r="H89" s="629">
        <f>G89/GLOBAL!$H$41</f>
        <v>0.2041437462614816</v>
      </c>
      <c r="I89" s="416"/>
      <c r="J89" s="415"/>
      <c r="K89" s="415"/>
      <c r="L89" s="415"/>
      <c r="M89" s="415"/>
      <c r="N89" s="415"/>
      <c r="O89" s="415"/>
      <c r="P89" s="415"/>
      <c r="Q89" s="415"/>
      <c r="R89" s="415"/>
    </row>
    <row r="90" spans="1:18" s="417" customFormat="1" ht="28.5" customHeight="1">
      <c r="A90" s="645" t="s">
        <v>23121</v>
      </c>
      <c r="B90" s="574" t="s">
        <v>7505</v>
      </c>
      <c r="C90" s="167" t="s">
        <v>7505</v>
      </c>
      <c r="D90" s="294" t="s">
        <v>23125</v>
      </c>
      <c r="E90" s="626" t="s">
        <v>72</v>
      </c>
      <c r="F90" s="631">
        <v>935.65</v>
      </c>
      <c r="G90" s="628">
        <v>4369.49</v>
      </c>
      <c r="H90" s="629">
        <f>G90/GLOBAL!$H$41</f>
        <v>0.20043458556115387</v>
      </c>
      <c r="I90" s="416"/>
      <c r="J90" s="415"/>
      <c r="K90" s="415"/>
      <c r="L90" s="415"/>
      <c r="M90" s="415"/>
      <c r="N90" s="415"/>
      <c r="O90" s="415"/>
      <c r="P90" s="415"/>
      <c r="Q90" s="415"/>
      <c r="R90" s="415"/>
    </row>
    <row r="91" spans="1:18" s="417" customFormat="1" ht="27.75" customHeight="1">
      <c r="A91" s="645" t="s">
        <v>22085</v>
      </c>
      <c r="B91" s="574" t="s">
        <v>7505</v>
      </c>
      <c r="C91" s="573">
        <v>130317</v>
      </c>
      <c r="D91" s="294" t="s">
        <v>24206</v>
      </c>
      <c r="E91" s="626" t="s">
        <v>74</v>
      </c>
      <c r="F91" s="627">
        <v>60.7</v>
      </c>
      <c r="G91" s="628">
        <v>4278.1400000000003</v>
      </c>
      <c r="H91" s="629">
        <f>G91/GLOBAL!$H$41</f>
        <v>0.19624423396611387</v>
      </c>
      <c r="I91" s="416"/>
      <c r="J91" s="415"/>
      <c r="K91" s="415"/>
      <c r="L91" s="415"/>
      <c r="M91" s="415"/>
      <c r="N91" s="415"/>
      <c r="O91" s="415"/>
      <c r="P91" s="415"/>
      <c r="Q91" s="415"/>
      <c r="R91" s="415"/>
    </row>
    <row r="92" spans="1:18" s="417" customFormat="1" ht="38.25">
      <c r="A92" s="645" t="s">
        <v>23278</v>
      </c>
      <c r="B92" s="574" t="s">
        <v>27</v>
      </c>
      <c r="C92" s="573" t="s">
        <v>12716</v>
      </c>
      <c r="D92" s="294" t="s">
        <v>6958</v>
      </c>
      <c r="E92" s="626" t="s">
        <v>72</v>
      </c>
      <c r="F92" s="627">
        <v>60.32</v>
      </c>
      <c r="G92" s="628">
        <v>4172.9399999999996</v>
      </c>
      <c r="H92" s="629">
        <f>G92/GLOBAL!$H$41</f>
        <v>0.19141856360160142</v>
      </c>
      <c r="I92" s="416"/>
      <c r="J92" s="415"/>
      <c r="K92" s="415"/>
      <c r="L92" s="415"/>
      <c r="M92" s="415"/>
      <c r="N92" s="415"/>
      <c r="O92" s="415"/>
      <c r="P92" s="415"/>
      <c r="Q92" s="415"/>
      <c r="R92" s="415"/>
    </row>
    <row r="93" spans="1:18" s="417" customFormat="1" ht="27.75" customHeight="1">
      <c r="A93" s="645" t="s">
        <v>14040</v>
      </c>
      <c r="B93" s="167" t="s">
        <v>7505</v>
      </c>
      <c r="C93" s="168">
        <v>10512</v>
      </c>
      <c r="D93" s="294" t="s">
        <v>24183</v>
      </c>
      <c r="E93" s="626" t="s">
        <v>14044</v>
      </c>
      <c r="F93" s="627">
        <v>0.24</v>
      </c>
      <c r="G93" s="628">
        <v>4053.3</v>
      </c>
      <c r="H93" s="629">
        <f>G93/GLOBAL!$H$41</f>
        <v>0.18593051034675101</v>
      </c>
      <c r="I93" s="416"/>
      <c r="J93" s="415"/>
      <c r="K93" s="415"/>
      <c r="L93" s="415"/>
      <c r="M93" s="415"/>
      <c r="N93" s="415"/>
      <c r="O93" s="415"/>
      <c r="P93" s="415"/>
      <c r="Q93" s="415"/>
      <c r="R93" s="415"/>
    </row>
    <row r="94" spans="1:18" s="306" customFormat="1" ht="25.5">
      <c r="A94" s="645" t="s">
        <v>23131</v>
      </c>
      <c r="B94" s="167" t="s">
        <v>7505</v>
      </c>
      <c r="C94" s="574" t="s">
        <v>7505</v>
      </c>
      <c r="D94" s="294" t="s">
        <v>23127</v>
      </c>
      <c r="E94" s="626" t="s">
        <v>72</v>
      </c>
      <c r="F94" s="631">
        <v>935.65</v>
      </c>
      <c r="G94" s="628">
        <v>4013.94</v>
      </c>
      <c r="H94" s="629">
        <f>G94/GLOBAL!$H$41</f>
        <v>0.18412501238527565</v>
      </c>
      <c r="I94" s="554"/>
      <c r="J94" s="305"/>
      <c r="K94" s="305"/>
      <c r="L94" s="305"/>
      <c r="M94" s="305"/>
      <c r="N94" s="305"/>
      <c r="O94" s="305"/>
      <c r="P94" s="305"/>
      <c r="Q94" s="305"/>
      <c r="R94" s="305"/>
    </row>
    <row r="95" spans="1:18" s="417" customFormat="1" ht="25.5">
      <c r="A95" s="645" t="s">
        <v>23193</v>
      </c>
      <c r="B95" s="167" t="s">
        <v>7505</v>
      </c>
      <c r="C95" s="168">
        <v>140701</v>
      </c>
      <c r="D95" s="294" t="s">
        <v>24215</v>
      </c>
      <c r="E95" s="626" t="s">
        <v>24216</v>
      </c>
      <c r="F95" s="627">
        <v>47</v>
      </c>
      <c r="G95" s="628">
        <v>3843.19</v>
      </c>
      <c r="H95" s="629">
        <f>G95/GLOBAL!$H$41</f>
        <v>0.17629247232120249</v>
      </c>
      <c r="I95" s="416"/>
      <c r="J95" s="415"/>
      <c r="K95" s="415"/>
      <c r="L95" s="415"/>
      <c r="M95" s="415"/>
      <c r="N95" s="415"/>
      <c r="O95" s="415"/>
      <c r="P95" s="415"/>
      <c r="Q95" s="415"/>
      <c r="R95" s="415"/>
    </row>
    <row r="96" spans="1:18" s="306" customFormat="1" ht="38.25">
      <c r="A96" s="645" t="s">
        <v>23223</v>
      </c>
      <c r="B96" s="167" t="s">
        <v>27</v>
      </c>
      <c r="C96" s="168" t="s">
        <v>10194</v>
      </c>
      <c r="D96" s="367" t="s">
        <v>23510</v>
      </c>
      <c r="E96" s="626" t="s">
        <v>74</v>
      </c>
      <c r="F96" s="627">
        <v>1004</v>
      </c>
      <c r="G96" s="628">
        <v>3815.2</v>
      </c>
      <c r="H96" s="629">
        <f>G96/GLOBAL!$H$41</f>
        <v>0.17500853207878134</v>
      </c>
      <c r="I96" s="554"/>
      <c r="J96" s="305"/>
      <c r="K96" s="305"/>
      <c r="L96" s="305"/>
      <c r="M96" s="305"/>
      <c r="N96" s="305"/>
      <c r="O96" s="305"/>
      <c r="P96" s="305"/>
      <c r="Q96" s="305"/>
      <c r="R96" s="305"/>
    </row>
    <row r="97" spans="1:18" ht="28.5" customHeight="1">
      <c r="A97" s="645" t="s">
        <v>23246</v>
      </c>
      <c r="B97" s="167" t="s">
        <v>14042</v>
      </c>
      <c r="C97" s="168">
        <v>12131</v>
      </c>
      <c r="D97" s="294" t="s">
        <v>24148</v>
      </c>
      <c r="E97" s="626" t="s">
        <v>73</v>
      </c>
      <c r="F97" s="627">
        <v>8</v>
      </c>
      <c r="G97" s="628">
        <v>3725.45</v>
      </c>
      <c r="H97" s="629">
        <f>G97/GLOBAL!$H$41</f>
        <v>0.17089157470981756</v>
      </c>
      <c r="I97" s="384"/>
      <c r="J97" s="28"/>
      <c r="K97" s="28"/>
      <c r="L97" s="28"/>
      <c r="M97" s="28"/>
      <c r="N97" s="28"/>
      <c r="O97" s="28"/>
      <c r="P97" s="28"/>
      <c r="Q97" s="28"/>
      <c r="R97" s="28"/>
    </row>
    <row r="98" spans="1:18" ht="21.75" customHeight="1">
      <c r="A98" s="625" t="s">
        <v>23118</v>
      </c>
      <c r="B98" s="167" t="s">
        <v>7505</v>
      </c>
      <c r="C98" s="574" t="s">
        <v>7505</v>
      </c>
      <c r="D98" s="294" t="s">
        <v>23122</v>
      </c>
      <c r="E98" s="626" t="s">
        <v>72</v>
      </c>
      <c r="F98" s="631">
        <v>935.65</v>
      </c>
      <c r="G98" s="628">
        <v>3723.89</v>
      </c>
      <c r="H98" s="629">
        <f>G98/GLOBAL!$H$41</f>
        <v>0.17082001533939323</v>
      </c>
      <c r="I98" s="384"/>
      <c r="J98" s="28"/>
      <c r="K98" s="28"/>
      <c r="L98" s="28"/>
      <c r="M98" s="28"/>
      <c r="N98" s="28"/>
      <c r="O98" s="28"/>
      <c r="P98" s="28"/>
      <c r="Q98" s="28"/>
      <c r="R98" s="28"/>
    </row>
    <row r="99" spans="1:18" ht="27.75" customHeight="1">
      <c r="A99" s="637" t="s">
        <v>23240</v>
      </c>
      <c r="B99" s="281" t="s">
        <v>7505</v>
      </c>
      <c r="C99" s="282">
        <v>170519</v>
      </c>
      <c r="D99" s="541" t="s">
        <v>24249</v>
      </c>
      <c r="E99" s="630" t="s">
        <v>73</v>
      </c>
      <c r="F99" s="631">
        <v>13</v>
      </c>
      <c r="G99" s="328">
        <v>3664.31</v>
      </c>
      <c r="H99" s="629">
        <f>G99/GLOBAL!$H$41</f>
        <v>0.16808699784587944</v>
      </c>
      <c r="I99" s="384"/>
      <c r="J99" s="28"/>
      <c r="K99" s="28"/>
      <c r="L99" s="28"/>
      <c r="M99" s="28"/>
      <c r="N99" s="28"/>
      <c r="O99" s="28"/>
      <c r="P99" s="28"/>
      <c r="Q99" s="28"/>
      <c r="R99" s="28"/>
    </row>
    <row r="100" spans="1:18" ht="28.5" customHeight="1">
      <c r="A100" s="539" t="s">
        <v>23173</v>
      </c>
      <c r="B100" s="539" t="s">
        <v>27</v>
      </c>
      <c r="C100" s="282" t="s">
        <v>9371</v>
      </c>
      <c r="D100" s="619" t="s">
        <v>2933</v>
      </c>
      <c r="E100" s="656" t="s">
        <v>72</v>
      </c>
      <c r="F100" s="657">
        <v>8.2799999999999994</v>
      </c>
      <c r="G100" s="328">
        <v>3569.43</v>
      </c>
      <c r="H100" s="629">
        <f>G100/GLOBAL!$H$41</f>
        <v>0.16373472023955873</v>
      </c>
      <c r="I100" s="384"/>
      <c r="J100" s="28"/>
      <c r="K100" s="28"/>
      <c r="L100" s="28"/>
      <c r="M100" s="28"/>
      <c r="N100" s="28"/>
      <c r="O100" s="28"/>
      <c r="P100" s="28"/>
      <c r="Q100" s="28"/>
      <c r="R100" s="28"/>
    </row>
    <row r="101" spans="1:18">
      <c r="A101" s="285" t="s">
        <v>23270</v>
      </c>
      <c r="B101" s="539" t="s">
        <v>23185</v>
      </c>
      <c r="C101" s="282" t="s">
        <v>23185</v>
      </c>
      <c r="D101" s="564" t="s">
        <v>23177</v>
      </c>
      <c r="E101" s="654" t="s">
        <v>73</v>
      </c>
      <c r="F101" s="655">
        <v>6</v>
      </c>
      <c r="G101" s="635">
        <v>3564</v>
      </c>
      <c r="H101" s="629">
        <f>G101/GLOBAL!$H$41</f>
        <v>0.16348563858481252</v>
      </c>
      <c r="I101" s="384"/>
      <c r="J101" s="28"/>
      <c r="K101" s="28"/>
      <c r="L101" s="28"/>
      <c r="M101" s="28"/>
      <c r="N101" s="28"/>
      <c r="O101" s="28"/>
      <c r="P101" s="28"/>
      <c r="Q101" s="28"/>
      <c r="R101" s="28"/>
    </row>
    <row r="102" spans="1:18" s="306" customFormat="1" ht="25.5">
      <c r="A102" s="640" t="s">
        <v>23243</v>
      </c>
      <c r="B102" s="398" t="s">
        <v>23280</v>
      </c>
      <c r="C102" s="399">
        <v>11149</v>
      </c>
      <c r="D102" s="400" t="s">
        <v>23281</v>
      </c>
      <c r="E102" s="652" t="s">
        <v>14971</v>
      </c>
      <c r="F102" s="653">
        <v>3</v>
      </c>
      <c r="G102" s="648">
        <v>3507.32</v>
      </c>
      <c r="H102" s="629">
        <f>G102/GLOBAL!$H$41</f>
        <v>0.16088564812606193</v>
      </c>
      <c r="I102" s="554"/>
      <c r="J102" s="305"/>
      <c r="K102" s="305"/>
      <c r="L102" s="305"/>
      <c r="M102" s="305"/>
      <c r="N102" s="305"/>
      <c r="O102" s="305"/>
      <c r="P102" s="305"/>
      <c r="Q102" s="305"/>
      <c r="R102" s="305"/>
    </row>
    <row r="103" spans="1:18" ht="28.5" customHeight="1">
      <c r="A103" s="642" t="s">
        <v>23285</v>
      </c>
      <c r="B103" s="414" t="s">
        <v>7505</v>
      </c>
      <c r="C103" s="552">
        <v>151016</v>
      </c>
      <c r="D103" s="564" t="s">
        <v>24193</v>
      </c>
      <c r="E103" s="654" t="s">
        <v>73</v>
      </c>
      <c r="F103" s="655">
        <v>6</v>
      </c>
      <c r="G103" s="635">
        <v>3467.94</v>
      </c>
      <c r="H103" s="629">
        <f>G103/GLOBAL!$H$41</f>
        <v>0.15907923273676058</v>
      </c>
      <c r="I103" s="384"/>
      <c r="J103" s="28"/>
      <c r="K103" s="28"/>
      <c r="L103" s="28"/>
      <c r="M103" s="28"/>
      <c r="N103" s="28"/>
      <c r="O103" s="28"/>
      <c r="P103" s="28"/>
      <c r="Q103" s="28"/>
      <c r="R103" s="28"/>
    </row>
    <row r="104" spans="1:18" ht="27.75" customHeight="1">
      <c r="A104" s="625" t="s">
        <v>22108</v>
      </c>
      <c r="B104" s="167" t="s">
        <v>29</v>
      </c>
      <c r="C104" s="168" t="s">
        <v>24165</v>
      </c>
      <c r="D104" s="283" t="s">
        <v>24158</v>
      </c>
      <c r="E104" s="626" t="s">
        <v>73</v>
      </c>
      <c r="F104" s="627">
        <v>40</v>
      </c>
      <c r="G104" s="628">
        <v>3404</v>
      </c>
      <c r="H104" s="629">
        <f>G104/GLOBAL!$H$41</f>
        <v>0.15614621597718906</v>
      </c>
      <c r="I104" s="384"/>
      <c r="J104" s="28"/>
      <c r="K104" s="28"/>
      <c r="L104" s="28"/>
      <c r="M104" s="28"/>
      <c r="N104" s="28"/>
      <c r="O104" s="28"/>
      <c r="P104" s="28"/>
      <c r="Q104" s="28"/>
      <c r="R104" s="28"/>
    </row>
    <row r="105" spans="1:18" ht="27.75" customHeight="1">
      <c r="A105" s="285" t="s">
        <v>23220</v>
      </c>
      <c r="B105" s="609" t="s">
        <v>7505</v>
      </c>
      <c r="C105" s="614">
        <v>151336</v>
      </c>
      <c r="D105" s="620" t="s">
        <v>24236</v>
      </c>
      <c r="E105" s="656" t="s">
        <v>73</v>
      </c>
      <c r="F105" s="657">
        <v>24</v>
      </c>
      <c r="G105" s="328">
        <v>3197.04</v>
      </c>
      <c r="H105" s="629">
        <f>G105/GLOBAL!$H$41</f>
        <v>0.14665267283422811</v>
      </c>
      <c r="I105" s="384"/>
      <c r="J105" s="28"/>
      <c r="K105" s="28"/>
      <c r="L105" s="28"/>
      <c r="M105" s="28"/>
      <c r="N105" s="28"/>
      <c r="O105" s="28"/>
      <c r="P105" s="28"/>
      <c r="Q105" s="28"/>
      <c r="R105" s="28"/>
    </row>
    <row r="106" spans="1:18" s="306" customFormat="1" ht="38.25">
      <c r="A106" s="625" t="s">
        <v>23231</v>
      </c>
      <c r="B106" s="409" t="s">
        <v>7505</v>
      </c>
      <c r="C106" s="410">
        <v>170107</v>
      </c>
      <c r="D106" s="576" t="s">
        <v>24243</v>
      </c>
      <c r="E106" s="658" t="s">
        <v>73</v>
      </c>
      <c r="F106" s="659">
        <v>7</v>
      </c>
      <c r="G106" s="628">
        <v>3187.73</v>
      </c>
      <c r="H106" s="629">
        <f>G106/GLOBAL!$H$41</f>
        <v>0.14622561018124702</v>
      </c>
      <c r="I106" s="554"/>
      <c r="J106" s="305"/>
      <c r="K106" s="305"/>
      <c r="L106" s="305"/>
      <c r="M106" s="305"/>
      <c r="N106" s="305"/>
      <c r="O106" s="305"/>
      <c r="P106" s="305"/>
      <c r="Q106" s="305"/>
      <c r="R106" s="305"/>
    </row>
    <row r="107" spans="1:18" ht="51">
      <c r="A107" s="625" t="s">
        <v>23203</v>
      </c>
      <c r="B107" s="574" t="s">
        <v>27</v>
      </c>
      <c r="C107" s="168" t="s">
        <v>11922</v>
      </c>
      <c r="D107" s="400" t="s">
        <v>3481</v>
      </c>
      <c r="E107" s="652" t="s">
        <v>112</v>
      </c>
      <c r="F107" s="653">
        <v>18</v>
      </c>
      <c r="G107" s="648">
        <v>3081.96</v>
      </c>
      <c r="H107" s="629">
        <f>G107/GLOBAL!$H$41</f>
        <v>0.14137379312369494</v>
      </c>
      <c r="I107" s="384"/>
      <c r="J107" s="28"/>
      <c r="K107" s="28"/>
      <c r="L107" s="28"/>
      <c r="M107" s="28"/>
      <c r="N107" s="28"/>
      <c r="O107" s="28"/>
      <c r="P107" s="28"/>
      <c r="Q107" s="28"/>
      <c r="R107" s="28"/>
    </row>
    <row r="108" spans="1:18" ht="25.5">
      <c r="A108" s="645" t="s">
        <v>23242</v>
      </c>
      <c r="B108" s="539" t="s">
        <v>7505</v>
      </c>
      <c r="C108" s="418">
        <v>170562</v>
      </c>
      <c r="D108" s="553" t="s">
        <v>24251</v>
      </c>
      <c r="E108" s="633" t="s">
        <v>73</v>
      </c>
      <c r="F108" s="631">
        <v>1</v>
      </c>
      <c r="G108" s="635">
        <v>2990.02</v>
      </c>
      <c r="H108" s="629">
        <f>G108/GLOBAL!$H$41</f>
        <v>0.13715637740778933</v>
      </c>
      <c r="I108" s="384"/>
      <c r="J108" s="28"/>
      <c r="K108" s="28"/>
      <c r="L108" s="28"/>
      <c r="M108" s="28"/>
      <c r="N108" s="28"/>
      <c r="O108" s="28"/>
      <c r="P108" s="28"/>
      <c r="Q108" s="28"/>
      <c r="R108" s="28"/>
    </row>
    <row r="109" spans="1:18" s="408" customFormat="1" ht="51">
      <c r="A109" s="645" t="s">
        <v>23226</v>
      </c>
      <c r="B109" s="574" t="s">
        <v>7505</v>
      </c>
      <c r="C109" s="573">
        <v>160304</v>
      </c>
      <c r="D109" s="400" t="s">
        <v>24239</v>
      </c>
      <c r="E109" s="646" t="s">
        <v>73</v>
      </c>
      <c r="F109" s="627">
        <v>4</v>
      </c>
      <c r="G109" s="648">
        <v>2919.6</v>
      </c>
      <c r="H109" s="629">
        <f>G109/GLOBAL!$H$41</f>
        <v>0.13392611403260904</v>
      </c>
      <c r="I109" s="384"/>
      <c r="J109" s="407"/>
      <c r="K109" s="407"/>
      <c r="L109" s="407"/>
      <c r="M109" s="407"/>
      <c r="N109" s="407"/>
      <c r="O109" s="407"/>
      <c r="P109" s="407"/>
      <c r="Q109" s="407"/>
      <c r="R109" s="407"/>
    </row>
    <row r="110" spans="1:18" ht="25.5">
      <c r="A110" s="640" t="s">
        <v>32</v>
      </c>
      <c r="B110" s="398" t="s">
        <v>7505</v>
      </c>
      <c r="C110" s="399">
        <v>20344</v>
      </c>
      <c r="D110" s="400" t="s">
        <v>24177</v>
      </c>
      <c r="E110" s="652" t="s">
        <v>73</v>
      </c>
      <c r="F110" s="653">
        <v>3</v>
      </c>
      <c r="G110" s="648">
        <v>2884.65</v>
      </c>
      <c r="H110" s="629">
        <f>G110/GLOBAL!$H$41</f>
        <v>0.1323229089067563</v>
      </c>
      <c r="I110" s="384"/>
      <c r="J110" s="28"/>
      <c r="K110" s="28"/>
      <c r="L110" s="28"/>
      <c r="M110" s="28"/>
      <c r="N110" s="28"/>
      <c r="O110" s="28"/>
      <c r="P110" s="28"/>
      <c r="Q110" s="28"/>
      <c r="R110" s="28"/>
    </row>
    <row r="111" spans="1:18" s="306" customFormat="1">
      <c r="A111" s="640" t="s">
        <v>23234</v>
      </c>
      <c r="B111" s="398" t="s">
        <v>7505</v>
      </c>
      <c r="C111" s="399">
        <v>170220</v>
      </c>
      <c r="D111" s="400" t="s">
        <v>24244</v>
      </c>
      <c r="E111" s="652" t="s">
        <v>72</v>
      </c>
      <c r="F111" s="627">
        <v>7.97</v>
      </c>
      <c r="G111" s="648">
        <v>2846.09</v>
      </c>
      <c r="H111" s="629">
        <f>G111/GLOBAL!$H$41</f>
        <v>0.13055410805831905</v>
      </c>
      <c r="I111" s="554"/>
      <c r="J111" s="305"/>
      <c r="K111" s="305"/>
      <c r="L111" s="305"/>
      <c r="M111" s="305"/>
      <c r="N111" s="305"/>
      <c r="O111" s="305"/>
      <c r="P111" s="305"/>
      <c r="Q111" s="305"/>
      <c r="R111" s="305"/>
    </row>
    <row r="112" spans="1:18" s="306" customFormat="1" ht="51">
      <c r="A112" s="625" t="s">
        <v>23249</v>
      </c>
      <c r="B112" s="167" t="s">
        <v>7505</v>
      </c>
      <c r="C112" s="168">
        <v>180102</v>
      </c>
      <c r="D112" s="294" t="s">
        <v>24252</v>
      </c>
      <c r="E112" s="626" t="s">
        <v>73</v>
      </c>
      <c r="F112" s="627">
        <v>25</v>
      </c>
      <c r="G112" s="628">
        <v>2818</v>
      </c>
      <c r="H112" s="629">
        <f>G112/GLOBAL!$H$41</f>
        <v>0.12926558067676816</v>
      </c>
      <c r="I112" s="554"/>
      <c r="J112" s="305"/>
      <c r="K112" s="305"/>
      <c r="L112" s="305"/>
      <c r="M112" s="305"/>
      <c r="N112" s="305"/>
      <c r="O112" s="305"/>
      <c r="P112" s="305"/>
      <c r="Q112" s="305"/>
      <c r="R112" s="305"/>
    </row>
    <row r="113" spans="1:18" s="417" customFormat="1" ht="38.25">
      <c r="A113" s="642" t="s">
        <v>23259</v>
      </c>
      <c r="B113" s="608" t="s">
        <v>7505</v>
      </c>
      <c r="C113" s="613">
        <v>200202</v>
      </c>
      <c r="D113" s="616" t="s">
        <v>24256</v>
      </c>
      <c r="E113" s="660" t="s">
        <v>74</v>
      </c>
      <c r="F113" s="661">
        <v>58</v>
      </c>
      <c r="G113" s="635">
        <v>2749.78</v>
      </c>
      <c r="H113" s="629">
        <f>G113/GLOBAL!$H$41</f>
        <v>0.1261362343624427</v>
      </c>
      <c r="I113" s="416"/>
      <c r="J113" s="415"/>
      <c r="K113" s="415"/>
      <c r="L113" s="415"/>
      <c r="M113" s="415"/>
      <c r="N113" s="415"/>
      <c r="O113" s="415"/>
      <c r="P113" s="415"/>
      <c r="Q113" s="415"/>
      <c r="R113" s="415"/>
    </row>
    <row r="114" spans="1:18" s="306" customFormat="1" ht="38.25">
      <c r="A114" s="625" t="s">
        <v>23252</v>
      </c>
      <c r="B114" s="167" t="s">
        <v>27</v>
      </c>
      <c r="C114" s="168" t="s">
        <v>10506</v>
      </c>
      <c r="D114" s="294" t="s">
        <v>5577</v>
      </c>
      <c r="E114" s="626" t="s">
        <v>112</v>
      </c>
      <c r="F114" s="627">
        <v>18</v>
      </c>
      <c r="G114" s="628">
        <v>2749.14</v>
      </c>
      <c r="H114" s="629">
        <f>G114/GLOBAL!$H$41</f>
        <v>0.1261068766720122</v>
      </c>
      <c r="I114" s="554"/>
      <c r="J114" s="305"/>
      <c r="K114" s="305"/>
      <c r="L114" s="305"/>
      <c r="M114" s="305"/>
      <c r="N114" s="305"/>
      <c r="O114" s="305"/>
      <c r="P114" s="305"/>
      <c r="Q114" s="305"/>
      <c r="R114" s="305"/>
    </row>
    <row r="115" spans="1:18" s="417" customFormat="1" ht="25.5">
      <c r="A115" s="625" t="s">
        <v>23196</v>
      </c>
      <c r="B115" s="167" t="s">
        <v>7505</v>
      </c>
      <c r="C115" s="168">
        <v>140710</v>
      </c>
      <c r="D115" s="294" t="s">
        <v>24219</v>
      </c>
      <c r="E115" s="626" t="s">
        <v>73</v>
      </c>
      <c r="F115" s="627">
        <v>14</v>
      </c>
      <c r="G115" s="628">
        <v>2291.66</v>
      </c>
      <c r="H115" s="629">
        <f>G115/GLOBAL!$H$41</f>
        <v>0.10512163258116483</v>
      </c>
      <c r="I115" s="416"/>
      <c r="J115" s="415"/>
      <c r="K115" s="415"/>
      <c r="L115" s="415"/>
      <c r="M115" s="415"/>
      <c r="N115" s="415"/>
      <c r="O115" s="415"/>
      <c r="P115" s="415"/>
      <c r="Q115" s="415"/>
      <c r="R115" s="415"/>
    </row>
    <row r="116" spans="1:18" s="417" customFormat="1" ht="15">
      <c r="A116" s="636" t="s">
        <v>23133</v>
      </c>
      <c r="B116" s="167" t="s">
        <v>7505</v>
      </c>
      <c r="C116" s="574" t="s">
        <v>7505</v>
      </c>
      <c r="D116" s="662" t="s">
        <v>23129</v>
      </c>
      <c r="E116" s="626" t="s">
        <v>72</v>
      </c>
      <c r="F116" s="631">
        <v>935.65</v>
      </c>
      <c r="G116" s="628">
        <v>2217.4899999999998</v>
      </c>
      <c r="H116" s="629">
        <f>G116/GLOBAL!$H$41</f>
        <v>0.10171935148861837</v>
      </c>
      <c r="I116" s="416"/>
      <c r="J116" s="415"/>
      <c r="K116" s="415"/>
      <c r="L116" s="415"/>
      <c r="M116" s="415"/>
      <c r="N116" s="415"/>
      <c r="O116" s="415"/>
      <c r="P116" s="415"/>
      <c r="Q116" s="415"/>
      <c r="R116" s="415"/>
    </row>
    <row r="117" spans="1:18" s="417" customFormat="1">
      <c r="A117" s="636" t="s">
        <v>26</v>
      </c>
      <c r="B117" s="167" t="s">
        <v>27</v>
      </c>
      <c r="C117" s="168" t="s">
        <v>4189</v>
      </c>
      <c r="D117" s="294" t="s">
        <v>4190</v>
      </c>
      <c r="E117" s="626" t="s">
        <v>72</v>
      </c>
      <c r="F117" s="627">
        <v>6.4</v>
      </c>
      <c r="G117" s="628">
        <v>2211.39</v>
      </c>
      <c r="H117" s="629">
        <f>G117/GLOBAL!$H$41</f>
        <v>0.10143953600170273</v>
      </c>
      <c r="I117" s="416"/>
      <c r="J117" s="415"/>
      <c r="K117" s="415"/>
      <c r="L117" s="415"/>
      <c r="M117" s="415"/>
      <c r="N117" s="415"/>
      <c r="O117" s="415"/>
      <c r="P117" s="415"/>
      <c r="Q117" s="415"/>
      <c r="R117" s="415"/>
    </row>
    <row r="118" spans="1:18" s="417" customFormat="1" ht="25.5">
      <c r="A118" s="636" t="s">
        <v>23248</v>
      </c>
      <c r="B118" s="167" t="s">
        <v>14042</v>
      </c>
      <c r="C118" s="168">
        <v>4457</v>
      </c>
      <c r="D118" s="367" t="s">
        <v>22846</v>
      </c>
      <c r="E118" s="626" t="s">
        <v>73</v>
      </c>
      <c r="F118" s="627">
        <v>14</v>
      </c>
      <c r="G118" s="628">
        <v>2024.63</v>
      </c>
      <c r="H118" s="629">
        <f>G118/GLOBAL!$H$41</f>
        <v>9.2872594962954261E-2</v>
      </c>
      <c r="I118" s="416"/>
      <c r="J118" s="415"/>
      <c r="K118" s="415"/>
      <c r="L118" s="415"/>
      <c r="M118" s="415"/>
      <c r="N118" s="415"/>
      <c r="O118" s="415"/>
      <c r="P118" s="415"/>
      <c r="Q118" s="415"/>
      <c r="R118" s="415"/>
    </row>
    <row r="119" spans="1:18" s="417" customFormat="1" ht="38.25">
      <c r="A119" s="637" t="s">
        <v>22114</v>
      </c>
      <c r="B119" s="281" t="s">
        <v>27</v>
      </c>
      <c r="C119" s="282" t="s">
        <v>10577</v>
      </c>
      <c r="D119" s="541" t="s">
        <v>5610</v>
      </c>
      <c r="E119" s="630" t="s">
        <v>74</v>
      </c>
      <c r="F119" s="631">
        <v>276</v>
      </c>
      <c r="G119" s="328">
        <v>1978.92</v>
      </c>
      <c r="H119" s="629">
        <f>G119/GLOBAL!$H$41</f>
        <v>9.0775813666738828E-2</v>
      </c>
      <c r="I119" s="416"/>
      <c r="J119" s="415"/>
      <c r="K119" s="415"/>
      <c r="L119" s="415"/>
      <c r="M119" s="415"/>
      <c r="N119" s="415"/>
      <c r="O119" s="415"/>
      <c r="P119" s="415"/>
      <c r="Q119" s="415"/>
      <c r="R119" s="415"/>
    </row>
    <row r="120" spans="1:18" s="417" customFormat="1" ht="25.5">
      <c r="A120" s="607" t="s">
        <v>14974</v>
      </c>
      <c r="B120" s="414" t="s">
        <v>7505</v>
      </c>
      <c r="C120" s="552">
        <v>71105</v>
      </c>
      <c r="D120" s="564" t="s">
        <v>24208</v>
      </c>
      <c r="E120" s="654" t="s">
        <v>72</v>
      </c>
      <c r="F120" s="655">
        <v>7.2</v>
      </c>
      <c r="G120" s="635">
        <v>1974.1</v>
      </c>
      <c r="H120" s="629">
        <f>G120/GLOBAL!$H$41</f>
        <v>9.0554713560684175E-2</v>
      </c>
      <c r="I120" s="416"/>
      <c r="J120" s="415"/>
      <c r="K120" s="415"/>
      <c r="L120" s="415"/>
      <c r="M120" s="415"/>
      <c r="N120" s="415"/>
      <c r="O120" s="415"/>
      <c r="P120" s="415"/>
      <c r="Q120" s="415"/>
      <c r="R120" s="415"/>
    </row>
    <row r="121" spans="1:18" s="306" customFormat="1">
      <c r="A121" s="636" t="s">
        <v>23194</v>
      </c>
      <c r="B121" s="167" t="s">
        <v>7505</v>
      </c>
      <c r="C121" s="168">
        <v>140705</v>
      </c>
      <c r="D121" s="294" t="s">
        <v>24217</v>
      </c>
      <c r="E121" s="626" t="s">
        <v>24216</v>
      </c>
      <c r="F121" s="627">
        <v>20</v>
      </c>
      <c r="G121" s="628">
        <v>1946.2</v>
      </c>
      <c r="H121" s="629">
        <f>G121/GLOBAL!$H$41</f>
        <v>8.9274901743479837E-2</v>
      </c>
      <c r="I121" s="554"/>
      <c r="J121" s="305"/>
      <c r="K121" s="305"/>
      <c r="L121" s="305"/>
      <c r="M121" s="305"/>
      <c r="N121" s="305"/>
      <c r="O121" s="305"/>
      <c r="P121" s="305"/>
      <c r="Q121" s="305"/>
      <c r="R121" s="305"/>
    </row>
    <row r="122" spans="1:18" s="417" customFormat="1" ht="25.5">
      <c r="A122" s="640" t="s">
        <v>23195</v>
      </c>
      <c r="B122" s="398" t="s">
        <v>7505</v>
      </c>
      <c r="C122" s="399">
        <v>140706</v>
      </c>
      <c r="D122" s="400" t="s">
        <v>24218</v>
      </c>
      <c r="E122" s="652" t="s">
        <v>24216</v>
      </c>
      <c r="F122" s="653">
        <v>25</v>
      </c>
      <c r="G122" s="648">
        <v>1879.5</v>
      </c>
      <c r="H122" s="629">
        <f>G122/GLOBAL!$H$41</f>
        <v>8.6215279943926804E-2</v>
      </c>
      <c r="I122" s="416"/>
      <c r="J122" s="415"/>
      <c r="K122" s="415"/>
      <c r="L122" s="415"/>
      <c r="M122" s="415"/>
      <c r="N122" s="415"/>
      <c r="O122" s="415"/>
      <c r="P122" s="415"/>
      <c r="Q122" s="415"/>
      <c r="R122" s="415"/>
    </row>
    <row r="123" spans="1:18" s="306" customFormat="1" ht="63.75">
      <c r="A123" s="636" t="s">
        <v>23201</v>
      </c>
      <c r="B123" s="167" t="s">
        <v>7505</v>
      </c>
      <c r="C123" s="168">
        <v>141101</v>
      </c>
      <c r="D123" s="294" t="s">
        <v>24224</v>
      </c>
      <c r="E123" s="626" t="s">
        <v>73</v>
      </c>
      <c r="F123" s="627">
        <v>4</v>
      </c>
      <c r="G123" s="628">
        <v>1817.44</v>
      </c>
      <c r="H123" s="629">
        <f>G123/GLOBAL!$H$41</f>
        <v>8.3368501399994854E-2</v>
      </c>
      <c r="I123" s="554"/>
      <c r="J123" s="305"/>
      <c r="K123" s="305"/>
      <c r="L123" s="305"/>
      <c r="M123" s="305"/>
      <c r="N123" s="305"/>
      <c r="O123" s="305"/>
      <c r="P123" s="305"/>
      <c r="Q123" s="305"/>
      <c r="R123" s="305"/>
    </row>
    <row r="124" spans="1:18" s="417" customFormat="1">
      <c r="A124" s="636" t="s">
        <v>23130</v>
      </c>
      <c r="B124" s="167" t="s">
        <v>7505</v>
      </c>
      <c r="C124" s="574" t="s">
        <v>7505</v>
      </c>
      <c r="D124" s="294" t="s">
        <v>23126</v>
      </c>
      <c r="E124" s="626" t="s">
        <v>72</v>
      </c>
      <c r="F124" s="631">
        <v>935.65</v>
      </c>
      <c r="G124" s="628">
        <v>1618.67</v>
      </c>
      <c r="H124" s="629">
        <f>G124/GLOBAL!$H$41</f>
        <v>7.4250644951761646E-2</v>
      </c>
      <c r="I124" s="416"/>
      <c r="J124" s="415"/>
      <c r="K124" s="415"/>
      <c r="L124" s="415"/>
      <c r="M124" s="415"/>
      <c r="N124" s="415"/>
      <c r="O124" s="415"/>
      <c r="P124" s="415"/>
      <c r="Q124" s="415"/>
      <c r="R124" s="415"/>
    </row>
    <row r="125" spans="1:18" s="306" customFormat="1" ht="38.25">
      <c r="A125" s="637" t="s">
        <v>23167</v>
      </c>
      <c r="B125" s="281" t="s">
        <v>7505</v>
      </c>
      <c r="C125" s="282">
        <v>50301</v>
      </c>
      <c r="D125" s="541" t="s">
        <v>24200</v>
      </c>
      <c r="E125" s="630" t="s">
        <v>74</v>
      </c>
      <c r="F125" s="631">
        <v>167.2</v>
      </c>
      <c r="G125" s="328">
        <v>1581.71</v>
      </c>
      <c r="H125" s="629">
        <f>G125/GLOBAL!$H$41</f>
        <v>7.2555238329400626E-2</v>
      </c>
      <c r="I125" s="554"/>
      <c r="J125" s="305"/>
      <c r="K125" s="305"/>
      <c r="L125" s="305"/>
      <c r="M125" s="305"/>
      <c r="N125" s="305"/>
      <c r="O125" s="305"/>
      <c r="P125" s="305"/>
      <c r="Q125" s="305"/>
      <c r="R125" s="305"/>
    </row>
    <row r="126" spans="1:18" ht="25.5">
      <c r="A126" s="572" t="s">
        <v>23169</v>
      </c>
      <c r="B126" s="281" t="s">
        <v>7505</v>
      </c>
      <c r="C126" s="282">
        <v>120216</v>
      </c>
      <c r="D126" s="540" t="s">
        <v>24209</v>
      </c>
      <c r="E126" s="630" t="s">
        <v>74</v>
      </c>
      <c r="F126" s="631">
        <v>105</v>
      </c>
      <c r="G126" s="328">
        <v>1543.5</v>
      </c>
      <c r="H126" s="629">
        <f>G126/GLOBAL!$H$41</f>
        <v>7.0802492467917547E-2</v>
      </c>
      <c r="I126" s="384"/>
      <c r="J126" s="28"/>
      <c r="K126" s="28"/>
      <c r="L126" s="28"/>
      <c r="M126" s="28"/>
      <c r="N126" s="28"/>
      <c r="O126" s="28"/>
      <c r="P126" s="28"/>
      <c r="Q126" s="28"/>
      <c r="R126" s="28"/>
    </row>
    <row r="127" spans="1:18" s="417" customFormat="1" ht="63.75">
      <c r="A127" s="636" t="s">
        <v>14976</v>
      </c>
      <c r="B127" s="167" t="s">
        <v>7505</v>
      </c>
      <c r="C127" s="168">
        <v>20348</v>
      </c>
      <c r="D127" s="294" t="s">
        <v>24184</v>
      </c>
      <c r="E127" s="626" t="s">
        <v>72</v>
      </c>
      <c r="F127" s="627">
        <v>72</v>
      </c>
      <c r="G127" s="628">
        <v>1535.76</v>
      </c>
      <c r="H127" s="629">
        <f>G127/GLOBAL!$H$41</f>
        <v>7.0447447899273763E-2</v>
      </c>
      <c r="I127" s="416"/>
      <c r="J127" s="415"/>
      <c r="K127" s="415"/>
      <c r="L127" s="415"/>
      <c r="M127" s="415"/>
      <c r="N127" s="415"/>
      <c r="O127" s="415"/>
      <c r="P127" s="415"/>
      <c r="Q127" s="415"/>
      <c r="R127" s="415"/>
    </row>
    <row r="128" spans="1:18" s="417" customFormat="1" ht="25.5">
      <c r="A128" s="642" t="s">
        <v>23216</v>
      </c>
      <c r="B128" s="414" t="s">
        <v>7505</v>
      </c>
      <c r="C128" s="552">
        <v>151126</v>
      </c>
      <c r="D128" s="553" t="s">
        <v>24232</v>
      </c>
      <c r="E128" s="654" t="s">
        <v>74</v>
      </c>
      <c r="F128" s="655">
        <v>112</v>
      </c>
      <c r="G128" s="635">
        <v>1522.08</v>
      </c>
      <c r="H128" s="629">
        <f>G128/GLOBAL!$H$41</f>
        <v>6.9819927266321954E-2</v>
      </c>
      <c r="I128" s="416"/>
      <c r="J128" s="415"/>
      <c r="K128" s="415"/>
      <c r="L128" s="415"/>
      <c r="M128" s="415"/>
      <c r="N128" s="415"/>
      <c r="O128" s="415"/>
      <c r="P128" s="415"/>
      <c r="Q128" s="415"/>
      <c r="R128" s="415"/>
    </row>
    <row r="129" spans="1:18" s="306" customFormat="1" ht="63.75">
      <c r="A129" s="636" t="s">
        <v>23215</v>
      </c>
      <c r="B129" s="281" t="s">
        <v>7505</v>
      </c>
      <c r="C129" s="282">
        <v>151004</v>
      </c>
      <c r="D129" s="541" t="s">
        <v>24231</v>
      </c>
      <c r="E129" s="630" t="s">
        <v>73</v>
      </c>
      <c r="F129" s="631">
        <v>6</v>
      </c>
      <c r="G129" s="328">
        <v>1417.8</v>
      </c>
      <c r="H129" s="629">
        <f>G129/GLOBAL!$H$41</f>
        <v>6.5036458581803361E-2</v>
      </c>
      <c r="I129" s="554"/>
      <c r="J129" s="305"/>
      <c r="K129" s="305"/>
      <c r="L129" s="305"/>
      <c r="M129" s="305"/>
      <c r="N129" s="305"/>
      <c r="O129" s="305"/>
      <c r="P129" s="305"/>
      <c r="Q129" s="305"/>
      <c r="R129" s="305"/>
    </row>
    <row r="130" spans="1:18" s="417" customFormat="1" ht="38.25">
      <c r="A130" s="636" t="s">
        <v>23282</v>
      </c>
      <c r="B130" s="167" t="s">
        <v>27</v>
      </c>
      <c r="C130" s="168" t="s">
        <v>13280</v>
      </c>
      <c r="D130" s="367" t="s">
        <v>23705</v>
      </c>
      <c r="E130" s="626" t="s">
        <v>82</v>
      </c>
      <c r="F130" s="627">
        <v>29.16</v>
      </c>
      <c r="G130" s="628">
        <v>1414.84</v>
      </c>
      <c r="H130" s="629">
        <f>G130/GLOBAL!$H$41</f>
        <v>6.4900679263562328E-2</v>
      </c>
      <c r="I130" s="416"/>
      <c r="J130" s="415"/>
      <c r="K130" s="415"/>
      <c r="L130" s="415"/>
      <c r="M130" s="415"/>
      <c r="N130" s="415"/>
      <c r="O130" s="415"/>
      <c r="P130" s="415"/>
      <c r="Q130" s="415"/>
      <c r="R130" s="415"/>
    </row>
    <row r="131" spans="1:18" s="306" customFormat="1">
      <c r="A131" s="636" t="s">
        <v>23132</v>
      </c>
      <c r="B131" s="167" t="s">
        <v>7505</v>
      </c>
      <c r="C131" s="574" t="s">
        <v>7505</v>
      </c>
      <c r="D131" s="294" t="s">
        <v>23128</v>
      </c>
      <c r="E131" s="626" t="s">
        <v>72</v>
      </c>
      <c r="F131" s="631">
        <v>935.65</v>
      </c>
      <c r="G131" s="628">
        <v>1319.27</v>
      </c>
      <c r="H131" s="629">
        <f>G131/GLOBAL!$H$41</f>
        <v>6.0516750397246244E-2</v>
      </c>
      <c r="I131" s="554"/>
      <c r="J131" s="305"/>
      <c r="K131" s="305"/>
      <c r="L131" s="305"/>
      <c r="M131" s="305"/>
      <c r="N131" s="305"/>
      <c r="O131" s="305"/>
      <c r="P131" s="305"/>
      <c r="Q131" s="305"/>
      <c r="R131" s="305"/>
    </row>
    <row r="132" spans="1:18" s="417" customFormat="1" ht="63.75">
      <c r="A132" s="642" t="s">
        <v>23204</v>
      </c>
      <c r="B132" s="414" t="s">
        <v>7505</v>
      </c>
      <c r="C132" s="552">
        <v>150122</v>
      </c>
      <c r="D132" s="553" t="s">
        <v>24226</v>
      </c>
      <c r="E132" s="654" t="s">
        <v>73</v>
      </c>
      <c r="F132" s="655">
        <v>1</v>
      </c>
      <c r="G132" s="635">
        <v>1272.83</v>
      </c>
      <c r="H132" s="629">
        <f>G132/GLOBAL!$H$41</f>
        <v>5.8386482985383535E-2</v>
      </c>
      <c r="I132" s="416"/>
      <c r="J132" s="415"/>
      <c r="K132" s="415"/>
      <c r="L132" s="415"/>
      <c r="M132" s="415"/>
      <c r="N132" s="415"/>
      <c r="O132" s="415"/>
      <c r="P132" s="415"/>
      <c r="Q132" s="415"/>
      <c r="R132" s="415"/>
    </row>
    <row r="133" spans="1:18" s="417" customFormat="1" ht="38.25">
      <c r="A133" s="636" t="s">
        <v>23253</v>
      </c>
      <c r="B133" s="167" t="s">
        <v>27</v>
      </c>
      <c r="C133" s="168" t="s">
        <v>10508</v>
      </c>
      <c r="D133" s="294" t="s">
        <v>5578</v>
      </c>
      <c r="E133" s="626" t="s">
        <v>112</v>
      </c>
      <c r="F133" s="627">
        <v>8</v>
      </c>
      <c r="G133" s="628">
        <v>1240.56</v>
      </c>
      <c r="H133" s="629">
        <f>G133/GLOBAL!$H$41</f>
        <v>5.6906213188208474E-2</v>
      </c>
      <c r="I133" s="416"/>
      <c r="J133" s="415"/>
      <c r="K133" s="415"/>
      <c r="L133" s="415"/>
      <c r="M133" s="415"/>
      <c r="N133" s="415"/>
      <c r="O133" s="415"/>
      <c r="P133" s="415"/>
      <c r="Q133" s="415"/>
      <c r="R133" s="415"/>
    </row>
    <row r="134" spans="1:18" s="417" customFormat="1" ht="27" customHeight="1">
      <c r="A134" s="636" t="s">
        <v>23222</v>
      </c>
      <c r="B134" s="167" t="s">
        <v>27</v>
      </c>
      <c r="C134" s="168" t="s">
        <v>10191</v>
      </c>
      <c r="D134" s="367" t="s">
        <v>23509</v>
      </c>
      <c r="E134" s="626" t="s">
        <v>74</v>
      </c>
      <c r="F134" s="627">
        <v>426</v>
      </c>
      <c r="G134" s="628">
        <v>1218.3599999999999</v>
      </c>
      <c r="H134" s="629">
        <f>G134/GLOBAL!$H$41</f>
        <v>5.5887868301400717E-2</v>
      </c>
      <c r="I134" s="416"/>
      <c r="J134" s="415"/>
      <c r="K134" s="415"/>
      <c r="L134" s="415"/>
      <c r="M134" s="415"/>
      <c r="N134" s="415"/>
      <c r="O134" s="415"/>
      <c r="P134" s="415"/>
      <c r="Q134" s="415"/>
      <c r="R134" s="415"/>
    </row>
    <row r="135" spans="1:18" s="417" customFormat="1" ht="38.25">
      <c r="A135" s="625" t="s">
        <v>23228</v>
      </c>
      <c r="B135" s="167" t="s">
        <v>7505</v>
      </c>
      <c r="C135" s="168">
        <v>160322</v>
      </c>
      <c r="D135" s="294" t="s">
        <v>24240</v>
      </c>
      <c r="E135" s="626" t="s">
        <v>73</v>
      </c>
      <c r="F135" s="627">
        <v>200</v>
      </c>
      <c r="G135" s="628">
        <v>1216</v>
      </c>
      <c r="H135" s="629">
        <f>G135/GLOBAL!$H$41</f>
        <v>5.5779611817938279E-2</v>
      </c>
      <c r="I135" s="416"/>
      <c r="J135" s="415"/>
      <c r="K135" s="415"/>
      <c r="L135" s="415"/>
      <c r="M135" s="415"/>
      <c r="N135" s="415"/>
      <c r="O135" s="415"/>
      <c r="P135" s="415"/>
      <c r="Q135" s="415"/>
      <c r="R135" s="415"/>
    </row>
    <row r="136" spans="1:18" s="417" customFormat="1">
      <c r="A136" s="636" t="s">
        <v>23244</v>
      </c>
      <c r="B136" s="167" t="s">
        <v>14042</v>
      </c>
      <c r="C136" s="168">
        <v>2034</v>
      </c>
      <c r="D136" s="367" t="s">
        <v>22087</v>
      </c>
      <c r="E136" s="626" t="s">
        <v>73</v>
      </c>
      <c r="F136" s="627">
        <v>8</v>
      </c>
      <c r="G136" s="628">
        <v>1194.3</v>
      </c>
      <c r="H136" s="629">
        <f>G136/GLOBAL!$H$41</f>
        <v>5.4784202626779348E-2</v>
      </c>
      <c r="I136" s="416"/>
      <c r="J136" s="415"/>
      <c r="K136" s="415"/>
      <c r="L136" s="415"/>
      <c r="M136" s="415"/>
      <c r="N136" s="415"/>
      <c r="O136" s="415"/>
      <c r="P136" s="415"/>
      <c r="Q136" s="415"/>
      <c r="R136" s="415"/>
    </row>
    <row r="137" spans="1:18" s="306" customFormat="1" ht="38.25">
      <c r="A137" s="640" t="s">
        <v>23238</v>
      </c>
      <c r="B137" s="398" t="s">
        <v>7505</v>
      </c>
      <c r="C137" s="399">
        <v>170317</v>
      </c>
      <c r="D137" s="400" t="s">
        <v>24247</v>
      </c>
      <c r="E137" s="652" t="s">
        <v>73</v>
      </c>
      <c r="F137" s="653">
        <v>16</v>
      </c>
      <c r="G137" s="648">
        <v>1104</v>
      </c>
      <c r="H137" s="629">
        <f>G137/GLOBAL!$H$41</f>
        <v>5.064201599260186E-2</v>
      </c>
      <c r="I137" s="554"/>
      <c r="J137" s="305"/>
      <c r="K137" s="305"/>
      <c r="L137" s="305"/>
      <c r="M137" s="305"/>
      <c r="N137" s="305"/>
      <c r="O137" s="305"/>
      <c r="P137" s="305"/>
      <c r="Q137" s="305"/>
      <c r="R137" s="305"/>
    </row>
    <row r="138" spans="1:18" ht="34.5" customHeight="1">
      <c r="A138" s="642" t="s">
        <v>22116</v>
      </c>
      <c r="B138" s="414" t="s">
        <v>27</v>
      </c>
      <c r="C138" s="552" t="s">
        <v>11250</v>
      </c>
      <c r="D138" s="553" t="s">
        <v>6075</v>
      </c>
      <c r="E138" s="654" t="s">
        <v>112</v>
      </c>
      <c r="F138" s="655">
        <v>75</v>
      </c>
      <c r="G138" s="635">
        <v>1003.5</v>
      </c>
      <c r="H138" s="629">
        <f>G138/GLOBAL!$H$41</f>
        <v>4.6031941167188374E-2</v>
      </c>
      <c r="I138" s="384"/>
      <c r="J138" s="28"/>
      <c r="K138" s="28"/>
      <c r="L138" s="28"/>
      <c r="M138" s="28"/>
      <c r="N138" s="28"/>
      <c r="O138" s="28"/>
      <c r="P138" s="28"/>
      <c r="Q138" s="28"/>
      <c r="R138" s="28"/>
    </row>
    <row r="139" spans="1:18" ht="34.5" customHeight="1">
      <c r="A139" s="636" t="s">
        <v>42</v>
      </c>
      <c r="B139" s="167" t="s">
        <v>27</v>
      </c>
      <c r="C139" s="168" t="s">
        <v>6797</v>
      </c>
      <c r="D139" s="294" t="s">
        <v>3610</v>
      </c>
      <c r="E139" s="626" t="s">
        <v>72</v>
      </c>
      <c r="F139" s="627">
        <v>4.32</v>
      </c>
      <c r="G139" s="628">
        <v>922.49</v>
      </c>
      <c r="H139" s="629">
        <f>G139/GLOBAL!$H$41</f>
        <v>4.231589975816602E-2</v>
      </c>
      <c r="I139" s="384"/>
      <c r="J139" s="28"/>
      <c r="K139" s="28"/>
      <c r="L139" s="28"/>
      <c r="M139" s="28"/>
      <c r="N139" s="28"/>
      <c r="O139" s="28"/>
      <c r="P139" s="28"/>
      <c r="Q139" s="28"/>
      <c r="R139" s="28"/>
    </row>
    <row r="140" spans="1:18" ht="38.25">
      <c r="A140" s="640" t="s">
        <v>35</v>
      </c>
      <c r="B140" s="398" t="s">
        <v>7505</v>
      </c>
      <c r="C140" s="399">
        <v>20339</v>
      </c>
      <c r="D140" s="400" t="s">
        <v>24182</v>
      </c>
      <c r="E140" s="652" t="s">
        <v>72</v>
      </c>
      <c r="F140" s="653">
        <v>72</v>
      </c>
      <c r="G140" s="648">
        <v>814.32</v>
      </c>
      <c r="H140" s="629">
        <f>G140/GLOBAL!$H$41</f>
        <v>3.735399136149959E-2</v>
      </c>
      <c r="I140" s="384"/>
      <c r="J140" s="28"/>
      <c r="K140" s="28"/>
      <c r="L140" s="28"/>
      <c r="M140" s="28"/>
      <c r="N140" s="28"/>
      <c r="O140" s="28"/>
      <c r="P140" s="28"/>
      <c r="Q140" s="28"/>
      <c r="R140" s="28"/>
    </row>
    <row r="141" spans="1:18" s="306" customFormat="1" ht="38.25">
      <c r="A141" s="637" t="s">
        <v>23221</v>
      </c>
      <c r="B141" s="281" t="s">
        <v>7505</v>
      </c>
      <c r="C141" s="282">
        <v>151337</v>
      </c>
      <c r="D141" s="540" t="s">
        <v>24237</v>
      </c>
      <c r="E141" s="630" t="s">
        <v>73</v>
      </c>
      <c r="F141" s="631">
        <v>4</v>
      </c>
      <c r="G141" s="328">
        <v>799.16</v>
      </c>
      <c r="H141" s="629">
        <f>G141/GLOBAL!$H$41</f>
        <v>3.6658581069427265E-2</v>
      </c>
      <c r="I141" s="554"/>
      <c r="J141" s="305"/>
      <c r="K141" s="305"/>
      <c r="L141" s="305"/>
      <c r="M141" s="305"/>
      <c r="N141" s="305"/>
      <c r="O141" s="305"/>
      <c r="P141" s="305"/>
      <c r="Q141" s="305"/>
      <c r="R141" s="305"/>
    </row>
    <row r="142" spans="1:18" s="29" customFormat="1" ht="38.25">
      <c r="A142" s="636" t="s">
        <v>23251</v>
      </c>
      <c r="B142" s="167" t="s">
        <v>27</v>
      </c>
      <c r="C142" s="168" t="s">
        <v>10331</v>
      </c>
      <c r="D142" s="294" t="s">
        <v>23521</v>
      </c>
      <c r="E142" s="626" t="s">
        <v>112</v>
      </c>
      <c r="F142" s="627">
        <v>20</v>
      </c>
      <c r="G142" s="628">
        <v>798.6</v>
      </c>
      <c r="H142" s="629">
        <f>G142/GLOBAL!$H$41</f>
        <v>3.6632893090300586E-2</v>
      </c>
    </row>
    <row r="143" spans="1:18" s="29" customFormat="1" ht="20.100000000000001" customHeight="1">
      <c r="A143" s="636" t="s">
        <v>16425</v>
      </c>
      <c r="B143" s="167" t="s">
        <v>27</v>
      </c>
      <c r="C143" s="168" t="s">
        <v>11857</v>
      </c>
      <c r="D143" s="367" t="s">
        <v>6398</v>
      </c>
      <c r="E143" s="626" t="s">
        <v>73</v>
      </c>
      <c r="F143" s="627">
        <v>1</v>
      </c>
      <c r="G143" s="628">
        <v>698.04</v>
      </c>
      <c r="H143" s="629">
        <f>G143/GLOBAL!$H$41</f>
        <v>3.2020065981409239E-2</v>
      </c>
    </row>
    <row r="144" spans="1:18" s="29" customFormat="1" ht="20.100000000000001" customHeight="1">
      <c r="A144" s="636" t="s">
        <v>23263</v>
      </c>
      <c r="B144" s="167" t="s">
        <v>7505</v>
      </c>
      <c r="C144" s="168">
        <v>200576</v>
      </c>
      <c r="D144" s="367" t="s">
        <v>24260</v>
      </c>
      <c r="E144" s="626" t="s">
        <v>73</v>
      </c>
      <c r="F144" s="627">
        <v>1</v>
      </c>
      <c r="G144" s="628">
        <v>659.81</v>
      </c>
      <c r="H144" s="629">
        <f>G144/GLOBAL!$H$41</f>
        <v>3.0266402692100208E-2</v>
      </c>
    </row>
    <row r="145" spans="1:8" ht="25.5">
      <c r="A145" s="637" t="s">
        <v>23210</v>
      </c>
      <c r="B145" s="281" t="s">
        <v>27</v>
      </c>
      <c r="C145" s="282" t="s">
        <v>10230</v>
      </c>
      <c r="D145" s="541" t="s">
        <v>3168</v>
      </c>
      <c r="E145" s="630" t="s">
        <v>112</v>
      </c>
      <c r="F145" s="631">
        <v>55</v>
      </c>
      <c r="G145" s="328">
        <v>626.45000000000005</v>
      </c>
      <c r="H145" s="629">
        <f>G145/GLOBAL!$H$41</f>
        <v>2.8736133078410723E-2</v>
      </c>
    </row>
    <row r="146" spans="1:8" ht="51">
      <c r="A146" s="637" t="s">
        <v>22112</v>
      </c>
      <c r="B146" s="281" t="s">
        <v>7505</v>
      </c>
      <c r="C146" s="282">
        <v>50202</v>
      </c>
      <c r="D146" s="541" t="s">
        <v>24199</v>
      </c>
      <c r="E146" s="630" t="s">
        <v>72</v>
      </c>
      <c r="F146" s="631">
        <v>6</v>
      </c>
      <c r="G146" s="328">
        <v>562.91999999999996</v>
      </c>
      <c r="H146" s="629">
        <f>G146/GLOBAL!$H$41</f>
        <v>2.5821923589271229E-2</v>
      </c>
    </row>
    <row r="147" spans="1:8" ht="38.25">
      <c r="A147" s="640" t="s">
        <v>23239</v>
      </c>
      <c r="B147" s="398" t="s">
        <v>7505</v>
      </c>
      <c r="C147" s="399">
        <v>170506</v>
      </c>
      <c r="D147" s="400" t="s">
        <v>24248</v>
      </c>
      <c r="E147" s="652" t="s">
        <v>73</v>
      </c>
      <c r="F147" s="653">
        <v>1</v>
      </c>
      <c r="G147" s="648">
        <v>558.41</v>
      </c>
      <c r="H147" s="629">
        <f>G147/GLOBAL!$H$41</f>
        <v>2.5615043614518843E-2</v>
      </c>
    </row>
    <row r="148" spans="1:8" ht="38.25">
      <c r="A148" s="636" t="s">
        <v>23230</v>
      </c>
      <c r="B148" s="167" t="s">
        <v>7505</v>
      </c>
      <c r="C148" s="168">
        <v>160334</v>
      </c>
      <c r="D148" s="367" t="s">
        <v>24242</v>
      </c>
      <c r="E148" s="626" t="s">
        <v>73</v>
      </c>
      <c r="F148" s="627">
        <v>20</v>
      </c>
      <c r="G148" s="628">
        <v>555.20000000000005</v>
      </c>
      <c r="H148" s="629">
        <f>G148/GLOBAL!$H$41</f>
        <v>2.54677964484534E-2</v>
      </c>
    </row>
    <row r="149" spans="1:8" ht="63.75">
      <c r="A149" s="642" t="s">
        <v>22086</v>
      </c>
      <c r="B149" s="414" t="s">
        <v>7505</v>
      </c>
      <c r="C149" s="399">
        <v>130322</v>
      </c>
      <c r="D149" s="564" t="s">
        <v>24207</v>
      </c>
      <c r="E149" s="654" t="s">
        <v>74</v>
      </c>
      <c r="F149" s="655">
        <v>23</v>
      </c>
      <c r="G149" s="635">
        <v>533.6</v>
      </c>
      <c r="H149" s="629">
        <f>G149/GLOBAL!$H$41</f>
        <v>2.4476974396424232E-2</v>
      </c>
    </row>
    <row r="150" spans="1:8" ht="38.25">
      <c r="A150" s="637" t="s">
        <v>22117</v>
      </c>
      <c r="B150" s="281" t="s">
        <v>27</v>
      </c>
      <c r="C150" s="282" t="s">
        <v>10819</v>
      </c>
      <c r="D150" s="541" t="s">
        <v>22424</v>
      </c>
      <c r="E150" s="630" t="s">
        <v>112</v>
      </c>
      <c r="F150" s="631">
        <v>47</v>
      </c>
      <c r="G150" s="328">
        <v>518.88</v>
      </c>
      <c r="H150" s="629">
        <f>G150/GLOBAL!$H$41</f>
        <v>2.3801747516522875E-2</v>
      </c>
    </row>
    <row r="151" spans="1:8" ht="25.5">
      <c r="A151" s="642" t="s">
        <v>22115</v>
      </c>
      <c r="B151" s="414" t="s">
        <v>27</v>
      </c>
      <c r="C151" s="552" t="s">
        <v>10582</v>
      </c>
      <c r="D151" s="553" t="s">
        <v>5614</v>
      </c>
      <c r="E151" s="654" t="s">
        <v>74</v>
      </c>
      <c r="F151" s="655">
        <v>50</v>
      </c>
      <c r="G151" s="635">
        <v>489</v>
      </c>
      <c r="H151" s="629">
        <f>G151/GLOBAL!$H$41</f>
        <v>2.2431110344549192E-2</v>
      </c>
    </row>
    <row r="152" spans="1:8">
      <c r="A152" s="636" t="s">
        <v>22084</v>
      </c>
      <c r="B152" s="167" t="s">
        <v>7505</v>
      </c>
      <c r="C152" s="168">
        <v>130308</v>
      </c>
      <c r="D152" s="294" t="s">
        <v>24205</v>
      </c>
      <c r="E152" s="626" t="s">
        <v>74</v>
      </c>
      <c r="F152" s="627">
        <v>9</v>
      </c>
      <c r="G152" s="628">
        <v>468.81</v>
      </c>
      <c r="H152" s="629">
        <f>G152/GLOBAL!$H$41</f>
        <v>2.1504966954249707E-2</v>
      </c>
    </row>
    <row r="153" spans="1:8" ht="63.75">
      <c r="A153" s="636" t="s">
        <v>23202</v>
      </c>
      <c r="B153" s="167" t="s">
        <v>7505</v>
      </c>
      <c r="C153" s="168">
        <v>141102</v>
      </c>
      <c r="D153" s="294" t="s">
        <v>24225</v>
      </c>
      <c r="E153" s="626" t="s">
        <v>73</v>
      </c>
      <c r="F153" s="627">
        <v>1</v>
      </c>
      <c r="G153" s="628">
        <v>448.13</v>
      </c>
      <c r="H153" s="629">
        <f>G153/GLOBAL!$H$41</f>
        <v>2.0556346582214377E-2</v>
      </c>
    </row>
    <row r="154" spans="1:8" ht="38.25">
      <c r="A154" s="636" t="s">
        <v>23232</v>
      </c>
      <c r="B154" s="663" t="s">
        <v>27</v>
      </c>
      <c r="C154" s="168" t="s">
        <v>11943</v>
      </c>
      <c r="D154" s="294" t="s">
        <v>6438</v>
      </c>
      <c r="E154" s="664" t="s">
        <v>112</v>
      </c>
      <c r="F154" s="631">
        <v>8</v>
      </c>
      <c r="G154" s="328">
        <v>422.96</v>
      </c>
      <c r="H154" s="629">
        <f>G154/GLOBAL!$H$41</f>
        <v>1.9401763663252608E-2</v>
      </c>
    </row>
    <row r="155" spans="1:8" ht="63.75">
      <c r="A155" s="640" t="s">
        <v>22101</v>
      </c>
      <c r="B155" s="398" t="s">
        <v>7505</v>
      </c>
      <c r="C155" s="399">
        <v>140207</v>
      </c>
      <c r="D155" s="400" t="s">
        <v>24179</v>
      </c>
      <c r="E155" s="652" t="s">
        <v>73</v>
      </c>
      <c r="F155" s="653">
        <v>1</v>
      </c>
      <c r="G155" s="648">
        <v>403.81</v>
      </c>
      <c r="H155" s="629">
        <f>G155/GLOBAL!$H$41</f>
        <v>1.8523326519902676E-2</v>
      </c>
    </row>
    <row r="156" spans="1:8" ht="25.5">
      <c r="A156" s="636" t="s">
        <v>23279</v>
      </c>
      <c r="B156" s="167" t="s">
        <v>14042</v>
      </c>
      <c r="C156" s="168">
        <v>8492</v>
      </c>
      <c r="D156" s="367" t="s">
        <v>22088</v>
      </c>
      <c r="E156" s="626" t="s">
        <v>73</v>
      </c>
      <c r="F156" s="627">
        <v>2</v>
      </c>
      <c r="G156" s="628">
        <v>398.39</v>
      </c>
      <c r="H156" s="629">
        <f>G156/GLOBAL!$H$41</f>
        <v>1.8274703579069431E-2</v>
      </c>
    </row>
    <row r="157" spans="1:8" ht="25.5">
      <c r="A157" s="642" t="s">
        <v>23218</v>
      </c>
      <c r="B157" s="414" t="s">
        <v>7505</v>
      </c>
      <c r="C157" s="552">
        <v>151332</v>
      </c>
      <c r="D157" s="564" t="s">
        <v>24234</v>
      </c>
      <c r="E157" s="654" t="s">
        <v>73</v>
      </c>
      <c r="F157" s="655">
        <v>1</v>
      </c>
      <c r="G157" s="635">
        <v>396.32</v>
      </c>
      <c r="H157" s="629">
        <f>G157/GLOBAL!$H$41</f>
        <v>1.8179749799083305E-2</v>
      </c>
    </row>
    <row r="158" spans="1:8" ht="38.25">
      <c r="A158" s="636" t="s">
        <v>13880</v>
      </c>
      <c r="B158" s="167" t="s">
        <v>27</v>
      </c>
      <c r="C158" s="168" t="s">
        <v>14900</v>
      </c>
      <c r="D158" s="294" t="s">
        <v>14901</v>
      </c>
      <c r="E158" s="626" t="s">
        <v>72</v>
      </c>
      <c r="F158" s="627">
        <v>1092</v>
      </c>
      <c r="G158" s="628">
        <v>371.28</v>
      </c>
      <c r="H158" s="629">
        <f>G158/GLOBAL!$H$41</f>
        <v>1.7031130160990234E-2</v>
      </c>
    </row>
    <row r="159" spans="1:8" ht="38.25">
      <c r="A159" s="637" t="s">
        <v>23209</v>
      </c>
      <c r="B159" s="281" t="s">
        <v>27</v>
      </c>
      <c r="C159" s="282" t="s">
        <v>10236</v>
      </c>
      <c r="D159" s="541" t="s">
        <v>23515</v>
      </c>
      <c r="E159" s="630" t="s">
        <v>112</v>
      </c>
      <c r="F159" s="631">
        <v>40</v>
      </c>
      <c r="G159" s="328">
        <v>350.8</v>
      </c>
      <c r="H159" s="629">
        <f>G159/GLOBAL!$H$41</f>
        <v>1.609168406721443E-2</v>
      </c>
    </row>
    <row r="160" spans="1:8" ht="38.25">
      <c r="A160" s="636" t="s">
        <v>23235</v>
      </c>
      <c r="B160" s="573" t="s">
        <v>27</v>
      </c>
      <c r="C160" s="168">
        <v>20231</v>
      </c>
      <c r="D160" s="294" t="s">
        <v>20490</v>
      </c>
      <c r="E160" s="626" t="s">
        <v>74</v>
      </c>
      <c r="F160" s="627">
        <v>16.88</v>
      </c>
      <c r="G160" s="628">
        <v>343.01</v>
      </c>
      <c r="H160" s="629">
        <f>G160/GLOBAL!$H$41</f>
        <v>1.5734345929005765E-2</v>
      </c>
    </row>
    <row r="161" spans="1:8" ht="25.5">
      <c r="A161" s="636" t="s">
        <v>23265</v>
      </c>
      <c r="B161" s="167" t="s">
        <v>14042</v>
      </c>
      <c r="C161" s="168">
        <v>2426</v>
      </c>
      <c r="D161" s="294" t="s">
        <v>22845</v>
      </c>
      <c r="E161" s="626" t="s">
        <v>114</v>
      </c>
      <c r="F161" s="627">
        <v>1</v>
      </c>
      <c r="G161" s="628">
        <v>325.07</v>
      </c>
      <c r="H161" s="629">
        <f>G161/GLOBAL!$H$41</f>
        <v>1.4911413169125984E-2</v>
      </c>
    </row>
    <row r="162" spans="1:8" ht="63.75">
      <c r="A162" s="637" t="s">
        <v>22118</v>
      </c>
      <c r="B162" s="281" t="s">
        <v>7505</v>
      </c>
      <c r="C162" s="282">
        <v>140201</v>
      </c>
      <c r="D162" s="541" t="s">
        <v>24214</v>
      </c>
      <c r="E162" s="630" t="s">
        <v>73</v>
      </c>
      <c r="F162" s="631">
        <v>1</v>
      </c>
      <c r="G162" s="328">
        <v>270.83</v>
      </c>
      <c r="H162" s="629">
        <f>G162/GLOBAL!$H$41</f>
        <v>1.2423348905141631E-2</v>
      </c>
    </row>
    <row r="163" spans="1:8" ht="51">
      <c r="A163" s="642" t="s">
        <v>23206</v>
      </c>
      <c r="B163" s="414" t="s">
        <v>27</v>
      </c>
      <c r="C163" s="552" t="s">
        <v>10288</v>
      </c>
      <c r="D163" s="553" t="s">
        <v>5449</v>
      </c>
      <c r="E163" s="654" t="s">
        <v>112</v>
      </c>
      <c r="F163" s="655">
        <v>1</v>
      </c>
      <c r="G163" s="635">
        <v>259.83999999999997</v>
      </c>
      <c r="H163" s="629">
        <f>G163/GLOBAL!$H$41</f>
        <v>1.1919222314780493E-2</v>
      </c>
    </row>
    <row r="164" spans="1:8" ht="38.25">
      <c r="A164" s="637" t="s">
        <v>23207</v>
      </c>
      <c r="B164" s="281" t="s">
        <v>27</v>
      </c>
      <c r="C164" s="282" t="s">
        <v>10234</v>
      </c>
      <c r="D164" s="541" t="s">
        <v>23514</v>
      </c>
      <c r="E164" s="630" t="s">
        <v>112</v>
      </c>
      <c r="F164" s="631">
        <v>16</v>
      </c>
      <c r="G164" s="328">
        <v>213.28</v>
      </c>
      <c r="H164" s="629">
        <f>G164/GLOBAL!$H$41</f>
        <v>9.7834503359620698E-3</v>
      </c>
    </row>
    <row r="165" spans="1:8">
      <c r="A165" s="636" t="s">
        <v>23237</v>
      </c>
      <c r="B165" s="167" t="s">
        <v>7505</v>
      </c>
      <c r="C165" s="168">
        <v>170319</v>
      </c>
      <c r="D165" s="294" t="s">
        <v>24246</v>
      </c>
      <c r="E165" s="626" t="s">
        <v>73</v>
      </c>
      <c r="F165" s="627">
        <v>5</v>
      </c>
      <c r="G165" s="628">
        <v>205.95</v>
      </c>
      <c r="H165" s="629">
        <f>G165/GLOBAL!$H$41</f>
        <v>9.4472130377503197E-3</v>
      </c>
    </row>
    <row r="166" spans="1:8" ht="38.25">
      <c r="A166" s="637" t="s">
        <v>23217</v>
      </c>
      <c r="B166" s="281" t="s">
        <v>7505</v>
      </c>
      <c r="C166" s="282">
        <v>151330</v>
      </c>
      <c r="D166" s="540" t="s">
        <v>24233</v>
      </c>
      <c r="E166" s="630" t="s">
        <v>73</v>
      </c>
      <c r="F166" s="631">
        <v>2</v>
      </c>
      <c r="G166" s="328">
        <v>199.6</v>
      </c>
      <c r="H166" s="629">
        <f>G166/GLOBAL!$H$41</f>
        <v>9.155929703010263E-3</v>
      </c>
    </row>
    <row r="167" spans="1:8">
      <c r="A167" s="640" t="s">
        <v>23254</v>
      </c>
      <c r="B167" s="398" t="s">
        <v>7505</v>
      </c>
      <c r="C167" s="399">
        <v>180217</v>
      </c>
      <c r="D167" s="577" t="s">
        <v>24253</v>
      </c>
      <c r="E167" s="652" t="s">
        <v>73</v>
      </c>
      <c r="F167" s="653">
        <v>26</v>
      </c>
      <c r="G167" s="648">
        <v>192.14</v>
      </c>
      <c r="H167" s="629">
        <f>G167/GLOBAL!$H$41</f>
        <v>8.8137291239298188E-3</v>
      </c>
    </row>
    <row r="168" spans="1:8" ht="25.5">
      <c r="A168" s="637" t="s">
        <v>23211</v>
      </c>
      <c r="B168" s="281" t="s">
        <v>7505</v>
      </c>
      <c r="C168" s="282">
        <v>150609</v>
      </c>
      <c r="D168" s="541" t="s">
        <v>24228</v>
      </c>
      <c r="E168" s="630" t="s">
        <v>73</v>
      </c>
      <c r="F168" s="631">
        <v>1</v>
      </c>
      <c r="G168" s="328">
        <v>142.72999999999999</v>
      </c>
      <c r="H168" s="629">
        <f>G168/GLOBAL!$H$41</f>
        <v>6.5472236799131002E-3</v>
      </c>
    </row>
    <row r="169" spans="1:8" ht="25.5">
      <c r="A169" s="637" t="s">
        <v>23208</v>
      </c>
      <c r="B169" s="281" t="s">
        <v>27</v>
      </c>
      <c r="C169" s="282" t="s">
        <v>10560</v>
      </c>
      <c r="D169" s="541" t="s">
        <v>10561</v>
      </c>
      <c r="E169" s="630" t="s">
        <v>112</v>
      </c>
      <c r="F169" s="631">
        <v>2</v>
      </c>
      <c r="G169" s="328">
        <v>134.19999999999999</v>
      </c>
      <c r="H169" s="629">
        <f>G169/GLOBAL!$H$41</f>
        <v>6.1559407121441747E-3</v>
      </c>
    </row>
    <row r="170" spans="1:8" ht="38.25">
      <c r="A170" s="636" t="s">
        <v>23245</v>
      </c>
      <c r="B170" s="281" t="s">
        <v>27</v>
      </c>
      <c r="C170" s="282" t="s">
        <v>14388</v>
      </c>
      <c r="D170" s="541" t="s">
        <v>14389</v>
      </c>
      <c r="E170" s="630" t="s">
        <v>112</v>
      </c>
      <c r="F170" s="631">
        <v>14</v>
      </c>
      <c r="G170" s="328">
        <v>125.02</v>
      </c>
      <c r="H170" s="629">
        <f>G170/GLOBAL!$H$41</f>
        <v>5.7348413400317788E-3</v>
      </c>
    </row>
    <row r="171" spans="1:8" ht="38.25">
      <c r="A171" s="637" t="s">
        <v>23219</v>
      </c>
      <c r="B171" s="281" t="s">
        <v>7505</v>
      </c>
      <c r="C171" s="282">
        <v>151306</v>
      </c>
      <c r="D171" s="541" t="s">
        <v>24235</v>
      </c>
      <c r="E171" s="630" t="s">
        <v>73</v>
      </c>
      <c r="F171" s="631">
        <v>2</v>
      </c>
      <c r="G171" s="328">
        <v>109.98</v>
      </c>
      <c r="H171" s="629">
        <f>G171/GLOBAL!$H$41</f>
        <v>5.0449356149151747E-3</v>
      </c>
    </row>
    <row r="172" spans="1:8">
      <c r="A172" s="637" t="s">
        <v>23205</v>
      </c>
      <c r="B172" s="281" t="s">
        <v>7505</v>
      </c>
      <c r="C172" s="282">
        <v>150310</v>
      </c>
      <c r="D172" s="541" t="s">
        <v>24227</v>
      </c>
      <c r="E172" s="630" t="s">
        <v>73</v>
      </c>
      <c r="F172" s="631">
        <v>1</v>
      </c>
      <c r="G172" s="328">
        <v>79.709999999999994</v>
      </c>
      <c r="H172" s="629">
        <f>G172/GLOBAL!$H$41</f>
        <v>3.656408600335411E-3</v>
      </c>
    </row>
    <row r="173" spans="1:8">
      <c r="A173" s="174"/>
      <c r="B173" s="174"/>
      <c r="C173" s="174"/>
      <c r="D173" s="174"/>
      <c r="E173" s="174"/>
      <c r="F173" s="174"/>
      <c r="G173" s="329"/>
      <c r="H173" s="330"/>
    </row>
    <row r="174" spans="1:8">
      <c r="A174" s="1019" t="s">
        <v>7433</v>
      </c>
      <c r="B174" s="1019"/>
      <c r="C174" s="1019"/>
      <c r="D174" s="1019"/>
      <c r="E174" s="1019"/>
      <c r="F174" s="1019"/>
      <c r="G174" s="1019"/>
      <c r="H174" s="1019"/>
    </row>
    <row r="175" spans="1:8" ht="15.75" customHeight="1">
      <c r="A175" s="960" t="s">
        <v>14036</v>
      </c>
      <c r="B175" s="960"/>
      <c r="C175" s="960"/>
      <c r="D175" s="960"/>
      <c r="E175" s="960"/>
      <c r="F175" s="960"/>
      <c r="G175" s="960"/>
      <c r="H175" s="960"/>
    </row>
    <row r="176" spans="1:8" ht="15.75" customHeight="1">
      <c r="A176" s="960" t="s">
        <v>23287</v>
      </c>
      <c r="B176" s="960"/>
      <c r="C176" s="960"/>
      <c r="D176" s="960"/>
      <c r="E176" s="960"/>
      <c r="F176" s="960"/>
      <c r="G176" s="960"/>
      <c r="H176" s="960"/>
    </row>
    <row r="177" spans="1:8" ht="15.75">
      <c r="A177" s="175"/>
      <c r="B177" s="175"/>
      <c r="C177" s="175"/>
      <c r="D177" s="175"/>
      <c r="E177" s="175"/>
      <c r="F177" s="175"/>
      <c r="G177" s="175"/>
      <c r="H177" s="175"/>
    </row>
    <row r="178" spans="1:8" ht="15.75">
      <c r="A178" s="175"/>
      <c r="B178" s="175"/>
      <c r="C178" s="175"/>
      <c r="D178" s="175"/>
      <c r="E178" s="175"/>
      <c r="F178" s="175"/>
      <c r="G178" s="331"/>
      <c r="H178" s="331"/>
    </row>
    <row r="179" spans="1:8">
      <c r="A179" s="173"/>
      <c r="B179" s="173"/>
      <c r="C179" s="173"/>
      <c r="D179" s="173"/>
      <c r="E179" s="173"/>
      <c r="F179" s="173"/>
      <c r="G179" s="332"/>
      <c r="H179" s="333"/>
    </row>
    <row r="181" spans="1:8">
      <c r="H181" s="383"/>
    </row>
  </sheetData>
  <sortState ref="A7:H172">
    <sortCondition descending="1" ref="G7:G172"/>
  </sortState>
  <mergeCells count="5">
    <mergeCell ref="A174:H174"/>
    <mergeCell ref="A175:H175"/>
    <mergeCell ref="A176:H176"/>
    <mergeCell ref="A1:H1"/>
    <mergeCell ref="A4:H4"/>
  </mergeCells>
  <hyperlinks>
    <hyperlink ref="D102" r:id="rId1" display="http://187.17.2.135/orse/composicao.asp?font_sg_fonte=ORSE&amp;serv_nr_codigo=11149&amp;peri_nr_ano=2019&amp;peri_nr_mes=1&amp;peri_nr_ordem=1"/>
  </hyperlinks>
  <printOptions horizontalCentered="1" gridLines="1"/>
  <pageMargins left="0.51181102362204722" right="0" top="0.39370078740157483" bottom="0" header="0.31496062992125984" footer="0.31496062992125984"/>
  <pageSetup paperSize="9" scale="50" orientation="portrait" r:id="rId2"/>
  <headerFooter>
    <oddFooter>&amp;C&amp;P de &amp;N</oddFooter>
  </headerFooter>
  <rowBreaks count="1" manualBreakCount="1">
    <brk id="73" max="7"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dimension ref="A1:K1768"/>
  <sheetViews>
    <sheetView topLeftCell="A4" workbookViewId="0">
      <selection activeCell="C2" sqref="C2"/>
    </sheetView>
  </sheetViews>
  <sheetFormatPr defaultRowHeight="15"/>
  <cols>
    <col min="1" max="1" width="11.28515625" customWidth="1"/>
    <col min="2" max="2" width="41.7109375" customWidth="1"/>
    <col min="3" max="3" width="19.7109375" customWidth="1"/>
    <col min="4" max="4" width="13.85546875" customWidth="1"/>
    <col min="5" max="5" width="46" style="59" customWidth="1"/>
    <col min="6" max="6" width="5.7109375" customWidth="1"/>
    <col min="7" max="7" width="13.7109375" bestFit="1" customWidth="1"/>
    <col min="8" max="8" width="13.28515625" customWidth="1"/>
    <col min="9" max="9" width="13.7109375" bestFit="1" customWidth="1"/>
  </cols>
  <sheetData>
    <row r="1" spans="1:10">
      <c r="B1" t="s">
        <v>79</v>
      </c>
      <c r="C1" s="78">
        <v>43862</v>
      </c>
      <c r="E1" s="79">
        <v>0</v>
      </c>
      <c r="G1" s="161">
        <v>0.27639999999999998</v>
      </c>
      <c r="J1" s="79">
        <v>0.24229999999999999</v>
      </c>
    </row>
    <row r="2" spans="1:10" ht="15" customHeight="1">
      <c r="E2" s="152"/>
    </row>
    <row r="3" spans="1:10">
      <c r="A3" s="1025"/>
      <c r="B3" s="1025"/>
      <c r="C3" s="1025"/>
      <c r="D3" s="1025"/>
      <c r="F3" s="59"/>
    </row>
    <row r="4" spans="1:10" ht="45">
      <c r="A4" s="298" t="s">
        <v>2262</v>
      </c>
      <c r="B4" s="298" t="s">
        <v>2263</v>
      </c>
      <c r="C4" s="299" t="s">
        <v>185</v>
      </c>
      <c r="D4" s="300" t="s">
        <v>3865</v>
      </c>
      <c r="E4" s="59" t="str">
        <f t="shared" ref="E4:E64" si="0">UPPER(B4)</f>
        <v>ESPECIFICAÇÃO DO SERVIÇO</v>
      </c>
      <c r="F4" s="59" t="str">
        <f t="shared" ref="F4:F64" si="1">UPPER(C4)</f>
        <v>UND.</v>
      </c>
      <c r="G4" s="38" t="s">
        <v>14955</v>
      </c>
      <c r="H4" s="61" t="s">
        <v>3866</v>
      </c>
      <c r="I4" s="61" t="s">
        <v>3866</v>
      </c>
    </row>
    <row r="5" spans="1:10">
      <c r="A5" s="362">
        <v>1</v>
      </c>
      <c r="B5" s="362" t="s">
        <v>24</v>
      </c>
      <c r="C5" s="363"/>
      <c r="D5" s="364"/>
      <c r="E5" s="59" t="str">
        <f t="shared" si="0"/>
        <v>SERVIÇOS PRELIMINARES</v>
      </c>
      <c r="F5" s="59" t="str">
        <f t="shared" si="1"/>
        <v/>
      </c>
      <c r="G5">
        <f>D5</f>
        <v>0</v>
      </c>
      <c r="H5">
        <f>ROUND(G5/(1+$E$1),2)</f>
        <v>0</v>
      </c>
    </row>
    <row r="6" spans="1:10">
      <c r="A6" s="362">
        <v>102</v>
      </c>
      <c r="B6" s="362" t="s">
        <v>1149</v>
      </c>
      <c r="C6" s="363"/>
      <c r="D6" s="364"/>
      <c r="E6" s="59" t="str">
        <f t="shared" si="0"/>
        <v>DEMOLIÇÕES E RETIRADAS</v>
      </c>
      <c r="F6" s="59" t="str">
        <f t="shared" si="1"/>
        <v/>
      </c>
      <c r="G6">
        <f>D6</f>
        <v>0</v>
      </c>
      <c r="H6">
        <f>ROUND(G6/(1+$E$1),2)</f>
        <v>0</v>
      </c>
    </row>
    <row r="7" spans="1:10" ht="30">
      <c r="A7" s="827" t="s">
        <v>30808</v>
      </c>
      <c r="B7" s="827" t="s">
        <v>1150</v>
      </c>
      <c r="C7" s="295" t="s">
        <v>108</v>
      </c>
      <c r="D7" s="296">
        <v>18.77</v>
      </c>
      <c r="E7" s="59" t="str">
        <f t="shared" si="0"/>
        <v>DEMOLIÇÃO DE PISO CIMENTADO INCLUSIVE LASTRO DE CONCRETO</v>
      </c>
      <c r="F7" s="59" t="str">
        <f t="shared" si="1"/>
        <v>M2</v>
      </c>
      <c r="G7" s="31">
        <f>ROUND(H7*(1+$G$1),2)</f>
        <v>23.96</v>
      </c>
      <c r="H7">
        <f>I7</f>
        <v>18.77</v>
      </c>
      <c r="I7">
        <f>ROUND(D7/(1+$E$1),2)</f>
        <v>18.77</v>
      </c>
    </row>
    <row r="8" spans="1:10" ht="30">
      <c r="A8" s="827" t="s">
        <v>30809</v>
      </c>
      <c r="B8" s="827" t="s">
        <v>1151</v>
      </c>
      <c r="C8" s="295" t="s">
        <v>108</v>
      </c>
      <c r="D8" s="296">
        <v>10.11</v>
      </c>
      <c r="E8" s="59" t="str">
        <f t="shared" si="0"/>
        <v>DEMOLIÇÃO DE PISO REVESTIDO COM CERÂMICA</v>
      </c>
      <c r="F8" s="59" t="str">
        <f t="shared" si="1"/>
        <v>M2</v>
      </c>
      <c r="G8">
        <f t="shared" ref="G8:G71" si="2">ROUND(H8*(1+$G$1),2)</f>
        <v>12.9</v>
      </c>
      <c r="H8">
        <f t="shared" ref="H8:H71" si="3">I8</f>
        <v>10.11</v>
      </c>
      <c r="I8">
        <f t="shared" ref="I8:I71" si="4">ROUND(D8/(1+$E$1),2)</f>
        <v>10.11</v>
      </c>
    </row>
    <row r="9" spans="1:10" ht="30">
      <c r="A9" s="827" t="s">
        <v>30810</v>
      </c>
      <c r="B9" s="827" t="s">
        <v>1152</v>
      </c>
      <c r="C9" s="295" t="s">
        <v>108</v>
      </c>
      <c r="D9" s="296">
        <v>20.22</v>
      </c>
      <c r="E9" s="59" t="str">
        <f t="shared" si="0"/>
        <v>DEMOLIÇÃO DE PISO REVESTIDO COM CERÂMICA INCLUSIVE LASTRO DE CONCRETO</v>
      </c>
      <c r="F9" s="59" t="str">
        <f t="shared" si="1"/>
        <v>M2</v>
      </c>
      <c r="G9">
        <f t="shared" si="2"/>
        <v>25.81</v>
      </c>
      <c r="H9">
        <f t="shared" si="3"/>
        <v>20.22</v>
      </c>
      <c r="I9">
        <f t="shared" si="4"/>
        <v>20.22</v>
      </c>
    </row>
    <row r="10" spans="1:10" ht="30">
      <c r="A10" s="827" t="s">
        <v>30811</v>
      </c>
      <c r="B10" s="827" t="s">
        <v>1153</v>
      </c>
      <c r="C10" s="295" t="s">
        <v>108</v>
      </c>
      <c r="D10" s="296">
        <v>14.44</v>
      </c>
      <c r="E10" s="59" t="str">
        <f t="shared" si="0"/>
        <v>DEMOLIÇÃO DE PISO REVESTIDO COM TACOS DE MADEIRA</v>
      </c>
      <c r="F10" s="59" t="str">
        <f t="shared" si="1"/>
        <v>M2</v>
      </c>
      <c r="G10">
        <f t="shared" si="2"/>
        <v>18.43</v>
      </c>
      <c r="H10">
        <f t="shared" si="3"/>
        <v>14.44</v>
      </c>
      <c r="I10">
        <f t="shared" si="4"/>
        <v>14.44</v>
      </c>
    </row>
    <row r="11" spans="1:10" ht="30">
      <c r="A11" s="827" t="s">
        <v>30812</v>
      </c>
      <c r="B11" s="827" t="s">
        <v>1154</v>
      </c>
      <c r="C11" s="295" t="s">
        <v>108</v>
      </c>
      <c r="D11" s="296">
        <v>13</v>
      </c>
      <c r="E11" s="59" t="str">
        <f t="shared" si="0"/>
        <v>DEMOLIÇÃO DE PISO DE TÁBUAS</v>
      </c>
      <c r="F11" s="59" t="str">
        <f t="shared" si="1"/>
        <v>M2</v>
      </c>
      <c r="G11">
        <f t="shared" si="2"/>
        <v>16.59</v>
      </c>
      <c r="H11">
        <f t="shared" si="3"/>
        <v>13</v>
      </c>
      <c r="I11">
        <f t="shared" si="4"/>
        <v>13</v>
      </c>
    </row>
    <row r="12" spans="1:10" ht="30">
      <c r="A12" s="827" t="s">
        <v>30813</v>
      </c>
      <c r="B12" s="827" t="s">
        <v>1155</v>
      </c>
      <c r="C12" s="295" t="s">
        <v>108</v>
      </c>
      <c r="D12" s="296">
        <v>36.1</v>
      </c>
      <c r="E12" s="59" t="str">
        <f t="shared" si="0"/>
        <v>DEMOLIÇÃO DE REVESTIMENTO COM AZULEJOS</v>
      </c>
      <c r="F12" s="59" t="str">
        <f t="shared" si="1"/>
        <v>M2</v>
      </c>
      <c r="G12">
        <f t="shared" si="2"/>
        <v>46.08</v>
      </c>
      <c r="H12">
        <f t="shared" si="3"/>
        <v>36.1</v>
      </c>
      <c r="I12">
        <f t="shared" si="4"/>
        <v>36.1</v>
      </c>
    </row>
    <row r="13" spans="1:10" ht="30">
      <c r="A13" s="827" t="s">
        <v>30814</v>
      </c>
      <c r="B13" s="827" t="s">
        <v>1156</v>
      </c>
      <c r="C13" s="295" t="s">
        <v>108</v>
      </c>
      <c r="D13" s="296">
        <v>36.1</v>
      </c>
      <c r="E13" s="59" t="str">
        <f t="shared" si="0"/>
        <v>DEMOLIÇÃO DE REVESTIMENTO COM LAMBRIS DE MADEIRA</v>
      </c>
      <c r="F13" s="59" t="str">
        <f t="shared" si="1"/>
        <v>M2</v>
      </c>
      <c r="G13">
        <f t="shared" si="2"/>
        <v>46.08</v>
      </c>
      <c r="H13">
        <f t="shared" si="3"/>
        <v>36.1</v>
      </c>
      <c r="I13">
        <f t="shared" si="4"/>
        <v>36.1</v>
      </c>
    </row>
    <row r="14" spans="1:10" ht="30">
      <c r="A14" s="827" t="s">
        <v>30815</v>
      </c>
      <c r="B14" s="827" t="s">
        <v>1157</v>
      </c>
      <c r="C14" s="295" t="s">
        <v>108</v>
      </c>
      <c r="D14" s="296">
        <v>7.22</v>
      </c>
      <c r="E14" s="59" t="str">
        <f t="shared" si="0"/>
        <v>RETIRADA DE REVESTIMENTO ANTIGO EM REBOCO</v>
      </c>
      <c r="F14" s="59" t="str">
        <f t="shared" si="1"/>
        <v>M2</v>
      </c>
      <c r="G14">
        <f t="shared" si="2"/>
        <v>9.2200000000000006</v>
      </c>
      <c r="H14">
        <f t="shared" si="3"/>
        <v>7.22</v>
      </c>
      <c r="I14">
        <f t="shared" si="4"/>
        <v>7.22</v>
      </c>
    </row>
    <row r="15" spans="1:10" ht="30">
      <c r="A15" s="827" t="s">
        <v>30816</v>
      </c>
      <c r="B15" s="827" t="s">
        <v>1158</v>
      </c>
      <c r="C15" s="295" t="s">
        <v>1159</v>
      </c>
      <c r="D15" s="296">
        <v>43.32</v>
      </c>
      <c r="E15" s="59" t="str">
        <f t="shared" si="0"/>
        <v>DEMOLIÇÃO DE ALVENARIA</v>
      </c>
      <c r="F15" s="59" t="str">
        <f t="shared" si="1"/>
        <v>M3</v>
      </c>
      <c r="G15">
        <f t="shared" si="2"/>
        <v>55.29</v>
      </c>
      <c r="H15">
        <f t="shared" si="3"/>
        <v>43.32</v>
      </c>
      <c r="I15">
        <f t="shared" si="4"/>
        <v>43.32</v>
      </c>
    </row>
    <row r="16" spans="1:10" ht="30">
      <c r="A16" s="827" t="s">
        <v>30817</v>
      </c>
      <c r="B16" s="827" t="s">
        <v>1160</v>
      </c>
      <c r="C16" s="295" t="s">
        <v>1159</v>
      </c>
      <c r="D16" s="296">
        <v>203.36</v>
      </c>
      <c r="E16" s="59" t="str">
        <f t="shared" si="0"/>
        <v>DEMOLIÇÃO MANUAL DE CONCRETO SIMPLES (EMOP 05.001.001)</v>
      </c>
      <c r="F16" s="59" t="str">
        <f t="shared" si="1"/>
        <v>M3</v>
      </c>
      <c r="G16">
        <f t="shared" si="2"/>
        <v>259.57</v>
      </c>
      <c r="H16">
        <f t="shared" si="3"/>
        <v>203.36</v>
      </c>
      <c r="I16">
        <f t="shared" si="4"/>
        <v>203.36</v>
      </c>
    </row>
    <row r="17" spans="1:9" ht="45">
      <c r="A17" s="827" t="s">
        <v>30818</v>
      </c>
      <c r="B17" s="827" t="s">
        <v>1161</v>
      </c>
      <c r="C17" s="295" t="s">
        <v>108</v>
      </c>
      <c r="D17" s="296">
        <v>8.66</v>
      </c>
      <c r="E17" s="59" t="str">
        <f t="shared" si="0"/>
        <v>RETIRADA MANUAL DE PAVIMENTO EM PARALELEPÍPEDOS, INCLUINDO EMPILHAMENTO PARA REAPROVEITAMENTO</v>
      </c>
      <c r="F17" s="59" t="str">
        <f t="shared" si="1"/>
        <v>M2</v>
      </c>
      <c r="G17">
        <f t="shared" si="2"/>
        <v>11.05</v>
      </c>
      <c r="H17">
        <f t="shared" si="3"/>
        <v>8.66</v>
      </c>
      <c r="I17">
        <f t="shared" si="4"/>
        <v>8.66</v>
      </c>
    </row>
    <row r="18" spans="1:9" ht="45">
      <c r="A18" s="840" t="s">
        <v>30819</v>
      </c>
      <c r="B18" s="827" t="s">
        <v>1162</v>
      </c>
      <c r="C18" s="295" t="s">
        <v>108</v>
      </c>
      <c r="D18" s="296">
        <v>10.11</v>
      </c>
      <c r="E18" s="59" t="str">
        <f t="shared" si="0"/>
        <v>RETIRADA MANUAL DE BLOCOS PRÉ-MOLDADOS DE CONCRETO (BLOKRET), INCLUSIVE EMPILHAMENTO PARA REAPROVEITAMENTO</v>
      </c>
      <c r="F18" s="59" t="str">
        <f t="shared" si="1"/>
        <v>M2</v>
      </c>
      <c r="G18">
        <f t="shared" si="2"/>
        <v>12.9</v>
      </c>
      <c r="H18">
        <f t="shared" si="3"/>
        <v>10.11</v>
      </c>
      <c r="I18">
        <f t="shared" si="4"/>
        <v>10.11</v>
      </c>
    </row>
    <row r="19" spans="1:9" ht="30">
      <c r="A19" s="827" t="s">
        <v>30820</v>
      </c>
      <c r="B19" s="827" t="s">
        <v>1163</v>
      </c>
      <c r="C19" s="295" t="s">
        <v>108</v>
      </c>
      <c r="D19" s="296">
        <v>11.55</v>
      </c>
      <c r="E19" s="59" t="str">
        <f t="shared" si="0"/>
        <v>RETIRADA DE PORTAS E JANELAS DE MADEIRA, INCLUSIVE BATENTES</v>
      </c>
      <c r="F19" s="59" t="str">
        <f t="shared" si="1"/>
        <v>M2</v>
      </c>
      <c r="G19">
        <f t="shared" si="2"/>
        <v>14.74</v>
      </c>
      <c r="H19">
        <f t="shared" si="3"/>
        <v>11.55</v>
      </c>
      <c r="I19">
        <f t="shared" si="4"/>
        <v>11.55</v>
      </c>
    </row>
    <row r="20" spans="1:9" ht="30">
      <c r="A20" s="827" t="s">
        <v>30821</v>
      </c>
      <c r="B20" s="827" t="s">
        <v>1164</v>
      </c>
      <c r="C20" s="295" t="s">
        <v>108</v>
      </c>
      <c r="D20" s="296">
        <v>7.22</v>
      </c>
      <c r="E20" s="59" t="str">
        <f t="shared" si="0"/>
        <v>RETIRADA DE ESQUADRIAS METÁLICAS</v>
      </c>
      <c r="F20" s="59" t="str">
        <f t="shared" si="1"/>
        <v>M2</v>
      </c>
      <c r="G20">
        <f t="shared" si="2"/>
        <v>9.2200000000000006</v>
      </c>
      <c r="H20">
        <f t="shared" si="3"/>
        <v>7.22</v>
      </c>
      <c r="I20">
        <f t="shared" si="4"/>
        <v>7.22</v>
      </c>
    </row>
    <row r="21" spans="1:9" ht="30">
      <c r="A21" s="827" t="s">
        <v>30822</v>
      </c>
      <c r="B21" s="827" t="s">
        <v>1165</v>
      </c>
      <c r="C21" s="295" t="s">
        <v>110</v>
      </c>
      <c r="D21" s="296">
        <v>7.22</v>
      </c>
      <c r="E21" s="59" t="str">
        <f t="shared" si="0"/>
        <v>RETIRADA DE MEIO-FIO DE CONCRETO</v>
      </c>
      <c r="F21" s="59" t="str">
        <f t="shared" si="1"/>
        <v>M</v>
      </c>
      <c r="G21">
        <f t="shared" si="2"/>
        <v>9.2200000000000006</v>
      </c>
      <c r="H21">
        <f t="shared" si="3"/>
        <v>7.22</v>
      </c>
      <c r="I21">
        <f t="shared" si="4"/>
        <v>7.22</v>
      </c>
    </row>
    <row r="22" spans="1:9" ht="30">
      <c r="A22" s="827" t="s">
        <v>30823</v>
      </c>
      <c r="B22" s="827" t="s">
        <v>1166</v>
      </c>
      <c r="C22" s="295" t="s">
        <v>108</v>
      </c>
      <c r="D22" s="296">
        <v>9.52</v>
      </c>
      <c r="E22" s="59" t="str">
        <f t="shared" si="0"/>
        <v>REMOÇÃO DE PINTURA ANTIGA A ÓLEO OU ESMALTE</v>
      </c>
      <c r="F22" s="59" t="str">
        <f t="shared" si="1"/>
        <v>M2</v>
      </c>
      <c r="G22">
        <f t="shared" si="2"/>
        <v>12.15</v>
      </c>
      <c r="H22">
        <f t="shared" si="3"/>
        <v>9.52</v>
      </c>
      <c r="I22">
        <f t="shared" si="4"/>
        <v>9.52</v>
      </c>
    </row>
    <row r="23" spans="1:9" ht="30">
      <c r="A23" s="827" t="s">
        <v>30824</v>
      </c>
      <c r="B23" s="827" t="s">
        <v>1167</v>
      </c>
      <c r="C23" s="295" t="s">
        <v>1159</v>
      </c>
      <c r="D23" s="296">
        <v>239.18</v>
      </c>
      <c r="E23" s="59" t="str">
        <f t="shared" si="0"/>
        <v>DEMOLIÇÃO MANUAL DE CONCRETO ARMADO (EMOP 05.001.033)</v>
      </c>
      <c r="F23" s="59" t="str">
        <f t="shared" si="1"/>
        <v>M3</v>
      </c>
      <c r="G23">
        <f t="shared" si="2"/>
        <v>305.29000000000002</v>
      </c>
      <c r="H23">
        <f t="shared" si="3"/>
        <v>239.18</v>
      </c>
      <c r="I23">
        <f t="shared" si="4"/>
        <v>239.18</v>
      </c>
    </row>
    <row r="24" spans="1:9" ht="30">
      <c r="A24" s="827" t="s">
        <v>30825</v>
      </c>
      <c r="B24" s="827" t="s">
        <v>1168</v>
      </c>
      <c r="C24" s="295" t="s">
        <v>108</v>
      </c>
      <c r="D24" s="296">
        <v>8.9</v>
      </c>
      <c r="E24" s="59" t="str">
        <f t="shared" si="0"/>
        <v>DEMOLIÇÃO DE PISO CIMENTADO, EXCLUSIVE LASTRO DE CONCRETO</v>
      </c>
      <c r="F24" s="59" t="str">
        <f t="shared" si="1"/>
        <v>M2</v>
      </c>
      <c r="G24">
        <f t="shared" si="2"/>
        <v>11.36</v>
      </c>
      <c r="H24">
        <f t="shared" si="3"/>
        <v>8.9</v>
      </c>
      <c r="I24">
        <f t="shared" si="4"/>
        <v>8.9</v>
      </c>
    </row>
    <row r="25" spans="1:9" ht="30">
      <c r="A25" s="827" t="s">
        <v>30826</v>
      </c>
      <c r="B25" s="827" t="s">
        <v>1169</v>
      </c>
      <c r="C25" s="295" t="s">
        <v>113</v>
      </c>
      <c r="D25" s="296">
        <v>22.05</v>
      </c>
      <c r="E25" s="59" t="str">
        <f t="shared" si="0"/>
        <v>RETIRADA DE BANDEIRA DE PORTA</v>
      </c>
      <c r="F25" s="59" t="str">
        <f t="shared" si="1"/>
        <v>UND</v>
      </c>
      <c r="G25">
        <f t="shared" si="2"/>
        <v>28.14</v>
      </c>
      <c r="H25">
        <f t="shared" si="3"/>
        <v>22.05</v>
      </c>
      <c r="I25">
        <f t="shared" si="4"/>
        <v>22.05</v>
      </c>
    </row>
    <row r="26" spans="1:9" ht="30">
      <c r="A26" s="827" t="s">
        <v>30827</v>
      </c>
      <c r="B26" s="827" t="s">
        <v>1170</v>
      </c>
      <c r="C26" s="295" t="s">
        <v>108</v>
      </c>
      <c r="D26" s="296">
        <v>15.99</v>
      </c>
      <c r="E26" s="59" t="str">
        <f t="shared" si="0"/>
        <v>DEMOLIÇÃO DE ELEMENTOS VAZADOS CERÂMICOS OU DE CONCRETO</v>
      </c>
      <c r="F26" s="59" t="str">
        <f t="shared" si="1"/>
        <v>M2</v>
      </c>
      <c r="G26">
        <f t="shared" si="2"/>
        <v>20.41</v>
      </c>
      <c r="H26">
        <f t="shared" si="3"/>
        <v>15.99</v>
      </c>
      <c r="I26">
        <f t="shared" si="4"/>
        <v>15.99</v>
      </c>
    </row>
    <row r="27" spans="1:9" ht="30">
      <c r="A27" s="827" t="s">
        <v>30828</v>
      </c>
      <c r="B27" s="827" t="s">
        <v>1171</v>
      </c>
      <c r="C27" s="295" t="s">
        <v>113</v>
      </c>
      <c r="D27" s="296">
        <v>15</v>
      </c>
      <c r="E27" s="59" t="str">
        <f t="shared" si="0"/>
        <v>RETIRADA DE APARELHOS SANITÁRIOS</v>
      </c>
      <c r="F27" s="59" t="str">
        <f t="shared" si="1"/>
        <v>UND</v>
      </c>
      <c r="G27">
        <f t="shared" si="2"/>
        <v>19.149999999999999</v>
      </c>
      <c r="H27">
        <f t="shared" si="3"/>
        <v>15</v>
      </c>
      <c r="I27">
        <f t="shared" si="4"/>
        <v>15</v>
      </c>
    </row>
    <row r="28" spans="1:9" ht="30">
      <c r="A28" s="840" t="s">
        <v>30829</v>
      </c>
      <c r="B28" s="827" t="s">
        <v>1172</v>
      </c>
      <c r="C28" s="295" t="s">
        <v>108</v>
      </c>
      <c r="D28" s="296">
        <v>12.71</v>
      </c>
      <c r="E28" s="59" t="str">
        <f t="shared" si="0"/>
        <v>RETIRADA DE GRADES, GRADIS, ALAMBRADOS, CERCAS E PORTÕES</v>
      </c>
      <c r="F28" s="59" t="str">
        <f t="shared" si="1"/>
        <v>M2</v>
      </c>
      <c r="G28">
        <f t="shared" si="2"/>
        <v>16.22</v>
      </c>
      <c r="H28">
        <f t="shared" si="3"/>
        <v>12.71</v>
      </c>
      <c r="I28">
        <f t="shared" si="4"/>
        <v>12.71</v>
      </c>
    </row>
    <row r="29" spans="1:9" ht="30">
      <c r="A29" s="827" t="s">
        <v>30830</v>
      </c>
      <c r="B29" s="827" t="s">
        <v>1173</v>
      </c>
      <c r="C29" s="295" t="s">
        <v>108</v>
      </c>
      <c r="D29" s="296">
        <v>18</v>
      </c>
      <c r="E29" s="59" t="str">
        <f t="shared" si="0"/>
        <v>RETIRADA DE BANCADA DE PIA</v>
      </c>
      <c r="F29" s="59" t="str">
        <f t="shared" si="1"/>
        <v>M2</v>
      </c>
      <c r="G29">
        <f t="shared" si="2"/>
        <v>22.98</v>
      </c>
      <c r="H29">
        <f t="shared" si="3"/>
        <v>18</v>
      </c>
      <c r="I29">
        <f t="shared" si="4"/>
        <v>18</v>
      </c>
    </row>
    <row r="30" spans="1:9" ht="30">
      <c r="A30" s="827" t="s">
        <v>30831</v>
      </c>
      <c r="B30" s="827" t="s">
        <v>1174</v>
      </c>
      <c r="C30" s="295" t="s">
        <v>113</v>
      </c>
      <c r="D30" s="296">
        <v>18</v>
      </c>
      <c r="E30" s="59" t="str">
        <f t="shared" si="0"/>
        <v>RETIRADA DE TANQUE DE CIMENTO</v>
      </c>
      <c r="F30" s="59" t="str">
        <f t="shared" si="1"/>
        <v>UND</v>
      </c>
      <c r="G30">
        <f t="shared" si="2"/>
        <v>22.98</v>
      </c>
      <c r="H30">
        <f t="shared" si="3"/>
        <v>18</v>
      </c>
      <c r="I30">
        <f t="shared" si="4"/>
        <v>18</v>
      </c>
    </row>
    <row r="31" spans="1:9" ht="30">
      <c r="A31" s="827" t="s">
        <v>30832</v>
      </c>
      <c r="B31" s="827" t="s">
        <v>30833</v>
      </c>
      <c r="C31" s="295" t="s">
        <v>113</v>
      </c>
      <c r="D31" s="296">
        <v>30</v>
      </c>
      <c r="E31" s="59" t="str">
        <f t="shared" si="0"/>
        <v>RETIRADA DE CAIXA D'ÁGUA DE FIBROCIMENTO, INCLUSIVE TUBULAÇÃO DE LIGAÇÃO</v>
      </c>
      <c r="F31" s="59" t="str">
        <f t="shared" si="1"/>
        <v>UND</v>
      </c>
      <c r="G31">
        <f t="shared" si="2"/>
        <v>38.29</v>
      </c>
      <c r="H31">
        <f t="shared" si="3"/>
        <v>30</v>
      </c>
      <c r="I31">
        <f t="shared" si="4"/>
        <v>30</v>
      </c>
    </row>
    <row r="32" spans="1:9" ht="30">
      <c r="A32" s="827" t="s">
        <v>30834</v>
      </c>
      <c r="B32" s="827" t="s">
        <v>1175</v>
      </c>
      <c r="C32" s="295" t="s">
        <v>108</v>
      </c>
      <c r="D32" s="296">
        <v>4.9000000000000004</v>
      </c>
      <c r="E32" s="59" t="str">
        <f t="shared" si="0"/>
        <v>DEMOLIÇÃO DE FORRO DE MADEIRA, SEM REAPROVEITAMENTO</v>
      </c>
      <c r="F32" s="59" t="str">
        <f t="shared" si="1"/>
        <v>M2</v>
      </c>
      <c r="G32">
        <f t="shared" si="2"/>
        <v>6.25</v>
      </c>
      <c r="H32">
        <f t="shared" si="3"/>
        <v>4.9000000000000004</v>
      </c>
      <c r="I32">
        <f t="shared" si="4"/>
        <v>4.9000000000000004</v>
      </c>
    </row>
    <row r="33" spans="1:9" ht="30">
      <c r="A33" s="840" t="s">
        <v>30835</v>
      </c>
      <c r="B33" s="827" t="s">
        <v>1176</v>
      </c>
      <c r="C33" s="295" t="s">
        <v>113</v>
      </c>
      <c r="D33" s="296">
        <v>28.88</v>
      </c>
      <c r="E33" s="59" t="str">
        <f t="shared" si="0"/>
        <v>RETIRADA DE POSTE DE AÇO DE 4 A 6 M</v>
      </c>
      <c r="F33" s="59" t="str">
        <f t="shared" si="1"/>
        <v>UND</v>
      </c>
      <c r="G33">
        <f t="shared" si="2"/>
        <v>36.86</v>
      </c>
      <c r="H33">
        <f t="shared" si="3"/>
        <v>28.88</v>
      </c>
      <c r="I33">
        <f t="shared" si="4"/>
        <v>28.88</v>
      </c>
    </row>
    <row r="34" spans="1:9" ht="30">
      <c r="A34" s="827" t="s">
        <v>30836</v>
      </c>
      <c r="B34" s="827" t="s">
        <v>1177</v>
      </c>
      <c r="C34" s="295" t="s">
        <v>108</v>
      </c>
      <c r="D34" s="296">
        <v>4.6100000000000003</v>
      </c>
      <c r="E34" s="59" t="str">
        <f t="shared" si="0"/>
        <v>RETIRADA DE PINTURA ANTIGA A BASE DE PVA</v>
      </c>
      <c r="F34" s="59" t="str">
        <f t="shared" si="1"/>
        <v>M2</v>
      </c>
      <c r="G34">
        <f t="shared" si="2"/>
        <v>5.88</v>
      </c>
      <c r="H34">
        <f t="shared" si="3"/>
        <v>4.6100000000000003</v>
      </c>
      <c r="I34">
        <f t="shared" si="4"/>
        <v>4.6100000000000003</v>
      </c>
    </row>
    <row r="35" spans="1:9" ht="30">
      <c r="A35" s="827" t="s">
        <v>30837</v>
      </c>
      <c r="B35" s="827" t="s">
        <v>1178</v>
      </c>
      <c r="C35" s="295" t="s">
        <v>108</v>
      </c>
      <c r="D35" s="296">
        <v>18.77</v>
      </c>
      <c r="E35" s="59" t="str">
        <f t="shared" si="0"/>
        <v>DEMOLIÇÃO DE LAJE PRÉ-MOLDADA DE CONCRETO</v>
      </c>
      <c r="F35" s="59" t="str">
        <f t="shared" si="1"/>
        <v>M2</v>
      </c>
      <c r="G35">
        <f t="shared" si="2"/>
        <v>23.96</v>
      </c>
      <c r="H35">
        <f t="shared" si="3"/>
        <v>18.77</v>
      </c>
      <c r="I35">
        <f t="shared" si="4"/>
        <v>18.77</v>
      </c>
    </row>
    <row r="36" spans="1:9" ht="30">
      <c r="A36" s="827" t="s">
        <v>30838</v>
      </c>
      <c r="B36" s="827" t="s">
        <v>1179</v>
      </c>
      <c r="C36" s="295" t="s">
        <v>108</v>
      </c>
      <c r="D36" s="296">
        <v>7.22</v>
      </c>
      <c r="E36" s="59" t="str">
        <f t="shared" si="0"/>
        <v>APICOAMENTO DE SUPERFÍCIE COM REVESTIMENTO EM ARGAMASSA</v>
      </c>
      <c r="F36" s="59" t="str">
        <f t="shared" si="1"/>
        <v>M2</v>
      </c>
      <c r="G36">
        <f t="shared" si="2"/>
        <v>9.2200000000000006</v>
      </c>
      <c r="H36">
        <f t="shared" si="3"/>
        <v>7.22</v>
      </c>
      <c r="I36">
        <f t="shared" si="4"/>
        <v>7.22</v>
      </c>
    </row>
    <row r="37" spans="1:9" ht="30">
      <c r="A37" s="827" t="s">
        <v>30839</v>
      </c>
      <c r="B37" s="827" t="s">
        <v>1180</v>
      </c>
      <c r="C37" s="295" t="s">
        <v>108</v>
      </c>
      <c r="D37" s="296">
        <v>28.12</v>
      </c>
      <c r="E37" s="59" t="str">
        <f t="shared" si="0"/>
        <v>RETIRADA DE DIVISÓRIAS COM REAPROVEITAMENTO</v>
      </c>
      <c r="F37" s="59" t="str">
        <f t="shared" si="1"/>
        <v>M2</v>
      </c>
      <c r="G37">
        <f t="shared" si="2"/>
        <v>35.89</v>
      </c>
      <c r="H37">
        <f t="shared" si="3"/>
        <v>28.12</v>
      </c>
      <c r="I37">
        <f t="shared" si="4"/>
        <v>28.12</v>
      </c>
    </row>
    <row r="38" spans="1:9" ht="30">
      <c r="A38" s="827" t="s">
        <v>30840</v>
      </c>
      <c r="B38" s="827" t="s">
        <v>1181</v>
      </c>
      <c r="C38" s="295" t="s">
        <v>113</v>
      </c>
      <c r="D38" s="296">
        <v>7.97</v>
      </c>
      <c r="E38" s="59" t="str">
        <f t="shared" si="0"/>
        <v>RETIRADA DE PONTOS ELÉTRICOS (LUMINÁRIAS, INTERRUPTORES E TOMADAS)</v>
      </c>
      <c r="F38" s="59" t="str">
        <f t="shared" si="1"/>
        <v>UND</v>
      </c>
      <c r="G38">
        <f t="shared" si="2"/>
        <v>10.17</v>
      </c>
      <c r="H38">
        <f t="shared" si="3"/>
        <v>7.97</v>
      </c>
      <c r="I38">
        <f t="shared" si="4"/>
        <v>7.97</v>
      </c>
    </row>
    <row r="39" spans="1:9" ht="30">
      <c r="A39" s="827" t="s">
        <v>30841</v>
      </c>
      <c r="B39" s="827" t="s">
        <v>1182</v>
      </c>
      <c r="C39" s="295" t="s">
        <v>108</v>
      </c>
      <c r="D39" s="296">
        <v>2.54</v>
      </c>
      <c r="E39" s="59" t="str">
        <f t="shared" si="0"/>
        <v>RETIRADA DE VIDROS QUEBRADOS</v>
      </c>
      <c r="F39" s="59" t="str">
        <f t="shared" si="1"/>
        <v>M2</v>
      </c>
      <c r="G39">
        <f t="shared" si="2"/>
        <v>3.24</v>
      </c>
      <c r="H39">
        <f t="shared" si="3"/>
        <v>2.54</v>
      </c>
      <c r="I39">
        <f t="shared" si="4"/>
        <v>2.54</v>
      </c>
    </row>
    <row r="40" spans="1:9" ht="30">
      <c r="A40" s="827" t="s">
        <v>30842</v>
      </c>
      <c r="B40" s="827" t="s">
        <v>1183</v>
      </c>
      <c r="C40" s="295" t="s">
        <v>110</v>
      </c>
      <c r="D40" s="296">
        <v>10.4</v>
      </c>
      <c r="E40" s="59" t="str">
        <f t="shared" si="0"/>
        <v>RETIRADA DE RODAPÉ EM ARGAMASSA DE CIMENTO E AREIA</v>
      </c>
      <c r="F40" s="59" t="str">
        <f t="shared" si="1"/>
        <v>M</v>
      </c>
      <c r="G40">
        <f t="shared" si="2"/>
        <v>13.27</v>
      </c>
      <c r="H40">
        <f t="shared" si="3"/>
        <v>10.4</v>
      </c>
      <c r="I40">
        <f t="shared" si="4"/>
        <v>10.4</v>
      </c>
    </row>
    <row r="41" spans="1:9" ht="45">
      <c r="A41" s="827" t="s">
        <v>30843</v>
      </c>
      <c r="B41" s="827" t="s">
        <v>1184</v>
      </c>
      <c r="C41" s="295" t="s">
        <v>108</v>
      </c>
      <c r="D41" s="296">
        <v>2.7</v>
      </c>
      <c r="E41" s="59" t="str">
        <f t="shared" si="0"/>
        <v>LIXAMENTO DE PAREDE COM PINTURA ANTIGA PVA PARA RECEBIMENTO DE NOVA CAMADA DE TINTA</v>
      </c>
      <c r="F41" s="59" t="str">
        <f t="shared" si="1"/>
        <v>M2</v>
      </c>
      <c r="G41">
        <f t="shared" si="2"/>
        <v>3.45</v>
      </c>
      <c r="H41">
        <f t="shared" si="3"/>
        <v>2.7</v>
      </c>
      <c r="I41">
        <f t="shared" si="4"/>
        <v>2.7</v>
      </c>
    </row>
    <row r="42" spans="1:9" ht="30">
      <c r="A42" s="827" t="s">
        <v>30844</v>
      </c>
      <c r="B42" s="827" t="s">
        <v>1185</v>
      </c>
      <c r="C42" s="295" t="s">
        <v>108</v>
      </c>
      <c r="D42" s="296">
        <v>21.22</v>
      </c>
      <c r="E42" s="59" t="str">
        <f t="shared" si="0"/>
        <v>REMOÇÃO DE ENGRADAMENTO DE MADEIRA DE COBERTURA PARA REAPROVEITAMENTO</v>
      </c>
      <c r="F42" s="59" t="str">
        <f t="shared" si="1"/>
        <v>M2</v>
      </c>
      <c r="G42">
        <f t="shared" si="2"/>
        <v>27.09</v>
      </c>
      <c r="H42">
        <f t="shared" si="3"/>
        <v>21.22</v>
      </c>
      <c r="I42">
        <f t="shared" si="4"/>
        <v>21.22</v>
      </c>
    </row>
    <row r="43" spans="1:9" ht="30">
      <c r="A43" s="827" t="s">
        <v>30845</v>
      </c>
      <c r="B43" s="827" t="s">
        <v>1186</v>
      </c>
      <c r="C43" s="295" t="s">
        <v>108</v>
      </c>
      <c r="D43" s="296">
        <v>7.03</v>
      </c>
      <c r="E43" s="59" t="str">
        <f t="shared" si="0"/>
        <v>REMOÇÃO DE TELHAS CERÂMICA, TIPO FRANCESA, INCLUSIVE CUMEEIRA</v>
      </c>
      <c r="F43" s="59" t="str">
        <f t="shared" si="1"/>
        <v>M2</v>
      </c>
      <c r="G43">
        <f t="shared" si="2"/>
        <v>8.9700000000000006</v>
      </c>
      <c r="H43">
        <f t="shared" si="3"/>
        <v>7.03</v>
      </c>
      <c r="I43">
        <f t="shared" si="4"/>
        <v>7.03</v>
      </c>
    </row>
    <row r="44" spans="1:9" ht="30">
      <c r="A44" s="827" t="s">
        <v>30846</v>
      </c>
      <c r="B44" s="827" t="s">
        <v>1187</v>
      </c>
      <c r="C44" s="295" t="s">
        <v>108</v>
      </c>
      <c r="D44" s="296">
        <v>17.350000000000001</v>
      </c>
      <c r="E44" s="59" t="str">
        <f t="shared" si="0"/>
        <v>REMOÇÃO DE TELHAS CERÂMICAS, TIPO COLONIAL, INCLUSIVE CUMEEIRAS</v>
      </c>
      <c r="F44" s="59" t="str">
        <f t="shared" si="1"/>
        <v>M2</v>
      </c>
      <c r="G44">
        <f t="shared" si="2"/>
        <v>22.15</v>
      </c>
      <c r="H44">
        <f t="shared" si="3"/>
        <v>17.350000000000001</v>
      </c>
      <c r="I44">
        <f t="shared" si="4"/>
        <v>17.350000000000001</v>
      </c>
    </row>
    <row r="45" spans="1:9" ht="30">
      <c r="A45" s="827" t="s">
        <v>30847</v>
      </c>
      <c r="B45" s="827" t="s">
        <v>1188</v>
      </c>
      <c r="C45" s="295" t="s">
        <v>108</v>
      </c>
      <c r="D45" s="296">
        <v>5.53</v>
      </c>
      <c r="E45" s="59" t="str">
        <f t="shared" si="0"/>
        <v>REMOÇÃO DE TELHA ONDULADA DE FIBROCIMENTO, INCLUSIVE CUMEEIRA</v>
      </c>
      <c r="F45" s="59" t="str">
        <f t="shared" si="1"/>
        <v>M2</v>
      </c>
      <c r="G45">
        <f t="shared" si="2"/>
        <v>7.06</v>
      </c>
      <c r="H45">
        <f t="shared" si="3"/>
        <v>5.53</v>
      </c>
      <c r="I45">
        <f t="shared" si="4"/>
        <v>5.53</v>
      </c>
    </row>
    <row r="46" spans="1:9" ht="30">
      <c r="A46" s="827" t="s">
        <v>30848</v>
      </c>
      <c r="B46" s="827" t="s">
        <v>1189</v>
      </c>
      <c r="C46" s="295" t="s">
        <v>110</v>
      </c>
      <c r="D46" s="296">
        <v>1.68</v>
      </c>
      <c r="E46" s="59" t="str">
        <f t="shared" si="0"/>
        <v>RETIRADA DE RODAPÉ DE MADEIRA OU CERÂMICA</v>
      </c>
      <c r="F46" s="59" t="str">
        <f t="shared" si="1"/>
        <v>M</v>
      </c>
      <c r="G46">
        <f t="shared" si="2"/>
        <v>2.14</v>
      </c>
      <c r="H46">
        <f t="shared" si="3"/>
        <v>1.68</v>
      </c>
      <c r="I46">
        <f t="shared" si="4"/>
        <v>1.68</v>
      </c>
    </row>
    <row r="47" spans="1:9" ht="30">
      <c r="A47" s="827" t="s">
        <v>30849</v>
      </c>
      <c r="B47" s="827" t="s">
        <v>1190</v>
      </c>
      <c r="C47" s="295" t="s">
        <v>108</v>
      </c>
      <c r="D47" s="296">
        <v>20.02</v>
      </c>
      <c r="E47" s="59" t="str">
        <f t="shared" si="0"/>
        <v>DEMOLIÇÃO DE PISO GRANILITE</v>
      </c>
      <c r="F47" s="59" t="str">
        <f t="shared" si="1"/>
        <v>M2</v>
      </c>
      <c r="G47">
        <f t="shared" si="2"/>
        <v>25.55</v>
      </c>
      <c r="H47">
        <f t="shared" si="3"/>
        <v>20.02</v>
      </c>
      <c r="I47">
        <f t="shared" si="4"/>
        <v>20.02</v>
      </c>
    </row>
    <row r="48" spans="1:9" ht="30">
      <c r="A48" s="827" t="s">
        <v>30850</v>
      </c>
      <c r="B48" s="827" t="s">
        <v>1191</v>
      </c>
      <c r="C48" s="295" t="s">
        <v>113</v>
      </c>
      <c r="D48" s="296">
        <v>10.75</v>
      </c>
      <c r="E48" s="59" t="str">
        <f t="shared" si="0"/>
        <v>RETIRADA DE CAIXAS/QUADROS ELÉTRICOS</v>
      </c>
      <c r="F48" s="59" t="str">
        <f t="shared" si="1"/>
        <v>UND</v>
      </c>
      <c r="G48">
        <f t="shared" si="2"/>
        <v>13.72</v>
      </c>
      <c r="H48">
        <f t="shared" si="3"/>
        <v>10.75</v>
      </c>
      <c r="I48">
        <f t="shared" si="4"/>
        <v>10.75</v>
      </c>
    </row>
    <row r="49" spans="1:9" ht="30">
      <c r="A49" s="827" t="s">
        <v>30851</v>
      </c>
      <c r="B49" s="827" t="s">
        <v>1192</v>
      </c>
      <c r="C49" s="295" t="s">
        <v>113</v>
      </c>
      <c r="D49" s="296">
        <v>16.78</v>
      </c>
      <c r="E49" s="59" t="str">
        <f t="shared" si="0"/>
        <v>RETIRADA DE QUADRO DE GIZ (1.29 X 3.95M)</v>
      </c>
      <c r="F49" s="59" t="str">
        <f t="shared" si="1"/>
        <v>UND</v>
      </c>
      <c r="G49">
        <f t="shared" si="2"/>
        <v>21.42</v>
      </c>
      <c r="H49">
        <f t="shared" si="3"/>
        <v>16.78</v>
      </c>
      <c r="I49">
        <f t="shared" si="4"/>
        <v>16.78</v>
      </c>
    </row>
    <row r="50" spans="1:9" ht="30">
      <c r="A50" s="827" t="s">
        <v>30852</v>
      </c>
      <c r="B50" s="827" t="s">
        <v>1193</v>
      </c>
      <c r="C50" s="295" t="s">
        <v>108</v>
      </c>
      <c r="D50" s="296">
        <v>6.3</v>
      </c>
      <c r="E50" s="59" t="str">
        <f t="shared" si="0"/>
        <v>REMOÇÃO DE COBERTURA EM TELHA METÁLICA, EXCLUSIVE ESTRUTURA</v>
      </c>
      <c r="F50" s="59" t="str">
        <f t="shared" si="1"/>
        <v>M2</v>
      </c>
      <c r="G50">
        <f t="shared" si="2"/>
        <v>8.0399999999999991</v>
      </c>
      <c r="H50">
        <f t="shared" si="3"/>
        <v>6.3</v>
      </c>
      <c r="I50">
        <f t="shared" si="4"/>
        <v>6.3</v>
      </c>
    </row>
    <row r="51" spans="1:9" ht="30">
      <c r="A51" s="827" t="s">
        <v>30853</v>
      </c>
      <c r="B51" s="827" t="s">
        <v>1194</v>
      </c>
      <c r="C51" s="295" t="s">
        <v>108</v>
      </c>
      <c r="D51" s="296">
        <v>10.68</v>
      </c>
      <c r="E51" s="59" t="str">
        <f t="shared" si="0"/>
        <v>DEMOLIÇÃO DE DIVISÓRIA DE GRANITO</v>
      </c>
      <c r="F51" s="59" t="str">
        <f t="shared" si="1"/>
        <v>M2</v>
      </c>
      <c r="G51">
        <f t="shared" si="2"/>
        <v>13.63</v>
      </c>
      <c r="H51">
        <f t="shared" si="3"/>
        <v>10.68</v>
      </c>
      <c r="I51">
        <f t="shared" si="4"/>
        <v>10.68</v>
      </c>
    </row>
    <row r="52" spans="1:9" ht="30">
      <c r="A52" s="827" t="s">
        <v>30854</v>
      </c>
      <c r="B52" s="827" t="s">
        <v>1195</v>
      </c>
      <c r="C52" s="295" t="s">
        <v>110</v>
      </c>
      <c r="D52" s="296">
        <v>0.45</v>
      </c>
      <c r="E52" s="59" t="str">
        <f t="shared" si="0"/>
        <v>RETIRADA DE ALIZAR DE MADEIRA</v>
      </c>
      <c r="F52" s="59" t="str">
        <f t="shared" si="1"/>
        <v>M</v>
      </c>
      <c r="G52">
        <f t="shared" si="2"/>
        <v>0.56999999999999995</v>
      </c>
      <c r="H52">
        <f t="shared" si="3"/>
        <v>0.45</v>
      </c>
      <c r="I52">
        <f t="shared" si="4"/>
        <v>0.45</v>
      </c>
    </row>
    <row r="53" spans="1:9">
      <c r="A53" s="827"/>
      <c r="B53" s="828" t="s">
        <v>1149</v>
      </c>
      <c r="C53" s="295"/>
      <c r="D53" s="296"/>
      <c r="E53" s="59" t="str">
        <f t="shared" si="0"/>
        <v>DEMOLIÇÕES E RETIRADAS</v>
      </c>
      <c r="F53" s="59" t="str">
        <f t="shared" si="1"/>
        <v/>
      </c>
      <c r="G53">
        <f t="shared" si="2"/>
        <v>0</v>
      </c>
      <c r="H53">
        <f t="shared" si="3"/>
        <v>0</v>
      </c>
      <c r="I53">
        <f t="shared" si="4"/>
        <v>0</v>
      </c>
    </row>
    <row r="54" spans="1:9" ht="30">
      <c r="A54" s="827" t="s">
        <v>30855</v>
      </c>
      <c r="B54" s="827" t="s">
        <v>1196</v>
      </c>
      <c r="C54" s="295" t="s">
        <v>108</v>
      </c>
      <c r="D54" s="296">
        <v>8.2799999999999994</v>
      </c>
      <c r="E54" s="59" t="str">
        <f t="shared" si="0"/>
        <v>RETIRADA DE COBERTURA EM TELHAS CANALETE 49</v>
      </c>
      <c r="F54" s="59" t="str">
        <f t="shared" si="1"/>
        <v>M2</v>
      </c>
      <c r="G54">
        <f t="shared" si="2"/>
        <v>10.57</v>
      </c>
      <c r="H54">
        <f t="shared" si="3"/>
        <v>8.2799999999999994</v>
      </c>
      <c r="I54">
        <f t="shared" si="4"/>
        <v>8.2799999999999994</v>
      </c>
    </row>
    <row r="55" spans="1:9" ht="30">
      <c r="A55" s="827" t="s">
        <v>30856</v>
      </c>
      <c r="B55" s="827" t="s">
        <v>1197</v>
      </c>
      <c r="C55" s="295" t="s">
        <v>108</v>
      </c>
      <c r="D55" s="296">
        <v>86.63</v>
      </c>
      <c r="E55" s="59" t="str">
        <f t="shared" si="0"/>
        <v>DEMOLIÇÃO DE ALVENARIA, COM REAPROVEITAMENTO</v>
      </c>
      <c r="F55" s="59" t="str">
        <f t="shared" si="1"/>
        <v>M2</v>
      </c>
      <c r="G55">
        <f t="shared" si="2"/>
        <v>110.57</v>
      </c>
      <c r="H55">
        <f t="shared" si="3"/>
        <v>86.63</v>
      </c>
      <c r="I55">
        <f t="shared" si="4"/>
        <v>86.63</v>
      </c>
    </row>
    <row r="56" spans="1:9" ht="30">
      <c r="A56" s="827" t="s">
        <v>30857</v>
      </c>
      <c r="B56" s="827" t="s">
        <v>1198</v>
      </c>
      <c r="C56" s="295" t="s">
        <v>108</v>
      </c>
      <c r="D56" s="296">
        <v>10.210000000000001</v>
      </c>
      <c r="E56" s="59" t="str">
        <f t="shared" si="0"/>
        <v>REMOÇÃO DE FORRO EM EUCATEX, SEM APROVEITAMENTO DO MATERIAL</v>
      </c>
      <c r="F56" s="59" t="str">
        <f t="shared" si="1"/>
        <v>M2</v>
      </c>
      <c r="G56">
        <f t="shared" si="2"/>
        <v>13.03</v>
      </c>
      <c r="H56">
        <f t="shared" si="3"/>
        <v>10.210000000000001</v>
      </c>
      <c r="I56">
        <f t="shared" si="4"/>
        <v>10.210000000000001</v>
      </c>
    </row>
    <row r="57" spans="1:9" ht="30">
      <c r="A57" s="827" t="s">
        <v>30858</v>
      </c>
      <c r="B57" s="827" t="s">
        <v>1199</v>
      </c>
      <c r="C57" s="295" t="s">
        <v>108</v>
      </c>
      <c r="D57" s="296">
        <v>13.96</v>
      </c>
      <c r="E57" s="59" t="str">
        <f t="shared" si="0"/>
        <v>REMOÇÃO DE PINTURA ANTIGA A BASE DE ÓLEO OU ESMALTE SOBRE ESQUADRIAS</v>
      </c>
      <c r="F57" s="59" t="str">
        <f t="shared" si="1"/>
        <v>M2</v>
      </c>
      <c r="G57">
        <f t="shared" si="2"/>
        <v>17.82</v>
      </c>
      <c r="H57">
        <f t="shared" si="3"/>
        <v>13.96</v>
      </c>
      <c r="I57">
        <f t="shared" si="4"/>
        <v>13.96</v>
      </c>
    </row>
    <row r="58" spans="1:9" ht="30">
      <c r="A58" s="827" t="s">
        <v>30859</v>
      </c>
      <c r="B58" s="827" t="s">
        <v>1200</v>
      </c>
      <c r="C58" s="295" t="s">
        <v>108</v>
      </c>
      <c r="D58" s="296">
        <v>1.44</v>
      </c>
      <c r="E58" s="59" t="str">
        <f t="shared" si="0"/>
        <v>REMOÇÃO DE REVESTIMENTO DE PISOS COM FORRAÇÃO TEXTIL</v>
      </c>
      <c r="F58" s="59" t="str">
        <f t="shared" si="1"/>
        <v>M2</v>
      </c>
      <c r="G58">
        <f t="shared" si="2"/>
        <v>1.84</v>
      </c>
      <c r="H58">
        <f t="shared" si="3"/>
        <v>1.44</v>
      </c>
      <c r="I58">
        <f t="shared" si="4"/>
        <v>1.44</v>
      </c>
    </row>
    <row r="59" spans="1:9" ht="30">
      <c r="A59" s="827" t="s">
        <v>30860</v>
      </c>
      <c r="B59" s="827" t="s">
        <v>1201</v>
      </c>
      <c r="C59" s="295" t="s">
        <v>113</v>
      </c>
      <c r="D59" s="296">
        <v>7.97</v>
      </c>
      <c r="E59" s="59" t="str">
        <f t="shared" si="0"/>
        <v>RETIRADA DE TORNEIRAS E REGISTROS</v>
      </c>
      <c r="F59" s="59" t="str">
        <f t="shared" si="1"/>
        <v>UND</v>
      </c>
      <c r="G59">
        <f t="shared" si="2"/>
        <v>10.17</v>
      </c>
      <c r="H59">
        <f t="shared" si="3"/>
        <v>7.97</v>
      </c>
      <c r="I59">
        <f t="shared" si="4"/>
        <v>7.97</v>
      </c>
    </row>
    <row r="60" spans="1:9" ht="30">
      <c r="A60" s="827" t="s">
        <v>30861</v>
      </c>
      <c r="B60" s="827" t="s">
        <v>1202</v>
      </c>
      <c r="C60" s="295" t="s">
        <v>108</v>
      </c>
      <c r="D60" s="296">
        <v>6.37</v>
      </c>
      <c r="E60" s="59" t="str">
        <f t="shared" si="0"/>
        <v>RETIRADA DE COBERTURA EM TELHA CANALETE 90</v>
      </c>
      <c r="F60" s="59" t="str">
        <f t="shared" si="1"/>
        <v>M2</v>
      </c>
      <c r="G60">
        <f t="shared" si="2"/>
        <v>8.1300000000000008</v>
      </c>
      <c r="H60">
        <f t="shared" si="3"/>
        <v>6.37</v>
      </c>
      <c r="I60">
        <f t="shared" si="4"/>
        <v>6.37</v>
      </c>
    </row>
    <row r="61" spans="1:9" ht="30">
      <c r="A61" s="827" t="s">
        <v>30862</v>
      </c>
      <c r="B61" s="827" t="s">
        <v>1203</v>
      </c>
      <c r="C61" s="295" t="s">
        <v>108</v>
      </c>
      <c r="D61" s="296">
        <v>21.22</v>
      </c>
      <c r="E61" s="59" t="str">
        <f t="shared" si="0"/>
        <v>DEMOLIÇÃO DE ESTRUTURA DE MADEIRA PARA TELHADO</v>
      </c>
      <c r="F61" s="59" t="str">
        <f t="shared" si="1"/>
        <v>M2</v>
      </c>
      <c r="G61">
        <f t="shared" si="2"/>
        <v>27.09</v>
      </c>
      <c r="H61">
        <f t="shared" si="3"/>
        <v>21.22</v>
      </c>
      <c r="I61">
        <f t="shared" si="4"/>
        <v>21.22</v>
      </c>
    </row>
    <row r="62" spans="1:9" ht="30">
      <c r="A62" s="827" t="s">
        <v>30863</v>
      </c>
      <c r="B62" s="827" t="s">
        <v>1204</v>
      </c>
      <c r="C62" s="295" t="s">
        <v>108</v>
      </c>
      <c r="D62" s="296">
        <v>21.22</v>
      </c>
      <c r="E62" s="59" t="str">
        <f t="shared" si="0"/>
        <v>RETIRADA DE ESTRUTURA EM MADEIRA DO TELHADO</v>
      </c>
      <c r="F62" s="59" t="str">
        <f t="shared" si="1"/>
        <v>M2</v>
      </c>
      <c r="G62">
        <f t="shared" si="2"/>
        <v>27.09</v>
      </c>
      <c r="H62">
        <f t="shared" si="3"/>
        <v>21.22</v>
      </c>
      <c r="I62">
        <f t="shared" si="4"/>
        <v>21.22</v>
      </c>
    </row>
    <row r="63" spans="1:9" ht="30">
      <c r="A63" s="827" t="s">
        <v>30864</v>
      </c>
      <c r="B63" s="827" t="s">
        <v>1205</v>
      </c>
      <c r="C63" s="295" t="s">
        <v>110</v>
      </c>
      <c r="D63" s="296">
        <v>1.8</v>
      </c>
      <c r="E63" s="59" t="str">
        <f t="shared" si="0"/>
        <v>RETIRADA DE MARCO DE MADEIRA</v>
      </c>
      <c r="F63" s="59" t="str">
        <f t="shared" si="1"/>
        <v>M</v>
      </c>
      <c r="G63">
        <f t="shared" si="2"/>
        <v>2.2999999999999998</v>
      </c>
      <c r="H63">
        <f t="shared" si="3"/>
        <v>1.8</v>
      </c>
      <c r="I63">
        <f t="shared" si="4"/>
        <v>1.8</v>
      </c>
    </row>
    <row r="64" spans="1:9" ht="30">
      <c r="A64" s="827" t="s">
        <v>30865</v>
      </c>
      <c r="B64" s="827" t="s">
        <v>1206</v>
      </c>
      <c r="C64" s="295" t="s">
        <v>113</v>
      </c>
      <c r="D64" s="296">
        <v>14.88</v>
      </c>
      <c r="E64" s="59" t="str">
        <f t="shared" si="0"/>
        <v>RETIRADA DE DISJUNTOR</v>
      </c>
      <c r="F64" s="59" t="str">
        <f t="shared" si="1"/>
        <v>UND</v>
      </c>
      <c r="G64">
        <f t="shared" si="2"/>
        <v>18.989999999999998</v>
      </c>
      <c r="H64">
        <f t="shared" si="3"/>
        <v>14.88</v>
      </c>
      <c r="I64">
        <f t="shared" si="4"/>
        <v>14.88</v>
      </c>
    </row>
    <row r="65" spans="1:9" ht="45">
      <c r="A65" s="827" t="s">
        <v>30866</v>
      </c>
      <c r="B65" s="827" t="s">
        <v>1207</v>
      </c>
      <c r="C65" s="295" t="s">
        <v>108</v>
      </c>
      <c r="D65" s="296">
        <v>7.74</v>
      </c>
      <c r="E65" s="59" t="str">
        <f t="shared" ref="E65:E128" si="5">UPPER(B65)</f>
        <v>DEMOLIÇÃO DE PISO, SOLEIRA, PEITORIS E ESCADAS EM MÁRMORE OU GRANITO, EXCLUSIVE REGULARIZAÇÃO</v>
      </c>
      <c r="F65" s="59" t="str">
        <f t="shared" ref="F65:F128" si="6">UPPER(C65)</f>
        <v>M2</v>
      </c>
      <c r="G65">
        <f t="shared" si="2"/>
        <v>9.8800000000000008</v>
      </c>
      <c r="H65">
        <f t="shared" si="3"/>
        <v>7.74</v>
      </c>
      <c r="I65">
        <f t="shared" si="4"/>
        <v>7.74</v>
      </c>
    </row>
    <row r="66" spans="1:9" ht="30">
      <c r="A66" s="827" t="s">
        <v>30867</v>
      </c>
      <c r="B66" s="827" t="s">
        <v>1208</v>
      </c>
      <c r="C66" s="295" t="s">
        <v>110</v>
      </c>
      <c r="D66" s="296">
        <v>2.69</v>
      </c>
      <c r="E66" s="59" t="str">
        <f t="shared" si="5"/>
        <v>RETIRADA DE RODA PAREDE EM MADEIRA</v>
      </c>
      <c r="F66" s="59" t="str">
        <f t="shared" si="6"/>
        <v>M</v>
      </c>
      <c r="G66">
        <f t="shared" si="2"/>
        <v>3.43</v>
      </c>
      <c r="H66">
        <f t="shared" si="3"/>
        <v>2.69</v>
      </c>
      <c r="I66">
        <f t="shared" si="4"/>
        <v>2.69</v>
      </c>
    </row>
    <row r="67" spans="1:9" ht="30">
      <c r="A67" s="827" t="s">
        <v>30868</v>
      </c>
      <c r="B67" s="827" t="s">
        <v>1209</v>
      </c>
      <c r="C67" s="295" t="s">
        <v>108</v>
      </c>
      <c r="D67" s="296">
        <v>6.05</v>
      </c>
      <c r="E67" s="59" t="str">
        <f t="shared" si="5"/>
        <v>RETIRADA DE PISO DE BORRACHA</v>
      </c>
      <c r="F67" s="59" t="str">
        <f t="shared" si="6"/>
        <v>M2</v>
      </c>
      <c r="G67">
        <f t="shared" si="2"/>
        <v>7.72</v>
      </c>
      <c r="H67">
        <f t="shared" si="3"/>
        <v>6.05</v>
      </c>
      <c r="I67">
        <f t="shared" si="4"/>
        <v>6.05</v>
      </c>
    </row>
    <row r="68" spans="1:9">
      <c r="A68" s="827"/>
      <c r="B68" s="828" t="s">
        <v>1210</v>
      </c>
      <c r="C68" s="295"/>
      <c r="D68" s="296"/>
      <c r="E68" s="59" t="str">
        <f t="shared" si="5"/>
        <v>LIMPEZA DO TERRENO</v>
      </c>
      <c r="F68" s="59" t="str">
        <f t="shared" si="6"/>
        <v/>
      </c>
      <c r="G68">
        <f t="shared" si="2"/>
        <v>0</v>
      </c>
      <c r="H68">
        <f t="shared" si="3"/>
        <v>0</v>
      </c>
      <c r="I68">
        <f t="shared" si="4"/>
        <v>0</v>
      </c>
    </row>
    <row r="69" spans="1:9" ht="30">
      <c r="A69" s="827" t="s">
        <v>30869</v>
      </c>
      <c r="B69" s="827" t="s">
        <v>1211</v>
      </c>
      <c r="C69" s="295" t="s">
        <v>108</v>
      </c>
      <c r="D69" s="296">
        <v>0.98</v>
      </c>
      <c r="E69" s="59" t="str">
        <f t="shared" si="5"/>
        <v>CORTE DE CAPOEIRA FINA, A FOICE (MANUAL)</v>
      </c>
      <c r="F69" s="59" t="str">
        <f t="shared" si="6"/>
        <v>M2</v>
      </c>
      <c r="G69">
        <f t="shared" si="2"/>
        <v>1.25</v>
      </c>
      <c r="H69">
        <f t="shared" si="3"/>
        <v>0.98</v>
      </c>
      <c r="I69">
        <f t="shared" si="4"/>
        <v>0.98</v>
      </c>
    </row>
    <row r="70" spans="1:9" ht="30">
      <c r="A70" s="827" t="s">
        <v>30870</v>
      </c>
      <c r="B70" s="827" t="s">
        <v>1212</v>
      </c>
      <c r="C70" s="295" t="s">
        <v>108</v>
      </c>
      <c r="D70" s="296">
        <v>3.18</v>
      </c>
      <c r="E70" s="59" t="str">
        <f t="shared" si="5"/>
        <v>RASPAGEM E LIMPEZA DO TERRENO (MANUAL)</v>
      </c>
      <c r="F70" s="59" t="str">
        <f t="shared" si="6"/>
        <v>M2</v>
      </c>
      <c r="G70">
        <f t="shared" si="2"/>
        <v>4.0599999999999996</v>
      </c>
      <c r="H70">
        <f t="shared" si="3"/>
        <v>3.18</v>
      </c>
      <c r="I70">
        <f t="shared" si="4"/>
        <v>3.18</v>
      </c>
    </row>
    <row r="71" spans="1:9" ht="30">
      <c r="A71" s="827" t="s">
        <v>30871</v>
      </c>
      <c r="B71" s="827" t="s">
        <v>1213</v>
      </c>
      <c r="C71" s="295" t="s">
        <v>113</v>
      </c>
      <c r="D71" s="296">
        <v>38.130000000000003</v>
      </c>
      <c r="E71" s="59" t="str">
        <f t="shared" si="5"/>
        <v>CORTE E DESTOCAMENTO DE ÁRVORES COM DIÂMETRO DE ATÉ 15 CM</v>
      </c>
      <c r="F71" s="59" t="str">
        <f t="shared" si="6"/>
        <v>UND</v>
      </c>
      <c r="G71">
        <f t="shared" si="2"/>
        <v>48.67</v>
      </c>
      <c r="H71">
        <f t="shared" si="3"/>
        <v>38.130000000000003</v>
      </c>
      <c r="I71">
        <f t="shared" si="4"/>
        <v>38.130000000000003</v>
      </c>
    </row>
    <row r="72" spans="1:9" ht="30">
      <c r="A72" s="827" t="s">
        <v>30872</v>
      </c>
      <c r="B72" s="827" t="s">
        <v>1214</v>
      </c>
      <c r="C72" s="295" t="s">
        <v>113</v>
      </c>
      <c r="D72" s="296">
        <v>94.82</v>
      </c>
      <c r="E72" s="59" t="str">
        <f t="shared" si="5"/>
        <v>CORTE E DESTOCAMENTO DE ÁRVORES COM DIÂMETRO SUPERIOR A 30 CM</v>
      </c>
      <c r="F72" s="59" t="str">
        <f t="shared" si="6"/>
        <v>UND</v>
      </c>
      <c r="G72">
        <f t="shared" ref="G72:G135" si="7">ROUND(H72*(1+$G$1),2)</f>
        <v>121.03</v>
      </c>
      <c r="H72">
        <f t="shared" ref="H72:H135" si="8">I72</f>
        <v>94.82</v>
      </c>
      <c r="I72">
        <f t="shared" ref="I72:I135" si="9">ROUND(D72/(1+$E$1),2)</f>
        <v>94.82</v>
      </c>
    </row>
    <row r="73" spans="1:9">
      <c r="A73" s="827"/>
      <c r="B73" s="828" t="s">
        <v>1215</v>
      </c>
      <c r="C73" s="295"/>
      <c r="D73" s="296"/>
      <c r="E73" s="59" t="str">
        <f t="shared" si="5"/>
        <v>LOCAÇÃO</v>
      </c>
      <c r="F73" s="59" t="str">
        <f t="shared" si="6"/>
        <v/>
      </c>
      <c r="G73">
        <f t="shared" si="7"/>
        <v>0</v>
      </c>
      <c r="H73">
        <f t="shared" si="8"/>
        <v>0</v>
      </c>
      <c r="I73">
        <f t="shared" si="9"/>
        <v>0</v>
      </c>
    </row>
    <row r="74" spans="1:9" ht="30">
      <c r="A74" s="827" t="s">
        <v>30873</v>
      </c>
      <c r="B74" s="827" t="s">
        <v>1216</v>
      </c>
      <c r="C74" s="295" t="s">
        <v>108</v>
      </c>
      <c r="D74" s="296">
        <v>6.54</v>
      </c>
      <c r="E74" s="59" t="str">
        <f t="shared" si="5"/>
        <v>LOCAÇÃO DE OBRA COM GABARITO DE MADEIRA</v>
      </c>
      <c r="F74" s="59" t="str">
        <f t="shared" si="6"/>
        <v>M2</v>
      </c>
      <c r="G74">
        <f t="shared" si="7"/>
        <v>8.35</v>
      </c>
      <c r="H74">
        <f t="shared" si="8"/>
        <v>6.54</v>
      </c>
      <c r="I74">
        <f t="shared" si="9"/>
        <v>6.54</v>
      </c>
    </row>
    <row r="75" spans="1:9" ht="60">
      <c r="A75" s="827" t="s">
        <v>30874</v>
      </c>
      <c r="B75" s="827" t="s">
        <v>1217</v>
      </c>
      <c r="C75" s="295" t="s">
        <v>109</v>
      </c>
      <c r="D75" s="297">
        <v>15301.56</v>
      </c>
      <c r="E75" s="59" t="str">
        <f t="shared" si="5"/>
        <v>EQUIPE TOPOGRÁFICA PARA SERVIÇOS SIMPLES DE LOCAÇÃO E NIVELAMENTO (INCLUINDO EQUIPAMENTO, TRANSPORTE E PROFISSIONAIS NIVEL MÉDIO)</v>
      </c>
      <c r="F75" s="59" t="str">
        <f t="shared" si="6"/>
        <v>MÊS</v>
      </c>
      <c r="G75">
        <f t="shared" si="7"/>
        <v>19530.91</v>
      </c>
      <c r="H75">
        <f t="shared" si="8"/>
        <v>15301.56</v>
      </c>
      <c r="I75">
        <f t="shared" si="9"/>
        <v>15301.56</v>
      </c>
    </row>
    <row r="76" spans="1:9">
      <c r="A76" s="827"/>
      <c r="B76" s="828" t="s">
        <v>1218</v>
      </c>
      <c r="C76" s="295"/>
      <c r="D76" s="296"/>
      <c r="E76" s="59" t="str">
        <f t="shared" si="5"/>
        <v>INSTALAÇÃO DO CANTEIRO DE OBRAS</v>
      </c>
      <c r="F76" s="59" t="str">
        <f t="shared" si="6"/>
        <v/>
      </c>
      <c r="G76">
        <f t="shared" si="7"/>
        <v>0</v>
      </c>
      <c r="H76">
        <f t="shared" si="8"/>
        <v>0</v>
      </c>
      <c r="I76">
        <f t="shared" si="9"/>
        <v>0</v>
      </c>
    </row>
    <row r="77" spans="1:9">
      <c r="A77" s="827"/>
      <c r="B77" s="828" t="s">
        <v>1219</v>
      </c>
      <c r="C77" s="295"/>
      <c r="D77" s="296"/>
      <c r="E77" s="59" t="str">
        <f t="shared" si="5"/>
        <v>TAPUMES, BARRACÕES E COBERTURAS</v>
      </c>
      <c r="F77" s="59" t="str">
        <f t="shared" si="6"/>
        <v/>
      </c>
      <c r="G77">
        <f t="shared" si="7"/>
        <v>0</v>
      </c>
      <c r="H77">
        <f t="shared" si="8"/>
        <v>0</v>
      </c>
      <c r="I77">
        <f t="shared" si="9"/>
        <v>0</v>
      </c>
    </row>
    <row r="78" spans="1:9" ht="30">
      <c r="A78" s="827" t="s">
        <v>30875</v>
      </c>
      <c r="B78" s="827" t="s">
        <v>4006</v>
      </c>
      <c r="C78" s="295" t="s">
        <v>108</v>
      </c>
      <c r="D78" s="296">
        <v>189.61</v>
      </c>
      <c r="E78" s="59" t="str">
        <f t="shared" si="5"/>
        <v>PLACA DE OBRA NAS DIMENSÕES DE 2.0 X 4.0 M, PADRÃO IOPES</v>
      </c>
      <c r="F78" s="59" t="str">
        <f t="shared" si="6"/>
        <v>M2</v>
      </c>
      <c r="G78">
        <f t="shared" si="7"/>
        <v>242.02</v>
      </c>
      <c r="H78">
        <f t="shared" si="8"/>
        <v>189.61</v>
      </c>
      <c r="I78">
        <f t="shared" si="9"/>
        <v>189.61</v>
      </c>
    </row>
    <row r="79" spans="1:9" ht="60">
      <c r="A79" s="827" t="s">
        <v>30876</v>
      </c>
      <c r="B79" s="827" t="s">
        <v>1220</v>
      </c>
      <c r="C79" s="295" t="s">
        <v>108</v>
      </c>
      <c r="D79" s="296">
        <v>9.6300000000000008</v>
      </c>
      <c r="E79" s="59" t="str">
        <f t="shared" si="5"/>
        <v>LOCAÇÃO DE ANDAIME METÁLICO PARA TRABALHO EM FACHADA DE EDIFÍCO (ALUGUEL DE 1 M² POR 1 MÊS) INCLUSIVE FRETE, MONTAGEM E DESMONTAGEM</v>
      </c>
      <c r="F79" s="59" t="str">
        <f t="shared" si="6"/>
        <v>M2</v>
      </c>
      <c r="G79">
        <f t="shared" si="7"/>
        <v>12.29</v>
      </c>
      <c r="H79">
        <f t="shared" si="8"/>
        <v>9.6300000000000008</v>
      </c>
      <c r="I79">
        <f t="shared" si="9"/>
        <v>9.6300000000000008</v>
      </c>
    </row>
    <row r="80" spans="1:9" ht="105">
      <c r="A80" s="827" t="s">
        <v>30877</v>
      </c>
      <c r="B80" s="827" t="s">
        <v>2364</v>
      </c>
      <c r="C80" s="295" t="s">
        <v>109</v>
      </c>
      <c r="D80" s="296">
        <v>666.67</v>
      </c>
      <c r="E80" s="59" t="str">
        <f t="shared" si="5"/>
        <v>ALUGUEL MENSAL CONTAINER PARA ESCRITÓRIO, SEM BANHEIRO, DIM. 6.00X2.40M, INCL. PORTA, 2 JANELAS, ABERT P/ AR COND., 2 PT ILUMINAÇÃO, 2 TOMADAS ELÉT. E 1 TOMADA TELEF. ISOLAMENTO TÉRMICO (TETO E PAREDES), PISO EM COMP. NAVAL, CERT. NR18, INCL. LAUDO DESCONTAMINAÇÃO.</v>
      </c>
      <c r="F80" s="59" t="str">
        <f t="shared" si="6"/>
        <v>MÊS</v>
      </c>
      <c r="G80">
        <f t="shared" si="7"/>
        <v>850.94</v>
      </c>
      <c r="H80">
        <f t="shared" si="8"/>
        <v>666.67</v>
      </c>
      <c r="I80">
        <f t="shared" si="9"/>
        <v>666.67</v>
      </c>
    </row>
    <row r="81" spans="1:9" ht="30">
      <c r="A81" s="827" t="s">
        <v>30878</v>
      </c>
      <c r="B81" s="827" t="s">
        <v>2365</v>
      </c>
      <c r="C81" s="295" t="s">
        <v>113</v>
      </c>
      <c r="D81" s="296">
        <v>875</v>
      </c>
      <c r="E81" s="59" t="str">
        <f>UPPER(B81)</f>
        <v>MOBILIZAÇÃO E DESMOBILIZAÇÃO DE CONTEINER LOCADO PARA BARRACÃO DE OBRA</v>
      </c>
      <c r="F81" s="59" t="str">
        <f t="shared" si="6"/>
        <v>UND</v>
      </c>
      <c r="G81">
        <f t="shared" si="7"/>
        <v>1116.8499999999999</v>
      </c>
      <c r="H81">
        <f t="shared" si="8"/>
        <v>875</v>
      </c>
      <c r="I81">
        <f>D81/(1+$E$1)</f>
        <v>875</v>
      </c>
    </row>
    <row r="82" spans="1:9" ht="30">
      <c r="A82" s="827" t="s">
        <v>30879</v>
      </c>
      <c r="B82" s="827" t="s">
        <v>1221</v>
      </c>
      <c r="C82" s="295" t="s">
        <v>110</v>
      </c>
      <c r="D82" s="296">
        <v>6.83</v>
      </c>
      <c r="E82" s="59" t="str">
        <f t="shared" si="5"/>
        <v>LOCAÇÃO DE ANDAIME METÁLICO PARA FACHADA - TIPO TORRE (ALUGUEL MENSAL)</v>
      </c>
      <c r="F82" s="59" t="str">
        <f t="shared" si="6"/>
        <v>M</v>
      </c>
      <c r="G82">
        <f t="shared" si="7"/>
        <v>8.7200000000000006</v>
      </c>
      <c r="H82">
        <f t="shared" si="8"/>
        <v>6.83</v>
      </c>
      <c r="I82">
        <f t="shared" si="9"/>
        <v>6.83</v>
      </c>
    </row>
    <row r="83" spans="1:9" ht="75">
      <c r="A83" s="827" t="s">
        <v>30880</v>
      </c>
      <c r="B83" s="827" t="s">
        <v>1222</v>
      </c>
      <c r="C83" s="295" t="s">
        <v>108</v>
      </c>
      <c r="D83" s="296">
        <v>18.920000000000002</v>
      </c>
      <c r="E83" s="59" t="str">
        <f t="shared" si="5"/>
        <v>FORNECIMENTO E INSTALAÇÃO DE PROTEÇÃO PARA ANDAIME FACHADEIRO CONSIDERANDO PLATAFORMA, RODAPÉ E GUARDA-CORPO EM MADEIRA, INCLUSIVE ENTELAMENTO, CONFORME NR-18 (MEDIDO POR M2 DE FACHADA)</v>
      </c>
      <c r="F83" s="59" t="str">
        <f t="shared" si="6"/>
        <v>M2</v>
      </c>
      <c r="G83">
        <f t="shared" si="7"/>
        <v>24.15</v>
      </c>
      <c r="H83">
        <f t="shared" si="8"/>
        <v>18.920000000000002</v>
      </c>
      <c r="I83">
        <f t="shared" si="9"/>
        <v>18.920000000000002</v>
      </c>
    </row>
    <row r="84" spans="1:9" ht="90">
      <c r="A84" s="829" t="s">
        <v>30881</v>
      </c>
      <c r="B84" s="827" t="s">
        <v>4007</v>
      </c>
      <c r="C84" s="295" t="s">
        <v>110</v>
      </c>
      <c r="D84" s="296">
        <v>117.91</v>
      </c>
      <c r="E84" s="59" t="str">
        <f t="shared" si="5"/>
        <v>TAPUME TELHA METÁLICA ONDULADA 0,50MM BRANCA H=2,20M, INCL. MONTAGEM ESTR. MAD. 8"X8", C/ADESIVO "IOPES" 60X60CM A CADA 10M, INCL. FAIXAS PINT. ESMALTE SINT. CORES AZUL C/ H=30CM E ROSA C/ H=10CM (REAPROVEITAMENTO 2X)</v>
      </c>
      <c r="F84" s="59" t="str">
        <f t="shared" si="6"/>
        <v>M</v>
      </c>
      <c r="G84">
        <f t="shared" si="7"/>
        <v>150.5</v>
      </c>
      <c r="H84">
        <f t="shared" si="8"/>
        <v>117.91</v>
      </c>
      <c r="I84">
        <f t="shared" si="9"/>
        <v>117.91</v>
      </c>
    </row>
    <row r="85" spans="1:9" ht="90">
      <c r="A85" s="827" t="s">
        <v>30882</v>
      </c>
      <c r="B85" s="827" t="s">
        <v>2264</v>
      </c>
      <c r="C85" s="295" t="s">
        <v>110</v>
      </c>
      <c r="D85" s="296">
        <v>147.22999999999999</v>
      </c>
      <c r="E85" s="59" t="str">
        <f t="shared" si="5"/>
        <v>TAPUME MADEIRA COMPENSADA RESINADA E= 12MM H=2,20M, ESTR. C/ MAD REFLOREST., INCL MONT, PINTURA ESMALTE SINT, ADESIVO "IOPES" 60X60CM A CADA 10M E FAIXAS C/ PINTURA ESMALTE SINTÉTICO NAS CORES AZUL C/ H=30CM E ROSA C/ H=10CM</v>
      </c>
      <c r="F85" s="59" t="str">
        <f t="shared" si="6"/>
        <v>M</v>
      </c>
      <c r="G85">
        <f t="shared" si="7"/>
        <v>187.92</v>
      </c>
      <c r="H85">
        <f t="shared" si="8"/>
        <v>147.22999999999999</v>
      </c>
      <c r="I85">
        <f t="shared" si="9"/>
        <v>147.22999999999999</v>
      </c>
    </row>
    <row r="86" spans="1:9" ht="120">
      <c r="A86" s="827" t="s">
        <v>30883</v>
      </c>
      <c r="B86" s="827" t="s">
        <v>2366</v>
      </c>
      <c r="C86" s="295" t="s">
        <v>2139</v>
      </c>
      <c r="D86" s="296">
        <v>706.67</v>
      </c>
      <c r="E86" s="59" t="str">
        <f t="shared" si="5"/>
        <v>ALUGUEL MENSAL CONTAINER PARA ESCRITÓRIO, DIM. 6.00X2.40M, C/ BANHEIRO (VASO+LAVAT+CHUVEIRO E BÁSC), INCL. PORTA, 2 JANELAS, ABERT P/ AR COND., 2 PT ILUMINAÇÃO, 2 TOM. ELÉT. E 1 TOM.TELEF. ISOLAM.TÉRMICO(TETO E PAREDES), PISO EM COMP. NAVAL, CERT. NR18, INCL. LAUDO DESCONTAMINAÇÃO.</v>
      </c>
      <c r="F86" s="59" t="str">
        <f t="shared" si="6"/>
        <v>MS</v>
      </c>
      <c r="G86">
        <f t="shared" si="7"/>
        <v>901.99</v>
      </c>
      <c r="H86">
        <f t="shared" si="8"/>
        <v>706.67</v>
      </c>
      <c r="I86">
        <f t="shared" si="9"/>
        <v>706.67</v>
      </c>
    </row>
    <row r="87" spans="1:9" ht="90">
      <c r="A87" s="827" t="s">
        <v>30884</v>
      </c>
      <c r="B87" s="827" t="s">
        <v>2367</v>
      </c>
      <c r="C87" s="295" t="s">
        <v>2139</v>
      </c>
      <c r="D87" s="296">
        <v>700</v>
      </c>
      <c r="E87" s="59" t="str">
        <f t="shared" si="5"/>
        <v>ALUGUEL MENSAL CONTAINER PARA REFEITORIO, INCL. PORTA, 2 JANELAS, ABERT P/ AR COND., 2 PT ILUMINAÇÃO, 2 TOMADAS ELÉT. E 1 TOMADA TELEF. ISOLAMENTO TÉRMICO (PAREDES E TETO), PISO EM COMP. NAVAL PINTADO, CERT. NR18, INCL. LAUDO DESCONTAMINAÇÃO.</v>
      </c>
      <c r="F87" s="59" t="str">
        <f t="shared" si="6"/>
        <v>MS</v>
      </c>
      <c r="G87">
        <f t="shared" si="7"/>
        <v>893.48</v>
      </c>
      <c r="H87">
        <f t="shared" si="8"/>
        <v>700</v>
      </c>
      <c r="I87">
        <f t="shared" si="9"/>
        <v>700</v>
      </c>
    </row>
    <row r="88" spans="1:9" ht="75">
      <c r="A88" s="827" t="s">
        <v>30885</v>
      </c>
      <c r="B88" s="827" t="s">
        <v>2368</v>
      </c>
      <c r="C88" s="295" t="s">
        <v>2139</v>
      </c>
      <c r="D88" s="296">
        <v>408</v>
      </c>
      <c r="E88" s="59" t="str">
        <f t="shared" si="5"/>
        <v>ALUGUEL MENSAL CONTAINER PARA VESTIÁRIO, INCL. PORTA, VENEZIANAS DE CIRCULAÇÃO, 1 PT ILUMINAÇÃO, ISOLAMENTO TÉRMICO (TETO), PISO EM COMP. NAVAL PINTADO, CERT. NR18, INCL. LAUDO DESCONTAMINAÇÃO.</v>
      </c>
      <c r="F88" s="59" t="str">
        <f t="shared" si="6"/>
        <v>MS</v>
      </c>
      <c r="G88">
        <f t="shared" si="7"/>
        <v>520.77</v>
      </c>
      <c r="H88">
        <f t="shared" si="8"/>
        <v>408</v>
      </c>
      <c r="I88">
        <f t="shared" si="9"/>
        <v>408</v>
      </c>
    </row>
    <row r="89" spans="1:9" ht="90">
      <c r="A89" s="827" t="s">
        <v>30886</v>
      </c>
      <c r="B89" s="827" t="s">
        <v>2369</v>
      </c>
      <c r="C89" s="295" t="s">
        <v>2139</v>
      </c>
      <c r="D89" s="296">
        <v>716</v>
      </c>
      <c r="E89" s="59" t="str">
        <f t="shared" si="5"/>
        <v>ALUGUEL MENSAL CONTAINER SANITÁRIO, INCL PORTA, BÁSC, 2 PTOS LUZ, 1 PTO ATERRAM., 3VASOS, 3LAVATÓRIOS, CALHA MICTÓRIO, 6 CHUVEIROS (1 ELETRICO), TORN.,REGISTROS, PISO COMP. NAVAL PINTADO, CERT NR18 E LAUDO DESCONTAMINAÇÃO</v>
      </c>
      <c r="F89" s="59" t="str">
        <f t="shared" si="6"/>
        <v>MS</v>
      </c>
      <c r="G89">
        <f t="shared" si="7"/>
        <v>913.9</v>
      </c>
      <c r="H89">
        <f t="shared" si="8"/>
        <v>716</v>
      </c>
      <c r="I89">
        <f t="shared" si="9"/>
        <v>716</v>
      </c>
    </row>
    <row r="90" spans="1:9" ht="75">
      <c r="A90" s="829" t="s">
        <v>30887</v>
      </c>
      <c r="B90" s="827" t="s">
        <v>2370</v>
      </c>
      <c r="C90" s="295" t="s">
        <v>2139</v>
      </c>
      <c r="D90" s="296">
        <v>416.67</v>
      </c>
      <c r="E90" s="59" t="str">
        <f t="shared" si="5"/>
        <v>ALUGUEL MENSAL CONTAINER PARA ALMOXARIFADO, INCL. PORTA, 2 JANELAS, 1 PT ILUMINAÇÃO, ISOLAMENTO TÉRMICO (TETO), PISO EM COMP. NAVAL PINTADO, CERT. NR18, INCL. LAUDO DESCONTAMINAÇÃO.</v>
      </c>
      <c r="F90" s="59" t="str">
        <f t="shared" si="6"/>
        <v>MS</v>
      </c>
      <c r="G90">
        <f t="shared" si="7"/>
        <v>531.84</v>
      </c>
      <c r="H90">
        <f t="shared" si="8"/>
        <v>416.67</v>
      </c>
      <c r="I90">
        <f t="shared" si="9"/>
        <v>416.67</v>
      </c>
    </row>
    <row r="91" spans="1:9" ht="60">
      <c r="A91" s="827"/>
      <c r="B91" s="828" t="s">
        <v>1223</v>
      </c>
      <c r="C91" s="295"/>
      <c r="D91" s="296"/>
      <c r="E91" s="59" t="str">
        <f t="shared" si="5"/>
        <v>INSTALAÇÃO DO CANTEIRO DE OBRAS (UTILIZAÇÃO 1 VEZ), PROJETO PADRÃO LABOR - NR.18 (OBRAS COM PRAZO DE EXECUÇÃO SUPERIOR A 12 MESES)</v>
      </c>
      <c r="F91" s="59" t="str">
        <f t="shared" si="6"/>
        <v/>
      </c>
      <c r="G91">
        <f t="shared" si="7"/>
        <v>0</v>
      </c>
      <c r="H91">
        <f t="shared" si="8"/>
        <v>0</v>
      </c>
      <c r="I91">
        <f t="shared" si="9"/>
        <v>0</v>
      </c>
    </row>
    <row r="92" spans="1:9" ht="90">
      <c r="A92" s="827" t="s">
        <v>30888</v>
      </c>
      <c r="B92" s="827" t="s">
        <v>1224</v>
      </c>
      <c r="C92" s="295" t="s">
        <v>108</v>
      </c>
      <c r="D92" s="296">
        <v>527.04999999999995</v>
      </c>
      <c r="E92" s="59" t="str">
        <f t="shared" si="5"/>
        <v>BARRACÃO PARA ESCRITÓRIO COM SANITÁRIO ÁREA DE 14.50 M2, DE CHAPA DE COMPENS. 12MM E PONTALETE 8X8CM, PISO CIMENTADO E COBERTURA DE TELHA DE FIBROC. 6MM, INCL. PONTO DE LUZ E CX. DE INSPEÇÃO, CONF. PROJETO (1 UTILIZAÇÃO)</v>
      </c>
      <c r="F92" s="59" t="str">
        <f t="shared" si="6"/>
        <v>M2</v>
      </c>
      <c r="G92">
        <f t="shared" si="7"/>
        <v>672.73</v>
      </c>
      <c r="H92">
        <f t="shared" si="8"/>
        <v>527.04999999999995</v>
      </c>
      <c r="I92">
        <f t="shared" si="9"/>
        <v>527.04999999999995</v>
      </c>
    </row>
    <row r="93" spans="1:9" ht="90">
      <c r="A93" s="829" t="s">
        <v>30889</v>
      </c>
      <c r="B93" s="827" t="s">
        <v>1225</v>
      </c>
      <c r="C93" s="295" t="s">
        <v>108</v>
      </c>
      <c r="D93" s="296">
        <v>359.35</v>
      </c>
      <c r="E93" s="59" t="str">
        <f t="shared" si="5"/>
        <v>BARRACÃO PARA ALMOXARIFADO ÁREA DE 10.90M2, DE CHAPA DE COMPENSADO DE 12MM E PONTALETE 8X8CM, PISO CIMENTADO E COBERTURA DE TELHAS DE FIBROCIMENTO DE 6MM, INCL. PONTO DE LUZ, CONF. PROJETO (1 UTILIZAÇÃO)</v>
      </c>
      <c r="F93" s="59" t="str">
        <f t="shared" si="6"/>
        <v>M2</v>
      </c>
      <c r="G93">
        <f t="shared" si="7"/>
        <v>458.67</v>
      </c>
      <c r="H93">
        <f t="shared" si="8"/>
        <v>359.35</v>
      </c>
      <c r="I93">
        <f t="shared" si="9"/>
        <v>359.35</v>
      </c>
    </row>
    <row r="94" spans="1:9" ht="90">
      <c r="A94" s="827" t="s">
        <v>30890</v>
      </c>
      <c r="B94" s="827" t="s">
        <v>1226</v>
      </c>
      <c r="C94" s="295" t="s">
        <v>108</v>
      </c>
      <c r="D94" s="296">
        <v>312.41000000000003</v>
      </c>
      <c r="E94" s="59" t="str">
        <f t="shared" si="5"/>
        <v>BARRACÃO PARA DEPÓSITO DE CIMENTO ÁREA DE 10.90M2, DE CHAPA DE COMPENSADO 12MM E PONTALETES 8X8CM, PISO CIMENTADO E COBERTURA DE TELHAS DE FIBROCIMENTO DE 6MM, INCLUSIVE PONTO DE LUZ, CONF. PROJETO (1 UTILIZAÇÃO)</v>
      </c>
      <c r="F94" s="59" t="str">
        <f t="shared" si="6"/>
        <v>M2</v>
      </c>
      <c r="G94">
        <f t="shared" si="7"/>
        <v>398.76</v>
      </c>
      <c r="H94">
        <f t="shared" si="8"/>
        <v>312.41000000000003</v>
      </c>
      <c r="I94">
        <f t="shared" si="9"/>
        <v>312.41000000000003</v>
      </c>
    </row>
    <row r="95" spans="1:9" ht="90">
      <c r="A95" s="827" t="s">
        <v>30891</v>
      </c>
      <c r="B95" s="827" t="s">
        <v>1227</v>
      </c>
      <c r="C95" s="295" t="s">
        <v>108</v>
      </c>
      <c r="D95" s="296">
        <v>285.98</v>
      </c>
      <c r="E95" s="59" t="str">
        <f t="shared" si="5"/>
        <v>REFEITÓRIO COM PAREDES DE CHAPA DE COMPENS. 12MM E PONTALETES 8X8CM, PISO CIMENT. E COB. DE TELHAS FIBROC. 6MM, INCL. PONTO DE LUZ E CX. DE INSPEÇÃO (CONS. 1.21 M2/FUNC./TURNO), CONF. PROJETO (1 UTILIZAÇÃO)</v>
      </c>
      <c r="F95" s="59" t="str">
        <f t="shared" si="6"/>
        <v>M2</v>
      </c>
      <c r="G95">
        <f t="shared" si="7"/>
        <v>365.02</v>
      </c>
      <c r="H95">
        <f t="shared" si="8"/>
        <v>285.98</v>
      </c>
      <c r="I95">
        <f t="shared" si="9"/>
        <v>285.98</v>
      </c>
    </row>
    <row r="96" spans="1:9" ht="90">
      <c r="A96" s="827" t="s">
        <v>30892</v>
      </c>
      <c r="B96" s="827" t="s">
        <v>1228</v>
      </c>
      <c r="C96" s="295" t="s">
        <v>113</v>
      </c>
      <c r="D96" s="297">
        <v>9690.67</v>
      </c>
      <c r="E96" s="59" t="str">
        <f t="shared" si="5"/>
        <v>UNIDADE DE SANITÁRIO E VESTIÁRIO P/ ATÉ 20 FUNC. ÁREA DE 18.15M2, PAREDES DE CHAPA COMPENS. 12MM E PONTALETE 8X8CM, PISO CIMENTADO, COBERT. TELHA FIBROC. 6MM, INCL. INSTALAÇÃO DE LUZ E CX. DE INSPEÇÃO, CONF. PROJETO (1 UTILIZAÇÃO)</v>
      </c>
      <c r="F96" s="59" t="str">
        <f t="shared" si="6"/>
        <v>UND</v>
      </c>
      <c r="G96">
        <f t="shared" si="7"/>
        <v>12369.17</v>
      </c>
      <c r="H96">
        <f t="shared" si="8"/>
        <v>9690.67</v>
      </c>
      <c r="I96">
        <f t="shared" si="9"/>
        <v>9690.67</v>
      </c>
    </row>
    <row r="97" spans="1:9" ht="90">
      <c r="A97" s="827" t="s">
        <v>30893</v>
      </c>
      <c r="B97" s="827" t="s">
        <v>1229</v>
      </c>
      <c r="C97" s="295" t="s">
        <v>113</v>
      </c>
      <c r="D97" s="297">
        <v>14690.22</v>
      </c>
      <c r="E97" s="59" t="str">
        <f t="shared" si="5"/>
        <v>UNIDADE DE SANITÁRIO E VESTIÁRIO DE 20 A 40 FUNC. ÁREA 25.40M2, PAREDES DE CHAPA COMPENS. 12MM E PONTALETE 8X8CM, PISO CIMENTADO, COBERT. TELHA FIBROC. 6MM, INCL. INST. DE LUZ E CX. DE INSPEÇÃO, CONF. PROJETO (1 UTILIZAÇÃO)</v>
      </c>
      <c r="F97" s="59" t="str">
        <f t="shared" si="6"/>
        <v>UND</v>
      </c>
      <c r="G97">
        <f t="shared" si="7"/>
        <v>18750.599999999999</v>
      </c>
      <c r="H97">
        <f t="shared" si="8"/>
        <v>14690.22</v>
      </c>
      <c r="I97">
        <f t="shared" si="9"/>
        <v>14690.22</v>
      </c>
    </row>
    <row r="98" spans="1:9" ht="90">
      <c r="A98" s="827" t="s">
        <v>30894</v>
      </c>
      <c r="B98" s="827" t="s">
        <v>1230</v>
      </c>
      <c r="C98" s="295" t="s">
        <v>113</v>
      </c>
      <c r="D98" s="297">
        <v>18230.43</v>
      </c>
      <c r="E98" s="59" t="str">
        <f t="shared" si="5"/>
        <v>UNIDADE DE SANITÁRIO E VESTIÁRIO DE 40 A 60 FUNC. ÁREA 33.90M2, PAREDES DE CHAPA COMPENS. 12MM E PONTALETE 8X8CM, PISO CIMENTADO, COBERT. TELHA FIBROC. 6MM, INCL. INST. DE LUZ E CX. DE INSPEÇÃO, CONF. PROJETO (1 UTILIZAÇÃO)</v>
      </c>
      <c r="F98" s="59" t="str">
        <f t="shared" si="6"/>
        <v>UND</v>
      </c>
      <c r="G98">
        <f t="shared" si="7"/>
        <v>23269.32</v>
      </c>
      <c r="H98">
        <f t="shared" si="8"/>
        <v>18230.43</v>
      </c>
      <c r="I98">
        <f t="shared" si="9"/>
        <v>18230.43</v>
      </c>
    </row>
    <row r="99" spans="1:9" ht="90">
      <c r="A99" s="827" t="s">
        <v>30895</v>
      </c>
      <c r="B99" s="827" t="s">
        <v>1231</v>
      </c>
      <c r="C99" s="295" t="s">
        <v>108</v>
      </c>
      <c r="D99" s="296">
        <v>136.24</v>
      </c>
      <c r="E99" s="59" t="str">
        <f t="shared" si="5"/>
        <v>GALPÃO PARA SERRARIA E CARPINTARIA ÁREA 12.00M2, EM PEÇA DE MADEIRA 8X8CM E CONTRAVENTAMENTO DE 5X7CM, COBERTURA DE TELHA DE FIBROC. DE 6MM, INCLUSIVE PONTO E CABO DE ALIMENTAÇÃO DA MÁQUINA, CONF. PROJETO (1 UTILIZAÇÃO)</v>
      </c>
      <c r="F99" s="59" t="str">
        <f t="shared" si="6"/>
        <v>M2</v>
      </c>
      <c r="G99">
        <f t="shared" si="7"/>
        <v>173.9</v>
      </c>
      <c r="H99">
        <f t="shared" si="8"/>
        <v>136.24</v>
      </c>
      <c r="I99">
        <f t="shared" si="9"/>
        <v>136.24</v>
      </c>
    </row>
    <row r="100" spans="1:9" ht="90">
      <c r="A100" s="827" t="s">
        <v>30896</v>
      </c>
      <c r="B100" s="827" t="s">
        <v>1232</v>
      </c>
      <c r="C100" s="295" t="s">
        <v>108</v>
      </c>
      <c r="D100" s="296">
        <v>184.28</v>
      </c>
      <c r="E100" s="59" t="str">
        <f t="shared" si="5"/>
        <v>GALPÃO PARA CORTE E ARMAÇÃO COM ÁREA DE 6.00M2, EM PEÇAS DE MADEIRA 8X8CM E CONTRAVENTAMENTO DE 5X7CM, COBERTURA DE TELHAS DE FIBROC. DE 6MM, INCLUSIVE PONTO E CABO DE ALIMENTAÇÃO DA MÁQUINA, CONF. PROJETO (1 UTILIZAÇÃO)</v>
      </c>
      <c r="F100" s="59" t="str">
        <f t="shared" si="6"/>
        <v>M2</v>
      </c>
      <c r="G100">
        <f t="shared" si="7"/>
        <v>235.21</v>
      </c>
      <c r="H100">
        <f t="shared" si="8"/>
        <v>184.28</v>
      </c>
      <c r="I100">
        <f t="shared" si="9"/>
        <v>184.28</v>
      </c>
    </row>
    <row r="101" spans="1:9" ht="45">
      <c r="A101" s="827" t="s">
        <v>30897</v>
      </c>
      <c r="B101" s="827" t="s">
        <v>2336</v>
      </c>
      <c r="C101" s="295" t="s">
        <v>113</v>
      </c>
      <c r="D101" s="297">
        <v>1279.3599999999999</v>
      </c>
      <c r="E101" s="59" t="str">
        <f t="shared" si="5"/>
        <v>RESERVATÓRIO DE POLIESTILENO DE 500L, INCL. SUPORTE EM MADEIRA DE 7X12CM E 5X7CM, ELEVADO DE 4M, CONF. PROJETO (1 UTILIZAÇÃO)</v>
      </c>
      <c r="F101" s="59" t="str">
        <f t="shared" si="6"/>
        <v>UND</v>
      </c>
      <c r="G101">
        <f t="shared" si="7"/>
        <v>1632.98</v>
      </c>
      <c r="H101">
        <f t="shared" si="8"/>
        <v>1279.3599999999999</v>
      </c>
      <c r="I101">
        <f t="shared" si="9"/>
        <v>1279.3599999999999</v>
      </c>
    </row>
    <row r="102" spans="1:9" ht="45">
      <c r="A102" s="827" t="s">
        <v>30898</v>
      </c>
      <c r="B102" s="827" t="s">
        <v>2337</v>
      </c>
      <c r="C102" s="295" t="s">
        <v>113</v>
      </c>
      <c r="D102" s="297">
        <v>1473.04</v>
      </c>
      <c r="E102" s="59" t="str">
        <f t="shared" si="5"/>
        <v>RESERVATÓRIO DE POLIESTILENO DE 1000 L, INCL. SUPORTE EM MADEIRA DE 7X12CM E 8X7CM, ELEVADO DE 4M, CONF. PROJETO (1 UTILIZAÇÃO)</v>
      </c>
      <c r="F102" s="59" t="str">
        <f t="shared" si="6"/>
        <v>UND</v>
      </c>
      <c r="G102">
        <f t="shared" si="7"/>
        <v>1880.19</v>
      </c>
      <c r="H102">
        <f t="shared" si="8"/>
        <v>1473.04</v>
      </c>
      <c r="I102">
        <f t="shared" si="9"/>
        <v>1473.04</v>
      </c>
    </row>
    <row r="103" spans="1:9" ht="75">
      <c r="A103" s="827" t="s">
        <v>30899</v>
      </c>
      <c r="B103" s="827" t="s">
        <v>30900</v>
      </c>
      <c r="C103" s="295" t="s">
        <v>110</v>
      </c>
      <c r="D103" s="296">
        <v>32.24</v>
      </c>
      <c r="E103" s="59" t="str">
        <f t="shared" si="5"/>
        <v>REDE DE ÁGUA COM PADRÃO DE ENTRADA D'ÁGUA DIÂM. 3/4", CONF. ESPEC. CESAN, INCL. TUBOS E CONEXÕES PARA ALIMENTAÇÃO, DISTRIBUIÇÃO, EXTRAVASOR E LIMPEZA, CONS. O PADRÃO A 25M, CONF. PROJETO (1 UTILIZAÇÃO)</v>
      </c>
      <c r="F103" s="59" t="str">
        <f t="shared" si="6"/>
        <v>M</v>
      </c>
      <c r="G103">
        <f t="shared" si="7"/>
        <v>41.15</v>
      </c>
      <c r="H103">
        <f t="shared" si="8"/>
        <v>32.24</v>
      </c>
      <c r="I103">
        <f t="shared" si="9"/>
        <v>32.24</v>
      </c>
    </row>
    <row r="104" spans="1:9" ht="90">
      <c r="A104" s="827" t="s">
        <v>30901</v>
      </c>
      <c r="B104" s="827" t="s">
        <v>1233</v>
      </c>
      <c r="C104" s="295" t="s">
        <v>110</v>
      </c>
      <c r="D104" s="296">
        <v>368.93</v>
      </c>
      <c r="E104" s="59" t="str">
        <f t="shared" si="5"/>
        <v>REDE DE LUZ, INCL. PADRÃO ENTRADA DE ENERGIA TRIFÁS., CABO DE LIGAÇÃO ATÉ BARRACÕES, QUADRO DE DISTRIB., DISJ. E CHAVE DE FORÇA (QUANDO NECESSÁRIO), CONS. 20M ENTRE PADRÃO ENTRADA E QDG, CONF. PROJETO (1 UTILIZAÇÃO)</v>
      </c>
      <c r="F104" s="59" t="str">
        <f t="shared" si="6"/>
        <v>M</v>
      </c>
      <c r="G104">
        <f t="shared" si="7"/>
        <v>470.9</v>
      </c>
      <c r="H104">
        <f t="shared" si="8"/>
        <v>368.93</v>
      </c>
      <c r="I104">
        <f t="shared" si="9"/>
        <v>368.93</v>
      </c>
    </row>
    <row r="105" spans="1:9" ht="60">
      <c r="A105" s="827" t="s">
        <v>30902</v>
      </c>
      <c r="B105" s="827" t="s">
        <v>1234</v>
      </c>
      <c r="C105" s="295" t="s">
        <v>110</v>
      </c>
      <c r="D105" s="296">
        <v>267.14999999999998</v>
      </c>
      <c r="E105" s="59" t="str">
        <f t="shared" si="5"/>
        <v>REDE DE ESGOTO, CONTENDO FOSSA E FILTRO, INCLUSIVE TUBOS E CONEXÕES DE LIGAÇÃO ENTRE CAIXAS, CONSIDERANDO DISTÂNCIA DE 25M, CONFORME PROJETO (1 UTILIZAÇÃO)</v>
      </c>
      <c r="F105" s="59" t="str">
        <f t="shared" si="6"/>
        <v>M</v>
      </c>
      <c r="G105">
        <f t="shared" si="7"/>
        <v>340.99</v>
      </c>
      <c r="H105">
        <f t="shared" si="8"/>
        <v>267.14999999999998</v>
      </c>
      <c r="I105">
        <f t="shared" si="9"/>
        <v>267.14999999999998</v>
      </c>
    </row>
    <row r="106" spans="1:9" ht="60">
      <c r="A106" s="827"/>
      <c r="B106" s="828" t="s">
        <v>1235</v>
      </c>
      <c r="C106" s="295"/>
      <c r="D106" s="296"/>
      <c r="E106" s="59" t="str">
        <f t="shared" si="5"/>
        <v>INSTALAÇÃO DO CANTEIRO DE OBRAS (UTILIZAÇÃO 2 VEZES), PROJETO PADRÃO LABOR - NR.18 (OBRAS COM PRAZO DE EXECUÇÃO DE 6 A 12 MESES)</v>
      </c>
      <c r="F106" s="59" t="str">
        <f t="shared" si="6"/>
        <v/>
      </c>
      <c r="G106">
        <f t="shared" si="7"/>
        <v>0</v>
      </c>
      <c r="H106">
        <f t="shared" si="8"/>
        <v>0</v>
      </c>
      <c r="I106">
        <f t="shared" si="9"/>
        <v>0</v>
      </c>
    </row>
    <row r="107" spans="1:9" ht="90">
      <c r="A107" s="827" t="s">
        <v>30903</v>
      </c>
      <c r="B107" s="827" t="s">
        <v>1236</v>
      </c>
      <c r="C107" s="295" t="s">
        <v>108</v>
      </c>
      <c r="D107" s="296">
        <v>410.5</v>
      </c>
      <c r="E107" s="59" t="str">
        <f t="shared" si="5"/>
        <v>BARRACÃO PARA ESCRITÓRIO COM SANITÁRIO ÁREA 14.50M2, DE CHAPA DE COMPENS. 12MM E PONTALETE 8X8CM, PISO CIMENTADO E COBERTURA DE TELHA DE FIBROC. 6MM, INCL. PONTO DE LUZ E CX. DE INSPEÇÃO, CONF. PROJETO (2 UTILIZAÇÕES)</v>
      </c>
      <c r="F107" s="59" t="str">
        <f t="shared" si="6"/>
        <v>M2</v>
      </c>
      <c r="G107">
        <f t="shared" si="7"/>
        <v>523.96</v>
      </c>
      <c r="H107">
        <f t="shared" si="8"/>
        <v>410.5</v>
      </c>
      <c r="I107">
        <f t="shared" si="9"/>
        <v>410.5</v>
      </c>
    </row>
    <row r="108" spans="1:9" ht="90">
      <c r="A108" s="827" t="s">
        <v>30904</v>
      </c>
      <c r="B108" s="827" t="s">
        <v>1237</v>
      </c>
      <c r="C108" s="295" t="s">
        <v>108</v>
      </c>
      <c r="D108" s="296">
        <v>287.10000000000002</v>
      </c>
      <c r="E108" s="59" t="str">
        <f t="shared" si="5"/>
        <v>BARRACÃO PARA ALMOXARIFADO ÁREA DE 10.90M2, DE CHAPA DE COMPENSADO 12MM E PONTALETES 8X8CM, PISO CIMENTADO E COBERTURA DE TELHA DE FIBROCIMENTO DE 6MM, INCLUSIVE PONTO DE LUZ, CONF. PROJETO (2 UTILIZAÇÕES)</v>
      </c>
      <c r="F108" s="59" t="str">
        <f t="shared" si="6"/>
        <v>M2</v>
      </c>
      <c r="G108">
        <f t="shared" si="7"/>
        <v>366.45</v>
      </c>
      <c r="H108">
        <f t="shared" si="8"/>
        <v>287.10000000000002</v>
      </c>
      <c r="I108">
        <f t="shared" si="9"/>
        <v>287.10000000000002</v>
      </c>
    </row>
    <row r="109" spans="1:9" ht="90">
      <c r="A109" s="827" t="s">
        <v>30905</v>
      </c>
      <c r="B109" s="827" t="s">
        <v>1238</v>
      </c>
      <c r="C109" s="295" t="s">
        <v>108</v>
      </c>
      <c r="D109" s="296">
        <v>250.66</v>
      </c>
      <c r="E109" s="59" t="str">
        <f t="shared" si="5"/>
        <v>BARRACÃO PARA DEPÓSITO DE CIMENTO ÁREA DE 10.90M2, DE CHAPA DE COMPENSADO 12MM E PONTALETES 8X8CM, PISO CIMENTADO E COBERTURA DE TELHAS DE FIBROCIMENTO DE 6MM, INCLUSIVE PONTO DE LUZ, CONF. PROJETO (2 UTILIZAÇÕES)</v>
      </c>
      <c r="F109" s="59" t="str">
        <f t="shared" si="6"/>
        <v>M2</v>
      </c>
      <c r="G109">
        <f t="shared" si="7"/>
        <v>319.94</v>
      </c>
      <c r="H109">
        <f t="shared" si="8"/>
        <v>250.66</v>
      </c>
      <c r="I109">
        <f t="shared" si="9"/>
        <v>250.66</v>
      </c>
    </row>
    <row r="110" spans="1:9" ht="90">
      <c r="A110" s="827" t="s">
        <v>30906</v>
      </c>
      <c r="B110" s="827" t="s">
        <v>1239</v>
      </c>
      <c r="C110" s="295" t="s">
        <v>108</v>
      </c>
      <c r="D110" s="296">
        <v>241.1</v>
      </c>
      <c r="E110" s="59" t="str">
        <f t="shared" si="5"/>
        <v>REFEITÓRIO COM PAREDES DE CHAPA DE COMPENS. 12MM E PONTALETES 8X8CM, PISO CIMENT. E COBERT. DE TELHAS FIBROC. 6MM, INCL. PONTO DE LUZ E CX. DE INSPEÇÃO (CONS. 1.21M2/FUNC./TURNO), CONF. PROJETO (2 UTILIZAÇÃO)</v>
      </c>
      <c r="F110" s="59" t="str">
        <f t="shared" si="6"/>
        <v>M2</v>
      </c>
      <c r="G110">
        <f t="shared" si="7"/>
        <v>307.74</v>
      </c>
      <c r="H110">
        <f t="shared" si="8"/>
        <v>241.1</v>
      </c>
      <c r="I110">
        <f t="shared" si="9"/>
        <v>241.1</v>
      </c>
    </row>
    <row r="111" spans="1:9" ht="90">
      <c r="A111" s="827" t="s">
        <v>30907</v>
      </c>
      <c r="B111" s="827" t="s">
        <v>1240</v>
      </c>
      <c r="C111" s="295" t="s">
        <v>113</v>
      </c>
      <c r="D111" s="297">
        <v>7873.92</v>
      </c>
      <c r="E111" s="59" t="str">
        <f t="shared" si="5"/>
        <v>UNIDADE DE SANITÁRIO E VESTIÁRIO PARA ATÉ 20 FUNC. ÁREA 18.15M2, PAREDES DE CHAPA COMPENS. 12MM E PONTALETE 8X8CM, PISO CIMENTADO, COBERT. TELHA FIBROC. 6MM, INCL. INST. DE LUZ E CX. DE INSPEÇÃO, CONF. PROJETO (2 UTILIZAÇÕES)</v>
      </c>
      <c r="F111" s="59" t="str">
        <f t="shared" si="6"/>
        <v>UND</v>
      </c>
      <c r="G111">
        <f t="shared" si="7"/>
        <v>10050.27</v>
      </c>
      <c r="H111">
        <f t="shared" si="8"/>
        <v>7873.92</v>
      </c>
      <c r="I111">
        <f t="shared" si="9"/>
        <v>7873.92</v>
      </c>
    </row>
    <row r="112" spans="1:9" ht="90">
      <c r="A112" s="827" t="s">
        <v>30908</v>
      </c>
      <c r="B112" s="827" t="s">
        <v>1241</v>
      </c>
      <c r="C112" s="295" t="s">
        <v>113</v>
      </c>
      <c r="D112" s="297">
        <v>11925.78</v>
      </c>
      <c r="E112" s="59" t="str">
        <f t="shared" si="5"/>
        <v>UNIDADE DE SANITÁRIO E VESTIÁRIO DE 20 A 40 FUNC. ÁREA 25.40M2, PAREDES DE CHAPA COMPENS. 12MM E PONTALETE 8X8CM, PISO CIMENTADO, COBERT. TELHA FIBROC. 6MM, INCL. INST. DE LUZ E CX. DE INSPEÇÃO, CONF. PROJETO (2 UTILIZAÇÕES)</v>
      </c>
      <c r="F112" s="59" t="str">
        <f t="shared" si="6"/>
        <v>UND</v>
      </c>
      <c r="G112">
        <f t="shared" si="7"/>
        <v>15222.07</v>
      </c>
      <c r="H112">
        <f t="shared" si="8"/>
        <v>11925.78</v>
      </c>
      <c r="I112">
        <f t="shared" si="9"/>
        <v>11925.78</v>
      </c>
    </row>
    <row r="113" spans="1:9" ht="90">
      <c r="A113" s="827" t="s">
        <v>30909</v>
      </c>
      <c r="B113" s="827" t="s">
        <v>1242</v>
      </c>
      <c r="C113" s="295" t="s">
        <v>113</v>
      </c>
      <c r="D113" s="297">
        <v>14893.23</v>
      </c>
      <c r="E113" s="59" t="str">
        <f t="shared" si="5"/>
        <v>UNIDADE DE SANITÁRIO E VESTIÁRIO DE 40 A 60 FUNC. ÁREA 33.90M2, PAREDES DE CHAPA COMPENS. 12MM E PONTALETE 8X8CM, PISO CIMENTADO, COBERT. TELHA FIBROC. 6MM, INCL. INST. DE LUZ E CX. DE INSPEÇÃO, CONF. PROJETO (2 UTILIZAÇÕES)</v>
      </c>
      <c r="F113" s="59" t="str">
        <f t="shared" si="6"/>
        <v>UND</v>
      </c>
      <c r="G113">
        <f t="shared" si="7"/>
        <v>19009.72</v>
      </c>
      <c r="H113">
        <f t="shared" si="8"/>
        <v>14893.23</v>
      </c>
      <c r="I113">
        <f t="shared" si="9"/>
        <v>14893.23</v>
      </c>
    </row>
    <row r="114" spans="1:9" ht="90">
      <c r="A114" s="827" t="s">
        <v>30910</v>
      </c>
      <c r="B114" s="827" t="s">
        <v>1243</v>
      </c>
      <c r="C114" s="295" t="s">
        <v>108</v>
      </c>
      <c r="D114" s="296">
        <v>97.97</v>
      </c>
      <c r="E114" s="59" t="str">
        <f t="shared" si="5"/>
        <v>GALPÃO PARA SERRARIA E CARPINTARIA ÁREA 12.00M2, EM PEÇAS DE MADEIRA 8X8CM E CONTRAVENTAMENTO DE 5X7CM, COBERTURA DE TELHAS DE FIBROC. DE 6MM, INCLUSIVE PONTO E CABO DE ALIMENTAÇÃO DA MÁQUINA, CONF. PROJETO (2 UTILIZAÇÕES)</v>
      </c>
      <c r="F114" s="59" t="str">
        <f t="shared" si="6"/>
        <v>M2</v>
      </c>
      <c r="G114">
        <f t="shared" si="7"/>
        <v>125.05</v>
      </c>
      <c r="H114">
        <f t="shared" si="8"/>
        <v>97.97</v>
      </c>
      <c r="I114">
        <f t="shared" si="9"/>
        <v>97.97</v>
      </c>
    </row>
    <row r="115" spans="1:9" ht="90">
      <c r="A115" s="827" t="s">
        <v>30911</v>
      </c>
      <c r="B115" s="827" t="s">
        <v>1244</v>
      </c>
      <c r="C115" s="295" t="s">
        <v>108</v>
      </c>
      <c r="D115" s="296">
        <v>136</v>
      </c>
      <c r="E115" s="59" t="str">
        <f t="shared" si="5"/>
        <v>GALPÃO PARA CORTE E ARMAÇÃO COM ÁREA DE 6.00M2, DE PEÇAS DE MADEIRA 8X8CM E CONTRAVENTAMENTO DE 5X7CM, COBERTURA DE TELHAS DE FIBROC. DE 6MM, INCLUSIVE PONTO E CABO DE ALIMENTAÇÃO DA MÁQUINA, CONF. PROJETO (2 UTILIZAÇÕES)</v>
      </c>
      <c r="F115" s="59" t="str">
        <f t="shared" si="6"/>
        <v>M2</v>
      </c>
      <c r="G115">
        <f t="shared" si="7"/>
        <v>173.59</v>
      </c>
      <c r="H115">
        <f t="shared" si="8"/>
        <v>136</v>
      </c>
      <c r="I115">
        <f t="shared" si="9"/>
        <v>136</v>
      </c>
    </row>
    <row r="116" spans="1:9" ht="60">
      <c r="A116" s="827" t="s">
        <v>30912</v>
      </c>
      <c r="B116" s="827" t="s">
        <v>2338</v>
      </c>
      <c r="C116" s="295" t="s">
        <v>113</v>
      </c>
      <c r="D116" s="296">
        <v>806.96</v>
      </c>
      <c r="E116" s="59" t="str">
        <f t="shared" si="5"/>
        <v>RESERVATÓRIO DE POLIESTILENO DE 500 L, INCL. SUPORTE EM MADEIRA DE 7X12CM E 5X7CM, ELEVADO DE 4M, CONFORME PROJETO (2 UTILIZAÇÕES)</v>
      </c>
      <c r="F116" s="59" t="str">
        <f t="shared" si="6"/>
        <v>UND</v>
      </c>
      <c r="G116">
        <f t="shared" si="7"/>
        <v>1030</v>
      </c>
      <c r="H116">
        <f t="shared" si="8"/>
        <v>806.96</v>
      </c>
      <c r="I116">
        <f t="shared" si="9"/>
        <v>806.96</v>
      </c>
    </row>
    <row r="117" spans="1:9" ht="60">
      <c r="A117" s="827" t="s">
        <v>30913</v>
      </c>
      <c r="B117" s="827" t="s">
        <v>2339</v>
      </c>
      <c r="C117" s="295" t="s">
        <v>113</v>
      </c>
      <c r="D117" s="296">
        <v>919.2</v>
      </c>
      <c r="E117" s="59" t="str">
        <f t="shared" si="5"/>
        <v>RESERVATÓRIO DE POLIESTILENO DE 1000 L, INCLUSIVE SUPORTE EM MADEIRA DE 7X12CM E 5X7CM, ELEVADO DE 4M, CONFORME PROJETO (2 UTILIZAÇÕES)</v>
      </c>
      <c r="F117" s="59" t="str">
        <f t="shared" si="6"/>
        <v>UND</v>
      </c>
      <c r="G117">
        <f t="shared" si="7"/>
        <v>1173.27</v>
      </c>
      <c r="H117">
        <f t="shared" si="8"/>
        <v>919.2</v>
      </c>
      <c r="I117">
        <f t="shared" si="9"/>
        <v>919.2</v>
      </c>
    </row>
    <row r="118" spans="1:9" ht="75">
      <c r="A118" s="827" t="s">
        <v>30914</v>
      </c>
      <c r="B118" s="827" t="s">
        <v>30915</v>
      </c>
      <c r="C118" s="295" t="s">
        <v>110</v>
      </c>
      <c r="D118" s="296">
        <v>23.53</v>
      </c>
      <c r="E118" s="59" t="str">
        <f t="shared" si="5"/>
        <v>REDE DE ÁGUA, COM PADRÃO DE ENTRADA D'ÁGUA DIÂM. 3/4", CONF. ESPEC. CESAN, INCL. TUBOS E CONEXÕES PARA ALIMENTAÇÃO, DISTRIBUIÇÃO, EXTRAVASOR E LIMPEZA, CONS. O PADRÃO A 25M, CONF. PROJETO (2 UTILIZAÇÕES)</v>
      </c>
      <c r="F118" s="59" t="str">
        <f t="shared" si="6"/>
        <v>M</v>
      </c>
      <c r="G118">
        <f t="shared" si="7"/>
        <v>30.03</v>
      </c>
      <c r="H118">
        <f t="shared" si="8"/>
        <v>23.53</v>
      </c>
      <c r="I118">
        <f t="shared" si="9"/>
        <v>23.53</v>
      </c>
    </row>
    <row r="119" spans="1:9">
      <c r="A119" s="827"/>
      <c r="B119" s="828" t="s">
        <v>34</v>
      </c>
      <c r="C119" s="295"/>
      <c r="D119" s="296"/>
      <c r="E119" s="59" t="str">
        <f t="shared" si="5"/>
        <v>MOVIMENTO DE TERRA</v>
      </c>
      <c r="F119" s="59" t="str">
        <f t="shared" si="6"/>
        <v/>
      </c>
      <c r="G119">
        <f t="shared" si="7"/>
        <v>0</v>
      </c>
      <c r="H119">
        <f t="shared" si="8"/>
        <v>0</v>
      </c>
      <c r="I119">
        <f t="shared" si="9"/>
        <v>0</v>
      </c>
    </row>
    <row r="120" spans="1:9">
      <c r="A120" s="827"/>
      <c r="B120" s="828" t="s">
        <v>1245</v>
      </c>
      <c r="C120" s="295"/>
      <c r="D120" s="296"/>
      <c r="E120" s="59" t="str">
        <f t="shared" si="5"/>
        <v>ESCAVAÇÕES</v>
      </c>
      <c r="F120" s="59" t="str">
        <f t="shared" si="6"/>
        <v/>
      </c>
      <c r="G120">
        <f t="shared" si="7"/>
        <v>0</v>
      </c>
      <c r="H120">
        <f t="shared" si="8"/>
        <v>0</v>
      </c>
      <c r="I120">
        <f t="shared" si="9"/>
        <v>0</v>
      </c>
    </row>
    <row r="121" spans="1:9" ht="30">
      <c r="A121" s="879" t="s">
        <v>30916</v>
      </c>
      <c r="B121" s="827" t="s">
        <v>1246</v>
      </c>
      <c r="C121" s="295" t="s">
        <v>1159</v>
      </c>
      <c r="D121" s="296">
        <v>41.31</v>
      </c>
      <c r="E121" s="59" t="str">
        <f t="shared" si="5"/>
        <v>ESCAVAÇÃO MANUAL EM MATERIAL DE 1A. CATEGORIA, ATÉ 1.50 M DE PROFUNDIDADE</v>
      </c>
      <c r="F121" s="59" t="str">
        <f t="shared" si="6"/>
        <v>M3</v>
      </c>
      <c r="G121">
        <f t="shared" si="7"/>
        <v>52.73</v>
      </c>
      <c r="H121">
        <f t="shared" si="8"/>
        <v>41.31</v>
      </c>
      <c r="I121">
        <f>D121/(1+$E$1)</f>
        <v>41.31</v>
      </c>
    </row>
    <row r="122" spans="1:9" ht="30">
      <c r="A122" s="827" t="s">
        <v>30917</v>
      </c>
      <c r="B122" s="827" t="s">
        <v>1247</v>
      </c>
      <c r="C122" s="295" t="s">
        <v>1159</v>
      </c>
      <c r="D122" s="296">
        <v>69.91</v>
      </c>
      <c r="E122" s="59" t="str">
        <f t="shared" si="5"/>
        <v>ESCAVAÇÃO MANUAL EM MATERIAL DE 2A. CATEGORIA, ATÉ 1.50 M DE PROFUNDIDADE</v>
      </c>
      <c r="F122" s="59" t="str">
        <f t="shared" si="6"/>
        <v>M3</v>
      </c>
      <c r="G122">
        <f t="shared" si="7"/>
        <v>89.23</v>
      </c>
      <c r="H122">
        <f t="shared" si="8"/>
        <v>69.91</v>
      </c>
      <c r="I122">
        <f t="shared" si="9"/>
        <v>69.91</v>
      </c>
    </row>
    <row r="123" spans="1:9" ht="30">
      <c r="A123" s="827" t="s">
        <v>30918</v>
      </c>
      <c r="B123" s="827" t="s">
        <v>1248</v>
      </c>
      <c r="C123" s="295" t="s">
        <v>1159</v>
      </c>
      <c r="D123" s="296">
        <v>8.3000000000000007</v>
      </c>
      <c r="E123" s="59" t="str">
        <f t="shared" si="5"/>
        <v>ESCAVAÇÃO MECÂNICA EM MATERIAL DE 1A. CATEGORIA</v>
      </c>
      <c r="F123" s="59" t="str">
        <f t="shared" si="6"/>
        <v>M3</v>
      </c>
      <c r="G123">
        <f t="shared" si="7"/>
        <v>10.59</v>
      </c>
      <c r="H123">
        <f t="shared" si="8"/>
        <v>8.3000000000000007</v>
      </c>
      <c r="I123">
        <f t="shared" si="9"/>
        <v>8.3000000000000007</v>
      </c>
    </row>
    <row r="124" spans="1:9" ht="30">
      <c r="A124" s="827" t="s">
        <v>30919</v>
      </c>
      <c r="B124" s="827" t="s">
        <v>1249</v>
      </c>
      <c r="C124" s="295" t="s">
        <v>1159</v>
      </c>
      <c r="D124" s="296">
        <v>11.6</v>
      </c>
      <c r="E124" s="59" t="str">
        <f t="shared" si="5"/>
        <v>ESCAVAÇÃO MECÂNICA EM MATERIAL DE 2A. CATEGORIA</v>
      </c>
      <c r="F124" s="59" t="str">
        <f t="shared" si="6"/>
        <v>M3</v>
      </c>
      <c r="G124">
        <f t="shared" si="7"/>
        <v>14.81</v>
      </c>
      <c r="H124">
        <f t="shared" si="8"/>
        <v>11.6</v>
      </c>
      <c r="I124">
        <f t="shared" si="9"/>
        <v>11.6</v>
      </c>
    </row>
    <row r="125" spans="1:9" ht="30">
      <c r="A125" s="827" t="s">
        <v>30920</v>
      </c>
      <c r="B125" s="827" t="s">
        <v>1250</v>
      </c>
      <c r="C125" s="295" t="s">
        <v>108</v>
      </c>
      <c r="D125" s="296">
        <v>21.61</v>
      </c>
      <c r="E125" s="59" t="str">
        <f t="shared" si="5"/>
        <v>APILOAMENTO DO FUNDO DE VALA COM MAÇO DE 30 A 60KG</v>
      </c>
      <c r="F125" s="59" t="str">
        <f t="shared" si="6"/>
        <v>M2</v>
      </c>
      <c r="G125">
        <f t="shared" si="7"/>
        <v>27.58</v>
      </c>
      <c r="H125">
        <f t="shared" si="8"/>
        <v>21.61</v>
      </c>
      <c r="I125">
        <f t="shared" si="9"/>
        <v>21.61</v>
      </c>
    </row>
    <row r="126" spans="1:9">
      <c r="A126" s="827"/>
      <c r="B126" s="828" t="s">
        <v>1251</v>
      </c>
      <c r="C126" s="295"/>
      <c r="D126" s="296"/>
      <c r="E126" s="59" t="str">
        <f t="shared" si="5"/>
        <v>REATERRO E COMPACTAÇÃO</v>
      </c>
      <c r="F126" s="59" t="str">
        <f t="shared" si="6"/>
        <v/>
      </c>
      <c r="G126">
        <f t="shared" si="7"/>
        <v>0</v>
      </c>
      <c r="H126">
        <f t="shared" si="8"/>
        <v>0</v>
      </c>
      <c r="I126">
        <f t="shared" si="9"/>
        <v>0</v>
      </c>
    </row>
    <row r="127" spans="1:9" ht="30">
      <c r="A127" s="827" t="s">
        <v>30921</v>
      </c>
      <c r="B127" s="827" t="s">
        <v>1252</v>
      </c>
      <c r="C127" s="295" t="s">
        <v>1159</v>
      </c>
      <c r="D127" s="296">
        <v>44.49</v>
      </c>
      <c r="E127" s="59" t="str">
        <f t="shared" si="5"/>
        <v>REATERRO APILOADO DE CAVAS DE FUNDAÇÃO, EM CAMADAS DE 20 CM</v>
      </c>
      <c r="F127" s="59" t="str">
        <f t="shared" si="6"/>
        <v>M3</v>
      </c>
      <c r="G127">
        <f t="shared" si="7"/>
        <v>56.79</v>
      </c>
      <c r="H127">
        <f t="shared" si="8"/>
        <v>44.49</v>
      </c>
      <c r="I127">
        <f t="shared" si="9"/>
        <v>44.49</v>
      </c>
    </row>
    <row r="128" spans="1:9" ht="45">
      <c r="A128" s="827" t="s">
        <v>30922</v>
      </c>
      <c r="B128" s="827" t="s">
        <v>1253</v>
      </c>
      <c r="C128" s="295" t="s">
        <v>1159</v>
      </c>
      <c r="D128" s="296">
        <v>75.44</v>
      </c>
      <c r="E128" s="59" t="str">
        <f t="shared" si="5"/>
        <v>MATERIAL PARA ATERRO - AREIA LIMPA (FORNECIMENTO JÁ CONSIDERADO 15% DE EMPOLAMENTO)</v>
      </c>
      <c r="F128" s="59" t="str">
        <f t="shared" si="6"/>
        <v>M3</v>
      </c>
      <c r="G128">
        <f t="shared" si="7"/>
        <v>96.29</v>
      </c>
      <c r="H128">
        <f t="shared" si="8"/>
        <v>75.44</v>
      </c>
      <c r="I128">
        <f t="shared" si="9"/>
        <v>75.44</v>
      </c>
    </row>
    <row r="129" spans="1:9" ht="30">
      <c r="A129" s="827" t="s">
        <v>30923</v>
      </c>
      <c r="B129" s="827" t="s">
        <v>1254</v>
      </c>
      <c r="C129" s="295" t="s">
        <v>1159</v>
      </c>
      <c r="D129" s="296">
        <v>130.06</v>
      </c>
      <c r="E129" s="59" t="str">
        <f t="shared" ref="E129:E192" si="10">UPPER(B129)</f>
        <v>LASTRO DE BRITA 3 E 4, APILOADO MANUALMENTE</v>
      </c>
      <c r="F129" s="59" t="str">
        <f t="shared" ref="F129:F192" si="11">UPPER(C129)</f>
        <v>M3</v>
      </c>
      <c r="G129">
        <f t="shared" si="7"/>
        <v>166.01</v>
      </c>
      <c r="H129">
        <f t="shared" si="8"/>
        <v>130.06</v>
      </c>
      <c r="I129">
        <f t="shared" si="9"/>
        <v>130.06</v>
      </c>
    </row>
    <row r="130" spans="1:9" ht="30">
      <c r="A130" s="827" t="s">
        <v>30924</v>
      </c>
      <c r="B130" s="827" t="s">
        <v>1255</v>
      </c>
      <c r="C130" s="295" t="s">
        <v>1159</v>
      </c>
      <c r="D130" s="296">
        <v>119.93</v>
      </c>
      <c r="E130" s="59" t="str">
        <f t="shared" si="10"/>
        <v>LASTRO DE AREIA</v>
      </c>
      <c r="F130" s="59" t="str">
        <f t="shared" si="11"/>
        <v>M3</v>
      </c>
      <c r="G130">
        <f t="shared" si="7"/>
        <v>153.08000000000001</v>
      </c>
      <c r="H130">
        <f t="shared" si="8"/>
        <v>119.93</v>
      </c>
      <c r="I130">
        <f t="shared" si="9"/>
        <v>119.93</v>
      </c>
    </row>
    <row r="131" spans="1:9" ht="60">
      <c r="A131" s="827" t="s">
        <v>30925</v>
      </c>
      <c r="B131" s="827" t="s">
        <v>2265</v>
      </c>
      <c r="C131" s="295" t="s">
        <v>1159</v>
      </c>
      <c r="D131" s="296">
        <v>102.45</v>
      </c>
      <c r="E131" s="59" t="str">
        <f t="shared" si="10"/>
        <v>ATERRO MANUAL PARA REGULARIZAÇÃO DO TERRENO EM AREIA, INCLUSIVE ADENSAMENTO HIDRÁULICO E FORNECIMENTO DO MATERIAL (MÁXIMO DE 100M3)</v>
      </c>
      <c r="F131" s="59" t="str">
        <f t="shared" si="11"/>
        <v>M3</v>
      </c>
      <c r="G131">
        <f t="shared" si="7"/>
        <v>130.77000000000001</v>
      </c>
      <c r="H131">
        <f t="shared" si="8"/>
        <v>102.45</v>
      </c>
      <c r="I131">
        <f t="shared" si="9"/>
        <v>102.45</v>
      </c>
    </row>
    <row r="132" spans="1:9" ht="60">
      <c r="A132" s="827" t="s">
        <v>30926</v>
      </c>
      <c r="B132" s="827" t="s">
        <v>2266</v>
      </c>
      <c r="C132" s="295" t="s">
        <v>1159</v>
      </c>
      <c r="D132" s="296">
        <v>98.37</v>
      </c>
      <c r="E132" s="59" t="str">
        <f t="shared" si="10"/>
        <v>ATERRO MANUAL PARA REGULARIZAÇÃO DO TERRENO EM ARGILA, INCLUSIVE ADENSAMENTO MANUAL E FORNECIMENTO DO MATERIAL (MÁXIMO DE 100M3)</v>
      </c>
      <c r="F132" s="59" t="str">
        <f t="shared" si="11"/>
        <v>M3</v>
      </c>
      <c r="G132">
        <f>ROUND(H132*(1+$G$1),2)</f>
        <v>125.56</v>
      </c>
      <c r="H132">
        <f t="shared" si="8"/>
        <v>98.37</v>
      </c>
      <c r="I132">
        <f t="shared" si="9"/>
        <v>98.37</v>
      </c>
    </row>
    <row r="133" spans="1:9" ht="30">
      <c r="A133" s="827" t="s">
        <v>30927</v>
      </c>
      <c r="B133" s="827" t="s">
        <v>1256</v>
      </c>
      <c r="C133" s="295" t="s">
        <v>1159</v>
      </c>
      <c r="D133" s="296">
        <v>81.19</v>
      </c>
      <c r="E133" s="59" t="str">
        <f t="shared" si="10"/>
        <v>ATERRO COM AREIA EM ÁREAS DE CALÇADA, INCLUSIVE FORNECIMENTO E ADENSAMENTO</v>
      </c>
      <c r="F133" s="59" t="str">
        <f t="shared" si="11"/>
        <v>M3</v>
      </c>
      <c r="G133">
        <f>ROUND(H133*(1+$G$1),2)</f>
        <v>103.63</v>
      </c>
      <c r="H133">
        <f t="shared" si="8"/>
        <v>81.19</v>
      </c>
      <c r="I133">
        <f t="shared" si="9"/>
        <v>81.19</v>
      </c>
    </row>
    <row r="134" spans="1:9" ht="45">
      <c r="A134" s="840" t="s">
        <v>30928</v>
      </c>
      <c r="B134" s="827" t="s">
        <v>1257</v>
      </c>
      <c r="C134" s="295" t="s">
        <v>1159</v>
      </c>
      <c r="D134" s="296">
        <v>22.11</v>
      </c>
      <c r="E134" s="59" t="str">
        <f t="shared" si="10"/>
        <v>ATERRO COMPACTADO UTILIZANDO COMPACTADOR DE PLACA VIBRATÓRIA COM REAPROVEITAMENTO DO MATERIAL</v>
      </c>
      <c r="F134" s="59" t="str">
        <f t="shared" si="11"/>
        <v>M3</v>
      </c>
      <c r="G134">
        <f>ROUND(H134*(1+$G$1),2)</f>
        <v>28.22</v>
      </c>
      <c r="H134">
        <f t="shared" si="8"/>
        <v>22.11</v>
      </c>
      <c r="I134">
        <f t="shared" si="9"/>
        <v>22.11</v>
      </c>
    </row>
    <row r="135" spans="1:9" ht="30">
      <c r="A135" s="879" t="s">
        <v>30929</v>
      </c>
      <c r="B135" s="827" t="s">
        <v>1258</v>
      </c>
      <c r="C135" s="295" t="s">
        <v>1159</v>
      </c>
      <c r="D135" s="296">
        <v>5.72</v>
      </c>
      <c r="E135" s="59" t="str">
        <f t="shared" si="10"/>
        <v>REATERRO DE VALAS, EXCLUSIVE COMPACTAÇÃO</v>
      </c>
      <c r="F135" s="59" t="str">
        <f t="shared" si="11"/>
        <v>M3</v>
      </c>
      <c r="G135">
        <f t="shared" si="7"/>
        <v>7.3</v>
      </c>
      <c r="H135">
        <f t="shared" si="8"/>
        <v>5.72</v>
      </c>
      <c r="I135">
        <f t="shared" si="9"/>
        <v>5.72</v>
      </c>
    </row>
    <row r="136" spans="1:9">
      <c r="A136" s="827"/>
      <c r="B136" s="828" t="s">
        <v>1259</v>
      </c>
      <c r="C136" s="295"/>
      <c r="D136" s="296"/>
      <c r="E136" s="59" t="str">
        <f t="shared" si="10"/>
        <v>TRANSPORTES</v>
      </c>
      <c r="F136" s="59" t="str">
        <f t="shared" si="11"/>
        <v/>
      </c>
      <c r="G136">
        <f t="shared" ref="G136:G199" si="12">ROUND(H136*(1+$G$1),2)</f>
        <v>0</v>
      </c>
      <c r="H136">
        <f t="shared" ref="H136:H199" si="13">I136</f>
        <v>0</v>
      </c>
      <c r="I136">
        <f t="shared" ref="I136:I199" si="14">ROUND(D136/(1+$E$1),2)</f>
        <v>0</v>
      </c>
    </row>
    <row r="137" spans="1:9" ht="75">
      <c r="A137" s="879" t="s">
        <v>30930</v>
      </c>
      <c r="B137" s="827" t="s">
        <v>1260</v>
      </c>
      <c r="C137" s="295" t="s">
        <v>1159</v>
      </c>
      <c r="D137" s="296">
        <v>48.01</v>
      </c>
      <c r="E137" s="59" t="str">
        <f t="shared" si="10"/>
        <v>ÍNDICE DE PREÇO PARA REMOÇÃO DE ENTULHO DECORRENTE DA EXECUÇÃO DE OBRAS (CLASSE A CONAMA - NBR 10.004 - CLASSE II-B), INCLUINDO ALUGUEL DA CAÇAMBA, CARGA, TRANSPORTE E DESCARGA EM ÁREA LICENCIADA</v>
      </c>
      <c r="F137" s="59" t="str">
        <f t="shared" si="11"/>
        <v>M3</v>
      </c>
      <c r="G137">
        <f t="shared" si="12"/>
        <v>61.28</v>
      </c>
      <c r="H137">
        <f t="shared" si="13"/>
        <v>48.01</v>
      </c>
      <c r="I137">
        <f t="shared" si="14"/>
        <v>48.01</v>
      </c>
    </row>
    <row r="138" spans="1:9" ht="75">
      <c r="A138" s="827" t="s">
        <v>30931</v>
      </c>
      <c r="B138" s="827" t="s">
        <v>1261</v>
      </c>
      <c r="C138" s="295" t="s">
        <v>113</v>
      </c>
      <c r="D138" s="296">
        <v>19.07</v>
      </c>
      <c r="E138" s="59" t="str">
        <f t="shared" si="10"/>
        <v>TRANSPORTE DE MATERIAL ENCOSTA ACIMA, SERVIÇO INTEIRAMENTE MANUAL, A 10M DE DISTÂNCIA, CONSIDERADOS AO LONGO DA ENCOSTA, INCLUSIVE CARGA E DESCARGA (TXDAM)</v>
      </c>
      <c r="F138" s="59" t="str">
        <f t="shared" si="11"/>
        <v>UND</v>
      </c>
      <c r="G138">
        <f t="shared" si="12"/>
        <v>24.34</v>
      </c>
      <c r="H138">
        <f t="shared" si="13"/>
        <v>19.07</v>
      </c>
      <c r="I138">
        <f t="shared" si="14"/>
        <v>19.07</v>
      </c>
    </row>
    <row r="139" spans="1:9" ht="75">
      <c r="A139" s="827" t="s">
        <v>30932</v>
      </c>
      <c r="B139" s="827" t="s">
        <v>1262</v>
      </c>
      <c r="C139" s="295" t="s">
        <v>113</v>
      </c>
      <c r="D139" s="296">
        <v>12.71</v>
      </c>
      <c r="E139" s="59" t="str">
        <f t="shared" si="10"/>
        <v>TRANSPORTE DE MATERIAL ENCOSTA ABAIXO, SERVIÇO INTEIRAMENTE MANUAL, A 10M DE DISTÂNCIA, CONSIDERADOS AO LONGO DA ENCOSTA, INCLUSIVE CARGA E DESCARGA (TXDAM)</v>
      </c>
      <c r="F139" s="59" t="str">
        <f t="shared" si="11"/>
        <v>UND</v>
      </c>
      <c r="G139">
        <f t="shared" si="12"/>
        <v>16.22</v>
      </c>
      <c r="H139">
        <f t="shared" si="13"/>
        <v>12.71</v>
      </c>
      <c r="I139">
        <f t="shared" si="14"/>
        <v>12.71</v>
      </c>
    </row>
    <row r="140" spans="1:9">
      <c r="A140" s="827"/>
      <c r="B140" s="828" t="s">
        <v>1263</v>
      </c>
      <c r="C140" s="295"/>
      <c r="D140" s="296"/>
      <c r="E140" s="59" t="str">
        <f t="shared" si="10"/>
        <v>ESTRUTURAS</v>
      </c>
      <c r="F140" s="59" t="str">
        <f t="shared" si="11"/>
        <v/>
      </c>
      <c r="G140">
        <f t="shared" si="12"/>
        <v>0</v>
      </c>
      <c r="H140">
        <f t="shared" si="13"/>
        <v>0</v>
      </c>
      <c r="I140">
        <f t="shared" si="14"/>
        <v>0</v>
      </c>
    </row>
    <row r="141" spans="1:9">
      <c r="A141" s="827"/>
      <c r="B141" s="828" t="s">
        <v>1264</v>
      </c>
      <c r="C141" s="295"/>
      <c r="D141" s="296"/>
      <c r="E141" s="59" t="str">
        <f t="shared" si="10"/>
        <v>INFRA-ESTRUTURA (FUNDAÇÃO)</v>
      </c>
      <c r="F141" s="59" t="str">
        <f t="shared" si="11"/>
        <v/>
      </c>
      <c r="G141">
        <f t="shared" si="12"/>
        <v>0</v>
      </c>
      <c r="H141">
        <f t="shared" si="13"/>
        <v>0</v>
      </c>
      <c r="I141">
        <f t="shared" si="14"/>
        <v>0</v>
      </c>
    </row>
    <row r="142" spans="1:9" ht="45">
      <c r="A142" s="827" t="s">
        <v>30933</v>
      </c>
      <c r="B142" s="827" t="s">
        <v>1265</v>
      </c>
      <c r="C142" s="295" t="s">
        <v>1159</v>
      </c>
      <c r="D142" s="296">
        <v>430.54</v>
      </c>
      <c r="E142" s="59" t="str">
        <f t="shared" si="10"/>
        <v>FORNECIMENTO, PREPARO E APLICAÇÃO DE CONCRETO CICLÓPICO FCK=15MPA COM 30% DE PEDRA DE MÃO</v>
      </c>
      <c r="F142" s="59" t="str">
        <f t="shared" si="11"/>
        <v>M3</v>
      </c>
      <c r="G142">
        <f t="shared" si="12"/>
        <v>549.54</v>
      </c>
      <c r="H142">
        <f t="shared" si="13"/>
        <v>430.54</v>
      </c>
      <c r="I142">
        <f t="shared" si="14"/>
        <v>430.54</v>
      </c>
    </row>
    <row r="143" spans="1:9" ht="75">
      <c r="A143" s="827" t="s">
        <v>30934</v>
      </c>
      <c r="B143" s="827" t="s">
        <v>1266</v>
      </c>
      <c r="C143" s="295" t="s">
        <v>108</v>
      </c>
      <c r="D143" s="296">
        <v>56.49</v>
      </c>
      <c r="E143" s="59" t="str">
        <f t="shared" si="10"/>
        <v>FÔRMA DE TÁBUA DE MADEIRA DE 2.5 X 30.0 CM PARA FUNDAÇÕES, LEVANDO-SE EM CONTA A UTILIZAÇÃO 5 VEZES (INCLUIDO O MATERIAL, CORTE, MONTAGEM, ESCORAMENTO E DESFORMA)</v>
      </c>
      <c r="F143" s="59" t="str">
        <f t="shared" si="11"/>
        <v>M2</v>
      </c>
      <c r="G143">
        <f t="shared" si="12"/>
        <v>72.099999999999994</v>
      </c>
      <c r="H143">
        <f t="shared" si="13"/>
        <v>56.49</v>
      </c>
      <c r="I143">
        <f t="shared" si="14"/>
        <v>56.49</v>
      </c>
    </row>
    <row r="144" spans="1:9" ht="45">
      <c r="A144" s="827" t="s">
        <v>30935</v>
      </c>
      <c r="B144" s="827" t="s">
        <v>1267</v>
      </c>
      <c r="C144" s="295" t="s">
        <v>1159</v>
      </c>
      <c r="D144" s="296">
        <v>478.08</v>
      </c>
      <c r="E144" s="59" t="str">
        <f t="shared" si="10"/>
        <v>FORNECIMENTO, PREPARO E APLICAÇÃO DE CONCRETO FCK = 30 MPA (COM BRITA 1 E 2) - (5% DE PERDAS JÁ INCLUÍDO NO CUSTO)</v>
      </c>
      <c r="F144" s="59" t="str">
        <f t="shared" si="11"/>
        <v>M3</v>
      </c>
      <c r="G144">
        <f t="shared" si="12"/>
        <v>610.22</v>
      </c>
      <c r="H144">
        <f t="shared" si="13"/>
        <v>478.08</v>
      </c>
      <c r="I144">
        <f t="shared" si="14"/>
        <v>478.08</v>
      </c>
    </row>
    <row r="145" spans="1:9" ht="60">
      <c r="A145" s="827" t="s">
        <v>30936</v>
      </c>
      <c r="B145" s="827" t="s">
        <v>1268</v>
      </c>
      <c r="C145" s="295" t="s">
        <v>1159</v>
      </c>
      <c r="D145" s="296">
        <v>425.18</v>
      </c>
      <c r="E145" s="59" t="str">
        <f t="shared" si="10"/>
        <v>FORNECIMENTO, PREPARO E APLICAÇÃO DE CONCRETO MAGRO COM CONSUMO MÍNIMO DE CIMENTO DE 250 KG/M3 (BRITA 1 E 2) - (5% DE PERDAS JÁ INCLUÍDO NO CUSTO)</v>
      </c>
      <c r="F145" s="59" t="str">
        <f t="shared" si="11"/>
        <v>M3</v>
      </c>
      <c r="G145">
        <f t="shared" si="12"/>
        <v>542.70000000000005</v>
      </c>
      <c r="H145">
        <f t="shared" si="13"/>
        <v>425.18</v>
      </c>
      <c r="I145">
        <f t="shared" si="14"/>
        <v>425.18</v>
      </c>
    </row>
    <row r="146" spans="1:9" ht="45">
      <c r="A146" s="827" t="s">
        <v>30937</v>
      </c>
      <c r="B146" s="827" t="s">
        <v>1269</v>
      </c>
      <c r="C146" s="295" t="s">
        <v>1159</v>
      </c>
      <c r="D146" s="296">
        <v>438.43</v>
      </c>
      <c r="E146" s="59" t="str">
        <f t="shared" si="10"/>
        <v>FORNECIMENTO, PREPARO E APLICAÇÃO DE CONCRETO FCK=15 MPA (BRITA 1 E 2) - (5% DE PERDAS JÁ INCLUÍDO NO CUSTO)</v>
      </c>
      <c r="F146" s="59" t="str">
        <f t="shared" si="11"/>
        <v>M3</v>
      </c>
      <c r="G146">
        <f t="shared" si="12"/>
        <v>559.61</v>
      </c>
      <c r="H146">
        <f t="shared" si="13"/>
        <v>438.43</v>
      </c>
      <c r="I146">
        <f t="shared" si="14"/>
        <v>438.43</v>
      </c>
    </row>
    <row r="147" spans="1:9" ht="45">
      <c r="A147" s="827" t="s">
        <v>30938</v>
      </c>
      <c r="B147" s="827" t="s">
        <v>1270</v>
      </c>
      <c r="C147" s="295" t="s">
        <v>1159</v>
      </c>
      <c r="D147" s="296">
        <v>451.3</v>
      </c>
      <c r="E147" s="59" t="str">
        <f t="shared" si="10"/>
        <v>FORNECIMENTO, PREPARO E APLICAÇÃO DE CONCRETO FCK=20 MPA (BRITA 1 E 2) - (5% DE PERDAS JÁ INCLUÍDO NO CUSTO)</v>
      </c>
      <c r="F147" s="59" t="str">
        <f t="shared" si="11"/>
        <v>M3</v>
      </c>
      <c r="G147">
        <f t="shared" si="12"/>
        <v>576.04</v>
      </c>
      <c r="H147">
        <f t="shared" si="13"/>
        <v>451.3</v>
      </c>
      <c r="I147">
        <f t="shared" si="14"/>
        <v>451.3</v>
      </c>
    </row>
    <row r="148" spans="1:9" ht="45">
      <c r="A148" s="827" t="s">
        <v>30939</v>
      </c>
      <c r="B148" s="827" t="s">
        <v>1271</v>
      </c>
      <c r="C148" s="295" t="s">
        <v>1159</v>
      </c>
      <c r="D148" s="296">
        <v>465.42</v>
      </c>
      <c r="E148" s="59" t="str">
        <f t="shared" si="10"/>
        <v>FORNECIMENTO, PREPARO E APLICAÇÃO DE CONCRETO FCK=25 MPA (BRITA 1 E 2) - (5% DE PERDAS JÁ INCLUÍDO NO CUSTO)</v>
      </c>
      <c r="F148" s="59" t="str">
        <f t="shared" si="11"/>
        <v>M3</v>
      </c>
      <c r="G148">
        <f t="shared" si="12"/>
        <v>594.05999999999995</v>
      </c>
      <c r="H148">
        <f t="shared" si="13"/>
        <v>465.42</v>
      </c>
      <c r="I148">
        <f t="shared" si="14"/>
        <v>465.42</v>
      </c>
    </row>
    <row r="149" spans="1:9" ht="60">
      <c r="A149" s="829" t="s">
        <v>30940</v>
      </c>
      <c r="B149" s="827" t="s">
        <v>1272</v>
      </c>
      <c r="C149" s="295" t="s">
        <v>108</v>
      </c>
      <c r="D149" s="296">
        <v>60.05</v>
      </c>
      <c r="E149" s="59" t="str">
        <f t="shared" si="10"/>
        <v>FÔRMA DE CHAPA COMPENSADA RESINADA 12MM, LEVANDO-SE EM CONTA A UTILIZAÇÃO 3 VEZES (INCLUIDO O MATERIAL, CORTE, MONTAGEM, ESCORAMENTO E DESFÔRMA)</v>
      </c>
      <c r="F149" s="59" t="str">
        <f t="shared" si="11"/>
        <v>M2</v>
      </c>
      <c r="G149">
        <f t="shared" si="12"/>
        <v>76.650000000000006</v>
      </c>
      <c r="H149">
        <f t="shared" si="13"/>
        <v>60.05</v>
      </c>
      <c r="I149">
        <f t="shared" si="14"/>
        <v>60.05</v>
      </c>
    </row>
    <row r="150" spans="1:9" ht="60">
      <c r="A150" s="827" t="s">
        <v>30941</v>
      </c>
      <c r="B150" s="827" t="s">
        <v>1273</v>
      </c>
      <c r="C150" s="295" t="s">
        <v>1159</v>
      </c>
      <c r="D150" s="296">
        <v>401.17</v>
      </c>
      <c r="E150" s="59" t="str">
        <f t="shared" si="10"/>
        <v>FORNECIMENTO E APLICAÇÃO DE CONCRETO USINADO FCK=20 MPA - CONSIDERANDO LANÇAMENTO MANUAL PARA INFRA-ESTRUTURA (5% DE PERDAS JÁ INCLUÍDO NO CUSTO)</v>
      </c>
      <c r="F150" s="59" t="str">
        <f t="shared" si="11"/>
        <v>M3</v>
      </c>
      <c r="G150">
        <f t="shared" si="12"/>
        <v>512.04999999999995</v>
      </c>
      <c r="H150">
        <f t="shared" si="13"/>
        <v>401.17</v>
      </c>
      <c r="I150">
        <f t="shared" si="14"/>
        <v>401.17</v>
      </c>
    </row>
    <row r="151" spans="1:9" ht="60">
      <c r="A151" s="827" t="s">
        <v>30942</v>
      </c>
      <c r="B151" s="827" t="s">
        <v>1274</v>
      </c>
      <c r="C151" s="295" t="s">
        <v>1159</v>
      </c>
      <c r="D151" s="296">
        <v>415.6</v>
      </c>
      <c r="E151" s="59" t="str">
        <f t="shared" si="10"/>
        <v>FORNECIMENTO E APLICAÇÃO DE CONCRETO USINADO FCK=25 MPA - CONSIDERANDO LANÇAMENTO MANUAL PARA INFRA-ESTRUTURA (5% DE PERDAS JÁ INCLUÍDO NO CUSTO)</v>
      </c>
      <c r="F151" s="59" t="str">
        <f t="shared" si="11"/>
        <v>M3</v>
      </c>
      <c r="G151">
        <f t="shared" si="12"/>
        <v>530.47</v>
      </c>
      <c r="H151">
        <f t="shared" si="13"/>
        <v>415.6</v>
      </c>
      <c r="I151">
        <f t="shared" si="14"/>
        <v>415.6</v>
      </c>
    </row>
    <row r="152" spans="1:9" ht="45">
      <c r="A152" s="827" t="s">
        <v>30943</v>
      </c>
      <c r="B152" s="827" t="s">
        <v>1275</v>
      </c>
      <c r="C152" s="295" t="s">
        <v>1276</v>
      </c>
      <c r="D152" s="296">
        <v>6.63</v>
      </c>
      <c r="E152" s="59" t="str">
        <f t="shared" si="10"/>
        <v>FORNECIMENTO, DOBRAGEM E COLOCAÇÃO EM FÔRMA, DE ARMADURA CA-50 A MÉDIA, DIÂMETRO DE 6.3 A 10.0 MM</v>
      </c>
      <c r="F152" s="59" t="str">
        <f t="shared" si="11"/>
        <v>KG</v>
      </c>
      <c r="G152">
        <f t="shared" si="12"/>
        <v>8.4600000000000009</v>
      </c>
      <c r="H152">
        <f t="shared" si="13"/>
        <v>6.63</v>
      </c>
      <c r="I152">
        <f t="shared" si="14"/>
        <v>6.63</v>
      </c>
    </row>
    <row r="153" spans="1:9" ht="45">
      <c r="A153" s="827" t="s">
        <v>30944</v>
      </c>
      <c r="B153" s="827" t="s">
        <v>1277</v>
      </c>
      <c r="C153" s="295" t="s">
        <v>1276</v>
      </c>
      <c r="D153" s="296">
        <v>7.01</v>
      </c>
      <c r="E153" s="59" t="str">
        <f t="shared" si="10"/>
        <v>FORNECIMENTO, DOBRAGEM E COLOCAÇÃO EM FÔRMA, DE ARMADURA CA-50 A GROSSA DIÂMETRO DE 12.5 A 25.0 MM (1/2 A 1")</v>
      </c>
      <c r="F153" s="59" t="str">
        <f t="shared" si="11"/>
        <v>KG</v>
      </c>
      <c r="G153">
        <f t="shared" si="12"/>
        <v>8.9499999999999993</v>
      </c>
      <c r="H153">
        <f t="shared" si="13"/>
        <v>7.01</v>
      </c>
      <c r="I153">
        <f t="shared" si="14"/>
        <v>7.01</v>
      </c>
    </row>
    <row r="154" spans="1:9" ht="45">
      <c r="A154" s="827" t="s">
        <v>30945</v>
      </c>
      <c r="B154" s="827" t="s">
        <v>1278</v>
      </c>
      <c r="C154" s="295" t="s">
        <v>1276</v>
      </c>
      <c r="D154" s="296">
        <v>6.7</v>
      </c>
      <c r="E154" s="59" t="str">
        <f t="shared" si="10"/>
        <v>FORNECIMENTO, DOBRAGEM E COLOCAÇÃO EM FÔRMA, DE ARMADURA CA-60 B FINA, DIÂMETRO DE 4.0 A 7.0MM</v>
      </c>
      <c r="F154" s="59" t="str">
        <f t="shared" si="11"/>
        <v>KG</v>
      </c>
      <c r="G154">
        <f t="shared" si="12"/>
        <v>8.5500000000000007</v>
      </c>
      <c r="H154">
        <f t="shared" si="13"/>
        <v>6.7</v>
      </c>
      <c r="I154">
        <f t="shared" si="14"/>
        <v>6.7</v>
      </c>
    </row>
    <row r="155" spans="1:9" ht="60">
      <c r="A155" s="827" t="s">
        <v>30946</v>
      </c>
      <c r="B155" s="827" t="s">
        <v>1279</v>
      </c>
      <c r="C155" s="295" t="s">
        <v>108</v>
      </c>
      <c r="D155" s="296">
        <v>73.7</v>
      </c>
      <c r="E155" s="59" t="str">
        <f t="shared" si="10"/>
        <v>FÔRMA DE TÁBUA DE MADEIRA DE 2.5X30.0CM, LEVANDO-SE EM CONTA UTILIZAÇÃO 1 VEZ (INCLUINDO O MATERIAL, CORTE, MONTAGEM, ESCORAMENTO E DESFORMA)</v>
      </c>
      <c r="F155" s="59" t="str">
        <f t="shared" si="11"/>
        <v>M2</v>
      </c>
      <c r="G155">
        <f t="shared" si="12"/>
        <v>94.07</v>
      </c>
      <c r="H155">
        <f t="shared" si="13"/>
        <v>73.7</v>
      </c>
      <c r="I155">
        <f t="shared" si="14"/>
        <v>73.7</v>
      </c>
    </row>
    <row r="156" spans="1:9" ht="60">
      <c r="A156" s="827" t="s">
        <v>30947</v>
      </c>
      <c r="B156" s="827" t="s">
        <v>1280</v>
      </c>
      <c r="C156" s="295" t="s">
        <v>108</v>
      </c>
      <c r="D156" s="296">
        <v>61.95</v>
      </c>
      <c r="E156" s="59" t="str">
        <f t="shared" si="10"/>
        <v>FÔRMA DE TÁBUA DE MADEIRA DE 2.5X30.0CM, LEVANDO-SE EM CONTA UTILIZAÇÃO 3 VEZES (INCLUINDO O MATERIAL, CORTE, MONTAGEM, ESCORAMENTO E DESFORMA)</v>
      </c>
      <c r="F156" s="59" t="str">
        <f t="shared" si="11"/>
        <v>M2</v>
      </c>
      <c r="G156">
        <f t="shared" si="12"/>
        <v>79.069999999999993</v>
      </c>
      <c r="H156">
        <f t="shared" si="13"/>
        <v>61.95</v>
      </c>
      <c r="I156">
        <f t="shared" si="14"/>
        <v>61.95</v>
      </c>
    </row>
    <row r="157" spans="1:9" ht="60">
      <c r="A157" s="829" t="s">
        <v>30948</v>
      </c>
      <c r="B157" s="827" t="s">
        <v>1281</v>
      </c>
      <c r="C157" s="295" t="s">
        <v>1159</v>
      </c>
      <c r="D157" s="296">
        <v>427.68</v>
      </c>
      <c r="E157" s="59" t="str">
        <f t="shared" si="10"/>
        <v>FORNECIMENTO E APLICAÇÃO DE CONCRETO USINADO FCK=30 MPA - CONSIDERANDO LANÇAMENTO MANUAL PARA INFRA-ESTRUTURA (5% DE PERDAS JÁ INCLUÍDO NO CUSTO)</v>
      </c>
      <c r="F157" s="59" t="str">
        <f t="shared" si="11"/>
        <v>M3</v>
      </c>
      <c r="G157">
        <f t="shared" si="12"/>
        <v>545.89</v>
      </c>
      <c r="H157">
        <f t="shared" si="13"/>
        <v>427.68</v>
      </c>
      <c r="I157">
        <f t="shared" si="14"/>
        <v>427.68</v>
      </c>
    </row>
    <row r="158" spans="1:9">
      <c r="A158" s="827"/>
      <c r="B158" s="828" t="s">
        <v>1282</v>
      </c>
      <c r="C158" s="295"/>
      <c r="D158" s="296"/>
      <c r="E158" s="59" t="str">
        <f t="shared" si="10"/>
        <v>SUPER-ESTRUTURA</v>
      </c>
      <c r="F158" s="59" t="str">
        <f t="shared" si="11"/>
        <v/>
      </c>
      <c r="G158">
        <f t="shared" si="12"/>
        <v>0</v>
      </c>
      <c r="H158">
        <f t="shared" si="13"/>
        <v>0</v>
      </c>
      <c r="I158">
        <f t="shared" si="14"/>
        <v>0</v>
      </c>
    </row>
    <row r="159" spans="1:9" ht="45">
      <c r="A159" s="827" t="s">
        <v>30949</v>
      </c>
      <c r="B159" s="827" t="s">
        <v>1267</v>
      </c>
      <c r="C159" s="295" t="s">
        <v>1159</v>
      </c>
      <c r="D159" s="296">
        <v>559.23</v>
      </c>
      <c r="E159" s="59" t="str">
        <f t="shared" si="10"/>
        <v>FORNECIMENTO, PREPARO E APLICAÇÃO DE CONCRETO FCK = 30 MPA (COM BRITA 1 E 2) - (5% DE PERDAS JÁ INCLUÍDO NO CUSTO)</v>
      </c>
      <c r="F159" s="59" t="str">
        <f t="shared" si="11"/>
        <v>M3</v>
      </c>
      <c r="G159">
        <f t="shared" si="12"/>
        <v>713.8</v>
      </c>
      <c r="H159">
        <f t="shared" si="13"/>
        <v>559.23</v>
      </c>
      <c r="I159">
        <f t="shared" si="14"/>
        <v>559.23</v>
      </c>
    </row>
    <row r="160" spans="1:9" ht="45">
      <c r="A160" s="827" t="s">
        <v>30950</v>
      </c>
      <c r="B160" s="827" t="s">
        <v>1269</v>
      </c>
      <c r="C160" s="295" t="s">
        <v>1159</v>
      </c>
      <c r="D160" s="296">
        <v>519.58000000000004</v>
      </c>
      <c r="E160" s="59" t="str">
        <f t="shared" si="10"/>
        <v>FORNECIMENTO, PREPARO E APLICAÇÃO DE CONCRETO FCK=15 MPA (BRITA 1 E 2) - (5% DE PERDAS JÁ INCLUÍDO NO CUSTO)</v>
      </c>
      <c r="F160" s="59" t="str">
        <f t="shared" si="11"/>
        <v>M3</v>
      </c>
      <c r="G160">
        <f t="shared" si="12"/>
        <v>663.19</v>
      </c>
      <c r="H160">
        <f t="shared" si="13"/>
        <v>519.58000000000004</v>
      </c>
      <c r="I160">
        <f t="shared" si="14"/>
        <v>519.58000000000004</v>
      </c>
    </row>
    <row r="161" spans="1:9" ht="45">
      <c r="A161" s="827" t="s">
        <v>30951</v>
      </c>
      <c r="B161" s="827" t="s">
        <v>1270</v>
      </c>
      <c r="C161" s="295" t="s">
        <v>1159</v>
      </c>
      <c r="D161" s="296">
        <v>532.45000000000005</v>
      </c>
      <c r="E161" s="59" t="str">
        <f t="shared" si="10"/>
        <v>FORNECIMENTO, PREPARO E APLICAÇÃO DE CONCRETO FCK=20 MPA (BRITA 1 E 2) - (5% DE PERDAS JÁ INCLUÍDO NO CUSTO)</v>
      </c>
      <c r="F161" s="59" t="str">
        <f t="shared" si="11"/>
        <v>M3</v>
      </c>
      <c r="G161">
        <f t="shared" si="12"/>
        <v>679.62</v>
      </c>
      <c r="H161">
        <f t="shared" si="13"/>
        <v>532.45000000000005</v>
      </c>
      <c r="I161">
        <f t="shared" si="14"/>
        <v>532.45000000000005</v>
      </c>
    </row>
    <row r="162" spans="1:9" ht="45">
      <c r="A162" s="827" t="s">
        <v>30952</v>
      </c>
      <c r="B162" s="827" t="s">
        <v>1271</v>
      </c>
      <c r="C162" s="295" t="s">
        <v>1159</v>
      </c>
      <c r="D162" s="296">
        <v>546.57000000000005</v>
      </c>
      <c r="E162" s="59" t="str">
        <f t="shared" si="10"/>
        <v>FORNECIMENTO, PREPARO E APLICAÇÃO DE CONCRETO FCK=25 MPA (BRITA 1 E 2) - (5% DE PERDAS JÁ INCLUÍDO NO CUSTO)</v>
      </c>
      <c r="F162" s="59" t="str">
        <f t="shared" si="11"/>
        <v>M3</v>
      </c>
      <c r="G162">
        <f t="shared" si="12"/>
        <v>697.64</v>
      </c>
      <c r="H162">
        <f t="shared" si="13"/>
        <v>546.57000000000005</v>
      </c>
      <c r="I162">
        <f t="shared" si="14"/>
        <v>546.57000000000005</v>
      </c>
    </row>
    <row r="163" spans="1:9" ht="45">
      <c r="A163" s="827" t="s">
        <v>30953</v>
      </c>
      <c r="B163" s="827" t="s">
        <v>1275</v>
      </c>
      <c r="C163" s="295" t="s">
        <v>1276</v>
      </c>
      <c r="D163" s="296">
        <v>6.63</v>
      </c>
      <c r="E163" s="59" t="str">
        <f t="shared" si="10"/>
        <v>FORNECIMENTO, DOBRAGEM E COLOCAÇÃO EM FÔRMA, DE ARMADURA CA-50 A MÉDIA, DIÂMETRO DE 6.3 A 10.0 MM</v>
      </c>
      <c r="F163" s="59" t="str">
        <f t="shared" si="11"/>
        <v>KG</v>
      </c>
      <c r="G163">
        <f t="shared" si="12"/>
        <v>8.4600000000000009</v>
      </c>
      <c r="H163">
        <f t="shared" si="13"/>
        <v>6.63</v>
      </c>
      <c r="I163">
        <f t="shared" si="14"/>
        <v>6.63</v>
      </c>
    </row>
    <row r="164" spans="1:9" ht="60">
      <c r="A164" s="827" t="s">
        <v>30954</v>
      </c>
      <c r="B164" s="827" t="s">
        <v>1283</v>
      </c>
      <c r="C164" s="295" t="s">
        <v>1159</v>
      </c>
      <c r="D164" s="296">
        <v>341.15</v>
      </c>
      <c r="E164" s="59" t="str">
        <f t="shared" si="10"/>
        <v>FORNECIMENTO E APLICAÇÃO DE CONCRETO USINADO FCK=20 MPA - CONSIDERANDO BOMBEAMENTO (5% DE PERDAS JÁ INCLUÍDO NO CUSTO) (6% DE TAXA P/CONCR.BOMBEAVEL)</v>
      </c>
      <c r="F164" s="59" t="str">
        <f t="shared" si="11"/>
        <v>M3</v>
      </c>
      <c r="G164">
        <f t="shared" si="12"/>
        <v>435.44</v>
      </c>
      <c r="H164">
        <f t="shared" si="13"/>
        <v>341.15</v>
      </c>
      <c r="I164">
        <f t="shared" si="14"/>
        <v>341.15</v>
      </c>
    </row>
    <row r="165" spans="1:9" ht="60">
      <c r="A165" s="827" t="s">
        <v>30955</v>
      </c>
      <c r="B165" s="827" t="s">
        <v>1284</v>
      </c>
      <c r="C165" s="295" t="s">
        <v>1159</v>
      </c>
      <c r="D165" s="296">
        <v>356.41</v>
      </c>
      <c r="E165" s="59" t="str">
        <f t="shared" si="10"/>
        <v>FORNECIMENTO E APLICAÇÃO DE CONCRETO USINADO FCK=25 MPA - CONSIDERANDO BOMBEAMENTO (5% DE PERDAS JÁ INCLUÍDO NO CUSTO) (6% DE TAXA P/CONCR.BOMBEAVEL)</v>
      </c>
      <c r="F165" s="59" t="str">
        <f t="shared" si="11"/>
        <v>M3</v>
      </c>
      <c r="G165">
        <f t="shared" si="12"/>
        <v>454.92</v>
      </c>
      <c r="H165">
        <f t="shared" si="13"/>
        <v>356.41</v>
      </c>
      <c r="I165">
        <f t="shared" si="14"/>
        <v>356.41</v>
      </c>
    </row>
    <row r="166" spans="1:9" ht="60">
      <c r="A166" s="827" t="s">
        <v>30956</v>
      </c>
      <c r="B166" s="827" t="s">
        <v>1285</v>
      </c>
      <c r="C166" s="295" t="s">
        <v>1159</v>
      </c>
      <c r="D166" s="296">
        <v>369.18</v>
      </c>
      <c r="E166" s="59" t="str">
        <f t="shared" si="10"/>
        <v>FORNECIMENTO E APLICAÇÃO DE CONCRETO USINADO FCK=30 MPA - CONSIDERANDO BOMBEAMENTO (5% DE PERDAS JÁ INCLUÍDO NO CUSTO) (6% DE TAXA P/ CONCR. BOMBEAVEL)</v>
      </c>
      <c r="F166" s="59" t="str">
        <f t="shared" si="11"/>
        <v>M3</v>
      </c>
      <c r="G166">
        <f t="shared" si="12"/>
        <v>471.22</v>
      </c>
      <c r="H166">
        <f t="shared" si="13"/>
        <v>369.18</v>
      </c>
      <c r="I166">
        <f t="shared" si="14"/>
        <v>369.18</v>
      </c>
    </row>
    <row r="167" spans="1:9" ht="45">
      <c r="A167" s="827" t="s">
        <v>30957</v>
      </c>
      <c r="B167" s="827" t="s">
        <v>1286</v>
      </c>
      <c r="C167" s="295" t="s">
        <v>1276</v>
      </c>
      <c r="D167" s="296">
        <v>7.01</v>
      </c>
      <c r="E167" s="59" t="str">
        <f t="shared" si="10"/>
        <v>FORNECIMENTO, DOBRAGEM E COLOCAÇÃO EM FÔRMA, DE ARMADURA CA-50 A GROSSA, DIÂMETRO DE 12.5 A 25.0MM</v>
      </c>
      <c r="F167" s="59" t="str">
        <f t="shared" si="11"/>
        <v>KG</v>
      </c>
      <c r="G167">
        <f t="shared" si="12"/>
        <v>8.9499999999999993</v>
      </c>
      <c r="H167">
        <f t="shared" si="13"/>
        <v>7.01</v>
      </c>
      <c r="I167">
        <f t="shared" si="14"/>
        <v>7.01</v>
      </c>
    </row>
    <row r="168" spans="1:9" ht="45">
      <c r="A168" s="827" t="s">
        <v>30958</v>
      </c>
      <c r="B168" s="827" t="s">
        <v>1278</v>
      </c>
      <c r="C168" s="295" t="s">
        <v>1276</v>
      </c>
      <c r="D168" s="296">
        <v>6.7</v>
      </c>
      <c r="E168" s="59" t="str">
        <f t="shared" si="10"/>
        <v>FORNECIMENTO, DOBRAGEM E COLOCAÇÃO EM FÔRMA, DE ARMADURA CA-60 B FINA, DIÂMETRO DE 4.0 A 7.0MM</v>
      </c>
      <c r="F168" s="59" t="str">
        <f t="shared" si="11"/>
        <v>KG</v>
      </c>
      <c r="G168">
        <f t="shared" si="12"/>
        <v>8.5500000000000007</v>
      </c>
      <c r="H168">
        <f t="shared" si="13"/>
        <v>6.7</v>
      </c>
      <c r="I168">
        <f t="shared" si="14"/>
        <v>6.7</v>
      </c>
    </row>
    <row r="169" spans="1:9" ht="90">
      <c r="A169" s="827" t="s">
        <v>30959</v>
      </c>
      <c r="B169" s="827" t="s">
        <v>1287</v>
      </c>
      <c r="C169" s="295" t="s">
        <v>108</v>
      </c>
      <c r="D169" s="296">
        <v>67.099999999999994</v>
      </c>
      <c r="E169" s="59" t="str">
        <f t="shared" si="10"/>
        <v>FÔRMA EM CHAPA DE MADEIRA COMPENSADA PLASTIFICADA 12MM PARA ESTRUTURA EM GERAL, 5 REAPROVEITAMENTOS, REFORÇADA COM SARRAFOS DE MADEIRA 2.5X10CM (INCL MATERIAL, CORTE, MONTAGEM, ESCORAS EM EUCALIPTO E DESFORMA)</v>
      </c>
      <c r="F169" s="59" t="str">
        <f t="shared" si="11"/>
        <v>M2</v>
      </c>
      <c r="G169">
        <f t="shared" si="12"/>
        <v>85.65</v>
      </c>
      <c r="H169">
        <f t="shared" si="13"/>
        <v>67.099999999999994</v>
      </c>
      <c r="I169">
        <f t="shared" si="14"/>
        <v>67.099999999999994</v>
      </c>
    </row>
    <row r="170" spans="1:9" ht="90">
      <c r="A170" s="827" t="s">
        <v>30960</v>
      </c>
      <c r="B170" s="827" t="s">
        <v>1288</v>
      </c>
      <c r="C170" s="295" t="s">
        <v>108</v>
      </c>
      <c r="D170" s="296">
        <v>77.42</v>
      </c>
      <c r="E170" s="59" t="str">
        <f t="shared" si="10"/>
        <v>FORMA DE CHAPAS MADEIRA COMPENSADA RESINADA, ESP. 12MM, LEVANDO-SE EM CONTA A UTILIZAÇÃO 3 VEZES, REFORÇADAS COM SARRAFOS DE MADEIRA DE 2.5 X 10.0CM (INCL MATERIAL, CORTE, MONTAGEM, ESCORAS EM EUCALIPTO E DESFORMA)</v>
      </c>
      <c r="F170" s="59" t="str">
        <f t="shared" si="11"/>
        <v>M2</v>
      </c>
      <c r="G170">
        <f t="shared" si="12"/>
        <v>98.82</v>
      </c>
      <c r="H170">
        <f t="shared" si="13"/>
        <v>77.42</v>
      </c>
      <c r="I170">
        <f t="shared" si="14"/>
        <v>77.42</v>
      </c>
    </row>
    <row r="171" spans="1:9">
      <c r="A171" s="827"/>
      <c r="B171" s="828" t="s">
        <v>1289</v>
      </c>
      <c r="C171" s="295"/>
      <c r="D171" s="296"/>
      <c r="E171" s="59" t="str">
        <f t="shared" si="10"/>
        <v>ESTRUTURAS DE CONCRETO APARENTE</v>
      </c>
      <c r="F171" s="59" t="str">
        <f t="shared" si="11"/>
        <v/>
      </c>
      <c r="G171">
        <f t="shared" si="12"/>
        <v>0</v>
      </c>
      <c r="H171">
        <f t="shared" si="13"/>
        <v>0</v>
      </c>
      <c r="I171">
        <f t="shared" si="14"/>
        <v>0</v>
      </c>
    </row>
    <row r="172" spans="1:9" ht="30">
      <c r="A172" s="827" t="s">
        <v>30961</v>
      </c>
      <c r="B172" s="827" t="s">
        <v>1290</v>
      </c>
      <c r="C172" s="295" t="s">
        <v>108</v>
      </c>
      <c r="D172" s="296">
        <v>73.41</v>
      </c>
      <c r="E172" s="59" t="str">
        <f t="shared" si="10"/>
        <v>FÔRMA COM CHAPA COMPENSADA PLASTIFICADA ESP. 12MM, UTIZAÇÃO 5 VEZES</v>
      </c>
      <c r="F172" s="59" t="str">
        <f t="shared" si="11"/>
        <v>M2</v>
      </c>
      <c r="G172">
        <f t="shared" si="12"/>
        <v>93.7</v>
      </c>
      <c r="H172">
        <f t="shared" si="13"/>
        <v>73.41</v>
      </c>
      <c r="I172">
        <f t="shared" si="14"/>
        <v>73.41</v>
      </c>
    </row>
    <row r="173" spans="1:9">
      <c r="A173" s="827"/>
      <c r="B173" s="828" t="s">
        <v>1291</v>
      </c>
      <c r="C173" s="295"/>
      <c r="D173" s="296"/>
      <c r="E173" s="59" t="str">
        <f t="shared" si="10"/>
        <v>LAJES PRÉ-MOLDADAS</v>
      </c>
      <c r="F173" s="59" t="str">
        <f t="shared" si="11"/>
        <v/>
      </c>
      <c r="G173">
        <f t="shared" si="12"/>
        <v>0</v>
      </c>
      <c r="H173">
        <f t="shared" si="13"/>
        <v>0</v>
      </c>
      <c r="I173">
        <f t="shared" si="14"/>
        <v>0</v>
      </c>
    </row>
    <row r="174" spans="1:9" ht="60">
      <c r="A174" s="827" t="s">
        <v>30962</v>
      </c>
      <c r="B174" s="827" t="s">
        <v>13869</v>
      </c>
      <c r="C174" s="295" t="s">
        <v>108</v>
      </c>
      <c r="D174" s="296">
        <v>61.07</v>
      </c>
      <c r="E174" s="59" t="str">
        <f t="shared" si="10"/>
        <v>LAJE PRÉ-FABRICADA TRELIÇADA PARA FORRO SIMPLES REVESTIDO, VÃO ATÉ 3.5M, CAPEAMENTO 2CM, ESP. 10CM, FCK = 150KG/CM2</v>
      </c>
      <c r="F174" s="59" t="str">
        <f t="shared" si="11"/>
        <v>M2</v>
      </c>
      <c r="G174">
        <f t="shared" si="12"/>
        <v>77.95</v>
      </c>
      <c r="H174">
        <f t="shared" si="13"/>
        <v>61.07</v>
      </c>
      <c r="I174">
        <f t="shared" si="14"/>
        <v>61.07</v>
      </c>
    </row>
    <row r="175" spans="1:9" ht="45">
      <c r="A175" s="827" t="s">
        <v>30963</v>
      </c>
      <c r="B175" s="827" t="s">
        <v>13870</v>
      </c>
      <c r="C175" s="295" t="s">
        <v>108</v>
      </c>
      <c r="D175" s="296">
        <v>67.44</v>
      </c>
      <c r="E175" s="59" t="str">
        <f t="shared" si="10"/>
        <v>LAJE PRÉ-FABRICADA TRELIÇADA, SOBRECARGA 300 KG/M2, VÃO DE 3.5M A 4.3M, CAPEAMENTO 4CM, ESP. 12CM, FCK = 150 KG/CM2</v>
      </c>
      <c r="F175" s="59" t="str">
        <f t="shared" si="11"/>
        <v>M2</v>
      </c>
      <c r="G175">
        <f t="shared" si="12"/>
        <v>86.08</v>
      </c>
      <c r="H175">
        <f t="shared" si="13"/>
        <v>67.44</v>
      </c>
      <c r="I175">
        <f t="shared" si="14"/>
        <v>67.44</v>
      </c>
    </row>
    <row r="176" spans="1:9">
      <c r="A176" s="827"/>
      <c r="B176" s="828" t="s">
        <v>353</v>
      </c>
      <c r="C176" s="295"/>
      <c r="D176" s="296"/>
      <c r="E176" s="59" t="str">
        <f t="shared" si="10"/>
        <v>DIVERSOS</v>
      </c>
      <c r="F176" s="59" t="str">
        <f t="shared" si="11"/>
        <v/>
      </c>
      <c r="G176">
        <f t="shared" si="12"/>
        <v>0</v>
      </c>
      <c r="H176">
        <f t="shared" si="13"/>
        <v>0</v>
      </c>
      <c r="I176">
        <f t="shared" si="14"/>
        <v>0</v>
      </c>
    </row>
    <row r="177" spans="1:9" ht="60">
      <c r="A177" s="827" t="s">
        <v>30964</v>
      </c>
      <c r="B177" s="827" t="s">
        <v>1292</v>
      </c>
      <c r="C177" s="295" t="s">
        <v>110</v>
      </c>
      <c r="D177" s="296">
        <v>44.23</v>
      </c>
      <c r="E177" s="59" t="str">
        <f t="shared" si="10"/>
        <v>EXECUÇÃO DE JUNTA DE DILATAÇÃO 2 X 2 CM CONSIDERANDO 1CM DE APLICAÇÃO DE ISOPOR E 1CM DE APLICAÇÃO DE MASTIQUE ELÁSTICO DO TIPO SIKAFLEX 1A OU EQUIVALENTE</v>
      </c>
      <c r="F177" s="59" t="str">
        <f t="shared" si="11"/>
        <v>M</v>
      </c>
      <c r="G177">
        <f t="shared" si="12"/>
        <v>56.46</v>
      </c>
      <c r="H177">
        <f t="shared" si="13"/>
        <v>44.23</v>
      </c>
      <c r="I177">
        <f t="shared" si="14"/>
        <v>44.23</v>
      </c>
    </row>
    <row r="178" spans="1:9">
      <c r="A178" s="827"/>
      <c r="B178" s="828" t="s">
        <v>1293</v>
      </c>
      <c r="C178" s="295"/>
      <c r="D178" s="296"/>
      <c r="E178" s="59" t="str">
        <f t="shared" si="10"/>
        <v>RECUPERAÇÃO DE ESTRUTURAS</v>
      </c>
      <c r="F178" s="59" t="str">
        <f t="shared" si="11"/>
        <v/>
      </c>
      <c r="G178">
        <f t="shared" si="12"/>
        <v>0</v>
      </c>
      <c r="H178">
        <f t="shared" si="13"/>
        <v>0</v>
      </c>
      <c r="I178">
        <f t="shared" si="14"/>
        <v>0</v>
      </c>
    </row>
    <row r="179" spans="1:9" ht="30">
      <c r="A179" s="827" t="s">
        <v>30965</v>
      </c>
      <c r="B179" s="827" t="s">
        <v>1294</v>
      </c>
      <c r="C179" s="295" t="s">
        <v>1159</v>
      </c>
      <c r="D179" s="297">
        <v>2152.58</v>
      </c>
      <c r="E179" s="59" t="str">
        <f t="shared" si="10"/>
        <v>REMOÇÃO CUIDADOSA DO CONCRETO AFETADO, ATRAVÉS DE ESCARIFICAÇÃO</v>
      </c>
      <c r="F179" s="59" t="str">
        <f t="shared" si="11"/>
        <v>M3</v>
      </c>
      <c r="G179">
        <f t="shared" si="12"/>
        <v>2747.55</v>
      </c>
      <c r="H179">
        <f t="shared" si="13"/>
        <v>2152.58</v>
      </c>
      <c r="I179">
        <f t="shared" si="14"/>
        <v>2152.58</v>
      </c>
    </row>
    <row r="180" spans="1:9" ht="45">
      <c r="A180" s="827" t="s">
        <v>30966</v>
      </c>
      <c r="B180" s="827" t="s">
        <v>1295</v>
      </c>
      <c r="C180" s="295" t="s">
        <v>108</v>
      </c>
      <c r="D180" s="296">
        <v>107.63</v>
      </c>
      <c r="E180" s="59" t="str">
        <f t="shared" si="10"/>
        <v>REMOÇÃO CUIDADOSA DO CONCRETO AFETADO, ATRAVÉS DE ESCARIFICAÇÃO (CONSIDERANDO ESP. ESCARIFICADA DE 5CM)</v>
      </c>
      <c r="F180" s="59" t="str">
        <f t="shared" si="11"/>
        <v>M2</v>
      </c>
      <c r="G180">
        <f t="shared" si="12"/>
        <v>137.38</v>
      </c>
      <c r="H180">
        <f t="shared" si="13"/>
        <v>107.63</v>
      </c>
      <c r="I180">
        <f t="shared" si="14"/>
        <v>107.63</v>
      </c>
    </row>
    <row r="181" spans="1:9" ht="45">
      <c r="A181" s="827" t="s">
        <v>30967</v>
      </c>
      <c r="B181" s="827" t="s">
        <v>2371</v>
      </c>
      <c r="C181" s="295" t="s">
        <v>108</v>
      </c>
      <c r="D181" s="296">
        <v>63.55</v>
      </c>
      <c r="E181" s="59" t="str">
        <f t="shared" si="10"/>
        <v>PREPARAÇÃO DO SUBSTRATO PARA REPARO EM ESTRUTURA DE CONCRETO POR APICOAMENTO MANUAL DA SUPERFÍCIE</v>
      </c>
      <c r="F181" s="59" t="str">
        <f t="shared" si="11"/>
        <v>M2</v>
      </c>
      <c r="G181">
        <f t="shared" si="12"/>
        <v>81.12</v>
      </c>
      <c r="H181">
        <f t="shared" si="13"/>
        <v>63.55</v>
      </c>
      <c r="I181">
        <f t="shared" si="14"/>
        <v>63.55</v>
      </c>
    </row>
    <row r="182" spans="1:9" ht="60">
      <c r="A182" s="827" t="s">
        <v>30968</v>
      </c>
      <c r="B182" s="827" t="s">
        <v>1296</v>
      </c>
      <c r="C182" s="295" t="s">
        <v>108</v>
      </c>
      <c r="D182" s="296">
        <v>19.07</v>
      </c>
      <c r="E182" s="59" t="str">
        <f t="shared" si="10"/>
        <v>LIMPEZA DE AÇO COM LIXAMENTO E ESCOVAMENTO COM ESCOVA DE AÇO, ATÉ A COMPLETA REMOÇÃO DE PARTÍCULAS SOLTAS, MATERIAIS INDESEJÁVEIS E CORROSÃO</v>
      </c>
      <c r="F182" s="59" t="str">
        <f t="shared" si="11"/>
        <v>M2</v>
      </c>
      <c r="G182">
        <f t="shared" si="12"/>
        <v>24.34</v>
      </c>
      <c r="H182">
        <f t="shared" si="13"/>
        <v>19.07</v>
      </c>
      <c r="I182">
        <f t="shared" si="14"/>
        <v>19.07</v>
      </c>
    </row>
    <row r="183" spans="1:9" ht="45">
      <c r="A183" s="827" t="s">
        <v>30969</v>
      </c>
      <c r="B183" s="827" t="s">
        <v>1297</v>
      </c>
      <c r="C183" s="295" t="s">
        <v>108</v>
      </c>
      <c r="D183" s="296">
        <v>59.02</v>
      </c>
      <c r="E183" s="59" t="str">
        <f t="shared" si="10"/>
        <v>APLICAÇÃO DE SIKA TOP 108 ARMATEC OU EQUIVALENTE, NAS FERRAGENS A SEREM RECUPERADAS</v>
      </c>
      <c r="F183" s="59" t="str">
        <f t="shared" si="11"/>
        <v>M2</v>
      </c>
      <c r="G183">
        <f t="shared" si="12"/>
        <v>75.33</v>
      </c>
      <c r="H183">
        <f t="shared" si="13"/>
        <v>59.02</v>
      </c>
      <c r="I183">
        <f t="shared" si="14"/>
        <v>59.02</v>
      </c>
    </row>
    <row r="184" spans="1:9" ht="30">
      <c r="A184" s="827" t="s">
        <v>30970</v>
      </c>
      <c r="B184" s="827" t="s">
        <v>1298</v>
      </c>
      <c r="C184" s="295" t="s">
        <v>1276</v>
      </c>
      <c r="D184" s="296">
        <v>3.83</v>
      </c>
      <c r="E184" s="59" t="str">
        <f t="shared" si="10"/>
        <v>RETIRADA DE FERRAGEM CORROÍDA</v>
      </c>
      <c r="F184" s="59" t="str">
        <f t="shared" si="11"/>
        <v>KG</v>
      </c>
      <c r="G184">
        <f t="shared" si="12"/>
        <v>4.8899999999999997</v>
      </c>
      <c r="H184">
        <f t="shared" si="13"/>
        <v>3.83</v>
      </c>
      <c r="I184">
        <f t="shared" si="14"/>
        <v>3.83</v>
      </c>
    </row>
    <row r="185" spans="1:9" ht="45">
      <c r="A185" s="827" t="s">
        <v>30971</v>
      </c>
      <c r="B185" s="827" t="s">
        <v>1299</v>
      </c>
      <c r="C185" s="295" t="s">
        <v>108</v>
      </c>
      <c r="D185" s="296">
        <v>288.77999999999997</v>
      </c>
      <c r="E185" s="59" t="str">
        <f t="shared" si="10"/>
        <v>RECOMPOSIÇÃO DE CONCRETO DANIFICADO, COM UTILIZAÇÃO DE ARGAMASSA SIKA GROUT OU EQUIVALENTE (CONSIDERANDO ESP. 5CM)</v>
      </c>
      <c r="F185" s="59" t="str">
        <f t="shared" si="11"/>
        <v>M2</v>
      </c>
      <c r="G185">
        <f t="shared" si="12"/>
        <v>368.6</v>
      </c>
      <c r="H185">
        <f t="shared" si="13"/>
        <v>288.77999999999997</v>
      </c>
      <c r="I185">
        <f t="shared" si="14"/>
        <v>288.77999999999997</v>
      </c>
    </row>
    <row r="186" spans="1:9" ht="45">
      <c r="A186" s="827" t="s">
        <v>30972</v>
      </c>
      <c r="B186" s="827" t="s">
        <v>1300</v>
      </c>
      <c r="C186" s="295" t="s">
        <v>1159</v>
      </c>
      <c r="D186" s="297">
        <v>5446.66</v>
      </c>
      <c r="E186" s="59" t="str">
        <f t="shared" si="10"/>
        <v>RECOMPOSIÇÃO DE CONCRETO DANIFICADO, COM UTILIZAÇÃO DE ARGAMASSA SIKA GROUT OU EQUIVALENTE</v>
      </c>
      <c r="F186" s="59" t="str">
        <f t="shared" si="11"/>
        <v>M3</v>
      </c>
      <c r="G186">
        <f t="shared" si="12"/>
        <v>6952.12</v>
      </c>
      <c r="H186">
        <f t="shared" si="13"/>
        <v>5446.66</v>
      </c>
      <c r="I186">
        <f t="shared" si="14"/>
        <v>5446.66</v>
      </c>
    </row>
    <row r="187" spans="1:9" ht="30">
      <c r="A187" s="827" t="s">
        <v>30973</v>
      </c>
      <c r="B187" s="827" t="s">
        <v>1301</v>
      </c>
      <c r="C187" s="295" t="s">
        <v>108</v>
      </c>
      <c r="D187" s="296">
        <v>54.69</v>
      </c>
      <c r="E187" s="59" t="str">
        <f t="shared" si="10"/>
        <v>IMPERMEABILIZAÇÃO DE ESTRUTURA COM SIKA TOP 107 OU EQUIVALENTE</v>
      </c>
      <c r="F187" s="59" t="str">
        <f t="shared" si="11"/>
        <v>M2</v>
      </c>
      <c r="G187">
        <f t="shared" si="12"/>
        <v>69.81</v>
      </c>
      <c r="H187">
        <f t="shared" si="13"/>
        <v>54.69</v>
      </c>
      <c r="I187">
        <f t="shared" si="14"/>
        <v>54.69</v>
      </c>
    </row>
    <row r="188" spans="1:9" ht="30">
      <c r="A188" s="827" t="s">
        <v>30974</v>
      </c>
      <c r="B188" s="827" t="s">
        <v>1302</v>
      </c>
      <c r="C188" s="295" t="s">
        <v>108</v>
      </c>
      <c r="D188" s="296">
        <v>11.32</v>
      </c>
      <c r="E188" s="59" t="str">
        <f t="shared" si="10"/>
        <v>APLICAÇÃO DE OXIPRIMER OU EQUIVALENTE, NAS FERRAGENS A SEREM RECUPERADAS</v>
      </c>
      <c r="F188" s="59" t="str">
        <f t="shared" si="11"/>
        <v>M2</v>
      </c>
      <c r="G188">
        <f t="shared" si="12"/>
        <v>14.45</v>
      </c>
      <c r="H188">
        <f t="shared" si="13"/>
        <v>11.32</v>
      </c>
      <c r="I188">
        <f t="shared" si="14"/>
        <v>11.32</v>
      </c>
    </row>
    <row r="189" spans="1:9" ht="75">
      <c r="A189" s="827" t="s">
        <v>30975</v>
      </c>
      <c r="B189" s="827" t="s">
        <v>1303</v>
      </c>
      <c r="C189" s="295" t="s">
        <v>1159</v>
      </c>
      <c r="D189" s="297">
        <v>2553.2399999999998</v>
      </c>
      <c r="E189" s="59" t="str">
        <f t="shared" si="10"/>
        <v>FORNECIMENTO E LANÇAMENTO DE CONCRETO PARA GROUTEAMENTO COM ADIÇÃO DE PEDRISCO (50% EM PESO), UTILIZANDO SIKAGROUT OU PRODUTO EQUIVALENTE, EXCLUSIVE FORMA</v>
      </c>
      <c r="F189" s="59" t="str">
        <f t="shared" si="11"/>
        <v>M3</v>
      </c>
      <c r="G189">
        <f t="shared" si="12"/>
        <v>3258.96</v>
      </c>
      <c r="H189">
        <f t="shared" si="13"/>
        <v>2553.2399999999998</v>
      </c>
      <c r="I189">
        <f t="shared" si="14"/>
        <v>2553.2399999999998</v>
      </c>
    </row>
    <row r="190" spans="1:9" ht="45">
      <c r="A190" s="827" t="s">
        <v>30976</v>
      </c>
      <c r="B190" s="827" t="s">
        <v>1304</v>
      </c>
      <c r="C190" s="295" t="s">
        <v>108</v>
      </c>
      <c r="D190" s="296">
        <v>55.9</v>
      </c>
      <c r="E190" s="59" t="str">
        <f t="shared" si="10"/>
        <v>REVESTIMENTO EXTERNO COM ARGAMASSA CORRETIVA TIPO SIKA MONOTOP 622 BR OU EQUIVALENTE, ESP. 5MM</v>
      </c>
      <c r="F190" s="59" t="str">
        <f t="shared" si="11"/>
        <v>M2</v>
      </c>
      <c r="G190">
        <f t="shared" si="12"/>
        <v>71.349999999999994</v>
      </c>
      <c r="H190">
        <f t="shared" si="13"/>
        <v>55.9</v>
      </c>
      <c r="I190">
        <f t="shared" si="14"/>
        <v>55.9</v>
      </c>
    </row>
    <row r="191" spans="1:9" ht="90">
      <c r="A191" s="827"/>
      <c r="B191" s="828" t="s">
        <v>1305</v>
      </c>
      <c r="C191" s="295"/>
      <c r="D191" s="296"/>
      <c r="E191" s="59" t="str">
        <f t="shared" si="10"/>
        <v>MURO DE ARRIMO (CONC. CICLÓPICO 15MPA C/ 30% DE PEDRA DE MÃO, C/ FORN., PREPARO E APLICAÇÃO DE CONCRETO, FORMA DE TÁBUA PINHO-REAP.5 VEZES, EXCLUSIVE ESCAV. E REATERRO) SEÇÕES TIPICAS NAS SEGUINTES DIMENSÕES:</v>
      </c>
      <c r="F191" s="59" t="str">
        <f t="shared" si="11"/>
        <v/>
      </c>
      <c r="G191">
        <f t="shared" si="12"/>
        <v>0</v>
      </c>
      <c r="H191">
        <f t="shared" si="13"/>
        <v>0</v>
      </c>
      <c r="I191">
        <f t="shared" si="14"/>
        <v>0</v>
      </c>
    </row>
    <row r="192" spans="1:9" ht="90">
      <c r="A192" s="827" t="s">
        <v>30977</v>
      </c>
      <c r="B192" s="827" t="s">
        <v>4008</v>
      </c>
      <c r="C192" s="295" t="s">
        <v>110</v>
      </c>
      <c r="D192" s="296">
        <v>411.39</v>
      </c>
      <c r="E192" s="59" t="str">
        <f t="shared" si="10"/>
        <v>MURO DE ARRIMO EM CONC. CICLÓPICO 15MPA C/ 30% DE PEDRA DE MÃO, C/ FORN., PREPARO E APLICAÇÃO DE CONCRETO, FORMA DE TÁBUA PINHO-REAP.5 VEZES, EXCLUSIVE ESCAV. E REATERRO, SEÇÕES TIPICAS NAS DIMENSÕES:B=0.40M; B=0.70M E H=1.00M</v>
      </c>
      <c r="F192" s="59" t="str">
        <f t="shared" si="11"/>
        <v>M</v>
      </c>
      <c r="G192">
        <f t="shared" si="12"/>
        <v>525.1</v>
      </c>
      <c r="H192">
        <f t="shared" si="13"/>
        <v>411.39</v>
      </c>
      <c r="I192">
        <f t="shared" si="14"/>
        <v>411.39</v>
      </c>
    </row>
    <row r="193" spans="1:11" ht="90">
      <c r="A193" s="829" t="s">
        <v>30978</v>
      </c>
      <c r="B193" s="827" t="s">
        <v>4009</v>
      </c>
      <c r="C193" s="295" t="s">
        <v>110</v>
      </c>
      <c r="D193" s="296">
        <v>669.7</v>
      </c>
      <c r="E193" s="59" t="str">
        <f t="shared" ref="E193:E256" si="15">UPPER(B193)</f>
        <v>MURO DE ARRIMO EM CONC. CICLÓPICO 15MPA C/ 30% DE PEDRA DE MÃO, C/ FORN., PREPARO E APLICAÇÃO DE CONCRETO, FORMA DE TÁBUA PINHO-REAP.5 VEZES, EXCLUSIVE ESCAV. E REATERRO, SEÇÕES TIPICAS NAS DIMENSÕES:B=0.40M; B=0.90M E H=1,50M</v>
      </c>
      <c r="F193" s="59" t="str">
        <f t="shared" ref="F193:F256" si="16">UPPER(C193)</f>
        <v>M</v>
      </c>
      <c r="G193">
        <f t="shared" si="12"/>
        <v>854.81</v>
      </c>
      <c r="H193">
        <f t="shared" si="13"/>
        <v>669.7</v>
      </c>
      <c r="I193">
        <f t="shared" si="14"/>
        <v>669.7</v>
      </c>
    </row>
    <row r="194" spans="1:11" ht="90">
      <c r="A194" s="827" t="s">
        <v>30979</v>
      </c>
      <c r="B194" s="827" t="s">
        <v>4010</v>
      </c>
      <c r="C194" s="295" t="s">
        <v>110</v>
      </c>
      <c r="D194" s="296">
        <v>957.67</v>
      </c>
      <c r="E194" s="59" t="str">
        <f t="shared" si="15"/>
        <v>MURO DE ARRIMO EM CONC. CICLÓPICO 15MPA C/ 30% DE PEDRA DE MÃO, C/ FORN., PREPARO E APLICAÇÃO DE CONCRETO, FORMA DE TÁBUA PINHO-REAP.5 VEZES, EXCLUSIVE ESCAV. E REATERRO, SEÇÕES TIPICAS NAS DIMENSÕES:B=0.40M; B=1.05M E H=2.00M</v>
      </c>
      <c r="F194" s="59" t="str">
        <f t="shared" si="16"/>
        <v>M</v>
      </c>
      <c r="G194">
        <f t="shared" si="12"/>
        <v>1222.3699999999999</v>
      </c>
      <c r="H194">
        <f t="shared" si="13"/>
        <v>957.67</v>
      </c>
      <c r="I194">
        <f t="shared" si="14"/>
        <v>957.67</v>
      </c>
      <c r="K194">
        <f>42*G195</f>
        <v>68176.5</v>
      </c>
    </row>
    <row r="195" spans="1:11" ht="90">
      <c r="A195" s="827" t="s">
        <v>30980</v>
      </c>
      <c r="B195" s="827" t="s">
        <v>4011</v>
      </c>
      <c r="C195" s="295" t="s">
        <v>110</v>
      </c>
      <c r="D195" s="297">
        <v>1271.74</v>
      </c>
      <c r="E195" s="59" t="str">
        <f t="shared" si="15"/>
        <v>MURO DE ARRIMO EM CONC. CICLÓPICO 15MPA C/ 30% DE PEDRA DE MÃO, C/ FORN., PREPARO E APLICAÇÃO DE CONCRETO, FORMA DE TÁBUA PINHO-REAP.5 VEZES, EXCLUSIVE ESCAV. E REATERRO, SEÇÕES TIPICAS NAS DIMENSÕES:B=0.40M; B=1.23 E H=2.50M</v>
      </c>
      <c r="F195" s="59" t="str">
        <f t="shared" si="16"/>
        <v>M</v>
      </c>
      <c r="G195">
        <f t="shared" si="12"/>
        <v>1623.25</v>
      </c>
      <c r="H195">
        <f t="shared" si="13"/>
        <v>1271.74</v>
      </c>
      <c r="I195">
        <f t="shared" si="14"/>
        <v>1271.74</v>
      </c>
    </row>
    <row r="196" spans="1:11">
      <c r="A196" s="827"/>
      <c r="B196" s="828" t="s">
        <v>1306</v>
      </c>
      <c r="C196" s="295"/>
      <c r="D196" s="296"/>
      <c r="E196" s="59" t="str">
        <f t="shared" si="15"/>
        <v>PAREDES E PAINÉIS</v>
      </c>
      <c r="F196" s="59" t="str">
        <f t="shared" si="16"/>
        <v/>
      </c>
      <c r="G196">
        <f t="shared" si="12"/>
        <v>0</v>
      </c>
      <c r="H196">
        <f t="shared" si="13"/>
        <v>0</v>
      </c>
      <c r="I196">
        <f t="shared" si="14"/>
        <v>0</v>
      </c>
    </row>
    <row r="197" spans="1:11">
      <c r="A197" s="827"/>
      <c r="B197" s="828" t="s">
        <v>43</v>
      </c>
      <c r="C197" s="295"/>
      <c r="D197" s="296"/>
      <c r="E197" s="59" t="str">
        <f t="shared" si="15"/>
        <v>ALVENARIA DE VEDAÇÃO</v>
      </c>
      <c r="F197" s="59" t="str">
        <f t="shared" si="16"/>
        <v/>
      </c>
      <c r="G197">
        <f t="shared" si="12"/>
        <v>0</v>
      </c>
      <c r="H197">
        <f t="shared" si="13"/>
        <v>0</v>
      </c>
      <c r="I197">
        <f t="shared" si="14"/>
        <v>0</v>
      </c>
    </row>
    <row r="198" spans="1:11" ht="60">
      <c r="A198" s="827" t="s">
        <v>30981</v>
      </c>
      <c r="B198" s="827" t="s">
        <v>1307</v>
      </c>
      <c r="C198" s="295" t="s">
        <v>108</v>
      </c>
      <c r="D198" s="296">
        <v>108.24</v>
      </c>
      <c r="E198" s="59" t="str">
        <f t="shared" si="15"/>
        <v>COBOGÓ DE CONCRETO 40 X 40 X 10 CM, TIPO RETO, ASSENTADOS COM ARGAMASSA DE CIMENTO E AREIA NO TRAÇO 1:3, ESPESSURA DAS JUNTAS 15 MM</v>
      </c>
      <c r="F198" s="59" t="str">
        <f t="shared" si="16"/>
        <v>M2</v>
      </c>
      <c r="G198">
        <f t="shared" si="12"/>
        <v>138.16</v>
      </c>
      <c r="H198">
        <f t="shared" si="13"/>
        <v>108.24</v>
      </c>
      <c r="I198">
        <f t="shared" si="14"/>
        <v>108.24</v>
      </c>
    </row>
    <row r="199" spans="1:11" ht="30">
      <c r="A199" s="827" t="s">
        <v>30982</v>
      </c>
      <c r="B199" s="827" t="s">
        <v>1308</v>
      </c>
      <c r="C199" s="295" t="s">
        <v>1159</v>
      </c>
      <c r="D199" s="296">
        <v>364.58</v>
      </c>
      <c r="E199" s="59" t="str">
        <f t="shared" si="15"/>
        <v>ALVENARIA EM BLOCO DE PEDRA ARGAMASSADA COM CIMENTO E AREIA NO TRAÇO 1:3</v>
      </c>
      <c r="F199" s="59" t="str">
        <f t="shared" si="16"/>
        <v>M3</v>
      </c>
      <c r="G199">
        <f t="shared" si="12"/>
        <v>465.35</v>
      </c>
      <c r="H199">
        <f t="shared" si="13"/>
        <v>364.58</v>
      </c>
      <c r="I199">
        <f t="shared" si="14"/>
        <v>364.58</v>
      </c>
    </row>
    <row r="200" spans="1:11" ht="75">
      <c r="A200" s="827" t="s">
        <v>30983</v>
      </c>
      <c r="B200" s="827" t="s">
        <v>1309</v>
      </c>
      <c r="C200" s="295" t="s">
        <v>108</v>
      </c>
      <c r="D200" s="296">
        <v>98.99</v>
      </c>
      <c r="E200" s="59" t="str">
        <f t="shared" si="15"/>
        <v>COBOGÓ DE CONCRETO TIPO CRUZETA DE 20 X 20 X 10 CM, ASSENTADO COM ARGAMASSA DE CIMENTO, CAL HIDRATADA E AREIA NO TRAÇO1:0,5:5, ESPESSURA DAS JUNTAS DE 10MM E ESPESSURA DE PAREDE 10CM</v>
      </c>
      <c r="F200" s="59" t="str">
        <f t="shared" si="16"/>
        <v>M2</v>
      </c>
      <c r="G200">
        <f t="shared" ref="G200:G263" si="17">ROUND(H200*(1+$G$1),2)</f>
        <v>126.35</v>
      </c>
      <c r="H200">
        <f t="shared" ref="H200:H263" si="18">I200</f>
        <v>98.99</v>
      </c>
      <c r="I200">
        <f t="shared" ref="I200:I263" si="19">ROUND(D200/(1+$E$1),2)</f>
        <v>98.99</v>
      </c>
    </row>
    <row r="201" spans="1:11">
      <c r="A201" s="827"/>
      <c r="B201" s="828" t="s">
        <v>1310</v>
      </c>
      <c r="C201" s="295"/>
      <c r="D201" s="296"/>
      <c r="E201" s="59" t="str">
        <f t="shared" si="15"/>
        <v>PLACAS E PAINÉIS DIVISÓRIOS</v>
      </c>
      <c r="F201" s="59" t="str">
        <f t="shared" si="16"/>
        <v/>
      </c>
      <c r="G201">
        <f t="shared" si="17"/>
        <v>0</v>
      </c>
      <c r="H201">
        <f t="shared" si="18"/>
        <v>0</v>
      </c>
      <c r="I201">
        <f t="shared" si="19"/>
        <v>0</v>
      </c>
    </row>
    <row r="202" spans="1:11" ht="75">
      <c r="A202" s="827" t="s">
        <v>30984</v>
      </c>
      <c r="B202" s="827" t="s">
        <v>1311</v>
      </c>
      <c r="C202" s="295" t="s">
        <v>108</v>
      </c>
      <c r="D202" s="296">
        <v>71.67</v>
      </c>
      <c r="E202" s="59" t="str">
        <f t="shared" si="15"/>
        <v>FORNECIMENTO E INSTALAÇÃO DE DIVISÓRIAS NOVAS COM ACABAMENTO DE CHAPA DE FIBRA DE MADEIRA, SISTEMA DE MONTAGEM SIMPLIFICADO, ESPESSURA DE 35MM E MIOLO EM COLMÉIA NO PADRÃO PAINEL/PAINEL</v>
      </c>
      <c r="F202" s="59" t="str">
        <f t="shared" si="16"/>
        <v>M2</v>
      </c>
      <c r="G202">
        <f t="shared" si="17"/>
        <v>91.48</v>
      </c>
      <c r="H202">
        <f t="shared" si="18"/>
        <v>71.67</v>
      </c>
      <c r="I202">
        <f t="shared" si="19"/>
        <v>71.67</v>
      </c>
    </row>
    <row r="203" spans="1:11" ht="45">
      <c r="A203" s="827" t="s">
        <v>30985</v>
      </c>
      <c r="B203" s="827" t="s">
        <v>1312</v>
      </c>
      <c r="C203" s="295" t="s">
        <v>113</v>
      </c>
      <c r="D203" s="296">
        <v>277.75</v>
      </c>
      <c r="E203" s="59" t="str">
        <f t="shared" si="15"/>
        <v>FORNECIMENTO E INSTALAÇÃO DE PORTA PARA DIVISÓRIA DE 80 X 210 CM INCLUINDO DOBRADIÇAS E FECHADURA INTERNA</v>
      </c>
      <c r="F203" s="59" t="str">
        <f t="shared" si="16"/>
        <v>UND</v>
      </c>
      <c r="G203">
        <f t="shared" si="17"/>
        <v>354.52</v>
      </c>
      <c r="H203">
        <f t="shared" si="18"/>
        <v>277.75</v>
      </c>
      <c r="I203">
        <f t="shared" si="19"/>
        <v>277.75</v>
      </c>
    </row>
    <row r="204" spans="1:11" ht="45">
      <c r="A204" s="827" t="s">
        <v>30986</v>
      </c>
      <c r="B204" s="827" t="s">
        <v>1313</v>
      </c>
      <c r="C204" s="295" t="s">
        <v>108</v>
      </c>
      <c r="D204" s="296">
        <v>373.73</v>
      </c>
      <c r="E204" s="59" t="str">
        <f t="shared" si="15"/>
        <v>DIVISÓRIA DE GRANITO COM 3 CM DE ESPESSURA, ASSENTADA COM ARGAMASSA DE CIMENTO E AREIA NO TRAÇO 1:3, NA COR CINZA</v>
      </c>
      <c r="F204" s="59" t="str">
        <f t="shared" si="16"/>
        <v>M2</v>
      </c>
      <c r="G204">
        <f t="shared" si="17"/>
        <v>477.03</v>
      </c>
      <c r="H204">
        <f t="shared" si="18"/>
        <v>373.73</v>
      </c>
      <c r="I204">
        <f t="shared" si="19"/>
        <v>373.73</v>
      </c>
    </row>
    <row r="205" spans="1:11" ht="45">
      <c r="A205" s="827" t="s">
        <v>30987</v>
      </c>
      <c r="B205" s="827" t="s">
        <v>1314</v>
      </c>
      <c r="C205" s="295" t="s">
        <v>108</v>
      </c>
      <c r="D205" s="296">
        <v>349.1</v>
      </c>
      <c r="E205" s="59" t="str">
        <f t="shared" si="15"/>
        <v>DIVISÓRIA DE GRANITO CINZA ANDORINHA COM 3 CM DE ESPESSURA, FIXADA COM CANTONEIRA DE FERRO CROMADO</v>
      </c>
      <c r="F205" s="59" t="str">
        <f t="shared" si="16"/>
        <v>M2</v>
      </c>
      <c r="G205">
        <f t="shared" si="17"/>
        <v>445.59</v>
      </c>
      <c r="H205">
        <f t="shared" si="18"/>
        <v>349.1</v>
      </c>
      <c r="I205">
        <f t="shared" si="19"/>
        <v>349.1</v>
      </c>
    </row>
    <row r="206" spans="1:11" ht="75">
      <c r="A206" s="827" t="s">
        <v>30988</v>
      </c>
      <c r="B206" s="827" t="s">
        <v>1315</v>
      </c>
      <c r="C206" s="295" t="s">
        <v>108</v>
      </c>
      <c r="D206" s="296">
        <v>105.4</v>
      </c>
      <c r="E206" s="59" t="str">
        <f t="shared" si="15"/>
        <v>ASSENTAMENTO DE DIVISÓRIA DE MÁRMORE OU GRANITO COM 3 CM DE ESPESSURA, EMPREGANDO ARGAMASSA DE CIMENTO E AREIA NO TRAÇO 1:3, EXCLUSIVE FORNECIMENTO DA DIVISÓRIA</v>
      </c>
      <c r="F206" s="59" t="str">
        <f t="shared" si="16"/>
        <v>M2</v>
      </c>
      <c r="G206">
        <f t="shared" si="17"/>
        <v>134.53</v>
      </c>
      <c r="H206">
        <f t="shared" si="18"/>
        <v>105.4</v>
      </c>
      <c r="I206">
        <f t="shared" si="19"/>
        <v>105.4</v>
      </c>
    </row>
    <row r="207" spans="1:11">
      <c r="A207" s="827"/>
      <c r="B207" s="828" t="s">
        <v>1316</v>
      </c>
      <c r="C207" s="295"/>
      <c r="D207" s="296"/>
      <c r="E207" s="59" t="str">
        <f t="shared" si="15"/>
        <v>VERGAS/CONTRAVERGA</v>
      </c>
      <c r="F207" s="59" t="str">
        <f t="shared" si="16"/>
        <v/>
      </c>
      <c r="G207">
        <f t="shared" si="17"/>
        <v>0</v>
      </c>
      <c r="H207">
        <f t="shared" si="18"/>
        <v>0</v>
      </c>
      <c r="I207">
        <f t="shared" si="19"/>
        <v>0</v>
      </c>
    </row>
    <row r="208" spans="1:11" ht="45">
      <c r="A208" s="827" t="s">
        <v>30989</v>
      </c>
      <c r="B208" s="827" t="s">
        <v>1317</v>
      </c>
      <c r="C208" s="295" t="s">
        <v>110</v>
      </c>
      <c r="D208" s="296">
        <v>5.97</v>
      </c>
      <c r="E208" s="59" t="str">
        <f t="shared" si="15"/>
        <v>VERGA/CONTRAVERGA RETA DE CONCRETO ARMADO 10 X 5 CM, FCK = 15 MPA, INCLUSIVE FORMA, ARMAÇÃO E DESFORMA</v>
      </c>
      <c r="F208" s="59" t="str">
        <f t="shared" si="16"/>
        <v>M</v>
      </c>
      <c r="G208">
        <f t="shared" si="17"/>
        <v>7.62</v>
      </c>
      <c r="H208">
        <f t="shared" si="18"/>
        <v>5.97</v>
      </c>
      <c r="I208">
        <f t="shared" si="19"/>
        <v>5.97</v>
      </c>
    </row>
    <row r="209" spans="1:9" ht="45">
      <c r="A209" s="827" t="s">
        <v>30990</v>
      </c>
      <c r="B209" s="827" t="s">
        <v>1318</v>
      </c>
      <c r="C209" s="295" t="s">
        <v>110</v>
      </c>
      <c r="D209" s="296">
        <v>50.67</v>
      </c>
      <c r="E209" s="59" t="str">
        <f t="shared" si="15"/>
        <v>VERGA/CONTRAVERGA CURVA DE CONCRETO ARMADO 10 X 5 CM, FCK = 15 MPA, INCLUSIVE FORMA, ARMAÇÃO E DESFORMA</v>
      </c>
      <c r="F209" s="59" t="str">
        <f t="shared" si="16"/>
        <v>M</v>
      </c>
      <c r="G209">
        <f t="shared" si="17"/>
        <v>64.680000000000007</v>
      </c>
      <c r="H209">
        <f t="shared" si="18"/>
        <v>50.67</v>
      </c>
      <c r="I209">
        <f t="shared" si="19"/>
        <v>50.67</v>
      </c>
    </row>
    <row r="210" spans="1:9">
      <c r="A210" s="827"/>
      <c r="B210" s="828" t="s">
        <v>1319</v>
      </c>
      <c r="C210" s="295"/>
      <c r="D210" s="296"/>
      <c r="E210" s="59" t="str">
        <f t="shared" si="15"/>
        <v>ALVENARIA ESTRUTURAL</v>
      </c>
      <c r="F210" s="59" t="str">
        <f t="shared" si="16"/>
        <v/>
      </c>
      <c r="G210">
        <f t="shared" si="17"/>
        <v>0</v>
      </c>
      <c r="H210">
        <f t="shared" si="18"/>
        <v>0</v>
      </c>
      <c r="I210">
        <f t="shared" si="19"/>
        <v>0</v>
      </c>
    </row>
    <row r="211" spans="1:9" ht="75">
      <c r="A211" s="827" t="s">
        <v>30991</v>
      </c>
      <c r="B211" s="827" t="s">
        <v>1320</v>
      </c>
      <c r="C211" s="295" t="s">
        <v>108</v>
      </c>
      <c r="D211" s="296">
        <v>80.709999999999994</v>
      </c>
      <c r="E211" s="59" t="str">
        <f t="shared" si="15"/>
        <v>ALVENARIA DE BLOCOS DE CONCRETO ESTRUT. (14X19X39CM) CHEIOS, C/ RESIST. MÍN. COMPR. 15MPA, ASSENTADOS C/ ARG. DE CIMENTO E AREIA NO TRAÇO 1:4, ESP. JUNTAS 10MM E ESP. DA PAREDE S/ REVEST. 14CM</v>
      </c>
      <c r="F211" s="59" t="str">
        <f t="shared" si="16"/>
        <v>M2</v>
      </c>
      <c r="G211">
        <f t="shared" si="17"/>
        <v>103.02</v>
      </c>
      <c r="H211">
        <f t="shared" si="18"/>
        <v>80.709999999999994</v>
      </c>
      <c r="I211">
        <f t="shared" si="19"/>
        <v>80.709999999999994</v>
      </c>
    </row>
    <row r="212" spans="1:9" ht="75">
      <c r="A212" s="827" t="s">
        <v>30992</v>
      </c>
      <c r="B212" s="827" t="s">
        <v>1321</v>
      </c>
      <c r="C212" s="295" t="s">
        <v>108</v>
      </c>
      <c r="D212" s="296">
        <v>146.19</v>
      </c>
      <c r="E212" s="59" t="str">
        <f t="shared" si="15"/>
        <v>ALVENARIA DE BLOCOS DE CONCRETO ESTRUT. (19X19X39CM) CHEIOS, C/ RESIST. MÍN. COMPR. 15MPA, ASSENTADOS C/ ARG. CIMENTO E AREIA NO TRAÇO 1:4, ESP. JUNTAS DE 10MM E ESP. DA PAREDE S/ REVEST. 19CM</v>
      </c>
      <c r="F212" s="59" t="str">
        <f t="shared" si="16"/>
        <v>M2</v>
      </c>
      <c r="G212">
        <f t="shared" si="17"/>
        <v>186.6</v>
      </c>
      <c r="H212">
        <f t="shared" si="18"/>
        <v>146.19</v>
      </c>
      <c r="I212">
        <f t="shared" si="19"/>
        <v>146.19</v>
      </c>
    </row>
    <row r="213" spans="1:9" ht="75">
      <c r="A213" s="827" t="s">
        <v>30993</v>
      </c>
      <c r="B213" s="827" t="s">
        <v>1322</v>
      </c>
      <c r="C213" s="295" t="s">
        <v>108</v>
      </c>
      <c r="D213" s="296">
        <v>57.42</v>
      </c>
      <c r="E213" s="59" t="str">
        <f t="shared" si="15"/>
        <v>ALVENARIA DE BLOCOS DE CONCRETO ESTRUT. (9X19X39CM) CHEIOS, COM RESISTÊNCIA MÍN. COMPR. 15MPA, ASSENTADOS C/ ARG. DE CIMENTO E AREIA NO TRAÇO 1:4, ESP. JUNTAS 10MM E ESP. DA PAREDE S/ REVEST. 9CM</v>
      </c>
      <c r="F213" s="59" t="str">
        <f t="shared" si="16"/>
        <v>M2</v>
      </c>
      <c r="G213">
        <f t="shared" si="17"/>
        <v>73.290000000000006</v>
      </c>
      <c r="H213">
        <f t="shared" si="18"/>
        <v>57.42</v>
      </c>
      <c r="I213">
        <f t="shared" si="19"/>
        <v>57.42</v>
      </c>
    </row>
    <row r="214" spans="1:9" ht="30">
      <c r="A214" s="827"/>
      <c r="B214" s="828" t="s">
        <v>1323</v>
      </c>
      <c r="C214" s="295"/>
      <c r="D214" s="296"/>
      <c r="E214" s="59" t="str">
        <f t="shared" si="15"/>
        <v>ALVENARIA DE VEDAÇÃO EMPREGANDO ARGAMASSA DE CIMENTO, CAL E AREIA</v>
      </c>
      <c r="F214" s="59" t="str">
        <f t="shared" si="16"/>
        <v/>
      </c>
      <c r="G214">
        <f t="shared" si="17"/>
        <v>0</v>
      </c>
      <c r="H214">
        <f t="shared" si="18"/>
        <v>0</v>
      </c>
      <c r="I214">
        <f t="shared" si="19"/>
        <v>0</v>
      </c>
    </row>
    <row r="215" spans="1:9" ht="90">
      <c r="A215" s="827" t="s">
        <v>30994</v>
      </c>
      <c r="B215" s="827" t="s">
        <v>1324</v>
      </c>
      <c r="C215" s="295" t="s">
        <v>108</v>
      </c>
      <c r="D215" s="296">
        <v>43.63</v>
      </c>
      <c r="E215" s="59" t="str">
        <f t="shared" si="15"/>
        <v>ALVENARIA DE BLOCOS DE CONCRETO 9X19X39CM, C/ RESIST. MÍNIMO A COMPRES. 2.5 MPA, ASSENT. C/ ARG. DE CIMENTO, CAL HIDRATADA CH1 E AREIA NO TRAÇO 1:0.5:8 ESP. DAS JUNTAS 10MM E ESP. DAS PAREDES, S/ REV. 9CM</v>
      </c>
      <c r="F215" s="59" t="str">
        <f t="shared" si="16"/>
        <v>M2</v>
      </c>
      <c r="G215">
        <f t="shared" si="17"/>
        <v>55.69</v>
      </c>
      <c r="H215">
        <f t="shared" si="18"/>
        <v>43.63</v>
      </c>
      <c r="I215">
        <f t="shared" si="19"/>
        <v>43.63</v>
      </c>
    </row>
    <row r="216" spans="1:9" ht="90">
      <c r="A216" s="829" t="s">
        <v>30995</v>
      </c>
      <c r="B216" s="827" t="s">
        <v>1325</v>
      </c>
      <c r="C216" s="295" t="s">
        <v>108</v>
      </c>
      <c r="D216" s="296">
        <v>52.95</v>
      </c>
      <c r="E216" s="59" t="str">
        <f t="shared" si="15"/>
        <v>ALVENARIA DE BLOCOS DE CONCRETO 14X19X39CM, C/ RESIST. MÍNIMO A COMPRES. 2.5 MPA, ASSENT. C/ ARG. DE CIMENTO, CAL HIDRATADA CH1 E AREIA NO TRAÇO 1:0.5:8 ESP. DAS JUNTAS 10MM E ESP. DAS PAREDES, S/ REV. 14CM</v>
      </c>
      <c r="F216" s="59" t="str">
        <f t="shared" si="16"/>
        <v>M2</v>
      </c>
      <c r="G216">
        <f t="shared" si="17"/>
        <v>67.59</v>
      </c>
      <c r="H216">
        <f t="shared" si="18"/>
        <v>52.95</v>
      </c>
      <c r="I216">
        <f t="shared" si="19"/>
        <v>52.95</v>
      </c>
    </row>
    <row r="217" spans="1:9" ht="90">
      <c r="A217" s="827" t="s">
        <v>30996</v>
      </c>
      <c r="B217" s="827" t="s">
        <v>1326</v>
      </c>
      <c r="C217" s="295" t="s">
        <v>108</v>
      </c>
      <c r="D217" s="296">
        <v>64.900000000000006</v>
      </c>
      <c r="E217" s="59" t="str">
        <f t="shared" si="15"/>
        <v>ALVENARIA DE BLOCOS DE CONCRETO 19X19X39CM, C/ RESIST. MÍNIMO A COMPRES. 2.5 MPA, ASSENT. C/ ARG. DE CIMENTO, CAL HIDRATADA CH1 E AREIA NO TRAÇO 1:0.5:8 ESP. DAS JUNTAS 10MM E ESP. DAS PAREDES, S/ REV. 19CM</v>
      </c>
      <c r="F217" s="59" t="str">
        <f t="shared" si="16"/>
        <v>M2</v>
      </c>
      <c r="G217">
        <f t="shared" si="17"/>
        <v>82.84</v>
      </c>
      <c r="H217">
        <f t="shared" si="18"/>
        <v>64.900000000000006</v>
      </c>
      <c r="I217">
        <f t="shared" si="19"/>
        <v>64.900000000000006</v>
      </c>
    </row>
    <row r="218" spans="1:9" ht="90">
      <c r="A218" s="827" t="s">
        <v>30997</v>
      </c>
      <c r="B218" s="827" t="s">
        <v>1327</v>
      </c>
      <c r="C218" s="295" t="s">
        <v>108</v>
      </c>
      <c r="D218" s="296">
        <v>48.24</v>
      </c>
      <c r="E218" s="59" t="str">
        <f t="shared" si="15"/>
        <v>ALVENARIA DE BLOCOS CERÂMICOS 10 FUROS 10X20X20CM, ASSENTADOS C/ARGAMASSA DE CIMENTO, CAL HIDRATADA CH1 E AREIA TRAÇO 1:0,5:8, JUNTAS 12MM E ESP. DAS PAREDES S/REVESTIMENTO, 10CM (BLOCO COMPRADO NA PRAÇA DE VITÓRIA, POSTO OBRA)</v>
      </c>
      <c r="F218" s="59" t="str">
        <f t="shared" si="16"/>
        <v>M2</v>
      </c>
      <c r="G218">
        <f t="shared" si="17"/>
        <v>61.57</v>
      </c>
      <c r="H218">
        <f t="shared" si="18"/>
        <v>48.24</v>
      </c>
      <c r="I218">
        <f t="shared" si="19"/>
        <v>48.24</v>
      </c>
    </row>
    <row r="219" spans="1:9" ht="90">
      <c r="A219" s="827" t="s">
        <v>30998</v>
      </c>
      <c r="B219" s="827" t="s">
        <v>1328</v>
      </c>
      <c r="C219" s="295" t="s">
        <v>108</v>
      </c>
      <c r="D219" s="296">
        <v>44.49</v>
      </c>
      <c r="E219" s="59" t="str">
        <f t="shared" si="15"/>
        <v>ALVENARIA DE BLOCOS CERÂMICOS 10 FUROS 10X20X20CM, ASSENTADOS C/ARGAMASSA DE CIMENTO, CAL HIDRATADA CH1 E AREIA TRAÇO 1:0,5:8, ESP. DAS JUNTAS 12MM E ESP. DAS PAREDES S/REVESTIMENTO, 10CM (BLOCO COMPRADO NA FÁBRICA, POSTO OBRA)</v>
      </c>
      <c r="F219" s="59" t="str">
        <f t="shared" si="16"/>
        <v>M2</v>
      </c>
      <c r="G219">
        <f t="shared" si="17"/>
        <v>56.79</v>
      </c>
      <c r="H219">
        <f t="shared" si="18"/>
        <v>44.49</v>
      </c>
      <c r="I219">
        <f t="shared" si="19"/>
        <v>44.49</v>
      </c>
    </row>
    <row r="220" spans="1:9" ht="90">
      <c r="A220" s="827" t="s">
        <v>30999</v>
      </c>
      <c r="B220" s="827" t="s">
        <v>1329</v>
      </c>
      <c r="C220" s="295" t="s">
        <v>108</v>
      </c>
      <c r="D220" s="296">
        <v>82.61</v>
      </c>
      <c r="E220" s="59" t="str">
        <f t="shared" si="15"/>
        <v>ALVENARIA DE BLOCOS CERÂMICOS 10 FUROS 10X20X20CM, ASSENTADOS C/ARGAMASSA DE CIMENTO, CAL HIDRATADA CH1 E AREIA TRAÇO 1:0.5:8, JUNTAS 12MM E ESPESSURA DAS PAREDES, S/ REVESTIMENTO, 20CM(BLOCO COMPRADO PRAÇA DE VITÓRIA, POSTO OBRA)</v>
      </c>
      <c r="F220" s="59" t="str">
        <f t="shared" si="16"/>
        <v>M2</v>
      </c>
      <c r="G220">
        <f t="shared" si="17"/>
        <v>105.44</v>
      </c>
      <c r="H220">
        <f t="shared" si="18"/>
        <v>82.61</v>
      </c>
      <c r="I220">
        <f t="shared" si="19"/>
        <v>82.61</v>
      </c>
    </row>
    <row r="221" spans="1:9" ht="90">
      <c r="A221" s="827" t="s">
        <v>31000</v>
      </c>
      <c r="B221" s="827" t="s">
        <v>1330</v>
      </c>
      <c r="C221" s="295" t="s">
        <v>108</v>
      </c>
      <c r="D221" s="296">
        <v>75.56</v>
      </c>
      <c r="E221" s="59" t="str">
        <f t="shared" si="15"/>
        <v>ALVENARIA DE BLOCOS CERÂMICOS 10 FUROS 10X20X20CM, ASSENTADOS C/ARGAMASSA DE CIMENTO, CAL HIDRATADA CH1 E AREIA TRAÇO 1:0,5:8, JUNTAS 12MM E ESPESSURA DAS PAREDES, S/REVESTIMENTO, 20CM (BLOCO COMPRADO FÁBRICA,POSTO OBRA)</v>
      </c>
      <c r="F221" s="59" t="str">
        <f t="shared" si="16"/>
        <v>M2</v>
      </c>
      <c r="G221">
        <f t="shared" si="17"/>
        <v>96.44</v>
      </c>
      <c r="H221">
        <f t="shared" si="18"/>
        <v>75.56</v>
      </c>
      <c r="I221">
        <f t="shared" si="19"/>
        <v>75.56</v>
      </c>
    </row>
    <row r="222" spans="1:9">
      <c r="A222" s="827"/>
      <c r="B222" s="828" t="s">
        <v>1331</v>
      </c>
      <c r="C222" s="295"/>
      <c r="D222" s="296"/>
      <c r="E222" s="59" t="str">
        <f t="shared" si="15"/>
        <v>ESQUADRIAS DE MADEIRA</v>
      </c>
      <c r="F222" s="59" t="str">
        <f t="shared" si="16"/>
        <v/>
      </c>
      <c r="G222">
        <f t="shared" si="17"/>
        <v>0</v>
      </c>
      <c r="H222">
        <f t="shared" si="18"/>
        <v>0</v>
      </c>
      <c r="I222">
        <f t="shared" si="19"/>
        <v>0</v>
      </c>
    </row>
    <row r="223" spans="1:9">
      <c r="A223" s="827"/>
      <c r="B223" s="828" t="s">
        <v>1332</v>
      </c>
      <c r="C223" s="295"/>
      <c r="D223" s="296"/>
      <c r="E223" s="59" t="str">
        <f t="shared" si="15"/>
        <v>MARCOS E ALIZARES</v>
      </c>
      <c r="F223" s="59" t="str">
        <f t="shared" si="16"/>
        <v/>
      </c>
      <c r="G223">
        <f t="shared" si="17"/>
        <v>0</v>
      </c>
      <c r="H223">
        <f t="shared" si="18"/>
        <v>0</v>
      </c>
      <c r="I223">
        <f t="shared" si="19"/>
        <v>0</v>
      </c>
    </row>
    <row r="224" spans="1:9" ht="45">
      <c r="A224" s="827" t="s">
        <v>31001</v>
      </c>
      <c r="B224" s="827" t="s">
        <v>2267</v>
      </c>
      <c r="C224" s="295" t="s">
        <v>113</v>
      </c>
      <c r="D224" s="296">
        <v>219.2</v>
      </c>
      <c r="E224" s="59" t="str">
        <f t="shared" si="15"/>
        <v>MARCO DE MADEIRA DE LEI DE 1ª (PEROBA, IPÊ, ANGELIM PEDRA OU EQUIVALENTE) COM 15X3 CM DE BATENTE, NAS DIMENSÕES DE 0.60 X 2.10 M</v>
      </c>
      <c r="F224" s="59" t="str">
        <f t="shared" si="16"/>
        <v>UND</v>
      </c>
      <c r="G224">
        <f t="shared" si="17"/>
        <v>279.79000000000002</v>
      </c>
      <c r="H224">
        <f t="shared" si="18"/>
        <v>219.2</v>
      </c>
      <c r="I224">
        <f t="shared" si="19"/>
        <v>219.2</v>
      </c>
    </row>
    <row r="225" spans="1:9" ht="45">
      <c r="A225" s="827" t="s">
        <v>31002</v>
      </c>
      <c r="B225" s="827" t="s">
        <v>2268</v>
      </c>
      <c r="C225" s="295" t="s">
        <v>113</v>
      </c>
      <c r="D225" s="296">
        <v>219.2</v>
      </c>
      <c r="E225" s="59" t="str">
        <f t="shared" si="15"/>
        <v>MARCO DE MADEIRA DE LEI DE 1ª (PEROBA, IPÊ, ANGELIM PEDRA OU EQUIVALENTE) COM 15X3 CM DE BATENTE, NAS DIMENSÕES DE 0.70 X 2.10 M</v>
      </c>
      <c r="F225" s="59" t="str">
        <f t="shared" si="16"/>
        <v>UND</v>
      </c>
      <c r="G225">
        <f t="shared" si="17"/>
        <v>279.79000000000002</v>
      </c>
      <c r="H225">
        <f t="shared" si="18"/>
        <v>219.2</v>
      </c>
      <c r="I225">
        <f t="shared" si="19"/>
        <v>219.2</v>
      </c>
    </row>
    <row r="226" spans="1:9" ht="45">
      <c r="A226" s="827" t="s">
        <v>31003</v>
      </c>
      <c r="B226" s="827" t="s">
        <v>2269</v>
      </c>
      <c r="C226" s="295" t="s">
        <v>113</v>
      </c>
      <c r="D226" s="296">
        <v>219.2</v>
      </c>
      <c r="E226" s="59" t="str">
        <f t="shared" si="15"/>
        <v>MARCO DE MADEIRA DE LEI DE 1ª (PEROBA, IPÊ, ANGELIM PEDRA OU EQUIVALENTE) COM 15X3 CM DE BATENTE, NAS DIMENSÕES DE 0.80 X 2.10 M</v>
      </c>
      <c r="F226" s="59" t="str">
        <f t="shared" si="16"/>
        <v>UND</v>
      </c>
      <c r="G226">
        <f t="shared" si="17"/>
        <v>279.79000000000002</v>
      </c>
      <c r="H226">
        <f t="shared" si="18"/>
        <v>219.2</v>
      </c>
      <c r="I226">
        <f t="shared" si="19"/>
        <v>219.2</v>
      </c>
    </row>
    <row r="227" spans="1:9" ht="30">
      <c r="A227" s="829" t="s">
        <v>31004</v>
      </c>
      <c r="B227" s="827" t="s">
        <v>2270</v>
      </c>
      <c r="C227" s="295" t="s">
        <v>110</v>
      </c>
      <c r="D227" s="296">
        <v>11.09</v>
      </c>
      <c r="E227" s="59" t="str">
        <f t="shared" si="15"/>
        <v>ALIZAR DE MADEIRA DE LEI DE 1ª (PEROBA, IPÊ, ANGELIM PEDRA OU EQUIVALENTE) DE 5 X 1,5 CM</v>
      </c>
      <c r="F227" s="59" t="str">
        <f t="shared" si="16"/>
        <v>M</v>
      </c>
      <c r="G227">
        <f t="shared" si="17"/>
        <v>14.16</v>
      </c>
      <c r="H227">
        <f t="shared" si="18"/>
        <v>11.09</v>
      </c>
      <c r="I227">
        <f t="shared" si="19"/>
        <v>11.09</v>
      </c>
    </row>
    <row r="228" spans="1:9" ht="60">
      <c r="A228" s="829" t="s">
        <v>31005</v>
      </c>
      <c r="B228" s="827" t="s">
        <v>2271</v>
      </c>
      <c r="C228" s="295" t="s">
        <v>113</v>
      </c>
      <c r="D228" s="296">
        <v>240.57</v>
      </c>
      <c r="E228" s="59" t="str">
        <f t="shared" si="15"/>
        <v>MARCO DE MADEIRA DE LEI DE 1ª (PEROBA, IPÊ, ANGELIM PEDRA OU EQUIVALENTE) COM 15 X 3 CM DE BATENTE, NAS DIMENSÕES DE 0.90 X 2.10 M</v>
      </c>
      <c r="F228" s="59" t="str">
        <f t="shared" si="16"/>
        <v>UND</v>
      </c>
      <c r="G228">
        <f t="shared" si="17"/>
        <v>307.06</v>
      </c>
      <c r="H228">
        <f t="shared" si="18"/>
        <v>240.57</v>
      </c>
      <c r="I228">
        <f t="shared" si="19"/>
        <v>240.57</v>
      </c>
    </row>
    <row r="229" spans="1:9" ht="45">
      <c r="A229" s="827" t="s">
        <v>31006</v>
      </c>
      <c r="B229" s="827" t="s">
        <v>2272</v>
      </c>
      <c r="C229" s="295" t="s">
        <v>110</v>
      </c>
      <c r="D229" s="296">
        <v>56.71</v>
      </c>
      <c r="E229" s="59" t="str">
        <f t="shared" si="15"/>
        <v>MARCO DE MADEIRA DE LEI DE 1ª (PEROBA, IPÊ, ANGELIM PEDRA OU EQUIVALENTE)COM 15 X 3 CM DE BATENTE</v>
      </c>
      <c r="F229" s="59" t="str">
        <f t="shared" si="16"/>
        <v>M</v>
      </c>
      <c r="G229">
        <f t="shared" si="17"/>
        <v>72.38</v>
      </c>
      <c r="H229">
        <f t="shared" si="18"/>
        <v>56.71</v>
      </c>
      <c r="I229">
        <f t="shared" si="19"/>
        <v>56.71</v>
      </c>
    </row>
    <row r="230" spans="1:9" ht="45">
      <c r="A230" s="827" t="s">
        <v>31007</v>
      </c>
      <c r="B230" s="827" t="s">
        <v>2273</v>
      </c>
      <c r="C230" s="295" t="s">
        <v>110</v>
      </c>
      <c r="D230" s="296">
        <v>40.93</v>
      </c>
      <c r="E230" s="59" t="str">
        <f t="shared" si="15"/>
        <v>CAIXILHO EM MADEIRA DE LEI DE 1ª (PEROBA, IPÊ, ANGELIM PEDRA OU EQUIVALENTE) DE 9 X 3 CM PARA JANELA</v>
      </c>
      <c r="F230" s="59" t="str">
        <f t="shared" si="16"/>
        <v>M</v>
      </c>
      <c r="G230">
        <f t="shared" si="17"/>
        <v>52.24</v>
      </c>
      <c r="H230">
        <f t="shared" si="18"/>
        <v>40.93</v>
      </c>
      <c r="I230">
        <f t="shared" si="19"/>
        <v>40.93</v>
      </c>
    </row>
    <row r="231" spans="1:9" ht="30">
      <c r="A231" s="827" t="s">
        <v>31008</v>
      </c>
      <c r="B231" s="827" t="s">
        <v>2274</v>
      </c>
      <c r="C231" s="295" t="s">
        <v>110</v>
      </c>
      <c r="D231" s="296">
        <v>13.38</v>
      </c>
      <c r="E231" s="59" t="str">
        <f t="shared" si="15"/>
        <v>ALIZAR DE MADEIRA DE LEI DE 1ª (PEROBA, IPÊ, ANGELIM PEDRA OU EQUIVALENTE) 7 X 1,5 CM</v>
      </c>
      <c r="F231" s="59" t="str">
        <f t="shared" si="16"/>
        <v>M</v>
      </c>
      <c r="G231">
        <f t="shared" si="17"/>
        <v>17.079999999999998</v>
      </c>
      <c r="H231">
        <f t="shared" si="18"/>
        <v>13.38</v>
      </c>
      <c r="I231">
        <f t="shared" si="19"/>
        <v>13.38</v>
      </c>
    </row>
    <row r="232" spans="1:9">
      <c r="A232" s="827"/>
      <c r="B232" s="828" t="s">
        <v>1333</v>
      </c>
      <c r="C232" s="295"/>
      <c r="D232" s="296"/>
      <c r="E232" s="59" t="str">
        <f t="shared" si="15"/>
        <v>FERRAGENS</v>
      </c>
      <c r="F232" s="59" t="str">
        <f t="shared" si="16"/>
        <v/>
      </c>
      <c r="G232">
        <f t="shared" si="17"/>
        <v>0</v>
      </c>
      <c r="H232">
        <f t="shared" si="18"/>
        <v>0</v>
      </c>
      <c r="I232">
        <f t="shared" si="19"/>
        <v>0</v>
      </c>
    </row>
    <row r="233" spans="1:9" ht="45">
      <c r="A233" s="827" t="s">
        <v>31009</v>
      </c>
      <c r="B233" s="827" t="s">
        <v>2372</v>
      </c>
      <c r="C233" s="295" t="s">
        <v>113</v>
      </c>
      <c r="D233" s="296">
        <v>6.94</v>
      </c>
      <c r="E233" s="59" t="str">
        <f t="shared" si="15"/>
        <v>TARGETA FIO REDONDO 3" PARA TRAVAMENTO DE PORTAS, REF. IMAB, STAN, ALIANÇA OU EQUIVALENTE</v>
      </c>
      <c r="F233" s="59" t="str">
        <f t="shared" si="16"/>
        <v>UND</v>
      </c>
      <c r="G233">
        <f t="shared" si="17"/>
        <v>8.86</v>
      </c>
      <c r="H233">
        <f t="shared" si="18"/>
        <v>6.94</v>
      </c>
      <c r="I233">
        <f t="shared" si="19"/>
        <v>6.94</v>
      </c>
    </row>
    <row r="234" spans="1:9" ht="45">
      <c r="A234" s="827" t="s">
        <v>31010</v>
      </c>
      <c r="B234" s="827" t="s">
        <v>2373</v>
      </c>
      <c r="C234" s="295" t="s">
        <v>113</v>
      </c>
      <c r="D234" s="296">
        <v>83.88</v>
      </c>
      <c r="E234" s="59" t="str">
        <f t="shared" si="15"/>
        <v>FECHADURA COM MAÇANETA TIPO ALAVANCA E CHAVE TIPO YALE, REF. IMAB, STAN, ALIANÇA OU EQUIVALENTE</v>
      </c>
      <c r="F234" s="59" t="str">
        <f t="shared" si="16"/>
        <v>UND</v>
      </c>
      <c r="G234">
        <f t="shared" si="17"/>
        <v>107.06</v>
      </c>
      <c r="H234">
        <f t="shared" si="18"/>
        <v>83.88</v>
      </c>
      <c r="I234">
        <f t="shared" si="19"/>
        <v>83.88</v>
      </c>
    </row>
    <row r="235" spans="1:9" ht="45">
      <c r="A235" s="827" t="s">
        <v>31011</v>
      </c>
      <c r="B235" s="827" t="s">
        <v>2374</v>
      </c>
      <c r="C235" s="295" t="s">
        <v>113</v>
      </c>
      <c r="D235" s="296">
        <v>156.68</v>
      </c>
      <c r="E235" s="59" t="str">
        <f t="shared" si="15"/>
        <v>FECHADURA COM MAÇANETA TIPO ALAVANCA E CHAVE COMUM PARA PORTA INTERNA, REF. IMAB, STAN, ALIANÇA OU EQUIVALENTE</v>
      </c>
      <c r="F235" s="59" t="str">
        <f t="shared" si="16"/>
        <v>UND</v>
      </c>
      <c r="G235">
        <f t="shared" si="17"/>
        <v>199.99</v>
      </c>
      <c r="H235">
        <f t="shared" si="18"/>
        <v>156.68</v>
      </c>
      <c r="I235">
        <f t="shared" si="19"/>
        <v>156.68</v>
      </c>
    </row>
    <row r="236" spans="1:9" ht="30">
      <c r="A236" s="827" t="s">
        <v>31012</v>
      </c>
      <c r="B236" s="827" t="s">
        <v>2375</v>
      </c>
      <c r="C236" s="295" t="s">
        <v>113</v>
      </c>
      <c r="D236" s="296">
        <v>55.56</v>
      </c>
      <c r="E236" s="59" t="str">
        <f t="shared" si="15"/>
        <v>TARGETA TIPO LIVRE/OCUPADO, REF. IMAB, STAN, ALIANÇA OU EQUIVALENTE</v>
      </c>
      <c r="F236" s="59" t="str">
        <f t="shared" si="16"/>
        <v>UND</v>
      </c>
      <c r="G236">
        <f t="shared" si="17"/>
        <v>70.92</v>
      </c>
      <c r="H236">
        <f t="shared" si="18"/>
        <v>55.56</v>
      </c>
      <c r="I236">
        <f t="shared" si="19"/>
        <v>55.56</v>
      </c>
    </row>
    <row r="237" spans="1:9" ht="45">
      <c r="A237" s="827" t="s">
        <v>31013</v>
      </c>
      <c r="B237" s="827" t="s">
        <v>2376</v>
      </c>
      <c r="C237" s="295" t="s">
        <v>113</v>
      </c>
      <c r="D237" s="296">
        <v>130.97999999999999</v>
      </c>
      <c r="E237" s="59" t="str">
        <f t="shared" si="15"/>
        <v>FECHADURA COM MAÇANETA TIPO BOLA E CHAVE TIPO YALE, REF. IMAB, STAN, ALIANÇA OU EQUIVALENTE</v>
      </c>
      <c r="F237" s="59" t="str">
        <f t="shared" si="16"/>
        <v>UND</v>
      </c>
      <c r="G237">
        <f t="shared" si="17"/>
        <v>167.18</v>
      </c>
      <c r="H237">
        <f t="shared" si="18"/>
        <v>130.97999999999999</v>
      </c>
      <c r="I237">
        <f t="shared" si="19"/>
        <v>130.97999999999999</v>
      </c>
    </row>
    <row r="238" spans="1:9" ht="45">
      <c r="A238" s="827" t="s">
        <v>31014</v>
      </c>
      <c r="B238" s="827" t="s">
        <v>2377</v>
      </c>
      <c r="C238" s="295" t="s">
        <v>113</v>
      </c>
      <c r="D238" s="296">
        <v>104.51</v>
      </c>
      <c r="E238" s="59" t="str">
        <f t="shared" si="15"/>
        <v>FECHADURA DE SOBREPOR, TIPO CAIXÃO, COM CHAVE COMUM, REF. IMAB, STAN, ALIANÇA OU EQUIVALENTE</v>
      </c>
      <c r="F238" s="59" t="str">
        <f t="shared" si="16"/>
        <v>UND</v>
      </c>
      <c r="G238">
        <f t="shared" si="17"/>
        <v>133.4</v>
      </c>
      <c r="H238">
        <f t="shared" si="18"/>
        <v>104.51</v>
      </c>
      <c r="I238">
        <f t="shared" si="19"/>
        <v>104.51</v>
      </c>
    </row>
    <row r="239" spans="1:9" ht="45">
      <c r="A239" s="827" t="s">
        <v>31015</v>
      </c>
      <c r="B239" s="827" t="s">
        <v>2378</v>
      </c>
      <c r="C239" s="295" t="s">
        <v>113</v>
      </c>
      <c r="D239" s="296">
        <v>77.13</v>
      </c>
      <c r="E239" s="59" t="str">
        <f t="shared" si="15"/>
        <v>FECHADURA COM MAÇANETA TIPO ALAVANCA E CHAVE TIPO BANHEIRO, REF. IMAB, STAN, ALIANÇA OU EQUIVALENTE</v>
      </c>
      <c r="F239" s="59" t="str">
        <f t="shared" si="16"/>
        <v>UND</v>
      </c>
      <c r="G239">
        <f t="shared" si="17"/>
        <v>98.45</v>
      </c>
      <c r="H239">
        <f t="shared" si="18"/>
        <v>77.13</v>
      </c>
      <c r="I239">
        <f t="shared" si="19"/>
        <v>77.13</v>
      </c>
    </row>
    <row r="240" spans="1:9" ht="45">
      <c r="A240" s="827" t="s">
        <v>31016</v>
      </c>
      <c r="B240" s="827" t="s">
        <v>2379</v>
      </c>
      <c r="C240" s="295" t="s">
        <v>113</v>
      </c>
      <c r="D240" s="296">
        <v>34.26</v>
      </c>
      <c r="E240" s="59" t="str">
        <f t="shared" si="15"/>
        <v>DOBRADIÇA DE LATÃO CROMADO DE 3 X 2 1/2", INCL. PARAFUSOS, REF. IMAB, STAN, ALIANÇA OU EQUIVALENTE</v>
      </c>
      <c r="F240" s="59" t="str">
        <f t="shared" si="16"/>
        <v>UND</v>
      </c>
      <c r="G240">
        <f t="shared" si="17"/>
        <v>43.73</v>
      </c>
      <c r="H240">
        <f t="shared" si="18"/>
        <v>34.26</v>
      </c>
      <c r="I240">
        <f t="shared" si="19"/>
        <v>34.26</v>
      </c>
    </row>
    <row r="241" spans="1:9" ht="75">
      <c r="A241" s="827"/>
      <c r="B241" s="828" t="s">
        <v>1334</v>
      </c>
      <c r="C241" s="295"/>
      <c r="D241" s="296"/>
      <c r="E241" s="59" t="str">
        <f t="shared" si="15"/>
        <v>PORTA EM MADEIRA DE LEI TIPO ANGELIM PEDRA OU EQUIV.C/ENCHIMENTO EM MADEIRA 1A.QUALIDADE ESP. 30MM P/ PINTURA, INCLUSIVE ALIZARES, DOBRADIÇAS E FECHADURA EXTERNA, EXCLUSIVE MARCO</v>
      </c>
      <c r="F241" s="59" t="str">
        <f t="shared" si="16"/>
        <v/>
      </c>
      <c r="G241">
        <f t="shared" si="17"/>
        <v>0</v>
      </c>
      <c r="H241">
        <f t="shared" si="18"/>
        <v>0</v>
      </c>
      <c r="I241">
        <f t="shared" si="19"/>
        <v>0</v>
      </c>
    </row>
    <row r="242" spans="1:9" ht="105">
      <c r="A242" s="827" t="s">
        <v>31017</v>
      </c>
      <c r="B242" s="827" t="s">
        <v>1335</v>
      </c>
      <c r="C242" s="295" t="s">
        <v>113</v>
      </c>
      <c r="D242" s="296">
        <v>624.94000000000005</v>
      </c>
      <c r="E242" s="59" t="str">
        <f t="shared" si="15"/>
        <v>PORTA EM MADEIRA DE LEI TIPO ANGELIM PEDRA OU EQUIV.C/ENCHIMENTO EM MADEIRA 1A.QUALIDADE ESP. 30MM P/ PINTURA, INCLUSIVE ALIZARES, DOBRADIÇAS E FECHADURA EXTERNA EM LATÃO CROMADO LAFONTE OU EQUIV., EXCLUSIVE MARCO, NAS DIM.:0.60 X 2.10 M</v>
      </c>
      <c r="F242" s="59" t="str">
        <f t="shared" si="16"/>
        <v>UND</v>
      </c>
      <c r="G242">
        <f t="shared" si="17"/>
        <v>797.67</v>
      </c>
      <c r="H242">
        <f t="shared" si="18"/>
        <v>624.94000000000005</v>
      </c>
      <c r="I242">
        <f t="shared" si="19"/>
        <v>624.94000000000005</v>
      </c>
    </row>
    <row r="243" spans="1:9" ht="105">
      <c r="A243" s="827" t="s">
        <v>31018</v>
      </c>
      <c r="B243" s="827" t="s">
        <v>1336</v>
      </c>
      <c r="C243" s="295" t="s">
        <v>113</v>
      </c>
      <c r="D243" s="296">
        <v>628.12</v>
      </c>
      <c r="E243" s="59" t="str">
        <f t="shared" si="15"/>
        <v>PORTA EM MADEIRA DE LEI TIPO ANGELIM PEDRA OU EQUIV.C/ENCHIMENTO EM MADEIRA 1A.QUALIDADE ESP. 30MM P/ PINTURA, INCLUSIVE ALIZARES, DOBRADIÇAS E FECHADURA EXTERNA EM LATÃO CROMADO LAFONTE OU EQUIV., EXCLUSIVE MARCO, NAS DIM.: 0.70 X 2.10 M</v>
      </c>
      <c r="F243" s="59" t="str">
        <f t="shared" si="16"/>
        <v>UND</v>
      </c>
      <c r="G243">
        <f t="shared" si="17"/>
        <v>801.73</v>
      </c>
      <c r="H243">
        <f t="shared" si="18"/>
        <v>628.12</v>
      </c>
      <c r="I243">
        <f t="shared" si="19"/>
        <v>628.12</v>
      </c>
    </row>
    <row r="244" spans="1:9" ht="105">
      <c r="A244" s="827" t="s">
        <v>31019</v>
      </c>
      <c r="B244" s="827" t="s">
        <v>1337</v>
      </c>
      <c r="C244" s="295" t="s">
        <v>113</v>
      </c>
      <c r="D244" s="296">
        <v>631.29999999999995</v>
      </c>
      <c r="E244" s="59" t="str">
        <f t="shared" si="15"/>
        <v>PORTA EM MADEIRA DE LEI TIPO ANGELIM PEDRA OU EQUIV.C/ENCHIMENTO EM MADEIRA 1A.QUALIDADE ESP. 30MM P/ PINTURA, INCLUSIVE ALIZARES, DOBRADIÇAS E FECHADURA EXTERNA EM LATÃO CROMADO LAFONTE OU EQUIV., EXCLUSIVE MARCO, NAS DIM.: 0.80 X 2.10 M</v>
      </c>
      <c r="F244" s="59" t="str">
        <f t="shared" si="16"/>
        <v>UND</v>
      </c>
      <c r="G244">
        <f t="shared" si="17"/>
        <v>805.79</v>
      </c>
      <c r="H244">
        <f t="shared" si="18"/>
        <v>631.29999999999995</v>
      </c>
      <c r="I244">
        <f t="shared" si="19"/>
        <v>631.29999999999995</v>
      </c>
    </row>
    <row r="245" spans="1:9" ht="105">
      <c r="A245" s="827" t="s">
        <v>31020</v>
      </c>
      <c r="B245" s="827" t="s">
        <v>1338</v>
      </c>
      <c r="C245" s="295" t="s">
        <v>113</v>
      </c>
      <c r="D245" s="296">
        <v>663.7</v>
      </c>
      <c r="E245" s="59" t="str">
        <f t="shared" si="15"/>
        <v>PORTA EM MADEIRA DE LEI TIPO ANGELIM PEDRA OU EQUIV.C/ENCHIMENTO EM MADEIRA 1A.QUALIDADE ESP. 30MM P/ PINTURA, INCLUSIVE ALIZARES, DOBRADIÇAS E FECHADURA EXTERNA EM LATÃO CROMADO LAFONTE OU EQUIV., EXCLUSIVE MARCO, NAS DIM.: 0.90 X 2.10 M</v>
      </c>
      <c r="F245" s="59" t="str">
        <f t="shared" si="16"/>
        <v>UND</v>
      </c>
      <c r="G245">
        <f t="shared" si="17"/>
        <v>847.15</v>
      </c>
      <c r="H245">
        <f t="shared" si="18"/>
        <v>663.7</v>
      </c>
      <c r="I245">
        <f t="shared" si="19"/>
        <v>663.7</v>
      </c>
    </row>
    <row r="246" spans="1:9" ht="75">
      <c r="A246" s="827"/>
      <c r="B246" s="828" t="s">
        <v>2275</v>
      </c>
      <c r="C246" s="295"/>
      <c r="D246" s="296"/>
      <c r="E246" s="59" t="str">
        <f t="shared" si="15"/>
        <v>PORTA EM MADEIRA DE LEI TIPO ANGELIM PEDRA/EQUIV, ESP. 30MM C/ ACAB. LISO P/ PINTURA, INCL. FECHADURA TIPO "LIVRE/OCUPADO" E FERRAGENS P/ FIXAÇÃO EM GRANITO, EXCLUSIVE MARCO</v>
      </c>
      <c r="F246" s="59" t="str">
        <f t="shared" si="16"/>
        <v/>
      </c>
      <c r="G246">
        <f t="shared" si="17"/>
        <v>0</v>
      </c>
      <c r="H246">
        <f t="shared" si="18"/>
        <v>0</v>
      </c>
      <c r="I246">
        <f t="shared" si="19"/>
        <v>0</v>
      </c>
    </row>
    <row r="247" spans="1:9" ht="105">
      <c r="A247" s="827" t="s">
        <v>31021</v>
      </c>
      <c r="B247" s="827" t="s">
        <v>2276</v>
      </c>
      <c r="C247" s="295" t="s">
        <v>113</v>
      </c>
      <c r="D247" s="296">
        <v>526.39</v>
      </c>
      <c r="E247" s="59" t="str">
        <f t="shared" si="15"/>
        <v>PORTA EM MADEIRA DE LEI TIPO ANGELIM PEDRA OU EQUIV.C/ENCHIMENTO EM MADEIRA 1A.QUALIDADE ESP. 30MM P/ PINTURA, INCL. FECHADURA TIPO "LIVRE/OCUPADO" EM LATÃO CROMADO LAFONTE OU EQUIV. E FERRAGENS P/ FIXAÇÃO EM GRANITO, EXCL. MARCO, NAS DIMENSÕES: 0.60 X 1.80 M</v>
      </c>
      <c r="F247" s="59" t="str">
        <f t="shared" si="16"/>
        <v>UND</v>
      </c>
      <c r="G247">
        <f t="shared" si="17"/>
        <v>671.88</v>
      </c>
      <c r="H247">
        <f t="shared" si="18"/>
        <v>526.39</v>
      </c>
      <c r="I247">
        <f t="shared" si="19"/>
        <v>526.39</v>
      </c>
    </row>
    <row r="248" spans="1:9" ht="105">
      <c r="A248" s="827" t="s">
        <v>31022</v>
      </c>
      <c r="B248" s="827" t="s">
        <v>2277</v>
      </c>
      <c r="C248" s="295" t="s">
        <v>113</v>
      </c>
      <c r="D248" s="296">
        <v>526.39</v>
      </c>
      <c r="E248" s="59" t="str">
        <f t="shared" si="15"/>
        <v>PORTA EM MADEIRA DE LEI TIPO ANGELIM PEDRA OU EQUIV.C/ENCHIMENTO EM MADEIRA 1A.QUALIDADE ESP. 30MM P/ PINTURA, INCL. FECHADURA TIPO "LIVRE/OCUPADO" EM LATÃO CROMADO LAFONTE OU EQUIV. E FERRAGENS P/ FIXAÇÃO EM GRANITO, EXCL. MARCO, NAS DIMENSÕES: 0.80 X 1.80 M</v>
      </c>
      <c r="F248" s="59" t="str">
        <f t="shared" si="16"/>
        <v>UND</v>
      </c>
      <c r="G248">
        <f t="shared" si="17"/>
        <v>671.88</v>
      </c>
      <c r="H248">
        <f t="shared" si="18"/>
        <v>526.39</v>
      </c>
      <c r="I248">
        <f t="shared" si="19"/>
        <v>526.39</v>
      </c>
    </row>
    <row r="249" spans="1:9" ht="105">
      <c r="A249" s="827" t="s">
        <v>31023</v>
      </c>
      <c r="B249" s="827" t="s">
        <v>2278</v>
      </c>
      <c r="C249" s="295" t="s">
        <v>113</v>
      </c>
      <c r="D249" s="296">
        <v>526.39</v>
      </c>
      <c r="E249" s="59" t="str">
        <f t="shared" si="15"/>
        <v>PORTA EM MADEIRA DE LEI TIPO ANGELIM PEDRA OU EQUIV.C/ENCHIMENTO EM MADEIRA 1A.QUALIDADE ESP. 30MM P/ PINTURA, INCL. FECHADURA TIPO "LIVRE/OCUPADO" EM LATÃO CROMADO LAFONTE OU EQUIV. E FERRAGENS P/ FIXAÇÃO EM GRANITO, EXCL. MARCO, NAS DIMENSÕES: 0.60 X 1.60 M</v>
      </c>
      <c r="F249" s="59" t="str">
        <f t="shared" si="16"/>
        <v>UND</v>
      </c>
      <c r="G249">
        <f t="shared" si="17"/>
        <v>671.88</v>
      </c>
      <c r="H249">
        <f t="shared" si="18"/>
        <v>526.39</v>
      </c>
      <c r="I249">
        <f t="shared" si="19"/>
        <v>526.39</v>
      </c>
    </row>
    <row r="250" spans="1:9" ht="105">
      <c r="A250" s="827" t="s">
        <v>31024</v>
      </c>
      <c r="B250" s="827" t="s">
        <v>2279</v>
      </c>
      <c r="C250" s="295" t="s">
        <v>113</v>
      </c>
      <c r="D250" s="296">
        <v>526.39</v>
      </c>
      <c r="E250" s="59" t="str">
        <f t="shared" si="15"/>
        <v>PORTA EM MADEIRA DE LEI TIPO ANGELIM PEDRA OU EQUIV.C/ENCHIMENTO EM MADEIRA 1A.QUALIDADE ESP. 30MM P/ PINTURA, INCL. FECHADURA TIPO "LIVRE/OCUPADO" EM LATÃO CROMADO LAFONTE OU EQUIV. E FERRAGENS P/ FIXAÇÃO EM GRANITO, EXCL. MARCO, NAS DIMENSÕES: 0.80 X 1.60 M</v>
      </c>
      <c r="F250" s="59" t="str">
        <f t="shared" si="16"/>
        <v>UND</v>
      </c>
      <c r="G250">
        <f t="shared" si="17"/>
        <v>671.88</v>
      </c>
      <c r="H250">
        <f t="shared" si="18"/>
        <v>526.39</v>
      </c>
      <c r="I250">
        <f t="shared" si="19"/>
        <v>526.39</v>
      </c>
    </row>
    <row r="251" spans="1:9" ht="45">
      <c r="A251" s="827"/>
      <c r="B251" s="828" t="s">
        <v>1339</v>
      </c>
      <c r="C251" s="295"/>
      <c r="D251" s="296"/>
      <c r="E251" s="59" t="str">
        <f t="shared" si="15"/>
        <v>PORTA EM VENEZIANA, EM MADEIRA DE LEI, ESP. 30MM, INCL. DOBRADIÇAS, EXCLUSIVE ALIZAR, MARCO E FECHADURA</v>
      </c>
      <c r="F251" s="59" t="str">
        <f t="shared" si="16"/>
        <v/>
      </c>
      <c r="G251">
        <f t="shared" si="17"/>
        <v>0</v>
      </c>
      <c r="H251">
        <f t="shared" si="18"/>
        <v>0</v>
      </c>
      <c r="I251">
        <f t="shared" si="19"/>
        <v>0</v>
      </c>
    </row>
    <row r="252" spans="1:9" ht="45">
      <c r="A252" s="827" t="s">
        <v>31025</v>
      </c>
      <c r="B252" s="827" t="s">
        <v>1340</v>
      </c>
      <c r="C252" s="295" t="s">
        <v>113</v>
      </c>
      <c r="D252" s="296">
        <v>641.04</v>
      </c>
      <c r="E252" s="59" t="str">
        <f t="shared" si="15"/>
        <v>PORTA EM VENEZIANA, EM MADEIRA DE LEI, ESP. 30MM, INCL. DOBRADIÇAS, EXCL. ALIZAR, MARCO E FECHADURA, NAS DIMENSÕES: 0.60 X 2.10 M</v>
      </c>
      <c r="F252" s="59" t="str">
        <f t="shared" si="16"/>
        <v>UND</v>
      </c>
      <c r="G252">
        <f t="shared" si="17"/>
        <v>818.22</v>
      </c>
      <c r="H252">
        <f t="shared" si="18"/>
        <v>641.04</v>
      </c>
      <c r="I252">
        <f t="shared" si="19"/>
        <v>641.04</v>
      </c>
    </row>
    <row r="253" spans="1:9" ht="45">
      <c r="A253" s="827" t="s">
        <v>31026</v>
      </c>
      <c r="B253" s="827" t="s">
        <v>1341</v>
      </c>
      <c r="C253" s="295" t="s">
        <v>113</v>
      </c>
      <c r="D253" s="296">
        <v>687.68</v>
      </c>
      <c r="E253" s="59" t="str">
        <f t="shared" si="15"/>
        <v>PORTA EM VENEZIANA, EM MADEIRA DE LEI, ESP. 30MM, INCL. DOBRADIÇAS, EXCL. ALIZAR, MARCO E FECHADURA, NAS DIMENSÕES: 0.70 X 2.10 M</v>
      </c>
      <c r="F253" s="59" t="str">
        <f t="shared" si="16"/>
        <v>UND</v>
      </c>
      <c r="G253">
        <f t="shared" si="17"/>
        <v>877.75</v>
      </c>
      <c r="H253">
        <f t="shared" si="18"/>
        <v>687.68</v>
      </c>
      <c r="I253">
        <f t="shared" si="19"/>
        <v>687.68</v>
      </c>
    </row>
    <row r="254" spans="1:9" ht="45">
      <c r="A254" s="827" t="s">
        <v>31027</v>
      </c>
      <c r="B254" s="827" t="s">
        <v>1342</v>
      </c>
      <c r="C254" s="295" t="s">
        <v>113</v>
      </c>
      <c r="D254" s="296">
        <v>742.28</v>
      </c>
      <c r="E254" s="59" t="str">
        <f t="shared" si="15"/>
        <v>PORTA EM VENEZIANA, EM MADEIRA DE LEI, ESP. 30MM, INCL. DOBRADIÇAS, EXCL. ALIZAR, MARCO E FECHADURA, NAS DIMENSÕES: 0.80 X 2.10 M</v>
      </c>
      <c r="F254" s="59" t="str">
        <f t="shared" si="16"/>
        <v>UND</v>
      </c>
      <c r="G254">
        <f t="shared" si="17"/>
        <v>947.45</v>
      </c>
      <c r="H254">
        <f t="shared" si="18"/>
        <v>742.28</v>
      </c>
      <c r="I254">
        <f t="shared" si="19"/>
        <v>742.28</v>
      </c>
    </row>
    <row r="255" spans="1:9" ht="105">
      <c r="A255" s="827"/>
      <c r="B255" s="828" t="s">
        <v>1343</v>
      </c>
      <c r="C255" s="295"/>
      <c r="D255" s="296"/>
      <c r="E255" s="59" t="str">
        <f t="shared" si="15"/>
        <v>PORTA EM MADEIRA DE LEI TIPO ANGELIM PEDRA OU EQUIV. C/ ENCHIMENTO EM MADEIRA DE 1ª QUALIDADE ESP 30MM, COM VISOR DE VIDRO, INCL. ALIZARES, DOBRADIÇAS E FECHADURAS EXT EM LATÃO CROMADO LAFONTE/EQUIV , EXCL. MARCO, NAS DIMENSÕES:</v>
      </c>
      <c r="F255" s="59" t="str">
        <f t="shared" si="16"/>
        <v/>
      </c>
      <c r="G255">
        <f t="shared" si="17"/>
        <v>0</v>
      </c>
      <c r="H255">
        <f t="shared" si="18"/>
        <v>0</v>
      </c>
      <c r="I255">
        <f t="shared" si="19"/>
        <v>0</v>
      </c>
    </row>
    <row r="256" spans="1:9" ht="105">
      <c r="A256" s="827" t="s">
        <v>31028</v>
      </c>
      <c r="B256" s="827" t="s">
        <v>4012</v>
      </c>
      <c r="C256" s="295" t="s">
        <v>113</v>
      </c>
      <c r="D256" s="296">
        <v>773.81</v>
      </c>
      <c r="E256" s="59" t="str">
        <f t="shared" si="15"/>
        <v>PORTA EM MADEIRA DE LEI TIPO ANGELIM PEDRA OU EQUIV. C/ ENCHIMENTO EM MADEIRA DE 1ª QUALIDADE ESP. 30MM, COM VISOR DE VIDRO, INCLUSIVE ALIZARES, DOBRADIÇAS E FECHADURAS EXTERNAS EM LATÃO CROMADO LA FONTE/EQUIV. EXCLUSIVE MARCO, NAS DIMENSÕES: 0.70 X 2.10 M</v>
      </c>
      <c r="F256" s="59" t="str">
        <f t="shared" si="16"/>
        <v>UND</v>
      </c>
      <c r="G256">
        <f t="shared" si="17"/>
        <v>987.69</v>
      </c>
      <c r="H256">
        <f t="shared" si="18"/>
        <v>773.81</v>
      </c>
      <c r="I256">
        <f t="shared" si="19"/>
        <v>773.81</v>
      </c>
    </row>
    <row r="257" spans="1:9" ht="105">
      <c r="A257" s="827" t="s">
        <v>31029</v>
      </c>
      <c r="B257" s="827" t="s">
        <v>4013</v>
      </c>
      <c r="C257" s="295" t="s">
        <v>113</v>
      </c>
      <c r="D257" s="296">
        <v>776.99</v>
      </c>
      <c r="E257" s="59" t="str">
        <f t="shared" ref="E257:E320" si="20">UPPER(B257)</f>
        <v>PORTA EM MADEIRA DE LEI TIPO ANGELIM PEDRA OU EQUIV. C/ ENCHIMENTO EM MADEIRA DE 1ª QUALIDADE ESP. 30MM, COM VISOR DE VIDRO, INCLUSIVE ALIZARES, DOBRADIÇAS E FECHADURAS EXTERNAS EM LATÃO CROMADO LA FONTE/EQUIV. EXCLUSIVE MARCO, NAS DIMENSÕES: 0.80 X 2.10 M</v>
      </c>
      <c r="F257" s="59" t="str">
        <f t="shared" ref="F257:F320" si="21">UPPER(C257)</f>
        <v>UND</v>
      </c>
      <c r="G257">
        <f t="shared" si="17"/>
        <v>991.75</v>
      </c>
      <c r="H257">
        <f t="shared" si="18"/>
        <v>776.99</v>
      </c>
      <c r="I257">
        <f t="shared" si="19"/>
        <v>776.99</v>
      </c>
    </row>
    <row r="258" spans="1:9" ht="105">
      <c r="A258" s="827" t="s">
        <v>31030</v>
      </c>
      <c r="B258" s="827" t="s">
        <v>4014</v>
      </c>
      <c r="C258" s="295" t="s">
        <v>113</v>
      </c>
      <c r="D258" s="296">
        <v>846.32</v>
      </c>
      <c r="E258" s="59" t="str">
        <f t="shared" si="20"/>
        <v>PORTA EM MADEIRA DE LEI TIPO ANGELIM PEDRA OU EQUIV. C/ ENCHIMENTO EM MADEIRA DE 1ª QUALIDADE ESP. 30MM, COM VISOR DE VIDRO, INCLUSIVE ALIZARES, DOBRADIÇAS E FECHADURAS EXTERNAS EM LATÃO CROMADO LA FONTE/EQUIV. EXCLUSIVE MARCO, NAS DIMENSÕES: 0.90 X 2.10 M</v>
      </c>
      <c r="F258" s="59" t="str">
        <f t="shared" si="21"/>
        <v>UND</v>
      </c>
      <c r="G258">
        <f t="shared" si="17"/>
        <v>1080.24</v>
      </c>
      <c r="H258">
        <f t="shared" si="18"/>
        <v>846.32</v>
      </c>
      <c r="I258">
        <f t="shared" si="19"/>
        <v>846.32</v>
      </c>
    </row>
    <row r="259" spans="1:9">
      <c r="A259" s="827"/>
      <c r="B259" s="828" t="s">
        <v>1344</v>
      </c>
      <c r="C259" s="295"/>
      <c r="D259" s="296"/>
      <c r="E259" s="59" t="str">
        <f t="shared" si="20"/>
        <v>REVISÕES E REPAROS</v>
      </c>
      <c r="F259" s="59" t="str">
        <f t="shared" si="21"/>
        <v/>
      </c>
      <c r="G259">
        <f t="shared" si="17"/>
        <v>0</v>
      </c>
      <c r="H259">
        <f t="shared" si="18"/>
        <v>0</v>
      </c>
      <c r="I259">
        <f t="shared" si="19"/>
        <v>0</v>
      </c>
    </row>
    <row r="260" spans="1:9" ht="30">
      <c r="A260" s="827" t="s">
        <v>31031</v>
      </c>
      <c r="B260" s="827" t="s">
        <v>1345</v>
      </c>
      <c r="C260" s="295" t="s">
        <v>113</v>
      </c>
      <c r="D260" s="296">
        <v>62.61</v>
      </c>
      <c r="E260" s="59" t="str">
        <f t="shared" si="20"/>
        <v>SUBSTITUIÇÃO DE FECHADURA COM MAÇANETA TIPO ALAVANCA E CHAVE YALE</v>
      </c>
      <c r="F260" s="59" t="str">
        <f t="shared" si="21"/>
        <v>UND</v>
      </c>
      <c r="G260">
        <f t="shared" si="17"/>
        <v>79.92</v>
      </c>
      <c r="H260">
        <f t="shared" si="18"/>
        <v>62.61</v>
      </c>
      <c r="I260">
        <f t="shared" si="19"/>
        <v>62.61</v>
      </c>
    </row>
    <row r="261" spans="1:9" ht="30">
      <c r="A261" s="827" t="s">
        <v>31032</v>
      </c>
      <c r="B261" s="827" t="s">
        <v>1346</v>
      </c>
      <c r="C261" s="295" t="s">
        <v>113</v>
      </c>
      <c r="D261" s="296">
        <v>135.41</v>
      </c>
      <c r="E261" s="59" t="str">
        <f t="shared" si="20"/>
        <v>SUBSTITUIÇÃO DE FECHADURA COM MAÇANETA TIPO ALAVANCA E CHAVE TIPO COMUM</v>
      </c>
      <c r="F261" s="59" t="str">
        <f t="shared" si="21"/>
        <v>UND</v>
      </c>
      <c r="G261">
        <f t="shared" si="17"/>
        <v>172.84</v>
      </c>
      <c r="H261">
        <f t="shared" si="18"/>
        <v>135.41</v>
      </c>
      <c r="I261">
        <f t="shared" si="19"/>
        <v>135.41</v>
      </c>
    </row>
    <row r="262" spans="1:9" ht="30">
      <c r="A262" s="827" t="s">
        <v>31033</v>
      </c>
      <c r="B262" s="827" t="s">
        <v>1347</v>
      </c>
      <c r="C262" s="295" t="s">
        <v>113</v>
      </c>
      <c r="D262" s="296">
        <v>109.71</v>
      </c>
      <c r="E262" s="59" t="str">
        <f t="shared" si="20"/>
        <v>SUBSTITUIÇÃO DE FECHADURA COM MAÇANETA TIPO BOLA E CHAVE TIPO YALE</v>
      </c>
      <c r="F262" s="59" t="str">
        <f t="shared" si="21"/>
        <v>UND</v>
      </c>
      <c r="G262">
        <f t="shared" si="17"/>
        <v>140.03</v>
      </c>
      <c r="H262">
        <f t="shared" si="18"/>
        <v>109.71</v>
      </c>
      <c r="I262">
        <f t="shared" si="19"/>
        <v>109.71</v>
      </c>
    </row>
    <row r="263" spans="1:9" ht="45">
      <c r="A263" s="827" t="s">
        <v>31034</v>
      </c>
      <c r="B263" s="827" t="s">
        <v>1348</v>
      </c>
      <c r="C263" s="295" t="s">
        <v>113</v>
      </c>
      <c r="D263" s="296">
        <v>60.2</v>
      </c>
      <c r="E263" s="59" t="str">
        <f t="shared" si="20"/>
        <v>RECOLOCAÇÃO DE FOLHA DE PORTA EM MADEIRA DE 1 FOLHA, EXCL. FERRAGENS, MARCOS E ALIZARES</v>
      </c>
      <c r="F263" s="59" t="str">
        <f t="shared" si="21"/>
        <v>UND</v>
      </c>
      <c r="G263">
        <f t="shared" si="17"/>
        <v>76.84</v>
      </c>
      <c r="H263">
        <f t="shared" si="18"/>
        <v>60.2</v>
      </c>
      <c r="I263">
        <f t="shared" si="19"/>
        <v>60.2</v>
      </c>
    </row>
    <row r="264" spans="1:9" ht="30">
      <c r="A264" s="827" t="s">
        <v>31035</v>
      </c>
      <c r="B264" s="827" t="s">
        <v>1349</v>
      </c>
      <c r="C264" s="295" t="s">
        <v>113</v>
      </c>
      <c r="D264" s="296">
        <v>45</v>
      </c>
      <c r="E264" s="59" t="str">
        <f t="shared" si="20"/>
        <v>SUBSTITUIÇÃO DE TARGETA TIPO LIVRE/OCUPADO</v>
      </c>
      <c r="F264" s="59" t="str">
        <f t="shared" si="21"/>
        <v>UND</v>
      </c>
      <c r="G264">
        <f t="shared" ref="G264:G327" si="22">ROUND(H264*(1+$G$1),2)</f>
        <v>57.44</v>
      </c>
      <c r="H264">
        <f t="shared" ref="H264:H327" si="23">I264</f>
        <v>45</v>
      </c>
      <c r="I264">
        <f t="shared" ref="I264:I327" si="24">ROUND(D264/(1+$E$1),2)</f>
        <v>45</v>
      </c>
    </row>
    <row r="265" spans="1:9" ht="30">
      <c r="A265" s="827" t="s">
        <v>31036</v>
      </c>
      <c r="B265" s="827" t="s">
        <v>1350</v>
      </c>
      <c r="C265" s="295" t="s">
        <v>113</v>
      </c>
      <c r="D265" s="296">
        <v>6.6</v>
      </c>
      <c r="E265" s="59" t="str">
        <f t="shared" si="20"/>
        <v>SUBSTITUIÇÃO DE TARGETA DE FIO REDONDO 2"</v>
      </c>
      <c r="F265" s="59" t="str">
        <f t="shared" si="21"/>
        <v>UND</v>
      </c>
      <c r="G265">
        <f t="shared" si="22"/>
        <v>8.42</v>
      </c>
      <c r="H265">
        <f t="shared" si="23"/>
        <v>6.6</v>
      </c>
      <c r="I265">
        <f t="shared" si="24"/>
        <v>6.6</v>
      </c>
    </row>
    <row r="266" spans="1:9" ht="30">
      <c r="A266" s="827" t="s">
        <v>31037</v>
      </c>
      <c r="B266" s="827" t="s">
        <v>1351</v>
      </c>
      <c r="C266" s="295" t="s">
        <v>113</v>
      </c>
      <c r="D266" s="296">
        <v>29.89</v>
      </c>
      <c r="E266" s="59" t="str">
        <f t="shared" si="20"/>
        <v>SUBSTITUIÇÃO DE DOBRADIÇA 3 X 2 1/2"</v>
      </c>
      <c r="F266" s="59" t="str">
        <f t="shared" si="21"/>
        <v>UND</v>
      </c>
      <c r="G266">
        <f t="shared" si="22"/>
        <v>38.15</v>
      </c>
      <c r="H266">
        <f t="shared" si="23"/>
        <v>29.89</v>
      </c>
      <c r="I266">
        <f t="shared" si="24"/>
        <v>29.89</v>
      </c>
    </row>
    <row r="267" spans="1:9" ht="30">
      <c r="A267" s="827" t="s">
        <v>31038</v>
      </c>
      <c r="B267" s="827" t="s">
        <v>1352</v>
      </c>
      <c r="C267" s="295" t="s">
        <v>113</v>
      </c>
      <c r="D267" s="296">
        <v>54.87</v>
      </c>
      <c r="E267" s="59" t="str">
        <f t="shared" si="20"/>
        <v>REPARO NA PORTA COM PLAINA, INCL. RETIRADA E RECOLOCAÇÃO DE FOLHA DE PORTA</v>
      </c>
      <c r="F267" s="59" t="str">
        <f t="shared" si="21"/>
        <v>UND</v>
      </c>
      <c r="G267">
        <f t="shared" si="22"/>
        <v>70.040000000000006</v>
      </c>
      <c r="H267">
        <f t="shared" si="23"/>
        <v>54.87</v>
      </c>
      <c r="I267">
        <f t="shared" si="24"/>
        <v>54.87</v>
      </c>
    </row>
    <row r="268" spans="1:9" ht="30">
      <c r="A268" s="827" t="s">
        <v>31039</v>
      </c>
      <c r="B268" s="827" t="s">
        <v>1353</v>
      </c>
      <c r="C268" s="295" t="s">
        <v>110</v>
      </c>
      <c r="D268" s="296">
        <v>2.29</v>
      </c>
      <c r="E268" s="59" t="str">
        <f t="shared" si="20"/>
        <v>RECOLOCAÇÃO DE ALIZAR EM MADEIRA, EXCL. ALIZAR</v>
      </c>
      <c r="F268" s="59" t="str">
        <f t="shared" si="21"/>
        <v>M</v>
      </c>
      <c r="G268">
        <f t="shared" si="22"/>
        <v>2.92</v>
      </c>
      <c r="H268">
        <f t="shared" si="23"/>
        <v>2.29</v>
      </c>
      <c r="I268">
        <f t="shared" si="24"/>
        <v>2.29</v>
      </c>
    </row>
    <row r="269" spans="1:9" ht="30">
      <c r="A269" s="827" t="s">
        <v>31040</v>
      </c>
      <c r="B269" s="827" t="s">
        <v>1354</v>
      </c>
      <c r="C269" s="295" t="s">
        <v>110</v>
      </c>
      <c r="D269" s="296">
        <v>11.09</v>
      </c>
      <c r="E269" s="59" t="str">
        <f t="shared" si="20"/>
        <v>RECOLOCAÇÃO DE MARCO EM MADEIRA, EXCL. MARCO</v>
      </c>
      <c r="F269" s="59" t="str">
        <f t="shared" si="21"/>
        <v>M</v>
      </c>
      <c r="G269">
        <f t="shared" si="22"/>
        <v>14.16</v>
      </c>
      <c r="H269">
        <f t="shared" si="23"/>
        <v>11.09</v>
      </c>
      <c r="I269">
        <f t="shared" si="24"/>
        <v>11.09</v>
      </c>
    </row>
    <row r="270" spans="1:9" ht="75">
      <c r="A270" s="827"/>
      <c r="B270" s="828" t="s">
        <v>1355</v>
      </c>
      <c r="C270" s="295"/>
      <c r="D270" s="296"/>
      <c r="E270" s="59" t="str">
        <f t="shared" si="20"/>
        <v>PORTA EM MADEIRA DE LEI COM ENCHIMENTO EM MADEIRA DE 1ª QUALIDADE, ESP. 30MM, PARA PINTURA, INCL. ALIZARES, DOBRADIÇAS, FECHADURA TIPO "LIVRE/OCUPADO" EXCLUSIVE MARCO</v>
      </c>
      <c r="F270" s="59" t="str">
        <f t="shared" si="21"/>
        <v/>
      </c>
      <c r="G270">
        <f t="shared" si="22"/>
        <v>0</v>
      </c>
      <c r="H270">
        <f t="shared" si="23"/>
        <v>0</v>
      </c>
      <c r="I270">
        <f t="shared" si="24"/>
        <v>0</v>
      </c>
    </row>
    <row r="271" spans="1:9" ht="90">
      <c r="A271" s="827" t="s">
        <v>31041</v>
      </c>
      <c r="B271" s="827" t="s">
        <v>1356</v>
      </c>
      <c r="C271" s="295" t="s">
        <v>113</v>
      </c>
      <c r="D271" s="296">
        <v>488.15</v>
      </c>
      <c r="E271" s="59" t="str">
        <f t="shared" si="20"/>
        <v>PORTA EM MADEIRA DE LEI COM ENCHIMENTO EM MADEIRA DE 1ª QUALIDADE, ESP. 30MM, PARA PINTURA, INCL. ALIZARES, DOBRADIÇAS, FECHADURA TIPO "LIVRE/OCUPADO" EM LATÃO CROMADO LA FONTE OU EQUIV., EXCL. MARCO, NAS DIMENSÕES: 0.60 X 1.60 M</v>
      </c>
      <c r="F271" s="59" t="str">
        <f t="shared" si="21"/>
        <v>UND</v>
      </c>
      <c r="G271">
        <f t="shared" si="22"/>
        <v>623.07000000000005</v>
      </c>
      <c r="H271">
        <f t="shared" si="23"/>
        <v>488.15</v>
      </c>
      <c r="I271">
        <f t="shared" si="24"/>
        <v>488.15</v>
      </c>
    </row>
    <row r="272" spans="1:9" ht="90">
      <c r="A272" s="827" t="s">
        <v>31042</v>
      </c>
      <c r="B272" s="827" t="s">
        <v>1357</v>
      </c>
      <c r="C272" s="295" t="s">
        <v>113</v>
      </c>
      <c r="D272" s="296">
        <v>488.15</v>
      </c>
      <c r="E272" s="59" t="str">
        <f t="shared" si="20"/>
        <v>PORTA EM MADEIRA DE LEI COM ENCHIMENTO EM MADEIRA DE 1ª QUALIDADE, ESP. 30MM, PARA PINTURA, INCL. ALIZARES, DOBRADIÇAS, FECHADURA TIPO "LIVRE/OCUPADO" EM LATÃO CROMADO LA FONTE OU EQUIV., EXCL. MARCO, NAS DIMENSÕES: 0.80 X 1.60 M</v>
      </c>
      <c r="F272" s="59" t="str">
        <f t="shared" si="21"/>
        <v>UND</v>
      </c>
      <c r="G272">
        <f t="shared" si="22"/>
        <v>623.07000000000005</v>
      </c>
      <c r="H272">
        <f t="shared" si="23"/>
        <v>488.15</v>
      </c>
      <c r="I272">
        <f t="shared" si="24"/>
        <v>488.15</v>
      </c>
    </row>
    <row r="273" spans="1:9" ht="90">
      <c r="A273" s="827"/>
      <c r="B273" s="828" t="s">
        <v>1358</v>
      </c>
      <c r="C273" s="295"/>
      <c r="D273" s="296"/>
      <c r="E273" s="59" t="str">
        <f t="shared" si="20"/>
        <v>PORTA EM MADEIRA DE LEI TIPO ANGELIM PEDRA OU EQUIV.,ESP. 35 MM, MACIÇA C/ FRISO P/ VERNIZ, PADRÃO SEDU, COM VISOR, INCLUSIVE ALIZARES, DOBRADIÇAS E FECHADURA DE BOLA EXTERNA, EXCLUSIVE MARCO</v>
      </c>
      <c r="F273" s="59" t="str">
        <f t="shared" si="21"/>
        <v/>
      </c>
      <c r="G273">
        <f t="shared" si="22"/>
        <v>0</v>
      </c>
      <c r="H273">
        <f t="shared" si="23"/>
        <v>0</v>
      </c>
      <c r="I273">
        <f t="shared" si="24"/>
        <v>0</v>
      </c>
    </row>
    <row r="274" spans="1:9" ht="90">
      <c r="A274" s="827" t="s">
        <v>31043</v>
      </c>
      <c r="B274" s="827" t="s">
        <v>1359</v>
      </c>
      <c r="C274" s="295" t="s">
        <v>113</v>
      </c>
      <c r="D274" s="297">
        <v>1134.8699999999999</v>
      </c>
      <c r="E274" s="59" t="str">
        <f t="shared" si="20"/>
        <v>PORTA EM MADEIRA DE LEI TIPO ANGELIM PEDRA OU EQUIV.,ESP. 35 MM, MACIÇA C/ FRISO P/ VERNIZ, PADRÃO SEDU, COM VISOR, INCLUSIVE ALIZARES, DOBRADIÇAS E FECHADURA DE BOLA EXT. EM LATÃO CROMADO LAFONTE OU EQUIV., EXCL. MARCO, DIMENSÕES: 0.60 X 2.10 M</v>
      </c>
      <c r="F274" s="59" t="str">
        <f t="shared" si="21"/>
        <v>UND</v>
      </c>
      <c r="G274">
        <f t="shared" si="22"/>
        <v>1448.55</v>
      </c>
      <c r="H274">
        <f t="shared" si="23"/>
        <v>1134.8699999999999</v>
      </c>
      <c r="I274">
        <f t="shared" si="24"/>
        <v>1134.8699999999999</v>
      </c>
    </row>
    <row r="275" spans="1:9" ht="90">
      <c r="A275" s="827" t="s">
        <v>31044</v>
      </c>
      <c r="B275" s="827" t="s">
        <v>1360</v>
      </c>
      <c r="C275" s="295" t="s">
        <v>113</v>
      </c>
      <c r="D275" s="297">
        <v>1174.3499999999999</v>
      </c>
      <c r="E275" s="59" t="str">
        <f t="shared" si="20"/>
        <v>PORTA EM MADEIRA DE LEI TIPO ANGELIM PEDRA OU EQUIV.,ESP. 35 MM, MACIÇA C/ FRISO P/ VERNIZ, PADRÃO SEDU, COM VISOR, INCLUSIVE ALIZARES, DOBRADIÇAS E FECHADURA DE BOLA EXT. EM LATÃO CROMADO LAFONTE OU EQUIV., EXCL. MARCO, DIMENSÕES: 0.70 X 2.10 M</v>
      </c>
      <c r="F275" s="59" t="str">
        <f t="shared" si="21"/>
        <v>UND</v>
      </c>
      <c r="G275">
        <f t="shared" si="22"/>
        <v>1498.94</v>
      </c>
      <c r="H275">
        <f t="shared" si="23"/>
        <v>1174.3499999999999</v>
      </c>
      <c r="I275">
        <f t="shared" si="24"/>
        <v>1174.3499999999999</v>
      </c>
    </row>
    <row r="276" spans="1:9" ht="90">
      <c r="A276" s="827" t="s">
        <v>31045</v>
      </c>
      <c r="B276" s="827" t="s">
        <v>2466</v>
      </c>
      <c r="C276" s="295" t="s">
        <v>113</v>
      </c>
      <c r="D276" s="297">
        <v>1262.9000000000001</v>
      </c>
      <c r="E276" s="59" t="str">
        <f t="shared" si="20"/>
        <v>PORTA EM MADEIRA DE LEI TIPO ANGELIM PEDRA OU EQUIV.,ESP. 35 MM, MACIÇA C/ FRISO P/ VERNIZ, PADRÃO SEDU, COM VISOR, INCLUSIVE ALIZARES, DOBRADIÇAS E FECHADURA DE BOLA EXT. EM LATÃO CROMADO LAFONTE OU EQUIV., EXCL. MARCO, DIMENSÕES: 0.80 X 2.10 M</v>
      </c>
      <c r="F276" s="59" t="str">
        <f t="shared" si="21"/>
        <v>UND</v>
      </c>
      <c r="G276">
        <f t="shared" si="22"/>
        <v>1611.97</v>
      </c>
      <c r="H276">
        <f t="shared" si="23"/>
        <v>1262.9000000000001</v>
      </c>
      <c r="I276">
        <f t="shared" si="24"/>
        <v>1262.9000000000001</v>
      </c>
    </row>
    <row r="277" spans="1:9" ht="90">
      <c r="A277" s="827" t="s">
        <v>31046</v>
      </c>
      <c r="B277" s="827" t="s">
        <v>1361</v>
      </c>
      <c r="C277" s="295" t="s">
        <v>113</v>
      </c>
      <c r="D277" s="297">
        <v>1425.44</v>
      </c>
      <c r="E277" s="59" t="str">
        <f t="shared" si="20"/>
        <v>PORTA EM MADEIRA DE LEI TIPO ANGELIM PEDRA OU EQUIV.,ESP. 35 MM, MACIÇA C/ FRISO P/ VERNIZ, PADRÃO SEDU, COM VISOR, INCLUSIVE ALIZARES, DOBRADIÇAS E FECHADURA DE BOLA EXT. EM LATÃO CROMADO LAFONTE OU EQUIV., EXCL. MARCO, DIMENSÕES: 0.90 X 2.10 M</v>
      </c>
      <c r="F277" s="59" t="str">
        <f t="shared" si="21"/>
        <v>UND</v>
      </c>
      <c r="G277">
        <f t="shared" si="22"/>
        <v>1819.43</v>
      </c>
      <c r="H277">
        <f t="shared" si="23"/>
        <v>1425.44</v>
      </c>
      <c r="I277">
        <f t="shared" si="24"/>
        <v>1425.44</v>
      </c>
    </row>
    <row r="278" spans="1:9" ht="105">
      <c r="A278" s="827" t="s">
        <v>31047</v>
      </c>
      <c r="B278" s="827" t="s">
        <v>1362</v>
      </c>
      <c r="C278" s="295" t="s">
        <v>113</v>
      </c>
      <c r="D278" s="297">
        <v>2335.8200000000002</v>
      </c>
      <c r="E278" s="59" t="str">
        <f t="shared" si="20"/>
        <v>PORTA EM MADEIRA DE LEI TIPO ANGELIM PEDRA OU EQUIV.,ESP. 35 MM, MACIÇA C/ FRISO P/ VERNIZ, PADRÃO SEDU, COM VISOR, INCLUSIVE ALIZARES, DOBRADIÇAS E FECHADURA DE BOLA EXT. EM LATÃO CROMADO LAFONTE OU EQUIV., EXCL. MARCO, DIMENSÕES: 1.60 X 2.10 M (DUAS FOLHAS)</v>
      </c>
      <c r="F278" s="59" t="str">
        <f t="shared" si="21"/>
        <v>UND</v>
      </c>
      <c r="G278">
        <f t="shared" si="22"/>
        <v>2981.44</v>
      </c>
      <c r="H278">
        <f t="shared" si="23"/>
        <v>2335.8200000000002</v>
      </c>
      <c r="I278">
        <f t="shared" si="24"/>
        <v>2335.8200000000002</v>
      </c>
    </row>
    <row r="279" spans="1:9">
      <c r="A279" s="827"/>
      <c r="B279" s="828" t="s">
        <v>60</v>
      </c>
      <c r="C279" s="295"/>
      <c r="D279" s="296"/>
      <c r="E279" s="59" t="str">
        <f t="shared" si="20"/>
        <v>ESQUADRIAS METÁLICAS</v>
      </c>
      <c r="F279" s="59" t="str">
        <f t="shared" si="21"/>
        <v/>
      </c>
      <c r="G279">
        <f t="shared" si="22"/>
        <v>0</v>
      </c>
      <c r="H279">
        <f t="shared" si="23"/>
        <v>0</v>
      </c>
      <c r="I279">
        <f t="shared" si="24"/>
        <v>0</v>
      </c>
    </row>
    <row r="280" spans="1:9">
      <c r="A280" s="827"/>
      <c r="B280" s="828" t="s">
        <v>45</v>
      </c>
      <c r="C280" s="295"/>
      <c r="D280" s="296"/>
      <c r="E280" s="59" t="str">
        <f t="shared" si="20"/>
        <v>GRADES E PORTÕES</v>
      </c>
      <c r="F280" s="59" t="str">
        <f t="shared" si="21"/>
        <v/>
      </c>
      <c r="G280">
        <f t="shared" si="22"/>
        <v>0</v>
      </c>
      <c r="H280">
        <f t="shared" si="23"/>
        <v>0</v>
      </c>
      <c r="I280">
        <f t="shared" si="24"/>
        <v>0</v>
      </c>
    </row>
    <row r="281" spans="1:9" ht="75">
      <c r="A281" s="827" t="s">
        <v>31048</v>
      </c>
      <c r="B281" s="827" t="s">
        <v>1363</v>
      </c>
      <c r="C281" s="295" t="s">
        <v>108</v>
      </c>
      <c r="D281" s="296">
        <v>392.03</v>
      </c>
      <c r="E281" s="59" t="str">
        <f t="shared" si="20"/>
        <v>TELA DE PROTEÇÃO DE ARAME GALVANIZADO 1/2" FIO 12, COM QUADRO EM TUBO DE FERRO GALVANIZADO 1 1/2" E CANTONEIRA DE FERRO 1/2" X 1/2" X1/8", CONFORME DETALHE EM PROJETO</v>
      </c>
      <c r="F281" s="59" t="str">
        <f t="shared" si="21"/>
        <v>M2</v>
      </c>
      <c r="G281">
        <f t="shared" si="22"/>
        <v>500.39</v>
      </c>
      <c r="H281">
        <f t="shared" si="23"/>
        <v>392.03</v>
      </c>
      <c r="I281">
        <f t="shared" si="24"/>
        <v>392.03</v>
      </c>
    </row>
    <row r="282" spans="1:9" ht="60">
      <c r="A282" s="827" t="s">
        <v>31049</v>
      </c>
      <c r="B282" s="827" t="s">
        <v>4015</v>
      </c>
      <c r="C282" s="295" t="s">
        <v>108</v>
      </c>
      <c r="D282" s="296">
        <v>111.97</v>
      </c>
      <c r="E282" s="59" t="str">
        <f t="shared" si="20"/>
        <v>GRADE DE TELA TIPO MOSQUITEIRO DE ARAME GALVANIZADO #18, FIO 32, INCLUSIVE, REQUADRO EM CANTONEIRA DE FERRO 1/8"X1/2"X1/2"</v>
      </c>
      <c r="F282" s="59" t="str">
        <f t="shared" si="21"/>
        <v>M2</v>
      </c>
      <c r="G282">
        <f t="shared" si="22"/>
        <v>142.91999999999999</v>
      </c>
      <c r="H282">
        <f t="shared" si="23"/>
        <v>111.97</v>
      </c>
      <c r="I282">
        <f t="shared" si="24"/>
        <v>111.97</v>
      </c>
    </row>
    <row r="283" spans="1:9" ht="30">
      <c r="A283" s="827" t="s">
        <v>31050</v>
      </c>
      <c r="B283" s="827" t="s">
        <v>1364</v>
      </c>
      <c r="C283" s="295" t="s">
        <v>108</v>
      </c>
      <c r="D283" s="296">
        <v>329.9</v>
      </c>
      <c r="E283" s="59" t="str">
        <f t="shared" si="20"/>
        <v>PORTÃO DE FERRO DE ABRIR EM BARRA CHATA, INCLUSIVE CHUMBAMENTO</v>
      </c>
      <c r="F283" s="59" t="str">
        <f t="shared" si="21"/>
        <v>M2</v>
      </c>
      <c r="G283">
        <f t="shared" si="22"/>
        <v>421.08</v>
      </c>
      <c r="H283">
        <f t="shared" si="23"/>
        <v>329.9</v>
      </c>
      <c r="I283">
        <f t="shared" si="24"/>
        <v>329.9</v>
      </c>
    </row>
    <row r="284" spans="1:9" ht="30">
      <c r="A284" s="829" t="s">
        <v>31051</v>
      </c>
      <c r="B284" s="827" t="s">
        <v>1365</v>
      </c>
      <c r="C284" s="295" t="s">
        <v>108</v>
      </c>
      <c r="D284" s="296">
        <v>208.63</v>
      </c>
      <c r="E284" s="59" t="str">
        <f t="shared" si="20"/>
        <v>GRADE DE FERRO EM BARRA CHATA, INCLUSIVE CHUMBAMENTO</v>
      </c>
      <c r="F284" s="59" t="str">
        <f t="shared" si="21"/>
        <v>M2</v>
      </c>
      <c r="G284">
        <f t="shared" si="22"/>
        <v>266.3</v>
      </c>
      <c r="H284">
        <f t="shared" si="23"/>
        <v>208.63</v>
      </c>
      <c r="I284">
        <f t="shared" si="24"/>
        <v>208.63</v>
      </c>
    </row>
    <row r="285" spans="1:9" ht="30">
      <c r="A285" s="827" t="s">
        <v>31052</v>
      </c>
      <c r="B285" s="827" t="s">
        <v>1366</v>
      </c>
      <c r="C285" s="295" t="s">
        <v>108</v>
      </c>
      <c r="D285" s="296">
        <v>386.49</v>
      </c>
      <c r="E285" s="59" t="str">
        <f t="shared" si="20"/>
        <v>PORTÃO DE FERRO DE CORRER EM BARRA CHATA, INCLUSIVE CHUMBAMENTO</v>
      </c>
      <c r="F285" s="59" t="str">
        <f t="shared" si="21"/>
        <v>M2</v>
      </c>
      <c r="G285">
        <f t="shared" si="22"/>
        <v>493.32</v>
      </c>
      <c r="H285">
        <f t="shared" si="23"/>
        <v>386.49</v>
      </c>
      <c r="I285">
        <f t="shared" si="24"/>
        <v>386.49</v>
      </c>
    </row>
    <row r="286" spans="1:9" ht="30">
      <c r="A286" s="827" t="s">
        <v>31053</v>
      </c>
      <c r="B286" s="827" t="s">
        <v>1367</v>
      </c>
      <c r="C286" s="295" t="s">
        <v>108</v>
      </c>
      <c r="D286" s="296">
        <v>476.49</v>
      </c>
      <c r="E286" s="59" t="str">
        <f t="shared" si="20"/>
        <v>PORTÃO DE FERRO DE ABRIR EM BARRA CHATA, CHAPA E TUBO, INCLUSIVE CHUMBAMENTO</v>
      </c>
      <c r="F286" s="59" t="str">
        <f t="shared" si="21"/>
        <v>M2</v>
      </c>
      <c r="G286">
        <f t="shared" si="22"/>
        <v>608.19000000000005</v>
      </c>
      <c r="H286">
        <f t="shared" si="23"/>
        <v>476.49</v>
      </c>
      <c r="I286">
        <f t="shared" si="24"/>
        <v>476.49</v>
      </c>
    </row>
    <row r="287" spans="1:9">
      <c r="A287" s="827"/>
      <c r="B287" s="828" t="s">
        <v>1368</v>
      </c>
      <c r="C287" s="295"/>
      <c r="D287" s="296"/>
      <c r="E287" s="59" t="str">
        <f t="shared" si="20"/>
        <v>ESQUADRIAS METÁLICAS (M2)</v>
      </c>
      <c r="F287" s="59" t="str">
        <f t="shared" si="21"/>
        <v/>
      </c>
      <c r="G287">
        <f t="shared" si="22"/>
        <v>0</v>
      </c>
      <c r="H287">
        <f t="shared" si="23"/>
        <v>0</v>
      </c>
      <c r="I287">
        <f t="shared" si="24"/>
        <v>0</v>
      </c>
    </row>
    <row r="288" spans="1:9" ht="60">
      <c r="A288" s="829" t="s">
        <v>31054</v>
      </c>
      <c r="B288" s="827" t="s">
        <v>1369</v>
      </c>
      <c r="C288" s="295" t="s">
        <v>108</v>
      </c>
      <c r="D288" s="296">
        <v>361.48</v>
      </c>
      <c r="E288" s="59" t="str">
        <f t="shared" si="20"/>
        <v>JANELA DE CORRER PARA VIDRO EM ALUMÍNIO ANODIZADO COR NATURAL, LINHA 25, COMPLETA, INCL. PUXADOR COM TRANCA, ALIZAR, CAIXILHO E CONTRAMARCO, EXCLUSIVE VIDRO</v>
      </c>
      <c r="F288" s="59" t="str">
        <f t="shared" si="21"/>
        <v>M2</v>
      </c>
      <c r="G288">
        <f t="shared" si="22"/>
        <v>461.39</v>
      </c>
      <c r="H288">
        <f t="shared" si="23"/>
        <v>361.48</v>
      </c>
      <c r="I288">
        <f t="shared" si="24"/>
        <v>361.48</v>
      </c>
    </row>
    <row r="289" spans="1:9" ht="60">
      <c r="A289" s="829" t="s">
        <v>31055</v>
      </c>
      <c r="B289" s="827" t="s">
        <v>1370</v>
      </c>
      <c r="C289" s="295" t="s">
        <v>108</v>
      </c>
      <c r="D289" s="296">
        <v>376.86</v>
      </c>
      <c r="E289" s="59" t="str">
        <f t="shared" si="20"/>
        <v>BÁSCULA PARA VIDRO EM ALUMÍNIO ANODIZADO COR NATURAL, LINHA 25, COMPLETA, COM TRANCA, CAIXILHO, ALIZAR E CONTRAMARCO, EXCLUSIVE VIDRO</v>
      </c>
      <c r="F289" s="59" t="str">
        <f t="shared" si="21"/>
        <v>M2</v>
      </c>
      <c r="G289">
        <f t="shared" si="22"/>
        <v>481.02</v>
      </c>
      <c r="H289">
        <f t="shared" si="23"/>
        <v>376.86</v>
      </c>
      <c r="I289">
        <f t="shared" si="24"/>
        <v>376.86</v>
      </c>
    </row>
    <row r="290" spans="1:9" ht="75">
      <c r="A290" s="827" t="s">
        <v>31056</v>
      </c>
      <c r="B290" s="827" t="s">
        <v>1371</v>
      </c>
      <c r="C290" s="295" t="s">
        <v>108</v>
      </c>
      <c r="D290" s="296">
        <v>285.08999999999997</v>
      </c>
      <c r="E290" s="59" t="str">
        <f t="shared" si="20"/>
        <v>JANELA TIPO MAXIM-AR PARA VIDRO EM ALUMÍNIO ANODIZADO NATURAL, LINHA 25, COMPLETA, INCL. PUXADOR COM TRANCA, CAIXILHO, ALIZAR E CONTRAMARCO, EXCLUSIVE VIDRO</v>
      </c>
      <c r="F290" s="59" t="str">
        <f t="shared" si="21"/>
        <v>M2</v>
      </c>
      <c r="G290">
        <f t="shared" si="22"/>
        <v>363.89</v>
      </c>
      <c r="H290">
        <f t="shared" si="23"/>
        <v>285.08999999999997</v>
      </c>
      <c r="I290">
        <f t="shared" si="24"/>
        <v>285.08999999999997</v>
      </c>
    </row>
    <row r="291" spans="1:9" ht="60">
      <c r="A291" s="827" t="s">
        <v>31057</v>
      </c>
      <c r="B291" s="827" t="s">
        <v>1372</v>
      </c>
      <c r="C291" s="295" t="s">
        <v>108</v>
      </c>
      <c r="D291" s="296">
        <v>581.4</v>
      </c>
      <c r="E291" s="59" t="str">
        <f t="shared" si="20"/>
        <v>PORTA DE ABRIR TIPO VENEZIANA EM ALUMÍNIO ANODIZADO, LINHA 25, COMPLETA, INCL. PUXADOR COM TRANCA, CAIXILHO, ALIZAR E CONTRAMARCO</v>
      </c>
      <c r="F291" s="59" t="str">
        <f t="shared" si="21"/>
        <v>M2</v>
      </c>
      <c r="G291">
        <f t="shared" si="22"/>
        <v>742.1</v>
      </c>
      <c r="H291">
        <f t="shared" si="23"/>
        <v>581.4</v>
      </c>
      <c r="I291">
        <f t="shared" si="24"/>
        <v>581.4</v>
      </c>
    </row>
    <row r="292" spans="1:9" ht="45">
      <c r="A292" s="827" t="s">
        <v>31058</v>
      </c>
      <c r="B292" s="827" t="s">
        <v>1373</v>
      </c>
      <c r="C292" s="295" t="s">
        <v>108</v>
      </c>
      <c r="D292" s="296">
        <v>146.66999999999999</v>
      </c>
      <c r="E292" s="59" t="str">
        <f t="shared" si="20"/>
        <v>GUICHÊ/GRADIL EM PERFIL L 1" E PERFIL T 3/4" EM FERRO, INCLUSIVE PINTURA EM ESMALTE SINTÉTICO, MARCA DE REFERÊNCIA SUVINIL</v>
      </c>
      <c r="F292" s="59" t="str">
        <f t="shared" si="21"/>
        <v>M2</v>
      </c>
      <c r="G292">
        <f t="shared" si="22"/>
        <v>187.21</v>
      </c>
      <c r="H292">
        <f t="shared" si="23"/>
        <v>146.66999999999999</v>
      </c>
      <c r="I292">
        <f t="shared" si="24"/>
        <v>146.66999999999999</v>
      </c>
    </row>
    <row r="293" spans="1:9">
      <c r="A293" s="827"/>
      <c r="B293" s="828" t="s">
        <v>1344</v>
      </c>
      <c r="C293" s="295"/>
      <c r="D293" s="296"/>
      <c r="E293" s="59" t="str">
        <f t="shared" si="20"/>
        <v>REVISÕES E REPAROS</v>
      </c>
      <c r="F293" s="59" t="str">
        <f t="shared" si="21"/>
        <v/>
      </c>
      <c r="G293">
        <f t="shared" si="22"/>
        <v>0</v>
      </c>
      <c r="H293">
        <f t="shared" si="23"/>
        <v>0</v>
      </c>
      <c r="I293">
        <f t="shared" si="24"/>
        <v>0</v>
      </c>
    </row>
    <row r="294" spans="1:9" ht="30">
      <c r="A294" s="827" t="s">
        <v>31059</v>
      </c>
      <c r="B294" s="827" t="s">
        <v>1374</v>
      </c>
      <c r="C294" s="295" t="s">
        <v>108</v>
      </c>
      <c r="D294" s="296">
        <v>19.07</v>
      </c>
      <c r="E294" s="59" t="str">
        <f t="shared" si="20"/>
        <v>ESCOVAMENTO COM ESCOVA DE AÇO EM ESQUADRIAS DE FERRO</v>
      </c>
      <c r="F294" s="59" t="str">
        <f t="shared" si="21"/>
        <v>M2</v>
      </c>
      <c r="G294">
        <f t="shared" si="22"/>
        <v>24.34</v>
      </c>
      <c r="H294">
        <f t="shared" si="23"/>
        <v>19.07</v>
      </c>
      <c r="I294">
        <f t="shared" si="24"/>
        <v>19.07</v>
      </c>
    </row>
    <row r="295" spans="1:9">
      <c r="A295" s="827"/>
      <c r="B295" s="828" t="s">
        <v>1375</v>
      </c>
      <c r="C295" s="295"/>
      <c r="D295" s="296"/>
      <c r="E295" s="59" t="str">
        <f t="shared" si="20"/>
        <v>VIDROS E ESPELHOS</v>
      </c>
      <c r="F295" s="59" t="str">
        <f t="shared" si="21"/>
        <v/>
      </c>
      <c r="G295">
        <f t="shared" si="22"/>
        <v>0</v>
      </c>
      <c r="H295">
        <f t="shared" si="23"/>
        <v>0</v>
      </c>
      <c r="I295">
        <f t="shared" si="24"/>
        <v>0</v>
      </c>
    </row>
    <row r="296" spans="1:9">
      <c r="A296" s="827"/>
      <c r="B296" s="828" t="s">
        <v>1376</v>
      </c>
      <c r="C296" s="295"/>
      <c r="D296" s="296"/>
      <c r="E296" s="59" t="str">
        <f t="shared" si="20"/>
        <v>VIDROS PARA ESQUADRIAS</v>
      </c>
      <c r="F296" s="59" t="str">
        <f t="shared" si="21"/>
        <v/>
      </c>
      <c r="G296">
        <f t="shared" si="22"/>
        <v>0</v>
      </c>
      <c r="H296">
        <f t="shared" si="23"/>
        <v>0</v>
      </c>
      <c r="I296">
        <f t="shared" si="24"/>
        <v>0</v>
      </c>
    </row>
    <row r="297" spans="1:9" ht="30">
      <c r="A297" s="827" t="s">
        <v>31060</v>
      </c>
      <c r="B297" s="827" t="s">
        <v>1377</v>
      </c>
      <c r="C297" s="295" t="s">
        <v>108</v>
      </c>
      <c r="D297" s="296">
        <v>96.22</v>
      </c>
      <c r="E297" s="59" t="str">
        <f t="shared" si="20"/>
        <v>VIDRO PLANO TRANSPARENTE LISO, COM 4 MM DE ESPESSURA</v>
      </c>
      <c r="F297" s="59" t="str">
        <f t="shared" si="21"/>
        <v>M2</v>
      </c>
      <c r="G297">
        <f t="shared" si="22"/>
        <v>122.82</v>
      </c>
      <c r="H297">
        <f t="shared" si="23"/>
        <v>96.22</v>
      </c>
      <c r="I297">
        <f t="shared" si="24"/>
        <v>96.22</v>
      </c>
    </row>
    <row r="298" spans="1:9" ht="30">
      <c r="A298" s="827" t="s">
        <v>31061</v>
      </c>
      <c r="B298" s="827" t="s">
        <v>1378</v>
      </c>
      <c r="C298" s="295" t="s">
        <v>108</v>
      </c>
      <c r="D298" s="296">
        <v>126.61</v>
      </c>
      <c r="E298" s="59" t="str">
        <f t="shared" si="20"/>
        <v>VIDRO FANTASIA MINI-BOREAL, COM 4 MM DE ESPESSURA</v>
      </c>
      <c r="F298" s="59" t="str">
        <f t="shared" si="21"/>
        <v>M2</v>
      </c>
      <c r="G298">
        <f t="shared" si="22"/>
        <v>161.61000000000001</v>
      </c>
      <c r="H298">
        <f t="shared" si="23"/>
        <v>126.61</v>
      </c>
      <c r="I298">
        <f t="shared" si="24"/>
        <v>126.61</v>
      </c>
    </row>
    <row r="299" spans="1:9" ht="30">
      <c r="A299" s="827" t="s">
        <v>31062</v>
      </c>
      <c r="B299" s="827" t="s">
        <v>1379</v>
      </c>
      <c r="C299" s="295" t="s">
        <v>108</v>
      </c>
      <c r="D299" s="296">
        <v>459.33</v>
      </c>
      <c r="E299" s="59" t="str">
        <f t="shared" si="20"/>
        <v>VIDRO ARAMADO ESP. 6MM, COLOCADO</v>
      </c>
      <c r="F299" s="59" t="str">
        <f t="shared" si="21"/>
        <v>M2</v>
      </c>
      <c r="G299">
        <f t="shared" si="22"/>
        <v>586.29</v>
      </c>
      <c r="H299">
        <f t="shared" si="23"/>
        <v>459.33</v>
      </c>
      <c r="I299">
        <f t="shared" si="24"/>
        <v>459.33</v>
      </c>
    </row>
    <row r="300" spans="1:9">
      <c r="A300" s="827"/>
      <c r="B300" s="828" t="s">
        <v>1380</v>
      </c>
      <c r="C300" s="295"/>
      <c r="D300" s="296"/>
      <c r="E300" s="59" t="str">
        <f t="shared" si="20"/>
        <v>ESPELHOS</v>
      </c>
      <c r="F300" s="59" t="str">
        <f t="shared" si="21"/>
        <v/>
      </c>
      <c r="G300">
        <f t="shared" si="22"/>
        <v>0</v>
      </c>
      <c r="H300">
        <f t="shared" si="23"/>
        <v>0</v>
      </c>
      <c r="I300">
        <f t="shared" si="24"/>
        <v>0</v>
      </c>
    </row>
    <row r="301" spans="1:9" ht="60">
      <c r="A301" s="827" t="s">
        <v>31063</v>
      </c>
      <c r="B301" s="827" t="s">
        <v>1381</v>
      </c>
      <c r="C301" s="295" t="s">
        <v>108</v>
      </c>
      <c r="D301" s="296">
        <v>398.05</v>
      </c>
      <c r="E301" s="59" t="str">
        <f t="shared" si="20"/>
        <v>ESPELHO PARA BANHEIROS ESPESSURA 4 MM, INCLUINDO CHAPA COMPENSADA 10 MM, MOLDURA DE ALUMÍNIO EM PERFIL L 3/4", FIXADO COM PARAFUSOS CROMADOS</v>
      </c>
      <c r="F301" s="59" t="str">
        <f t="shared" si="21"/>
        <v>M2</v>
      </c>
      <c r="G301">
        <f t="shared" si="22"/>
        <v>508.07</v>
      </c>
      <c r="H301">
        <f t="shared" si="23"/>
        <v>398.05</v>
      </c>
      <c r="I301">
        <f t="shared" si="24"/>
        <v>398.05</v>
      </c>
    </row>
    <row r="302" spans="1:9" ht="60">
      <c r="A302" s="827" t="s">
        <v>31064</v>
      </c>
      <c r="B302" s="827" t="s">
        <v>1382</v>
      </c>
      <c r="C302" s="295" t="s">
        <v>108</v>
      </c>
      <c r="D302" s="296">
        <v>450.94</v>
      </c>
      <c r="E302" s="59" t="str">
        <f t="shared" si="20"/>
        <v>ESPELHO ESPESSURA 4 MM, INCLUINDO CHAPA COMPENSADA 6MM, MOLDURA DE PEÇA DE MADEIRA 7X2.5CM FIXADA COM PARAFUSO E BUCHA CONFORME DETALHE EM PROJETO</v>
      </c>
      <c r="F302" s="59" t="str">
        <f t="shared" si="21"/>
        <v>M2</v>
      </c>
      <c r="G302">
        <f t="shared" si="22"/>
        <v>575.58000000000004</v>
      </c>
      <c r="H302">
        <f t="shared" si="23"/>
        <v>450.94</v>
      </c>
      <c r="I302">
        <f t="shared" si="24"/>
        <v>450.94</v>
      </c>
    </row>
    <row r="303" spans="1:9" ht="75">
      <c r="A303" s="827" t="s">
        <v>31065</v>
      </c>
      <c r="B303" s="827" t="s">
        <v>1383</v>
      </c>
      <c r="C303" s="295" t="s">
        <v>108</v>
      </c>
      <c r="D303" s="296">
        <v>421.91</v>
      </c>
      <c r="E303" s="59" t="str">
        <f t="shared" si="20"/>
        <v>ESPELHO PRATA ESP. 4 MM SOBRE CAIXA DE COMPENSADO COLADO REVESTIDO COM FÓRMICA E FIXADO COM PARAFUSO CROMADO E BUCHA, DIM. 1,80 X 0,40M, CONFORME DETALHE EM PROJETO</v>
      </c>
      <c r="F303" s="59" t="str">
        <f t="shared" si="21"/>
        <v>M2</v>
      </c>
      <c r="G303">
        <f t="shared" si="22"/>
        <v>538.53</v>
      </c>
      <c r="H303">
        <f t="shared" si="23"/>
        <v>421.91</v>
      </c>
      <c r="I303">
        <f t="shared" si="24"/>
        <v>421.91</v>
      </c>
    </row>
    <row r="304" spans="1:9">
      <c r="A304" s="827"/>
      <c r="B304" s="828" t="s">
        <v>46</v>
      </c>
      <c r="C304" s="295"/>
      <c r="D304" s="296"/>
      <c r="E304" s="59" t="str">
        <f t="shared" si="20"/>
        <v>COBERTURA</v>
      </c>
      <c r="F304" s="59" t="str">
        <f t="shared" si="21"/>
        <v/>
      </c>
      <c r="G304">
        <f t="shared" si="22"/>
        <v>0</v>
      </c>
      <c r="H304">
        <f t="shared" si="23"/>
        <v>0</v>
      </c>
      <c r="I304">
        <f t="shared" si="24"/>
        <v>0</v>
      </c>
    </row>
    <row r="305" spans="1:9">
      <c r="A305" s="827"/>
      <c r="B305" s="828" t="s">
        <v>1384</v>
      </c>
      <c r="C305" s="295"/>
      <c r="D305" s="296"/>
      <c r="E305" s="59" t="str">
        <f t="shared" si="20"/>
        <v>ESTRUTURA PARA TELHADO</v>
      </c>
      <c r="F305" s="59" t="str">
        <f t="shared" si="21"/>
        <v/>
      </c>
      <c r="G305">
        <f t="shared" si="22"/>
        <v>0</v>
      </c>
      <c r="H305">
        <f t="shared" si="23"/>
        <v>0</v>
      </c>
      <c r="I305">
        <f t="shared" si="24"/>
        <v>0</v>
      </c>
    </row>
    <row r="306" spans="1:9" ht="90">
      <c r="A306" s="827" t="s">
        <v>31066</v>
      </c>
      <c r="B306" s="827" t="s">
        <v>2467</v>
      </c>
      <c r="C306" s="295" t="s">
        <v>108</v>
      </c>
      <c r="D306" s="296">
        <v>159.28</v>
      </c>
      <c r="E306" s="59" t="str">
        <f t="shared" si="20"/>
        <v>ESTRUTURA DE MADEIRA DE LEI TIPO PARAJU, PEROBA MICA, ANGELIM PEDRA OU EQUIVALENTE PARA TELHADO DE TELHA CERÂMICA TIPO CAPA E CANAL, COM PONTALETES, TERÇAS, CAIBROS E RIPAS, INCLUSIVE TRATAMENTO COM CUPINICIDA, EXCLUSIVE TELHAS</v>
      </c>
      <c r="F306" s="59" t="str">
        <f t="shared" si="21"/>
        <v>M2</v>
      </c>
      <c r="G306">
        <f t="shared" si="22"/>
        <v>203.3</v>
      </c>
      <c r="H306">
        <f t="shared" si="23"/>
        <v>159.28</v>
      </c>
      <c r="I306">
        <f t="shared" si="24"/>
        <v>159.28</v>
      </c>
    </row>
    <row r="307" spans="1:9" ht="90">
      <c r="A307" s="829" t="s">
        <v>31067</v>
      </c>
      <c r="B307" s="827" t="s">
        <v>2468</v>
      </c>
      <c r="C307" s="295" t="s">
        <v>108</v>
      </c>
      <c r="D307" s="296">
        <v>76.53</v>
      </c>
      <c r="E307" s="59" t="str">
        <f t="shared" si="20"/>
        <v>ESTRUTURA DE MADEIRA DE LEI TIPO PARAJU, PEROBA MICA, ANGELIM PEDRA OU EQUIVALENTE PARA TELHADO DE TELHA ONDULADA DE FIBROCIMENTO ESP. 6MM, COM PONTALETES E CAIBROS, INCLUSIVE TRATAMENTO COM CUPINICIDA, EXCLUSIVE TELHAS</v>
      </c>
      <c r="F307" s="59" t="str">
        <f t="shared" si="21"/>
        <v>M2</v>
      </c>
      <c r="G307">
        <f t="shared" si="22"/>
        <v>97.68</v>
      </c>
      <c r="H307">
        <f t="shared" si="23"/>
        <v>76.53</v>
      </c>
      <c r="I307">
        <f t="shared" si="24"/>
        <v>76.53</v>
      </c>
    </row>
    <row r="308" spans="1:9" ht="75">
      <c r="A308" s="827" t="s">
        <v>31068</v>
      </c>
      <c r="B308" s="827" t="s">
        <v>1385</v>
      </c>
      <c r="C308" s="295" t="s">
        <v>108</v>
      </c>
      <c r="D308" s="296">
        <v>58.48</v>
      </c>
      <c r="E308" s="59" t="str">
        <f t="shared" si="20"/>
        <v>ESTRUTURA DE MADEIRA DE LEI TIPO PARAJU OU EQUIVALENTE PARA COBERTURA DE TELHA DE FIBROCIMENTO CANALETE 49/90, INCLUSIVE TRATAMENTO COM CUPINICIDA, EXCLUSIVE TELHAS</v>
      </c>
      <c r="F308" s="59" t="str">
        <f t="shared" si="21"/>
        <v>M2</v>
      </c>
      <c r="G308">
        <f t="shared" si="22"/>
        <v>74.64</v>
      </c>
      <c r="H308">
        <f t="shared" si="23"/>
        <v>58.48</v>
      </c>
      <c r="I308">
        <f t="shared" si="24"/>
        <v>58.48</v>
      </c>
    </row>
    <row r="309" spans="1:9" ht="90">
      <c r="A309" s="827" t="s">
        <v>31069</v>
      </c>
      <c r="B309" s="827" t="s">
        <v>2469</v>
      </c>
      <c r="C309" s="295" t="s">
        <v>108</v>
      </c>
      <c r="D309" s="296">
        <v>255.17</v>
      </c>
      <c r="E309" s="59" t="str">
        <f t="shared" si="20"/>
        <v>ESTRUTURA DE MADEIRA DE LEI TIPO PARAJU, PEROBA MICA, ANGELIM PEDRA OU EQUIVALENTE PARA TELHADO DE TELHAS CERÂMICAS TIPO CAPA E CANAL C/ TESOURAS, PILARES, VIGAS, TERÇAS, CAIBROS E RIPAS, INCL. TRAT. C/CUPINICIDA, EXCLUSIVE TELHAS</v>
      </c>
      <c r="F309" s="59" t="str">
        <f t="shared" si="21"/>
        <v>M2</v>
      </c>
      <c r="G309">
        <f t="shared" si="22"/>
        <v>325.7</v>
      </c>
      <c r="H309">
        <f t="shared" si="23"/>
        <v>255.17</v>
      </c>
      <c r="I309">
        <f t="shared" si="24"/>
        <v>255.17</v>
      </c>
    </row>
    <row r="310" spans="1:9" ht="90">
      <c r="A310" s="827" t="s">
        <v>31070</v>
      </c>
      <c r="B310" s="827" t="s">
        <v>2470</v>
      </c>
      <c r="C310" s="295" t="s">
        <v>108</v>
      </c>
      <c r="D310" s="296">
        <v>152.91</v>
      </c>
      <c r="E310" s="59" t="str">
        <f t="shared" si="20"/>
        <v>ESTRUTURA DE MADEIRA DE LEI PARAJU, PEROBA MICA, ANGELIM PEDRA OU EQUIVALENTE PARA TELHADO DE TELHA CERÂMICA TIPO FRANCESA, COM PONTALETES, TERÇAS, CAIBROS E RIPAS, INCLUSIVE TRATAMENTO COM CUPUNICIDA, EXCLUSIVE TELHAS</v>
      </c>
      <c r="F310" s="59" t="str">
        <f t="shared" si="21"/>
        <v>M2</v>
      </c>
      <c r="G310">
        <f t="shared" si="22"/>
        <v>195.17</v>
      </c>
      <c r="H310">
        <f t="shared" si="23"/>
        <v>152.91</v>
      </c>
      <c r="I310">
        <f t="shared" si="24"/>
        <v>152.91</v>
      </c>
    </row>
    <row r="311" spans="1:9">
      <c r="A311" s="827"/>
      <c r="B311" s="828" t="s">
        <v>47</v>
      </c>
      <c r="C311" s="295"/>
      <c r="D311" s="296"/>
      <c r="E311" s="59" t="str">
        <f t="shared" si="20"/>
        <v>TELHADO</v>
      </c>
      <c r="F311" s="59" t="str">
        <f t="shared" si="21"/>
        <v/>
      </c>
      <c r="G311">
        <f t="shared" si="22"/>
        <v>0</v>
      </c>
      <c r="H311">
        <f t="shared" si="23"/>
        <v>0</v>
      </c>
      <c r="I311">
        <f t="shared" si="24"/>
        <v>0</v>
      </c>
    </row>
    <row r="312" spans="1:9" ht="45">
      <c r="A312" s="827" t="s">
        <v>31071</v>
      </c>
      <c r="B312" s="827" t="s">
        <v>1386</v>
      </c>
      <c r="C312" s="295" t="s">
        <v>108</v>
      </c>
      <c r="D312" s="296">
        <v>37.619999999999997</v>
      </c>
      <c r="E312" s="59" t="str">
        <f t="shared" si="20"/>
        <v>COBERTURA NOVA DE TELHAS ONDULADAS DE FIBROCIMENTO 6.0MM, INCLUSIVE CUMEEIRAS E ACESSÓRIOS DE FIXAÇÃO</v>
      </c>
      <c r="F312" s="59" t="str">
        <f t="shared" si="21"/>
        <v>M2</v>
      </c>
      <c r="G312">
        <f t="shared" si="22"/>
        <v>48.02</v>
      </c>
      <c r="H312">
        <f t="shared" si="23"/>
        <v>37.619999999999997</v>
      </c>
      <c r="I312">
        <f t="shared" si="24"/>
        <v>37.619999999999997</v>
      </c>
    </row>
    <row r="313" spans="1:9" ht="45">
      <c r="A313" s="827" t="s">
        <v>31072</v>
      </c>
      <c r="B313" s="827" t="s">
        <v>1387</v>
      </c>
      <c r="C313" s="295" t="s">
        <v>108</v>
      </c>
      <c r="D313" s="296">
        <v>50.32</v>
      </c>
      <c r="E313" s="59" t="str">
        <f t="shared" si="20"/>
        <v>COBERTURA NOVA DE TELHAS ONDULADAS DE FIBROCIMENTO 8.0MM, INCLUSIVE CUMEEIRAS E ACESSÓRIOS DE FIXAÇÃO</v>
      </c>
      <c r="F313" s="59" t="str">
        <f t="shared" si="21"/>
        <v>M2</v>
      </c>
      <c r="G313">
        <f t="shared" si="22"/>
        <v>64.23</v>
      </c>
      <c r="H313">
        <f t="shared" si="23"/>
        <v>50.32</v>
      </c>
      <c r="I313">
        <f t="shared" si="24"/>
        <v>50.32</v>
      </c>
    </row>
    <row r="314" spans="1:9" ht="45">
      <c r="A314" s="827" t="s">
        <v>31073</v>
      </c>
      <c r="B314" s="827" t="s">
        <v>1388</v>
      </c>
      <c r="C314" s="295" t="s">
        <v>108</v>
      </c>
      <c r="D314" s="296">
        <v>53.03</v>
      </c>
      <c r="E314" s="59" t="str">
        <f t="shared" si="20"/>
        <v>COBERTURA NOVA DE TELHAS DE ALUMÍNIO TRAPEZOIDAL, H = 8 CM, ESP. 0.5MM, INCLUSIVE ACESSÓRIOS DE FIXAÇÃO</v>
      </c>
      <c r="F314" s="59" t="str">
        <f t="shared" si="21"/>
        <v>M2</v>
      </c>
      <c r="G314">
        <f t="shared" si="22"/>
        <v>67.69</v>
      </c>
      <c r="H314">
        <f t="shared" si="23"/>
        <v>53.03</v>
      </c>
      <c r="I314">
        <f t="shared" si="24"/>
        <v>53.03</v>
      </c>
    </row>
    <row r="315" spans="1:9" ht="75">
      <c r="A315" s="827" t="s">
        <v>31074</v>
      </c>
      <c r="B315" s="827" t="s">
        <v>1389</v>
      </c>
      <c r="C315" s="295" t="s">
        <v>108</v>
      </c>
      <c r="D315" s="296">
        <v>114.99</v>
      </c>
      <c r="E315" s="59" t="str">
        <f t="shared" si="20"/>
        <v>COBERTURA NOVA DE TELHAS CERÂMICAS TIPO CAPA E CANAL INCLUSIVE CUMEEIRA (TELHAS COMPRADAS NA PRAÇA DE VITÓRIA, POSTO OBRA) (ÁREA DE PROJEÇÃO HORIZONTAL; INCL. 35%)</v>
      </c>
      <c r="F315" s="59" t="str">
        <f t="shared" si="21"/>
        <v>M2</v>
      </c>
      <c r="G315">
        <f t="shared" si="22"/>
        <v>146.77000000000001</v>
      </c>
      <c r="H315">
        <f t="shared" si="23"/>
        <v>114.99</v>
      </c>
      <c r="I315">
        <f t="shared" si="24"/>
        <v>114.99</v>
      </c>
    </row>
    <row r="316" spans="1:9" ht="45">
      <c r="A316" s="827" t="s">
        <v>31075</v>
      </c>
      <c r="B316" s="827" t="s">
        <v>1390</v>
      </c>
      <c r="C316" s="295" t="s">
        <v>108</v>
      </c>
      <c r="D316" s="296">
        <v>93.89</v>
      </c>
      <c r="E316" s="59" t="str">
        <f t="shared" si="20"/>
        <v>COBERTURA NOVA DE TELHAS CERÂMICAS TIPO CAPA E CANAL INCLUSIVE CUMEEIRAS (TELHAS COMPRADAS NA FÁBRICA, POSTO OBRA)</v>
      </c>
      <c r="F316" s="59" t="str">
        <f t="shared" si="21"/>
        <v>M2</v>
      </c>
      <c r="G316">
        <f t="shared" si="22"/>
        <v>119.84</v>
      </c>
      <c r="H316">
        <f t="shared" si="23"/>
        <v>93.89</v>
      </c>
      <c r="I316">
        <f t="shared" si="24"/>
        <v>93.89</v>
      </c>
    </row>
    <row r="317" spans="1:9" ht="30">
      <c r="A317" s="827" t="s">
        <v>31076</v>
      </c>
      <c r="B317" s="827" t="s">
        <v>1391</v>
      </c>
      <c r="C317" s="295" t="s">
        <v>110</v>
      </c>
      <c r="D317" s="296">
        <v>26.49</v>
      </c>
      <c r="E317" s="59" t="str">
        <f t="shared" si="20"/>
        <v>CUMEEIRA PARA COBERTURA EM TELHA CERÂMICA TIPO CAPA E CANAL</v>
      </c>
      <c r="F317" s="59" t="str">
        <f t="shared" si="21"/>
        <v>M</v>
      </c>
      <c r="G317">
        <f t="shared" si="22"/>
        <v>33.81</v>
      </c>
      <c r="H317">
        <f t="shared" si="23"/>
        <v>26.49</v>
      </c>
      <c r="I317">
        <f t="shared" si="24"/>
        <v>26.49</v>
      </c>
    </row>
    <row r="318" spans="1:9" ht="30">
      <c r="A318" s="827" t="s">
        <v>31077</v>
      </c>
      <c r="B318" s="827" t="s">
        <v>1392</v>
      </c>
      <c r="C318" s="295" t="s">
        <v>110</v>
      </c>
      <c r="D318" s="296">
        <v>53.54</v>
      </c>
      <c r="E318" s="59" t="str">
        <f t="shared" si="20"/>
        <v>CUMEEIRA PARA COBERTURA EM TELHAS ONDULADAS DE FIBROCIMENTO 6.0MM</v>
      </c>
      <c r="F318" s="59" t="str">
        <f t="shared" si="21"/>
        <v>M</v>
      </c>
      <c r="G318">
        <f t="shared" si="22"/>
        <v>68.34</v>
      </c>
      <c r="H318">
        <f t="shared" si="23"/>
        <v>53.54</v>
      </c>
      <c r="I318">
        <f t="shared" si="24"/>
        <v>53.54</v>
      </c>
    </row>
    <row r="319" spans="1:9" ht="30">
      <c r="A319" s="827" t="s">
        <v>31078</v>
      </c>
      <c r="B319" s="827" t="s">
        <v>1393</v>
      </c>
      <c r="C319" s="295" t="s">
        <v>108</v>
      </c>
      <c r="D319" s="296">
        <v>52.26</v>
      </c>
      <c r="E319" s="59" t="str">
        <f t="shared" si="20"/>
        <v>COBERTURA EM TELHA ONDULADA DE ALUMÍNIO, ESP. 0.5MM, INCLUSIVE ACESSÓRIOS DE FIXAÇÃO</v>
      </c>
      <c r="F319" s="59" t="str">
        <f t="shared" si="21"/>
        <v>M2</v>
      </c>
      <c r="G319">
        <f t="shared" si="22"/>
        <v>66.7</v>
      </c>
      <c r="H319">
        <f t="shared" si="23"/>
        <v>52.26</v>
      </c>
      <c r="I319">
        <f t="shared" si="24"/>
        <v>52.26</v>
      </c>
    </row>
    <row r="320" spans="1:9" ht="75">
      <c r="A320" s="879" t="s">
        <v>31079</v>
      </c>
      <c r="B320" s="827" t="s">
        <v>1394</v>
      </c>
      <c r="C320" s="295" t="s">
        <v>108</v>
      </c>
      <c r="D320" s="296">
        <v>52.93</v>
      </c>
      <c r="E320" s="59" t="str">
        <f t="shared" si="20"/>
        <v>TELHA EM AÇO GALVANIZADO TRAPEZOIDAL 40, E=0.50MM, PINTURA COR BRANCA NAS DUAS FACES, INCLUSIVE ACESSÓRIO DE FIXAÇÃO, REF. STANTO ANDRÉ, ETERNIT, METFORM OU EQUIVALENTE</v>
      </c>
      <c r="F320" s="59" t="str">
        <f t="shared" si="21"/>
        <v>M2</v>
      </c>
      <c r="G320">
        <f t="shared" si="22"/>
        <v>67.56</v>
      </c>
      <c r="H320">
        <f t="shared" si="23"/>
        <v>52.93</v>
      </c>
      <c r="I320">
        <f t="shared" si="24"/>
        <v>52.93</v>
      </c>
    </row>
    <row r="321" spans="1:9" ht="105">
      <c r="A321" s="827" t="s">
        <v>31080</v>
      </c>
      <c r="B321" s="827" t="s">
        <v>22046</v>
      </c>
      <c r="C321" s="295" t="s">
        <v>108</v>
      </c>
      <c r="D321" s="296">
        <v>93.43</v>
      </c>
      <c r="E321" s="59" t="str">
        <f t="shared" ref="E321:E384" si="25">UPPER(B321)</f>
        <v>COBERT. TELHA TERMOACUST TIPO FORRO AÇO GALV TRAPEZ. 40, E=0.43MM, PINT. FACE. SUP. COR BRANCA, FACE INF. PLANA REVEST. PELICULA PVC TEXT., INCL. ACESS. FIX. NUCLEO ISOLANTE POLIURETANO (INJEÇÃO CONTÍNUA) E=30MM, REF. ISOESTE, STO ANDRÉ, ETERNIT, METFORM OU EQU</v>
      </c>
      <c r="F321" s="59" t="str">
        <f t="shared" ref="F321:F384" si="26">UPPER(C321)</f>
        <v>M2</v>
      </c>
      <c r="G321">
        <f t="shared" si="22"/>
        <v>119.25</v>
      </c>
      <c r="H321">
        <f t="shared" si="23"/>
        <v>93.43</v>
      </c>
      <c r="I321">
        <f t="shared" si="24"/>
        <v>93.43</v>
      </c>
    </row>
    <row r="322" spans="1:9" ht="105">
      <c r="A322" s="827" t="s">
        <v>31081</v>
      </c>
      <c r="B322" s="827" t="s">
        <v>22047</v>
      </c>
      <c r="C322" s="295" t="s">
        <v>108</v>
      </c>
      <c r="D322" s="296">
        <v>105.84</v>
      </c>
      <c r="E322" s="59" t="str">
        <f t="shared" si="25"/>
        <v>COBERTURA EM TELHA TERMOACUSTICA TIPO TELHA/TELHA EM AÇO GALVANIZADO TRAPEZ. 40, E=0.43MM, PINT. FACE. SUP. E INFER. COR BRANCA, INCL. ACESS. FIX. NUCLEO EM POLIURETANO (INJEÇÃO CONTÍNUA), E=30MM, REF. ISOESTE, STO ANDRÉ, PANISSOL, METFORM OU EQUI</v>
      </c>
      <c r="F322" s="59" t="str">
        <f t="shared" si="26"/>
        <v>M2</v>
      </c>
      <c r="G322">
        <f t="shared" si="22"/>
        <v>135.09</v>
      </c>
      <c r="H322">
        <f t="shared" si="23"/>
        <v>105.84</v>
      </c>
      <c r="I322">
        <f t="shared" si="24"/>
        <v>105.84</v>
      </c>
    </row>
    <row r="323" spans="1:9">
      <c r="A323" s="827"/>
      <c r="B323" s="828" t="s">
        <v>48</v>
      </c>
      <c r="C323" s="295"/>
      <c r="D323" s="296"/>
      <c r="E323" s="59" t="str">
        <f t="shared" si="25"/>
        <v>RUFOS E CALHAS</v>
      </c>
      <c r="F323" s="59" t="str">
        <f t="shared" si="26"/>
        <v/>
      </c>
      <c r="G323">
        <f t="shared" si="22"/>
        <v>0</v>
      </c>
      <c r="H323">
        <f t="shared" si="23"/>
        <v>0</v>
      </c>
      <c r="I323">
        <f t="shared" si="24"/>
        <v>0</v>
      </c>
    </row>
    <row r="324" spans="1:9" ht="30">
      <c r="A324" s="827" t="s">
        <v>31082</v>
      </c>
      <c r="B324" s="827" t="s">
        <v>1395</v>
      </c>
      <c r="C324" s="295" t="s">
        <v>110</v>
      </c>
      <c r="D324" s="296">
        <v>71.37</v>
      </c>
      <c r="E324" s="59" t="str">
        <f t="shared" si="25"/>
        <v>RUFO DE CONCRETO ARMADO FCK=15 MPA, NAS DIMENSÕES DE 30X5 CM, MOLDADO "IN LOCO"</v>
      </c>
      <c r="F324" s="59" t="str">
        <f t="shared" si="26"/>
        <v>M</v>
      </c>
      <c r="G324">
        <f t="shared" si="22"/>
        <v>91.1</v>
      </c>
      <c r="H324">
        <f t="shared" si="23"/>
        <v>71.37</v>
      </c>
      <c r="I324">
        <f t="shared" si="24"/>
        <v>71.37</v>
      </c>
    </row>
    <row r="325" spans="1:9" ht="30">
      <c r="A325" s="879" t="s">
        <v>31083</v>
      </c>
      <c r="B325" s="827" t="s">
        <v>1396</v>
      </c>
      <c r="C325" s="295" t="s">
        <v>110</v>
      </c>
      <c r="D325" s="296">
        <v>26.69</v>
      </c>
      <c r="E325" s="59" t="str">
        <f t="shared" si="25"/>
        <v>RUFO DE CHAPA METÁLICA Nº 26 COM LARGURA DE 30 CM</v>
      </c>
      <c r="F325" s="59" t="str">
        <f t="shared" si="26"/>
        <v>M</v>
      </c>
      <c r="G325">
        <f t="shared" si="22"/>
        <v>34.07</v>
      </c>
      <c r="H325">
        <f t="shared" si="23"/>
        <v>26.69</v>
      </c>
      <c r="I325">
        <f t="shared" si="24"/>
        <v>26.69</v>
      </c>
    </row>
    <row r="326" spans="1:9" ht="45">
      <c r="A326" s="827" t="s">
        <v>31084</v>
      </c>
      <c r="B326" s="827" t="s">
        <v>1397</v>
      </c>
      <c r="C326" s="295" t="s">
        <v>110</v>
      </c>
      <c r="D326" s="296">
        <v>171.96</v>
      </c>
      <c r="E326" s="59" t="str">
        <f t="shared" si="25"/>
        <v>CALHA DE CONCRETO ARMADO FCK=15 MPA EM "U" NAS DIMENSÕES DE 38 X 56 CM CONFORME DETALHES EM PROJETO</v>
      </c>
      <c r="F326" s="59" t="str">
        <f t="shared" si="26"/>
        <v>M</v>
      </c>
      <c r="G326">
        <f t="shared" si="22"/>
        <v>219.49</v>
      </c>
      <c r="H326">
        <f t="shared" si="23"/>
        <v>171.96</v>
      </c>
      <c r="I326">
        <f t="shared" si="24"/>
        <v>171.96</v>
      </c>
    </row>
    <row r="327" spans="1:9" ht="30">
      <c r="A327" s="827" t="s">
        <v>31085</v>
      </c>
      <c r="B327" s="827" t="s">
        <v>1398</v>
      </c>
      <c r="C327" s="295" t="s">
        <v>110</v>
      </c>
      <c r="D327" s="296">
        <v>128.28</v>
      </c>
      <c r="E327" s="59" t="str">
        <f t="shared" si="25"/>
        <v>CALHA EM CHAPA GALVANIZADA COM LARGURA DE 40 CM</v>
      </c>
      <c r="F327" s="59" t="str">
        <f t="shared" si="26"/>
        <v>M</v>
      </c>
      <c r="G327">
        <f t="shared" si="22"/>
        <v>163.74</v>
      </c>
      <c r="H327">
        <f t="shared" si="23"/>
        <v>128.28</v>
      </c>
      <c r="I327">
        <f t="shared" si="24"/>
        <v>128.28</v>
      </c>
    </row>
    <row r="328" spans="1:9" ht="30">
      <c r="A328" s="827" t="s">
        <v>31086</v>
      </c>
      <c r="B328" s="827" t="s">
        <v>1399</v>
      </c>
      <c r="C328" s="295" t="s">
        <v>110</v>
      </c>
      <c r="D328" s="296">
        <v>34.1</v>
      </c>
      <c r="E328" s="59" t="str">
        <f t="shared" si="25"/>
        <v>RUFO DE CHAPA DE ALUMÍNIO ESP. 0.5MM, LARGURA DE 30CM</v>
      </c>
      <c r="F328" s="59" t="str">
        <f t="shared" si="26"/>
        <v>M</v>
      </c>
      <c r="G328">
        <f t="shared" ref="G328:G391" si="27">ROUND(H328*(1+$G$1),2)</f>
        <v>43.53</v>
      </c>
      <c r="H328">
        <f t="shared" ref="H328:H391" si="28">I328</f>
        <v>34.1</v>
      </c>
      <c r="I328">
        <f t="shared" ref="I328:I391" si="29">ROUND(D328/(1+$E$1),2)</f>
        <v>34.1</v>
      </c>
    </row>
    <row r="329" spans="1:9">
      <c r="A329" s="827"/>
      <c r="B329" s="828" t="s">
        <v>1400</v>
      </c>
      <c r="C329" s="295"/>
      <c r="D329" s="296"/>
      <c r="E329" s="59" t="str">
        <f t="shared" si="25"/>
        <v>PLATIBANDA</v>
      </c>
      <c r="F329" s="59" t="str">
        <f t="shared" si="26"/>
        <v/>
      </c>
      <c r="G329">
        <f t="shared" si="27"/>
        <v>0</v>
      </c>
      <c r="H329">
        <f t="shared" si="28"/>
        <v>0</v>
      </c>
      <c r="I329">
        <f t="shared" si="29"/>
        <v>0</v>
      </c>
    </row>
    <row r="330" spans="1:9" ht="75">
      <c r="A330" s="827" t="s">
        <v>31087</v>
      </c>
      <c r="B330" s="827" t="s">
        <v>1401</v>
      </c>
      <c r="C330" s="295" t="s">
        <v>110</v>
      </c>
      <c r="D330" s="296">
        <v>76.8</v>
      </c>
      <c r="E330" s="59" t="str">
        <f t="shared" si="25"/>
        <v>PLATIBANDA DE ALVENARIA DE BLOCO CERÂMICO 10X20X20CM, ASSENTADO COM ARGAMASSA DE CIMENTO, CAL HIDRATADA CH1 E AREIA NO TRAÇO 1:0,5:8, AMARRADA COM PILARETES EM CONC. ARM. A CADA 2M (H=1.0M), EXCL. REVEST.</v>
      </c>
      <c r="F330" s="59" t="str">
        <f t="shared" si="26"/>
        <v>M</v>
      </c>
      <c r="G330">
        <f t="shared" si="27"/>
        <v>98.03</v>
      </c>
      <c r="H330">
        <f t="shared" si="28"/>
        <v>76.8</v>
      </c>
      <c r="I330">
        <f t="shared" si="29"/>
        <v>76.8</v>
      </c>
    </row>
    <row r="331" spans="1:9">
      <c r="A331" s="827"/>
      <c r="B331" s="828" t="s">
        <v>1344</v>
      </c>
      <c r="C331" s="295"/>
      <c r="D331" s="296"/>
      <c r="E331" s="59" t="str">
        <f t="shared" si="25"/>
        <v>REVISÕES E REPAROS</v>
      </c>
      <c r="F331" s="59" t="str">
        <f t="shared" si="26"/>
        <v/>
      </c>
      <c r="G331">
        <f t="shared" si="27"/>
        <v>0</v>
      </c>
      <c r="H331">
        <f t="shared" si="28"/>
        <v>0</v>
      </c>
      <c r="I331">
        <f t="shared" si="29"/>
        <v>0</v>
      </c>
    </row>
    <row r="332" spans="1:9" ht="60">
      <c r="A332" s="827" t="s">
        <v>31088</v>
      </c>
      <c r="B332" s="827" t="s">
        <v>1402</v>
      </c>
      <c r="C332" s="295" t="s">
        <v>108</v>
      </c>
      <c r="D332" s="296">
        <v>48.39</v>
      </c>
      <c r="E332" s="59" t="str">
        <f t="shared" si="25"/>
        <v>RECOLOCAÇÃO DE ENGRADAMENTO DE MADEIRA PARA TELHADO COM TELHA CERÂMICA, COM PONTALETES, TERÇAS, CAIBROS E RIPAS, EXCLUSIVE FORNECIMENTO</v>
      </c>
      <c r="F332" s="59" t="str">
        <f t="shared" si="26"/>
        <v>M2</v>
      </c>
      <c r="G332">
        <f t="shared" si="27"/>
        <v>61.76</v>
      </c>
      <c r="H332">
        <f t="shared" si="28"/>
        <v>48.39</v>
      </c>
      <c r="I332">
        <f t="shared" si="29"/>
        <v>48.39</v>
      </c>
    </row>
    <row r="333" spans="1:9" ht="75">
      <c r="A333" s="827" t="s">
        <v>31089</v>
      </c>
      <c r="B333" s="827" t="s">
        <v>1403</v>
      </c>
      <c r="C333" s="295" t="s">
        <v>108</v>
      </c>
      <c r="D333" s="296">
        <v>16.600000000000001</v>
      </c>
      <c r="E333" s="59" t="str">
        <f t="shared" si="25"/>
        <v>RECOLOCAÇÃO DE ESTRUTURA DE MADEIRA PARA TELHADO COM TELHA ONDULADA DE FIBROCIMENTO OU TELHA ECOLÓGICA TIPO ONDULINE, COM PONTALETES E CAIBROS, EXCLUSIVE FORNECIMENTO</v>
      </c>
      <c r="F333" s="59" t="str">
        <f t="shared" si="26"/>
        <v>M2</v>
      </c>
      <c r="G333">
        <f t="shared" si="27"/>
        <v>21.19</v>
      </c>
      <c r="H333">
        <f t="shared" si="28"/>
        <v>16.600000000000001</v>
      </c>
      <c r="I333">
        <f t="shared" si="29"/>
        <v>16.600000000000001</v>
      </c>
    </row>
    <row r="334" spans="1:9" ht="30">
      <c r="A334" s="827" t="s">
        <v>31090</v>
      </c>
      <c r="B334" s="827" t="s">
        <v>1404</v>
      </c>
      <c r="C334" s="295" t="s">
        <v>108</v>
      </c>
      <c r="D334" s="296">
        <v>12.63</v>
      </c>
      <c r="E334" s="59" t="str">
        <f t="shared" si="25"/>
        <v>RECOLOCAÇÃO DE TELHA ONDULADA DE FIBROCIMENTO 6MM, EXCL. CUMEEIRA</v>
      </c>
      <c r="F334" s="59" t="str">
        <f t="shared" si="26"/>
        <v>M2</v>
      </c>
      <c r="G334">
        <f t="shared" si="27"/>
        <v>16.12</v>
      </c>
      <c r="H334">
        <f t="shared" si="28"/>
        <v>12.63</v>
      </c>
      <c r="I334">
        <f t="shared" si="29"/>
        <v>12.63</v>
      </c>
    </row>
    <row r="335" spans="1:9" ht="30">
      <c r="A335" s="827" t="s">
        <v>31091</v>
      </c>
      <c r="B335" s="827" t="s">
        <v>1405</v>
      </c>
      <c r="C335" s="295" t="s">
        <v>108</v>
      </c>
      <c r="D335" s="296">
        <v>68.69</v>
      </c>
      <c r="E335" s="59" t="str">
        <f t="shared" si="25"/>
        <v>REMOÇÃO, LAVAGEM COM ESCOVA DE AÇO E RECOLOCAÇÃO DE TELHAS CERÂMICAS</v>
      </c>
      <c r="F335" s="59" t="str">
        <f t="shared" si="26"/>
        <v>M2</v>
      </c>
      <c r="G335">
        <f t="shared" si="27"/>
        <v>87.68</v>
      </c>
      <c r="H335">
        <f t="shared" si="28"/>
        <v>68.69</v>
      </c>
      <c r="I335">
        <f t="shared" si="29"/>
        <v>68.69</v>
      </c>
    </row>
    <row r="336" spans="1:9" ht="30">
      <c r="A336" s="827" t="s">
        <v>31092</v>
      </c>
      <c r="B336" s="827" t="s">
        <v>1406</v>
      </c>
      <c r="C336" s="295" t="s">
        <v>108</v>
      </c>
      <c r="D336" s="296">
        <v>34.799999999999997</v>
      </c>
      <c r="E336" s="59" t="str">
        <f t="shared" si="25"/>
        <v>TRATAMENTO EM ESTRUTURA DE MADEIRA COM CUPINICIDA</v>
      </c>
      <c r="F336" s="59" t="str">
        <f t="shared" si="26"/>
        <v>M2</v>
      </c>
      <c r="G336">
        <f t="shared" si="27"/>
        <v>44.42</v>
      </c>
      <c r="H336">
        <f t="shared" si="28"/>
        <v>34.799999999999997</v>
      </c>
      <c r="I336">
        <f t="shared" si="29"/>
        <v>34.799999999999997</v>
      </c>
    </row>
    <row r="337" spans="1:9" ht="30">
      <c r="A337" s="827" t="s">
        <v>31093</v>
      </c>
      <c r="B337" s="827" t="s">
        <v>1407</v>
      </c>
      <c r="C337" s="295" t="s">
        <v>1159</v>
      </c>
      <c r="D337" s="296">
        <v>17.48</v>
      </c>
      <c r="E337" s="59" t="str">
        <f t="shared" si="25"/>
        <v>LIMPEZA DE CALHAS E COLETORES (SERVIÇO REALIZADO POR SERVENTE)</v>
      </c>
      <c r="F337" s="59" t="str">
        <f t="shared" si="26"/>
        <v>M3</v>
      </c>
      <c r="G337">
        <f t="shared" si="27"/>
        <v>22.31</v>
      </c>
      <c r="H337">
        <f t="shared" si="28"/>
        <v>17.48</v>
      </c>
      <c r="I337">
        <f t="shared" si="29"/>
        <v>17.48</v>
      </c>
    </row>
    <row r="338" spans="1:9">
      <c r="A338" s="827"/>
      <c r="B338" s="828" t="s">
        <v>71</v>
      </c>
      <c r="C338" s="295"/>
      <c r="D338" s="296"/>
      <c r="E338" s="59" t="str">
        <f t="shared" si="25"/>
        <v>IMPERMEABILIZAÇÃO</v>
      </c>
      <c r="F338" s="59" t="str">
        <f t="shared" si="26"/>
        <v/>
      </c>
      <c r="G338">
        <f t="shared" si="27"/>
        <v>0</v>
      </c>
      <c r="H338">
        <f t="shared" si="28"/>
        <v>0</v>
      </c>
      <c r="I338">
        <f t="shared" si="29"/>
        <v>0</v>
      </c>
    </row>
    <row r="339" spans="1:9">
      <c r="A339" s="827"/>
      <c r="B339" s="828" t="s">
        <v>1408</v>
      </c>
      <c r="C339" s="295"/>
      <c r="D339" s="296"/>
      <c r="E339" s="59" t="str">
        <f t="shared" si="25"/>
        <v>IMPERMEABILIZAÇÃO DE CAIXAS DE ÁGUA</v>
      </c>
      <c r="F339" s="59" t="str">
        <f t="shared" si="26"/>
        <v/>
      </c>
      <c r="G339">
        <f t="shared" si="27"/>
        <v>0</v>
      </c>
      <c r="H339">
        <f t="shared" si="28"/>
        <v>0</v>
      </c>
      <c r="I339">
        <f t="shared" si="29"/>
        <v>0</v>
      </c>
    </row>
    <row r="340" spans="1:9" ht="75">
      <c r="A340" s="827" t="s">
        <v>31094</v>
      </c>
      <c r="B340" s="827" t="s">
        <v>1409</v>
      </c>
      <c r="C340" s="295" t="s">
        <v>108</v>
      </c>
      <c r="D340" s="296">
        <v>58.33</v>
      </c>
      <c r="E340" s="59" t="str">
        <f t="shared" si="25"/>
        <v>IMPERMEABILIZAÇÃO NAS SEGUINTES ETAPAS: CHAPISCO TRAÇO 1:2 C/ SIKA 1 OU EQUIVALENTE, REVEST. DUPLO C/ ARGAMASSA DE CIMENTO E AREIA TRAÇO 1:3 C/ SIKA 1 OU EQUIVALENTE, EM 2X15 MM E ACAB. ARGAMASSA 1:1</v>
      </c>
      <c r="F340" s="59" t="str">
        <f t="shared" si="26"/>
        <v>M2</v>
      </c>
      <c r="G340">
        <f t="shared" si="27"/>
        <v>74.45</v>
      </c>
      <c r="H340">
        <f t="shared" si="28"/>
        <v>58.33</v>
      </c>
      <c r="I340">
        <f t="shared" si="29"/>
        <v>58.33</v>
      </c>
    </row>
    <row r="341" spans="1:9" ht="90">
      <c r="A341" s="827" t="s">
        <v>31095</v>
      </c>
      <c r="B341" s="827" t="s">
        <v>1410</v>
      </c>
      <c r="C341" s="295" t="s">
        <v>108</v>
      </c>
      <c r="D341" s="296">
        <v>194.32</v>
      </c>
      <c r="E341" s="59" t="str">
        <f t="shared" si="25"/>
        <v>ÍNDICE DE IMPERM.C/ MANTA ASFÁLTICA ATENDENDO NBR 9952, ASFALTO POLIMÉRICO, ESP.4MM REFORÇ.C/ FILME INT.EM POLIETILENO, REGUL.BASE C/ ARG.1:4 ESP.MÍN.15MM, PROTEÇÃO MEC. ARG. 1:4 ESP.20MM E JUNTAS DILAT.</v>
      </c>
      <c r="F341" s="59" t="str">
        <f t="shared" si="26"/>
        <v>M2</v>
      </c>
      <c r="G341">
        <f t="shared" si="27"/>
        <v>248.03</v>
      </c>
      <c r="H341">
        <f t="shared" si="28"/>
        <v>194.32</v>
      </c>
      <c r="I341">
        <f t="shared" si="29"/>
        <v>194.32</v>
      </c>
    </row>
    <row r="342" spans="1:9" ht="45">
      <c r="A342" s="827"/>
      <c r="B342" s="828" t="s">
        <v>1411</v>
      </c>
      <c r="C342" s="295"/>
      <c r="D342" s="296"/>
      <c r="E342" s="59" t="str">
        <f t="shared" si="25"/>
        <v>IMPERMEABILIZAÇÃO CALHAS, LAJES DESCOBERTAS, BALDRAMES, PAREDES E JARDINEIRAS</v>
      </c>
      <c r="F342" s="59" t="str">
        <f t="shared" si="26"/>
        <v/>
      </c>
      <c r="G342">
        <f t="shared" si="27"/>
        <v>0</v>
      </c>
      <c r="H342">
        <f t="shared" si="28"/>
        <v>0</v>
      </c>
      <c r="I342">
        <f t="shared" si="29"/>
        <v>0</v>
      </c>
    </row>
    <row r="343" spans="1:9" ht="30">
      <c r="A343" s="827" t="s">
        <v>31096</v>
      </c>
      <c r="B343" s="827" t="s">
        <v>1412</v>
      </c>
      <c r="C343" s="295" t="s">
        <v>108</v>
      </c>
      <c r="D343" s="296">
        <v>41.24</v>
      </c>
      <c r="E343" s="59" t="str">
        <f t="shared" si="25"/>
        <v>IMPERMEABILIZAÇÃO COM ARGAMASSA DE IGOL 2 - MARCA DE REFERÊNCIA SIKA</v>
      </c>
      <c r="F343" s="59" t="str">
        <f t="shared" si="26"/>
        <v>M2</v>
      </c>
      <c r="G343">
        <f t="shared" si="27"/>
        <v>52.64</v>
      </c>
      <c r="H343">
        <f t="shared" si="28"/>
        <v>41.24</v>
      </c>
      <c r="I343">
        <f t="shared" si="29"/>
        <v>41.24</v>
      </c>
    </row>
    <row r="344" spans="1:9" ht="30">
      <c r="A344" s="827" t="s">
        <v>31097</v>
      </c>
      <c r="B344" s="827" t="s">
        <v>1413</v>
      </c>
      <c r="C344" s="295" t="s">
        <v>108</v>
      </c>
      <c r="D344" s="296">
        <v>37.57</v>
      </c>
      <c r="E344" s="59" t="str">
        <f t="shared" si="25"/>
        <v>PINTURA IMPERMEABILIZANTE COM IGOLFLEX OU EQUIVALENTE A 3 DEMÃOS</v>
      </c>
      <c r="F344" s="59" t="str">
        <f t="shared" si="26"/>
        <v>M2</v>
      </c>
      <c r="G344">
        <f t="shared" si="27"/>
        <v>47.95</v>
      </c>
      <c r="H344">
        <f t="shared" si="28"/>
        <v>37.57</v>
      </c>
      <c r="I344">
        <f t="shared" si="29"/>
        <v>37.57</v>
      </c>
    </row>
    <row r="345" spans="1:9" ht="75">
      <c r="A345" s="827" t="s">
        <v>31098</v>
      </c>
      <c r="B345" s="827" t="s">
        <v>1414</v>
      </c>
      <c r="C345" s="295" t="s">
        <v>108</v>
      </c>
      <c r="D345" s="296">
        <v>31.95</v>
      </c>
      <c r="E345" s="59" t="str">
        <f t="shared" si="25"/>
        <v>IMPERMEABILIZAÇÃO, EMPREGANDO ARGAMASSA DE CIMENTO E AREIA SEM PENEIRAR NO TRAÇO 1:3 COM ADITIVO IMPERMEABILIZADO TIPO SIKA 1 OU EQUIVALENTE, ESPESSURA DE 2 CM</v>
      </c>
      <c r="F345" s="59" t="str">
        <f t="shared" si="26"/>
        <v>M2</v>
      </c>
      <c r="G345">
        <f t="shared" si="27"/>
        <v>40.78</v>
      </c>
      <c r="H345">
        <f t="shared" si="28"/>
        <v>31.95</v>
      </c>
      <c r="I345">
        <f t="shared" si="29"/>
        <v>31.95</v>
      </c>
    </row>
    <row r="346" spans="1:9" ht="90">
      <c r="A346" s="827" t="s">
        <v>31099</v>
      </c>
      <c r="B346" s="827" t="s">
        <v>1415</v>
      </c>
      <c r="C346" s="295" t="s">
        <v>108</v>
      </c>
      <c r="D346" s="296">
        <v>182.76</v>
      </c>
      <c r="E346" s="59" t="str">
        <f t="shared" si="25"/>
        <v>ÍNDICE DE IMPERM.C/ MANTA ASFÁLTICA ATENDENDO NBR 9952, ASFALTO POLIMERIZADO ESP.3MM, REFORÇ.C/ FILME INT. POLIETILENO, REGUL. BASE C/ ARG.1:4 ESP.MÍN.15MM, PROTEÇÃO MEC. ARG.1:4 ESP.20MM E JUNTAS DILAT.</v>
      </c>
      <c r="F346" s="59" t="str">
        <f t="shared" si="26"/>
        <v>M2</v>
      </c>
      <c r="G346">
        <f t="shared" si="27"/>
        <v>233.27</v>
      </c>
      <c r="H346">
        <f t="shared" si="28"/>
        <v>182.76</v>
      </c>
      <c r="I346">
        <f t="shared" si="29"/>
        <v>182.76</v>
      </c>
    </row>
    <row r="347" spans="1:9">
      <c r="A347" s="827"/>
      <c r="B347" s="828" t="s">
        <v>1416</v>
      </c>
      <c r="C347" s="295"/>
      <c r="D347" s="296"/>
      <c r="E347" s="59" t="str">
        <f t="shared" si="25"/>
        <v>IMPERMEABILIZAÇÃO DE FOSSAS E FILTROS</v>
      </c>
      <c r="F347" s="59" t="str">
        <f t="shared" si="26"/>
        <v/>
      </c>
      <c r="G347">
        <f t="shared" si="27"/>
        <v>0</v>
      </c>
      <c r="H347">
        <f t="shared" si="28"/>
        <v>0</v>
      </c>
      <c r="I347">
        <f t="shared" si="29"/>
        <v>0</v>
      </c>
    </row>
    <row r="348" spans="1:9" ht="90">
      <c r="A348" s="827" t="s">
        <v>31100</v>
      </c>
      <c r="B348" s="827" t="s">
        <v>1417</v>
      </c>
      <c r="C348" s="295" t="s">
        <v>108</v>
      </c>
      <c r="D348" s="296">
        <v>65.39</v>
      </c>
      <c r="E348" s="59" t="str">
        <f t="shared" si="25"/>
        <v>IMPERMEABILIZAÇÃO NAS SEGUINTES ETAPAS: CHAPISCO TRAÇO 1:2 C/ SIKA 1 PROP. 1:10 OU EQUIV., REVEST. DUPLO C/ ARGAMASSA DE CIMENTO E AREIA TRAÇO 1:3 C/ SIKA 1 PROP. 1:12 OU EQUIVALENTE, ESP. 2X15 MM E ACAB. ARGAMASSA 1:2</v>
      </c>
      <c r="F348" s="59" t="str">
        <f t="shared" si="26"/>
        <v>M2</v>
      </c>
      <c r="G348">
        <f t="shared" si="27"/>
        <v>83.46</v>
      </c>
      <c r="H348">
        <f t="shared" si="28"/>
        <v>65.39</v>
      </c>
      <c r="I348">
        <f t="shared" si="29"/>
        <v>65.39</v>
      </c>
    </row>
    <row r="349" spans="1:9">
      <c r="A349" s="827"/>
      <c r="B349" s="828" t="s">
        <v>1418</v>
      </c>
      <c r="C349" s="295"/>
      <c r="D349" s="296"/>
      <c r="E349" s="59" t="str">
        <f t="shared" si="25"/>
        <v>TETOS E FORROS</v>
      </c>
      <c r="F349" s="59" t="str">
        <f t="shared" si="26"/>
        <v/>
      </c>
      <c r="G349">
        <f t="shared" si="27"/>
        <v>0</v>
      </c>
      <c r="H349">
        <f t="shared" si="28"/>
        <v>0</v>
      </c>
      <c r="I349">
        <f t="shared" si="29"/>
        <v>0</v>
      </c>
    </row>
    <row r="350" spans="1:9">
      <c r="A350" s="827"/>
      <c r="B350" s="828" t="s">
        <v>1419</v>
      </c>
      <c r="C350" s="295"/>
      <c r="D350" s="296"/>
      <c r="E350" s="59" t="str">
        <f t="shared" si="25"/>
        <v>REVESTIMENTO COM ARGAMASSA</v>
      </c>
      <c r="F350" s="59" t="str">
        <f t="shared" si="26"/>
        <v/>
      </c>
      <c r="G350">
        <f t="shared" si="27"/>
        <v>0</v>
      </c>
      <c r="H350">
        <f t="shared" si="28"/>
        <v>0</v>
      </c>
      <c r="I350">
        <f t="shared" si="29"/>
        <v>0</v>
      </c>
    </row>
    <row r="351" spans="1:9" ht="45">
      <c r="A351" s="829" t="s">
        <v>31101</v>
      </c>
      <c r="B351" s="827" t="s">
        <v>1420</v>
      </c>
      <c r="C351" s="295" t="s">
        <v>108</v>
      </c>
      <c r="D351" s="296">
        <v>9.6999999999999993</v>
      </c>
      <c r="E351" s="59" t="str">
        <f t="shared" si="25"/>
        <v>CHAPISCO COM ARGAMASSA DE CIMENTO E AREIA MÉDIA OU GROSSA LAVADA NO TRAÇO 1:3, ESPESSURA 5 MM</v>
      </c>
      <c r="F351" s="59" t="str">
        <f t="shared" si="26"/>
        <v>M2</v>
      </c>
      <c r="G351">
        <f t="shared" si="27"/>
        <v>12.38</v>
      </c>
      <c r="H351">
        <f t="shared" si="28"/>
        <v>9.6999999999999993</v>
      </c>
      <c r="I351">
        <f t="shared" si="29"/>
        <v>9.6999999999999993</v>
      </c>
    </row>
    <row r="352" spans="1:9">
      <c r="A352" s="827"/>
      <c r="B352" s="828" t="s">
        <v>1421</v>
      </c>
      <c r="C352" s="295"/>
      <c r="D352" s="296"/>
      <c r="E352" s="59" t="str">
        <f t="shared" si="25"/>
        <v>REBAIXAMENTOS</v>
      </c>
      <c r="F352" s="59" t="str">
        <f t="shared" si="26"/>
        <v/>
      </c>
      <c r="G352">
        <f t="shared" si="27"/>
        <v>0</v>
      </c>
      <c r="H352">
        <f t="shared" si="28"/>
        <v>0</v>
      </c>
      <c r="I352">
        <f t="shared" si="29"/>
        <v>0</v>
      </c>
    </row>
    <row r="353" spans="1:9" ht="30">
      <c r="A353" s="829" t="s">
        <v>31102</v>
      </c>
      <c r="B353" s="827" t="s">
        <v>1422</v>
      </c>
      <c r="C353" s="295" t="s">
        <v>108</v>
      </c>
      <c r="D353" s="296">
        <v>30</v>
      </c>
      <c r="E353" s="59" t="str">
        <f t="shared" si="25"/>
        <v>FORRO DE GESSO ACABAMENTO TIPO LISO</v>
      </c>
      <c r="F353" s="59" t="str">
        <f t="shared" si="26"/>
        <v>M2</v>
      </c>
      <c r="G353">
        <f t="shared" si="27"/>
        <v>38.29</v>
      </c>
      <c r="H353">
        <f t="shared" si="28"/>
        <v>30</v>
      </c>
      <c r="I353">
        <f t="shared" si="29"/>
        <v>30</v>
      </c>
    </row>
    <row r="354" spans="1:9" ht="30">
      <c r="A354" s="827" t="s">
        <v>31103</v>
      </c>
      <c r="B354" s="827" t="s">
        <v>1423</v>
      </c>
      <c r="C354" s="295" t="s">
        <v>108</v>
      </c>
      <c r="D354" s="296">
        <v>37.43</v>
      </c>
      <c r="E354" s="59" t="str">
        <f t="shared" si="25"/>
        <v>FORRO PVC BRANCO L = 20 CM, FRISADO, COLOCADO</v>
      </c>
      <c r="F354" s="59" t="str">
        <f t="shared" si="26"/>
        <v>M2</v>
      </c>
      <c r="G354">
        <f t="shared" si="27"/>
        <v>47.78</v>
      </c>
      <c r="H354">
        <f t="shared" si="28"/>
        <v>37.43</v>
      </c>
      <c r="I354">
        <f t="shared" si="29"/>
        <v>37.43</v>
      </c>
    </row>
    <row r="355" spans="1:9" ht="30">
      <c r="A355" s="827"/>
      <c r="B355" s="828" t="s">
        <v>1424</v>
      </c>
      <c r="C355" s="295"/>
      <c r="D355" s="296"/>
      <c r="E355" s="59" t="str">
        <f t="shared" si="25"/>
        <v>REVESTIMENTO EMPREGANDO ARGAMASSA DE CIMENTO, CAL E AREIA</v>
      </c>
      <c r="F355" s="59" t="str">
        <f t="shared" si="26"/>
        <v/>
      </c>
      <c r="G355">
        <f t="shared" si="27"/>
        <v>0</v>
      </c>
      <c r="H355">
        <f t="shared" si="28"/>
        <v>0</v>
      </c>
      <c r="I355">
        <f t="shared" si="29"/>
        <v>0</v>
      </c>
    </row>
    <row r="356" spans="1:9" ht="45">
      <c r="A356" s="827" t="s">
        <v>31104</v>
      </c>
      <c r="B356" s="827" t="s">
        <v>1425</v>
      </c>
      <c r="C356" s="295" t="s">
        <v>108</v>
      </c>
      <c r="D356" s="296">
        <v>27.33</v>
      </c>
      <c r="E356" s="59" t="str">
        <f t="shared" si="25"/>
        <v>EMBOÇO DE ARGAMASSA DE CIMENTO, CAL HIDRATADA CH1 E AREIA LAVADA TRAÇO 1:0.5:6, ESPESSURA 20 MM</v>
      </c>
      <c r="F356" s="59" t="str">
        <f t="shared" si="26"/>
        <v>M2</v>
      </c>
      <c r="G356">
        <f t="shared" si="27"/>
        <v>34.880000000000003</v>
      </c>
      <c r="H356">
        <f t="shared" si="28"/>
        <v>27.33</v>
      </c>
      <c r="I356">
        <f t="shared" si="29"/>
        <v>27.33</v>
      </c>
    </row>
    <row r="357" spans="1:9" ht="45">
      <c r="A357" s="827" t="s">
        <v>31105</v>
      </c>
      <c r="B357" s="827" t="s">
        <v>1426</v>
      </c>
      <c r="C357" s="295" t="s">
        <v>108</v>
      </c>
      <c r="D357" s="296">
        <v>47.53</v>
      </c>
      <c r="E357" s="59" t="str">
        <f t="shared" si="25"/>
        <v>REBOCO TIPO PAULISTA DE ARGAMASSA DE CIMENTO, CAL HIDRATADA CH1 E AREIA LAVADA TRAÇO 1:0.5:6, ESPESSURA 25 MM</v>
      </c>
      <c r="F357" s="59" t="str">
        <f t="shared" si="26"/>
        <v>M2</v>
      </c>
      <c r="G357">
        <f t="shared" si="27"/>
        <v>60.67</v>
      </c>
      <c r="H357">
        <f t="shared" si="28"/>
        <v>47.53</v>
      </c>
      <c r="I357">
        <f t="shared" si="29"/>
        <v>47.53</v>
      </c>
    </row>
    <row r="358" spans="1:9">
      <c r="A358" s="827"/>
      <c r="B358" s="828" t="s">
        <v>1344</v>
      </c>
      <c r="C358" s="295"/>
      <c r="D358" s="296"/>
      <c r="E358" s="59" t="str">
        <f t="shared" si="25"/>
        <v>REVISÕES E REPAROS</v>
      </c>
      <c r="F358" s="59" t="str">
        <f t="shared" si="26"/>
        <v/>
      </c>
      <c r="G358">
        <f t="shared" si="27"/>
        <v>0</v>
      </c>
      <c r="H358">
        <f t="shared" si="28"/>
        <v>0</v>
      </c>
      <c r="I358">
        <f t="shared" si="29"/>
        <v>0</v>
      </c>
    </row>
    <row r="359" spans="1:9" ht="30">
      <c r="A359" s="827" t="s">
        <v>31106</v>
      </c>
      <c r="B359" s="827" t="s">
        <v>1427</v>
      </c>
      <c r="C359" s="295" t="s">
        <v>108</v>
      </c>
      <c r="D359" s="296">
        <v>42.65</v>
      </c>
      <c r="E359" s="59" t="str">
        <f t="shared" si="25"/>
        <v>RECOLOCAÇÃO DE FORRO DE MADEIRA, COM APROVEITAMENTO DO MATERIAL</v>
      </c>
      <c r="F359" s="59" t="str">
        <f t="shared" si="26"/>
        <v>M2</v>
      </c>
      <c r="G359">
        <f t="shared" si="27"/>
        <v>54.44</v>
      </c>
      <c r="H359">
        <f t="shared" si="28"/>
        <v>42.65</v>
      </c>
      <c r="I359">
        <f t="shared" si="29"/>
        <v>42.65</v>
      </c>
    </row>
    <row r="360" spans="1:9">
      <c r="A360" s="827"/>
      <c r="B360" s="828" t="s">
        <v>1428</v>
      </c>
      <c r="C360" s="295"/>
      <c r="D360" s="296"/>
      <c r="E360" s="59" t="str">
        <f t="shared" si="25"/>
        <v>REVESTIMENTO DE PAREDES</v>
      </c>
      <c r="F360" s="59" t="str">
        <f t="shared" si="26"/>
        <v/>
      </c>
      <c r="G360">
        <f t="shared" si="27"/>
        <v>0</v>
      </c>
      <c r="H360">
        <f t="shared" si="28"/>
        <v>0</v>
      </c>
      <c r="I360">
        <f t="shared" si="29"/>
        <v>0</v>
      </c>
    </row>
    <row r="361" spans="1:9">
      <c r="A361" s="827"/>
      <c r="B361" s="828" t="s">
        <v>1419</v>
      </c>
      <c r="C361" s="295"/>
      <c r="D361" s="296"/>
      <c r="E361" s="59" t="str">
        <f t="shared" si="25"/>
        <v>REVESTIMENTO COM ARGAMASSA</v>
      </c>
      <c r="F361" s="59" t="str">
        <f t="shared" si="26"/>
        <v/>
      </c>
      <c r="G361">
        <f t="shared" si="27"/>
        <v>0</v>
      </c>
      <c r="H361">
        <f t="shared" si="28"/>
        <v>0</v>
      </c>
      <c r="I361">
        <f t="shared" si="29"/>
        <v>0</v>
      </c>
    </row>
    <row r="362" spans="1:9" ht="45">
      <c r="A362" s="827" t="s">
        <v>31107</v>
      </c>
      <c r="B362" s="827" t="s">
        <v>1429</v>
      </c>
      <c r="C362" s="295" t="s">
        <v>108</v>
      </c>
      <c r="D362" s="296">
        <v>4.84</v>
      </c>
      <c r="E362" s="59" t="str">
        <f t="shared" si="25"/>
        <v>CHAPISCO DE ARGAMASSA DE CIMENTO E AREIA MÉDIA OU GROSSA LAVADA, NO TRAÇO 1:3, ESPESSURA 5 MM</v>
      </c>
      <c r="F362" s="59" t="str">
        <f t="shared" si="26"/>
        <v>M2</v>
      </c>
      <c r="G362">
        <f t="shared" si="27"/>
        <v>6.18</v>
      </c>
      <c r="H362">
        <f t="shared" si="28"/>
        <v>4.84</v>
      </c>
      <c r="I362">
        <f t="shared" si="29"/>
        <v>4.84</v>
      </c>
    </row>
    <row r="363" spans="1:9">
      <c r="A363" s="827"/>
      <c r="B363" s="828" t="s">
        <v>50</v>
      </c>
      <c r="C363" s="295"/>
      <c r="D363" s="296"/>
      <c r="E363" s="59" t="str">
        <f t="shared" si="25"/>
        <v>ACABAMENTOS</v>
      </c>
      <c r="F363" s="59" t="str">
        <f t="shared" si="26"/>
        <v/>
      </c>
      <c r="G363">
        <f t="shared" si="27"/>
        <v>0</v>
      </c>
      <c r="H363">
        <f t="shared" si="28"/>
        <v>0</v>
      </c>
      <c r="I363">
        <f t="shared" si="29"/>
        <v>0</v>
      </c>
    </row>
    <row r="364" spans="1:9" ht="75">
      <c r="A364" s="827" t="s">
        <v>31108</v>
      </c>
      <c r="B364" s="827" t="s">
        <v>1430</v>
      </c>
      <c r="C364" s="295" t="s">
        <v>108</v>
      </c>
      <c r="D364" s="296">
        <v>56.41</v>
      </c>
      <c r="E364" s="59" t="str">
        <f t="shared" si="25"/>
        <v>AZULEJO BRANCO 15 X 15 CM, JUNTAS A PRUMO, ASSENTADO COM ARGAMASSA DE CIMENTO COLANTE, INCLUSIVE REJUNTAMENTO COM CIMENTO BRANCO, MARCAS DE REFERÊNCIA ELIANE, CECRISA OU PORTOBELLO</v>
      </c>
      <c r="F364" s="59" t="str">
        <f t="shared" si="26"/>
        <v>M2</v>
      </c>
      <c r="G364">
        <f t="shared" si="27"/>
        <v>72</v>
      </c>
      <c r="H364">
        <f t="shared" si="28"/>
        <v>56.41</v>
      </c>
      <c r="I364">
        <f t="shared" si="29"/>
        <v>56.41</v>
      </c>
    </row>
    <row r="365" spans="1:9" ht="45">
      <c r="A365" s="827" t="s">
        <v>31109</v>
      </c>
      <c r="B365" s="827" t="s">
        <v>1431</v>
      </c>
      <c r="C365" s="295" t="s">
        <v>110</v>
      </c>
      <c r="D365" s="296">
        <v>35.79</v>
      </c>
      <c r="E365" s="59" t="str">
        <f t="shared" si="25"/>
        <v>RODA-PAREDE DE MADEIRA DE LEI TIPO PARAJU OU EQUIVALENTE, DE 10 X 2.5CM, FIXADO COM PARAFUSO E BUCHA PLÁSTICA N° 8</v>
      </c>
      <c r="F365" s="59" t="str">
        <f t="shared" si="26"/>
        <v>M</v>
      </c>
      <c r="G365">
        <f t="shared" si="27"/>
        <v>45.68</v>
      </c>
      <c r="H365">
        <f t="shared" si="28"/>
        <v>35.79</v>
      </c>
      <c r="I365">
        <f t="shared" si="29"/>
        <v>35.79</v>
      </c>
    </row>
    <row r="366" spans="1:9" ht="45">
      <c r="A366" s="827" t="s">
        <v>31110</v>
      </c>
      <c r="B366" s="827" t="s">
        <v>1432</v>
      </c>
      <c r="C366" s="295" t="s">
        <v>110</v>
      </c>
      <c r="D366" s="296">
        <v>41.88</v>
      </c>
      <c r="E366" s="59" t="str">
        <f t="shared" si="25"/>
        <v>RODA-PAREDE DE MADEIRA DE LEI TIPO PARAJU OU EQUIVALENTE, DE 20 X 1.5CM FIXADO COM PARAFUSO E BUCHA PLÁSTICA N° 7</v>
      </c>
      <c r="F366" s="59" t="str">
        <f t="shared" si="26"/>
        <v>M</v>
      </c>
      <c r="G366">
        <f t="shared" si="27"/>
        <v>53.46</v>
      </c>
      <c r="H366">
        <f t="shared" si="28"/>
        <v>41.88</v>
      </c>
      <c r="I366">
        <f t="shared" si="29"/>
        <v>41.88</v>
      </c>
    </row>
    <row r="367" spans="1:9" ht="30">
      <c r="A367" s="827" t="s">
        <v>31111</v>
      </c>
      <c r="B367" s="827" t="s">
        <v>1433</v>
      </c>
      <c r="C367" s="295" t="s">
        <v>110</v>
      </c>
      <c r="D367" s="296">
        <v>13.98</v>
      </c>
      <c r="E367" s="59" t="str">
        <f t="shared" si="25"/>
        <v>ACABAMENTO DE ALUMÍNIO COM PERFIL DE CANTO PARA ARREMATE DAS PAREDES</v>
      </c>
      <c r="F367" s="59" t="str">
        <f t="shared" si="26"/>
        <v>M</v>
      </c>
      <c r="G367">
        <f t="shared" si="27"/>
        <v>17.84</v>
      </c>
      <c r="H367">
        <f t="shared" si="28"/>
        <v>13.98</v>
      </c>
      <c r="I367">
        <f t="shared" si="29"/>
        <v>13.98</v>
      </c>
    </row>
    <row r="368" spans="1:9" ht="30">
      <c r="A368" s="827" t="s">
        <v>31112</v>
      </c>
      <c r="B368" s="827" t="s">
        <v>1434</v>
      </c>
      <c r="C368" s="295" t="s">
        <v>110</v>
      </c>
      <c r="D368" s="296">
        <v>12.99</v>
      </c>
      <c r="E368" s="59" t="str">
        <f t="shared" si="25"/>
        <v>ACABAMENTO DE PERFIL "U" EM ALUMÍNIO ANODIZADO FOSCO 1/2"</v>
      </c>
      <c r="F368" s="59" t="str">
        <f t="shared" si="26"/>
        <v>M</v>
      </c>
      <c r="G368">
        <f t="shared" si="27"/>
        <v>16.579999999999998</v>
      </c>
      <c r="H368">
        <f t="shared" si="28"/>
        <v>12.99</v>
      </c>
      <c r="I368">
        <f t="shared" si="29"/>
        <v>12.99</v>
      </c>
    </row>
    <row r="369" spans="1:9" ht="60">
      <c r="A369" s="827" t="s">
        <v>31113</v>
      </c>
      <c r="B369" s="827" t="s">
        <v>1435</v>
      </c>
      <c r="C369" s="295" t="s">
        <v>108</v>
      </c>
      <c r="D369" s="296">
        <v>52.14</v>
      </c>
      <c r="E369" s="59" t="str">
        <f t="shared" si="25"/>
        <v>CERÂMICA 10 X 10 CM, MARCAS DE REFERÊNCIA ELIANE, CECRISA OU PORTOBELLO, NAS CORES BRANCO OU AREIA, COM REJUNTE ESP. 0.5 CM, EMPREGANDO ARGAMASSA COLANTE</v>
      </c>
      <c r="F369" s="59" t="str">
        <f t="shared" si="26"/>
        <v>M2</v>
      </c>
      <c r="G369">
        <f t="shared" si="27"/>
        <v>66.55</v>
      </c>
      <c r="H369">
        <f t="shared" si="28"/>
        <v>52.14</v>
      </c>
      <c r="I369">
        <f t="shared" si="29"/>
        <v>52.14</v>
      </c>
    </row>
    <row r="370" spans="1:9" ht="75">
      <c r="A370" s="827" t="s">
        <v>31114</v>
      </c>
      <c r="B370" s="827" t="s">
        <v>1436</v>
      </c>
      <c r="C370" s="295" t="s">
        <v>108</v>
      </c>
      <c r="D370" s="296">
        <v>172.49</v>
      </c>
      <c r="E370" s="59" t="str">
        <f t="shared" si="25"/>
        <v>PASTILHA CERÂMICA BRANCA 5 X 5 CM, ASSENTADA COM ARGAMASSA DE CIMENTO COLANTE E REJUNTE PRÉ-FABRICADO, MARCAS DE REFERÊNCIA ATLAS, JATOBÁ, NGK OU EQUIVALENTWE</v>
      </c>
      <c r="F370" s="59" t="str">
        <f t="shared" si="26"/>
        <v>M2</v>
      </c>
      <c r="G370">
        <f t="shared" si="27"/>
        <v>220.17</v>
      </c>
      <c r="H370">
        <f t="shared" si="28"/>
        <v>172.49</v>
      </c>
      <c r="I370">
        <f t="shared" si="29"/>
        <v>172.49</v>
      </c>
    </row>
    <row r="371" spans="1:9" ht="45">
      <c r="A371" s="827" t="s">
        <v>31115</v>
      </c>
      <c r="B371" s="827" t="s">
        <v>1437</v>
      </c>
      <c r="C371" s="295" t="s">
        <v>108</v>
      </c>
      <c r="D371" s="296">
        <v>11.7</v>
      </c>
      <c r="E371" s="59" t="str">
        <f t="shared" si="25"/>
        <v>ASSENTAMENTO DE REVESTIMENTO CERÂMICO COM CIMENTO COLANTE, EXCL. REJUNTAMENTO E CERÂMICA</v>
      </c>
      <c r="F371" s="59" t="str">
        <f t="shared" si="26"/>
        <v>M2</v>
      </c>
      <c r="G371">
        <f t="shared" si="27"/>
        <v>14.93</v>
      </c>
      <c r="H371">
        <f t="shared" si="28"/>
        <v>11.7</v>
      </c>
      <c r="I371">
        <f t="shared" si="29"/>
        <v>11.7</v>
      </c>
    </row>
    <row r="372" spans="1:9" ht="45">
      <c r="A372" s="827" t="s">
        <v>31116</v>
      </c>
      <c r="B372" s="827" t="s">
        <v>1438</v>
      </c>
      <c r="C372" s="295" t="s">
        <v>110</v>
      </c>
      <c r="D372" s="296">
        <v>33.619999999999997</v>
      </c>
      <c r="E372" s="59" t="str">
        <f t="shared" si="25"/>
        <v>RODA PAREDE EM GRANITO CINZA ANDORINHA 7X2CM, COM ACABAMENTO ABAULADO NOS DOIS LADOS</v>
      </c>
      <c r="F372" s="59" t="str">
        <f t="shared" si="26"/>
        <v>M</v>
      </c>
      <c r="G372">
        <f t="shared" si="27"/>
        <v>42.91</v>
      </c>
      <c r="H372">
        <f t="shared" si="28"/>
        <v>33.619999999999997</v>
      </c>
      <c r="I372">
        <f t="shared" si="29"/>
        <v>33.619999999999997</v>
      </c>
    </row>
    <row r="373" spans="1:9" ht="75">
      <c r="A373" s="827" t="s">
        <v>31117</v>
      </c>
      <c r="B373" s="827" t="s">
        <v>1439</v>
      </c>
      <c r="C373" s="295" t="s">
        <v>108</v>
      </c>
      <c r="D373" s="296">
        <v>57.24</v>
      </c>
      <c r="E373" s="59" t="str">
        <f t="shared" si="25"/>
        <v>CERÂMICA 10 X 10 CM, REF CAMBURI BRANCO ELIANE, CECRISA OU PORTOBELLO, EMPREGANDO ARGAMASSA COLANTE, INCLUSIVE REJUNTAMENTO JUNTA PLUS CINZA CLARO ESP. 3 MM</v>
      </c>
      <c r="F373" s="59" t="str">
        <f t="shared" si="26"/>
        <v>M2</v>
      </c>
      <c r="G373">
        <f t="shared" si="27"/>
        <v>73.06</v>
      </c>
      <c r="H373">
        <f t="shared" si="28"/>
        <v>57.24</v>
      </c>
      <c r="I373">
        <f t="shared" si="29"/>
        <v>57.24</v>
      </c>
    </row>
    <row r="374" spans="1:9" ht="30">
      <c r="A374" s="827"/>
      <c r="B374" s="828" t="s">
        <v>1424</v>
      </c>
      <c r="C374" s="295"/>
      <c r="D374" s="296"/>
      <c r="E374" s="59" t="str">
        <f t="shared" si="25"/>
        <v>REVESTIMENTO EMPREGANDO ARGAMASSA DE CIMENTO, CAL E AREIA</v>
      </c>
      <c r="F374" s="59" t="str">
        <f t="shared" si="26"/>
        <v/>
      </c>
      <c r="G374">
        <f t="shared" si="27"/>
        <v>0</v>
      </c>
      <c r="H374">
        <f t="shared" si="28"/>
        <v>0</v>
      </c>
      <c r="I374">
        <f t="shared" si="29"/>
        <v>0</v>
      </c>
    </row>
    <row r="375" spans="1:9" ht="45">
      <c r="A375" s="827" t="s">
        <v>31118</v>
      </c>
      <c r="B375" s="827" t="s">
        <v>1440</v>
      </c>
      <c r="C375" s="295" t="s">
        <v>108</v>
      </c>
      <c r="D375" s="296">
        <v>24.33</v>
      </c>
      <c r="E375" s="59" t="str">
        <f t="shared" si="25"/>
        <v>EMBOÇO DE ARGAMASSA DE CIMENTO, CAL HIDRATADA CH1 E AREIA MÉDIA OU GROSSA LAVADA NO TRAÇO 1:0.5:6, ESPESSURA 20 MM</v>
      </c>
      <c r="F375" s="59" t="str">
        <f t="shared" si="26"/>
        <v>M2</v>
      </c>
      <c r="G375">
        <f t="shared" si="27"/>
        <v>31.05</v>
      </c>
      <c r="H375">
        <f t="shared" si="28"/>
        <v>24.33</v>
      </c>
      <c r="I375">
        <f t="shared" si="29"/>
        <v>24.33</v>
      </c>
    </row>
    <row r="376" spans="1:9" ht="45">
      <c r="A376" s="827" t="s">
        <v>31119</v>
      </c>
      <c r="B376" s="827" t="s">
        <v>1441</v>
      </c>
      <c r="C376" s="295" t="s">
        <v>108</v>
      </c>
      <c r="D376" s="296">
        <v>17.600000000000001</v>
      </c>
      <c r="E376" s="59" t="str">
        <f t="shared" si="25"/>
        <v>REBOCO DE ARGAMASSA DE CIMENTO, CAL HIDRATADA CH1 E AREIA MÉDIA OU GROSSA LAVADA NO TRAÇO 1:0.5:6, ESPESSURA 5MM</v>
      </c>
      <c r="F376" s="59" t="str">
        <f t="shared" si="26"/>
        <v>M2</v>
      </c>
      <c r="G376">
        <f t="shared" si="27"/>
        <v>22.46</v>
      </c>
      <c r="H376">
        <f t="shared" si="28"/>
        <v>17.600000000000001</v>
      </c>
      <c r="I376">
        <f t="shared" si="29"/>
        <v>17.600000000000001</v>
      </c>
    </row>
    <row r="377" spans="1:9" ht="60">
      <c r="A377" s="827" t="s">
        <v>31120</v>
      </c>
      <c r="B377" s="827" t="s">
        <v>1442</v>
      </c>
      <c r="C377" s="295" t="s">
        <v>108</v>
      </c>
      <c r="D377" s="296">
        <v>42.01</v>
      </c>
      <c r="E377" s="59" t="str">
        <f t="shared" si="25"/>
        <v>REBOCO TIPO PAULISTA DE ARGAMASSA DE CIMENTO, CAL HIDRATADA CH1 E AREIA MÉDIA OU GROSSA LAVADA NO TRAÇO 1:0.5:6, ESPESSURA 25 MM</v>
      </c>
      <c r="F377" s="59" t="str">
        <f t="shared" si="26"/>
        <v>M2</v>
      </c>
      <c r="G377">
        <f t="shared" si="27"/>
        <v>53.62</v>
      </c>
      <c r="H377">
        <f t="shared" si="28"/>
        <v>42.01</v>
      </c>
      <c r="I377">
        <f t="shared" si="29"/>
        <v>42.01</v>
      </c>
    </row>
    <row r="378" spans="1:9" ht="75">
      <c r="A378" s="827" t="s">
        <v>31121</v>
      </c>
      <c r="B378" s="827" t="s">
        <v>1443</v>
      </c>
      <c r="C378" s="295" t="s">
        <v>108</v>
      </c>
      <c r="D378" s="296">
        <v>46.15</v>
      </c>
      <c r="E378" s="59" t="str">
        <f t="shared" si="25"/>
        <v>REBOCO DE ARGAMASSA DE CIMENTO, CAL HIDRATADA CH1 E AREIA MÉDIA OU GROSSA LAVADA NO TRAÇO 1:0.5:6, COM IMPERMEABILIZANTE PARA REVESTIMENTOS (CAIXAS, FOSSAS, FILTROS, CISTERNAS, ETC...)</v>
      </c>
      <c r="F378" s="59" t="str">
        <f t="shared" si="26"/>
        <v>M2</v>
      </c>
      <c r="G378">
        <f t="shared" si="27"/>
        <v>58.91</v>
      </c>
      <c r="H378">
        <f t="shared" si="28"/>
        <v>46.15</v>
      </c>
      <c r="I378">
        <f t="shared" si="29"/>
        <v>46.15</v>
      </c>
    </row>
    <row r="379" spans="1:9" ht="60">
      <c r="A379" s="827" t="s">
        <v>31122</v>
      </c>
      <c r="B379" s="827" t="s">
        <v>1444</v>
      </c>
      <c r="C379" s="295" t="s">
        <v>108</v>
      </c>
      <c r="D379" s="296">
        <v>5.42</v>
      </c>
      <c r="E379" s="59" t="str">
        <f t="shared" si="25"/>
        <v>CHAPISCO DE ARGAMASSA DE CIMENTO E AREIA MÉDIA OU GROSSA LAVADA NO TRAÇO 1:3, ESPESSURA 5MM, COM UTILIZAÇÃO DE IMPERMEABILIZANTE</v>
      </c>
      <c r="F379" s="59" t="str">
        <f t="shared" si="26"/>
        <v>M2</v>
      </c>
      <c r="G379">
        <f t="shared" si="27"/>
        <v>6.92</v>
      </c>
      <c r="H379">
        <f t="shared" si="28"/>
        <v>5.42</v>
      </c>
      <c r="I379">
        <f t="shared" si="29"/>
        <v>5.42</v>
      </c>
    </row>
    <row r="380" spans="1:9">
      <c r="A380" s="827"/>
      <c r="B380" s="828" t="s">
        <v>1445</v>
      </c>
      <c r="C380" s="295"/>
      <c r="D380" s="296"/>
      <c r="E380" s="59" t="str">
        <f t="shared" si="25"/>
        <v>PISOS INTERNOS E EXTERNOS</v>
      </c>
      <c r="F380" s="59" t="str">
        <f t="shared" si="26"/>
        <v/>
      </c>
      <c r="G380">
        <f t="shared" si="27"/>
        <v>0</v>
      </c>
      <c r="H380">
        <f t="shared" si="28"/>
        <v>0</v>
      </c>
      <c r="I380">
        <f t="shared" si="29"/>
        <v>0</v>
      </c>
    </row>
    <row r="381" spans="1:9">
      <c r="A381" s="827"/>
      <c r="B381" s="828" t="s">
        <v>1446</v>
      </c>
      <c r="C381" s="295"/>
      <c r="D381" s="296"/>
      <c r="E381" s="59" t="str">
        <f t="shared" si="25"/>
        <v>LASTRO DE CONTRAPISO</v>
      </c>
      <c r="F381" s="59" t="str">
        <f t="shared" si="26"/>
        <v/>
      </c>
      <c r="G381">
        <f t="shared" si="27"/>
        <v>0</v>
      </c>
      <c r="H381">
        <f t="shared" si="28"/>
        <v>0</v>
      </c>
      <c r="I381">
        <f t="shared" si="29"/>
        <v>0</v>
      </c>
    </row>
    <row r="382" spans="1:9" ht="45">
      <c r="A382" s="827" t="s">
        <v>31123</v>
      </c>
      <c r="B382" s="827" t="s">
        <v>1447</v>
      </c>
      <c r="C382" s="295" t="s">
        <v>108</v>
      </c>
      <c r="D382" s="296">
        <v>16.600000000000001</v>
      </c>
      <c r="E382" s="59" t="str">
        <f t="shared" si="25"/>
        <v>REGULARIZAÇÃO DE BASE P/ REVESTIMENTO CERÂMICO, COM ARGAMASSA DE CIMENTO E AREIA NO TRAÇO 1:5, ESPESSURA 3CM</v>
      </c>
      <c r="F382" s="59" t="str">
        <f t="shared" si="26"/>
        <v>M2</v>
      </c>
      <c r="G382">
        <f t="shared" si="27"/>
        <v>21.19</v>
      </c>
      <c r="H382">
        <f t="shared" si="28"/>
        <v>16.600000000000001</v>
      </c>
      <c r="I382">
        <f t="shared" si="29"/>
        <v>16.600000000000001</v>
      </c>
    </row>
    <row r="383" spans="1:9" ht="45">
      <c r="A383" s="829" t="s">
        <v>31124</v>
      </c>
      <c r="B383" s="827" t="s">
        <v>1448</v>
      </c>
      <c r="C383" s="295" t="s">
        <v>108</v>
      </c>
      <c r="D383" s="296">
        <v>25.67</v>
      </c>
      <c r="E383" s="59" t="str">
        <f t="shared" si="25"/>
        <v>REGULARIZAÇÃO DE BASE P/ REVESTIMENTO CERÂMICO, COM ARGAMASSA DE CIMENTO E AREIA NO TRAÇO 1:5, ESPESSURA 5CM</v>
      </c>
      <c r="F383" s="59" t="str">
        <f t="shared" si="26"/>
        <v>M2</v>
      </c>
      <c r="G383">
        <f t="shared" si="27"/>
        <v>32.770000000000003</v>
      </c>
      <c r="H383">
        <f t="shared" si="28"/>
        <v>25.67</v>
      </c>
      <c r="I383">
        <f t="shared" si="29"/>
        <v>25.67</v>
      </c>
    </row>
    <row r="384" spans="1:9" ht="45">
      <c r="A384" s="827" t="s">
        <v>31125</v>
      </c>
      <c r="B384" s="827" t="s">
        <v>1449</v>
      </c>
      <c r="C384" s="295" t="s">
        <v>108</v>
      </c>
      <c r="D384" s="296">
        <v>52.47</v>
      </c>
      <c r="E384" s="59" t="str">
        <f t="shared" si="25"/>
        <v>LASTRO REGULARIZADO E IMPERMEABILIZADO DE CONCRETO NÃO ESTRUTURAL, ESPESSURA DE 8 CM</v>
      </c>
      <c r="F384" s="59" t="str">
        <f t="shared" si="26"/>
        <v>M2</v>
      </c>
      <c r="G384">
        <f t="shared" si="27"/>
        <v>66.97</v>
      </c>
      <c r="H384">
        <f t="shared" si="28"/>
        <v>52.47</v>
      </c>
      <c r="I384">
        <f t="shared" si="29"/>
        <v>52.47</v>
      </c>
    </row>
    <row r="385" spans="1:9" ht="30">
      <c r="A385" s="827" t="s">
        <v>31126</v>
      </c>
      <c r="B385" s="827" t="s">
        <v>1450</v>
      </c>
      <c r="C385" s="295" t="s">
        <v>108</v>
      </c>
      <c r="D385" s="296">
        <v>44.02</v>
      </c>
      <c r="E385" s="59" t="str">
        <f t="shared" ref="E385:E448" si="30">UPPER(B385)</f>
        <v>LASTRO REGULARIZADO DE CONCRETO NÃO ESTRUTURAL, ESPESSURA DE 8 CM</v>
      </c>
      <c r="F385" s="59" t="str">
        <f t="shared" ref="F385:F448" si="31">UPPER(C385)</f>
        <v>M2</v>
      </c>
      <c r="G385">
        <f t="shared" si="27"/>
        <v>56.19</v>
      </c>
      <c r="H385">
        <f t="shared" si="28"/>
        <v>44.02</v>
      </c>
      <c r="I385">
        <f t="shared" si="29"/>
        <v>44.02</v>
      </c>
    </row>
    <row r="386" spans="1:9" ht="30">
      <c r="A386" s="827" t="s">
        <v>31127</v>
      </c>
      <c r="B386" s="827" t="s">
        <v>1451</v>
      </c>
      <c r="C386" s="295" t="s">
        <v>108</v>
      </c>
      <c r="D386" s="296">
        <v>39.78</v>
      </c>
      <c r="E386" s="59" t="str">
        <f t="shared" si="30"/>
        <v>LASTRO IMPERMEABILIZADO DE CONCRETO NÃO ESTRUTURAL, ESPESSURA DE 6 CM</v>
      </c>
      <c r="F386" s="59" t="str">
        <f t="shared" si="31"/>
        <v>M2</v>
      </c>
      <c r="G386">
        <f t="shared" si="27"/>
        <v>50.78</v>
      </c>
      <c r="H386">
        <f t="shared" si="28"/>
        <v>39.78</v>
      </c>
      <c r="I386">
        <f t="shared" si="29"/>
        <v>39.78</v>
      </c>
    </row>
    <row r="387" spans="1:9" ht="30">
      <c r="A387" s="827" t="s">
        <v>31128</v>
      </c>
      <c r="B387" s="827" t="s">
        <v>1452</v>
      </c>
      <c r="C387" s="295" t="s">
        <v>108</v>
      </c>
      <c r="D387" s="296">
        <v>33.44</v>
      </c>
      <c r="E387" s="59" t="str">
        <f t="shared" si="30"/>
        <v>LASTRO DE CONCRETO NÃO ESTRUTURAL, ESPESSURA DE 6 CM</v>
      </c>
      <c r="F387" s="59" t="str">
        <f t="shared" si="31"/>
        <v>M2</v>
      </c>
      <c r="G387">
        <f t="shared" si="27"/>
        <v>42.68</v>
      </c>
      <c r="H387">
        <f t="shared" si="28"/>
        <v>33.44</v>
      </c>
      <c r="I387">
        <f t="shared" si="29"/>
        <v>33.44</v>
      </c>
    </row>
    <row r="388" spans="1:9" ht="30">
      <c r="A388" s="827" t="s">
        <v>31129</v>
      </c>
      <c r="B388" s="827" t="s">
        <v>1453</v>
      </c>
      <c r="C388" s="295" t="s">
        <v>108</v>
      </c>
      <c r="D388" s="296">
        <v>52.9</v>
      </c>
      <c r="E388" s="59" t="str">
        <f t="shared" si="30"/>
        <v>LASTRO IMPERMEABILIZADO DE CONCRETO NÃO ESTRUTURAL, ESPESSURA DE 8CM</v>
      </c>
      <c r="F388" s="59" t="str">
        <f t="shared" si="31"/>
        <v>M2</v>
      </c>
      <c r="G388">
        <f t="shared" si="27"/>
        <v>67.52</v>
      </c>
      <c r="H388">
        <f t="shared" si="28"/>
        <v>52.9</v>
      </c>
      <c r="I388">
        <f t="shared" si="29"/>
        <v>52.9</v>
      </c>
    </row>
    <row r="389" spans="1:9">
      <c r="A389" s="827"/>
      <c r="B389" s="828" t="s">
        <v>50</v>
      </c>
      <c r="C389" s="295"/>
      <c r="D389" s="296"/>
      <c r="E389" s="59" t="str">
        <f t="shared" si="30"/>
        <v>ACABAMENTOS</v>
      </c>
      <c r="F389" s="59" t="str">
        <f t="shared" si="31"/>
        <v/>
      </c>
      <c r="G389">
        <f t="shared" si="27"/>
        <v>0</v>
      </c>
      <c r="H389">
        <f t="shared" si="28"/>
        <v>0</v>
      </c>
      <c r="I389">
        <f t="shared" si="29"/>
        <v>0</v>
      </c>
    </row>
    <row r="390" spans="1:9" ht="60">
      <c r="A390" s="827" t="s">
        <v>31130</v>
      </c>
      <c r="B390" s="827" t="s">
        <v>1454</v>
      </c>
      <c r="C390" s="295" t="s">
        <v>108</v>
      </c>
      <c r="D390" s="296">
        <v>39.49</v>
      </c>
      <c r="E390" s="59" t="str">
        <f t="shared" si="30"/>
        <v>PISO CIMENTADO LISO COM 1.5 CM DE ESPESSURA, DE ARGAMASSA DE CIMENTO E AREIA NO TRAÇO 1:3 E JUNTAS PLÁSTICAS EM QUADROS DE 1 M</v>
      </c>
      <c r="F390" s="59" t="str">
        <f t="shared" si="31"/>
        <v>M2</v>
      </c>
      <c r="G390">
        <f t="shared" si="27"/>
        <v>50.41</v>
      </c>
      <c r="H390">
        <f t="shared" si="28"/>
        <v>39.49</v>
      </c>
      <c r="I390">
        <f t="shared" si="29"/>
        <v>39.49</v>
      </c>
    </row>
    <row r="391" spans="1:9" ht="60">
      <c r="A391" s="827" t="s">
        <v>31131</v>
      </c>
      <c r="B391" s="827" t="s">
        <v>1455</v>
      </c>
      <c r="C391" s="295" t="s">
        <v>108</v>
      </c>
      <c r="D391" s="296">
        <v>221.31</v>
      </c>
      <c r="E391" s="59" t="str">
        <f t="shared" si="30"/>
        <v>PISO DE TÁBUAS CORRIDAS DE PEROBA DE 15CM SOBRE CAIBROS DE 5X6CM ESPAÇADOS DE 50CM, FIXADOS COM ARGAMASSA DE CIMENTO E AREIA NO TRAÇO 1:5</v>
      </c>
      <c r="F391" s="59" t="str">
        <f t="shared" si="31"/>
        <v>M2</v>
      </c>
      <c r="G391">
        <f t="shared" si="27"/>
        <v>282.48</v>
      </c>
      <c r="H391">
        <f t="shared" si="28"/>
        <v>221.31</v>
      </c>
      <c r="I391">
        <f t="shared" si="29"/>
        <v>221.31</v>
      </c>
    </row>
    <row r="392" spans="1:9" ht="45">
      <c r="A392" s="827" t="s">
        <v>31132</v>
      </c>
      <c r="B392" s="827" t="s">
        <v>1456</v>
      </c>
      <c r="C392" s="295" t="s">
        <v>110</v>
      </c>
      <c r="D392" s="296">
        <v>6.62</v>
      </c>
      <c r="E392" s="59" t="str">
        <f t="shared" si="30"/>
        <v>JUNTA PLÁSTICA 17 X 3 MM, PARA PISOS CORRIDOS, INCLUSIVE FORNECIMENTO E COLOCAÇÃO</v>
      </c>
      <c r="F392" s="59" t="str">
        <f t="shared" si="31"/>
        <v>M</v>
      </c>
      <c r="G392">
        <f t="shared" ref="G392:G455" si="32">ROUND(H392*(1+$G$1),2)</f>
        <v>8.4499999999999993</v>
      </c>
      <c r="H392">
        <f t="shared" ref="H392:H455" si="33">I392</f>
        <v>6.62</v>
      </c>
      <c r="I392">
        <f>D392/(1+$E$1)</f>
        <v>6.62</v>
      </c>
    </row>
    <row r="393" spans="1:9" ht="45">
      <c r="A393" s="827" t="s">
        <v>31133</v>
      </c>
      <c r="B393" s="827" t="s">
        <v>1457</v>
      </c>
      <c r="C393" s="295" t="s">
        <v>108</v>
      </c>
      <c r="D393" s="296">
        <v>63.01</v>
      </c>
      <c r="E393" s="59" t="str">
        <f t="shared" si="30"/>
        <v>PISO DE CIMENTADO CAMURÇADO EXECUTADO COM ARGAMASSA DE CIMENTO E AREIA NO TRAÇO 1:3, ESP. 3.0CM</v>
      </c>
      <c r="F393" s="59" t="str">
        <f t="shared" si="31"/>
        <v>M2</v>
      </c>
      <c r="G393">
        <f t="shared" si="32"/>
        <v>80.430000000000007</v>
      </c>
      <c r="H393">
        <f t="shared" si="33"/>
        <v>63.01</v>
      </c>
      <c r="I393">
        <f t="shared" ref="I393:I455" si="34">ROUND(D393/(1+$E$1),2)</f>
        <v>63.01</v>
      </c>
    </row>
    <row r="394" spans="1:9" ht="75">
      <c r="A394" s="827" t="s">
        <v>31134</v>
      </c>
      <c r="B394" s="827" t="s">
        <v>1458</v>
      </c>
      <c r="C394" s="295" t="s">
        <v>108</v>
      </c>
      <c r="D394" s="296">
        <v>45.08</v>
      </c>
      <c r="E394" s="59" t="str">
        <f t="shared" si="30"/>
        <v>PISO CIMENTADO LISO COM 1.5 CM DE ESPESSURA, EM ARGAMASSA DE CIMENTO E AREIA NO TRAÇO 1:3 E JUNTAS PLÁSTICAS EM QUADROS DE 1 M COLORIDO COM CORANTE TIPO XADREZ OU EQUIVALENTE</v>
      </c>
      <c r="F394" s="59" t="str">
        <f t="shared" si="31"/>
        <v>M2</v>
      </c>
      <c r="G394">
        <f t="shared" si="32"/>
        <v>57.54</v>
      </c>
      <c r="H394">
        <f t="shared" si="33"/>
        <v>45.08</v>
      </c>
      <c r="I394">
        <f t="shared" si="34"/>
        <v>45.08</v>
      </c>
    </row>
    <row r="395" spans="1:9" ht="45">
      <c r="A395" s="827" t="s">
        <v>31135</v>
      </c>
      <c r="B395" s="827" t="s">
        <v>1459</v>
      </c>
      <c r="C395" s="295" t="s">
        <v>108</v>
      </c>
      <c r="D395" s="296">
        <v>142</v>
      </c>
      <c r="E395" s="59" t="str">
        <f t="shared" si="30"/>
        <v>FORNECIMENTO E INSTALAÇÃO DE PISO PAVIFLEX DIM. 30X30CM, ESP. 2MM LINHA CHROMA CONCEPT REF. FADEMAC OU EQUIVALENTE</v>
      </c>
      <c r="F395" s="59" t="str">
        <f t="shared" si="31"/>
        <v>M2</v>
      </c>
      <c r="G395">
        <f t="shared" si="32"/>
        <v>181.25</v>
      </c>
      <c r="H395">
        <f t="shared" si="33"/>
        <v>142</v>
      </c>
      <c r="I395">
        <f t="shared" si="34"/>
        <v>142</v>
      </c>
    </row>
    <row r="396" spans="1:9" ht="75">
      <c r="A396" s="827" t="s">
        <v>31136</v>
      </c>
      <c r="B396" s="827" t="s">
        <v>1460</v>
      </c>
      <c r="C396" s="295" t="s">
        <v>108</v>
      </c>
      <c r="D396" s="296">
        <v>67.819999999999993</v>
      </c>
      <c r="E396" s="59" t="str">
        <f t="shared" si="30"/>
        <v>PISO CERÂMICO 45X45CM, PEI 5, CARGO PLUS GRAY, MARCAS DE REFERÊNCIA ELIANE, CECRISA OU PORTOBELLO, ASSENTADO COM ARGAMASSA DE CIMENTO COLANTE, INCLUSIVE REJUNTAMENTO</v>
      </c>
      <c r="F396" s="59" t="str">
        <f t="shared" si="31"/>
        <v>M2</v>
      </c>
      <c r="G396">
        <f t="shared" si="32"/>
        <v>86.57</v>
      </c>
      <c r="H396">
        <f t="shared" si="33"/>
        <v>67.819999999999993</v>
      </c>
      <c r="I396">
        <f t="shared" si="34"/>
        <v>67.819999999999993</v>
      </c>
    </row>
    <row r="397" spans="1:9" ht="45">
      <c r="A397" s="827" t="s">
        <v>31137</v>
      </c>
      <c r="B397" s="827" t="s">
        <v>1461</v>
      </c>
      <c r="C397" s="295" t="s">
        <v>108</v>
      </c>
      <c r="D397" s="296">
        <v>91</v>
      </c>
      <c r="E397" s="59" t="str">
        <f t="shared" si="30"/>
        <v>REVESTIMENTO DE PISO COM PLACAS DE BORRACHA PLURIGOMA PRETO PASTILHADO OU EQUIVALENTE, INCLUSIVE ARREMATE</v>
      </c>
      <c r="F397" s="59" t="str">
        <f t="shared" si="31"/>
        <v>M2</v>
      </c>
      <c r="G397">
        <f t="shared" si="32"/>
        <v>116.15</v>
      </c>
      <c r="H397">
        <f t="shared" si="33"/>
        <v>91</v>
      </c>
      <c r="I397">
        <f t="shared" si="34"/>
        <v>91</v>
      </c>
    </row>
    <row r="398" spans="1:9" ht="45">
      <c r="A398" s="827" t="s">
        <v>31138</v>
      </c>
      <c r="B398" s="827" t="s">
        <v>1462</v>
      </c>
      <c r="C398" s="295" t="s">
        <v>108</v>
      </c>
      <c r="D398" s="296">
        <v>10.41</v>
      </c>
      <c r="E398" s="59" t="str">
        <f t="shared" si="30"/>
        <v>ASSENTAMENTO DE PISO CERÂMICO, COM UTILIZAÇÃO DE CIMENTO COLANTE, EXCL. REJUNTAMENTO E CERÂMICA</v>
      </c>
      <c r="F398" s="59" t="str">
        <f t="shared" si="31"/>
        <v>M2</v>
      </c>
      <c r="G398">
        <f t="shared" si="32"/>
        <v>13.29</v>
      </c>
      <c r="H398">
        <f t="shared" si="33"/>
        <v>10.41</v>
      </c>
      <c r="I398">
        <f t="shared" si="34"/>
        <v>10.41</v>
      </c>
    </row>
    <row r="399" spans="1:9" ht="45">
      <c r="A399" s="827" t="s">
        <v>31139</v>
      </c>
      <c r="B399" s="827" t="s">
        <v>1463</v>
      </c>
      <c r="C399" s="295" t="s">
        <v>108</v>
      </c>
      <c r="D399" s="296">
        <v>7.63</v>
      </c>
      <c r="E399" s="59" t="str">
        <f t="shared" si="30"/>
        <v>REJUNTAMENTO DE PISO CERÂMICO, USANDO CIMENTO BRANCO, PARA JUNTAS DE NO MÁXIMO 3MM DE ESPESSURA</v>
      </c>
      <c r="F399" s="59" t="str">
        <f t="shared" si="31"/>
        <v>M2</v>
      </c>
      <c r="G399">
        <f t="shared" si="32"/>
        <v>9.74</v>
      </c>
      <c r="H399">
        <f t="shared" si="33"/>
        <v>7.63</v>
      </c>
      <c r="I399">
        <f t="shared" si="34"/>
        <v>7.63</v>
      </c>
    </row>
    <row r="400" spans="1:9" ht="30">
      <c r="A400" s="827" t="s">
        <v>31140</v>
      </c>
      <c r="B400" s="827" t="s">
        <v>1464</v>
      </c>
      <c r="C400" s="295" t="s">
        <v>108</v>
      </c>
      <c r="D400" s="296">
        <v>11.18</v>
      </c>
      <c r="E400" s="59" t="str">
        <f t="shared" si="30"/>
        <v>REJUNTAMENTO EMPREGANDO ARGAMASSA PARA REJUNTE, ESP. 5MM</v>
      </c>
      <c r="F400" s="59" t="str">
        <f t="shared" si="31"/>
        <v>M2</v>
      </c>
      <c r="G400">
        <f t="shared" si="32"/>
        <v>14.27</v>
      </c>
      <c r="H400">
        <f t="shared" si="33"/>
        <v>11.18</v>
      </c>
      <c r="I400">
        <f t="shared" si="34"/>
        <v>11.18</v>
      </c>
    </row>
    <row r="401" spans="1:9" ht="90">
      <c r="A401" s="827" t="s">
        <v>31141</v>
      </c>
      <c r="B401" s="827" t="s">
        <v>1465</v>
      </c>
      <c r="C401" s="295" t="s">
        <v>108</v>
      </c>
      <c r="D401" s="296">
        <v>39.24</v>
      </c>
      <c r="E401" s="59" t="str">
        <f t="shared" si="30"/>
        <v>ASSENTAMENTO E REJUNTAMENTO DE PISO EM PORCELANATO (DIMENSÕES SUPERIORES A 30X30CM) UTILIZANDO DUPLA COLAGEM DE ARGAMASSA COLANTE PARA PORCELANATO TIPO ACIII, EXCLUSIVE FORNECIMENTO DO PORCELANATO E DO REJUNTE</v>
      </c>
      <c r="F401" s="59" t="str">
        <f t="shared" si="31"/>
        <v>M2</v>
      </c>
      <c r="G401">
        <f t="shared" si="32"/>
        <v>50.09</v>
      </c>
      <c r="H401">
        <f t="shared" si="33"/>
        <v>39.24</v>
      </c>
      <c r="I401">
        <f t="shared" si="34"/>
        <v>39.24</v>
      </c>
    </row>
    <row r="402" spans="1:9" ht="105">
      <c r="A402" s="827" t="s">
        <v>31142</v>
      </c>
      <c r="B402" s="827" t="s">
        <v>1466</v>
      </c>
      <c r="C402" s="295" t="s">
        <v>108</v>
      </c>
      <c r="D402" s="296">
        <v>90.63</v>
      </c>
      <c r="E402" s="59" t="str">
        <f t="shared" si="30"/>
        <v>PISO ARGAMASSA ALTA RESISTÊNCIA TIPO GRANILITE OU EQUIV DE QUALIDADE COMPROVADA, ESP DE 10MM, COM JUNTAS PLÁSTICA EM QUADROS DE 1M, NA COR NATURAL, COM ACABAMENTO ANTI-DERRAPANTE MECANIZADO, INCLUSIVE REGULARIZAÇÃO E=3.0CM</v>
      </c>
      <c r="F402" s="59" t="str">
        <f t="shared" si="31"/>
        <v>M2</v>
      </c>
      <c r="G402">
        <f t="shared" si="32"/>
        <v>115.68</v>
      </c>
      <c r="H402">
        <f t="shared" si="33"/>
        <v>90.63</v>
      </c>
      <c r="I402">
        <f t="shared" si="34"/>
        <v>90.63</v>
      </c>
    </row>
    <row r="403" spans="1:9" ht="90">
      <c r="A403" s="827" t="s">
        <v>31143</v>
      </c>
      <c r="B403" s="827" t="s">
        <v>1467</v>
      </c>
      <c r="C403" s="295" t="s">
        <v>108</v>
      </c>
      <c r="D403" s="296">
        <v>100.58</v>
      </c>
      <c r="E403" s="59" t="str">
        <f t="shared" si="30"/>
        <v>PISO ARGAMASSA ALTA RESISTÊNCIA TIPO GRANILITE OU EQUIV DE QUALIDADE COMPROVADA, ESP DE 10MM, COM JUNTAS PLÁSTICA EM QUADROS DE 1M, NA COR NATURAL, COM ACABAMENTO POLIDO MECANIZADO, INCLUSIVE REGULARIZAÇÃO E=3.0CM</v>
      </c>
      <c r="F403" s="59" t="str">
        <f t="shared" si="31"/>
        <v>M2</v>
      </c>
      <c r="G403">
        <f t="shared" si="32"/>
        <v>128.38</v>
      </c>
      <c r="H403">
        <f t="shared" si="33"/>
        <v>100.58</v>
      </c>
      <c r="I403">
        <f t="shared" si="34"/>
        <v>100.58</v>
      </c>
    </row>
    <row r="404" spans="1:9" ht="90">
      <c r="A404" s="827" t="s">
        <v>31144</v>
      </c>
      <c r="B404" s="827" t="s">
        <v>1468</v>
      </c>
      <c r="C404" s="295" t="s">
        <v>108</v>
      </c>
      <c r="D404" s="296">
        <v>129.09</v>
      </c>
      <c r="E404" s="59" t="str">
        <f t="shared" si="30"/>
        <v>PORCELANATO POLIDO, ACABAMENTO BRILHANTE, DIM. 50X50CM, REF. DE COR PANNA PLUS PO ELIANE/EQUIV, UTILIZANDO DUPLA COLAGEM DE ARGAMASSA COLANTE PARA PORCELANATO TIPO ACIII E REJUNTE 1MM PARA PORCELANATO</v>
      </c>
      <c r="F404" s="59" t="str">
        <f t="shared" si="31"/>
        <v>M2</v>
      </c>
      <c r="G404">
        <f t="shared" si="32"/>
        <v>164.77</v>
      </c>
      <c r="H404">
        <f t="shared" si="33"/>
        <v>129.09</v>
      </c>
      <c r="I404">
        <f t="shared" si="34"/>
        <v>129.09</v>
      </c>
    </row>
    <row r="405" spans="1:9" ht="90">
      <c r="A405" s="827" t="s">
        <v>31145</v>
      </c>
      <c r="B405" s="827" t="s">
        <v>1469</v>
      </c>
      <c r="C405" s="295" t="s">
        <v>108</v>
      </c>
      <c r="D405" s="296">
        <v>82.25</v>
      </c>
      <c r="E405" s="59" t="str">
        <f t="shared" si="30"/>
        <v>PORCELANATO POLIDO, ACABAMENTO ACETINADO, DIM. 60X60CM, REF. DE COR CIMENTO CINZA BOLD POTOBELLO/EQUIV, UTILIZANDO DUPLA COLAGEM DE ARGAMASSA COLANTE PARA PORCELANATO TIPO ACIII E REJUNTE 1MM PARA PORCELANATO</v>
      </c>
      <c r="F405" s="59" t="str">
        <f t="shared" si="31"/>
        <v>M2</v>
      </c>
      <c r="G405">
        <f t="shared" si="32"/>
        <v>104.98</v>
      </c>
      <c r="H405">
        <f t="shared" si="33"/>
        <v>82.25</v>
      </c>
      <c r="I405">
        <f t="shared" si="34"/>
        <v>82.25</v>
      </c>
    </row>
    <row r="406" spans="1:9" ht="75">
      <c r="A406" s="829" t="s">
        <v>31146</v>
      </c>
      <c r="B406" s="827" t="s">
        <v>22048</v>
      </c>
      <c r="C406" s="295" t="s">
        <v>108</v>
      </c>
      <c r="D406" s="296">
        <v>145.46</v>
      </c>
      <c r="E406" s="59" t="str">
        <f t="shared" si="30"/>
        <v>PORCELANATO NATURAL, ACABAMENTO ACETINADO, DIM. 60X60CM, REF. PLATINA NA ELIANE/EQUIV, UTILIZANDO DUPLA COLAGEM DE ARGAMASSA COLANTE PARA PORCELANATO TIPO ACIII E REJUNTE 1MM PARA PORCELANATO</v>
      </c>
      <c r="F406" s="59" t="str">
        <f t="shared" si="31"/>
        <v>M2</v>
      </c>
      <c r="G406">
        <f t="shared" si="32"/>
        <v>185.67</v>
      </c>
      <c r="H406">
        <f t="shared" si="33"/>
        <v>145.46</v>
      </c>
      <c r="I406">
        <f t="shared" si="34"/>
        <v>145.46</v>
      </c>
    </row>
    <row r="407" spans="1:9" ht="75">
      <c r="A407" s="827" t="s">
        <v>31147</v>
      </c>
      <c r="B407" s="827" t="s">
        <v>1470</v>
      </c>
      <c r="C407" s="295" t="s">
        <v>108</v>
      </c>
      <c r="D407" s="296">
        <v>65.95</v>
      </c>
      <c r="E407" s="59" t="str">
        <f t="shared" si="30"/>
        <v>PISO CERÂMICO ESMALTADO, PEI 5, ACABAMENTO SEMIBRILHO, DIM. 45X45CM, REF. DE COR CARGO PLUS WHITE ELIANE/EQUIV. ASSENTADO COM ARGAMASSA DE CIMENTO COLANTE, INCLUSIVE REJUNTAMENTO</v>
      </c>
      <c r="F407" s="59" t="str">
        <f t="shared" si="31"/>
        <v>M2</v>
      </c>
      <c r="G407">
        <f t="shared" si="32"/>
        <v>84.18</v>
      </c>
      <c r="H407">
        <f t="shared" si="33"/>
        <v>65.95</v>
      </c>
      <c r="I407">
        <f t="shared" si="34"/>
        <v>65.95</v>
      </c>
    </row>
    <row r="408" spans="1:9" ht="90">
      <c r="A408" s="829" t="s">
        <v>31148</v>
      </c>
      <c r="B408" s="827" t="s">
        <v>30733</v>
      </c>
      <c r="C408" s="295" t="s">
        <v>108</v>
      </c>
      <c r="D408" s="296">
        <v>39.24</v>
      </c>
      <c r="E408" s="59" t="str">
        <f t="shared" si="30"/>
        <v>ASSENTAMENTO E REJUNTAMENTO DE PISO EM PORCELANATO (DIMENSÕES SUPERIORES A 30X30CM) UTILIZANDO DUPLA COLAGEM DE ARGAMASSA COLANTE PARA PORCELANATO TIPO ACII/ACIII, EXCLUSIVE FORNECIMENTO DO PORCELANATO E DO REJUNTE</v>
      </c>
      <c r="F408" s="59" t="str">
        <f t="shared" si="31"/>
        <v>M2</v>
      </c>
      <c r="G408">
        <f t="shared" si="32"/>
        <v>50.09</v>
      </c>
      <c r="H408">
        <f t="shared" si="33"/>
        <v>39.24</v>
      </c>
      <c r="I408">
        <f t="shared" si="34"/>
        <v>39.24</v>
      </c>
    </row>
    <row r="409" spans="1:9">
      <c r="A409" s="827"/>
      <c r="B409" s="828" t="s">
        <v>1471</v>
      </c>
      <c r="C409" s="295"/>
      <c r="D409" s="296"/>
      <c r="E409" s="59" t="str">
        <f t="shared" si="30"/>
        <v>DEGRAUS, RODAPÉS, SOLEIRAS E PEITORIS</v>
      </c>
      <c r="F409" s="59" t="str">
        <f t="shared" si="31"/>
        <v/>
      </c>
      <c r="G409">
        <f t="shared" si="32"/>
        <v>0</v>
      </c>
      <c r="H409">
        <f t="shared" si="33"/>
        <v>0</v>
      </c>
      <c r="I409">
        <f t="shared" si="34"/>
        <v>0</v>
      </c>
    </row>
    <row r="410" spans="1:9" ht="30">
      <c r="A410" s="827" t="s">
        <v>31149</v>
      </c>
      <c r="B410" s="827" t="s">
        <v>1472</v>
      </c>
      <c r="C410" s="295" t="s">
        <v>110</v>
      </c>
      <c r="D410" s="296">
        <v>10.6</v>
      </c>
      <c r="E410" s="59" t="str">
        <f t="shared" si="30"/>
        <v>RODAPÉ DE ARGAMASSA DE CIMENTO E AREIA NO TRAÇO 1:3, ALTURA DE 7 CM E ESPESSURA DE 2 CM</v>
      </c>
      <c r="F410" s="59" t="str">
        <f t="shared" si="31"/>
        <v>M</v>
      </c>
      <c r="G410">
        <f t="shared" si="32"/>
        <v>13.53</v>
      </c>
      <c r="H410">
        <f t="shared" si="33"/>
        <v>10.6</v>
      </c>
      <c r="I410">
        <f t="shared" si="34"/>
        <v>10.6</v>
      </c>
    </row>
    <row r="411" spans="1:9" ht="45">
      <c r="A411" s="827" t="s">
        <v>31150</v>
      </c>
      <c r="B411" s="827" t="s">
        <v>1473</v>
      </c>
      <c r="C411" s="295" t="s">
        <v>110</v>
      </c>
      <c r="D411" s="296">
        <v>11.79</v>
      </c>
      <c r="E411" s="59" t="str">
        <f t="shared" si="30"/>
        <v>RODAPÉ DE CERÂMICA PEI-3, ASSENTADO COM ARGAMASSA DE CIMENTO COLA H = 7.0 CM, INCLUSIVE REJUNTAMENTO</v>
      </c>
      <c r="F411" s="59" t="str">
        <f t="shared" si="31"/>
        <v>M</v>
      </c>
      <c r="G411">
        <f t="shared" si="32"/>
        <v>15.05</v>
      </c>
      <c r="H411">
        <f t="shared" si="33"/>
        <v>11.79</v>
      </c>
      <c r="I411">
        <f t="shared" si="34"/>
        <v>11.79</v>
      </c>
    </row>
    <row r="412" spans="1:9" ht="30">
      <c r="A412" s="827" t="s">
        <v>31151</v>
      </c>
      <c r="B412" s="827" t="s">
        <v>1474</v>
      </c>
      <c r="C412" s="295" t="s">
        <v>110</v>
      </c>
      <c r="D412" s="296">
        <v>22.44</v>
      </c>
      <c r="E412" s="59" t="str">
        <f t="shared" si="30"/>
        <v>RODAPÉ DE MADEIRA DE LEI 7.0 X 1.5 CM, FIXADO COM PARAFUSO E BUCHA PLÁSTICA N° 7</v>
      </c>
      <c r="F412" s="59" t="str">
        <f t="shared" si="31"/>
        <v>M</v>
      </c>
      <c r="G412">
        <f t="shared" si="32"/>
        <v>28.64</v>
      </c>
      <c r="H412">
        <f t="shared" si="33"/>
        <v>22.44</v>
      </c>
      <c r="I412">
        <f t="shared" si="34"/>
        <v>22.44</v>
      </c>
    </row>
    <row r="413" spans="1:9" ht="30">
      <c r="A413" s="827" t="s">
        <v>31152</v>
      </c>
      <c r="B413" s="827" t="s">
        <v>1475</v>
      </c>
      <c r="C413" s="295" t="s">
        <v>110</v>
      </c>
      <c r="D413" s="296">
        <v>89.39</v>
      </c>
      <c r="E413" s="59" t="str">
        <f t="shared" si="30"/>
        <v>PEITORIL DE MÁRMORE BRANCO COM LARGURA 40 CM E ESP. 3CM</v>
      </c>
      <c r="F413" s="59" t="str">
        <f t="shared" si="31"/>
        <v>M</v>
      </c>
      <c r="G413">
        <f t="shared" si="32"/>
        <v>114.1</v>
      </c>
      <c r="H413">
        <f t="shared" si="33"/>
        <v>89.39</v>
      </c>
      <c r="I413">
        <f t="shared" si="34"/>
        <v>89.39</v>
      </c>
    </row>
    <row r="414" spans="1:9" ht="30">
      <c r="A414" s="827" t="s">
        <v>31153</v>
      </c>
      <c r="B414" s="827" t="s">
        <v>1476</v>
      </c>
      <c r="C414" s="295" t="s">
        <v>110</v>
      </c>
      <c r="D414" s="296">
        <v>38.65</v>
      </c>
      <c r="E414" s="59" t="str">
        <f t="shared" si="30"/>
        <v>SOLEIRA DE GRANITO ESP. 2 CM E LARGURA DE 15 CM</v>
      </c>
      <c r="F414" s="59" t="str">
        <f t="shared" si="31"/>
        <v>M</v>
      </c>
      <c r="G414">
        <f t="shared" si="32"/>
        <v>49.33</v>
      </c>
      <c r="H414">
        <f t="shared" si="33"/>
        <v>38.65</v>
      </c>
      <c r="I414">
        <f t="shared" si="34"/>
        <v>38.65</v>
      </c>
    </row>
    <row r="415" spans="1:9" ht="45">
      <c r="A415" s="827" t="s">
        <v>31154</v>
      </c>
      <c r="B415" s="827" t="s">
        <v>1477</v>
      </c>
      <c r="C415" s="295" t="s">
        <v>110</v>
      </c>
      <c r="D415" s="296">
        <v>13.23</v>
      </c>
      <c r="E415" s="59" t="str">
        <f t="shared" si="30"/>
        <v>SOLEIRA DE GRANITO CINZA, ESPESSURA 3 CM E LARGURA DE 3 CM, CONFORME DETALHE EM PROJETO</v>
      </c>
      <c r="F415" s="59" t="str">
        <f t="shared" si="31"/>
        <v>M</v>
      </c>
      <c r="G415">
        <f t="shared" si="32"/>
        <v>16.89</v>
      </c>
      <c r="H415">
        <f t="shared" si="33"/>
        <v>13.23</v>
      </c>
      <c r="I415">
        <f t="shared" si="34"/>
        <v>13.23</v>
      </c>
    </row>
    <row r="416" spans="1:9" ht="60">
      <c r="A416" s="829" t="s">
        <v>31155</v>
      </c>
      <c r="B416" s="827" t="s">
        <v>1478</v>
      </c>
      <c r="C416" s="295" t="s">
        <v>110</v>
      </c>
      <c r="D416" s="296">
        <v>36.69</v>
      </c>
      <c r="E416" s="59" t="str">
        <f t="shared" si="30"/>
        <v>RODAPÉ DE MÁRMORE OU GRANITO, ASSENTADO COM ARGAMASSA DE CIMENTO, CAL HIDRATADA CH1 E AREIA NO TRAÇO 1:0,5:8, INCL. REJUNTAMENTO COM CIMENTO BRANCO, H=7CM</v>
      </c>
      <c r="F416" s="59" t="str">
        <f t="shared" si="31"/>
        <v>M</v>
      </c>
      <c r="G416">
        <f t="shared" si="32"/>
        <v>46.83</v>
      </c>
      <c r="H416">
        <f t="shared" si="33"/>
        <v>36.69</v>
      </c>
      <c r="I416">
        <f t="shared" si="34"/>
        <v>36.69</v>
      </c>
    </row>
    <row r="417" spans="1:9" ht="30">
      <c r="A417" s="827" t="s">
        <v>31156</v>
      </c>
      <c r="B417" s="827" t="s">
        <v>1479</v>
      </c>
      <c r="C417" s="295" t="s">
        <v>110</v>
      </c>
      <c r="D417" s="296">
        <v>63.89</v>
      </c>
      <c r="E417" s="59" t="str">
        <f t="shared" si="30"/>
        <v>PEITORIL DE GRANITO CINZA POLIDO, 15 CM, ESP. 3CM</v>
      </c>
      <c r="F417" s="59" t="str">
        <f t="shared" si="31"/>
        <v>M</v>
      </c>
      <c r="G417">
        <f t="shared" si="32"/>
        <v>81.55</v>
      </c>
      <c r="H417">
        <f t="shared" si="33"/>
        <v>63.89</v>
      </c>
      <c r="I417">
        <f t="shared" si="34"/>
        <v>63.89</v>
      </c>
    </row>
    <row r="418" spans="1:9" ht="60">
      <c r="A418" s="827" t="s">
        <v>31157</v>
      </c>
      <c r="B418" s="827" t="s">
        <v>1480</v>
      </c>
      <c r="C418" s="295" t="s">
        <v>110</v>
      </c>
      <c r="D418" s="296">
        <v>24.53</v>
      </c>
      <c r="E418" s="59" t="str">
        <f t="shared" si="30"/>
        <v>RODAPÉ EM CERÂMICA PEI-3, H = 7CM, ASSENTADO COM ARGAMASSA DE CIMENTO, CAL E AREIA, INCL. REJUNTAMENTO COM CIMENTO BRANCO</v>
      </c>
      <c r="F418" s="59" t="str">
        <f t="shared" si="31"/>
        <v>M</v>
      </c>
      <c r="G418">
        <f t="shared" si="32"/>
        <v>31.31</v>
      </c>
      <c r="H418">
        <f t="shared" si="33"/>
        <v>24.53</v>
      </c>
      <c r="I418">
        <f t="shared" si="34"/>
        <v>24.53</v>
      </c>
    </row>
    <row r="419" spans="1:9" ht="60">
      <c r="A419" s="827" t="s">
        <v>31158</v>
      </c>
      <c r="B419" s="827" t="s">
        <v>1481</v>
      </c>
      <c r="C419" s="295" t="s">
        <v>110</v>
      </c>
      <c r="D419" s="296">
        <v>37.43</v>
      </c>
      <c r="E419" s="59" t="str">
        <f t="shared" si="30"/>
        <v>RODAPÉ DE GRANITO CINZA ESP. 2CM, H=7CM, ASSENTADO COM ARGAMASSA DE CIMENTO, CAL HIDRATADA CH1 E AREIA NO TRAÇO 1:0,5:8, INCL. REJUNTAMENTO COM CIMENTO BRANCO</v>
      </c>
      <c r="F419" s="59" t="str">
        <f t="shared" si="31"/>
        <v>M</v>
      </c>
      <c r="G419">
        <f t="shared" si="32"/>
        <v>47.78</v>
      </c>
      <c r="H419">
        <f t="shared" si="33"/>
        <v>37.43</v>
      </c>
      <c r="I419">
        <f t="shared" si="34"/>
        <v>37.43</v>
      </c>
    </row>
    <row r="420" spans="1:9" ht="90">
      <c r="A420" s="827" t="s">
        <v>31159</v>
      </c>
      <c r="B420" s="827" t="s">
        <v>1482</v>
      </c>
      <c r="C420" s="295" t="s">
        <v>110</v>
      </c>
      <c r="D420" s="296">
        <v>20.86</v>
      </c>
      <c r="E420" s="59" t="str">
        <f t="shared" si="30"/>
        <v>RODAPÉ DE ARGAMASSA DE ALTA RESISTÊNCIA TIPO GRANILITE OU EQUIVALENTE DE QUALIDADE COMPROVADA, ALTURA DE 10 CM E ESPESSURA DE 10 MM, COM CANTOS BOLEADOS, EXECUTADO COM CIMENTO E GRANITINA GRANA N.1, INCLUSIVE POLIMENTO</v>
      </c>
      <c r="F420" s="59" t="str">
        <f t="shared" si="31"/>
        <v>M</v>
      </c>
      <c r="G420">
        <f t="shared" si="32"/>
        <v>26.63</v>
      </c>
      <c r="H420">
        <f t="shared" si="33"/>
        <v>20.86</v>
      </c>
      <c r="I420">
        <f t="shared" si="34"/>
        <v>20.86</v>
      </c>
    </row>
    <row r="421" spans="1:9" ht="60">
      <c r="A421" s="827" t="s">
        <v>31160</v>
      </c>
      <c r="B421" s="827" t="s">
        <v>1483</v>
      </c>
      <c r="C421" s="295" t="s">
        <v>110</v>
      </c>
      <c r="D421" s="296">
        <v>36.229999999999997</v>
      </c>
      <c r="E421" s="59" t="str">
        <f t="shared" si="30"/>
        <v>SOLEIRA DE ARGAMASSA DE ALTA RESISTÊNCIA TIPO GRANILITE OU EQUIVALENTE DE QUALIDADE COMPROVADA, LARGURA DE 15CM, EXECUTADO COM CIMENTO E GRANITINA GRANA N.1</v>
      </c>
      <c r="F421" s="59" t="str">
        <f t="shared" si="31"/>
        <v>M</v>
      </c>
      <c r="G421">
        <f t="shared" si="32"/>
        <v>46.24</v>
      </c>
      <c r="H421">
        <f t="shared" si="33"/>
        <v>36.229999999999997</v>
      </c>
      <c r="I421">
        <f t="shared" si="34"/>
        <v>36.229999999999997</v>
      </c>
    </row>
    <row r="422" spans="1:9">
      <c r="A422" s="827"/>
      <c r="B422" s="828" t="s">
        <v>1344</v>
      </c>
      <c r="C422" s="295"/>
      <c r="D422" s="296"/>
      <c r="E422" s="59" t="str">
        <f t="shared" si="30"/>
        <v>REVISÕES E REPAROS</v>
      </c>
      <c r="F422" s="59" t="str">
        <f t="shared" si="31"/>
        <v/>
      </c>
      <c r="G422">
        <f t="shared" si="32"/>
        <v>0</v>
      </c>
      <c r="H422">
        <f t="shared" si="33"/>
        <v>0</v>
      </c>
      <c r="I422">
        <f t="shared" si="34"/>
        <v>0</v>
      </c>
    </row>
    <row r="423" spans="1:9" ht="45">
      <c r="A423" s="827" t="s">
        <v>31161</v>
      </c>
      <c r="B423" s="827" t="s">
        <v>1484</v>
      </c>
      <c r="C423" s="295" t="s">
        <v>108</v>
      </c>
      <c r="D423" s="296">
        <v>89.5</v>
      </c>
      <c r="E423" s="59" t="str">
        <f t="shared" si="30"/>
        <v>RECOMPOSIÇÃO DE PISO CIMENTADO, COM ARGAMASSA DE CIMENTO E AREIA NO TRAÇO 1:3, COM 2 CM DE ESPESSURA, INCL. LASTRO</v>
      </c>
      <c r="F423" s="59" t="str">
        <f t="shared" si="31"/>
        <v>M2</v>
      </c>
      <c r="G423">
        <f t="shared" si="32"/>
        <v>114.24</v>
      </c>
      <c r="H423">
        <f t="shared" si="33"/>
        <v>89.5</v>
      </c>
      <c r="I423">
        <f t="shared" si="34"/>
        <v>89.5</v>
      </c>
    </row>
    <row r="424" spans="1:9">
      <c r="A424" s="827"/>
      <c r="B424" s="828" t="s">
        <v>1485</v>
      </c>
      <c r="C424" s="295"/>
      <c r="D424" s="296"/>
      <c r="E424" s="59" t="str">
        <f t="shared" si="30"/>
        <v>INSTALAÇÕES HIDRO-SANITÁRIAS</v>
      </c>
      <c r="F424" s="59" t="str">
        <f t="shared" si="31"/>
        <v/>
      </c>
      <c r="G424">
        <f t="shared" si="32"/>
        <v>0</v>
      </c>
      <c r="H424">
        <f t="shared" si="33"/>
        <v>0</v>
      </c>
      <c r="I424">
        <f t="shared" si="34"/>
        <v>0</v>
      </c>
    </row>
    <row r="425" spans="1:9" ht="30">
      <c r="A425" s="827"/>
      <c r="B425" s="828" t="s">
        <v>1486</v>
      </c>
      <c r="C425" s="295"/>
      <c r="D425" s="296"/>
      <c r="E425" s="59" t="str">
        <f t="shared" si="30"/>
        <v>SUMIDOUROS, FOSSAS SÉPTICAS E FILTROS ANAERÓBIOS</v>
      </c>
      <c r="F425" s="59" t="str">
        <f t="shared" si="31"/>
        <v/>
      </c>
      <c r="G425">
        <f t="shared" si="32"/>
        <v>0</v>
      </c>
      <c r="H425">
        <f t="shared" si="33"/>
        <v>0</v>
      </c>
      <c r="I425">
        <f t="shared" si="34"/>
        <v>0</v>
      </c>
    </row>
    <row r="426" spans="1:9" ht="75">
      <c r="A426" s="827" t="s">
        <v>31162</v>
      </c>
      <c r="B426" s="827" t="s">
        <v>1487</v>
      </c>
      <c r="C426" s="295" t="s">
        <v>113</v>
      </c>
      <c r="D426" s="297">
        <v>1495.46</v>
      </c>
      <c r="E426" s="59" t="str">
        <f t="shared" si="30"/>
        <v>FOSSA SÉPTICA DE ANÉIS PRÉ-MOLDADOS DE CONCRETO, DIÂMETRO 1.20 M, ALTURA ÚTIL DE 1.70M, COMPLETA, INCLUINDO TAMPA C/VISITA DE 60CM, CONCRETO P/FUNDO ESP.10 CM, E TUBO PARA LIGAÇÃO AO FILTRO</v>
      </c>
      <c r="F426" s="59" t="str">
        <f t="shared" si="31"/>
        <v>UND</v>
      </c>
      <c r="G426">
        <f t="shared" si="32"/>
        <v>1908.81</v>
      </c>
      <c r="H426">
        <f t="shared" si="33"/>
        <v>1495.46</v>
      </c>
      <c r="I426">
        <f t="shared" si="34"/>
        <v>1495.46</v>
      </c>
    </row>
    <row r="427" spans="1:9" ht="75">
      <c r="A427" s="827" t="s">
        <v>31163</v>
      </c>
      <c r="B427" s="827" t="s">
        <v>1488</v>
      </c>
      <c r="C427" s="295" t="s">
        <v>113</v>
      </c>
      <c r="D427" s="297">
        <v>1984.91</v>
      </c>
      <c r="E427" s="59" t="str">
        <f t="shared" si="30"/>
        <v>FILTRO ANAERÓBIO DE ANÉIS PRÉ-MOLDADOS DE CONCRETO, DIÂMETRO DE 1.20M, ALTURA ÚTIL DE 1.80M, COMPLETO, INCL. TAMPA C/VISITA DE 60 CM, CONCRETO P/FUNDO ESP.10CM E TUBULAÇÃO DE SAÍDA DE ESGOTO</v>
      </c>
      <c r="F427" s="59" t="str">
        <f t="shared" si="31"/>
        <v>UND</v>
      </c>
      <c r="G427">
        <f t="shared" si="32"/>
        <v>2533.54</v>
      </c>
      <c r="H427">
        <f t="shared" si="33"/>
        <v>1984.91</v>
      </c>
      <c r="I427">
        <f t="shared" si="34"/>
        <v>1984.91</v>
      </c>
    </row>
    <row r="428" spans="1:9" ht="90">
      <c r="A428" s="827" t="s">
        <v>31164</v>
      </c>
      <c r="B428" s="827" t="s">
        <v>1489</v>
      </c>
      <c r="C428" s="295" t="s">
        <v>113</v>
      </c>
      <c r="D428" s="297">
        <v>3762.79</v>
      </c>
      <c r="E428" s="59" t="str">
        <f t="shared" si="30"/>
        <v>FOSSA SÉPTICA DE ANÉIS PRÉ-MOLDADOS DE CONCRETO, DIÂMETRO 2.00 M, HÚTIL 2.0M COMPLETA, INCLUINDO TAMPA C/VISITA DE 60CM, CONCRETO P/ FUNDO ESP.10 CM, TUBO DE LIMPEZA E ESCAVAÇÃO, CONF. DETALHE EM PROJETO</v>
      </c>
      <c r="F428" s="59" t="str">
        <f t="shared" si="31"/>
        <v>UND</v>
      </c>
      <c r="G428">
        <f t="shared" si="32"/>
        <v>4802.83</v>
      </c>
      <c r="H428">
        <f t="shared" si="33"/>
        <v>3762.79</v>
      </c>
      <c r="I428">
        <f t="shared" si="34"/>
        <v>3762.79</v>
      </c>
    </row>
    <row r="429" spans="1:9" ht="90">
      <c r="A429" s="827" t="s">
        <v>31165</v>
      </c>
      <c r="B429" s="827" t="s">
        <v>1490</v>
      </c>
      <c r="C429" s="295" t="s">
        <v>113</v>
      </c>
      <c r="D429" s="297">
        <v>3734.08</v>
      </c>
      <c r="E429" s="59" t="str">
        <f t="shared" si="30"/>
        <v>FILTRO ANAERÓBIO DE ANÉIS PRÉ-MOLDADOS DE CONCRETO, DIÂM. 2.0M, HÚTIL 2.0M, COMPL., INCL. TAMPA C/VISITA 60CM, CONCRETO P/ FUNDO ESP. 10CM, ESCAVAÇÃO, BRITA 4 E TUBULAÇÃO DE SAÍDA ESGOTO 150MM, CONF. PROJ.</v>
      </c>
      <c r="F429" s="59" t="str">
        <f t="shared" si="31"/>
        <v>UND</v>
      </c>
      <c r="G429">
        <f t="shared" si="32"/>
        <v>4766.18</v>
      </c>
      <c r="H429">
        <f t="shared" si="33"/>
        <v>3734.08</v>
      </c>
      <c r="I429">
        <f t="shared" si="34"/>
        <v>3734.08</v>
      </c>
    </row>
    <row r="430" spans="1:9">
      <c r="A430" s="827"/>
      <c r="B430" s="828" t="s">
        <v>1491</v>
      </c>
      <c r="C430" s="295"/>
      <c r="D430" s="296"/>
      <c r="E430" s="59" t="str">
        <f t="shared" si="30"/>
        <v>ENTRADA DE ÁGUA</v>
      </c>
      <c r="F430" s="59" t="str">
        <f t="shared" si="31"/>
        <v/>
      </c>
      <c r="G430">
        <f t="shared" si="32"/>
        <v>0</v>
      </c>
      <c r="H430">
        <f t="shared" si="33"/>
        <v>0</v>
      </c>
      <c r="I430">
        <f t="shared" si="34"/>
        <v>0</v>
      </c>
    </row>
    <row r="431" spans="1:9" ht="105">
      <c r="A431" s="827" t="s">
        <v>31166</v>
      </c>
      <c r="B431" s="827" t="s">
        <v>31167</v>
      </c>
      <c r="C431" s="295" t="s">
        <v>113</v>
      </c>
      <c r="D431" s="296">
        <v>240.47</v>
      </c>
      <c r="E431" s="59" t="str">
        <f t="shared" si="30"/>
        <v>PADRÃO DE ENTRADA D' ÁGUA COM CAVALETE DE PVC PARA HIDRÔMETRO COM DIÂMETRO DE 3/4" - PADRÃO 1C DA CESAN. INSTALADO EM VÃO DE MURO PROTEGIDO COM GRADEAMENTO. INCLUSIVE BASE DE CONCRETO MAGRO, TUBULAÇÃO, CONEXÕES E REGISTRO. CONFERIR DETALHE.</v>
      </c>
      <c r="F431" s="59" t="str">
        <f t="shared" si="31"/>
        <v>UND</v>
      </c>
      <c r="G431">
        <f t="shared" si="32"/>
        <v>306.94</v>
      </c>
      <c r="H431">
        <f t="shared" si="33"/>
        <v>240.47</v>
      </c>
      <c r="I431">
        <f t="shared" si="34"/>
        <v>240.47</v>
      </c>
    </row>
    <row r="432" spans="1:9" ht="90">
      <c r="A432" s="827" t="s">
        <v>31168</v>
      </c>
      <c r="B432" s="827" t="s">
        <v>31169</v>
      </c>
      <c r="C432" s="295" t="s">
        <v>113</v>
      </c>
      <c r="D432" s="296">
        <v>308.39999999999998</v>
      </c>
      <c r="E432" s="59" t="str">
        <f t="shared" si="30"/>
        <v>PADRÃO DE ENTRADA D'ÁGUA COM CAIXA TERMOPLÁSTICA PARA HIDRÔMETRO DE 3/4" - PADRÃO 1B DA CESAN. INSTALADO EMBUTIDO NA ALVENARIA. INCLUSIVE TUBULAÇÃO, CONEXÕES, REGISTRO, TUBO CAMISA E CAIXA COM TAMPA TRANSPARENTE. CONFERIR DETALHE.</v>
      </c>
      <c r="F432" s="59" t="str">
        <f t="shared" si="31"/>
        <v>UND</v>
      </c>
      <c r="G432">
        <f t="shared" si="32"/>
        <v>393.64</v>
      </c>
      <c r="H432">
        <f t="shared" si="33"/>
        <v>308.39999999999998</v>
      </c>
      <c r="I432">
        <f t="shared" si="34"/>
        <v>308.39999999999998</v>
      </c>
    </row>
    <row r="433" spans="1:9" ht="105">
      <c r="A433" s="827" t="s">
        <v>31170</v>
      </c>
      <c r="B433" s="827" t="s">
        <v>31171</v>
      </c>
      <c r="C433" s="295" t="s">
        <v>113</v>
      </c>
      <c r="D433" s="296">
        <v>460.36</v>
      </c>
      <c r="E433" s="59" t="str">
        <f t="shared" si="30"/>
        <v>PADRÃO ENTRADA D'ÁGUA COM CAIXA ENTERRADA PARA HIDRÔMETRO COM DIÂMETRO DE 1" - PADRÃO 2B DA CESAN. CAIXA EM ALVENARIA 60X80X40CM E COM TAMPA ARTICULADA DE FERRO FUNDIDO, REGISTRO E CONEXÕES PARA INSTALAÇÃO DE HIDRÔMETRO. CONFERIR DETALHE</v>
      </c>
      <c r="F433" s="59" t="str">
        <f t="shared" si="31"/>
        <v>UND</v>
      </c>
      <c r="G433">
        <f t="shared" si="32"/>
        <v>587.6</v>
      </c>
      <c r="H433">
        <f t="shared" si="33"/>
        <v>460.36</v>
      </c>
      <c r="I433">
        <f t="shared" si="34"/>
        <v>460.36</v>
      </c>
    </row>
    <row r="434" spans="1:9" ht="90">
      <c r="A434" s="827" t="s">
        <v>31172</v>
      </c>
      <c r="B434" s="827" t="s">
        <v>1492</v>
      </c>
      <c r="C434" s="295" t="s">
        <v>113</v>
      </c>
      <c r="D434" s="296">
        <v>184.75</v>
      </c>
      <c r="E434" s="59" t="str">
        <f t="shared" si="30"/>
        <v>MURETA P/ CAVALETE (PADRÃO 1B - CESAN) DE ALV. BLOCOS CERÂMICOS 10X20X20CM DEITADOS, DIMENSÕES 0.80X1.0X0.20M, PARA INSTALAÇÃO DE CAIXA TERMOPLASTICA, INCL REVEST. EM REBOCO E LASTRO CONCRETO ESP.10CM, EXCLUSIVE CAIXA E CAVALETE</v>
      </c>
      <c r="F434" s="59" t="str">
        <f t="shared" si="31"/>
        <v>UND</v>
      </c>
      <c r="G434">
        <f t="shared" si="32"/>
        <v>235.81</v>
      </c>
      <c r="H434">
        <f t="shared" si="33"/>
        <v>184.75</v>
      </c>
      <c r="I434">
        <f t="shared" si="34"/>
        <v>184.75</v>
      </c>
    </row>
    <row r="435" spans="1:9">
      <c r="A435" s="827"/>
      <c r="B435" s="828" t="s">
        <v>1493</v>
      </c>
      <c r="C435" s="295"/>
      <c r="D435" s="296"/>
      <c r="E435" s="59" t="str">
        <f t="shared" si="30"/>
        <v>PONTOS HIDRO-SANITÁRIOS</v>
      </c>
      <c r="F435" s="59" t="str">
        <f t="shared" si="31"/>
        <v/>
      </c>
      <c r="G435">
        <f t="shared" si="32"/>
        <v>0</v>
      </c>
      <c r="H435">
        <f t="shared" si="33"/>
        <v>0</v>
      </c>
      <c r="I435">
        <f t="shared" si="34"/>
        <v>0</v>
      </c>
    </row>
    <row r="436" spans="1:9" ht="30">
      <c r="A436" s="827" t="s">
        <v>31173</v>
      </c>
      <c r="B436" s="827" t="s">
        <v>1494</v>
      </c>
      <c r="C436" s="295" t="s">
        <v>1495</v>
      </c>
      <c r="D436" s="296">
        <v>72.16</v>
      </c>
      <c r="E436" s="59" t="str">
        <f t="shared" si="30"/>
        <v>PONTO DE ÁGUA FRIA (LAVATÓRIO, TANQUE, PIA DE COZINHA, ETC...)</v>
      </c>
      <c r="F436" s="59" t="str">
        <f t="shared" si="31"/>
        <v>PT</v>
      </c>
      <c r="G436">
        <f t="shared" si="32"/>
        <v>92.11</v>
      </c>
      <c r="H436">
        <f t="shared" si="33"/>
        <v>72.16</v>
      </c>
      <c r="I436">
        <f t="shared" si="34"/>
        <v>72.16</v>
      </c>
    </row>
    <row r="437" spans="1:9" ht="30">
      <c r="A437" s="827" t="s">
        <v>31174</v>
      </c>
      <c r="B437" s="827" t="s">
        <v>1496</v>
      </c>
      <c r="C437" s="295" t="s">
        <v>1495</v>
      </c>
      <c r="D437" s="296">
        <v>140.76</v>
      </c>
      <c r="E437" s="59" t="str">
        <f t="shared" si="30"/>
        <v>PONTO COM REGISTRO DE PRESSÃO (CHUVEIRO, CAIXA DE DESCARGA, ETC...)</v>
      </c>
      <c r="F437" s="59" t="str">
        <f t="shared" si="31"/>
        <v>PT</v>
      </c>
      <c r="G437">
        <f t="shared" si="32"/>
        <v>179.67</v>
      </c>
      <c r="H437">
        <f t="shared" si="33"/>
        <v>140.76</v>
      </c>
      <c r="I437">
        <f t="shared" si="34"/>
        <v>140.76</v>
      </c>
    </row>
    <row r="438" spans="1:9" ht="30">
      <c r="A438" s="827" t="s">
        <v>31175</v>
      </c>
      <c r="B438" s="827" t="s">
        <v>1497</v>
      </c>
      <c r="C438" s="295" t="s">
        <v>1495</v>
      </c>
      <c r="D438" s="296">
        <v>259.58</v>
      </c>
      <c r="E438" s="59" t="str">
        <f t="shared" si="30"/>
        <v>PONTO DE TORNEIRA DE JARDIM (PARA PRAÇAS)</v>
      </c>
      <c r="F438" s="59" t="str">
        <f t="shared" si="31"/>
        <v>PT</v>
      </c>
      <c r="G438">
        <f t="shared" si="32"/>
        <v>331.33</v>
      </c>
      <c r="H438">
        <f t="shared" si="33"/>
        <v>259.58</v>
      </c>
      <c r="I438">
        <f t="shared" si="34"/>
        <v>259.58</v>
      </c>
    </row>
    <row r="439" spans="1:9" ht="30">
      <c r="A439" s="827" t="s">
        <v>31176</v>
      </c>
      <c r="B439" s="827" t="s">
        <v>1498</v>
      </c>
      <c r="C439" s="295" t="s">
        <v>1495</v>
      </c>
      <c r="D439" s="296">
        <v>267.54000000000002</v>
      </c>
      <c r="E439" s="59" t="str">
        <f t="shared" si="30"/>
        <v>PONTO DE VÁLVULA DE DESCARGA, INCLUSIVE VÁLVULA (SEM ACABAMENTO)</v>
      </c>
      <c r="F439" s="59" t="str">
        <f t="shared" si="31"/>
        <v>PT</v>
      </c>
      <c r="G439">
        <f t="shared" si="32"/>
        <v>341.49</v>
      </c>
      <c r="H439">
        <f t="shared" si="33"/>
        <v>267.54000000000002</v>
      </c>
      <c r="I439">
        <f t="shared" si="34"/>
        <v>267.54000000000002</v>
      </c>
    </row>
    <row r="440" spans="1:9" ht="30">
      <c r="A440" s="827" t="s">
        <v>31177</v>
      </c>
      <c r="B440" s="827" t="s">
        <v>1499</v>
      </c>
      <c r="C440" s="295" t="s">
        <v>1495</v>
      </c>
      <c r="D440" s="296">
        <v>87.49</v>
      </c>
      <c r="E440" s="59" t="str">
        <f t="shared" si="30"/>
        <v>PONTO PARA ESGOTO PRIMÁRIO (VASO SANITÁRIO)</v>
      </c>
      <c r="F440" s="59" t="str">
        <f t="shared" si="31"/>
        <v>PT</v>
      </c>
      <c r="G440">
        <f t="shared" si="32"/>
        <v>111.67</v>
      </c>
      <c r="H440">
        <f t="shared" si="33"/>
        <v>87.49</v>
      </c>
      <c r="I440">
        <f t="shared" si="34"/>
        <v>87.49</v>
      </c>
    </row>
    <row r="441" spans="1:9" ht="30">
      <c r="A441" s="827" t="s">
        <v>31178</v>
      </c>
      <c r="B441" s="827" t="s">
        <v>1500</v>
      </c>
      <c r="C441" s="295" t="s">
        <v>1495</v>
      </c>
      <c r="D441" s="296">
        <v>66.52</v>
      </c>
      <c r="E441" s="59" t="str">
        <f t="shared" si="30"/>
        <v>PONTO PARA ESGOTO SECUNDÁRIO (PIA, LAVATÓRIO, MICTÓRIO, TANQUE, BIDÊ, ETC...)</v>
      </c>
      <c r="F441" s="59" t="str">
        <f t="shared" si="31"/>
        <v>PT</v>
      </c>
      <c r="G441">
        <f t="shared" si="32"/>
        <v>84.91</v>
      </c>
      <c r="H441">
        <f t="shared" si="33"/>
        <v>66.52</v>
      </c>
      <c r="I441">
        <f t="shared" si="34"/>
        <v>66.52</v>
      </c>
    </row>
    <row r="442" spans="1:9" ht="45">
      <c r="A442" s="827" t="s">
        <v>31179</v>
      </c>
      <c r="B442" s="827" t="s">
        <v>1501</v>
      </c>
      <c r="C442" s="295" t="s">
        <v>1495</v>
      </c>
      <c r="D442" s="296">
        <v>120.44</v>
      </c>
      <c r="E442" s="59" t="str">
        <f t="shared" si="30"/>
        <v>PONTO PARA CAIXA SIFONADA, INCLUSIVE CAIXA SIFONADA PVC 150X150X50MM COM GRELHA EM PVC</v>
      </c>
      <c r="F442" s="59" t="str">
        <f t="shared" si="31"/>
        <v>PT</v>
      </c>
      <c r="G442">
        <f t="shared" si="32"/>
        <v>153.72999999999999</v>
      </c>
      <c r="H442">
        <f t="shared" si="33"/>
        <v>120.44</v>
      </c>
      <c r="I442">
        <f t="shared" si="34"/>
        <v>120.44</v>
      </c>
    </row>
    <row r="443" spans="1:9" ht="30">
      <c r="A443" s="827" t="s">
        <v>31180</v>
      </c>
      <c r="B443" s="827" t="s">
        <v>1502</v>
      </c>
      <c r="C443" s="295" t="s">
        <v>1495</v>
      </c>
      <c r="D443" s="296">
        <v>62.86</v>
      </c>
      <c r="E443" s="59" t="str">
        <f t="shared" si="30"/>
        <v>PONTO PARA RALO SIFONADO, INCLUSIVE RALO SIFONADO 100 X 40 MM C/ GRELHA EM PVC</v>
      </c>
      <c r="F443" s="59" t="str">
        <f t="shared" si="31"/>
        <v>PT</v>
      </c>
      <c r="G443">
        <f t="shared" si="32"/>
        <v>80.23</v>
      </c>
      <c r="H443">
        <f t="shared" si="33"/>
        <v>62.86</v>
      </c>
      <c r="I443">
        <f t="shared" si="34"/>
        <v>62.86</v>
      </c>
    </row>
    <row r="444" spans="1:9" ht="30">
      <c r="A444" s="827" t="s">
        <v>31181</v>
      </c>
      <c r="B444" s="827" t="s">
        <v>1503</v>
      </c>
      <c r="C444" s="295" t="s">
        <v>1495</v>
      </c>
      <c r="D444" s="296">
        <v>62.91</v>
      </c>
      <c r="E444" s="59" t="str">
        <f t="shared" si="30"/>
        <v>PONTO PARA RALO SECO, INCLUSIVE RALO PVC 10 CM COM GRELHA EM PVC</v>
      </c>
      <c r="F444" s="59" t="str">
        <f t="shared" si="31"/>
        <v>PT</v>
      </c>
      <c r="G444">
        <f t="shared" si="32"/>
        <v>80.3</v>
      </c>
      <c r="H444">
        <f t="shared" si="33"/>
        <v>62.91</v>
      </c>
      <c r="I444">
        <f t="shared" si="34"/>
        <v>62.91</v>
      </c>
    </row>
    <row r="445" spans="1:9" ht="45">
      <c r="A445" s="827" t="s">
        <v>31182</v>
      </c>
      <c r="B445" s="827" t="s">
        <v>1504</v>
      </c>
      <c r="C445" s="295" t="s">
        <v>113</v>
      </c>
      <c r="D445" s="296">
        <v>144.24</v>
      </c>
      <c r="E445" s="59" t="str">
        <f t="shared" si="30"/>
        <v>PONTO PARA CAIXA SIFONADA, INCLUSIVE CAIXA SIFONADA PVC 150X150X50MM COM GRELHA EM AÇO INOX</v>
      </c>
      <c r="F445" s="59" t="str">
        <f t="shared" si="31"/>
        <v>UND</v>
      </c>
      <c r="G445">
        <f t="shared" si="32"/>
        <v>184.11</v>
      </c>
      <c r="H445">
        <f t="shared" si="33"/>
        <v>144.24</v>
      </c>
      <c r="I445">
        <f t="shared" si="34"/>
        <v>144.24</v>
      </c>
    </row>
    <row r="446" spans="1:9" ht="30">
      <c r="A446" s="827" t="s">
        <v>31183</v>
      </c>
      <c r="B446" s="827" t="s">
        <v>1505</v>
      </c>
      <c r="C446" s="295" t="s">
        <v>113</v>
      </c>
      <c r="D446" s="296">
        <v>72.45</v>
      </c>
      <c r="E446" s="59" t="str">
        <f t="shared" si="30"/>
        <v>PONTO PARA RALO SIFONADO, INCLUSIVE RALO SIFONADO 100 X 40 MM C/ GRELHA EM AÇÕ INOX</v>
      </c>
      <c r="F446" s="59" t="str">
        <f t="shared" si="31"/>
        <v>UND</v>
      </c>
      <c r="G446">
        <f t="shared" si="32"/>
        <v>92.48</v>
      </c>
      <c r="H446">
        <f t="shared" si="33"/>
        <v>72.45</v>
      </c>
      <c r="I446">
        <f t="shared" si="34"/>
        <v>72.45</v>
      </c>
    </row>
    <row r="447" spans="1:9" ht="60">
      <c r="A447" s="827" t="s">
        <v>31184</v>
      </c>
      <c r="B447" s="827" t="s">
        <v>2380</v>
      </c>
      <c r="C447" s="295" t="s">
        <v>113</v>
      </c>
      <c r="D447" s="296">
        <v>477.63</v>
      </c>
      <c r="E447" s="59" t="str">
        <f t="shared" si="30"/>
        <v>PONTO DE VÁLVULA DE DESCARGA, INCLUSIVE VÁLVULA E ACABAMENTO ANTI-VANDALISMO CROMADO REFERÊNCIA DOCOL, FABRIMAR E DECA</v>
      </c>
      <c r="F447" s="59" t="str">
        <f t="shared" si="31"/>
        <v>UND</v>
      </c>
      <c r="G447">
        <f t="shared" si="32"/>
        <v>609.65</v>
      </c>
      <c r="H447">
        <f t="shared" si="33"/>
        <v>477.63</v>
      </c>
      <c r="I447">
        <f t="shared" si="34"/>
        <v>477.63</v>
      </c>
    </row>
    <row r="448" spans="1:9" ht="75">
      <c r="A448" s="827" t="s">
        <v>31185</v>
      </c>
      <c r="B448" s="827" t="s">
        <v>1506</v>
      </c>
      <c r="C448" s="295" t="s">
        <v>113</v>
      </c>
      <c r="D448" s="296">
        <v>711.85</v>
      </c>
      <c r="E448" s="59" t="str">
        <f t="shared" si="30"/>
        <v>PONTO DE VÁLVULA DE DESCARGA, INCLUSIVE VÁLVULA DE DESCARGA DE 50MM (1 1/2"), COM ACABAMENTO PARA VÁLVULA DE DESCARGA BENEFIT, MARCA DE REFERÊNCIA DOCOL OU EQUIVALENTE MOD. 00184906</v>
      </c>
      <c r="F448" s="59" t="str">
        <f t="shared" si="31"/>
        <v>UND</v>
      </c>
      <c r="G448">
        <f t="shared" si="32"/>
        <v>908.61</v>
      </c>
      <c r="H448">
        <f t="shared" si="33"/>
        <v>711.85</v>
      </c>
      <c r="I448">
        <f t="shared" si="34"/>
        <v>711.85</v>
      </c>
    </row>
    <row r="449" spans="1:9" ht="90">
      <c r="A449" s="827" t="s">
        <v>31186</v>
      </c>
      <c r="B449" s="827" t="s">
        <v>1507</v>
      </c>
      <c r="C449" s="295" t="s">
        <v>113</v>
      </c>
      <c r="D449" s="296">
        <v>653.83000000000004</v>
      </c>
      <c r="E449" s="59" t="str">
        <f t="shared" ref="E449:E512" si="35">UPPER(B449)</f>
        <v>PONTO P/ VÁLVULA (MICTÓRIO) INCLUSIVE VÁLVULA COM ACABAMENTO MARCA DE REFERÊNCIA PRESSMATIC DOCOL, MOD. 17015106 E TUBO DE LIGAÇÃO P/MICTÓRIO ANTIVANDALISMO PRESSMATIC MOD. 00132606 MARCA DE REF. DOCOL OU EQUIVALENTE</v>
      </c>
      <c r="F449" s="59" t="str">
        <f t="shared" ref="F449:F512" si="36">UPPER(C449)</f>
        <v>UND</v>
      </c>
      <c r="G449">
        <f t="shared" si="32"/>
        <v>834.55</v>
      </c>
      <c r="H449">
        <f t="shared" si="33"/>
        <v>653.83000000000004</v>
      </c>
      <c r="I449">
        <f t="shared" si="34"/>
        <v>653.83000000000004</v>
      </c>
    </row>
    <row r="450" spans="1:9">
      <c r="A450" s="827"/>
      <c r="B450" s="828" t="s">
        <v>1508</v>
      </c>
      <c r="C450" s="295"/>
      <c r="D450" s="296"/>
      <c r="E450" s="59" t="str">
        <f t="shared" si="35"/>
        <v>TUBULAÇÃO DE LIGAÇÃO DE CAIXAS</v>
      </c>
      <c r="F450" s="59" t="str">
        <f t="shared" si="36"/>
        <v/>
      </c>
      <c r="G450">
        <f t="shared" si="32"/>
        <v>0</v>
      </c>
      <c r="H450">
        <f t="shared" si="33"/>
        <v>0</v>
      </c>
      <c r="I450">
        <f t="shared" si="34"/>
        <v>0</v>
      </c>
    </row>
    <row r="451" spans="1:9" ht="75">
      <c r="A451" s="827" t="s">
        <v>31187</v>
      </c>
      <c r="B451" s="827" t="s">
        <v>1509</v>
      </c>
      <c r="C451" s="295" t="s">
        <v>110</v>
      </c>
      <c r="D451" s="296">
        <v>72.83</v>
      </c>
      <c r="E451" s="59" t="str">
        <f t="shared" si="35"/>
        <v>TUBOS DE CONCRETO SIMPLES C1, DIÂMETRO 200 MM, COM REJUNTAMENTO DE ARGAMASSA DE CIMENTO, CAL HIDRATADA E AREIA NO TRAÇO 1:2:6, INCLUINDO ESCAVAÇÃO E BERÇO, CONF. NORMAS E ESPECIFICAÇÕES.</v>
      </c>
      <c r="F451" s="59" t="str">
        <f t="shared" si="36"/>
        <v>M</v>
      </c>
      <c r="G451">
        <f t="shared" si="32"/>
        <v>92.96</v>
      </c>
      <c r="H451">
        <f t="shared" si="33"/>
        <v>72.83</v>
      </c>
      <c r="I451">
        <f t="shared" si="34"/>
        <v>72.83</v>
      </c>
    </row>
    <row r="452" spans="1:9" ht="75">
      <c r="A452" s="827" t="s">
        <v>31188</v>
      </c>
      <c r="B452" s="827" t="s">
        <v>1510</v>
      </c>
      <c r="C452" s="295" t="s">
        <v>110</v>
      </c>
      <c r="D452" s="296">
        <v>92.9</v>
      </c>
      <c r="E452" s="59" t="str">
        <f t="shared" si="35"/>
        <v>TUBOS DE CONCRETO SIMPLES C1, DIÂMETRO 300 MM, COM REJUNTAMENTO DE ARGAMASSA DE CIMENTO, CAL HIDRATADA E AREIA NO TRAÇO 1:2:6, INCLUINDO ESCAVAÇÃO E BERÇO, CONFORME NORMAS E ESPECIFICAÇÕES.</v>
      </c>
      <c r="F452" s="59" t="str">
        <f t="shared" si="36"/>
        <v>M</v>
      </c>
      <c r="G452">
        <f t="shared" si="32"/>
        <v>118.58</v>
      </c>
      <c r="H452">
        <f t="shared" si="33"/>
        <v>92.9</v>
      </c>
      <c r="I452">
        <f t="shared" si="34"/>
        <v>92.9</v>
      </c>
    </row>
    <row r="453" spans="1:9" ht="45">
      <c r="A453" s="879" t="s">
        <v>31189</v>
      </c>
      <c r="B453" s="827" t="s">
        <v>1511</v>
      </c>
      <c r="C453" s="295" t="s">
        <v>110</v>
      </c>
      <c r="D453" s="296">
        <v>41.31</v>
      </c>
      <c r="E453" s="59" t="str">
        <f t="shared" si="35"/>
        <v>TUBO PVC RÍGIDO PARA ESGOTO NO DIÂMETRO DE 100MM INCLUINDO ESCAVAÇÃO E ATERRO COM AREIA</v>
      </c>
      <c r="F453" s="59" t="str">
        <f t="shared" si="36"/>
        <v>M</v>
      </c>
      <c r="G453">
        <f t="shared" si="32"/>
        <v>52.73</v>
      </c>
      <c r="H453">
        <f t="shared" si="33"/>
        <v>41.31</v>
      </c>
      <c r="I453">
        <f t="shared" si="34"/>
        <v>41.31</v>
      </c>
    </row>
    <row r="454" spans="1:9" ht="45">
      <c r="A454" s="827" t="s">
        <v>31190</v>
      </c>
      <c r="B454" s="827" t="s">
        <v>1512</v>
      </c>
      <c r="C454" s="295" t="s">
        <v>110</v>
      </c>
      <c r="D454" s="296">
        <v>68.55</v>
      </c>
      <c r="E454" s="59" t="str">
        <f t="shared" si="35"/>
        <v>TUBO PVC RÍGIDO PARA ESGOTO NO DIÂMETRO DE 150MM INCLUINDO ESCAVAÇÃO E ATERRO COM AREIA</v>
      </c>
      <c r="F454" s="59" t="str">
        <f t="shared" si="36"/>
        <v>M</v>
      </c>
      <c r="G454">
        <f t="shared" si="32"/>
        <v>87.5</v>
      </c>
      <c r="H454">
        <f t="shared" si="33"/>
        <v>68.55</v>
      </c>
      <c r="I454">
        <f t="shared" si="34"/>
        <v>68.55</v>
      </c>
    </row>
    <row r="455" spans="1:9" ht="45">
      <c r="A455" s="827" t="s">
        <v>31191</v>
      </c>
      <c r="B455" s="827" t="s">
        <v>1513</v>
      </c>
      <c r="C455" s="295" t="s">
        <v>110</v>
      </c>
      <c r="D455" s="296">
        <v>98.53</v>
      </c>
      <c r="E455" s="59" t="str">
        <f t="shared" si="35"/>
        <v>TUBO PVC RÍGIDO PARA ESGOTO NO DIÂMETRO DE 200MM INCLUINDO ESCAVAÇÃO E ATERRO COM AREIA</v>
      </c>
      <c r="F455" s="59" t="str">
        <f t="shared" si="36"/>
        <v>M</v>
      </c>
      <c r="G455">
        <f t="shared" si="32"/>
        <v>125.76</v>
      </c>
      <c r="H455">
        <f t="shared" si="33"/>
        <v>98.53</v>
      </c>
      <c r="I455">
        <f t="shared" si="34"/>
        <v>98.53</v>
      </c>
    </row>
    <row r="456" spans="1:9" ht="45">
      <c r="A456" s="827" t="s">
        <v>31192</v>
      </c>
      <c r="B456" s="827" t="s">
        <v>1514</v>
      </c>
      <c r="C456" s="295" t="s">
        <v>110</v>
      </c>
      <c r="D456" s="296">
        <v>37.68</v>
      </c>
      <c r="E456" s="59" t="str">
        <f t="shared" si="35"/>
        <v>TUBO PVC RÍGIDO PARA ESGOTO NO DIÂMETRO DE 75 MM INCLUINDO ESCAVAÇÃO E ATERRO COM AREIA</v>
      </c>
      <c r="F456" s="59" t="str">
        <f t="shared" si="36"/>
        <v>M</v>
      </c>
      <c r="G456">
        <f t="shared" ref="G456:G519" si="37">ROUND(H456*(1+$G$1),2)</f>
        <v>48.09</v>
      </c>
      <c r="H456">
        <f t="shared" ref="H456:H519" si="38">I456</f>
        <v>37.68</v>
      </c>
      <c r="I456">
        <f t="shared" ref="I456:I519" si="39">ROUND(D456/(1+$E$1),2)</f>
        <v>37.68</v>
      </c>
    </row>
    <row r="457" spans="1:9" ht="30">
      <c r="A457" s="827"/>
      <c r="B457" s="828" t="s">
        <v>1515</v>
      </c>
      <c r="C457" s="295"/>
      <c r="D457" s="296"/>
      <c r="E457" s="59" t="str">
        <f t="shared" si="35"/>
        <v>CAIXAS EMPREGANDO ARGAMASSA DE CIMENTO, CAL E AREIA</v>
      </c>
      <c r="F457" s="59" t="str">
        <f t="shared" si="36"/>
        <v/>
      </c>
      <c r="G457">
        <f t="shared" si="37"/>
        <v>0</v>
      </c>
      <c r="H457">
        <f t="shared" si="38"/>
        <v>0</v>
      </c>
      <c r="I457">
        <f t="shared" si="39"/>
        <v>0</v>
      </c>
    </row>
    <row r="458" spans="1:9" ht="90">
      <c r="A458" s="827" t="s">
        <v>31193</v>
      </c>
      <c r="B458" s="827" t="s">
        <v>1516</v>
      </c>
      <c r="C458" s="295" t="s">
        <v>113</v>
      </c>
      <c r="D458" s="296">
        <v>395.24</v>
      </c>
      <c r="E458" s="59" t="str">
        <f t="shared" si="35"/>
        <v>CAIXAS DE INSPEÇÃO DE ALV. BLOCOS CONCRETO 9X19X39CM, DIM, 60X60CM E HMÁX = 1M, COM TAMPA DE CONC. ESP. 5CM, LASTRO DE CONC. ESP. 10CM, REVEST INTERN. C/ CHAPISCO E REBOCO IMPERMEABILIZADO, INCL. ESCAVAÇÃO, REATERRO E ENCHIMENTO</v>
      </c>
      <c r="F458" s="59" t="str">
        <f t="shared" si="36"/>
        <v>UND</v>
      </c>
      <c r="G458">
        <f t="shared" si="37"/>
        <v>504.48</v>
      </c>
      <c r="H458">
        <f t="shared" si="38"/>
        <v>395.24</v>
      </c>
      <c r="I458">
        <f t="shared" si="39"/>
        <v>395.24</v>
      </c>
    </row>
    <row r="459" spans="1:9" ht="105">
      <c r="A459" s="827" t="s">
        <v>31194</v>
      </c>
      <c r="B459" s="827" t="s">
        <v>1517</v>
      </c>
      <c r="C459" s="295" t="s">
        <v>113</v>
      </c>
      <c r="D459" s="296">
        <v>390.01</v>
      </c>
      <c r="E459" s="59" t="str">
        <f t="shared" si="35"/>
        <v>CAIXA DE AREIA DE ALVENARIA DE BLOCOS DE CONCRETO 9X19X39CM, DIM. 60X60CM E HMÁX=1M, C/ TAMPA EM CONCRETO ESP. 5CM, LASTRO CONCRETO ESP. 10CM, REVESTIDA INTERN. C/ CHAPISCO E REBOCO IMPERMEABILIZANTE, INCL. ESCAVAÇÃO E REATERRO</v>
      </c>
      <c r="F459" s="59" t="str">
        <f t="shared" si="36"/>
        <v>UND</v>
      </c>
      <c r="G459">
        <f t="shared" si="37"/>
        <v>497.81</v>
      </c>
      <c r="H459">
        <f t="shared" si="38"/>
        <v>390.01</v>
      </c>
      <c r="I459">
        <f t="shared" si="39"/>
        <v>390.01</v>
      </c>
    </row>
    <row r="460" spans="1:9" ht="90">
      <c r="A460" s="827" t="s">
        <v>31195</v>
      </c>
      <c r="B460" s="827" t="s">
        <v>1518</v>
      </c>
      <c r="C460" s="295" t="s">
        <v>113</v>
      </c>
      <c r="D460" s="296">
        <v>435.11</v>
      </c>
      <c r="E460" s="59" t="str">
        <f t="shared" si="35"/>
        <v>CAIXA SIFONADA ESPECIAL DE ALV. BLOCO CONC.9X19X39CM, DIM 60X60CM E HMÁX=1M, C/ TAMPA EM CONCRETO ESP.5CM, LASTRO CONC.ESP.10CM, REVEST. INTERN. C/CHAP. E REB. IMPERMEAB. ESCAV, REATERRO E CURVA CURTA C/ VISITA E PLUG EM PVC 100MM</v>
      </c>
      <c r="F460" s="59" t="str">
        <f t="shared" si="36"/>
        <v>UND</v>
      </c>
      <c r="G460">
        <f t="shared" si="37"/>
        <v>555.37</v>
      </c>
      <c r="H460">
        <f t="shared" si="38"/>
        <v>435.11</v>
      </c>
      <c r="I460">
        <f t="shared" si="39"/>
        <v>435.11</v>
      </c>
    </row>
    <row r="461" spans="1:9" ht="90">
      <c r="A461" s="827" t="s">
        <v>31196</v>
      </c>
      <c r="B461" s="827" t="s">
        <v>1519</v>
      </c>
      <c r="C461" s="295" t="s">
        <v>113</v>
      </c>
      <c r="D461" s="296">
        <v>419.74</v>
      </c>
      <c r="E461" s="59" t="str">
        <f t="shared" si="35"/>
        <v>CAIXA DE GORDURA DE ALV. BLOCO CONCRETO 9X19X39CM, DIM.60X60CM E HMÁX=1M, COM TAMPA EM CONCRETO ESP.5CM, LASTRO CONCRETO ESP.10CM, REVESTIDA INTERN. C/ CHAPISCO E REBOCO IMPERMEAB, ESCAVAÇÃO, REATERRO E PAREDE INTERNA EM CONCRETO</v>
      </c>
      <c r="F461" s="59" t="str">
        <f t="shared" si="36"/>
        <v>UND</v>
      </c>
      <c r="G461">
        <f t="shared" si="37"/>
        <v>535.76</v>
      </c>
      <c r="H461">
        <f t="shared" si="38"/>
        <v>419.74</v>
      </c>
      <c r="I461">
        <f t="shared" si="39"/>
        <v>419.74</v>
      </c>
    </row>
    <row r="462" spans="1:9" ht="90">
      <c r="A462" s="827" t="s">
        <v>31197</v>
      </c>
      <c r="B462" s="827" t="s">
        <v>1520</v>
      </c>
      <c r="C462" s="295" t="s">
        <v>113</v>
      </c>
      <c r="D462" s="296">
        <v>411.63</v>
      </c>
      <c r="E462" s="59" t="str">
        <f t="shared" si="35"/>
        <v>CAIXA RETENTORA DE MATÉRIA SÓLIDA DE ALV. BLOCO CONC.9X19X39CM, DIM 60X60CM E HMÁX=1M, C/ TAMPA CONC. ESP.5CM, LASTRO CONC. ESP.10CM, REVEST. INTERNAMENTE C/ CHAP, REB. IMPERMEAB., ESCAVAÇÃO, REATERRO E PAREDE INT. EM CONCRETO</v>
      </c>
      <c r="F462" s="59" t="str">
        <f t="shared" si="36"/>
        <v>UND</v>
      </c>
      <c r="G462">
        <f t="shared" si="37"/>
        <v>525.4</v>
      </c>
      <c r="H462">
        <f t="shared" si="38"/>
        <v>411.63</v>
      </c>
      <c r="I462">
        <f t="shared" si="39"/>
        <v>411.63</v>
      </c>
    </row>
    <row r="463" spans="1:9" ht="90">
      <c r="A463" s="827" t="s">
        <v>31198</v>
      </c>
      <c r="B463" s="827" t="s">
        <v>1521</v>
      </c>
      <c r="C463" s="295" t="s">
        <v>113</v>
      </c>
      <c r="D463" s="296">
        <v>563.67999999999995</v>
      </c>
      <c r="E463" s="59" t="str">
        <f t="shared" si="35"/>
        <v>CAIXAS DE INSPEÇÃO DE ALV. BLOCOS CONCRETO 9X19X39CM, DIM.100X60CM E HMÁX = 1M, COM TAMPA DE CONC. ESP. 5CM, LASTRO DE CONC. ESP. 10CM, REVEST INTERN. C/ CHAPISCO E REBOCO IMPERMEABILIZADO, INCL. ESCAVAÇÃO, REATERRO E ENCHIMENTO</v>
      </c>
      <c r="F463" s="59" t="str">
        <f t="shared" si="36"/>
        <v>UND</v>
      </c>
      <c r="G463">
        <f t="shared" si="37"/>
        <v>719.48</v>
      </c>
      <c r="H463">
        <f t="shared" si="38"/>
        <v>563.67999999999995</v>
      </c>
      <c r="I463">
        <f t="shared" si="39"/>
        <v>563.67999999999995</v>
      </c>
    </row>
    <row r="464" spans="1:9" ht="90">
      <c r="A464" s="827" t="s">
        <v>31199</v>
      </c>
      <c r="B464" s="827" t="s">
        <v>1522</v>
      </c>
      <c r="C464" s="295" t="s">
        <v>113</v>
      </c>
      <c r="D464" s="296">
        <v>549.65</v>
      </c>
      <c r="E464" s="59" t="str">
        <f t="shared" si="35"/>
        <v>CAIXA DE GORDURA SIMPLES DE ALV. BLOCO CONCR.9X19X39CM, DIM.80X60CM E HMÁX=1M, COM TAMPA EM CONCR.ESP.5CM, LASTRO CONCR.ESP.10CM, REVESTIDA INTERN. C/ CHAPISCO E REBOCO IMPERMEAB, ESCAVAÇÃO, REATERRO E PAREDE INTERNA EM CONCR.</v>
      </c>
      <c r="F464" s="59" t="str">
        <f t="shared" si="36"/>
        <v>UND</v>
      </c>
      <c r="G464">
        <f t="shared" si="37"/>
        <v>701.57</v>
      </c>
      <c r="H464">
        <f t="shared" si="38"/>
        <v>549.65</v>
      </c>
      <c r="I464">
        <f t="shared" si="39"/>
        <v>549.65</v>
      </c>
    </row>
    <row r="465" spans="1:9" ht="90">
      <c r="A465" s="827" t="s">
        <v>31200</v>
      </c>
      <c r="B465" s="827" t="s">
        <v>1523</v>
      </c>
      <c r="C465" s="295" t="s">
        <v>113</v>
      </c>
      <c r="D465" s="296">
        <v>790.97</v>
      </c>
      <c r="E465" s="59" t="str">
        <f t="shared" si="35"/>
        <v>CAIXA DE GORDURA ESPECIAL DE ALV. BLOCO CONCR. 9X19X39CM, DIM.60X60CM E HMÁX=1M, COM TAMPA EM CONCR.ESP.5CM, LASTRO CONCR.ESP.10CM, REVESTIDA INTERN. C/ CHAPISCO E REBOCO IMPERMEAB, ESCAVAÇÃO, REATERRO E PAREDE INTERNA EM CONCR.</v>
      </c>
      <c r="F465" s="59" t="str">
        <f t="shared" si="36"/>
        <v>UND</v>
      </c>
      <c r="G465">
        <f t="shared" si="37"/>
        <v>1009.59</v>
      </c>
      <c r="H465">
        <f t="shared" si="38"/>
        <v>790.97</v>
      </c>
      <c r="I465">
        <f t="shared" si="39"/>
        <v>790.97</v>
      </c>
    </row>
    <row r="466" spans="1:9" ht="60">
      <c r="A466" s="827" t="s">
        <v>31201</v>
      </c>
      <c r="B466" s="827" t="s">
        <v>1524</v>
      </c>
      <c r="C466" s="295" t="s">
        <v>110</v>
      </c>
      <c r="D466" s="296">
        <v>94.87</v>
      </c>
      <c r="E466" s="59" t="str">
        <f t="shared" si="35"/>
        <v>GRELHA LARGURA 20 CM DE FERRO REDONDO DE 1/2" A CADA 3 CM, CONTORNO COM BARRA DE FERRO DE 3/4" X 1/8" E CAIXILHO DE CANTONEIRA DE 1" X 3/16"</v>
      </c>
      <c r="F466" s="59" t="str">
        <f t="shared" si="36"/>
        <v>M</v>
      </c>
      <c r="G466">
        <f t="shared" si="37"/>
        <v>121.09</v>
      </c>
      <c r="H466">
        <f t="shared" si="38"/>
        <v>94.87</v>
      </c>
      <c r="I466">
        <f t="shared" si="39"/>
        <v>94.87</v>
      </c>
    </row>
    <row r="467" spans="1:9" ht="90">
      <c r="A467" s="827" t="s">
        <v>31202</v>
      </c>
      <c r="B467" s="827" t="s">
        <v>1525</v>
      </c>
      <c r="C467" s="295" t="s">
        <v>113</v>
      </c>
      <c r="D467" s="296">
        <v>529.42999999999995</v>
      </c>
      <c r="E467" s="59" t="str">
        <f t="shared" si="35"/>
        <v>CAIXA DE INSPEÇÃO EM ALV. BLOCO CONCRETO 9X19X39CM, DIM. 60X60CM E HMÁX=1M, C/ TAMPA DE FERRO FUNDIDO 40X40CM, LASTRO DE CONCRETO ESP.10CM, REVEST. INTERNO C/ CHAPISCO E REBOCO IMPERMEABILIZ, INCL. ESCAVAÇÃO, REATERRO E ENCHIMENTO</v>
      </c>
      <c r="F467" s="59" t="str">
        <f t="shared" si="36"/>
        <v>UND</v>
      </c>
      <c r="G467">
        <f t="shared" si="37"/>
        <v>675.76</v>
      </c>
      <c r="H467">
        <f t="shared" si="38"/>
        <v>529.42999999999995</v>
      </c>
      <c r="I467">
        <f t="shared" si="39"/>
        <v>529.42999999999995</v>
      </c>
    </row>
    <row r="468" spans="1:9" ht="90">
      <c r="A468" s="827" t="s">
        <v>31203</v>
      </c>
      <c r="B468" s="827" t="s">
        <v>1526</v>
      </c>
      <c r="C468" s="295" t="s">
        <v>113</v>
      </c>
      <c r="D468" s="296">
        <v>524.21</v>
      </c>
      <c r="E468" s="59" t="str">
        <f t="shared" si="35"/>
        <v>CAIXA DE AREIA EM ALV. DE BLOCO DE CONCRETO 9X19X39, DIM. 60X60CM E HMÁX=1M, C/ TAMPA EM FERRO FUNDIDO, LASTRO DE CONCRETO ESP. 10CM, REVEST. INT. C/ CHAPISCO E REBOCO IMPERMEABILIZADO, INCL. ESCAVAÇÃO E REATERRO</v>
      </c>
      <c r="F468" s="59" t="str">
        <f t="shared" si="36"/>
        <v>UND</v>
      </c>
      <c r="G468">
        <f t="shared" si="37"/>
        <v>669.1</v>
      </c>
      <c r="H468">
        <f t="shared" si="38"/>
        <v>524.21</v>
      </c>
      <c r="I468">
        <f t="shared" si="39"/>
        <v>524.21</v>
      </c>
    </row>
    <row r="469" spans="1:9" ht="90">
      <c r="A469" s="827" t="s">
        <v>31204</v>
      </c>
      <c r="B469" s="827" t="s">
        <v>1527</v>
      </c>
      <c r="C469" s="295" t="s">
        <v>113</v>
      </c>
      <c r="D469" s="296">
        <v>569.30999999999995</v>
      </c>
      <c r="E469" s="59" t="str">
        <f t="shared" si="35"/>
        <v>CAIXA SIFONADA ESPECIAL EM ALV. BLOCO CONCR. 9X19X39CM, DIM. 60X60CM E HMÁX=1M. C/ TAMPA EM FERRO FUNDIDO, LASTRO CONC. ESP.10CM, REVEST. INT. C/ CHAP. E REBOCO IMPERM., INCL. ESC, REATERRO E CURVA CURTA C/ VISITA E PLUG PVC 100MM</v>
      </c>
      <c r="F469" s="59" t="str">
        <f t="shared" si="36"/>
        <v>UND</v>
      </c>
      <c r="G469">
        <f t="shared" si="37"/>
        <v>726.67</v>
      </c>
      <c r="H469">
        <f t="shared" si="38"/>
        <v>569.30999999999995</v>
      </c>
      <c r="I469">
        <f t="shared" si="39"/>
        <v>569.30999999999995</v>
      </c>
    </row>
    <row r="470" spans="1:9" ht="90">
      <c r="A470" s="827" t="s">
        <v>31205</v>
      </c>
      <c r="B470" s="827" t="s">
        <v>1528</v>
      </c>
      <c r="C470" s="295" t="s">
        <v>113</v>
      </c>
      <c r="D470" s="296">
        <v>553.94000000000005</v>
      </c>
      <c r="E470" s="59" t="str">
        <f t="shared" si="35"/>
        <v>CAIXA DE GORDURA EM ALV. BLOCO 9X19X39CM, DIM. 60X60CM E HMÁX=1.0M, C/ TAMPA DE FERRO FUNDIDO, LASTRO CONCR. ESP. 10CM, REVEST. INTERN. C/ CHAPISCO E REBOCO IMPERMEAB., ESCAVAÇÃO, REATERRO E PAREDE INT. EM CONCRETO</v>
      </c>
      <c r="F470" s="59" t="str">
        <f t="shared" si="36"/>
        <v>UND</v>
      </c>
      <c r="G470">
        <f t="shared" si="37"/>
        <v>707.05</v>
      </c>
      <c r="H470">
        <f t="shared" si="38"/>
        <v>553.94000000000005</v>
      </c>
      <c r="I470">
        <f t="shared" si="39"/>
        <v>553.94000000000005</v>
      </c>
    </row>
    <row r="471" spans="1:9" ht="90">
      <c r="A471" s="827" t="s">
        <v>31206</v>
      </c>
      <c r="B471" s="827" t="s">
        <v>1529</v>
      </c>
      <c r="C471" s="295" t="s">
        <v>113</v>
      </c>
      <c r="D471" s="296">
        <v>539.34</v>
      </c>
      <c r="E471" s="59" t="str">
        <f t="shared" si="35"/>
        <v>CAIXA RETENTORA DE MAT. SÓLIDA EM ALV. BLOCO CONC.9X19X39CM, DIM.60X60CM E HMÁX=1M, C/ TAMPA DE FERRO FUND., LASTRO CONC. ESP.10CM, REVEST. INT. C/ CHAP. E REB. IMPERMEAB., ESC. REATERRO E PAREDE INT. EM CONCRETO</v>
      </c>
      <c r="F471" s="59" t="str">
        <f t="shared" si="36"/>
        <v>UND</v>
      </c>
      <c r="G471">
        <f t="shared" si="37"/>
        <v>688.41</v>
      </c>
      <c r="H471">
        <f t="shared" si="38"/>
        <v>539.34</v>
      </c>
      <c r="I471">
        <f t="shared" si="39"/>
        <v>539.34</v>
      </c>
    </row>
    <row r="472" spans="1:9">
      <c r="A472" s="827"/>
      <c r="B472" s="828" t="s">
        <v>1530</v>
      </c>
      <c r="C472" s="295"/>
      <c r="D472" s="296"/>
      <c r="E472" s="59" t="str">
        <f t="shared" si="35"/>
        <v>REDE DE ÁGUA FRIA - TUBOS METÁLICOS</v>
      </c>
      <c r="F472" s="59" t="str">
        <f t="shared" si="36"/>
        <v/>
      </c>
      <c r="G472">
        <f t="shared" si="37"/>
        <v>0</v>
      </c>
      <c r="H472">
        <f t="shared" si="38"/>
        <v>0</v>
      </c>
      <c r="I472">
        <f t="shared" si="39"/>
        <v>0</v>
      </c>
    </row>
    <row r="473" spans="1:9" ht="30">
      <c r="A473" s="827" t="s">
        <v>31207</v>
      </c>
      <c r="B473" s="827" t="s">
        <v>1531</v>
      </c>
      <c r="C473" s="295" t="s">
        <v>110</v>
      </c>
      <c r="D473" s="296">
        <v>37.020000000000003</v>
      </c>
      <c r="E473" s="59" t="str">
        <f t="shared" si="35"/>
        <v>TUBO DE AÇO GALVANIZADO, INCLUSIVE CONEXÕES, DIÂM. 15MM (1/2")</v>
      </c>
      <c r="F473" s="59" t="str">
        <f t="shared" si="36"/>
        <v>M</v>
      </c>
      <c r="G473">
        <f t="shared" si="37"/>
        <v>47.25</v>
      </c>
      <c r="H473">
        <f t="shared" si="38"/>
        <v>37.020000000000003</v>
      </c>
      <c r="I473">
        <f t="shared" si="39"/>
        <v>37.020000000000003</v>
      </c>
    </row>
    <row r="474" spans="1:9" ht="30">
      <c r="A474" s="827" t="s">
        <v>31208</v>
      </c>
      <c r="B474" s="827" t="s">
        <v>1532</v>
      </c>
      <c r="C474" s="295" t="s">
        <v>110</v>
      </c>
      <c r="D474" s="296">
        <v>43.91</v>
      </c>
      <c r="E474" s="59" t="str">
        <f t="shared" si="35"/>
        <v>TUBO DE AÇO GALVANIZADO, INCLUSIVE CONEXÕES, DIÂM. 20MM (3/4")</v>
      </c>
      <c r="F474" s="59" t="str">
        <f t="shared" si="36"/>
        <v>M</v>
      </c>
      <c r="G474">
        <f t="shared" si="37"/>
        <v>56.05</v>
      </c>
      <c r="H474">
        <f t="shared" si="38"/>
        <v>43.91</v>
      </c>
      <c r="I474">
        <f t="shared" si="39"/>
        <v>43.91</v>
      </c>
    </row>
    <row r="475" spans="1:9" ht="30">
      <c r="A475" s="827" t="s">
        <v>31209</v>
      </c>
      <c r="B475" s="827" t="s">
        <v>1533</v>
      </c>
      <c r="C475" s="295" t="s">
        <v>110</v>
      </c>
      <c r="D475" s="296">
        <v>60.09</v>
      </c>
      <c r="E475" s="59" t="str">
        <f t="shared" si="35"/>
        <v>TUBO DE AÇO GALVANIZADO, INCLUSIVE CONEXÕES, DIÂM. 25MM (1")</v>
      </c>
      <c r="F475" s="59" t="str">
        <f t="shared" si="36"/>
        <v>M</v>
      </c>
      <c r="G475">
        <f t="shared" si="37"/>
        <v>76.7</v>
      </c>
      <c r="H475">
        <f t="shared" si="38"/>
        <v>60.09</v>
      </c>
      <c r="I475">
        <f t="shared" si="39"/>
        <v>60.09</v>
      </c>
    </row>
    <row r="476" spans="1:9" ht="30">
      <c r="A476" s="827" t="s">
        <v>31210</v>
      </c>
      <c r="B476" s="827" t="s">
        <v>1534</v>
      </c>
      <c r="C476" s="295" t="s">
        <v>110</v>
      </c>
      <c r="D476" s="296">
        <v>70.77</v>
      </c>
      <c r="E476" s="59" t="str">
        <f t="shared" si="35"/>
        <v>TUBO DE AÇO GALVANIZADO, INCLUSIVE CONEXÕES, DIÂM. 32MM (11/4")</v>
      </c>
      <c r="F476" s="59" t="str">
        <f t="shared" si="36"/>
        <v>M</v>
      </c>
      <c r="G476">
        <f t="shared" si="37"/>
        <v>90.33</v>
      </c>
      <c r="H476">
        <f t="shared" si="38"/>
        <v>70.77</v>
      </c>
      <c r="I476">
        <f t="shared" si="39"/>
        <v>70.77</v>
      </c>
    </row>
    <row r="477" spans="1:9" ht="30">
      <c r="A477" s="827" t="s">
        <v>31211</v>
      </c>
      <c r="B477" s="827" t="s">
        <v>1535</v>
      </c>
      <c r="C477" s="295" t="s">
        <v>110</v>
      </c>
      <c r="D477" s="296">
        <v>83.89</v>
      </c>
      <c r="E477" s="59" t="str">
        <f t="shared" si="35"/>
        <v>TUBO DE AÇO GALVANIZADO, INCLUSIVE CONEXÕES, DIÂM. 40MM (11/2")</v>
      </c>
      <c r="F477" s="59" t="str">
        <f t="shared" si="36"/>
        <v>M</v>
      </c>
      <c r="G477">
        <f t="shared" si="37"/>
        <v>107.08</v>
      </c>
      <c r="H477">
        <f t="shared" si="38"/>
        <v>83.89</v>
      </c>
      <c r="I477">
        <f t="shared" si="39"/>
        <v>83.89</v>
      </c>
    </row>
    <row r="478" spans="1:9" ht="30">
      <c r="A478" s="827" t="s">
        <v>31212</v>
      </c>
      <c r="B478" s="827" t="s">
        <v>1536</v>
      </c>
      <c r="C478" s="295" t="s">
        <v>110</v>
      </c>
      <c r="D478" s="296">
        <v>100.56</v>
      </c>
      <c r="E478" s="59" t="str">
        <f t="shared" si="35"/>
        <v>TUBO DE AÇO GALVANIZADO, INCLUSIVE CONEXÕES, DIÂM. 50MM (2")</v>
      </c>
      <c r="F478" s="59" t="str">
        <f t="shared" si="36"/>
        <v>M</v>
      </c>
      <c r="G478">
        <f t="shared" si="37"/>
        <v>128.35</v>
      </c>
      <c r="H478">
        <f t="shared" si="38"/>
        <v>100.56</v>
      </c>
      <c r="I478">
        <f t="shared" si="39"/>
        <v>100.56</v>
      </c>
    </row>
    <row r="479" spans="1:9" ht="30">
      <c r="A479" s="827" t="s">
        <v>31213</v>
      </c>
      <c r="B479" s="827" t="s">
        <v>1537</v>
      </c>
      <c r="C479" s="295" t="s">
        <v>110</v>
      </c>
      <c r="D479" s="296">
        <v>126.86</v>
      </c>
      <c r="E479" s="59" t="str">
        <f t="shared" si="35"/>
        <v>TUBO DE AÇO GALVANIZADO, INCLUSIVE CONEXÕES, DIÂM. 65MM (21/2")</v>
      </c>
      <c r="F479" s="59" t="str">
        <f t="shared" si="36"/>
        <v>M</v>
      </c>
      <c r="G479">
        <f t="shared" si="37"/>
        <v>161.91999999999999</v>
      </c>
      <c r="H479">
        <f t="shared" si="38"/>
        <v>126.86</v>
      </c>
      <c r="I479">
        <f t="shared" si="39"/>
        <v>126.86</v>
      </c>
    </row>
    <row r="480" spans="1:9" ht="30">
      <c r="A480" s="827" t="s">
        <v>31214</v>
      </c>
      <c r="B480" s="827" t="s">
        <v>1538</v>
      </c>
      <c r="C480" s="295" t="s">
        <v>110</v>
      </c>
      <c r="D480" s="296">
        <v>140.99</v>
      </c>
      <c r="E480" s="59" t="str">
        <f t="shared" si="35"/>
        <v>TUBO DE AÇO GALVANIZADO, INCLUSIVE CONEXÕES, DIÂM. 80MM (3")</v>
      </c>
      <c r="F480" s="59" t="str">
        <f t="shared" si="36"/>
        <v>M</v>
      </c>
      <c r="G480">
        <f t="shared" si="37"/>
        <v>179.96</v>
      </c>
      <c r="H480">
        <f t="shared" si="38"/>
        <v>140.99</v>
      </c>
      <c r="I480">
        <f t="shared" si="39"/>
        <v>140.99</v>
      </c>
    </row>
    <row r="481" spans="1:9" ht="30">
      <c r="A481" s="827" t="s">
        <v>31215</v>
      </c>
      <c r="B481" s="827" t="s">
        <v>1539</v>
      </c>
      <c r="C481" s="295" t="s">
        <v>110</v>
      </c>
      <c r="D481" s="296">
        <v>179.1</v>
      </c>
      <c r="E481" s="59" t="str">
        <f t="shared" si="35"/>
        <v>TUBO DE AÇO GALVANIZADO, INCLUSIVE CONEXÕES, DIÂM. 100MM(4")</v>
      </c>
      <c r="F481" s="59" t="str">
        <f t="shared" si="36"/>
        <v>M</v>
      </c>
      <c r="G481">
        <f t="shared" si="37"/>
        <v>228.6</v>
      </c>
      <c r="H481">
        <f t="shared" si="38"/>
        <v>179.1</v>
      </c>
      <c r="I481">
        <f t="shared" si="39"/>
        <v>179.1</v>
      </c>
    </row>
    <row r="482" spans="1:9" ht="30">
      <c r="A482" s="827"/>
      <c r="B482" s="828" t="s">
        <v>1540</v>
      </c>
      <c r="C482" s="295"/>
      <c r="D482" s="296"/>
      <c r="E482" s="59" t="str">
        <f t="shared" si="35"/>
        <v>REDE DE ÁGUA FRIA - TUBOS SOLDÁVEIS DE PVC</v>
      </c>
      <c r="F482" s="59" t="str">
        <f t="shared" si="36"/>
        <v/>
      </c>
      <c r="G482">
        <f t="shared" si="37"/>
        <v>0</v>
      </c>
      <c r="H482">
        <f t="shared" si="38"/>
        <v>0</v>
      </c>
      <c r="I482">
        <f t="shared" si="39"/>
        <v>0</v>
      </c>
    </row>
    <row r="483" spans="1:9" ht="30">
      <c r="A483" s="827" t="s">
        <v>31216</v>
      </c>
      <c r="B483" s="827" t="s">
        <v>1541</v>
      </c>
      <c r="C483" s="295" t="s">
        <v>110</v>
      </c>
      <c r="D483" s="296">
        <v>14.43</v>
      </c>
      <c r="E483" s="59" t="str">
        <f t="shared" si="35"/>
        <v>TUBO DE PVC RÍGIDO SOLDÁVEL MARROM, DIÂM. 20MM (1/2"), INCLUSIVE CONEXÕES</v>
      </c>
      <c r="F483" s="59" t="str">
        <f t="shared" si="36"/>
        <v>M</v>
      </c>
      <c r="G483">
        <f t="shared" si="37"/>
        <v>18.420000000000002</v>
      </c>
      <c r="H483">
        <f t="shared" si="38"/>
        <v>14.43</v>
      </c>
      <c r="I483">
        <f t="shared" si="39"/>
        <v>14.43</v>
      </c>
    </row>
    <row r="484" spans="1:9" ht="30">
      <c r="A484" s="827" t="s">
        <v>31217</v>
      </c>
      <c r="B484" s="827" t="s">
        <v>1542</v>
      </c>
      <c r="C484" s="295" t="s">
        <v>110</v>
      </c>
      <c r="D484" s="296">
        <v>17.27</v>
      </c>
      <c r="E484" s="59" t="str">
        <f t="shared" si="35"/>
        <v>TUBO DE PVC RÍGIDO SOLDÁVEL MARROM, DIÂM. 25MM (3/4"), INCLUSIVE CONEXÕES</v>
      </c>
      <c r="F484" s="59" t="str">
        <f t="shared" si="36"/>
        <v>M</v>
      </c>
      <c r="G484">
        <f t="shared" si="37"/>
        <v>22.04</v>
      </c>
      <c r="H484">
        <f t="shared" si="38"/>
        <v>17.27</v>
      </c>
      <c r="I484">
        <f t="shared" si="39"/>
        <v>17.27</v>
      </c>
    </row>
    <row r="485" spans="1:9" ht="30">
      <c r="A485" s="827" t="s">
        <v>31218</v>
      </c>
      <c r="B485" s="827" t="s">
        <v>1543</v>
      </c>
      <c r="C485" s="295" t="s">
        <v>110</v>
      </c>
      <c r="D485" s="296">
        <v>24.12</v>
      </c>
      <c r="E485" s="59" t="str">
        <f t="shared" si="35"/>
        <v>TUBO DE PVC RIGIDO SOLDÁVEL MARROM, DIÂM. 32MM (1"), INCLUSIVE CONEXÕES</v>
      </c>
      <c r="F485" s="59" t="str">
        <f t="shared" si="36"/>
        <v>M</v>
      </c>
      <c r="G485">
        <f t="shared" si="37"/>
        <v>30.79</v>
      </c>
      <c r="H485">
        <f t="shared" si="38"/>
        <v>24.12</v>
      </c>
      <c r="I485">
        <f t="shared" si="39"/>
        <v>24.12</v>
      </c>
    </row>
    <row r="486" spans="1:9" ht="30">
      <c r="A486" s="827" t="s">
        <v>31219</v>
      </c>
      <c r="B486" s="827" t="s">
        <v>1544</v>
      </c>
      <c r="C486" s="295" t="s">
        <v>110</v>
      </c>
      <c r="D486" s="296">
        <v>29.36</v>
      </c>
      <c r="E486" s="59" t="str">
        <f t="shared" si="35"/>
        <v>TUBO DE PVC RÍGIDO SOLDÁVEL MARROM, DIÂM. 40MM (11/4"), INCLUSIVE CONEXÕES</v>
      </c>
      <c r="F486" s="59" t="str">
        <f t="shared" si="36"/>
        <v>M</v>
      </c>
      <c r="G486">
        <f t="shared" si="37"/>
        <v>37.479999999999997</v>
      </c>
      <c r="H486">
        <f t="shared" si="38"/>
        <v>29.36</v>
      </c>
      <c r="I486">
        <f t="shared" si="39"/>
        <v>29.36</v>
      </c>
    </row>
    <row r="487" spans="1:9" ht="30">
      <c r="A487" s="827" t="s">
        <v>31220</v>
      </c>
      <c r="B487" s="827" t="s">
        <v>1545</v>
      </c>
      <c r="C487" s="295" t="s">
        <v>110</v>
      </c>
      <c r="D487" s="296">
        <v>33.409999999999997</v>
      </c>
      <c r="E487" s="59" t="str">
        <f t="shared" si="35"/>
        <v>TUBO DE PVC RÍGIDO SOLDÁVEL MARROM, DIÂM. 50MM (11/2"), INCLUSIVE CONEXÕES</v>
      </c>
      <c r="F487" s="59" t="str">
        <f t="shared" si="36"/>
        <v>M</v>
      </c>
      <c r="G487">
        <f t="shared" si="37"/>
        <v>42.64</v>
      </c>
      <c r="H487">
        <f t="shared" si="38"/>
        <v>33.409999999999997</v>
      </c>
      <c r="I487">
        <f t="shared" si="39"/>
        <v>33.409999999999997</v>
      </c>
    </row>
    <row r="488" spans="1:9" ht="30">
      <c r="A488" s="827" t="s">
        <v>31221</v>
      </c>
      <c r="B488" s="827" t="s">
        <v>2381</v>
      </c>
      <c r="C488" s="295" t="s">
        <v>110</v>
      </c>
      <c r="D488" s="296">
        <v>48.93</v>
      </c>
      <c r="E488" s="59" t="str">
        <f t="shared" si="35"/>
        <v>TUBO DE PVC RÍGIDO SOLDÁVEL MARROM, DIÂM. 60MM (2"), INCLUSIVE CONEXÕES</v>
      </c>
      <c r="F488" s="59" t="str">
        <f t="shared" si="36"/>
        <v>M</v>
      </c>
      <c r="G488">
        <f t="shared" si="37"/>
        <v>62.45</v>
      </c>
      <c r="H488">
        <f t="shared" si="38"/>
        <v>48.93</v>
      </c>
      <c r="I488">
        <f t="shared" si="39"/>
        <v>48.93</v>
      </c>
    </row>
    <row r="489" spans="1:9" ht="30">
      <c r="A489" s="827" t="s">
        <v>31222</v>
      </c>
      <c r="B489" s="827" t="s">
        <v>1546</v>
      </c>
      <c r="C489" s="295" t="s">
        <v>110</v>
      </c>
      <c r="D489" s="296">
        <v>70.77</v>
      </c>
      <c r="E489" s="59" t="str">
        <f t="shared" si="35"/>
        <v>TUBO DE PVC RÍGIDO SOLDÁVEL MARROM, DIÂM. 75MM (21/2"), INCLUSIVE CONEXÕES</v>
      </c>
      <c r="F489" s="59" t="str">
        <f t="shared" si="36"/>
        <v>M</v>
      </c>
      <c r="G489">
        <f t="shared" si="37"/>
        <v>90.33</v>
      </c>
      <c r="H489">
        <f t="shared" si="38"/>
        <v>70.77</v>
      </c>
      <c r="I489">
        <f t="shared" si="39"/>
        <v>70.77</v>
      </c>
    </row>
    <row r="490" spans="1:9" ht="30">
      <c r="A490" s="827" t="s">
        <v>31223</v>
      </c>
      <c r="B490" s="827" t="s">
        <v>1547</v>
      </c>
      <c r="C490" s="295" t="s">
        <v>110</v>
      </c>
      <c r="D490" s="296">
        <v>73.349999999999994</v>
      </c>
      <c r="E490" s="59" t="str">
        <f t="shared" si="35"/>
        <v>TUBO DE PVC RÍGIDO SOLDÁVEL MARROM, DIÂM. 85MM (3"), INCLUSIVE CONEXÕES</v>
      </c>
      <c r="F490" s="59" t="str">
        <f t="shared" si="36"/>
        <v>M</v>
      </c>
      <c r="G490">
        <f t="shared" si="37"/>
        <v>93.62</v>
      </c>
      <c r="H490">
        <f t="shared" si="38"/>
        <v>73.349999999999994</v>
      </c>
      <c r="I490">
        <f t="shared" si="39"/>
        <v>73.349999999999994</v>
      </c>
    </row>
    <row r="491" spans="1:9" ht="30">
      <c r="A491" s="827"/>
      <c r="B491" s="828" t="s">
        <v>1548</v>
      </c>
      <c r="C491" s="295"/>
      <c r="D491" s="296"/>
      <c r="E491" s="59" t="str">
        <f t="shared" si="35"/>
        <v>REDE DE ÁGUA FRIA - CONEXÕES SOLDÁVEIS DE PVC</v>
      </c>
      <c r="F491" s="59" t="str">
        <f t="shared" si="36"/>
        <v/>
      </c>
      <c r="G491">
        <f t="shared" si="37"/>
        <v>0</v>
      </c>
      <c r="H491">
        <f t="shared" si="38"/>
        <v>0</v>
      </c>
      <c r="I491">
        <f t="shared" si="39"/>
        <v>0</v>
      </c>
    </row>
    <row r="492" spans="1:9" ht="45">
      <c r="A492" s="827" t="s">
        <v>31224</v>
      </c>
      <c r="B492" s="827" t="s">
        <v>31225</v>
      </c>
      <c r="C492" s="295" t="s">
        <v>113</v>
      </c>
      <c r="D492" s="296">
        <v>13.69</v>
      </c>
      <c r="E492" s="59" t="str">
        <f t="shared" si="35"/>
        <v>ADAPTADOR DE PVC SOLDÁVEL COM FLANGES LIVRES PARA CAIXA D'ÁGUA, DIÂMETRO 25MM (3/4")</v>
      </c>
      <c r="F492" s="59" t="str">
        <f t="shared" si="36"/>
        <v>UND</v>
      </c>
      <c r="G492">
        <f t="shared" si="37"/>
        <v>17.47</v>
      </c>
      <c r="H492">
        <f t="shared" si="38"/>
        <v>13.69</v>
      </c>
      <c r="I492">
        <f t="shared" si="39"/>
        <v>13.69</v>
      </c>
    </row>
    <row r="493" spans="1:9" ht="45">
      <c r="A493" s="827" t="s">
        <v>31226</v>
      </c>
      <c r="B493" s="827" t="s">
        <v>31227</v>
      </c>
      <c r="C493" s="295" t="s">
        <v>113</v>
      </c>
      <c r="D493" s="296">
        <v>27.26</v>
      </c>
      <c r="E493" s="59" t="str">
        <f t="shared" si="35"/>
        <v>ADAPTADOR DE PVC SOLDÁVEL COM FLANGES LIVRES PARA CAIXA D'ÁGUA, DIÂMETRO 40MM (1 1/4")</v>
      </c>
      <c r="F493" s="59" t="str">
        <f t="shared" si="36"/>
        <v>UND</v>
      </c>
      <c r="G493">
        <f t="shared" si="37"/>
        <v>34.79</v>
      </c>
      <c r="H493">
        <f t="shared" si="38"/>
        <v>27.26</v>
      </c>
      <c r="I493">
        <f t="shared" si="39"/>
        <v>27.26</v>
      </c>
    </row>
    <row r="494" spans="1:9" ht="45">
      <c r="A494" s="827" t="s">
        <v>31228</v>
      </c>
      <c r="B494" s="827" t="s">
        <v>31229</v>
      </c>
      <c r="C494" s="295" t="s">
        <v>113</v>
      </c>
      <c r="D494" s="296">
        <v>28.65</v>
      </c>
      <c r="E494" s="59" t="str">
        <f t="shared" si="35"/>
        <v>ADAPTADOR DE PVC SOLDÁVEL COM FLANGES LIVRES PARA CAIXA D'ÁGUA, DIÂMETRO 50MM (1 1/2")</v>
      </c>
      <c r="F494" s="59" t="str">
        <f t="shared" si="36"/>
        <v>UND</v>
      </c>
      <c r="G494">
        <f t="shared" si="37"/>
        <v>36.57</v>
      </c>
      <c r="H494">
        <f t="shared" si="38"/>
        <v>28.65</v>
      </c>
      <c r="I494">
        <f t="shared" si="39"/>
        <v>28.65</v>
      </c>
    </row>
    <row r="495" spans="1:9" ht="45">
      <c r="A495" s="827" t="s">
        <v>31230</v>
      </c>
      <c r="B495" s="827" t="s">
        <v>31231</v>
      </c>
      <c r="C495" s="295" t="s">
        <v>113</v>
      </c>
      <c r="D495" s="296">
        <v>39.270000000000003</v>
      </c>
      <c r="E495" s="59" t="str">
        <f t="shared" si="35"/>
        <v>ADAPTADOR DE PVC SOLDÁVEL COM FLANGES LIVRES PARA CAIXA D'ÁGUA, DIÂMETRO 60MM (2")</v>
      </c>
      <c r="F495" s="59" t="str">
        <f t="shared" si="36"/>
        <v>UND</v>
      </c>
      <c r="G495">
        <f t="shared" si="37"/>
        <v>50.12</v>
      </c>
      <c r="H495">
        <f t="shared" si="38"/>
        <v>39.270000000000003</v>
      </c>
      <c r="I495">
        <f t="shared" si="39"/>
        <v>39.270000000000003</v>
      </c>
    </row>
    <row r="496" spans="1:9" ht="45">
      <c r="A496" s="827" t="s">
        <v>31232</v>
      </c>
      <c r="B496" s="827" t="s">
        <v>31233</v>
      </c>
      <c r="C496" s="295" t="s">
        <v>113</v>
      </c>
      <c r="D496" s="296">
        <v>170.48</v>
      </c>
      <c r="E496" s="59" t="str">
        <f t="shared" si="35"/>
        <v>ADAPTADOR DE PVC SOLDÁVEL COM FLANGES LIVRES PARA CAIXA D'ÁGUA, DIÂMETRO 75MM (2 1/2")</v>
      </c>
      <c r="F496" s="59" t="str">
        <f t="shared" si="36"/>
        <v>UND</v>
      </c>
      <c r="G496">
        <f t="shared" si="37"/>
        <v>217.6</v>
      </c>
      <c r="H496">
        <f t="shared" si="38"/>
        <v>170.48</v>
      </c>
      <c r="I496">
        <f t="shared" si="39"/>
        <v>170.48</v>
      </c>
    </row>
    <row r="497" spans="1:9" ht="30">
      <c r="A497" s="827" t="s">
        <v>31234</v>
      </c>
      <c r="B497" s="827" t="s">
        <v>1549</v>
      </c>
      <c r="C497" s="295" t="s">
        <v>113</v>
      </c>
      <c r="D497" s="296">
        <v>6.4</v>
      </c>
      <c r="E497" s="59" t="str">
        <f t="shared" si="35"/>
        <v>ADAPTADOR DE PVC SOLDÁVEL PARA REGISTRO, DIÂMETRO 32MM X 1"</v>
      </c>
      <c r="F497" s="59" t="str">
        <f t="shared" si="36"/>
        <v>UND</v>
      </c>
      <c r="G497">
        <f t="shared" si="37"/>
        <v>8.17</v>
      </c>
      <c r="H497">
        <f t="shared" si="38"/>
        <v>6.4</v>
      </c>
      <c r="I497">
        <f t="shared" si="39"/>
        <v>6.4</v>
      </c>
    </row>
    <row r="498" spans="1:9">
      <c r="A498" s="827"/>
      <c r="B498" s="828" t="s">
        <v>1550</v>
      </c>
      <c r="C498" s="295"/>
      <c r="D498" s="296"/>
      <c r="E498" s="59" t="str">
        <f t="shared" si="35"/>
        <v>REDE DE ESGOTO - TUBOS DE PVC</v>
      </c>
      <c r="F498" s="59" t="str">
        <f t="shared" si="36"/>
        <v/>
      </c>
      <c r="G498">
        <f t="shared" si="37"/>
        <v>0</v>
      </c>
      <c r="H498">
        <f t="shared" si="38"/>
        <v>0</v>
      </c>
      <c r="I498">
        <f t="shared" si="39"/>
        <v>0</v>
      </c>
    </row>
    <row r="499" spans="1:9" ht="45">
      <c r="A499" s="827" t="s">
        <v>31235</v>
      </c>
      <c r="B499" s="827" t="s">
        <v>1551</v>
      </c>
      <c r="C499" s="295" t="s">
        <v>110</v>
      </c>
      <c r="D499" s="296">
        <v>25.42</v>
      </c>
      <c r="E499" s="59" t="str">
        <f t="shared" si="35"/>
        <v>TUBO DE PVC RÍGIDO SOLDÁVEL BRANCO, PARA ESGOTO, DIÂMETRO 40MM (1 1/2"), INCLUSIVE CONEXÕES</v>
      </c>
      <c r="F499" s="59" t="str">
        <f t="shared" si="36"/>
        <v>M</v>
      </c>
      <c r="G499">
        <f t="shared" si="37"/>
        <v>32.450000000000003</v>
      </c>
      <c r="H499">
        <f t="shared" si="38"/>
        <v>25.42</v>
      </c>
      <c r="I499">
        <f t="shared" si="39"/>
        <v>25.42</v>
      </c>
    </row>
    <row r="500" spans="1:9" ht="45">
      <c r="A500" s="827" t="s">
        <v>31236</v>
      </c>
      <c r="B500" s="827" t="s">
        <v>1552</v>
      </c>
      <c r="C500" s="295" t="s">
        <v>110</v>
      </c>
      <c r="D500" s="296">
        <v>32.619999999999997</v>
      </c>
      <c r="E500" s="59" t="str">
        <f t="shared" si="35"/>
        <v>TUBO DE PVC RÍGIDO SOLDÁVEL BRANCO, PARA ESGOTO, DIÂMETRO 50MM (2"), INCLUSIVE CONEXÕES</v>
      </c>
      <c r="F500" s="59" t="str">
        <f t="shared" si="36"/>
        <v>M</v>
      </c>
      <c r="G500">
        <f t="shared" si="37"/>
        <v>41.64</v>
      </c>
      <c r="H500">
        <f t="shared" si="38"/>
        <v>32.619999999999997</v>
      </c>
      <c r="I500">
        <f t="shared" si="39"/>
        <v>32.619999999999997</v>
      </c>
    </row>
    <row r="501" spans="1:9" ht="45">
      <c r="A501" s="827" t="s">
        <v>31237</v>
      </c>
      <c r="B501" s="827" t="s">
        <v>1553</v>
      </c>
      <c r="C501" s="295" t="s">
        <v>110</v>
      </c>
      <c r="D501" s="296">
        <v>46.16</v>
      </c>
      <c r="E501" s="59" t="str">
        <f t="shared" si="35"/>
        <v>TUBO DE PVC RÍGIDO SOLDÁVEL BRANCO, PARA ESGOTO, DIÂMETRO 75MM (3"), INCLUSIVE CONEXÕES</v>
      </c>
      <c r="F501" s="59" t="str">
        <f t="shared" si="36"/>
        <v>M</v>
      </c>
      <c r="G501">
        <f t="shared" si="37"/>
        <v>58.92</v>
      </c>
      <c r="H501">
        <f t="shared" si="38"/>
        <v>46.16</v>
      </c>
      <c r="I501">
        <f t="shared" si="39"/>
        <v>46.16</v>
      </c>
    </row>
    <row r="502" spans="1:9" ht="45">
      <c r="A502" s="827" t="s">
        <v>31238</v>
      </c>
      <c r="B502" s="827" t="s">
        <v>1554</v>
      </c>
      <c r="C502" s="295" t="s">
        <v>110</v>
      </c>
      <c r="D502" s="296">
        <v>52.37</v>
      </c>
      <c r="E502" s="59" t="str">
        <f t="shared" si="35"/>
        <v>TUBO DE PVC RÍGIDO SOLDÁVEL BRANCO, PARA ESGOTO, DIÂMETRO 100MM (4"), INCLUSIVE CONEXÕES</v>
      </c>
      <c r="F502" s="59" t="str">
        <f t="shared" si="36"/>
        <v>M</v>
      </c>
      <c r="G502">
        <f t="shared" si="37"/>
        <v>66.849999999999994</v>
      </c>
      <c r="H502">
        <f t="shared" si="38"/>
        <v>52.37</v>
      </c>
      <c r="I502">
        <f t="shared" si="39"/>
        <v>52.37</v>
      </c>
    </row>
    <row r="503" spans="1:9" ht="45">
      <c r="A503" s="827" t="s">
        <v>31239</v>
      </c>
      <c r="B503" s="827" t="s">
        <v>1555</v>
      </c>
      <c r="C503" s="295" t="s">
        <v>110</v>
      </c>
      <c r="D503" s="296">
        <v>76.91</v>
      </c>
      <c r="E503" s="59" t="str">
        <f t="shared" si="35"/>
        <v>TUBO DE PVC RÍGIDO SOLDÁVEL BRANCO, PARA ESGOTO, DIÂMETRO 150MM (6"), INCLUSIVE CONEXÕES</v>
      </c>
      <c r="F503" s="59" t="str">
        <f t="shared" si="36"/>
        <v>M</v>
      </c>
      <c r="G503">
        <f t="shared" si="37"/>
        <v>98.17</v>
      </c>
      <c r="H503">
        <f t="shared" si="38"/>
        <v>76.91</v>
      </c>
      <c r="I503">
        <f t="shared" si="39"/>
        <v>76.91</v>
      </c>
    </row>
    <row r="504" spans="1:9">
      <c r="A504" s="827"/>
      <c r="B504" s="828" t="s">
        <v>1556</v>
      </c>
      <c r="C504" s="295"/>
      <c r="D504" s="296"/>
      <c r="E504" s="59" t="str">
        <f t="shared" si="35"/>
        <v>CAIXAS DE PVC / EQUIPAMENTOS</v>
      </c>
      <c r="F504" s="59" t="str">
        <f t="shared" si="36"/>
        <v/>
      </c>
      <c r="G504">
        <f t="shared" si="37"/>
        <v>0</v>
      </c>
      <c r="H504">
        <f t="shared" si="38"/>
        <v>0</v>
      </c>
      <c r="I504">
        <f t="shared" si="39"/>
        <v>0</v>
      </c>
    </row>
    <row r="505" spans="1:9" ht="30">
      <c r="A505" s="827" t="s">
        <v>31240</v>
      </c>
      <c r="B505" s="827" t="s">
        <v>1557</v>
      </c>
      <c r="C505" s="295" t="s">
        <v>113</v>
      </c>
      <c r="D505" s="296">
        <v>66.17</v>
      </c>
      <c r="E505" s="59" t="str">
        <f t="shared" si="35"/>
        <v>REPARO PARA VÁLVULA DE DESCARGA, COMPLETO</v>
      </c>
      <c r="F505" s="59" t="str">
        <f t="shared" si="36"/>
        <v>UND</v>
      </c>
      <c r="G505">
        <f t="shared" si="37"/>
        <v>84.46</v>
      </c>
      <c r="H505">
        <f t="shared" si="38"/>
        <v>66.17</v>
      </c>
      <c r="I505">
        <f t="shared" si="39"/>
        <v>66.17</v>
      </c>
    </row>
    <row r="506" spans="1:9" ht="30">
      <c r="A506" s="827" t="s">
        <v>31241</v>
      </c>
      <c r="B506" s="827" t="s">
        <v>1558</v>
      </c>
      <c r="C506" s="295" t="s">
        <v>113</v>
      </c>
      <c r="D506" s="296">
        <v>26.11</v>
      </c>
      <c r="E506" s="59" t="str">
        <f t="shared" si="35"/>
        <v>SIFÃO EM PVC PARA PIA DE COZINHA OU LAVATÓRIO 1X11/2"</v>
      </c>
      <c r="F506" s="59" t="str">
        <f t="shared" si="36"/>
        <v>UND</v>
      </c>
      <c r="G506">
        <f t="shared" si="37"/>
        <v>33.33</v>
      </c>
      <c r="H506">
        <f t="shared" si="38"/>
        <v>26.11</v>
      </c>
      <c r="I506">
        <f t="shared" si="39"/>
        <v>26.11</v>
      </c>
    </row>
    <row r="507" spans="1:9" ht="30">
      <c r="A507" s="827" t="s">
        <v>31242</v>
      </c>
      <c r="B507" s="827" t="s">
        <v>1559</v>
      </c>
      <c r="C507" s="295" t="s">
        <v>113</v>
      </c>
      <c r="D507" s="296">
        <v>22.39</v>
      </c>
      <c r="E507" s="59" t="str">
        <f t="shared" si="35"/>
        <v>SIFÃO EM PVC PARA TANQUE 2"</v>
      </c>
      <c r="F507" s="59" t="str">
        <f t="shared" si="36"/>
        <v>UND</v>
      </c>
      <c r="G507">
        <f t="shared" si="37"/>
        <v>28.58</v>
      </c>
      <c r="H507">
        <f t="shared" si="38"/>
        <v>22.39</v>
      </c>
      <c r="I507">
        <f t="shared" si="39"/>
        <v>22.39</v>
      </c>
    </row>
    <row r="508" spans="1:9" ht="30">
      <c r="A508" s="827" t="s">
        <v>31243</v>
      </c>
      <c r="B508" s="827" t="s">
        <v>1560</v>
      </c>
      <c r="C508" s="295" t="s">
        <v>113</v>
      </c>
      <c r="D508" s="296">
        <v>40.29</v>
      </c>
      <c r="E508" s="59" t="str">
        <f t="shared" si="35"/>
        <v>RALO SIFONADO EM PVC 100X100MM, COM GRELHA PVC</v>
      </c>
      <c r="F508" s="59" t="str">
        <f t="shared" si="36"/>
        <v>UND</v>
      </c>
      <c r="G508">
        <f t="shared" si="37"/>
        <v>51.43</v>
      </c>
      <c r="H508">
        <f t="shared" si="38"/>
        <v>40.29</v>
      </c>
      <c r="I508">
        <f t="shared" si="39"/>
        <v>40.29</v>
      </c>
    </row>
    <row r="509" spans="1:9" ht="30">
      <c r="A509" s="827" t="s">
        <v>31244</v>
      </c>
      <c r="B509" s="827" t="s">
        <v>1561</v>
      </c>
      <c r="C509" s="295" t="s">
        <v>113</v>
      </c>
      <c r="D509" s="296">
        <v>40</v>
      </c>
      <c r="E509" s="59" t="str">
        <f t="shared" si="35"/>
        <v>RALO SECO EM PVC 100X100MM, COM GRELHA EM PVC</v>
      </c>
      <c r="F509" s="59" t="str">
        <f t="shared" si="36"/>
        <v>UND</v>
      </c>
      <c r="G509">
        <f t="shared" si="37"/>
        <v>51.06</v>
      </c>
      <c r="H509">
        <f t="shared" si="38"/>
        <v>40</v>
      </c>
      <c r="I509">
        <f t="shared" si="39"/>
        <v>40</v>
      </c>
    </row>
    <row r="510" spans="1:9" ht="45">
      <c r="A510" s="827" t="s">
        <v>31245</v>
      </c>
      <c r="B510" s="827" t="s">
        <v>1562</v>
      </c>
      <c r="C510" s="295" t="s">
        <v>113</v>
      </c>
      <c r="D510" s="296">
        <v>85.41</v>
      </c>
      <c r="E510" s="59" t="str">
        <f t="shared" si="35"/>
        <v>CAIXA SIFONADA EM PVC, DIÂM. 150MM, COM GRELHA E PORTA GRELHA QUADRADOS, EM AÇO INOX</v>
      </c>
      <c r="F510" s="59" t="str">
        <f t="shared" si="36"/>
        <v>UND</v>
      </c>
      <c r="G510">
        <f t="shared" si="37"/>
        <v>109.02</v>
      </c>
      <c r="H510">
        <f t="shared" si="38"/>
        <v>85.41</v>
      </c>
      <c r="I510">
        <f t="shared" si="39"/>
        <v>85.41</v>
      </c>
    </row>
    <row r="511" spans="1:9" ht="30">
      <c r="A511" s="827" t="s">
        <v>31246</v>
      </c>
      <c r="B511" s="827" t="s">
        <v>1563</v>
      </c>
      <c r="C511" s="295" t="s">
        <v>113</v>
      </c>
      <c r="D511" s="296">
        <v>45.47</v>
      </c>
      <c r="E511" s="59" t="str">
        <f t="shared" si="35"/>
        <v>CAIXA SECA EM PVC, DIÂM. 100MM, COM GRELHA E PORTA GRELHA QUADRADOS, EM AÇO INOX</v>
      </c>
      <c r="F511" s="59" t="str">
        <f t="shared" si="36"/>
        <v>UND</v>
      </c>
      <c r="G511">
        <f t="shared" si="37"/>
        <v>58.04</v>
      </c>
      <c r="H511">
        <f t="shared" si="38"/>
        <v>45.47</v>
      </c>
      <c r="I511">
        <f t="shared" si="39"/>
        <v>45.47</v>
      </c>
    </row>
    <row r="512" spans="1:9" ht="30">
      <c r="A512" s="827" t="s">
        <v>31247</v>
      </c>
      <c r="B512" s="827" t="s">
        <v>1564</v>
      </c>
      <c r="C512" s="295" t="s">
        <v>113</v>
      </c>
      <c r="D512" s="296">
        <v>5.74</v>
      </c>
      <c r="E512" s="59" t="str">
        <f t="shared" si="35"/>
        <v>TAMPA PARA CAIXA SIFONADA, EM PVC, DE 150X150MM</v>
      </c>
      <c r="F512" s="59" t="str">
        <f t="shared" si="36"/>
        <v>UND</v>
      </c>
      <c r="G512">
        <f t="shared" si="37"/>
        <v>7.33</v>
      </c>
      <c r="H512">
        <f t="shared" si="38"/>
        <v>5.74</v>
      </c>
      <c r="I512">
        <f t="shared" si="39"/>
        <v>5.74</v>
      </c>
    </row>
    <row r="513" spans="1:9" ht="30">
      <c r="A513" s="827" t="s">
        <v>31248</v>
      </c>
      <c r="B513" s="827" t="s">
        <v>1565</v>
      </c>
      <c r="C513" s="295" t="s">
        <v>113</v>
      </c>
      <c r="D513" s="296">
        <v>25.17</v>
      </c>
      <c r="E513" s="59" t="str">
        <f t="shared" ref="E513:E576" si="40">UPPER(B513)</f>
        <v>TAMPA PARA CAIXA SIFONADA, EM AÇO INOX, DE 150X150MM</v>
      </c>
      <c r="F513" s="59" t="str">
        <f t="shared" ref="F513:F576" si="41">UPPER(C513)</f>
        <v>UND</v>
      </c>
      <c r="G513">
        <f t="shared" si="37"/>
        <v>32.130000000000003</v>
      </c>
      <c r="H513">
        <f t="shared" si="38"/>
        <v>25.17</v>
      </c>
      <c r="I513">
        <f t="shared" si="39"/>
        <v>25.17</v>
      </c>
    </row>
    <row r="514" spans="1:9" ht="30">
      <c r="A514" s="827" t="s">
        <v>31249</v>
      </c>
      <c r="B514" s="827" t="s">
        <v>1566</v>
      </c>
      <c r="C514" s="295" t="s">
        <v>113</v>
      </c>
      <c r="D514" s="296">
        <v>2.74</v>
      </c>
      <c r="E514" s="59" t="str">
        <f t="shared" si="40"/>
        <v>TAMPA PARA RALO, EM PVC, DE 100X100MM</v>
      </c>
      <c r="F514" s="59" t="str">
        <f t="shared" si="41"/>
        <v>UND</v>
      </c>
      <c r="G514">
        <f t="shared" si="37"/>
        <v>3.5</v>
      </c>
      <c r="H514">
        <f t="shared" si="38"/>
        <v>2.74</v>
      </c>
      <c r="I514">
        <f t="shared" si="39"/>
        <v>2.74</v>
      </c>
    </row>
    <row r="515" spans="1:9" ht="30">
      <c r="A515" s="827" t="s">
        <v>31250</v>
      </c>
      <c r="B515" s="827" t="s">
        <v>1567</v>
      </c>
      <c r="C515" s="295" t="s">
        <v>113</v>
      </c>
      <c r="D515" s="296">
        <v>17.64</v>
      </c>
      <c r="E515" s="59" t="str">
        <f t="shared" si="40"/>
        <v>TAMPA PARA RALO, EM AÇO INOX, DE 100X100MM</v>
      </c>
      <c r="F515" s="59" t="str">
        <f t="shared" si="41"/>
        <v>UND</v>
      </c>
      <c r="G515">
        <f t="shared" si="37"/>
        <v>22.52</v>
      </c>
      <c r="H515">
        <f t="shared" si="38"/>
        <v>17.64</v>
      </c>
      <c r="I515">
        <f t="shared" si="39"/>
        <v>17.64</v>
      </c>
    </row>
    <row r="516" spans="1:9" ht="30">
      <c r="A516" s="827" t="s">
        <v>31251</v>
      </c>
      <c r="B516" s="827" t="s">
        <v>1568</v>
      </c>
      <c r="C516" s="295" t="s">
        <v>113</v>
      </c>
      <c r="D516" s="296">
        <v>10.63</v>
      </c>
      <c r="E516" s="59" t="str">
        <f t="shared" si="40"/>
        <v>ENGATE FLEXÍVEL DE PVC PARA LAVATÓRIO</v>
      </c>
      <c r="F516" s="59" t="str">
        <f t="shared" si="41"/>
        <v>UND</v>
      </c>
      <c r="G516">
        <f t="shared" si="37"/>
        <v>13.57</v>
      </c>
      <c r="H516">
        <f t="shared" si="38"/>
        <v>10.63</v>
      </c>
      <c r="I516">
        <f t="shared" si="39"/>
        <v>10.63</v>
      </c>
    </row>
    <row r="517" spans="1:9" ht="30">
      <c r="A517" s="827" t="s">
        <v>31252</v>
      </c>
      <c r="B517" s="827" t="s">
        <v>1569</v>
      </c>
      <c r="C517" s="295" t="s">
        <v>113</v>
      </c>
      <c r="D517" s="296">
        <v>75.31</v>
      </c>
      <c r="E517" s="59" t="str">
        <f t="shared" si="40"/>
        <v>TORNEIRA DE BÓIA DE PVC, DIÂM. 3/4" (20MM)</v>
      </c>
      <c r="F517" s="59" t="str">
        <f t="shared" si="41"/>
        <v>UND</v>
      </c>
      <c r="G517">
        <f t="shared" si="37"/>
        <v>96.13</v>
      </c>
      <c r="H517">
        <f t="shared" si="38"/>
        <v>75.31</v>
      </c>
      <c r="I517">
        <f t="shared" si="39"/>
        <v>75.31</v>
      </c>
    </row>
    <row r="518" spans="1:9" ht="30">
      <c r="A518" s="827" t="s">
        <v>31253</v>
      </c>
      <c r="B518" s="827" t="s">
        <v>1570</v>
      </c>
      <c r="C518" s="295" t="s">
        <v>113</v>
      </c>
      <c r="D518" s="296">
        <v>91.73</v>
      </c>
      <c r="E518" s="59" t="str">
        <f t="shared" si="40"/>
        <v>TORNEIRA DE BÓIA DE PVC, DIÂM. 1" (25MM)</v>
      </c>
      <c r="F518" s="59" t="str">
        <f t="shared" si="41"/>
        <v>UND</v>
      </c>
      <c r="G518">
        <f t="shared" si="37"/>
        <v>117.08</v>
      </c>
      <c r="H518">
        <f t="shared" si="38"/>
        <v>91.73</v>
      </c>
      <c r="I518">
        <f t="shared" si="39"/>
        <v>91.73</v>
      </c>
    </row>
    <row r="519" spans="1:9" ht="30">
      <c r="A519" s="827" t="s">
        <v>31254</v>
      </c>
      <c r="B519" s="827" t="s">
        <v>1571</v>
      </c>
      <c r="C519" s="295" t="s">
        <v>113</v>
      </c>
      <c r="D519" s="296">
        <v>171.98</v>
      </c>
      <c r="E519" s="59" t="str">
        <f t="shared" si="40"/>
        <v>TORNEIRA DE BÓIA DE PVC, DIÂM. 11/4" (32MM)</v>
      </c>
      <c r="F519" s="59" t="str">
        <f t="shared" si="41"/>
        <v>UND</v>
      </c>
      <c r="G519">
        <f t="shared" si="37"/>
        <v>219.52</v>
      </c>
      <c r="H519">
        <f t="shared" si="38"/>
        <v>171.98</v>
      </c>
      <c r="I519">
        <f t="shared" si="39"/>
        <v>171.98</v>
      </c>
    </row>
    <row r="520" spans="1:9" ht="30">
      <c r="A520" s="827" t="s">
        <v>31255</v>
      </c>
      <c r="B520" s="827" t="s">
        <v>4016</v>
      </c>
      <c r="C520" s="295" t="s">
        <v>113</v>
      </c>
      <c r="D520" s="296">
        <v>69.099999999999994</v>
      </c>
      <c r="E520" s="59" t="str">
        <f t="shared" si="40"/>
        <v>AUTOMÁTICO DE BÓIA, DUAS FUNÇÕES 25A</v>
      </c>
      <c r="F520" s="59" t="str">
        <f t="shared" si="41"/>
        <v>UND</v>
      </c>
      <c r="G520">
        <f t="shared" ref="G520:G583" si="42">ROUND(H520*(1+$G$1),2)</f>
        <v>88.2</v>
      </c>
      <c r="H520">
        <f t="shared" ref="H520:H583" si="43">I520</f>
        <v>69.099999999999994</v>
      </c>
      <c r="I520">
        <f t="shared" ref="I520:I583" si="44">ROUND(D520/(1+$E$1),2)</f>
        <v>69.099999999999994</v>
      </c>
    </row>
    <row r="521" spans="1:9" ht="30">
      <c r="A521" s="827" t="s">
        <v>31256</v>
      </c>
      <c r="B521" s="827" t="s">
        <v>31257</v>
      </c>
      <c r="C521" s="295" t="s">
        <v>113</v>
      </c>
      <c r="D521" s="296">
        <v>11.86</v>
      </c>
      <c r="E521" s="59" t="str">
        <f t="shared" si="40"/>
        <v>ADAPTADOR DE PVC COM FLANGES LIVRES PARA CAIXA D'ÁGUA DE 20MMX1/2"</v>
      </c>
      <c r="F521" s="59" t="str">
        <f t="shared" si="41"/>
        <v>UND</v>
      </c>
      <c r="G521">
        <f t="shared" si="42"/>
        <v>15.14</v>
      </c>
      <c r="H521">
        <f t="shared" si="43"/>
        <v>11.86</v>
      </c>
      <c r="I521">
        <f t="shared" si="44"/>
        <v>11.86</v>
      </c>
    </row>
    <row r="522" spans="1:9" ht="30">
      <c r="A522" s="827" t="s">
        <v>31258</v>
      </c>
      <c r="B522" s="827" t="s">
        <v>31259</v>
      </c>
      <c r="C522" s="295" t="s">
        <v>113</v>
      </c>
      <c r="D522" s="296">
        <v>13.69</v>
      </c>
      <c r="E522" s="59" t="str">
        <f t="shared" si="40"/>
        <v>ADAPTADOR DE PVC COM FLANGES LIVRES PARA CAIXA D'ÁGUA DE 25MMX3/4"</v>
      </c>
      <c r="F522" s="59" t="str">
        <f t="shared" si="41"/>
        <v>UND</v>
      </c>
      <c r="G522">
        <f t="shared" si="42"/>
        <v>17.47</v>
      </c>
      <c r="H522">
        <f t="shared" si="43"/>
        <v>13.69</v>
      </c>
      <c r="I522">
        <f t="shared" si="44"/>
        <v>13.69</v>
      </c>
    </row>
    <row r="523" spans="1:9" ht="30">
      <c r="A523" s="827" t="s">
        <v>31260</v>
      </c>
      <c r="B523" s="827" t="s">
        <v>31261</v>
      </c>
      <c r="C523" s="295" t="s">
        <v>113</v>
      </c>
      <c r="D523" s="296">
        <v>17.34</v>
      </c>
      <c r="E523" s="59" t="str">
        <f t="shared" si="40"/>
        <v>ADAPTADOR DE PVC COM FLANGES LIVRES PARA CAIXA D'ÁGUA DE 32MMX1"</v>
      </c>
      <c r="F523" s="59" t="str">
        <f t="shared" si="41"/>
        <v>UND</v>
      </c>
      <c r="G523">
        <f t="shared" si="42"/>
        <v>22.13</v>
      </c>
      <c r="H523">
        <f t="shared" si="43"/>
        <v>17.34</v>
      </c>
      <c r="I523">
        <f t="shared" si="44"/>
        <v>17.34</v>
      </c>
    </row>
    <row r="524" spans="1:9" ht="45">
      <c r="A524" s="827"/>
      <c r="B524" s="828" t="s">
        <v>1572</v>
      </c>
      <c r="C524" s="295"/>
      <c r="D524" s="296"/>
      <c r="E524" s="59" t="str">
        <f t="shared" si="40"/>
        <v>ABERTURA E FECHAMENTO DE RASGOS (INCLUSIVE PREPARO E APLICAÇÃO DE ARGAMASSA)</v>
      </c>
      <c r="F524" s="59" t="str">
        <f t="shared" si="41"/>
        <v/>
      </c>
      <c r="G524">
        <f t="shared" si="42"/>
        <v>0</v>
      </c>
      <c r="H524">
        <f t="shared" si="43"/>
        <v>0</v>
      </c>
      <c r="I524">
        <f t="shared" si="44"/>
        <v>0</v>
      </c>
    </row>
    <row r="525" spans="1:9" ht="45">
      <c r="A525" s="827" t="s">
        <v>31262</v>
      </c>
      <c r="B525" s="827" t="s">
        <v>1573</v>
      </c>
      <c r="C525" s="295" t="s">
        <v>110</v>
      </c>
      <c r="D525" s="296">
        <v>9.2799999999999994</v>
      </c>
      <c r="E525" s="59" t="str">
        <f t="shared" si="40"/>
        <v>ABERTURA E FECHAMENTO DE RASGOS EM ALVENARIA, PARA PASSAGEM DE TUBULAÇÕES, DIÂM. 1/2" A 1"</v>
      </c>
      <c r="F525" s="59" t="str">
        <f t="shared" si="41"/>
        <v>M</v>
      </c>
      <c r="G525">
        <f t="shared" si="42"/>
        <v>11.84</v>
      </c>
      <c r="H525">
        <f t="shared" si="43"/>
        <v>9.2799999999999994</v>
      </c>
      <c r="I525">
        <f t="shared" si="44"/>
        <v>9.2799999999999994</v>
      </c>
    </row>
    <row r="526" spans="1:9" ht="45">
      <c r="A526" s="827" t="s">
        <v>31263</v>
      </c>
      <c r="B526" s="827" t="s">
        <v>1574</v>
      </c>
      <c r="C526" s="295" t="s">
        <v>110</v>
      </c>
      <c r="D526" s="296">
        <v>13.9</v>
      </c>
      <c r="E526" s="59" t="str">
        <f t="shared" si="40"/>
        <v>ABERTURA E FECHAMENTO DE RASGOS EM ALVENARIA, PARA PASSAGEM DE TUBULAÇÕES, DIÂM. 11/4" A 2"</v>
      </c>
      <c r="F526" s="59" t="str">
        <f t="shared" si="41"/>
        <v>M</v>
      </c>
      <c r="G526">
        <f t="shared" si="42"/>
        <v>17.739999999999998</v>
      </c>
      <c r="H526">
        <f t="shared" si="43"/>
        <v>13.9</v>
      </c>
      <c r="I526">
        <f t="shared" si="44"/>
        <v>13.9</v>
      </c>
    </row>
    <row r="527" spans="1:9" ht="45">
      <c r="A527" s="827" t="s">
        <v>31264</v>
      </c>
      <c r="B527" s="827" t="s">
        <v>1575</v>
      </c>
      <c r="C527" s="295" t="s">
        <v>110</v>
      </c>
      <c r="D527" s="296">
        <v>20.9</v>
      </c>
      <c r="E527" s="59" t="str">
        <f t="shared" si="40"/>
        <v>ABERTURA E FECHAMENTO DE RASGOS EM ALVENARIA, PARA PASSAGEM DE TUBULAÇÕES, DIÂM. 21/2 A 4"</v>
      </c>
      <c r="F527" s="59" t="str">
        <f t="shared" si="41"/>
        <v>M</v>
      </c>
      <c r="G527">
        <f t="shared" si="42"/>
        <v>26.68</v>
      </c>
      <c r="H527">
        <f t="shared" si="43"/>
        <v>20.9</v>
      </c>
      <c r="I527">
        <f t="shared" si="44"/>
        <v>20.9</v>
      </c>
    </row>
    <row r="528" spans="1:9" ht="45">
      <c r="A528" s="827" t="s">
        <v>31265</v>
      </c>
      <c r="B528" s="827" t="s">
        <v>1576</v>
      </c>
      <c r="C528" s="295" t="s">
        <v>110</v>
      </c>
      <c r="D528" s="296">
        <v>17.71</v>
      </c>
      <c r="E528" s="59" t="str">
        <f t="shared" si="40"/>
        <v>ABERTURA E FECHAMENTO DE RASGOS EM CONCRETO, PARA PASSAGEM DE TUBULAÇÕES, DIÂM. 1/2" A 1"</v>
      </c>
      <c r="F528" s="59" t="str">
        <f t="shared" si="41"/>
        <v>M</v>
      </c>
      <c r="G528">
        <f t="shared" si="42"/>
        <v>22.61</v>
      </c>
      <c r="H528">
        <f t="shared" si="43"/>
        <v>17.71</v>
      </c>
      <c r="I528">
        <f t="shared" si="44"/>
        <v>17.71</v>
      </c>
    </row>
    <row r="529" spans="1:9" ht="45">
      <c r="A529" s="827" t="s">
        <v>31266</v>
      </c>
      <c r="B529" s="827" t="s">
        <v>1577</v>
      </c>
      <c r="C529" s="295" t="s">
        <v>110</v>
      </c>
      <c r="D529" s="296">
        <v>26.97</v>
      </c>
      <c r="E529" s="59" t="str">
        <f t="shared" si="40"/>
        <v>ABERTURA E FECHAMENTO DE RASGOS EM CONCRETO, PARA PASSAGEM DE TUBULAÇÕES, DIÂM. 11/4" A 2"</v>
      </c>
      <c r="F529" s="59" t="str">
        <f t="shared" si="41"/>
        <v>M</v>
      </c>
      <c r="G529">
        <f t="shared" si="42"/>
        <v>34.42</v>
      </c>
      <c r="H529">
        <f t="shared" si="43"/>
        <v>26.97</v>
      </c>
      <c r="I529">
        <f t="shared" si="44"/>
        <v>26.97</v>
      </c>
    </row>
    <row r="530" spans="1:9" ht="45">
      <c r="A530" s="827" t="s">
        <v>31267</v>
      </c>
      <c r="B530" s="827" t="s">
        <v>1578</v>
      </c>
      <c r="C530" s="295" t="s">
        <v>110</v>
      </c>
      <c r="D530" s="296">
        <v>39.22</v>
      </c>
      <c r="E530" s="59" t="str">
        <f t="shared" si="40"/>
        <v>ABERTURA E FECHAMENTO DE RASGOS EM CONCRETO, PARA PASSAGEM DE TUBULAÇÕES, DIÂM. 2 1/2"A 4"</v>
      </c>
      <c r="F530" s="59" t="str">
        <f t="shared" si="41"/>
        <v>M</v>
      </c>
      <c r="G530">
        <f t="shared" si="42"/>
        <v>50.06</v>
      </c>
      <c r="H530">
        <f t="shared" si="43"/>
        <v>39.22</v>
      </c>
      <c r="I530">
        <f t="shared" si="44"/>
        <v>39.22</v>
      </c>
    </row>
    <row r="531" spans="1:9">
      <c r="A531" s="827"/>
      <c r="B531" s="828" t="s">
        <v>1344</v>
      </c>
      <c r="C531" s="295"/>
      <c r="D531" s="296"/>
      <c r="E531" s="59" t="str">
        <f t="shared" si="40"/>
        <v>REVISÕES E REPAROS</v>
      </c>
      <c r="F531" s="59" t="str">
        <f t="shared" si="41"/>
        <v/>
      </c>
      <c r="G531">
        <f t="shared" si="42"/>
        <v>0</v>
      </c>
      <c r="H531">
        <f t="shared" si="43"/>
        <v>0</v>
      </c>
      <c r="I531">
        <f t="shared" si="44"/>
        <v>0</v>
      </c>
    </row>
    <row r="532" spans="1:9" ht="30">
      <c r="A532" s="827" t="s">
        <v>31268</v>
      </c>
      <c r="B532" s="827" t="s">
        <v>1579</v>
      </c>
      <c r="C532" s="295" t="s">
        <v>113</v>
      </c>
      <c r="D532" s="296">
        <v>15.94</v>
      </c>
      <c r="E532" s="59" t="str">
        <f t="shared" si="40"/>
        <v>REVISÕES E REPAROS EM TORNEIRAS E REGISTROS</v>
      </c>
      <c r="F532" s="59" t="str">
        <f t="shared" si="41"/>
        <v>UND</v>
      </c>
      <c r="G532">
        <f t="shared" si="42"/>
        <v>20.350000000000001</v>
      </c>
      <c r="H532">
        <f t="shared" si="43"/>
        <v>15.94</v>
      </c>
      <c r="I532">
        <f t="shared" si="44"/>
        <v>15.94</v>
      </c>
    </row>
    <row r="533" spans="1:9" ht="30">
      <c r="A533" s="827" t="s">
        <v>31269</v>
      </c>
      <c r="B533" s="827" t="s">
        <v>1580</v>
      </c>
      <c r="C533" s="295" t="s">
        <v>113</v>
      </c>
      <c r="D533" s="296">
        <v>22.32</v>
      </c>
      <c r="E533" s="59" t="str">
        <f t="shared" si="40"/>
        <v>REVISÕES E REPAROS EM CAIXAS DE DESCARGA</v>
      </c>
      <c r="F533" s="59" t="str">
        <f t="shared" si="41"/>
        <v>UND</v>
      </c>
      <c r="G533">
        <f t="shared" si="42"/>
        <v>28.49</v>
      </c>
      <c r="H533">
        <f t="shared" si="43"/>
        <v>22.32</v>
      </c>
      <c r="I533">
        <f t="shared" si="44"/>
        <v>22.32</v>
      </c>
    </row>
    <row r="534" spans="1:9" ht="30">
      <c r="A534" s="827" t="s">
        <v>31270</v>
      </c>
      <c r="B534" s="827" t="s">
        <v>1581</v>
      </c>
      <c r="C534" s="295" t="s">
        <v>113</v>
      </c>
      <c r="D534" s="296">
        <v>15.94</v>
      </c>
      <c r="E534" s="59" t="str">
        <f t="shared" si="40"/>
        <v>REVISÕES E REPAROS EM TORNEIRAS DE BÓIA</v>
      </c>
      <c r="F534" s="59" t="str">
        <f t="shared" si="41"/>
        <v>UND</v>
      </c>
      <c r="G534">
        <f t="shared" si="42"/>
        <v>20.350000000000001</v>
      </c>
      <c r="H534">
        <f t="shared" si="43"/>
        <v>15.94</v>
      </c>
      <c r="I534">
        <f t="shared" si="44"/>
        <v>15.94</v>
      </c>
    </row>
    <row r="535" spans="1:9" ht="30">
      <c r="A535" s="827" t="s">
        <v>31271</v>
      </c>
      <c r="B535" s="827" t="s">
        <v>1582</v>
      </c>
      <c r="C535" s="295" t="s">
        <v>113</v>
      </c>
      <c r="D535" s="296">
        <v>18.78</v>
      </c>
      <c r="E535" s="59" t="str">
        <f t="shared" si="40"/>
        <v>FORNECIMENTO DE DUREPOX PARA REPAROS (250G)</v>
      </c>
      <c r="F535" s="59" t="str">
        <f t="shared" si="41"/>
        <v>UND</v>
      </c>
      <c r="G535">
        <f t="shared" si="42"/>
        <v>23.97</v>
      </c>
      <c r="H535">
        <f t="shared" si="43"/>
        <v>18.78</v>
      </c>
      <c r="I535">
        <f t="shared" si="44"/>
        <v>18.78</v>
      </c>
    </row>
    <row r="536" spans="1:9">
      <c r="A536" s="827"/>
      <c r="B536" s="828" t="s">
        <v>1583</v>
      </c>
      <c r="C536" s="295"/>
      <c r="D536" s="296"/>
      <c r="E536" s="59" t="str">
        <f t="shared" si="40"/>
        <v>INSTALAÇÕES ELÉTRICAS</v>
      </c>
      <c r="F536" s="59" t="str">
        <f t="shared" si="41"/>
        <v/>
      </c>
      <c r="G536">
        <f t="shared" si="42"/>
        <v>0</v>
      </c>
      <c r="H536">
        <f t="shared" si="43"/>
        <v>0</v>
      </c>
      <c r="I536">
        <f t="shared" si="44"/>
        <v>0</v>
      </c>
    </row>
    <row r="537" spans="1:9">
      <c r="A537" s="827"/>
      <c r="B537" s="828" t="s">
        <v>1584</v>
      </c>
      <c r="C537" s="295"/>
      <c r="D537" s="296"/>
      <c r="E537" s="59" t="str">
        <f t="shared" si="40"/>
        <v>PADRÃO DE ENTRADA</v>
      </c>
      <c r="F537" s="59" t="str">
        <f t="shared" si="41"/>
        <v/>
      </c>
      <c r="G537">
        <f t="shared" si="42"/>
        <v>0</v>
      </c>
      <c r="H537">
        <f t="shared" si="43"/>
        <v>0</v>
      </c>
      <c r="I537">
        <f t="shared" si="44"/>
        <v>0</v>
      </c>
    </row>
    <row r="538" spans="1:9" ht="90">
      <c r="A538" s="827" t="s">
        <v>31272</v>
      </c>
      <c r="B538" s="827" t="s">
        <v>1585</v>
      </c>
      <c r="C538" s="295" t="s">
        <v>113</v>
      </c>
      <c r="D538" s="296">
        <v>960.71</v>
      </c>
      <c r="E538" s="59" t="str">
        <f t="shared" si="40"/>
        <v>MURETA DE MEDIÇÃO UTILIZANDO ARG. CIMENTO, CAL E AREIA, DIMENSÕES 1100X2000X200MM, COM PILARES E CINTAS, REVESTIDO COM CHAPISCO E REBOCO, INCLUSIVE PINTURA EMASSAMENTO E PINTURA ACRÍLICA A TRÊS DEMÃOS, EXCLUSIVE COBERTURA</v>
      </c>
      <c r="F538" s="59" t="str">
        <f t="shared" si="41"/>
        <v>UND</v>
      </c>
      <c r="G538">
        <f t="shared" si="42"/>
        <v>1226.25</v>
      </c>
      <c r="H538">
        <f t="shared" si="43"/>
        <v>960.71</v>
      </c>
      <c r="I538">
        <f t="shared" si="44"/>
        <v>960.71</v>
      </c>
    </row>
    <row r="539" spans="1:9" ht="90">
      <c r="A539" s="827" t="s">
        <v>31273</v>
      </c>
      <c r="B539" s="827" t="s">
        <v>1586</v>
      </c>
      <c r="C539" s="295" t="s">
        <v>113</v>
      </c>
      <c r="D539" s="297">
        <v>1711.12</v>
      </c>
      <c r="E539" s="59" t="str">
        <f t="shared" si="40"/>
        <v>MURETA DE MEDIÇÃO UTILIZANDO ARG. CIMENTO, CAL E AREIA, DIMENSÕES 1500X2200X400MM, REVESTIDO COM CHAPISCO E REBOCO, INCLUSIVE PINTURA EMASSAMENTO, PINTURA ACRÍLICA A TRÊS DEMÃOS E COBERTURA EM TELHA CERÂMICA</v>
      </c>
      <c r="F539" s="59" t="str">
        <f t="shared" si="41"/>
        <v>UND</v>
      </c>
      <c r="G539">
        <f t="shared" si="42"/>
        <v>2184.0700000000002</v>
      </c>
      <c r="H539">
        <f t="shared" si="43"/>
        <v>1711.12</v>
      </c>
      <c r="I539">
        <f t="shared" si="44"/>
        <v>1711.12</v>
      </c>
    </row>
    <row r="540" spans="1:9">
      <c r="A540" s="827"/>
      <c r="B540" s="828" t="s">
        <v>1587</v>
      </c>
      <c r="C540" s="295"/>
      <c r="D540" s="296"/>
      <c r="E540" s="59" t="str">
        <f t="shared" si="40"/>
        <v>QUADRO DE DISTRIBUIÇÃO</v>
      </c>
      <c r="F540" s="59" t="str">
        <f t="shared" si="41"/>
        <v/>
      </c>
      <c r="G540">
        <f t="shared" si="42"/>
        <v>0</v>
      </c>
      <c r="H540">
        <f t="shared" si="43"/>
        <v>0</v>
      </c>
      <c r="I540">
        <f t="shared" si="44"/>
        <v>0</v>
      </c>
    </row>
    <row r="541" spans="1:9" ht="30">
      <c r="A541" s="827" t="s">
        <v>31274</v>
      </c>
      <c r="B541" s="827" t="s">
        <v>1588</v>
      </c>
      <c r="C541" s="295" t="s">
        <v>113</v>
      </c>
      <c r="D541" s="296">
        <v>238.05</v>
      </c>
      <c r="E541" s="59" t="str">
        <f t="shared" si="40"/>
        <v>QUADRO DE DISTRIBUIÇÃO PARA 06 CIRCUITOS, INCLUSIVE DISJUNTORES MONOPOLAR</v>
      </c>
      <c r="F541" s="59" t="str">
        <f t="shared" si="41"/>
        <v>UND</v>
      </c>
      <c r="G541">
        <f t="shared" si="42"/>
        <v>303.85000000000002</v>
      </c>
      <c r="H541">
        <f t="shared" si="43"/>
        <v>238.05</v>
      </c>
      <c r="I541">
        <f t="shared" si="44"/>
        <v>238.05</v>
      </c>
    </row>
    <row r="542" spans="1:9" ht="45">
      <c r="A542" s="827" t="s">
        <v>31275</v>
      </c>
      <c r="B542" s="827" t="s">
        <v>1589</v>
      </c>
      <c r="C542" s="295" t="s">
        <v>113</v>
      </c>
      <c r="D542" s="296">
        <v>326.24</v>
      </c>
      <c r="E542" s="59" t="str">
        <f t="shared" si="40"/>
        <v>QUADRO DE DISTRIBUIÇÃO DE ENERGIA, DE EMBUTIR, COM 12 DIVISÕES MODULARES COM BARRAMENTO</v>
      </c>
      <c r="F542" s="59" t="str">
        <f t="shared" si="41"/>
        <v>UND</v>
      </c>
      <c r="G542">
        <f t="shared" si="42"/>
        <v>416.41</v>
      </c>
      <c r="H542">
        <f t="shared" si="43"/>
        <v>326.24</v>
      </c>
      <c r="I542">
        <f t="shared" si="44"/>
        <v>326.24</v>
      </c>
    </row>
    <row r="543" spans="1:9" ht="45">
      <c r="A543" s="827" t="s">
        <v>31276</v>
      </c>
      <c r="B543" s="827" t="s">
        <v>1590</v>
      </c>
      <c r="C543" s="295" t="s">
        <v>113</v>
      </c>
      <c r="D543" s="296">
        <v>352.91</v>
      </c>
      <c r="E543" s="59" t="str">
        <f t="shared" si="40"/>
        <v>QUADRO DE DISTRIBUIÇÃO DE ENERGIA, DE EMBUTIR, COM 18 DIVISÕES MODULARES, COM BARRAMENTO</v>
      </c>
      <c r="F543" s="59" t="str">
        <f t="shared" si="41"/>
        <v>UND</v>
      </c>
      <c r="G543">
        <f t="shared" si="42"/>
        <v>450.45</v>
      </c>
      <c r="H543">
        <f t="shared" si="43"/>
        <v>352.91</v>
      </c>
      <c r="I543">
        <f t="shared" si="44"/>
        <v>352.91</v>
      </c>
    </row>
    <row r="544" spans="1:9" ht="45">
      <c r="A544" s="827" t="s">
        <v>31277</v>
      </c>
      <c r="B544" s="827" t="s">
        <v>1591</v>
      </c>
      <c r="C544" s="295" t="s">
        <v>113</v>
      </c>
      <c r="D544" s="296">
        <v>398.39</v>
      </c>
      <c r="E544" s="59" t="str">
        <f t="shared" si="40"/>
        <v>QUADRO DE DISTRIBUIÇÃO DE ENERGIA, DE EMBUTIR, COM 24 DIVISÕES MODULARES, COM BARRAMENTO</v>
      </c>
      <c r="F544" s="59" t="str">
        <f t="shared" si="41"/>
        <v>UND</v>
      </c>
      <c r="G544">
        <f t="shared" si="42"/>
        <v>508.5</v>
      </c>
      <c r="H544">
        <f t="shared" si="43"/>
        <v>398.39</v>
      </c>
      <c r="I544">
        <f t="shared" si="44"/>
        <v>398.39</v>
      </c>
    </row>
    <row r="545" spans="1:9" ht="45">
      <c r="A545" s="827" t="s">
        <v>31278</v>
      </c>
      <c r="B545" s="827" t="s">
        <v>1592</v>
      </c>
      <c r="C545" s="295" t="s">
        <v>113</v>
      </c>
      <c r="D545" s="296">
        <v>451.03</v>
      </c>
      <c r="E545" s="59" t="str">
        <f t="shared" si="40"/>
        <v>QUADRO DE DISTRIBUIÇÃO DE ENERGIA, DE EMBUTIR, COM 32 DIVISÕES MODULARES, COM BARRAMENTO</v>
      </c>
      <c r="F545" s="59" t="str">
        <f t="shared" si="41"/>
        <v>UND</v>
      </c>
      <c r="G545">
        <f t="shared" si="42"/>
        <v>575.69000000000005</v>
      </c>
      <c r="H545">
        <f t="shared" si="43"/>
        <v>451.03</v>
      </c>
      <c r="I545">
        <f t="shared" si="44"/>
        <v>451.03</v>
      </c>
    </row>
    <row r="546" spans="1:9" ht="30">
      <c r="A546" s="827" t="s">
        <v>31279</v>
      </c>
      <c r="B546" s="827" t="s">
        <v>1593</v>
      </c>
      <c r="C546" s="295" t="s">
        <v>113</v>
      </c>
      <c r="D546" s="296">
        <v>66.849999999999994</v>
      </c>
      <c r="E546" s="59" t="str">
        <f t="shared" si="40"/>
        <v>CAIXA DE DISTRIBUIÇÃO 20X20X15 CM</v>
      </c>
      <c r="F546" s="59" t="str">
        <f t="shared" si="41"/>
        <v>UND</v>
      </c>
      <c r="G546">
        <f t="shared" si="42"/>
        <v>85.33</v>
      </c>
      <c r="H546">
        <f t="shared" si="43"/>
        <v>66.849999999999994</v>
      </c>
      <c r="I546">
        <f t="shared" si="44"/>
        <v>66.849999999999994</v>
      </c>
    </row>
    <row r="547" spans="1:9" ht="45">
      <c r="A547" s="827" t="s">
        <v>31280</v>
      </c>
      <c r="B547" s="827" t="s">
        <v>1594</v>
      </c>
      <c r="C547" s="295" t="s">
        <v>113</v>
      </c>
      <c r="D547" s="296">
        <v>111.58</v>
      </c>
      <c r="E547" s="59" t="str">
        <f t="shared" si="40"/>
        <v>QUADRO DE DISTRIBUIÇÃO DE ENERGIA, DE EMBUTIR, COM 12 DIVISÕES MODULARES, SEM BARRAMENTO</v>
      </c>
      <c r="F547" s="59" t="str">
        <f t="shared" si="41"/>
        <v>UND</v>
      </c>
      <c r="G547">
        <f t="shared" si="42"/>
        <v>142.41999999999999</v>
      </c>
      <c r="H547">
        <f t="shared" si="43"/>
        <v>111.58</v>
      </c>
      <c r="I547">
        <f t="shared" si="44"/>
        <v>111.58</v>
      </c>
    </row>
    <row r="548" spans="1:9" ht="45">
      <c r="A548" s="827" t="s">
        <v>31281</v>
      </c>
      <c r="B548" s="827" t="s">
        <v>1595</v>
      </c>
      <c r="C548" s="295" t="s">
        <v>113</v>
      </c>
      <c r="D548" s="296">
        <v>88.27</v>
      </c>
      <c r="E548" s="59" t="str">
        <f t="shared" si="40"/>
        <v>QUADRO DE DISTRIBUIÇÃO DE ENERGIA, DE EMBUTIR, COM 3 DIVISÕES MODULARES, SEM BARRAMENTO</v>
      </c>
      <c r="F548" s="59" t="str">
        <f t="shared" si="41"/>
        <v>UND</v>
      </c>
      <c r="G548">
        <f t="shared" si="42"/>
        <v>112.67</v>
      </c>
      <c r="H548">
        <f t="shared" si="43"/>
        <v>88.27</v>
      </c>
      <c r="I548">
        <f t="shared" si="44"/>
        <v>88.27</v>
      </c>
    </row>
    <row r="549" spans="1:9" ht="45">
      <c r="A549" s="829" t="s">
        <v>31282</v>
      </c>
      <c r="B549" s="827" t="s">
        <v>1596</v>
      </c>
      <c r="C549" s="295" t="s">
        <v>113</v>
      </c>
      <c r="D549" s="296">
        <v>145.38999999999999</v>
      </c>
      <c r="E549" s="59" t="str">
        <f t="shared" si="40"/>
        <v>QUADRO DE DISTRIBUIÇÃO DE ENERGIA, DE EMBUTIR, COM 6 DIVISÕES MODULARES, SEM BARRAMENTO</v>
      </c>
      <c r="F549" s="59" t="str">
        <f t="shared" si="41"/>
        <v>UND</v>
      </c>
      <c r="G549">
        <f t="shared" si="42"/>
        <v>185.58</v>
      </c>
      <c r="H549">
        <f t="shared" si="43"/>
        <v>145.38999999999999</v>
      </c>
      <c r="I549">
        <f t="shared" si="44"/>
        <v>145.38999999999999</v>
      </c>
    </row>
    <row r="550" spans="1:9" ht="90">
      <c r="A550" s="827" t="s">
        <v>31283</v>
      </c>
      <c r="B550" s="827" t="s">
        <v>1597</v>
      </c>
      <c r="C550" s="295" t="s">
        <v>113</v>
      </c>
      <c r="D550" s="296">
        <v>751.68</v>
      </c>
      <c r="E550" s="59" t="str">
        <f t="shared" si="40"/>
        <v>QUADRO DISTRIB. ENERGIA, EMBUTIDO OU SEMI EMBUTIDO, CAPAC. P/ 34 DISJ. DIN, C/BARRAM TRIF. 150A BARRA. NEUTRO E TERRA, FAB. EM CHAPA DE AÇO 12 USG COM PORTA, ESPELHO, TRINCO COM FECHAD CH YALE, REF. QDETG II-34DIN-CEMAR OU EQUIV.</v>
      </c>
      <c r="F550" s="59" t="str">
        <f t="shared" si="41"/>
        <v>UND</v>
      </c>
      <c r="G550">
        <f t="shared" si="42"/>
        <v>959.44</v>
      </c>
      <c r="H550">
        <f t="shared" si="43"/>
        <v>751.68</v>
      </c>
      <c r="I550">
        <f t="shared" si="44"/>
        <v>751.68</v>
      </c>
    </row>
    <row r="551" spans="1:9" ht="90">
      <c r="A551" s="827" t="s">
        <v>31284</v>
      </c>
      <c r="B551" s="827" t="s">
        <v>1598</v>
      </c>
      <c r="C551" s="295" t="s">
        <v>113</v>
      </c>
      <c r="D551" s="296">
        <v>896.28</v>
      </c>
      <c r="E551" s="59" t="str">
        <f t="shared" si="40"/>
        <v>QUADRO DISTRIB. ENERGIA, EMBUTIDO OU SEMI EMBUTIDO, CAPAC. P/ 44 DISJ. DIN, C/BARRAM TRIF. 150A BARRA. NEUTRO E TERRA, FAB. EM CHAPA DE AÇO 12 USG COM PORTA, ESPELHO, TRINCO COM FECHAD CH YALE, REF. QDETG II-44DIN-CEMAR OU EQUIV.</v>
      </c>
      <c r="F551" s="59" t="str">
        <f t="shared" si="41"/>
        <v>UND</v>
      </c>
      <c r="G551">
        <f t="shared" si="42"/>
        <v>1144.01</v>
      </c>
      <c r="H551">
        <f t="shared" si="43"/>
        <v>896.28</v>
      </c>
      <c r="I551">
        <f t="shared" si="44"/>
        <v>896.28</v>
      </c>
    </row>
    <row r="552" spans="1:9" ht="75">
      <c r="A552" s="827" t="s">
        <v>31285</v>
      </c>
      <c r="B552" s="827" t="s">
        <v>1599</v>
      </c>
      <c r="C552" s="295" t="s">
        <v>113</v>
      </c>
      <c r="D552" s="297">
        <v>1139.54</v>
      </c>
      <c r="E552" s="59" t="str">
        <f t="shared" si="40"/>
        <v>QUADRO DISTRIB. ENERGIA, EMBUTIDO OU SEMI EMBUTIDO, CAPAC. P/ 56 DISJ. DIN, C/BARRAM TRIF. 225A BARRA. NEUTRO E TERRA, FAB. EM CHAPA DE AÇO 12 USG COM PORTA, ESPELHO, TRINCO COM FECHAD CH</v>
      </c>
      <c r="F552" s="59" t="str">
        <f t="shared" si="41"/>
        <v>UND</v>
      </c>
      <c r="G552">
        <f t="shared" si="42"/>
        <v>1454.51</v>
      </c>
      <c r="H552">
        <f t="shared" si="43"/>
        <v>1139.54</v>
      </c>
      <c r="I552">
        <f t="shared" si="44"/>
        <v>1139.54</v>
      </c>
    </row>
    <row r="553" spans="1:9">
      <c r="A553" s="827"/>
      <c r="B553" s="828" t="s">
        <v>1600</v>
      </c>
      <c r="C553" s="295"/>
      <c r="D553" s="296"/>
      <c r="E553" s="59" t="str">
        <f t="shared" si="40"/>
        <v>CAIXAS DE PASSAGEM</v>
      </c>
      <c r="F553" s="59" t="str">
        <f t="shared" si="41"/>
        <v/>
      </c>
      <c r="G553">
        <f t="shared" si="42"/>
        <v>0</v>
      </c>
      <c r="H553">
        <f t="shared" si="43"/>
        <v>0</v>
      </c>
      <c r="I553">
        <f t="shared" si="44"/>
        <v>0</v>
      </c>
    </row>
    <row r="554" spans="1:9" ht="45">
      <c r="A554" s="827" t="s">
        <v>31286</v>
      </c>
      <c r="B554" s="827" t="s">
        <v>1601</v>
      </c>
      <c r="C554" s="295" t="s">
        <v>113</v>
      </c>
      <c r="D554" s="296">
        <v>120.43</v>
      </c>
      <c r="E554" s="59" t="str">
        <f t="shared" si="40"/>
        <v>CAIXA PARA MEDIDOR POLIFÁSICO CARGA ATÉ 41000W INCLUSIVE CAIXA PARA DISJUNTOR POLIFÁSICO ATÉ 100A</v>
      </c>
      <c r="F554" s="59" t="str">
        <f t="shared" si="41"/>
        <v>UND</v>
      </c>
      <c r="G554">
        <f t="shared" si="42"/>
        <v>153.72</v>
      </c>
      <c r="H554">
        <f t="shared" si="43"/>
        <v>120.43</v>
      </c>
      <c r="I554">
        <f t="shared" si="44"/>
        <v>120.43</v>
      </c>
    </row>
    <row r="555" spans="1:9" ht="75">
      <c r="A555" s="827" t="s">
        <v>31287</v>
      </c>
      <c r="B555" s="827" t="s">
        <v>1602</v>
      </c>
      <c r="C555" s="295" t="s">
        <v>113</v>
      </c>
      <c r="D555" s="296">
        <v>160.18</v>
      </c>
      <c r="E555" s="59" t="str">
        <f t="shared" si="40"/>
        <v>CAIXA DE ATERRAMENTO DE CONCRETO SIMPLES, NAS DIMENSÕES DE 30X30X25CM, COM REVEST. INT. EM CHAPISCO E REBOCO, TAMPA DE CONCRETO ESP.5CM E LASTRO DE BRITA ESP. 5 CM, INCL. HASTE 5/8"X2400MM</v>
      </c>
      <c r="F555" s="59" t="str">
        <f t="shared" si="41"/>
        <v>UND</v>
      </c>
      <c r="G555">
        <f t="shared" si="42"/>
        <v>204.45</v>
      </c>
      <c r="H555">
        <f t="shared" si="43"/>
        <v>160.18</v>
      </c>
      <c r="I555">
        <f t="shared" si="44"/>
        <v>160.18</v>
      </c>
    </row>
    <row r="556" spans="1:9" ht="30">
      <c r="A556" s="827" t="s">
        <v>31288</v>
      </c>
      <c r="B556" s="827" t="s">
        <v>1603</v>
      </c>
      <c r="C556" s="295" t="s">
        <v>113</v>
      </c>
      <c r="D556" s="296">
        <v>27.67</v>
      </c>
      <c r="E556" s="59" t="str">
        <f t="shared" si="40"/>
        <v>CAIXA DE PASSAGEM EM CHAPA DE AÇO GALVANIZADA 4" X 4", COM TAMPA PARAFUSADA</v>
      </c>
      <c r="F556" s="59" t="str">
        <f t="shared" si="41"/>
        <v>UND</v>
      </c>
      <c r="G556">
        <f t="shared" si="42"/>
        <v>35.32</v>
      </c>
      <c r="H556">
        <f t="shared" si="43"/>
        <v>27.67</v>
      </c>
      <c r="I556">
        <f t="shared" si="44"/>
        <v>27.67</v>
      </c>
    </row>
    <row r="557" spans="1:9" ht="75">
      <c r="A557" s="827" t="s">
        <v>31289</v>
      </c>
      <c r="B557" s="827" t="s">
        <v>1604</v>
      </c>
      <c r="C557" s="295" t="s">
        <v>113</v>
      </c>
      <c r="D557" s="296">
        <v>98.63</v>
      </c>
      <c r="E557" s="59" t="str">
        <f t="shared" si="40"/>
        <v>CAIXA DE PASSAGEM DE ALVENARIA DE BLOCOS DE CONCRETO 9X19X39CM, DIMENSÕES DE 30X30X50CM, COM REVESTIMENTO INTERNO EM CHAPISCO E REBOCO, TAMPA DE CONCRETO ESP.5CM E LASTRO DE BRITA 5 CM</v>
      </c>
      <c r="F557" s="59" t="str">
        <f t="shared" si="41"/>
        <v>UND</v>
      </c>
      <c r="G557">
        <f t="shared" si="42"/>
        <v>125.89</v>
      </c>
      <c r="H557">
        <f t="shared" si="43"/>
        <v>98.63</v>
      </c>
      <c r="I557">
        <f t="shared" si="44"/>
        <v>98.63</v>
      </c>
    </row>
    <row r="558" spans="1:9" ht="75">
      <c r="A558" s="827" t="s">
        <v>31290</v>
      </c>
      <c r="B558" s="827" t="s">
        <v>1605</v>
      </c>
      <c r="C558" s="295" t="s">
        <v>113</v>
      </c>
      <c r="D558" s="296">
        <v>126.47</v>
      </c>
      <c r="E558" s="59" t="str">
        <f t="shared" si="40"/>
        <v>CAIXA DE PASSAGEM DE ALVENARIA DE BLOCOS DE CONCRETO 9X19X39CM, DIMENSÕES DE 40X40X50CM, COM REVESTIMENTO INTERNO EM CHAPISCO E REBOCO, TAMPA DE CONCRETO ESP.5CM E LASTRO DE BRITA 5 CM</v>
      </c>
      <c r="F558" s="59" t="str">
        <f t="shared" si="41"/>
        <v>UND</v>
      </c>
      <c r="G558">
        <f t="shared" si="42"/>
        <v>161.43</v>
      </c>
      <c r="H558">
        <f t="shared" si="43"/>
        <v>126.47</v>
      </c>
      <c r="I558">
        <f t="shared" si="44"/>
        <v>126.47</v>
      </c>
    </row>
    <row r="559" spans="1:9" ht="75">
      <c r="A559" s="827" t="s">
        <v>31291</v>
      </c>
      <c r="B559" s="827" t="s">
        <v>1606</v>
      </c>
      <c r="C559" s="295" t="s">
        <v>113</v>
      </c>
      <c r="D559" s="296">
        <v>177.42</v>
      </c>
      <c r="E559" s="59" t="str">
        <f t="shared" si="40"/>
        <v>CAIXA DE PASSAGEM DE ALVENARIA DE BLOCOS DE CONCRETO 9X19X39CM, DIMENSÕES DE 50X50X50CM, COM REVESTIMENTO INTERNO EM CHAPISCO E REBOCO, TAMPA DE CONCRETO ESP.5CM E LASTRO DE BRITA 5 CM</v>
      </c>
      <c r="F559" s="59" t="str">
        <f t="shared" si="41"/>
        <v>UND</v>
      </c>
      <c r="G559">
        <f t="shared" si="42"/>
        <v>226.46</v>
      </c>
      <c r="H559">
        <f t="shared" si="43"/>
        <v>177.42</v>
      </c>
      <c r="I559">
        <f t="shared" si="44"/>
        <v>177.42</v>
      </c>
    </row>
    <row r="560" spans="1:9" ht="30">
      <c r="A560" s="827" t="s">
        <v>31292</v>
      </c>
      <c r="B560" s="827" t="s">
        <v>1607</v>
      </c>
      <c r="C560" s="295" t="s">
        <v>113</v>
      </c>
      <c r="D560" s="296">
        <v>6.61</v>
      </c>
      <c r="E560" s="59" t="str">
        <f t="shared" si="40"/>
        <v>CAIXA DE PASSAGEM 4X2", CHAPA 18</v>
      </c>
      <c r="F560" s="59" t="str">
        <f t="shared" si="41"/>
        <v>UND</v>
      </c>
      <c r="G560">
        <f t="shared" si="42"/>
        <v>8.44</v>
      </c>
      <c r="H560">
        <f t="shared" si="43"/>
        <v>6.61</v>
      </c>
      <c r="I560">
        <f t="shared" si="44"/>
        <v>6.61</v>
      </c>
    </row>
    <row r="561" spans="1:9" ht="75">
      <c r="A561" s="827" t="s">
        <v>31293</v>
      </c>
      <c r="B561" s="827" t="s">
        <v>1608</v>
      </c>
      <c r="C561" s="295" t="s">
        <v>113</v>
      </c>
      <c r="D561" s="296">
        <v>91.28</v>
      </c>
      <c r="E561" s="59" t="str">
        <f t="shared" si="40"/>
        <v>CONJUNTO CAIXA TERMOPLÁSTICA PARA MEDIDOR PADRÃO ESCELSA MONOFÁFICO COM TAMPA TRANSPARENTE EM POLICARBONATO P-980-009 INCLUSIVE CAIXA PARA DISJUNTOR MONOF P-940-003 PADRÃO ESCELSA</v>
      </c>
      <c r="F561" s="59" t="str">
        <f t="shared" si="41"/>
        <v>UND</v>
      </c>
      <c r="G561">
        <f t="shared" si="42"/>
        <v>116.51</v>
      </c>
      <c r="H561">
        <f t="shared" si="43"/>
        <v>91.28</v>
      </c>
      <c r="I561">
        <f t="shared" si="44"/>
        <v>91.28</v>
      </c>
    </row>
    <row r="562" spans="1:9" ht="30">
      <c r="A562" s="829" t="s">
        <v>31294</v>
      </c>
      <c r="B562" s="827" t="s">
        <v>1609</v>
      </c>
      <c r="C562" s="295" t="s">
        <v>113</v>
      </c>
      <c r="D562" s="296">
        <v>6.35</v>
      </c>
      <c r="E562" s="59" t="str">
        <f t="shared" si="40"/>
        <v>CAIXA DE EMBUTIR MARCA DE REFERÊNCIA TIGREFLEX, 4X2"</v>
      </c>
      <c r="F562" s="59" t="str">
        <f t="shared" si="41"/>
        <v>UND</v>
      </c>
      <c r="G562">
        <f t="shared" si="42"/>
        <v>8.11</v>
      </c>
      <c r="H562">
        <f t="shared" si="43"/>
        <v>6.35</v>
      </c>
      <c r="I562">
        <f t="shared" si="44"/>
        <v>6.35</v>
      </c>
    </row>
    <row r="563" spans="1:9" ht="30">
      <c r="A563" s="829" t="s">
        <v>31295</v>
      </c>
      <c r="B563" s="827" t="s">
        <v>1610</v>
      </c>
      <c r="C563" s="295" t="s">
        <v>113</v>
      </c>
      <c r="D563" s="296">
        <v>11.05</v>
      </c>
      <c r="E563" s="59" t="str">
        <f t="shared" si="40"/>
        <v>CAIXA DE EMBUTIR MARCA DE REFERÊNCIA TIGREFLEX, 4X4"</v>
      </c>
      <c r="F563" s="59" t="str">
        <f t="shared" si="41"/>
        <v>UND</v>
      </c>
      <c r="G563">
        <f t="shared" si="42"/>
        <v>14.1</v>
      </c>
      <c r="H563">
        <f t="shared" si="43"/>
        <v>11.05</v>
      </c>
      <c r="I563">
        <f t="shared" si="44"/>
        <v>11.05</v>
      </c>
    </row>
    <row r="564" spans="1:9" ht="30">
      <c r="A564" s="827" t="s">
        <v>31296</v>
      </c>
      <c r="B564" s="827" t="s">
        <v>1611</v>
      </c>
      <c r="C564" s="295" t="s">
        <v>113</v>
      </c>
      <c r="D564" s="296">
        <v>7.73</v>
      </c>
      <c r="E564" s="59" t="str">
        <f t="shared" si="40"/>
        <v>CAIXA DE PASSAGEM 4X4", CHAPA 18</v>
      </c>
      <c r="F564" s="59" t="str">
        <f t="shared" si="41"/>
        <v>UND</v>
      </c>
      <c r="G564">
        <f t="shared" si="42"/>
        <v>9.8699999999999992</v>
      </c>
      <c r="H564">
        <f t="shared" si="43"/>
        <v>7.73</v>
      </c>
      <c r="I564">
        <f t="shared" si="44"/>
        <v>7.73</v>
      </c>
    </row>
    <row r="565" spans="1:9" ht="30">
      <c r="A565" s="827" t="s">
        <v>31297</v>
      </c>
      <c r="B565" s="827" t="s">
        <v>1612</v>
      </c>
      <c r="C565" s="295" t="s">
        <v>113</v>
      </c>
      <c r="D565" s="296">
        <v>47.65</v>
      </c>
      <c r="E565" s="59" t="str">
        <f t="shared" si="40"/>
        <v>CAIXA DE PASSAGEM 150X150X80MM, CHAPA 18, COM TAMPA PARAFUSADA</v>
      </c>
      <c r="F565" s="59" t="str">
        <f t="shared" si="41"/>
        <v>UND</v>
      </c>
      <c r="G565">
        <f t="shared" si="42"/>
        <v>60.82</v>
      </c>
      <c r="H565">
        <f t="shared" si="43"/>
        <v>47.65</v>
      </c>
      <c r="I565">
        <f t="shared" si="44"/>
        <v>47.65</v>
      </c>
    </row>
    <row r="566" spans="1:9" ht="30">
      <c r="A566" s="827" t="s">
        <v>31298</v>
      </c>
      <c r="B566" s="827" t="s">
        <v>1613</v>
      </c>
      <c r="C566" s="295" t="s">
        <v>113</v>
      </c>
      <c r="D566" s="296">
        <v>69.11</v>
      </c>
      <c r="E566" s="59" t="str">
        <f t="shared" si="40"/>
        <v>CAIXA DE PASSAGEM 200X200X100MM, CHAPA 18, COM TAMPA PARAFUSADA</v>
      </c>
      <c r="F566" s="59" t="str">
        <f t="shared" si="41"/>
        <v>UND</v>
      </c>
      <c r="G566">
        <f t="shared" si="42"/>
        <v>88.21</v>
      </c>
      <c r="H566">
        <f t="shared" si="43"/>
        <v>69.11</v>
      </c>
      <c r="I566">
        <f t="shared" si="44"/>
        <v>69.11</v>
      </c>
    </row>
    <row r="567" spans="1:9" ht="30">
      <c r="A567" s="827" t="s">
        <v>31299</v>
      </c>
      <c r="B567" s="827" t="s">
        <v>1614</v>
      </c>
      <c r="C567" s="295" t="s">
        <v>113</v>
      </c>
      <c r="D567" s="296">
        <v>94.76</v>
      </c>
      <c r="E567" s="59" t="str">
        <f t="shared" si="40"/>
        <v>CAIXA DE PASSAGEM 300X300X120MM, CHAPA 18, COM TAMPA PARAFUSADA</v>
      </c>
      <c r="F567" s="59" t="str">
        <f t="shared" si="41"/>
        <v>UND</v>
      </c>
      <c r="G567">
        <f t="shared" si="42"/>
        <v>120.95</v>
      </c>
      <c r="H567">
        <f t="shared" si="43"/>
        <v>94.76</v>
      </c>
      <c r="I567">
        <f t="shared" si="44"/>
        <v>94.76</v>
      </c>
    </row>
    <row r="568" spans="1:9" ht="30">
      <c r="A568" s="829" t="s">
        <v>31300</v>
      </c>
      <c r="B568" s="827" t="s">
        <v>1615</v>
      </c>
      <c r="C568" s="295" t="s">
        <v>113</v>
      </c>
      <c r="D568" s="296">
        <v>128.62</v>
      </c>
      <c r="E568" s="59" t="str">
        <f t="shared" si="40"/>
        <v>CAIXA DE PASSAGEM 400X400X120MM, CHAPA 18, COM TAMPA PARAFUSADA</v>
      </c>
      <c r="F568" s="59" t="str">
        <f t="shared" si="41"/>
        <v>UND</v>
      </c>
      <c r="G568">
        <f t="shared" si="42"/>
        <v>164.17</v>
      </c>
      <c r="H568">
        <f t="shared" si="43"/>
        <v>128.62</v>
      </c>
      <c r="I568">
        <f t="shared" si="44"/>
        <v>128.62</v>
      </c>
    </row>
    <row r="569" spans="1:9" ht="30">
      <c r="A569" s="829" t="s">
        <v>31301</v>
      </c>
      <c r="B569" s="827" t="s">
        <v>1616</v>
      </c>
      <c r="C569" s="295" t="s">
        <v>113</v>
      </c>
      <c r="D569" s="296">
        <v>8.08</v>
      </c>
      <c r="E569" s="59" t="str">
        <f t="shared" si="40"/>
        <v>CAIXA SEXTAVADA EM PVC DE 3X3X1 1/2", MARCA DE REFERÊNCIA TIGREFLEX</v>
      </c>
      <c r="F569" s="59" t="str">
        <f t="shared" si="41"/>
        <v>UND</v>
      </c>
      <c r="G569">
        <f t="shared" si="42"/>
        <v>10.31</v>
      </c>
      <c r="H569">
        <f t="shared" si="43"/>
        <v>8.08</v>
      </c>
      <c r="I569">
        <f t="shared" si="44"/>
        <v>8.08</v>
      </c>
    </row>
    <row r="570" spans="1:9">
      <c r="A570" s="827"/>
      <c r="B570" s="828" t="s">
        <v>1617</v>
      </c>
      <c r="C570" s="295"/>
      <c r="D570" s="296"/>
      <c r="E570" s="59" t="str">
        <f t="shared" si="40"/>
        <v>ENVELOPAMENTO DE ELETRODUTOS</v>
      </c>
      <c r="F570" s="59" t="str">
        <f t="shared" si="41"/>
        <v/>
      </c>
      <c r="G570">
        <f t="shared" si="42"/>
        <v>0</v>
      </c>
      <c r="H570">
        <f t="shared" si="43"/>
        <v>0</v>
      </c>
      <c r="I570">
        <f t="shared" si="44"/>
        <v>0</v>
      </c>
    </row>
    <row r="571" spans="1:9" ht="75">
      <c r="A571" s="827" t="s">
        <v>31302</v>
      </c>
      <c r="B571" s="827" t="s">
        <v>1618</v>
      </c>
      <c r="C571" s="295" t="s">
        <v>110</v>
      </c>
      <c r="D571" s="296">
        <v>38.82</v>
      </c>
      <c r="E571" s="59" t="str">
        <f t="shared" si="40"/>
        <v>ENVELOPAMENTO DE CONCRETO SIMPLES COM CONSUMO MÍNIMO DE CIMENTO DE 250KG/M3, INCLUSIVE ESCAVAÇÃO PARA PROFUNDIDADE MÍNIMA DO ELETRODUTO DE 50 CM, DE 25 X 25 CM, PARA 1 ELETRODUTO</v>
      </c>
      <c r="F571" s="59" t="str">
        <f t="shared" si="41"/>
        <v>M</v>
      </c>
      <c r="G571">
        <f t="shared" si="42"/>
        <v>49.55</v>
      </c>
      <c r="H571">
        <f t="shared" si="43"/>
        <v>38.82</v>
      </c>
      <c r="I571">
        <f t="shared" si="44"/>
        <v>38.82</v>
      </c>
    </row>
    <row r="572" spans="1:9" ht="75">
      <c r="A572" s="827" t="s">
        <v>31303</v>
      </c>
      <c r="B572" s="827" t="s">
        <v>1619</v>
      </c>
      <c r="C572" s="295" t="s">
        <v>110</v>
      </c>
      <c r="D572" s="296">
        <v>46.59</v>
      </c>
      <c r="E572" s="59" t="str">
        <f t="shared" si="40"/>
        <v>ENVELOPAMENTO DE CONCRETO SIMPLES COM CONSUMO MÍNIMO DE CIMENTO DE 250KG/M3, INCLUSIVE ESCAVAÇÃO PARA PROFUNDIDADE MÍNIMA DO ELETRODUTO DE 50 CM, DE 25 X 30 CM, PARA 2 ELETRODUTOS</v>
      </c>
      <c r="F572" s="59" t="str">
        <f t="shared" si="41"/>
        <v>M</v>
      </c>
      <c r="G572">
        <f t="shared" si="42"/>
        <v>59.47</v>
      </c>
      <c r="H572">
        <f t="shared" si="43"/>
        <v>46.59</v>
      </c>
      <c r="I572">
        <f t="shared" si="44"/>
        <v>46.59</v>
      </c>
    </row>
    <row r="573" spans="1:9" ht="75">
      <c r="A573" s="827" t="s">
        <v>31304</v>
      </c>
      <c r="B573" s="827" t="s">
        <v>1620</v>
      </c>
      <c r="C573" s="295" t="s">
        <v>110</v>
      </c>
      <c r="D573" s="296">
        <v>120.63</v>
      </c>
      <c r="E573" s="59" t="str">
        <f t="shared" si="40"/>
        <v>ENVELOPAMENTO DE CONCRETO SIMPLES COM CONSUMO MÍNIMO DE CIMENTO DE 250KG/M3, INCLUSIVE ESCAVAÇÃO PARA PROFUNDIDADE MÍNIMA DO ELETRODUTO DE 50CM, DE 60 X 30 CM, PARA 3 ELETRODUTOS</v>
      </c>
      <c r="F573" s="59" t="str">
        <f t="shared" si="41"/>
        <v>M</v>
      </c>
      <c r="G573">
        <f t="shared" si="42"/>
        <v>153.97</v>
      </c>
      <c r="H573">
        <f t="shared" si="43"/>
        <v>120.63</v>
      </c>
      <c r="I573">
        <f t="shared" si="44"/>
        <v>120.63</v>
      </c>
    </row>
    <row r="574" spans="1:9" ht="75">
      <c r="A574" s="827" t="s">
        <v>31305</v>
      </c>
      <c r="B574" s="827" t="s">
        <v>1621</v>
      </c>
      <c r="C574" s="295" t="s">
        <v>110</v>
      </c>
      <c r="D574" s="296">
        <v>128.88</v>
      </c>
      <c r="E574" s="59" t="str">
        <f t="shared" si="40"/>
        <v>ENVELOPAMENTO DE CONCRETO SIMPLES COM CONSUMO MÍNIMO DE CIMENTO DE 250KG/M3, INCLUSIVE ESCAVAÇÃO PARA PROFUNDIDADE MÍNIMA DO ELETRODUTO DE 50CM, DE 45 X 45 CM, PARA 3 ELETRODUTOS</v>
      </c>
      <c r="F574" s="59" t="str">
        <f t="shared" si="41"/>
        <v>M</v>
      </c>
      <c r="G574">
        <f t="shared" si="42"/>
        <v>164.5</v>
      </c>
      <c r="H574">
        <f t="shared" si="43"/>
        <v>128.88</v>
      </c>
      <c r="I574">
        <f t="shared" si="44"/>
        <v>128.88</v>
      </c>
    </row>
    <row r="575" spans="1:9">
      <c r="A575" s="827"/>
      <c r="B575" s="828" t="s">
        <v>1622</v>
      </c>
      <c r="C575" s="295"/>
      <c r="D575" s="296"/>
      <c r="E575" s="59" t="str">
        <f t="shared" si="40"/>
        <v>INSTALAÇÕES APARENTES</v>
      </c>
      <c r="F575" s="59" t="str">
        <f t="shared" si="41"/>
        <v/>
      </c>
      <c r="G575">
        <f t="shared" si="42"/>
        <v>0</v>
      </c>
      <c r="H575">
        <f t="shared" si="43"/>
        <v>0</v>
      </c>
      <c r="I575">
        <f t="shared" si="44"/>
        <v>0</v>
      </c>
    </row>
    <row r="576" spans="1:9" ht="45">
      <c r="A576" s="827" t="s">
        <v>31306</v>
      </c>
      <c r="B576" s="827" t="s">
        <v>14013</v>
      </c>
      <c r="C576" s="295" t="s">
        <v>110</v>
      </c>
      <c r="D576" s="296">
        <v>10.77</v>
      </c>
      <c r="E576" s="59" t="str">
        <f t="shared" si="40"/>
        <v>ELETRODUTO APARENTE DE PVC RÍGIDO ROSCÁVEL DIÂMETRO 3/4", INCLUSIVE ABRAÇADEIRA DE FIXAÇÃO</v>
      </c>
      <c r="F576" s="59" t="str">
        <f t="shared" si="41"/>
        <v>M</v>
      </c>
      <c r="G576">
        <f t="shared" si="42"/>
        <v>13.75</v>
      </c>
      <c r="H576">
        <f t="shared" si="43"/>
        <v>10.77</v>
      </c>
      <c r="I576">
        <f t="shared" si="44"/>
        <v>10.77</v>
      </c>
    </row>
    <row r="577" spans="1:9" ht="60">
      <c r="A577" s="827" t="s">
        <v>31307</v>
      </c>
      <c r="B577" s="827" t="s">
        <v>13871</v>
      </c>
      <c r="C577" s="295" t="s">
        <v>113</v>
      </c>
      <c r="D577" s="296">
        <v>16.510000000000002</v>
      </c>
      <c r="E577" s="59" t="str">
        <f t="shared" ref="E577:E640" si="45">UPPER(B577)</f>
        <v>CAIXA DE LIGAÇÃO DE ALUMÍNIO SILÍCIO, TIPO CONDULETES,SEM ROSCA, NO FORMATO B, INCLUSIVE TAMPA COM VEDAÇÃO, DIÂMETRO 3/4"</v>
      </c>
      <c r="F577" s="59" t="str">
        <f t="shared" ref="F577:F640" si="46">UPPER(C577)</f>
        <v>UND</v>
      </c>
      <c r="G577">
        <f t="shared" si="42"/>
        <v>21.07</v>
      </c>
      <c r="H577">
        <f t="shared" si="43"/>
        <v>16.510000000000002</v>
      </c>
      <c r="I577">
        <f t="shared" si="44"/>
        <v>16.510000000000002</v>
      </c>
    </row>
    <row r="578" spans="1:9" ht="60">
      <c r="A578" s="827" t="s">
        <v>31308</v>
      </c>
      <c r="B578" s="827" t="s">
        <v>13872</v>
      </c>
      <c r="C578" s="295" t="s">
        <v>113</v>
      </c>
      <c r="D578" s="296">
        <v>20.14</v>
      </c>
      <c r="E578" s="59" t="str">
        <f t="shared" si="45"/>
        <v>CAIXA DE LIGAÇÃO DE ALUMÍNIO SILÍCIO, TIPO CONDULETES, SEM ROSCA, NO FORMATO T, INCLUSIVE TAMPA COM VEDAÇÃO, DIÂMETRO 3/4"</v>
      </c>
      <c r="F578" s="59" t="str">
        <f t="shared" si="46"/>
        <v>UND</v>
      </c>
      <c r="G578">
        <f t="shared" si="42"/>
        <v>25.71</v>
      </c>
      <c r="H578">
        <f t="shared" si="43"/>
        <v>20.14</v>
      </c>
      <c r="I578">
        <f t="shared" si="44"/>
        <v>20.14</v>
      </c>
    </row>
    <row r="579" spans="1:9" ht="60">
      <c r="A579" s="827" t="s">
        <v>31309</v>
      </c>
      <c r="B579" s="827" t="s">
        <v>13873</v>
      </c>
      <c r="C579" s="295" t="s">
        <v>113</v>
      </c>
      <c r="D579" s="296">
        <v>18.190000000000001</v>
      </c>
      <c r="E579" s="59" t="str">
        <f t="shared" si="45"/>
        <v>CAIXA DE LIGAÇÃO DE ALUMÍNIO SILÍCIO, TIPO CONDULETES, SEM ROSCA, NO FORMATO LR, INCLUSIVE TAMPA COM VEDAÇÃO, DIÂMETRO 3/4"</v>
      </c>
      <c r="F579" s="59" t="str">
        <f t="shared" si="46"/>
        <v>UND</v>
      </c>
      <c r="G579">
        <f t="shared" si="42"/>
        <v>23.22</v>
      </c>
      <c r="H579">
        <f t="shared" si="43"/>
        <v>18.190000000000001</v>
      </c>
      <c r="I579">
        <f t="shared" si="44"/>
        <v>18.190000000000001</v>
      </c>
    </row>
    <row r="580" spans="1:9" ht="60">
      <c r="A580" s="827" t="s">
        <v>31310</v>
      </c>
      <c r="B580" s="827" t="s">
        <v>13874</v>
      </c>
      <c r="C580" s="295" t="s">
        <v>113</v>
      </c>
      <c r="D580" s="296">
        <v>19.36</v>
      </c>
      <c r="E580" s="59" t="str">
        <f t="shared" si="45"/>
        <v>CAIXA DE LIGAÇÃO DE ALUMÍNIO SILÍCIO, TIPO CONDULETES, SEM ROSCA, NO FORMATO X, INCLUSIVE TAMPA COM VEDAÇÃO, DIÂMETRO 3/4"</v>
      </c>
      <c r="F580" s="59" t="str">
        <f t="shared" si="46"/>
        <v>UND</v>
      </c>
      <c r="G580">
        <f t="shared" si="42"/>
        <v>24.71</v>
      </c>
      <c r="H580">
        <f t="shared" si="43"/>
        <v>19.36</v>
      </c>
      <c r="I580">
        <f t="shared" si="44"/>
        <v>19.36</v>
      </c>
    </row>
    <row r="581" spans="1:9" ht="45">
      <c r="A581" s="827" t="s">
        <v>31311</v>
      </c>
      <c r="B581" s="827" t="s">
        <v>14014</v>
      </c>
      <c r="C581" s="295" t="s">
        <v>110</v>
      </c>
      <c r="D581" s="296">
        <v>16.57</v>
      </c>
      <c r="E581" s="59" t="str">
        <f t="shared" si="45"/>
        <v>ELETRODUTO APARENTE DE PVC RÍGIDO ROSCÁVEL DIÂMETRO 1", INCLUSIVE ABRAÇADEIRA DE FIXAÇÃO</v>
      </c>
      <c r="F581" s="59" t="str">
        <f t="shared" si="46"/>
        <v>M</v>
      </c>
      <c r="G581">
        <f t="shared" si="42"/>
        <v>21.15</v>
      </c>
      <c r="H581">
        <f t="shared" si="43"/>
        <v>16.57</v>
      </c>
      <c r="I581">
        <f t="shared" si="44"/>
        <v>16.57</v>
      </c>
    </row>
    <row r="582" spans="1:9" ht="30">
      <c r="A582" s="827" t="s">
        <v>31312</v>
      </c>
      <c r="B582" s="827" t="s">
        <v>1623</v>
      </c>
      <c r="C582" s="295" t="s">
        <v>110</v>
      </c>
      <c r="D582" s="296">
        <v>10.61</v>
      </c>
      <c r="E582" s="59" t="str">
        <f t="shared" si="45"/>
        <v>CANALETA SISTEMA X DA PIAL OU EQUIVALENTE, INCLUSIVE CONEXÕES</v>
      </c>
      <c r="F582" s="59" t="str">
        <f t="shared" si="46"/>
        <v>M</v>
      </c>
      <c r="G582">
        <f t="shared" si="42"/>
        <v>13.54</v>
      </c>
      <c r="H582">
        <f t="shared" si="43"/>
        <v>10.61</v>
      </c>
      <c r="I582">
        <f t="shared" si="44"/>
        <v>10.61</v>
      </c>
    </row>
    <row r="583" spans="1:9" ht="30">
      <c r="A583" s="827" t="s">
        <v>31313</v>
      </c>
      <c r="B583" s="827" t="s">
        <v>1624</v>
      </c>
      <c r="C583" s="295" t="s">
        <v>110</v>
      </c>
      <c r="D583" s="296">
        <v>49.79</v>
      </c>
      <c r="E583" s="59" t="str">
        <f t="shared" si="45"/>
        <v>ELETROCALHA PERFURADA EM CHAPA DE AÇO GALVANIZADO Nº16, 150X50MM, SEM TAMPA</v>
      </c>
      <c r="F583" s="59" t="str">
        <f t="shared" si="46"/>
        <v>M</v>
      </c>
      <c r="G583">
        <f t="shared" si="42"/>
        <v>63.55</v>
      </c>
      <c r="H583">
        <f t="shared" si="43"/>
        <v>49.79</v>
      </c>
      <c r="I583">
        <f t="shared" si="44"/>
        <v>49.79</v>
      </c>
    </row>
    <row r="584" spans="1:9" ht="30">
      <c r="A584" s="827" t="s">
        <v>31314</v>
      </c>
      <c r="B584" s="827" t="s">
        <v>1625</v>
      </c>
      <c r="C584" s="295" t="s">
        <v>110</v>
      </c>
      <c r="D584" s="296">
        <v>66.459999999999994</v>
      </c>
      <c r="E584" s="59" t="str">
        <f t="shared" si="45"/>
        <v>ELETROCALHA PERFURADA EM CHAPA DE AÇO GALVANIZADO Nº16, 200X100MM, SEM TAMPA</v>
      </c>
      <c r="F584" s="59" t="str">
        <f t="shared" si="46"/>
        <v>M</v>
      </c>
      <c r="G584">
        <f t="shared" ref="G584:G647" si="47">ROUND(H584*(1+$G$1),2)</f>
        <v>84.83</v>
      </c>
      <c r="H584">
        <f t="shared" ref="H584:H647" si="48">I584</f>
        <v>66.459999999999994</v>
      </c>
      <c r="I584">
        <f t="shared" ref="I584:I647" si="49">ROUND(D584/(1+$E$1),2)</f>
        <v>66.459999999999994</v>
      </c>
    </row>
    <row r="585" spans="1:9" ht="30">
      <c r="A585" s="827" t="s">
        <v>31315</v>
      </c>
      <c r="B585" s="827" t="s">
        <v>1626</v>
      </c>
      <c r="C585" s="295" t="s">
        <v>110</v>
      </c>
      <c r="D585" s="296">
        <v>91.05</v>
      </c>
      <c r="E585" s="59" t="str">
        <f t="shared" si="45"/>
        <v>ELETROCALHA PERFURADA EM CHAPA DE AÇO GALVANIZADO Nº16, 300X100MM, SEM TAMPA</v>
      </c>
      <c r="F585" s="59" t="str">
        <f t="shared" si="46"/>
        <v>M</v>
      </c>
      <c r="G585">
        <f t="shared" si="47"/>
        <v>116.22</v>
      </c>
      <c r="H585">
        <f t="shared" si="48"/>
        <v>91.05</v>
      </c>
      <c r="I585">
        <f t="shared" si="49"/>
        <v>91.05</v>
      </c>
    </row>
    <row r="586" spans="1:9" ht="30">
      <c r="A586" s="827" t="s">
        <v>31316</v>
      </c>
      <c r="B586" s="827" t="s">
        <v>1627</v>
      </c>
      <c r="C586" s="295" t="s">
        <v>110</v>
      </c>
      <c r="D586" s="296">
        <v>110.92</v>
      </c>
      <c r="E586" s="59" t="str">
        <f t="shared" si="45"/>
        <v>ELETROCALHA PERFURADA EM CHAPA DE AÇO GALVANIZADO Nº16, 400X100MM, SEM TAMPA</v>
      </c>
      <c r="F586" s="59" t="str">
        <f t="shared" si="46"/>
        <v>M</v>
      </c>
      <c r="G586">
        <f t="shared" si="47"/>
        <v>141.58000000000001</v>
      </c>
      <c r="H586">
        <f t="shared" si="48"/>
        <v>110.92</v>
      </c>
      <c r="I586">
        <f t="shared" si="49"/>
        <v>110.92</v>
      </c>
    </row>
    <row r="587" spans="1:9" ht="30">
      <c r="A587" s="827" t="s">
        <v>31317</v>
      </c>
      <c r="B587" s="827" t="s">
        <v>1628</v>
      </c>
      <c r="C587" s="295" t="s">
        <v>113</v>
      </c>
      <c r="D587" s="296">
        <v>39.64</v>
      </c>
      <c r="E587" s="59" t="str">
        <f t="shared" si="45"/>
        <v>REDUÇÃO CONCÊNTRICA PARA ELETROCALHA PERFURADA, TIPO "U", 200X150MM, ABA 100</v>
      </c>
      <c r="F587" s="59" t="str">
        <f t="shared" si="46"/>
        <v>UND</v>
      </c>
      <c r="G587">
        <f t="shared" si="47"/>
        <v>50.6</v>
      </c>
      <c r="H587">
        <f t="shared" si="48"/>
        <v>39.64</v>
      </c>
      <c r="I587">
        <f t="shared" si="49"/>
        <v>39.64</v>
      </c>
    </row>
    <row r="588" spans="1:9" ht="30">
      <c r="A588" s="827" t="s">
        <v>31318</v>
      </c>
      <c r="B588" s="827" t="s">
        <v>1629</v>
      </c>
      <c r="C588" s="295" t="s">
        <v>113</v>
      </c>
      <c r="D588" s="296">
        <v>50.13</v>
      </c>
      <c r="E588" s="59" t="str">
        <f t="shared" si="45"/>
        <v>REDUÇÃO CONCÊNTRICA PARA ELETROCALHA PERFURADA, TIPO "U", 300X150MM, ABA 100</v>
      </c>
      <c r="F588" s="59" t="str">
        <f t="shared" si="46"/>
        <v>UND</v>
      </c>
      <c r="G588">
        <f t="shared" si="47"/>
        <v>63.99</v>
      </c>
      <c r="H588">
        <f t="shared" si="48"/>
        <v>50.13</v>
      </c>
      <c r="I588">
        <f t="shared" si="49"/>
        <v>50.13</v>
      </c>
    </row>
    <row r="589" spans="1:9" ht="30">
      <c r="A589" s="827" t="s">
        <v>31319</v>
      </c>
      <c r="B589" s="827" t="s">
        <v>1630</v>
      </c>
      <c r="C589" s="295" t="s">
        <v>113</v>
      </c>
      <c r="D589" s="296">
        <v>60.12</v>
      </c>
      <c r="E589" s="59" t="str">
        <f t="shared" si="45"/>
        <v>REDUÇÃO CONCÊNTRICA PARA ELETROCALHA PERFURADA, TIPO "U", 400X150MM, ABA 100</v>
      </c>
      <c r="F589" s="59" t="str">
        <f t="shared" si="46"/>
        <v>UND</v>
      </c>
      <c r="G589">
        <f t="shared" si="47"/>
        <v>76.739999999999995</v>
      </c>
      <c r="H589">
        <f t="shared" si="48"/>
        <v>60.12</v>
      </c>
      <c r="I589">
        <f t="shared" si="49"/>
        <v>60.12</v>
      </c>
    </row>
    <row r="590" spans="1:9" ht="30">
      <c r="A590" s="827" t="s">
        <v>31320</v>
      </c>
      <c r="B590" s="827" t="s">
        <v>1631</v>
      </c>
      <c r="C590" s="295" t="s">
        <v>113</v>
      </c>
      <c r="D590" s="296">
        <v>6.62</v>
      </c>
      <c r="E590" s="59" t="str">
        <f t="shared" si="45"/>
        <v>SAÍDA HORIZONTAL PARA ELETRODUTO DE 3/4"</v>
      </c>
      <c r="F590" s="59" t="str">
        <f t="shared" si="46"/>
        <v>UND</v>
      </c>
      <c r="G590">
        <f t="shared" si="47"/>
        <v>8.4499999999999993</v>
      </c>
      <c r="H590">
        <f t="shared" si="48"/>
        <v>6.62</v>
      </c>
      <c r="I590">
        <f t="shared" si="49"/>
        <v>6.62</v>
      </c>
    </row>
    <row r="591" spans="1:9" ht="30">
      <c r="A591" s="827" t="s">
        <v>31321</v>
      </c>
      <c r="B591" s="827" t="s">
        <v>1632</v>
      </c>
      <c r="C591" s="295" t="s">
        <v>113</v>
      </c>
      <c r="D591" s="296">
        <v>6.62</v>
      </c>
      <c r="E591" s="59" t="str">
        <f t="shared" si="45"/>
        <v>SAÍDA HORIZONTAL PARA ELETRODUTO DE 1"</v>
      </c>
      <c r="F591" s="59" t="str">
        <f t="shared" si="46"/>
        <v>UND</v>
      </c>
      <c r="G591">
        <f t="shared" si="47"/>
        <v>8.4499999999999993</v>
      </c>
      <c r="H591">
        <f t="shared" si="48"/>
        <v>6.62</v>
      </c>
      <c r="I591">
        <f t="shared" si="49"/>
        <v>6.62</v>
      </c>
    </row>
    <row r="592" spans="1:9" ht="30">
      <c r="A592" s="827" t="s">
        <v>31322</v>
      </c>
      <c r="B592" s="827" t="s">
        <v>1633</v>
      </c>
      <c r="C592" s="295" t="s">
        <v>113</v>
      </c>
      <c r="D592" s="296">
        <v>7.92</v>
      </c>
      <c r="E592" s="59" t="str">
        <f t="shared" si="45"/>
        <v>SAÍDA HORIZONTAL PARA ELETRODUTO DE 2"</v>
      </c>
      <c r="F592" s="59" t="str">
        <f t="shared" si="46"/>
        <v>UND</v>
      </c>
      <c r="G592">
        <f t="shared" si="47"/>
        <v>10.11</v>
      </c>
      <c r="H592">
        <f t="shared" si="48"/>
        <v>7.92</v>
      </c>
      <c r="I592">
        <f t="shared" si="49"/>
        <v>7.92</v>
      </c>
    </row>
    <row r="593" spans="1:9" ht="30">
      <c r="A593" s="827" t="s">
        <v>31323</v>
      </c>
      <c r="B593" s="827" t="s">
        <v>1634</v>
      </c>
      <c r="C593" s="295" t="s">
        <v>113</v>
      </c>
      <c r="D593" s="296">
        <v>24.54</v>
      </c>
      <c r="E593" s="59" t="str">
        <f t="shared" si="45"/>
        <v>TAMPA DE ENCAIXE PARA ELETROCALHA EM CHAPA DE AÇO GALVANIZADA 18, DIM. 150MM</v>
      </c>
      <c r="F593" s="59" t="str">
        <f t="shared" si="46"/>
        <v>UND</v>
      </c>
      <c r="G593">
        <f t="shared" si="47"/>
        <v>31.32</v>
      </c>
      <c r="H593">
        <f t="shared" si="48"/>
        <v>24.54</v>
      </c>
      <c r="I593">
        <f t="shared" si="49"/>
        <v>24.54</v>
      </c>
    </row>
    <row r="594" spans="1:9" ht="30">
      <c r="A594" s="827" t="s">
        <v>31324</v>
      </c>
      <c r="B594" s="827" t="s">
        <v>1635</v>
      </c>
      <c r="C594" s="295" t="s">
        <v>113</v>
      </c>
      <c r="D594" s="296">
        <v>27.6</v>
      </c>
      <c r="E594" s="59" t="str">
        <f t="shared" si="45"/>
        <v>TAMPA DE ENCAIXE PARA ELETROCALHA EM CHAPA DE AÇO GALVANIZADA 18, DIM. 200MM</v>
      </c>
      <c r="F594" s="59" t="str">
        <f t="shared" si="46"/>
        <v>UND</v>
      </c>
      <c r="G594">
        <f t="shared" si="47"/>
        <v>35.229999999999997</v>
      </c>
      <c r="H594">
        <f t="shared" si="48"/>
        <v>27.6</v>
      </c>
      <c r="I594">
        <f t="shared" si="49"/>
        <v>27.6</v>
      </c>
    </row>
    <row r="595" spans="1:9" ht="30">
      <c r="A595" s="827" t="s">
        <v>31325</v>
      </c>
      <c r="B595" s="827" t="s">
        <v>1636</v>
      </c>
      <c r="C595" s="295" t="s">
        <v>113</v>
      </c>
      <c r="D595" s="296">
        <v>34.270000000000003</v>
      </c>
      <c r="E595" s="59" t="str">
        <f t="shared" si="45"/>
        <v>TAMPA DE ENCAIXE PARA ELETROCALHA EM CHAPA DE AÇO GALVANIZADA 18, DIM. 300MM</v>
      </c>
      <c r="F595" s="59" t="str">
        <f t="shared" si="46"/>
        <v>UND</v>
      </c>
      <c r="G595">
        <f t="shared" si="47"/>
        <v>43.74</v>
      </c>
      <c r="H595">
        <f t="shared" si="48"/>
        <v>34.270000000000003</v>
      </c>
      <c r="I595">
        <f t="shared" si="49"/>
        <v>34.270000000000003</v>
      </c>
    </row>
    <row r="596" spans="1:9" ht="30">
      <c r="A596" s="827" t="s">
        <v>31326</v>
      </c>
      <c r="B596" s="827" t="s">
        <v>1637</v>
      </c>
      <c r="C596" s="295" t="s">
        <v>113</v>
      </c>
      <c r="D596" s="296">
        <v>41.57</v>
      </c>
      <c r="E596" s="59" t="str">
        <f t="shared" si="45"/>
        <v>TAMPA DE ENCAIXE PARA ELETROCALHA EM CHAPA DE AÇO GALVANIZADA 18, DIM. 400MM</v>
      </c>
      <c r="F596" s="59" t="str">
        <f t="shared" si="46"/>
        <v>UND</v>
      </c>
      <c r="G596">
        <f t="shared" si="47"/>
        <v>53.06</v>
      </c>
      <c r="H596">
        <f t="shared" si="48"/>
        <v>41.57</v>
      </c>
      <c r="I596">
        <f t="shared" si="49"/>
        <v>41.57</v>
      </c>
    </row>
    <row r="597" spans="1:9" ht="45">
      <c r="A597" s="827" t="s">
        <v>31327</v>
      </c>
      <c r="B597" s="827" t="s">
        <v>1638</v>
      </c>
      <c r="C597" s="295" t="s">
        <v>113</v>
      </c>
      <c r="D597" s="296">
        <v>9.1300000000000008</v>
      </c>
      <c r="E597" s="59" t="str">
        <f t="shared" si="45"/>
        <v>JUNÇÃO SIMPLES PARA ELETROCALHA METÁLICA 200X100MM, GALVANIZADA, REF. MEGA MG 2760 OU EQUIVALENTE</v>
      </c>
      <c r="F597" s="59" t="str">
        <f t="shared" si="46"/>
        <v>UND</v>
      </c>
      <c r="G597">
        <f t="shared" si="47"/>
        <v>11.65</v>
      </c>
      <c r="H597">
        <f t="shared" si="48"/>
        <v>9.1300000000000008</v>
      </c>
      <c r="I597">
        <f t="shared" si="49"/>
        <v>9.1300000000000008</v>
      </c>
    </row>
    <row r="598" spans="1:9" ht="45">
      <c r="A598" s="827" t="s">
        <v>31328</v>
      </c>
      <c r="B598" s="827" t="s">
        <v>1639</v>
      </c>
      <c r="C598" s="295" t="s">
        <v>113</v>
      </c>
      <c r="D598" s="296">
        <v>9.75</v>
      </c>
      <c r="E598" s="59" t="str">
        <f t="shared" si="45"/>
        <v>JUNÇÃO SIMPLES PARA ELETROCALHA METÁLICA 300X100MM, GALVANIZADA, REF. MEGA MG 2760 OU EQUIVALENTE</v>
      </c>
      <c r="F598" s="59" t="str">
        <f t="shared" si="46"/>
        <v>UND</v>
      </c>
      <c r="G598">
        <f t="shared" si="47"/>
        <v>12.44</v>
      </c>
      <c r="H598">
        <f t="shared" si="48"/>
        <v>9.75</v>
      </c>
      <c r="I598">
        <f t="shared" si="49"/>
        <v>9.75</v>
      </c>
    </row>
    <row r="599" spans="1:9" ht="45">
      <c r="A599" s="827" t="s">
        <v>31329</v>
      </c>
      <c r="B599" s="827" t="s">
        <v>1640</v>
      </c>
      <c r="C599" s="295" t="s">
        <v>113</v>
      </c>
      <c r="D599" s="296">
        <v>83.56</v>
      </c>
      <c r="E599" s="59" t="str">
        <f t="shared" si="45"/>
        <v>TÊ HORIZONTAL 90º PARA ELETROCALHA METÁLICA 200X100MM, GALVANIZADA, REF. MEGA MG 2570 OU EQUIVALENTE</v>
      </c>
      <c r="F599" s="59" t="str">
        <f t="shared" si="46"/>
        <v>UND</v>
      </c>
      <c r="G599">
        <f t="shared" si="47"/>
        <v>106.66</v>
      </c>
      <c r="H599">
        <f t="shared" si="48"/>
        <v>83.56</v>
      </c>
      <c r="I599">
        <f t="shared" si="49"/>
        <v>83.56</v>
      </c>
    </row>
    <row r="600" spans="1:9" ht="45">
      <c r="A600" s="827" t="s">
        <v>31330</v>
      </c>
      <c r="B600" s="827" t="s">
        <v>1641</v>
      </c>
      <c r="C600" s="295" t="s">
        <v>113</v>
      </c>
      <c r="D600" s="296">
        <v>105.54</v>
      </c>
      <c r="E600" s="59" t="str">
        <f t="shared" si="45"/>
        <v>TÊ HORIZONTAL 90º PARA ELETROCALHA METÁLICA 300X100MM, GALVANIZADA, REF. MEGA MG 2570 OU EQUIVALENTE</v>
      </c>
      <c r="F600" s="59" t="str">
        <f t="shared" si="46"/>
        <v>UND</v>
      </c>
      <c r="G600">
        <f t="shared" si="47"/>
        <v>134.71</v>
      </c>
      <c r="H600">
        <f t="shared" si="48"/>
        <v>105.54</v>
      </c>
      <c r="I600">
        <f t="shared" si="49"/>
        <v>105.54</v>
      </c>
    </row>
    <row r="601" spans="1:9" ht="45">
      <c r="A601" s="827" t="s">
        <v>31331</v>
      </c>
      <c r="B601" s="827" t="s">
        <v>1642</v>
      </c>
      <c r="C601" s="295" t="s">
        <v>113</v>
      </c>
      <c r="D601" s="296">
        <v>62.42</v>
      </c>
      <c r="E601" s="59" t="str">
        <f t="shared" si="45"/>
        <v>CURVA HORIZONTAL 90º PARA ELETROCALHA METÁLICA, 200X100MM, GALVANIZADA, REF. MEGA MG 2510</v>
      </c>
      <c r="F601" s="59" t="str">
        <f t="shared" si="46"/>
        <v>UND</v>
      </c>
      <c r="G601">
        <f t="shared" si="47"/>
        <v>79.67</v>
      </c>
      <c r="H601">
        <f t="shared" si="48"/>
        <v>62.42</v>
      </c>
      <c r="I601">
        <f t="shared" si="49"/>
        <v>62.42</v>
      </c>
    </row>
    <row r="602" spans="1:9" ht="45">
      <c r="A602" s="827" t="s">
        <v>31332</v>
      </c>
      <c r="B602" s="827" t="s">
        <v>1643</v>
      </c>
      <c r="C602" s="295" t="s">
        <v>113</v>
      </c>
      <c r="D602" s="296">
        <v>81.92</v>
      </c>
      <c r="E602" s="59" t="str">
        <f t="shared" si="45"/>
        <v>CURVA HORIZONTAL 90º PARA ELETROCALHA METÁLICA, 300X100MM, GALVANIZADA, REF. MEGA MG 2510</v>
      </c>
      <c r="F602" s="59" t="str">
        <f t="shared" si="46"/>
        <v>UND</v>
      </c>
      <c r="G602">
        <f t="shared" si="47"/>
        <v>104.56</v>
      </c>
      <c r="H602">
        <f t="shared" si="48"/>
        <v>81.92</v>
      </c>
      <c r="I602">
        <f t="shared" si="49"/>
        <v>81.92</v>
      </c>
    </row>
    <row r="603" spans="1:9" ht="75">
      <c r="A603" s="827" t="s">
        <v>31333</v>
      </c>
      <c r="B603" s="827" t="s">
        <v>1644</v>
      </c>
      <c r="C603" s="295" t="s">
        <v>113</v>
      </c>
      <c r="D603" s="296">
        <v>17.55</v>
      </c>
      <c r="E603" s="59" t="str">
        <f t="shared" si="45"/>
        <v>SUPORTE DE FIXAÇÃO DE ELETRODUTO NO TETO, ATRAVÉS DE FITA METÁLICA PERFURADA (WALSIWA) OU EQUIV (1,30M), CURSOR (1 UND), H=60CM, SUPORTE "Y" (1 UND), PARAFUSO E BUCHA S8 (1 UND)</v>
      </c>
      <c r="F603" s="59" t="str">
        <f t="shared" si="46"/>
        <v>UND</v>
      </c>
      <c r="G603">
        <f t="shared" si="47"/>
        <v>22.4</v>
      </c>
      <c r="H603">
        <f t="shared" si="48"/>
        <v>17.55</v>
      </c>
      <c r="I603">
        <f t="shared" si="49"/>
        <v>17.55</v>
      </c>
    </row>
    <row r="604" spans="1:9" ht="60">
      <c r="A604" s="827" t="s">
        <v>31334</v>
      </c>
      <c r="B604" s="827" t="s">
        <v>1645</v>
      </c>
      <c r="C604" s="295" t="s">
        <v>113</v>
      </c>
      <c r="D604" s="296">
        <v>20.58</v>
      </c>
      <c r="E604" s="59" t="str">
        <f t="shared" si="45"/>
        <v>SUPORTE DE FIXAÇÃO DE ELETROCALHA DE 200X100MM, NA PAREDE, ATRAVÉS DE SUPORTE TIPO MÃO FRANCESA SIMPLES (1 UND), PARAFUSO E BUCHA S8 (2UND)</v>
      </c>
      <c r="F604" s="59" t="str">
        <f t="shared" si="46"/>
        <v>UND</v>
      </c>
      <c r="G604">
        <f t="shared" si="47"/>
        <v>26.27</v>
      </c>
      <c r="H604">
        <f t="shared" si="48"/>
        <v>20.58</v>
      </c>
      <c r="I604">
        <f t="shared" si="49"/>
        <v>20.58</v>
      </c>
    </row>
    <row r="605" spans="1:9" ht="60">
      <c r="A605" s="827" t="s">
        <v>31335</v>
      </c>
      <c r="B605" s="827" t="s">
        <v>1646</v>
      </c>
      <c r="C605" s="295" t="s">
        <v>113</v>
      </c>
      <c r="D605" s="296">
        <v>38.15</v>
      </c>
      <c r="E605" s="59" t="str">
        <f t="shared" si="45"/>
        <v>SUPORTE DE FIXAÇÃO DE ELETROCALHA DE 300X100MM, NA PAREDE, ATRAVÉS DE SUPORTE TIPO MÃO FRANCESA REFORÇADA (1 UND), PARAFUSO E BUCHA S8 (2 UND)</v>
      </c>
      <c r="F605" s="59" t="str">
        <f t="shared" si="46"/>
        <v>UND</v>
      </c>
      <c r="G605">
        <f t="shared" si="47"/>
        <v>48.69</v>
      </c>
      <c r="H605">
        <f t="shared" si="48"/>
        <v>38.15</v>
      </c>
      <c r="I605">
        <f t="shared" si="49"/>
        <v>38.15</v>
      </c>
    </row>
    <row r="606" spans="1:9" ht="60">
      <c r="A606" s="827" t="s">
        <v>31336</v>
      </c>
      <c r="B606" s="827" t="s">
        <v>1647</v>
      </c>
      <c r="C606" s="295" t="s">
        <v>113</v>
      </c>
      <c r="D606" s="296">
        <v>43.41</v>
      </c>
      <c r="E606" s="59" t="str">
        <f t="shared" si="45"/>
        <v>SUPORTE DE FIXAÇÃO DE ELETROCALHA DE 400X100MM, NA PAREDE, ATRAVÉS DE SUPORTE TIPO MÃO FRANCESA REFORÇADA (1 UND), PARAFUSO E BUCHA S8 (2 UND)</v>
      </c>
      <c r="F606" s="59" t="str">
        <f t="shared" si="46"/>
        <v>UND</v>
      </c>
      <c r="G606">
        <f t="shared" si="47"/>
        <v>55.41</v>
      </c>
      <c r="H606">
        <f t="shared" si="48"/>
        <v>43.41</v>
      </c>
      <c r="I606">
        <f t="shared" si="49"/>
        <v>43.41</v>
      </c>
    </row>
    <row r="607" spans="1:9" ht="90">
      <c r="A607" s="827" t="s">
        <v>31337</v>
      </c>
      <c r="B607" s="827" t="s">
        <v>1648</v>
      </c>
      <c r="C607" s="295" t="s">
        <v>113</v>
      </c>
      <c r="D607" s="296">
        <v>25.01</v>
      </c>
      <c r="E607" s="59" t="str">
        <f t="shared" si="45"/>
        <v>SUPORTE DE FIXAÇÃO DE ELETROCALHA DE 200X100MM, NO TETO, ATRAVÉS DE GANCHO VERTICAL (1 UND), PORCA SEXTAVADA E ARRUELA 1/4" (4 UND), VERGALHÃO ROSCA TOTAL 1/4" (H=60CM), CANTONEIRA ZZ (1 UND) E PARAFUSO E BUCHA S8 (2 UND)</v>
      </c>
      <c r="F607" s="59" t="str">
        <f t="shared" si="46"/>
        <v>UND</v>
      </c>
      <c r="G607">
        <f t="shared" si="47"/>
        <v>31.92</v>
      </c>
      <c r="H607">
        <f t="shared" si="48"/>
        <v>25.01</v>
      </c>
      <c r="I607">
        <f t="shared" si="49"/>
        <v>25.01</v>
      </c>
    </row>
    <row r="608" spans="1:9" ht="90">
      <c r="A608" s="827" t="s">
        <v>31338</v>
      </c>
      <c r="B608" s="827" t="s">
        <v>31339</v>
      </c>
      <c r="C608" s="295" t="s">
        <v>113</v>
      </c>
      <c r="D608" s="296">
        <v>35.78</v>
      </c>
      <c r="E608" s="59" t="str">
        <f t="shared" si="45"/>
        <v>SUPORTE DE FIXAÇÃO DE ELETROCALHA DE 300X100MM, NO TETO, ATRAVÉS DE SUPORTE ANGULAR (1 UND), PORCA SEXTAVADA E ARRUELA 1/4' (4 UND) , VERGALHÃO COM ROSCA TOTAL 1/4" (H=60CM), CANTONEIRA ZZ (2 UND) E PARAFUSO E BUCHA S8 (2 UND)</v>
      </c>
      <c r="F608" s="59" t="str">
        <f t="shared" si="46"/>
        <v>UND</v>
      </c>
      <c r="G608">
        <f t="shared" si="47"/>
        <v>45.67</v>
      </c>
      <c r="H608">
        <f t="shared" si="48"/>
        <v>35.78</v>
      </c>
      <c r="I608">
        <f t="shared" si="49"/>
        <v>35.78</v>
      </c>
    </row>
    <row r="609" spans="1:9" ht="90">
      <c r="A609" s="827" t="s">
        <v>31340</v>
      </c>
      <c r="B609" s="827" t="s">
        <v>31341</v>
      </c>
      <c r="C609" s="295" t="s">
        <v>113</v>
      </c>
      <c r="D609" s="296">
        <v>38.19</v>
      </c>
      <c r="E609" s="59" t="str">
        <f t="shared" si="45"/>
        <v>SUPORTE DE FIXAÇÃO DE ELETROCALHA DE 400X100MM, NO TETO, ATRAVÉS DE SUPORTE ANGULAR (1 UND), PORCA SEXTAVADA E ARRUELA 1/4' (4 UND), VERGALHÃO ROSCA TOTAL 1/4" (H=60CM), CANTONEIRA ZZ (2 UND) E PARAFUSO E BUCHA S8 (2 UND)</v>
      </c>
      <c r="F609" s="59" t="str">
        <f t="shared" si="46"/>
        <v>UND</v>
      </c>
      <c r="G609">
        <f t="shared" si="47"/>
        <v>48.75</v>
      </c>
      <c r="H609">
        <f t="shared" si="48"/>
        <v>38.19</v>
      </c>
      <c r="I609">
        <f t="shared" si="49"/>
        <v>38.19</v>
      </c>
    </row>
    <row r="610" spans="1:9">
      <c r="A610" s="827"/>
      <c r="B610" s="828" t="s">
        <v>1649</v>
      </c>
      <c r="C610" s="295"/>
      <c r="D610" s="296"/>
      <c r="E610" s="59" t="str">
        <f t="shared" si="45"/>
        <v>COMPOSIÇÕES INTERMEDIÁRIAS P/ ELETRICA</v>
      </c>
      <c r="F610" s="59" t="str">
        <f t="shared" si="46"/>
        <v/>
      </c>
      <c r="G610">
        <f t="shared" si="47"/>
        <v>0</v>
      </c>
      <c r="H610">
        <f t="shared" si="48"/>
        <v>0</v>
      </c>
      <c r="I610">
        <f t="shared" si="49"/>
        <v>0</v>
      </c>
    </row>
    <row r="611" spans="1:9" ht="30">
      <c r="A611" s="827" t="s">
        <v>31342</v>
      </c>
      <c r="B611" s="827" t="s">
        <v>1650</v>
      </c>
      <c r="C611" s="295" t="s">
        <v>110</v>
      </c>
      <c r="D611" s="296">
        <v>1.37</v>
      </c>
      <c r="E611" s="59" t="str">
        <f t="shared" si="45"/>
        <v>ARAME GALVANIZADO 12 BWG (0.048 KG/M)</v>
      </c>
      <c r="F611" s="59" t="str">
        <f t="shared" si="46"/>
        <v>M</v>
      </c>
      <c r="G611">
        <f t="shared" si="47"/>
        <v>1.75</v>
      </c>
      <c r="H611">
        <f t="shared" si="48"/>
        <v>1.37</v>
      </c>
      <c r="I611">
        <f t="shared" si="49"/>
        <v>1.37</v>
      </c>
    </row>
    <row r="612" spans="1:9" ht="30">
      <c r="A612" s="827" t="s">
        <v>31343</v>
      </c>
      <c r="B612" s="827" t="s">
        <v>1651</v>
      </c>
      <c r="C612" s="295" t="s">
        <v>113</v>
      </c>
      <c r="D612" s="296">
        <v>9.14</v>
      </c>
      <c r="E612" s="59" t="str">
        <f t="shared" si="45"/>
        <v>CABEÇOTE DE ALUMÍNIO DE 3/4"</v>
      </c>
      <c r="F612" s="59" t="str">
        <f t="shared" si="46"/>
        <v>UND</v>
      </c>
      <c r="G612">
        <f t="shared" si="47"/>
        <v>11.67</v>
      </c>
      <c r="H612">
        <f t="shared" si="48"/>
        <v>9.14</v>
      </c>
      <c r="I612">
        <f t="shared" si="49"/>
        <v>9.14</v>
      </c>
    </row>
    <row r="613" spans="1:9" ht="45">
      <c r="A613" s="827" t="s">
        <v>31344</v>
      </c>
      <c r="B613" s="827" t="s">
        <v>1652</v>
      </c>
      <c r="C613" s="295" t="s">
        <v>113</v>
      </c>
      <c r="D613" s="296">
        <v>24.81</v>
      </c>
      <c r="E613" s="59" t="str">
        <f t="shared" si="45"/>
        <v>CANALETA SISTEMA X PIAL OU EQUIVALENTE, INCLUSIVE CONECÇÕES, 20X10X2200 MM, COD. 30801</v>
      </c>
      <c r="F613" s="59" t="str">
        <f t="shared" si="46"/>
        <v>UND</v>
      </c>
      <c r="G613">
        <f t="shared" si="47"/>
        <v>31.67</v>
      </c>
      <c r="H613">
        <f t="shared" si="48"/>
        <v>24.81</v>
      </c>
      <c r="I613">
        <f t="shared" si="49"/>
        <v>24.81</v>
      </c>
    </row>
    <row r="614" spans="1:9" ht="30">
      <c r="A614" s="827" t="s">
        <v>31345</v>
      </c>
      <c r="B614" s="827" t="s">
        <v>1653</v>
      </c>
      <c r="C614" s="295" t="s">
        <v>113</v>
      </c>
      <c r="D614" s="296">
        <v>24.06</v>
      </c>
      <c r="E614" s="59" t="str">
        <f t="shared" si="45"/>
        <v>FITA ISOLANTE EM ROLO DE 19MM X 20 M, NÚMERO 33 SCOTH OU EQUIVALENTE</v>
      </c>
      <c r="F614" s="59" t="str">
        <f t="shared" si="46"/>
        <v>UND</v>
      </c>
      <c r="G614">
        <f t="shared" si="47"/>
        <v>30.71</v>
      </c>
      <c r="H614">
        <f t="shared" si="48"/>
        <v>24.06</v>
      </c>
      <c r="I614">
        <f t="shared" si="49"/>
        <v>24.06</v>
      </c>
    </row>
    <row r="615" spans="1:9" ht="30">
      <c r="A615" s="827" t="s">
        <v>31346</v>
      </c>
      <c r="B615" s="827" t="s">
        <v>1654</v>
      </c>
      <c r="C615" s="295" t="s">
        <v>113</v>
      </c>
      <c r="D615" s="296">
        <v>5.56</v>
      </c>
      <c r="E615" s="59" t="str">
        <f t="shared" si="45"/>
        <v>RECEPTÁCULO (BOCAL) DE LOUÇA PARA LÂMPADA INCANDESCENTE</v>
      </c>
      <c r="F615" s="59" t="str">
        <f t="shared" si="46"/>
        <v>UND</v>
      </c>
      <c r="G615">
        <f t="shared" si="47"/>
        <v>7.1</v>
      </c>
      <c r="H615">
        <f t="shared" si="48"/>
        <v>5.56</v>
      </c>
      <c r="I615">
        <f t="shared" si="49"/>
        <v>5.56</v>
      </c>
    </row>
    <row r="616" spans="1:9" ht="30">
      <c r="A616" s="827" t="s">
        <v>31347</v>
      </c>
      <c r="B616" s="827" t="s">
        <v>1655</v>
      </c>
      <c r="C616" s="295" t="s">
        <v>113</v>
      </c>
      <c r="D616" s="296">
        <v>10.11</v>
      </c>
      <c r="E616" s="59" t="str">
        <f t="shared" si="45"/>
        <v>LÂMPADA FLUORESCENTE 40 W</v>
      </c>
      <c r="F616" s="59" t="str">
        <f t="shared" si="46"/>
        <v>UND</v>
      </c>
      <c r="G616">
        <f t="shared" si="47"/>
        <v>12.9</v>
      </c>
      <c r="H616">
        <f t="shared" si="48"/>
        <v>10.11</v>
      </c>
      <c r="I616">
        <f t="shared" si="49"/>
        <v>10.11</v>
      </c>
    </row>
    <row r="617" spans="1:9" ht="30">
      <c r="A617" s="827" t="s">
        <v>31348</v>
      </c>
      <c r="B617" s="827" t="s">
        <v>1656</v>
      </c>
      <c r="C617" s="295" t="s">
        <v>110</v>
      </c>
      <c r="D617" s="296">
        <v>3.44</v>
      </c>
      <c r="E617" s="59" t="str">
        <f t="shared" si="45"/>
        <v>ARAME DE AÇO 14 BWG PARA GUIA</v>
      </c>
      <c r="F617" s="59" t="str">
        <f t="shared" si="46"/>
        <v>M</v>
      </c>
      <c r="G617">
        <f t="shared" si="47"/>
        <v>4.3899999999999997</v>
      </c>
      <c r="H617">
        <f t="shared" si="48"/>
        <v>3.44</v>
      </c>
      <c r="I617">
        <f t="shared" si="49"/>
        <v>3.44</v>
      </c>
    </row>
    <row r="618" spans="1:9" ht="30">
      <c r="A618" s="827" t="s">
        <v>31349</v>
      </c>
      <c r="B618" s="827" t="s">
        <v>1657</v>
      </c>
      <c r="C618" s="295" t="s">
        <v>113</v>
      </c>
      <c r="D618" s="296">
        <v>10.11</v>
      </c>
      <c r="E618" s="59" t="str">
        <f t="shared" si="45"/>
        <v>LÂMPADA FLUORESCENTE DE 20W</v>
      </c>
      <c r="F618" s="59" t="str">
        <f t="shared" si="46"/>
        <v>UND</v>
      </c>
      <c r="G618">
        <f t="shared" si="47"/>
        <v>12.9</v>
      </c>
      <c r="H618">
        <f t="shared" si="48"/>
        <v>10.11</v>
      </c>
      <c r="I618">
        <f t="shared" si="49"/>
        <v>10.11</v>
      </c>
    </row>
    <row r="619" spans="1:9" ht="30">
      <c r="A619" s="827" t="s">
        <v>31350</v>
      </c>
      <c r="B619" s="827" t="s">
        <v>1658</v>
      </c>
      <c r="C619" s="295" t="s">
        <v>113</v>
      </c>
      <c r="D619" s="296">
        <v>5.14</v>
      </c>
      <c r="E619" s="59" t="str">
        <f t="shared" si="45"/>
        <v>SOQUETE PARA LÂMPADA FLUORESCENTE</v>
      </c>
      <c r="F619" s="59" t="str">
        <f t="shared" si="46"/>
        <v>UND</v>
      </c>
      <c r="G619">
        <f t="shared" si="47"/>
        <v>6.56</v>
      </c>
      <c r="H619">
        <f t="shared" si="48"/>
        <v>5.14</v>
      </c>
      <c r="I619">
        <f t="shared" si="49"/>
        <v>5.14</v>
      </c>
    </row>
    <row r="620" spans="1:9" ht="30">
      <c r="A620" s="827"/>
      <c r="B620" s="828" t="s">
        <v>1659</v>
      </c>
      <c r="C620" s="295"/>
      <c r="D620" s="296"/>
      <c r="E620" s="59" t="str">
        <f t="shared" si="45"/>
        <v>CAIXAS DE PASSAGEM EMPREGANDO ARGAMASSA DE CIMENTO, CAL E AREIA</v>
      </c>
      <c r="F620" s="59" t="str">
        <f t="shared" si="46"/>
        <v/>
      </c>
      <c r="G620">
        <f t="shared" si="47"/>
        <v>0</v>
      </c>
      <c r="H620">
        <f t="shared" si="48"/>
        <v>0</v>
      </c>
      <c r="I620">
        <f t="shared" si="49"/>
        <v>0</v>
      </c>
    </row>
    <row r="621" spans="1:9" ht="75">
      <c r="A621" s="827" t="s">
        <v>31351</v>
      </c>
      <c r="B621" s="827" t="s">
        <v>1660</v>
      </c>
      <c r="C621" s="295" t="s">
        <v>113</v>
      </c>
      <c r="D621" s="296">
        <v>86.05</v>
      </c>
      <c r="E621" s="59" t="str">
        <f t="shared" si="45"/>
        <v>CAIXA DE PASSAGEM DE ALVENARIA DE BLOCOS CERÂMICOS 10 FUROS 10X20X20CM DIMENSÕES DE 25X25X25CM, COM REVESTIMENTO INTERNO EM CHAPISCO E REBOCO, TAMPA DE CONCRETO ESP.5CM E LASTRO DE BRITA 5 CM</v>
      </c>
      <c r="F621" s="59" t="str">
        <f t="shared" si="46"/>
        <v>UND</v>
      </c>
      <c r="G621">
        <f t="shared" si="47"/>
        <v>109.83</v>
      </c>
      <c r="H621">
        <f t="shared" si="48"/>
        <v>86.05</v>
      </c>
      <c r="I621">
        <f t="shared" si="49"/>
        <v>86.05</v>
      </c>
    </row>
    <row r="622" spans="1:9" ht="75">
      <c r="A622" s="827" t="s">
        <v>31352</v>
      </c>
      <c r="B622" s="827" t="s">
        <v>1661</v>
      </c>
      <c r="C622" s="295" t="s">
        <v>113</v>
      </c>
      <c r="D622" s="296">
        <v>196.53</v>
      </c>
      <c r="E622" s="59" t="str">
        <f t="shared" si="45"/>
        <v>CAIXA DE PASSAGEM DE ALVENARIA DE BLOCOS CERÂMICOS 10 FUROS 10X20X20CM DIMENSÕES DE 50X50X50CM, COM REVESTIMENTO INTERNO EM CHAPISCO E REBOCO, TAMPA DE CONCRETO ESP.5CM E LASTRO DE BRITA 5 CM</v>
      </c>
      <c r="F622" s="59" t="str">
        <f t="shared" si="46"/>
        <v>UND</v>
      </c>
      <c r="G622">
        <f t="shared" si="47"/>
        <v>250.85</v>
      </c>
      <c r="H622">
        <f t="shared" si="48"/>
        <v>196.53</v>
      </c>
      <c r="I622">
        <f t="shared" si="49"/>
        <v>196.53</v>
      </c>
    </row>
    <row r="623" spans="1:9" ht="75">
      <c r="A623" s="827" t="s">
        <v>31353</v>
      </c>
      <c r="B623" s="827" t="s">
        <v>1662</v>
      </c>
      <c r="C623" s="295" t="s">
        <v>113</v>
      </c>
      <c r="D623" s="296">
        <v>85.56</v>
      </c>
      <c r="E623" s="59" t="str">
        <f t="shared" si="45"/>
        <v>CAIXA DE PASSAGEM DE ALVENARIA DE BLOCOS CERÂMICOS 10 FUROS 10X20X20CM, DIMENSÃO DE 30X30X30CM, COM REVESTIMENTO INTERNO EM CHAPISCO E REBOCO, TAMPA DE CONCRETO ESP. 5CM E LASTRO DE BRITA 5CM</v>
      </c>
      <c r="F623" s="59" t="str">
        <f t="shared" si="46"/>
        <v>UND</v>
      </c>
      <c r="G623">
        <f t="shared" si="47"/>
        <v>109.21</v>
      </c>
      <c r="H623">
        <f t="shared" si="48"/>
        <v>85.56</v>
      </c>
      <c r="I623">
        <f t="shared" si="49"/>
        <v>85.56</v>
      </c>
    </row>
    <row r="624" spans="1:9" ht="90">
      <c r="A624" s="827" t="s">
        <v>31354</v>
      </c>
      <c r="B624" s="827" t="s">
        <v>30734</v>
      </c>
      <c r="C624" s="295" t="s">
        <v>113</v>
      </c>
      <c r="D624" s="296">
        <v>192.44</v>
      </c>
      <c r="E624" s="59" t="str">
        <f t="shared" si="45"/>
        <v>@(CANCELADA-UTILIZAR SERVIÇO 151002) - CAIXA DE PASSAGEM DE ALVENARIA DE BLOCOS CERÂMICOS 10 FUROS 10X20X20CM, DIMENSÃO DE 50X50X50CM, COM REVESTIMENTO INTERNO EM CHAPISCO E REBOCO, TAMPA DE CONCRETO ESP. 5CM E LASTRO DE BRITA 5CM</v>
      </c>
      <c r="F624" s="59" t="str">
        <f t="shared" si="46"/>
        <v>UND</v>
      </c>
      <c r="G624">
        <f t="shared" si="47"/>
        <v>245.63</v>
      </c>
      <c r="H624">
        <f t="shared" si="48"/>
        <v>192.44</v>
      </c>
      <c r="I624">
        <f t="shared" si="49"/>
        <v>192.44</v>
      </c>
    </row>
    <row r="625" spans="1:9" ht="75">
      <c r="A625" s="827" t="s">
        <v>31355</v>
      </c>
      <c r="B625" s="827" t="s">
        <v>1663</v>
      </c>
      <c r="C625" s="295" t="s">
        <v>113</v>
      </c>
      <c r="D625" s="296">
        <v>159.05000000000001</v>
      </c>
      <c r="E625" s="59" t="str">
        <f t="shared" si="45"/>
        <v>CAIXA DE INSPEÇÃO DE ALVENARIA DE BLOCOS CERÂMICOS 10 FUROS 10X20X20CM DIMENSÕES DE 30X30X60CM, COM REVESTIMENTO INTERNO EM CHAPISCO E REBOCO, TAMPA DE CONCRETO ESP.5CM E LASTRO DE BRITA 5 CM</v>
      </c>
      <c r="F625" s="59" t="str">
        <f t="shared" si="46"/>
        <v>UND</v>
      </c>
      <c r="G625">
        <f t="shared" si="47"/>
        <v>203.01</v>
      </c>
      <c r="H625">
        <f t="shared" si="48"/>
        <v>159.05000000000001</v>
      </c>
      <c r="I625">
        <f t="shared" si="49"/>
        <v>159.05000000000001</v>
      </c>
    </row>
    <row r="626" spans="1:9" ht="75">
      <c r="A626" s="827" t="s">
        <v>31356</v>
      </c>
      <c r="B626" s="827" t="s">
        <v>1664</v>
      </c>
      <c r="C626" s="295" t="s">
        <v>113</v>
      </c>
      <c r="D626" s="296">
        <v>475.41</v>
      </c>
      <c r="E626" s="59" t="str">
        <f t="shared" si="45"/>
        <v>CAIXA DE PASSAGEM DE ALVENARIA DE BLOCOS DE CONCRETO 9X19X39CM, DIMENSÕES DE 80X80X80M, COM REVESTIMENTO INTERNO EM CHAPISCO E REBOCO TAMPA DE CONCRETO ESP. 5CM E LASTRO DE BRITA 5CM</v>
      </c>
      <c r="F626" s="59" t="str">
        <f t="shared" si="46"/>
        <v>UND</v>
      </c>
      <c r="G626">
        <f t="shared" si="47"/>
        <v>606.80999999999995</v>
      </c>
      <c r="H626">
        <f t="shared" si="48"/>
        <v>475.41</v>
      </c>
      <c r="I626">
        <f t="shared" si="49"/>
        <v>475.41</v>
      </c>
    </row>
    <row r="627" spans="1:9" ht="75">
      <c r="A627" s="827" t="s">
        <v>31357</v>
      </c>
      <c r="B627" s="827" t="s">
        <v>1665</v>
      </c>
      <c r="C627" s="295" t="s">
        <v>113</v>
      </c>
      <c r="D627" s="296">
        <v>722.12</v>
      </c>
      <c r="E627" s="59" t="str">
        <f t="shared" si="45"/>
        <v>CAIXA DE PASSAGEM DE ALVENARIA DE BLOCOS DE CONCRETO 9X19X39CM, DIMENSÕES DE 1.00X1.00X1.00M, COM REVESTIMENTO INTERNO EM CHAPISCO E REBOCO TAMPA DE CONCRETO ESP. 5CM E LASTRO DE BRITA 5CM</v>
      </c>
      <c r="F627" s="59" t="str">
        <f t="shared" si="46"/>
        <v>UND</v>
      </c>
      <c r="G627">
        <f t="shared" si="47"/>
        <v>921.71</v>
      </c>
      <c r="H627">
        <f t="shared" si="48"/>
        <v>722.12</v>
      </c>
      <c r="I627">
        <f t="shared" si="49"/>
        <v>722.12</v>
      </c>
    </row>
    <row r="628" spans="1:9">
      <c r="A628" s="827"/>
      <c r="B628" s="828" t="s">
        <v>1666</v>
      </c>
      <c r="C628" s="295"/>
      <c r="D628" s="296"/>
      <c r="E628" s="59" t="str">
        <f t="shared" si="45"/>
        <v>ELETRODUTOS E CONEXÕES</v>
      </c>
      <c r="F628" s="59" t="str">
        <f t="shared" si="46"/>
        <v/>
      </c>
      <c r="G628">
        <f t="shared" si="47"/>
        <v>0</v>
      </c>
      <c r="H628">
        <f t="shared" si="48"/>
        <v>0</v>
      </c>
      <c r="I628">
        <f t="shared" si="49"/>
        <v>0</v>
      </c>
    </row>
    <row r="629" spans="1:9" ht="30">
      <c r="A629" s="827" t="s">
        <v>31358</v>
      </c>
      <c r="B629" s="827" t="s">
        <v>1667</v>
      </c>
      <c r="C629" s="295" t="s">
        <v>110</v>
      </c>
      <c r="D629" s="296">
        <v>11.69</v>
      </c>
      <c r="E629" s="59" t="str">
        <f t="shared" si="45"/>
        <v>ELETRODUTO DE PVC RÍGIDO ROSCÁVEL, DIÂM. 1/2" (20MM), INCLUSIVE CONEXÕES</v>
      </c>
      <c r="F629" s="59" t="str">
        <f t="shared" si="46"/>
        <v>M</v>
      </c>
      <c r="G629">
        <f t="shared" si="47"/>
        <v>14.92</v>
      </c>
      <c r="H629">
        <f t="shared" si="48"/>
        <v>11.69</v>
      </c>
      <c r="I629">
        <f t="shared" si="49"/>
        <v>11.69</v>
      </c>
    </row>
    <row r="630" spans="1:9" ht="30">
      <c r="A630" s="827" t="s">
        <v>31359</v>
      </c>
      <c r="B630" s="827" t="s">
        <v>1668</v>
      </c>
      <c r="C630" s="295" t="s">
        <v>110</v>
      </c>
      <c r="D630" s="296">
        <v>12.22</v>
      </c>
      <c r="E630" s="59" t="str">
        <f t="shared" si="45"/>
        <v>ELETRODUTO DE PVC RÍGIDO ROSCÁVEL, DIÂM. 3/4" (25MM), INCLUSIVE CONEXÕES</v>
      </c>
      <c r="F630" s="59" t="str">
        <f t="shared" si="46"/>
        <v>M</v>
      </c>
      <c r="G630">
        <f t="shared" si="47"/>
        <v>15.6</v>
      </c>
      <c r="H630">
        <f t="shared" si="48"/>
        <v>12.22</v>
      </c>
      <c r="I630">
        <f t="shared" si="49"/>
        <v>12.22</v>
      </c>
    </row>
    <row r="631" spans="1:9" ht="30">
      <c r="A631" s="827" t="s">
        <v>31360</v>
      </c>
      <c r="B631" s="827" t="s">
        <v>1669</v>
      </c>
      <c r="C631" s="295" t="s">
        <v>110</v>
      </c>
      <c r="D631" s="296">
        <v>18.27</v>
      </c>
      <c r="E631" s="59" t="str">
        <f t="shared" si="45"/>
        <v>ELETRODUTO DE PVC RÍGIDO ROSCÁVEL, DIÂM. 1" (32MM), INCLUSIVE CONEXÕES</v>
      </c>
      <c r="F631" s="59" t="str">
        <f t="shared" si="46"/>
        <v>M</v>
      </c>
      <c r="G631">
        <f t="shared" si="47"/>
        <v>23.32</v>
      </c>
      <c r="H631">
        <f t="shared" si="48"/>
        <v>18.27</v>
      </c>
      <c r="I631">
        <f t="shared" si="49"/>
        <v>18.27</v>
      </c>
    </row>
    <row r="632" spans="1:9" ht="30">
      <c r="A632" s="827" t="s">
        <v>31361</v>
      </c>
      <c r="B632" s="827" t="s">
        <v>1670</v>
      </c>
      <c r="C632" s="295" t="s">
        <v>110</v>
      </c>
      <c r="D632" s="296">
        <v>21.72</v>
      </c>
      <c r="E632" s="59" t="str">
        <f t="shared" si="45"/>
        <v>ELETRODUTO DE PVC RÍGIDO ROSCÁVEL, DIÂM. 1 1/4" (40MM), INCLUSIVE CONEXÕES</v>
      </c>
      <c r="F632" s="59" t="str">
        <f t="shared" si="46"/>
        <v>M</v>
      </c>
      <c r="G632">
        <f t="shared" si="47"/>
        <v>27.72</v>
      </c>
      <c r="H632">
        <f t="shared" si="48"/>
        <v>21.72</v>
      </c>
      <c r="I632">
        <f t="shared" si="49"/>
        <v>21.72</v>
      </c>
    </row>
    <row r="633" spans="1:9" ht="30">
      <c r="A633" s="827" t="s">
        <v>31362</v>
      </c>
      <c r="B633" s="827" t="s">
        <v>1671</v>
      </c>
      <c r="C633" s="295" t="s">
        <v>110</v>
      </c>
      <c r="D633" s="296">
        <v>26.3</v>
      </c>
      <c r="E633" s="59" t="str">
        <f t="shared" si="45"/>
        <v>ELETRODUTO DE PVC RÍGIDO ROSCÁVEL, DIÂM. 1 1/2" (50MM), INCLUSIVE CONEXÕES</v>
      </c>
      <c r="F633" s="59" t="str">
        <f t="shared" si="46"/>
        <v>M</v>
      </c>
      <c r="G633">
        <f t="shared" si="47"/>
        <v>33.57</v>
      </c>
      <c r="H633">
        <f t="shared" si="48"/>
        <v>26.3</v>
      </c>
      <c r="I633">
        <f t="shared" si="49"/>
        <v>26.3</v>
      </c>
    </row>
    <row r="634" spans="1:9" ht="30">
      <c r="A634" s="827" t="s">
        <v>31363</v>
      </c>
      <c r="B634" s="827" t="s">
        <v>1672</v>
      </c>
      <c r="C634" s="295" t="s">
        <v>110</v>
      </c>
      <c r="D634" s="296">
        <v>31.59</v>
      </c>
      <c r="E634" s="59" t="str">
        <f t="shared" si="45"/>
        <v>ELETRODUTO DE PVC RÍGIDO ROSCÁVEL, DIÂM. 2" (60MM), INCLUSIVE CONEXÕES</v>
      </c>
      <c r="F634" s="59" t="str">
        <f t="shared" si="46"/>
        <v>M</v>
      </c>
      <c r="G634">
        <f t="shared" si="47"/>
        <v>40.32</v>
      </c>
      <c r="H634">
        <f t="shared" si="48"/>
        <v>31.59</v>
      </c>
      <c r="I634">
        <f t="shared" si="49"/>
        <v>31.59</v>
      </c>
    </row>
    <row r="635" spans="1:9" ht="30">
      <c r="A635" s="827" t="s">
        <v>31364</v>
      </c>
      <c r="B635" s="827" t="s">
        <v>1673</v>
      </c>
      <c r="C635" s="295" t="s">
        <v>110</v>
      </c>
      <c r="D635" s="296">
        <v>57.54</v>
      </c>
      <c r="E635" s="59" t="str">
        <f t="shared" si="45"/>
        <v>ELETRODUTO DE PVC RÍGIDO ROSCÁVEL, DIÂM. 3" (85MM), INCLUSIVE CONEXÕES</v>
      </c>
      <c r="F635" s="59" t="str">
        <f t="shared" si="46"/>
        <v>M</v>
      </c>
      <c r="G635">
        <f t="shared" si="47"/>
        <v>73.44</v>
      </c>
      <c r="H635">
        <f t="shared" si="48"/>
        <v>57.54</v>
      </c>
      <c r="I635">
        <f t="shared" si="49"/>
        <v>57.54</v>
      </c>
    </row>
    <row r="636" spans="1:9" ht="30">
      <c r="A636" s="829" t="s">
        <v>31365</v>
      </c>
      <c r="B636" s="827" t="s">
        <v>1674</v>
      </c>
      <c r="C636" s="295" t="s">
        <v>110</v>
      </c>
      <c r="D636" s="296">
        <v>6.38</v>
      </c>
      <c r="E636" s="59" t="str">
        <f t="shared" si="45"/>
        <v>ELETRODUTO FLEXÍVEL CORRUGADO 3/4" , MARCA DE REFERÊNCIA TIGRE</v>
      </c>
      <c r="F636" s="59" t="str">
        <f t="shared" si="46"/>
        <v>M</v>
      </c>
      <c r="G636">
        <f t="shared" si="47"/>
        <v>8.14</v>
      </c>
      <c r="H636">
        <f t="shared" si="48"/>
        <v>6.38</v>
      </c>
      <c r="I636">
        <f t="shared" si="49"/>
        <v>6.38</v>
      </c>
    </row>
    <row r="637" spans="1:9" ht="30">
      <c r="A637" s="829" t="s">
        <v>31366</v>
      </c>
      <c r="B637" s="827" t="s">
        <v>1675</v>
      </c>
      <c r="C637" s="295" t="s">
        <v>110</v>
      </c>
      <c r="D637" s="296">
        <v>7.54</v>
      </c>
      <c r="E637" s="59" t="str">
        <f t="shared" si="45"/>
        <v>ELETRODUTO FLEXÍVEL CORRUGADO 1", MARCA DE REFERÊNCIA TIGRE</v>
      </c>
      <c r="F637" s="59" t="str">
        <f t="shared" si="46"/>
        <v>M</v>
      </c>
      <c r="G637">
        <f t="shared" si="47"/>
        <v>9.6199999999999992</v>
      </c>
      <c r="H637">
        <f t="shared" si="48"/>
        <v>7.54</v>
      </c>
      <c r="I637">
        <f t="shared" si="49"/>
        <v>7.54</v>
      </c>
    </row>
    <row r="638" spans="1:9" ht="30">
      <c r="A638" s="827" t="s">
        <v>31367</v>
      </c>
      <c r="B638" s="827" t="s">
        <v>1676</v>
      </c>
      <c r="C638" s="295" t="s">
        <v>110</v>
      </c>
      <c r="D638" s="296">
        <v>78.849999999999994</v>
      </c>
      <c r="E638" s="59" t="str">
        <f t="shared" si="45"/>
        <v>ELETRODUTO DE PVC RÍGIDO ROSCÁVEL, DIÂM. 4" (110MM), INCLUSIVE CONEXÕES</v>
      </c>
      <c r="F638" s="59" t="str">
        <f t="shared" si="46"/>
        <v>M</v>
      </c>
      <c r="G638">
        <f t="shared" si="47"/>
        <v>100.64</v>
      </c>
      <c r="H638">
        <f t="shared" si="48"/>
        <v>78.849999999999994</v>
      </c>
      <c r="I638">
        <f t="shared" si="49"/>
        <v>78.849999999999994</v>
      </c>
    </row>
    <row r="639" spans="1:9" ht="30">
      <c r="A639" s="827" t="s">
        <v>31368</v>
      </c>
      <c r="B639" s="827" t="s">
        <v>1677</v>
      </c>
      <c r="C639" s="295" t="s">
        <v>110</v>
      </c>
      <c r="D639" s="296">
        <v>148.11000000000001</v>
      </c>
      <c r="E639" s="59" t="str">
        <f t="shared" si="45"/>
        <v>ELETRODUTO DE PVC RÍGIDO ROSCÁVEL, DIÂM. 6" (164MM), INCLUSIVE CONEXÕES</v>
      </c>
      <c r="F639" s="59" t="str">
        <f t="shared" si="46"/>
        <v>M</v>
      </c>
      <c r="G639">
        <f t="shared" si="47"/>
        <v>189.05</v>
      </c>
      <c r="H639">
        <f t="shared" si="48"/>
        <v>148.11000000000001</v>
      </c>
      <c r="I639">
        <f t="shared" si="49"/>
        <v>148.11000000000001</v>
      </c>
    </row>
    <row r="640" spans="1:9" ht="30">
      <c r="A640" s="827" t="s">
        <v>31369</v>
      </c>
      <c r="B640" s="827" t="s">
        <v>1678</v>
      </c>
      <c r="C640" s="295" t="s">
        <v>110</v>
      </c>
      <c r="D640" s="296">
        <v>18.920000000000002</v>
      </c>
      <c r="E640" s="59" t="str">
        <f t="shared" si="45"/>
        <v>ELETRODUTO PEAD, COR PRETA, DIAM. 1.1/2", MARCA REF. KANAFLEX OU EQUIVALENTE</v>
      </c>
      <c r="F640" s="59" t="str">
        <f t="shared" si="46"/>
        <v>M</v>
      </c>
      <c r="G640">
        <f t="shared" si="47"/>
        <v>24.15</v>
      </c>
      <c r="H640">
        <f t="shared" si="48"/>
        <v>18.920000000000002</v>
      </c>
      <c r="I640">
        <f t="shared" si="49"/>
        <v>18.920000000000002</v>
      </c>
    </row>
    <row r="641" spans="1:9" ht="30">
      <c r="A641" s="827" t="s">
        <v>31370</v>
      </c>
      <c r="B641" s="827" t="s">
        <v>1679</v>
      </c>
      <c r="C641" s="295" t="s">
        <v>110</v>
      </c>
      <c r="D641" s="296">
        <v>16.82</v>
      </c>
      <c r="E641" s="59" t="str">
        <f t="shared" ref="E641:E704" si="50">UPPER(B641)</f>
        <v>ELETRODUTO PEAD, COR PRETA, DIAM. 1.1/4", MARCA REF. KANAFLEX OU EQUIVALENTE</v>
      </c>
      <c r="F641" s="59" t="str">
        <f t="shared" ref="F641:F704" si="51">UPPER(C641)</f>
        <v>M</v>
      </c>
      <c r="G641">
        <f t="shared" si="47"/>
        <v>21.47</v>
      </c>
      <c r="H641">
        <f t="shared" si="48"/>
        <v>16.82</v>
      </c>
      <c r="I641">
        <f t="shared" si="49"/>
        <v>16.82</v>
      </c>
    </row>
    <row r="642" spans="1:9" ht="30">
      <c r="A642" s="827" t="s">
        <v>31371</v>
      </c>
      <c r="B642" s="827" t="s">
        <v>1680</v>
      </c>
      <c r="C642" s="295" t="s">
        <v>110</v>
      </c>
      <c r="D642" s="296">
        <v>20.07</v>
      </c>
      <c r="E642" s="59" t="str">
        <f t="shared" si="50"/>
        <v>ELETRODUTO PEAD, COR PRETA, DIAM. 2", MARCA REF. KANAFLEX OU EQUIVALENTE</v>
      </c>
      <c r="F642" s="59" t="str">
        <f t="shared" si="51"/>
        <v>M</v>
      </c>
      <c r="G642">
        <f t="shared" si="47"/>
        <v>25.62</v>
      </c>
      <c r="H642">
        <f t="shared" si="48"/>
        <v>20.07</v>
      </c>
      <c r="I642">
        <f t="shared" si="49"/>
        <v>20.07</v>
      </c>
    </row>
    <row r="643" spans="1:9" ht="30">
      <c r="A643" s="827" t="s">
        <v>31372</v>
      </c>
      <c r="B643" s="827" t="s">
        <v>1681</v>
      </c>
      <c r="C643" s="295" t="s">
        <v>110</v>
      </c>
      <c r="D643" s="296">
        <v>31.86</v>
      </c>
      <c r="E643" s="59" t="str">
        <f t="shared" si="50"/>
        <v>ELETRODUTO PEAD, COR PRETA, DIAM. 3", MARCA REF. KANAFLEX OU EQUIVALENTE</v>
      </c>
      <c r="F643" s="59" t="str">
        <f t="shared" si="51"/>
        <v>M</v>
      </c>
      <c r="G643">
        <f t="shared" si="47"/>
        <v>40.67</v>
      </c>
      <c r="H643">
        <f t="shared" si="48"/>
        <v>31.86</v>
      </c>
      <c r="I643">
        <f t="shared" si="49"/>
        <v>31.86</v>
      </c>
    </row>
    <row r="644" spans="1:9" ht="30">
      <c r="A644" s="827" t="s">
        <v>31373</v>
      </c>
      <c r="B644" s="827" t="s">
        <v>1682</v>
      </c>
      <c r="C644" s="295" t="s">
        <v>110</v>
      </c>
      <c r="D644" s="296">
        <v>43.14</v>
      </c>
      <c r="E644" s="59" t="str">
        <f t="shared" si="50"/>
        <v>ELETRODUTO PEAD, COR PRETA, DIAM. 4", MARCA REF. KANAFLEX OU EQUIVALENTE</v>
      </c>
      <c r="F644" s="59" t="str">
        <f t="shared" si="51"/>
        <v>M</v>
      </c>
      <c r="G644">
        <f t="shared" si="47"/>
        <v>55.06</v>
      </c>
      <c r="H644">
        <f t="shared" si="48"/>
        <v>43.14</v>
      </c>
      <c r="I644">
        <f t="shared" si="49"/>
        <v>43.14</v>
      </c>
    </row>
    <row r="645" spans="1:9" ht="30">
      <c r="A645" s="827" t="s">
        <v>31374</v>
      </c>
      <c r="B645" s="827" t="s">
        <v>1683</v>
      </c>
      <c r="C645" s="295" t="s">
        <v>110</v>
      </c>
      <c r="D645" s="296">
        <v>74.36</v>
      </c>
      <c r="E645" s="59" t="str">
        <f t="shared" si="50"/>
        <v>ELETRODUTO PEAD, COR PRETA, DIAM. 6", MARCA REF. KANAFLEX OU EQUIVALENTE</v>
      </c>
      <c r="F645" s="59" t="str">
        <f t="shared" si="51"/>
        <v>M</v>
      </c>
      <c r="G645">
        <f t="shared" si="47"/>
        <v>94.91</v>
      </c>
      <c r="H645">
        <f t="shared" si="48"/>
        <v>74.36</v>
      </c>
      <c r="I645">
        <f t="shared" si="49"/>
        <v>74.36</v>
      </c>
    </row>
    <row r="646" spans="1:9">
      <c r="A646" s="827"/>
      <c r="B646" s="828" t="s">
        <v>2280</v>
      </c>
      <c r="C646" s="295"/>
      <c r="D646" s="296"/>
      <c r="E646" s="59" t="str">
        <f t="shared" si="50"/>
        <v>CHAVES, FUSIVEIS E DISJUNTORES</v>
      </c>
      <c r="F646" s="59" t="str">
        <f t="shared" si="51"/>
        <v/>
      </c>
      <c r="G646">
        <f t="shared" si="47"/>
        <v>0</v>
      </c>
      <c r="H646">
        <f t="shared" si="48"/>
        <v>0</v>
      </c>
      <c r="I646">
        <f t="shared" si="49"/>
        <v>0</v>
      </c>
    </row>
    <row r="647" spans="1:9" ht="45">
      <c r="A647" s="829" t="s">
        <v>31375</v>
      </c>
      <c r="B647" s="827" t="s">
        <v>2281</v>
      </c>
      <c r="C647" s="295" t="s">
        <v>113</v>
      </c>
      <c r="D647" s="296">
        <v>15.43</v>
      </c>
      <c r="E647" s="59" t="str">
        <f t="shared" si="50"/>
        <v>MINI-DISJUNTOR MONOPOLAR 16 A, CURVA C - 5KA 220/127VCA (NBR IEC 60947-2), REF. SIEMENS, GE, SCHNEIDER OU EQUIVALENTE</v>
      </c>
      <c r="F647" s="59" t="str">
        <f t="shared" si="51"/>
        <v>UND</v>
      </c>
      <c r="G647">
        <f t="shared" si="47"/>
        <v>19.690000000000001</v>
      </c>
      <c r="H647">
        <f t="shared" si="48"/>
        <v>15.43</v>
      </c>
      <c r="I647">
        <f t="shared" si="49"/>
        <v>15.43</v>
      </c>
    </row>
    <row r="648" spans="1:9" ht="45">
      <c r="A648" s="827" t="s">
        <v>31376</v>
      </c>
      <c r="B648" s="827" t="s">
        <v>2282</v>
      </c>
      <c r="C648" s="295" t="s">
        <v>113</v>
      </c>
      <c r="D648" s="296">
        <v>15.43</v>
      </c>
      <c r="E648" s="59" t="str">
        <f t="shared" si="50"/>
        <v>MINI-DISJUNTOR MONOPOLAR 20 A, CURVA C - 5KA 220/127VCA (NBR IEC 60947-2), REF. SIEMENS, GE, SCHNEIDER OU EQUIVALENTE</v>
      </c>
      <c r="F648" s="59" t="str">
        <f t="shared" si="51"/>
        <v>UND</v>
      </c>
      <c r="G648">
        <f t="shared" ref="G648:G711" si="52">ROUND(H648*(1+$G$1),2)</f>
        <v>19.690000000000001</v>
      </c>
      <c r="H648">
        <f t="shared" ref="H648:H711" si="53">I648</f>
        <v>15.43</v>
      </c>
      <c r="I648">
        <f t="shared" ref="I648:I711" si="54">ROUND(D648/(1+$E$1),2)</f>
        <v>15.43</v>
      </c>
    </row>
    <row r="649" spans="1:9" ht="45">
      <c r="A649" s="827" t="s">
        <v>31377</v>
      </c>
      <c r="B649" s="827" t="s">
        <v>2283</v>
      </c>
      <c r="C649" s="295" t="s">
        <v>113</v>
      </c>
      <c r="D649" s="296">
        <v>15.43</v>
      </c>
      <c r="E649" s="59" t="str">
        <f t="shared" si="50"/>
        <v>MINI-DISJUNTOR MONOPOLAR 25 A, CURVA C - 5KA 220/127VCA (NBR IEC 60947-2), REF. SIEMENS, GE, SCHNEIDER OU EQUIVALENTE</v>
      </c>
      <c r="F649" s="59" t="str">
        <f t="shared" si="51"/>
        <v>UND</v>
      </c>
      <c r="G649">
        <f t="shared" si="52"/>
        <v>19.690000000000001</v>
      </c>
      <c r="H649">
        <f t="shared" si="53"/>
        <v>15.43</v>
      </c>
      <c r="I649">
        <f t="shared" si="54"/>
        <v>15.43</v>
      </c>
    </row>
    <row r="650" spans="1:9" ht="45">
      <c r="A650" s="827" t="s">
        <v>31378</v>
      </c>
      <c r="B650" s="827" t="s">
        <v>2284</v>
      </c>
      <c r="C650" s="295" t="s">
        <v>113</v>
      </c>
      <c r="D650" s="296">
        <v>15.43</v>
      </c>
      <c r="E650" s="59" t="str">
        <f t="shared" si="50"/>
        <v>MINI-DISJUNTOR MONOPOLAR 32 A, CURVA C - 5KA 220/127VCA (NBR IEC 60947-2), REF. SIEMENS, GE, SCHNEIDER OU EQUIVALENTE</v>
      </c>
      <c r="F650" s="59" t="str">
        <f t="shared" si="51"/>
        <v>UND</v>
      </c>
      <c r="G650">
        <f t="shared" si="52"/>
        <v>19.690000000000001</v>
      </c>
      <c r="H650">
        <f t="shared" si="53"/>
        <v>15.43</v>
      </c>
      <c r="I650">
        <f t="shared" si="54"/>
        <v>15.43</v>
      </c>
    </row>
    <row r="651" spans="1:9" ht="45">
      <c r="A651" s="827" t="s">
        <v>31379</v>
      </c>
      <c r="B651" s="827" t="s">
        <v>2285</v>
      </c>
      <c r="C651" s="295" t="s">
        <v>113</v>
      </c>
      <c r="D651" s="296">
        <v>18.93</v>
      </c>
      <c r="E651" s="59" t="str">
        <f t="shared" si="50"/>
        <v>MINI-DISJUNTOR MONOPOLAR 40 A, CURVA C - 5KA 220/127VCA (NBR IEC 60947-2), REF. SIEMENS, GE, SCHNEIDER OU EQUIVALENTE</v>
      </c>
      <c r="F651" s="59" t="str">
        <f t="shared" si="51"/>
        <v>UND</v>
      </c>
      <c r="G651">
        <f t="shared" si="52"/>
        <v>24.16</v>
      </c>
      <c r="H651">
        <f t="shared" si="53"/>
        <v>18.93</v>
      </c>
      <c r="I651">
        <f t="shared" si="54"/>
        <v>18.93</v>
      </c>
    </row>
    <row r="652" spans="1:9" ht="45">
      <c r="A652" s="827" t="s">
        <v>31380</v>
      </c>
      <c r="B652" s="827" t="s">
        <v>2286</v>
      </c>
      <c r="C652" s="295" t="s">
        <v>113</v>
      </c>
      <c r="D652" s="296">
        <v>42.46</v>
      </c>
      <c r="E652" s="59" t="str">
        <f t="shared" si="50"/>
        <v>MINI-DISJUNTOR BIPOLAR 16 A, CURVA C - 5KA 220/127VCA (NBR IEC 60947-2), REF. SIEMENS, GE, SCHNEIDER OU EQUIVALENTE</v>
      </c>
      <c r="F652" s="59" t="str">
        <f t="shared" si="51"/>
        <v>UND</v>
      </c>
      <c r="G652">
        <f t="shared" si="52"/>
        <v>54.2</v>
      </c>
      <c r="H652">
        <f t="shared" si="53"/>
        <v>42.46</v>
      </c>
      <c r="I652">
        <f t="shared" si="54"/>
        <v>42.46</v>
      </c>
    </row>
    <row r="653" spans="1:9" ht="45">
      <c r="A653" s="827" t="s">
        <v>31381</v>
      </c>
      <c r="B653" s="827" t="s">
        <v>2287</v>
      </c>
      <c r="C653" s="295" t="s">
        <v>113</v>
      </c>
      <c r="D653" s="296">
        <v>42.46</v>
      </c>
      <c r="E653" s="59" t="str">
        <f t="shared" si="50"/>
        <v>MINI-DISJUNTOR BIPOLAR 20 A, CURVA C - 5KA 220/127VCA (NBR IEC 60947-2), REF. SIEMENS, GE, SCHNEIDER OU EQUIVALENTE</v>
      </c>
      <c r="F653" s="59" t="str">
        <f t="shared" si="51"/>
        <v>UND</v>
      </c>
      <c r="G653">
        <f t="shared" si="52"/>
        <v>54.2</v>
      </c>
      <c r="H653">
        <f t="shared" si="53"/>
        <v>42.46</v>
      </c>
      <c r="I653">
        <f t="shared" si="54"/>
        <v>42.46</v>
      </c>
    </row>
    <row r="654" spans="1:9" ht="45">
      <c r="A654" s="827" t="s">
        <v>31382</v>
      </c>
      <c r="B654" s="827" t="s">
        <v>2288</v>
      </c>
      <c r="C654" s="295" t="s">
        <v>113</v>
      </c>
      <c r="D654" s="296">
        <v>43.92</v>
      </c>
      <c r="E654" s="59" t="str">
        <f t="shared" si="50"/>
        <v>MINI-DISJUNTOR BIPOLAR 50 A, CURVA C - 5KA 220/127VCA (NBR IEC 60947-2), REF. SIEMENS, GE, SCHNEIDER OU EQUIVALENTE</v>
      </c>
      <c r="F654" s="59" t="str">
        <f t="shared" si="51"/>
        <v>UND</v>
      </c>
      <c r="G654">
        <f t="shared" si="52"/>
        <v>56.06</v>
      </c>
      <c r="H654">
        <f t="shared" si="53"/>
        <v>43.92</v>
      </c>
      <c r="I654">
        <f t="shared" si="54"/>
        <v>43.92</v>
      </c>
    </row>
    <row r="655" spans="1:9" ht="45">
      <c r="A655" s="827" t="s">
        <v>31383</v>
      </c>
      <c r="B655" s="827" t="s">
        <v>2289</v>
      </c>
      <c r="C655" s="295" t="s">
        <v>113</v>
      </c>
      <c r="D655" s="296">
        <v>60.1</v>
      </c>
      <c r="E655" s="59" t="str">
        <f t="shared" si="50"/>
        <v>MINI-DISJUNTOR TRIPOLAR 16 A, CURVA C - 5KA 220/127VCA (NBR IEC 60947-2), REF. SIEMENS, GE, SCHNEIDER OU EQUIVALENTE</v>
      </c>
      <c r="F655" s="59" t="str">
        <f t="shared" si="51"/>
        <v>UND</v>
      </c>
      <c r="G655">
        <f t="shared" si="52"/>
        <v>76.709999999999994</v>
      </c>
      <c r="H655">
        <f t="shared" si="53"/>
        <v>60.1</v>
      </c>
      <c r="I655">
        <f t="shared" si="54"/>
        <v>60.1</v>
      </c>
    </row>
    <row r="656" spans="1:9" ht="45">
      <c r="A656" s="827" t="s">
        <v>31384</v>
      </c>
      <c r="B656" s="827" t="s">
        <v>2290</v>
      </c>
      <c r="C656" s="295" t="s">
        <v>113</v>
      </c>
      <c r="D656" s="296">
        <v>74.06</v>
      </c>
      <c r="E656" s="59" t="str">
        <f t="shared" si="50"/>
        <v>MINI-DISJUNTOR TRIPOLAR 40 A, CURVA C - 5KA 220/127VCA (NBR IEC 60947-2), REF. SIEMENS, GE, SCHNEIDER OU EQUIVALENTE</v>
      </c>
      <c r="F656" s="59" t="str">
        <f t="shared" si="51"/>
        <v>UND</v>
      </c>
      <c r="G656">
        <f t="shared" si="52"/>
        <v>94.53</v>
      </c>
      <c r="H656">
        <f t="shared" si="53"/>
        <v>74.06</v>
      </c>
      <c r="I656">
        <f t="shared" si="54"/>
        <v>74.06</v>
      </c>
    </row>
    <row r="657" spans="1:9" ht="45">
      <c r="A657" s="827" t="s">
        <v>31385</v>
      </c>
      <c r="B657" s="827" t="s">
        <v>2291</v>
      </c>
      <c r="C657" s="295" t="s">
        <v>113</v>
      </c>
      <c r="D657" s="296">
        <v>74.06</v>
      </c>
      <c r="E657" s="59" t="str">
        <f t="shared" si="50"/>
        <v>MINI-DISJUNTOR TRIPOLAR 50 A, CURVA C - 5KA 220/127VCA (NBR IEC 60947-2), REF. SIEMENS, GE, SCHNEIDER OU EQUIVALENTE</v>
      </c>
      <c r="F657" s="59" t="str">
        <f t="shared" si="51"/>
        <v>UND</v>
      </c>
      <c r="G657">
        <f t="shared" si="52"/>
        <v>94.53</v>
      </c>
      <c r="H657">
        <f t="shared" si="53"/>
        <v>74.06</v>
      </c>
      <c r="I657">
        <f t="shared" si="54"/>
        <v>74.06</v>
      </c>
    </row>
    <row r="658" spans="1:9" ht="45">
      <c r="A658" s="827" t="s">
        <v>31386</v>
      </c>
      <c r="B658" s="827" t="s">
        <v>2292</v>
      </c>
      <c r="C658" s="295" t="s">
        <v>113</v>
      </c>
      <c r="D658" s="296">
        <v>139.93</v>
      </c>
      <c r="E658" s="59" t="str">
        <f t="shared" si="50"/>
        <v>MINI-DISJUNTOR TRIPOLAR 90 A, CURVA C - 5KA 220/127VCA (NBR IEC 60947-2), REF. SIEMENS, GE, SCHNEIDER OU EQUIVALENTE</v>
      </c>
      <c r="F658" s="59" t="str">
        <f t="shared" si="51"/>
        <v>UND</v>
      </c>
      <c r="G658">
        <f t="shared" si="52"/>
        <v>178.61</v>
      </c>
      <c r="H658">
        <f t="shared" si="53"/>
        <v>139.93</v>
      </c>
      <c r="I658">
        <f t="shared" si="54"/>
        <v>139.93</v>
      </c>
    </row>
    <row r="659" spans="1:9" ht="60">
      <c r="A659" s="827" t="s">
        <v>31387</v>
      </c>
      <c r="B659" s="827" t="s">
        <v>2293</v>
      </c>
      <c r="C659" s="295" t="s">
        <v>113</v>
      </c>
      <c r="D659" s="296">
        <v>241.84</v>
      </c>
      <c r="E659" s="59" t="str">
        <f t="shared" si="50"/>
        <v>DISJUNTOR COMPACTO EM CAIXA MOLDADA TRIPOLAR 100 A, CURVA C - 15KA 240VCA (NBR IEC 60947-2), REF. SIEMENS, GE, SCHNEIDER OU EQUIVALENTE</v>
      </c>
      <c r="F659" s="59" t="str">
        <f t="shared" si="51"/>
        <v>UND</v>
      </c>
      <c r="G659">
        <f t="shared" si="52"/>
        <v>308.68</v>
      </c>
      <c r="H659">
        <f t="shared" si="53"/>
        <v>241.84</v>
      </c>
      <c r="I659">
        <f t="shared" si="54"/>
        <v>241.84</v>
      </c>
    </row>
    <row r="660" spans="1:9" ht="30">
      <c r="A660" s="827" t="s">
        <v>31388</v>
      </c>
      <c r="B660" s="827" t="s">
        <v>1684</v>
      </c>
      <c r="C660" s="295" t="s">
        <v>113</v>
      </c>
      <c r="D660" s="297">
        <v>1960.93</v>
      </c>
      <c r="E660" s="59" t="str">
        <f t="shared" si="50"/>
        <v>CHAVE BLINDADA 600V / 160A, COM TERMINAIS PARA CABO 70 MM2</v>
      </c>
      <c r="F660" s="59" t="str">
        <f t="shared" si="51"/>
        <v>UND</v>
      </c>
      <c r="G660">
        <f t="shared" si="52"/>
        <v>2502.9299999999998</v>
      </c>
      <c r="H660">
        <f t="shared" si="53"/>
        <v>1960.93</v>
      </c>
      <c r="I660">
        <f t="shared" si="54"/>
        <v>1960.93</v>
      </c>
    </row>
    <row r="661" spans="1:9" ht="45">
      <c r="A661" s="827" t="s">
        <v>31389</v>
      </c>
      <c r="B661" s="827" t="s">
        <v>2294</v>
      </c>
      <c r="C661" s="295" t="s">
        <v>113</v>
      </c>
      <c r="D661" s="296">
        <v>139.93</v>
      </c>
      <c r="E661" s="59" t="str">
        <f t="shared" si="50"/>
        <v>MINI-DISJUNTOR TRIPOLAR 70 A, CURVA C - 5KA 220/127VCA (NBR IEC 60947-2), REF. SIEMENS, GE, SCHNEIDER OU EQUIVALENTE</v>
      </c>
      <c r="F661" s="59" t="str">
        <f t="shared" si="51"/>
        <v>UND</v>
      </c>
      <c r="G661">
        <f t="shared" si="52"/>
        <v>178.61</v>
      </c>
      <c r="H661">
        <f t="shared" si="53"/>
        <v>139.93</v>
      </c>
      <c r="I661">
        <f t="shared" si="54"/>
        <v>139.93</v>
      </c>
    </row>
    <row r="662" spans="1:9" ht="45">
      <c r="A662" s="827" t="s">
        <v>31390</v>
      </c>
      <c r="B662" s="827" t="s">
        <v>2295</v>
      </c>
      <c r="C662" s="295" t="s">
        <v>113</v>
      </c>
      <c r="D662" s="296">
        <v>18.93</v>
      </c>
      <c r="E662" s="59" t="str">
        <f t="shared" si="50"/>
        <v>MINI-DISJUNTOR MONOPOLAR 50 A, CURVA C - 5KA 220/127VCA (NBR IEC 60947-2), REF. SIEMENS, GE, SCHNEIDER OU EQUIVALENTE</v>
      </c>
      <c r="F662" s="59" t="str">
        <f t="shared" si="51"/>
        <v>UND</v>
      </c>
      <c r="G662">
        <f t="shared" si="52"/>
        <v>24.16</v>
      </c>
      <c r="H662">
        <f t="shared" si="53"/>
        <v>18.93</v>
      </c>
      <c r="I662">
        <f t="shared" si="54"/>
        <v>18.93</v>
      </c>
    </row>
    <row r="663" spans="1:9" ht="45">
      <c r="A663" s="827" t="s">
        <v>31391</v>
      </c>
      <c r="B663" s="827" t="s">
        <v>2296</v>
      </c>
      <c r="C663" s="295" t="s">
        <v>113</v>
      </c>
      <c r="D663" s="296">
        <v>19.25</v>
      </c>
      <c r="E663" s="59" t="str">
        <f t="shared" si="50"/>
        <v>MINI-DISJUNTOR MONOPOLAR 63 A, CURVA C - 5KA 220/127VCA (NBR IEC 60947-2), REF. SIEMENS, GE, SCHNEIDER OU EQUIVALENTE</v>
      </c>
      <c r="F663" s="59" t="str">
        <f t="shared" si="51"/>
        <v>UND</v>
      </c>
      <c r="G663">
        <f t="shared" si="52"/>
        <v>24.57</v>
      </c>
      <c r="H663">
        <f t="shared" si="53"/>
        <v>19.25</v>
      </c>
      <c r="I663">
        <f t="shared" si="54"/>
        <v>19.25</v>
      </c>
    </row>
    <row r="664" spans="1:9" ht="45">
      <c r="A664" s="827" t="s">
        <v>31392</v>
      </c>
      <c r="B664" s="827" t="s">
        <v>2297</v>
      </c>
      <c r="C664" s="295" t="s">
        <v>113</v>
      </c>
      <c r="D664" s="296">
        <v>19.91</v>
      </c>
      <c r="E664" s="59" t="str">
        <f t="shared" si="50"/>
        <v>MINI-DISJUNTOR MONOPOLAR 70 A, CURVA C - 5KA 220/127VCA (NBR IEC 60947-2), REF. SIEMENS, GE, SCHNEIDER OU EQUIVALENTE</v>
      </c>
      <c r="F664" s="59" t="str">
        <f t="shared" si="51"/>
        <v>UND</v>
      </c>
      <c r="G664">
        <f t="shared" si="52"/>
        <v>25.41</v>
      </c>
      <c r="H664">
        <f t="shared" si="53"/>
        <v>19.91</v>
      </c>
      <c r="I664">
        <f t="shared" si="54"/>
        <v>19.91</v>
      </c>
    </row>
    <row r="665" spans="1:9" ht="45">
      <c r="A665" s="827" t="s">
        <v>31393</v>
      </c>
      <c r="B665" s="827" t="s">
        <v>2298</v>
      </c>
      <c r="C665" s="295" t="s">
        <v>113</v>
      </c>
      <c r="D665" s="296">
        <v>22.21</v>
      </c>
      <c r="E665" s="59" t="str">
        <f t="shared" si="50"/>
        <v>MINI-DISJUNTOR MONOPOLAR 80 A, CURVA C - 10KA 240VCA (NBR IEC 60947-2), REF. SIEMENS, GE, SCHNEIDER OU EQUIVALENTE</v>
      </c>
      <c r="F665" s="59" t="str">
        <f t="shared" si="51"/>
        <v>UND</v>
      </c>
      <c r="G665">
        <f t="shared" si="52"/>
        <v>28.35</v>
      </c>
      <c r="H665">
        <f t="shared" si="53"/>
        <v>22.21</v>
      </c>
      <c r="I665">
        <f t="shared" si="54"/>
        <v>22.21</v>
      </c>
    </row>
    <row r="666" spans="1:9" ht="45">
      <c r="A666" s="829" t="s">
        <v>31394</v>
      </c>
      <c r="B666" s="827" t="s">
        <v>2299</v>
      </c>
      <c r="C666" s="295" t="s">
        <v>113</v>
      </c>
      <c r="D666" s="296">
        <v>42.46</v>
      </c>
      <c r="E666" s="59" t="str">
        <f t="shared" si="50"/>
        <v>MINI-DISJUNTOR BIPOLAR 25 A, CURVA C - 5KA 220/127VCA (NBR IEC 60947-2), REF. SIEMENS, GE, SCHNEIDER OU EQUIVALENTE</v>
      </c>
      <c r="F666" s="59" t="str">
        <f t="shared" si="51"/>
        <v>UND</v>
      </c>
      <c r="G666">
        <f t="shared" si="52"/>
        <v>54.2</v>
      </c>
      <c r="H666">
        <f t="shared" si="53"/>
        <v>42.46</v>
      </c>
      <c r="I666">
        <f t="shared" si="54"/>
        <v>42.46</v>
      </c>
    </row>
    <row r="667" spans="1:9" ht="45">
      <c r="A667" s="827" t="s">
        <v>31395</v>
      </c>
      <c r="B667" s="827" t="s">
        <v>2300</v>
      </c>
      <c r="C667" s="295" t="s">
        <v>113</v>
      </c>
      <c r="D667" s="296">
        <v>42.46</v>
      </c>
      <c r="E667" s="59" t="str">
        <f t="shared" si="50"/>
        <v>MINI-DISJUNTOR BIPOLAR 32 A, CURVA C - 5KA 220/127VCA (NBR IEC 60947-2), REF. SIEMENS, GE, SCHNEIDER OU EQUIVALENTE</v>
      </c>
      <c r="F667" s="59" t="str">
        <f t="shared" si="51"/>
        <v>UND</v>
      </c>
      <c r="G667">
        <f t="shared" si="52"/>
        <v>54.2</v>
      </c>
      <c r="H667">
        <f t="shared" si="53"/>
        <v>42.46</v>
      </c>
      <c r="I667">
        <f t="shared" si="54"/>
        <v>42.46</v>
      </c>
    </row>
    <row r="668" spans="1:9" ht="45">
      <c r="A668" s="827" t="s">
        <v>31396</v>
      </c>
      <c r="B668" s="827" t="s">
        <v>2301</v>
      </c>
      <c r="C668" s="295" t="s">
        <v>113</v>
      </c>
      <c r="D668" s="296">
        <v>43.92</v>
      </c>
      <c r="E668" s="59" t="str">
        <f t="shared" si="50"/>
        <v>MINI-DISJUNTOR BIPOLAR 40 A, CURVA C - 5KA 220/127VCA (NBR IEC 60947-2), REF. SIEMENS, GE, SCHNEIDER OU EQUIVALENTE</v>
      </c>
      <c r="F668" s="59" t="str">
        <f t="shared" si="51"/>
        <v>UND</v>
      </c>
      <c r="G668">
        <f t="shared" si="52"/>
        <v>56.06</v>
      </c>
      <c r="H668">
        <f t="shared" si="53"/>
        <v>43.92</v>
      </c>
      <c r="I668">
        <f t="shared" si="54"/>
        <v>43.92</v>
      </c>
    </row>
    <row r="669" spans="1:9" ht="45">
      <c r="A669" s="827" t="s">
        <v>31397</v>
      </c>
      <c r="B669" s="827" t="s">
        <v>2302</v>
      </c>
      <c r="C669" s="295" t="s">
        <v>113</v>
      </c>
      <c r="D669" s="296">
        <v>68.33</v>
      </c>
      <c r="E669" s="59" t="str">
        <f t="shared" si="50"/>
        <v>MINI-DISJUNTOR BIPOLAR 63 A, CURVA C - 5KA 220/127VCA (NBR IEC 60947-2), REF. SIEMENS, GE, SCHNEIDER OU EQUIVALENTE</v>
      </c>
      <c r="F669" s="59" t="str">
        <f t="shared" si="51"/>
        <v>UND</v>
      </c>
      <c r="G669">
        <f t="shared" si="52"/>
        <v>87.22</v>
      </c>
      <c r="H669">
        <f t="shared" si="53"/>
        <v>68.33</v>
      </c>
      <c r="I669">
        <f t="shared" si="54"/>
        <v>68.33</v>
      </c>
    </row>
    <row r="670" spans="1:9" ht="45">
      <c r="A670" s="827" t="s">
        <v>31398</v>
      </c>
      <c r="B670" s="827" t="s">
        <v>2303</v>
      </c>
      <c r="C670" s="295" t="s">
        <v>113</v>
      </c>
      <c r="D670" s="296">
        <v>91.08</v>
      </c>
      <c r="E670" s="59" t="str">
        <f t="shared" si="50"/>
        <v>MINI-DISJUNTOR BIPOLAR 70 A, CURVA C - 5KA 220/127VCA (NBR IEC 60947-2), REF. SIEMENS, GE, SCHNEIDER OU EQUIVALENTE</v>
      </c>
      <c r="F670" s="59" t="str">
        <f t="shared" si="51"/>
        <v>UND</v>
      </c>
      <c r="G670">
        <f t="shared" si="52"/>
        <v>116.25</v>
      </c>
      <c r="H670">
        <f t="shared" si="53"/>
        <v>91.08</v>
      </c>
      <c r="I670">
        <f t="shared" si="54"/>
        <v>91.08</v>
      </c>
    </row>
    <row r="671" spans="1:9" ht="45">
      <c r="A671" s="827" t="s">
        <v>31399</v>
      </c>
      <c r="B671" s="827" t="s">
        <v>22049</v>
      </c>
      <c r="C671" s="295" t="s">
        <v>113</v>
      </c>
      <c r="D671" s="296">
        <v>94.58</v>
      </c>
      <c r="E671" s="59" t="str">
        <f t="shared" si="50"/>
        <v>MINI-DISJUNTOR BIPOLAR 80 A, CURVA C - 5KA 240VCA (NBR IEC 60947-2), REF. SIEMENS, GE, SCHNEIDER OU EQUIVALENTE</v>
      </c>
      <c r="F671" s="59" t="str">
        <f t="shared" si="51"/>
        <v>UND</v>
      </c>
      <c r="G671">
        <f t="shared" si="52"/>
        <v>120.72</v>
      </c>
      <c r="H671">
        <f t="shared" si="53"/>
        <v>94.58</v>
      </c>
      <c r="I671">
        <f t="shared" si="54"/>
        <v>94.58</v>
      </c>
    </row>
    <row r="672" spans="1:9" ht="45">
      <c r="A672" s="827" t="s">
        <v>31400</v>
      </c>
      <c r="B672" s="827" t="s">
        <v>2304</v>
      </c>
      <c r="C672" s="295" t="s">
        <v>113</v>
      </c>
      <c r="D672" s="296">
        <v>60.1</v>
      </c>
      <c r="E672" s="59" t="str">
        <f t="shared" si="50"/>
        <v>MINI-DISJUNTOR TRIPOLAR 20 A, CURVA C - 5KA 220/127VCA (NBR IEC 60947-2), REF. SIEMENS, GE, SCHNEIDER OU EQUIVALENTE</v>
      </c>
      <c r="F672" s="59" t="str">
        <f t="shared" si="51"/>
        <v>UND</v>
      </c>
      <c r="G672">
        <f t="shared" si="52"/>
        <v>76.709999999999994</v>
      </c>
      <c r="H672">
        <f t="shared" si="53"/>
        <v>60.1</v>
      </c>
      <c r="I672">
        <f t="shared" si="54"/>
        <v>60.1</v>
      </c>
    </row>
    <row r="673" spans="1:9" ht="45">
      <c r="A673" s="827" t="s">
        <v>31401</v>
      </c>
      <c r="B673" s="827" t="s">
        <v>2305</v>
      </c>
      <c r="C673" s="295" t="s">
        <v>113</v>
      </c>
      <c r="D673" s="296">
        <v>60.1</v>
      </c>
      <c r="E673" s="59" t="str">
        <f t="shared" si="50"/>
        <v>MINI-DISJUNTOR TRIPOLAR 25 A, CURVA C - 5KA 220/127VCA (NBR IEC 60947-2), REF. SIEMENS, GE, SCHNEIDER OU EQUIVALENTE</v>
      </c>
      <c r="F673" s="59" t="str">
        <f t="shared" si="51"/>
        <v>UND</v>
      </c>
      <c r="G673">
        <f t="shared" si="52"/>
        <v>76.709999999999994</v>
      </c>
      <c r="H673">
        <f t="shared" si="53"/>
        <v>60.1</v>
      </c>
      <c r="I673">
        <f t="shared" si="54"/>
        <v>60.1</v>
      </c>
    </row>
    <row r="674" spans="1:9" ht="45">
      <c r="A674" s="827" t="s">
        <v>31402</v>
      </c>
      <c r="B674" s="827" t="s">
        <v>2382</v>
      </c>
      <c r="C674" s="295" t="s">
        <v>113</v>
      </c>
      <c r="D674" s="296">
        <v>60.1</v>
      </c>
      <c r="E674" s="59" t="str">
        <f t="shared" si="50"/>
        <v>MINI-DISJUNTOR TRIPOLAR 32 A, CURVA C - 5KA 220/127VCA (NBR IEC 60947-2), REF. SIEMENS, GE, SCHNEIDER OU EQUIVALENTE</v>
      </c>
      <c r="F674" s="59" t="str">
        <f t="shared" si="51"/>
        <v>UND</v>
      </c>
      <c r="G674">
        <f t="shared" si="52"/>
        <v>76.709999999999994</v>
      </c>
      <c r="H674">
        <f t="shared" si="53"/>
        <v>60.1</v>
      </c>
      <c r="I674">
        <f>D674/(1+$E$1)</f>
        <v>60.1</v>
      </c>
    </row>
    <row r="675" spans="1:9" ht="45">
      <c r="A675" s="827" t="s">
        <v>31403</v>
      </c>
      <c r="B675" s="827" t="s">
        <v>2306</v>
      </c>
      <c r="C675" s="295" t="s">
        <v>113</v>
      </c>
      <c r="D675" s="296">
        <v>84.6</v>
      </c>
      <c r="E675" s="59" t="str">
        <f t="shared" si="50"/>
        <v>MINI-DISJUNTOR TRIPOLAR 63 A, CURVA C - 5KA 220/127VCA (NBR IEC 60947-2), REF. SIEMENS, GE, SCHNEIDER OU EQUIVALENTE</v>
      </c>
      <c r="F675" s="59" t="str">
        <f t="shared" si="51"/>
        <v>UND</v>
      </c>
      <c r="G675">
        <f t="shared" si="52"/>
        <v>107.98</v>
      </c>
      <c r="H675">
        <f t="shared" si="53"/>
        <v>84.6</v>
      </c>
      <c r="I675">
        <f t="shared" si="54"/>
        <v>84.6</v>
      </c>
    </row>
    <row r="676" spans="1:9" ht="45">
      <c r="A676" s="827" t="s">
        <v>31404</v>
      </c>
      <c r="B676" s="827" t="s">
        <v>22050</v>
      </c>
      <c r="C676" s="295" t="s">
        <v>113</v>
      </c>
      <c r="D676" s="296">
        <v>139.93</v>
      </c>
      <c r="E676" s="59" t="str">
        <f t="shared" si="50"/>
        <v>MINI-DISJUNTOR TRIPOLAR 80 A, CURVA C - 5KA 240VCA (NBR IEC 60947-2), REF. SIEMENS, GE, SCHNEIDER OU EQUIVALENTE</v>
      </c>
      <c r="F676" s="59" t="str">
        <f t="shared" si="51"/>
        <v>UND</v>
      </c>
      <c r="G676">
        <f t="shared" si="52"/>
        <v>178.61</v>
      </c>
      <c r="H676">
        <f t="shared" si="53"/>
        <v>139.93</v>
      </c>
      <c r="I676">
        <f t="shared" si="54"/>
        <v>139.93</v>
      </c>
    </row>
    <row r="677" spans="1:9" ht="30">
      <c r="A677" s="827" t="s">
        <v>31405</v>
      </c>
      <c r="B677" s="827" t="s">
        <v>1685</v>
      </c>
      <c r="C677" s="295" t="s">
        <v>113</v>
      </c>
      <c r="D677" s="296">
        <v>275.93</v>
      </c>
      <c r="E677" s="59" t="str">
        <f t="shared" si="50"/>
        <v>DISJUNTOR CAIXA MOLDADA TERMOMAGNÉTICO TRIPOLAR 125 A</v>
      </c>
      <c r="F677" s="59" t="str">
        <f t="shared" si="51"/>
        <v>UND</v>
      </c>
      <c r="G677">
        <f t="shared" si="52"/>
        <v>352.2</v>
      </c>
      <c r="H677">
        <f t="shared" si="53"/>
        <v>275.93</v>
      </c>
      <c r="I677">
        <f t="shared" si="54"/>
        <v>275.93</v>
      </c>
    </row>
    <row r="678" spans="1:9" ht="60">
      <c r="A678" s="827" t="s">
        <v>31406</v>
      </c>
      <c r="B678" s="827" t="s">
        <v>2307</v>
      </c>
      <c r="C678" s="295" t="s">
        <v>113</v>
      </c>
      <c r="D678" s="296">
        <v>479.91</v>
      </c>
      <c r="E678" s="59" t="str">
        <f t="shared" si="50"/>
        <v>DISJUNTOR COMPACTO EM CAIXA MOLDADA TRIPOLAR 175 A, 50KA 220/240V / 25KA 380/415V (NBR IEC 60947-2), REF. SIEMENS, GE, SCHNEIDER OU EQUIVALENTE</v>
      </c>
      <c r="F678" s="59" t="str">
        <f t="shared" si="51"/>
        <v>UND</v>
      </c>
      <c r="G678">
        <f t="shared" si="52"/>
        <v>612.55999999999995</v>
      </c>
      <c r="H678">
        <f t="shared" si="53"/>
        <v>479.91</v>
      </c>
      <c r="I678">
        <f t="shared" si="54"/>
        <v>479.91</v>
      </c>
    </row>
    <row r="679" spans="1:9" ht="60">
      <c r="A679" s="827" t="s">
        <v>31407</v>
      </c>
      <c r="B679" s="827" t="s">
        <v>2308</v>
      </c>
      <c r="C679" s="295" t="s">
        <v>113</v>
      </c>
      <c r="D679" s="297">
        <v>1156.79</v>
      </c>
      <c r="E679" s="59" t="str">
        <f t="shared" si="50"/>
        <v>DISJUNTOR COMPACTO EM CAIXA MOLDADA TRIPOLAR 200 A, 50KA 220/240V / 25KA 380/415V 20KA/440V (NBR IEC 60947-2), REF. SIEMENS, GE, SCHNEIDER OU EQUIVALENTE</v>
      </c>
      <c r="F679" s="59" t="str">
        <f t="shared" si="51"/>
        <v>UND</v>
      </c>
      <c r="G679">
        <f t="shared" si="52"/>
        <v>1476.53</v>
      </c>
      <c r="H679">
        <f t="shared" si="53"/>
        <v>1156.79</v>
      </c>
      <c r="I679">
        <f t="shared" si="54"/>
        <v>1156.79</v>
      </c>
    </row>
    <row r="680" spans="1:9" ht="75">
      <c r="A680" s="827" t="s">
        <v>31408</v>
      </c>
      <c r="B680" s="827" t="s">
        <v>2309</v>
      </c>
      <c r="C680" s="295" t="s">
        <v>113</v>
      </c>
      <c r="D680" s="297">
        <v>2283.58</v>
      </c>
      <c r="E680" s="59" t="str">
        <f t="shared" si="50"/>
        <v>DISJUNTOR COMPACTO EM CAIXA MOLDADA TRIPOLAR 400 A, 65KA 220/240V / 36KA 380/415V 35KA 440/460V 25KA 600V (NBR IEC 60947-2), REF. SIEMENS, GE, SCHNEIDER OU EQUIVALENTE</v>
      </c>
      <c r="F680" s="59" t="str">
        <f t="shared" si="51"/>
        <v>UND</v>
      </c>
      <c r="G680">
        <f t="shared" si="52"/>
        <v>2914.76</v>
      </c>
      <c r="H680">
        <f t="shared" si="53"/>
        <v>2283.58</v>
      </c>
      <c r="I680">
        <f t="shared" si="54"/>
        <v>2283.58</v>
      </c>
    </row>
    <row r="681" spans="1:9" ht="30">
      <c r="A681" s="827" t="s">
        <v>31409</v>
      </c>
      <c r="B681" s="827" t="s">
        <v>14951</v>
      </c>
      <c r="C681" s="295" t="s">
        <v>113</v>
      </c>
      <c r="D681" s="296">
        <v>113.14</v>
      </c>
      <c r="E681" s="59" t="str">
        <f t="shared" si="50"/>
        <v>DISJUNTOR DR BIPOLAR 16A A 25A, CORRENTE NOMINAL 30 MA</v>
      </c>
      <c r="F681" s="59" t="str">
        <f t="shared" si="51"/>
        <v>UND</v>
      </c>
      <c r="G681">
        <f t="shared" si="52"/>
        <v>144.41</v>
      </c>
      <c r="H681">
        <f t="shared" si="53"/>
        <v>113.14</v>
      </c>
      <c r="I681">
        <f t="shared" si="54"/>
        <v>113.14</v>
      </c>
    </row>
    <row r="682" spans="1:9" ht="45">
      <c r="A682" s="827" t="s">
        <v>31410</v>
      </c>
      <c r="B682" s="827" t="s">
        <v>1686</v>
      </c>
      <c r="C682" s="295" t="s">
        <v>113</v>
      </c>
      <c r="D682" s="296">
        <v>131.9</v>
      </c>
      <c r="E682" s="59" t="str">
        <f t="shared" si="50"/>
        <v>DISPOSITIVO DE PROTEÇÃO CONTRA SURTO (DPS) BIPOLAR, TENSÃO NOMINAL MÁXIMA 275VCA, CORENTE DE SURTO MÁXIMA 40KA.</v>
      </c>
      <c r="F682" s="59" t="str">
        <f t="shared" si="51"/>
        <v>UND</v>
      </c>
      <c r="G682">
        <f t="shared" si="52"/>
        <v>168.36</v>
      </c>
      <c r="H682">
        <f t="shared" si="53"/>
        <v>131.9</v>
      </c>
      <c r="I682">
        <f t="shared" si="54"/>
        <v>131.9</v>
      </c>
    </row>
    <row r="683" spans="1:9" ht="45">
      <c r="A683" s="827" t="s">
        <v>31411</v>
      </c>
      <c r="B683" s="827" t="s">
        <v>2310</v>
      </c>
      <c r="C683" s="295" t="s">
        <v>113</v>
      </c>
      <c r="D683" s="296">
        <v>15.43</v>
      </c>
      <c r="E683" s="59" t="str">
        <f t="shared" si="50"/>
        <v>MINI-DISJUNTOR MONOPOLAR 10 A, CURVA C - 5KA 220/127VCA (NBR IEC 60947-2), REF. SIEMENS, GE, SCHNEIDER OU EQUIVALENTE</v>
      </c>
      <c r="F683" s="59" t="str">
        <f t="shared" si="51"/>
        <v>UND</v>
      </c>
      <c r="G683">
        <f t="shared" si="52"/>
        <v>19.690000000000001</v>
      </c>
      <c r="H683">
        <f t="shared" si="53"/>
        <v>15.43</v>
      </c>
      <c r="I683">
        <f t="shared" si="54"/>
        <v>15.43</v>
      </c>
    </row>
    <row r="684" spans="1:9" ht="45">
      <c r="A684" s="827" t="s">
        <v>31412</v>
      </c>
      <c r="B684" s="827" t="s">
        <v>2311</v>
      </c>
      <c r="C684" s="295" t="s">
        <v>113</v>
      </c>
      <c r="D684" s="296">
        <v>266.52</v>
      </c>
      <c r="E684" s="59" t="str">
        <f t="shared" si="50"/>
        <v>MINI-DISJUNTOR TRIPOLAR 125 A, CURVA C - 15KA 240VCA (NBR IEC 60947-2), REF. SIEMENS, GE, SCHNEIDER OU EQUIVALENTE</v>
      </c>
      <c r="F684" s="59" t="str">
        <f t="shared" si="51"/>
        <v>UND</v>
      </c>
      <c r="G684">
        <f t="shared" si="52"/>
        <v>340.19</v>
      </c>
      <c r="H684">
        <f t="shared" si="53"/>
        <v>266.52</v>
      </c>
      <c r="I684">
        <f t="shared" si="54"/>
        <v>266.52</v>
      </c>
    </row>
    <row r="685" spans="1:9" ht="30">
      <c r="A685" s="827" t="s">
        <v>31413</v>
      </c>
      <c r="B685" s="827" t="s">
        <v>1687</v>
      </c>
      <c r="C685" s="295" t="s">
        <v>113</v>
      </c>
      <c r="D685" s="296">
        <v>790.5</v>
      </c>
      <c r="E685" s="59" t="str">
        <f t="shared" si="50"/>
        <v>CHAVE BLINDADA TRIPOLAR 600V/125A</v>
      </c>
      <c r="F685" s="59" t="str">
        <f t="shared" si="51"/>
        <v>UND</v>
      </c>
      <c r="G685">
        <f t="shared" si="52"/>
        <v>1008.99</v>
      </c>
      <c r="H685">
        <f t="shared" si="53"/>
        <v>790.5</v>
      </c>
      <c r="I685">
        <f t="shared" si="54"/>
        <v>790.5</v>
      </c>
    </row>
    <row r="686" spans="1:9" ht="30">
      <c r="A686" s="827" t="s">
        <v>31414</v>
      </c>
      <c r="B686" s="827" t="s">
        <v>1688</v>
      </c>
      <c r="C686" s="295" t="s">
        <v>113</v>
      </c>
      <c r="D686" s="297">
        <v>2091.02</v>
      </c>
      <c r="E686" s="59" t="str">
        <f t="shared" si="50"/>
        <v>CHAVE BLINDADA TRIPOLAR 600V/200A</v>
      </c>
      <c r="F686" s="59" t="str">
        <f t="shared" si="51"/>
        <v>UND</v>
      </c>
      <c r="G686">
        <f t="shared" si="52"/>
        <v>2668.98</v>
      </c>
      <c r="H686">
        <f t="shared" si="53"/>
        <v>2091.02</v>
      </c>
      <c r="I686">
        <f t="shared" si="54"/>
        <v>2091.02</v>
      </c>
    </row>
    <row r="687" spans="1:9" ht="30">
      <c r="A687" s="827" t="s">
        <v>31415</v>
      </c>
      <c r="B687" s="827" t="s">
        <v>1689</v>
      </c>
      <c r="C687" s="295" t="s">
        <v>113</v>
      </c>
      <c r="D687" s="297">
        <v>2709.26</v>
      </c>
      <c r="E687" s="59" t="str">
        <f t="shared" si="50"/>
        <v>CHAVE BLINDADA TRIPOLAR 600V/400A</v>
      </c>
      <c r="F687" s="59" t="str">
        <f t="shared" si="51"/>
        <v>UND</v>
      </c>
      <c r="G687">
        <f t="shared" si="52"/>
        <v>3458.1</v>
      </c>
      <c r="H687">
        <f t="shared" si="53"/>
        <v>2709.26</v>
      </c>
      <c r="I687">
        <f t="shared" si="54"/>
        <v>2709.26</v>
      </c>
    </row>
    <row r="688" spans="1:9" ht="30">
      <c r="A688" s="827" t="s">
        <v>31416</v>
      </c>
      <c r="B688" s="827" t="s">
        <v>1690</v>
      </c>
      <c r="C688" s="295" t="s">
        <v>113</v>
      </c>
      <c r="D688" s="297">
        <v>6179.49</v>
      </c>
      <c r="E688" s="59" t="str">
        <f t="shared" si="50"/>
        <v>CHAVE BLINDADA TRIPOLAR 600V/800A</v>
      </c>
      <c r="F688" s="59" t="str">
        <f t="shared" si="51"/>
        <v>UND</v>
      </c>
      <c r="G688">
        <f t="shared" si="52"/>
        <v>7887.5</v>
      </c>
      <c r="H688">
        <f t="shared" si="53"/>
        <v>6179.49</v>
      </c>
      <c r="I688">
        <f t="shared" si="54"/>
        <v>6179.49</v>
      </c>
    </row>
    <row r="689" spans="1:9" ht="30">
      <c r="A689" s="827" t="s">
        <v>31417</v>
      </c>
      <c r="B689" s="827" t="s">
        <v>1691</v>
      </c>
      <c r="C689" s="295" t="s">
        <v>113</v>
      </c>
      <c r="D689" s="296">
        <v>42.37</v>
      </c>
      <c r="E689" s="59" t="str">
        <f t="shared" si="50"/>
        <v>FUSIVEL NH 100A, TAMANHO 01</v>
      </c>
      <c r="F689" s="59" t="str">
        <f t="shared" si="51"/>
        <v>UND</v>
      </c>
      <c r="G689">
        <f t="shared" si="52"/>
        <v>54.08</v>
      </c>
      <c r="H689">
        <f t="shared" si="53"/>
        <v>42.37</v>
      </c>
      <c r="I689">
        <f t="shared" si="54"/>
        <v>42.37</v>
      </c>
    </row>
    <row r="690" spans="1:9" ht="30">
      <c r="A690" s="827" t="s">
        <v>31418</v>
      </c>
      <c r="B690" s="827" t="s">
        <v>1692</v>
      </c>
      <c r="C690" s="295" t="s">
        <v>113</v>
      </c>
      <c r="D690" s="296">
        <v>42.37</v>
      </c>
      <c r="E690" s="59" t="str">
        <f t="shared" si="50"/>
        <v>FUSIVE NH 160A, TAMANHO 01</v>
      </c>
      <c r="F690" s="59" t="str">
        <f t="shared" si="51"/>
        <v>UND</v>
      </c>
      <c r="G690">
        <f t="shared" si="52"/>
        <v>54.08</v>
      </c>
      <c r="H690">
        <f t="shared" si="53"/>
        <v>42.37</v>
      </c>
      <c r="I690">
        <f t="shared" si="54"/>
        <v>42.37</v>
      </c>
    </row>
    <row r="691" spans="1:9" ht="30">
      <c r="A691" s="827" t="s">
        <v>31419</v>
      </c>
      <c r="B691" s="827" t="s">
        <v>1693</v>
      </c>
      <c r="C691" s="295" t="s">
        <v>113</v>
      </c>
      <c r="D691" s="296">
        <v>74.14</v>
      </c>
      <c r="E691" s="59" t="str">
        <f t="shared" si="50"/>
        <v>FUSIVE NH 250A, TAMANHO 02</v>
      </c>
      <c r="F691" s="59" t="str">
        <f t="shared" si="51"/>
        <v>UND</v>
      </c>
      <c r="G691">
        <f t="shared" si="52"/>
        <v>94.63</v>
      </c>
      <c r="H691">
        <f t="shared" si="53"/>
        <v>74.14</v>
      </c>
      <c r="I691">
        <f t="shared" si="54"/>
        <v>74.14</v>
      </c>
    </row>
    <row r="692" spans="1:9" ht="30">
      <c r="A692" s="827" t="s">
        <v>31420</v>
      </c>
      <c r="B692" s="827" t="s">
        <v>1694</v>
      </c>
      <c r="C692" s="295" t="s">
        <v>113</v>
      </c>
      <c r="D692" s="296">
        <v>74.14</v>
      </c>
      <c r="E692" s="59" t="str">
        <f t="shared" si="50"/>
        <v>FUSIVE NH 300A, TAMANHO 02</v>
      </c>
      <c r="F692" s="59" t="str">
        <f t="shared" si="51"/>
        <v>UND</v>
      </c>
      <c r="G692">
        <f t="shared" si="52"/>
        <v>94.63</v>
      </c>
      <c r="H692">
        <f t="shared" si="53"/>
        <v>74.14</v>
      </c>
      <c r="I692">
        <f t="shared" si="54"/>
        <v>74.14</v>
      </c>
    </row>
    <row r="693" spans="1:9" ht="30">
      <c r="A693" s="827" t="s">
        <v>31421</v>
      </c>
      <c r="B693" s="827" t="s">
        <v>1695</v>
      </c>
      <c r="C693" s="295" t="s">
        <v>113</v>
      </c>
      <c r="D693" s="296">
        <v>74.14</v>
      </c>
      <c r="E693" s="59" t="str">
        <f t="shared" si="50"/>
        <v>FUSIVE NH 355A, TAMANHO 02</v>
      </c>
      <c r="F693" s="59" t="str">
        <f t="shared" si="51"/>
        <v>UND</v>
      </c>
      <c r="G693">
        <f t="shared" si="52"/>
        <v>94.63</v>
      </c>
      <c r="H693">
        <f t="shared" si="53"/>
        <v>74.14</v>
      </c>
      <c r="I693">
        <f t="shared" si="54"/>
        <v>74.14</v>
      </c>
    </row>
    <row r="694" spans="1:9" ht="30">
      <c r="A694" s="827" t="s">
        <v>31422</v>
      </c>
      <c r="B694" s="827" t="s">
        <v>1696</v>
      </c>
      <c r="C694" s="295" t="s">
        <v>113</v>
      </c>
      <c r="D694" s="296">
        <v>42.37</v>
      </c>
      <c r="E694" s="59" t="str">
        <f t="shared" si="50"/>
        <v>FUSIVE NH 125A, TAMANHO 01</v>
      </c>
      <c r="F694" s="59" t="str">
        <f t="shared" si="51"/>
        <v>UND</v>
      </c>
      <c r="G694">
        <f t="shared" si="52"/>
        <v>54.08</v>
      </c>
      <c r="H694">
        <f t="shared" si="53"/>
        <v>42.37</v>
      </c>
      <c r="I694">
        <f t="shared" si="54"/>
        <v>42.37</v>
      </c>
    </row>
    <row r="695" spans="1:9" ht="30">
      <c r="A695" s="827" t="s">
        <v>31423</v>
      </c>
      <c r="B695" s="827" t="s">
        <v>14952</v>
      </c>
      <c r="C695" s="295" t="s">
        <v>113</v>
      </c>
      <c r="D695" s="296">
        <v>113.14</v>
      </c>
      <c r="E695" s="59" t="str">
        <f t="shared" si="50"/>
        <v>INTERRUPTOR DIFERENCIAL DR 16A A 25A, 30MA, 2 MÓDULOS</v>
      </c>
      <c r="F695" s="59" t="str">
        <f t="shared" si="51"/>
        <v>UND</v>
      </c>
      <c r="G695">
        <f t="shared" si="52"/>
        <v>144.41</v>
      </c>
      <c r="H695">
        <f t="shared" si="53"/>
        <v>113.14</v>
      </c>
      <c r="I695">
        <f t="shared" si="54"/>
        <v>113.14</v>
      </c>
    </row>
    <row r="696" spans="1:9" ht="30">
      <c r="A696" s="827" t="s">
        <v>31424</v>
      </c>
      <c r="B696" s="827" t="s">
        <v>14953</v>
      </c>
      <c r="C696" s="295" t="s">
        <v>113</v>
      </c>
      <c r="D696" s="296">
        <v>113.14</v>
      </c>
      <c r="E696" s="59" t="str">
        <f t="shared" si="50"/>
        <v>INTERRUPTOR DIFERENCIAL DR 30A A 40A, 30MA, 2 MÓDULOS</v>
      </c>
      <c r="F696" s="59" t="str">
        <f t="shared" si="51"/>
        <v>UND</v>
      </c>
      <c r="G696">
        <f t="shared" si="52"/>
        <v>144.41</v>
      </c>
      <c r="H696">
        <f t="shared" si="53"/>
        <v>113.14</v>
      </c>
      <c r="I696">
        <f t="shared" si="54"/>
        <v>113.14</v>
      </c>
    </row>
    <row r="697" spans="1:9">
      <c r="A697" s="827"/>
      <c r="B697" s="828" t="s">
        <v>551</v>
      </c>
      <c r="C697" s="295"/>
      <c r="D697" s="296"/>
      <c r="E697" s="59" t="str">
        <f t="shared" si="50"/>
        <v>FIOS E CABOS</v>
      </c>
      <c r="F697" s="59" t="str">
        <f t="shared" si="51"/>
        <v/>
      </c>
      <c r="G697">
        <f t="shared" si="52"/>
        <v>0</v>
      </c>
      <c r="H697">
        <f t="shared" si="53"/>
        <v>0</v>
      </c>
      <c r="I697">
        <f t="shared" si="54"/>
        <v>0</v>
      </c>
    </row>
    <row r="698" spans="1:9" ht="30">
      <c r="A698" s="827" t="s">
        <v>31425</v>
      </c>
      <c r="B698" s="827" t="s">
        <v>1697</v>
      </c>
      <c r="C698" s="295" t="s">
        <v>110</v>
      </c>
      <c r="D698" s="296">
        <v>3.85</v>
      </c>
      <c r="E698" s="59" t="str">
        <f t="shared" si="50"/>
        <v>FIO DE COBRE TERMOPLÁSTICO, COM ISOLAMENTO PARA 750V, SEÇÃO DE 1.5 MM2</v>
      </c>
      <c r="F698" s="59" t="str">
        <f t="shared" si="51"/>
        <v>M</v>
      </c>
      <c r="G698">
        <f t="shared" si="52"/>
        <v>4.91</v>
      </c>
      <c r="H698">
        <f t="shared" si="53"/>
        <v>3.85</v>
      </c>
      <c r="I698">
        <f t="shared" si="54"/>
        <v>3.85</v>
      </c>
    </row>
    <row r="699" spans="1:9" ht="30">
      <c r="A699" s="827" t="s">
        <v>31426</v>
      </c>
      <c r="B699" s="827" t="s">
        <v>1698</v>
      </c>
      <c r="C699" s="295" t="s">
        <v>110</v>
      </c>
      <c r="D699" s="296">
        <v>4.5199999999999996</v>
      </c>
      <c r="E699" s="59" t="str">
        <f t="shared" si="50"/>
        <v>FIO DE COBRE TERMOPLÁSTICO, COM ISOLAMENTO PARA 750V, SEÇÃO DE 2.5 MM2</v>
      </c>
      <c r="F699" s="59" t="str">
        <f t="shared" si="51"/>
        <v>M</v>
      </c>
      <c r="G699">
        <f t="shared" si="52"/>
        <v>5.77</v>
      </c>
      <c r="H699">
        <f t="shared" si="53"/>
        <v>4.5199999999999996</v>
      </c>
      <c r="I699">
        <f t="shared" si="54"/>
        <v>4.5199999999999996</v>
      </c>
    </row>
    <row r="700" spans="1:9" ht="30">
      <c r="A700" s="827" t="s">
        <v>31427</v>
      </c>
      <c r="B700" s="827" t="s">
        <v>1699</v>
      </c>
      <c r="C700" s="295" t="s">
        <v>110</v>
      </c>
      <c r="D700" s="296">
        <v>5.51</v>
      </c>
      <c r="E700" s="59" t="str">
        <f t="shared" si="50"/>
        <v>FIO OU CABO DE COBRE TERMOPLÁSTICO, COM ISOLAMENTO PARA 750V, SEÇÃO DE 4.0 MM2</v>
      </c>
      <c r="F700" s="59" t="str">
        <f t="shared" si="51"/>
        <v>M</v>
      </c>
      <c r="G700">
        <f t="shared" si="52"/>
        <v>7.03</v>
      </c>
      <c r="H700">
        <f t="shared" si="53"/>
        <v>5.51</v>
      </c>
      <c r="I700">
        <f t="shared" si="54"/>
        <v>5.51</v>
      </c>
    </row>
    <row r="701" spans="1:9" ht="30">
      <c r="A701" s="827" t="s">
        <v>31428</v>
      </c>
      <c r="B701" s="827" t="s">
        <v>1700</v>
      </c>
      <c r="C701" s="295" t="s">
        <v>110</v>
      </c>
      <c r="D701" s="296">
        <v>6.66</v>
      </c>
      <c r="E701" s="59" t="str">
        <f t="shared" si="50"/>
        <v>FIO OU CABO DE COBRE TERMOPLÁSTICO, COM ISOLAMENTO PARA 750V, SEÇÃO DE 6.0 MM2</v>
      </c>
      <c r="F701" s="59" t="str">
        <f t="shared" si="51"/>
        <v>M</v>
      </c>
      <c r="G701">
        <f t="shared" si="52"/>
        <v>8.5</v>
      </c>
      <c r="H701">
        <f t="shared" si="53"/>
        <v>6.66</v>
      </c>
      <c r="I701">
        <f t="shared" si="54"/>
        <v>6.66</v>
      </c>
    </row>
    <row r="702" spans="1:9" ht="30">
      <c r="A702" s="827" t="s">
        <v>31429</v>
      </c>
      <c r="B702" s="827" t="s">
        <v>1701</v>
      </c>
      <c r="C702" s="295" t="s">
        <v>110</v>
      </c>
      <c r="D702" s="296">
        <v>8.81</v>
      </c>
      <c r="E702" s="59" t="str">
        <f t="shared" si="50"/>
        <v>FIO OU CABO DE COBRE TERMOPLÁSTICO, COM ISOLAMENTO PARA 750V, SEÇÃO DE 10.0 MM2</v>
      </c>
      <c r="F702" s="59" t="str">
        <f t="shared" si="51"/>
        <v>M</v>
      </c>
      <c r="G702">
        <f t="shared" si="52"/>
        <v>11.25</v>
      </c>
      <c r="H702">
        <f t="shared" si="53"/>
        <v>8.81</v>
      </c>
      <c r="I702">
        <f t="shared" si="54"/>
        <v>8.81</v>
      </c>
    </row>
    <row r="703" spans="1:9" ht="30">
      <c r="A703" s="827" t="s">
        <v>31430</v>
      </c>
      <c r="B703" s="827" t="s">
        <v>1702</v>
      </c>
      <c r="C703" s="295" t="s">
        <v>110</v>
      </c>
      <c r="D703" s="296">
        <v>11.83</v>
      </c>
      <c r="E703" s="59" t="str">
        <f t="shared" si="50"/>
        <v>FIO OU CABO DE COBRE TERMOPLÁSTICO, COM ISOLAMENTO PARA 750V, SEÇÃO DE 16.0 MM2</v>
      </c>
      <c r="F703" s="59" t="str">
        <f t="shared" si="51"/>
        <v>M</v>
      </c>
      <c r="G703">
        <f t="shared" si="52"/>
        <v>15.1</v>
      </c>
      <c r="H703">
        <f t="shared" si="53"/>
        <v>11.83</v>
      </c>
      <c r="I703">
        <f t="shared" si="54"/>
        <v>11.83</v>
      </c>
    </row>
    <row r="704" spans="1:9" ht="30">
      <c r="A704" s="827" t="s">
        <v>31431</v>
      </c>
      <c r="B704" s="827" t="s">
        <v>1703</v>
      </c>
      <c r="C704" s="295" t="s">
        <v>110</v>
      </c>
      <c r="D704" s="296">
        <v>15.77</v>
      </c>
      <c r="E704" s="59" t="str">
        <f t="shared" si="50"/>
        <v>CABO DE COBRE TERMOPLÁSTICO, COM ISOLAMENTO PARA 750V, SEÇÃO DE 25.0 MM2</v>
      </c>
      <c r="F704" s="59" t="str">
        <f t="shared" si="51"/>
        <v>M</v>
      </c>
      <c r="G704">
        <f t="shared" si="52"/>
        <v>20.13</v>
      </c>
      <c r="H704">
        <f t="shared" si="53"/>
        <v>15.77</v>
      </c>
      <c r="I704">
        <f t="shared" si="54"/>
        <v>15.77</v>
      </c>
    </row>
    <row r="705" spans="1:9" ht="30">
      <c r="A705" s="827" t="s">
        <v>31432</v>
      </c>
      <c r="B705" s="827" t="s">
        <v>1704</v>
      </c>
      <c r="C705" s="295" t="s">
        <v>110</v>
      </c>
      <c r="D705" s="296">
        <v>15.28</v>
      </c>
      <c r="E705" s="59" t="str">
        <f t="shared" ref="E705:E768" si="55">UPPER(B705)</f>
        <v>CABO DE COBRE NÚ, SEÇÃO DE 25.0 MM2</v>
      </c>
      <c r="F705" s="59" t="str">
        <f t="shared" ref="F705:F768" si="56">UPPER(C705)</f>
        <v>M</v>
      </c>
      <c r="G705">
        <f t="shared" si="52"/>
        <v>19.5</v>
      </c>
      <c r="H705">
        <f t="shared" si="53"/>
        <v>15.28</v>
      </c>
      <c r="I705">
        <f t="shared" si="54"/>
        <v>15.28</v>
      </c>
    </row>
    <row r="706" spans="1:9" ht="30">
      <c r="A706" s="827" t="s">
        <v>31433</v>
      </c>
      <c r="B706" s="827" t="s">
        <v>2471</v>
      </c>
      <c r="C706" s="295" t="s">
        <v>110</v>
      </c>
      <c r="D706" s="296">
        <v>9.98</v>
      </c>
      <c r="E706" s="59" t="str">
        <f t="shared" si="55"/>
        <v>CABO DE COBRE NÚ, SEÇÃO DE 10.0 MM2</v>
      </c>
      <c r="F706" s="59" t="str">
        <f t="shared" si="56"/>
        <v>M</v>
      </c>
      <c r="G706">
        <f t="shared" si="52"/>
        <v>12.74</v>
      </c>
      <c r="H706">
        <f t="shared" si="53"/>
        <v>9.98</v>
      </c>
      <c r="I706">
        <f t="shared" si="54"/>
        <v>9.98</v>
      </c>
    </row>
    <row r="707" spans="1:9" ht="30">
      <c r="A707" s="827" t="s">
        <v>31434</v>
      </c>
      <c r="B707" s="827" t="s">
        <v>1705</v>
      </c>
      <c r="C707" s="295" t="s">
        <v>110</v>
      </c>
      <c r="D707" s="296">
        <v>4.9800000000000004</v>
      </c>
      <c r="E707" s="59" t="str">
        <f t="shared" si="55"/>
        <v>CABO DE COBRE TERMOPLÁSTICO, COM ISOLAMENTO PARA 1000V, SEÇÃO DE 2.5 MM2</v>
      </c>
      <c r="F707" s="59" t="str">
        <f t="shared" si="56"/>
        <v>M</v>
      </c>
      <c r="G707">
        <f t="shared" si="52"/>
        <v>6.36</v>
      </c>
      <c r="H707">
        <f t="shared" si="53"/>
        <v>4.9800000000000004</v>
      </c>
      <c r="I707">
        <f t="shared" si="54"/>
        <v>4.9800000000000004</v>
      </c>
    </row>
    <row r="708" spans="1:9" ht="30">
      <c r="A708" s="827" t="s">
        <v>31435</v>
      </c>
      <c r="B708" s="827" t="s">
        <v>1706</v>
      </c>
      <c r="C708" s="295" t="s">
        <v>110</v>
      </c>
      <c r="D708" s="296">
        <v>5.74</v>
      </c>
      <c r="E708" s="59" t="str">
        <f t="shared" si="55"/>
        <v>CABO DE COBRE TERMOPLÁSTICO, COM ISOLAMENTO PARA 1000V, SEÇÃO DE 4.0 MM2</v>
      </c>
      <c r="F708" s="59" t="str">
        <f t="shared" si="56"/>
        <v>M</v>
      </c>
      <c r="G708">
        <f t="shared" si="52"/>
        <v>7.33</v>
      </c>
      <c r="H708">
        <f t="shared" si="53"/>
        <v>5.74</v>
      </c>
      <c r="I708">
        <f t="shared" si="54"/>
        <v>5.74</v>
      </c>
    </row>
    <row r="709" spans="1:9" ht="30">
      <c r="A709" s="827" t="s">
        <v>31436</v>
      </c>
      <c r="B709" s="827" t="s">
        <v>31437</v>
      </c>
      <c r="C709" s="295" t="s">
        <v>110</v>
      </c>
      <c r="D709" s="296">
        <v>6.98</v>
      </c>
      <c r="E709" s="59" t="str">
        <f t="shared" si="55"/>
        <v>CABO DE COBRE TERMOPLÁSTICO, COM ISOLAMENTO PARA 1000V, SEÇÃO DE 6 MM2</v>
      </c>
      <c r="F709" s="59" t="str">
        <f t="shared" si="56"/>
        <v>M</v>
      </c>
      <c r="G709">
        <f t="shared" si="52"/>
        <v>8.91</v>
      </c>
      <c r="H709">
        <f t="shared" si="53"/>
        <v>6.98</v>
      </c>
      <c r="I709">
        <f t="shared" si="54"/>
        <v>6.98</v>
      </c>
    </row>
    <row r="710" spans="1:9" ht="30">
      <c r="A710" s="827" t="s">
        <v>31438</v>
      </c>
      <c r="B710" s="827" t="s">
        <v>31439</v>
      </c>
      <c r="C710" s="295" t="s">
        <v>110</v>
      </c>
      <c r="D710" s="296">
        <v>9.0399999999999991</v>
      </c>
      <c r="E710" s="59" t="str">
        <f t="shared" si="55"/>
        <v>CABO DE COBRE TERMOPLÁSTICO, COM ISOLAMENTO PARA 1000V, SEÇÃO DE 10 MM2</v>
      </c>
      <c r="F710" s="59" t="str">
        <f t="shared" si="56"/>
        <v>M</v>
      </c>
      <c r="G710">
        <f t="shared" si="52"/>
        <v>11.54</v>
      </c>
      <c r="H710">
        <f t="shared" si="53"/>
        <v>9.0399999999999991</v>
      </c>
      <c r="I710">
        <f t="shared" si="54"/>
        <v>9.0399999999999991</v>
      </c>
    </row>
    <row r="711" spans="1:9" ht="30">
      <c r="A711" s="827" t="s">
        <v>31440</v>
      </c>
      <c r="B711" s="827" t="s">
        <v>31441</v>
      </c>
      <c r="C711" s="295" t="s">
        <v>110</v>
      </c>
      <c r="D711" s="296">
        <v>12.05</v>
      </c>
      <c r="E711" s="59" t="str">
        <f t="shared" si="55"/>
        <v>CABO DE COBRE TERMOPLÁSTICO, COM ISOLAMENTO PARA 1000V, SEÇÃO DE 16 MM2</v>
      </c>
      <c r="F711" s="59" t="str">
        <f t="shared" si="56"/>
        <v>M</v>
      </c>
      <c r="G711">
        <f t="shared" si="52"/>
        <v>15.38</v>
      </c>
      <c r="H711">
        <f t="shared" si="53"/>
        <v>12.05</v>
      </c>
      <c r="I711">
        <f t="shared" si="54"/>
        <v>12.05</v>
      </c>
    </row>
    <row r="712" spans="1:9" ht="30">
      <c r="A712" s="827" t="s">
        <v>31442</v>
      </c>
      <c r="B712" s="827" t="s">
        <v>1707</v>
      </c>
      <c r="C712" s="295" t="s">
        <v>110</v>
      </c>
      <c r="D712" s="296">
        <v>16.760000000000002</v>
      </c>
      <c r="E712" s="59" t="str">
        <f t="shared" si="55"/>
        <v>CABO DE COBRE TERMOPLÁSTICO, COM ISOLAMENTO PARA 1000V, SEÇÃO DE 25.0 MM2</v>
      </c>
      <c r="F712" s="59" t="str">
        <f t="shared" si="56"/>
        <v>M</v>
      </c>
      <c r="G712">
        <f t="shared" ref="G712:G775" si="57">ROUND(H712*(1+$G$1),2)</f>
        <v>21.39</v>
      </c>
      <c r="H712">
        <f t="shared" ref="H712:H775" si="58">I712</f>
        <v>16.760000000000002</v>
      </c>
      <c r="I712">
        <f t="shared" ref="I712:I775" si="59">ROUND(D712/(1+$E$1),2)</f>
        <v>16.760000000000002</v>
      </c>
    </row>
    <row r="713" spans="1:9" ht="30">
      <c r="A713" s="827" t="s">
        <v>31443</v>
      </c>
      <c r="B713" s="827" t="s">
        <v>1708</v>
      </c>
      <c r="C713" s="295" t="s">
        <v>110</v>
      </c>
      <c r="D713" s="296">
        <v>21.6</v>
      </c>
      <c r="E713" s="59" t="str">
        <f t="shared" si="55"/>
        <v>CABO DE COBRE TERMOPLÁSTICO, COM ISOLAMENTO PARA 1000V, SEÇÃO DE 35.0 MM2</v>
      </c>
      <c r="F713" s="59" t="str">
        <f t="shared" si="56"/>
        <v>M</v>
      </c>
      <c r="G713">
        <f t="shared" si="57"/>
        <v>27.57</v>
      </c>
      <c r="H713">
        <f t="shared" si="58"/>
        <v>21.6</v>
      </c>
      <c r="I713">
        <f t="shared" si="59"/>
        <v>21.6</v>
      </c>
    </row>
    <row r="714" spans="1:9" ht="30">
      <c r="A714" s="827" t="s">
        <v>31444</v>
      </c>
      <c r="B714" s="827" t="s">
        <v>1709</v>
      </c>
      <c r="C714" s="295" t="s">
        <v>110</v>
      </c>
      <c r="D714" s="296">
        <v>6.96</v>
      </c>
      <c r="E714" s="59" t="str">
        <f t="shared" si="55"/>
        <v>FIO OU CABO PARALELO DE COBRE, COM ISOLAMENTO PARA 750V, SEÇÃO DE 2 X 2.5 MM2</v>
      </c>
      <c r="F714" s="59" t="str">
        <f t="shared" si="56"/>
        <v>M</v>
      </c>
      <c r="G714">
        <f t="shared" si="57"/>
        <v>8.8800000000000008</v>
      </c>
      <c r="H714">
        <f t="shared" si="58"/>
        <v>6.96</v>
      </c>
      <c r="I714">
        <f t="shared" si="59"/>
        <v>6.96</v>
      </c>
    </row>
    <row r="715" spans="1:9" ht="30">
      <c r="A715" s="827" t="s">
        <v>31445</v>
      </c>
      <c r="B715" s="827" t="s">
        <v>1710</v>
      </c>
      <c r="C715" s="295" t="s">
        <v>110</v>
      </c>
      <c r="D715" s="296">
        <v>31.93</v>
      </c>
      <c r="E715" s="59" t="str">
        <f t="shared" si="55"/>
        <v>CABO DE COBRE TERMOPLÁSTICO, COM ISOLAMENTO PARA 1000V, SEÇÃO DE 50 MM2</v>
      </c>
      <c r="F715" s="59" t="str">
        <f t="shared" si="56"/>
        <v>M</v>
      </c>
      <c r="G715">
        <f t="shared" si="57"/>
        <v>40.76</v>
      </c>
      <c r="H715">
        <f t="shared" si="58"/>
        <v>31.93</v>
      </c>
      <c r="I715">
        <f t="shared" si="59"/>
        <v>31.93</v>
      </c>
    </row>
    <row r="716" spans="1:9" ht="30">
      <c r="A716" s="827" t="s">
        <v>31446</v>
      </c>
      <c r="B716" s="827" t="s">
        <v>1711</v>
      </c>
      <c r="C716" s="295" t="s">
        <v>110</v>
      </c>
      <c r="D716" s="296">
        <v>52.47</v>
      </c>
      <c r="E716" s="59" t="str">
        <f t="shared" si="55"/>
        <v>CABO DE COBRE TERMOPLÁSTICO, COM ISOLAMENTO PARA 1000V, SEÇÃO DE 95.0 MM2</v>
      </c>
      <c r="F716" s="59" t="str">
        <f t="shared" si="56"/>
        <v>M</v>
      </c>
      <c r="G716">
        <f t="shared" si="57"/>
        <v>66.97</v>
      </c>
      <c r="H716">
        <f t="shared" si="58"/>
        <v>52.47</v>
      </c>
      <c r="I716">
        <f t="shared" si="59"/>
        <v>52.47</v>
      </c>
    </row>
    <row r="717" spans="1:9" ht="30">
      <c r="A717" s="827" t="s">
        <v>31447</v>
      </c>
      <c r="B717" s="827" t="s">
        <v>1712</v>
      </c>
      <c r="C717" s="295" t="s">
        <v>110</v>
      </c>
      <c r="D717" s="296">
        <v>69.47</v>
      </c>
      <c r="E717" s="59" t="str">
        <f t="shared" si="55"/>
        <v>CABO DE COBRE TERMOPLÁSTICO, COM ISOLAMENTO PARA 1000V, SEÇÃO DE 120.0 MM2</v>
      </c>
      <c r="F717" s="59" t="str">
        <f t="shared" si="56"/>
        <v>M</v>
      </c>
      <c r="G717">
        <f t="shared" si="57"/>
        <v>88.67</v>
      </c>
      <c r="H717">
        <f t="shared" si="58"/>
        <v>69.47</v>
      </c>
      <c r="I717">
        <f t="shared" si="59"/>
        <v>69.47</v>
      </c>
    </row>
    <row r="718" spans="1:9" ht="30">
      <c r="A718" s="827" t="s">
        <v>31448</v>
      </c>
      <c r="B718" s="827" t="s">
        <v>1713</v>
      </c>
      <c r="C718" s="295" t="s">
        <v>110</v>
      </c>
      <c r="D718" s="296">
        <v>181.98</v>
      </c>
      <c r="E718" s="59" t="str">
        <f t="shared" si="55"/>
        <v>CABO DE COBRE TERMOPLÁSTICO, COM ISOLAMENTO PARA 1000V, SEÇÃO DE 300.0 MM2</v>
      </c>
      <c r="F718" s="59" t="str">
        <f t="shared" si="56"/>
        <v>M</v>
      </c>
      <c r="G718">
        <f t="shared" si="57"/>
        <v>232.28</v>
      </c>
      <c r="H718">
        <f t="shared" si="58"/>
        <v>181.98</v>
      </c>
      <c r="I718">
        <f t="shared" si="59"/>
        <v>181.98</v>
      </c>
    </row>
    <row r="719" spans="1:9" ht="30">
      <c r="A719" s="827" t="s">
        <v>31449</v>
      </c>
      <c r="B719" s="827" t="s">
        <v>1714</v>
      </c>
      <c r="C719" s="295" t="s">
        <v>110</v>
      </c>
      <c r="D719" s="296">
        <v>43.15</v>
      </c>
      <c r="E719" s="59" t="str">
        <f t="shared" si="55"/>
        <v>CABO DE COBRE TERMOPLÁSTICO, COM ISOLAMENTO PARA 1000V, SEÇÃO DE 70,0MM2</v>
      </c>
      <c r="F719" s="59" t="str">
        <f t="shared" si="56"/>
        <v>M</v>
      </c>
      <c r="G719">
        <f t="shared" si="57"/>
        <v>55.08</v>
      </c>
      <c r="H719">
        <f t="shared" si="58"/>
        <v>43.15</v>
      </c>
      <c r="I719">
        <f t="shared" si="59"/>
        <v>43.15</v>
      </c>
    </row>
    <row r="720" spans="1:9" ht="30">
      <c r="A720" s="827" t="s">
        <v>31450</v>
      </c>
      <c r="B720" s="827" t="s">
        <v>1715</v>
      </c>
      <c r="C720" s="295" t="s">
        <v>110</v>
      </c>
      <c r="D720" s="296">
        <v>86.28</v>
      </c>
      <c r="E720" s="59" t="str">
        <f t="shared" si="55"/>
        <v>CABO DE COBRE TERMOPLÁSTICO, COM ISOLAMENTO PARA 1000V, SEÇÃO DE 150,0MM2</v>
      </c>
      <c r="F720" s="59" t="str">
        <f t="shared" si="56"/>
        <v>M</v>
      </c>
      <c r="G720">
        <f t="shared" si="57"/>
        <v>110.13</v>
      </c>
      <c r="H720">
        <f t="shared" si="58"/>
        <v>86.28</v>
      </c>
      <c r="I720">
        <f t="shared" si="59"/>
        <v>86.28</v>
      </c>
    </row>
    <row r="721" spans="1:9" ht="30">
      <c r="A721" s="827" t="s">
        <v>31451</v>
      </c>
      <c r="B721" s="827" t="s">
        <v>1716</v>
      </c>
      <c r="C721" s="295" t="s">
        <v>110</v>
      </c>
      <c r="D721" s="296">
        <v>101.75</v>
      </c>
      <c r="E721" s="59" t="str">
        <f t="shared" si="55"/>
        <v>CABO DE COBRE TERMOPLÁSTICO, COM ISOLAMENTO PARA 1000V, SEÇÃO DE 185,0MM2</v>
      </c>
      <c r="F721" s="59" t="str">
        <f t="shared" si="56"/>
        <v>M</v>
      </c>
      <c r="G721">
        <f t="shared" si="57"/>
        <v>129.87</v>
      </c>
      <c r="H721">
        <f t="shared" si="58"/>
        <v>101.75</v>
      </c>
      <c r="I721">
        <f t="shared" si="59"/>
        <v>101.75</v>
      </c>
    </row>
    <row r="722" spans="1:9" ht="30">
      <c r="A722" s="827" t="s">
        <v>31452</v>
      </c>
      <c r="B722" s="827" t="s">
        <v>1717</v>
      </c>
      <c r="C722" s="295" t="s">
        <v>110</v>
      </c>
      <c r="D722" s="296">
        <v>130.71</v>
      </c>
      <c r="E722" s="59" t="str">
        <f t="shared" si="55"/>
        <v>CABO DE COBRE TERMOPLÁSTICO, COM ISOLAMENTO PARA 1000V, SEÇÃO DE 240,0MM2</v>
      </c>
      <c r="F722" s="59" t="str">
        <f t="shared" si="56"/>
        <v>M</v>
      </c>
      <c r="G722">
        <f t="shared" si="57"/>
        <v>166.84</v>
      </c>
      <c r="H722">
        <f t="shared" si="58"/>
        <v>130.71</v>
      </c>
      <c r="I722">
        <f t="shared" si="59"/>
        <v>130.71</v>
      </c>
    </row>
    <row r="723" spans="1:9" ht="30">
      <c r="A723" s="827" t="s">
        <v>31453</v>
      </c>
      <c r="B723" s="827" t="s">
        <v>1718</v>
      </c>
      <c r="C723" s="295" t="s">
        <v>110</v>
      </c>
      <c r="D723" s="296">
        <v>32.9</v>
      </c>
      <c r="E723" s="59" t="str">
        <f t="shared" si="55"/>
        <v>CABO DE COBRE TERMOPLÁSTICO, COM ISOLAMENTO PARA 15KV, SEÇÃO DE 25,0MM2</v>
      </c>
      <c r="F723" s="59" t="str">
        <f t="shared" si="56"/>
        <v>M</v>
      </c>
      <c r="G723">
        <f t="shared" si="57"/>
        <v>41.99</v>
      </c>
      <c r="H723">
        <f t="shared" si="58"/>
        <v>32.9</v>
      </c>
      <c r="I723">
        <f t="shared" si="59"/>
        <v>32.9</v>
      </c>
    </row>
    <row r="724" spans="1:9" ht="30">
      <c r="A724" s="827" t="s">
        <v>31454</v>
      </c>
      <c r="B724" s="827" t="s">
        <v>1719</v>
      </c>
      <c r="C724" s="295" t="s">
        <v>110</v>
      </c>
      <c r="D724" s="296">
        <v>44.24</v>
      </c>
      <c r="E724" s="59" t="str">
        <f t="shared" si="55"/>
        <v>CABO DE COBRE TERMOPLÁSTICO, COM ISOLAMENTO PARA 15KV, SEÇÃO DE 35,0MM2</v>
      </c>
      <c r="F724" s="59" t="str">
        <f t="shared" si="56"/>
        <v>M</v>
      </c>
      <c r="G724">
        <f t="shared" si="57"/>
        <v>56.47</v>
      </c>
      <c r="H724">
        <f t="shared" si="58"/>
        <v>44.24</v>
      </c>
      <c r="I724">
        <f t="shared" si="59"/>
        <v>44.24</v>
      </c>
    </row>
    <row r="725" spans="1:9" ht="30">
      <c r="A725" s="827" t="s">
        <v>31455</v>
      </c>
      <c r="B725" s="827" t="s">
        <v>1720</v>
      </c>
      <c r="C725" s="295" t="s">
        <v>110</v>
      </c>
      <c r="D725" s="296">
        <v>7.83</v>
      </c>
      <c r="E725" s="59" t="str">
        <f t="shared" si="55"/>
        <v>CABO PARALELO PP DE COBRE, COM ISOLAMENTO PARA 750V, SEÇÃO 3X2,5MM2</v>
      </c>
      <c r="F725" s="59" t="str">
        <f t="shared" si="56"/>
        <v>M</v>
      </c>
      <c r="G725">
        <f t="shared" si="57"/>
        <v>9.99</v>
      </c>
      <c r="H725">
        <f t="shared" si="58"/>
        <v>7.83</v>
      </c>
      <c r="I725">
        <f t="shared" si="59"/>
        <v>7.83</v>
      </c>
    </row>
    <row r="726" spans="1:9" ht="30">
      <c r="A726" s="827" t="s">
        <v>31456</v>
      </c>
      <c r="B726" s="827" t="s">
        <v>1721</v>
      </c>
      <c r="C726" s="295" t="s">
        <v>110</v>
      </c>
      <c r="D726" s="296">
        <v>10.029999999999999</v>
      </c>
      <c r="E726" s="59" t="str">
        <f t="shared" si="55"/>
        <v>CABO PARALELO PP DE COBRE, COM ISOLAMENTO PARA 750V, SEÇÃO 3X4,0MM2</v>
      </c>
      <c r="F726" s="59" t="str">
        <f t="shared" si="56"/>
        <v>M</v>
      </c>
      <c r="G726">
        <f t="shared" si="57"/>
        <v>12.8</v>
      </c>
      <c r="H726">
        <f t="shared" si="58"/>
        <v>10.029999999999999</v>
      </c>
      <c r="I726">
        <f t="shared" si="59"/>
        <v>10.029999999999999</v>
      </c>
    </row>
    <row r="727" spans="1:9">
      <c r="A727" s="827"/>
      <c r="B727" s="828" t="s">
        <v>59</v>
      </c>
      <c r="C727" s="295"/>
      <c r="D727" s="296"/>
      <c r="E727" s="59" t="str">
        <f t="shared" si="55"/>
        <v>SERVIÇOS DIVERSOS</v>
      </c>
      <c r="F727" s="59" t="str">
        <f t="shared" si="56"/>
        <v/>
      </c>
      <c r="G727">
        <f t="shared" si="57"/>
        <v>0</v>
      </c>
      <c r="H727">
        <f t="shared" si="58"/>
        <v>0</v>
      </c>
      <c r="I727">
        <f t="shared" si="59"/>
        <v>0</v>
      </c>
    </row>
    <row r="728" spans="1:9" ht="30">
      <c r="A728" s="827" t="s">
        <v>31457</v>
      </c>
      <c r="B728" s="827" t="s">
        <v>1722</v>
      </c>
      <c r="C728" s="295" t="s">
        <v>113</v>
      </c>
      <c r="D728" s="296">
        <v>12.1</v>
      </c>
      <c r="E728" s="59" t="str">
        <f t="shared" si="55"/>
        <v>CABEÇOTE DE ALUMÍNIO DE 1 1/4"</v>
      </c>
      <c r="F728" s="59" t="str">
        <f t="shared" si="56"/>
        <v>UND</v>
      </c>
      <c r="G728">
        <f t="shared" si="57"/>
        <v>15.44</v>
      </c>
      <c r="H728">
        <f t="shared" si="58"/>
        <v>12.1</v>
      </c>
      <c r="I728">
        <f t="shared" si="59"/>
        <v>12.1</v>
      </c>
    </row>
    <row r="729" spans="1:9" ht="30">
      <c r="A729" s="827" t="s">
        <v>31458</v>
      </c>
      <c r="B729" s="827" t="s">
        <v>1723</v>
      </c>
      <c r="C729" s="295" t="s">
        <v>113</v>
      </c>
      <c r="D729" s="296">
        <v>12.58</v>
      </c>
      <c r="E729" s="59" t="str">
        <f t="shared" si="55"/>
        <v>CABEÇOTE DE ALUMÍNIO DE 1 1/2"</v>
      </c>
      <c r="F729" s="59" t="str">
        <f t="shared" si="56"/>
        <v>UND</v>
      </c>
      <c r="G729">
        <f t="shared" si="57"/>
        <v>16.059999999999999</v>
      </c>
      <c r="H729">
        <f t="shared" si="58"/>
        <v>12.58</v>
      </c>
      <c r="I729">
        <f t="shared" si="59"/>
        <v>12.58</v>
      </c>
    </row>
    <row r="730" spans="1:9" ht="30">
      <c r="A730" s="827" t="s">
        <v>31459</v>
      </c>
      <c r="B730" s="827" t="s">
        <v>1724</v>
      </c>
      <c r="C730" s="295" t="s">
        <v>113</v>
      </c>
      <c r="D730" s="296">
        <v>97.72</v>
      </c>
      <c r="E730" s="59" t="str">
        <f t="shared" si="55"/>
        <v>HASTE DE TERRA TIPO COPPERWELD - 5/8" X 2.40M</v>
      </c>
      <c r="F730" s="59" t="str">
        <f t="shared" si="56"/>
        <v>UND</v>
      </c>
      <c r="G730">
        <f t="shared" si="57"/>
        <v>124.73</v>
      </c>
      <c r="H730">
        <f t="shared" si="58"/>
        <v>97.72</v>
      </c>
      <c r="I730">
        <f t="shared" si="59"/>
        <v>97.72</v>
      </c>
    </row>
    <row r="731" spans="1:9" ht="30">
      <c r="A731" s="827" t="s">
        <v>31460</v>
      </c>
      <c r="B731" s="827" t="s">
        <v>1725</v>
      </c>
      <c r="C731" s="295" t="s">
        <v>113</v>
      </c>
      <c r="D731" s="296">
        <v>9.19</v>
      </c>
      <c r="E731" s="59" t="str">
        <f t="shared" si="55"/>
        <v>SAPATILHA</v>
      </c>
      <c r="F731" s="59" t="str">
        <f t="shared" si="56"/>
        <v>UND</v>
      </c>
      <c r="G731">
        <f t="shared" si="57"/>
        <v>11.73</v>
      </c>
      <c r="H731">
        <f t="shared" si="58"/>
        <v>9.19</v>
      </c>
      <c r="I731">
        <f t="shared" si="59"/>
        <v>9.19</v>
      </c>
    </row>
    <row r="732" spans="1:9" ht="30">
      <c r="A732" s="827" t="s">
        <v>31461</v>
      </c>
      <c r="B732" s="827" t="s">
        <v>1726</v>
      </c>
      <c r="C732" s="295" t="s">
        <v>113</v>
      </c>
      <c r="D732" s="296">
        <v>1.52</v>
      </c>
      <c r="E732" s="59" t="str">
        <f t="shared" si="55"/>
        <v>BUCHA E ARRUELA DE ALUMÍNIO FUNDIDO DIÂMETRO 20MM (3/4")</v>
      </c>
      <c r="F732" s="59" t="str">
        <f t="shared" si="56"/>
        <v>UND</v>
      </c>
      <c r="G732">
        <f t="shared" si="57"/>
        <v>1.94</v>
      </c>
      <c r="H732">
        <f t="shared" si="58"/>
        <v>1.52</v>
      </c>
      <c r="I732">
        <f t="shared" si="59"/>
        <v>1.52</v>
      </c>
    </row>
    <row r="733" spans="1:9" ht="30">
      <c r="A733" s="827" t="s">
        <v>31462</v>
      </c>
      <c r="B733" s="827" t="s">
        <v>1727</v>
      </c>
      <c r="C733" s="295" t="s">
        <v>113</v>
      </c>
      <c r="D733" s="296">
        <v>2.0299999999999998</v>
      </c>
      <c r="E733" s="59" t="str">
        <f t="shared" si="55"/>
        <v>BUCHA E ARRUELA DE ALUMÍNIO FUNDIDO DIÂMETRO 25MM (1")</v>
      </c>
      <c r="F733" s="59" t="str">
        <f t="shared" si="56"/>
        <v>UND</v>
      </c>
      <c r="G733">
        <f t="shared" si="57"/>
        <v>2.59</v>
      </c>
      <c r="H733">
        <f t="shared" si="58"/>
        <v>2.0299999999999998</v>
      </c>
      <c r="I733">
        <f t="shared" si="59"/>
        <v>2.0299999999999998</v>
      </c>
    </row>
    <row r="734" spans="1:9" ht="30">
      <c r="A734" s="827" t="s">
        <v>31463</v>
      </c>
      <c r="B734" s="827" t="s">
        <v>1728</v>
      </c>
      <c r="C734" s="295" t="s">
        <v>113</v>
      </c>
      <c r="D734" s="296">
        <v>4.51</v>
      </c>
      <c r="E734" s="59" t="str">
        <f t="shared" si="55"/>
        <v>BUCHA E ARRUELA DE ALUMÍNIO FUNDIDO DIÂMETRO 40MM (1 1/2")</v>
      </c>
      <c r="F734" s="59" t="str">
        <f t="shared" si="56"/>
        <v>UND</v>
      </c>
      <c r="G734">
        <f t="shared" si="57"/>
        <v>5.76</v>
      </c>
      <c r="H734">
        <f t="shared" si="58"/>
        <v>4.51</v>
      </c>
      <c r="I734">
        <f t="shared" si="59"/>
        <v>4.51</v>
      </c>
    </row>
    <row r="735" spans="1:9" ht="30">
      <c r="A735" s="827" t="s">
        <v>31464</v>
      </c>
      <c r="B735" s="827" t="s">
        <v>1729</v>
      </c>
      <c r="C735" s="295" t="s">
        <v>113</v>
      </c>
      <c r="D735" s="296">
        <v>15.54</v>
      </c>
      <c r="E735" s="59" t="str">
        <f t="shared" si="55"/>
        <v>BUCHA E ARRUELA DE ALUMÍNIO FUNDIDO DIÂMETRO 80MM (3")</v>
      </c>
      <c r="F735" s="59" t="str">
        <f t="shared" si="56"/>
        <v>UND</v>
      </c>
      <c r="G735">
        <f t="shared" si="57"/>
        <v>19.84</v>
      </c>
      <c r="H735">
        <f t="shared" si="58"/>
        <v>15.54</v>
      </c>
      <c r="I735">
        <f t="shared" si="59"/>
        <v>15.54</v>
      </c>
    </row>
    <row r="736" spans="1:9" ht="30">
      <c r="A736" s="827" t="s">
        <v>31465</v>
      </c>
      <c r="B736" s="827" t="s">
        <v>4017</v>
      </c>
      <c r="C736" s="295" t="s">
        <v>113</v>
      </c>
      <c r="D736" s="296">
        <v>69.099999999999994</v>
      </c>
      <c r="E736" s="59" t="str">
        <f t="shared" si="55"/>
        <v>AUTOMÁTICO DE BÓIA, 2 FUNÇÕES 25A</v>
      </c>
      <c r="F736" s="59" t="str">
        <f t="shared" si="56"/>
        <v>UND</v>
      </c>
      <c r="G736">
        <f t="shared" si="57"/>
        <v>88.2</v>
      </c>
      <c r="H736">
        <f t="shared" si="58"/>
        <v>69.099999999999994</v>
      </c>
      <c r="I736">
        <f t="shared" si="59"/>
        <v>69.099999999999994</v>
      </c>
    </row>
    <row r="737" spans="1:9" ht="30">
      <c r="A737" s="827" t="s">
        <v>31466</v>
      </c>
      <c r="B737" s="827" t="s">
        <v>1730</v>
      </c>
      <c r="C737" s="295" t="s">
        <v>113</v>
      </c>
      <c r="D737" s="296">
        <v>10.210000000000001</v>
      </c>
      <c r="E737" s="59" t="str">
        <f t="shared" si="55"/>
        <v>PARAFUSO DE MÁQUINA DE FERRO GALVANIZADO DIÂMETRO 16MM</v>
      </c>
      <c r="F737" s="59" t="str">
        <f t="shared" si="56"/>
        <v>UND</v>
      </c>
      <c r="G737">
        <f t="shared" si="57"/>
        <v>13.03</v>
      </c>
      <c r="H737">
        <f t="shared" si="58"/>
        <v>10.210000000000001</v>
      </c>
      <c r="I737">
        <f t="shared" si="59"/>
        <v>10.210000000000001</v>
      </c>
    </row>
    <row r="738" spans="1:9" ht="45">
      <c r="A738" s="827"/>
      <c r="B738" s="828" t="s">
        <v>1572</v>
      </c>
      <c r="C738" s="295"/>
      <c r="D738" s="296"/>
      <c r="E738" s="59" t="str">
        <f t="shared" si="55"/>
        <v>ABERTURA E FECHAMENTO DE RASGOS (INCLUSIVE PREPARO E APLICAÇÃO DE ARGAMASSA)</v>
      </c>
      <c r="F738" s="59" t="str">
        <f t="shared" si="56"/>
        <v/>
      </c>
      <c r="G738">
        <f t="shared" si="57"/>
        <v>0</v>
      </c>
      <c r="H738">
        <f t="shared" si="58"/>
        <v>0</v>
      </c>
      <c r="I738">
        <f t="shared" si="59"/>
        <v>0</v>
      </c>
    </row>
    <row r="739" spans="1:9" ht="45">
      <c r="A739" s="827" t="s">
        <v>31467</v>
      </c>
      <c r="B739" s="827" t="s">
        <v>1731</v>
      </c>
      <c r="C739" s="295" t="s">
        <v>110</v>
      </c>
      <c r="D739" s="296">
        <v>9.2899999999999991</v>
      </c>
      <c r="E739" s="59" t="str">
        <f t="shared" si="55"/>
        <v>ABERTURA E FECHAMENTO DE RASGOS EM ALVENARIA, PARA PASSAGEM DE ELETRODUTOS DIÂM. 1/2" A 1"</v>
      </c>
      <c r="F739" s="59" t="str">
        <f t="shared" si="56"/>
        <v>M</v>
      </c>
      <c r="G739">
        <f t="shared" si="57"/>
        <v>11.86</v>
      </c>
      <c r="H739">
        <f t="shared" si="58"/>
        <v>9.2899999999999991</v>
      </c>
      <c r="I739">
        <f t="shared" si="59"/>
        <v>9.2899999999999991</v>
      </c>
    </row>
    <row r="740" spans="1:9" ht="45">
      <c r="A740" s="827" t="s">
        <v>31468</v>
      </c>
      <c r="B740" s="827" t="s">
        <v>1732</v>
      </c>
      <c r="C740" s="295" t="s">
        <v>110</v>
      </c>
      <c r="D740" s="296">
        <v>13.9</v>
      </c>
      <c r="E740" s="59" t="str">
        <f t="shared" si="55"/>
        <v>ABERTURA E FECHAMENTO DE RASGOS EM ALVENARIA, PARA PASSAGEM DE ELETRODUTO DIÂM. 1 1/4"A 2"</v>
      </c>
      <c r="F740" s="59" t="str">
        <f t="shared" si="56"/>
        <v>M</v>
      </c>
      <c r="G740">
        <f t="shared" si="57"/>
        <v>17.739999999999998</v>
      </c>
      <c r="H740">
        <f t="shared" si="58"/>
        <v>13.9</v>
      </c>
      <c r="I740">
        <f t="shared" si="59"/>
        <v>13.9</v>
      </c>
    </row>
    <row r="741" spans="1:9" ht="45">
      <c r="A741" s="827" t="s">
        <v>31469</v>
      </c>
      <c r="B741" s="827" t="s">
        <v>1733</v>
      </c>
      <c r="C741" s="295" t="s">
        <v>110</v>
      </c>
      <c r="D741" s="296">
        <v>20.9</v>
      </c>
      <c r="E741" s="59" t="str">
        <f t="shared" si="55"/>
        <v>ABERTURA E FECHAMENTO DE RASGOS EM ALVENARIA, PARA PASSAGEM DE ELETRODUTO DIÂM. 2 1/2" A 4"</v>
      </c>
      <c r="F741" s="59" t="str">
        <f t="shared" si="56"/>
        <v>M</v>
      </c>
      <c r="G741">
        <f t="shared" si="57"/>
        <v>26.68</v>
      </c>
      <c r="H741">
        <f t="shared" si="58"/>
        <v>20.9</v>
      </c>
      <c r="I741">
        <f t="shared" si="59"/>
        <v>20.9</v>
      </c>
    </row>
    <row r="742" spans="1:9" ht="45">
      <c r="A742" s="827" t="s">
        <v>31470</v>
      </c>
      <c r="B742" s="827" t="s">
        <v>1734</v>
      </c>
      <c r="C742" s="295" t="s">
        <v>110</v>
      </c>
      <c r="D742" s="296">
        <v>17.72</v>
      </c>
      <c r="E742" s="59" t="str">
        <f t="shared" si="55"/>
        <v>ABERTURA E FECHAMENTO DE RASGOS EM CONCRETO, PARA PASSAGEM DE ELETRODUTO DIÂM. 1/2" A 1"</v>
      </c>
      <c r="F742" s="59" t="str">
        <f t="shared" si="56"/>
        <v>M</v>
      </c>
      <c r="G742">
        <f t="shared" si="57"/>
        <v>22.62</v>
      </c>
      <c r="H742">
        <f t="shared" si="58"/>
        <v>17.72</v>
      </c>
      <c r="I742">
        <f t="shared" si="59"/>
        <v>17.72</v>
      </c>
    </row>
    <row r="743" spans="1:9" ht="45">
      <c r="A743" s="827" t="s">
        <v>31471</v>
      </c>
      <c r="B743" s="827" t="s">
        <v>1735</v>
      </c>
      <c r="C743" s="295" t="s">
        <v>110</v>
      </c>
      <c r="D743" s="296">
        <v>26.97</v>
      </c>
      <c r="E743" s="59" t="str">
        <f t="shared" si="55"/>
        <v>ABERTURA E FECHAMENTO DE RASGOS EM CONCRETO, PARA PASSAGEM DE ELETRODUTO DIÂM. 1 1/4" A 2"</v>
      </c>
      <c r="F743" s="59" t="str">
        <f t="shared" si="56"/>
        <v>M</v>
      </c>
      <c r="G743">
        <f t="shared" si="57"/>
        <v>34.42</v>
      </c>
      <c r="H743">
        <f t="shared" si="58"/>
        <v>26.97</v>
      </c>
      <c r="I743">
        <f t="shared" si="59"/>
        <v>26.97</v>
      </c>
    </row>
    <row r="744" spans="1:9" ht="45">
      <c r="A744" s="827" t="s">
        <v>31472</v>
      </c>
      <c r="B744" s="827" t="s">
        <v>1736</v>
      </c>
      <c r="C744" s="295" t="s">
        <v>110</v>
      </c>
      <c r="D744" s="296">
        <v>39.22</v>
      </c>
      <c r="E744" s="59" t="str">
        <f t="shared" si="55"/>
        <v>ABERTURA E FECHAMENTO DE RASGOS EM CONCRETO, PARA PASSAGEM DE ELETRODUTO DIÂM. 2 1/2" A 4"</v>
      </c>
      <c r="F744" s="59" t="str">
        <f t="shared" si="56"/>
        <v>M</v>
      </c>
      <c r="G744">
        <f t="shared" si="57"/>
        <v>50.06</v>
      </c>
      <c r="H744">
        <f t="shared" si="58"/>
        <v>39.22</v>
      </c>
      <c r="I744">
        <f t="shared" si="59"/>
        <v>39.22</v>
      </c>
    </row>
    <row r="745" spans="1:9" ht="30">
      <c r="A745" s="827"/>
      <c r="B745" s="828" t="s">
        <v>1737</v>
      </c>
      <c r="C745" s="295"/>
      <c r="D745" s="296"/>
      <c r="E745" s="59" t="str">
        <f t="shared" si="55"/>
        <v>PADRAO DE ENTRADA DE ENERGIA - NORTEC-01 - ESCELSA</v>
      </c>
      <c r="F745" s="59" t="str">
        <f t="shared" si="56"/>
        <v/>
      </c>
      <c r="G745">
        <f t="shared" si="57"/>
        <v>0</v>
      </c>
      <c r="H745">
        <f t="shared" si="58"/>
        <v>0</v>
      </c>
      <c r="I745">
        <f t="shared" si="59"/>
        <v>0</v>
      </c>
    </row>
    <row r="746" spans="1:9" ht="60">
      <c r="A746" s="827" t="s">
        <v>31473</v>
      </c>
      <c r="B746" s="827" t="s">
        <v>24077</v>
      </c>
      <c r="C746" s="295" t="s">
        <v>113</v>
      </c>
      <c r="D746" s="297">
        <v>1284.69</v>
      </c>
      <c r="E746" s="59" t="str">
        <f t="shared" si="55"/>
        <v>PADRÃO DE ENTRADA DE ENERGIA ELÉTRICA, MONOFÁSICO, ENTRADA AÉREA, A 2 FIOS, CARGA INSTALADA EM MURO DE 3500 ATÉ 9000W - 220/127V</v>
      </c>
      <c r="F746" s="59" t="str">
        <f t="shared" si="56"/>
        <v>UND</v>
      </c>
      <c r="G746">
        <f t="shared" si="57"/>
        <v>1639.78</v>
      </c>
      <c r="H746">
        <f t="shared" si="58"/>
        <v>1284.69</v>
      </c>
      <c r="I746">
        <f t="shared" si="59"/>
        <v>1284.69</v>
      </c>
    </row>
    <row r="747" spans="1:9" ht="60">
      <c r="A747" s="827" t="s">
        <v>31474</v>
      </c>
      <c r="B747" s="827" t="s">
        <v>24078</v>
      </c>
      <c r="C747" s="295" t="s">
        <v>113</v>
      </c>
      <c r="D747" s="297">
        <v>1682.27</v>
      </c>
      <c r="E747" s="59" t="str">
        <f t="shared" si="55"/>
        <v>PADRÃO DE ENTRADA DE ENERGIA ELÉTRICA, BIFÁSICO, ENTRADA AÉREA, A 3 FIOS, CARGA INSTALADA EM MURO DE 9001 ATÉ 15000W - 220/127V</v>
      </c>
      <c r="F747" s="59" t="str">
        <f t="shared" si="56"/>
        <v>UND</v>
      </c>
      <c r="G747">
        <f t="shared" si="57"/>
        <v>2147.25</v>
      </c>
      <c r="H747">
        <f t="shared" si="58"/>
        <v>1682.27</v>
      </c>
      <c r="I747">
        <f t="shared" si="59"/>
        <v>1682.27</v>
      </c>
    </row>
    <row r="748" spans="1:9" ht="60">
      <c r="A748" s="827" t="s">
        <v>31475</v>
      </c>
      <c r="B748" s="827" t="s">
        <v>24079</v>
      </c>
      <c r="C748" s="295" t="s">
        <v>113</v>
      </c>
      <c r="D748" s="297">
        <v>1822.71</v>
      </c>
      <c r="E748" s="59" t="str">
        <f t="shared" si="55"/>
        <v>PADRÃO DE ENTRADA DE ENERGIA ELÉTRICA, TRIFÁSICO, ENTRADA AÉREA, A 4 FIOS, CARGA INSTALADA EM MURO DE 15001 ATÉ 26000W - 220/127V</v>
      </c>
      <c r="F748" s="59" t="str">
        <f t="shared" si="56"/>
        <v>UND</v>
      </c>
      <c r="G748">
        <f t="shared" si="57"/>
        <v>2326.5100000000002</v>
      </c>
      <c r="H748">
        <f t="shared" si="58"/>
        <v>1822.71</v>
      </c>
      <c r="I748">
        <f t="shared" si="59"/>
        <v>1822.71</v>
      </c>
    </row>
    <row r="749" spans="1:9" ht="60">
      <c r="A749" s="827" t="s">
        <v>31476</v>
      </c>
      <c r="B749" s="827" t="s">
        <v>24080</v>
      </c>
      <c r="C749" s="295" t="s">
        <v>113</v>
      </c>
      <c r="D749" s="297">
        <v>1948.79</v>
      </c>
      <c r="E749" s="59" t="str">
        <f t="shared" si="55"/>
        <v>PADRÃO DE ENTRADA DE ENERGIA ELÉTRICA, TRIFÁSICO, ENTRADA AÉREA, A 4 FIOS, CARGA INSTALADA EM MURO DE 26001 ATÉ 34000W - 220/127V</v>
      </c>
      <c r="F749" s="59" t="str">
        <f t="shared" si="56"/>
        <v>UND</v>
      </c>
      <c r="G749">
        <f t="shared" si="57"/>
        <v>2487.44</v>
      </c>
      <c r="H749">
        <f t="shared" si="58"/>
        <v>1948.79</v>
      </c>
      <c r="I749">
        <f t="shared" si="59"/>
        <v>1948.79</v>
      </c>
    </row>
    <row r="750" spans="1:9" ht="60">
      <c r="A750" s="827" t="s">
        <v>31477</v>
      </c>
      <c r="B750" s="827" t="s">
        <v>24081</v>
      </c>
      <c r="C750" s="295" t="s">
        <v>113</v>
      </c>
      <c r="D750" s="297">
        <v>2114.19</v>
      </c>
      <c r="E750" s="59" t="str">
        <f t="shared" si="55"/>
        <v>PADRÃO DE ENTRADA DE ENERGIA ELÉTRICA, TRIFÁSICO, ENTRADA AÉREA, A 4 FIOS, CARGA INSTALADA EM MURO DE 34001 ATÉ 41000W - 220/127V</v>
      </c>
      <c r="F750" s="59" t="str">
        <f t="shared" si="56"/>
        <v>UND</v>
      </c>
      <c r="G750">
        <f t="shared" si="57"/>
        <v>2698.55</v>
      </c>
      <c r="H750">
        <f t="shared" si="58"/>
        <v>2114.19</v>
      </c>
      <c r="I750">
        <f t="shared" si="59"/>
        <v>2114.19</v>
      </c>
    </row>
    <row r="751" spans="1:9" ht="60">
      <c r="A751" s="827" t="s">
        <v>31478</v>
      </c>
      <c r="B751" s="827" t="s">
        <v>24082</v>
      </c>
      <c r="C751" s="295" t="s">
        <v>113</v>
      </c>
      <c r="D751" s="297">
        <v>4265.91</v>
      </c>
      <c r="E751" s="59" t="str">
        <f t="shared" si="55"/>
        <v>PADRÃO DE ENTRADA DE ENERGIA ELÉTRICA, TRIFÁSICO, ENTRADA AÉREA, A 4 FIOS, CARGA INSTALADA EM MURO DE 41001 ATÉ 47000W - 220/127V</v>
      </c>
      <c r="F751" s="59" t="str">
        <f t="shared" si="56"/>
        <v>UND</v>
      </c>
      <c r="G751">
        <f t="shared" si="57"/>
        <v>5445.01</v>
      </c>
      <c r="H751">
        <f t="shared" si="58"/>
        <v>4265.91</v>
      </c>
      <c r="I751">
        <f t="shared" si="59"/>
        <v>4265.91</v>
      </c>
    </row>
    <row r="752" spans="1:9" ht="75">
      <c r="A752" s="827" t="s">
        <v>31479</v>
      </c>
      <c r="B752" s="827" t="s">
        <v>24083</v>
      </c>
      <c r="C752" s="295" t="s">
        <v>113</v>
      </c>
      <c r="D752" s="297">
        <v>3124.23</v>
      </c>
      <c r="E752" s="59" t="str">
        <f t="shared" si="55"/>
        <v>PADRÃO DE ENTRADA DE ENERGIA ELÉTRICA, TRIFÁSICO, ENTRADA SUBTERRÂNEA, A 4 FIOS, CARGA INSTALADA EM MURO DE 41001 ATÉ 47000W - 220/127V, EXCLUSIVE DERIVAÇÃO DE RAMAL DE ENTRADA SUBTERRÂNEA</v>
      </c>
      <c r="F752" s="59" t="str">
        <f t="shared" si="56"/>
        <v>UND</v>
      </c>
      <c r="G752">
        <f t="shared" si="57"/>
        <v>3987.77</v>
      </c>
      <c r="H752">
        <f t="shared" si="58"/>
        <v>3124.23</v>
      </c>
      <c r="I752">
        <f t="shared" si="59"/>
        <v>3124.23</v>
      </c>
    </row>
    <row r="753" spans="1:9" ht="60">
      <c r="A753" s="827" t="s">
        <v>31480</v>
      </c>
      <c r="B753" s="827" t="s">
        <v>24084</v>
      </c>
      <c r="C753" s="295" t="s">
        <v>113</v>
      </c>
      <c r="D753" s="297">
        <v>5718.66</v>
      </c>
      <c r="E753" s="59" t="str">
        <f t="shared" si="55"/>
        <v>PADRÃO DE ENTRADA DE ENERGIA ELÉTRICA, TRIFÁSICO, ENTRADA AÉREA, A 4 FIOS, CARGA INSTALADA EM MURO DE 47001 ATÉ 57000W - 220/127V</v>
      </c>
      <c r="F753" s="59" t="str">
        <f t="shared" si="56"/>
        <v>UND</v>
      </c>
      <c r="G753">
        <f t="shared" si="57"/>
        <v>7299.3</v>
      </c>
      <c r="H753">
        <f t="shared" si="58"/>
        <v>5718.66</v>
      </c>
      <c r="I753">
        <f t="shared" si="59"/>
        <v>5718.66</v>
      </c>
    </row>
    <row r="754" spans="1:9" ht="75">
      <c r="A754" s="827" t="s">
        <v>31481</v>
      </c>
      <c r="B754" s="827" t="s">
        <v>24085</v>
      </c>
      <c r="C754" s="295" t="s">
        <v>113</v>
      </c>
      <c r="D754" s="297">
        <v>4762.22</v>
      </c>
      <c r="E754" s="59" t="str">
        <f t="shared" si="55"/>
        <v>PADRÃO DE ENTRADA DE ENERGIA ELÉTRICA, TRIFÁSICO, ENTRADA SUBTERRÂNEA, A 4 FIOS, CARGA INSTALADA EM MURO DE 47001 ATÉ 57000W - 220/127V, EXCLUSIVE DERIVAÇÃO DE RAMAL DE ENTRADA SUBTERRÂNEA</v>
      </c>
      <c r="F754" s="59" t="str">
        <f t="shared" si="56"/>
        <v>UND</v>
      </c>
      <c r="G754">
        <f t="shared" si="57"/>
        <v>6078.5</v>
      </c>
      <c r="H754">
        <f t="shared" si="58"/>
        <v>4762.22</v>
      </c>
      <c r="I754">
        <f t="shared" si="59"/>
        <v>4762.22</v>
      </c>
    </row>
    <row r="755" spans="1:9" ht="60">
      <c r="A755" s="827" t="s">
        <v>31482</v>
      </c>
      <c r="B755" s="827" t="s">
        <v>24086</v>
      </c>
      <c r="C755" s="295" t="s">
        <v>113</v>
      </c>
      <c r="D755" s="297">
        <v>6306.88</v>
      </c>
      <c r="E755" s="59" t="str">
        <f t="shared" si="55"/>
        <v>PADRÃO DE ENTRADA DE ENERGIA ELÉTRICA, TRIFÁSICO, ENTRADA AÉREA, A 4 FIOS, CARGA INSTALADA EM MURO DE 57001 ATÉ 75000W - 220/127V</v>
      </c>
      <c r="F755" s="59" t="str">
        <f t="shared" si="56"/>
        <v>UND</v>
      </c>
      <c r="G755">
        <f t="shared" si="57"/>
        <v>8050.1</v>
      </c>
      <c r="H755">
        <f t="shared" si="58"/>
        <v>6306.88</v>
      </c>
      <c r="I755">
        <f t="shared" si="59"/>
        <v>6306.88</v>
      </c>
    </row>
    <row r="756" spans="1:9" ht="75">
      <c r="A756" s="827" t="s">
        <v>31483</v>
      </c>
      <c r="B756" s="827" t="s">
        <v>24087</v>
      </c>
      <c r="C756" s="295" t="s">
        <v>113</v>
      </c>
      <c r="D756" s="297">
        <v>5240.5200000000004</v>
      </c>
      <c r="E756" s="59" t="str">
        <f t="shared" si="55"/>
        <v>PADRÃO DE ENTRADA DE ENERGIA ELÉTRICA, TRIFÁSICO, ENTRADA SUBTERRÂNEA, A 4 FIOS, CARGA INSTALADA EM MURO DE 57001 ATÉ 75000W - 220/127V, EXCLUSIVE DERIVAÇÃO DE RAMAL DE ENTRADA SUBTERRÂNEA</v>
      </c>
      <c r="F756" s="59" t="str">
        <f t="shared" si="56"/>
        <v>UND</v>
      </c>
      <c r="G756">
        <f t="shared" si="57"/>
        <v>6689</v>
      </c>
      <c r="H756">
        <f t="shared" si="58"/>
        <v>5240.5200000000004</v>
      </c>
      <c r="I756">
        <f t="shared" si="59"/>
        <v>5240.5200000000004</v>
      </c>
    </row>
    <row r="757" spans="1:9" ht="90">
      <c r="A757" s="827" t="s">
        <v>31484</v>
      </c>
      <c r="B757" s="827" t="s">
        <v>1738</v>
      </c>
      <c r="C757" s="295" t="s">
        <v>113</v>
      </c>
      <c r="D757" s="297">
        <v>22347.34</v>
      </c>
      <c r="E757" s="59" t="str">
        <f t="shared" si="55"/>
        <v>SUBESTAÇÃO EXT. AÉREA TRIFÁS. 75KVA, COMPLETA, C/ QUADROS DE MEDIÇÃO, TRANSF. A ÓLEO, CHAVE GERAL TRIPOLAR, POSTE E ACESSÓRIOS, CONF. NOR-TEC-01 DA ESCELSA, INCL. MURETA REV. C/ ARG. CIMENTO, CAL HIDRAT. CH1 E AREIA TRAÇO 1:0.5:6</v>
      </c>
      <c r="F757" s="59" t="str">
        <f t="shared" si="56"/>
        <v>UND</v>
      </c>
      <c r="G757">
        <f t="shared" si="57"/>
        <v>28524.14</v>
      </c>
      <c r="H757">
        <f t="shared" si="58"/>
        <v>22347.34</v>
      </c>
      <c r="I757">
        <f t="shared" si="59"/>
        <v>22347.34</v>
      </c>
    </row>
    <row r="758" spans="1:9" ht="90">
      <c r="A758" s="827" t="s">
        <v>31485</v>
      </c>
      <c r="B758" s="827" t="s">
        <v>1739</v>
      </c>
      <c r="C758" s="295" t="s">
        <v>113</v>
      </c>
      <c r="D758" s="297">
        <v>26553.43</v>
      </c>
      <c r="E758" s="59" t="str">
        <f t="shared" si="55"/>
        <v>SUBESTAÇÃO EXT. AÉREA TRIFÁS. 112.5KVA, COMPLETA, C/ QUADROS DE MEDIÇÃO, TRANSF. A ÓLEO, CHAVE GERAL TRIP., POSTE E ACESSÓRIOS, CONF. NOR-TEC-01 DA ESCELSA, INCL. MURETA REV. C/ ARG. CIMENTO, CAL HIDRAT. CH1 E AREIA TRAÇO 1:0.5:6</v>
      </c>
      <c r="F758" s="59" t="str">
        <f t="shared" si="56"/>
        <v>UND</v>
      </c>
      <c r="G758">
        <f t="shared" si="57"/>
        <v>33892.800000000003</v>
      </c>
      <c r="H758">
        <f t="shared" si="58"/>
        <v>26553.43</v>
      </c>
      <c r="I758">
        <f t="shared" si="59"/>
        <v>26553.43</v>
      </c>
    </row>
    <row r="759" spans="1:9" ht="90">
      <c r="A759" s="827" t="s">
        <v>31486</v>
      </c>
      <c r="B759" s="827" t="s">
        <v>1740</v>
      </c>
      <c r="C759" s="295" t="s">
        <v>113</v>
      </c>
      <c r="D759" s="297">
        <v>38466.980000000003</v>
      </c>
      <c r="E759" s="59" t="str">
        <f t="shared" si="55"/>
        <v>SUBESTAÇÃO EXT. AÉREA TRIFÁS. 150KVA, COMPLETA, C/ QUADROS DE MEDIÇÃO, TRANSF. A ÓLEO, CHAVE GERAL TRIP., POSTE E ACESSÓRIOS, CONF. NOR-TEC-01 DA ESCELSA, INCL. MURETA REV. C/ ARG. CIMENTO, CAL HIDRAT. CH1 E AREIA TRAÇO 1:0.5:6</v>
      </c>
      <c r="F759" s="59" t="str">
        <f t="shared" si="56"/>
        <v>UND</v>
      </c>
      <c r="G759">
        <f t="shared" si="57"/>
        <v>49099.25</v>
      </c>
      <c r="H759">
        <f t="shared" si="58"/>
        <v>38466.980000000003</v>
      </c>
      <c r="I759">
        <f t="shared" si="59"/>
        <v>38466.980000000003</v>
      </c>
    </row>
    <row r="760" spans="1:9" ht="90">
      <c r="A760" s="827" t="s">
        <v>31487</v>
      </c>
      <c r="B760" s="827" t="s">
        <v>1741</v>
      </c>
      <c r="C760" s="295" t="s">
        <v>113</v>
      </c>
      <c r="D760" s="297">
        <v>49502.66</v>
      </c>
      <c r="E760" s="59" t="str">
        <f t="shared" si="55"/>
        <v>SUBESTAÇÃO EXT. AÉREA TRIFÁS. 225KVA, COMPLETA, C/ QUADROS DE MEDIÇÃO, TRANSF. A ÓLEO, CHAVE GERAL TRIP., POSTE E ACESSÓRIOS, CONF. NOR-TEC-01 DA ESCELSA, INCL. MURETA REV. C/ ARG. CIMENTO, CAL HIDRAT. CH1 E AREIA TRAÇO 1:0.5:6</v>
      </c>
      <c r="F760" s="59" t="str">
        <f t="shared" si="56"/>
        <v>UND</v>
      </c>
      <c r="G760">
        <f t="shared" si="57"/>
        <v>63185.2</v>
      </c>
      <c r="H760">
        <f t="shared" si="58"/>
        <v>49502.66</v>
      </c>
      <c r="I760">
        <f t="shared" si="59"/>
        <v>49502.66</v>
      </c>
    </row>
    <row r="761" spans="1:9">
      <c r="A761" s="827"/>
      <c r="B761" s="828" t="s">
        <v>1742</v>
      </c>
      <c r="C761" s="295"/>
      <c r="D761" s="296"/>
      <c r="E761" s="59" t="str">
        <f t="shared" si="55"/>
        <v>PONTOS ELETRICOS REVISAO NR-10</v>
      </c>
      <c r="F761" s="59" t="str">
        <f t="shared" si="56"/>
        <v/>
      </c>
      <c r="G761">
        <f t="shared" si="57"/>
        <v>0</v>
      </c>
      <c r="H761">
        <f t="shared" si="58"/>
        <v>0</v>
      </c>
      <c r="I761">
        <f t="shared" si="59"/>
        <v>0</v>
      </c>
    </row>
    <row r="762" spans="1:9" ht="75">
      <c r="A762" s="827" t="s">
        <v>31488</v>
      </c>
      <c r="B762" s="827" t="s">
        <v>1743</v>
      </c>
      <c r="C762" s="295" t="s">
        <v>113</v>
      </c>
      <c r="D762" s="296">
        <v>142.15</v>
      </c>
      <c r="E762" s="59" t="str">
        <f t="shared" si="55"/>
        <v>PONTO PADRÃO DE LUZ NO TETO - CONSIDERANDO ELETRODUTO PVC RÍGIDO DE 3/4" INCLUSIVE CONEXÕES (4.5M), FIO ISOLADO PVC DE 2.5MM2 (16.2M) E CAIXA ESTAMPADA 4X4" (1 UND)</v>
      </c>
      <c r="F762" s="59" t="str">
        <f t="shared" si="56"/>
        <v>UND</v>
      </c>
      <c r="G762">
        <f t="shared" si="57"/>
        <v>181.44</v>
      </c>
      <c r="H762">
        <f t="shared" si="58"/>
        <v>142.15</v>
      </c>
      <c r="I762">
        <f t="shared" si="59"/>
        <v>142.15</v>
      </c>
    </row>
    <row r="763" spans="1:9" ht="75">
      <c r="A763" s="827" t="s">
        <v>31489</v>
      </c>
      <c r="B763" s="827" t="s">
        <v>1744</v>
      </c>
      <c r="C763" s="295" t="s">
        <v>113</v>
      </c>
      <c r="D763" s="296">
        <v>126.35</v>
      </c>
      <c r="E763" s="59" t="str">
        <f t="shared" si="55"/>
        <v>PONTO PADRÃO DE LUZ NA PAREDE - CONSIDERANDO ELETRODUTO PVC RÍGIDO DE 3/4" INCLUSIVE CONEXÕES (4.5M), FIO ISOLADO PVC DE 2.5MM2 (16.2M) E CAIXA ESTAMPADA 4X4" (1 UND)</v>
      </c>
      <c r="F763" s="59" t="str">
        <f t="shared" si="56"/>
        <v>UND</v>
      </c>
      <c r="G763">
        <f t="shared" si="57"/>
        <v>161.27000000000001</v>
      </c>
      <c r="H763">
        <f t="shared" si="58"/>
        <v>126.35</v>
      </c>
      <c r="I763">
        <f t="shared" si="59"/>
        <v>126.35</v>
      </c>
    </row>
    <row r="764" spans="1:9" ht="75">
      <c r="A764" s="827" t="s">
        <v>31490</v>
      </c>
      <c r="B764" s="827" t="s">
        <v>1745</v>
      </c>
      <c r="C764" s="295" t="s">
        <v>113</v>
      </c>
      <c r="D764" s="296">
        <v>145.30000000000001</v>
      </c>
      <c r="E764" s="59" t="str">
        <f t="shared" si="55"/>
        <v>PONTO PADRÃO DE TOMADA 2 PÓLOS MAIS TERRA - CONSIDERANDO ELETRODUTO PVC RÍGIDO DE 3/4" INCLUSIVE CONEXÕES (5.0M), FIO ISOLADO PVC DE 2.5MM2 (16.5M) E CAIXA ESTAMPADA 4X2" (1 UND)</v>
      </c>
      <c r="F764" s="59" t="str">
        <f t="shared" si="56"/>
        <v>UND</v>
      </c>
      <c r="G764">
        <f t="shared" si="57"/>
        <v>185.46</v>
      </c>
      <c r="H764">
        <f t="shared" si="58"/>
        <v>145.30000000000001</v>
      </c>
      <c r="I764">
        <f t="shared" si="59"/>
        <v>145.30000000000001</v>
      </c>
    </row>
    <row r="765" spans="1:9" ht="75">
      <c r="A765" s="827" t="s">
        <v>31491</v>
      </c>
      <c r="B765" s="827" t="s">
        <v>1746</v>
      </c>
      <c r="C765" s="295" t="s">
        <v>113</v>
      </c>
      <c r="D765" s="296">
        <v>335.93</v>
      </c>
      <c r="E765" s="59" t="str">
        <f t="shared" si="55"/>
        <v>PONTO PADRÃO DE TOMADA PARA CHUVEIRO ELÉTRICO - CONSIDERANDO ELETRODUTO PVC RÍGIDO DE 3/4" INCLUSIVE CONEXÕES (9.0M), FIO ISOLADO PVC DE 6.0MM2 (32.5M) E CAIXA ESTAMPADA 4X2" (1 UND)</v>
      </c>
      <c r="F765" s="59" t="str">
        <f t="shared" si="56"/>
        <v>UND</v>
      </c>
      <c r="G765">
        <f t="shared" si="57"/>
        <v>428.78</v>
      </c>
      <c r="H765">
        <f t="shared" si="58"/>
        <v>335.93</v>
      </c>
      <c r="I765">
        <f t="shared" si="59"/>
        <v>335.93</v>
      </c>
    </row>
    <row r="766" spans="1:9" ht="75">
      <c r="A766" s="827" t="s">
        <v>31492</v>
      </c>
      <c r="B766" s="827" t="s">
        <v>1747</v>
      </c>
      <c r="C766" s="295" t="s">
        <v>113</v>
      </c>
      <c r="D766" s="296">
        <v>202</v>
      </c>
      <c r="E766" s="59" t="str">
        <f t="shared" si="55"/>
        <v>PONTO PADRÃO DE TOMADA PARA AR REFRIGERADO - CONSIDERANDO ELETRODUTO PVC RÍGIDO DE 3/4" INCLUSIVE CONEXÕES (6.0M), FIO ISOLADO PVC DE 4.0MM2 (21.6M) E CAIXA ESTAMPADA 4X2" (1 UND)</v>
      </c>
      <c r="F766" s="59" t="str">
        <f t="shared" si="56"/>
        <v>UND</v>
      </c>
      <c r="G766">
        <f t="shared" si="57"/>
        <v>257.83</v>
      </c>
      <c r="H766">
        <f t="shared" si="58"/>
        <v>202</v>
      </c>
      <c r="I766">
        <f t="shared" si="59"/>
        <v>202</v>
      </c>
    </row>
    <row r="767" spans="1:9" ht="75">
      <c r="A767" s="827" t="s">
        <v>31493</v>
      </c>
      <c r="B767" s="827" t="s">
        <v>1748</v>
      </c>
      <c r="C767" s="295" t="s">
        <v>113</v>
      </c>
      <c r="D767" s="296">
        <v>166.53</v>
      </c>
      <c r="E767" s="59" t="str">
        <f t="shared" si="55"/>
        <v>PONTO PADRÃO DE VENTILADOR NO TETO - CONSIDERANDO ELETRODUTO PVC RÍGIDO DE 3/4" INCLUSIVE CONEXÕES (4.5M), FIO ISOLADO PVC DE 2.5MM2 (21.6M) E CAIXA ESTAMPADA 4X4" (1 UND)</v>
      </c>
      <c r="F767" s="59" t="str">
        <f t="shared" si="56"/>
        <v>UND</v>
      </c>
      <c r="G767">
        <f t="shared" si="57"/>
        <v>212.56</v>
      </c>
      <c r="H767">
        <f t="shared" si="58"/>
        <v>166.53</v>
      </c>
      <c r="I767">
        <f t="shared" si="59"/>
        <v>166.53</v>
      </c>
    </row>
    <row r="768" spans="1:9" ht="75">
      <c r="A768" s="827" t="s">
        <v>31494</v>
      </c>
      <c r="B768" s="827" t="s">
        <v>1749</v>
      </c>
      <c r="C768" s="295" t="s">
        <v>113</v>
      </c>
      <c r="D768" s="296">
        <v>127.68</v>
      </c>
      <c r="E768" s="59" t="str">
        <f t="shared" si="55"/>
        <v>PONTO PADRÃO DE INTERRUPTOR DE 2 TECLAS SIMPLES - CONSIDERANDO ELETRODUTO PVC RÍGIDO DE 3/4" INCLUSIVE CONEXÕES (3.3M), FIO ISOLADO PVC DE 2.5MM2 (17.2M) E CAIXA ESTAMPADA 4X2" (1 UND)</v>
      </c>
      <c r="F768" s="59" t="str">
        <f t="shared" si="56"/>
        <v>UND</v>
      </c>
      <c r="G768">
        <f t="shared" si="57"/>
        <v>162.97</v>
      </c>
      <c r="H768">
        <f t="shared" si="58"/>
        <v>127.68</v>
      </c>
      <c r="I768">
        <f t="shared" si="59"/>
        <v>127.68</v>
      </c>
    </row>
    <row r="769" spans="1:9" ht="75">
      <c r="A769" s="827" t="s">
        <v>31495</v>
      </c>
      <c r="B769" s="827" t="s">
        <v>1750</v>
      </c>
      <c r="C769" s="295" t="s">
        <v>113</v>
      </c>
      <c r="D769" s="296">
        <v>243.65</v>
      </c>
      <c r="E769" s="59" t="str">
        <f t="shared" ref="E769:E832" si="60">UPPER(B769)</f>
        <v>PONTO PADRÃO DE INTERRUPTOR DE 1 TECLA PARALELO - CONSIDERANDO ELETRODUTO PVC RÍGIDO DE 3/4" INCLUSIVE CONEXÕES (8.5M), FIO ISOLADO PVC DE 2.5MM2 (28.8M) E CAIXA ESTAMPADA 4X2" (1 UND)</v>
      </c>
      <c r="F769" s="59" t="str">
        <f t="shared" ref="F769:F832" si="61">UPPER(C769)</f>
        <v>UND</v>
      </c>
      <c r="G769">
        <f t="shared" si="57"/>
        <v>310.99</v>
      </c>
      <c r="H769">
        <f t="shared" si="58"/>
        <v>243.65</v>
      </c>
      <c r="I769">
        <f t="shared" si="59"/>
        <v>243.65</v>
      </c>
    </row>
    <row r="770" spans="1:9" ht="90">
      <c r="A770" s="827" t="s">
        <v>31496</v>
      </c>
      <c r="B770" s="827" t="s">
        <v>1751</v>
      </c>
      <c r="C770" s="295" t="s">
        <v>113</v>
      </c>
      <c r="D770" s="296">
        <v>152.07</v>
      </c>
      <c r="E770" s="59" t="str">
        <f t="shared" si="60"/>
        <v>PONTO PADRÃO DE INTERRUPTOR DE 1 TECLA SIMPLES E 1 TOMADA DOIS PÓLOS MAIS TERRA 10A/250V - CONSIDERANDO ELETRODUTO PVC RÍGIDO DE 3/4" INCLUSIVE CONEXÕES (4.5M), FIO ISOLADO PVC DE 2.5MM2 (19.4M) E CAIXA ESTAMPADA 4X2" (1 UND)</v>
      </c>
      <c r="F770" s="59" t="str">
        <f t="shared" si="61"/>
        <v>UND</v>
      </c>
      <c r="G770">
        <f t="shared" si="57"/>
        <v>194.1</v>
      </c>
      <c r="H770">
        <f t="shared" si="58"/>
        <v>152.07</v>
      </c>
      <c r="I770">
        <f t="shared" si="59"/>
        <v>152.07</v>
      </c>
    </row>
    <row r="771" spans="1:9" ht="90">
      <c r="A771" s="827" t="s">
        <v>31497</v>
      </c>
      <c r="B771" s="827" t="s">
        <v>1752</v>
      </c>
      <c r="C771" s="295" t="s">
        <v>113</v>
      </c>
      <c r="D771" s="296">
        <v>167.87</v>
      </c>
      <c r="E771" s="59" t="str">
        <f t="shared" si="60"/>
        <v>PONTO PADRÃO DE INTERRUPTOR DE 2 TECLAS SIMPLES E 1 TOMADA DOIS PÓLOS MAIS TERRA 10A/250V - CONSIDERANDO ELETRODUTO PVC RÍGIDO DE 3/4" INCLUSIVE CONEXÕES (4.5M), FIO ISOLADO PVC DE 2.5MM2 (22.9M) E CAIXA ESTAMPADA 4X2" (1 UND)</v>
      </c>
      <c r="F771" s="59" t="str">
        <f t="shared" si="61"/>
        <v>UND</v>
      </c>
      <c r="G771">
        <f t="shared" si="57"/>
        <v>214.27</v>
      </c>
      <c r="H771">
        <f t="shared" si="58"/>
        <v>167.87</v>
      </c>
      <c r="I771">
        <f t="shared" si="59"/>
        <v>167.87</v>
      </c>
    </row>
    <row r="772" spans="1:9" ht="75">
      <c r="A772" s="827" t="s">
        <v>31498</v>
      </c>
      <c r="B772" s="827" t="s">
        <v>1753</v>
      </c>
      <c r="C772" s="295" t="s">
        <v>113</v>
      </c>
      <c r="D772" s="296">
        <v>134.78</v>
      </c>
      <c r="E772" s="59" t="str">
        <f t="shared" si="60"/>
        <v>PONTO PADRÃO DE CAMPAINHA - CONSIDERANDO ELETRODUTO PVC RÍGIDO DE 3/4" INCLUSIVE CONEXÕES (5.0M), FIO ISOLADO PVC DE 2.5MM2 (12.0M) E CAIXA ESTAMPADA 4X2" (1 UND)</v>
      </c>
      <c r="F772" s="59" t="str">
        <f t="shared" si="61"/>
        <v>UND</v>
      </c>
      <c r="G772">
        <f t="shared" si="57"/>
        <v>172.03</v>
      </c>
      <c r="H772">
        <f t="shared" si="58"/>
        <v>134.78</v>
      </c>
      <c r="I772">
        <f t="shared" si="59"/>
        <v>134.78</v>
      </c>
    </row>
    <row r="773" spans="1:9" ht="60">
      <c r="A773" s="827" t="s">
        <v>31499</v>
      </c>
      <c r="B773" s="827" t="s">
        <v>1754</v>
      </c>
      <c r="C773" s="295" t="s">
        <v>113</v>
      </c>
      <c r="D773" s="296">
        <v>211.57</v>
      </c>
      <c r="E773" s="59" t="str">
        <f t="shared" si="60"/>
        <v>PONTO PADRÃO DE POSTE PARA ILUMINAÇÃO EXTERNA - CONSIDERANDO ELETRODUTO PVC RÍGIDO DE 3/4" INCLUSIVE CONEXÕES (7.7M) E FIO ISOLADO PVC DE 2.5MM2 (25.2.0M)</v>
      </c>
      <c r="F773" s="59" t="str">
        <f t="shared" si="61"/>
        <v>UND</v>
      </c>
      <c r="G773">
        <f t="shared" si="57"/>
        <v>270.05</v>
      </c>
      <c r="H773">
        <f t="shared" si="58"/>
        <v>211.57</v>
      </c>
      <c r="I773">
        <f t="shared" si="59"/>
        <v>211.57</v>
      </c>
    </row>
    <row r="774" spans="1:9" ht="75">
      <c r="A774" s="827" t="s">
        <v>31500</v>
      </c>
      <c r="B774" s="827" t="s">
        <v>1755</v>
      </c>
      <c r="C774" s="295" t="s">
        <v>113</v>
      </c>
      <c r="D774" s="296">
        <v>104.19</v>
      </c>
      <c r="E774" s="59" t="str">
        <f t="shared" si="60"/>
        <v>PONTO PADRÃO DE INTERRUPTOR PARA VENTILADOR - CONSIDERANDO ELETRODUTO PVC RÍGIDO DE 3/4" INCLUSIVE CONEXÕES (3.3M), FIO ISOLADO PVC DE 2.5MM2 (12.0M) E CAIXA ESTAMPADA 4X2" (1 UND)</v>
      </c>
      <c r="F774" s="59" t="str">
        <f t="shared" si="61"/>
        <v>UND</v>
      </c>
      <c r="G774">
        <f t="shared" si="57"/>
        <v>132.99</v>
      </c>
      <c r="H774">
        <f t="shared" si="58"/>
        <v>104.19</v>
      </c>
      <c r="I774">
        <f t="shared" si="59"/>
        <v>104.19</v>
      </c>
    </row>
    <row r="775" spans="1:9" ht="75">
      <c r="A775" s="827" t="s">
        <v>31501</v>
      </c>
      <c r="B775" s="827" t="s">
        <v>1756</v>
      </c>
      <c r="C775" s="295" t="s">
        <v>113</v>
      </c>
      <c r="D775" s="296">
        <v>181.19</v>
      </c>
      <c r="E775" s="59" t="str">
        <f t="shared" si="60"/>
        <v>PONTO PADRÃO DE INTERRUPTOR DE 3 TECLAS SIMPLES - CONSIDERANDO ELETRODUTO PVC RÍGIDO DE 3/4" INCLUSIVE CONEXÕES (4.5M), FIO ISOLADO PVC DE 2.5MM2 (25.8M) E CAIXA ESTAMPADA 4X2" (1 UND)</v>
      </c>
      <c r="F775" s="59" t="str">
        <f t="shared" si="61"/>
        <v>UND</v>
      </c>
      <c r="G775">
        <f t="shared" si="57"/>
        <v>231.27</v>
      </c>
      <c r="H775">
        <f t="shared" si="58"/>
        <v>181.19</v>
      </c>
      <c r="I775">
        <f t="shared" si="59"/>
        <v>181.19</v>
      </c>
    </row>
    <row r="776" spans="1:9" ht="75">
      <c r="A776" s="827" t="s">
        <v>31502</v>
      </c>
      <c r="B776" s="827" t="s">
        <v>1757</v>
      </c>
      <c r="C776" s="295" t="s">
        <v>113</v>
      </c>
      <c r="D776" s="296">
        <v>168.01</v>
      </c>
      <c r="E776" s="59" t="str">
        <f t="shared" si="60"/>
        <v>PONTO PADRÃO DE TOMADA DE PISO - CONSIDERANDO ELETRODUTO PVC RÍGIDO DE 3/4" INCLUSIVE CONEXÕES (5.0M), FIO ISOLADO PVC DE 2.5MM2 (18.0M) E CAIXA ALUMÍNIO SILÍCIO 4X4" (1 UND)</v>
      </c>
      <c r="F776" s="59" t="str">
        <f t="shared" si="61"/>
        <v>UND</v>
      </c>
      <c r="G776">
        <f t="shared" ref="G776:G839" si="62">ROUND(H776*(1+$G$1),2)</f>
        <v>214.45</v>
      </c>
      <c r="H776">
        <f t="shared" ref="H776:H839" si="63">I776</f>
        <v>168.01</v>
      </c>
      <c r="I776">
        <f t="shared" ref="I776:I839" si="64">ROUND(D776/(1+$E$1),2)</f>
        <v>168.01</v>
      </c>
    </row>
    <row r="777" spans="1:9" ht="60">
      <c r="A777" s="827" t="s">
        <v>31503</v>
      </c>
      <c r="B777" s="827" t="s">
        <v>1758</v>
      </c>
      <c r="C777" s="295" t="s">
        <v>113</v>
      </c>
      <c r="D777" s="296">
        <v>71.930000000000007</v>
      </c>
      <c r="E777" s="59" t="str">
        <f t="shared" si="60"/>
        <v>PONTO DE ANTENA DE TV - CONSIDERANDO ELETRODUTO PVC RÍGIDO DE 3/4" INCLUSIVE CONEXÕES (3.0M), CABO COAXIAL 67 OHMS (4.5M) E CAIXA ESTAMPADA 4X2" (1 UND)</v>
      </c>
      <c r="F777" s="59" t="str">
        <f t="shared" si="61"/>
        <v>UND</v>
      </c>
      <c r="G777">
        <f t="shared" si="62"/>
        <v>91.81</v>
      </c>
      <c r="H777">
        <f t="shared" si="63"/>
        <v>71.930000000000007</v>
      </c>
      <c r="I777">
        <f t="shared" si="64"/>
        <v>71.930000000000007</v>
      </c>
    </row>
    <row r="778" spans="1:9" ht="75">
      <c r="A778" s="827" t="s">
        <v>31504</v>
      </c>
      <c r="B778" s="827" t="s">
        <v>1759</v>
      </c>
      <c r="C778" s="295" t="s">
        <v>113</v>
      </c>
      <c r="D778" s="296">
        <v>121.36</v>
      </c>
      <c r="E778" s="59" t="str">
        <f t="shared" si="60"/>
        <v>PONTO PADRÃO DE INTERRUPTOR DE 1 TECLA INTERMEDIÁRIO - CONSIDERANDO ELETRODUTO PVC RÍGIDO DE 3/4" INCLUSIVE CONEXÕES (3.3M), FIO ISOLADO PVC DE 2.5MM2 (15.8M) E CAIXA ESTAMPADA 4X2" (1 UND)</v>
      </c>
      <c r="F778" s="59" t="str">
        <f t="shared" si="61"/>
        <v>UND</v>
      </c>
      <c r="G778">
        <f t="shared" si="62"/>
        <v>154.9</v>
      </c>
      <c r="H778">
        <f t="shared" si="63"/>
        <v>121.36</v>
      </c>
      <c r="I778">
        <f t="shared" si="64"/>
        <v>121.36</v>
      </c>
    </row>
    <row r="779" spans="1:9" ht="30">
      <c r="A779" s="827"/>
      <c r="B779" s="828" t="s">
        <v>1760</v>
      </c>
      <c r="C779" s="295"/>
      <c r="D779" s="296"/>
      <c r="E779" s="59" t="str">
        <f t="shared" si="60"/>
        <v>QUADROS DE DISTRIBUIÇÃO COM BARRAMENTO, TRINCO E FECHADURA</v>
      </c>
      <c r="F779" s="59" t="str">
        <f t="shared" si="61"/>
        <v/>
      </c>
      <c r="G779">
        <f t="shared" si="62"/>
        <v>0</v>
      </c>
      <c r="H779">
        <f t="shared" si="63"/>
        <v>0</v>
      </c>
      <c r="I779">
        <f t="shared" si="64"/>
        <v>0</v>
      </c>
    </row>
    <row r="780" spans="1:9" ht="90">
      <c r="A780" s="827" t="s">
        <v>31505</v>
      </c>
      <c r="B780" s="827" t="s">
        <v>1761</v>
      </c>
      <c r="C780" s="295" t="s">
        <v>113</v>
      </c>
      <c r="D780" s="296">
        <v>348.83</v>
      </c>
      <c r="E780" s="59" t="str">
        <f t="shared" si="60"/>
        <v>QUADRO DISTRIB. ENERGIA, EMBUTIDO OU SEMI EMBUTIDO, CAPAC. P/ 16 DISJ. DIN, C/BARRAM TRIF. 100A BARRA. NEUTRO E TERRA, FAB. EM CHAPA DE AÇO 12 USG COM PORTA, ESPELHO, TRINCO COM FECHAD CH YALE, REF. QDTN II-16DIN-CEMAR OU EQUIV.</v>
      </c>
      <c r="F780" s="59" t="str">
        <f t="shared" si="61"/>
        <v>UND</v>
      </c>
      <c r="G780">
        <f t="shared" si="62"/>
        <v>445.25</v>
      </c>
      <c r="H780">
        <f t="shared" si="63"/>
        <v>348.83</v>
      </c>
      <c r="I780">
        <f t="shared" si="64"/>
        <v>348.83</v>
      </c>
    </row>
    <row r="781" spans="1:9" ht="90">
      <c r="A781" s="827" t="s">
        <v>31506</v>
      </c>
      <c r="B781" s="827" t="s">
        <v>1762</v>
      </c>
      <c r="C781" s="295" t="s">
        <v>113</v>
      </c>
      <c r="D781" s="296">
        <v>416.68</v>
      </c>
      <c r="E781" s="59" t="str">
        <f t="shared" si="60"/>
        <v>QUADRO DISTRIB. ENERGIA, EMBUTIDO OU SEMI EMBUTIDO, CAPAC. P/ 28 DISJ. DIN, C/BARRAM TRIF. 100A BARRA. NEUTRO E TERRA, FAB. EM CHAPA DE AÇO 12 USG COM PORTA, ESPELHO, TRINCO COM FECHAD CH YALE, REF. QDTN II-28DIN-CEMAR OU EQUIV.</v>
      </c>
      <c r="F781" s="59" t="str">
        <f t="shared" si="61"/>
        <v>UND</v>
      </c>
      <c r="G781">
        <f t="shared" si="62"/>
        <v>531.85</v>
      </c>
      <c r="H781">
        <f t="shared" si="63"/>
        <v>416.68</v>
      </c>
      <c r="I781">
        <f t="shared" si="64"/>
        <v>416.68</v>
      </c>
    </row>
    <row r="782" spans="1:9" ht="90">
      <c r="A782" s="827" t="s">
        <v>31507</v>
      </c>
      <c r="B782" s="827" t="s">
        <v>1763</v>
      </c>
      <c r="C782" s="295" t="s">
        <v>113</v>
      </c>
      <c r="D782" s="296">
        <v>453.88</v>
      </c>
      <c r="E782" s="59" t="str">
        <f t="shared" si="60"/>
        <v>QUADRO DISTRIB. ENERGIA, EMBUTIDO OU SEMI EMBUTIDO, CAPAC. P/ 34 DISJ. DIN, C/BARRAM TRIF. 100A BARRA. NEUTRO E TERRA, FAB. EM CHAPA DE AÇO 12 USG COM PORTA, ESPELHO, TRINCO COM FECHAD CH YALE, REF. QDTN II-34DIN-CEMAR OU EQUIV</v>
      </c>
      <c r="F782" s="59" t="str">
        <f t="shared" si="61"/>
        <v>UND</v>
      </c>
      <c r="G782">
        <f t="shared" si="62"/>
        <v>579.33000000000004</v>
      </c>
      <c r="H782">
        <f t="shared" si="63"/>
        <v>453.88</v>
      </c>
      <c r="I782">
        <f t="shared" si="64"/>
        <v>453.88</v>
      </c>
    </row>
    <row r="783" spans="1:9" ht="90">
      <c r="A783" s="827" t="s">
        <v>31508</v>
      </c>
      <c r="B783" s="827" t="s">
        <v>1764</v>
      </c>
      <c r="C783" s="295" t="s">
        <v>113</v>
      </c>
      <c r="D783" s="296">
        <v>570.16999999999996</v>
      </c>
      <c r="E783" s="59" t="str">
        <f t="shared" si="60"/>
        <v>QUADRO DISTRIB. ENERGIA, EMBUTIDO OU SEMI EMBUTIDO, CAPAC. P/ 44 DISJ. DIN, C/BARRAM TRIF. 100A BARRA. NEUTRO E TERRA, FAB. EM CHAPA DE AÇO 12 USG COM PORTA, ESPELHO, TRINCO COM FECHAD CH YALE, REF. QDTN II-44DIN-CEMAR OU EQUIV</v>
      </c>
      <c r="F783" s="59" t="str">
        <f t="shared" si="61"/>
        <v>UND</v>
      </c>
      <c r="G783">
        <f t="shared" si="62"/>
        <v>727.76</v>
      </c>
      <c r="H783">
        <f t="shared" si="63"/>
        <v>570.16999999999996</v>
      </c>
      <c r="I783">
        <f t="shared" si="64"/>
        <v>570.16999999999996</v>
      </c>
    </row>
    <row r="784" spans="1:9" ht="90">
      <c r="A784" s="827" t="s">
        <v>31509</v>
      </c>
      <c r="B784" s="827" t="s">
        <v>1765</v>
      </c>
      <c r="C784" s="295" t="s">
        <v>113</v>
      </c>
      <c r="D784" s="297">
        <v>1149.3599999999999</v>
      </c>
      <c r="E784" s="59" t="str">
        <f t="shared" si="60"/>
        <v>QUADRO DISTRIB. ENERGIA, EMBUTIDO OU SEMI EMBUTIDO, CAPAC. P/ 54 DISJ. DIN, C/BARRAM TRIF. 100A BARRA. NEUTRO E TERRA, FAB. EM CHAPA DE AÇO 12 USG COM PORTA, ESPELHO, TRINCO COM FECHAD CH YALE, REF. QDTN II-54DIN-CEMAR</v>
      </c>
      <c r="F784" s="59" t="str">
        <f t="shared" si="61"/>
        <v>UND</v>
      </c>
      <c r="G784">
        <f t="shared" si="62"/>
        <v>1467.04</v>
      </c>
      <c r="H784">
        <f t="shared" si="63"/>
        <v>1149.3599999999999</v>
      </c>
      <c r="I784">
        <f t="shared" si="64"/>
        <v>1149.3599999999999</v>
      </c>
    </row>
    <row r="785" spans="1:9">
      <c r="A785" s="827"/>
      <c r="B785" s="828" t="s">
        <v>1766</v>
      </c>
      <c r="C785" s="295"/>
      <c r="D785" s="296"/>
      <c r="E785" s="59" t="str">
        <f t="shared" si="60"/>
        <v>TERMINAIS, CONECTORES E ABRAÇADEIRAS</v>
      </c>
      <c r="F785" s="59" t="str">
        <f t="shared" si="61"/>
        <v/>
      </c>
      <c r="G785">
        <f t="shared" si="62"/>
        <v>0</v>
      </c>
      <c r="H785">
        <f t="shared" si="63"/>
        <v>0</v>
      </c>
      <c r="I785">
        <f t="shared" si="64"/>
        <v>0</v>
      </c>
    </row>
    <row r="786" spans="1:9" ht="30">
      <c r="A786" s="827" t="s">
        <v>31510</v>
      </c>
      <c r="B786" s="827" t="s">
        <v>14954</v>
      </c>
      <c r="C786" s="295" t="s">
        <v>113</v>
      </c>
      <c r="D786" s="296">
        <v>8.42</v>
      </c>
      <c r="E786" s="59" t="str">
        <f t="shared" si="60"/>
        <v>TERMINAL PARA LIGAÇÃO DE CABO A BARRA ATÉ 4.0MM2</v>
      </c>
      <c r="F786" s="59" t="str">
        <f t="shared" si="61"/>
        <v>UND</v>
      </c>
      <c r="G786">
        <f t="shared" si="62"/>
        <v>10.75</v>
      </c>
      <c r="H786">
        <f t="shared" si="63"/>
        <v>8.42</v>
      </c>
      <c r="I786">
        <f t="shared" si="64"/>
        <v>8.42</v>
      </c>
    </row>
    <row r="787" spans="1:9" ht="30">
      <c r="A787" s="827" t="s">
        <v>31511</v>
      </c>
      <c r="B787" s="827" t="s">
        <v>1767</v>
      </c>
      <c r="C787" s="295" t="s">
        <v>113</v>
      </c>
      <c r="D787" s="296">
        <v>10.47</v>
      </c>
      <c r="E787" s="59" t="str">
        <f t="shared" si="60"/>
        <v>TERMINAL PARA LIGAÇÃO DE CABO A BARRA DE 6.0 MM2</v>
      </c>
      <c r="F787" s="59" t="str">
        <f t="shared" si="61"/>
        <v>UND</v>
      </c>
      <c r="G787">
        <f t="shared" si="62"/>
        <v>13.36</v>
      </c>
      <c r="H787">
        <f t="shared" si="63"/>
        <v>10.47</v>
      </c>
      <c r="I787">
        <f t="shared" si="64"/>
        <v>10.47</v>
      </c>
    </row>
    <row r="788" spans="1:9" ht="30">
      <c r="A788" s="827" t="s">
        <v>31512</v>
      </c>
      <c r="B788" s="827" t="s">
        <v>1768</v>
      </c>
      <c r="C788" s="295" t="s">
        <v>113</v>
      </c>
      <c r="D788" s="296">
        <v>15.1</v>
      </c>
      <c r="E788" s="59" t="str">
        <f t="shared" si="60"/>
        <v>TERMINAL PARA LIGAÇÃO DE CABO A BARRA DE 10.0 MM2</v>
      </c>
      <c r="F788" s="59" t="str">
        <f t="shared" si="61"/>
        <v>UND</v>
      </c>
      <c r="G788">
        <f t="shared" si="62"/>
        <v>19.27</v>
      </c>
      <c r="H788">
        <f t="shared" si="63"/>
        <v>15.1</v>
      </c>
      <c r="I788">
        <f t="shared" si="64"/>
        <v>15.1</v>
      </c>
    </row>
    <row r="789" spans="1:9" ht="30">
      <c r="A789" s="827" t="s">
        <v>31513</v>
      </c>
      <c r="B789" s="827" t="s">
        <v>1769</v>
      </c>
      <c r="C789" s="295" t="s">
        <v>113</v>
      </c>
      <c r="D789" s="296">
        <v>15.48</v>
      </c>
      <c r="E789" s="59" t="str">
        <f t="shared" si="60"/>
        <v>TERMINAL PARA LIGAÇÃO DE CABO A BARRA DE 16.0 MM2</v>
      </c>
      <c r="F789" s="59" t="str">
        <f t="shared" si="61"/>
        <v>UND</v>
      </c>
      <c r="G789">
        <f t="shared" si="62"/>
        <v>19.760000000000002</v>
      </c>
      <c r="H789">
        <f t="shared" si="63"/>
        <v>15.48</v>
      </c>
      <c r="I789">
        <f t="shared" si="64"/>
        <v>15.48</v>
      </c>
    </row>
    <row r="790" spans="1:9" ht="30">
      <c r="A790" s="827" t="s">
        <v>31514</v>
      </c>
      <c r="B790" s="827" t="s">
        <v>1770</v>
      </c>
      <c r="C790" s="295" t="s">
        <v>113</v>
      </c>
      <c r="D790" s="296">
        <v>15.69</v>
      </c>
      <c r="E790" s="59" t="str">
        <f t="shared" si="60"/>
        <v>TERMINAL PARA LIGAÇÃO DE CABO A BARRA DE 25.0 MM2</v>
      </c>
      <c r="F790" s="59" t="str">
        <f t="shared" si="61"/>
        <v>UND</v>
      </c>
      <c r="G790">
        <f t="shared" si="62"/>
        <v>20.03</v>
      </c>
      <c r="H790">
        <f t="shared" si="63"/>
        <v>15.69</v>
      </c>
      <c r="I790">
        <f t="shared" si="64"/>
        <v>15.69</v>
      </c>
    </row>
    <row r="791" spans="1:9" ht="30">
      <c r="A791" s="827" t="s">
        <v>31515</v>
      </c>
      <c r="B791" s="827" t="s">
        <v>1771</v>
      </c>
      <c r="C791" s="295" t="s">
        <v>113</v>
      </c>
      <c r="D791" s="296">
        <v>18.11</v>
      </c>
      <c r="E791" s="59" t="str">
        <f t="shared" si="60"/>
        <v>TERMINAL PARA LIGAÇÃO DE CABO A BARRA DE 35.0 MM2</v>
      </c>
      <c r="F791" s="59" t="str">
        <f t="shared" si="61"/>
        <v>UND</v>
      </c>
      <c r="G791">
        <f t="shared" si="62"/>
        <v>23.12</v>
      </c>
      <c r="H791">
        <f t="shared" si="63"/>
        <v>18.11</v>
      </c>
      <c r="I791">
        <f t="shared" si="64"/>
        <v>18.11</v>
      </c>
    </row>
    <row r="792" spans="1:9" ht="30">
      <c r="A792" s="827" t="s">
        <v>31516</v>
      </c>
      <c r="B792" s="827" t="s">
        <v>1772</v>
      </c>
      <c r="C792" s="295" t="s">
        <v>113</v>
      </c>
      <c r="D792" s="296">
        <v>25.73</v>
      </c>
      <c r="E792" s="59" t="str">
        <f t="shared" si="60"/>
        <v>TERMINAL PARA LIGAÇÃO DE CABO A BARRA DE 50.0 MM2</v>
      </c>
      <c r="F792" s="59" t="str">
        <f t="shared" si="61"/>
        <v>UND</v>
      </c>
      <c r="G792">
        <f t="shared" si="62"/>
        <v>32.840000000000003</v>
      </c>
      <c r="H792">
        <f t="shared" si="63"/>
        <v>25.73</v>
      </c>
      <c r="I792">
        <f t="shared" si="64"/>
        <v>25.73</v>
      </c>
    </row>
    <row r="793" spans="1:9" ht="30">
      <c r="A793" s="827" t="s">
        <v>31517</v>
      </c>
      <c r="B793" s="827" t="s">
        <v>1773</v>
      </c>
      <c r="C793" s="295" t="s">
        <v>113</v>
      </c>
      <c r="D793" s="296">
        <v>25.77</v>
      </c>
      <c r="E793" s="59" t="str">
        <f t="shared" si="60"/>
        <v>TERMINAL PARA LIGAÇÃO DE CABO A BARRA DE 70 MM2</v>
      </c>
      <c r="F793" s="59" t="str">
        <f t="shared" si="61"/>
        <v>UND</v>
      </c>
      <c r="G793">
        <f t="shared" si="62"/>
        <v>32.89</v>
      </c>
      <c r="H793">
        <f t="shared" si="63"/>
        <v>25.77</v>
      </c>
      <c r="I793">
        <f t="shared" si="64"/>
        <v>25.77</v>
      </c>
    </row>
    <row r="794" spans="1:9" ht="30">
      <c r="A794" s="827" t="s">
        <v>31518</v>
      </c>
      <c r="B794" s="827" t="s">
        <v>1774</v>
      </c>
      <c r="C794" s="295" t="s">
        <v>113</v>
      </c>
      <c r="D794" s="296">
        <v>31.01</v>
      </c>
      <c r="E794" s="59" t="str">
        <f t="shared" si="60"/>
        <v>TERMINAL PARA LIGAÇÃO DE CABO A BARRA DE 95 MM2</v>
      </c>
      <c r="F794" s="59" t="str">
        <f t="shared" si="61"/>
        <v>UND</v>
      </c>
      <c r="G794">
        <f t="shared" si="62"/>
        <v>39.58</v>
      </c>
      <c r="H794">
        <f t="shared" si="63"/>
        <v>31.01</v>
      </c>
      <c r="I794">
        <f t="shared" si="64"/>
        <v>31.01</v>
      </c>
    </row>
    <row r="795" spans="1:9" ht="30">
      <c r="A795" s="827" t="s">
        <v>31519</v>
      </c>
      <c r="B795" s="827" t="s">
        <v>1775</v>
      </c>
      <c r="C795" s="295" t="s">
        <v>113</v>
      </c>
      <c r="D795" s="296">
        <v>44.68</v>
      </c>
      <c r="E795" s="59" t="str">
        <f t="shared" si="60"/>
        <v>TERMINAL PARA LIGAÇÃO DE CABO A BARRA DE 120 MM2</v>
      </c>
      <c r="F795" s="59" t="str">
        <f t="shared" si="61"/>
        <v>UND</v>
      </c>
      <c r="G795">
        <f t="shared" si="62"/>
        <v>57.03</v>
      </c>
      <c r="H795">
        <f t="shared" si="63"/>
        <v>44.68</v>
      </c>
      <c r="I795">
        <f t="shared" si="64"/>
        <v>44.68</v>
      </c>
    </row>
    <row r="796" spans="1:9" ht="30">
      <c r="A796" s="827" t="s">
        <v>31520</v>
      </c>
      <c r="B796" s="827" t="s">
        <v>1776</v>
      </c>
      <c r="C796" s="295" t="s">
        <v>113</v>
      </c>
      <c r="D796" s="296">
        <v>45.33</v>
      </c>
      <c r="E796" s="59" t="str">
        <f t="shared" si="60"/>
        <v>TERMINAL PARA LIGAÇÃO DE CABO A BARRA DE 150 MM2</v>
      </c>
      <c r="F796" s="59" t="str">
        <f t="shared" si="61"/>
        <v>UND</v>
      </c>
      <c r="G796">
        <f t="shared" si="62"/>
        <v>57.86</v>
      </c>
      <c r="H796">
        <f t="shared" si="63"/>
        <v>45.33</v>
      </c>
      <c r="I796">
        <f t="shared" si="64"/>
        <v>45.33</v>
      </c>
    </row>
    <row r="797" spans="1:9" ht="30">
      <c r="A797" s="827" t="s">
        <v>31521</v>
      </c>
      <c r="B797" s="827" t="s">
        <v>1777</v>
      </c>
      <c r="C797" s="295" t="s">
        <v>113</v>
      </c>
      <c r="D797" s="296">
        <v>50.64</v>
      </c>
      <c r="E797" s="59" t="str">
        <f t="shared" si="60"/>
        <v>TERMINAL PARA LIGAÇÃO DE CABO A BARRA DE 185 MM2</v>
      </c>
      <c r="F797" s="59" t="str">
        <f t="shared" si="61"/>
        <v>UND</v>
      </c>
      <c r="G797">
        <f t="shared" si="62"/>
        <v>64.64</v>
      </c>
      <c r="H797">
        <f t="shared" si="63"/>
        <v>50.64</v>
      </c>
      <c r="I797">
        <f t="shared" si="64"/>
        <v>50.64</v>
      </c>
    </row>
    <row r="798" spans="1:9" ht="30">
      <c r="A798" s="827" t="s">
        <v>31522</v>
      </c>
      <c r="B798" s="827" t="s">
        <v>1778</v>
      </c>
      <c r="C798" s="295" t="s">
        <v>113</v>
      </c>
      <c r="D798" s="296">
        <v>54.1</v>
      </c>
      <c r="E798" s="59" t="str">
        <f t="shared" si="60"/>
        <v>TERMINAL PARA LIGAÇÃO DE CABO A BARRA DE 240 MM2</v>
      </c>
      <c r="F798" s="59" t="str">
        <f t="shared" si="61"/>
        <v>UND</v>
      </c>
      <c r="G798">
        <f t="shared" si="62"/>
        <v>69.05</v>
      </c>
      <c r="H798">
        <f t="shared" si="63"/>
        <v>54.1</v>
      </c>
      <c r="I798">
        <f t="shared" si="64"/>
        <v>54.1</v>
      </c>
    </row>
    <row r="799" spans="1:9" ht="30">
      <c r="A799" s="827" t="s">
        <v>31523</v>
      </c>
      <c r="B799" s="827" t="s">
        <v>1779</v>
      </c>
      <c r="C799" s="295" t="s">
        <v>113</v>
      </c>
      <c r="D799" s="296">
        <v>56.62</v>
      </c>
      <c r="E799" s="59" t="str">
        <f t="shared" si="60"/>
        <v>TERMINAL PARA LIGAÇÃO DE CABO A BARRA DE 300 MM2</v>
      </c>
      <c r="F799" s="59" t="str">
        <f t="shared" si="61"/>
        <v>UND</v>
      </c>
      <c r="G799">
        <f t="shared" si="62"/>
        <v>72.27</v>
      </c>
      <c r="H799">
        <f t="shared" si="63"/>
        <v>56.62</v>
      </c>
      <c r="I799">
        <f t="shared" si="64"/>
        <v>56.62</v>
      </c>
    </row>
    <row r="800" spans="1:9" ht="30">
      <c r="A800" s="827" t="s">
        <v>31524</v>
      </c>
      <c r="B800" s="827" t="s">
        <v>1780</v>
      </c>
      <c r="C800" s="295" t="s">
        <v>113</v>
      </c>
      <c r="D800" s="296">
        <v>191.25</v>
      </c>
      <c r="E800" s="59" t="str">
        <f t="shared" si="60"/>
        <v>TERMINAL PARA LIGAÇÃO DE CABO A BARRA DUPLO DE 185 MM2</v>
      </c>
      <c r="F800" s="59" t="str">
        <f t="shared" si="61"/>
        <v>UND</v>
      </c>
      <c r="G800">
        <f t="shared" si="62"/>
        <v>244.11</v>
      </c>
      <c r="H800">
        <f t="shared" si="63"/>
        <v>191.25</v>
      </c>
      <c r="I800">
        <f t="shared" si="64"/>
        <v>191.25</v>
      </c>
    </row>
    <row r="801" spans="1:9" ht="30">
      <c r="A801" s="827" t="s">
        <v>31525</v>
      </c>
      <c r="B801" s="827" t="s">
        <v>1781</v>
      </c>
      <c r="C801" s="295" t="s">
        <v>113</v>
      </c>
      <c r="D801" s="296">
        <v>197.58</v>
      </c>
      <c r="E801" s="59" t="str">
        <f t="shared" si="60"/>
        <v>TERMINAL PARA LIGAÇÃO DE CABO A BARRA DUPLO DE 240 MM2</v>
      </c>
      <c r="F801" s="59" t="str">
        <f t="shared" si="61"/>
        <v>UND</v>
      </c>
      <c r="G801">
        <f t="shared" si="62"/>
        <v>252.19</v>
      </c>
      <c r="H801">
        <f t="shared" si="63"/>
        <v>197.58</v>
      </c>
      <c r="I801">
        <f t="shared" si="64"/>
        <v>197.58</v>
      </c>
    </row>
    <row r="802" spans="1:9" ht="30">
      <c r="A802" s="827" t="s">
        <v>31526</v>
      </c>
      <c r="B802" s="827" t="s">
        <v>1782</v>
      </c>
      <c r="C802" s="295" t="s">
        <v>113</v>
      </c>
      <c r="D802" s="296">
        <v>247.28</v>
      </c>
      <c r="E802" s="59" t="str">
        <f t="shared" si="60"/>
        <v>TERMINAL PARA LIGAÇÃO DE CABO A BARRA DUPLO DE 300 MM2</v>
      </c>
      <c r="F802" s="59" t="str">
        <f t="shared" si="61"/>
        <v>UND</v>
      </c>
      <c r="G802">
        <f t="shared" si="62"/>
        <v>315.63</v>
      </c>
      <c r="H802">
        <f t="shared" si="63"/>
        <v>247.28</v>
      </c>
      <c r="I802">
        <f t="shared" si="64"/>
        <v>247.28</v>
      </c>
    </row>
    <row r="803" spans="1:9" ht="30">
      <c r="A803" s="827" t="s">
        <v>31527</v>
      </c>
      <c r="B803" s="827" t="s">
        <v>1783</v>
      </c>
      <c r="C803" s="295" t="s">
        <v>113</v>
      </c>
      <c r="D803" s="296">
        <v>9.49</v>
      </c>
      <c r="E803" s="59" t="str">
        <f t="shared" si="60"/>
        <v>CONECTOR SPLIT BOLT PARA CABO DE 4.0 MM2</v>
      </c>
      <c r="F803" s="59" t="str">
        <f t="shared" si="61"/>
        <v>UND</v>
      </c>
      <c r="G803">
        <f t="shared" si="62"/>
        <v>12.11</v>
      </c>
      <c r="H803">
        <f t="shared" si="63"/>
        <v>9.49</v>
      </c>
      <c r="I803">
        <f t="shared" si="64"/>
        <v>9.49</v>
      </c>
    </row>
    <row r="804" spans="1:9" ht="30">
      <c r="A804" s="827" t="s">
        <v>31528</v>
      </c>
      <c r="B804" s="827" t="s">
        <v>1784</v>
      </c>
      <c r="C804" s="295" t="s">
        <v>113</v>
      </c>
      <c r="D804" s="296">
        <v>15.05</v>
      </c>
      <c r="E804" s="59" t="str">
        <f t="shared" si="60"/>
        <v>CONECTOR SPLIT BOLT PARA CABO DE 35.0 MM2</v>
      </c>
      <c r="F804" s="59" t="str">
        <f t="shared" si="61"/>
        <v>UND</v>
      </c>
      <c r="G804">
        <f t="shared" si="62"/>
        <v>19.21</v>
      </c>
      <c r="H804">
        <f t="shared" si="63"/>
        <v>15.05</v>
      </c>
      <c r="I804">
        <f t="shared" si="64"/>
        <v>15.05</v>
      </c>
    </row>
    <row r="805" spans="1:9" ht="30">
      <c r="A805" s="827" t="s">
        <v>31529</v>
      </c>
      <c r="B805" s="827" t="s">
        <v>1785</v>
      </c>
      <c r="C805" s="295" t="s">
        <v>113</v>
      </c>
      <c r="D805" s="296">
        <v>12.22</v>
      </c>
      <c r="E805" s="59" t="str">
        <f t="shared" si="60"/>
        <v>CONECTOR PORCELANA 3 POLOS PARA CABOS DE #4,0MM2</v>
      </c>
      <c r="F805" s="59" t="str">
        <f t="shared" si="61"/>
        <v>UND</v>
      </c>
      <c r="G805">
        <f t="shared" si="62"/>
        <v>15.6</v>
      </c>
      <c r="H805">
        <f t="shared" si="63"/>
        <v>12.22</v>
      </c>
      <c r="I805">
        <f t="shared" si="64"/>
        <v>12.22</v>
      </c>
    </row>
    <row r="806" spans="1:9" ht="30">
      <c r="A806" s="827" t="s">
        <v>31530</v>
      </c>
      <c r="B806" s="827" t="s">
        <v>1786</v>
      </c>
      <c r="C806" s="295" t="s">
        <v>113</v>
      </c>
      <c r="D806" s="296">
        <v>12.29</v>
      </c>
      <c r="E806" s="59" t="str">
        <f t="shared" si="60"/>
        <v>CONECTOR PORCELANA 3 POLOS PARA CABO DE #6,0MM2</v>
      </c>
      <c r="F806" s="59" t="str">
        <f t="shared" si="61"/>
        <v>UND</v>
      </c>
      <c r="G806">
        <f t="shared" si="62"/>
        <v>15.69</v>
      </c>
      <c r="H806">
        <f t="shared" si="63"/>
        <v>12.29</v>
      </c>
      <c r="I806">
        <f t="shared" si="64"/>
        <v>12.29</v>
      </c>
    </row>
    <row r="807" spans="1:9" ht="30">
      <c r="A807" s="827" t="s">
        <v>31531</v>
      </c>
      <c r="B807" s="827" t="s">
        <v>1787</v>
      </c>
      <c r="C807" s="295" t="s">
        <v>113</v>
      </c>
      <c r="D807" s="296">
        <v>13.8</v>
      </c>
      <c r="E807" s="59" t="str">
        <f t="shared" si="60"/>
        <v>CONECTOR PORCELANA 3 POLOS PARA CABOS DE #10,0MM2</v>
      </c>
      <c r="F807" s="59" t="str">
        <f t="shared" si="61"/>
        <v>UND</v>
      </c>
      <c r="G807">
        <f t="shared" si="62"/>
        <v>17.61</v>
      </c>
      <c r="H807">
        <f t="shared" si="63"/>
        <v>13.8</v>
      </c>
      <c r="I807">
        <f t="shared" si="64"/>
        <v>13.8</v>
      </c>
    </row>
    <row r="808" spans="1:9" ht="30">
      <c r="A808" s="827" t="s">
        <v>31532</v>
      </c>
      <c r="B808" s="827" t="s">
        <v>1788</v>
      </c>
      <c r="C808" s="295" t="s">
        <v>113</v>
      </c>
      <c r="D808" s="296">
        <v>23.04</v>
      </c>
      <c r="E808" s="59" t="str">
        <f t="shared" si="60"/>
        <v>PRENSA CABOS PARA ELETRODUTO 1/2"</v>
      </c>
      <c r="F808" s="59" t="str">
        <f t="shared" si="61"/>
        <v>UND</v>
      </c>
      <c r="G808">
        <f t="shared" si="62"/>
        <v>29.41</v>
      </c>
      <c r="H808">
        <f t="shared" si="63"/>
        <v>23.04</v>
      </c>
      <c r="I808">
        <f t="shared" si="64"/>
        <v>23.04</v>
      </c>
    </row>
    <row r="809" spans="1:9" ht="30">
      <c r="A809" s="827" t="s">
        <v>31533</v>
      </c>
      <c r="B809" s="827" t="s">
        <v>1789</v>
      </c>
      <c r="C809" s="295" t="s">
        <v>113</v>
      </c>
      <c r="D809" s="296">
        <v>24.68</v>
      </c>
      <c r="E809" s="59" t="str">
        <f t="shared" si="60"/>
        <v>PRENSA CABOS PARA ELETRODUTO 3/4"</v>
      </c>
      <c r="F809" s="59" t="str">
        <f t="shared" si="61"/>
        <v>UND</v>
      </c>
      <c r="G809">
        <f t="shared" si="62"/>
        <v>31.5</v>
      </c>
      <c r="H809">
        <f t="shared" si="63"/>
        <v>24.68</v>
      </c>
      <c r="I809">
        <f t="shared" si="64"/>
        <v>24.68</v>
      </c>
    </row>
    <row r="810" spans="1:9" ht="30">
      <c r="A810" s="827" t="s">
        <v>31534</v>
      </c>
      <c r="B810" s="827" t="s">
        <v>1790</v>
      </c>
      <c r="C810" s="295" t="s">
        <v>113</v>
      </c>
      <c r="D810" s="296">
        <v>28.34</v>
      </c>
      <c r="E810" s="59" t="str">
        <f t="shared" si="60"/>
        <v>PRENSA CABOS PARA ELETRODUTO DE 1"</v>
      </c>
      <c r="F810" s="59" t="str">
        <f t="shared" si="61"/>
        <v>UND</v>
      </c>
      <c r="G810">
        <f t="shared" si="62"/>
        <v>36.17</v>
      </c>
      <c r="H810">
        <f t="shared" si="63"/>
        <v>28.34</v>
      </c>
      <c r="I810">
        <f t="shared" si="64"/>
        <v>28.34</v>
      </c>
    </row>
    <row r="811" spans="1:9">
      <c r="A811" s="827"/>
      <c r="B811" s="828" t="s">
        <v>1791</v>
      </c>
      <c r="C811" s="295"/>
      <c r="D811" s="296"/>
      <c r="E811" s="59" t="str">
        <f t="shared" si="60"/>
        <v>OUTRAS INSTALAÇÕES</v>
      </c>
      <c r="F811" s="59" t="str">
        <f t="shared" si="61"/>
        <v/>
      </c>
      <c r="G811">
        <f t="shared" si="62"/>
        <v>0</v>
      </c>
      <c r="H811">
        <f t="shared" si="63"/>
        <v>0</v>
      </c>
      <c r="I811">
        <f t="shared" si="64"/>
        <v>0</v>
      </c>
    </row>
    <row r="812" spans="1:9">
      <c r="A812" s="827"/>
      <c r="B812" s="828" t="s">
        <v>1792</v>
      </c>
      <c r="C812" s="295"/>
      <c r="D812" s="296"/>
      <c r="E812" s="59" t="str">
        <f t="shared" si="60"/>
        <v>INSTALAÇÃO DE TELEFONE</v>
      </c>
      <c r="F812" s="59" t="str">
        <f t="shared" si="61"/>
        <v/>
      </c>
      <c r="G812">
        <f t="shared" si="62"/>
        <v>0</v>
      </c>
      <c r="H812">
        <f t="shared" si="63"/>
        <v>0</v>
      </c>
      <c r="I812">
        <f t="shared" si="64"/>
        <v>0</v>
      </c>
    </row>
    <row r="813" spans="1:9" ht="45">
      <c r="A813" s="827" t="s">
        <v>31535</v>
      </c>
      <c r="B813" s="827" t="s">
        <v>1793</v>
      </c>
      <c r="C813" s="295" t="s">
        <v>113</v>
      </c>
      <c r="D813" s="296">
        <v>909.2</v>
      </c>
      <c r="E813" s="59" t="str">
        <f t="shared" si="60"/>
        <v>CAIXA DE TELEFONE EM CHAPA DE AÇO PADRÃO TELEBRAS N. 6, 1200X1200X150 MM, COM FUNDO DE MADEIRA</v>
      </c>
      <c r="F813" s="59" t="str">
        <f t="shared" si="61"/>
        <v>UND</v>
      </c>
      <c r="G813">
        <f t="shared" si="62"/>
        <v>1160.5</v>
      </c>
      <c r="H813">
        <f t="shared" si="63"/>
        <v>909.2</v>
      </c>
      <c r="I813">
        <f t="shared" si="64"/>
        <v>909.2</v>
      </c>
    </row>
    <row r="814" spans="1:9" ht="60">
      <c r="A814" s="827" t="s">
        <v>31536</v>
      </c>
      <c r="B814" s="827" t="s">
        <v>1794</v>
      </c>
      <c r="C814" s="295" t="s">
        <v>113</v>
      </c>
      <c r="D814" s="296">
        <v>251.74</v>
      </c>
      <c r="E814" s="59" t="str">
        <f t="shared" si="60"/>
        <v>ATERRAMENTO COM HASTE DE TERRA 5/8"X2.40M, CABO DE COBRE NÚ 6MM2 EM CAIXA DE CONCRETO DE DIMENSÕES INTERNAS DE 30X30X30CM</v>
      </c>
      <c r="F814" s="59" t="str">
        <f t="shared" si="61"/>
        <v>UND</v>
      </c>
      <c r="G814">
        <f t="shared" si="62"/>
        <v>321.32</v>
      </c>
      <c r="H814">
        <f t="shared" si="63"/>
        <v>251.74</v>
      </c>
      <c r="I814">
        <f t="shared" si="64"/>
        <v>251.74</v>
      </c>
    </row>
    <row r="815" spans="1:9" ht="30">
      <c r="A815" s="827" t="s">
        <v>31537</v>
      </c>
      <c r="B815" s="827" t="s">
        <v>1795</v>
      </c>
      <c r="C815" s="295" t="s">
        <v>113</v>
      </c>
      <c r="D815" s="296">
        <v>93.64</v>
      </c>
      <c r="E815" s="59" t="str">
        <f t="shared" si="60"/>
        <v>CAIXA DE TELEFONE EM CHAPA DE AÇO PADRÃO TELEBRAS DO TIPO CIE-2 200X200X120MM</v>
      </c>
      <c r="F815" s="59" t="str">
        <f t="shared" si="61"/>
        <v>UND</v>
      </c>
      <c r="G815">
        <f t="shared" si="62"/>
        <v>119.52</v>
      </c>
      <c r="H815">
        <f t="shared" si="63"/>
        <v>93.64</v>
      </c>
      <c r="I815">
        <f t="shared" si="64"/>
        <v>93.64</v>
      </c>
    </row>
    <row r="816" spans="1:9" ht="30">
      <c r="A816" s="827" t="s">
        <v>31538</v>
      </c>
      <c r="B816" s="827" t="s">
        <v>1796</v>
      </c>
      <c r="C816" s="295" t="s">
        <v>113</v>
      </c>
      <c r="D816" s="296">
        <v>276.81</v>
      </c>
      <c r="E816" s="59" t="str">
        <f t="shared" si="60"/>
        <v>CAIXA DE TELEFONE EM CHAPA DE AÇO PADRÃO TELEBRAS DO TIPO CIE-4 600X600X120 MM</v>
      </c>
      <c r="F816" s="59" t="str">
        <f t="shared" si="61"/>
        <v>UND</v>
      </c>
      <c r="G816">
        <f t="shared" si="62"/>
        <v>353.32</v>
      </c>
      <c r="H816">
        <f t="shared" si="63"/>
        <v>276.81</v>
      </c>
      <c r="I816">
        <f t="shared" si="64"/>
        <v>276.81</v>
      </c>
    </row>
    <row r="817" spans="1:9" ht="60">
      <c r="A817" s="827" t="s">
        <v>31539</v>
      </c>
      <c r="B817" s="827" t="s">
        <v>1797</v>
      </c>
      <c r="C817" s="295" t="s">
        <v>113</v>
      </c>
      <c r="D817" s="296">
        <v>844.37</v>
      </c>
      <c r="E817" s="59" t="str">
        <f t="shared" si="60"/>
        <v>CAIXA PARA TELEFONE PADRÃO TELEMAR, DIM. 1070 X 520 X 500 MM, COM TAMPA DE FERRO TIPO R2, ASSENTADA COM ARGAMASSA DE CIMENTO, CAL E AREIA</v>
      </c>
      <c r="F817" s="59" t="str">
        <f t="shared" si="61"/>
        <v>UND</v>
      </c>
      <c r="G817">
        <f t="shared" si="62"/>
        <v>1077.75</v>
      </c>
      <c r="H817">
        <f t="shared" si="63"/>
        <v>844.37</v>
      </c>
      <c r="I817">
        <f t="shared" si="64"/>
        <v>844.37</v>
      </c>
    </row>
    <row r="818" spans="1:9" ht="30">
      <c r="A818" s="827" t="s">
        <v>31540</v>
      </c>
      <c r="B818" s="827" t="s">
        <v>1798</v>
      </c>
      <c r="C818" s="295" t="s">
        <v>110</v>
      </c>
      <c r="D818" s="296">
        <v>13.4</v>
      </c>
      <c r="E818" s="59" t="str">
        <f t="shared" si="60"/>
        <v>CABO TELEFÔNICO CI, DIÂMETRO DO CONDUTOR 50MM, 30 PARES</v>
      </c>
      <c r="F818" s="59" t="str">
        <f t="shared" si="61"/>
        <v>M</v>
      </c>
      <c r="G818">
        <f t="shared" si="62"/>
        <v>17.100000000000001</v>
      </c>
      <c r="H818">
        <f t="shared" si="63"/>
        <v>13.4</v>
      </c>
      <c r="I818">
        <f t="shared" si="64"/>
        <v>13.4</v>
      </c>
    </row>
    <row r="819" spans="1:9" ht="30">
      <c r="A819" s="827" t="s">
        <v>31541</v>
      </c>
      <c r="B819" s="827" t="s">
        <v>1799</v>
      </c>
      <c r="C819" s="295" t="s">
        <v>113</v>
      </c>
      <c r="D819" s="296">
        <v>28.08</v>
      </c>
      <c r="E819" s="59" t="str">
        <f t="shared" si="60"/>
        <v>TOMADA PARA TELEFONE COM CONECTOR RJ 11</v>
      </c>
      <c r="F819" s="59" t="str">
        <f t="shared" si="61"/>
        <v>UND</v>
      </c>
      <c r="G819">
        <f t="shared" si="62"/>
        <v>35.840000000000003</v>
      </c>
      <c r="H819">
        <f t="shared" si="63"/>
        <v>28.08</v>
      </c>
      <c r="I819">
        <f t="shared" si="64"/>
        <v>28.08</v>
      </c>
    </row>
    <row r="820" spans="1:9">
      <c r="A820" s="827"/>
      <c r="B820" s="828" t="s">
        <v>1800</v>
      </c>
      <c r="C820" s="295"/>
      <c r="D820" s="296"/>
      <c r="E820" s="59" t="str">
        <f t="shared" si="60"/>
        <v>INSTALAÇÃO DE GÁS</v>
      </c>
      <c r="F820" s="59" t="str">
        <f t="shared" si="61"/>
        <v/>
      </c>
      <c r="G820">
        <f t="shared" si="62"/>
        <v>0</v>
      </c>
      <c r="H820">
        <f t="shared" si="63"/>
        <v>0</v>
      </c>
      <c r="I820">
        <f t="shared" si="64"/>
        <v>0</v>
      </c>
    </row>
    <row r="821" spans="1:9" ht="90">
      <c r="A821" s="827" t="s">
        <v>31542</v>
      </c>
      <c r="B821" s="827" t="s">
        <v>24088</v>
      </c>
      <c r="C821" s="295" t="s">
        <v>113</v>
      </c>
      <c r="D821" s="297">
        <v>5325.32</v>
      </c>
      <c r="E821" s="59" t="str">
        <f t="shared" si="60"/>
        <v>ABRIGO DE GÁS PARA 2 CILINDROS 45 KG, EXEC. EM ALV. BLOCO CONC CHEIO,DIM 1,50X0.85X2.10M, INCLUSIVE CILINDROS E REDE INTERNA DO ABRIGO COMPREENDENDO TUBOS E VÁLVULAS DE ESFERA QUE INTERLIGAM OS CILINDROS</v>
      </c>
      <c r="F821" s="59" t="str">
        <f t="shared" si="61"/>
        <v>UND</v>
      </c>
      <c r="G821">
        <f t="shared" si="62"/>
        <v>6797.24</v>
      </c>
      <c r="H821">
        <f t="shared" si="63"/>
        <v>5325.32</v>
      </c>
      <c r="I821">
        <f t="shared" si="64"/>
        <v>5325.32</v>
      </c>
    </row>
    <row r="822" spans="1:9" ht="75">
      <c r="A822" s="827" t="s">
        <v>31543</v>
      </c>
      <c r="B822" s="827" t="s">
        <v>1801</v>
      </c>
      <c r="C822" s="295" t="s">
        <v>113</v>
      </c>
      <c r="D822" s="297">
        <v>9471.8700000000008</v>
      </c>
      <c r="E822" s="59" t="str">
        <f t="shared" si="60"/>
        <v>ABRIGO DE GÁS PARA 4 CILINDROS 45KG , EXEC. EM ALV BLOCO CONCRETO, DIM.4.05X0,85X2.10M, INCLUSIVE CILINDROS E REDE INTERNA DO ABRIGO COMPREENDENDO TUBOS E VÁLVULAS DE ESFERA QUE INTERLIGAM OS CILINDROS</v>
      </c>
      <c r="F822" s="59" t="str">
        <f t="shared" si="61"/>
        <v>UND</v>
      </c>
      <c r="G822">
        <f t="shared" si="62"/>
        <v>12089.89</v>
      </c>
      <c r="H822">
        <f t="shared" si="63"/>
        <v>9471.8700000000008</v>
      </c>
      <c r="I822">
        <f t="shared" si="64"/>
        <v>9471.8700000000008</v>
      </c>
    </row>
    <row r="823" spans="1:9">
      <c r="A823" s="827"/>
      <c r="B823" s="828" t="s">
        <v>1802</v>
      </c>
      <c r="C823" s="295"/>
      <c r="D823" s="296"/>
      <c r="E823" s="59" t="str">
        <f t="shared" si="60"/>
        <v>INSTALAÇÃO DE PÁRA-RAIO</v>
      </c>
      <c r="F823" s="59" t="str">
        <f t="shared" si="61"/>
        <v/>
      </c>
      <c r="G823">
        <f t="shared" si="62"/>
        <v>0</v>
      </c>
      <c r="H823">
        <f t="shared" si="63"/>
        <v>0</v>
      </c>
      <c r="I823">
        <f t="shared" si="64"/>
        <v>0</v>
      </c>
    </row>
    <row r="824" spans="1:9" ht="45">
      <c r="A824" s="827" t="s">
        <v>31544</v>
      </c>
      <c r="B824" s="827" t="s">
        <v>1803</v>
      </c>
      <c r="C824" s="295" t="s">
        <v>113</v>
      </c>
      <c r="D824" s="296">
        <v>234.74</v>
      </c>
      <c r="E824" s="59" t="str">
        <f t="shared" si="60"/>
        <v>ATERRAMENTO COM HASTE TERRA 5/8" X 2.40, CABO DE COBRE NU 6MM2, INCLUSIVE CAIXA DE CONCRETO 30 X 30 CM</v>
      </c>
      <c r="F824" s="59" t="str">
        <f t="shared" si="61"/>
        <v>UND</v>
      </c>
      <c r="G824">
        <f t="shared" si="62"/>
        <v>299.62</v>
      </c>
      <c r="H824">
        <f t="shared" si="63"/>
        <v>234.74</v>
      </c>
      <c r="I824">
        <f t="shared" si="64"/>
        <v>234.74</v>
      </c>
    </row>
    <row r="825" spans="1:9" ht="75">
      <c r="A825" s="827" t="s">
        <v>31545</v>
      </c>
      <c r="B825" s="827" t="s">
        <v>1804</v>
      </c>
      <c r="C825" s="295" t="s">
        <v>113</v>
      </c>
      <c r="D825" s="296">
        <v>650.82000000000005</v>
      </c>
      <c r="E825" s="59" t="str">
        <f t="shared" si="60"/>
        <v>PÁRA-RAIOS TIPO FRANKLIM INCLUINDO BASE DE FIXAÇÃO, CONJUNTO DE CONTRAVENTAGEM C/ABRAÇADEIRA P/3 ESTAIS EM TUBO E DEMAIS ACESSÓRIOS C/EXCEÇÃO DO CABO DE COBRE DE DESCIDA E SUPORTES ISOLADORES</v>
      </c>
      <c r="F825" s="59" t="str">
        <f t="shared" si="61"/>
        <v>UND</v>
      </c>
      <c r="G825">
        <f t="shared" si="62"/>
        <v>830.71</v>
      </c>
      <c r="H825">
        <f t="shared" si="63"/>
        <v>650.82000000000005</v>
      </c>
      <c r="I825">
        <f t="shared" si="64"/>
        <v>650.82000000000005</v>
      </c>
    </row>
    <row r="826" spans="1:9" ht="45">
      <c r="A826" s="827" t="s">
        <v>31546</v>
      </c>
      <c r="B826" s="827" t="s">
        <v>1805</v>
      </c>
      <c r="C826" s="295" t="s">
        <v>110</v>
      </c>
      <c r="D826" s="296">
        <v>56.92</v>
      </c>
      <c r="E826" s="59" t="str">
        <f t="shared" si="60"/>
        <v>CONDUTOR DE COBRE NÚ, SEÇÃO DE 35MM2, INCLUSIVE SUPORTES ISOLADORES E ACESSÓRIOS DE FIXAÇÃO, CONFORME PROJETO</v>
      </c>
      <c r="F826" s="59" t="str">
        <f t="shared" si="61"/>
        <v>M</v>
      </c>
      <c r="G826">
        <f t="shared" si="62"/>
        <v>72.650000000000006</v>
      </c>
      <c r="H826">
        <f t="shared" si="63"/>
        <v>56.92</v>
      </c>
      <c r="I826">
        <f t="shared" si="64"/>
        <v>56.92</v>
      </c>
    </row>
    <row r="827" spans="1:9" ht="45">
      <c r="A827" s="827" t="s">
        <v>31547</v>
      </c>
      <c r="B827" s="827" t="s">
        <v>1806</v>
      </c>
      <c r="C827" s="295" t="s">
        <v>110</v>
      </c>
      <c r="D827" s="296">
        <v>28.38</v>
      </c>
      <c r="E827" s="59" t="str">
        <f t="shared" si="60"/>
        <v>CABO CONDUTOR DE COBRE ELETROLÍTICO NU, TEMPERA MEIO DURA, ENCORDOAMENTO CLASSE 2, PARA ATERRAMENTO, DIAM. 50MM2</v>
      </c>
      <c r="F827" s="59" t="str">
        <f t="shared" si="61"/>
        <v>M</v>
      </c>
      <c r="G827">
        <f t="shared" si="62"/>
        <v>36.22</v>
      </c>
      <c r="H827">
        <f t="shared" si="63"/>
        <v>28.38</v>
      </c>
      <c r="I827">
        <f t="shared" si="64"/>
        <v>28.38</v>
      </c>
    </row>
    <row r="828" spans="1:9" ht="75">
      <c r="A828" s="827" t="s">
        <v>31548</v>
      </c>
      <c r="B828" s="827" t="s">
        <v>1807</v>
      </c>
      <c r="C828" s="295" t="s">
        <v>113</v>
      </c>
      <c r="D828" s="296">
        <v>41.25</v>
      </c>
      <c r="E828" s="59" t="str">
        <f t="shared" si="60"/>
        <v>TERMINAL AÉREO EM LATÃO (CAPTOR), COM CONECTOR E FIXAÇÃO HORIZONTAL 5/16"X250MM, REF. TEL-024, INCLUSIVE VEDAÇÃO DOS FUROS COM POLIURETANO REF. TEL 5905, MARCA DE REF. TERMOTÉCNICA OU EQUIVALENTE</v>
      </c>
      <c r="F828" s="59" t="str">
        <f t="shared" si="61"/>
        <v>UND</v>
      </c>
      <c r="G828">
        <f t="shared" si="62"/>
        <v>52.65</v>
      </c>
      <c r="H828">
        <f t="shared" si="63"/>
        <v>41.25</v>
      </c>
      <c r="I828">
        <f t="shared" si="64"/>
        <v>41.25</v>
      </c>
    </row>
    <row r="829" spans="1:9" ht="45">
      <c r="A829" s="827" t="s">
        <v>31549</v>
      </c>
      <c r="B829" s="827" t="s">
        <v>1808</v>
      </c>
      <c r="C829" s="295" t="s">
        <v>113</v>
      </c>
      <c r="D829" s="296">
        <v>48.22</v>
      </c>
      <c r="E829" s="59" t="str">
        <f t="shared" si="60"/>
        <v>CONECTOR DE MEDIÇÃO EM LATÃO COM 2 PARAFUSOS PARA CABOS DE 16 A 50 MM2, REF. TEL-562, TERMOTÉCNICA OU EQUIVALENTE</v>
      </c>
      <c r="F829" s="59" t="str">
        <f t="shared" si="61"/>
        <v>UND</v>
      </c>
      <c r="G829">
        <f t="shared" si="62"/>
        <v>61.55</v>
      </c>
      <c r="H829">
        <f t="shared" si="63"/>
        <v>48.22</v>
      </c>
      <c r="I829">
        <f t="shared" si="64"/>
        <v>48.22</v>
      </c>
    </row>
    <row r="830" spans="1:9" ht="30">
      <c r="A830" s="827" t="s">
        <v>31550</v>
      </c>
      <c r="B830" s="827" t="s">
        <v>1724</v>
      </c>
      <c r="C830" s="295" t="s">
        <v>113</v>
      </c>
      <c r="D830" s="296">
        <v>97.72</v>
      </c>
      <c r="E830" s="59" t="str">
        <f t="shared" si="60"/>
        <v>HASTE DE TERRA TIPO COPPERWELD - 5/8" X 2.40M</v>
      </c>
      <c r="F830" s="59" t="str">
        <f t="shared" si="61"/>
        <v>UND</v>
      </c>
      <c r="G830">
        <f t="shared" si="62"/>
        <v>124.73</v>
      </c>
      <c r="H830">
        <f t="shared" si="63"/>
        <v>97.72</v>
      </c>
      <c r="I830">
        <f t="shared" si="64"/>
        <v>97.72</v>
      </c>
    </row>
    <row r="831" spans="1:9" ht="75">
      <c r="A831" s="827" t="s">
        <v>31551</v>
      </c>
      <c r="B831" s="827" t="s">
        <v>1809</v>
      </c>
      <c r="C831" s="295" t="s">
        <v>113</v>
      </c>
      <c r="D831" s="296">
        <v>35.76</v>
      </c>
      <c r="E831" s="59" t="str">
        <f t="shared" si="60"/>
        <v>KIT COMPLETO PARA SOLDA EXOTÉRMICA (MOLDE HCL 5/8" REF: TEL905611 / CARTUCHO N° 115 REF: TEL 909115 / ALICATE Z 201 REF: TEL 998201), MARCA DE REFERÊNCIA TERMOTÉCNICA OU EQUIVALENTE</v>
      </c>
      <c r="F831" s="59" t="str">
        <f t="shared" si="61"/>
        <v>UND</v>
      </c>
      <c r="G831">
        <f t="shared" si="62"/>
        <v>45.64</v>
      </c>
      <c r="H831">
        <f t="shared" si="63"/>
        <v>35.76</v>
      </c>
      <c r="I831">
        <f t="shared" si="64"/>
        <v>35.76</v>
      </c>
    </row>
    <row r="832" spans="1:9" ht="90">
      <c r="A832" s="827" t="s">
        <v>31552</v>
      </c>
      <c r="B832" s="827" t="s">
        <v>1810</v>
      </c>
      <c r="C832" s="295" t="s">
        <v>113</v>
      </c>
      <c r="D832" s="296">
        <v>42.37</v>
      </c>
      <c r="E832" s="59" t="str">
        <f t="shared" si="60"/>
        <v>FIXADOR UNIVERSAL LATÃO ESTANHADO P/ CABOS 16 A 70 MM2 REF. 5024, INCL. PARAFUSO SEXTAVADO M6X45MM, ARRUELA LISA 1/4", BUCHA Nº8, VEDAÇÃO DOS FUROS C/ POLIURETANO REF. 5905, MARCA DE REF. TERMOTÉCNICA OU EQUIVALENTE</v>
      </c>
      <c r="F832" s="59" t="str">
        <f t="shared" si="61"/>
        <v>UND</v>
      </c>
      <c r="G832">
        <f t="shared" si="62"/>
        <v>54.08</v>
      </c>
      <c r="H832">
        <f t="shared" si="63"/>
        <v>42.37</v>
      </c>
      <c r="I832">
        <f t="shared" si="64"/>
        <v>42.37</v>
      </c>
    </row>
    <row r="833" spans="1:9" ht="90">
      <c r="A833" s="827" t="s">
        <v>31553</v>
      </c>
      <c r="B833" s="827" t="s">
        <v>1811</v>
      </c>
      <c r="C833" s="295" t="s">
        <v>113</v>
      </c>
      <c r="D833" s="296">
        <v>632.71</v>
      </c>
      <c r="E833" s="59" t="str">
        <f t="shared" ref="E833:E896" si="65">UPPER(B833)</f>
        <v>MASTRO SIMPLES 3MX1.1/2", UMA DESCIDA, INCL. BASE DE FIXAÇÃO, CAPTOR, CONJ.DE CONTRAVENTAGEM C/ABRAÇADEIRA P/3 ESTAIS EM TUBO E DEMAIS ACESSÓRIOS, EXCL. CABO DE COBRE DE DESCIDA E SUPORTES ISOLADORES, REF.TERMOTÉCNICA OU EQUIV.</v>
      </c>
      <c r="F833" s="59" t="str">
        <f t="shared" ref="F833:F896" si="66">UPPER(C833)</f>
        <v>UND</v>
      </c>
      <c r="G833">
        <f t="shared" si="62"/>
        <v>807.59</v>
      </c>
      <c r="H833">
        <f t="shared" si="63"/>
        <v>632.71</v>
      </c>
      <c r="I833">
        <f t="shared" si="64"/>
        <v>632.71</v>
      </c>
    </row>
    <row r="834" spans="1:9" ht="90">
      <c r="A834" s="827" t="s">
        <v>31554</v>
      </c>
      <c r="B834" s="827" t="s">
        <v>1812</v>
      </c>
      <c r="C834" s="295" t="s">
        <v>113</v>
      </c>
      <c r="D834" s="296">
        <v>996.9</v>
      </c>
      <c r="E834" s="59" t="str">
        <f t="shared" si="65"/>
        <v>MASTRO TELESCÓPICO 5MX2", UMA DESCIDA, INCL. BASE DE FIXAÇÃO, CAPTOR, CONJ.DE CONTRAVENTAGEM C/ABRAÇADEIRA P/3 ESTAIS EM TUBO E DEMAIS ACESSÓRIOS EXCL. CABO DE COBRE DE DESCIDA E SUPORTES ISOLADORES, REF. TERMOTÉCNICA OU EQUIV.</v>
      </c>
      <c r="F834" s="59" t="str">
        <f t="shared" si="66"/>
        <v>UND</v>
      </c>
      <c r="G834">
        <f t="shared" si="62"/>
        <v>1272.44</v>
      </c>
      <c r="H834">
        <f t="shared" si="63"/>
        <v>996.9</v>
      </c>
      <c r="I834">
        <f t="shared" si="64"/>
        <v>996.9</v>
      </c>
    </row>
    <row r="835" spans="1:9" ht="60">
      <c r="A835" s="827" t="s">
        <v>31555</v>
      </c>
      <c r="B835" s="827" t="s">
        <v>1813</v>
      </c>
      <c r="C835" s="295" t="s">
        <v>113</v>
      </c>
      <c r="D835" s="296">
        <v>73.61</v>
      </c>
      <c r="E835" s="59" t="str">
        <f t="shared" si="65"/>
        <v>CAIXA DE INSPEÇÃO EM PVC, DIÂMETRO 300 MM, REF TEL-552, MARCA DE REFERÊNCIA TERMOTÉCNICA OU EQUIVALENTE, INCLUSIVE ESCAVAÇÃO E REATERRO</v>
      </c>
      <c r="F835" s="59" t="str">
        <f t="shared" si="66"/>
        <v>UND</v>
      </c>
      <c r="G835">
        <f t="shared" si="62"/>
        <v>93.96</v>
      </c>
      <c r="H835">
        <f t="shared" si="63"/>
        <v>73.61</v>
      </c>
      <c r="I835">
        <f t="shared" si="64"/>
        <v>73.61</v>
      </c>
    </row>
    <row r="836" spans="1:9" ht="45">
      <c r="A836" s="827" t="s">
        <v>31556</v>
      </c>
      <c r="B836" s="827" t="s">
        <v>1814</v>
      </c>
      <c r="C836" s="295" t="s">
        <v>110</v>
      </c>
      <c r="D836" s="296">
        <v>28.38</v>
      </c>
      <c r="E836" s="59" t="str">
        <f t="shared" si="65"/>
        <v>CABO DE COBRE NÚ 50MM2, REF. TEL 5750, MARCA DE REFERÊNCIA TERMOTÉCNICA OU EQUIVALENTE</v>
      </c>
      <c r="F836" s="59" t="str">
        <f t="shared" si="66"/>
        <v>M</v>
      </c>
      <c r="G836">
        <f t="shared" si="62"/>
        <v>36.22</v>
      </c>
      <c r="H836">
        <f t="shared" si="63"/>
        <v>28.38</v>
      </c>
      <c r="I836">
        <f t="shared" si="64"/>
        <v>28.38</v>
      </c>
    </row>
    <row r="837" spans="1:9" ht="45">
      <c r="A837" s="827" t="s">
        <v>31557</v>
      </c>
      <c r="B837" s="827" t="s">
        <v>1815</v>
      </c>
      <c r="C837" s="295" t="s">
        <v>110</v>
      </c>
      <c r="D837" s="296">
        <v>21.36</v>
      </c>
      <c r="E837" s="59" t="str">
        <f t="shared" si="65"/>
        <v>CABO DE COBRE NÚ 35MM2, REF. TEL 5735, MARCA DE REFERÊNCIA TERMOTÉCNICA OU EQUIVALENTE</v>
      </c>
      <c r="F837" s="59" t="str">
        <f t="shared" si="66"/>
        <v>M</v>
      </c>
      <c r="G837">
        <f t="shared" si="62"/>
        <v>27.26</v>
      </c>
      <c r="H837">
        <f t="shared" si="63"/>
        <v>21.36</v>
      </c>
      <c r="I837">
        <f t="shared" si="64"/>
        <v>21.36</v>
      </c>
    </row>
    <row r="838" spans="1:9" ht="75">
      <c r="A838" s="827" t="s">
        <v>31558</v>
      </c>
      <c r="B838" s="827" t="s">
        <v>1816</v>
      </c>
      <c r="C838" s="295" t="s">
        <v>113</v>
      </c>
      <c r="D838" s="296">
        <v>8.39</v>
      </c>
      <c r="E838" s="59" t="str">
        <f t="shared" si="65"/>
        <v>PRESILHA DE LATÃO REF. 744, INCLUSIVE PARAFUSO FENDA DN 4,2X32MM E BUCHA NYLON DN 6MM E VEDAÇÃO DOS FUROS COM POLIURETANO REF. 5905, MARCA DE REF. TERMOTÉCNICA OU EQUIVALENTE</v>
      </c>
      <c r="F838" s="59" t="str">
        <f t="shared" si="66"/>
        <v>UND</v>
      </c>
      <c r="G838">
        <f t="shared" si="62"/>
        <v>10.71</v>
      </c>
      <c r="H838">
        <f t="shared" si="63"/>
        <v>8.39</v>
      </c>
      <c r="I838">
        <f t="shared" si="64"/>
        <v>8.39</v>
      </c>
    </row>
    <row r="839" spans="1:9" ht="60">
      <c r="A839" s="827" t="s">
        <v>31559</v>
      </c>
      <c r="B839" s="827" t="s">
        <v>1817</v>
      </c>
      <c r="C839" s="295" t="s">
        <v>113</v>
      </c>
      <c r="D839" s="296">
        <v>105.26</v>
      </c>
      <c r="E839" s="59" t="str">
        <f t="shared" si="65"/>
        <v>TAMPA REFORÇADA EM FERRO FUNDIDO COM ESCOTILHA TEL 536, INCLUSIVE ASSENTAMENTO, MARCA DE REFERÊNCIA TERMOTÉCNICA OU EQUIVALENTE</v>
      </c>
      <c r="F839" s="59" t="str">
        <f t="shared" si="66"/>
        <v>UND</v>
      </c>
      <c r="G839">
        <f t="shared" si="62"/>
        <v>134.35</v>
      </c>
      <c r="H839">
        <f t="shared" si="63"/>
        <v>105.26</v>
      </c>
      <c r="I839">
        <f t="shared" si="64"/>
        <v>105.26</v>
      </c>
    </row>
    <row r="840" spans="1:9" ht="45">
      <c r="A840" s="827" t="s">
        <v>31560</v>
      </c>
      <c r="B840" s="827" t="s">
        <v>1818</v>
      </c>
      <c r="C840" s="295" t="s">
        <v>113</v>
      </c>
      <c r="D840" s="296">
        <v>6.04</v>
      </c>
      <c r="E840" s="59" t="str">
        <f t="shared" si="65"/>
        <v>ABRAÇADEIRA TIPO "D" COM CUNHA, DIÂMETRO 1", REF. TEL-095, MARCA DE REFERÊNCIA TERMOTÉCNICA OU EQUIVALENTE</v>
      </c>
      <c r="F840" s="59" t="str">
        <f t="shared" si="66"/>
        <v>UND</v>
      </c>
      <c r="G840">
        <f t="shared" ref="G840:G903" si="67">ROUND(H840*(1+$G$1),2)</f>
        <v>7.71</v>
      </c>
      <c r="H840">
        <f t="shared" ref="H840:H903" si="68">I840</f>
        <v>6.04</v>
      </c>
      <c r="I840">
        <f t="shared" ref="I840:I903" si="69">ROUND(D840/(1+$E$1),2)</f>
        <v>6.04</v>
      </c>
    </row>
    <row r="841" spans="1:9" ht="45">
      <c r="A841" s="827" t="s">
        <v>31561</v>
      </c>
      <c r="B841" s="827" t="s">
        <v>1819</v>
      </c>
      <c r="C841" s="295" t="s">
        <v>113</v>
      </c>
      <c r="D841" s="296">
        <v>7.96</v>
      </c>
      <c r="E841" s="59" t="str">
        <f t="shared" si="65"/>
        <v>TAMPÃO PARA ELETRODUTO 1", REF. TEL-5533, MARCA DE REFERÊNCIA TERMOTÉCNICA OU EQUIVALENTE</v>
      </c>
      <c r="F841" s="59" t="str">
        <f t="shared" si="66"/>
        <v>UND</v>
      </c>
      <c r="G841">
        <f t="shared" si="67"/>
        <v>10.16</v>
      </c>
      <c r="H841">
        <f t="shared" si="68"/>
        <v>7.96</v>
      </c>
      <c r="I841">
        <f t="shared" si="69"/>
        <v>7.96</v>
      </c>
    </row>
    <row r="842" spans="1:9" ht="75">
      <c r="A842" s="827" t="s">
        <v>31562</v>
      </c>
      <c r="B842" s="827" t="s">
        <v>1820</v>
      </c>
      <c r="C842" s="295" t="s">
        <v>113</v>
      </c>
      <c r="D842" s="296">
        <v>170.01</v>
      </c>
      <c r="E842" s="59" t="str">
        <f t="shared" si="65"/>
        <v>CAIXA DE EQUALIZAÇÃO DE POTENCIAIS PARA USO INTERNO E EXTERNO COM CINCO (5) TERMINAIS PARA ATERRAMENTO (BEP), EM POLIPROPILENO, REF. TEL-902, MARCA DE REFERÊNCIA TERMOTÉCNICA OU EQUIVALENTE</v>
      </c>
      <c r="F842" s="59" t="str">
        <f t="shared" si="66"/>
        <v>UND</v>
      </c>
      <c r="G842">
        <f t="shared" si="67"/>
        <v>217</v>
      </c>
      <c r="H842">
        <f t="shared" si="68"/>
        <v>170.01</v>
      </c>
      <c r="I842">
        <f t="shared" si="69"/>
        <v>170.01</v>
      </c>
    </row>
    <row r="843" spans="1:9" ht="90">
      <c r="A843" s="827" t="s">
        <v>31563</v>
      </c>
      <c r="B843" s="827" t="s">
        <v>1821</v>
      </c>
      <c r="C843" s="295" t="s">
        <v>113</v>
      </c>
      <c r="D843" s="296">
        <v>371.94</v>
      </c>
      <c r="E843" s="59" t="str">
        <f t="shared" si="65"/>
        <v>CAIXA DE EQUALIZAÇÃO DE POTENCIAIS PARA USO INTERNO E EXTERNO COM NOVE (9) TERMINAIS PARA ATERRAMENTO (BEP), EM AÇO, COM FLANGE INFERIOR E VEDAÇÃO NA PORTA, REF. TEL-903, MARCA DE REFERÊNCIA TERMOTÉCNICA OU EQUIVALENTE</v>
      </c>
      <c r="F843" s="59" t="str">
        <f t="shared" si="66"/>
        <v>UND</v>
      </c>
      <c r="G843">
        <f t="shared" si="67"/>
        <v>474.74</v>
      </c>
      <c r="H843">
        <f t="shared" si="68"/>
        <v>371.94</v>
      </c>
      <c r="I843">
        <f t="shared" si="69"/>
        <v>371.94</v>
      </c>
    </row>
    <row r="844" spans="1:9" ht="60">
      <c r="A844" s="827" t="s">
        <v>31564</v>
      </c>
      <c r="B844" s="827" t="s">
        <v>1822</v>
      </c>
      <c r="C844" s="295" t="s">
        <v>110</v>
      </c>
      <c r="D844" s="296">
        <v>27.86</v>
      </c>
      <c r="E844" s="59" t="str">
        <f t="shared" si="65"/>
        <v>BARRA CHATA EM ALUMÍNIO 7/8"X1/8" (70MM²), COM FUROS DIÂMETRO 7 MM REF. TEL-771, MARCA DE REFERÊNCIA TERMOTÉCNICA OU EQUIVALENTE</v>
      </c>
      <c r="F844" s="59" t="str">
        <f t="shared" si="66"/>
        <v>M</v>
      </c>
      <c r="G844">
        <f t="shared" si="67"/>
        <v>35.56</v>
      </c>
      <c r="H844">
        <f t="shared" si="68"/>
        <v>27.86</v>
      </c>
      <c r="I844">
        <f t="shared" si="69"/>
        <v>27.86</v>
      </c>
    </row>
    <row r="845" spans="1:9" ht="60">
      <c r="A845" s="827" t="s">
        <v>31565</v>
      </c>
      <c r="B845" s="827" t="s">
        <v>1823</v>
      </c>
      <c r="C845" s="295" t="s">
        <v>110</v>
      </c>
      <c r="D845" s="296">
        <v>28.98</v>
      </c>
      <c r="E845" s="59" t="str">
        <f t="shared" si="65"/>
        <v>BARRA CHATA EM AÇO GALVANIZADO A FOGO 7/8"X1/8" (70MM²), COM FUROS DIÂM. 7MM REF. TEL-761, MARCA DE REFERÊNCIA TERMOTÉCNICA OU EQUIVALENTE</v>
      </c>
      <c r="F845" s="59" t="str">
        <f t="shared" si="66"/>
        <v>M</v>
      </c>
      <c r="G845">
        <f t="shared" si="67"/>
        <v>36.99</v>
      </c>
      <c r="H845">
        <f t="shared" si="68"/>
        <v>28.98</v>
      </c>
      <c r="I845">
        <f t="shared" si="69"/>
        <v>28.98</v>
      </c>
    </row>
    <row r="846" spans="1:9" ht="45">
      <c r="A846" s="827" t="s">
        <v>31566</v>
      </c>
      <c r="B846" s="827" t="s">
        <v>1824</v>
      </c>
      <c r="C846" s="295" t="s">
        <v>113</v>
      </c>
      <c r="D846" s="296">
        <v>17.48</v>
      </c>
      <c r="E846" s="59" t="str">
        <f t="shared" si="65"/>
        <v>TERMINAL ESTANHADO DE 1 COMPRESSÃO 1 FURO, 35MM², REF. TEL-5135, MARCA DE REFERÊNCIA TERMOTÉCNICA OU EQUIVALENTE</v>
      </c>
      <c r="F846" s="59" t="str">
        <f t="shared" si="66"/>
        <v>UND</v>
      </c>
      <c r="G846">
        <f t="shared" si="67"/>
        <v>22.31</v>
      </c>
      <c r="H846">
        <f t="shared" si="68"/>
        <v>17.48</v>
      </c>
      <c r="I846">
        <f t="shared" si="69"/>
        <v>17.48</v>
      </c>
    </row>
    <row r="847" spans="1:9" ht="60">
      <c r="A847" s="827" t="s">
        <v>31567</v>
      </c>
      <c r="B847" s="827" t="s">
        <v>1825</v>
      </c>
      <c r="C847" s="295" t="s">
        <v>113</v>
      </c>
      <c r="D847" s="296">
        <v>12.83</v>
      </c>
      <c r="E847" s="59" t="str">
        <f t="shared" si="65"/>
        <v>CURVA 90º DE BARRA CHATA EM ALUMÍNIO 7/8"X1/8"X300MM, 70MM², REF. TEL-778, MARCA DE REFERÊNCIA TERMOTÉCNICA OU EQUIVALENTE</v>
      </c>
      <c r="F847" s="59" t="str">
        <f t="shared" si="66"/>
        <v>UND</v>
      </c>
      <c r="G847">
        <f t="shared" si="67"/>
        <v>16.38</v>
      </c>
      <c r="H847">
        <f t="shared" si="68"/>
        <v>12.83</v>
      </c>
      <c r="I847">
        <f t="shared" si="69"/>
        <v>12.83</v>
      </c>
    </row>
    <row r="848" spans="1:9" ht="75">
      <c r="A848" s="827" t="s">
        <v>31568</v>
      </c>
      <c r="B848" s="827" t="s">
        <v>1826</v>
      </c>
      <c r="C848" s="295" t="s">
        <v>113</v>
      </c>
      <c r="D848" s="296">
        <v>9.2100000000000009</v>
      </c>
      <c r="E848" s="59" t="str">
        <f t="shared" si="65"/>
        <v>FIXADOR ÔMEGA EM LATÃO REF. 733, INCLUSIVE PARAFUSO FENDA DN 4,2X32MM, BUCHA NYLON DN 6MM E VEDAÇÃO DOS FUROS COM POLIURETANO REF. 5905, MARCA DE REF. TERMOTÉCNICA OU EQUIVALENTE</v>
      </c>
      <c r="F848" s="59" t="str">
        <f t="shared" si="66"/>
        <v>UND</v>
      </c>
      <c r="G848">
        <f t="shared" si="67"/>
        <v>11.76</v>
      </c>
      <c r="H848">
        <f t="shared" si="68"/>
        <v>9.2100000000000009</v>
      </c>
      <c r="I848">
        <f t="shared" si="69"/>
        <v>9.2100000000000009</v>
      </c>
    </row>
    <row r="849" spans="1:9" ht="45">
      <c r="A849" s="827" t="s">
        <v>31569</v>
      </c>
      <c r="B849" s="827" t="s">
        <v>1827</v>
      </c>
      <c r="C849" s="295" t="s">
        <v>113</v>
      </c>
      <c r="D849" s="296">
        <v>25.82</v>
      </c>
      <c r="E849" s="59" t="str">
        <f t="shared" si="65"/>
        <v>CORDOALHA FLEXÍVEL 25X100 MM, COM DOIS FUROS, DIÂMETRO 11 MM, REF. TEL-5701, MARCA DE REFERÊNCIA TERMOTÉCNICA OU EQUIVALENTE</v>
      </c>
      <c r="F849" s="59" t="str">
        <f t="shared" si="66"/>
        <v>UND</v>
      </c>
      <c r="G849">
        <f t="shared" si="67"/>
        <v>32.96</v>
      </c>
      <c r="H849">
        <f t="shared" si="68"/>
        <v>25.82</v>
      </c>
      <c r="I849">
        <f t="shared" si="69"/>
        <v>25.82</v>
      </c>
    </row>
    <row r="850" spans="1:9" ht="60">
      <c r="A850" s="827" t="s">
        <v>31570</v>
      </c>
      <c r="B850" s="827" t="s">
        <v>1828</v>
      </c>
      <c r="C850" s="295" t="s">
        <v>110</v>
      </c>
      <c r="D850" s="296">
        <v>26.17</v>
      </c>
      <c r="E850" s="59" t="str">
        <f t="shared" si="65"/>
        <v>FITA PERFURADA EM LATÃO NIQUELADO 20MM X 0,8MM, PARA EQUALIZAÇÃO DE POTENCIAIS, REF. TEL-750, MARCA DE REFERÊNCIA TERMOTÉCNICA OU EQUIVALENTE</v>
      </c>
      <c r="F850" s="59" t="str">
        <f t="shared" si="66"/>
        <v>M</v>
      </c>
      <c r="G850">
        <f t="shared" si="67"/>
        <v>33.4</v>
      </c>
      <c r="H850">
        <f t="shared" si="68"/>
        <v>26.17</v>
      </c>
      <c r="I850">
        <f t="shared" si="69"/>
        <v>26.17</v>
      </c>
    </row>
    <row r="851" spans="1:9" ht="75">
      <c r="A851" s="827" t="s">
        <v>31571</v>
      </c>
      <c r="B851" s="827" t="s">
        <v>1829</v>
      </c>
      <c r="C851" s="295" t="s">
        <v>110</v>
      </c>
      <c r="D851" s="296">
        <v>38.119999999999997</v>
      </c>
      <c r="E851" s="59" t="str">
        <f t="shared" si="65"/>
        <v>CABO DE COBRE NÚ 50 MM2, REF. TEL-5750, MARCA DE REFERÊNCIA TERMOTÉCNICA OU EQUIVALENTE, INCLUSIVE ABERTURA E FECHAMENTO DE VALA PARA CABO DIMENSÕES 50X20CM</v>
      </c>
      <c r="F851" s="59" t="str">
        <f t="shared" si="66"/>
        <v>M</v>
      </c>
      <c r="G851">
        <f t="shared" si="67"/>
        <v>48.66</v>
      </c>
      <c r="H851">
        <f t="shared" si="68"/>
        <v>38.119999999999997</v>
      </c>
      <c r="I851">
        <f t="shared" si="69"/>
        <v>38.119999999999997</v>
      </c>
    </row>
    <row r="852" spans="1:9" ht="45">
      <c r="A852" s="827" t="s">
        <v>31572</v>
      </c>
      <c r="B852" s="827" t="s">
        <v>1830</v>
      </c>
      <c r="C852" s="295" t="s">
        <v>113</v>
      </c>
      <c r="D852" s="296">
        <v>25.22</v>
      </c>
      <c r="E852" s="59" t="str">
        <f t="shared" si="65"/>
        <v>TERMINAL ESTANHADO DE 1 COMPRESSÃO 1 FURO, 50MM², REF. TEL-5150, MARCA DE REFERÊNCIA TERMOTÉCNICA OU EQUIVALENTE</v>
      </c>
      <c r="F852" s="59" t="str">
        <f t="shared" si="66"/>
        <v>UND</v>
      </c>
      <c r="G852">
        <f t="shared" si="67"/>
        <v>32.19</v>
      </c>
      <c r="H852">
        <f t="shared" si="68"/>
        <v>25.22</v>
      </c>
      <c r="I852">
        <f t="shared" si="69"/>
        <v>25.22</v>
      </c>
    </row>
    <row r="853" spans="1:9" ht="60">
      <c r="A853" s="827" t="s">
        <v>31573</v>
      </c>
      <c r="B853" s="827" t="s">
        <v>24089</v>
      </c>
      <c r="C853" s="295" t="s">
        <v>110</v>
      </c>
      <c r="D853" s="296">
        <v>39.49</v>
      </c>
      <c r="E853" s="59" t="str">
        <f t="shared" si="65"/>
        <v>CHAPA PERFURADA(TELA CASA DA MOEDA) BELINOX, LARGURA 245 MM, ESPESSURA 1.5MM, REF. TEL-752, MARCA DE REFERÊNCIA TERMOTÉCNICA OU EQUIVALENTE</v>
      </c>
      <c r="F853" s="59" t="str">
        <f t="shared" si="66"/>
        <v>M</v>
      </c>
      <c r="G853">
        <f t="shared" si="67"/>
        <v>50.41</v>
      </c>
      <c r="H853">
        <f t="shared" si="68"/>
        <v>39.49</v>
      </c>
      <c r="I853">
        <f t="shared" si="69"/>
        <v>39.49</v>
      </c>
    </row>
    <row r="854" spans="1:9">
      <c r="A854" s="827"/>
      <c r="B854" s="828" t="s">
        <v>1831</v>
      </c>
      <c r="C854" s="295"/>
      <c r="D854" s="296"/>
      <c r="E854" s="59" t="str">
        <f t="shared" si="65"/>
        <v>INSTALAÇÃO DE INCÊNDIO</v>
      </c>
      <c r="F854" s="59" t="str">
        <f t="shared" si="66"/>
        <v/>
      </c>
      <c r="G854">
        <f t="shared" si="67"/>
        <v>0</v>
      </c>
      <c r="H854">
        <f t="shared" si="68"/>
        <v>0</v>
      </c>
      <c r="I854">
        <f t="shared" si="69"/>
        <v>0</v>
      </c>
    </row>
    <row r="855" spans="1:9" ht="75">
      <c r="A855" s="827" t="s">
        <v>31574</v>
      </c>
      <c r="B855" s="827" t="s">
        <v>1832</v>
      </c>
      <c r="C855" s="295" t="s">
        <v>113</v>
      </c>
      <c r="D855" s="297">
        <v>1252.04</v>
      </c>
      <c r="E855" s="59" t="str">
        <f t="shared" si="65"/>
        <v>HIDRANTE DE PAREDE, COM ABRIGO EM CHAPA, 60X90X17CM, COM SUPORTE E MANGUEIRA 20M 63MM, ADAPTADOR ROSCA FÊMEA E ENGATE RÁPIDO, ESGUICHO EM LATÃO REGULAVEL, REGISTRO GLOBO ANGULAR 45º/ 63MM</v>
      </c>
      <c r="F855" s="59" t="str">
        <f t="shared" si="66"/>
        <v>UND</v>
      </c>
      <c r="G855">
        <f t="shared" si="67"/>
        <v>1598.1</v>
      </c>
      <c r="H855">
        <f t="shared" si="68"/>
        <v>1252.04</v>
      </c>
      <c r="I855">
        <f t="shared" si="69"/>
        <v>1252.04</v>
      </c>
    </row>
    <row r="856" spans="1:9" ht="60">
      <c r="A856" s="827" t="s">
        <v>31575</v>
      </c>
      <c r="B856" s="827" t="s">
        <v>1833</v>
      </c>
      <c r="C856" s="295" t="s">
        <v>113</v>
      </c>
      <c r="D856" s="296">
        <v>550.41999999999996</v>
      </c>
      <c r="E856" s="59" t="str">
        <f t="shared" si="65"/>
        <v>HIDRANTE DE RECALQUE NO PASSEIO EM CAIXA METÁLICA DE 40X60X40CM, INCL. REGISTRO GLOBO ANGULAR 90º DE 63MM, ADAPTADOR P/ ENGATE RÁPIDO E TAMPA C/ CORRENTE</v>
      </c>
      <c r="F856" s="59" t="str">
        <f t="shared" si="66"/>
        <v>UND</v>
      </c>
      <c r="G856">
        <f t="shared" si="67"/>
        <v>702.56</v>
      </c>
      <c r="H856">
        <f t="shared" si="68"/>
        <v>550.41999999999996</v>
      </c>
      <c r="I856">
        <f t="shared" si="69"/>
        <v>550.41999999999996</v>
      </c>
    </row>
    <row r="857" spans="1:9" ht="60">
      <c r="A857" s="827" t="s">
        <v>31576</v>
      </c>
      <c r="B857" s="827" t="s">
        <v>2312</v>
      </c>
      <c r="C857" s="295" t="s">
        <v>113</v>
      </c>
      <c r="D857" s="296">
        <v>124.01</v>
      </c>
      <c r="E857" s="59" t="str">
        <f t="shared" si="65"/>
        <v>EXTINTOR DE INCÊNDIO DE ÁGUA PRESSURIZADA CAPACIDADE 2A (10L), INCLUSIVE SUPORTE PARA FIXAÇÃO E EXCLUSIVE PLACA SINALIZADORA EM PVC FOTOLUMINESCENTE</v>
      </c>
      <c r="F857" s="59" t="str">
        <f t="shared" si="66"/>
        <v>UND</v>
      </c>
      <c r="G857">
        <f t="shared" si="67"/>
        <v>158.29</v>
      </c>
      <c r="H857">
        <f t="shared" si="68"/>
        <v>124.01</v>
      </c>
      <c r="I857">
        <f t="shared" si="69"/>
        <v>124.01</v>
      </c>
    </row>
    <row r="858" spans="1:9" ht="75">
      <c r="A858" s="827" t="s">
        <v>31577</v>
      </c>
      <c r="B858" s="827" t="s">
        <v>1834</v>
      </c>
      <c r="C858" s="295" t="s">
        <v>113</v>
      </c>
      <c r="D858" s="296">
        <v>173.9</v>
      </c>
      <c r="E858" s="59" t="str">
        <f t="shared" si="65"/>
        <v>EXTINTOR DE INCÊNDIO PORTÁTIL DE PÓ QUÍMICO ABC COM CAPACIDADE 2A-20B:C (6 KG), INCLUSIVE SUPORTE PARA FIXAÇÃO, EXCLUSIVE PLACA SINALIZADORA EM PVC FOTOLUMINESCENTE</v>
      </c>
      <c r="F858" s="59" t="str">
        <f t="shared" si="66"/>
        <v>UND</v>
      </c>
      <c r="G858">
        <f t="shared" si="67"/>
        <v>221.97</v>
      </c>
      <c r="H858">
        <f t="shared" si="68"/>
        <v>173.9</v>
      </c>
      <c r="I858">
        <f t="shared" si="69"/>
        <v>173.9</v>
      </c>
    </row>
    <row r="859" spans="1:9" ht="60">
      <c r="A859" s="827" t="s">
        <v>31578</v>
      </c>
      <c r="B859" s="827" t="s">
        <v>2313</v>
      </c>
      <c r="C859" s="295" t="s">
        <v>113</v>
      </c>
      <c r="D859" s="296">
        <v>428.78</v>
      </c>
      <c r="E859" s="59" t="str">
        <f t="shared" si="65"/>
        <v>EXTINTOR DE INCÊNDIO DE GÁS CARBÔNICO CO2 5 B:C (6 KG), INCLUSIVE SUPORTE PARA FIXAÇÃO, EXCLUSIVE PLACA SINALIZADORA EM PVC FOTOLUMINESCENTE</v>
      </c>
      <c r="F859" s="59" t="str">
        <f t="shared" si="66"/>
        <v>UND</v>
      </c>
      <c r="G859">
        <f t="shared" si="67"/>
        <v>547.29</v>
      </c>
      <c r="H859">
        <f t="shared" si="68"/>
        <v>428.78</v>
      </c>
      <c r="I859">
        <f t="shared" si="69"/>
        <v>428.78</v>
      </c>
    </row>
    <row r="860" spans="1:9" ht="75">
      <c r="A860" s="827" t="s">
        <v>31579</v>
      </c>
      <c r="B860" s="827" t="s">
        <v>1835</v>
      </c>
      <c r="C860" s="295" t="s">
        <v>113</v>
      </c>
      <c r="D860" s="296">
        <v>151.79</v>
      </c>
      <c r="E860" s="59" t="str">
        <f t="shared" si="65"/>
        <v>EXTINTOR DE INCÊNDIO PORTÁTIL DE PÓ QUÍMICO ABC COM CAPACIDADE 2A-20B:C (4 KG), INCLUSIVE SUPORTE PARA FIXAÇÃO, EXCLUSIVE PLACA SINALIZADORA EM PVC FOTOLUMINESCENTE</v>
      </c>
      <c r="F860" s="59" t="str">
        <f t="shared" si="66"/>
        <v>UND</v>
      </c>
      <c r="G860">
        <f t="shared" si="67"/>
        <v>193.74</v>
      </c>
      <c r="H860">
        <f t="shared" si="68"/>
        <v>151.79</v>
      </c>
      <c r="I860">
        <f t="shared" si="69"/>
        <v>151.79</v>
      </c>
    </row>
    <row r="861" spans="1:9" ht="90">
      <c r="A861" s="827" t="s">
        <v>31580</v>
      </c>
      <c r="B861" s="827" t="s">
        <v>1836</v>
      </c>
      <c r="C861" s="295" t="s">
        <v>113</v>
      </c>
      <c r="D861" s="296">
        <v>272.64999999999998</v>
      </c>
      <c r="E861" s="59" t="str">
        <f t="shared" si="65"/>
        <v>PONTO PARA SETA INDICATIVA DE SAÍDA, INCL. SETA EM ACRÍLICO, COM FONTE ALIMENTADORA PRÓPRIA QUE ASSEGURE UM FUNCIONAMENTO MÍNIMO DE 1H, PARA QUANDO OCORRER FALTA DE ENERGIA ELÉTRICA NA REDE PÚBLICA, CONFORME PROJETO</v>
      </c>
      <c r="F861" s="59" t="str">
        <f t="shared" si="66"/>
        <v>UND</v>
      </c>
      <c r="G861">
        <f t="shared" si="67"/>
        <v>348.01</v>
      </c>
      <c r="H861">
        <f t="shared" si="68"/>
        <v>272.64999999999998</v>
      </c>
      <c r="I861">
        <f t="shared" si="69"/>
        <v>272.64999999999998</v>
      </c>
    </row>
    <row r="862" spans="1:9" ht="45">
      <c r="A862" s="827" t="s">
        <v>31581</v>
      </c>
      <c r="B862" s="827" t="s">
        <v>1837</v>
      </c>
      <c r="C862" s="295" t="s">
        <v>113</v>
      </c>
      <c r="D862" s="296">
        <v>25.48</v>
      </c>
      <c r="E862" s="59" t="str">
        <f t="shared" si="65"/>
        <v>PLACA DE SINALIZAÇÃO DE SEGURANÇA CODIGO 14 - 315/158(NBR 13.434); CÓDIGO S3(NT 14/2010-ES) ("SAIDA DE EMERGÊNCIA" - SETA VERTICAL)</v>
      </c>
      <c r="F862" s="59" t="str">
        <f t="shared" si="66"/>
        <v>UND</v>
      </c>
      <c r="G862">
        <f t="shared" si="67"/>
        <v>32.520000000000003</v>
      </c>
      <c r="H862">
        <f t="shared" si="68"/>
        <v>25.48</v>
      </c>
      <c r="I862">
        <f t="shared" si="69"/>
        <v>25.48</v>
      </c>
    </row>
    <row r="863" spans="1:9" ht="45">
      <c r="A863" s="827" t="s">
        <v>31582</v>
      </c>
      <c r="B863" s="827" t="s">
        <v>1838</v>
      </c>
      <c r="C863" s="295" t="s">
        <v>113</v>
      </c>
      <c r="D863" s="296">
        <v>167.92</v>
      </c>
      <c r="E863" s="59" t="str">
        <f t="shared" si="65"/>
        <v>PONTO PARA ILUMINAÇÃO DE EMERGÊNCIA COMPLETO, INCLUSIVE BLOCO AUTÔNOMO DE ILUMINAÇÃO 2X9W COM TOMADA UNIVERSAL</v>
      </c>
      <c r="F863" s="59" t="str">
        <f t="shared" si="66"/>
        <v>UND</v>
      </c>
      <c r="G863">
        <f t="shared" si="67"/>
        <v>214.33</v>
      </c>
      <c r="H863">
        <f t="shared" si="68"/>
        <v>167.92</v>
      </c>
      <c r="I863">
        <f t="shared" si="69"/>
        <v>167.92</v>
      </c>
    </row>
    <row r="864" spans="1:9" ht="75">
      <c r="A864" s="827" t="s">
        <v>31583</v>
      </c>
      <c r="B864" s="827" t="s">
        <v>1839</v>
      </c>
      <c r="C864" s="295" t="s">
        <v>113</v>
      </c>
      <c r="D864" s="296">
        <v>564.28</v>
      </c>
      <c r="E864" s="59" t="str">
        <f t="shared" si="65"/>
        <v>ABRIGO PARA HIDRANTE DE RECALQUE NO PASSEIO EM CAIXA DE ALVENARIA 60X40CM EM BLOCO DE CONCRETO INCLUSIVE REGISTRO DE RECALQUE Ø 65 MM (2 1/2") E TAMPA DE FERRO FUNDIDO 40X40CM COM INSCRIÇÃO INCÊNDIO</v>
      </c>
      <c r="F864" s="59" t="str">
        <f t="shared" si="66"/>
        <v>UND</v>
      </c>
      <c r="G864">
        <f t="shared" si="67"/>
        <v>720.25</v>
      </c>
      <c r="H864">
        <f t="shared" si="68"/>
        <v>564.28</v>
      </c>
      <c r="I864">
        <f t="shared" si="69"/>
        <v>564.28</v>
      </c>
    </row>
    <row r="865" spans="1:9" ht="45">
      <c r="A865" s="827" t="s">
        <v>31584</v>
      </c>
      <c r="B865" s="827" t="s">
        <v>2314</v>
      </c>
      <c r="C865" s="295" t="s">
        <v>113</v>
      </c>
      <c r="D865" s="296">
        <v>459.84</v>
      </c>
      <c r="E865" s="59" t="str">
        <f t="shared" si="65"/>
        <v>FORNECIMENTO E INSTALAÇÃO DE BATERIA SELADA 12V - 60 AH, PARA CENTRAIS DE ALARME / ILUMINAÇÃO DE EMERGÊNCIA</v>
      </c>
      <c r="F865" s="59" t="str">
        <f t="shared" si="66"/>
        <v>UND</v>
      </c>
      <c r="G865">
        <f t="shared" si="67"/>
        <v>586.94000000000005</v>
      </c>
      <c r="H865">
        <f t="shared" si="68"/>
        <v>459.84</v>
      </c>
      <c r="I865">
        <f t="shared" si="69"/>
        <v>459.84</v>
      </c>
    </row>
    <row r="866" spans="1:9" ht="90">
      <c r="A866" s="827" t="s">
        <v>31585</v>
      </c>
      <c r="B866" s="827" t="s">
        <v>1840</v>
      </c>
      <c r="C866" s="295" t="s">
        <v>113</v>
      </c>
      <c r="D866" s="297">
        <v>2009.65</v>
      </c>
      <c r="E866" s="59" t="str">
        <f t="shared" si="65"/>
        <v>FORNECIMENTO E INSTALAÇÃO DE PORTA CORTA-FOGO PARA SAÍDA DE EMERGÊNCIA DIM.: 100X210X5CM, CONFORME ABNT NBR 11742P, CLASSE P-90, INCL. MARCO, 3 PARES DE DOBRADIÇAAS C/MOLA, BARRA ANTI-PANICO, PINTURA ESMALTE SINTETICO COR VERMELHA</v>
      </c>
      <c r="F866" s="59" t="str">
        <f t="shared" si="66"/>
        <v>UND</v>
      </c>
      <c r="G866">
        <f t="shared" si="67"/>
        <v>2565.12</v>
      </c>
      <c r="H866">
        <f t="shared" si="68"/>
        <v>2009.65</v>
      </c>
      <c r="I866">
        <f t="shared" si="69"/>
        <v>2009.65</v>
      </c>
    </row>
    <row r="867" spans="1:9" ht="75">
      <c r="A867" s="827" t="s">
        <v>31586</v>
      </c>
      <c r="B867" s="827" t="s">
        <v>1841</v>
      </c>
      <c r="C867" s="295" t="s">
        <v>113</v>
      </c>
      <c r="D867" s="297">
        <v>1722.72</v>
      </c>
      <c r="E867" s="59" t="str">
        <f t="shared" si="65"/>
        <v>HIDRANTE DE PAREDE, COM ABRIGO EM CHAPA, 80X90X17CM, COM SUPORTE E MANGUEIRAS 2 X 15M 63MM, ADAPTADOR ROSCA FÊMEA E ENGATE RÁPIDO, ESGUICHO EM LATÃO REGULAVEL, REGISTRO GLOBO ANGULAR 45º/ 63MM</v>
      </c>
      <c r="F867" s="59" t="str">
        <f t="shared" si="66"/>
        <v>UND</v>
      </c>
      <c r="G867">
        <f t="shared" si="67"/>
        <v>2198.88</v>
      </c>
      <c r="H867">
        <f t="shared" si="68"/>
        <v>1722.72</v>
      </c>
      <c r="I867">
        <f t="shared" si="69"/>
        <v>1722.72</v>
      </c>
    </row>
    <row r="868" spans="1:9" ht="75">
      <c r="A868" s="827" t="s">
        <v>31587</v>
      </c>
      <c r="B868" s="827" t="s">
        <v>2315</v>
      </c>
      <c r="C868" s="295" t="s">
        <v>113</v>
      </c>
      <c r="D868" s="297">
        <v>1979.48</v>
      </c>
      <c r="E868" s="59" t="str">
        <f t="shared" si="65"/>
        <v>FORNECIMENTO E INSTALAÇÃO DE CENTRAL DE ALARME DE INCÊNDIO ENDEREÇÁVEL, CAPACIDADE ATÉ: 256 ENDEREÇOS, 4 LAÇOS COM BATERIA REF. WALMONOF, ABAFIRE, DELTAFIRE OU EQUIVALENTE</v>
      </c>
      <c r="F868" s="59" t="str">
        <f t="shared" si="66"/>
        <v>UND</v>
      </c>
      <c r="G868">
        <f t="shared" si="67"/>
        <v>2526.61</v>
      </c>
      <c r="H868">
        <f t="shared" si="68"/>
        <v>1979.48</v>
      </c>
      <c r="I868">
        <f t="shared" si="69"/>
        <v>1979.48</v>
      </c>
    </row>
    <row r="869" spans="1:9" ht="45">
      <c r="A869" s="827" t="s">
        <v>31588</v>
      </c>
      <c r="B869" s="827" t="s">
        <v>2316</v>
      </c>
      <c r="C869" s="295" t="s">
        <v>113</v>
      </c>
      <c r="D869" s="296">
        <v>124.82</v>
      </c>
      <c r="E869" s="59" t="str">
        <f t="shared" si="65"/>
        <v>FORNECIMENTO E INSTALAÇÃO DE ACIONADOR MANUAL DE ALARME DE INCÊNDIO ENDEREÇAVEL, TIPO QUEBRA VIDRO</v>
      </c>
      <c r="F869" s="59" t="str">
        <f t="shared" si="66"/>
        <v>UND</v>
      </c>
      <c r="G869">
        <f t="shared" si="67"/>
        <v>159.32</v>
      </c>
      <c r="H869">
        <f t="shared" si="68"/>
        <v>124.82</v>
      </c>
      <c r="I869">
        <f t="shared" si="69"/>
        <v>124.82</v>
      </c>
    </row>
    <row r="870" spans="1:9" ht="45">
      <c r="A870" s="827" t="s">
        <v>31589</v>
      </c>
      <c r="B870" s="827" t="s">
        <v>2317</v>
      </c>
      <c r="C870" s="295" t="s">
        <v>113</v>
      </c>
      <c r="D870" s="296">
        <v>135.28</v>
      </c>
      <c r="E870" s="59" t="str">
        <f t="shared" si="65"/>
        <v>FORNECIMENTO E INSTALAÇÃO DE DETECTOR DE FUMAÇA ÓPTICO ENDEREÇAVEL BIVOLT 12/24V PARA PAREDE OU TETO</v>
      </c>
      <c r="F870" s="59" t="str">
        <f t="shared" si="66"/>
        <v>UND</v>
      </c>
      <c r="G870">
        <f t="shared" si="67"/>
        <v>172.67</v>
      </c>
      <c r="H870">
        <f t="shared" si="68"/>
        <v>135.28</v>
      </c>
      <c r="I870">
        <f t="shared" si="69"/>
        <v>135.28</v>
      </c>
    </row>
    <row r="871" spans="1:9" ht="30">
      <c r="A871" s="827" t="s">
        <v>31590</v>
      </c>
      <c r="B871" s="827" t="s">
        <v>2318</v>
      </c>
      <c r="C871" s="295" t="s">
        <v>113</v>
      </c>
      <c r="D871" s="296">
        <v>84.92</v>
      </c>
      <c r="E871" s="59" t="str">
        <f t="shared" si="65"/>
        <v>FORNECIMENTO E INSTALAÇÃO DE SIRENE ELETRONICA MÉDIA TIPO CORNETA</v>
      </c>
      <c r="F871" s="59" t="str">
        <f t="shared" si="66"/>
        <v>UND</v>
      </c>
      <c r="G871">
        <f t="shared" si="67"/>
        <v>108.39</v>
      </c>
      <c r="H871">
        <f t="shared" si="68"/>
        <v>84.92</v>
      </c>
      <c r="I871">
        <f t="shared" si="69"/>
        <v>84.92</v>
      </c>
    </row>
    <row r="872" spans="1:9">
      <c r="A872" s="827"/>
      <c r="B872" s="828" t="s">
        <v>1842</v>
      </c>
      <c r="C872" s="295"/>
      <c r="D872" s="296"/>
      <c r="E872" s="59" t="str">
        <f t="shared" si="65"/>
        <v>DEPÓSITO DE GÁS</v>
      </c>
      <c r="F872" s="59" t="str">
        <f t="shared" si="66"/>
        <v/>
      </c>
      <c r="G872">
        <f t="shared" si="67"/>
        <v>0</v>
      </c>
      <c r="H872">
        <f t="shared" si="68"/>
        <v>0</v>
      </c>
      <c r="I872">
        <f t="shared" si="69"/>
        <v>0</v>
      </c>
    </row>
    <row r="873" spans="1:9" ht="45">
      <c r="A873" s="827" t="s">
        <v>31591</v>
      </c>
      <c r="B873" s="827" t="s">
        <v>1843</v>
      </c>
      <c r="C873" s="295" t="s">
        <v>108</v>
      </c>
      <c r="D873" s="296">
        <v>4.84</v>
      </c>
      <c r="E873" s="59" t="str">
        <f t="shared" si="65"/>
        <v>CHAPISCO COM ARGAMASSA DE CIMENTO E AREIA MÉDIA OU GROSSA SEM PENEIRAR NO TRAÇO 1:3, ESPESSURA 5 MM</v>
      </c>
      <c r="F873" s="59" t="str">
        <f t="shared" si="66"/>
        <v>M2</v>
      </c>
      <c r="G873">
        <f t="shared" si="67"/>
        <v>6.18</v>
      </c>
      <c r="H873">
        <f t="shared" si="68"/>
        <v>4.84</v>
      </c>
      <c r="I873">
        <f t="shared" si="69"/>
        <v>4.84</v>
      </c>
    </row>
    <row r="874" spans="1:9" ht="60">
      <c r="A874" s="827" t="s">
        <v>31592</v>
      </c>
      <c r="B874" s="827" t="s">
        <v>1844</v>
      </c>
      <c r="C874" s="295" t="s">
        <v>1159</v>
      </c>
      <c r="D874" s="297">
        <v>1618.43</v>
      </c>
      <c r="E874" s="59" t="str">
        <f t="shared" si="65"/>
        <v>FORNECIMENTO, PREPARO E APLICAÇÃO DE CONCRETO ARMADO FCK=15 MPA, INCLUSIVE FORMA, ARMAÇÃO E DESFORMA PARA LAJES MACIÇAS</v>
      </c>
      <c r="F874" s="59" t="str">
        <f t="shared" si="66"/>
        <v>M3</v>
      </c>
      <c r="G874">
        <f t="shared" si="67"/>
        <v>2065.7600000000002</v>
      </c>
      <c r="H874">
        <f t="shared" si="68"/>
        <v>1618.43</v>
      </c>
      <c r="I874">
        <f t="shared" si="69"/>
        <v>1618.43</v>
      </c>
    </row>
    <row r="875" spans="1:9" ht="45">
      <c r="A875" s="827" t="s">
        <v>31593</v>
      </c>
      <c r="B875" s="827" t="s">
        <v>1845</v>
      </c>
      <c r="C875" s="295" t="s">
        <v>108</v>
      </c>
      <c r="D875" s="296">
        <v>18.16</v>
      </c>
      <c r="E875" s="59" t="str">
        <f t="shared" si="65"/>
        <v>PINTURA COM TINTA LÁTEX PVA SUVINIL, CORAL OU METALATEX, INCLUSIVE SELADOR EM PAREDES INTERNAS E FORROS A TRÊS DEMÃOS</v>
      </c>
      <c r="F875" s="59" t="str">
        <f t="shared" si="66"/>
        <v>M2</v>
      </c>
      <c r="G875">
        <f t="shared" si="67"/>
        <v>23.18</v>
      </c>
      <c r="H875">
        <f t="shared" si="68"/>
        <v>18.16</v>
      </c>
      <c r="I875">
        <f t="shared" si="69"/>
        <v>18.16</v>
      </c>
    </row>
    <row r="876" spans="1:9" ht="45">
      <c r="A876" s="827" t="s">
        <v>31594</v>
      </c>
      <c r="B876" s="827" t="s">
        <v>1846</v>
      </c>
      <c r="C876" s="295" t="s">
        <v>108</v>
      </c>
      <c r="D876" s="296">
        <v>19.13</v>
      </c>
      <c r="E876" s="59" t="str">
        <f t="shared" si="65"/>
        <v>PINTURA COM TINTA ACRÍLICA SUVINIL, CORAL OU METALATEX, INCLUSIVE SELADOR ACRÍLICO, EM PAREDES EXTERNAS A TRÊS DEMÃOS</v>
      </c>
      <c r="F876" s="59" t="str">
        <f t="shared" si="66"/>
        <v>M2</v>
      </c>
      <c r="G876">
        <f t="shared" si="67"/>
        <v>24.42</v>
      </c>
      <c r="H876">
        <f t="shared" si="68"/>
        <v>19.13</v>
      </c>
      <c r="I876">
        <f t="shared" si="69"/>
        <v>19.13</v>
      </c>
    </row>
    <row r="877" spans="1:9" ht="30">
      <c r="A877" s="827" t="s">
        <v>31595</v>
      </c>
      <c r="B877" s="827" t="s">
        <v>1847</v>
      </c>
      <c r="C877" s="295" t="s">
        <v>108</v>
      </c>
      <c r="D877" s="296">
        <v>491.93</v>
      </c>
      <c r="E877" s="59" t="str">
        <f t="shared" si="65"/>
        <v>ESTRADO DE MADEIRA DE LEI TIPO PARAJU OU EQUIVALENTE CONFORME DETALHE EM PROJETO</v>
      </c>
      <c r="F877" s="59" t="str">
        <f t="shared" si="66"/>
        <v>M2</v>
      </c>
      <c r="G877">
        <f t="shared" si="67"/>
        <v>627.9</v>
      </c>
      <c r="H877">
        <f t="shared" si="68"/>
        <v>491.93</v>
      </c>
      <c r="I877">
        <f t="shared" si="69"/>
        <v>491.93</v>
      </c>
    </row>
    <row r="878" spans="1:9" ht="75">
      <c r="A878" s="827" t="s">
        <v>31596</v>
      </c>
      <c r="B878" s="827" t="s">
        <v>1848</v>
      </c>
      <c r="C878" s="295" t="s">
        <v>108</v>
      </c>
      <c r="D878" s="296">
        <v>43.63</v>
      </c>
      <c r="E878" s="59" t="str">
        <f t="shared" si="65"/>
        <v>ALVENARIA DE BLOCOS DE CONCRETO 9X19X39 C/ RESIST. MIN COMP. 2.5MPA, ASSENTADO C/ ARGAMASSA DE CIMENTO, CAL HIDRATADA CH1 E AREIA TRAÇO 1:0,5:8, ESP.JUNTAS 10MM E ESP. PAREDES, SEM REVESTIMENTO, 9CM</v>
      </c>
      <c r="F878" s="59" t="str">
        <f t="shared" si="66"/>
        <v>M2</v>
      </c>
      <c r="G878">
        <f t="shared" si="67"/>
        <v>55.69</v>
      </c>
      <c r="H878">
        <f t="shared" si="68"/>
        <v>43.63</v>
      </c>
      <c r="I878">
        <f t="shared" si="69"/>
        <v>43.63</v>
      </c>
    </row>
    <row r="879" spans="1:9" ht="45">
      <c r="A879" s="827" t="s">
        <v>31597</v>
      </c>
      <c r="B879" s="827" t="s">
        <v>1849</v>
      </c>
      <c r="C879" s="295" t="s">
        <v>108</v>
      </c>
      <c r="D879" s="296">
        <v>42.01</v>
      </c>
      <c r="E879" s="59" t="str">
        <f t="shared" si="65"/>
        <v>REBOCO TIPO PAULISTA COM ARGAMASSA DE CIMENTO, CAL HIDRATADA CH1 E AREIA NO TRAÇO 1:0,5:6, ESPESSURA 25MM</v>
      </c>
      <c r="F879" s="59" t="str">
        <f t="shared" si="66"/>
        <v>M2</v>
      </c>
      <c r="G879">
        <f t="shared" si="67"/>
        <v>53.62</v>
      </c>
      <c r="H879">
        <f t="shared" si="68"/>
        <v>42.01</v>
      </c>
      <c r="I879">
        <f t="shared" si="69"/>
        <v>42.01</v>
      </c>
    </row>
    <row r="880" spans="1:9" ht="45">
      <c r="A880" s="827" t="s">
        <v>31598</v>
      </c>
      <c r="B880" s="827" t="s">
        <v>1850</v>
      </c>
      <c r="C880" s="295" t="s">
        <v>108</v>
      </c>
      <c r="D880" s="296">
        <v>140.07</v>
      </c>
      <c r="E880" s="59" t="str">
        <f t="shared" si="65"/>
        <v>TELA EM ARAME GALVANIZADO DE 1"E FIO 10 PARA VENTILAÇÃO DE CASA DE GÁS, CHUMBADA COM ARGAMASSA DE CIMENTO, CAL E AREIA</v>
      </c>
      <c r="F880" s="59" t="str">
        <f t="shared" si="66"/>
        <v>M2</v>
      </c>
      <c r="G880">
        <f t="shared" si="67"/>
        <v>178.79</v>
      </c>
      <c r="H880">
        <f t="shared" si="68"/>
        <v>140.07</v>
      </c>
      <c r="I880">
        <f t="shared" si="69"/>
        <v>140.07</v>
      </c>
    </row>
    <row r="881" spans="1:9" ht="60">
      <c r="A881" s="827" t="s">
        <v>31599</v>
      </c>
      <c r="B881" s="827" t="s">
        <v>1851</v>
      </c>
      <c r="C881" s="295" t="s">
        <v>108</v>
      </c>
      <c r="D881" s="296">
        <v>276.01</v>
      </c>
      <c r="E881" s="59" t="str">
        <f t="shared" si="65"/>
        <v>PORTA DE CORRER DE CHAPA GALVANIZADA Nº 14 - PINTURA COM ESMALTE SINTETICO ACETINADO SOBRE ZARCÃO, COM TELA QUEBRA CHAMA EM MALHA 2 A 5MM</v>
      </c>
      <c r="F881" s="59" t="str">
        <f t="shared" si="66"/>
        <v>M2</v>
      </c>
      <c r="G881">
        <f t="shared" si="67"/>
        <v>352.3</v>
      </c>
      <c r="H881">
        <f t="shared" si="68"/>
        <v>276.01</v>
      </c>
      <c r="I881">
        <f t="shared" si="69"/>
        <v>276.01</v>
      </c>
    </row>
    <row r="882" spans="1:9" ht="30">
      <c r="A882" s="827" t="s">
        <v>31600</v>
      </c>
      <c r="B882" s="827" t="s">
        <v>1852</v>
      </c>
      <c r="C882" s="295" t="s">
        <v>108</v>
      </c>
      <c r="D882" s="296">
        <v>52.47</v>
      </c>
      <c r="E882" s="59" t="str">
        <f t="shared" si="65"/>
        <v>LASTRO REGULARIZADO E IMPERMEABILIZADO DE CONCRETO NÃO ESTRUTURAL, ESP. DE 8CM</v>
      </c>
      <c r="F882" s="59" t="str">
        <f t="shared" si="66"/>
        <v>M2</v>
      </c>
      <c r="G882">
        <f t="shared" si="67"/>
        <v>66.97</v>
      </c>
      <c r="H882">
        <f t="shared" si="68"/>
        <v>52.47</v>
      </c>
      <c r="I882">
        <f t="shared" si="69"/>
        <v>52.47</v>
      </c>
    </row>
    <row r="883" spans="1:9" ht="90">
      <c r="A883" s="827" t="s">
        <v>31601</v>
      </c>
      <c r="B883" s="827" t="s">
        <v>1853</v>
      </c>
      <c r="C883" s="295" t="s">
        <v>108</v>
      </c>
      <c r="D883" s="296">
        <v>182.76</v>
      </c>
      <c r="E883" s="59" t="str">
        <f t="shared" si="65"/>
        <v>INDICE DE IMPERM.C/ MANTA ASFÁLTICA ATENDENDO À NORMA 9952, ASFALTO POLIMERIZADO ESP.3MM, REFORÇADA COM FIO INT. POLIETILENO, REG. BASE COM ARG. 1:4 ESP MIN 15MM, PROTEÇÃO MECÂNICA ARG. 1:4 ESP. 20MM E JUNTAS DILAT.</v>
      </c>
      <c r="F883" s="59" t="str">
        <f t="shared" si="66"/>
        <v>M2</v>
      </c>
      <c r="G883">
        <f t="shared" si="67"/>
        <v>233.27</v>
      </c>
      <c r="H883">
        <f t="shared" si="68"/>
        <v>182.76</v>
      </c>
      <c r="I883">
        <f t="shared" si="69"/>
        <v>182.76</v>
      </c>
    </row>
    <row r="884" spans="1:9" ht="45">
      <c r="A884" s="827" t="s">
        <v>31602</v>
      </c>
      <c r="B884" s="827" t="s">
        <v>1854</v>
      </c>
      <c r="C884" s="295" t="s">
        <v>1159</v>
      </c>
      <c r="D884" s="296">
        <v>438.43</v>
      </c>
      <c r="E884" s="59" t="str">
        <f t="shared" si="65"/>
        <v>FORNECIMENTO, PREPARO E APLICAÇÃO DE CONCRETO FCK = 15MPA (BRITA 1 E 2) - (5% DE PERDAS)</v>
      </c>
      <c r="F884" s="59" t="str">
        <f t="shared" si="66"/>
        <v>M3</v>
      </c>
      <c r="G884">
        <f t="shared" si="67"/>
        <v>559.61</v>
      </c>
      <c r="H884">
        <f t="shared" si="68"/>
        <v>438.43</v>
      </c>
      <c r="I884">
        <f t="shared" si="69"/>
        <v>438.43</v>
      </c>
    </row>
    <row r="885" spans="1:9" ht="60">
      <c r="A885" s="827" t="s">
        <v>31603</v>
      </c>
      <c r="B885" s="827" t="s">
        <v>1855</v>
      </c>
      <c r="C885" s="295" t="s">
        <v>108</v>
      </c>
      <c r="D885" s="296">
        <v>16.63</v>
      </c>
      <c r="E885" s="59" t="str">
        <f t="shared" si="65"/>
        <v>PINTURA COM TINTA ESMALTE SINTÉTICO SUVINIL, CORAL OU METALATEX A DUAS DEMÃOS, INCLUSIVE FUNDO ANTI CORROSIVO A UMA DEMÃO, EM METAL</v>
      </c>
      <c r="F885" s="59" t="str">
        <f t="shared" si="66"/>
        <v>M2</v>
      </c>
      <c r="G885">
        <f t="shared" si="67"/>
        <v>21.23</v>
      </c>
      <c r="H885">
        <f t="shared" si="68"/>
        <v>16.63</v>
      </c>
      <c r="I885">
        <f t="shared" si="69"/>
        <v>16.63</v>
      </c>
    </row>
    <row r="886" spans="1:9">
      <c r="A886" s="827"/>
      <c r="B886" s="828" t="s">
        <v>1856</v>
      </c>
      <c r="C886" s="295"/>
      <c r="D886" s="296"/>
      <c r="E886" s="59" t="str">
        <f t="shared" si="65"/>
        <v>INSTALAÇÃO DE REDE LÓGICA</v>
      </c>
      <c r="F886" s="59" t="str">
        <f t="shared" si="66"/>
        <v/>
      </c>
      <c r="G886">
        <f t="shared" si="67"/>
        <v>0</v>
      </c>
      <c r="H886">
        <f t="shared" si="68"/>
        <v>0</v>
      </c>
      <c r="I886">
        <f t="shared" si="69"/>
        <v>0</v>
      </c>
    </row>
    <row r="887" spans="1:9" ht="30">
      <c r="A887" s="827" t="s">
        <v>31604</v>
      </c>
      <c r="B887" s="827" t="s">
        <v>31605</v>
      </c>
      <c r="C887" s="295" t="s">
        <v>113</v>
      </c>
      <c r="D887" s="296">
        <v>20.71</v>
      </c>
      <c r="E887" s="59" t="str">
        <f t="shared" si="65"/>
        <v>ESPELHO 4" X 2" COM CONECTOR RJ 45 FÊMEA CAT. 5E</v>
      </c>
      <c r="F887" s="59" t="str">
        <f t="shared" si="66"/>
        <v>UND</v>
      </c>
      <c r="G887">
        <f t="shared" si="67"/>
        <v>26.43</v>
      </c>
      <c r="H887">
        <f t="shared" si="68"/>
        <v>20.71</v>
      </c>
      <c r="I887">
        <f t="shared" si="69"/>
        <v>20.71</v>
      </c>
    </row>
    <row r="888" spans="1:9" ht="30">
      <c r="A888" s="827" t="s">
        <v>31606</v>
      </c>
      <c r="B888" s="827" t="s">
        <v>1857</v>
      </c>
      <c r="C888" s="295" t="s">
        <v>113</v>
      </c>
      <c r="D888" s="296">
        <v>9.2200000000000006</v>
      </c>
      <c r="E888" s="59" t="str">
        <f t="shared" si="65"/>
        <v>CONECTOR RJ 45 MACHO</v>
      </c>
      <c r="F888" s="59" t="str">
        <f t="shared" si="66"/>
        <v>UND</v>
      </c>
      <c r="G888">
        <f t="shared" si="67"/>
        <v>11.77</v>
      </c>
      <c r="H888">
        <f t="shared" si="68"/>
        <v>9.2200000000000006</v>
      </c>
      <c r="I888">
        <f t="shared" si="69"/>
        <v>9.2200000000000006</v>
      </c>
    </row>
    <row r="889" spans="1:9" ht="30">
      <c r="A889" s="827" t="s">
        <v>31607</v>
      </c>
      <c r="B889" s="827" t="s">
        <v>31608</v>
      </c>
      <c r="C889" s="295" t="s">
        <v>110</v>
      </c>
      <c r="D889" s="296">
        <v>2.44</v>
      </c>
      <c r="E889" s="59" t="str">
        <f t="shared" si="65"/>
        <v>FORNECIMENTO E INSTALAÇÃO DE CABO DE REDE PAR TRANÇADO 4 PARES CATEGORIA 5E</v>
      </c>
      <c r="F889" s="59" t="str">
        <f t="shared" si="66"/>
        <v>M</v>
      </c>
      <c r="G889">
        <f t="shared" si="67"/>
        <v>3.11</v>
      </c>
      <c r="H889">
        <f t="shared" si="68"/>
        <v>2.44</v>
      </c>
      <c r="I889">
        <f t="shared" si="69"/>
        <v>2.44</v>
      </c>
    </row>
    <row r="890" spans="1:9">
      <c r="A890" s="827"/>
      <c r="B890" s="828" t="s">
        <v>1858</v>
      </c>
      <c r="C890" s="295"/>
      <c r="D890" s="296"/>
      <c r="E890" s="59" t="str">
        <f t="shared" si="65"/>
        <v>APARELHOS HIDRO-SANITÁRIOS</v>
      </c>
      <c r="F890" s="59" t="str">
        <f t="shared" si="66"/>
        <v/>
      </c>
      <c r="G890">
        <f t="shared" si="67"/>
        <v>0</v>
      </c>
      <c r="H890">
        <f t="shared" si="68"/>
        <v>0</v>
      </c>
      <c r="I890">
        <f t="shared" si="69"/>
        <v>0</v>
      </c>
    </row>
    <row r="891" spans="1:9">
      <c r="A891" s="827"/>
      <c r="B891" s="828" t="s">
        <v>1859</v>
      </c>
      <c r="C891" s="295"/>
      <c r="D891" s="296"/>
      <c r="E891" s="59" t="str">
        <f t="shared" si="65"/>
        <v>LOUÇAS</v>
      </c>
      <c r="F891" s="59" t="str">
        <f t="shared" si="66"/>
        <v/>
      </c>
      <c r="G891">
        <f t="shared" si="67"/>
        <v>0</v>
      </c>
      <c r="H891">
        <f t="shared" si="68"/>
        <v>0</v>
      </c>
      <c r="I891">
        <f t="shared" si="69"/>
        <v>0</v>
      </c>
    </row>
    <row r="892" spans="1:9" ht="60">
      <c r="A892" s="827" t="s">
        <v>31609</v>
      </c>
      <c r="B892" s="827" t="s">
        <v>1860</v>
      </c>
      <c r="C892" s="295" t="s">
        <v>113</v>
      </c>
      <c r="D892" s="296">
        <v>463.82</v>
      </c>
      <c r="E892" s="59" t="str">
        <f t="shared" si="65"/>
        <v>LAVATÓRIO DE LOUÇA BRANCA COM COLUNA, MARCAS DE REFERÊNCIA DECA, CELITE OU IDEAL STANDARD, INCLUSIVE SIFÃO, VÁLVULA E ENGATES CROMADOS, EXCLUSIVE TORNEIRA.</v>
      </c>
      <c r="F892" s="59" t="str">
        <f t="shared" si="66"/>
        <v>UND</v>
      </c>
      <c r="G892">
        <f t="shared" si="67"/>
        <v>592.02</v>
      </c>
      <c r="H892">
        <f t="shared" si="68"/>
        <v>463.82</v>
      </c>
      <c r="I892">
        <f t="shared" si="69"/>
        <v>463.82</v>
      </c>
    </row>
    <row r="893" spans="1:9" ht="45">
      <c r="A893" s="827" t="s">
        <v>31610</v>
      </c>
      <c r="B893" s="827" t="s">
        <v>1861</v>
      </c>
      <c r="C893" s="295" t="s">
        <v>113</v>
      </c>
      <c r="D893" s="296">
        <v>377.94</v>
      </c>
      <c r="E893" s="59" t="str">
        <f t="shared" si="65"/>
        <v>MICTÓRIO DE LOUÇA BRANCA, MARCAS DE REFERÊNCIA DECA, CELITE OU IDEAL STANDARD, INCLUSIVE ENGATES CROMADOS</v>
      </c>
      <c r="F893" s="59" t="str">
        <f t="shared" si="66"/>
        <v>UND</v>
      </c>
      <c r="G893">
        <f t="shared" si="67"/>
        <v>482.4</v>
      </c>
      <c r="H893">
        <f t="shared" si="68"/>
        <v>377.94</v>
      </c>
      <c r="I893">
        <f t="shared" si="69"/>
        <v>377.94</v>
      </c>
    </row>
    <row r="894" spans="1:9" ht="45">
      <c r="A894" s="827" t="s">
        <v>31611</v>
      </c>
      <c r="B894" s="827" t="s">
        <v>1862</v>
      </c>
      <c r="C894" s="295" t="s">
        <v>113</v>
      </c>
      <c r="D894" s="296">
        <v>63.57</v>
      </c>
      <c r="E894" s="59" t="str">
        <f t="shared" si="65"/>
        <v>SABONETEIRA DE LOUÇA BRANCA, 15X15CM, MARCAS DE REFERÊNCIA DECA, CELITE OU IDEAL STANDARD.</v>
      </c>
      <c r="F894" s="59" t="str">
        <f t="shared" si="66"/>
        <v>UND</v>
      </c>
      <c r="G894">
        <f t="shared" si="67"/>
        <v>81.14</v>
      </c>
      <c r="H894">
        <f t="shared" si="68"/>
        <v>63.57</v>
      </c>
      <c r="I894">
        <f t="shared" si="69"/>
        <v>63.57</v>
      </c>
    </row>
    <row r="895" spans="1:9" ht="45">
      <c r="A895" s="827" t="s">
        <v>31612</v>
      </c>
      <c r="B895" s="827" t="s">
        <v>1863</v>
      </c>
      <c r="C895" s="295" t="s">
        <v>113</v>
      </c>
      <c r="D895" s="296">
        <v>54.7</v>
      </c>
      <c r="E895" s="59" t="str">
        <f t="shared" si="65"/>
        <v>CABIDE DE LOUÇA BRANCA COM 2 GANCHOS, MARCAS DE REFERÊNCIA DECA, CELITE OU IDEAL STANDARD</v>
      </c>
      <c r="F895" s="59" t="str">
        <f t="shared" si="66"/>
        <v>UND</v>
      </c>
      <c r="G895">
        <f t="shared" si="67"/>
        <v>69.819999999999993</v>
      </c>
      <c r="H895">
        <f t="shared" si="68"/>
        <v>54.7</v>
      </c>
      <c r="I895">
        <f t="shared" si="69"/>
        <v>54.7</v>
      </c>
    </row>
    <row r="896" spans="1:9" ht="45">
      <c r="A896" s="827" t="s">
        <v>31613</v>
      </c>
      <c r="B896" s="827" t="s">
        <v>1864</v>
      </c>
      <c r="C896" s="295" t="s">
        <v>113</v>
      </c>
      <c r="D896" s="296">
        <v>69.599999999999994</v>
      </c>
      <c r="E896" s="59" t="str">
        <f t="shared" si="65"/>
        <v>PAPELEIRA DE LOUÇA BRANCA, 15X15CM, MARCAS DE REFERÊNCIA DECA, CELITE OU IDEAL STANDARD.</v>
      </c>
      <c r="F896" s="59" t="str">
        <f t="shared" si="66"/>
        <v>UND</v>
      </c>
      <c r="G896">
        <f t="shared" si="67"/>
        <v>88.84</v>
      </c>
      <c r="H896">
        <f t="shared" si="68"/>
        <v>69.599999999999994</v>
      </c>
      <c r="I896">
        <f t="shared" si="69"/>
        <v>69.599999999999994</v>
      </c>
    </row>
    <row r="897" spans="1:9" ht="45">
      <c r="A897" s="827" t="s">
        <v>31614</v>
      </c>
      <c r="B897" s="827" t="s">
        <v>1865</v>
      </c>
      <c r="C897" s="295" t="s">
        <v>113</v>
      </c>
      <c r="D897" s="296">
        <v>460.79</v>
      </c>
      <c r="E897" s="59" t="str">
        <f t="shared" ref="E897:E960" si="70">UPPER(B897)</f>
        <v>BACIA SIFONADA INFANTIL DE LOUÇA BRANCA, MARCAS DE REFERÊNCIA DECA, CELITE OU IDEAL STANDARD, INCLUSIVE TAMPA E ACESSÓRIOS</v>
      </c>
      <c r="F897" s="59" t="str">
        <f t="shared" ref="F897:F960" si="71">UPPER(C897)</f>
        <v>UND</v>
      </c>
      <c r="G897">
        <f t="shared" si="67"/>
        <v>588.15</v>
      </c>
      <c r="H897">
        <f t="shared" si="68"/>
        <v>460.79</v>
      </c>
      <c r="I897">
        <f t="shared" si="69"/>
        <v>460.79</v>
      </c>
    </row>
    <row r="898" spans="1:9" ht="60">
      <c r="A898" s="827" t="s">
        <v>31615</v>
      </c>
      <c r="B898" s="827" t="s">
        <v>13875</v>
      </c>
      <c r="C898" s="295" t="s">
        <v>113</v>
      </c>
      <c r="D898" s="296">
        <v>264.55</v>
      </c>
      <c r="E898" s="59" t="str">
        <f t="shared" si="70"/>
        <v>CUBA LOUÇA DE EMBUTIR REDONDA, 30CM, L-41, COMPLETA, MARCAS DE REFERÊNCIA DECA, CELITE OU IDEAL STANDARD, INCL. VÁLVULA E SIFÃO, EXCLUSIVE TORNEIRA</v>
      </c>
      <c r="F898" s="59" t="str">
        <f t="shared" si="71"/>
        <v>UND</v>
      </c>
      <c r="G898">
        <f t="shared" si="67"/>
        <v>337.67</v>
      </c>
      <c r="H898">
        <f t="shared" si="68"/>
        <v>264.55</v>
      </c>
      <c r="I898">
        <f t="shared" si="69"/>
        <v>264.55</v>
      </c>
    </row>
    <row r="899" spans="1:9" ht="60">
      <c r="A899" s="827" t="s">
        <v>31616</v>
      </c>
      <c r="B899" s="827" t="s">
        <v>1866</v>
      </c>
      <c r="C899" s="295" t="s">
        <v>113</v>
      </c>
      <c r="D899" s="296">
        <v>319.49</v>
      </c>
      <c r="E899" s="59" t="str">
        <f t="shared" si="70"/>
        <v>VASO SANITÁRIO PADRÃO POPULAR COMPLETO COM ACESSÓRIOS PARA LIGAÇÃO, MARCAS DE REFERÊNCIA DECA, CELITE OU IDEAL STANDARD, INCLUSIVE ASSENTO PLÁSTICO</v>
      </c>
      <c r="F899" s="59" t="str">
        <f t="shared" si="71"/>
        <v>UND</v>
      </c>
      <c r="G899">
        <f t="shared" si="67"/>
        <v>407.8</v>
      </c>
      <c r="H899">
        <f t="shared" si="68"/>
        <v>319.49</v>
      </c>
      <c r="I899">
        <f t="shared" si="69"/>
        <v>319.49</v>
      </c>
    </row>
    <row r="900" spans="1:9" ht="60">
      <c r="A900" s="827" t="s">
        <v>31617</v>
      </c>
      <c r="B900" s="827" t="s">
        <v>1867</v>
      </c>
      <c r="C900" s="295" t="s">
        <v>113</v>
      </c>
      <c r="D900" s="296">
        <v>152.25</v>
      </c>
      <c r="E900" s="59" t="str">
        <f t="shared" si="70"/>
        <v>LAVATÓRIO DE LOUÇA BRANCA, PADRÃO POPULAR, MARCAS DE REFERÊNCIA DECA, CELITE OU IDEAL STANDARD, INCLUSIVE ACESSÓRIOS EM PVC, EXCETO TORNEIRA</v>
      </c>
      <c r="F900" s="59" t="str">
        <f t="shared" si="71"/>
        <v>UND</v>
      </c>
      <c r="G900">
        <f t="shared" si="67"/>
        <v>194.33</v>
      </c>
      <c r="H900">
        <f t="shared" si="68"/>
        <v>152.25</v>
      </c>
      <c r="I900">
        <f t="shared" si="69"/>
        <v>152.25</v>
      </c>
    </row>
    <row r="901" spans="1:9" ht="45">
      <c r="A901" s="827" t="s">
        <v>31618</v>
      </c>
      <c r="B901" s="827" t="s">
        <v>1868</v>
      </c>
      <c r="C901" s="295" t="s">
        <v>113</v>
      </c>
      <c r="D901" s="296">
        <v>51.17</v>
      </c>
      <c r="E901" s="59" t="str">
        <f t="shared" si="70"/>
        <v>SABONETEIRA DE LOUÇA BRANCA DE 7,5 X 15 CM, MARCAS DE REFERÊNCIA DECA, CELITE OU IDEAL STANDARD</v>
      </c>
      <c r="F901" s="59" t="str">
        <f t="shared" si="71"/>
        <v>UND</v>
      </c>
      <c r="G901">
        <f t="shared" si="67"/>
        <v>65.31</v>
      </c>
      <c r="H901">
        <f t="shared" si="68"/>
        <v>51.17</v>
      </c>
      <c r="I901">
        <f t="shared" si="69"/>
        <v>51.17</v>
      </c>
    </row>
    <row r="902" spans="1:9" ht="45">
      <c r="A902" s="827" t="s">
        <v>31619</v>
      </c>
      <c r="B902" s="827" t="s">
        <v>1869</v>
      </c>
      <c r="C902" s="295" t="s">
        <v>113</v>
      </c>
      <c r="D902" s="296">
        <v>46.88</v>
      </c>
      <c r="E902" s="59" t="str">
        <f t="shared" si="70"/>
        <v>CABIDE DE LOUÇA BRANCA COM UM GANCHO, MARCAS DE REFERÊNCIA DECA, CELITE OU IDEAL STANDARD</v>
      </c>
      <c r="F902" s="59" t="str">
        <f t="shared" si="71"/>
        <v>UND</v>
      </c>
      <c r="G902">
        <f t="shared" si="67"/>
        <v>59.84</v>
      </c>
      <c r="H902">
        <f t="shared" si="68"/>
        <v>46.88</v>
      </c>
      <c r="I902">
        <f t="shared" si="69"/>
        <v>46.88</v>
      </c>
    </row>
    <row r="903" spans="1:9" ht="60">
      <c r="A903" s="827" t="s">
        <v>31620</v>
      </c>
      <c r="B903" s="827" t="s">
        <v>1870</v>
      </c>
      <c r="C903" s="295" t="s">
        <v>113</v>
      </c>
      <c r="D903" s="296">
        <v>245.68</v>
      </c>
      <c r="E903" s="59" t="str">
        <f t="shared" si="70"/>
        <v>LAVATÓRIO COM COLUNA PADRÃO POPULAR, MARCAS DE REFERÊNCIA DECA, CELITE OU IDEAL STANDARD, INCLUSIVE ACESSÓRIOS EM PVC, EXCETO APARELHO MISTURADOR</v>
      </c>
      <c r="F903" s="59" t="str">
        <f t="shared" si="71"/>
        <v>UND</v>
      </c>
      <c r="G903">
        <f t="shared" si="67"/>
        <v>313.58999999999997</v>
      </c>
      <c r="H903">
        <f t="shared" si="68"/>
        <v>245.68</v>
      </c>
      <c r="I903">
        <f t="shared" si="69"/>
        <v>245.68</v>
      </c>
    </row>
    <row r="904" spans="1:9" ht="75">
      <c r="A904" s="827" t="s">
        <v>31621</v>
      </c>
      <c r="B904" s="827" t="s">
        <v>1871</v>
      </c>
      <c r="C904" s="295" t="s">
        <v>113</v>
      </c>
      <c r="D904" s="296">
        <v>148.75</v>
      </c>
      <c r="E904" s="59" t="str">
        <f t="shared" si="70"/>
        <v>RECOLOCAÇÃO DE VASO SANITÁRIO, INCLUSIVE FORNECIMENTO DE ACESSÓRIOS (PARAFUSOS DE FIXAÇÃO ANEL DE VEDAÇÃO, BOLSA E TUBO DE LIGAÇÃO, ETC), EXCLUSIVE FORNECIMENTO DO VASO E TAMPA</v>
      </c>
      <c r="F904" s="59" t="str">
        <f t="shared" si="71"/>
        <v>UND</v>
      </c>
      <c r="G904">
        <f t="shared" ref="G904:G967" si="72">ROUND(H904*(1+$G$1),2)</f>
        <v>189.86</v>
      </c>
      <c r="H904">
        <f t="shared" ref="H904:H967" si="73">I904</f>
        <v>148.75</v>
      </c>
      <c r="I904">
        <f t="shared" ref="I904:I967" si="74">ROUND(D904/(1+$E$1),2)</f>
        <v>148.75</v>
      </c>
    </row>
    <row r="905" spans="1:9" ht="60">
      <c r="A905" s="827" t="s">
        <v>31622</v>
      </c>
      <c r="B905" s="827" t="s">
        <v>1872</v>
      </c>
      <c r="C905" s="295" t="s">
        <v>113</v>
      </c>
      <c r="D905" s="296">
        <v>243.53</v>
      </c>
      <c r="E905" s="59" t="str">
        <f t="shared" si="70"/>
        <v>RECOLOCAÇÃO DE LAVATÓRIO SANITÁRIO, COM ACESSÓRIOS EM METAL (ENGATE, SIFÃO, VÁLVULA), EXCLUSIVE FORNECIMENTO DO MESMO</v>
      </c>
      <c r="F905" s="59" t="str">
        <f t="shared" si="71"/>
        <v>UND</v>
      </c>
      <c r="G905">
        <f t="shared" si="72"/>
        <v>310.83999999999997</v>
      </c>
      <c r="H905">
        <f t="shared" si="73"/>
        <v>243.53</v>
      </c>
      <c r="I905">
        <f t="shared" si="74"/>
        <v>243.53</v>
      </c>
    </row>
    <row r="906" spans="1:9" ht="45">
      <c r="A906" s="827" t="s">
        <v>31623</v>
      </c>
      <c r="B906" s="827" t="s">
        <v>1873</v>
      </c>
      <c r="C906" s="295" t="s">
        <v>113</v>
      </c>
      <c r="D906" s="296">
        <v>96.7</v>
      </c>
      <c r="E906" s="59" t="str">
        <f t="shared" si="70"/>
        <v>RECOLOCAÇÃO DE LAVATÓRIO SANITÁRIO, COM ACESSÓRIOS EM PVC (ENGATE, SIFÃO E VÁLVULA), EXCLUSIVE FORNECIMENTO DO MESMO</v>
      </c>
      <c r="F906" s="59" t="str">
        <f t="shared" si="71"/>
        <v>UND</v>
      </c>
      <c r="G906">
        <f t="shared" si="72"/>
        <v>123.43</v>
      </c>
      <c r="H906">
        <f t="shared" si="73"/>
        <v>96.7</v>
      </c>
      <c r="I906">
        <f t="shared" si="74"/>
        <v>96.7</v>
      </c>
    </row>
    <row r="907" spans="1:9" ht="45">
      <c r="A907" s="827" t="s">
        <v>31624</v>
      </c>
      <c r="B907" s="827" t="s">
        <v>1874</v>
      </c>
      <c r="C907" s="295" t="s">
        <v>113</v>
      </c>
      <c r="D907" s="296">
        <v>372.35</v>
      </c>
      <c r="E907" s="59" t="str">
        <f t="shared" si="70"/>
        <v>LAVATÓRIO DE CANTO REF. L101 DECA OU EQUIVALENTE, INCLUSIVE VÁLVULA, SIFÃO E ENGATES CROMADOS, EXCLUSIVE TORNEIRA</v>
      </c>
      <c r="F907" s="59" t="str">
        <f t="shared" si="71"/>
        <v>UND</v>
      </c>
      <c r="G907">
        <f t="shared" si="72"/>
        <v>475.27</v>
      </c>
      <c r="H907">
        <f t="shared" si="73"/>
        <v>372.35</v>
      </c>
      <c r="I907">
        <f t="shared" si="74"/>
        <v>372.35</v>
      </c>
    </row>
    <row r="908" spans="1:9" ht="90">
      <c r="A908" s="827" t="s">
        <v>31625</v>
      </c>
      <c r="B908" s="827" t="s">
        <v>2340</v>
      </c>
      <c r="C908" s="295" t="s">
        <v>113</v>
      </c>
      <c r="D908" s="297">
        <v>1417.14</v>
      </c>
      <c r="E908" s="59" t="str">
        <f t="shared" si="70"/>
        <v>BACIA SIFONADA DE LOUÇA BRANCA SEM ABERTURA FRONTAL PARA PORTADORES DE NECESSIDADES ESPECIAIS, VOGUE PLUS CONFORTO - LINHA CONFORTO, MOD P510, INCL. ASSENTO POLIESTER, REF.AP51,MARCA DE REF. DECA OU EQUIVALENTE, SEM ABERTURA FRONTAL</v>
      </c>
      <c r="F908" s="59" t="str">
        <f t="shared" si="71"/>
        <v>UND</v>
      </c>
      <c r="G908">
        <f t="shared" si="72"/>
        <v>1808.84</v>
      </c>
      <c r="H908">
        <f t="shared" si="73"/>
        <v>1417.14</v>
      </c>
      <c r="I908">
        <f t="shared" si="74"/>
        <v>1417.14</v>
      </c>
    </row>
    <row r="909" spans="1:9" ht="90">
      <c r="A909" s="827" t="s">
        <v>31626</v>
      </c>
      <c r="B909" s="827" t="s">
        <v>1875</v>
      </c>
      <c r="C909" s="295" t="s">
        <v>113</v>
      </c>
      <c r="D909" s="296">
        <v>772.23</v>
      </c>
      <c r="E909" s="59" t="str">
        <f t="shared" si="70"/>
        <v>MICTÓRIO DE LOUÇA BRANCA, MARCAS DE REFERÊNCIA DECA, CELITE OU IDEAL STANDARD, INCLUSIVE VÁLVULA DE DESCARGA LINHA ANTI-VANDALISMO, MARCAS DE REFERÊNCIA FABRIMAR, DOCOL OU DECA E ENGATES E ACESSÓRIOS CROMADOS</v>
      </c>
      <c r="F909" s="59" t="str">
        <f t="shared" si="71"/>
        <v>UND</v>
      </c>
      <c r="G909">
        <f t="shared" si="72"/>
        <v>985.67</v>
      </c>
      <c r="H909">
        <f t="shared" si="73"/>
        <v>772.23</v>
      </c>
      <c r="I909">
        <f t="shared" si="74"/>
        <v>772.23</v>
      </c>
    </row>
    <row r="910" spans="1:9" ht="90">
      <c r="A910" s="827" t="s">
        <v>31627</v>
      </c>
      <c r="B910" s="827" t="s">
        <v>1876</v>
      </c>
      <c r="C910" s="295" t="s">
        <v>113</v>
      </c>
      <c r="D910" s="296">
        <v>754.93</v>
      </c>
      <c r="E910" s="59" t="str">
        <f t="shared" si="70"/>
        <v>LAVATÓRIO DE LOUÇA BRANCA COM COLUNA SUSPENSA, LINHA VOGUE PLUS CONFORT PARA PORTADORES DE NECESSIDADES ESPECIAIS, MARCA DE REFERENCIA DECA, CELITE OU IDEAL STANDART, INCLUSIVE VALVULA, SIFÃO E ENGATES, EXCLUSIVE TORNEIRA</v>
      </c>
      <c r="F910" s="59" t="str">
        <f t="shared" si="71"/>
        <v>UND</v>
      </c>
      <c r="G910">
        <f t="shared" si="72"/>
        <v>963.59</v>
      </c>
      <c r="H910">
        <f t="shared" si="73"/>
        <v>754.93</v>
      </c>
      <c r="I910">
        <f t="shared" si="74"/>
        <v>754.93</v>
      </c>
    </row>
    <row r="911" spans="1:9" ht="30">
      <c r="A911" s="827" t="s">
        <v>31628</v>
      </c>
      <c r="B911" s="827" t="s">
        <v>1877</v>
      </c>
      <c r="C911" s="295" t="s">
        <v>113</v>
      </c>
      <c r="D911" s="296">
        <v>417.75</v>
      </c>
      <c r="E911" s="59" t="str">
        <f t="shared" si="70"/>
        <v>BACIA SIFONADA DE LOUÇA BRANCA COM CAIXA ACOPLADA, INCLUSIVE ACESSÓRIOS</v>
      </c>
      <c r="F911" s="59" t="str">
        <f t="shared" si="71"/>
        <v>UND</v>
      </c>
      <c r="G911">
        <f t="shared" si="72"/>
        <v>533.22</v>
      </c>
      <c r="H911">
        <f t="shared" si="73"/>
        <v>417.75</v>
      </c>
      <c r="I911">
        <f t="shared" si="74"/>
        <v>417.75</v>
      </c>
    </row>
    <row r="912" spans="1:9" ht="45">
      <c r="A912" s="827" t="s">
        <v>31629</v>
      </c>
      <c r="B912" s="827" t="s">
        <v>1878</v>
      </c>
      <c r="C912" s="295" t="s">
        <v>113</v>
      </c>
      <c r="D912" s="296">
        <v>486.65</v>
      </c>
      <c r="E912" s="59" t="str">
        <f t="shared" si="70"/>
        <v>LAVATÓRIO DE LOUÇA BRANCA COM COLUNA, RAVENA L91 + C9 INCLUSIVE SIFÃO, VÁLVULA E ENGATES CROMADOS, EXCLUSIVE TORNEIRA</v>
      </c>
      <c r="F912" s="59" t="str">
        <f t="shared" si="71"/>
        <v>UND</v>
      </c>
      <c r="G912">
        <f t="shared" si="72"/>
        <v>621.16</v>
      </c>
      <c r="H912">
        <f t="shared" si="73"/>
        <v>486.65</v>
      </c>
      <c r="I912">
        <f t="shared" si="74"/>
        <v>486.65</v>
      </c>
    </row>
    <row r="913" spans="1:9" ht="60">
      <c r="A913" s="827" t="s">
        <v>31630</v>
      </c>
      <c r="B913" s="827" t="s">
        <v>1879</v>
      </c>
      <c r="C913" s="295" t="s">
        <v>113</v>
      </c>
      <c r="D913" s="296">
        <v>754.98</v>
      </c>
      <c r="E913" s="59" t="str">
        <f t="shared" si="70"/>
        <v>LAVATÓRIO DE LOUÇA BRANCA COM COLUNA SUSPENSA - REF L51 + CS 1V, COR BRANCA, INCLUSIVE SIFÃO, VÁLVULA E ENGATES CROMADOS, EXCLUSIVE TORNEIRA, PARA PNE</v>
      </c>
      <c r="F913" s="59" t="str">
        <f t="shared" si="71"/>
        <v>UND</v>
      </c>
      <c r="G913">
        <f t="shared" si="72"/>
        <v>963.66</v>
      </c>
      <c r="H913">
        <f t="shared" si="73"/>
        <v>754.98</v>
      </c>
      <c r="I913">
        <f t="shared" si="74"/>
        <v>754.98</v>
      </c>
    </row>
    <row r="914" spans="1:9" ht="60">
      <c r="A914" s="827" t="s">
        <v>31631</v>
      </c>
      <c r="B914" s="827" t="s">
        <v>1880</v>
      </c>
      <c r="C914" s="295" t="s">
        <v>113</v>
      </c>
      <c r="D914" s="297">
        <v>1105.46</v>
      </c>
      <c r="E914" s="59" t="str">
        <f t="shared" si="70"/>
        <v>LAVÁTORIO DE CANTO COLEÇÃO MASTER - REF. L76 MARCA DE REF. DECA OU EQUIVALENTE, INCLUSIVE VÁLVULA, SIFÃO E ENGATES CROMADOS, EXCLUSIVE TORNEIRA,PARA PNE</v>
      </c>
      <c r="F914" s="59" t="str">
        <f t="shared" si="71"/>
        <v>UND</v>
      </c>
      <c r="G914">
        <f t="shared" si="72"/>
        <v>1411.01</v>
      </c>
      <c r="H914">
        <f t="shared" si="73"/>
        <v>1105.46</v>
      </c>
      <c r="I914">
        <f t="shared" si="74"/>
        <v>1105.46</v>
      </c>
    </row>
    <row r="915" spans="1:9" ht="45">
      <c r="A915" s="827" t="s">
        <v>31632</v>
      </c>
      <c r="B915" s="827" t="s">
        <v>1881</v>
      </c>
      <c r="C915" s="295" t="s">
        <v>113</v>
      </c>
      <c r="D915" s="296">
        <v>271.67</v>
      </c>
      <c r="E915" s="59" t="str">
        <f t="shared" si="70"/>
        <v>CUBA LOUÇA BRANCA OVAL, DE EMBUTIR, MOD. L37, MARCA DE REF. DECA INCL. VÁLVULA E SIFÃO, EXCLUSIVE TORNEIRA.</v>
      </c>
      <c r="F915" s="59" t="str">
        <f t="shared" si="71"/>
        <v>UND</v>
      </c>
      <c r="G915">
        <f t="shared" si="72"/>
        <v>346.76</v>
      </c>
      <c r="H915">
        <f t="shared" si="73"/>
        <v>271.67</v>
      </c>
      <c r="I915">
        <f t="shared" si="74"/>
        <v>271.67</v>
      </c>
    </row>
    <row r="916" spans="1:9" ht="60">
      <c r="A916" s="827" t="s">
        <v>31633</v>
      </c>
      <c r="B916" s="827" t="s">
        <v>1882</v>
      </c>
      <c r="C916" s="295" t="s">
        <v>113</v>
      </c>
      <c r="D916" s="296">
        <v>412.63</v>
      </c>
      <c r="E916" s="59" t="str">
        <f t="shared" si="70"/>
        <v>BACIA CONVENCIONAL EM LOUÇA BRANCA REF. LINHA RAVENA P9 DECA OU EQUIV., INCLUSIVE TUBO DE LIGAÇÃO, ACESSÓRIOS DE FIXAÇÃO E ASSENTO PLÁSTICO</v>
      </c>
      <c r="F916" s="59" t="str">
        <f t="shared" si="71"/>
        <v>UND</v>
      </c>
      <c r="G916">
        <f t="shared" si="72"/>
        <v>526.67999999999995</v>
      </c>
      <c r="H916">
        <f t="shared" si="73"/>
        <v>412.63</v>
      </c>
      <c r="I916">
        <f t="shared" si="74"/>
        <v>412.63</v>
      </c>
    </row>
    <row r="917" spans="1:9" ht="90">
      <c r="A917" s="827" t="s">
        <v>31634</v>
      </c>
      <c r="B917" s="827" t="s">
        <v>1883</v>
      </c>
      <c r="C917" s="295" t="s">
        <v>113</v>
      </c>
      <c r="D917" s="297">
        <v>1447.17</v>
      </c>
      <c r="E917" s="59" t="str">
        <f t="shared" si="70"/>
        <v>BACIA SIFONADA DE LOUÇA BRANCA PARA PORTADORES DE NECESSIDADES ESPECIAIS, VOGUE PLUS CONFORTO - LINHA CONFORTO, MOD P51, INCL. ASSENTO COM ABERTURA FRONTAL, REF.AP52,MARCA DE REF. DECA OU EQUIVALENTE</v>
      </c>
      <c r="F917" s="59" t="str">
        <f t="shared" si="71"/>
        <v>UND</v>
      </c>
      <c r="G917">
        <f t="shared" si="72"/>
        <v>1847.17</v>
      </c>
      <c r="H917">
        <f t="shared" si="73"/>
        <v>1447.17</v>
      </c>
      <c r="I917">
        <f t="shared" si="74"/>
        <v>1447.17</v>
      </c>
    </row>
    <row r="918" spans="1:9" ht="75">
      <c r="A918" s="827" t="s">
        <v>31635</v>
      </c>
      <c r="B918" s="827" t="s">
        <v>1884</v>
      </c>
      <c r="C918" s="295" t="s">
        <v>113</v>
      </c>
      <c r="D918" s="296">
        <v>713.18</v>
      </c>
      <c r="E918" s="59" t="str">
        <f t="shared" si="70"/>
        <v>BACIA SANITÁRIA DE LOUÇA BRANCA, COM CAIXA ACOPLADA DUPLO ACIONAMENTO, MARCA DE REF. DECA LINHA RAVENA OU EQUIVALENTE, INCLUSIVE ASSENTO PLÁSTICO E ACESSÓRIOS DE FIXAÇÃO</v>
      </c>
      <c r="F918" s="59" t="str">
        <f t="shared" si="71"/>
        <v>UND</v>
      </c>
      <c r="G918">
        <f t="shared" si="72"/>
        <v>910.3</v>
      </c>
      <c r="H918">
        <f t="shared" si="73"/>
        <v>713.18</v>
      </c>
      <c r="I918">
        <f t="shared" si="74"/>
        <v>713.18</v>
      </c>
    </row>
    <row r="919" spans="1:9" ht="45">
      <c r="A919" s="827" t="s">
        <v>31636</v>
      </c>
      <c r="B919" s="827" t="s">
        <v>1885</v>
      </c>
      <c r="C919" s="295" t="s">
        <v>113</v>
      </c>
      <c r="D919" s="296">
        <v>746.68</v>
      </c>
      <c r="E919" s="59" t="str">
        <f t="shared" si="70"/>
        <v>MICTÓRIO DE LOUÇA BRANCA, COM SIFÃO INTEGRADO, MOD. M712 MARCA DE REF. DECA OU EQUIVALENTE, INCLUSIVE ENGATES CROMADOS</v>
      </c>
      <c r="F919" s="59" t="str">
        <f t="shared" si="71"/>
        <v>UND</v>
      </c>
      <c r="G919">
        <f t="shared" si="72"/>
        <v>953.06</v>
      </c>
      <c r="H919">
        <f t="shared" si="73"/>
        <v>746.68</v>
      </c>
      <c r="I919">
        <f t="shared" si="74"/>
        <v>746.68</v>
      </c>
    </row>
    <row r="920" spans="1:9">
      <c r="A920" s="827"/>
      <c r="B920" s="828" t="s">
        <v>54</v>
      </c>
      <c r="C920" s="295"/>
      <c r="D920" s="296"/>
      <c r="E920" s="59" t="str">
        <f t="shared" si="70"/>
        <v>BANCADAS</v>
      </c>
      <c r="F920" s="59" t="str">
        <f t="shared" si="71"/>
        <v/>
      </c>
      <c r="G920">
        <f t="shared" si="72"/>
        <v>0</v>
      </c>
      <c r="H920">
        <f t="shared" si="73"/>
        <v>0</v>
      </c>
      <c r="I920">
        <f t="shared" si="74"/>
        <v>0</v>
      </c>
    </row>
    <row r="921" spans="1:9" ht="30">
      <c r="A921" s="827" t="s">
        <v>31637</v>
      </c>
      <c r="B921" s="827" t="s">
        <v>1886</v>
      </c>
      <c r="C921" s="295" t="s">
        <v>108</v>
      </c>
      <c r="D921" s="296">
        <v>377.18</v>
      </c>
      <c r="E921" s="59" t="str">
        <f t="shared" si="70"/>
        <v>BANCADA DE MÁRMORE ESP. 3CM</v>
      </c>
      <c r="F921" s="59" t="str">
        <f t="shared" si="71"/>
        <v>M2</v>
      </c>
      <c r="G921">
        <f t="shared" si="72"/>
        <v>481.43</v>
      </c>
      <c r="H921">
        <f t="shared" si="73"/>
        <v>377.18</v>
      </c>
      <c r="I921">
        <f t="shared" si="74"/>
        <v>377.18</v>
      </c>
    </row>
    <row r="922" spans="1:9" ht="30">
      <c r="A922" s="827" t="s">
        <v>31638</v>
      </c>
      <c r="B922" s="827" t="s">
        <v>1887</v>
      </c>
      <c r="C922" s="295" t="s">
        <v>108</v>
      </c>
      <c r="D922" s="296">
        <v>301.89</v>
      </c>
      <c r="E922" s="59" t="str">
        <f t="shared" si="70"/>
        <v>BANCADA DE GRANITO COM ESPESSURA DE 2 CM</v>
      </c>
      <c r="F922" s="59" t="str">
        <f t="shared" si="71"/>
        <v>M2</v>
      </c>
      <c r="G922">
        <f t="shared" si="72"/>
        <v>385.33</v>
      </c>
      <c r="H922">
        <f t="shared" si="73"/>
        <v>301.89</v>
      </c>
      <c r="I922">
        <f t="shared" si="74"/>
        <v>301.89</v>
      </c>
    </row>
    <row r="923" spans="1:9" ht="30">
      <c r="A923" s="827" t="s">
        <v>31639</v>
      </c>
      <c r="B923" s="827" t="s">
        <v>1888</v>
      </c>
      <c r="C923" s="295" t="s">
        <v>108</v>
      </c>
      <c r="D923" s="296">
        <v>14.19</v>
      </c>
      <c r="E923" s="59" t="str">
        <f t="shared" si="70"/>
        <v>LAJE ARMADA ESPESSURA DE 3CM P/ ENCHIMENTO DE FUNDO DE BANCADA INOX</v>
      </c>
      <c r="F923" s="59" t="str">
        <f t="shared" si="71"/>
        <v>M2</v>
      </c>
      <c r="G923">
        <f t="shared" si="72"/>
        <v>18.11</v>
      </c>
      <c r="H923">
        <f t="shared" si="73"/>
        <v>14.19</v>
      </c>
      <c r="I923">
        <f t="shared" si="74"/>
        <v>14.19</v>
      </c>
    </row>
    <row r="924" spans="1:9" ht="90">
      <c r="A924" s="827" t="s">
        <v>31640</v>
      </c>
      <c r="B924" s="827" t="s">
        <v>1889</v>
      </c>
      <c r="C924" s="295" t="s">
        <v>113</v>
      </c>
      <c r="D924" s="297">
        <v>1367.48</v>
      </c>
      <c r="E924" s="59" t="str">
        <f t="shared" si="70"/>
        <v>BANCADA E TANQUE PARA PANELÕES EM GRANITO CINZA ANDORINHA, ESP. 2CM, DIM. 0.80X1.10M, BASE DE CONCRETO E APOIO EM ALVENARIA, FRONTÃO H=10CM, INCL. VÁLVULA E SIFÃO, EXCLUSIVE TORNEIRA, CONF. DET. PROJETO</v>
      </c>
      <c r="F924" s="59" t="str">
        <f t="shared" si="71"/>
        <v>UND</v>
      </c>
      <c r="G924">
        <f t="shared" si="72"/>
        <v>1745.45</v>
      </c>
      <c r="H924">
        <f t="shared" si="73"/>
        <v>1367.48</v>
      </c>
      <c r="I924">
        <f t="shared" si="74"/>
        <v>1367.48</v>
      </c>
    </row>
    <row r="925" spans="1:9">
      <c r="A925" s="827"/>
      <c r="B925" s="828" t="s">
        <v>1890</v>
      </c>
      <c r="C925" s="295"/>
      <c r="D925" s="296"/>
      <c r="E925" s="59" t="str">
        <f t="shared" si="70"/>
        <v>TORNEIRAS, REGISTROS, VÁLVULAS E METAIS</v>
      </c>
      <c r="F925" s="59" t="str">
        <f t="shared" si="71"/>
        <v/>
      </c>
      <c r="G925">
        <f t="shared" si="72"/>
        <v>0</v>
      </c>
      <c r="H925">
        <f t="shared" si="73"/>
        <v>0</v>
      </c>
      <c r="I925">
        <f t="shared" si="74"/>
        <v>0</v>
      </c>
    </row>
    <row r="926" spans="1:9" ht="45">
      <c r="A926" s="827" t="s">
        <v>31641</v>
      </c>
      <c r="B926" s="827" t="s">
        <v>1891</v>
      </c>
      <c r="C926" s="295" t="s">
        <v>113</v>
      </c>
      <c r="D926" s="296">
        <v>104.17</v>
      </c>
      <c r="E926" s="59" t="str">
        <f t="shared" si="70"/>
        <v>TORNEIRA PRESSÃO CROMADA DIÂM. 1/2" PARA LAVATÓRIO, MARCAS DE REFERÊNCIA FABRIMAR, DECA OU DOCOL</v>
      </c>
      <c r="F926" s="59" t="str">
        <f t="shared" si="71"/>
        <v>UND</v>
      </c>
      <c r="G926">
        <f t="shared" si="72"/>
        <v>132.96</v>
      </c>
      <c r="H926">
        <f t="shared" si="73"/>
        <v>104.17</v>
      </c>
      <c r="I926">
        <f t="shared" si="74"/>
        <v>104.17</v>
      </c>
    </row>
    <row r="927" spans="1:9" ht="30">
      <c r="A927" s="827" t="s">
        <v>31642</v>
      </c>
      <c r="B927" s="827" t="s">
        <v>1892</v>
      </c>
      <c r="C927" s="295" t="s">
        <v>113</v>
      </c>
      <c r="D927" s="296">
        <v>73.599999999999994</v>
      </c>
      <c r="E927" s="59" t="str">
        <f t="shared" si="70"/>
        <v>TORNEIRA PARA TANQUE, MARCAS DE REFERÊNCIA FABRIMAR, DECA OU DOCOL.</v>
      </c>
      <c r="F927" s="59" t="str">
        <f t="shared" si="71"/>
        <v>UND</v>
      </c>
      <c r="G927">
        <f t="shared" si="72"/>
        <v>93.94</v>
      </c>
      <c r="H927">
        <f t="shared" si="73"/>
        <v>73.599999999999994</v>
      </c>
      <c r="I927">
        <f t="shared" si="74"/>
        <v>73.599999999999994</v>
      </c>
    </row>
    <row r="928" spans="1:9" ht="30">
      <c r="A928" s="827" t="s">
        <v>31643</v>
      </c>
      <c r="B928" s="827" t="s">
        <v>1893</v>
      </c>
      <c r="C928" s="295" t="s">
        <v>113</v>
      </c>
      <c r="D928" s="296">
        <v>71.05</v>
      </c>
      <c r="E928" s="59" t="str">
        <f t="shared" si="70"/>
        <v>TORNEIRA PARA JARDIM DE 3/4" MARCAS DE REFERÊNCIA FABRIMAR, DECA OU DOCOL</v>
      </c>
      <c r="F928" s="59" t="str">
        <f t="shared" si="71"/>
        <v>UND</v>
      </c>
      <c r="G928">
        <f t="shared" si="72"/>
        <v>90.69</v>
      </c>
      <c r="H928">
        <f t="shared" si="73"/>
        <v>71.05</v>
      </c>
      <c r="I928">
        <f t="shared" si="74"/>
        <v>71.05</v>
      </c>
    </row>
    <row r="929" spans="1:9" ht="45">
      <c r="A929" s="827" t="s">
        <v>31644</v>
      </c>
      <c r="B929" s="827" t="s">
        <v>1894</v>
      </c>
      <c r="C929" s="295" t="s">
        <v>113</v>
      </c>
      <c r="D929" s="296">
        <v>92.7</v>
      </c>
      <c r="E929" s="59" t="str">
        <f t="shared" si="70"/>
        <v>TORNEIRA PRESSÃO CROMADA DIAM. 3/4" PARA USO GERAL, MARCAS DE REFERÊNCIA FABRIMAR, DECA OU DOCOL</v>
      </c>
      <c r="F929" s="59" t="str">
        <f t="shared" si="71"/>
        <v>UND</v>
      </c>
      <c r="G929">
        <f t="shared" si="72"/>
        <v>118.32</v>
      </c>
      <c r="H929">
        <f t="shared" si="73"/>
        <v>92.7</v>
      </c>
      <c r="I929">
        <f t="shared" si="74"/>
        <v>92.7</v>
      </c>
    </row>
    <row r="930" spans="1:9" ht="30">
      <c r="A930" s="827" t="s">
        <v>31645</v>
      </c>
      <c r="B930" s="827" t="s">
        <v>1895</v>
      </c>
      <c r="C930" s="295" t="s">
        <v>113</v>
      </c>
      <c r="D930" s="296">
        <v>29.17</v>
      </c>
      <c r="E930" s="59" t="str">
        <f t="shared" si="70"/>
        <v>TORNEIRA PRESSÃO EM PVC PARA PIA DIAM. 1/2", MARCAS DE REFERÊNCIA ASTRA, CIPLA OU AKROS</v>
      </c>
      <c r="F930" s="59" t="str">
        <f t="shared" si="71"/>
        <v>UND</v>
      </c>
      <c r="G930">
        <f t="shared" si="72"/>
        <v>37.229999999999997</v>
      </c>
      <c r="H930">
        <f t="shared" si="73"/>
        <v>29.17</v>
      </c>
      <c r="I930">
        <f t="shared" si="74"/>
        <v>29.17</v>
      </c>
    </row>
    <row r="931" spans="1:9" ht="45">
      <c r="A931" s="827" t="s">
        <v>31646</v>
      </c>
      <c r="B931" s="827" t="s">
        <v>1896</v>
      </c>
      <c r="C931" s="295" t="s">
        <v>113</v>
      </c>
      <c r="D931" s="296">
        <v>79.05</v>
      </c>
      <c r="E931" s="59" t="str">
        <f t="shared" si="70"/>
        <v>TORNEIRA DE METAL COM BORDA ROSCÁVEL, MARCAS DE REFERÊNCIA FABRIMAR, DECA OU DOCOL</v>
      </c>
      <c r="F931" s="59" t="str">
        <f t="shared" si="71"/>
        <v>UND</v>
      </c>
      <c r="G931">
        <f t="shared" si="72"/>
        <v>100.9</v>
      </c>
      <c r="H931">
        <f t="shared" si="73"/>
        <v>79.05</v>
      </c>
      <c r="I931">
        <f t="shared" si="74"/>
        <v>79.05</v>
      </c>
    </row>
    <row r="932" spans="1:9" ht="45">
      <c r="A932" s="827" t="s">
        <v>31647</v>
      </c>
      <c r="B932" s="827" t="s">
        <v>1897</v>
      </c>
      <c r="C932" s="295" t="s">
        <v>113</v>
      </c>
      <c r="D932" s="296">
        <v>71.94</v>
      </c>
      <c r="E932" s="59" t="str">
        <f t="shared" si="70"/>
        <v>TORNEIRA PRESSÃO CROMADA, DIAM. 1/2" PARA TANQUE, MARCAS DE REFERÊNCIA FABRIMAR, DECA OU DOCOL</v>
      </c>
      <c r="F932" s="59" t="str">
        <f t="shared" si="71"/>
        <v>UND</v>
      </c>
      <c r="G932">
        <f t="shared" si="72"/>
        <v>91.82</v>
      </c>
      <c r="H932">
        <f t="shared" si="73"/>
        <v>71.94</v>
      </c>
      <c r="I932">
        <f t="shared" si="74"/>
        <v>71.94</v>
      </c>
    </row>
    <row r="933" spans="1:9" ht="45">
      <c r="A933" s="827" t="s">
        <v>31648</v>
      </c>
      <c r="B933" s="827" t="s">
        <v>1898</v>
      </c>
      <c r="C933" s="295" t="s">
        <v>113</v>
      </c>
      <c r="D933" s="296">
        <v>91.02</v>
      </c>
      <c r="E933" s="59" t="str">
        <f t="shared" si="70"/>
        <v>TORNEIRA PRESSÃO CROMADA DIAM. 1/2" PARA PIA, MARCAS DE REFERÊNCIA FABRIMAR, DECA OU DOCOL</v>
      </c>
      <c r="F933" s="59" t="str">
        <f t="shared" si="71"/>
        <v>UND</v>
      </c>
      <c r="G933">
        <f t="shared" si="72"/>
        <v>116.18</v>
      </c>
      <c r="H933">
        <f t="shared" si="73"/>
        <v>91.02</v>
      </c>
      <c r="I933">
        <f t="shared" si="74"/>
        <v>91.02</v>
      </c>
    </row>
    <row r="934" spans="1:9" ht="45">
      <c r="A934" s="827" t="s">
        <v>31649</v>
      </c>
      <c r="B934" s="827" t="s">
        <v>1899</v>
      </c>
      <c r="C934" s="295" t="s">
        <v>113</v>
      </c>
      <c r="D934" s="296">
        <v>60.35</v>
      </c>
      <c r="E934" s="59" t="str">
        <f t="shared" si="70"/>
        <v>REGISTRO DE PRESSÃO COM CANOPLA CROMADA DIAM. 15MM (1/2"), MARCAS DE REFERÊNCIA FABRIMAR, DECA OU DOCOL</v>
      </c>
      <c r="F934" s="59" t="str">
        <f t="shared" si="71"/>
        <v>UND</v>
      </c>
      <c r="G934">
        <f t="shared" si="72"/>
        <v>77.03</v>
      </c>
      <c r="H934">
        <f t="shared" si="73"/>
        <v>60.35</v>
      </c>
      <c r="I934">
        <f t="shared" si="74"/>
        <v>60.35</v>
      </c>
    </row>
    <row r="935" spans="1:9" ht="45">
      <c r="A935" s="827" t="s">
        <v>31650</v>
      </c>
      <c r="B935" s="827" t="s">
        <v>1900</v>
      </c>
      <c r="C935" s="295" t="s">
        <v>113</v>
      </c>
      <c r="D935" s="296">
        <v>68.180000000000007</v>
      </c>
      <c r="E935" s="59" t="str">
        <f t="shared" si="70"/>
        <v>REGISTRO DE PRESSÃO COM CANOPLA CROMADA DIAM. 20MM (3/4"), MARCAS DE REFERÊNCIA FABRIMAR, DECA OU DOCOL</v>
      </c>
      <c r="F935" s="59" t="str">
        <f t="shared" si="71"/>
        <v>UND</v>
      </c>
      <c r="G935">
        <f t="shared" si="72"/>
        <v>87.02</v>
      </c>
      <c r="H935">
        <f t="shared" si="73"/>
        <v>68.180000000000007</v>
      </c>
      <c r="I935">
        <f t="shared" si="74"/>
        <v>68.180000000000007</v>
      </c>
    </row>
    <row r="936" spans="1:9" ht="30">
      <c r="A936" s="827" t="s">
        <v>31651</v>
      </c>
      <c r="B936" s="827" t="s">
        <v>1901</v>
      </c>
      <c r="C936" s="295" t="s">
        <v>113</v>
      </c>
      <c r="D936" s="296">
        <v>52.95</v>
      </c>
      <c r="E936" s="59" t="str">
        <f t="shared" si="70"/>
        <v>REGISTRO DE PRESSÃO BRUTO, DIAM. 15MM (1/2")</v>
      </c>
      <c r="F936" s="59" t="str">
        <f t="shared" si="71"/>
        <v>UND</v>
      </c>
      <c r="G936">
        <f t="shared" si="72"/>
        <v>67.59</v>
      </c>
      <c r="H936">
        <f t="shared" si="73"/>
        <v>52.95</v>
      </c>
      <c r="I936">
        <f t="shared" si="74"/>
        <v>52.95</v>
      </c>
    </row>
    <row r="937" spans="1:9" ht="30">
      <c r="A937" s="827" t="s">
        <v>31652</v>
      </c>
      <c r="B937" s="827" t="s">
        <v>1902</v>
      </c>
      <c r="C937" s="295" t="s">
        <v>113</v>
      </c>
      <c r="D937" s="296">
        <v>36.450000000000003</v>
      </c>
      <c r="E937" s="59" t="str">
        <f t="shared" si="70"/>
        <v>REGISTRO DE GAVETA BRUTO DIAM. 15MM (1/2")</v>
      </c>
      <c r="F937" s="59" t="str">
        <f t="shared" si="71"/>
        <v>UND</v>
      </c>
      <c r="G937">
        <f t="shared" si="72"/>
        <v>46.52</v>
      </c>
      <c r="H937">
        <f t="shared" si="73"/>
        <v>36.450000000000003</v>
      </c>
      <c r="I937">
        <f t="shared" si="74"/>
        <v>36.450000000000003</v>
      </c>
    </row>
    <row r="938" spans="1:9" ht="30">
      <c r="A938" s="827" t="s">
        <v>31653</v>
      </c>
      <c r="B938" s="827" t="s">
        <v>1903</v>
      </c>
      <c r="C938" s="295" t="s">
        <v>113</v>
      </c>
      <c r="D938" s="296">
        <v>40.83</v>
      </c>
      <c r="E938" s="59" t="str">
        <f t="shared" si="70"/>
        <v>REGISTRO DE GAVETA BRUTO DIAM. 20MM (3/4")</v>
      </c>
      <c r="F938" s="59" t="str">
        <f t="shared" si="71"/>
        <v>UND</v>
      </c>
      <c r="G938">
        <f t="shared" si="72"/>
        <v>52.12</v>
      </c>
      <c r="H938">
        <f t="shared" si="73"/>
        <v>40.83</v>
      </c>
      <c r="I938">
        <f t="shared" si="74"/>
        <v>40.83</v>
      </c>
    </row>
    <row r="939" spans="1:9" ht="30">
      <c r="A939" s="827" t="s">
        <v>31654</v>
      </c>
      <c r="B939" s="827" t="s">
        <v>1904</v>
      </c>
      <c r="C939" s="295" t="s">
        <v>113</v>
      </c>
      <c r="D939" s="296">
        <v>47.97</v>
      </c>
      <c r="E939" s="59" t="str">
        <f t="shared" si="70"/>
        <v>REGISTRO DE GAVETA BRUTO DIAM. 25MM (1")</v>
      </c>
      <c r="F939" s="59" t="str">
        <f t="shared" si="71"/>
        <v>UND</v>
      </c>
      <c r="G939">
        <f t="shared" si="72"/>
        <v>61.23</v>
      </c>
      <c r="H939">
        <f t="shared" si="73"/>
        <v>47.97</v>
      </c>
      <c r="I939">
        <f t="shared" si="74"/>
        <v>47.97</v>
      </c>
    </row>
    <row r="940" spans="1:9" ht="30">
      <c r="A940" s="827" t="s">
        <v>31655</v>
      </c>
      <c r="B940" s="827" t="s">
        <v>1905</v>
      </c>
      <c r="C940" s="295" t="s">
        <v>113</v>
      </c>
      <c r="D940" s="296">
        <v>66.11</v>
      </c>
      <c r="E940" s="59" t="str">
        <f t="shared" si="70"/>
        <v>REGISTRO DE GAVETA BRUTO DIAM. 32MM (11/4")</v>
      </c>
      <c r="F940" s="59" t="str">
        <f t="shared" si="71"/>
        <v>UND</v>
      </c>
      <c r="G940">
        <f t="shared" si="72"/>
        <v>84.38</v>
      </c>
      <c r="H940">
        <f t="shared" si="73"/>
        <v>66.11</v>
      </c>
      <c r="I940">
        <f t="shared" si="74"/>
        <v>66.11</v>
      </c>
    </row>
    <row r="941" spans="1:9" ht="30">
      <c r="A941" s="827" t="s">
        <v>31656</v>
      </c>
      <c r="B941" s="827" t="s">
        <v>1906</v>
      </c>
      <c r="C941" s="295" t="s">
        <v>113</v>
      </c>
      <c r="D941" s="296">
        <v>81.42</v>
      </c>
      <c r="E941" s="59" t="str">
        <f t="shared" si="70"/>
        <v>REGISTRO DE GAVETA BRUTO DIAM. 40MM (11/2")</v>
      </c>
      <c r="F941" s="59" t="str">
        <f t="shared" si="71"/>
        <v>UND</v>
      </c>
      <c r="G941">
        <f t="shared" si="72"/>
        <v>103.92</v>
      </c>
      <c r="H941">
        <f t="shared" si="73"/>
        <v>81.42</v>
      </c>
      <c r="I941">
        <f t="shared" si="74"/>
        <v>81.42</v>
      </c>
    </row>
    <row r="942" spans="1:9" ht="30">
      <c r="A942" s="827" t="s">
        <v>31657</v>
      </c>
      <c r="B942" s="827" t="s">
        <v>1907</v>
      </c>
      <c r="C942" s="295" t="s">
        <v>113</v>
      </c>
      <c r="D942" s="296">
        <v>117.04</v>
      </c>
      <c r="E942" s="59" t="str">
        <f t="shared" si="70"/>
        <v>REGISTRO DE GAVETA BRUTO DIAM. 50MM (2")</v>
      </c>
      <c r="F942" s="59" t="str">
        <f t="shared" si="71"/>
        <v>UND</v>
      </c>
      <c r="G942">
        <f t="shared" si="72"/>
        <v>149.38999999999999</v>
      </c>
      <c r="H942">
        <f t="shared" si="73"/>
        <v>117.04</v>
      </c>
      <c r="I942">
        <f t="shared" si="74"/>
        <v>117.04</v>
      </c>
    </row>
    <row r="943" spans="1:9" ht="30">
      <c r="A943" s="827" t="s">
        <v>31658</v>
      </c>
      <c r="B943" s="827" t="s">
        <v>1908</v>
      </c>
      <c r="C943" s="295" t="s">
        <v>113</v>
      </c>
      <c r="D943" s="296">
        <v>255.21</v>
      </c>
      <c r="E943" s="59" t="str">
        <f t="shared" si="70"/>
        <v>REGISTRO DE GAVETA BRUTO DIAM. 65MM (21/2")</v>
      </c>
      <c r="F943" s="59" t="str">
        <f t="shared" si="71"/>
        <v>UND</v>
      </c>
      <c r="G943">
        <f t="shared" si="72"/>
        <v>325.75</v>
      </c>
      <c r="H943">
        <f t="shared" si="73"/>
        <v>255.21</v>
      </c>
      <c r="I943">
        <f t="shared" si="74"/>
        <v>255.21</v>
      </c>
    </row>
    <row r="944" spans="1:9" ht="30">
      <c r="A944" s="827" t="s">
        <v>31659</v>
      </c>
      <c r="B944" s="827" t="s">
        <v>1909</v>
      </c>
      <c r="C944" s="295" t="s">
        <v>113</v>
      </c>
      <c r="D944" s="296">
        <v>386.99</v>
      </c>
      <c r="E944" s="59" t="str">
        <f t="shared" si="70"/>
        <v>REGISTRO DE GAVETA BRUTO DIAM. 80MM (3")</v>
      </c>
      <c r="F944" s="59" t="str">
        <f t="shared" si="71"/>
        <v>UND</v>
      </c>
      <c r="G944">
        <f t="shared" si="72"/>
        <v>493.95</v>
      </c>
      <c r="H944">
        <f t="shared" si="73"/>
        <v>386.99</v>
      </c>
      <c r="I944">
        <f t="shared" si="74"/>
        <v>386.99</v>
      </c>
    </row>
    <row r="945" spans="1:9" ht="45">
      <c r="A945" s="827" t="s">
        <v>31660</v>
      </c>
      <c r="B945" s="827" t="s">
        <v>1910</v>
      </c>
      <c r="C945" s="295" t="s">
        <v>113</v>
      </c>
      <c r="D945" s="296">
        <v>79.790000000000006</v>
      </c>
      <c r="E945" s="59" t="str">
        <f t="shared" si="70"/>
        <v>REGISTRO DE GAVETA COM CANOPLA CROMADA DIAM. 15MM (1/2"), MARCAS DE REFERÊNCIA FABRIMAR, DECA OU DOCOL</v>
      </c>
      <c r="F945" s="59" t="str">
        <f t="shared" si="71"/>
        <v>UND</v>
      </c>
      <c r="G945">
        <f t="shared" si="72"/>
        <v>101.84</v>
      </c>
      <c r="H945">
        <f t="shared" si="73"/>
        <v>79.790000000000006</v>
      </c>
      <c r="I945">
        <f t="shared" si="74"/>
        <v>79.790000000000006</v>
      </c>
    </row>
    <row r="946" spans="1:9" ht="45">
      <c r="A946" s="827" t="s">
        <v>31661</v>
      </c>
      <c r="B946" s="827" t="s">
        <v>1911</v>
      </c>
      <c r="C946" s="295" t="s">
        <v>113</v>
      </c>
      <c r="D946" s="296">
        <v>92.58</v>
      </c>
      <c r="E946" s="59" t="str">
        <f t="shared" si="70"/>
        <v>REGISTRO DE GAVETA COM CANOPLA CROMADA, DIAM. 20MM (3/4"), MARCAS DE REFERÊNCIA FABRIMAR, DECA OU DOCOL</v>
      </c>
      <c r="F946" s="59" t="str">
        <f t="shared" si="71"/>
        <v>UND</v>
      </c>
      <c r="G946">
        <f t="shared" si="72"/>
        <v>118.17</v>
      </c>
      <c r="H946">
        <f t="shared" si="73"/>
        <v>92.58</v>
      </c>
      <c r="I946">
        <f t="shared" si="74"/>
        <v>92.58</v>
      </c>
    </row>
    <row r="947" spans="1:9" ht="45">
      <c r="A947" s="827" t="s">
        <v>31662</v>
      </c>
      <c r="B947" s="827" t="s">
        <v>1912</v>
      </c>
      <c r="C947" s="295" t="s">
        <v>113</v>
      </c>
      <c r="D947" s="296">
        <v>110.21</v>
      </c>
      <c r="E947" s="59" t="str">
        <f t="shared" si="70"/>
        <v>REGISTRO DE GAVETA COM CANOPLA CROMADA DIAM. 25MM (1"), MARCAS DE REFERÊNCIA FABRIMAR, DECA OU DOCOL</v>
      </c>
      <c r="F947" s="59" t="str">
        <f t="shared" si="71"/>
        <v>UND</v>
      </c>
      <c r="G947">
        <f t="shared" si="72"/>
        <v>140.66999999999999</v>
      </c>
      <c r="H947">
        <f t="shared" si="73"/>
        <v>110.21</v>
      </c>
      <c r="I947">
        <f t="shared" si="74"/>
        <v>110.21</v>
      </c>
    </row>
    <row r="948" spans="1:9" ht="45">
      <c r="A948" s="827" t="s">
        <v>31663</v>
      </c>
      <c r="B948" s="827" t="s">
        <v>1913</v>
      </c>
      <c r="C948" s="295" t="s">
        <v>113</v>
      </c>
      <c r="D948" s="296">
        <v>155.71</v>
      </c>
      <c r="E948" s="59" t="str">
        <f t="shared" si="70"/>
        <v>REGISTRO DE GAVETA COM CANOPLA CROMADA DIAM 32MM (11/4"), MARCAS DE REFERÊNCIA FABRIMAR, DECA OU DOCOL</v>
      </c>
      <c r="F948" s="59" t="str">
        <f t="shared" si="71"/>
        <v>UND</v>
      </c>
      <c r="G948">
        <f t="shared" si="72"/>
        <v>198.75</v>
      </c>
      <c r="H948">
        <f t="shared" si="73"/>
        <v>155.71</v>
      </c>
      <c r="I948">
        <f t="shared" si="74"/>
        <v>155.71</v>
      </c>
    </row>
    <row r="949" spans="1:9" ht="45">
      <c r="A949" s="827" t="s">
        <v>31664</v>
      </c>
      <c r="B949" s="827" t="s">
        <v>1914</v>
      </c>
      <c r="C949" s="295" t="s">
        <v>113</v>
      </c>
      <c r="D949" s="296">
        <v>162.74</v>
      </c>
      <c r="E949" s="59" t="str">
        <f t="shared" si="70"/>
        <v>REGISTRO DE GAVETA COM CANOPLA CROMADA, DIAM. 40MM (11/2"), MARCAS DE REFERÊNCIA FABRIMAR, DECA OU DOCOL</v>
      </c>
      <c r="F949" s="59" t="str">
        <f t="shared" si="71"/>
        <v>UND</v>
      </c>
      <c r="G949">
        <f t="shared" si="72"/>
        <v>207.72</v>
      </c>
      <c r="H949">
        <f t="shared" si="73"/>
        <v>162.74</v>
      </c>
      <c r="I949">
        <f t="shared" si="74"/>
        <v>162.74</v>
      </c>
    </row>
    <row r="950" spans="1:9" ht="30">
      <c r="A950" s="827" t="s">
        <v>31665</v>
      </c>
      <c r="B950" s="827" t="s">
        <v>1915</v>
      </c>
      <c r="C950" s="295" t="s">
        <v>113</v>
      </c>
      <c r="D950" s="296">
        <v>60</v>
      </c>
      <c r="E950" s="59" t="str">
        <f t="shared" si="70"/>
        <v>VÁLVULA DE RETENÇÃO HORIZONTAL OU VERTICAL DIAM. 15MM (1/2")</v>
      </c>
      <c r="F950" s="59" t="str">
        <f t="shared" si="71"/>
        <v>UND</v>
      </c>
      <c r="G950">
        <f t="shared" si="72"/>
        <v>76.58</v>
      </c>
      <c r="H950">
        <f t="shared" si="73"/>
        <v>60</v>
      </c>
      <c r="I950">
        <f t="shared" si="74"/>
        <v>60</v>
      </c>
    </row>
    <row r="951" spans="1:9" ht="30">
      <c r="A951" s="827" t="s">
        <v>31666</v>
      </c>
      <c r="B951" s="827" t="s">
        <v>1916</v>
      </c>
      <c r="C951" s="295" t="s">
        <v>113</v>
      </c>
      <c r="D951" s="296">
        <v>64.95</v>
      </c>
      <c r="E951" s="59" t="str">
        <f t="shared" si="70"/>
        <v>VÁLVULA DE RETENÇÃO HORIZONTAL OU VERTICAL DIAM. 20MM (3/4")</v>
      </c>
      <c r="F951" s="59" t="str">
        <f t="shared" si="71"/>
        <v>UND</v>
      </c>
      <c r="G951">
        <f t="shared" si="72"/>
        <v>82.9</v>
      </c>
      <c r="H951">
        <f t="shared" si="73"/>
        <v>64.95</v>
      </c>
      <c r="I951">
        <f t="shared" si="74"/>
        <v>64.95</v>
      </c>
    </row>
    <row r="952" spans="1:9" ht="30">
      <c r="A952" s="827" t="s">
        <v>31667</v>
      </c>
      <c r="B952" s="827" t="s">
        <v>1917</v>
      </c>
      <c r="C952" s="295" t="s">
        <v>113</v>
      </c>
      <c r="D952" s="296">
        <v>79.55</v>
      </c>
      <c r="E952" s="59" t="str">
        <f t="shared" si="70"/>
        <v>VÁLVULA DE RETENÇÃO HORIZONTAL OU VERTICAL DIAM. 25MM (1")</v>
      </c>
      <c r="F952" s="59" t="str">
        <f t="shared" si="71"/>
        <v>UND</v>
      </c>
      <c r="G952">
        <f t="shared" si="72"/>
        <v>101.54</v>
      </c>
      <c r="H952">
        <f t="shared" si="73"/>
        <v>79.55</v>
      </c>
      <c r="I952">
        <f t="shared" si="74"/>
        <v>79.55</v>
      </c>
    </row>
    <row r="953" spans="1:9" ht="30">
      <c r="A953" s="827" t="s">
        <v>31668</v>
      </c>
      <c r="B953" s="827" t="s">
        <v>1918</v>
      </c>
      <c r="C953" s="295" t="s">
        <v>113</v>
      </c>
      <c r="D953" s="296">
        <v>128.29</v>
      </c>
      <c r="E953" s="59" t="str">
        <f t="shared" si="70"/>
        <v>VÁLVULA DE RETENÇÃO HORIZONTAL OU VERTICAL, DIAM. 32MM (11/4")</v>
      </c>
      <c r="F953" s="59" t="str">
        <f t="shared" si="71"/>
        <v>UND</v>
      </c>
      <c r="G953">
        <f t="shared" si="72"/>
        <v>163.75</v>
      </c>
      <c r="H953">
        <f t="shared" si="73"/>
        <v>128.29</v>
      </c>
      <c r="I953">
        <f t="shared" si="74"/>
        <v>128.29</v>
      </c>
    </row>
    <row r="954" spans="1:9" ht="30">
      <c r="A954" s="827" t="s">
        <v>31669</v>
      </c>
      <c r="B954" s="827" t="s">
        <v>1919</v>
      </c>
      <c r="C954" s="295" t="s">
        <v>113</v>
      </c>
      <c r="D954" s="296">
        <v>134.44</v>
      </c>
      <c r="E954" s="59" t="str">
        <f t="shared" si="70"/>
        <v>VÁLVULA DE RETENÇÃO HORIZONTAL OU VERTICAL DIAM. 40MM (11/2")</v>
      </c>
      <c r="F954" s="59" t="str">
        <f t="shared" si="71"/>
        <v>UND</v>
      </c>
      <c r="G954">
        <f t="shared" si="72"/>
        <v>171.6</v>
      </c>
      <c r="H954">
        <f t="shared" si="73"/>
        <v>134.44</v>
      </c>
      <c r="I954">
        <f t="shared" si="74"/>
        <v>134.44</v>
      </c>
    </row>
    <row r="955" spans="1:9" ht="30">
      <c r="A955" s="827" t="s">
        <v>31670</v>
      </c>
      <c r="B955" s="827" t="s">
        <v>1920</v>
      </c>
      <c r="C955" s="295" t="s">
        <v>113</v>
      </c>
      <c r="D955" s="296">
        <v>177.01</v>
      </c>
      <c r="E955" s="59" t="str">
        <f t="shared" si="70"/>
        <v>VÁLVULA DE RETENÇÃO HORIZONTAL OU VERTICAL DIAM. 50MM (2")</v>
      </c>
      <c r="F955" s="59" t="str">
        <f t="shared" si="71"/>
        <v>UND</v>
      </c>
      <c r="G955">
        <f t="shared" si="72"/>
        <v>225.94</v>
      </c>
      <c r="H955">
        <f t="shared" si="73"/>
        <v>177.01</v>
      </c>
      <c r="I955">
        <f t="shared" si="74"/>
        <v>177.01</v>
      </c>
    </row>
    <row r="956" spans="1:9" ht="30">
      <c r="A956" s="827" t="s">
        <v>31671</v>
      </c>
      <c r="B956" s="827" t="s">
        <v>1921</v>
      </c>
      <c r="C956" s="295" t="s">
        <v>113</v>
      </c>
      <c r="D956" s="296">
        <v>308.06</v>
      </c>
      <c r="E956" s="59" t="str">
        <f t="shared" si="70"/>
        <v>VÁLVULA DE RETENÇÃO HORIZONTAL OU VERTICAL DIAM. 65MM (21/2")</v>
      </c>
      <c r="F956" s="59" t="str">
        <f t="shared" si="71"/>
        <v>UND</v>
      </c>
      <c r="G956">
        <f t="shared" si="72"/>
        <v>393.21</v>
      </c>
      <c r="H956">
        <f t="shared" si="73"/>
        <v>308.06</v>
      </c>
      <c r="I956">
        <f t="shared" si="74"/>
        <v>308.06</v>
      </c>
    </row>
    <row r="957" spans="1:9" ht="30">
      <c r="A957" s="827" t="s">
        <v>31672</v>
      </c>
      <c r="B957" s="827" t="s">
        <v>1922</v>
      </c>
      <c r="C957" s="295" t="s">
        <v>113</v>
      </c>
      <c r="D957" s="296">
        <v>387.41</v>
      </c>
      <c r="E957" s="59" t="str">
        <f t="shared" si="70"/>
        <v>VÁLVULA DE RETENÇÃO HORIZONTAL OU VERTICAL, DIAM. 80MM (3")</v>
      </c>
      <c r="F957" s="59" t="str">
        <f t="shared" si="71"/>
        <v>UND</v>
      </c>
      <c r="G957">
        <f t="shared" si="72"/>
        <v>494.49</v>
      </c>
      <c r="H957">
        <f t="shared" si="73"/>
        <v>387.41</v>
      </c>
      <c r="I957">
        <f t="shared" si="74"/>
        <v>387.41</v>
      </c>
    </row>
    <row r="958" spans="1:9" ht="45">
      <c r="A958" s="827" t="s">
        <v>31673</v>
      </c>
      <c r="B958" s="827" t="s">
        <v>1923</v>
      </c>
      <c r="C958" s="295" t="s">
        <v>113</v>
      </c>
      <c r="D958" s="296">
        <v>281.25</v>
      </c>
      <c r="E958" s="59" t="str">
        <f t="shared" si="70"/>
        <v>VÁLVULA DE DESCARGA COM CANOPLA CROMADA DE 32MM (11/4"), MARCAS DE REFERÊNCIA FABRIMAR, DECA OU DOCOL</v>
      </c>
      <c r="F958" s="59" t="str">
        <f t="shared" si="71"/>
        <v>UND</v>
      </c>
      <c r="G958">
        <f t="shared" si="72"/>
        <v>358.99</v>
      </c>
      <c r="H958">
        <f t="shared" si="73"/>
        <v>281.25</v>
      </c>
      <c r="I958">
        <f t="shared" si="74"/>
        <v>281.25</v>
      </c>
    </row>
    <row r="959" spans="1:9" ht="45">
      <c r="A959" s="827" t="s">
        <v>31674</v>
      </c>
      <c r="B959" s="827" t="s">
        <v>1924</v>
      </c>
      <c r="C959" s="295" t="s">
        <v>113</v>
      </c>
      <c r="D959" s="296">
        <v>275.58</v>
      </c>
      <c r="E959" s="59" t="str">
        <f t="shared" si="70"/>
        <v>VÁLVULA DE DESCARGA COM CANOPLA CROMADA DE 40MM (11/2"), MARCAS DE REFERÊNCIA FABRIMAR, DECA OU DOCOL</v>
      </c>
      <c r="F959" s="59" t="str">
        <f t="shared" si="71"/>
        <v>UND</v>
      </c>
      <c r="G959">
        <f t="shared" si="72"/>
        <v>351.75</v>
      </c>
      <c r="H959">
        <f t="shared" si="73"/>
        <v>275.58</v>
      </c>
      <c r="I959">
        <f t="shared" si="74"/>
        <v>275.58</v>
      </c>
    </row>
    <row r="960" spans="1:9" ht="30">
      <c r="A960" s="827" t="s">
        <v>31675</v>
      </c>
      <c r="B960" s="827" t="s">
        <v>1925</v>
      </c>
      <c r="C960" s="295" t="s">
        <v>113</v>
      </c>
      <c r="D960" s="296">
        <v>7.83</v>
      </c>
      <c r="E960" s="59" t="str">
        <f t="shared" si="70"/>
        <v>VÁLVULA DE PVC PARA LAVATÓRIO, MARCAS DE REFERÊNCIA ASTRA, CIPLA OU AKROS</v>
      </c>
      <c r="F960" s="59" t="str">
        <f t="shared" si="71"/>
        <v>UND</v>
      </c>
      <c r="G960">
        <f t="shared" si="72"/>
        <v>9.99</v>
      </c>
      <c r="H960">
        <f t="shared" si="73"/>
        <v>7.83</v>
      </c>
      <c r="I960">
        <f t="shared" si="74"/>
        <v>7.83</v>
      </c>
    </row>
    <row r="961" spans="1:9" ht="30">
      <c r="A961" s="827" t="s">
        <v>31676</v>
      </c>
      <c r="B961" s="827" t="s">
        <v>1926</v>
      </c>
      <c r="C961" s="295" t="s">
        <v>113</v>
      </c>
      <c r="D961" s="296">
        <v>8.25</v>
      </c>
      <c r="E961" s="59" t="str">
        <f t="shared" ref="E961:E1024" si="75">UPPER(B961)</f>
        <v>VÁLVULA DE PVC PARA TANQUE, MARCAS DE REFERÊNCIA ASTRA, CIPLA OU AKROS</v>
      </c>
      <c r="F961" s="59" t="str">
        <f t="shared" ref="F961:F1024" si="76">UPPER(C961)</f>
        <v>UND</v>
      </c>
      <c r="G961">
        <f t="shared" si="72"/>
        <v>10.53</v>
      </c>
      <c r="H961">
        <f t="shared" si="73"/>
        <v>8.25</v>
      </c>
      <c r="I961">
        <f t="shared" si="74"/>
        <v>8.25</v>
      </c>
    </row>
    <row r="962" spans="1:9" ht="30">
      <c r="A962" s="827" t="s">
        <v>31677</v>
      </c>
      <c r="B962" s="827" t="s">
        <v>1927</v>
      </c>
      <c r="C962" s="295" t="s">
        <v>113</v>
      </c>
      <c r="D962" s="296">
        <v>51.42</v>
      </c>
      <c r="E962" s="59" t="str">
        <f t="shared" si="75"/>
        <v>CANOPLA PARA VÁLVULA DE DESCARGA, MARCAS DE REFERÊNCIA FABRIMAR, DECA OU DOCOL</v>
      </c>
      <c r="F962" s="59" t="str">
        <f t="shared" si="76"/>
        <v>UND</v>
      </c>
      <c r="G962">
        <f t="shared" si="72"/>
        <v>65.63</v>
      </c>
      <c r="H962">
        <f t="shared" si="73"/>
        <v>51.42</v>
      </c>
      <c r="I962">
        <f t="shared" si="74"/>
        <v>51.42</v>
      </c>
    </row>
    <row r="963" spans="1:9" ht="30">
      <c r="A963" s="827" t="s">
        <v>31678</v>
      </c>
      <c r="B963" s="827" t="s">
        <v>1928</v>
      </c>
      <c r="C963" s="295" t="s">
        <v>113</v>
      </c>
      <c r="D963" s="296">
        <v>12.79</v>
      </c>
      <c r="E963" s="59" t="str">
        <f t="shared" si="75"/>
        <v>PARAFUSO DE FIXAÇÃO PARA LAVATÓRIO OU VASO, INCLUSIVE COLOCAÇÃO</v>
      </c>
      <c r="F963" s="59" t="str">
        <f t="shared" si="76"/>
        <v>UND</v>
      </c>
      <c r="G963">
        <f t="shared" si="72"/>
        <v>16.329999999999998</v>
      </c>
      <c r="H963">
        <f t="shared" si="73"/>
        <v>12.79</v>
      </c>
      <c r="I963">
        <f t="shared" si="74"/>
        <v>12.79</v>
      </c>
    </row>
    <row r="964" spans="1:9" ht="45">
      <c r="A964" s="827" t="s">
        <v>31679</v>
      </c>
      <c r="B964" s="827" t="s">
        <v>1929</v>
      </c>
      <c r="C964" s="295" t="s">
        <v>113</v>
      </c>
      <c r="D964" s="296">
        <v>227.51</v>
      </c>
      <c r="E964" s="59" t="str">
        <f t="shared" si="75"/>
        <v>TORNEIRA DE PAREDE CROMADA, MARCAS DE REFERÊNCIA FABRIMAR (LINHA PRÁTICA, REF.1157) , DECA OU DOCOL</v>
      </c>
      <c r="F964" s="59" t="str">
        <f t="shared" si="76"/>
        <v>UND</v>
      </c>
      <c r="G964">
        <f t="shared" si="72"/>
        <v>290.39</v>
      </c>
      <c r="H964">
        <f t="shared" si="73"/>
        <v>227.51</v>
      </c>
      <c r="I964">
        <f t="shared" si="74"/>
        <v>227.51</v>
      </c>
    </row>
    <row r="965" spans="1:9" ht="45">
      <c r="A965" s="827" t="s">
        <v>31680</v>
      </c>
      <c r="B965" s="827" t="s">
        <v>1930</v>
      </c>
      <c r="C965" s="295" t="s">
        <v>113</v>
      </c>
      <c r="D965" s="296">
        <v>369.7</v>
      </c>
      <c r="E965" s="59" t="str">
        <f t="shared" si="75"/>
        <v>VÁLVULA DE DESCARGA COM ACABAMENTO ANTI-VANDALISMO, MARCAS DE REFERÊNCIA FABRIMAR, DECA OU DOCOL</v>
      </c>
      <c r="F965" s="59" t="str">
        <f t="shared" si="76"/>
        <v>UND</v>
      </c>
      <c r="G965">
        <f t="shared" si="72"/>
        <v>471.89</v>
      </c>
      <c r="H965">
        <f t="shared" si="73"/>
        <v>369.7</v>
      </c>
      <c r="I965">
        <f t="shared" si="74"/>
        <v>369.7</v>
      </c>
    </row>
    <row r="966" spans="1:9" ht="45">
      <c r="A966" s="827" t="s">
        <v>31681</v>
      </c>
      <c r="B966" s="827" t="s">
        <v>1931</v>
      </c>
      <c r="C966" s="295" t="s">
        <v>113</v>
      </c>
      <c r="D966" s="296">
        <v>319.05</v>
      </c>
      <c r="E966" s="59" t="str">
        <f t="shared" si="75"/>
        <v>TORNEIRA PARA LAVATÓRIO LINHA ANTI-VANDALISMO, MARCAS DE REFERÊNCIA FABRIMAR, DECA OU DOCOL</v>
      </c>
      <c r="F966" s="59" t="str">
        <f t="shared" si="76"/>
        <v>UND</v>
      </c>
      <c r="G966">
        <f t="shared" si="72"/>
        <v>407.24</v>
      </c>
      <c r="H966">
        <f t="shared" si="73"/>
        <v>319.05</v>
      </c>
      <c r="I966">
        <f t="shared" si="74"/>
        <v>319.05</v>
      </c>
    </row>
    <row r="967" spans="1:9" ht="45">
      <c r="A967" s="827" t="s">
        <v>31682</v>
      </c>
      <c r="B967" s="827" t="s">
        <v>1932</v>
      </c>
      <c r="C967" s="295" t="s">
        <v>113</v>
      </c>
      <c r="D967" s="296">
        <v>616.04</v>
      </c>
      <c r="E967" s="59" t="str">
        <f t="shared" si="75"/>
        <v>CHUVEIRO COMPLETO, LINHA ANTI-VANDALISMO, MARCAS DE REFERÊNCIA FABRIMAR, DECA OU DOCOL</v>
      </c>
      <c r="F967" s="59" t="str">
        <f t="shared" si="76"/>
        <v>UND</v>
      </c>
      <c r="G967">
        <f t="shared" si="72"/>
        <v>786.31</v>
      </c>
      <c r="H967">
        <f t="shared" si="73"/>
        <v>616.04</v>
      </c>
      <c r="I967">
        <f t="shared" si="74"/>
        <v>616.04</v>
      </c>
    </row>
    <row r="968" spans="1:9" ht="45">
      <c r="A968" s="827" t="s">
        <v>31683</v>
      </c>
      <c r="B968" s="827" t="s">
        <v>1933</v>
      </c>
      <c r="C968" s="295" t="s">
        <v>113</v>
      </c>
      <c r="D968" s="296">
        <v>580.91999999999996</v>
      </c>
      <c r="E968" s="59" t="str">
        <f t="shared" si="75"/>
        <v>CHUVEIRO COM DESVIADOR FLEXIVEL E DUCHA MANUAL, MOD. 1975C REF. DECA OU EQUIVALENTE</v>
      </c>
      <c r="F968" s="59" t="str">
        <f t="shared" si="76"/>
        <v>UND</v>
      </c>
      <c r="G968">
        <f t="shared" ref="G968:G1031" si="77">ROUND(H968*(1+$G$1),2)</f>
        <v>741.49</v>
      </c>
      <c r="H968">
        <f t="shared" ref="H968:H1031" si="78">I968</f>
        <v>580.91999999999996</v>
      </c>
      <c r="I968">
        <f t="shared" ref="I968:I1031" si="79">ROUND(D968/(1+$E$1),2)</f>
        <v>580.91999999999996</v>
      </c>
    </row>
    <row r="969" spans="1:9">
      <c r="A969" s="827"/>
      <c r="B969" s="828" t="s">
        <v>1934</v>
      </c>
      <c r="C969" s="295"/>
      <c r="D969" s="296"/>
      <c r="E969" s="59" t="str">
        <f t="shared" si="75"/>
        <v>OUTROS APARELHOS</v>
      </c>
      <c r="F969" s="59" t="str">
        <f t="shared" si="76"/>
        <v/>
      </c>
      <c r="G969">
        <f t="shared" si="77"/>
        <v>0</v>
      </c>
      <c r="H969">
        <f t="shared" si="78"/>
        <v>0</v>
      </c>
      <c r="I969">
        <f t="shared" si="79"/>
        <v>0</v>
      </c>
    </row>
    <row r="970" spans="1:9" ht="30">
      <c r="A970" s="827" t="s">
        <v>31684</v>
      </c>
      <c r="B970" s="827" t="s">
        <v>4018</v>
      </c>
      <c r="C970" s="295" t="s">
        <v>113</v>
      </c>
      <c r="D970" s="296">
        <v>123.01</v>
      </c>
      <c r="E970" s="59" t="str">
        <f t="shared" si="75"/>
        <v>CAIXA DE DESCARGA PLÁSTICA DE SOBREPOR 6/9 LITROS, REF. ASTRA, AKROS OU EQUIVALENTE</v>
      </c>
      <c r="F970" s="59" t="str">
        <f t="shared" si="76"/>
        <v>UND</v>
      </c>
      <c r="G970">
        <f t="shared" si="77"/>
        <v>157.01</v>
      </c>
      <c r="H970">
        <f t="shared" si="78"/>
        <v>123.01</v>
      </c>
      <c r="I970">
        <f t="shared" si="79"/>
        <v>123.01</v>
      </c>
    </row>
    <row r="971" spans="1:9" ht="45">
      <c r="A971" s="827" t="s">
        <v>31685</v>
      </c>
      <c r="B971" s="827" t="s">
        <v>2383</v>
      </c>
      <c r="C971" s="295" t="s">
        <v>113</v>
      </c>
      <c r="D971" s="296">
        <v>488.76</v>
      </c>
      <c r="E971" s="59" t="str">
        <f t="shared" si="75"/>
        <v>RESERVATÓRIO DE POLIETILENO DE 500 L, INCLUSIVE ADAPTADORES COM FLANGES DE PVC E TORNEIRA DE BÓIA DE 3/4"</v>
      </c>
      <c r="F971" s="59" t="str">
        <f t="shared" si="76"/>
        <v>UND</v>
      </c>
      <c r="G971">
        <f t="shared" si="77"/>
        <v>623.85</v>
      </c>
      <c r="H971">
        <f t="shared" si="78"/>
        <v>488.76</v>
      </c>
      <c r="I971">
        <f t="shared" si="79"/>
        <v>488.76</v>
      </c>
    </row>
    <row r="972" spans="1:9" ht="90">
      <c r="A972" s="827" t="s">
        <v>31686</v>
      </c>
      <c r="B972" s="827" t="s">
        <v>1935</v>
      </c>
      <c r="C972" s="295" t="s">
        <v>110</v>
      </c>
      <c r="D972" s="297">
        <v>1174.57</v>
      </c>
      <c r="E972" s="59" t="str">
        <f t="shared" si="75"/>
        <v>LAVATÓRIO DE AÇO INOX, LIGA AISI 304, N° 18, MARCAS DE REFERÊNCIA FISHER, METALPRESS OU MEKAL, INCLUSIVE APOIO DE CONCRETO, ARGAMASSA DE APOIO E ASSENTAMENTO, VÁLVULA E SIFÃO CROMADOS, EXCLUSIVE TORNEIRA, CONF. PROJETO</v>
      </c>
      <c r="F972" s="59" t="str">
        <f t="shared" si="76"/>
        <v>M</v>
      </c>
      <c r="G972">
        <f t="shared" si="77"/>
        <v>1499.22</v>
      </c>
      <c r="H972">
        <f t="shared" si="78"/>
        <v>1174.57</v>
      </c>
      <c r="I972">
        <f t="shared" si="79"/>
        <v>1174.57</v>
      </c>
    </row>
    <row r="973" spans="1:9" ht="90">
      <c r="A973" s="827" t="s">
        <v>31687</v>
      </c>
      <c r="B973" s="827" t="s">
        <v>1936</v>
      </c>
      <c r="C973" s="295" t="s">
        <v>110</v>
      </c>
      <c r="D973" s="297">
        <v>1174.57</v>
      </c>
      <c r="E973" s="59" t="str">
        <f t="shared" si="75"/>
        <v>ESCOVÁRIO DE AÇO INOX, LIGA AISI 304, N° 18, MARCAS DE REFERÊNCIA FISCHER, METALPRESS OU MEKAL, INCLUSIVE APOIO DE CONCRETO, ARGAMASSA DE APOIO E ASSENTAMENTO, VÁLVULA E SIFÃO CROMADOS, EXCLUSIVE TORNEIRA, CONF. PROJETO</v>
      </c>
      <c r="F973" s="59" t="str">
        <f t="shared" si="76"/>
        <v>M</v>
      </c>
      <c r="G973">
        <f t="shared" si="77"/>
        <v>1499.22</v>
      </c>
      <c r="H973">
        <f t="shared" si="78"/>
        <v>1174.57</v>
      </c>
      <c r="I973">
        <f t="shared" si="79"/>
        <v>1174.57</v>
      </c>
    </row>
    <row r="974" spans="1:9" ht="45">
      <c r="A974" s="827" t="s">
        <v>31688</v>
      </c>
      <c r="B974" s="827" t="s">
        <v>1937</v>
      </c>
      <c r="C974" s="295" t="s">
        <v>113</v>
      </c>
      <c r="D974" s="297">
        <v>1286.42</v>
      </c>
      <c r="E974" s="59" t="str">
        <f t="shared" si="75"/>
        <v>TANQUE DE AÇO INOX Nº 2, MARCAS DE REFERÊNCIA FISHER, METALPRESS OU MEKAL, INCLUSIVE VÁLVULA DE METAL E SIFÃO</v>
      </c>
      <c r="F974" s="59" t="str">
        <f t="shared" si="76"/>
        <v>UND</v>
      </c>
      <c r="G974">
        <f t="shared" si="77"/>
        <v>1641.99</v>
      </c>
      <c r="H974">
        <f t="shared" si="78"/>
        <v>1286.42</v>
      </c>
      <c r="I974">
        <f t="shared" si="79"/>
        <v>1286.42</v>
      </c>
    </row>
    <row r="975" spans="1:9" ht="75">
      <c r="A975" s="827" t="s">
        <v>31689</v>
      </c>
      <c r="B975" s="827" t="s">
        <v>1938</v>
      </c>
      <c r="C975" s="295" t="s">
        <v>113</v>
      </c>
      <c r="D975" s="297">
        <v>3865.87</v>
      </c>
      <c r="E975" s="59" t="str">
        <f t="shared" si="75"/>
        <v>BEBEDOURO DE AÇO INOX, MARCAS DE REFERÊNCIA FISHER, METALPRESS OU MEKAL, INCLUSIVE VÁLVULA, SIFÃO CROMADO E TORNEIRAS, EXCLUSIVE ALVENARIA, DIM. 0.45X2.75 M, CONFORME DETALHE EM PROJETO</v>
      </c>
      <c r="F975" s="59" t="str">
        <f t="shared" si="76"/>
        <v>UND</v>
      </c>
      <c r="G975">
        <f t="shared" si="77"/>
        <v>4934.3999999999996</v>
      </c>
      <c r="H975">
        <f t="shared" si="78"/>
        <v>3865.87</v>
      </c>
      <c r="I975">
        <f t="shared" si="79"/>
        <v>3865.87</v>
      </c>
    </row>
    <row r="976" spans="1:9" ht="60">
      <c r="A976" s="827" t="s">
        <v>31690</v>
      </c>
      <c r="B976" s="827" t="s">
        <v>1939</v>
      </c>
      <c r="C976" s="295" t="s">
        <v>113</v>
      </c>
      <c r="D976" s="297">
        <v>1840.36</v>
      </c>
      <c r="E976" s="59" t="str">
        <f t="shared" si="75"/>
        <v>MICTÓRIO COLETIVO DE AÇO INOX, LIGA AISI-304 N.18, MARCAS DE REFERÊNCIA FISHER, METALPRESS OU MEKAL, DIMENSÕES 1.80X0.30M, COM TUBO ESPARGIDOR</v>
      </c>
      <c r="F976" s="59" t="str">
        <f t="shared" si="76"/>
        <v>UND</v>
      </c>
      <c r="G976">
        <f t="shared" si="77"/>
        <v>2349.04</v>
      </c>
      <c r="H976">
        <f t="shared" si="78"/>
        <v>1840.36</v>
      </c>
      <c r="I976">
        <f t="shared" si="79"/>
        <v>1840.36</v>
      </c>
    </row>
    <row r="977" spans="1:9" ht="75">
      <c r="A977" s="827" t="s">
        <v>31691</v>
      </c>
      <c r="B977" s="827" t="s">
        <v>1940</v>
      </c>
      <c r="C977" s="295" t="s">
        <v>113</v>
      </c>
      <c r="D977" s="296">
        <v>391.62</v>
      </c>
      <c r="E977" s="59" t="str">
        <f t="shared" si="75"/>
        <v>CUBA DE AÇO INOX N° 1(DIM.460X300X150)MM, MARCAS DE REFERÊNCIA FRANKE, STRAKE, TRAMONTINA, INCLUSIVE VÁLVULA DE METAL 31/2" E SIFÃO CROMADO 1 X 1/2", EXCL. TORNEIRA</v>
      </c>
      <c r="F977" s="59" t="str">
        <f t="shared" si="76"/>
        <v>UND</v>
      </c>
      <c r="G977">
        <f t="shared" si="77"/>
        <v>499.86</v>
      </c>
      <c r="H977">
        <f t="shared" si="78"/>
        <v>391.62</v>
      </c>
      <c r="I977">
        <f t="shared" si="79"/>
        <v>391.62</v>
      </c>
    </row>
    <row r="978" spans="1:9" ht="75">
      <c r="A978" s="827" t="s">
        <v>31692</v>
      </c>
      <c r="B978" s="827" t="s">
        <v>1941</v>
      </c>
      <c r="C978" s="295" t="s">
        <v>113</v>
      </c>
      <c r="D978" s="297">
        <v>1179.93</v>
      </c>
      <c r="E978" s="59" t="str">
        <f t="shared" si="75"/>
        <v>TANQUE SIMPLES DE AÇO INOX FISCHER, MOD. TQ1-S AISI 304, OU EQUIVALENTE NAS MARCAS METALPRESS OU MEKAL, INCLUSIVE VÁLVULA DE METAL 1 1/4" E SIFÃO CROMADO 2", EXCL. TORNEIRA</v>
      </c>
      <c r="F978" s="59" t="str">
        <f t="shared" si="76"/>
        <v>UND</v>
      </c>
      <c r="G978">
        <f t="shared" si="77"/>
        <v>1506.06</v>
      </c>
      <c r="H978">
        <f t="shared" si="78"/>
        <v>1179.93</v>
      </c>
      <c r="I978">
        <f t="shared" si="79"/>
        <v>1179.93</v>
      </c>
    </row>
    <row r="979" spans="1:9" ht="60">
      <c r="A979" s="827" t="s">
        <v>31693</v>
      </c>
      <c r="B979" s="827" t="s">
        <v>1942</v>
      </c>
      <c r="C979" s="295" t="s">
        <v>113</v>
      </c>
      <c r="D979" s="297">
        <v>1451.61</v>
      </c>
      <c r="E979" s="59" t="str">
        <f t="shared" si="75"/>
        <v>CUBA P/ PANELÕES DE AÇO INOX 80X60X40 CM, MARCAS DE REFERÊNCIA FISHER, METALPRESS OU MEKAL, INCLUSIVE VÁLVULA METAL 1 1/4" E SIFÃO CROMADO 1 X 1 1/2", EXCL. TORNEIRA</v>
      </c>
      <c r="F979" s="59" t="str">
        <f t="shared" si="76"/>
        <v>UND</v>
      </c>
      <c r="G979">
        <f t="shared" si="77"/>
        <v>1852.84</v>
      </c>
      <c r="H979">
        <f t="shared" si="78"/>
        <v>1451.61</v>
      </c>
      <c r="I979">
        <f t="shared" si="79"/>
        <v>1451.61</v>
      </c>
    </row>
    <row r="980" spans="1:9" ht="60">
      <c r="A980" s="827" t="s">
        <v>31694</v>
      </c>
      <c r="B980" s="827" t="s">
        <v>1943</v>
      </c>
      <c r="C980" s="295" t="s">
        <v>113</v>
      </c>
      <c r="D980" s="297">
        <v>1888.36</v>
      </c>
      <c r="E980" s="59" t="str">
        <f t="shared" si="75"/>
        <v>TANQUE DUPLO DE AÇO INOX AISI 304, MARCAS DE REFERÊNCIA FISHER (MOD TQI-D) METALPRESS OU MEKAL, INCLUSIVE VÁLVULAS DE METAL 1 1/4" E SIFÃO CROMADO 2", EXCL. TORNEIRAS</v>
      </c>
      <c r="F980" s="59" t="str">
        <f t="shared" si="76"/>
        <v>UND</v>
      </c>
      <c r="G980">
        <f t="shared" si="77"/>
        <v>2410.3000000000002</v>
      </c>
      <c r="H980">
        <f t="shared" si="78"/>
        <v>1888.36</v>
      </c>
      <c r="I980">
        <f t="shared" si="79"/>
        <v>1888.36</v>
      </c>
    </row>
    <row r="981" spans="1:9" ht="45">
      <c r="A981" s="827" t="s">
        <v>31695</v>
      </c>
      <c r="B981" s="827" t="s">
        <v>1944</v>
      </c>
      <c r="C981" s="295" t="s">
        <v>113</v>
      </c>
      <c r="D981" s="296">
        <v>207.49</v>
      </c>
      <c r="E981" s="59" t="str">
        <f t="shared" si="75"/>
        <v>DUCHA MANUAL ACQUA JET , LINHA AQUARIUS, COM REGISTRO REF.C 2195, MARCAS DE REFERÊNCIA FABRIMAR, DECA OU DOCOL</v>
      </c>
      <c r="F981" s="59" t="str">
        <f t="shared" si="76"/>
        <v>UND</v>
      </c>
      <c r="G981">
        <f t="shared" si="77"/>
        <v>264.83999999999997</v>
      </c>
      <c r="H981">
        <f t="shared" si="78"/>
        <v>207.49</v>
      </c>
      <c r="I981">
        <f t="shared" si="79"/>
        <v>207.49</v>
      </c>
    </row>
    <row r="982" spans="1:9" ht="45">
      <c r="A982" s="827" t="s">
        <v>31696</v>
      </c>
      <c r="B982" s="827" t="s">
        <v>1945</v>
      </c>
      <c r="C982" s="295" t="s">
        <v>113</v>
      </c>
      <c r="D982" s="296">
        <v>56.28</v>
      </c>
      <c r="E982" s="59" t="str">
        <f t="shared" si="75"/>
        <v>CABIDE SIMPLES DE UM GANCHO, LINHA VERSAILLES, REF. 08, ACABAMENTO CROMADO, DA MOLDENOX, DOCOL OU DECA</v>
      </c>
      <c r="F982" s="59" t="str">
        <f t="shared" si="76"/>
        <v>UND</v>
      </c>
      <c r="G982">
        <f t="shared" si="77"/>
        <v>71.84</v>
      </c>
      <c r="H982">
        <f t="shared" si="78"/>
        <v>56.28</v>
      </c>
      <c r="I982">
        <f t="shared" si="79"/>
        <v>56.28</v>
      </c>
    </row>
    <row r="983" spans="1:9" ht="45">
      <c r="A983" s="827" t="s">
        <v>31697</v>
      </c>
      <c r="B983" s="827" t="s">
        <v>2384</v>
      </c>
      <c r="C983" s="295" t="s">
        <v>113</v>
      </c>
      <c r="D983" s="297">
        <v>2686.23</v>
      </c>
      <c r="E983" s="59" t="str">
        <f t="shared" si="75"/>
        <v>RESERVATÓRIO DE POLIETILENO DE 5.000 L, INCLUSIVE PEÇA DE MADEIRA 6 X 16 CM PARA APOIO, EXCLUSIVE FLANGES E TORNEIRA DE BÓIA</v>
      </c>
      <c r="F983" s="59" t="str">
        <f t="shared" si="76"/>
        <v>UND</v>
      </c>
      <c r="G983">
        <f t="shared" si="77"/>
        <v>3428.7</v>
      </c>
      <c r="H983">
        <f t="shared" si="78"/>
        <v>2686.23</v>
      </c>
      <c r="I983">
        <f t="shared" si="79"/>
        <v>2686.23</v>
      </c>
    </row>
    <row r="984" spans="1:9" ht="75">
      <c r="A984" s="827" t="s">
        <v>31698</v>
      </c>
      <c r="B984" s="827" t="s">
        <v>1946</v>
      </c>
      <c r="C984" s="295" t="s">
        <v>113</v>
      </c>
      <c r="D984" s="296">
        <v>283.95</v>
      </c>
      <c r="E984" s="59" t="str">
        <f t="shared" si="75"/>
        <v>CUBA EM AÇO INOX Nº 02(DIM.560X340X150)MM, MARCAS DE REFERÊNCIA FRANKE, STRAKE, TRAMONTINA, INCLUSIVE VÁLVULA DE METAL 31/2" E SIFÃO CROMADO 1 X 1/2", EXCL. TORNEIRA</v>
      </c>
      <c r="F984" s="59" t="str">
        <f t="shared" si="76"/>
        <v>UND</v>
      </c>
      <c r="G984">
        <f t="shared" si="77"/>
        <v>362.43</v>
      </c>
      <c r="H984">
        <f t="shared" si="78"/>
        <v>283.95</v>
      </c>
      <c r="I984">
        <f t="shared" si="79"/>
        <v>283.95</v>
      </c>
    </row>
    <row r="985" spans="1:9" ht="45">
      <c r="A985" s="827" t="s">
        <v>31699</v>
      </c>
      <c r="B985" s="827" t="s">
        <v>1947</v>
      </c>
      <c r="C985" s="295" t="s">
        <v>113</v>
      </c>
      <c r="D985" s="297">
        <v>1534.99</v>
      </c>
      <c r="E985" s="59" t="str">
        <f t="shared" si="75"/>
        <v>PIA EM AÇO INOX COM 01 CUBA Nº 1, DIMENSÕES DE 0.60 X 1.50M, INCLUSIVE VÁLVULA TIPO AMERICANA, EXCLUSIVE SIFÃO</v>
      </c>
      <c r="F985" s="59" t="str">
        <f t="shared" si="76"/>
        <v>UND</v>
      </c>
      <c r="G985">
        <f t="shared" si="77"/>
        <v>1959.26</v>
      </c>
      <c r="H985">
        <f t="shared" si="78"/>
        <v>1534.99</v>
      </c>
      <c r="I985">
        <f t="shared" si="79"/>
        <v>1534.99</v>
      </c>
    </row>
    <row r="986" spans="1:9" ht="45">
      <c r="A986" s="827" t="s">
        <v>31700</v>
      </c>
      <c r="B986" s="827" t="s">
        <v>1948</v>
      </c>
      <c r="C986" s="295" t="s">
        <v>113</v>
      </c>
      <c r="D986" s="297">
        <v>2499.1999999999998</v>
      </c>
      <c r="E986" s="59" t="str">
        <f t="shared" si="75"/>
        <v>PIA EM AÇO INOX COM 02 CUBAS Nº 1, DIMENSÕES 0.60 X 2.50, INCLUSIVE VÁLVULA TIPO AMERICANA, EXCLUSIVE SIFÃO</v>
      </c>
      <c r="F986" s="59" t="str">
        <f t="shared" si="76"/>
        <v>UND</v>
      </c>
      <c r="G986">
        <f t="shared" si="77"/>
        <v>3189.98</v>
      </c>
      <c r="H986">
        <f t="shared" si="78"/>
        <v>2499.1999999999998</v>
      </c>
      <c r="I986">
        <f t="shared" si="79"/>
        <v>2499.1999999999998</v>
      </c>
    </row>
    <row r="987" spans="1:9" ht="45">
      <c r="A987" s="827" t="s">
        <v>31701</v>
      </c>
      <c r="B987" s="827" t="s">
        <v>1949</v>
      </c>
      <c r="C987" s="295" t="s">
        <v>113</v>
      </c>
      <c r="D987" s="297">
        <v>1690.76</v>
      </c>
      <c r="E987" s="59" t="str">
        <f t="shared" si="75"/>
        <v>PIA EM AÇO INOX COM 01 CUBA Nº 1, DIMENSÕES DE 0.60 X 1.80M, INCLUSIVE VÁLVULA AMERICANA, EXCLUSIVE SIFÃO</v>
      </c>
      <c r="F987" s="59" t="str">
        <f t="shared" si="76"/>
        <v>UND</v>
      </c>
      <c r="G987">
        <f t="shared" si="77"/>
        <v>2158.09</v>
      </c>
      <c r="H987">
        <f t="shared" si="78"/>
        <v>1690.76</v>
      </c>
      <c r="I987">
        <f t="shared" si="79"/>
        <v>1690.76</v>
      </c>
    </row>
    <row r="988" spans="1:9" ht="45">
      <c r="A988" s="827" t="s">
        <v>31702</v>
      </c>
      <c r="B988" s="827" t="s">
        <v>1950</v>
      </c>
      <c r="C988" s="295" t="s">
        <v>113</v>
      </c>
      <c r="D988" s="297">
        <v>2319.0100000000002</v>
      </c>
      <c r="E988" s="59" t="str">
        <f t="shared" si="75"/>
        <v>PIA EM AÇO INOX COM 02 CUBAS Nº 2, DIMENSÕES DE 0.60 X 2.10M, INCLUSIVE VÁLVULA AMERICANA, EXCLUSIVE SIFÃO</v>
      </c>
      <c r="F988" s="59" t="str">
        <f t="shared" si="76"/>
        <v>UND</v>
      </c>
      <c r="G988">
        <f t="shared" si="77"/>
        <v>2959.98</v>
      </c>
      <c r="H988">
        <f t="shared" si="78"/>
        <v>2319.0100000000002</v>
      </c>
      <c r="I988">
        <f t="shared" si="79"/>
        <v>2319.0100000000002</v>
      </c>
    </row>
    <row r="989" spans="1:9" ht="45">
      <c r="A989" s="827" t="s">
        <v>31703</v>
      </c>
      <c r="B989" s="827" t="s">
        <v>1951</v>
      </c>
      <c r="C989" s="295" t="s">
        <v>113</v>
      </c>
      <c r="D989" s="296">
        <v>49.5</v>
      </c>
      <c r="E989" s="59" t="str">
        <f t="shared" si="75"/>
        <v>ASSENTO PLÁSTICO PARA VASO SANITÁRIO, MARCAS DE REFERÊNCIA DECA, CELITE OU IDEAL STANDARD</v>
      </c>
      <c r="F989" s="59" t="str">
        <f t="shared" si="76"/>
        <v>UND</v>
      </c>
      <c r="G989">
        <f t="shared" si="77"/>
        <v>63.18</v>
      </c>
      <c r="H989">
        <f t="shared" si="78"/>
        <v>49.5</v>
      </c>
      <c r="I989">
        <f t="shared" si="79"/>
        <v>49.5</v>
      </c>
    </row>
    <row r="990" spans="1:9" ht="30">
      <c r="A990" s="827" t="s">
        <v>31704</v>
      </c>
      <c r="B990" s="827" t="s">
        <v>1952</v>
      </c>
      <c r="C990" s="295" t="s">
        <v>113</v>
      </c>
      <c r="D990" s="296">
        <v>19.55</v>
      </c>
      <c r="E990" s="59" t="str">
        <f t="shared" si="75"/>
        <v>CHUVEIRO FRIO DE PVC, MARCAS DE REFERÊNCIA ATLAS, CIPLA OU AKROS</v>
      </c>
      <c r="F990" s="59" t="str">
        <f t="shared" si="76"/>
        <v>UND</v>
      </c>
      <c r="G990">
        <f t="shared" si="77"/>
        <v>24.95</v>
      </c>
      <c r="H990">
        <f t="shared" si="78"/>
        <v>19.55</v>
      </c>
      <c r="I990">
        <f t="shared" si="79"/>
        <v>19.55</v>
      </c>
    </row>
    <row r="991" spans="1:9" ht="45">
      <c r="A991" s="827" t="s">
        <v>31705</v>
      </c>
      <c r="B991" s="827" t="s">
        <v>2385</v>
      </c>
      <c r="C991" s="295" t="s">
        <v>113</v>
      </c>
      <c r="D991" s="296">
        <v>496.73</v>
      </c>
      <c r="E991" s="59" t="str">
        <f t="shared" si="75"/>
        <v>RESERVATÓRIO DE POLIETILENO DE 500L, INCLUSIVE PEÇA DE MADEIRA 6X16CM PARA APOIO, EXCLUSIVE FLANGES E TORNEIRA DE BÓIA</v>
      </c>
      <c r="F991" s="59" t="str">
        <f t="shared" si="76"/>
        <v>UND</v>
      </c>
      <c r="G991">
        <f t="shared" si="77"/>
        <v>634.03</v>
      </c>
      <c r="H991">
        <f t="shared" si="78"/>
        <v>496.73</v>
      </c>
      <c r="I991">
        <f t="shared" si="79"/>
        <v>496.73</v>
      </c>
    </row>
    <row r="992" spans="1:9" ht="45">
      <c r="A992" s="827" t="s">
        <v>31706</v>
      </c>
      <c r="B992" s="827" t="s">
        <v>2386</v>
      </c>
      <c r="C992" s="295" t="s">
        <v>113</v>
      </c>
      <c r="D992" s="296">
        <v>571.37</v>
      </c>
      <c r="E992" s="59" t="str">
        <f t="shared" si="75"/>
        <v>RESERVATÓRIO DE POLIETILENO DE 1000L, INCLUSIVE PEÇA DE MADEIRA 6X16CM PARA APOIO, EXCLUSIVE FLANGES E TORNEIRA DE BÓIA</v>
      </c>
      <c r="F992" s="59" t="str">
        <f t="shared" si="76"/>
        <v>UND</v>
      </c>
      <c r="G992">
        <f t="shared" si="77"/>
        <v>729.3</v>
      </c>
      <c r="H992">
        <f t="shared" si="78"/>
        <v>571.37</v>
      </c>
      <c r="I992">
        <f t="shared" si="79"/>
        <v>571.37</v>
      </c>
    </row>
    <row r="993" spans="1:9" ht="30">
      <c r="A993" s="827" t="s">
        <v>31707</v>
      </c>
      <c r="B993" s="827" t="s">
        <v>4019</v>
      </c>
      <c r="C993" s="295" t="s">
        <v>113</v>
      </c>
      <c r="D993" s="296">
        <v>156.47</v>
      </c>
      <c r="E993" s="59" t="str">
        <f t="shared" si="75"/>
        <v>FILTRO CURTO AP200, MARCA DE REFERÊNCIA AQUALAR, INCLUSIVE REFIL(VELA)</v>
      </c>
      <c r="F993" s="59" t="str">
        <f t="shared" si="76"/>
        <v>UND</v>
      </c>
      <c r="G993">
        <f t="shared" si="77"/>
        <v>199.72</v>
      </c>
      <c r="H993">
        <f t="shared" si="78"/>
        <v>156.47</v>
      </c>
      <c r="I993">
        <f t="shared" si="79"/>
        <v>156.47</v>
      </c>
    </row>
    <row r="994" spans="1:9" ht="90">
      <c r="A994" s="827" t="s">
        <v>31708</v>
      </c>
      <c r="B994" s="827" t="s">
        <v>1953</v>
      </c>
      <c r="C994" s="295" t="s">
        <v>110</v>
      </c>
      <c r="D994" s="297">
        <v>1188.76</v>
      </c>
      <c r="E994" s="59" t="str">
        <f t="shared" si="75"/>
        <v>MICTÓRIO DE AÇO INOX, MARCAS DE REFERÊNCIA FISHER, METALPRESS OU MEKAL, COM 30 CM DE LARGURA E COMP. VARIÁVEL, INCLUSIVE VÁLVULA TIPO AMERICANA, ENGATE FLEXÍVEL CROMADO, VÁLVULA DE DESCARGA, SIFÃO CROMADO E CONJUNTO DE FIXAÇÃO</v>
      </c>
      <c r="F994" s="59" t="str">
        <f t="shared" si="76"/>
        <v>M</v>
      </c>
      <c r="G994">
        <f t="shared" si="77"/>
        <v>1517.33</v>
      </c>
      <c r="H994">
        <f t="shared" si="78"/>
        <v>1188.76</v>
      </c>
      <c r="I994">
        <f t="shared" si="79"/>
        <v>1188.76</v>
      </c>
    </row>
    <row r="995" spans="1:9" ht="30">
      <c r="A995" s="827" t="s">
        <v>31709</v>
      </c>
      <c r="B995" s="827" t="s">
        <v>1954</v>
      </c>
      <c r="C995" s="295" t="s">
        <v>113</v>
      </c>
      <c r="D995" s="296">
        <v>261.14</v>
      </c>
      <c r="E995" s="59" t="str">
        <f t="shared" si="75"/>
        <v>TANQUE EM MÁRMORE SINTÉTICO COM 2 BOJOS, INCLUSIVE VÁLVULA E SIFÃO EM PVC</v>
      </c>
      <c r="F995" s="59" t="str">
        <f t="shared" si="76"/>
        <v>UND</v>
      </c>
      <c r="G995">
        <f t="shared" si="77"/>
        <v>333.32</v>
      </c>
      <c r="H995">
        <f t="shared" si="78"/>
        <v>261.14</v>
      </c>
      <c r="I995">
        <f t="shared" si="79"/>
        <v>261.14</v>
      </c>
    </row>
    <row r="996" spans="1:9" ht="45">
      <c r="A996" s="827" t="s">
        <v>31710</v>
      </c>
      <c r="B996" s="827" t="s">
        <v>2387</v>
      </c>
      <c r="C996" s="295" t="s">
        <v>113</v>
      </c>
      <c r="D996" s="296">
        <v>466.74</v>
      </c>
      <c r="E996" s="59" t="str">
        <f t="shared" si="75"/>
        <v>RESERVATÓRIO DE POLIETILENO DE 310L, INCLUSIVE PEÇA DE MADEIRA 6 X 16 CM P/ APOIO, EXCLUSIVE FLANGE E TORNEIRA DE BÓIA</v>
      </c>
      <c r="F996" s="59" t="str">
        <f t="shared" si="76"/>
        <v>UND</v>
      </c>
      <c r="G996">
        <f t="shared" si="77"/>
        <v>595.75</v>
      </c>
      <c r="H996">
        <f t="shared" si="78"/>
        <v>466.74</v>
      </c>
      <c r="I996">
        <f t="shared" si="79"/>
        <v>466.74</v>
      </c>
    </row>
    <row r="997" spans="1:9" ht="45">
      <c r="A997" s="827" t="s">
        <v>31711</v>
      </c>
      <c r="B997" s="827" t="s">
        <v>2388</v>
      </c>
      <c r="C997" s="295" t="s">
        <v>113</v>
      </c>
      <c r="D997" s="296">
        <v>983.42</v>
      </c>
      <c r="E997" s="59" t="str">
        <f t="shared" si="75"/>
        <v>RESERVATÓRIO DE POLIETILENO DE 1500L, INCLUSIVE PEÇA 6X16CM PARA APOIO, EXCLUSIVE FLANGES E TORNEIRA DE BÓIA</v>
      </c>
      <c r="F997" s="59" t="str">
        <f t="shared" si="76"/>
        <v>UND</v>
      </c>
      <c r="G997">
        <f t="shared" si="77"/>
        <v>1255.24</v>
      </c>
      <c r="H997">
        <f t="shared" si="78"/>
        <v>983.42</v>
      </c>
      <c r="I997">
        <f t="shared" si="79"/>
        <v>983.42</v>
      </c>
    </row>
    <row r="998" spans="1:9" ht="45">
      <c r="A998" s="827" t="s">
        <v>31712</v>
      </c>
      <c r="B998" s="827" t="s">
        <v>2389</v>
      </c>
      <c r="C998" s="295" t="s">
        <v>113</v>
      </c>
      <c r="D998" s="297">
        <v>1766.72</v>
      </c>
      <c r="E998" s="59" t="str">
        <f t="shared" si="75"/>
        <v>RESERVATÓRIO DE POLIETILENO DE 3000 LITROS, INCLUSIVE PEÇA DE APOIO DE 6X16 CM, EXCLUSIVE FLANGES E TORNEIRA DE BÓIA</v>
      </c>
      <c r="F998" s="59" t="str">
        <f t="shared" si="76"/>
        <v>UND</v>
      </c>
      <c r="G998">
        <f t="shared" si="77"/>
        <v>2255.04</v>
      </c>
      <c r="H998">
        <f t="shared" si="78"/>
        <v>1766.72</v>
      </c>
      <c r="I998">
        <f t="shared" si="79"/>
        <v>1766.72</v>
      </c>
    </row>
    <row r="999" spans="1:9" ht="45">
      <c r="A999" s="827" t="s">
        <v>31713</v>
      </c>
      <c r="B999" s="827" t="s">
        <v>2390</v>
      </c>
      <c r="C999" s="295" t="s">
        <v>113</v>
      </c>
      <c r="D999" s="297">
        <v>1344.95</v>
      </c>
      <c r="E999" s="59" t="str">
        <f t="shared" si="75"/>
        <v>RESERVATÓRIO DE POLIETILENO DE 2000L, INCLUSIVE PEÇA DE APOIO 6X16 CM, EXCLUSIVE FLANGES E TORNEIRA DE BÓIA</v>
      </c>
      <c r="F999" s="59" t="str">
        <f t="shared" si="76"/>
        <v>UND</v>
      </c>
      <c r="G999">
        <f t="shared" si="77"/>
        <v>1716.69</v>
      </c>
      <c r="H999">
        <f t="shared" si="78"/>
        <v>1344.95</v>
      </c>
      <c r="I999">
        <f t="shared" si="79"/>
        <v>1344.95</v>
      </c>
    </row>
    <row r="1000" spans="1:9" ht="30">
      <c r="A1000" s="827" t="s">
        <v>31714</v>
      </c>
      <c r="B1000" s="827" t="s">
        <v>1955</v>
      </c>
      <c r="C1000" s="295" t="s">
        <v>113</v>
      </c>
      <c r="D1000" s="296">
        <v>161.21</v>
      </c>
      <c r="E1000" s="59" t="str">
        <f t="shared" si="75"/>
        <v>TANQUE DE MÁRMORE SINTÉTICO COM UM BOJO, INCLUSIVE VÁLVULA E SIFÃO EM PVC</v>
      </c>
      <c r="F1000" s="59" t="str">
        <f t="shared" si="76"/>
        <v>UND</v>
      </c>
      <c r="G1000">
        <f t="shared" si="77"/>
        <v>205.77</v>
      </c>
      <c r="H1000">
        <f t="shared" si="78"/>
        <v>161.21</v>
      </c>
      <c r="I1000">
        <f t="shared" si="79"/>
        <v>161.21</v>
      </c>
    </row>
    <row r="1001" spans="1:9" ht="90">
      <c r="A1001" s="827" t="s">
        <v>31715</v>
      </c>
      <c r="B1001" s="827" t="s">
        <v>1956</v>
      </c>
      <c r="C1001" s="295" t="s">
        <v>110</v>
      </c>
      <c r="D1001" s="297">
        <v>1417.41</v>
      </c>
      <c r="E1001" s="59" t="str">
        <f t="shared" si="75"/>
        <v>BEBEDOURO EM AÇO INOX COLETIVO, MARCAS DE REFERÊNCIA FISHER, METALPRESS OU MEKAL, INCLUSIVE BASE DE APOIO EM CONCRETO E FECHAMENTO EM ALVENARIA REVESTIDA COM AZULEJO, INCLUSIVE VÁLVULA E SIFÃO, EXCLUSIVE TORNEIRAS</v>
      </c>
      <c r="F1001" s="59" t="str">
        <f t="shared" si="76"/>
        <v>M</v>
      </c>
      <c r="G1001">
        <f t="shared" si="77"/>
        <v>1809.18</v>
      </c>
      <c r="H1001">
        <f t="shared" si="78"/>
        <v>1417.41</v>
      </c>
      <c r="I1001">
        <f t="shared" si="79"/>
        <v>1417.41</v>
      </c>
    </row>
    <row r="1002" spans="1:9" ht="45">
      <c r="A1002" s="827" t="s">
        <v>31716</v>
      </c>
      <c r="B1002" s="827" t="s">
        <v>2391</v>
      </c>
      <c r="C1002" s="295" t="s">
        <v>113</v>
      </c>
      <c r="D1002" s="297">
        <v>8813.43</v>
      </c>
      <c r="E1002" s="59" t="str">
        <f t="shared" si="75"/>
        <v>RESERVATÓRIO DE POLIETILENO DE 15.000L, INCLUSIVE PEÇA DE MADEIRA 5 X 16CM PARA APOIO, EXCLUSIVE FLANGES E TORNEIRAS DE BOIA</v>
      </c>
      <c r="F1002" s="59" t="str">
        <f t="shared" si="76"/>
        <v>UND</v>
      </c>
      <c r="G1002">
        <f t="shared" si="77"/>
        <v>11249.46</v>
      </c>
      <c r="H1002">
        <f t="shared" si="78"/>
        <v>8813.43</v>
      </c>
      <c r="I1002">
        <f t="shared" si="79"/>
        <v>8813.43</v>
      </c>
    </row>
    <row r="1003" spans="1:9" ht="45">
      <c r="A1003" s="827" t="s">
        <v>31717</v>
      </c>
      <c r="B1003" s="827" t="s">
        <v>1957</v>
      </c>
      <c r="C1003" s="295" t="s">
        <v>113</v>
      </c>
      <c r="D1003" s="297">
        <v>2400.67</v>
      </c>
      <c r="E1003" s="59" t="str">
        <f t="shared" si="75"/>
        <v>BEBEBEDOURO ELÉTRICO DE PRESSÃO PARA PORTADORES DE NECESSIDADES ESPECIAIS IBBL BDF300 OU EQUIVALENTE</v>
      </c>
      <c r="F1003" s="59" t="str">
        <f t="shared" si="76"/>
        <v>UND</v>
      </c>
      <c r="G1003">
        <f t="shared" si="77"/>
        <v>3064.22</v>
      </c>
      <c r="H1003">
        <f t="shared" si="78"/>
        <v>2400.67</v>
      </c>
      <c r="I1003">
        <f t="shared" si="79"/>
        <v>2400.67</v>
      </c>
    </row>
    <row r="1004" spans="1:9">
      <c r="A1004" s="827"/>
      <c r="B1004" s="828" t="s">
        <v>672</v>
      </c>
      <c r="C1004" s="295"/>
      <c r="D1004" s="296"/>
      <c r="E1004" s="59" t="str">
        <f t="shared" si="75"/>
        <v>APARELHOS ELÉTRICOS</v>
      </c>
      <c r="F1004" s="59" t="str">
        <f t="shared" si="76"/>
        <v/>
      </c>
      <c r="G1004">
        <f t="shared" si="77"/>
        <v>0</v>
      </c>
      <c r="H1004">
        <f t="shared" si="78"/>
        <v>0</v>
      </c>
      <c r="I1004">
        <f t="shared" si="79"/>
        <v>0</v>
      </c>
    </row>
    <row r="1005" spans="1:9">
      <c r="A1005" s="827"/>
      <c r="B1005" s="828" t="s">
        <v>1958</v>
      </c>
      <c r="C1005" s="295"/>
      <c r="D1005" s="296"/>
      <c r="E1005" s="59" t="str">
        <f t="shared" si="75"/>
        <v>LUMINÁRIAS</v>
      </c>
      <c r="F1005" s="59" t="str">
        <f t="shared" si="76"/>
        <v/>
      </c>
      <c r="G1005">
        <f t="shared" si="77"/>
        <v>0</v>
      </c>
      <c r="H1005">
        <f t="shared" si="78"/>
        <v>0</v>
      </c>
      <c r="I1005">
        <f t="shared" si="79"/>
        <v>0</v>
      </c>
    </row>
    <row r="1006" spans="1:9" ht="75">
      <c r="A1006" s="827" t="s">
        <v>31718</v>
      </c>
      <c r="B1006" s="827" t="s">
        <v>1959</v>
      </c>
      <c r="C1006" s="295" t="s">
        <v>113</v>
      </c>
      <c r="D1006" s="296">
        <v>87.68</v>
      </c>
      <c r="E1006" s="59" t="str">
        <f t="shared" si="75"/>
        <v>LUMINÁRIA P/ DUAS LÂMPADAS FLUORESCENTES 20W, COMPLETA, C/ REATOR DUPLO-127V PARTIDA RÁPIDA E ALTO FATOR DE POTÊNCIA, SOQUETE ANTIVIBRATÓRIO E LÂMPADA FLUORESCENTE 20W-127V</v>
      </c>
      <c r="F1006" s="59" t="str">
        <f t="shared" si="76"/>
        <v>UND</v>
      </c>
      <c r="G1006">
        <f t="shared" si="77"/>
        <v>111.91</v>
      </c>
      <c r="H1006">
        <f t="shared" si="78"/>
        <v>87.68</v>
      </c>
      <c r="I1006">
        <f t="shared" si="79"/>
        <v>87.68</v>
      </c>
    </row>
    <row r="1007" spans="1:9" ht="75">
      <c r="A1007" s="827" t="s">
        <v>31719</v>
      </c>
      <c r="B1007" s="827" t="s">
        <v>1960</v>
      </c>
      <c r="C1007" s="295" t="s">
        <v>113</v>
      </c>
      <c r="D1007" s="296">
        <v>106.14</v>
      </c>
      <c r="E1007" s="59" t="str">
        <f t="shared" si="75"/>
        <v>LUMINÁRIA P/ DUAS LÂMPADAS FLUORESCENTES 40W, COMPLETA, C/ REATOR DUPLO-127V PARTIDA RÁPIDA E ALTO FATOR DE POTÊNCIA, SOQUETE ANTIVIBRATÓRIO E LÂMPADA FLUORESCENTE 40W-127V</v>
      </c>
      <c r="F1007" s="59" t="str">
        <f t="shared" si="76"/>
        <v>UND</v>
      </c>
      <c r="G1007">
        <f t="shared" si="77"/>
        <v>135.47999999999999</v>
      </c>
      <c r="H1007">
        <f t="shared" si="78"/>
        <v>106.14</v>
      </c>
      <c r="I1007">
        <f t="shared" si="79"/>
        <v>106.14</v>
      </c>
    </row>
    <row r="1008" spans="1:9" ht="75">
      <c r="A1008" s="827" t="s">
        <v>31720</v>
      </c>
      <c r="B1008" s="827" t="s">
        <v>1961</v>
      </c>
      <c r="C1008" s="295" t="s">
        <v>113</v>
      </c>
      <c r="D1008" s="296">
        <v>174.84</v>
      </c>
      <c r="E1008" s="59" t="str">
        <f t="shared" si="75"/>
        <v>LUMINÁRIA P/ QUATRO LÂMPADAS FLUORESCENTES 20W, COMPLETA, C/ REATORES DUPLOS - 127V PARTIDA RÁPIDA E ALTO FATOR DE POTÊNCIA, SOQUETE ANTIVIBRATÓRIO E LÂMPADA FLUORESCENTE 20W-127V</v>
      </c>
      <c r="F1008" s="59" t="str">
        <f t="shared" si="76"/>
        <v>UND</v>
      </c>
      <c r="G1008">
        <f t="shared" si="77"/>
        <v>223.17</v>
      </c>
      <c r="H1008">
        <f t="shared" si="78"/>
        <v>174.84</v>
      </c>
      <c r="I1008">
        <f t="shared" si="79"/>
        <v>174.84</v>
      </c>
    </row>
    <row r="1009" spans="1:9" ht="75">
      <c r="A1009" s="827" t="s">
        <v>31721</v>
      </c>
      <c r="B1009" s="827" t="s">
        <v>1962</v>
      </c>
      <c r="C1009" s="295" t="s">
        <v>113</v>
      </c>
      <c r="D1009" s="296">
        <v>211.23</v>
      </c>
      <c r="E1009" s="59" t="str">
        <f t="shared" si="75"/>
        <v>LUMINÁRIA P/ QUATRO LÂMPADAS FLUORESCENTES 40W, COMPLETA, C/REATORES DUPLOS-127V PARTIDA RÁPIDA E ALTO FATOR DE POTÊNCIA, SOQUETE ANTIVIBRATÓRIO E LÂMPADA FLUORESCENTE 40W-127V</v>
      </c>
      <c r="F1009" s="59" t="str">
        <f t="shared" si="76"/>
        <v>UND</v>
      </c>
      <c r="G1009">
        <f t="shared" si="77"/>
        <v>269.61</v>
      </c>
      <c r="H1009">
        <f t="shared" si="78"/>
        <v>211.23</v>
      </c>
      <c r="I1009">
        <f t="shared" si="79"/>
        <v>211.23</v>
      </c>
    </row>
    <row r="1010" spans="1:9" ht="45">
      <c r="A1010" s="827" t="s">
        <v>31722</v>
      </c>
      <c r="B1010" s="827" t="s">
        <v>1963</v>
      </c>
      <c r="C1010" s="295" t="s">
        <v>113</v>
      </c>
      <c r="D1010" s="296">
        <v>372.72</v>
      </c>
      <c r="E1010" s="59" t="str">
        <f t="shared" si="75"/>
        <v>LUMINÁRIA INDUSTRIAL A PROVA DE TEMPO, 45 GRAUS, WETZEL OU EQUIVALENTE, INCLUSIVE LAMPADA MISTA 160W</v>
      </c>
      <c r="F1010" s="59" t="str">
        <f t="shared" si="76"/>
        <v>UND</v>
      </c>
      <c r="G1010">
        <f t="shared" si="77"/>
        <v>475.74</v>
      </c>
      <c r="H1010">
        <f t="shared" si="78"/>
        <v>372.72</v>
      </c>
      <c r="I1010">
        <f t="shared" si="79"/>
        <v>372.72</v>
      </c>
    </row>
    <row r="1011" spans="1:9" ht="75">
      <c r="A1011" s="827" t="s">
        <v>31723</v>
      </c>
      <c r="B1011" s="827" t="s">
        <v>1964</v>
      </c>
      <c r="C1011" s="295" t="s">
        <v>113</v>
      </c>
      <c r="D1011" s="296">
        <v>66.150000000000006</v>
      </c>
      <c r="E1011" s="59" t="str">
        <f t="shared" si="75"/>
        <v>LUMINÁRIA PARA UMA LÂMPADA FLUORESCENTE 20W, COMPLETA, C/ REATOR SIMPLES-127V PARTIDA RÁPIDA ALTO FATOR DE POTÊNCIA, SOQUETE ANTIVIBRATÓRIO E LÂMPADA FLUORESCENTE 20W-127V</v>
      </c>
      <c r="F1011" s="59" t="str">
        <f t="shared" si="76"/>
        <v>UND</v>
      </c>
      <c r="G1011">
        <f t="shared" si="77"/>
        <v>84.43</v>
      </c>
      <c r="H1011">
        <f t="shared" si="78"/>
        <v>66.150000000000006</v>
      </c>
      <c r="I1011">
        <f t="shared" si="79"/>
        <v>66.150000000000006</v>
      </c>
    </row>
    <row r="1012" spans="1:9" ht="75">
      <c r="A1012" s="827" t="s">
        <v>31724</v>
      </c>
      <c r="B1012" s="827" t="s">
        <v>1965</v>
      </c>
      <c r="C1012" s="295" t="s">
        <v>113</v>
      </c>
      <c r="D1012" s="296">
        <v>73.650000000000006</v>
      </c>
      <c r="E1012" s="59" t="str">
        <f t="shared" si="75"/>
        <v>LUMINÁRIA PARA UMA LÂMPADA FLUORESCENTE 40W, COMPLETA, C/ REATOR SIMPLES-127V PARTIDA RÁPIDA ALTO FATOR DE POTÊNCIA, SOQUETE ANTIVIBRATÓRIO E LÂMPADA FLUORESCENTE 40W-127V</v>
      </c>
      <c r="F1012" s="59" t="str">
        <f t="shared" si="76"/>
        <v>UND</v>
      </c>
      <c r="G1012">
        <f t="shared" si="77"/>
        <v>94.01</v>
      </c>
      <c r="H1012">
        <f t="shared" si="78"/>
        <v>73.650000000000006</v>
      </c>
      <c r="I1012">
        <f t="shared" si="79"/>
        <v>73.650000000000006</v>
      </c>
    </row>
    <row r="1013" spans="1:9" ht="30">
      <c r="A1013" s="827" t="s">
        <v>31725</v>
      </c>
      <c r="B1013" s="827" t="s">
        <v>1966</v>
      </c>
      <c r="C1013" s="295" t="s">
        <v>113</v>
      </c>
      <c r="D1013" s="296">
        <v>90.28</v>
      </c>
      <c r="E1013" s="59" t="str">
        <f t="shared" si="75"/>
        <v>ARANDELA COM LÂMPADA INCANDESCENTE DE 100W</v>
      </c>
      <c r="F1013" s="59" t="str">
        <f t="shared" si="76"/>
        <v>UND</v>
      </c>
      <c r="G1013">
        <f t="shared" si="77"/>
        <v>115.23</v>
      </c>
      <c r="H1013">
        <f t="shared" si="78"/>
        <v>90.28</v>
      </c>
      <c r="I1013">
        <f t="shared" si="79"/>
        <v>90.28</v>
      </c>
    </row>
    <row r="1014" spans="1:9" ht="75">
      <c r="A1014" s="827" t="s">
        <v>31726</v>
      </c>
      <c r="B1014" s="827" t="s">
        <v>1967</v>
      </c>
      <c r="C1014" s="295" t="s">
        <v>113</v>
      </c>
      <c r="D1014" s="296">
        <v>203.33</v>
      </c>
      <c r="E1014" s="59" t="str">
        <f t="shared" si="75"/>
        <v>LUMINÁRIA P/ DUAS LÂMPADAS FLUORESCENTES 40W, C/ DIFUSOR, COMPLETA, C/ REATOR DUPLO-127V PARTIDA RÁPIDA E ALTO FATOR DE POTÊNCIA, SOQUETE ANTIVIBRATÓRIO E LÂMPADAS FLUORESCENTES 40W-127V</v>
      </c>
      <c r="F1014" s="59" t="str">
        <f t="shared" si="76"/>
        <v>UND</v>
      </c>
      <c r="G1014">
        <f t="shared" si="77"/>
        <v>259.52999999999997</v>
      </c>
      <c r="H1014">
        <f t="shared" si="78"/>
        <v>203.33</v>
      </c>
      <c r="I1014">
        <f t="shared" si="79"/>
        <v>203.33</v>
      </c>
    </row>
    <row r="1015" spans="1:9" ht="75">
      <c r="A1015" s="827" t="s">
        <v>31727</v>
      </c>
      <c r="B1015" s="827" t="s">
        <v>1968</v>
      </c>
      <c r="C1015" s="295" t="s">
        <v>113</v>
      </c>
      <c r="D1015" s="296">
        <v>152.08000000000001</v>
      </c>
      <c r="E1015" s="59" t="str">
        <f t="shared" si="75"/>
        <v>LUMINÁRIA P/ TRÊS LÂMPADAS FLUORESCENTES 40W, COMPLETA, COM REATOR DUPLO-127V PARTIDA RÁPIDA E ALTO FATOR DE POTÊNCIA, SOQUETE ANTIVIBRATÓRIO E LÂMPADA FLUORESCENTE 40W-127V</v>
      </c>
      <c r="F1015" s="59" t="str">
        <f t="shared" si="76"/>
        <v>UND</v>
      </c>
      <c r="G1015">
        <f t="shared" si="77"/>
        <v>194.11</v>
      </c>
      <c r="H1015">
        <f t="shared" si="78"/>
        <v>152.08000000000001</v>
      </c>
      <c r="I1015">
        <f t="shared" si="79"/>
        <v>152.08000000000001</v>
      </c>
    </row>
    <row r="1016" spans="1:9" ht="30">
      <c r="A1016" s="827" t="s">
        <v>31728</v>
      </c>
      <c r="B1016" s="827" t="s">
        <v>1969</v>
      </c>
      <c r="C1016" s="295" t="s">
        <v>113</v>
      </c>
      <c r="D1016" s="296">
        <v>55.13</v>
      </c>
      <c r="E1016" s="59" t="str">
        <f t="shared" si="75"/>
        <v>LUMINÁRIA TIPO GLOBO DE PLÁSTICO 9X4", INCLUSIVE PLAFONIER</v>
      </c>
      <c r="F1016" s="59" t="str">
        <f t="shared" si="76"/>
        <v>UND</v>
      </c>
      <c r="G1016">
        <f t="shared" si="77"/>
        <v>70.37</v>
      </c>
      <c r="H1016">
        <f t="shared" si="78"/>
        <v>55.13</v>
      </c>
      <c r="I1016">
        <f t="shared" si="79"/>
        <v>55.13</v>
      </c>
    </row>
    <row r="1017" spans="1:9" ht="105">
      <c r="A1017" s="827" t="s">
        <v>31729</v>
      </c>
      <c r="B1017" s="827" t="s">
        <v>1970</v>
      </c>
      <c r="C1017" s="295" t="s">
        <v>113</v>
      </c>
      <c r="D1017" s="296">
        <v>193.12</v>
      </c>
      <c r="E1017" s="59" t="str">
        <f t="shared" si="75"/>
        <v>LUMINARIA SOBREPOR COMPL.,CORPO CH. AÇO PINTADA BRANCA,REFLETOR,ALETAS PARABÓLICAS ALUM.ALTA PUREZA E REFLETÂNCIA,2 LÂMP.FLUOR.TUBULARES DE 16W/127V, REATOR DUPLO 127V,PART.RÁP.AFP,SOQ. ANTIVIB.,REF. CAA01-S216 LUMICENTER OU EQU.</v>
      </c>
      <c r="F1017" s="59" t="str">
        <f t="shared" si="76"/>
        <v>UND</v>
      </c>
      <c r="G1017">
        <f t="shared" si="77"/>
        <v>246.5</v>
      </c>
      <c r="H1017">
        <f t="shared" si="78"/>
        <v>193.12</v>
      </c>
      <c r="I1017">
        <f t="shared" si="79"/>
        <v>193.12</v>
      </c>
    </row>
    <row r="1018" spans="1:9" ht="105">
      <c r="A1018" s="827" t="s">
        <v>31730</v>
      </c>
      <c r="B1018" s="827" t="s">
        <v>1971</v>
      </c>
      <c r="C1018" s="295" t="s">
        <v>113</v>
      </c>
      <c r="D1018" s="296">
        <v>252.43</v>
      </c>
      <c r="E1018" s="59" t="str">
        <f t="shared" si="75"/>
        <v>LUMINARIA SOBREPOR COMPL.,CORPO CH. AÇO PINTADA BRANCA,REFLETOR ALETAS PARABÓLICAS ALUM.ALTA PUREZA E REFLETÂNCIA,2 LÂMP.FLUOR.TUBULARES DE 32W/127V, REATOR DUPLO 127V,PART.RÁP.AFP, SOQ. ANTIVIB.,REF. CAA01-S232 LUMICENTER OU EQU.</v>
      </c>
      <c r="F1018" s="59" t="str">
        <f t="shared" si="76"/>
        <v>UND</v>
      </c>
      <c r="G1018">
        <f t="shared" si="77"/>
        <v>322.2</v>
      </c>
      <c r="H1018">
        <f t="shared" si="78"/>
        <v>252.43</v>
      </c>
      <c r="I1018">
        <f t="shared" si="79"/>
        <v>252.43</v>
      </c>
    </row>
    <row r="1019" spans="1:9" ht="105">
      <c r="A1019" s="827" t="s">
        <v>31731</v>
      </c>
      <c r="B1019" s="827" t="s">
        <v>1972</v>
      </c>
      <c r="C1019" s="295" t="s">
        <v>113</v>
      </c>
      <c r="D1019" s="296">
        <v>175.68</v>
      </c>
      <c r="E1019" s="59" t="str">
        <f t="shared" si="75"/>
        <v>LUMINARIA EMBUTIR COMPL.,CORPO CH. AÇO PINTADA BRANCA,REFLETOR ALETAS PARABÓLICAS ALUM.ALTA PUREZA E REFLETÂNCIA,2 LÂMP.FLUOR.TUBULARES DE 16W/127V, REATOR DUPLO 127V, PART.RÁP.AFP, SOQ. ANTIVIB.,REF. CAA01-E216 LUMICENTER OU EQU</v>
      </c>
      <c r="F1019" s="59" t="str">
        <f t="shared" si="76"/>
        <v>UND</v>
      </c>
      <c r="G1019">
        <f t="shared" si="77"/>
        <v>224.24</v>
      </c>
      <c r="H1019">
        <f t="shared" si="78"/>
        <v>175.68</v>
      </c>
      <c r="I1019">
        <f t="shared" si="79"/>
        <v>175.68</v>
      </c>
    </row>
    <row r="1020" spans="1:9" ht="90">
      <c r="A1020" s="829" t="s">
        <v>31732</v>
      </c>
      <c r="B1020" s="827" t="s">
        <v>1973</v>
      </c>
      <c r="C1020" s="295" t="s">
        <v>113</v>
      </c>
      <c r="D1020" s="296">
        <v>231.67</v>
      </c>
      <c r="E1020" s="59" t="str">
        <f t="shared" si="75"/>
        <v>LUMINARIA EMBUTIR COMPL.,CORPO CH. AÇO PINTADA BRANCA,REFLETOR, ALETAS PARABÓLICAS ALUM.ALTA PUREZA E REFLETÂNCIA,2 LÂMP. FLUOR.TUBULARES DE 32W/127V, C/ REATOR DUPLO 127V, PAR.RÁP.AFP, SOQ. ANTIVIB.,REF. CAA01-E232 LUMICENTER OU</v>
      </c>
      <c r="F1020" s="59" t="str">
        <f t="shared" si="76"/>
        <v>UND</v>
      </c>
      <c r="G1020">
        <f t="shared" si="77"/>
        <v>295.7</v>
      </c>
      <c r="H1020">
        <f t="shared" si="78"/>
        <v>231.67</v>
      </c>
      <c r="I1020">
        <f t="shared" si="79"/>
        <v>231.67</v>
      </c>
    </row>
    <row r="1021" spans="1:9" ht="105">
      <c r="A1021" s="827" t="s">
        <v>31733</v>
      </c>
      <c r="B1021" s="827" t="s">
        <v>1974</v>
      </c>
      <c r="C1021" s="295" t="s">
        <v>113</v>
      </c>
      <c r="D1021" s="296">
        <v>285.24</v>
      </c>
      <c r="E1021" s="59" t="str">
        <f t="shared" si="75"/>
        <v>LUMINÁRIA SOBREPOR COMPL.,CORPO CH. AÇO PINTADA BRANCA,REFLETOR,ALETAS PARABÓLICAS ALUM.ALTA PUREZA E REFLETÂNCIA,4 LÂMP.FLUOR.TUBULARES DE 16W/127V,REATORES DUPLO 127V, PART.RÁP.AFP,SOQ. ANTIVIB.,REF.CAA01-S416 LUMICENTER OU EQU.</v>
      </c>
      <c r="F1021" s="59" t="str">
        <f t="shared" si="76"/>
        <v>UND</v>
      </c>
      <c r="G1021">
        <f t="shared" si="77"/>
        <v>364.08</v>
      </c>
      <c r="H1021">
        <f t="shared" si="78"/>
        <v>285.24</v>
      </c>
      <c r="I1021">
        <f t="shared" si="79"/>
        <v>285.24</v>
      </c>
    </row>
    <row r="1022" spans="1:9" ht="105">
      <c r="A1022" s="827" t="s">
        <v>31734</v>
      </c>
      <c r="B1022" s="827" t="s">
        <v>1975</v>
      </c>
      <c r="C1022" s="295" t="s">
        <v>113</v>
      </c>
      <c r="D1022" s="296">
        <v>260.75</v>
      </c>
      <c r="E1022" s="59" t="str">
        <f t="shared" si="75"/>
        <v>LUMINÁRIA EMBUTIR COMPL.,CORPO CH.AÇO PINTADA BRANCA,REFLETOR,ALETAS PARABÓLICAS ALUM.ALTA PUREZA E REFLETÂNCIA,4 LÂMP.FLUOR.TUBULARES DE 16W/127V,REATORES DUPLO 127V,PART.RÁP.AFP, SOQ.ANTIVIB.,REF. CAA01-E416 LUMICENTER OU EQU.</v>
      </c>
      <c r="F1022" s="59" t="str">
        <f t="shared" si="76"/>
        <v>UND</v>
      </c>
      <c r="G1022">
        <f t="shared" si="77"/>
        <v>332.82</v>
      </c>
      <c r="H1022">
        <f t="shared" si="78"/>
        <v>260.75</v>
      </c>
      <c r="I1022">
        <f t="shared" si="79"/>
        <v>260.75</v>
      </c>
    </row>
    <row r="1023" spans="1:9">
      <c r="A1023" s="827"/>
      <c r="B1023" s="828" t="s">
        <v>1976</v>
      </c>
      <c r="C1023" s="295"/>
      <c r="D1023" s="296"/>
      <c r="E1023" s="59" t="str">
        <f t="shared" si="75"/>
        <v>INTERRUPTORES E TOMADAS</v>
      </c>
      <c r="F1023" s="59" t="str">
        <f t="shared" si="76"/>
        <v/>
      </c>
      <c r="G1023">
        <f t="shared" si="77"/>
        <v>0</v>
      </c>
      <c r="H1023">
        <f t="shared" si="78"/>
        <v>0</v>
      </c>
      <c r="I1023">
        <f t="shared" si="79"/>
        <v>0</v>
      </c>
    </row>
    <row r="1024" spans="1:9" ht="45">
      <c r="A1024" s="829" t="s">
        <v>31735</v>
      </c>
      <c r="B1024" s="827" t="s">
        <v>13876</v>
      </c>
      <c r="C1024" s="295" t="s">
        <v>113</v>
      </c>
      <c r="D1024" s="296">
        <v>24.84</v>
      </c>
      <c r="E1024" s="59" t="str">
        <f t="shared" si="75"/>
        <v>TOMADA PADRÃO BRASILEIRO LINHA BRANCA, NBR 14136 2 POLOS + TERRA 10A/250V, COM PLACA 4X2"</v>
      </c>
      <c r="F1024" s="59" t="str">
        <f t="shared" si="76"/>
        <v>UND</v>
      </c>
      <c r="G1024">
        <f t="shared" si="77"/>
        <v>31.71</v>
      </c>
      <c r="H1024">
        <f t="shared" si="78"/>
        <v>24.84</v>
      </c>
      <c r="I1024">
        <f t="shared" si="79"/>
        <v>24.84</v>
      </c>
    </row>
    <row r="1025" spans="1:9" ht="45">
      <c r="A1025" s="829" t="s">
        <v>31736</v>
      </c>
      <c r="B1025" s="827" t="s">
        <v>13877</v>
      </c>
      <c r="C1025" s="295" t="s">
        <v>113</v>
      </c>
      <c r="D1025" s="296">
        <v>29.82</v>
      </c>
      <c r="E1025" s="59" t="str">
        <f t="shared" ref="E1025:E1088" si="80">UPPER(B1025)</f>
        <v>TOMADA PADRÃO BRASILEIRO LINHA BRANCA, NBR 14136 2 POLOS + TERRA 20A/250V, COM PLACA 4X2"</v>
      </c>
      <c r="F1025" s="59" t="str">
        <f t="shared" ref="F1025:F1088" si="81">UPPER(C1025)</f>
        <v>UND</v>
      </c>
      <c r="G1025">
        <f t="shared" si="77"/>
        <v>38.06</v>
      </c>
      <c r="H1025">
        <f t="shared" si="78"/>
        <v>29.82</v>
      </c>
      <c r="I1025">
        <f t="shared" si="79"/>
        <v>29.82</v>
      </c>
    </row>
    <row r="1026" spans="1:9" ht="30">
      <c r="A1026" s="829" t="s">
        <v>31737</v>
      </c>
      <c r="B1026" s="827" t="s">
        <v>1977</v>
      </c>
      <c r="C1026" s="295" t="s">
        <v>113</v>
      </c>
      <c r="D1026" s="296">
        <v>22.11</v>
      </c>
      <c r="E1026" s="59" t="str">
        <f t="shared" si="80"/>
        <v>INTERRUPTOR DE UMA TECLA SIMPLES 10A/250V, COM PLACA 4X2"</v>
      </c>
      <c r="F1026" s="59" t="str">
        <f t="shared" si="81"/>
        <v>UND</v>
      </c>
      <c r="G1026">
        <f t="shared" si="77"/>
        <v>28.22</v>
      </c>
      <c r="H1026">
        <f t="shared" si="78"/>
        <v>22.11</v>
      </c>
      <c r="I1026">
        <f t="shared" si="79"/>
        <v>22.11</v>
      </c>
    </row>
    <row r="1027" spans="1:9" ht="30">
      <c r="A1027" s="829" t="s">
        <v>31738</v>
      </c>
      <c r="B1027" s="827" t="s">
        <v>1978</v>
      </c>
      <c r="C1027" s="295" t="s">
        <v>113</v>
      </c>
      <c r="D1027" s="296">
        <v>35.28</v>
      </c>
      <c r="E1027" s="59" t="str">
        <f t="shared" si="80"/>
        <v>INTERRUPTOR DE DUAS TECLAS SIMPLES 10A/250V, COM PLACA 4X2"</v>
      </c>
      <c r="F1027" s="59" t="str">
        <f t="shared" si="81"/>
        <v>UND</v>
      </c>
      <c r="G1027">
        <f t="shared" si="77"/>
        <v>45.03</v>
      </c>
      <c r="H1027">
        <f t="shared" si="78"/>
        <v>35.28</v>
      </c>
      <c r="I1027">
        <f t="shared" si="79"/>
        <v>35.28</v>
      </c>
    </row>
    <row r="1028" spans="1:9" ht="30">
      <c r="A1028" s="827" t="s">
        <v>31739</v>
      </c>
      <c r="B1028" s="827" t="s">
        <v>111</v>
      </c>
      <c r="C1028" s="295" t="s">
        <v>113</v>
      </c>
      <c r="D1028" s="296">
        <v>26.05</v>
      </c>
      <c r="E1028" s="59" t="str">
        <f t="shared" si="80"/>
        <v>INTERRUPTOR DE UMA TECLA PARALELO 10A/250V, COM PLACA 4X2"</v>
      </c>
      <c r="F1028" s="59" t="str">
        <f t="shared" si="81"/>
        <v>UND</v>
      </c>
      <c r="G1028">
        <f t="shared" si="77"/>
        <v>33.25</v>
      </c>
      <c r="H1028">
        <f t="shared" si="78"/>
        <v>26.05</v>
      </c>
      <c r="I1028">
        <f t="shared" si="79"/>
        <v>26.05</v>
      </c>
    </row>
    <row r="1029" spans="1:9" ht="60">
      <c r="A1029" s="827" t="s">
        <v>31740</v>
      </c>
      <c r="B1029" s="827" t="s">
        <v>14015</v>
      </c>
      <c r="C1029" s="295" t="s">
        <v>113</v>
      </c>
      <c r="D1029" s="296">
        <v>38.01</v>
      </c>
      <c r="E1029" s="59" t="str">
        <f t="shared" si="80"/>
        <v>INTERRUPTOR DE UMA TECLA SIMPLES 10A/250V E UMA TOMADA 3 POLOS 10A/250V, PADRÃO BRASILEIRO, NBR 14136, LINHA BRANCA, COM PLACA 4X2"</v>
      </c>
      <c r="F1029" s="59" t="str">
        <f t="shared" si="81"/>
        <v>UND</v>
      </c>
      <c r="G1029">
        <f t="shared" si="77"/>
        <v>48.52</v>
      </c>
      <c r="H1029">
        <f t="shared" si="78"/>
        <v>38.01</v>
      </c>
      <c r="I1029">
        <f t="shared" si="79"/>
        <v>38.01</v>
      </c>
    </row>
    <row r="1030" spans="1:9" ht="45">
      <c r="A1030" s="827" t="s">
        <v>31741</v>
      </c>
      <c r="B1030" s="827" t="s">
        <v>14016</v>
      </c>
      <c r="C1030" s="295" t="s">
        <v>113</v>
      </c>
      <c r="D1030" s="296">
        <v>51.18</v>
      </c>
      <c r="E1030" s="59" t="str">
        <f t="shared" si="80"/>
        <v>INTERRUPTOR DE DUAS TECLAS SIMPLES 10A/250V E UMA TOMADA 3 POLOS UNIVERSAL 10A/250V, COM PLACA 4X2"</v>
      </c>
      <c r="F1030" s="59" t="str">
        <f t="shared" si="81"/>
        <v>UND</v>
      </c>
      <c r="G1030">
        <f t="shared" si="77"/>
        <v>65.33</v>
      </c>
      <c r="H1030">
        <f t="shared" si="78"/>
        <v>51.18</v>
      </c>
      <c r="I1030">
        <f t="shared" si="79"/>
        <v>51.18</v>
      </c>
    </row>
    <row r="1031" spans="1:9" ht="30">
      <c r="A1031" s="827" t="s">
        <v>31742</v>
      </c>
      <c r="B1031" s="827" t="s">
        <v>1979</v>
      </c>
      <c r="C1031" s="295" t="s">
        <v>113</v>
      </c>
      <c r="D1031" s="296">
        <v>22.62</v>
      </c>
      <c r="E1031" s="59" t="str">
        <f t="shared" si="80"/>
        <v>INTERRUPTOR PULSADOR DE CAMPAINHA 10A/250V, COM PLACA 4X2"</v>
      </c>
      <c r="F1031" s="59" t="str">
        <f t="shared" si="81"/>
        <v>UND</v>
      </c>
      <c r="G1031">
        <f t="shared" si="77"/>
        <v>28.87</v>
      </c>
      <c r="H1031">
        <f t="shared" si="78"/>
        <v>22.62</v>
      </c>
      <c r="I1031">
        <f t="shared" si="79"/>
        <v>22.62</v>
      </c>
    </row>
    <row r="1032" spans="1:9" ht="30">
      <c r="A1032" s="827" t="s">
        <v>31743</v>
      </c>
      <c r="B1032" s="827" t="s">
        <v>1980</v>
      </c>
      <c r="C1032" s="295" t="s">
        <v>113</v>
      </c>
      <c r="D1032" s="296">
        <v>28.26</v>
      </c>
      <c r="E1032" s="59" t="str">
        <f t="shared" si="80"/>
        <v>TOMADA DE 3 POLOS 20A/250V, COM PLACA 4X2"</v>
      </c>
      <c r="F1032" s="59" t="str">
        <f t="shared" si="81"/>
        <v>UND</v>
      </c>
      <c r="G1032">
        <f t="shared" ref="G1032:G1095" si="82">ROUND(H1032*(1+$G$1),2)</f>
        <v>36.07</v>
      </c>
      <c r="H1032">
        <f t="shared" ref="H1032:H1095" si="83">I1032</f>
        <v>28.26</v>
      </c>
      <c r="I1032">
        <f t="shared" ref="I1032:I1095" si="84">ROUND(D1032/(1+$E$1),2)</f>
        <v>28.26</v>
      </c>
    </row>
    <row r="1033" spans="1:9" ht="45">
      <c r="A1033" s="827" t="s">
        <v>31744</v>
      </c>
      <c r="B1033" s="827" t="s">
        <v>1981</v>
      </c>
      <c r="C1033" s="295" t="s">
        <v>113</v>
      </c>
      <c r="D1033" s="296">
        <v>80.02</v>
      </c>
      <c r="E1033" s="59" t="str">
        <f t="shared" si="80"/>
        <v>INTERRUPTOR DE TRÊS TECLAS SIMPLES 10 A/250 V E DUAS TECLAS SIMPLES 10A/250V, COM PLACA 4X4"</v>
      </c>
      <c r="F1033" s="59" t="str">
        <f t="shared" si="81"/>
        <v>UND</v>
      </c>
      <c r="G1033">
        <f t="shared" si="82"/>
        <v>102.14</v>
      </c>
      <c r="H1033">
        <f t="shared" si="83"/>
        <v>80.02</v>
      </c>
      <c r="I1033">
        <f t="shared" si="84"/>
        <v>80.02</v>
      </c>
    </row>
    <row r="1034" spans="1:9" ht="30">
      <c r="A1034" s="827" t="s">
        <v>31745</v>
      </c>
      <c r="B1034" s="827" t="s">
        <v>1982</v>
      </c>
      <c r="C1034" s="295" t="s">
        <v>113</v>
      </c>
      <c r="D1034" s="296">
        <v>48.45</v>
      </c>
      <c r="E1034" s="59" t="str">
        <f t="shared" si="80"/>
        <v>INTERRUPTOR DE TRÊS TECLAS SIMPLES 10A/250V, C/ PLACA 4X2"</v>
      </c>
      <c r="F1034" s="59" t="str">
        <f t="shared" si="81"/>
        <v>UND</v>
      </c>
      <c r="G1034">
        <f t="shared" si="82"/>
        <v>61.84</v>
      </c>
      <c r="H1034">
        <f t="shared" si="83"/>
        <v>48.45</v>
      </c>
      <c r="I1034">
        <f t="shared" si="84"/>
        <v>48.45</v>
      </c>
    </row>
    <row r="1035" spans="1:9" ht="30">
      <c r="A1035" s="829" t="s">
        <v>31746</v>
      </c>
      <c r="B1035" s="829" t="s">
        <v>1983</v>
      </c>
      <c r="C1035" s="295" t="s">
        <v>113</v>
      </c>
      <c r="D1035" s="296">
        <v>7.35</v>
      </c>
      <c r="E1035" s="59" t="str">
        <f t="shared" si="80"/>
        <v>ESPELHO PARA CAIXA ESTAMPADA 4 X 2"</v>
      </c>
      <c r="F1035" s="59" t="str">
        <f t="shared" si="81"/>
        <v>UND</v>
      </c>
      <c r="G1035">
        <f t="shared" si="82"/>
        <v>9.3800000000000008</v>
      </c>
      <c r="H1035">
        <f t="shared" si="83"/>
        <v>7.35</v>
      </c>
      <c r="I1035">
        <f t="shared" si="84"/>
        <v>7.35</v>
      </c>
    </row>
    <row r="1036" spans="1:9" ht="30">
      <c r="A1036" s="829" t="s">
        <v>31747</v>
      </c>
      <c r="B1036" s="827" t="s">
        <v>1984</v>
      </c>
      <c r="C1036" s="295" t="s">
        <v>113</v>
      </c>
      <c r="D1036" s="296">
        <v>10.98</v>
      </c>
      <c r="E1036" s="59" t="str">
        <f t="shared" si="80"/>
        <v>ESPELHO PARA CAIXA ESTAMPADA 4 X 4"</v>
      </c>
      <c r="F1036" s="59" t="str">
        <f t="shared" si="81"/>
        <v>UND</v>
      </c>
      <c r="G1036">
        <f t="shared" si="82"/>
        <v>14.01</v>
      </c>
      <c r="H1036">
        <f t="shared" si="83"/>
        <v>10.98</v>
      </c>
      <c r="I1036">
        <f t="shared" si="84"/>
        <v>10.98</v>
      </c>
    </row>
    <row r="1037" spans="1:9" ht="30">
      <c r="A1037" s="827" t="s">
        <v>31748</v>
      </c>
      <c r="B1037" s="827" t="s">
        <v>1985</v>
      </c>
      <c r="C1037" s="295" t="s">
        <v>113</v>
      </c>
      <c r="D1037" s="296">
        <v>21.1</v>
      </c>
      <c r="E1037" s="59" t="str">
        <f t="shared" si="80"/>
        <v>TOMADA COAXIAL 75 OHMS PARA TV</v>
      </c>
      <c r="F1037" s="59" t="str">
        <f t="shared" si="81"/>
        <v>UND</v>
      </c>
      <c r="G1037">
        <f t="shared" si="82"/>
        <v>26.93</v>
      </c>
      <c r="H1037">
        <f t="shared" si="83"/>
        <v>21.1</v>
      </c>
      <c r="I1037">
        <f t="shared" si="84"/>
        <v>21.1</v>
      </c>
    </row>
    <row r="1038" spans="1:9">
      <c r="A1038" s="827"/>
      <c r="B1038" s="828" t="s">
        <v>1986</v>
      </c>
      <c r="C1038" s="295"/>
      <c r="D1038" s="296"/>
      <c r="E1038" s="59" t="str">
        <f t="shared" si="80"/>
        <v>BOMBAS</v>
      </c>
      <c r="F1038" s="59" t="str">
        <f t="shared" si="81"/>
        <v/>
      </c>
      <c r="G1038">
        <f t="shared" si="82"/>
        <v>0</v>
      </c>
      <c r="H1038">
        <f t="shared" si="83"/>
        <v>0</v>
      </c>
      <c r="I1038">
        <f t="shared" si="84"/>
        <v>0</v>
      </c>
    </row>
    <row r="1039" spans="1:9" ht="30">
      <c r="A1039" s="827" t="s">
        <v>31749</v>
      </c>
      <c r="B1039" s="827" t="s">
        <v>24090</v>
      </c>
      <c r="C1039" s="295" t="s">
        <v>113</v>
      </c>
      <c r="D1039" s="297">
        <v>2777.55</v>
      </c>
      <c r="E1039" s="59" t="str">
        <f t="shared" si="80"/>
        <v>BOMBA CENTRÍFUGA TRIFÁSICA 5CV, MODELO 620 DANCOR, OU EQUIVALENTE</v>
      </c>
      <c r="F1039" s="59" t="str">
        <f t="shared" si="81"/>
        <v>UND</v>
      </c>
      <c r="G1039">
        <f t="shared" si="82"/>
        <v>3545.26</v>
      </c>
      <c r="H1039">
        <f t="shared" si="83"/>
        <v>2777.55</v>
      </c>
      <c r="I1039">
        <f t="shared" si="84"/>
        <v>2777.55</v>
      </c>
    </row>
    <row r="1040" spans="1:9" ht="30">
      <c r="A1040" s="827" t="s">
        <v>31750</v>
      </c>
      <c r="B1040" s="827" t="s">
        <v>1987</v>
      </c>
      <c r="C1040" s="295" t="s">
        <v>113</v>
      </c>
      <c r="D1040" s="296">
        <v>698.99</v>
      </c>
      <c r="E1040" s="59" t="str">
        <f t="shared" si="80"/>
        <v>BOMBA CENTRÍFUGA MONOFÁSICA 1/2 CV</v>
      </c>
      <c r="F1040" s="59" t="str">
        <f t="shared" si="81"/>
        <v>UND</v>
      </c>
      <c r="G1040">
        <f t="shared" si="82"/>
        <v>892.19</v>
      </c>
      <c r="H1040">
        <f t="shared" si="83"/>
        <v>698.99</v>
      </c>
      <c r="I1040">
        <f t="shared" si="84"/>
        <v>698.99</v>
      </c>
    </row>
    <row r="1041" spans="1:9" ht="30">
      <c r="A1041" s="827" t="s">
        <v>31751</v>
      </c>
      <c r="B1041" s="827" t="s">
        <v>1988</v>
      </c>
      <c r="C1041" s="295" t="s">
        <v>113</v>
      </c>
      <c r="D1041" s="297">
        <v>1034.1099999999999</v>
      </c>
      <c r="E1041" s="59" t="str">
        <f t="shared" si="80"/>
        <v>BOMBA CENTRÍFUGA MONOFÁSICA 3/4 CV</v>
      </c>
      <c r="F1041" s="59" t="str">
        <f t="shared" si="81"/>
        <v>UND</v>
      </c>
      <c r="G1041">
        <f t="shared" si="82"/>
        <v>1319.94</v>
      </c>
      <c r="H1041">
        <f t="shared" si="83"/>
        <v>1034.1099999999999</v>
      </c>
      <c r="I1041">
        <f t="shared" si="84"/>
        <v>1034.1099999999999</v>
      </c>
    </row>
    <row r="1042" spans="1:9" ht="30">
      <c r="A1042" s="827" t="s">
        <v>31752</v>
      </c>
      <c r="B1042" s="827" t="s">
        <v>1989</v>
      </c>
      <c r="C1042" s="295" t="s">
        <v>113</v>
      </c>
      <c r="D1042" s="297">
        <v>1215.79</v>
      </c>
      <c r="E1042" s="59" t="str">
        <f t="shared" si="80"/>
        <v>BOMBA CENTRIFUGA TRIFÁSICA 2CV</v>
      </c>
      <c r="F1042" s="59" t="str">
        <f t="shared" si="81"/>
        <v>UND</v>
      </c>
      <c r="G1042">
        <f t="shared" si="82"/>
        <v>1551.83</v>
      </c>
      <c r="H1042">
        <f t="shared" si="83"/>
        <v>1215.79</v>
      </c>
      <c r="I1042">
        <f t="shared" si="84"/>
        <v>1215.79</v>
      </c>
    </row>
    <row r="1043" spans="1:9" ht="30">
      <c r="A1043" s="827" t="s">
        <v>31753</v>
      </c>
      <c r="B1043" s="827" t="s">
        <v>1990</v>
      </c>
      <c r="C1043" s="295" t="s">
        <v>113</v>
      </c>
      <c r="D1043" s="297">
        <v>1083.4000000000001</v>
      </c>
      <c r="E1043" s="59" t="str">
        <f t="shared" si="80"/>
        <v>BOMBA ELÉTRICA CENTRÍFUGA MONOFÁSICA 1 CV</v>
      </c>
      <c r="F1043" s="59" t="str">
        <f t="shared" si="81"/>
        <v>UND</v>
      </c>
      <c r="G1043">
        <f t="shared" si="82"/>
        <v>1382.85</v>
      </c>
      <c r="H1043">
        <f t="shared" si="83"/>
        <v>1083.4000000000001</v>
      </c>
      <c r="I1043">
        <f t="shared" si="84"/>
        <v>1083.4000000000001</v>
      </c>
    </row>
    <row r="1044" spans="1:9">
      <c r="A1044" s="827"/>
      <c r="B1044" s="828" t="s">
        <v>498</v>
      </c>
      <c r="C1044" s="295"/>
      <c r="D1044" s="296"/>
      <c r="E1044" s="59" t="str">
        <f t="shared" si="80"/>
        <v>POSTES</v>
      </c>
      <c r="F1044" s="59" t="str">
        <f t="shared" si="81"/>
        <v/>
      </c>
      <c r="G1044">
        <f t="shared" si="82"/>
        <v>0</v>
      </c>
      <c r="H1044">
        <f t="shared" si="83"/>
        <v>0</v>
      </c>
      <c r="I1044">
        <f t="shared" si="84"/>
        <v>0</v>
      </c>
    </row>
    <row r="1045" spans="1:9" ht="75">
      <c r="A1045" s="827" t="s">
        <v>31754</v>
      </c>
      <c r="B1045" s="827" t="s">
        <v>1991</v>
      </c>
      <c r="C1045" s="295" t="s">
        <v>113</v>
      </c>
      <c r="D1045" s="297">
        <v>2637.85</v>
      </c>
      <c r="E1045" s="59" t="str">
        <f t="shared" si="80"/>
        <v>POSTE CIRCULAR DE CONCRETO 11 M PADRÃO ESCELSA, INCL. LUMINÁRIA TIPO 1 PÉTALA MOD. BETA II C/1 LÂMPADA VS 400W, REATOR ALTO FATOR DE POTÊNCIA 400W/220V E RELÉ FOTOELÉTRICO, TECNOWATT OU EQUIVALENTE</v>
      </c>
      <c r="F1045" s="59" t="str">
        <f t="shared" si="81"/>
        <v>UND</v>
      </c>
      <c r="G1045">
        <f t="shared" si="82"/>
        <v>3366.95</v>
      </c>
      <c r="H1045">
        <f t="shared" si="83"/>
        <v>2637.85</v>
      </c>
      <c r="I1045">
        <f t="shared" si="84"/>
        <v>2637.85</v>
      </c>
    </row>
    <row r="1046" spans="1:9" ht="75">
      <c r="A1046" s="827" t="s">
        <v>31755</v>
      </c>
      <c r="B1046" s="827" t="s">
        <v>1992</v>
      </c>
      <c r="C1046" s="295" t="s">
        <v>113</v>
      </c>
      <c r="D1046" s="297">
        <v>3349.19</v>
      </c>
      <c r="E1046" s="59" t="str">
        <f t="shared" si="80"/>
        <v>POSTE CIRCULAR DE CONCRETO 11M PADRÃO ESCELSA, INCL. 3 PROJETORES PL 400 MA C/ LÂMPADA VM 400W, REATOR TIPO EXTERNO 400 W /220V ALTO FATOR DE POTÊNCIA, TECNOWATT OU EQUIVALENTE.</v>
      </c>
      <c r="F1046" s="59" t="str">
        <f t="shared" si="81"/>
        <v>UND</v>
      </c>
      <c r="G1046">
        <f t="shared" si="82"/>
        <v>4274.91</v>
      </c>
      <c r="H1046">
        <f t="shared" si="83"/>
        <v>3349.19</v>
      </c>
      <c r="I1046">
        <f t="shared" si="84"/>
        <v>3349.19</v>
      </c>
    </row>
    <row r="1047" spans="1:9">
      <c r="A1047" s="827"/>
      <c r="B1047" s="828" t="s">
        <v>1993</v>
      </c>
      <c r="C1047" s="295"/>
      <c r="D1047" s="296"/>
      <c r="E1047" s="59" t="str">
        <f t="shared" si="80"/>
        <v>VENTILADORES</v>
      </c>
      <c r="F1047" s="59" t="str">
        <f t="shared" si="81"/>
        <v/>
      </c>
      <c r="G1047">
        <f t="shared" si="82"/>
        <v>0</v>
      </c>
      <c r="H1047">
        <f t="shared" si="83"/>
        <v>0</v>
      </c>
      <c r="I1047">
        <f t="shared" si="84"/>
        <v>0</v>
      </c>
    </row>
    <row r="1048" spans="1:9" ht="75">
      <c r="A1048" s="827" t="s">
        <v>31756</v>
      </c>
      <c r="B1048" s="827" t="s">
        <v>1994</v>
      </c>
      <c r="C1048" s="295" t="s">
        <v>113</v>
      </c>
      <c r="D1048" s="296">
        <v>163.29</v>
      </c>
      <c r="E1048" s="59" t="str">
        <f t="shared" si="80"/>
        <v>VENTILADOR DE TETO BASE MADEIRA SEM ALOJAMENTO PARA LUMINÁRIA, REF. TRON OU EQUIVALENTE, COM COMANDO DE INTERRUPTOR SIMPLES, SEM DIMER PARA REGULAGEM DE VELOCIDADE</v>
      </c>
      <c r="F1048" s="59" t="str">
        <f t="shared" si="81"/>
        <v>UND</v>
      </c>
      <c r="G1048">
        <f t="shared" si="82"/>
        <v>208.42</v>
      </c>
      <c r="H1048">
        <f t="shared" si="83"/>
        <v>163.29</v>
      </c>
      <c r="I1048">
        <f t="shared" si="84"/>
        <v>163.29</v>
      </c>
    </row>
    <row r="1049" spans="1:9">
      <c r="A1049" s="827"/>
      <c r="B1049" s="828" t="s">
        <v>1934</v>
      </c>
      <c r="C1049" s="295"/>
      <c r="D1049" s="296"/>
      <c r="E1049" s="59" t="str">
        <f t="shared" si="80"/>
        <v>OUTROS APARELHOS</v>
      </c>
      <c r="F1049" s="59" t="str">
        <f t="shared" si="81"/>
        <v/>
      </c>
      <c r="G1049">
        <f t="shared" si="82"/>
        <v>0</v>
      </c>
      <c r="H1049">
        <f t="shared" si="83"/>
        <v>0</v>
      </c>
      <c r="I1049">
        <f t="shared" si="84"/>
        <v>0</v>
      </c>
    </row>
    <row r="1050" spans="1:9" ht="30">
      <c r="A1050" s="827" t="s">
        <v>31757</v>
      </c>
      <c r="B1050" s="827" t="s">
        <v>1995</v>
      </c>
      <c r="C1050" s="295" t="s">
        <v>113</v>
      </c>
      <c r="D1050" s="296">
        <v>128.16</v>
      </c>
      <c r="E1050" s="59" t="str">
        <f t="shared" si="80"/>
        <v>CAMPAINHA TIPO TIMBRE PIAL, COD. 412.77 OU EQUIVALENTE</v>
      </c>
      <c r="F1050" s="59" t="str">
        <f t="shared" si="81"/>
        <v>UND</v>
      </c>
      <c r="G1050">
        <f t="shared" si="82"/>
        <v>163.58000000000001</v>
      </c>
      <c r="H1050">
        <f t="shared" si="83"/>
        <v>128.16</v>
      </c>
      <c r="I1050">
        <f t="shared" si="84"/>
        <v>128.16</v>
      </c>
    </row>
    <row r="1051" spans="1:9" ht="30">
      <c r="A1051" s="827" t="s">
        <v>31758</v>
      </c>
      <c r="B1051" s="827" t="s">
        <v>1996</v>
      </c>
      <c r="C1051" s="295" t="s">
        <v>113</v>
      </c>
      <c r="D1051" s="296">
        <v>635.84</v>
      </c>
      <c r="E1051" s="59" t="str">
        <f t="shared" si="80"/>
        <v>CAMPAINHA TIPO PRATO PIAL, COD. 414.18</v>
      </c>
      <c r="F1051" s="59" t="str">
        <f t="shared" si="81"/>
        <v>UND</v>
      </c>
      <c r="G1051">
        <f t="shared" si="82"/>
        <v>811.59</v>
      </c>
      <c r="H1051">
        <f t="shared" si="83"/>
        <v>635.84</v>
      </c>
      <c r="I1051">
        <f t="shared" si="84"/>
        <v>635.84</v>
      </c>
    </row>
    <row r="1052" spans="1:9" ht="30">
      <c r="A1052" s="827" t="s">
        <v>31759</v>
      </c>
      <c r="B1052" s="827" t="s">
        <v>1997</v>
      </c>
      <c r="C1052" s="295" t="s">
        <v>113</v>
      </c>
      <c r="D1052" s="296">
        <v>76.900000000000006</v>
      </c>
      <c r="E1052" s="59" t="str">
        <f t="shared" si="80"/>
        <v>CHUVEIRO ELÉTRICO TIPO DUCHA LORENZET OU CORONA</v>
      </c>
      <c r="F1052" s="59" t="str">
        <f t="shared" si="81"/>
        <v>UND</v>
      </c>
      <c r="G1052">
        <f t="shared" si="82"/>
        <v>98.16</v>
      </c>
      <c r="H1052">
        <f t="shared" si="83"/>
        <v>76.900000000000006</v>
      </c>
      <c r="I1052">
        <f t="shared" si="84"/>
        <v>76.900000000000006</v>
      </c>
    </row>
    <row r="1053" spans="1:9">
      <c r="A1053" s="827"/>
      <c r="B1053" s="828" t="s">
        <v>51</v>
      </c>
      <c r="C1053" s="295"/>
      <c r="D1053" s="296"/>
      <c r="E1053" s="59" t="str">
        <f t="shared" si="80"/>
        <v>PINTURA</v>
      </c>
      <c r="F1053" s="59" t="str">
        <f t="shared" si="81"/>
        <v/>
      </c>
      <c r="G1053">
        <f t="shared" si="82"/>
        <v>0</v>
      </c>
      <c r="H1053">
        <f t="shared" si="83"/>
        <v>0</v>
      </c>
      <c r="I1053">
        <f t="shared" si="84"/>
        <v>0</v>
      </c>
    </row>
    <row r="1054" spans="1:9">
      <c r="A1054" s="827"/>
      <c r="B1054" s="828" t="s">
        <v>1998</v>
      </c>
      <c r="C1054" s="295"/>
      <c r="D1054" s="296"/>
      <c r="E1054" s="59" t="str">
        <f t="shared" si="80"/>
        <v>SOBRE PAREDES E FORROS</v>
      </c>
      <c r="F1054" s="59" t="str">
        <f t="shared" si="81"/>
        <v/>
      </c>
      <c r="G1054">
        <f t="shared" si="82"/>
        <v>0</v>
      </c>
      <c r="H1054">
        <f t="shared" si="83"/>
        <v>0</v>
      </c>
      <c r="I1054">
        <f t="shared" si="84"/>
        <v>0</v>
      </c>
    </row>
    <row r="1055" spans="1:9" ht="60">
      <c r="A1055" s="827" t="s">
        <v>31760</v>
      </c>
      <c r="B1055" s="827" t="s">
        <v>1999</v>
      </c>
      <c r="C1055" s="295" t="s">
        <v>108</v>
      </c>
      <c r="D1055" s="296">
        <v>10.130000000000001</v>
      </c>
      <c r="E1055" s="59" t="str">
        <f t="shared" si="80"/>
        <v>EMASSAMENTO DE PAREDES E FORROS, COM DUAS DEMÃOS DE MASSA À BASE DE PVA, MARCAS DE REFERÊNCIA SUVINIL, CORAL OU METALATEX</v>
      </c>
      <c r="F1055" s="59" t="str">
        <f t="shared" si="81"/>
        <v>M2</v>
      </c>
      <c r="G1055">
        <f t="shared" si="82"/>
        <v>12.93</v>
      </c>
      <c r="H1055">
        <f t="shared" si="83"/>
        <v>10.130000000000001</v>
      </c>
      <c r="I1055">
        <f t="shared" si="84"/>
        <v>10.130000000000001</v>
      </c>
    </row>
    <row r="1056" spans="1:9" ht="60">
      <c r="A1056" s="827" t="s">
        <v>31761</v>
      </c>
      <c r="B1056" s="827" t="s">
        <v>2000</v>
      </c>
      <c r="C1056" s="295" t="s">
        <v>108</v>
      </c>
      <c r="D1056" s="296">
        <v>16.57</v>
      </c>
      <c r="E1056" s="59" t="str">
        <f t="shared" si="80"/>
        <v>EMASSAMENTO DE PAREDES E FORROS, COM DUAS DEMÃOS DE MASSA À BASE DE ÓLEO, MARCAS DE REFERÊNCIA SUVINIL, CORAL OU METALATEX</v>
      </c>
      <c r="F1056" s="59" t="str">
        <f t="shared" si="81"/>
        <v>M2</v>
      </c>
      <c r="G1056">
        <f t="shared" si="82"/>
        <v>21.15</v>
      </c>
      <c r="H1056">
        <f t="shared" si="83"/>
        <v>16.57</v>
      </c>
      <c r="I1056">
        <f t="shared" si="84"/>
        <v>16.57</v>
      </c>
    </row>
    <row r="1057" spans="1:9" ht="45">
      <c r="A1057" s="829" t="s">
        <v>31762</v>
      </c>
      <c r="B1057" s="827" t="s">
        <v>2001</v>
      </c>
      <c r="C1057" s="295" t="s">
        <v>108</v>
      </c>
      <c r="D1057" s="296">
        <v>12.94</v>
      </c>
      <c r="E1057" s="59" t="str">
        <f t="shared" si="80"/>
        <v>EMASSAMENTO DE PAREDES E FORROS, COM DUAS DEMÃOS DE MASSA ACRÍLICA, MARCAS DE REFERÊNCIA SUVINIL, CORAL OU METALATEX</v>
      </c>
      <c r="F1057" s="59" t="str">
        <f t="shared" si="81"/>
        <v>M2</v>
      </c>
      <c r="G1057">
        <f t="shared" si="82"/>
        <v>16.52</v>
      </c>
      <c r="H1057">
        <f t="shared" si="83"/>
        <v>12.94</v>
      </c>
      <c r="I1057">
        <f t="shared" si="84"/>
        <v>12.94</v>
      </c>
    </row>
    <row r="1058" spans="1:9" ht="60">
      <c r="A1058" s="827" t="s">
        <v>31763</v>
      </c>
      <c r="B1058" s="827" t="s">
        <v>2002</v>
      </c>
      <c r="C1058" s="295" t="s">
        <v>108</v>
      </c>
      <c r="D1058" s="296">
        <v>18.16</v>
      </c>
      <c r="E1058" s="59" t="str">
        <f t="shared" si="80"/>
        <v>PINTURA COM TINTA LÁTEX PVA, MARCAS DE REFERÊNCIA SUVINIL, CORAL OU METALATEX, INCLUSIVE SELADOR EM PAREDES E FORROS, A TRÊS DEMÃOS</v>
      </c>
      <c r="F1058" s="59" t="str">
        <f t="shared" si="81"/>
        <v>M2</v>
      </c>
      <c r="G1058">
        <f t="shared" si="82"/>
        <v>23.18</v>
      </c>
      <c r="H1058">
        <f t="shared" si="83"/>
        <v>18.16</v>
      </c>
      <c r="I1058">
        <f t="shared" si="84"/>
        <v>18.16</v>
      </c>
    </row>
    <row r="1059" spans="1:9" ht="60">
      <c r="A1059" s="827" t="s">
        <v>31764</v>
      </c>
      <c r="B1059" s="827" t="s">
        <v>2003</v>
      </c>
      <c r="C1059" s="295" t="s">
        <v>108</v>
      </c>
      <c r="D1059" s="296">
        <v>21.68</v>
      </c>
      <c r="E1059" s="59" t="str">
        <f t="shared" si="80"/>
        <v>PINTURA COM TINTA ESMALTE SINTÉTICO, MARCAS DE REFERÊNCIA SUVINIL, CORAL OU METALATEX, INCLUSIVE SELADOR ACRÍLICO, EM PAREDES A TRÊS DEMÃOS</v>
      </c>
      <c r="F1059" s="59" t="str">
        <f t="shared" si="81"/>
        <v>M2</v>
      </c>
      <c r="G1059">
        <f t="shared" si="82"/>
        <v>27.67</v>
      </c>
      <c r="H1059">
        <f t="shared" si="83"/>
        <v>21.68</v>
      </c>
      <c r="I1059">
        <f t="shared" si="84"/>
        <v>21.68</v>
      </c>
    </row>
    <row r="1060" spans="1:9" ht="60">
      <c r="A1060" s="827" t="s">
        <v>31765</v>
      </c>
      <c r="B1060" s="827" t="s">
        <v>2004</v>
      </c>
      <c r="C1060" s="295" t="s">
        <v>108</v>
      </c>
      <c r="D1060" s="296">
        <v>19.13</v>
      </c>
      <c r="E1060" s="59" t="str">
        <f t="shared" si="80"/>
        <v>PINTURA COM TINTA ACRÍLICA, MARCAS DE REFERÊNCIA SUVINIL, CORAL OU METALATEX, INCLUSIVE SELADOR ACRÍLICO, EM PAREDES E FORROS, A TRÊS DEMÃOS</v>
      </c>
      <c r="F1060" s="59" t="str">
        <f t="shared" si="81"/>
        <v>M2</v>
      </c>
      <c r="G1060">
        <f t="shared" si="82"/>
        <v>24.42</v>
      </c>
      <c r="H1060">
        <f t="shared" si="83"/>
        <v>19.13</v>
      </c>
      <c r="I1060">
        <f t="shared" si="84"/>
        <v>19.13</v>
      </c>
    </row>
    <row r="1061" spans="1:9" ht="30">
      <c r="A1061" s="827" t="s">
        <v>31766</v>
      </c>
      <c r="B1061" s="827" t="s">
        <v>2005</v>
      </c>
      <c r="C1061" s="295" t="s">
        <v>108</v>
      </c>
      <c r="D1061" s="296">
        <v>2.87</v>
      </c>
      <c r="E1061" s="59" t="str">
        <f t="shared" si="80"/>
        <v>PINTURA COM NATA DE CIMENTO SOBRE SUPERFÍCIE ÁSPERA A TRÊS DEMÃOS</v>
      </c>
      <c r="F1061" s="59" t="str">
        <f t="shared" si="81"/>
        <v>M2</v>
      </c>
      <c r="G1061">
        <f t="shared" si="82"/>
        <v>3.66</v>
      </c>
      <c r="H1061">
        <f t="shared" si="83"/>
        <v>2.87</v>
      </c>
      <c r="I1061">
        <f t="shared" si="84"/>
        <v>2.87</v>
      </c>
    </row>
    <row r="1062" spans="1:9" ht="30">
      <c r="A1062" s="827" t="s">
        <v>31767</v>
      </c>
      <c r="B1062" s="827" t="s">
        <v>2006</v>
      </c>
      <c r="C1062" s="295" t="s">
        <v>108</v>
      </c>
      <c r="D1062" s="296">
        <v>10.51</v>
      </c>
      <c r="E1062" s="59" t="str">
        <f t="shared" si="80"/>
        <v>PINTURA A CAL A TRÊS DEMÃOS, EM PAREDES INTERNAS OU EXTERNAS</v>
      </c>
      <c r="F1062" s="59" t="str">
        <f t="shared" si="81"/>
        <v>M2</v>
      </c>
      <c r="G1062">
        <f t="shared" si="82"/>
        <v>13.41</v>
      </c>
      <c r="H1062">
        <f t="shared" si="83"/>
        <v>10.51</v>
      </c>
      <c r="I1062">
        <f t="shared" si="84"/>
        <v>10.51</v>
      </c>
    </row>
    <row r="1063" spans="1:9" ht="45">
      <c r="A1063" s="827" t="s">
        <v>31768</v>
      </c>
      <c r="B1063" s="827" t="s">
        <v>2007</v>
      </c>
      <c r="C1063" s="295" t="s">
        <v>113</v>
      </c>
      <c r="D1063" s="296">
        <v>23</v>
      </c>
      <c r="E1063" s="59" t="str">
        <f t="shared" si="80"/>
        <v>PINTURA DE LETRA EM PAREDE DIM. 20X30CM COM TINTA LÁTEX ACRÍLICA, MARCAS DE REFERÊNCIA SUVINIL, CORAL OU METALATEX</v>
      </c>
      <c r="F1063" s="59" t="str">
        <f t="shared" si="81"/>
        <v>UND</v>
      </c>
      <c r="G1063">
        <f t="shared" si="82"/>
        <v>29.36</v>
      </c>
      <c r="H1063">
        <f t="shared" si="83"/>
        <v>23</v>
      </c>
      <c r="I1063">
        <f t="shared" si="84"/>
        <v>23</v>
      </c>
    </row>
    <row r="1064" spans="1:9" ht="30">
      <c r="A1064" s="827" t="s">
        <v>31769</v>
      </c>
      <c r="B1064" s="827" t="s">
        <v>2008</v>
      </c>
      <c r="C1064" s="295" t="s">
        <v>108</v>
      </c>
      <c r="D1064" s="296">
        <v>4.3600000000000003</v>
      </c>
      <c r="E1064" s="59" t="str">
        <f t="shared" si="80"/>
        <v>SELADOR ACRÍLICO A UMA DEMÃO, MARCAS DE REFERÊNCIA SUVINIL, CORAL OU METALATEX</v>
      </c>
      <c r="F1064" s="59" t="str">
        <f t="shared" si="81"/>
        <v>M2</v>
      </c>
      <c r="G1064">
        <f t="shared" si="82"/>
        <v>5.57</v>
      </c>
      <c r="H1064">
        <f t="shared" si="83"/>
        <v>4.3600000000000003</v>
      </c>
      <c r="I1064">
        <f t="shared" si="84"/>
        <v>4.3600000000000003</v>
      </c>
    </row>
    <row r="1065" spans="1:9" ht="60">
      <c r="A1065" s="827" t="s">
        <v>31770</v>
      </c>
      <c r="B1065" s="827" t="s">
        <v>2009</v>
      </c>
      <c r="C1065" s="295" t="s">
        <v>108</v>
      </c>
      <c r="D1065" s="296">
        <v>14.86</v>
      </c>
      <c r="E1065" s="59" t="str">
        <f t="shared" si="80"/>
        <v>PINTURA COM TINTA LÁTEX PVA, MARCAS DE REFERÊNCIA SUVINIL, CORAL OU METALATEX, INCLUSIVE SELADOR, EM PAREDES E FORROS, A DUAS DEMÃOS</v>
      </c>
      <c r="F1065" s="59" t="str">
        <f t="shared" si="81"/>
        <v>M2</v>
      </c>
      <c r="G1065">
        <f t="shared" si="82"/>
        <v>18.97</v>
      </c>
      <c r="H1065">
        <f t="shared" si="83"/>
        <v>14.86</v>
      </c>
      <c r="I1065">
        <f t="shared" si="84"/>
        <v>14.86</v>
      </c>
    </row>
    <row r="1066" spans="1:9" ht="60">
      <c r="A1066" s="827" t="s">
        <v>31771</v>
      </c>
      <c r="B1066" s="827" t="s">
        <v>2010</v>
      </c>
      <c r="C1066" s="295" t="s">
        <v>108</v>
      </c>
      <c r="D1066" s="296">
        <v>17.52</v>
      </c>
      <c r="E1066" s="59" t="str">
        <f t="shared" si="80"/>
        <v>PINTURA COM TINTA ESMALTE SINTÉTICO, MARCAS DE REFERÊNCIA SUVINIL, CORAL E METALATEX, INCLUSIVE SELADOR ACRÍLICO, EM PAREDES, A DUAS DEMÃOS</v>
      </c>
      <c r="F1066" s="59" t="str">
        <f t="shared" si="81"/>
        <v>M2</v>
      </c>
      <c r="G1066">
        <f t="shared" si="82"/>
        <v>22.36</v>
      </c>
      <c r="H1066">
        <f t="shared" si="83"/>
        <v>17.52</v>
      </c>
      <c r="I1066">
        <f t="shared" si="84"/>
        <v>17.52</v>
      </c>
    </row>
    <row r="1067" spans="1:9" ht="60">
      <c r="A1067" s="827" t="s">
        <v>31772</v>
      </c>
      <c r="B1067" s="827" t="s">
        <v>2011</v>
      </c>
      <c r="C1067" s="295" t="s">
        <v>108</v>
      </c>
      <c r="D1067" s="296">
        <v>15.54</v>
      </c>
      <c r="E1067" s="59" t="str">
        <f t="shared" si="80"/>
        <v>PINTURA COM TINTA ACRÍLICA, MARCAS DE REFERÊNCIA SUVINIL, CORAL E METALATEX, INCLUSIVE SELADOR ACRÍLICO, EM PAREDES E FORROS, A DUAS DEMÃOS</v>
      </c>
      <c r="F1067" s="59" t="str">
        <f t="shared" si="81"/>
        <v>M2</v>
      </c>
      <c r="G1067">
        <f t="shared" si="82"/>
        <v>19.84</v>
      </c>
      <c r="H1067">
        <f t="shared" si="83"/>
        <v>15.54</v>
      </c>
      <c r="I1067">
        <f t="shared" si="84"/>
        <v>15.54</v>
      </c>
    </row>
    <row r="1068" spans="1:9" ht="45">
      <c r="A1068" s="827" t="s">
        <v>31773</v>
      </c>
      <c r="B1068" s="827" t="s">
        <v>2012</v>
      </c>
      <c r="C1068" s="295" t="s">
        <v>108</v>
      </c>
      <c r="D1068" s="296">
        <v>1.92</v>
      </c>
      <c r="E1068" s="59" t="str">
        <f t="shared" si="80"/>
        <v>LIQUIDO SELADOR PARA TINTA PVA, A UMA DEMÃO, MARCAS DE REFERÊNCIA SUVINIL, CORAL OU METALATEX</v>
      </c>
      <c r="F1068" s="59" t="str">
        <f t="shared" si="81"/>
        <v>M2</v>
      </c>
      <c r="G1068">
        <f t="shared" si="82"/>
        <v>2.4500000000000002</v>
      </c>
      <c r="H1068">
        <f t="shared" si="83"/>
        <v>1.92</v>
      </c>
      <c r="I1068">
        <f t="shared" si="84"/>
        <v>1.92</v>
      </c>
    </row>
    <row r="1069" spans="1:9" ht="30">
      <c r="A1069" s="827"/>
      <c r="B1069" s="828" t="s">
        <v>2013</v>
      </c>
      <c r="C1069" s="295"/>
      <c r="D1069" s="296"/>
      <c r="E1069" s="59" t="str">
        <f t="shared" si="80"/>
        <v>SOBRE CONCRETO OU BLOCOS CERÂMICOS APARENTES</v>
      </c>
      <c r="F1069" s="59" t="str">
        <f t="shared" si="81"/>
        <v/>
      </c>
      <c r="G1069">
        <f t="shared" si="82"/>
        <v>0</v>
      </c>
      <c r="H1069">
        <f t="shared" si="83"/>
        <v>0</v>
      </c>
      <c r="I1069">
        <f>D1069/(1+$E$1)</f>
        <v>0</v>
      </c>
    </row>
    <row r="1070" spans="1:9" ht="60">
      <c r="A1070" s="827" t="s">
        <v>31774</v>
      </c>
      <c r="B1070" s="827" t="s">
        <v>2014</v>
      </c>
      <c r="C1070" s="295" t="s">
        <v>108</v>
      </c>
      <c r="D1070" s="296">
        <v>8.18</v>
      </c>
      <c r="E1070" s="59" t="str">
        <f t="shared" si="80"/>
        <v>PINTURA COM VERNIZ ACRÍLICO, MARCAS DE REFERÊNCIA SUVINIL, CORAL OU METALATEX, SOBRE CONCRETO OU BLOCOS APARENTES, A DUAS DEMÃOS</v>
      </c>
      <c r="F1070" s="59" t="str">
        <f t="shared" si="81"/>
        <v>M2</v>
      </c>
      <c r="G1070">
        <f t="shared" si="82"/>
        <v>10.44</v>
      </c>
      <c r="H1070">
        <f t="shared" si="83"/>
        <v>8.18</v>
      </c>
      <c r="I1070">
        <f t="shared" si="84"/>
        <v>8.18</v>
      </c>
    </row>
    <row r="1071" spans="1:9" ht="60">
      <c r="A1071" s="827" t="s">
        <v>31775</v>
      </c>
      <c r="B1071" s="827" t="s">
        <v>2015</v>
      </c>
      <c r="C1071" s="295" t="s">
        <v>108</v>
      </c>
      <c r="D1071" s="296">
        <v>18.350000000000001</v>
      </c>
      <c r="E1071" s="59" t="str">
        <f t="shared" si="80"/>
        <v>PINTURA À BASE DE SILICONE, MARCAS DE REFERÊNCIA SUVINIL, CORAL OU METALATEX, SOBRE PAREDES DE BLOCOS CERÂMICOS OU CONCRETO, A UMA DEMÃO</v>
      </c>
      <c r="F1071" s="59" t="str">
        <f t="shared" si="81"/>
        <v>M2</v>
      </c>
      <c r="G1071">
        <f t="shared" si="82"/>
        <v>23.42</v>
      </c>
      <c r="H1071">
        <f t="shared" si="83"/>
        <v>18.350000000000001</v>
      </c>
      <c r="I1071">
        <f t="shared" si="84"/>
        <v>18.350000000000001</v>
      </c>
    </row>
    <row r="1072" spans="1:9" ht="60">
      <c r="A1072" s="827" t="s">
        <v>31776</v>
      </c>
      <c r="B1072" s="827" t="s">
        <v>2016</v>
      </c>
      <c r="C1072" s="295" t="s">
        <v>108</v>
      </c>
      <c r="D1072" s="296">
        <v>17.87</v>
      </c>
      <c r="E1072" s="59" t="str">
        <f t="shared" si="80"/>
        <v>PINTURA COM TINTA ACRÍLICA, MARCAS DE REFERÊNCIA SUVINIL, CORAL OU METALATEX, INCLUSIVE SELADOR ACRÍLICO, SOBRE CONCRETO OU BLOCOS DE CONCRETO, A TRÊS DEMÃOS</v>
      </c>
      <c r="F1072" s="59" t="str">
        <f t="shared" si="81"/>
        <v>M2</v>
      </c>
      <c r="G1072">
        <f t="shared" si="82"/>
        <v>22.81</v>
      </c>
      <c r="H1072">
        <f t="shared" si="83"/>
        <v>17.87</v>
      </c>
      <c r="I1072">
        <f t="shared" si="84"/>
        <v>17.87</v>
      </c>
    </row>
    <row r="1073" spans="1:9" ht="60">
      <c r="A1073" s="827" t="s">
        <v>31777</v>
      </c>
      <c r="B1073" s="827" t="s">
        <v>2017</v>
      </c>
      <c r="C1073" s="295" t="s">
        <v>108</v>
      </c>
      <c r="D1073" s="296">
        <v>23.51</v>
      </c>
      <c r="E1073" s="59" t="str">
        <f t="shared" si="80"/>
        <v>PINTURA COM TINTA ACRÍLICA, MARCAS DE REFERÊNCIA SUVINIL, CORAL OU METALATEX, INCLUSIVE SELADOR ACRÍLICO, EM COBOGÓS DE CONCRETO, A DUAS DEMÃOS</v>
      </c>
      <c r="F1073" s="59" t="str">
        <f t="shared" si="81"/>
        <v>M2</v>
      </c>
      <c r="G1073">
        <f t="shared" si="82"/>
        <v>30.01</v>
      </c>
      <c r="H1073">
        <f t="shared" si="83"/>
        <v>23.51</v>
      </c>
      <c r="I1073">
        <f t="shared" si="84"/>
        <v>23.51</v>
      </c>
    </row>
    <row r="1074" spans="1:9" ht="30">
      <c r="A1074" s="827" t="s">
        <v>31778</v>
      </c>
      <c r="B1074" s="827" t="s">
        <v>2018</v>
      </c>
      <c r="C1074" s="295" t="s">
        <v>108</v>
      </c>
      <c r="D1074" s="296">
        <v>8.23</v>
      </c>
      <c r="E1074" s="59" t="str">
        <f t="shared" si="80"/>
        <v>CAIAÇÃO DE MEIO-FIO, A TRÊS DEMÃOS</v>
      </c>
      <c r="F1074" s="59" t="str">
        <f t="shared" si="81"/>
        <v>M2</v>
      </c>
      <c r="G1074">
        <f t="shared" si="82"/>
        <v>10.5</v>
      </c>
      <c r="H1074">
        <f t="shared" si="83"/>
        <v>8.23</v>
      </c>
      <c r="I1074">
        <f t="shared" si="84"/>
        <v>8.23</v>
      </c>
    </row>
    <row r="1075" spans="1:9" ht="45">
      <c r="A1075" s="827" t="s">
        <v>31779</v>
      </c>
      <c r="B1075" s="827" t="s">
        <v>2019</v>
      </c>
      <c r="C1075" s="295" t="s">
        <v>108</v>
      </c>
      <c r="D1075" s="296">
        <v>14.86</v>
      </c>
      <c r="E1075" s="59" t="str">
        <f t="shared" si="80"/>
        <v>PINTURA COM TINTA PVA, SOBRE CONCRETO OU BLOCO DE CONCRETO, A DUAS DEMÃOS, MARCAS DE REFERÊNCIA SUVINIL, CORAL OU METALATEX</v>
      </c>
      <c r="F1075" s="59" t="str">
        <f t="shared" si="81"/>
        <v>M2</v>
      </c>
      <c r="G1075">
        <f t="shared" si="82"/>
        <v>18.97</v>
      </c>
      <c r="H1075">
        <f t="shared" si="83"/>
        <v>14.86</v>
      </c>
      <c r="I1075">
        <f t="shared" si="84"/>
        <v>14.86</v>
      </c>
    </row>
    <row r="1076" spans="1:9">
      <c r="A1076" s="827"/>
      <c r="B1076" s="828" t="s">
        <v>2020</v>
      </c>
      <c r="C1076" s="295"/>
      <c r="D1076" s="296"/>
      <c r="E1076" s="59" t="str">
        <f t="shared" si="80"/>
        <v>SOBRE MADEIRA</v>
      </c>
      <c r="F1076" s="59" t="str">
        <f t="shared" si="81"/>
        <v/>
      </c>
      <c r="G1076">
        <f t="shared" si="82"/>
        <v>0</v>
      </c>
      <c r="H1076">
        <f t="shared" si="83"/>
        <v>0</v>
      </c>
      <c r="I1076">
        <f t="shared" si="84"/>
        <v>0</v>
      </c>
    </row>
    <row r="1077" spans="1:9" ht="60">
      <c r="A1077" s="827" t="s">
        <v>31780</v>
      </c>
      <c r="B1077" s="827" t="s">
        <v>2021</v>
      </c>
      <c r="C1077" s="295" t="s">
        <v>108</v>
      </c>
      <c r="D1077" s="296">
        <v>15.84</v>
      </c>
      <c r="E1077" s="59" t="str">
        <f t="shared" si="80"/>
        <v>EMASSAMENTO DE ESQUADRIAS DE MADEIRA, COM DUAS DEMÃOS DE MASSA À BASE DE ÓLEO, MARCAS DE REFERÊNCIA SUVINIL, CORAL OU METALATEX</v>
      </c>
      <c r="F1077" s="59" t="str">
        <f t="shared" si="81"/>
        <v>M2</v>
      </c>
      <c r="G1077">
        <f t="shared" si="82"/>
        <v>20.22</v>
      </c>
      <c r="H1077">
        <f t="shared" si="83"/>
        <v>15.84</v>
      </c>
      <c r="I1077">
        <f t="shared" si="84"/>
        <v>15.84</v>
      </c>
    </row>
    <row r="1078" spans="1:9" ht="60">
      <c r="A1078" s="829" t="s">
        <v>31781</v>
      </c>
      <c r="B1078" s="827" t="s">
        <v>2022</v>
      </c>
      <c r="C1078" s="295" t="s">
        <v>108</v>
      </c>
      <c r="D1078" s="296">
        <v>19.440000000000001</v>
      </c>
      <c r="E1078" s="59" t="str">
        <f t="shared" si="80"/>
        <v>PINTURA COM TINTA ESMALTE SINTÉTICO, MARCAS DE REFERÊNCIA SUVINIL, CORAL OU METALATEX, INCLUSIVE FUNDO BRANCO NIVELADOR, EM MADEIRA, A DUAS DEMÃOS</v>
      </c>
      <c r="F1078" s="59" t="str">
        <f t="shared" si="81"/>
        <v>M2</v>
      </c>
      <c r="G1078">
        <f t="shared" si="82"/>
        <v>24.81</v>
      </c>
      <c r="H1078">
        <f t="shared" si="83"/>
        <v>19.440000000000001</v>
      </c>
      <c r="I1078">
        <f t="shared" si="84"/>
        <v>19.440000000000001</v>
      </c>
    </row>
    <row r="1079" spans="1:9" ht="60">
      <c r="A1079" s="827" t="s">
        <v>31782</v>
      </c>
      <c r="B1079" s="827" t="s">
        <v>2023</v>
      </c>
      <c r="C1079" s="295" t="s">
        <v>108</v>
      </c>
      <c r="D1079" s="296">
        <v>19.97</v>
      </c>
      <c r="E1079" s="59" t="str">
        <f t="shared" si="80"/>
        <v>PINTURA COM VERNIZ BRILHANTE, LINHA PREMIUM, MARCAS DE REFERÊNCIA SUVINIL, CORAL OU METALATEX, EM MADEIRA, A TRÊS DEMÃOS</v>
      </c>
      <c r="F1079" s="59" t="str">
        <f t="shared" si="81"/>
        <v>M2</v>
      </c>
      <c r="G1079">
        <f t="shared" si="82"/>
        <v>25.49</v>
      </c>
      <c r="H1079">
        <f t="shared" si="83"/>
        <v>19.97</v>
      </c>
      <c r="I1079">
        <f t="shared" si="84"/>
        <v>19.97</v>
      </c>
    </row>
    <row r="1080" spans="1:9" ht="60">
      <c r="A1080" s="827" t="s">
        <v>31783</v>
      </c>
      <c r="B1080" s="827" t="s">
        <v>2024</v>
      </c>
      <c r="C1080" s="295" t="s">
        <v>108</v>
      </c>
      <c r="D1080" s="296">
        <v>19.09</v>
      </c>
      <c r="E1080" s="59" t="str">
        <f t="shared" si="80"/>
        <v>PINTURA COM VERNIZ FILTRO SOLAR FOSCO, LINHA PREMIUM, EM MADEIRA, A TRÊS DEMÃOS, MARCAS DE REFERÊNCIA SUVINIL, CORAL OU METALATEX</v>
      </c>
      <c r="F1080" s="59" t="str">
        <f t="shared" si="81"/>
        <v>M2</v>
      </c>
      <c r="G1080">
        <f t="shared" si="82"/>
        <v>24.37</v>
      </c>
      <c r="H1080">
        <f t="shared" si="83"/>
        <v>19.09</v>
      </c>
      <c r="I1080">
        <f t="shared" si="84"/>
        <v>19.09</v>
      </c>
    </row>
    <row r="1081" spans="1:9">
      <c r="A1081" s="827"/>
      <c r="B1081" s="828" t="s">
        <v>2025</v>
      </c>
      <c r="C1081" s="295"/>
      <c r="D1081" s="296"/>
      <c r="E1081" s="59" t="str">
        <f t="shared" si="80"/>
        <v>SOBRE METAL</v>
      </c>
      <c r="F1081" s="59" t="str">
        <f t="shared" si="81"/>
        <v/>
      </c>
      <c r="G1081">
        <f t="shared" si="82"/>
        <v>0</v>
      </c>
      <c r="H1081">
        <f t="shared" si="83"/>
        <v>0</v>
      </c>
      <c r="I1081">
        <f t="shared" si="84"/>
        <v>0</v>
      </c>
    </row>
    <row r="1082" spans="1:9" ht="60">
      <c r="A1082" s="827" t="s">
        <v>31784</v>
      </c>
      <c r="B1082" s="827" t="s">
        <v>2026</v>
      </c>
      <c r="C1082" s="295" t="s">
        <v>108</v>
      </c>
      <c r="D1082" s="296">
        <v>16.63</v>
      </c>
      <c r="E1082" s="59" t="str">
        <f t="shared" si="80"/>
        <v>PINTURA COM TINTA ESMALTE SINTÉTICO, MARCAS DE REFERÊNCIA SUVINIL, CORAL OU METALATEX, A DUAS DEMÃOS, INCLUSIVE FUNDO ANTICORROSIVO A UMA DEMÃO, EM METAL</v>
      </c>
      <c r="F1082" s="59" t="str">
        <f t="shared" si="81"/>
        <v>M2</v>
      </c>
      <c r="G1082">
        <f t="shared" si="82"/>
        <v>21.23</v>
      </c>
      <c r="H1082">
        <f t="shared" si="83"/>
        <v>16.63</v>
      </c>
      <c r="I1082">
        <f t="shared" si="84"/>
        <v>16.63</v>
      </c>
    </row>
    <row r="1083" spans="1:9" ht="45">
      <c r="A1083" s="827" t="s">
        <v>31785</v>
      </c>
      <c r="B1083" s="827" t="s">
        <v>2027</v>
      </c>
      <c r="C1083" s="295" t="s">
        <v>108</v>
      </c>
      <c r="D1083" s="296">
        <v>28.11</v>
      </c>
      <c r="E1083" s="59" t="str">
        <f t="shared" si="80"/>
        <v>PINTURA DE SUPERFÍCIE METÁLICA COM UMA DEMÃO DE PRIMER EPOXI E DUAS DEMÃOS DE TINTA À BASE DE EPOXI</v>
      </c>
      <c r="F1083" s="59" t="str">
        <f t="shared" si="81"/>
        <v>M2</v>
      </c>
      <c r="G1083">
        <f t="shared" si="82"/>
        <v>35.880000000000003</v>
      </c>
      <c r="H1083">
        <f t="shared" si="83"/>
        <v>28.11</v>
      </c>
      <c r="I1083">
        <f t="shared" si="84"/>
        <v>28.11</v>
      </c>
    </row>
    <row r="1084" spans="1:9">
      <c r="A1084" s="827"/>
      <c r="B1084" s="828" t="s">
        <v>2028</v>
      </c>
      <c r="C1084" s="295"/>
      <c r="D1084" s="296"/>
      <c r="E1084" s="59" t="str">
        <f t="shared" si="80"/>
        <v>SOBRE ELEMENTOS ESPECIAIS</v>
      </c>
      <c r="F1084" s="59" t="str">
        <f t="shared" si="81"/>
        <v/>
      </c>
      <c r="G1084">
        <f t="shared" si="82"/>
        <v>0</v>
      </c>
      <c r="H1084">
        <f t="shared" si="83"/>
        <v>0</v>
      </c>
      <c r="I1084">
        <f t="shared" si="84"/>
        <v>0</v>
      </c>
    </row>
    <row r="1085" spans="1:9" ht="60">
      <c r="A1085" s="827" t="s">
        <v>31786</v>
      </c>
      <c r="B1085" s="827" t="s">
        <v>2029</v>
      </c>
      <c r="C1085" s="295" t="s">
        <v>113</v>
      </c>
      <c r="D1085" s="296">
        <v>4.07</v>
      </c>
      <c r="E1085" s="59" t="str">
        <f t="shared" si="80"/>
        <v>PINTURA DE LETRAS EM CHAPAS DE FERRO, DIMENSÕES 20X30CM, COM TINTA ÓLEO OU ESMALTE, A DUAS DEMÃOS, MARCAS DE REFERÊNCIA SUVINIL, CORAL OU METALATEX</v>
      </c>
      <c r="F1085" s="59" t="str">
        <f t="shared" si="81"/>
        <v>UND</v>
      </c>
      <c r="G1085">
        <f t="shared" si="82"/>
        <v>5.19</v>
      </c>
      <c r="H1085">
        <f t="shared" si="83"/>
        <v>4.07</v>
      </c>
      <c r="I1085">
        <f t="shared" si="84"/>
        <v>4.07</v>
      </c>
    </row>
    <row r="1086" spans="1:9">
      <c r="A1086" s="827"/>
      <c r="B1086" s="828" t="s">
        <v>2030</v>
      </c>
      <c r="C1086" s="295"/>
      <c r="D1086" s="296"/>
      <c r="E1086" s="59" t="str">
        <f t="shared" si="80"/>
        <v>SOBRE PISOS</v>
      </c>
      <c r="F1086" s="59" t="str">
        <f t="shared" si="81"/>
        <v/>
      </c>
      <c r="G1086">
        <f t="shared" si="82"/>
        <v>0</v>
      </c>
      <c r="H1086">
        <f t="shared" si="83"/>
        <v>0</v>
      </c>
      <c r="I1086">
        <f t="shared" si="84"/>
        <v>0</v>
      </c>
    </row>
    <row r="1087" spans="1:9" ht="60">
      <c r="A1087" s="827" t="s">
        <v>31787</v>
      </c>
      <c r="B1087" s="827" t="s">
        <v>2031</v>
      </c>
      <c r="C1087" s="295" t="s">
        <v>110</v>
      </c>
      <c r="D1087" s="296">
        <v>26.52</v>
      </c>
      <c r="E1087" s="59" t="str">
        <f t="shared" si="80"/>
        <v>PINTURA À BASE DE EPOXI, MARCAS DE REFERÊNCIA SUVINIL, CORAL OU METALATEX, EM FAIXAS COM LARGURA DE 5 CM, PARA DEMARCAÇÃO DE QUADRA DE ESPORTES</v>
      </c>
      <c r="F1087" s="59" t="str">
        <f t="shared" si="81"/>
        <v>M</v>
      </c>
      <c r="G1087">
        <f t="shared" si="82"/>
        <v>33.85</v>
      </c>
      <c r="H1087">
        <f t="shared" si="83"/>
        <v>26.52</v>
      </c>
      <c r="I1087">
        <f t="shared" si="84"/>
        <v>26.52</v>
      </c>
    </row>
    <row r="1088" spans="1:9" ht="60">
      <c r="A1088" s="827" t="s">
        <v>31788</v>
      </c>
      <c r="B1088" s="827" t="s">
        <v>2032</v>
      </c>
      <c r="C1088" s="295" t="s">
        <v>108</v>
      </c>
      <c r="D1088" s="296">
        <v>28.64</v>
      </c>
      <c r="E1088" s="59" t="str">
        <f t="shared" si="80"/>
        <v>PINTURA COM TINTA À BASE DE RESINAS ACRÍLICAS, MARCAS DE REFERÊNCIA SUVINIL, CORAL OU METALATEX, SOBRE PISO DE CONCRETO, A DUAS DEMÃOS</v>
      </c>
      <c r="F1088" s="59" t="str">
        <f t="shared" si="81"/>
        <v>M2</v>
      </c>
      <c r="G1088">
        <f t="shared" si="82"/>
        <v>36.56</v>
      </c>
      <c r="H1088">
        <f t="shared" si="83"/>
        <v>28.64</v>
      </c>
      <c r="I1088">
        <f t="shared" si="84"/>
        <v>28.64</v>
      </c>
    </row>
    <row r="1089" spans="1:9" ht="45">
      <c r="A1089" s="827" t="s">
        <v>31789</v>
      </c>
      <c r="B1089" s="827" t="s">
        <v>25269</v>
      </c>
      <c r="C1089" s="295" t="s">
        <v>108</v>
      </c>
      <c r="D1089" s="296">
        <v>16.079999999999998</v>
      </c>
      <c r="E1089" s="59" t="str">
        <f t="shared" ref="E1089:E1152" si="85">UPPER(B1089)</f>
        <v>PINTURA SOBRE PISOS, MARCAS DE REFERÊNCIA NOVACOR, CORAL OU SUVINIL, A DUAS DEMÃOS, LINHA PREMIUM</v>
      </c>
      <c r="F1089" s="59" t="str">
        <f t="shared" ref="F1089:F1152" si="86">UPPER(C1089)</f>
        <v>M2</v>
      </c>
      <c r="G1089">
        <f t="shared" si="82"/>
        <v>20.52</v>
      </c>
      <c r="H1089">
        <f t="shared" si="83"/>
        <v>16.079999999999998</v>
      </c>
      <c r="I1089">
        <f t="shared" si="84"/>
        <v>16.079999999999998</v>
      </c>
    </row>
    <row r="1090" spans="1:9" ht="60">
      <c r="A1090" s="827" t="s">
        <v>31790</v>
      </c>
      <c r="B1090" s="827" t="s">
        <v>2033</v>
      </c>
      <c r="C1090" s="295" t="s">
        <v>110</v>
      </c>
      <c r="D1090" s="296">
        <v>42.44</v>
      </c>
      <c r="E1090" s="59" t="str">
        <f t="shared" si="85"/>
        <v>PINTURA À BASE DE EPOXI, MARCAS DE REFERÊNCIA SUVINIL, CORAL OU METALATEX, EM FAIXAS COM LARGURA DE 8 CM, PARA DEMARCAÇÃO DE QUADRA DE ESPORTES</v>
      </c>
      <c r="F1090" s="59" t="str">
        <f t="shared" si="86"/>
        <v>M</v>
      </c>
      <c r="G1090">
        <f t="shared" si="82"/>
        <v>54.17</v>
      </c>
      <c r="H1090">
        <f t="shared" si="83"/>
        <v>42.44</v>
      </c>
      <c r="I1090">
        <f t="shared" si="84"/>
        <v>42.44</v>
      </c>
    </row>
    <row r="1091" spans="1:9" ht="75">
      <c r="A1091" s="827" t="s">
        <v>31791</v>
      </c>
      <c r="B1091" s="827" t="s">
        <v>30735</v>
      </c>
      <c r="C1091" s="295" t="s">
        <v>108</v>
      </c>
      <c r="D1091" s="296">
        <v>42.67</v>
      </c>
      <c r="E1091" s="59" t="str">
        <f t="shared" si="85"/>
        <v>APLICAÇÃO DE TINTA EPÓXI DE ALTA ESPESSURA SEMIBRILHANTE SOBRE PISO DE CONCRETO A TRÊS DEMÃOS, INCLUSIVE SELADOR EPÓXI A UMA DEMÃO - REF. INTERGARD 2005 E 2001 - INTERNACIONAL OU EQUIVALENTE</v>
      </c>
      <c r="F1091" s="59" t="str">
        <f t="shared" si="86"/>
        <v>M2</v>
      </c>
      <c r="G1091">
        <f t="shared" si="82"/>
        <v>54.46</v>
      </c>
      <c r="H1091">
        <f t="shared" si="83"/>
        <v>42.67</v>
      </c>
      <c r="I1091">
        <f t="shared" si="84"/>
        <v>42.67</v>
      </c>
    </row>
    <row r="1092" spans="1:9">
      <c r="A1092" s="827"/>
      <c r="B1092" s="828" t="s">
        <v>2034</v>
      </c>
      <c r="C1092" s="295"/>
      <c r="D1092" s="296"/>
      <c r="E1092" s="59" t="str">
        <f t="shared" si="85"/>
        <v>SERVIÇOS COMPLEMENTARES EXTERNOS</v>
      </c>
      <c r="F1092" s="59" t="str">
        <f t="shared" si="86"/>
        <v/>
      </c>
      <c r="G1092">
        <f t="shared" si="82"/>
        <v>0</v>
      </c>
      <c r="H1092">
        <f t="shared" si="83"/>
        <v>0</v>
      </c>
      <c r="I1092">
        <f t="shared" si="84"/>
        <v>0</v>
      </c>
    </row>
    <row r="1093" spans="1:9">
      <c r="A1093" s="827"/>
      <c r="B1093" s="828" t="s">
        <v>55</v>
      </c>
      <c r="C1093" s="295"/>
      <c r="D1093" s="296"/>
      <c r="E1093" s="59" t="str">
        <f t="shared" si="85"/>
        <v>MUROS E FECHAMENTOS</v>
      </c>
      <c r="F1093" s="59" t="str">
        <f t="shared" si="86"/>
        <v/>
      </c>
      <c r="G1093">
        <f t="shared" si="82"/>
        <v>0</v>
      </c>
      <c r="H1093">
        <f t="shared" si="83"/>
        <v>0</v>
      </c>
      <c r="I1093">
        <f t="shared" si="84"/>
        <v>0</v>
      </c>
    </row>
    <row r="1094" spans="1:9" ht="75">
      <c r="A1094" s="827" t="s">
        <v>31792</v>
      </c>
      <c r="B1094" s="827" t="s">
        <v>2035</v>
      </c>
      <c r="C1094" s="295" t="s">
        <v>108</v>
      </c>
      <c r="D1094" s="296">
        <v>122.44</v>
      </c>
      <c r="E1094" s="59" t="str">
        <f t="shared" si="85"/>
        <v>ALAMBRADO C/ TELA LOSANGULAR DE ARAME FIO 12 MALHA 2" REVEST. EM PVC COM TUBO DE FERRO GALVANIZADO VERTICAL DE 2 1/2" E HORIZONTAL DE 1" INCL. PORTÃO, PINTADOS COM ESMALTE SOBRE FUNDO ANTICORROSIVO</v>
      </c>
      <c r="F1094" s="59" t="str">
        <f t="shared" si="86"/>
        <v>M2</v>
      </c>
      <c r="G1094">
        <f t="shared" si="82"/>
        <v>156.28</v>
      </c>
      <c r="H1094">
        <f t="shared" si="83"/>
        <v>122.44</v>
      </c>
      <c r="I1094">
        <f t="shared" si="84"/>
        <v>122.44</v>
      </c>
    </row>
    <row r="1095" spans="1:9" ht="45">
      <c r="A1095" s="827" t="s">
        <v>31793</v>
      </c>
      <c r="B1095" s="827" t="s">
        <v>2036</v>
      </c>
      <c r="C1095" s="295" t="s">
        <v>110</v>
      </c>
      <c r="D1095" s="296">
        <v>183.14</v>
      </c>
      <c r="E1095" s="59" t="str">
        <f t="shared" si="85"/>
        <v>CERCA DE MADEIRA COM RIPAS DE 7 X 2 CM, ALTURA DE 1.50 M E CAIBRO DE 8 X 8 CM EM MADEIRA DE LEI ESPAÇADOS A CADA 2.0 M</v>
      </c>
      <c r="F1095" s="59" t="str">
        <f t="shared" si="86"/>
        <v>M</v>
      </c>
      <c r="G1095">
        <f t="shared" si="82"/>
        <v>233.76</v>
      </c>
      <c r="H1095">
        <f t="shared" si="83"/>
        <v>183.14</v>
      </c>
      <c r="I1095">
        <f t="shared" si="84"/>
        <v>183.14</v>
      </c>
    </row>
    <row r="1096" spans="1:9" ht="75">
      <c r="A1096" s="827" t="s">
        <v>31794</v>
      </c>
      <c r="B1096" s="827" t="s">
        <v>2319</v>
      </c>
      <c r="C1096" s="295" t="s">
        <v>110</v>
      </c>
      <c r="D1096" s="296">
        <v>140.04</v>
      </c>
      <c r="E1096" s="59" t="str">
        <f t="shared" si="85"/>
        <v>CERCA COM TELA FIO 16 MALHA LOSANGULAR DE 2", FIXADAS C/ GRAMPOS EM PONTALETES DE MADEIRA DE LEI 8X8CM ESPAÇADOS DE 1.5M, COM BASES CONCRETADAS E COM TRÊS FIOS TENSORES DE ARAME GALVANIZADO N.12</v>
      </c>
      <c r="F1096" s="59" t="str">
        <f t="shared" si="86"/>
        <v>M</v>
      </c>
      <c r="G1096">
        <f t="shared" ref="G1096:G1159" si="87">ROUND(H1096*(1+$G$1),2)</f>
        <v>178.75</v>
      </c>
      <c r="H1096">
        <f t="shared" ref="H1096:H1159" si="88">I1096</f>
        <v>140.04</v>
      </c>
      <c r="I1096">
        <f t="shared" ref="I1096:I1159" si="89">ROUND(D1096/(1+$E$1),2)</f>
        <v>140.04</v>
      </c>
    </row>
    <row r="1097" spans="1:9" ht="60">
      <c r="A1097" s="827" t="s">
        <v>31795</v>
      </c>
      <c r="B1097" s="827" t="s">
        <v>2320</v>
      </c>
      <c r="C1097" s="295" t="s">
        <v>110</v>
      </c>
      <c r="D1097" s="296">
        <v>74.62</v>
      </c>
      <c r="E1097" s="59" t="str">
        <f t="shared" si="85"/>
        <v>CERCA COM CINCO FIOS DE ARAME LISO N. 12 FIXADOS COM GRAMPOS EM PONTALETES DE MADEIRA DE LEI DE 8 X 8CM A CADA 2.0 M E ALTURA LIVRE DE 1.6 M</v>
      </c>
      <c r="F1097" s="59" t="str">
        <f t="shared" si="86"/>
        <v>M</v>
      </c>
      <c r="G1097">
        <f t="shared" si="87"/>
        <v>95.24</v>
      </c>
      <c r="H1097">
        <f t="shared" si="88"/>
        <v>74.62</v>
      </c>
      <c r="I1097">
        <f t="shared" si="89"/>
        <v>74.62</v>
      </c>
    </row>
    <row r="1098" spans="1:9" ht="45">
      <c r="A1098" s="827" t="s">
        <v>31796</v>
      </c>
      <c r="B1098" s="827" t="s">
        <v>2037</v>
      </c>
      <c r="C1098" s="295" t="s">
        <v>1159</v>
      </c>
      <c r="D1098" s="296">
        <v>664.15</v>
      </c>
      <c r="E1098" s="59" t="str">
        <f t="shared" si="85"/>
        <v>MURO DE ARRIMO DE CONCRETO CICLÓPICO COM ATERRO NA PARTE POSTERIOR, INCLUSIVE FORMA DE MADEIRA E DRENO DE BRITA</v>
      </c>
      <c r="F1098" s="59" t="str">
        <f t="shared" si="86"/>
        <v>M3</v>
      </c>
      <c r="G1098">
        <f t="shared" si="87"/>
        <v>847.72</v>
      </c>
      <c r="H1098">
        <f t="shared" si="88"/>
        <v>664.15</v>
      </c>
      <c r="I1098">
        <f t="shared" si="89"/>
        <v>664.15</v>
      </c>
    </row>
    <row r="1099" spans="1:9" ht="105">
      <c r="A1099" s="827" t="s">
        <v>31797</v>
      </c>
      <c r="B1099" s="827" t="s">
        <v>2038</v>
      </c>
      <c r="C1099" s="295" t="s">
        <v>110</v>
      </c>
      <c r="D1099" s="296">
        <v>145.27000000000001</v>
      </c>
      <c r="E1099" s="59" t="str">
        <f t="shared" si="85"/>
        <v>CERCA H=2.30CM, C/TELA LOSANG. ARAME FIO 12 MALHA 2" REVEST. EM PVC COM MOURÃO CURVO DE CONCRETO H=3,20M, SECÇÃO T, FIXADO EMSOLO, A CADA 3M, C/3 FIOS DE ARAME FARPADO NA PARTE CURVA, INCL 3 FIOS TENSORES, CHUMBADORES E SAPATA DE 40X40X50CM</v>
      </c>
      <c r="F1099" s="59" t="str">
        <f t="shared" si="86"/>
        <v>M</v>
      </c>
      <c r="G1099">
        <f t="shared" si="87"/>
        <v>185.42</v>
      </c>
      <c r="H1099">
        <f t="shared" si="88"/>
        <v>145.27000000000001</v>
      </c>
      <c r="I1099">
        <f t="shared" si="89"/>
        <v>145.27000000000001</v>
      </c>
    </row>
    <row r="1100" spans="1:9" ht="90">
      <c r="A1100" s="827" t="s">
        <v>31798</v>
      </c>
      <c r="B1100" s="827" t="s">
        <v>2039</v>
      </c>
      <c r="C1100" s="295" t="s">
        <v>110</v>
      </c>
      <c r="D1100" s="296">
        <v>614.44000000000005</v>
      </c>
      <c r="E1100" s="59" t="str">
        <f t="shared" si="85"/>
        <v>MURO DE ALVENARIA DE BLOCOS CERÂMICOS 10X20X20CM, C/ PILARES A CADA 2 M, ESP. 10CM E H=2.5M, REVESTIDO COM CHAPISCO, REBOCO E PINTURA ACRÍLICA A 2 DEMÃOS, INCL. PILARES, CINTAS E SAPATAS, EMPREGANDO ARG. CIMENTO CAL E AREIA</v>
      </c>
      <c r="F1100" s="59" t="str">
        <f t="shared" si="86"/>
        <v>M</v>
      </c>
      <c r="G1100">
        <f t="shared" si="87"/>
        <v>784.27</v>
      </c>
      <c r="H1100">
        <f t="shared" si="88"/>
        <v>614.44000000000005</v>
      </c>
      <c r="I1100">
        <f t="shared" si="89"/>
        <v>614.44000000000005</v>
      </c>
    </row>
    <row r="1101" spans="1:9" ht="75">
      <c r="A1101" s="827" t="s">
        <v>31799</v>
      </c>
      <c r="B1101" s="827" t="s">
        <v>2040</v>
      </c>
      <c r="C1101" s="295" t="s">
        <v>108</v>
      </c>
      <c r="D1101" s="296">
        <v>142.91</v>
      </c>
      <c r="E1101" s="59" t="str">
        <f t="shared" si="85"/>
        <v>ALAMBRADO SOBRE MURO EXISTENTE, EXECUTADO EM TELA FIO 12 MALHA 3", COM 02 FIOS TENSORES, FIXADOS EM TUBOS DE FG 11/2" COLOCADOS A CADA 3M (H DO ALAMBRADO =1,5M), INLCUSIVE CHUMBAMENTO NO MURO</v>
      </c>
      <c r="F1101" s="59" t="str">
        <f t="shared" si="86"/>
        <v>M2</v>
      </c>
      <c r="G1101">
        <f t="shared" si="87"/>
        <v>182.41</v>
      </c>
      <c r="H1101">
        <f t="shared" si="88"/>
        <v>142.91</v>
      </c>
      <c r="I1101">
        <f t="shared" si="89"/>
        <v>142.91</v>
      </c>
    </row>
    <row r="1102" spans="1:9" ht="60">
      <c r="A1102" s="827" t="s">
        <v>31800</v>
      </c>
      <c r="B1102" s="827" t="s">
        <v>2041</v>
      </c>
      <c r="C1102" s="295" t="s">
        <v>110</v>
      </c>
      <c r="D1102" s="296">
        <v>73.900000000000006</v>
      </c>
      <c r="E1102" s="59" t="str">
        <f t="shared" si="85"/>
        <v>CERCA COM MOURÃO DE CONCRETO RETO H=2.5, BASE QUADRADA 10X10CM, FIXADO EM SOLO A CADA 3.0M, COM 10 FIOS DE ARAME GALVANIZADO LISO Nº 10</v>
      </c>
      <c r="F1102" s="59" t="str">
        <f t="shared" si="86"/>
        <v>M</v>
      </c>
      <c r="G1102">
        <f t="shared" si="87"/>
        <v>94.33</v>
      </c>
      <c r="H1102">
        <f t="shared" si="88"/>
        <v>73.900000000000006</v>
      </c>
      <c r="I1102">
        <f t="shared" si="89"/>
        <v>73.900000000000006</v>
      </c>
    </row>
    <row r="1103" spans="1:9" ht="60">
      <c r="A1103" s="827" t="s">
        <v>31801</v>
      </c>
      <c r="B1103" s="827" t="s">
        <v>2042</v>
      </c>
      <c r="C1103" s="295" t="s">
        <v>110</v>
      </c>
      <c r="D1103" s="296">
        <v>508.15</v>
      </c>
      <c r="E1103" s="59" t="str">
        <f t="shared" si="85"/>
        <v>GRADIL H = 1.90M PADRÃO SEDU EM TUDO DE FG 2" E BARRA CHATA DE 11/2"X1/4", PARA FIXAÇÃO SOBRE MURETA CONFORME PROJETO, EXCLUSIVE A MURETA.</v>
      </c>
      <c r="F1103" s="59" t="str">
        <f t="shared" si="86"/>
        <v>M</v>
      </c>
      <c r="G1103">
        <f t="shared" si="87"/>
        <v>648.6</v>
      </c>
      <c r="H1103">
        <f t="shared" si="88"/>
        <v>508.15</v>
      </c>
      <c r="I1103">
        <f t="shared" si="89"/>
        <v>508.15</v>
      </c>
    </row>
    <row r="1104" spans="1:9" ht="60">
      <c r="A1104" s="827" t="s">
        <v>31802</v>
      </c>
      <c r="B1104" s="827" t="s">
        <v>2043</v>
      </c>
      <c r="C1104" s="295" t="s">
        <v>110</v>
      </c>
      <c r="D1104" s="296">
        <v>909.13</v>
      </c>
      <c r="E1104" s="59" t="str">
        <f t="shared" si="85"/>
        <v>GRADIL H = 1.90M PADRÃO SEDU EM TUBO DE FG 31/2" E BARRA CHATA DE 2"X1/4" PARA FIXAÇÃO SOBRE MURETA CONFORME PROJETO, EXCLUSIVE A MURETA.</v>
      </c>
      <c r="F1104" s="59" t="str">
        <f t="shared" si="86"/>
        <v>M</v>
      </c>
      <c r="G1104">
        <f t="shared" si="87"/>
        <v>1160.4100000000001</v>
      </c>
      <c r="H1104">
        <f t="shared" si="88"/>
        <v>909.13</v>
      </c>
      <c r="I1104">
        <f t="shared" si="89"/>
        <v>909.13</v>
      </c>
    </row>
    <row r="1105" spans="1:9">
      <c r="A1105" s="827"/>
      <c r="B1105" s="828" t="s">
        <v>49</v>
      </c>
      <c r="C1105" s="295"/>
      <c r="D1105" s="296"/>
      <c r="E1105" s="59" t="str">
        <f t="shared" si="85"/>
        <v>PAVIMENTAÇÃO</v>
      </c>
      <c r="F1105" s="59" t="str">
        <f t="shared" si="86"/>
        <v/>
      </c>
      <c r="G1105">
        <f t="shared" si="87"/>
        <v>0</v>
      </c>
      <c r="H1105">
        <f t="shared" si="88"/>
        <v>0</v>
      </c>
      <c r="I1105">
        <f t="shared" si="89"/>
        <v>0</v>
      </c>
    </row>
    <row r="1106" spans="1:9" ht="60">
      <c r="A1106" s="829" t="s">
        <v>31803</v>
      </c>
      <c r="B1106" s="827" t="s">
        <v>2044</v>
      </c>
      <c r="C1106" s="295" t="s">
        <v>110</v>
      </c>
      <c r="D1106" s="296">
        <v>41.11</v>
      </c>
      <c r="E1106" s="59" t="str">
        <f t="shared" si="85"/>
        <v>MEIO-FIO DE CONCRETO PRÉ-MOLDADO COM DIMENSÕES DE 15X12X30X100 CM , REJUNTADOS COM ARGAMASSA DE CIMENTO E AREIA NO TRAÇO 1:3</v>
      </c>
      <c r="F1106" s="59" t="str">
        <f t="shared" si="86"/>
        <v>M</v>
      </c>
      <c r="G1106">
        <f t="shared" si="87"/>
        <v>52.47</v>
      </c>
      <c r="H1106">
        <f t="shared" si="88"/>
        <v>41.11</v>
      </c>
      <c r="I1106">
        <f t="shared" si="89"/>
        <v>41.11</v>
      </c>
    </row>
    <row r="1107" spans="1:9" ht="75">
      <c r="A1107" s="829" t="s">
        <v>31804</v>
      </c>
      <c r="B1107" s="827" t="s">
        <v>2045</v>
      </c>
      <c r="C1107" s="295" t="s">
        <v>108</v>
      </c>
      <c r="D1107" s="296">
        <v>57</v>
      </c>
      <c r="E1107" s="59" t="str">
        <f t="shared" si="85"/>
        <v>BLOCOS PRÉ-MOLDADOS DE CONCRETO TIPO PAVI-S OU EQUIVALENTE, ESPESSURA DE 8 CM E RESISTÊNCIA A COMPRESSÃO MÍNIMA DE 35MPA, ASSENTADOS SOBRE COLCHÃO DE PÓ DE PEDRA NA ESPESSURA DE 10 CM</v>
      </c>
      <c r="F1107" s="59" t="str">
        <f t="shared" si="86"/>
        <v>M2</v>
      </c>
      <c r="G1107">
        <f t="shared" si="87"/>
        <v>72.75</v>
      </c>
      <c r="H1107">
        <f t="shared" si="88"/>
        <v>57</v>
      </c>
      <c r="I1107">
        <f t="shared" si="89"/>
        <v>57</v>
      </c>
    </row>
    <row r="1108" spans="1:9" ht="60">
      <c r="A1108" s="827" t="s">
        <v>31805</v>
      </c>
      <c r="B1108" s="827" t="s">
        <v>2046</v>
      </c>
      <c r="C1108" s="295" t="s">
        <v>108</v>
      </c>
      <c r="D1108" s="296">
        <v>103.54</v>
      </c>
      <c r="E1108" s="59" t="str">
        <f t="shared" si="85"/>
        <v>PASSEIO DE CIMENTADO CAMURÇADO COM ARGAMASSA DE CIMENTO E AREIA NO TRAÇO 1:3 ESP. 1.5CM, E LASTRO DE CONCRETO COM 8CM DE ESPESSURA, INCLUSIVE PREPARO DE CAIXA</v>
      </c>
      <c r="F1108" s="59" t="str">
        <f t="shared" si="86"/>
        <v>M2</v>
      </c>
      <c r="G1108">
        <f t="shared" si="87"/>
        <v>132.16</v>
      </c>
      <c r="H1108">
        <f t="shared" si="88"/>
        <v>103.54</v>
      </c>
      <c r="I1108">
        <f t="shared" si="89"/>
        <v>103.54</v>
      </c>
    </row>
    <row r="1109" spans="1:9" ht="75">
      <c r="A1109" s="827" t="s">
        <v>31806</v>
      </c>
      <c r="B1109" s="827" t="s">
        <v>2047</v>
      </c>
      <c r="C1109" s="295" t="s">
        <v>108</v>
      </c>
      <c r="D1109" s="296">
        <v>71.400000000000006</v>
      </c>
      <c r="E1109" s="59" t="str">
        <f t="shared" si="85"/>
        <v>BLOCOS PRÉ-MOLDADOS DE CONCRETO TIPO PAVI-S OU EQUIVALENTE, ESPESSURA 10 CM E RESISTÊNCIA A COMPRESSÃO MÍNIMA DE 35MPA, ASSENTADOS SOBRE COLCHÃO DE PÓ DE PEDRA NA ESPESSURA DE 10 CM</v>
      </c>
      <c r="F1109" s="59" t="str">
        <f t="shared" si="86"/>
        <v>M2</v>
      </c>
      <c r="G1109">
        <f t="shared" si="87"/>
        <v>91.13</v>
      </c>
      <c r="H1109">
        <f t="shared" si="88"/>
        <v>71.400000000000006</v>
      </c>
      <c r="I1109">
        <f t="shared" si="89"/>
        <v>71.400000000000006</v>
      </c>
    </row>
    <row r="1110" spans="1:9" ht="30">
      <c r="A1110" s="827" t="s">
        <v>31807</v>
      </c>
      <c r="B1110" s="827" t="s">
        <v>2048</v>
      </c>
      <c r="C1110" s="295" t="s">
        <v>1159</v>
      </c>
      <c r="D1110" s="296">
        <v>156.72</v>
      </c>
      <c r="E1110" s="59" t="str">
        <f t="shared" si="85"/>
        <v>EXECUÇÃO DE LASTRO DE BRITA Nº 02 SOB PASSEIOS E CICLOVIAS, INCL. ESCAVAÇÃO</v>
      </c>
      <c r="F1110" s="59" t="str">
        <f t="shared" si="86"/>
        <v>M3</v>
      </c>
      <c r="G1110">
        <f t="shared" si="87"/>
        <v>200.04</v>
      </c>
      <c r="H1110">
        <f t="shared" si="88"/>
        <v>156.72</v>
      </c>
      <c r="I1110">
        <f t="shared" si="89"/>
        <v>156.72</v>
      </c>
    </row>
    <row r="1111" spans="1:9" ht="60">
      <c r="A1111" s="827" t="s">
        <v>31808</v>
      </c>
      <c r="B1111" s="827" t="s">
        <v>2049</v>
      </c>
      <c r="C1111" s="295" t="s">
        <v>110</v>
      </c>
      <c r="D1111" s="296">
        <v>59.11</v>
      </c>
      <c r="E1111" s="59" t="str">
        <f t="shared" si="85"/>
        <v>MEIO-FIO DE CONCRETO MOLDADO IN-LOCO COM FORMAS DE CHAPA COMPENSADA RESINADA 6MM, NAS DIMENSÕES 10 X 30 CM, INCL. ESCAVAÇÃO, REATERRO E BOTA-FORA</v>
      </c>
      <c r="F1111" s="59" t="str">
        <f t="shared" si="86"/>
        <v>M</v>
      </c>
      <c r="G1111">
        <f t="shared" si="87"/>
        <v>75.45</v>
      </c>
      <c r="H1111">
        <f t="shared" si="88"/>
        <v>59.11</v>
      </c>
      <c r="I1111">
        <f t="shared" si="89"/>
        <v>59.11</v>
      </c>
    </row>
    <row r="1112" spans="1:9" ht="75">
      <c r="A1112" s="827" t="s">
        <v>31809</v>
      </c>
      <c r="B1112" s="827" t="s">
        <v>2050</v>
      </c>
      <c r="C1112" s="295" t="s">
        <v>108</v>
      </c>
      <c r="D1112" s="296">
        <v>50.28</v>
      </c>
      <c r="E1112" s="59" t="str">
        <f t="shared" si="85"/>
        <v>BLOCOS PRÉ-MOLDADOS DE CONCRETO TIPO PAVI-S OU EQUIVALENTE, ESPESSURA DE 6 CM E RESISTÊNCIA A COMPRESSÃO MÍNIMA DE 35MPA, ASSENTADOS SOBRE COLCHÃO DE PÓ DE PEDRA NA ESPESSURA DE 10 CM</v>
      </c>
      <c r="F1112" s="59" t="str">
        <f t="shared" si="86"/>
        <v>M2</v>
      </c>
      <c r="G1112">
        <f t="shared" si="87"/>
        <v>64.180000000000007</v>
      </c>
      <c r="H1112">
        <f t="shared" si="88"/>
        <v>50.28</v>
      </c>
      <c r="I1112">
        <f t="shared" si="89"/>
        <v>50.28</v>
      </c>
    </row>
    <row r="1113" spans="1:9" ht="75">
      <c r="A1113" s="827" t="s">
        <v>31810</v>
      </c>
      <c r="B1113" s="827" t="s">
        <v>2051</v>
      </c>
      <c r="C1113" s="295" t="s">
        <v>110</v>
      </c>
      <c r="D1113" s="296">
        <v>147.38</v>
      </c>
      <c r="E1113" s="59" t="str">
        <f t="shared" si="85"/>
        <v>CANALETA NO PISO EM CONCRETO SIMPLES COM DIMENSÕES INTERNAS DE 20 X 10 CM E GRELHA EM FERRO DIAM. 1/2" A CADA 3 CM FIXADOS EM CANTONEIRA DE 3/4" X 1/8" APOIADA SOBRE REQUADRO EM CANTONEIRA DE 1" X 3/16"</v>
      </c>
      <c r="F1113" s="59" t="str">
        <f t="shared" si="86"/>
        <v>M</v>
      </c>
      <c r="G1113">
        <f t="shared" si="87"/>
        <v>188.12</v>
      </c>
      <c r="H1113">
        <f t="shared" si="88"/>
        <v>147.38</v>
      </c>
      <c r="I1113">
        <f t="shared" si="89"/>
        <v>147.38</v>
      </c>
    </row>
    <row r="1114" spans="1:9" ht="75">
      <c r="A1114" s="829" t="s">
        <v>31811</v>
      </c>
      <c r="B1114" s="827" t="s">
        <v>2052</v>
      </c>
      <c r="C1114" s="295" t="s">
        <v>108</v>
      </c>
      <c r="D1114" s="296">
        <v>50.95</v>
      </c>
      <c r="E1114" s="59" t="str">
        <f t="shared" si="85"/>
        <v>FORNECIMENTO E ASSENTAMENTO DE LADRILHO HIDRÁULICO PASTILHADO, VERMELHO, DIM. 20X20 CM, ESP. 1.5CM, ASSENTADO COM PASTA DE CIMENTO COLANTE, EXCLUSIVE REGULARIZAÇÃO E LASTRO</v>
      </c>
      <c r="F1114" s="59" t="str">
        <f t="shared" si="86"/>
        <v>M2</v>
      </c>
      <c r="G1114">
        <f t="shared" si="87"/>
        <v>65.03</v>
      </c>
      <c r="H1114">
        <f t="shared" si="88"/>
        <v>50.95</v>
      </c>
      <c r="I1114">
        <f t="shared" si="89"/>
        <v>50.95</v>
      </c>
    </row>
    <row r="1115" spans="1:9" ht="75">
      <c r="A1115" s="827" t="s">
        <v>31812</v>
      </c>
      <c r="B1115" s="827" t="s">
        <v>2053</v>
      </c>
      <c r="C1115" s="295" t="s">
        <v>108</v>
      </c>
      <c r="D1115" s="296">
        <v>50.95</v>
      </c>
      <c r="E1115" s="59" t="str">
        <f t="shared" si="85"/>
        <v>FORNECIMENTO E ASSENTAMENTO DE LADRILHO HIDRÁULICO RANHURADO, VERMELHO, DIM. 20X20 CM, ESP. 1.5CM, ASSENTADO COM PASTA DE CIMENTO COLANTE, EXCLUSIVE REGULARIZAÇÃO E LASTRO</v>
      </c>
      <c r="F1115" s="59" t="str">
        <f t="shared" si="86"/>
        <v>M2</v>
      </c>
      <c r="G1115">
        <f t="shared" si="87"/>
        <v>65.03</v>
      </c>
      <c r="H1115">
        <f t="shared" si="88"/>
        <v>50.95</v>
      </c>
      <c r="I1115">
        <f t="shared" si="89"/>
        <v>50.95</v>
      </c>
    </row>
    <row r="1116" spans="1:9">
      <c r="A1116" s="827"/>
      <c r="B1116" s="828" t="s">
        <v>57</v>
      </c>
      <c r="C1116" s="295"/>
      <c r="D1116" s="296"/>
      <c r="E1116" s="59" t="str">
        <f t="shared" si="85"/>
        <v>PAISAGISMO</v>
      </c>
      <c r="F1116" s="59" t="str">
        <f t="shared" si="86"/>
        <v/>
      </c>
      <c r="G1116">
        <f t="shared" si="87"/>
        <v>0</v>
      </c>
      <c r="H1116">
        <f t="shared" si="88"/>
        <v>0</v>
      </c>
      <c r="I1116">
        <f t="shared" si="89"/>
        <v>0</v>
      </c>
    </row>
    <row r="1117" spans="1:9" ht="45">
      <c r="A1117" s="827" t="s">
        <v>31813</v>
      </c>
      <c r="B1117" s="827" t="s">
        <v>2054</v>
      </c>
      <c r="C1117" s="295" t="s">
        <v>108</v>
      </c>
      <c r="D1117" s="296">
        <v>6.8</v>
      </c>
      <c r="E1117" s="59" t="str">
        <f t="shared" si="85"/>
        <v>FORNECIMENTO DE GRAMA TIPO ESMERALDA EM PLACAS COM ESPESSURA DE 0.06 M, EXCLUSIVE PLANTIO</v>
      </c>
      <c r="F1117" s="59" t="str">
        <f t="shared" si="86"/>
        <v>M2</v>
      </c>
      <c r="G1117">
        <f t="shared" si="87"/>
        <v>8.68</v>
      </c>
      <c r="H1117">
        <f t="shared" si="88"/>
        <v>6.8</v>
      </c>
      <c r="I1117">
        <f t="shared" si="89"/>
        <v>6.8</v>
      </c>
    </row>
    <row r="1118" spans="1:9" ht="30">
      <c r="A1118" s="827" t="s">
        <v>31814</v>
      </c>
      <c r="B1118" s="827" t="s">
        <v>2055</v>
      </c>
      <c r="C1118" s="295" t="s">
        <v>1159</v>
      </c>
      <c r="D1118" s="296">
        <v>119.93</v>
      </c>
      <c r="E1118" s="59" t="str">
        <f t="shared" si="85"/>
        <v>FORNECIMENTO E ESPALHAMENTO DE AREIA MÉDIA LAVADA</v>
      </c>
      <c r="F1118" s="59" t="str">
        <f t="shared" si="86"/>
        <v>M3</v>
      </c>
      <c r="G1118">
        <f t="shared" si="87"/>
        <v>153.08000000000001</v>
      </c>
      <c r="H1118">
        <f t="shared" si="88"/>
        <v>119.93</v>
      </c>
      <c r="I1118">
        <f t="shared" si="89"/>
        <v>119.93</v>
      </c>
    </row>
    <row r="1119" spans="1:9" ht="30">
      <c r="A1119" s="827" t="s">
        <v>31815</v>
      </c>
      <c r="B1119" s="827" t="s">
        <v>2056</v>
      </c>
      <c r="C1119" s="295" t="s">
        <v>1159</v>
      </c>
      <c r="D1119" s="296">
        <v>126.67</v>
      </c>
      <c r="E1119" s="59" t="str">
        <f t="shared" si="85"/>
        <v>FORNECIMENTO E ESPALHAMENTO DE BRITA 1 OU 2</v>
      </c>
      <c r="F1119" s="59" t="str">
        <f t="shared" si="86"/>
        <v>M3</v>
      </c>
      <c r="G1119">
        <f t="shared" si="87"/>
        <v>161.68</v>
      </c>
      <c r="H1119">
        <f t="shared" si="88"/>
        <v>126.67</v>
      </c>
      <c r="I1119">
        <f t="shared" si="89"/>
        <v>126.67</v>
      </c>
    </row>
    <row r="1120" spans="1:9" ht="30">
      <c r="A1120" s="827" t="s">
        <v>31816</v>
      </c>
      <c r="B1120" s="827" t="s">
        <v>2057</v>
      </c>
      <c r="C1120" s="295" t="s">
        <v>1159</v>
      </c>
      <c r="D1120" s="296">
        <v>104.72</v>
      </c>
      <c r="E1120" s="59" t="str">
        <f t="shared" si="85"/>
        <v>FORNECIMENTO E ESPALHAMENTO DE TERRA VEGETAL</v>
      </c>
      <c r="F1120" s="59" t="str">
        <f t="shared" si="86"/>
        <v>M3</v>
      </c>
      <c r="G1120">
        <f t="shared" si="87"/>
        <v>133.66</v>
      </c>
      <c r="H1120">
        <f t="shared" si="88"/>
        <v>104.72</v>
      </c>
      <c r="I1120">
        <f t="shared" si="89"/>
        <v>104.72</v>
      </c>
    </row>
    <row r="1121" spans="1:9" ht="30">
      <c r="A1121" s="827" t="s">
        <v>31817</v>
      </c>
      <c r="B1121" s="827" t="s">
        <v>2058</v>
      </c>
      <c r="C1121" s="295" t="s">
        <v>1159</v>
      </c>
      <c r="D1121" s="296">
        <v>107.69</v>
      </c>
      <c r="E1121" s="59" t="str">
        <f t="shared" si="85"/>
        <v>FORNECIMENTO E ESPALHAMENTO DE PÓ DE PEDRA</v>
      </c>
      <c r="F1121" s="59" t="str">
        <f t="shared" si="86"/>
        <v>M3</v>
      </c>
      <c r="G1121">
        <f t="shared" si="87"/>
        <v>137.46</v>
      </c>
      <c r="H1121">
        <f t="shared" si="88"/>
        <v>107.69</v>
      </c>
      <c r="I1121">
        <f t="shared" si="89"/>
        <v>107.69</v>
      </c>
    </row>
    <row r="1122" spans="1:9" ht="45">
      <c r="A1122" s="827" t="s">
        <v>31818</v>
      </c>
      <c r="B1122" s="827" t="s">
        <v>2059</v>
      </c>
      <c r="C1122" s="295" t="s">
        <v>108</v>
      </c>
      <c r="D1122" s="296">
        <v>13.56</v>
      </c>
      <c r="E1122" s="59" t="str">
        <f t="shared" si="85"/>
        <v>FORNECIMENTO E PLANTIO DE GRAMA EM PLACAS TIPO ESMERALDA, INCLUSIVE FORNECIMENTO DE TERRA VEGETAL</v>
      </c>
      <c r="F1122" s="59" t="str">
        <f t="shared" si="86"/>
        <v>M2</v>
      </c>
      <c r="G1122">
        <f t="shared" si="87"/>
        <v>17.309999999999999</v>
      </c>
      <c r="H1122">
        <f t="shared" si="88"/>
        <v>13.56</v>
      </c>
      <c r="I1122">
        <f t="shared" si="89"/>
        <v>13.56</v>
      </c>
    </row>
    <row r="1123" spans="1:9">
      <c r="A1123" s="827"/>
      <c r="B1123" s="828" t="s">
        <v>2060</v>
      </c>
      <c r="C1123" s="295"/>
      <c r="D1123" s="296"/>
      <c r="E1123" s="59" t="str">
        <f t="shared" si="85"/>
        <v>TRATAMENTO, CONSERVAÇÃO E LIMPEZA</v>
      </c>
      <c r="F1123" s="59" t="str">
        <f t="shared" si="86"/>
        <v/>
      </c>
      <c r="G1123">
        <f t="shared" si="87"/>
        <v>0</v>
      </c>
      <c r="H1123">
        <f t="shared" si="88"/>
        <v>0</v>
      </c>
      <c r="I1123">
        <f t="shared" si="89"/>
        <v>0</v>
      </c>
    </row>
    <row r="1124" spans="1:9" ht="30">
      <c r="A1124" s="827" t="s">
        <v>31819</v>
      </c>
      <c r="B1124" s="827" t="s">
        <v>24091</v>
      </c>
      <c r="C1124" s="295" t="s">
        <v>108</v>
      </c>
      <c r="D1124" s="296">
        <v>8.9</v>
      </c>
      <c r="E1124" s="59" t="str">
        <f t="shared" si="85"/>
        <v>LIMPEZA GERAL DA OBRA (EDIFICAÇÃO)</v>
      </c>
      <c r="F1124" s="59" t="str">
        <f t="shared" si="86"/>
        <v>M2</v>
      </c>
      <c r="G1124">
        <f t="shared" si="87"/>
        <v>11.36</v>
      </c>
      <c r="H1124">
        <f t="shared" si="88"/>
        <v>8.9</v>
      </c>
      <c r="I1124">
        <f t="shared" si="89"/>
        <v>8.9</v>
      </c>
    </row>
    <row r="1125" spans="1:9" ht="30">
      <c r="A1125" s="827" t="s">
        <v>31820</v>
      </c>
      <c r="B1125" s="827" t="s">
        <v>2061</v>
      </c>
      <c r="C1125" s="295" t="s">
        <v>108</v>
      </c>
      <c r="D1125" s="296">
        <v>0.89</v>
      </c>
      <c r="E1125" s="59" t="str">
        <f t="shared" si="85"/>
        <v>LIMPEZA GERAL DE OBRAS (QUADRAS, PRAÇAS E JARDINS)</v>
      </c>
      <c r="F1125" s="59" t="str">
        <f t="shared" si="86"/>
        <v>M2</v>
      </c>
      <c r="G1125">
        <f t="shared" si="87"/>
        <v>1.1399999999999999</v>
      </c>
      <c r="H1125">
        <f t="shared" si="88"/>
        <v>0.89</v>
      </c>
      <c r="I1125">
        <f t="shared" si="89"/>
        <v>0.89</v>
      </c>
    </row>
    <row r="1126" spans="1:9" ht="30">
      <c r="A1126" s="827" t="s">
        <v>31821</v>
      </c>
      <c r="B1126" s="827" t="s">
        <v>2062</v>
      </c>
      <c r="C1126" s="295" t="s">
        <v>108</v>
      </c>
      <c r="D1126" s="296">
        <v>17.239999999999998</v>
      </c>
      <c r="E1126" s="59" t="str">
        <f t="shared" si="85"/>
        <v>LIMPEZA DE PISOS E REVESTIMENTOS CERÂMICOS</v>
      </c>
      <c r="F1126" s="59" t="str">
        <f t="shared" si="86"/>
        <v>M2</v>
      </c>
      <c r="G1126">
        <f t="shared" si="87"/>
        <v>22.01</v>
      </c>
      <c r="H1126">
        <f t="shared" si="88"/>
        <v>17.239999999999998</v>
      </c>
      <c r="I1126">
        <f t="shared" si="89"/>
        <v>17.239999999999998</v>
      </c>
    </row>
    <row r="1127" spans="1:9">
      <c r="A1127" s="827"/>
      <c r="B1127" s="828" t="s">
        <v>58</v>
      </c>
      <c r="C1127" s="295"/>
      <c r="D1127" s="296"/>
      <c r="E1127" s="59" t="str">
        <f t="shared" si="85"/>
        <v>DIVERSOS EXTERNOS</v>
      </c>
      <c r="F1127" s="59" t="str">
        <f t="shared" si="86"/>
        <v/>
      </c>
      <c r="G1127">
        <f t="shared" si="87"/>
        <v>0</v>
      </c>
      <c r="H1127">
        <f t="shared" si="88"/>
        <v>0</v>
      </c>
      <c r="I1127">
        <f t="shared" si="89"/>
        <v>0</v>
      </c>
    </row>
    <row r="1128" spans="1:9" ht="45">
      <c r="A1128" s="827" t="s">
        <v>31822</v>
      </c>
      <c r="B1128" s="827" t="s">
        <v>2063</v>
      </c>
      <c r="C1128" s="295" t="s">
        <v>113</v>
      </c>
      <c r="D1128" s="296">
        <v>99.09</v>
      </c>
      <c r="E1128" s="59" t="str">
        <f t="shared" si="85"/>
        <v>BANCO DE CONCRETO APARENTE COM TAMPO DE 40X40X5 CM E BASE DE 20X20X36 CM PARA MESA DE JOGOS, CONFORME DETALHE EM PROJETO</v>
      </c>
      <c r="F1128" s="59" t="str">
        <f t="shared" si="86"/>
        <v>UND</v>
      </c>
      <c r="G1128">
        <f t="shared" si="87"/>
        <v>126.48</v>
      </c>
      <c r="H1128">
        <f t="shared" si="88"/>
        <v>99.09</v>
      </c>
      <c r="I1128">
        <f t="shared" si="89"/>
        <v>99.09</v>
      </c>
    </row>
    <row r="1129" spans="1:9" ht="75">
      <c r="A1129" s="827" t="s">
        <v>31823</v>
      </c>
      <c r="B1129" s="827" t="s">
        <v>2064</v>
      </c>
      <c r="C1129" s="295" t="s">
        <v>113</v>
      </c>
      <c r="D1129" s="296">
        <v>277.26</v>
      </c>
      <c r="E1129" s="59" t="str">
        <f t="shared" si="85"/>
        <v>MESA DE CONCRETO APARENTE COM TAMPO DE 60X60X5 CM, BASE DE 30X30X75 CM E TABULEIRO 40X40CM EMBUTIDO NO CONCRETO, FEITO COM PASTILHAS DE MÁRMORE BRANCO E GRANITO PRETO DE 5X5X2CM CONF. PROJETO</v>
      </c>
      <c r="F1129" s="59" t="str">
        <f t="shared" si="86"/>
        <v>UND</v>
      </c>
      <c r="G1129">
        <f t="shared" si="87"/>
        <v>353.89</v>
      </c>
      <c r="H1129">
        <f t="shared" si="88"/>
        <v>277.26</v>
      </c>
      <c r="I1129">
        <f t="shared" si="89"/>
        <v>277.26</v>
      </c>
    </row>
    <row r="1130" spans="1:9" ht="60">
      <c r="A1130" s="827" t="s">
        <v>31824</v>
      </c>
      <c r="B1130" s="827" t="s">
        <v>31825</v>
      </c>
      <c r="C1130" s="295" t="s">
        <v>113</v>
      </c>
      <c r="D1130" s="296">
        <v>824.7</v>
      </c>
      <c r="E1130" s="59" t="str">
        <f t="shared" si="85"/>
        <v>ESCADA TIPO MARINHEIRO DE TUBO DE FERRO 1" E 3/4", COM H=4.20M, PARA ACESSO A CAIXA D'ÁGUA, INCLUSIVE PINTURA EM ESMALTE SINTÉTICO, CONFORME DETALHE EM PROJETO</v>
      </c>
      <c r="F1130" s="59" t="str">
        <f t="shared" si="86"/>
        <v>UND</v>
      </c>
      <c r="G1130">
        <f t="shared" si="87"/>
        <v>1052.6500000000001</v>
      </c>
      <c r="H1130">
        <f t="shared" si="88"/>
        <v>824.7</v>
      </c>
      <c r="I1130">
        <f t="shared" si="89"/>
        <v>824.7</v>
      </c>
    </row>
    <row r="1131" spans="1:9" ht="60">
      <c r="A1131" s="827" t="s">
        <v>31826</v>
      </c>
      <c r="B1131" s="827" t="s">
        <v>2065</v>
      </c>
      <c r="C1131" s="295" t="s">
        <v>113</v>
      </c>
      <c r="D1131" s="296">
        <v>46.58</v>
      </c>
      <c r="E1131" s="59" t="str">
        <f t="shared" si="85"/>
        <v>BRISES DE CHAPA DE CIMENTO AMIANTO, ACABAMENTO ESMALTE SINTÉTICO ACETINADO BRANCO, PEÇA COM DIMENSÕES 110X25CM (EXCLUSIVE PINTURA)</v>
      </c>
      <c r="F1131" s="59" t="str">
        <f t="shared" si="86"/>
        <v>UND</v>
      </c>
      <c r="G1131">
        <f t="shared" si="87"/>
        <v>59.45</v>
      </c>
      <c r="H1131">
        <f t="shared" si="88"/>
        <v>46.58</v>
      </c>
      <c r="I1131">
        <f t="shared" si="89"/>
        <v>46.58</v>
      </c>
    </row>
    <row r="1132" spans="1:9" ht="30">
      <c r="A1132" s="827" t="s">
        <v>31827</v>
      </c>
      <c r="B1132" s="827" t="s">
        <v>2066</v>
      </c>
      <c r="C1132" s="295" t="s">
        <v>113</v>
      </c>
      <c r="D1132" s="296">
        <v>299.72000000000003</v>
      </c>
      <c r="E1132" s="59" t="str">
        <f t="shared" si="85"/>
        <v>CAIXA PRÉ-MOLDADA DE CONCRETO PARA APARELHO DE AR CONDICIONADO DE 18.000 BTU</v>
      </c>
      <c r="F1132" s="59" t="str">
        <f t="shared" si="86"/>
        <v>UND</v>
      </c>
      <c r="G1132">
        <f t="shared" si="87"/>
        <v>382.56</v>
      </c>
      <c r="H1132">
        <f t="shared" si="88"/>
        <v>299.72000000000003</v>
      </c>
      <c r="I1132">
        <f t="shared" si="89"/>
        <v>299.72000000000003</v>
      </c>
    </row>
    <row r="1133" spans="1:9" ht="60">
      <c r="A1133" s="827" t="s">
        <v>31828</v>
      </c>
      <c r="B1133" s="827" t="s">
        <v>2067</v>
      </c>
      <c r="C1133" s="295" t="s">
        <v>110</v>
      </c>
      <c r="D1133" s="296">
        <v>106.31</v>
      </c>
      <c r="E1133" s="59" t="str">
        <f t="shared" si="85"/>
        <v>BANCO DE CONCRETO ARMADO APARENTE COM APOIOS DE ALVENARIA ASSENTADA COM ARGAMASSA DE CIMENTO, CAL E AREIA, LARGURA DE 0,50M E ESPESSURA DE 0,05M</v>
      </c>
      <c r="F1133" s="59" t="str">
        <f t="shared" si="86"/>
        <v>M</v>
      </c>
      <c r="G1133">
        <f t="shared" si="87"/>
        <v>135.69</v>
      </c>
      <c r="H1133">
        <f t="shared" si="88"/>
        <v>106.31</v>
      </c>
      <c r="I1133">
        <f t="shared" si="89"/>
        <v>106.31</v>
      </c>
    </row>
    <row r="1134" spans="1:9" ht="45">
      <c r="A1134" s="827" t="s">
        <v>31829</v>
      </c>
      <c r="B1134" s="827" t="s">
        <v>2068</v>
      </c>
      <c r="C1134" s="295" t="s">
        <v>113</v>
      </c>
      <c r="D1134" s="297">
        <v>1747.61</v>
      </c>
      <c r="E1134" s="59" t="str">
        <f t="shared" si="85"/>
        <v>POÇO C/ ANÉIS PRÉ-MOLDADOS DIAM. 1.5M E PROFUNDIDADE DE 7M, INCLUSIVE FORNECIMENTO</v>
      </c>
      <c r="F1134" s="59" t="str">
        <f t="shared" si="86"/>
        <v>UND</v>
      </c>
      <c r="G1134">
        <f t="shared" si="87"/>
        <v>2230.65</v>
      </c>
      <c r="H1134">
        <f t="shared" si="88"/>
        <v>1747.61</v>
      </c>
      <c r="I1134">
        <f t="shared" si="89"/>
        <v>1747.61</v>
      </c>
    </row>
    <row r="1135" spans="1:9" ht="45">
      <c r="A1135" s="829" t="s">
        <v>31830</v>
      </c>
      <c r="B1135" s="827" t="s">
        <v>2069</v>
      </c>
      <c r="C1135" s="295" t="s">
        <v>110</v>
      </c>
      <c r="D1135" s="296">
        <v>117.49</v>
      </c>
      <c r="E1135" s="59" t="str">
        <f>UPPER(B1135)</f>
        <v>BICICLETÁRIO EM TUBO DE FERRO GALVANIZADO 1" E FERRO LISO 1/2", INCLUSIVE PINTURA, CONFORME PROJETO PADRÃO SEDU</v>
      </c>
      <c r="F1135" s="59" t="str">
        <f t="shared" si="86"/>
        <v>M</v>
      </c>
      <c r="G1135">
        <f t="shared" si="87"/>
        <v>149.96</v>
      </c>
      <c r="H1135">
        <f t="shared" si="88"/>
        <v>117.49</v>
      </c>
      <c r="I1135">
        <f t="shared" si="89"/>
        <v>117.49</v>
      </c>
    </row>
    <row r="1136" spans="1:9" ht="60">
      <c r="A1136" s="827" t="s">
        <v>31831</v>
      </c>
      <c r="B1136" s="827" t="s">
        <v>2070</v>
      </c>
      <c r="C1136" s="295" t="s">
        <v>113</v>
      </c>
      <c r="D1136" s="296">
        <v>585.75</v>
      </c>
      <c r="E1136" s="59" t="str">
        <f t="shared" si="85"/>
        <v>PLACA PARA INAUGURAÇÃO DE OBRA EM ALUMÍNIO POLIDO E=4MM, DIMENSÕES 40 X 50 CM, GRAVAÇÃO EM BAIXO RELEVO, INCLUSIVE PINTURA E FIXAÇÃO</v>
      </c>
      <c r="F1136" s="59" t="str">
        <f t="shared" si="86"/>
        <v>UND</v>
      </c>
      <c r="G1136">
        <f t="shared" si="87"/>
        <v>747.65</v>
      </c>
      <c r="H1136">
        <f t="shared" si="88"/>
        <v>585.75</v>
      </c>
      <c r="I1136">
        <f t="shared" si="89"/>
        <v>585.75</v>
      </c>
    </row>
    <row r="1137" spans="1:9" ht="30">
      <c r="A1137" s="827"/>
      <c r="B1137" s="828" t="s">
        <v>2071</v>
      </c>
      <c r="C1137" s="295"/>
      <c r="D1137" s="296"/>
      <c r="E1137" s="59" t="str">
        <f t="shared" si="85"/>
        <v>QUADRA DE ESPORTES (VER NOTA 9 DA PLANILHA)</v>
      </c>
      <c r="F1137" s="59" t="str">
        <f t="shared" si="86"/>
        <v/>
      </c>
      <c r="G1137">
        <f t="shared" si="87"/>
        <v>0</v>
      </c>
      <c r="H1137">
        <f t="shared" si="88"/>
        <v>0</v>
      </c>
      <c r="I1137">
        <f t="shared" si="89"/>
        <v>0</v>
      </c>
    </row>
    <row r="1138" spans="1:9" ht="90">
      <c r="A1138" s="827" t="s">
        <v>31832</v>
      </c>
      <c r="B1138" s="827" t="s">
        <v>2072</v>
      </c>
      <c r="C1138" s="295" t="s">
        <v>108</v>
      </c>
      <c r="D1138" s="296">
        <v>85.64</v>
      </c>
      <c r="E1138" s="59" t="str">
        <f t="shared" si="85"/>
        <v>PISO QUADRA POLIESP. FCK=25MPA, ESP.=10 CM, ARMADO C/ TELA Q138, CONCRET CAMADA ÚNICA BOMBEÁVEL C/ BRITA N. 1, ACAB. SUP. C/ ROTOALISADOR, JUNTAS C/ CORTE SERRA DIAMANT. PREENCH. C/ MASTIQUE, BASE 5CM SOLO BRITA 30% E RESINA ENDUR</v>
      </c>
      <c r="F1138" s="59" t="str">
        <f t="shared" si="86"/>
        <v>M2</v>
      </c>
      <c r="G1138">
        <f t="shared" si="87"/>
        <v>109.31</v>
      </c>
      <c r="H1138">
        <f t="shared" si="88"/>
        <v>85.64</v>
      </c>
      <c r="I1138">
        <f t="shared" si="89"/>
        <v>85.64</v>
      </c>
    </row>
    <row r="1139" spans="1:9" ht="60">
      <c r="A1139" s="827" t="s">
        <v>31833</v>
      </c>
      <c r="B1139" s="827" t="s">
        <v>2073</v>
      </c>
      <c r="C1139" s="295" t="s">
        <v>110</v>
      </c>
      <c r="D1139" s="296">
        <v>26.52</v>
      </c>
      <c r="E1139" s="59" t="str">
        <f t="shared" si="85"/>
        <v>PINTURA À BASE DE EPOXI, MARCAS DE REFERÊNCIA SUVINIL, CORAL OU NOVACOR, EM FAIXAS COM LARGURA DE 5CM, PARA DEMARCAÇÃO DE QUADRAS DE ESPORTES</v>
      </c>
      <c r="F1139" s="59" t="str">
        <f t="shared" si="86"/>
        <v>M</v>
      </c>
      <c r="G1139">
        <f t="shared" si="87"/>
        <v>33.85</v>
      </c>
      <c r="H1139">
        <f t="shared" si="88"/>
        <v>26.52</v>
      </c>
      <c r="I1139">
        <f t="shared" si="89"/>
        <v>26.52</v>
      </c>
    </row>
    <row r="1140" spans="1:9" ht="60">
      <c r="A1140" s="827" t="s">
        <v>31834</v>
      </c>
      <c r="B1140" s="827" t="s">
        <v>2074</v>
      </c>
      <c r="C1140" s="295" t="s">
        <v>108</v>
      </c>
      <c r="D1140" s="296">
        <v>28.64</v>
      </c>
      <c r="E1140" s="59" t="str">
        <f t="shared" si="85"/>
        <v>PINTURA COM TINTA À BASE DE RESINAS ACRÍLICAS, MARCAS DE REFERENCIA SUVINIL, CORAL OU NOVACOR, SOBRE PISO DE CONCRETO A DUAS DEMÃOS</v>
      </c>
      <c r="F1140" s="59" t="str">
        <f t="shared" si="86"/>
        <v>M2</v>
      </c>
      <c r="G1140">
        <f t="shared" si="87"/>
        <v>36.56</v>
      </c>
      <c r="H1140">
        <f t="shared" si="88"/>
        <v>28.64</v>
      </c>
      <c r="I1140">
        <f t="shared" si="89"/>
        <v>28.64</v>
      </c>
    </row>
    <row r="1141" spans="1:9" ht="30">
      <c r="A1141" s="827" t="s">
        <v>31835</v>
      </c>
      <c r="B1141" s="827" t="s">
        <v>2075</v>
      </c>
      <c r="C1141" s="295" t="s">
        <v>113</v>
      </c>
      <c r="D1141" s="296">
        <v>223</v>
      </c>
      <c r="E1141" s="59" t="str">
        <f t="shared" si="85"/>
        <v>REDE PARA VOLEIBOL COM MALHA GROSSA, FAIXAS DE LONA SUPERIOR E INFERIOR</v>
      </c>
      <c r="F1141" s="59" t="str">
        <f t="shared" si="86"/>
        <v>UND</v>
      </c>
      <c r="G1141">
        <f t="shared" si="87"/>
        <v>284.64</v>
      </c>
      <c r="H1141">
        <f t="shared" si="88"/>
        <v>223</v>
      </c>
      <c r="I1141">
        <f t="shared" si="89"/>
        <v>223</v>
      </c>
    </row>
    <row r="1142" spans="1:9" ht="45">
      <c r="A1142" s="827" t="s">
        <v>31836</v>
      </c>
      <c r="B1142" s="827" t="s">
        <v>2076</v>
      </c>
      <c r="C1142" s="295" t="s">
        <v>113</v>
      </c>
      <c r="D1142" s="297">
        <v>2288.9899999999998</v>
      </c>
      <c r="E1142" s="59" t="str">
        <f t="shared" si="85"/>
        <v>SUPORTE PARA TABELA DE BASQUETE DE CONCRETO ARMADO FCK = 15MPA, INCLUSIVE FORMA, ARMAÇÃO, LANÇAMENTO E DESFORMA</v>
      </c>
      <c r="F1142" s="59" t="str">
        <f t="shared" si="86"/>
        <v>UND</v>
      </c>
      <c r="G1142">
        <f t="shared" si="87"/>
        <v>2921.67</v>
      </c>
      <c r="H1142">
        <f t="shared" si="88"/>
        <v>2288.9899999999998</v>
      </c>
      <c r="I1142">
        <f t="shared" si="89"/>
        <v>2288.9899999999998</v>
      </c>
    </row>
    <row r="1143" spans="1:9" ht="45">
      <c r="A1143" s="827" t="s">
        <v>31837</v>
      </c>
      <c r="B1143" s="827" t="s">
        <v>2077</v>
      </c>
      <c r="C1143" s="295" t="s">
        <v>113</v>
      </c>
      <c r="D1143" s="296">
        <v>924.87</v>
      </c>
      <c r="E1143" s="59" t="str">
        <f t="shared" si="85"/>
        <v>TRAVE PARA FUTEBOL DE SALÃO DE TUBO DE FERRO GALVANIZADO 3", COM RECUO, REMOVÍVEL, DIMENSÕES OFICIAIS 3X2M</v>
      </c>
      <c r="F1143" s="59" t="str">
        <f t="shared" si="86"/>
        <v>UND</v>
      </c>
      <c r="G1143">
        <f t="shared" si="87"/>
        <v>1180.5</v>
      </c>
      <c r="H1143">
        <f t="shared" si="88"/>
        <v>924.87</v>
      </c>
      <c r="I1143">
        <f t="shared" si="89"/>
        <v>924.87</v>
      </c>
    </row>
    <row r="1144" spans="1:9" ht="75">
      <c r="A1144" s="827" t="s">
        <v>31838</v>
      </c>
      <c r="B1144" s="827" t="s">
        <v>2078</v>
      </c>
      <c r="C1144" s="295" t="s">
        <v>113</v>
      </c>
      <c r="D1144" s="296">
        <v>857.63</v>
      </c>
      <c r="E1144" s="59" t="str">
        <f t="shared" si="85"/>
        <v>CONJUNTO DE POSTE DE VOLEIBOL DE TUBO DE FERRO GALVANIZADO 3"E PARTE MÓVEL DE 21/2", INCLUSIVE CARRETILHA, FURO COM TUBO DE FERRO GALVANIZADO DE 31/2"E TAMPÃO DE FURO</v>
      </c>
      <c r="F1144" s="59" t="str">
        <f t="shared" si="86"/>
        <v>UND</v>
      </c>
      <c r="G1144">
        <f t="shared" si="87"/>
        <v>1094.68</v>
      </c>
      <c r="H1144">
        <f t="shared" si="88"/>
        <v>857.63</v>
      </c>
      <c r="I1144">
        <f t="shared" si="89"/>
        <v>857.63</v>
      </c>
    </row>
    <row r="1145" spans="1:9" ht="30">
      <c r="A1145" s="827" t="s">
        <v>31839</v>
      </c>
      <c r="B1145" s="827" t="s">
        <v>2079</v>
      </c>
      <c r="C1145" s="295" t="s">
        <v>113</v>
      </c>
      <c r="D1145" s="296">
        <v>597.69000000000005</v>
      </c>
      <c r="E1145" s="59" t="str">
        <f t="shared" si="85"/>
        <v>TABELA DE BASQUETE DE MADEIRA, COM ARO, INCLUSIVE COLOCAÇÃO</v>
      </c>
      <c r="F1145" s="59" t="str">
        <f t="shared" si="86"/>
        <v>UND</v>
      </c>
      <c r="G1145">
        <f t="shared" si="87"/>
        <v>762.89</v>
      </c>
      <c r="H1145">
        <f t="shared" si="88"/>
        <v>597.69000000000005</v>
      </c>
      <c r="I1145">
        <f t="shared" si="89"/>
        <v>597.69000000000005</v>
      </c>
    </row>
    <row r="1146" spans="1:9" ht="75">
      <c r="A1146" s="827" t="s">
        <v>31840</v>
      </c>
      <c r="B1146" s="827" t="s">
        <v>2080</v>
      </c>
      <c r="C1146" s="295" t="s">
        <v>108</v>
      </c>
      <c r="D1146" s="296">
        <v>155.30000000000001</v>
      </c>
      <c r="E1146" s="59" t="str">
        <f t="shared" si="85"/>
        <v>ALAMBRADO COM TELA FIO 12, MALHA DE 1", TUBOS DE FERRO GALVANIZADO VERTICAIS DE 2" E TUBOS DE FERRO GALVANIZADO HORIZONTAIS DE 1" SOLDADOS NAS PARTES SUPERIOR E INFERIOR, INCLUSIVE PORTÃO</v>
      </c>
      <c r="F1146" s="59" t="str">
        <f t="shared" si="86"/>
        <v>M2</v>
      </c>
      <c r="G1146">
        <f t="shared" si="87"/>
        <v>198.22</v>
      </c>
      <c r="H1146">
        <f t="shared" si="88"/>
        <v>155.30000000000001</v>
      </c>
      <c r="I1146">
        <f t="shared" si="89"/>
        <v>155.30000000000001</v>
      </c>
    </row>
    <row r="1147" spans="1:9" ht="30">
      <c r="A1147" s="827" t="s">
        <v>31841</v>
      </c>
      <c r="B1147" s="827" t="s">
        <v>2081</v>
      </c>
      <c r="C1147" s="295" t="s">
        <v>113</v>
      </c>
      <c r="D1147" s="296">
        <v>141.68</v>
      </c>
      <c r="E1147" s="59" t="str">
        <f t="shared" si="85"/>
        <v>REDE PARA FUTEBOL DE SALÃO</v>
      </c>
      <c r="F1147" s="59" t="str">
        <f t="shared" si="86"/>
        <v>UND</v>
      </c>
      <c r="G1147">
        <f t="shared" si="87"/>
        <v>180.84</v>
      </c>
      <c r="H1147">
        <f t="shared" si="88"/>
        <v>141.68</v>
      </c>
      <c r="I1147">
        <f t="shared" si="89"/>
        <v>141.68</v>
      </c>
    </row>
    <row r="1148" spans="1:9" ht="45">
      <c r="A1148" s="827" t="s">
        <v>31842</v>
      </c>
      <c r="B1148" s="827" t="s">
        <v>2082</v>
      </c>
      <c r="C1148" s="295" t="s">
        <v>108</v>
      </c>
      <c r="D1148" s="296">
        <v>11.69</v>
      </c>
      <c r="E1148" s="59" t="str">
        <f t="shared" si="85"/>
        <v>PREPARO, REGULARIZAÇÃO E COMPACTAÇÃO DO TERRENO (COMPACTADOR MANUAL) PARA EXECUÇÃO DE PISO DE QUADRA</v>
      </c>
      <c r="F1148" s="59" t="str">
        <f t="shared" si="86"/>
        <v>M2</v>
      </c>
      <c r="G1148">
        <f t="shared" si="87"/>
        <v>14.92</v>
      </c>
      <c r="H1148">
        <f t="shared" si="88"/>
        <v>11.69</v>
      </c>
      <c r="I1148">
        <f t="shared" si="89"/>
        <v>11.69</v>
      </c>
    </row>
    <row r="1149" spans="1:9" ht="75">
      <c r="A1149" s="827" t="s">
        <v>31843</v>
      </c>
      <c r="B1149" s="827" t="s">
        <v>2083</v>
      </c>
      <c r="C1149" s="295" t="s">
        <v>108</v>
      </c>
      <c r="D1149" s="296">
        <v>122.4</v>
      </c>
      <c r="E1149" s="59" t="str">
        <f t="shared" si="85"/>
        <v>MURETA EM ALVENARIA DE BLOCOS CERÂMICOS 10X20X20CMM, H=0.60CM, PARA FECHAMENTO DE QUADRA, COM PILARETES DE TRAVAMENTO EM CONCRETO ARMADO A CADA 3M, INCLUSIVE CHAPISCO</v>
      </c>
      <c r="F1149" s="59" t="str">
        <f t="shared" si="86"/>
        <v>M2</v>
      </c>
      <c r="G1149">
        <f t="shared" si="87"/>
        <v>156.22999999999999</v>
      </c>
      <c r="H1149">
        <f t="shared" si="88"/>
        <v>122.4</v>
      </c>
      <c r="I1149">
        <f t="shared" si="89"/>
        <v>122.4</v>
      </c>
    </row>
    <row r="1150" spans="1:9" ht="75">
      <c r="A1150" s="827" t="s">
        <v>31844</v>
      </c>
      <c r="B1150" s="827" t="s">
        <v>2084</v>
      </c>
      <c r="C1150" s="295" t="s">
        <v>108</v>
      </c>
      <c r="D1150" s="296">
        <v>98.79</v>
      </c>
      <c r="E1150" s="59" t="str">
        <f t="shared" si="85"/>
        <v>PAREDE EM ALVENARIA DE BLOCO CERÂMICO 10X20X20CM, H=2M, PARA PROTEÇÃO DE FUNDO DE GOL (QUADRA POLIESPORTIVA), COM PILARES EM CONCRETO ARMADO A CADA 3M PARA TRAVAMENTO, INCLUSIVE CHAPISCO</v>
      </c>
      <c r="F1150" s="59" t="str">
        <f t="shared" si="86"/>
        <v>M2</v>
      </c>
      <c r="G1150">
        <f t="shared" si="87"/>
        <v>126.1</v>
      </c>
      <c r="H1150">
        <f t="shared" si="88"/>
        <v>98.79</v>
      </c>
      <c r="I1150">
        <f t="shared" si="89"/>
        <v>98.79</v>
      </c>
    </row>
    <row r="1151" spans="1:9" ht="30">
      <c r="A1151" s="827" t="s">
        <v>31845</v>
      </c>
      <c r="B1151" s="827" t="s">
        <v>2085</v>
      </c>
      <c r="C1151" s="295" t="s">
        <v>110</v>
      </c>
      <c r="D1151" s="296">
        <v>4.13</v>
      </c>
      <c r="E1151" s="59" t="str">
        <f t="shared" si="85"/>
        <v>GOIVETE NAS DIMENSÕES 2X1 EXECUTADO SOBRE ALVENARIA CHAPISCADA E REBOCADA</v>
      </c>
      <c r="F1151" s="59" t="str">
        <f t="shared" si="86"/>
        <v>M</v>
      </c>
      <c r="G1151">
        <f t="shared" si="87"/>
        <v>5.27</v>
      </c>
      <c r="H1151">
        <f t="shared" si="88"/>
        <v>4.13</v>
      </c>
      <c r="I1151">
        <f t="shared" si="89"/>
        <v>4.13</v>
      </c>
    </row>
    <row r="1152" spans="1:9" ht="90">
      <c r="A1152" s="827" t="s">
        <v>31846</v>
      </c>
      <c r="B1152" s="827" t="s">
        <v>2086</v>
      </c>
      <c r="C1152" s="295" t="s">
        <v>108</v>
      </c>
      <c r="D1152" s="296">
        <v>37.15</v>
      </c>
      <c r="E1152" s="59" t="str">
        <f t="shared" si="85"/>
        <v>FORN E ASSENT DE TELHAS DE LIGA DE ALUMÍNIO E ZINCO (GALVALUME), ONDULADA, ESP. MÍNIMA 0.43MM, ALT. MÍNIMA DE ONDA 17MM, SOBREP. LATERAL DE UMA ONDA E LONGIT. 200MM C/ MÍNIMO DE 3 APOIOS, ASSENT. C/ UTILIZ. DE FITAS ANTI-CORROSIVA</v>
      </c>
      <c r="F1152" s="59" t="str">
        <f t="shared" si="86"/>
        <v>M2</v>
      </c>
      <c r="G1152">
        <f t="shared" si="87"/>
        <v>47.42</v>
      </c>
      <c r="H1152">
        <f t="shared" si="88"/>
        <v>37.15</v>
      </c>
      <c r="I1152">
        <f t="shared" si="89"/>
        <v>37.15</v>
      </c>
    </row>
    <row r="1153" spans="1:9" ht="30">
      <c r="A1153" s="827" t="s">
        <v>31847</v>
      </c>
      <c r="B1153" s="827" t="s">
        <v>4020</v>
      </c>
      <c r="C1153" s="295" t="s">
        <v>108</v>
      </c>
      <c r="D1153" s="296">
        <v>13.96</v>
      </c>
      <c r="E1153" s="59" t="str">
        <f t="shared" ref="E1153:E1216" si="90">UPPER(B1153)</f>
        <v>REDE DE PROTEÇÃO EM NYLON MALHA 10X10 CM PARA PROTEÇÃO DE QUADRA DE ESPORTES</v>
      </c>
      <c r="F1153" s="59" t="str">
        <f t="shared" ref="F1153:F1216" si="91">UPPER(C1153)</f>
        <v>M2</v>
      </c>
      <c r="G1153">
        <f t="shared" si="87"/>
        <v>17.82</v>
      </c>
      <c r="H1153">
        <f t="shared" si="88"/>
        <v>13.96</v>
      </c>
      <c r="I1153">
        <f t="shared" si="89"/>
        <v>13.96</v>
      </c>
    </row>
    <row r="1154" spans="1:9" ht="45">
      <c r="A1154" s="827" t="s">
        <v>31848</v>
      </c>
      <c r="B1154" s="827" t="s">
        <v>2087</v>
      </c>
      <c r="C1154" s="295" t="s">
        <v>113</v>
      </c>
      <c r="D1154" s="296">
        <v>350.1</v>
      </c>
      <c r="E1154" s="59" t="str">
        <f t="shared" si="90"/>
        <v>PROJETOR MARCA DE REFERÊNCIA TECNOWATT PL 400MA COM LÂMPADA VAPOR DE MERCÚRIO 400W</v>
      </c>
      <c r="F1154" s="59" t="str">
        <f t="shared" si="91"/>
        <v>UND</v>
      </c>
      <c r="G1154">
        <f t="shared" si="87"/>
        <v>446.87</v>
      </c>
      <c r="H1154">
        <f t="shared" si="88"/>
        <v>350.1</v>
      </c>
      <c r="I1154">
        <f t="shared" si="89"/>
        <v>350.1</v>
      </c>
    </row>
    <row r="1155" spans="1:9" ht="60">
      <c r="A1155" s="829" t="s">
        <v>31849</v>
      </c>
      <c r="B1155" s="827" t="s">
        <v>2088</v>
      </c>
      <c r="C1155" s="295" t="s">
        <v>110</v>
      </c>
      <c r="D1155" s="296">
        <v>42.44</v>
      </c>
      <c r="E1155" s="59" t="str">
        <f t="shared" si="90"/>
        <v>PINTURA A BASE DE EPOXI, MARCAS DE REFERÊNCIA SUVINIL, CORAL OU NOVACOR, EM FAIXAS LARGURA DE 8CM PARA DEMARCAÇÃO DE QUADRA DE ESPORTES</v>
      </c>
      <c r="F1155" s="59" t="str">
        <f t="shared" si="91"/>
        <v>M</v>
      </c>
      <c r="G1155">
        <f t="shared" si="87"/>
        <v>54.17</v>
      </c>
      <c r="H1155">
        <f t="shared" si="88"/>
        <v>42.44</v>
      </c>
      <c r="I1155">
        <f t="shared" si="89"/>
        <v>42.44</v>
      </c>
    </row>
    <row r="1156" spans="1:9" ht="45">
      <c r="A1156" s="827" t="s">
        <v>31850</v>
      </c>
      <c r="B1156" s="827" t="s">
        <v>2089</v>
      </c>
      <c r="C1156" s="295" t="s">
        <v>108</v>
      </c>
      <c r="D1156" s="296">
        <v>116</v>
      </c>
      <c r="E1156" s="59" t="str">
        <f t="shared" si="90"/>
        <v>RECUPERAÇÃO DE PISO DE QUADRA COM DEMOLIÇÃO PARCIAL DO CONCRETO E APLICAÇÃO DE GRANILITE, INCLUSIVE REGULARIZAÇÃO</v>
      </c>
      <c r="F1156" s="59" t="str">
        <f t="shared" si="91"/>
        <v>M2</v>
      </c>
      <c r="G1156">
        <f t="shared" si="87"/>
        <v>148.06</v>
      </c>
      <c r="H1156">
        <f t="shared" si="88"/>
        <v>116</v>
      </c>
      <c r="I1156">
        <f t="shared" si="89"/>
        <v>116</v>
      </c>
    </row>
    <row r="1157" spans="1:9" ht="90">
      <c r="A1157" s="827" t="s">
        <v>31851</v>
      </c>
      <c r="B1157" s="827" t="s">
        <v>2090</v>
      </c>
      <c r="C1157" s="295" t="s">
        <v>108</v>
      </c>
      <c r="D1157" s="296">
        <v>110.28</v>
      </c>
      <c r="E1157" s="59" t="str">
        <f t="shared" si="90"/>
        <v>ALAMBRADO COM TELA LOSANGULAR DE ARAME FIO 12, MALHA 2" REVESTIDO EM PVC COM TUBO DE FERRO GALVANIZADO VERTICAL DE 21/2" E HORIZONTAL DE 1", INCLUSIVE PORTÃO, PINTADOS COM ESMALTE SOBRE FUNDO ANTI CORROSIVO</v>
      </c>
      <c r="F1157" s="59" t="str">
        <f t="shared" si="91"/>
        <v>M2</v>
      </c>
      <c r="G1157">
        <f t="shared" si="87"/>
        <v>140.76</v>
      </c>
      <c r="H1157">
        <f t="shared" si="88"/>
        <v>110.28</v>
      </c>
      <c r="I1157">
        <f t="shared" si="89"/>
        <v>110.28</v>
      </c>
    </row>
    <row r="1158" spans="1:9" ht="75">
      <c r="A1158" s="827" t="s">
        <v>31852</v>
      </c>
      <c r="B1158" s="827" t="s">
        <v>4021</v>
      </c>
      <c r="C1158" s="295" t="s">
        <v>1276</v>
      </c>
      <c r="D1158" s="296">
        <v>20.74</v>
      </c>
      <c r="E1158" s="59" t="str">
        <f t="shared" si="90"/>
        <v>ESTRUT. METÁLICA P/ QUADRA POLIESP. COBERTA CONSTITUÍDA POR PERFIS FORMADOS A FRIO, AÇO ESTRUTURAL ASTM A-570 G33 (TERÇAS) ASTM A-36 (DEMAIS PERFIS) C/ O SISTEMA DE TRAT. E PINT CONF DESCRITO EM NOTAS DA PLANILHA</v>
      </c>
      <c r="F1158" s="59" t="str">
        <f t="shared" si="91"/>
        <v>KG</v>
      </c>
      <c r="G1158">
        <f t="shared" si="87"/>
        <v>26.47</v>
      </c>
      <c r="H1158">
        <f t="shared" si="88"/>
        <v>20.74</v>
      </c>
      <c r="I1158">
        <f t="shared" si="89"/>
        <v>20.74</v>
      </c>
    </row>
    <row r="1159" spans="1:9">
      <c r="A1159" s="827"/>
      <c r="B1159" s="828" t="s">
        <v>2091</v>
      </c>
      <c r="C1159" s="295"/>
      <c r="D1159" s="296"/>
      <c r="E1159" s="59" t="str">
        <f t="shared" si="90"/>
        <v>SERVIÇOS COMPLEMENTARES INTERNOS</v>
      </c>
      <c r="F1159" s="59" t="str">
        <f t="shared" si="91"/>
        <v/>
      </c>
      <c r="G1159">
        <f t="shared" si="87"/>
        <v>0</v>
      </c>
      <c r="H1159">
        <f t="shared" si="88"/>
        <v>0</v>
      </c>
      <c r="I1159">
        <f t="shared" si="89"/>
        <v>0</v>
      </c>
    </row>
    <row r="1160" spans="1:9">
      <c r="A1160" s="827"/>
      <c r="B1160" s="828" t="s">
        <v>2092</v>
      </c>
      <c r="C1160" s="295"/>
      <c r="D1160" s="296"/>
      <c r="E1160" s="59" t="str">
        <f t="shared" si="90"/>
        <v>QUADROS DE GIZ / AVISO</v>
      </c>
      <c r="F1160" s="59" t="str">
        <f t="shared" si="91"/>
        <v/>
      </c>
      <c r="G1160">
        <f t="shared" ref="G1160:G1223" si="92">ROUND(H1160*(1+$G$1),2)</f>
        <v>0</v>
      </c>
      <c r="H1160">
        <f t="shared" ref="H1160:H1223" si="93">I1160</f>
        <v>0</v>
      </c>
      <c r="I1160">
        <f t="shared" ref="I1160:I1223" si="94">ROUND(D1160/(1+$E$1),2)</f>
        <v>0</v>
      </c>
    </row>
    <row r="1161" spans="1:9" ht="45">
      <c r="A1161" s="827" t="s">
        <v>31853</v>
      </c>
      <c r="B1161" s="827" t="s">
        <v>4022</v>
      </c>
      <c r="C1161" s="295" t="s">
        <v>108</v>
      </c>
      <c r="D1161" s="296">
        <v>222.42</v>
      </c>
      <c r="E1161" s="59" t="str">
        <f t="shared" si="90"/>
        <v>QUADRO DE GIZ NOVO, COMPLETO, DE FÓRMICA TIPO LOUSA ESCOLAR, INCLUSIVE PINTURA DO REQUADRO E PORTA GIZ COM ESMALTE SINTETICO</v>
      </c>
      <c r="F1161" s="59" t="str">
        <f t="shared" si="91"/>
        <v>M2</v>
      </c>
      <c r="G1161">
        <f t="shared" si="92"/>
        <v>283.89999999999998</v>
      </c>
      <c r="H1161">
        <f t="shared" si="93"/>
        <v>222.42</v>
      </c>
      <c r="I1161">
        <f t="shared" si="94"/>
        <v>222.42</v>
      </c>
    </row>
    <row r="1162" spans="1:9" ht="30">
      <c r="A1162" s="827" t="s">
        <v>31854</v>
      </c>
      <c r="B1162" s="827" t="s">
        <v>2093</v>
      </c>
      <c r="C1162" s="295" t="s">
        <v>108</v>
      </c>
      <c r="D1162" s="296">
        <v>74.930000000000007</v>
      </c>
      <c r="E1162" s="59" t="str">
        <f t="shared" si="90"/>
        <v>QUADRO DE AVISOS DE FÓRMICA LISA BRILHANTE</v>
      </c>
      <c r="F1162" s="59" t="str">
        <f t="shared" si="91"/>
        <v>M2</v>
      </c>
      <c r="G1162">
        <f t="shared" si="92"/>
        <v>95.64</v>
      </c>
      <c r="H1162">
        <f t="shared" si="93"/>
        <v>74.930000000000007</v>
      </c>
      <c r="I1162">
        <f t="shared" si="94"/>
        <v>74.930000000000007</v>
      </c>
    </row>
    <row r="1163" spans="1:9" ht="60">
      <c r="A1163" s="827" t="s">
        <v>31855</v>
      </c>
      <c r="B1163" s="827" t="s">
        <v>2094</v>
      </c>
      <c r="C1163" s="295" t="s">
        <v>113</v>
      </c>
      <c r="D1163" s="297">
        <v>3287.87</v>
      </c>
      <c r="E1163" s="59" t="str">
        <f t="shared" si="90"/>
        <v>QUADRO DE GIZ NOVO, COMPLETO, DE LAMINADO MELAMÍNICO VERDE ESCOLAR, INCLUSIVE REQUADRO DE MADEIRA 2.5 X 5.0 CM E PORTA GIZ, COM DIMENSÕES DE 3.95 X 1.29 M</v>
      </c>
      <c r="F1163" s="59" t="str">
        <f t="shared" si="91"/>
        <v>UND</v>
      </c>
      <c r="G1163">
        <f t="shared" si="92"/>
        <v>4196.6400000000003</v>
      </c>
      <c r="H1163">
        <f t="shared" si="93"/>
        <v>3287.87</v>
      </c>
      <c r="I1163">
        <f t="shared" si="94"/>
        <v>3287.87</v>
      </c>
    </row>
    <row r="1164" spans="1:9" ht="45">
      <c r="A1164" s="827" t="s">
        <v>31856</v>
      </c>
      <c r="B1164" s="827" t="s">
        <v>2095</v>
      </c>
      <c r="C1164" s="295" t="s">
        <v>113</v>
      </c>
      <c r="D1164" s="296">
        <v>336.83</v>
      </c>
      <c r="E1164" s="59" t="str">
        <f t="shared" si="90"/>
        <v>QUADRO MURAL DE AZULEJO EXTRA 15 X 15 CM E MOLDURA DE MADEIRA DE LEI DE 7.0 X 2.5 CM NAS DIMENSÕES DE 2.09 X 1.04 M</v>
      </c>
      <c r="F1164" s="59" t="str">
        <f t="shared" si="91"/>
        <v>UND</v>
      </c>
      <c r="G1164">
        <f t="shared" si="92"/>
        <v>429.93</v>
      </c>
      <c r="H1164">
        <f t="shared" si="93"/>
        <v>336.83</v>
      </c>
      <c r="I1164">
        <f t="shared" si="94"/>
        <v>336.83</v>
      </c>
    </row>
    <row r="1165" spans="1:9" ht="60">
      <c r="A1165" s="827" t="s">
        <v>31857</v>
      </c>
      <c r="B1165" s="827" t="s">
        <v>2096</v>
      </c>
      <c r="C1165" s="295" t="s">
        <v>113</v>
      </c>
      <c r="D1165" s="297">
        <v>2807.06</v>
      </c>
      <c r="E1165" s="59" t="str">
        <f t="shared" si="90"/>
        <v>QUADRO BRANCO PARA PINCEL EM LAMINADO MELAMÍNICO BRILHANTE, DIM. 3.00 X 1.50 M, INCLUSIVE REQUADRO DE ALUMÍNIO ANODIZADO NATURAL LARGURA DE 3CM</v>
      </c>
      <c r="F1165" s="59" t="str">
        <f t="shared" si="91"/>
        <v>UND</v>
      </c>
      <c r="G1165">
        <f t="shared" si="92"/>
        <v>3582.93</v>
      </c>
      <c r="H1165">
        <f t="shared" si="93"/>
        <v>2807.06</v>
      </c>
      <c r="I1165">
        <f t="shared" si="94"/>
        <v>2807.06</v>
      </c>
    </row>
    <row r="1166" spans="1:9">
      <c r="A1166" s="827"/>
      <c r="B1166" s="828" t="s">
        <v>2097</v>
      </c>
      <c r="C1166" s="295"/>
      <c r="D1166" s="296"/>
      <c r="E1166" s="59" t="str">
        <f t="shared" si="90"/>
        <v>ARMÁRIOS E PRATELEIRAS</v>
      </c>
      <c r="F1166" s="59" t="str">
        <f t="shared" si="91"/>
        <v/>
      </c>
      <c r="G1166">
        <f t="shared" si="92"/>
        <v>0</v>
      </c>
      <c r="H1166">
        <f t="shared" si="93"/>
        <v>0</v>
      </c>
      <c r="I1166">
        <f t="shared" si="94"/>
        <v>0</v>
      </c>
    </row>
    <row r="1167" spans="1:9" ht="30">
      <c r="A1167" s="827" t="s">
        <v>31858</v>
      </c>
      <c r="B1167" s="827" t="s">
        <v>2098</v>
      </c>
      <c r="C1167" s="295" t="s">
        <v>108</v>
      </c>
      <c r="D1167" s="296">
        <v>337.36</v>
      </c>
      <c r="E1167" s="59" t="str">
        <f t="shared" si="90"/>
        <v>PRATELEIRAS EM GRANITO CINZA ANDORINHA, ESP. 2CM</v>
      </c>
      <c r="F1167" s="59" t="str">
        <f t="shared" si="91"/>
        <v>M2</v>
      </c>
      <c r="G1167">
        <f t="shared" si="92"/>
        <v>430.61</v>
      </c>
      <c r="H1167">
        <f t="shared" si="93"/>
        <v>337.36</v>
      </c>
      <c r="I1167">
        <f t="shared" si="94"/>
        <v>337.36</v>
      </c>
    </row>
    <row r="1168" spans="1:9">
      <c r="A1168" s="827"/>
      <c r="B1168" s="828" t="s">
        <v>2099</v>
      </c>
      <c r="C1168" s="295"/>
      <c r="D1168" s="296"/>
      <c r="E1168" s="59" t="str">
        <f t="shared" si="90"/>
        <v>DIVERSOS INTERNOS</v>
      </c>
      <c r="F1168" s="59" t="str">
        <f t="shared" si="91"/>
        <v/>
      </c>
    </row>
    <row r="1169" spans="1:9" ht="45">
      <c r="A1169" s="827" t="s">
        <v>31859</v>
      </c>
      <c r="B1169" s="827" t="s">
        <v>2100</v>
      </c>
      <c r="C1169" s="295" t="s">
        <v>110</v>
      </c>
      <c r="D1169" s="296">
        <v>195.57</v>
      </c>
      <c r="E1169" s="59" t="str">
        <f t="shared" si="90"/>
        <v>GUARDA CORPO DE TUBO DE FERRO GALVANIZADO, DIÂM. 3" E 2", H=0.8 M INCLUSIVE PINTURA A ÓLEO OU ESMALTE</v>
      </c>
      <c r="F1169" s="59" t="str">
        <f t="shared" si="91"/>
        <v>M</v>
      </c>
      <c r="G1169">
        <f t="shared" si="92"/>
        <v>249.63</v>
      </c>
      <c r="H1169">
        <f t="shared" si="93"/>
        <v>195.57</v>
      </c>
      <c r="I1169">
        <f t="shared" si="94"/>
        <v>195.57</v>
      </c>
    </row>
    <row r="1170" spans="1:9" ht="45">
      <c r="A1170" s="827" t="s">
        <v>31860</v>
      </c>
      <c r="B1170" s="827" t="s">
        <v>2101</v>
      </c>
      <c r="C1170" s="295" t="s">
        <v>110</v>
      </c>
      <c r="D1170" s="296">
        <v>153.29</v>
      </c>
      <c r="E1170" s="59" t="str">
        <f t="shared" si="90"/>
        <v>CORRIMÃO DE TUBO DE FERRO GALVANIZADO DIÂMETRO 3" COM CHUMBADORES A CADA 1.50M, INCLUSIVE PINTURA A ÓLEO OU ESMALTE</v>
      </c>
      <c r="F1170" s="59" t="str">
        <f t="shared" si="91"/>
        <v>M</v>
      </c>
      <c r="G1170">
        <f t="shared" si="92"/>
        <v>195.66</v>
      </c>
      <c r="H1170">
        <f t="shared" si="93"/>
        <v>153.29</v>
      </c>
      <c r="I1170">
        <f t="shared" si="94"/>
        <v>153.29</v>
      </c>
    </row>
    <row r="1171" spans="1:9" ht="60">
      <c r="A1171" s="827" t="s">
        <v>31861</v>
      </c>
      <c r="B1171" s="827" t="s">
        <v>2102</v>
      </c>
      <c r="C1171" s="295" t="s">
        <v>110</v>
      </c>
      <c r="D1171" s="296">
        <v>140.72</v>
      </c>
      <c r="E1171" s="59" t="str">
        <f t="shared" si="90"/>
        <v>BANCO DE CONCRETO ARMADO APARENTE FCK=15 MPA, COM APOIOS DE CONCRETO, LARGURA DE 45CM, ESPESSURA DE 7CM E ALTURA DE 45CM</v>
      </c>
      <c r="F1171" s="59" t="str">
        <f t="shared" si="91"/>
        <v>M</v>
      </c>
      <c r="G1171">
        <f t="shared" si="92"/>
        <v>179.62</v>
      </c>
      <c r="H1171">
        <f t="shared" si="93"/>
        <v>140.72</v>
      </c>
      <c r="I1171">
        <f t="shared" si="94"/>
        <v>140.72</v>
      </c>
    </row>
    <row r="1172" spans="1:9" ht="60">
      <c r="A1172" s="827" t="s">
        <v>31862</v>
      </c>
      <c r="B1172" s="827" t="s">
        <v>2103</v>
      </c>
      <c r="C1172" s="295" t="s">
        <v>113</v>
      </c>
      <c r="D1172" s="296">
        <v>386.87</v>
      </c>
      <c r="E1172" s="59" t="str">
        <f t="shared" si="90"/>
        <v>ALÇAPÃO DE VISITA AO BARRILETE DE CHAPA DE MADEIRA DE LEI MEDINDO 60X60CM, INCLUSIVE DOBRADIÇA, MARCO, ALIZAR E FECHADURA, EMASSAMENTO E PINTURA</v>
      </c>
      <c r="F1172" s="59" t="str">
        <f t="shared" si="91"/>
        <v>UND</v>
      </c>
      <c r="G1172">
        <f t="shared" si="92"/>
        <v>493.8</v>
      </c>
      <c r="H1172">
        <f t="shared" si="93"/>
        <v>386.87</v>
      </c>
      <c r="I1172">
        <f t="shared" si="94"/>
        <v>386.87</v>
      </c>
    </row>
    <row r="1173" spans="1:9" ht="45">
      <c r="A1173" s="827" t="s">
        <v>31863</v>
      </c>
      <c r="B1173" s="827" t="s">
        <v>2104</v>
      </c>
      <c r="C1173" s="295" t="s">
        <v>113</v>
      </c>
      <c r="D1173" s="296">
        <v>97.43</v>
      </c>
      <c r="E1173" s="59" t="str">
        <f t="shared" si="90"/>
        <v>PROTEÇÃO PARA CAIXA DE DESCARGA EM MALHA DE FERRO 3/4" FIO 12, PERFIL "L" 1" E BARRA CHATA 3/4" X 1/8", CONF. DETALHE</v>
      </c>
      <c r="F1173" s="59" t="str">
        <f t="shared" si="91"/>
        <v>UND</v>
      </c>
      <c r="G1173">
        <f t="shared" si="92"/>
        <v>124.36</v>
      </c>
      <c r="H1173">
        <f t="shared" si="93"/>
        <v>97.43</v>
      </c>
      <c r="I1173">
        <f t="shared" si="94"/>
        <v>97.43</v>
      </c>
    </row>
    <row r="1174" spans="1:9" ht="30">
      <c r="A1174" s="827" t="s">
        <v>31864</v>
      </c>
      <c r="B1174" s="827" t="s">
        <v>2105</v>
      </c>
      <c r="C1174" s="295" t="s">
        <v>110</v>
      </c>
      <c r="D1174" s="296">
        <v>77.83</v>
      </c>
      <c r="E1174" s="59" t="str">
        <f t="shared" si="90"/>
        <v>CORRIMÃO EM TUBO DE FERRO GALVANIZADO DIAM. 2" COM CHUMBADORES A CADA 1.5M</v>
      </c>
      <c r="F1174" s="59" t="str">
        <f t="shared" si="91"/>
        <v>M</v>
      </c>
      <c r="G1174">
        <f t="shared" si="92"/>
        <v>99.34</v>
      </c>
      <c r="H1174">
        <f t="shared" si="93"/>
        <v>77.83</v>
      </c>
      <c r="I1174">
        <f t="shared" si="94"/>
        <v>77.83</v>
      </c>
    </row>
    <row r="1175" spans="1:9">
      <c r="A1175" s="827"/>
      <c r="B1175" s="828" t="s">
        <v>2106</v>
      </c>
      <c r="C1175" s="295"/>
      <c r="D1175" s="296"/>
      <c r="E1175" s="59" t="str">
        <f t="shared" si="90"/>
        <v>APOIO</v>
      </c>
      <c r="F1175" s="59" t="str">
        <f t="shared" si="91"/>
        <v/>
      </c>
      <c r="G1175">
        <f t="shared" si="92"/>
        <v>0</v>
      </c>
      <c r="H1175">
        <f t="shared" si="93"/>
        <v>0</v>
      </c>
      <c r="I1175">
        <f t="shared" si="94"/>
        <v>0</v>
      </c>
    </row>
    <row r="1176" spans="1:9" ht="60">
      <c r="A1176" s="827"/>
      <c r="B1176" s="828" t="s">
        <v>2107</v>
      </c>
      <c r="C1176" s="295"/>
      <c r="D1176" s="296"/>
      <c r="E1176" s="59" t="str">
        <f t="shared" si="90"/>
        <v>LOCAÇÃO DE VEÍCULO TIPO GOL 1.000 A GASOLINA OU EQUIVALENTE, COM ATÉ 1 (UM) ANO DE USO, EM BOM ESTADO DE CONSERVAÇÃO COM:</v>
      </c>
      <c r="F1176" s="59" t="str">
        <f t="shared" si="91"/>
        <v/>
      </c>
      <c r="G1176">
        <f t="shared" si="92"/>
        <v>0</v>
      </c>
      <c r="H1176">
        <f t="shared" si="93"/>
        <v>0</v>
      </c>
      <c r="I1176">
        <f t="shared" si="94"/>
        <v>0</v>
      </c>
    </row>
    <row r="1177" spans="1:9" ht="90">
      <c r="A1177" s="827" t="s">
        <v>31865</v>
      </c>
      <c r="B1177" s="827" t="s">
        <v>2108</v>
      </c>
      <c r="C1177" s="295" t="s">
        <v>109</v>
      </c>
      <c r="D1177" s="297">
        <v>2868.42</v>
      </c>
      <c r="E1177" s="59" t="str">
        <f t="shared" si="90"/>
        <v>(GOL 1.000 4P- GASOLINA - PREÇO LABOR) SEGURO TOTAL, MANUTENÇÃO, COMBUSTÍVEL, EVENTUAIS TAXAS E EMOLUMENTOS, BEM COMO EVENTUAL SUBSTITUIÇÃO DO VEÍCULO (SE NECESSÁRIO), SEM MOTORISTA, UTILIZAÇÃO ATÉ 2.000 (DOIS MIL) KM/MÊS</v>
      </c>
      <c r="F1177" s="59" t="str">
        <f t="shared" si="91"/>
        <v>MÊS</v>
      </c>
      <c r="G1177">
        <f t="shared" si="92"/>
        <v>3661.25</v>
      </c>
      <c r="H1177">
        <f t="shared" si="93"/>
        <v>2868.42</v>
      </c>
      <c r="I1177">
        <f t="shared" si="94"/>
        <v>2868.42</v>
      </c>
    </row>
    <row r="1178" spans="1:9">
      <c r="A1178" s="827"/>
      <c r="B1178" s="828" t="s">
        <v>2109</v>
      </c>
      <c r="C1178" s="295"/>
      <c r="D1178" s="296"/>
      <c r="E1178" s="59" t="str">
        <f t="shared" si="90"/>
        <v>SERVIÇOS GERAIS</v>
      </c>
      <c r="F1178" s="59" t="str">
        <f t="shared" si="91"/>
        <v/>
      </c>
      <c r="G1178">
        <f t="shared" si="92"/>
        <v>0</v>
      </c>
      <c r="H1178">
        <f t="shared" si="93"/>
        <v>0</v>
      </c>
      <c r="I1178">
        <f t="shared" si="94"/>
        <v>0</v>
      </c>
    </row>
    <row r="1179" spans="1:9" ht="30">
      <c r="A1179" s="827"/>
      <c r="B1179" s="828" t="s">
        <v>2110</v>
      </c>
      <c r="C1179" s="295"/>
      <c r="D1179" s="296"/>
      <c r="E1179" s="59" t="str">
        <f t="shared" si="90"/>
        <v>MÃO DE OBRA - (MENSALISTAS - LEIS SOCIAIS = 5%)</v>
      </c>
      <c r="F1179" s="59" t="str">
        <f t="shared" si="91"/>
        <v/>
      </c>
      <c r="G1179">
        <f t="shared" si="92"/>
        <v>0</v>
      </c>
      <c r="H1179">
        <f t="shared" si="93"/>
        <v>0</v>
      </c>
      <c r="I1179">
        <f t="shared" si="94"/>
        <v>0</v>
      </c>
    </row>
    <row r="1180" spans="1:9" ht="30">
      <c r="A1180" s="827" t="s">
        <v>31866</v>
      </c>
      <c r="B1180" s="827" t="s">
        <v>2111</v>
      </c>
      <c r="C1180" s="295" t="s">
        <v>1120</v>
      </c>
      <c r="D1180" s="297">
        <v>1047.9000000000001</v>
      </c>
      <c r="E1180" s="59" t="str">
        <f t="shared" si="90"/>
        <v>ESTAGIÁRIO 4 HORAS - UFES (LEIS SOCIAIS = 5%)</v>
      </c>
      <c r="F1180" s="59" t="str">
        <f t="shared" si="91"/>
        <v>MS</v>
      </c>
      <c r="G1180">
        <f t="shared" si="92"/>
        <v>1337.54</v>
      </c>
      <c r="H1180">
        <f t="shared" si="93"/>
        <v>1047.9000000000001</v>
      </c>
      <c r="I1180">
        <f t="shared" si="94"/>
        <v>1047.9000000000001</v>
      </c>
    </row>
    <row r="1181" spans="1:9" ht="30">
      <c r="A1181" s="827"/>
      <c r="B1181" s="828" t="s">
        <v>2112</v>
      </c>
      <c r="C1181" s="295"/>
      <c r="D1181" s="296"/>
      <c r="E1181" s="59" t="str">
        <f t="shared" si="90"/>
        <v>ENCARGOS COMPLEMENTARES - EQUIPAMENTOS DE PROTEÇÃO INDIVIDUAL</v>
      </c>
      <c r="F1181" s="59" t="str">
        <f t="shared" si="91"/>
        <v/>
      </c>
      <c r="G1181">
        <f t="shared" si="92"/>
        <v>0</v>
      </c>
      <c r="H1181">
        <f t="shared" si="93"/>
        <v>0</v>
      </c>
      <c r="I1181">
        <f t="shared" si="94"/>
        <v>0</v>
      </c>
    </row>
    <row r="1182" spans="1:9" ht="30">
      <c r="A1182" s="827" t="s">
        <v>31867</v>
      </c>
      <c r="B1182" s="827" t="s">
        <v>2113</v>
      </c>
      <c r="C1182" s="295" t="s">
        <v>113</v>
      </c>
      <c r="D1182" s="296">
        <v>8.34</v>
      </c>
      <c r="E1182" s="59" t="str">
        <f t="shared" si="90"/>
        <v>CAPACETE DE OBRA</v>
      </c>
      <c r="F1182" s="59" t="str">
        <f t="shared" si="91"/>
        <v>UND</v>
      </c>
      <c r="G1182">
        <f t="shared" si="92"/>
        <v>10.65</v>
      </c>
      <c r="H1182">
        <f t="shared" si="93"/>
        <v>8.34</v>
      </c>
      <c r="I1182">
        <f t="shared" si="94"/>
        <v>8.34</v>
      </c>
    </row>
    <row r="1183" spans="1:9" ht="30">
      <c r="A1183" s="827" t="s">
        <v>31868</v>
      </c>
      <c r="B1183" s="827" t="s">
        <v>2114</v>
      </c>
      <c r="C1183" s="295" t="s">
        <v>113</v>
      </c>
      <c r="D1183" s="296">
        <v>83.62</v>
      </c>
      <c r="E1183" s="59" t="str">
        <f t="shared" si="90"/>
        <v>UNIFORME DE OBRA (CALÇA E CAMISA)</v>
      </c>
      <c r="F1183" s="59" t="str">
        <f t="shared" si="91"/>
        <v>UND</v>
      </c>
      <c r="G1183">
        <f t="shared" si="92"/>
        <v>106.73</v>
      </c>
      <c r="H1183">
        <f t="shared" si="93"/>
        <v>83.62</v>
      </c>
      <c r="I1183">
        <f t="shared" si="94"/>
        <v>83.62</v>
      </c>
    </row>
    <row r="1184" spans="1:9" ht="30">
      <c r="A1184" s="827" t="s">
        <v>31869</v>
      </c>
      <c r="B1184" s="827" t="s">
        <v>2115</v>
      </c>
      <c r="C1184" s="295" t="s">
        <v>113</v>
      </c>
      <c r="D1184" s="296">
        <v>19.72</v>
      </c>
      <c r="E1184" s="59" t="str">
        <f t="shared" si="90"/>
        <v>VESTE DE SEGURANÇA</v>
      </c>
      <c r="F1184" s="59" t="str">
        <f t="shared" si="91"/>
        <v>UND</v>
      </c>
      <c r="G1184">
        <f t="shared" si="92"/>
        <v>25.17</v>
      </c>
      <c r="H1184">
        <f t="shared" si="93"/>
        <v>19.72</v>
      </c>
      <c r="I1184">
        <f t="shared" si="94"/>
        <v>19.72</v>
      </c>
    </row>
    <row r="1185" spans="1:9" ht="30">
      <c r="A1185" s="827" t="s">
        <v>31870</v>
      </c>
      <c r="B1185" s="827" t="s">
        <v>2116</v>
      </c>
      <c r="C1185" s="295" t="s">
        <v>113</v>
      </c>
      <c r="D1185" s="296">
        <v>39.159999999999997</v>
      </c>
      <c r="E1185" s="59" t="str">
        <f t="shared" si="90"/>
        <v>BOTA DE SEGURANÇA (PAR)</v>
      </c>
      <c r="F1185" s="59" t="str">
        <f t="shared" si="91"/>
        <v>UND</v>
      </c>
      <c r="G1185">
        <f t="shared" si="92"/>
        <v>49.98</v>
      </c>
      <c r="H1185">
        <f t="shared" si="93"/>
        <v>39.159999999999997</v>
      </c>
      <c r="I1185">
        <f t="shared" si="94"/>
        <v>39.159999999999997</v>
      </c>
    </row>
    <row r="1186" spans="1:9" ht="30">
      <c r="A1186" s="827" t="s">
        <v>31871</v>
      </c>
      <c r="B1186" s="827" t="s">
        <v>2117</v>
      </c>
      <c r="C1186" s="295" t="s">
        <v>113</v>
      </c>
      <c r="D1186" s="296">
        <v>3.04</v>
      </c>
      <c r="E1186" s="59" t="str">
        <f t="shared" si="90"/>
        <v>ÓCULOS DE PROTEÇÃO</v>
      </c>
      <c r="F1186" s="59" t="str">
        <f t="shared" si="91"/>
        <v>UND</v>
      </c>
      <c r="G1186">
        <f t="shared" si="92"/>
        <v>3.88</v>
      </c>
      <c r="H1186">
        <f t="shared" si="93"/>
        <v>3.04</v>
      </c>
      <c r="I1186">
        <f t="shared" si="94"/>
        <v>3.04</v>
      </c>
    </row>
    <row r="1187" spans="1:9" ht="30">
      <c r="A1187" s="827" t="s">
        <v>31872</v>
      </c>
      <c r="B1187" s="827" t="s">
        <v>2118</v>
      </c>
      <c r="C1187" s="295" t="s">
        <v>113</v>
      </c>
      <c r="D1187" s="296">
        <v>8.0299999999999994</v>
      </c>
      <c r="E1187" s="59" t="str">
        <f t="shared" si="90"/>
        <v>LUVA DE RASPA (PAR)</v>
      </c>
      <c r="F1187" s="59" t="str">
        <f t="shared" si="91"/>
        <v>UND</v>
      </c>
      <c r="G1187">
        <f t="shared" si="92"/>
        <v>10.25</v>
      </c>
      <c r="H1187">
        <f t="shared" si="93"/>
        <v>8.0299999999999994</v>
      </c>
      <c r="I1187">
        <f t="shared" si="94"/>
        <v>8.0299999999999994</v>
      </c>
    </row>
    <row r="1188" spans="1:9" ht="30">
      <c r="A1188" s="827" t="s">
        <v>31873</v>
      </c>
      <c r="B1188" s="827" t="s">
        <v>2119</v>
      </c>
      <c r="C1188" s="295" t="s">
        <v>113</v>
      </c>
      <c r="D1188" s="296">
        <v>12.09</v>
      </c>
      <c r="E1188" s="59" t="str">
        <f t="shared" si="90"/>
        <v>CAPA DE CHUVA</v>
      </c>
      <c r="F1188" s="59" t="str">
        <f t="shared" si="91"/>
        <v>UND</v>
      </c>
      <c r="G1188">
        <f t="shared" si="92"/>
        <v>15.43</v>
      </c>
      <c r="H1188">
        <f t="shared" si="93"/>
        <v>12.09</v>
      </c>
      <c r="I1188">
        <f t="shared" si="94"/>
        <v>12.09</v>
      </c>
    </row>
    <row r="1189" spans="1:9" ht="30">
      <c r="A1189" s="827" t="s">
        <v>31874</v>
      </c>
      <c r="B1189" s="827" t="s">
        <v>2120</v>
      </c>
      <c r="C1189" s="295" t="s">
        <v>113</v>
      </c>
      <c r="D1189" s="296">
        <v>1.18</v>
      </c>
      <c r="E1189" s="59" t="str">
        <f t="shared" si="90"/>
        <v>MÁSCARA DE AR</v>
      </c>
      <c r="F1189" s="59" t="str">
        <f t="shared" si="91"/>
        <v>UND</v>
      </c>
      <c r="G1189">
        <f t="shared" si="92"/>
        <v>1.51</v>
      </c>
      <c r="H1189">
        <f t="shared" si="93"/>
        <v>1.18</v>
      </c>
      <c r="I1189">
        <f t="shared" si="94"/>
        <v>1.18</v>
      </c>
    </row>
    <row r="1190" spans="1:9" ht="30">
      <c r="A1190" s="827" t="s">
        <v>31875</v>
      </c>
      <c r="B1190" s="827" t="s">
        <v>2121</v>
      </c>
      <c r="C1190" s="295" t="s">
        <v>113</v>
      </c>
      <c r="D1190" s="296">
        <v>56.33</v>
      </c>
      <c r="E1190" s="59" t="str">
        <f t="shared" si="90"/>
        <v>CINTO DE SEGURANÇA</v>
      </c>
      <c r="F1190" s="59" t="str">
        <f t="shared" si="91"/>
        <v>UND</v>
      </c>
      <c r="G1190">
        <f t="shared" si="92"/>
        <v>71.900000000000006</v>
      </c>
      <c r="H1190">
        <f t="shared" si="93"/>
        <v>56.33</v>
      </c>
      <c r="I1190">
        <f t="shared" si="94"/>
        <v>56.33</v>
      </c>
    </row>
    <row r="1191" spans="1:9" ht="30">
      <c r="A1191" s="827"/>
      <c r="B1191" s="828" t="s">
        <v>2122</v>
      </c>
      <c r="C1191" s="295"/>
      <c r="D1191" s="296"/>
      <c r="E1191" s="59" t="str">
        <f t="shared" si="90"/>
        <v>ENCARGOS COMPLEMENTARES - FERRAMENTAS MANUAIS</v>
      </c>
      <c r="F1191" s="59" t="str">
        <f t="shared" si="91"/>
        <v/>
      </c>
      <c r="G1191">
        <f t="shared" si="92"/>
        <v>0</v>
      </c>
      <c r="H1191">
        <f t="shared" si="93"/>
        <v>0</v>
      </c>
      <c r="I1191">
        <f t="shared" si="94"/>
        <v>0</v>
      </c>
    </row>
    <row r="1192" spans="1:9" ht="30">
      <c r="A1192" s="827" t="s">
        <v>31876</v>
      </c>
      <c r="B1192" s="827" t="s">
        <v>2123</v>
      </c>
      <c r="C1192" s="295" t="s">
        <v>113</v>
      </c>
      <c r="D1192" s="296">
        <v>58.06</v>
      </c>
      <c r="E1192" s="59" t="str">
        <f t="shared" si="90"/>
        <v>PICARETA COM CABO</v>
      </c>
      <c r="F1192" s="59" t="str">
        <f t="shared" si="91"/>
        <v>UND</v>
      </c>
      <c r="G1192">
        <f t="shared" si="92"/>
        <v>74.11</v>
      </c>
      <c r="H1192">
        <f t="shared" si="93"/>
        <v>58.06</v>
      </c>
      <c r="I1192">
        <f t="shared" si="94"/>
        <v>58.06</v>
      </c>
    </row>
    <row r="1193" spans="1:9" ht="30">
      <c r="A1193" s="827" t="s">
        <v>31877</v>
      </c>
      <c r="B1193" s="827" t="s">
        <v>2124</v>
      </c>
      <c r="C1193" s="295" t="s">
        <v>113</v>
      </c>
      <c r="D1193" s="296">
        <v>21.93</v>
      </c>
      <c r="E1193" s="59" t="str">
        <f t="shared" si="90"/>
        <v>PÁ DE PEDREIRO COM CABO</v>
      </c>
      <c r="F1193" s="59" t="str">
        <f t="shared" si="91"/>
        <v>UND</v>
      </c>
      <c r="G1193">
        <f t="shared" si="92"/>
        <v>27.99</v>
      </c>
      <c r="H1193">
        <f t="shared" si="93"/>
        <v>21.93</v>
      </c>
      <c r="I1193">
        <f t="shared" si="94"/>
        <v>21.93</v>
      </c>
    </row>
    <row r="1194" spans="1:9" ht="30">
      <c r="A1194" s="827" t="s">
        <v>31878</v>
      </c>
      <c r="B1194" s="827" t="s">
        <v>2125</v>
      </c>
      <c r="C1194" s="295" t="s">
        <v>113</v>
      </c>
      <c r="D1194" s="296">
        <v>38.119999999999997</v>
      </c>
      <c r="E1194" s="59" t="str">
        <f t="shared" si="90"/>
        <v>ENXADA COM CABO</v>
      </c>
      <c r="F1194" s="59" t="str">
        <f t="shared" si="91"/>
        <v>UND</v>
      </c>
      <c r="G1194">
        <f t="shared" si="92"/>
        <v>48.66</v>
      </c>
      <c r="H1194">
        <f t="shared" si="93"/>
        <v>38.119999999999997</v>
      </c>
      <c r="I1194">
        <f t="shared" si="94"/>
        <v>38.119999999999997</v>
      </c>
    </row>
    <row r="1195" spans="1:9" ht="30">
      <c r="A1195" s="827" t="s">
        <v>31879</v>
      </c>
      <c r="B1195" s="827" t="s">
        <v>2126</v>
      </c>
      <c r="C1195" s="295" t="s">
        <v>113</v>
      </c>
      <c r="D1195" s="296">
        <v>52.04</v>
      </c>
      <c r="E1195" s="59" t="str">
        <f t="shared" si="90"/>
        <v>SERROTE 26"</v>
      </c>
      <c r="F1195" s="59" t="str">
        <f t="shared" si="91"/>
        <v>UND</v>
      </c>
      <c r="G1195">
        <f t="shared" si="92"/>
        <v>66.42</v>
      </c>
      <c r="H1195">
        <f t="shared" si="93"/>
        <v>52.04</v>
      </c>
      <c r="I1195">
        <f t="shared" si="94"/>
        <v>52.04</v>
      </c>
    </row>
    <row r="1196" spans="1:9" ht="30">
      <c r="A1196" s="827" t="s">
        <v>31880</v>
      </c>
      <c r="B1196" s="827" t="s">
        <v>2127</v>
      </c>
      <c r="C1196" s="295" t="s">
        <v>113</v>
      </c>
      <c r="D1196" s="296">
        <v>24</v>
      </c>
      <c r="E1196" s="59" t="str">
        <f t="shared" si="90"/>
        <v>MARTELO COM CABO</v>
      </c>
      <c r="F1196" s="59" t="str">
        <f t="shared" si="91"/>
        <v>UND</v>
      </c>
      <c r="G1196">
        <f t="shared" si="92"/>
        <v>30.63</v>
      </c>
      <c r="H1196">
        <f t="shared" si="93"/>
        <v>24</v>
      </c>
      <c r="I1196">
        <f t="shared" si="94"/>
        <v>24</v>
      </c>
    </row>
    <row r="1197" spans="1:9" ht="30">
      <c r="A1197" s="827" t="s">
        <v>31881</v>
      </c>
      <c r="B1197" s="827" t="s">
        <v>2128</v>
      </c>
      <c r="C1197" s="295" t="s">
        <v>113</v>
      </c>
      <c r="D1197" s="296">
        <v>27.55</v>
      </c>
      <c r="E1197" s="59" t="str">
        <f t="shared" si="90"/>
        <v>NIVEL DE PEDREIRO</v>
      </c>
      <c r="F1197" s="59" t="str">
        <f t="shared" si="91"/>
        <v>UND</v>
      </c>
      <c r="G1197">
        <f t="shared" si="92"/>
        <v>35.159999999999997</v>
      </c>
      <c r="H1197">
        <f t="shared" si="93"/>
        <v>27.55</v>
      </c>
      <c r="I1197">
        <f t="shared" si="94"/>
        <v>27.55</v>
      </c>
    </row>
    <row r="1198" spans="1:9" ht="30">
      <c r="A1198" s="827" t="s">
        <v>31882</v>
      </c>
      <c r="B1198" s="827" t="s">
        <v>2129</v>
      </c>
      <c r="C1198" s="295" t="s">
        <v>113</v>
      </c>
      <c r="D1198" s="296">
        <v>28.63</v>
      </c>
      <c r="E1198" s="59" t="str">
        <f t="shared" si="90"/>
        <v>ALICATE UNIVERSAL</v>
      </c>
      <c r="F1198" s="59" t="str">
        <f t="shared" si="91"/>
        <v>UND</v>
      </c>
      <c r="G1198">
        <f t="shared" si="92"/>
        <v>36.54</v>
      </c>
      <c r="H1198">
        <f t="shared" si="93"/>
        <v>28.63</v>
      </c>
      <c r="I1198">
        <f t="shared" si="94"/>
        <v>28.63</v>
      </c>
    </row>
    <row r="1199" spans="1:9" ht="30">
      <c r="A1199" s="827" t="s">
        <v>31883</v>
      </c>
      <c r="B1199" s="827" t="s">
        <v>2130</v>
      </c>
      <c r="C1199" s="295" t="s">
        <v>113</v>
      </c>
      <c r="D1199" s="296">
        <v>88.79</v>
      </c>
      <c r="E1199" s="59" t="str">
        <f t="shared" si="90"/>
        <v>MARRETA 5 KG COM CABO</v>
      </c>
      <c r="F1199" s="59" t="str">
        <f t="shared" si="91"/>
        <v>UND</v>
      </c>
      <c r="G1199">
        <f t="shared" si="92"/>
        <v>113.33</v>
      </c>
      <c r="H1199">
        <f t="shared" si="93"/>
        <v>88.79</v>
      </c>
      <c r="I1199">
        <f t="shared" si="94"/>
        <v>88.79</v>
      </c>
    </row>
    <row r="1200" spans="1:9" ht="30">
      <c r="A1200" s="827" t="s">
        <v>31884</v>
      </c>
      <c r="B1200" s="827" t="s">
        <v>2131</v>
      </c>
      <c r="C1200" s="295" t="s">
        <v>113</v>
      </c>
      <c r="D1200" s="296">
        <v>46.99</v>
      </c>
      <c r="E1200" s="59" t="str">
        <f t="shared" si="90"/>
        <v>CHAVE DE GRIFO 10"</v>
      </c>
      <c r="F1200" s="59" t="str">
        <f t="shared" si="91"/>
        <v>UND</v>
      </c>
      <c r="G1200">
        <f t="shared" si="92"/>
        <v>59.98</v>
      </c>
      <c r="H1200">
        <f t="shared" si="93"/>
        <v>46.99</v>
      </c>
      <c r="I1200">
        <f t="shared" si="94"/>
        <v>46.99</v>
      </c>
    </row>
    <row r="1201" spans="1:9" ht="30">
      <c r="A1201" s="827" t="s">
        <v>31885</v>
      </c>
      <c r="B1201" s="827" t="s">
        <v>2132</v>
      </c>
      <c r="C1201" s="295" t="s">
        <v>113</v>
      </c>
      <c r="D1201" s="296">
        <v>38.99</v>
      </c>
      <c r="E1201" s="59" t="str">
        <f t="shared" si="90"/>
        <v>JOGO DE CHAVE DE FENDA</v>
      </c>
      <c r="F1201" s="59" t="str">
        <f t="shared" si="91"/>
        <v>UND</v>
      </c>
      <c r="G1201">
        <f t="shared" si="92"/>
        <v>49.77</v>
      </c>
      <c r="H1201">
        <f t="shared" si="93"/>
        <v>38.99</v>
      </c>
      <c r="I1201">
        <f t="shared" si="94"/>
        <v>38.99</v>
      </c>
    </row>
    <row r="1202" spans="1:9" ht="30">
      <c r="A1202" s="827" t="s">
        <v>31886</v>
      </c>
      <c r="B1202" s="827" t="s">
        <v>2133</v>
      </c>
      <c r="C1202" s="295" t="s">
        <v>113</v>
      </c>
      <c r="D1202" s="296">
        <v>37.26</v>
      </c>
      <c r="E1202" s="59" t="str">
        <f t="shared" si="90"/>
        <v>CAVADEIRA DE BRAÇO</v>
      </c>
      <c r="F1202" s="59" t="str">
        <f t="shared" si="91"/>
        <v>UND</v>
      </c>
      <c r="G1202">
        <f t="shared" si="92"/>
        <v>47.56</v>
      </c>
      <c r="H1202">
        <f t="shared" si="93"/>
        <v>37.26</v>
      </c>
      <c r="I1202">
        <f t="shared" si="94"/>
        <v>37.26</v>
      </c>
    </row>
    <row r="1203" spans="1:9" ht="30">
      <c r="A1203" s="827" t="s">
        <v>31887</v>
      </c>
      <c r="B1203" s="827" t="s">
        <v>2134</v>
      </c>
      <c r="C1203" s="295" t="s">
        <v>113</v>
      </c>
      <c r="D1203" s="296">
        <v>360.93</v>
      </c>
      <c r="E1203" s="59" t="str">
        <f t="shared" si="90"/>
        <v>SERRA TICO-TICO</v>
      </c>
      <c r="F1203" s="59" t="str">
        <f t="shared" si="91"/>
        <v>UND</v>
      </c>
      <c r="G1203">
        <f t="shared" si="92"/>
        <v>460.69</v>
      </c>
      <c r="H1203">
        <f t="shared" si="93"/>
        <v>360.93</v>
      </c>
      <c r="I1203">
        <f t="shared" si="94"/>
        <v>360.93</v>
      </c>
    </row>
    <row r="1204" spans="1:9" ht="30">
      <c r="A1204" s="827" t="s">
        <v>31888</v>
      </c>
      <c r="B1204" s="827" t="s">
        <v>2135</v>
      </c>
      <c r="C1204" s="295" t="s">
        <v>113</v>
      </c>
      <c r="D1204" s="296">
        <v>612.66999999999996</v>
      </c>
      <c r="E1204" s="59" t="str">
        <f t="shared" si="90"/>
        <v>SERRA DE DISCO (CIRCULAR)</v>
      </c>
      <c r="F1204" s="59" t="str">
        <f t="shared" si="91"/>
        <v>UND</v>
      </c>
      <c r="G1204">
        <f t="shared" si="92"/>
        <v>782.01</v>
      </c>
      <c r="H1204">
        <f t="shared" si="93"/>
        <v>612.66999999999996</v>
      </c>
      <c r="I1204">
        <f t="shared" si="94"/>
        <v>612.66999999999996</v>
      </c>
    </row>
    <row r="1205" spans="1:9" ht="30">
      <c r="A1205" s="827" t="s">
        <v>31889</v>
      </c>
      <c r="B1205" s="827" t="s">
        <v>2136</v>
      </c>
      <c r="C1205" s="295" t="s">
        <v>113</v>
      </c>
      <c r="D1205" s="296">
        <v>134.44999999999999</v>
      </c>
      <c r="E1205" s="59" t="str">
        <f t="shared" si="90"/>
        <v>CARRINHO DE MÃO</v>
      </c>
      <c r="F1205" s="59" t="str">
        <f t="shared" si="91"/>
        <v>UND</v>
      </c>
      <c r="G1205">
        <f t="shared" si="92"/>
        <v>171.61</v>
      </c>
      <c r="H1205">
        <f t="shared" si="93"/>
        <v>134.44999999999999</v>
      </c>
      <c r="I1205">
        <f t="shared" si="94"/>
        <v>134.44999999999999</v>
      </c>
    </row>
    <row r="1206" spans="1:9" ht="30">
      <c r="A1206" s="827"/>
      <c r="B1206" s="828" t="s">
        <v>2137</v>
      </c>
      <c r="C1206" s="295"/>
      <c r="D1206" s="296"/>
      <c r="E1206" s="59" t="str">
        <f t="shared" si="90"/>
        <v>ENCARGOS COMPLEMENTARES - ALIMENTAÇÃO</v>
      </c>
      <c r="F1206" s="59" t="str">
        <f t="shared" si="91"/>
        <v/>
      </c>
      <c r="G1206">
        <f t="shared" si="92"/>
        <v>0</v>
      </c>
      <c r="H1206">
        <f t="shared" si="93"/>
        <v>0</v>
      </c>
      <c r="I1206">
        <f t="shared" si="94"/>
        <v>0</v>
      </c>
    </row>
    <row r="1207" spans="1:9" ht="30">
      <c r="A1207" s="827" t="s">
        <v>31890</v>
      </c>
      <c r="B1207" s="827" t="s">
        <v>2138</v>
      </c>
      <c r="C1207" s="295" t="s">
        <v>113</v>
      </c>
      <c r="D1207" s="296">
        <v>11.33</v>
      </c>
      <c r="E1207" s="59" t="str">
        <f t="shared" si="90"/>
        <v>FORNECIMENTO REFEIÇÃO INDUSTRIAL (MARMITEX)</v>
      </c>
      <c r="F1207" s="59" t="str">
        <f t="shared" si="91"/>
        <v>UND</v>
      </c>
      <c r="G1207">
        <f t="shared" si="92"/>
        <v>14.46</v>
      </c>
      <c r="H1207">
        <f t="shared" si="93"/>
        <v>11.33</v>
      </c>
      <c r="I1207">
        <f t="shared" si="94"/>
        <v>11.33</v>
      </c>
    </row>
    <row r="1208" spans="1:9" ht="30">
      <c r="A1208" s="827"/>
      <c r="B1208" s="828" t="s">
        <v>31891</v>
      </c>
      <c r="C1208" s="295"/>
      <c r="D1208" s="296"/>
      <c r="E1208" s="59" t="str">
        <f t="shared" si="90"/>
        <v>MÃO DE OBRA (MENSALISTAS - COM DESONERAÇÃO - LEIS SOCIAIS=48,68%)</v>
      </c>
      <c r="F1208" s="59" t="str">
        <f t="shared" si="91"/>
        <v/>
      </c>
      <c r="G1208">
        <f t="shared" si="92"/>
        <v>0</v>
      </c>
      <c r="H1208">
        <f t="shared" si="93"/>
        <v>0</v>
      </c>
      <c r="I1208">
        <f t="shared" si="94"/>
        <v>0</v>
      </c>
    </row>
    <row r="1209" spans="1:9" ht="30">
      <c r="A1209" s="827" t="s">
        <v>31892</v>
      </c>
      <c r="B1209" s="827" t="s">
        <v>31893</v>
      </c>
      <c r="C1209" s="295" t="s">
        <v>31894</v>
      </c>
      <c r="D1209" s="297">
        <v>4991.1899999999996</v>
      </c>
      <c r="E1209" s="59" t="str">
        <f t="shared" si="90"/>
        <v>TECNICO SEGUNDO GRAU -A-(LEIS SOCIAIS = 48,68%)</v>
      </c>
      <c r="F1209" s="59" t="str">
        <f t="shared" si="91"/>
        <v>MES</v>
      </c>
      <c r="G1209">
        <f t="shared" si="92"/>
        <v>6370.75</v>
      </c>
      <c r="H1209">
        <f t="shared" si="93"/>
        <v>4991.1899999999996</v>
      </c>
      <c r="I1209">
        <f t="shared" si="94"/>
        <v>4991.1899999999996</v>
      </c>
    </row>
    <row r="1210" spans="1:9" ht="30">
      <c r="A1210" s="827" t="s">
        <v>31895</v>
      </c>
      <c r="B1210" s="827" t="s">
        <v>31896</v>
      </c>
      <c r="C1210" s="295" t="s">
        <v>31894</v>
      </c>
      <c r="D1210" s="297">
        <v>17707.79</v>
      </c>
      <c r="E1210" s="59" t="str">
        <f t="shared" si="90"/>
        <v>ENGENHEIRO SENIOR (LEIS SOCIAIS = 48,68%)</v>
      </c>
      <c r="F1210" s="59" t="str">
        <f t="shared" si="91"/>
        <v>MES</v>
      </c>
      <c r="G1210">
        <f t="shared" si="92"/>
        <v>22602.22</v>
      </c>
      <c r="H1210">
        <f t="shared" si="93"/>
        <v>17707.79</v>
      </c>
      <c r="I1210">
        <f t="shared" si="94"/>
        <v>17707.79</v>
      </c>
    </row>
    <row r="1211" spans="1:9" ht="30">
      <c r="A1211" s="827" t="s">
        <v>31897</v>
      </c>
      <c r="B1211" s="827" t="s">
        <v>31898</v>
      </c>
      <c r="C1211" s="295" t="s">
        <v>31894</v>
      </c>
      <c r="D1211" s="297">
        <v>7885.99</v>
      </c>
      <c r="E1211" s="59" t="str">
        <f t="shared" si="90"/>
        <v>PROGRAMADOR (LEIS SOCIAIS = 48,68%)</v>
      </c>
      <c r="F1211" s="59" t="str">
        <f t="shared" si="91"/>
        <v>MES</v>
      </c>
      <c r="G1211">
        <f t="shared" si="92"/>
        <v>10065.68</v>
      </c>
      <c r="H1211">
        <f t="shared" si="93"/>
        <v>7885.99</v>
      </c>
      <c r="I1211">
        <f t="shared" si="94"/>
        <v>7885.99</v>
      </c>
    </row>
    <row r="1212" spans="1:9" ht="30">
      <c r="A1212" s="827" t="s">
        <v>31899</v>
      </c>
      <c r="B1212" s="827" t="s">
        <v>31900</v>
      </c>
      <c r="C1212" s="295" t="s">
        <v>31894</v>
      </c>
      <c r="D1212" s="297">
        <v>2423.48</v>
      </c>
      <c r="E1212" s="59" t="str">
        <f t="shared" si="90"/>
        <v>DIGITADOR - 6 HORAS (LEIS SOCIAIS = 48,68%)</v>
      </c>
      <c r="F1212" s="59" t="str">
        <f t="shared" si="91"/>
        <v>MES</v>
      </c>
      <c r="G1212">
        <f t="shared" si="92"/>
        <v>3093.33</v>
      </c>
      <c r="H1212">
        <f t="shared" si="93"/>
        <v>2423.48</v>
      </c>
      <c r="I1212">
        <f t="shared" si="94"/>
        <v>2423.48</v>
      </c>
    </row>
    <row r="1213" spans="1:9" ht="30">
      <c r="A1213" s="827" t="s">
        <v>31901</v>
      </c>
      <c r="B1213" s="827" t="s">
        <v>31902</v>
      </c>
      <c r="C1213" s="295" t="s">
        <v>31894</v>
      </c>
      <c r="D1213" s="297">
        <v>13354.44</v>
      </c>
      <c r="E1213" s="59" t="str">
        <f t="shared" si="90"/>
        <v>ENGENHEIRO JUNIOR (LEIS SOCIAIS = 48,68%)</v>
      </c>
      <c r="F1213" s="59" t="str">
        <f t="shared" si="91"/>
        <v>MES</v>
      </c>
      <c r="G1213">
        <f t="shared" si="92"/>
        <v>17045.61</v>
      </c>
      <c r="H1213">
        <f t="shared" si="93"/>
        <v>13354.44</v>
      </c>
      <c r="I1213">
        <f t="shared" si="94"/>
        <v>13354.44</v>
      </c>
    </row>
    <row r="1214" spans="1:9" ht="30">
      <c r="A1214" s="827" t="s">
        <v>31903</v>
      </c>
      <c r="B1214" s="827" t="s">
        <v>31904</v>
      </c>
      <c r="C1214" s="295" t="s">
        <v>31894</v>
      </c>
      <c r="D1214" s="297">
        <v>3976.36</v>
      </c>
      <c r="E1214" s="59" t="str">
        <f t="shared" si="90"/>
        <v>TECNICO SEGUNDO GRAU -B (LEIS SOCIAIS = 48,68%)</v>
      </c>
      <c r="F1214" s="59" t="str">
        <f t="shared" si="91"/>
        <v>MES</v>
      </c>
      <c r="G1214">
        <f t="shared" si="92"/>
        <v>5075.43</v>
      </c>
      <c r="H1214">
        <f t="shared" si="93"/>
        <v>3976.36</v>
      </c>
      <c r="I1214">
        <f t="shared" si="94"/>
        <v>3976.36</v>
      </c>
    </row>
    <row r="1215" spans="1:9" ht="30">
      <c r="A1215" s="827" t="s">
        <v>31905</v>
      </c>
      <c r="B1215" s="827" t="s">
        <v>31906</v>
      </c>
      <c r="C1215" s="295" t="s">
        <v>31894</v>
      </c>
      <c r="D1215" s="297">
        <v>3630.77</v>
      </c>
      <c r="E1215" s="59" t="str">
        <f t="shared" si="90"/>
        <v>TECNICO SEGUNDO GRAU-C - (LEIS SOCIAIS = 48,68%)</v>
      </c>
      <c r="F1215" s="59" t="str">
        <f t="shared" si="91"/>
        <v>MES</v>
      </c>
      <c r="G1215">
        <f t="shared" si="92"/>
        <v>4634.3100000000004</v>
      </c>
      <c r="H1215">
        <f t="shared" si="93"/>
        <v>3630.77</v>
      </c>
      <c r="I1215">
        <f t="shared" si="94"/>
        <v>3630.77</v>
      </c>
    </row>
    <row r="1216" spans="1:9" ht="30">
      <c r="A1216" s="827" t="s">
        <v>31907</v>
      </c>
      <c r="B1216" s="827" t="s">
        <v>31908</v>
      </c>
      <c r="C1216" s="295" t="s">
        <v>31894</v>
      </c>
      <c r="D1216" s="297">
        <v>11151</v>
      </c>
      <c r="E1216" s="59" t="str">
        <f t="shared" si="90"/>
        <v>GERENTE DE PROJETO (LEIS SOCIAIS = 48,68%)</v>
      </c>
      <c r="F1216" s="59" t="str">
        <f t="shared" si="91"/>
        <v>MES</v>
      </c>
      <c r="G1216">
        <f t="shared" si="92"/>
        <v>14233.14</v>
      </c>
      <c r="H1216">
        <f t="shared" si="93"/>
        <v>11151</v>
      </c>
      <c r="I1216">
        <f t="shared" si="94"/>
        <v>11151</v>
      </c>
    </row>
    <row r="1217" spans="1:9" ht="30">
      <c r="A1217" s="827" t="s">
        <v>31909</v>
      </c>
      <c r="B1217" s="827" t="s">
        <v>31910</v>
      </c>
      <c r="C1217" s="295" t="s">
        <v>31894</v>
      </c>
      <c r="D1217" s="297">
        <v>8937.4500000000007</v>
      </c>
      <c r="E1217" s="59" t="str">
        <f t="shared" ref="E1217:E1259" si="95">UPPER(B1217)</f>
        <v>ANALISTA DE SISTEMAS (LEIS SOCIAIS = 48,68%)</v>
      </c>
      <c r="F1217" s="59" t="str">
        <f t="shared" ref="F1217:F1259" si="96">UPPER(C1217)</f>
        <v>MES</v>
      </c>
      <c r="G1217">
        <f t="shared" si="92"/>
        <v>11407.76</v>
      </c>
      <c r="H1217">
        <f t="shared" si="93"/>
        <v>8937.4500000000007</v>
      </c>
      <c r="I1217">
        <f t="shared" si="94"/>
        <v>8937.4500000000007</v>
      </c>
    </row>
    <row r="1218" spans="1:9" ht="30">
      <c r="A1218" s="827" t="s">
        <v>31911</v>
      </c>
      <c r="B1218" s="827" t="s">
        <v>31912</v>
      </c>
      <c r="C1218" s="295" t="s">
        <v>31894</v>
      </c>
      <c r="D1218" s="297">
        <v>8937.2999999999993</v>
      </c>
      <c r="E1218" s="59" t="str">
        <f t="shared" si="95"/>
        <v>ANALISTA DE DESENVOLVIMENTO (LEIS SOCIAIS = 48,68%)</v>
      </c>
      <c r="F1218" s="59" t="str">
        <f t="shared" si="96"/>
        <v>MES</v>
      </c>
      <c r="G1218">
        <f t="shared" si="92"/>
        <v>11407.57</v>
      </c>
      <c r="H1218">
        <f t="shared" si="93"/>
        <v>8937.2999999999993</v>
      </c>
      <c r="I1218">
        <f t="shared" si="94"/>
        <v>8937.2999999999993</v>
      </c>
    </row>
    <row r="1219" spans="1:9" ht="30">
      <c r="A1219" s="827" t="s">
        <v>31913</v>
      </c>
      <c r="B1219" s="827" t="s">
        <v>31914</v>
      </c>
      <c r="C1219" s="295" t="s">
        <v>31894</v>
      </c>
      <c r="D1219" s="297">
        <v>9470.92</v>
      </c>
      <c r="E1219" s="59" t="str">
        <f t="shared" si="95"/>
        <v>GERENTE BD/SERVIDORES/REDES (LEIS SOCIAIS = 48,68%)</v>
      </c>
      <c r="F1219" s="59" t="str">
        <f t="shared" si="96"/>
        <v>MES</v>
      </c>
      <c r="G1219">
        <f t="shared" si="92"/>
        <v>12088.68</v>
      </c>
      <c r="H1219">
        <f t="shared" si="93"/>
        <v>9470.92</v>
      </c>
      <c r="I1219">
        <f t="shared" si="94"/>
        <v>9470.92</v>
      </c>
    </row>
    <row r="1220" spans="1:9" ht="30">
      <c r="A1220" s="827" t="s">
        <v>31915</v>
      </c>
      <c r="B1220" s="827" t="s">
        <v>31916</v>
      </c>
      <c r="C1220" s="295" t="s">
        <v>31894</v>
      </c>
      <c r="D1220" s="297">
        <v>8333.51</v>
      </c>
      <c r="E1220" s="59" t="str">
        <f t="shared" si="95"/>
        <v>DESIGNER GRÁFICO (LEIS SOCIAIS = 48,68%)</v>
      </c>
      <c r="F1220" s="59" t="str">
        <f t="shared" si="96"/>
        <v>MES</v>
      </c>
      <c r="G1220">
        <f t="shared" si="92"/>
        <v>10636.89</v>
      </c>
      <c r="H1220">
        <f t="shared" si="93"/>
        <v>8333.51</v>
      </c>
      <c r="I1220">
        <f t="shared" si="94"/>
        <v>8333.51</v>
      </c>
    </row>
    <row r="1221" spans="1:9" ht="30">
      <c r="A1221" s="827" t="s">
        <v>31917</v>
      </c>
      <c r="B1221" s="827" t="s">
        <v>31918</v>
      </c>
      <c r="C1221" s="295" t="s">
        <v>31894</v>
      </c>
      <c r="D1221" s="297">
        <v>8945.18</v>
      </c>
      <c r="E1221" s="59" t="str">
        <f t="shared" si="95"/>
        <v>ANALISTA SISTEMAS/SUPORTE (LEIS SOCIAIS = 48,68%)</v>
      </c>
      <c r="F1221" s="59" t="str">
        <f t="shared" si="96"/>
        <v>MES</v>
      </c>
      <c r="G1221">
        <f t="shared" si="92"/>
        <v>11417.63</v>
      </c>
      <c r="H1221">
        <f t="shared" si="93"/>
        <v>8945.18</v>
      </c>
      <c r="I1221">
        <f t="shared" si="94"/>
        <v>8945.18</v>
      </c>
    </row>
    <row r="1222" spans="1:9" ht="30">
      <c r="A1222" s="827" t="s">
        <v>31919</v>
      </c>
      <c r="B1222" s="827" t="s">
        <v>31920</v>
      </c>
      <c r="C1222" s="295" t="s">
        <v>31894</v>
      </c>
      <c r="D1222" s="297">
        <v>19454.78</v>
      </c>
      <c r="E1222" s="59" t="str">
        <f t="shared" si="95"/>
        <v>COORDENADOR TECNICO ESPECIALISTA (LEIS SOCIAIS = 48,68%)</v>
      </c>
      <c r="F1222" s="59" t="str">
        <f t="shared" si="96"/>
        <v>MES</v>
      </c>
      <c r="G1222">
        <f t="shared" si="92"/>
        <v>24832.080000000002</v>
      </c>
      <c r="H1222">
        <f t="shared" si="93"/>
        <v>19454.78</v>
      </c>
      <c r="I1222">
        <f t="shared" si="94"/>
        <v>19454.78</v>
      </c>
    </row>
    <row r="1223" spans="1:9" ht="30">
      <c r="A1223" s="827" t="s">
        <v>31921</v>
      </c>
      <c r="B1223" s="827" t="s">
        <v>31922</v>
      </c>
      <c r="C1223" s="295" t="s">
        <v>31894</v>
      </c>
      <c r="D1223" s="297">
        <v>4579.34</v>
      </c>
      <c r="E1223" s="59" t="str">
        <f t="shared" si="95"/>
        <v>COTADOR (LEIS SOCIAIS = 48,68%)</v>
      </c>
      <c r="F1223" s="59" t="str">
        <f t="shared" si="96"/>
        <v>MES</v>
      </c>
      <c r="G1223">
        <f t="shared" si="92"/>
        <v>5845.07</v>
      </c>
      <c r="H1223">
        <f t="shared" si="93"/>
        <v>4579.34</v>
      </c>
      <c r="I1223">
        <f t="shared" si="94"/>
        <v>4579.34</v>
      </c>
    </row>
    <row r="1224" spans="1:9" ht="30">
      <c r="A1224" s="827" t="s">
        <v>31923</v>
      </c>
      <c r="B1224" s="827" t="s">
        <v>31924</v>
      </c>
      <c r="C1224" s="295" t="s">
        <v>31894</v>
      </c>
      <c r="D1224" s="297">
        <v>10883.38</v>
      </c>
      <c r="E1224" s="59" t="str">
        <f t="shared" si="95"/>
        <v>TECNICO NIVEL SUPERIOR (LEIS SOCIAIS = 48,68%)</v>
      </c>
      <c r="F1224" s="59" t="str">
        <f t="shared" si="96"/>
        <v>MES</v>
      </c>
      <c r="G1224">
        <f t="shared" ref="G1224:G1229" si="97">ROUND(H1224*(1+$G$1),2)</f>
        <v>13891.55</v>
      </c>
      <c r="H1224">
        <f t="shared" ref="H1224:H1230" si="98">I1224</f>
        <v>10883.38</v>
      </c>
      <c r="I1224">
        <f t="shared" ref="I1224:I1230" si="99">ROUND(D1224/(1+$E$1),2)</f>
        <v>10883.38</v>
      </c>
    </row>
    <row r="1225" spans="1:9" ht="30">
      <c r="A1225" s="827" t="s">
        <v>31925</v>
      </c>
      <c r="B1225" s="827" t="s">
        <v>31926</v>
      </c>
      <c r="C1225" s="295" t="s">
        <v>31894</v>
      </c>
      <c r="D1225" s="297">
        <v>14572.13</v>
      </c>
      <c r="E1225" s="59" t="str">
        <f t="shared" si="95"/>
        <v>ENGENHEIRO PLENO (LEIS SOCIAIS = 48,68%)</v>
      </c>
      <c r="F1225" s="59" t="str">
        <f t="shared" si="96"/>
        <v>MES</v>
      </c>
      <c r="G1225">
        <f t="shared" si="97"/>
        <v>18599.87</v>
      </c>
      <c r="H1225">
        <f t="shared" si="98"/>
        <v>14572.13</v>
      </c>
      <c r="I1225">
        <f t="shared" si="99"/>
        <v>14572.13</v>
      </c>
    </row>
    <row r="1226" spans="1:9" ht="30">
      <c r="A1226" s="827" t="s">
        <v>31927</v>
      </c>
      <c r="B1226" s="827" t="s">
        <v>31928</v>
      </c>
      <c r="C1226" s="295" t="s">
        <v>31894</v>
      </c>
      <c r="D1226" s="297">
        <v>2198.09</v>
      </c>
      <c r="E1226" s="59" t="str">
        <f t="shared" si="95"/>
        <v>ALMOXARIFE (LEIS SOCIAIS = 48,68%)</v>
      </c>
      <c r="F1226" s="59" t="str">
        <f t="shared" si="96"/>
        <v>MES</v>
      </c>
      <c r="G1226">
        <f t="shared" si="97"/>
        <v>2805.64</v>
      </c>
      <c r="H1226">
        <f t="shared" si="98"/>
        <v>2198.09</v>
      </c>
      <c r="I1226">
        <f t="shared" si="99"/>
        <v>2198.09</v>
      </c>
    </row>
    <row r="1227" spans="1:9" ht="30">
      <c r="A1227" s="827" t="s">
        <v>31929</v>
      </c>
      <c r="B1227" s="827" t="s">
        <v>31930</v>
      </c>
      <c r="C1227" s="295" t="s">
        <v>31894</v>
      </c>
      <c r="D1227" s="297">
        <v>3980.1</v>
      </c>
      <c r="E1227" s="59" t="str">
        <f t="shared" si="95"/>
        <v>MESTRE OBRAS SENIOR (LEIS SOCIAIS = 48,68%)</v>
      </c>
      <c r="F1227" s="59" t="str">
        <f t="shared" si="96"/>
        <v>MES</v>
      </c>
      <c r="G1227">
        <f t="shared" si="97"/>
        <v>5080.2</v>
      </c>
      <c r="H1227">
        <f t="shared" si="98"/>
        <v>3980.1</v>
      </c>
      <c r="I1227">
        <f t="shared" si="99"/>
        <v>3980.1</v>
      </c>
    </row>
    <row r="1228" spans="1:9" ht="30">
      <c r="A1228" s="827" t="s">
        <v>31931</v>
      </c>
      <c r="B1228" s="827" t="s">
        <v>31932</v>
      </c>
      <c r="C1228" s="295" t="s">
        <v>31894</v>
      </c>
      <c r="D1228" s="297">
        <v>1615.85</v>
      </c>
      <c r="E1228" s="59" t="str">
        <f t="shared" si="95"/>
        <v>VIGIA (LEIS SOCIAIS = 48,68%)</v>
      </c>
      <c r="F1228" s="59" t="str">
        <f t="shared" si="96"/>
        <v>MES</v>
      </c>
      <c r="G1228">
        <f t="shared" si="97"/>
        <v>2062.4699999999998</v>
      </c>
      <c r="H1228">
        <f t="shared" si="98"/>
        <v>1615.85</v>
      </c>
      <c r="I1228">
        <f t="shared" si="99"/>
        <v>1615.85</v>
      </c>
    </row>
    <row r="1229" spans="1:9" ht="30">
      <c r="A1229" s="827" t="s">
        <v>31933</v>
      </c>
      <c r="B1229" s="827" t="s">
        <v>31934</v>
      </c>
      <c r="C1229" s="295" t="s">
        <v>31894</v>
      </c>
      <c r="D1229" s="297">
        <v>1615.85</v>
      </c>
      <c r="E1229" s="59" t="str">
        <f t="shared" si="95"/>
        <v>AUX ALMOXARIFE (LEIS SOCIAIS = 48,68%)</v>
      </c>
      <c r="F1229" s="59" t="str">
        <f t="shared" si="96"/>
        <v>MES</v>
      </c>
      <c r="G1229">
        <f t="shared" si="97"/>
        <v>2062.4699999999998</v>
      </c>
      <c r="H1229">
        <f t="shared" si="98"/>
        <v>1615.85</v>
      </c>
      <c r="I1229">
        <f t="shared" si="99"/>
        <v>1615.85</v>
      </c>
    </row>
    <row r="1230" spans="1:9" ht="30">
      <c r="A1230" s="827" t="s">
        <v>31935</v>
      </c>
      <c r="B1230" s="827" t="s">
        <v>31936</v>
      </c>
      <c r="C1230" s="295" t="s">
        <v>31894</v>
      </c>
      <c r="D1230" s="297">
        <v>3061.62</v>
      </c>
      <c r="E1230" s="59" t="str">
        <f t="shared" si="95"/>
        <v>ENCARREGADO DE TURMA (LEIS SOCIAIS = 48,68%)</v>
      </c>
      <c r="F1230" s="59" t="str">
        <f t="shared" si="96"/>
        <v>MES</v>
      </c>
      <c r="G1230">
        <f>ROUND(H1230*(1+$G$1),2)</f>
        <v>3907.85</v>
      </c>
      <c r="H1230">
        <f t="shared" si="98"/>
        <v>3061.62</v>
      </c>
      <c r="I1230">
        <f t="shared" si="99"/>
        <v>3061.62</v>
      </c>
    </row>
    <row r="1231" spans="1:9">
      <c r="E1231" s="59" t="str">
        <f t="shared" si="95"/>
        <v/>
      </c>
      <c r="F1231" s="59" t="str">
        <f t="shared" si="96"/>
        <v/>
      </c>
      <c r="G1231">
        <f t="shared" ref="G1231:G1259" si="100">D1231</f>
        <v>0</v>
      </c>
      <c r="H1231">
        <f t="shared" ref="H1231:H1259" si="101">ROUND(G1231/(1+$E$1),2)</f>
        <v>0</v>
      </c>
    </row>
    <row r="1232" spans="1:9">
      <c r="E1232" s="59" t="str">
        <f t="shared" si="95"/>
        <v/>
      </c>
      <c r="F1232" s="59" t="str">
        <f t="shared" si="96"/>
        <v/>
      </c>
      <c r="G1232">
        <f t="shared" si="100"/>
        <v>0</v>
      </c>
      <c r="H1232">
        <f t="shared" si="101"/>
        <v>0</v>
      </c>
    </row>
    <row r="1233" spans="5:8">
      <c r="E1233" s="59" t="str">
        <f t="shared" si="95"/>
        <v/>
      </c>
      <c r="F1233" s="59" t="str">
        <f t="shared" si="96"/>
        <v/>
      </c>
      <c r="G1233">
        <f t="shared" si="100"/>
        <v>0</v>
      </c>
      <c r="H1233">
        <f t="shared" si="101"/>
        <v>0</v>
      </c>
    </row>
    <row r="1234" spans="5:8">
      <c r="E1234" s="59" t="str">
        <f t="shared" si="95"/>
        <v/>
      </c>
      <c r="F1234" s="59" t="str">
        <f t="shared" si="96"/>
        <v/>
      </c>
      <c r="G1234">
        <f t="shared" si="100"/>
        <v>0</v>
      </c>
      <c r="H1234">
        <f t="shared" si="101"/>
        <v>0</v>
      </c>
    </row>
    <row r="1235" spans="5:8">
      <c r="E1235" s="59" t="str">
        <f t="shared" si="95"/>
        <v/>
      </c>
      <c r="F1235" s="59" t="str">
        <f t="shared" si="96"/>
        <v/>
      </c>
      <c r="G1235">
        <f t="shared" si="100"/>
        <v>0</v>
      </c>
      <c r="H1235">
        <f t="shared" si="101"/>
        <v>0</v>
      </c>
    </row>
    <row r="1236" spans="5:8">
      <c r="E1236" s="59" t="str">
        <f t="shared" si="95"/>
        <v/>
      </c>
      <c r="F1236" s="59" t="str">
        <f t="shared" si="96"/>
        <v/>
      </c>
      <c r="G1236">
        <f t="shared" si="100"/>
        <v>0</v>
      </c>
      <c r="H1236">
        <f t="shared" si="101"/>
        <v>0</v>
      </c>
    </row>
    <row r="1237" spans="5:8">
      <c r="E1237" s="59" t="str">
        <f t="shared" si="95"/>
        <v/>
      </c>
      <c r="F1237" s="59" t="str">
        <f t="shared" si="96"/>
        <v/>
      </c>
      <c r="G1237">
        <f t="shared" si="100"/>
        <v>0</v>
      </c>
      <c r="H1237">
        <f t="shared" si="101"/>
        <v>0</v>
      </c>
    </row>
    <row r="1238" spans="5:8">
      <c r="E1238" s="59" t="str">
        <f t="shared" si="95"/>
        <v/>
      </c>
      <c r="F1238" s="59" t="str">
        <f t="shared" si="96"/>
        <v/>
      </c>
      <c r="G1238">
        <f t="shared" si="100"/>
        <v>0</v>
      </c>
      <c r="H1238">
        <f t="shared" si="101"/>
        <v>0</v>
      </c>
    </row>
    <row r="1239" spans="5:8">
      <c r="E1239" s="59" t="str">
        <f t="shared" si="95"/>
        <v/>
      </c>
      <c r="F1239" s="59" t="str">
        <f t="shared" si="96"/>
        <v/>
      </c>
      <c r="G1239">
        <f t="shared" si="100"/>
        <v>0</v>
      </c>
      <c r="H1239">
        <f t="shared" si="101"/>
        <v>0</v>
      </c>
    </row>
    <row r="1240" spans="5:8">
      <c r="E1240" s="59" t="str">
        <f t="shared" si="95"/>
        <v/>
      </c>
      <c r="F1240" s="59" t="str">
        <f t="shared" si="96"/>
        <v/>
      </c>
      <c r="G1240">
        <f t="shared" si="100"/>
        <v>0</v>
      </c>
      <c r="H1240">
        <f t="shared" si="101"/>
        <v>0</v>
      </c>
    </row>
    <row r="1241" spans="5:8">
      <c r="E1241" s="59" t="str">
        <f t="shared" si="95"/>
        <v/>
      </c>
      <c r="F1241" s="59" t="str">
        <f t="shared" si="96"/>
        <v/>
      </c>
      <c r="G1241">
        <f t="shared" si="100"/>
        <v>0</v>
      </c>
      <c r="H1241">
        <f t="shared" si="101"/>
        <v>0</v>
      </c>
    </row>
    <row r="1242" spans="5:8">
      <c r="E1242" s="59" t="str">
        <f t="shared" si="95"/>
        <v/>
      </c>
      <c r="F1242" s="59" t="str">
        <f t="shared" si="96"/>
        <v/>
      </c>
      <c r="G1242">
        <f t="shared" si="100"/>
        <v>0</v>
      </c>
      <c r="H1242">
        <f t="shared" si="101"/>
        <v>0</v>
      </c>
    </row>
    <row r="1243" spans="5:8">
      <c r="E1243" s="59" t="str">
        <f t="shared" si="95"/>
        <v/>
      </c>
      <c r="F1243" s="59" t="str">
        <f t="shared" si="96"/>
        <v/>
      </c>
      <c r="G1243">
        <f t="shared" si="100"/>
        <v>0</v>
      </c>
      <c r="H1243">
        <f t="shared" si="101"/>
        <v>0</v>
      </c>
    </row>
    <row r="1244" spans="5:8">
      <c r="E1244" s="59" t="str">
        <f t="shared" si="95"/>
        <v/>
      </c>
      <c r="F1244" s="59" t="str">
        <f t="shared" si="96"/>
        <v/>
      </c>
      <c r="G1244">
        <f t="shared" si="100"/>
        <v>0</v>
      </c>
      <c r="H1244">
        <f t="shared" si="101"/>
        <v>0</v>
      </c>
    </row>
    <row r="1245" spans="5:8">
      <c r="E1245" s="59" t="str">
        <f t="shared" si="95"/>
        <v/>
      </c>
      <c r="F1245" s="59" t="str">
        <f t="shared" si="96"/>
        <v/>
      </c>
      <c r="G1245">
        <f t="shared" si="100"/>
        <v>0</v>
      </c>
      <c r="H1245">
        <f t="shared" si="101"/>
        <v>0</v>
      </c>
    </row>
    <row r="1246" spans="5:8">
      <c r="E1246" s="59" t="str">
        <f t="shared" si="95"/>
        <v/>
      </c>
      <c r="F1246" s="59" t="str">
        <f t="shared" si="96"/>
        <v/>
      </c>
      <c r="G1246">
        <f t="shared" si="100"/>
        <v>0</v>
      </c>
      <c r="H1246">
        <f t="shared" si="101"/>
        <v>0</v>
      </c>
    </row>
    <row r="1247" spans="5:8">
      <c r="E1247" s="59" t="str">
        <f t="shared" si="95"/>
        <v/>
      </c>
      <c r="F1247" s="59" t="str">
        <f t="shared" si="96"/>
        <v/>
      </c>
      <c r="G1247">
        <f t="shared" si="100"/>
        <v>0</v>
      </c>
      <c r="H1247">
        <f t="shared" si="101"/>
        <v>0</v>
      </c>
    </row>
    <row r="1248" spans="5:8">
      <c r="E1248" s="59" t="str">
        <f t="shared" si="95"/>
        <v/>
      </c>
      <c r="F1248" s="59" t="str">
        <f t="shared" si="96"/>
        <v/>
      </c>
      <c r="G1248">
        <f t="shared" si="100"/>
        <v>0</v>
      </c>
      <c r="H1248">
        <f t="shared" si="101"/>
        <v>0</v>
      </c>
    </row>
    <row r="1249" spans="5:8">
      <c r="E1249" s="59" t="str">
        <f t="shared" si="95"/>
        <v/>
      </c>
      <c r="F1249" s="59" t="str">
        <f t="shared" si="96"/>
        <v/>
      </c>
      <c r="G1249">
        <f t="shared" si="100"/>
        <v>0</v>
      </c>
      <c r="H1249">
        <f t="shared" si="101"/>
        <v>0</v>
      </c>
    </row>
    <row r="1250" spans="5:8">
      <c r="E1250" s="59" t="str">
        <f t="shared" si="95"/>
        <v/>
      </c>
      <c r="F1250" s="59" t="str">
        <f t="shared" si="96"/>
        <v/>
      </c>
      <c r="G1250">
        <f t="shared" si="100"/>
        <v>0</v>
      </c>
      <c r="H1250">
        <f t="shared" si="101"/>
        <v>0</v>
      </c>
    </row>
    <row r="1251" spans="5:8">
      <c r="E1251" s="59" t="str">
        <f t="shared" si="95"/>
        <v/>
      </c>
      <c r="F1251" s="59" t="str">
        <f t="shared" si="96"/>
        <v/>
      </c>
      <c r="G1251">
        <f t="shared" si="100"/>
        <v>0</v>
      </c>
      <c r="H1251">
        <f t="shared" si="101"/>
        <v>0</v>
      </c>
    </row>
    <row r="1252" spans="5:8">
      <c r="E1252" s="59" t="str">
        <f t="shared" si="95"/>
        <v/>
      </c>
      <c r="F1252" s="59" t="str">
        <f t="shared" si="96"/>
        <v/>
      </c>
      <c r="G1252">
        <f t="shared" si="100"/>
        <v>0</v>
      </c>
      <c r="H1252">
        <f t="shared" si="101"/>
        <v>0</v>
      </c>
    </row>
    <row r="1253" spans="5:8">
      <c r="E1253" s="59" t="str">
        <f t="shared" si="95"/>
        <v/>
      </c>
      <c r="F1253" s="59" t="str">
        <f t="shared" si="96"/>
        <v/>
      </c>
      <c r="G1253">
        <f t="shared" si="100"/>
        <v>0</v>
      </c>
      <c r="H1253">
        <f t="shared" si="101"/>
        <v>0</v>
      </c>
    </row>
    <row r="1254" spans="5:8">
      <c r="E1254" s="59" t="str">
        <f t="shared" si="95"/>
        <v/>
      </c>
      <c r="F1254" s="59" t="str">
        <f t="shared" si="96"/>
        <v/>
      </c>
      <c r="G1254">
        <f t="shared" si="100"/>
        <v>0</v>
      </c>
      <c r="H1254">
        <f t="shared" si="101"/>
        <v>0</v>
      </c>
    </row>
    <row r="1255" spans="5:8">
      <c r="E1255" s="59" t="str">
        <f t="shared" si="95"/>
        <v/>
      </c>
      <c r="F1255" s="59" t="str">
        <f t="shared" si="96"/>
        <v/>
      </c>
      <c r="G1255">
        <f t="shared" si="100"/>
        <v>0</v>
      </c>
      <c r="H1255">
        <f t="shared" si="101"/>
        <v>0</v>
      </c>
    </row>
    <row r="1256" spans="5:8">
      <c r="E1256" s="59" t="str">
        <f t="shared" si="95"/>
        <v/>
      </c>
      <c r="F1256" s="59" t="str">
        <f t="shared" si="96"/>
        <v/>
      </c>
      <c r="G1256">
        <f t="shared" si="100"/>
        <v>0</v>
      </c>
      <c r="H1256">
        <f t="shared" si="101"/>
        <v>0</v>
      </c>
    </row>
    <row r="1257" spans="5:8">
      <c r="E1257" s="59" t="str">
        <f t="shared" si="95"/>
        <v/>
      </c>
      <c r="F1257" s="59" t="str">
        <f t="shared" si="96"/>
        <v/>
      </c>
      <c r="G1257">
        <f t="shared" si="100"/>
        <v>0</v>
      </c>
      <c r="H1257">
        <f t="shared" si="101"/>
        <v>0</v>
      </c>
    </row>
    <row r="1258" spans="5:8">
      <c r="E1258" s="59" t="str">
        <f t="shared" si="95"/>
        <v/>
      </c>
      <c r="F1258" s="59" t="str">
        <f t="shared" si="96"/>
        <v/>
      </c>
      <c r="G1258">
        <f t="shared" si="100"/>
        <v>0</v>
      </c>
      <c r="H1258">
        <f t="shared" si="101"/>
        <v>0</v>
      </c>
    </row>
    <row r="1259" spans="5:8">
      <c r="E1259" s="59" t="str">
        <f t="shared" si="95"/>
        <v/>
      </c>
      <c r="F1259" s="59" t="str">
        <f t="shared" si="96"/>
        <v/>
      </c>
      <c r="G1259">
        <f t="shared" si="100"/>
        <v>0</v>
      </c>
      <c r="H1259">
        <f t="shared" si="101"/>
        <v>0</v>
      </c>
    </row>
    <row r="1260" spans="5:8">
      <c r="E1260" s="59" t="str">
        <f t="shared" ref="E1260:E1323" si="102">UPPER(B1260)</f>
        <v/>
      </c>
      <c r="F1260" s="59" t="str">
        <f t="shared" ref="F1260:F1323" si="103">UPPER(C1260)</f>
        <v/>
      </c>
      <c r="G1260">
        <f t="shared" ref="G1260:G1323" si="104">D1260</f>
        <v>0</v>
      </c>
      <c r="H1260">
        <f t="shared" ref="H1260:H1323" si="105">ROUND(G1260/(1+$E$1),2)</f>
        <v>0</v>
      </c>
    </row>
    <row r="1261" spans="5:8">
      <c r="E1261" s="59" t="str">
        <f t="shared" si="102"/>
        <v/>
      </c>
      <c r="F1261" s="59" t="str">
        <f t="shared" si="103"/>
        <v/>
      </c>
      <c r="G1261">
        <f t="shared" si="104"/>
        <v>0</v>
      </c>
      <c r="H1261">
        <f t="shared" si="105"/>
        <v>0</v>
      </c>
    </row>
    <row r="1262" spans="5:8">
      <c r="E1262" s="59" t="str">
        <f t="shared" si="102"/>
        <v/>
      </c>
      <c r="F1262" s="59" t="str">
        <f t="shared" si="103"/>
        <v/>
      </c>
      <c r="G1262">
        <f t="shared" si="104"/>
        <v>0</v>
      </c>
      <c r="H1262">
        <f t="shared" si="105"/>
        <v>0</v>
      </c>
    </row>
    <row r="1263" spans="5:8">
      <c r="E1263" s="59" t="str">
        <f t="shared" si="102"/>
        <v/>
      </c>
      <c r="F1263" s="59" t="str">
        <f t="shared" si="103"/>
        <v/>
      </c>
      <c r="G1263">
        <f t="shared" si="104"/>
        <v>0</v>
      </c>
      <c r="H1263">
        <f t="shared" si="105"/>
        <v>0</v>
      </c>
    </row>
    <row r="1264" spans="5:8">
      <c r="E1264" s="59" t="str">
        <f t="shared" si="102"/>
        <v/>
      </c>
      <c r="F1264" s="59" t="str">
        <f t="shared" si="103"/>
        <v/>
      </c>
      <c r="G1264">
        <f t="shared" si="104"/>
        <v>0</v>
      </c>
      <c r="H1264">
        <f t="shared" si="105"/>
        <v>0</v>
      </c>
    </row>
    <row r="1265" spans="5:8">
      <c r="E1265" s="59" t="str">
        <f t="shared" si="102"/>
        <v/>
      </c>
      <c r="F1265" s="59" t="str">
        <f t="shared" si="103"/>
        <v/>
      </c>
      <c r="G1265">
        <f t="shared" si="104"/>
        <v>0</v>
      </c>
      <c r="H1265">
        <f t="shared" si="105"/>
        <v>0</v>
      </c>
    </row>
    <row r="1266" spans="5:8">
      <c r="E1266" s="59" t="str">
        <f t="shared" si="102"/>
        <v/>
      </c>
      <c r="F1266" s="59" t="str">
        <f t="shared" si="103"/>
        <v/>
      </c>
      <c r="G1266">
        <f t="shared" si="104"/>
        <v>0</v>
      </c>
      <c r="H1266">
        <f t="shared" si="105"/>
        <v>0</v>
      </c>
    </row>
    <row r="1267" spans="5:8">
      <c r="E1267" s="59" t="str">
        <f t="shared" si="102"/>
        <v/>
      </c>
      <c r="F1267" s="59" t="str">
        <f t="shared" si="103"/>
        <v/>
      </c>
      <c r="G1267">
        <f t="shared" si="104"/>
        <v>0</v>
      </c>
      <c r="H1267">
        <f t="shared" si="105"/>
        <v>0</v>
      </c>
    </row>
    <row r="1268" spans="5:8">
      <c r="E1268" s="59" t="str">
        <f t="shared" si="102"/>
        <v/>
      </c>
      <c r="F1268" s="59" t="str">
        <f t="shared" si="103"/>
        <v/>
      </c>
      <c r="G1268">
        <f t="shared" si="104"/>
        <v>0</v>
      </c>
      <c r="H1268">
        <f t="shared" si="105"/>
        <v>0</v>
      </c>
    </row>
    <row r="1269" spans="5:8">
      <c r="E1269" s="59" t="str">
        <f t="shared" si="102"/>
        <v/>
      </c>
      <c r="F1269" s="59" t="str">
        <f t="shared" si="103"/>
        <v/>
      </c>
      <c r="G1269">
        <f t="shared" si="104"/>
        <v>0</v>
      </c>
      <c r="H1269">
        <f t="shared" si="105"/>
        <v>0</v>
      </c>
    </row>
    <row r="1270" spans="5:8">
      <c r="E1270" s="59" t="str">
        <f t="shared" si="102"/>
        <v/>
      </c>
      <c r="F1270" s="59" t="str">
        <f t="shared" si="103"/>
        <v/>
      </c>
      <c r="G1270">
        <f t="shared" si="104"/>
        <v>0</v>
      </c>
      <c r="H1270">
        <f t="shared" si="105"/>
        <v>0</v>
      </c>
    </row>
    <row r="1271" spans="5:8">
      <c r="E1271" s="59" t="str">
        <f t="shared" si="102"/>
        <v/>
      </c>
      <c r="F1271" s="59" t="str">
        <f t="shared" si="103"/>
        <v/>
      </c>
      <c r="G1271">
        <f t="shared" si="104"/>
        <v>0</v>
      </c>
      <c r="H1271">
        <f t="shared" si="105"/>
        <v>0</v>
      </c>
    </row>
    <row r="1272" spans="5:8">
      <c r="E1272" s="59" t="str">
        <f t="shared" si="102"/>
        <v/>
      </c>
      <c r="F1272" s="59" t="str">
        <f t="shared" si="103"/>
        <v/>
      </c>
      <c r="G1272">
        <f t="shared" si="104"/>
        <v>0</v>
      </c>
      <c r="H1272">
        <f t="shared" si="105"/>
        <v>0</v>
      </c>
    </row>
    <row r="1273" spans="5:8">
      <c r="E1273" s="59" t="str">
        <f t="shared" si="102"/>
        <v/>
      </c>
      <c r="F1273" s="59" t="str">
        <f t="shared" si="103"/>
        <v/>
      </c>
      <c r="G1273">
        <f t="shared" si="104"/>
        <v>0</v>
      </c>
      <c r="H1273">
        <f t="shared" si="105"/>
        <v>0</v>
      </c>
    </row>
    <row r="1274" spans="5:8">
      <c r="E1274" s="59" t="str">
        <f t="shared" si="102"/>
        <v/>
      </c>
      <c r="F1274" s="59" t="str">
        <f t="shared" si="103"/>
        <v/>
      </c>
      <c r="G1274">
        <f t="shared" si="104"/>
        <v>0</v>
      </c>
      <c r="H1274">
        <f t="shared" si="105"/>
        <v>0</v>
      </c>
    </row>
    <row r="1275" spans="5:8">
      <c r="E1275" s="59" t="str">
        <f t="shared" si="102"/>
        <v/>
      </c>
      <c r="F1275" s="59" t="str">
        <f t="shared" si="103"/>
        <v/>
      </c>
      <c r="G1275">
        <f t="shared" si="104"/>
        <v>0</v>
      </c>
      <c r="H1275">
        <f t="shared" si="105"/>
        <v>0</v>
      </c>
    </row>
    <row r="1276" spans="5:8">
      <c r="E1276" s="59" t="str">
        <f t="shared" si="102"/>
        <v/>
      </c>
      <c r="F1276" s="59" t="str">
        <f t="shared" si="103"/>
        <v/>
      </c>
      <c r="G1276">
        <f t="shared" si="104"/>
        <v>0</v>
      </c>
      <c r="H1276">
        <f t="shared" si="105"/>
        <v>0</v>
      </c>
    </row>
    <row r="1277" spans="5:8">
      <c r="E1277" s="59" t="str">
        <f t="shared" si="102"/>
        <v/>
      </c>
      <c r="F1277" s="59" t="str">
        <f t="shared" si="103"/>
        <v/>
      </c>
      <c r="G1277">
        <f t="shared" si="104"/>
        <v>0</v>
      </c>
      <c r="H1277">
        <f t="shared" si="105"/>
        <v>0</v>
      </c>
    </row>
    <row r="1278" spans="5:8">
      <c r="E1278" s="59" t="str">
        <f t="shared" si="102"/>
        <v/>
      </c>
      <c r="F1278" s="59" t="str">
        <f t="shared" si="103"/>
        <v/>
      </c>
      <c r="G1278">
        <f t="shared" si="104"/>
        <v>0</v>
      </c>
      <c r="H1278">
        <f t="shared" si="105"/>
        <v>0</v>
      </c>
    </row>
    <row r="1279" spans="5:8">
      <c r="E1279" s="59" t="str">
        <f t="shared" si="102"/>
        <v/>
      </c>
      <c r="F1279" s="59" t="str">
        <f t="shared" si="103"/>
        <v/>
      </c>
      <c r="G1279">
        <f t="shared" si="104"/>
        <v>0</v>
      </c>
      <c r="H1279">
        <f t="shared" si="105"/>
        <v>0</v>
      </c>
    </row>
    <row r="1280" spans="5:8">
      <c r="E1280" s="59" t="str">
        <f t="shared" si="102"/>
        <v/>
      </c>
      <c r="F1280" s="59" t="str">
        <f t="shared" si="103"/>
        <v/>
      </c>
      <c r="G1280">
        <f t="shared" si="104"/>
        <v>0</v>
      </c>
      <c r="H1280">
        <f t="shared" si="105"/>
        <v>0</v>
      </c>
    </row>
    <row r="1281" spans="5:8">
      <c r="E1281" s="59" t="str">
        <f t="shared" si="102"/>
        <v/>
      </c>
      <c r="F1281" s="59" t="str">
        <f t="shared" si="103"/>
        <v/>
      </c>
      <c r="G1281">
        <f t="shared" si="104"/>
        <v>0</v>
      </c>
      <c r="H1281">
        <f t="shared" si="105"/>
        <v>0</v>
      </c>
    </row>
    <row r="1282" spans="5:8">
      <c r="E1282" s="59" t="str">
        <f t="shared" si="102"/>
        <v/>
      </c>
      <c r="F1282" s="59" t="str">
        <f t="shared" si="103"/>
        <v/>
      </c>
      <c r="G1282">
        <f t="shared" si="104"/>
        <v>0</v>
      </c>
      <c r="H1282">
        <f t="shared" si="105"/>
        <v>0</v>
      </c>
    </row>
    <row r="1283" spans="5:8">
      <c r="E1283" s="59" t="str">
        <f t="shared" si="102"/>
        <v/>
      </c>
      <c r="F1283" s="59" t="str">
        <f t="shared" si="103"/>
        <v/>
      </c>
      <c r="G1283">
        <f t="shared" si="104"/>
        <v>0</v>
      </c>
      <c r="H1283">
        <f t="shared" si="105"/>
        <v>0</v>
      </c>
    </row>
    <row r="1284" spans="5:8">
      <c r="E1284" s="59" t="str">
        <f t="shared" si="102"/>
        <v/>
      </c>
      <c r="F1284" s="59" t="str">
        <f t="shared" si="103"/>
        <v/>
      </c>
      <c r="G1284">
        <f t="shared" si="104"/>
        <v>0</v>
      </c>
      <c r="H1284">
        <f t="shared" si="105"/>
        <v>0</v>
      </c>
    </row>
    <row r="1285" spans="5:8">
      <c r="E1285" s="59" t="str">
        <f t="shared" si="102"/>
        <v/>
      </c>
      <c r="F1285" s="59" t="str">
        <f t="shared" si="103"/>
        <v/>
      </c>
      <c r="G1285">
        <f t="shared" si="104"/>
        <v>0</v>
      </c>
      <c r="H1285">
        <f t="shared" si="105"/>
        <v>0</v>
      </c>
    </row>
    <row r="1286" spans="5:8">
      <c r="E1286" s="59" t="str">
        <f t="shared" si="102"/>
        <v/>
      </c>
      <c r="F1286" s="59" t="str">
        <f t="shared" si="103"/>
        <v/>
      </c>
      <c r="G1286">
        <f t="shared" si="104"/>
        <v>0</v>
      </c>
      <c r="H1286">
        <f t="shared" si="105"/>
        <v>0</v>
      </c>
    </row>
    <row r="1287" spans="5:8">
      <c r="E1287" s="59" t="str">
        <f t="shared" si="102"/>
        <v/>
      </c>
      <c r="F1287" s="59" t="str">
        <f t="shared" si="103"/>
        <v/>
      </c>
      <c r="G1287">
        <f t="shared" si="104"/>
        <v>0</v>
      </c>
      <c r="H1287">
        <f t="shared" si="105"/>
        <v>0</v>
      </c>
    </row>
    <row r="1288" spans="5:8">
      <c r="E1288" s="59" t="str">
        <f t="shared" si="102"/>
        <v/>
      </c>
      <c r="F1288" s="59" t="str">
        <f t="shared" si="103"/>
        <v/>
      </c>
      <c r="G1288">
        <f t="shared" si="104"/>
        <v>0</v>
      </c>
      <c r="H1288">
        <f t="shared" si="105"/>
        <v>0</v>
      </c>
    </row>
    <row r="1289" spans="5:8">
      <c r="E1289" s="59" t="str">
        <f t="shared" si="102"/>
        <v/>
      </c>
      <c r="F1289" s="59" t="str">
        <f t="shared" si="103"/>
        <v/>
      </c>
      <c r="G1289">
        <f t="shared" si="104"/>
        <v>0</v>
      </c>
      <c r="H1289">
        <f t="shared" si="105"/>
        <v>0</v>
      </c>
    </row>
    <row r="1290" spans="5:8">
      <c r="E1290" s="59" t="str">
        <f t="shared" si="102"/>
        <v/>
      </c>
      <c r="F1290" s="59" t="str">
        <f t="shared" si="103"/>
        <v/>
      </c>
      <c r="G1290">
        <f t="shared" si="104"/>
        <v>0</v>
      </c>
      <c r="H1290">
        <f t="shared" si="105"/>
        <v>0</v>
      </c>
    </row>
    <row r="1291" spans="5:8">
      <c r="E1291" s="59" t="str">
        <f t="shared" si="102"/>
        <v/>
      </c>
      <c r="F1291" s="59" t="str">
        <f t="shared" si="103"/>
        <v/>
      </c>
      <c r="G1291">
        <f t="shared" si="104"/>
        <v>0</v>
      </c>
      <c r="H1291">
        <f t="shared" si="105"/>
        <v>0</v>
      </c>
    </row>
    <row r="1292" spans="5:8">
      <c r="E1292" s="59" t="str">
        <f t="shared" si="102"/>
        <v/>
      </c>
      <c r="F1292" s="59" t="str">
        <f t="shared" si="103"/>
        <v/>
      </c>
      <c r="G1292">
        <f t="shared" si="104"/>
        <v>0</v>
      </c>
      <c r="H1292">
        <f t="shared" si="105"/>
        <v>0</v>
      </c>
    </row>
    <row r="1293" spans="5:8">
      <c r="E1293" s="59" t="str">
        <f t="shared" si="102"/>
        <v/>
      </c>
      <c r="F1293" s="59" t="str">
        <f t="shared" si="103"/>
        <v/>
      </c>
      <c r="G1293">
        <f t="shared" si="104"/>
        <v>0</v>
      </c>
      <c r="H1293">
        <f t="shared" si="105"/>
        <v>0</v>
      </c>
    </row>
    <row r="1294" spans="5:8">
      <c r="E1294" s="59" t="str">
        <f t="shared" si="102"/>
        <v/>
      </c>
      <c r="F1294" s="59" t="str">
        <f t="shared" si="103"/>
        <v/>
      </c>
      <c r="G1294">
        <f t="shared" si="104"/>
        <v>0</v>
      </c>
      <c r="H1294">
        <f t="shared" si="105"/>
        <v>0</v>
      </c>
    </row>
    <row r="1295" spans="5:8">
      <c r="E1295" s="59" t="str">
        <f t="shared" si="102"/>
        <v/>
      </c>
      <c r="F1295" s="59" t="str">
        <f t="shared" si="103"/>
        <v/>
      </c>
      <c r="G1295">
        <f t="shared" si="104"/>
        <v>0</v>
      </c>
      <c r="H1295">
        <f t="shared" si="105"/>
        <v>0</v>
      </c>
    </row>
    <row r="1296" spans="5:8">
      <c r="E1296" s="59" t="str">
        <f t="shared" si="102"/>
        <v/>
      </c>
      <c r="F1296" s="59" t="str">
        <f t="shared" si="103"/>
        <v/>
      </c>
      <c r="G1296">
        <f t="shared" si="104"/>
        <v>0</v>
      </c>
      <c r="H1296">
        <f t="shared" si="105"/>
        <v>0</v>
      </c>
    </row>
    <row r="1297" spans="5:8">
      <c r="E1297" s="59" t="str">
        <f t="shared" si="102"/>
        <v/>
      </c>
      <c r="F1297" s="59" t="str">
        <f t="shared" si="103"/>
        <v/>
      </c>
      <c r="G1297">
        <f t="shared" si="104"/>
        <v>0</v>
      </c>
      <c r="H1297">
        <f t="shared" si="105"/>
        <v>0</v>
      </c>
    </row>
    <row r="1298" spans="5:8">
      <c r="E1298" s="59" t="str">
        <f t="shared" si="102"/>
        <v/>
      </c>
      <c r="F1298" s="59" t="str">
        <f t="shared" si="103"/>
        <v/>
      </c>
      <c r="G1298">
        <f t="shared" si="104"/>
        <v>0</v>
      </c>
      <c r="H1298">
        <f t="shared" si="105"/>
        <v>0</v>
      </c>
    </row>
    <row r="1299" spans="5:8">
      <c r="E1299" s="59" t="str">
        <f t="shared" si="102"/>
        <v/>
      </c>
      <c r="F1299" s="59" t="str">
        <f t="shared" si="103"/>
        <v/>
      </c>
      <c r="G1299">
        <f t="shared" si="104"/>
        <v>0</v>
      </c>
      <c r="H1299">
        <f t="shared" si="105"/>
        <v>0</v>
      </c>
    </row>
    <row r="1300" spans="5:8">
      <c r="E1300" s="59" t="str">
        <f t="shared" si="102"/>
        <v/>
      </c>
      <c r="F1300" s="59" t="str">
        <f t="shared" si="103"/>
        <v/>
      </c>
      <c r="G1300">
        <f t="shared" si="104"/>
        <v>0</v>
      </c>
      <c r="H1300">
        <f t="shared" si="105"/>
        <v>0</v>
      </c>
    </row>
    <row r="1301" spans="5:8">
      <c r="E1301" s="59" t="str">
        <f t="shared" si="102"/>
        <v/>
      </c>
      <c r="F1301" s="59" t="str">
        <f t="shared" si="103"/>
        <v/>
      </c>
      <c r="G1301">
        <f t="shared" si="104"/>
        <v>0</v>
      </c>
      <c r="H1301">
        <f t="shared" si="105"/>
        <v>0</v>
      </c>
    </row>
    <row r="1302" spans="5:8">
      <c r="E1302" s="59" t="str">
        <f t="shared" si="102"/>
        <v/>
      </c>
      <c r="F1302" s="59" t="str">
        <f t="shared" si="103"/>
        <v/>
      </c>
      <c r="G1302">
        <f t="shared" si="104"/>
        <v>0</v>
      </c>
      <c r="H1302">
        <f t="shared" si="105"/>
        <v>0</v>
      </c>
    </row>
    <row r="1303" spans="5:8">
      <c r="E1303" s="59" t="str">
        <f t="shared" si="102"/>
        <v/>
      </c>
      <c r="F1303" s="59" t="str">
        <f t="shared" si="103"/>
        <v/>
      </c>
      <c r="G1303">
        <f t="shared" si="104"/>
        <v>0</v>
      </c>
      <c r="H1303">
        <f t="shared" si="105"/>
        <v>0</v>
      </c>
    </row>
    <row r="1304" spans="5:8">
      <c r="E1304" s="59" t="str">
        <f t="shared" si="102"/>
        <v/>
      </c>
      <c r="F1304" s="59" t="str">
        <f t="shared" si="103"/>
        <v/>
      </c>
      <c r="G1304">
        <f t="shared" si="104"/>
        <v>0</v>
      </c>
      <c r="H1304">
        <f t="shared" si="105"/>
        <v>0</v>
      </c>
    </row>
    <row r="1305" spans="5:8">
      <c r="E1305" s="59" t="str">
        <f t="shared" si="102"/>
        <v/>
      </c>
      <c r="F1305" s="59" t="str">
        <f t="shared" si="103"/>
        <v/>
      </c>
      <c r="G1305">
        <f t="shared" si="104"/>
        <v>0</v>
      </c>
      <c r="H1305">
        <f t="shared" si="105"/>
        <v>0</v>
      </c>
    </row>
    <row r="1306" spans="5:8">
      <c r="E1306" s="59" t="str">
        <f t="shared" si="102"/>
        <v/>
      </c>
      <c r="F1306" s="59" t="str">
        <f t="shared" si="103"/>
        <v/>
      </c>
      <c r="G1306">
        <f t="shared" si="104"/>
        <v>0</v>
      </c>
      <c r="H1306">
        <f t="shared" si="105"/>
        <v>0</v>
      </c>
    </row>
    <row r="1307" spans="5:8">
      <c r="E1307" s="59" t="str">
        <f t="shared" si="102"/>
        <v/>
      </c>
      <c r="F1307" s="59" t="str">
        <f t="shared" si="103"/>
        <v/>
      </c>
      <c r="G1307">
        <f t="shared" si="104"/>
        <v>0</v>
      </c>
      <c r="H1307">
        <f t="shared" si="105"/>
        <v>0</v>
      </c>
    </row>
    <row r="1308" spans="5:8">
      <c r="E1308" s="59" t="str">
        <f t="shared" si="102"/>
        <v/>
      </c>
      <c r="F1308" s="59" t="str">
        <f t="shared" si="103"/>
        <v/>
      </c>
      <c r="G1308">
        <f t="shared" si="104"/>
        <v>0</v>
      </c>
      <c r="H1308">
        <f t="shared" si="105"/>
        <v>0</v>
      </c>
    </row>
    <row r="1309" spans="5:8">
      <c r="E1309" s="59" t="str">
        <f t="shared" si="102"/>
        <v/>
      </c>
      <c r="F1309" s="59" t="str">
        <f t="shared" si="103"/>
        <v/>
      </c>
      <c r="G1309">
        <f t="shared" si="104"/>
        <v>0</v>
      </c>
      <c r="H1309">
        <f t="shared" si="105"/>
        <v>0</v>
      </c>
    </row>
    <row r="1310" spans="5:8">
      <c r="E1310" s="59" t="str">
        <f t="shared" si="102"/>
        <v/>
      </c>
      <c r="F1310" s="59" t="str">
        <f t="shared" si="103"/>
        <v/>
      </c>
      <c r="G1310">
        <f t="shared" si="104"/>
        <v>0</v>
      </c>
      <c r="H1310">
        <f t="shared" si="105"/>
        <v>0</v>
      </c>
    </row>
    <row r="1311" spans="5:8">
      <c r="E1311" s="59" t="str">
        <f t="shared" si="102"/>
        <v/>
      </c>
      <c r="F1311" s="59" t="str">
        <f t="shared" si="103"/>
        <v/>
      </c>
      <c r="G1311">
        <f t="shared" si="104"/>
        <v>0</v>
      </c>
      <c r="H1311">
        <f t="shared" si="105"/>
        <v>0</v>
      </c>
    </row>
    <row r="1312" spans="5:8">
      <c r="E1312" s="59" t="str">
        <f t="shared" si="102"/>
        <v/>
      </c>
      <c r="F1312" s="59" t="str">
        <f t="shared" si="103"/>
        <v/>
      </c>
      <c r="G1312">
        <f t="shared" si="104"/>
        <v>0</v>
      </c>
      <c r="H1312">
        <f t="shared" si="105"/>
        <v>0</v>
      </c>
    </row>
    <row r="1313" spans="5:8">
      <c r="E1313" s="59" t="str">
        <f t="shared" si="102"/>
        <v/>
      </c>
      <c r="F1313" s="59" t="str">
        <f t="shared" si="103"/>
        <v/>
      </c>
      <c r="G1313">
        <f t="shared" si="104"/>
        <v>0</v>
      </c>
      <c r="H1313">
        <f t="shared" si="105"/>
        <v>0</v>
      </c>
    </row>
    <row r="1314" spans="5:8">
      <c r="E1314" s="59" t="str">
        <f t="shared" si="102"/>
        <v/>
      </c>
      <c r="F1314" s="59" t="str">
        <f t="shared" si="103"/>
        <v/>
      </c>
      <c r="G1314">
        <f t="shared" si="104"/>
        <v>0</v>
      </c>
      <c r="H1314">
        <f t="shared" si="105"/>
        <v>0</v>
      </c>
    </row>
    <row r="1315" spans="5:8">
      <c r="E1315" s="59" t="str">
        <f t="shared" si="102"/>
        <v/>
      </c>
      <c r="F1315" s="59" t="str">
        <f t="shared" si="103"/>
        <v/>
      </c>
      <c r="G1315">
        <f t="shared" si="104"/>
        <v>0</v>
      </c>
      <c r="H1315">
        <f t="shared" si="105"/>
        <v>0</v>
      </c>
    </row>
    <row r="1316" spans="5:8">
      <c r="E1316" s="59" t="str">
        <f t="shared" si="102"/>
        <v/>
      </c>
      <c r="F1316" s="59" t="str">
        <f t="shared" si="103"/>
        <v/>
      </c>
      <c r="G1316">
        <f t="shared" si="104"/>
        <v>0</v>
      </c>
      <c r="H1316">
        <f t="shared" si="105"/>
        <v>0</v>
      </c>
    </row>
    <row r="1317" spans="5:8">
      <c r="E1317" s="59" t="str">
        <f t="shared" si="102"/>
        <v/>
      </c>
      <c r="F1317" s="59" t="str">
        <f t="shared" si="103"/>
        <v/>
      </c>
      <c r="G1317">
        <f t="shared" si="104"/>
        <v>0</v>
      </c>
      <c r="H1317">
        <f t="shared" si="105"/>
        <v>0</v>
      </c>
    </row>
    <row r="1318" spans="5:8">
      <c r="E1318" s="59" t="str">
        <f t="shared" si="102"/>
        <v/>
      </c>
      <c r="F1318" s="59" t="str">
        <f t="shared" si="103"/>
        <v/>
      </c>
      <c r="G1318">
        <f t="shared" si="104"/>
        <v>0</v>
      </c>
      <c r="H1318">
        <f t="shared" si="105"/>
        <v>0</v>
      </c>
    </row>
    <row r="1319" spans="5:8">
      <c r="E1319" s="59" t="str">
        <f t="shared" si="102"/>
        <v/>
      </c>
      <c r="F1319" s="59" t="str">
        <f t="shared" si="103"/>
        <v/>
      </c>
      <c r="G1319">
        <f t="shared" si="104"/>
        <v>0</v>
      </c>
      <c r="H1319">
        <f t="shared" si="105"/>
        <v>0</v>
      </c>
    </row>
    <row r="1320" spans="5:8">
      <c r="E1320" s="59" t="str">
        <f t="shared" si="102"/>
        <v/>
      </c>
      <c r="F1320" s="59" t="str">
        <f t="shared" si="103"/>
        <v/>
      </c>
      <c r="G1320">
        <f t="shared" si="104"/>
        <v>0</v>
      </c>
      <c r="H1320">
        <f t="shared" si="105"/>
        <v>0</v>
      </c>
    </row>
    <row r="1321" spans="5:8">
      <c r="E1321" s="59" t="str">
        <f t="shared" si="102"/>
        <v/>
      </c>
      <c r="F1321" s="59" t="str">
        <f t="shared" si="103"/>
        <v/>
      </c>
      <c r="G1321">
        <f t="shared" si="104"/>
        <v>0</v>
      </c>
      <c r="H1321">
        <f t="shared" si="105"/>
        <v>0</v>
      </c>
    </row>
    <row r="1322" spans="5:8">
      <c r="E1322" s="59" t="str">
        <f t="shared" si="102"/>
        <v/>
      </c>
      <c r="F1322" s="59" t="str">
        <f t="shared" si="103"/>
        <v/>
      </c>
      <c r="G1322">
        <f t="shared" si="104"/>
        <v>0</v>
      </c>
      <c r="H1322">
        <f t="shared" si="105"/>
        <v>0</v>
      </c>
    </row>
    <row r="1323" spans="5:8">
      <c r="E1323" s="59" t="str">
        <f t="shared" si="102"/>
        <v/>
      </c>
      <c r="F1323" s="59" t="str">
        <f t="shared" si="103"/>
        <v/>
      </c>
      <c r="G1323">
        <f t="shared" si="104"/>
        <v>0</v>
      </c>
      <c r="H1323">
        <f t="shared" si="105"/>
        <v>0</v>
      </c>
    </row>
    <row r="1324" spans="5:8">
      <c r="E1324" s="59" t="str">
        <f t="shared" ref="E1324:E1387" si="106">UPPER(B1324)</f>
        <v/>
      </c>
      <c r="F1324" s="59" t="str">
        <f t="shared" ref="F1324:F1387" si="107">UPPER(C1324)</f>
        <v/>
      </c>
      <c r="G1324">
        <f t="shared" ref="G1324:G1387" si="108">D1324</f>
        <v>0</v>
      </c>
      <c r="H1324">
        <f t="shared" ref="H1324:H1387" si="109">ROUND(G1324/(1+$E$1),2)</f>
        <v>0</v>
      </c>
    </row>
    <row r="1325" spans="5:8">
      <c r="E1325" s="59" t="str">
        <f t="shared" si="106"/>
        <v/>
      </c>
      <c r="F1325" s="59" t="str">
        <f t="shared" si="107"/>
        <v/>
      </c>
      <c r="G1325">
        <f t="shared" si="108"/>
        <v>0</v>
      </c>
      <c r="H1325">
        <f t="shared" si="109"/>
        <v>0</v>
      </c>
    </row>
    <row r="1326" spans="5:8">
      <c r="E1326" s="59" t="str">
        <f t="shared" si="106"/>
        <v/>
      </c>
      <c r="F1326" s="59" t="str">
        <f t="shared" si="107"/>
        <v/>
      </c>
      <c r="G1326">
        <f t="shared" si="108"/>
        <v>0</v>
      </c>
      <c r="H1326">
        <f t="shared" si="109"/>
        <v>0</v>
      </c>
    </row>
    <row r="1327" spans="5:8">
      <c r="E1327" s="59" t="str">
        <f t="shared" si="106"/>
        <v/>
      </c>
      <c r="F1327" s="59" t="str">
        <f t="shared" si="107"/>
        <v/>
      </c>
      <c r="G1327">
        <f t="shared" si="108"/>
        <v>0</v>
      </c>
      <c r="H1327">
        <f t="shared" si="109"/>
        <v>0</v>
      </c>
    </row>
    <row r="1328" spans="5:8">
      <c r="E1328" s="59" t="str">
        <f t="shared" si="106"/>
        <v/>
      </c>
      <c r="F1328" s="59" t="str">
        <f t="shared" si="107"/>
        <v/>
      </c>
      <c r="G1328">
        <f t="shared" si="108"/>
        <v>0</v>
      </c>
      <c r="H1328">
        <f t="shared" si="109"/>
        <v>0</v>
      </c>
    </row>
    <row r="1329" spans="5:8">
      <c r="E1329" s="59" t="str">
        <f t="shared" si="106"/>
        <v/>
      </c>
      <c r="F1329" s="59" t="str">
        <f t="shared" si="107"/>
        <v/>
      </c>
      <c r="G1329">
        <f t="shared" si="108"/>
        <v>0</v>
      </c>
      <c r="H1329">
        <f t="shared" si="109"/>
        <v>0</v>
      </c>
    </row>
    <row r="1330" spans="5:8">
      <c r="E1330" s="59" t="str">
        <f t="shared" si="106"/>
        <v/>
      </c>
      <c r="F1330" s="59" t="str">
        <f t="shared" si="107"/>
        <v/>
      </c>
      <c r="G1330">
        <f t="shared" si="108"/>
        <v>0</v>
      </c>
      <c r="H1330">
        <f t="shared" si="109"/>
        <v>0</v>
      </c>
    </row>
    <row r="1331" spans="5:8">
      <c r="E1331" s="59" t="str">
        <f t="shared" si="106"/>
        <v/>
      </c>
      <c r="F1331" s="59" t="str">
        <f t="shared" si="107"/>
        <v/>
      </c>
      <c r="G1331">
        <f t="shared" si="108"/>
        <v>0</v>
      </c>
      <c r="H1331">
        <f t="shared" si="109"/>
        <v>0</v>
      </c>
    </row>
    <row r="1332" spans="5:8">
      <c r="E1332" s="59" t="str">
        <f t="shared" si="106"/>
        <v/>
      </c>
      <c r="F1332" s="59" t="str">
        <f t="shared" si="107"/>
        <v/>
      </c>
      <c r="G1332">
        <f t="shared" si="108"/>
        <v>0</v>
      </c>
      <c r="H1332">
        <f t="shared" si="109"/>
        <v>0</v>
      </c>
    </row>
    <row r="1333" spans="5:8">
      <c r="E1333" s="59" t="str">
        <f t="shared" si="106"/>
        <v/>
      </c>
      <c r="F1333" s="59" t="str">
        <f t="shared" si="107"/>
        <v/>
      </c>
      <c r="G1333">
        <f t="shared" si="108"/>
        <v>0</v>
      </c>
      <c r="H1333">
        <f t="shared" si="109"/>
        <v>0</v>
      </c>
    </row>
    <row r="1334" spans="5:8">
      <c r="E1334" s="59" t="str">
        <f t="shared" si="106"/>
        <v/>
      </c>
      <c r="F1334" s="59" t="str">
        <f t="shared" si="107"/>
        <v/>
      </c>
      <c r="G1334">
        <f t="shared" si="108"/>
        <v>0</v>
      </c>
      <c r="H1334">
        <f t="shared" si="109"/>
        <v>0</v>
      </c>
    </row>
    <row r="1335" spans="5:8">
      <c r="E1335" s="59" t="str">
        <f t="shared" si="106"/>
        <v/>
      </c>
      <c r="F1335" s="59" t="str">
        <f t="shared" si="107"/>
        <v/>
      </c>
      <c r="G1335">
        <f t="shared" si="108"/>
        <v>0</v>
      </c>
      <c r="H1335">
        <f t="shared" si="109"/>
        <v>0</v>
      </c>
    </row>
    <row r="1336" spans="5:8">
      <c r="E1336" s="59" t="str">
        <f t="shared" si="106"/>
        <v/>
      </c>
      <c r="F1336" s="59" t="str">
        <f t="shared" si="107"/>
        <v/>
      </c>
      <c r="G1336">
        <f t="shared" si="108"/>
        <v>0</v>
      </c>
      <c r="H1336">
        <f t="shared" si="109"/>
        <v>0</v>
      </c>
    </row>
    <row r="1337" spans="5:8">
      <c r="E1337" s="59" t="str">
        <f t="shared" si="106"/>
        <v/>
      </c>
      <c r="F1337" s="59" t="str">
        <f t="shared" si="107"/>
        <v/>
      </c>
      <c r="G1337">
        <f t="shared" si="108"/>
        <v>0</v>
      </c>
      <c r="H1337">
        <f t="shared" si="109"/>
        <v>0</v>
      </c>
    </row>
    <row r="1338" spans="5:8">
      <c r="E1338" s="59" t="str">
        <f t="shared" si="106"/>
        <v/>
      </c>
      <c r="F1338" s="59" t="str">
        <f t="shared" si="107"/>
        <v/>
      </c>
      <c r="G1338">
        <f t="shared" si="108"/>
        <v>0</v>
      </c>
      <c r="H1338">
        <f t="shared" si="109"/>
        <v>0</v>
      </c>
    </row>
    <row r="1339" spans="5:8">
      <c r="E1339" s="59" t="str">
        <f t="shared" si="106"/>
        <v/>
      </c>
      <c r="F1339" s="59" t="str">
        <f t="shared" si="107"/>
        <v/>
      </c>
      <c r="G1339">
        <f t="shared" si="108"/>
        <v>0</v>
      </c>
      <c r="H1339">
        <f t="shared" si="109"/>
        <v>0</v>
      </c>
    </row>
    <row r="1340" spans="5:8">
      <c r="E1340" s="59" t="str">
        <f t="shared" si="106"/>
        <v/>
      </c>
      <c r="F1340" s="59" t="str">
        <f t="shared" si="107"/>
        <v/>
      </c>
      <c r="G1340">
        <f t="shared" si="108"/>
        <v>0</v>
      </c>
      <c r="H1340">
        <f t="shared" si="109"/>
        <v>0</v>
      </c>
    </row>
    <row r="1341" spans="5:8">
      <c r="E1341" s="59" t="str">
        <f t="shared" si="106"/>
        <v/>
      </c>
      <c r="F1341" s="59" t="str">
        <f t="shared" si="107"/>
        <v/>
      </c>
      <c r="G1341">
        <f t="shared" si="108"/>
        <v>0</v>
      </c>
      <c r="H1341">
        <f t="shared" si="109"/>
        <v>0</v>
      </c>
    </row>
    <row r="1342" spans="5:8">
      <c r="E1342" s="59" t="str">
        <f t="shared" si="106"/>
        <v/>
      </c>
      <c r="F1342" s="59" t="str">
        <f t="shared" si="107"/>
        <v/>
      </c>
      <c r="G1342">
        <f t="shared" si="108"/>
        <v>0</v>
      </c>
      <c r="H1342">
        <f t="shared" si="109"/>
        <v>0</v>
      </c>
    </row>
    <row r="1343" spans="5:8">
      <c r="E1343" s="59" t="str">
        <f t="shared" si="106"/>
        <v/>
      </c>
      <c r="F1343" s="59" t="str">
        <f t="shared" si="107"/>
        <v/>
      </c>
      <c r="G1343">
        <f t="shared" si="108"/>
        <v>0</v>
      </c>
      <c r="H1343">
        <f t="shared" si="109"/>
        <v>0</v>
      </c>
    </row>
    <row r="1344" spans="5:8">
      <c r="E1344" s="59" t="str">
        <f t="shared" si="106"/>
        <v/>
      </c>
      <c r="F1344" s="59" t="str">
        <f t="shared" si="107"/>
        <v/>
      </c>
      <c r="G1344">
        <f t="shared" si="108"/>
        <v>0</v>
      </c>
      <c r="H1344">
        <f t="shared" si="109"/>
        <v>0</v>
      </c>
    </row>
    <row r="1345" spans="5:8">
      <c r="E1345" s="59" t="str">
        <f t="shared" si="106"/>
        <v/>
      </c>
      <c r="F1345" s="59" t="str">
        <f t="shared" si="107"/>
        <v/>
      </c>
      <c r="G1345">
        <f t="shared" si="108"/>
        <v>0</v>
      </c>
      <c r="H1345">
        <f t="shared" si="109"/>
        <v>0</v>
      </c>
    </row>
    <row r="1346" spans="5:8">
      <c r="E1346" s="59" t="str">
        <f t="shared" si="106"/>
        <v/>
      </c>
      <c r="F1346" s="59" t="str">
        <f t="shared" si="107"/>
        <v/>
      </c>
      <c r="G1346">
        <f t="shared" si="108"/>
        <v>0</v>
      </c>
      <c r="H1346">
        <f t="shared" si="109"/>
        <v>0</v>
      </c>
    </row>
    <row r="1347" spans="5:8">
      <c r="E1347" s="59" t="str">
        <f t="shared" si="106"/>
        <v/>
      </c>
      <c r="F1347" s="59" t="str">
        <f t="shared" si="107"/>
        <v/>
      </c>
      <c r="G1347">
        <f t="shared" si="108"/>
        <v>0</v>
      </c>
      <c r="H1347">
        <f t="shared" si="109"/>
        <v>0</v>
      </c>
    </row>
    <row r="1348" spans="5:8">
      <c r="E1348" s="59" t="str">
        <f t="shared" si="106"/>
        <v/>
      </c>
      <c r="F1348" s="59" t="str">
        <f t="shared" si="107"/>
        <v/>
      </c>
      <c r="G1348">
        <f t="shared" si="108"/>
        <v>0</v>
      </c>
      <c r="H1348">
        <f t="shared" si="109"/>
        <v>0</v>
      </c>
    </row>
    <row r="1349" spans="5:8">
      <c r="E1349" s="59" t="str">
        <f t="shared" si="106"/>
        <v/>
      </c>
      <c r="F1349" s="59" t="str">
        <f t="shared" si="107"/>
        <v/>
      </c>
      <c r="G1349">
        <f t="shared" si="108"/>
        <v>0</v>
      </c>
      <c r="H1349">
        <f t="shared" si="109"/>
        <v>0</v>
      </c>
    </row>
    <row r="1350" spans="5:8">
      <c r="E1350" s="59" t="str">
        <f t="shared" si="106"/>
        <v/>
      </c>
      <c r="F1350" s="59" t="str">
        <f t="shared" si="107"/>
        <v/>
      </c>
      <c r="G1350">
        <f t="shared" si="108"/>
        <v>0</v>
      </c>
      <c r="H1350">
        <f t="shared" si="109"/>
        <v>0</v>
      </c>
    </row>
    <row r="1351" spans="5:8">
      <c r="E1351" s="59" t="str">
        <f t="shared" si="106"/>
        <v/>
      </c>
      <c r="F1351" s="59" t="str">
        <f t="shared" si="107"/>
        <v/>
      </c>
      <c r="G1351">
        <f t="shared" si="108"/>
        <v>0</v>
      </c>
      <c r="H1351">
        <f t="shared" si="109"/>
        <v>0</v>
      </c>
    </row>
    <row r="1352" spans="5:8">
      <c r="E1352" s="59" t="str">
        <f t="shared" si="106"/>
        <v/>
      </c>
      <c r="F1352" s="59" t="str">
        <f t="shared" si="107"/>
        <v/>
      </c>
      <c r="G1352">
        <f t="shared" si="108"/>
        <v>0</v>
      </c>
      <c r="H1352">
        <f t="shared" si="109"/>
        <v>0</v>
      </c>
    </row>
    <row r="1353" spans="5:8">
      <c r="E1353" s="59" t="str">
        <f t="shared" si="106"/>
        <v/>
      </c>
      <c r="F1353" s="59" t="str">
        <f t="shared" si="107"/>
        <v/>
      </c>
      <c r="G1353">
        <f t="shared" si="108"/>
        <v>0</v>
      </c>
      <c r="H1353">
        <f t="shared" si="109"/>
        <v>0</v>
      </c>
    </row>
    <row r="1354" spans="5:8">
      <c r="E1354" s="59" t="str">
        <f t="shared" si="106"/>
        <v/>
      </c>
      <c r="F1354" s="59" t="str">
        <f t="shared" si="107"/>
        <v/>
      </c>
      <c r="G1354">
        <f t="shared" si="108"/>
        <v>0</v>
      </c>
      <c r="H1354">
        <f t="shared" si="109"/>
        <v>0</v>
      </c>
    </row>
    <row r="1355" spans="5:8">
      <c r="E1355" s="59" t="str">
        <f t="shared" si="106"/>
        <v/>
      </c>
      <c r="F1355" s="59" t="str">
        <f t="shared" si="107"/>
        <v/>
      </c>
      <c r="G1355">
        <f t="shared" si="108"/>
        <v>0</v>
      </c>
      <c r="H1355">
        <f t="shared" si="109"/>
        <v>0</v>
      </c>
    </row>
    <row r="1356" spans="5:8">
      <c r="E1356" s="59" t="str">
        <f t="shared" si="106"/>
        <v/>
      </c>
      <c r="F1356" s="59" t="str">
        <f t="shared" si="107"/>
        <v/>
      </c>
      <c r="G1356">
        <f t="shared" si="108"/>
        <v>0</v>
      </c>
      <c r="H1356">
        <f t="shared" si="109"/>
        <v>0</v>
      </c>
    </row>
    <row r="1357" spans="5:8">
      <c r="E1357" s="59" t="str">
        <f t="shared" si="106"/>
        <v/>
      </c>
      <c r="F1357" s="59" t="str">
        <f t="shared" si="107"/>
        <v/>
      </c>
      <c r="G1357">
        <f t="shared" si="108"/>
        <v>0</v>
      </c>
      <c r="H1357">
        <f t="shared" si="109"/>
        <v>0</v>
      </c>
    </row>
    <row r="1358" spans="5:8">
      <c r="E1358" s="59" t="str">
        <f t="shared" si="106"/>
        <v/>
      </c>
      <c r="F1358" s="59" t="str">
        <f t="shared" si="107"/>
        <v/>
      </c>
      <c r="G1358">
        <f t="shared" si="108"/>
        <v>0</v>
      </c>
      <c r="H1358">
        <f t="shared" si="109"/>
        <v>0</v>
      </c>
    </row>
    <row r="1359" spans="5:8">
      <c r="E1359" s="59" t="str">
        <f t="shared" si="106"/>
        <v/>
      </c>
      <c r="F1359" s="59" t="str">
        <f t="shared" si="107"/>
        <v/>
      </c>
      <c r="G1359">
        <f t="shared" si="108"/>
        <v>0</v>
      </c>
      <c r="H1359">
        <f t="shared" si="109"/>
        <v>0</v>
      </c>
    </row>
    <row r="1360" spans="5:8">
      <c r="E1360" s="59" t="str">
        <f t="shared" si="106"/>
        <v/>
      </c>
      <c r="F1360" s="59" t="str">
        <f t="shared" si="107"/>
        <v/>
      </c>
      <c r="G1360">
        <f t="shared" si="108"/>
        <v>0</v>
      </c>
      <c r="H1360">
        <f t="shared" si="109"/>
        <v>0</v>
      </c>
    </row>
    <row r="1361" spans="5:8">
      <c r="E1361" s="59" t="str">
        <f t="shared" si="106"/>
        <v/>
      </c>
      <c r="F1361" s="59" t="str">
        <f t="shared" si="107"/>
        <v/>
      </c>
      <c r="G1361">
        <f t="shared" si="108"/>
        <v>0</v>
      </c>
      <c r="H1361">
        <f t="shared" si="109"/>
        <v>0</v>
      </c>
    </row>
    <row r="1362" spans="5:8">
      <c r="E1362" s="59" t="str">
        <f t="shared" si="106"/>
        <v/>
      </c>
      <c r="F1362" s="59" t="str">
        <f t="shared" si="107"/>
        <v/>
      </c>
      <c r="G1362">
        <f t="shared" si="108"/>
        <v>0</v>
      </c>
      <c r="H1362">
        <f t="shared" si="109"/>
        <v>0</v>
      </c>
    </row>
    <row r="1363" spans="5:8">
      <c r="E1363" s="59" t="str">
        <f t="shared" si="106"/>
        <v/>
      </c>
      <c r="F1363" s="59" t="str">
        <f t="shared" si="107"/>
        <v/>
      </c>
      <c r="G1363">
        <f t="shared" si="108"/>
        <v>0</v>
      </c>
      <c r="H1363">
        <f t="shared" si="109"/>
        <v>0</v>
      </c>
    </row>
    <row r="1364" spans="5:8">
      <c r="E1364" s="59" t="str">
        <f t="shared" si="106"/>
        <v/>
      </c>
      <c r="F1364" s="59" t="str">
        <f t="shared" si="107"/>
        <v/>
      </c>
      <c r="G1364">
        <f t="shared" si="108"/>
        <v>0</v>
      </c>
      <c r="H1364">
        <f t="shared" si="109"/>
        <v>0</v>
      </c>
    </row>
    <row r="1365" spans="5:8">
      <c r="E1365" s="59" t="str">
        <f t="shared" si="106"/>
        <v/>
      </c>
      <c r="F1365" s="59" t="str">
        <f t="shared" si="107"/>
        <v/>
      </c>
      <c r="G1365">
        <f t="shared" si="108"/>
        <v>0</v>
      </c>
      <c r="H1365">
        <f t="shared" si="109"/>
        <v>0</v>
      </c>
    </row>
    <row r="1366" spans="5:8">
      <c r="E1366" s="59" t="str">
        <f t="shared" si="106"/>
        <v/>
      </c>
      <c r="F1366" s="59" t="str">
        <f t="shared" si="107"/>
        <v/>
      </c>
      <c r="G1366">
        <f t="shared" si="108"/>
        <v>0</v>
      </c>
      <c r="H1366">
        <f t="shared" si="109"/>
        <v>0</v>
      </c>
    </row>
    <row r="1367" spans="5:8">
      <c r="E1367" s="59" t="str">
        <f t="shared" si="106"/>
        <v/>
      </c>
      <c r="F1367" s="59" t="str">
        <f t="shared" si="107"/>
        <v/>
      </c>
      <c r="G1367">
        <f t="shared" si="108"/>
        <v>0</v>
      </c>
      <c r="H1367">
        <f t="shared" si="109"/>
        <v>0</v>
      </c>
    </row>
    <row r="1368" spans="5:8">
      <c r="E1368" s="59" t="str">
        <f t="shared" si="106"/>
        <v/>
      </c>
      <c r="F1368" s="59" t="str">
        <f t="shared" si="107"/>
        <v/>
      </c>
      <c r="G1368">
        <f t="shared" si="108"/>
        <v>0</v>
      </c>
      <c r="H1368">
        <f t="shared" si="109"/>
        <v>0</v>
      </c>
    </row>
    <row r="1369" spans="5:8">
      <c r="E1369" s="59" t="str">
        <f t="shared" si="106"/>
        <v/>
      </c>
      <c r="F1369" s="59" t="str">
        <f t="shared" si="107"/>
        <v/>
      </c>
      <c r="G1369">
        <f t="shared" si="108"/>
        <v>0</v>
      </c>
      <c r="H1369">
        <f t="shared" si="109"/>
        <v>0</v>
      </c>
    </row>
    <row r="1370" spans="5:8">
      <c r="E1370" s="59" t="str">
        <f t="shared" si="106"/>
        <v/>
      </c>
      <c r="F1370" s="59" t="str">
        <f t="shared" si="107"/>
        <v/>
      </c>
      <c r="G1370">
        <f t="shared" si="108"/>
        <v>0</v>
      </c>
      <c r="H1370">
        <f t="shared" si="109"/>
        <v>0</v>
      </c>
    </row>
    <row r="1371" spans="5:8">
      <c r="E1371" s="59" t="str">
        <f t="shared" si="106"/>
        <v/>
      </c>
      <c r="F1371" s="59" t="str">
        <f t="shared" si="107"/>
        <v/>
      </c>
      <c r="G1371">
        <f t="shared" si="108"/>
        <v>0</v>
      </c>
      <c r="H1371">
        <f t="shared" si="109"/>
        <v>0</v>
      </c>
    </row>
    <row r="1372" spans="5:8">
      <c r="E1372" s="59" t="str">
        <f t="shared" si="106"/>
        <v/>
      </c>
      <c r="F1372" s="59" t="str">
        <f t="shared" si="107"/>
        <v/>
      </c>
      <c r="G1372">
        <f t="shared" si="108"/>
        <v>0</v>
      </c>
      <c r="H1372">
        <f t="shared" si="109"/>
        <v>0</v>
      </c>
    </row>
    <row r="1373" spans="5:8">
      <c r="E1373" s="59" t="str">
        <f t="shared" si="106"/>
        <v/>
      </c>
      <c r="F1373" s="59" t="str">
        <f t="shared" si="107"/>
        <v/>
      </c>
      <c r="G1373">
        <f t="shared" si="108"/>
        <v>0</v>
      </c>
      <c r="H1373">
        <f t="shared" si="109"/>
        <v>0</v>
      </c>
    </row>
    <row r="1374" spans="5:8">
      <c r="E1374" s="59" t="str">
        <f t="shared" si="106"/>
        <v/>
      </c>
      <c r="F1374" s="59" t="str">
        <f t="shared" si="107"/>
        <v/>
      </c>
      <c r="G1374">
        <f t="shared" si="108"/>
        <v>0</v>
      </c>
      <c r="H1374">
        <f t="shared" si="109"/>
        <v>0</v>
      </c>
    </row>
    <row r="1375" spans="5:8">
      <c r="E1375" s="59" t="str">
        <f t="shared" si="106"/>
        <v/>
      </c>
      <c r="F1375" s="59" t="str">
        <f t="shared" si="107"/>
        <v/>
      </c>
      <c r="G1375">
        <f t="shared" si="108"/>
        <v>0</v>
      </c>
      <c r="H1375">
        <f t="shared" si="109"/>
        <v>0</v>
      </c>
    </row>
    <row r="1376" spans="5:8">
      <c r="E1376" s="59" t="str">
        <f t="shared" si="106"/>
        <v/>
      </c>
      <c r="F1376" s="59" t="str">
        <f t="shared" si="107"/>
        <v/>
      </c>
      <c r="G1376">
        <f t="shared" si="108"/>
        <v>0</v>
      </c>
      <c r="H1376">
        <f t="shared" si="109"/>
        <v>0</v>
      </c>
    </row>
    <row r="1377" spans="5:8">
      <c r="E1377" s="59" t="str">
        <f t="shared" si="106"/>
        <v/>
      </c>
      <c r="F1377" s="59" t="str">
        <f t="shared" si="107"/>
        <v/>
      </c>
      <c r="G1377">
        <f t="shared" si="108"/>
        <v>0</v>
      </c>
      <c r="H1377">
        <f t="shared" si="109"/>
        <v>0</v>
      </c>
    </row>
    <row r="1378" spans="5:8">
      <c r="E1378" s="59" t="str">
        <f t="shared" si="106"/>
        <v/>
      </c>
      <c r="F1378" s="59" t="str">
        <f t="shared" si="107"/>
        <v/>
      </c>
      <c r="G1378">
        <f t="shared" si="108"/>
        <v>0</v>
      </c>
      <c r="H1378">
        <f t="shared" si="109"/>
        <v>0</v>
      </c>
    </row>
    <row r="1379" spans="5:8">
      <c r="E1379" s="59" t="str">
        <f t="shared" si="106"/>
        <v/>
      </c>
      <c r="F1379" s="59" t="str">
        <f t="shared" si="107"/>
        <v/>
      </c>
      <c r="G1379">
        <f t="shared" si="108"/>
        <v>0</v>
      </c>
      <c r="H1379">
        <f t="shared" si="109"/>
        <v>0</v>
      </c>
    </row>
    <row r="1380" spans="5:8">
      <c r="E1380" s="59" t="str">
        <f t="shared" si="106"/>
        <v/>
      </c>
      <c r="F1380" s="59" t="str">
        <f t="shared" si="107"/>
        <v/>
      </c>
      <c r="G1380">
        <f t="shared" si="108"/>
        <v>0</v>
      </c>
      <c r="H1380">
        <f t="shared" si="109"/>
        <v>0</v>
      </c>
    </row>
    <row r="1381" spans="5:8">
      <c r="E1381" s="59" t="str">
        <f t="shared" si="106"/>
        <v/>
      </c>
      <c r="F1381" s="59" t="str">
        <f t="shared" si="107"/>
        <v/>
      </c>
      <c r="G1381">
        <f t="shared" si="108"/>
        <v>0</v>
      </c>
      <c r="H1381">
        <f t="shared" si="109"/>
        <v>0</v>
      </c>
    </row>
    <row r="1382" spans="5:8">
      <c r="E1382" s="59" t="str">
        <f t="shared" si="106"/>
        <v/>
      </c>
      <c r="F1382" s="59" t="str">
        <f t="shared" si="107"/>
        <v/>
      </c>
      <c r="G1382">
        <f t="shared" si="108"/>
        <v>0</v>
      </c>
      <c r="H1382">
        <f t="shared" si="109"/>
        <v>0</v>
      </c>
    </row>
    <row r="1383" spans="5:8">
      <c r="E1383" s="59" t="str">
        <f t="shared" si="106"/>
        <v/>
      </c>
      <c r="F1383" s="59" t="str">
        <f t="shared" si="107"/>
        <v/>
      </c>
      <c r="G1383">
        <f t="shared" si="108"/>
        <v>0</v>
      </c>
      <c r="H1383">
        <f t="shared" si="109"/>
        <v>0</v>
      </c>
    </row>
    <row r="1384" spans="5:8">
      <c r="E1384" s="59" t="str">
        <f t="shared" si="106"/>
        <v/>
      </c>
      <c r="F1384" s="59" t="str">
        <f t="shared" si="107"/>
        <v/>
      </c>
      <c r="G1384">
        <f t="shared" si="108"/>
        <v>0</v>
      </c>
      <c r="H1384">
        <f t="shared" si="109"/>
        <v>0</v>
      </c>
    </row>
    <row r="1385" spans="5:8">
      <c r="E1385" s="59" t="str">
        <f t="shared" si="106"/>
        <v/>
      </c>
      <c r="F1385" s="59" t="str">
        <f t="shared" si="107"/>
        <v/>
      </c>
      <c r="G1385">
        <f t="shared" si="108"/>
        <v>0</v>
      </c>
      <c r="H1385">
        <f t="shared" si="109"/>
        <v>0</v>
      </c>
    </row>
    <row r="1386" spans="5:8">
      <c r="E1386" s="59" t="str">
        <f t="shared" si="106"/>
        <v/>
      </c>
      <c r="F1386" s="59" t="str">
        <f t="shared" si="107"/>
        <v/>
      </c>
      <c r="G1386">
        <f t="shared" si="108"/>
        <v>0</v>
      </c>
      <c r="H1386">
        <f t="shared" si="109"/>
        <v>0</v>
      </c>
    </row>
    <row r="1387" spans="5:8">
      <c r="E1387" s="59" t="str">
        <f t="shared" si="106"/>
        <v/>
      </c>
      <c r="F1387" s="59" t="str">
        <f t="shared" si="107"/>
        <v/>
      </c>
      <c r="G1387">
        <f t="shared" si="108"/>
        <v>0</v>
      </c>
      <c r="H1387">
        <f t="shared" si="109"/>
        <v>0</v>
      </c>
    </row>
    <row r="1388" spans="5:8">
      <c r="E1388" s="59" t="str">
        <f t="shared" ref="E1388:E1451" si="110">UPPER(B1388)</f>
        <v/>
      </c>
      <c r="F1388" s="59" t="str">
        <f t="shared" ref="F1388:F1451" si="111">UPPER(C1388)</f>
        <v/>
      </c>
      <c r="G1388">
        <f t="shared" ref="G1388:G1451" si="112">D1388</f>
        <v>0</v>
      </c>
      <c r="H1388">
        <f t="shared" ref="H1388:H1451" si="113">ROUND(G1388/(1+$E$1),2)</f>
        <v>0</v>
      </c>
    </row>
    <row r="1389" spans="5:8">
      <c r="E1389" s="59" t="str">
        <f t="shared" si="110"/>
        <v/>
      </c>
      <c r="F1389" s="59" t="str">
        <f t="shared" si="111"/>
        <v/>
      </c>
      <c r="G1389">
        <f t="shared" si="112"/>
        <v>0</v>
      </c>
      <c r="H1389">
        <f t="shared" si="113"/>
        <v>0</v>
      </c>
    </row>
    <row r="1390" spans="5:8">
      <c r="E1390" s="59" t="str">
        <f t="shared" si="110"/>
        <v/>
      </c>
      <c r="F1390" s="59" t="str">
        <f t="shared" si="111"/>
        <v/>
      </c>
      <c r="G1390">
        <f t="shared" si="112"/>
        <v>0</v>
      </c>
      <c r="H1390">
        <f t="shared" si="113"/>
        <v>0</v>
      </c>
    </row>
    <row r="1391" spans="5:8">
      <c r="E1391" s="59" t="str">
        <f t="shared" si="110"/>
        <v/>
      </c>
      <c r="F1391" s="59" t="str">
        <f t="shared" si="111"/>
        <v/>
      </c>
      <c r="G1391">
        <f t="shared" si="112"/>
        <v>0</v>
      </c>
      <c r="H1391">
        <f t="shared" si="113"/>
        <v>0</v>
      </c>
    </row>
    <row r="1392" spans="5:8">
      <c r="E1392" s="59" t="str">
        <f t="shared" si="110"/>
        <v/>
      </c>
      <c r="F1392" s="59" t="str">
        <f t="shared" si="111"/>
        <v/>
      </c>
      <c r="G1392">
        <f t="shared" si="112"/>
        <v>0</v>
      </c>
      <c r="H1392">
        <f t="shared" si="113"/>
        <v>0</v>
      </c>
    </row>
    <row r="1393" spans="5:8">
      <c r="E1393" s="59" t="str">
        <f t="shared" si="110"/>
        <v/>
      </c>
      <c r="F1393" s="59" t="str">
        <f t="shared" si="111"/>
        <v/>
      </c>
      <c r="G1393">
        <f t="shared" si="112"/>
        <v>0</v>
      </c>
      <c r="H1393">
        <f t="shared" si="113"/>
        <v>0</v>
      </c>
    </row>
    <row r="1394" spans="5:8">
      <c r="E1394" s="59" t="str">
        <f t="shared" si="110"/>
        <v/>
      </c>
      <c r="F1394" s="59" t="str">
        <f t="shared" si="111"/>
        <v/>
      </c>
      <c r="G1394">
        <f t="shared" si="112"/>
        <v>0</v>
      </c>
      <c r="H1394">
        <f t="shared" si="113"/>
        <v>0</v>
      </c>
    </row>
    <row r="1395" spans="5:8">
      <c r="E1395" s="59" t="str">
        <f t="shared" si="110"/>
        <v/>
      </c>
      <c r="F1395" s="59" t="str">
        <f t="shared" si="111"/>
        <v/>
      </c>
      <c r="G1395">
        <f t="shared" si="112"/>
        <v>0</v>
      </c>
      <c r="H1395">
        <f t="shared" si="113"/>
        <v>0</v>
      </c>
    </row>
    <row r="1396" spans="5:8">
      <c r="E1396" s="59" t="str">
        <f t="shared" si="110"/>
        <v/>
      </c>
      <c r="F1396" s="59" t="str">
        <f t="shared" si="111"/>
        <v/>
      </c>
      <c r="G1396">
        <f t="shared" si="112"/>
        <v>0</v>
      </c>
      <c r="H1396">
        <f t="shared" si="113"/>
        <v>0</v>
      </c>
    </row>
    <row r="1397" spans="5:8">
      <c r="E1397" s="59" t="str">
        <f t="shared" si="110"/>
        <v/>
      </c>
      <c r="F1397" s="59" t="str">
        <f t="shared" si="111"/>
        <v/>
      </c>
      <c r="G1397">
        <f t="shared" si="112"/>
        <v>0</v>
      </c>
      <c r="H1397">
        <f t="shared" si="113"/>
        <v>0</v>
      </c>
    </row>
    <row r="1398" spans="5:8">
      <c r="E1398" s="59" t="str">
        <f t="shared" si="110"/>
        <v/>
      </c>
      <c r="F1398" s="59" t="str">
        <f t="shared" si="111"/>
        <v/>
      </c>
      <c r="G1398">
        <f t="shared" si="112"/>
        <v>0</v>
      </c>
      <c r="H1398">
        <f t="shared" si="113"/>
        <v>0</v>
      </c>
    </row>
    <row r="1399" spans="5:8">
      <c r="E1399" s="59" t="str">
        <f t="shared" si="110"/>
        <v/>
      </c>
      <c r="F1399" s="59" t="str">
        <f t="shared" si="111"/>
        <v/>
      </c>
      <c r="G1399">
        <f t="shared" si="112"/>
        <v>0</v>
      </c>
      <c r="H1399">
        <f t="shared" si="113"/>
        <v>0</v>
      </c>
    </row>
    <row r="1400" spans="5:8">
      <c r="E1400" s="59" t="str">
        <f t="shared" si="110"/>
        <v/>
      </c>
      <c r="F1400" s="59" t="str">
        <f t="shared" si="111"/>
        <v/>
      </c>
      <c r="G1400">
        <f t="shared" si="112"/>
        <v>0</v>
      </c>
      <c r="H1400">
        <f t="shared" si="113"/>
        <v>0</v>
      </c>
    </row>
    <row r="1401" spans="5:8">
      <c r="E1401" s="59" t="str">
        <f t="shared" si="110"/>
        <v/>
      </c>
      <c r="F1401" s="59" t="str">
        <f t="shared" si="111"/>
        <v/>
      </c>
      <c r="G1401">
        <f t="shared" si="112"/>
        <v>0</v>
      </c>
      <c r="H1401">
        <f t="shared" si="113"/>
        <v>0</v>
      </c>
    </row>
    <row r="1402" spans="5:8">
      <c r="E1402" s="59" t="str">
        <f t="shared" si="110"/>
        <v/>
      </c>
      <c r="F1402" s="59" t="str">
        <f t="shared" si="111"/>
        <v/>
      </c>
      <c r="G1402">
        <f t="shared" si="112"/>
        <v>0</v>
      </c>
      <c r="H1402">
        <f t="shared" si="113"/>
        <v>0</v>
      </c>
    </row>
    <row r="1403" spans="5:8">
      <c r="E1403" s="59" t="str">
        <f t="shared" si="110"/>
        <v/>
      </c>
      <c r="F1403" s="59" t="str">
        <f t="shared" si="111"/>
        <v/>
      </c>
      <c r="G1403">
        <f t="shared" si="112"/>
        <v>0</v>
      </c>
      <c r="H1403">
        <f t="shared" si="113"/>
        <v>0</v>
      </c>
    </row>
    <row r="1404" spans="5:8">
      <c r="E1404" s="59" t="str">
        <f t="shared" si="110"/>
        <v/>
      </c>
      <c r="F1404" s="59" t="str">
        <f t="shared" si="111"/>
        <v/>
      </c>
      <c r="G1404">
        <f t="shared" si="112"/>
        <v>0</v>
      </c>
      <c r="H1404">
        <f t="shared" si="113"/>
        <v>0</v>
      </c>
    </row>
    <row r="1405" spans="5:8">
      <c r="E1405" s="59" t="str">
        <f t="shared" si="110"/>
        <v/>
      </c>
      <c r="F1405" s="59" t="str">
        <f t="shared" si="111"/>
        <v/>
      </c>
      <c r="G1405">
        <f t="shared" si="112"/>
        <v>0</v>
      </c>
      <c r="H1405">
        <f t="shared" si="113"/>
        <v>0</v>
      </c>
    </row>
    <row r="1406" spans="5:8">
      <c r="E1406" s="59" t="str">
        <f t="shared" si="110"/>
        <v/>
      </c>
      <c r="F1406" s="59" t="str">
        <f t="shared" si="111"/>
        <v/>
      </c>
      <c r="G1406">
        <f t="shared" si="112"/>
        <v>0</v>
      </c>
      <c r="H1406">
        <f t="shared" si="113"/>
        <v>0</v>
      </c>
    </row>
    <row r="1407" spans="5:8">
      <c r="E1407" s="59" t="str">
        <f t="shared" si="110"/>
        <v/>
      </c>
      <c r="F1407" s="59" t="str">
        <f t="shared" si="111"/>
        <v/>
      </c>
      <c r="G1407">
        <f t="shared" si="112"/>
        <v>0</v>
      </c>
      <c r="H1407">
        <f t="shared" si="113"/>
        <v>0</v>
      </c>
    </row>
    <row r="1408" spans="5:8">
      <c r="E1408" s="59" t="str">
        <f t="shared" si="110"/>
        <v/>
      </c>
      <c r="F1408" s="59" t="str">
        <f t="shared" si="111"/>
        <v/>
      </c>
      <c r="G1408">
        <f t="shared" si="112"/>
        <v>0</v>
      </c>
      <c r="H1408">
        <f t="shared" si="113"/>
        <v>0</v>
      </c>
    </row>
    <row r="1409" spans="5:8">
      <c r="E1409" s="59" t="str">
        <f t="shared" si="110"/>
        <v/>
      </c>
      <c r="F1409" s="59" t="str">
        <f t="shared" si="111"/>
        <v/>
      </c>
      <c r="G1409">
        <f t="shared" si="112"/>
        <v>0</v>
      </c>
      <c r="H1409">
        <f t="shared" si="113"/>
        <v>0</v>
      </c>
    </row>
    <row r="1410" spans="5:8">
      <c r="E1410" s="59" t="str">
        <f t="shared" si="110"/>
        <v/>
      </c>
      <c r="F1410" s="59" t="str">
        <f t="shared" si="111"/>
        <v/>
      </c>
      <c r="G1410">
        <f t="shared" si="112"/>
        <v>0</v>
      </c>
      <c r="H1410">
        <f t="shared" si="113"/>
        <v>0</v>
      </c>
    </row>
    <row r="1411" spans="5:8">
      <c r="E1411" s="59" t="str">
        <f t="shared" si="110"/>
        <v/>
      </c>
      <c r="F1411" s="59" t="str">
        <f t="shared" si="111"/>
        <v/>
      </c>
      <c r="G1411">
        <f t="shared" si="112"/>
        <v>0</v>
      </c>
      <c r="H1411">
        <f t="shared" si="113"/>
        <v>0</v>
      </c>
    </row>
    <row r="1412" spans="5:8">
      <c r="E1412" s="59" t="str">
        <f t="shared" si="110"/>
        <v/>
      </c>
      <c r="F1412" s="59" t="str">
        <f t="shared" si="111"/>
        <v/>
      </c>
      <c r="G1412">
        <f t="shared" si="112"/>
        <v>0</v>
      </c>
      <c r="H1412">
        <f t="shared" si="113"/>
        <v>0</v>
      </c>
    </row>
    <row r="1413" spans="5:8">
      <c r="E1413" s="59" t="str">
        <f t="shared" si="110"/>
        <v/>
      </c>
      <c r="F1413" s="59" t="str">
        <f t="shared" si="111"/>
        <v/>
      </c>
      <c r="G1413">
        <f t="shared" si="112"/>
        <v>0</v>
      </c>
      <c r="H1413">
        <f t="shared" si="113"/>
        <v>0</v>
      </c>
    </row>
    <row r="1414" spans="5:8">
      <c r="E1414" s="59" t="str">
        <f t="shared" si="110"/>
        <v/>
      </c>
      <c r="F1414" s="59" t="str">
        <f t="shared" si="111"/>
        <v/>
      </c>
      <c r="G1414">
        <f t="shared" si="112"/>
        <v>0</v>
      </c>
      <c r="H1414">
        <f t="shared" si="113"/>
        <v>0</v>
      </c>
    </row>
    <row r="1415" spans="5:8">
      <c r="E1415" s="59" t="str">
        <f t="shared" si="110"/>
        <v/>
      </c>
      <c r="F1415" s="59" t="str">
        <f t="shared" si="111"/>
        <v/>
      </c>
      <c r="G1415">
        <f t="shared" si="112"/>
        <v>0</v>
      </c>
      <c r="H1415">
        <f t="shared" si="113"/>
        <v>0</v>
      </c>
    </row>
    <row r="1416" spans="5:8">
      <c r="E1416" s="59" t="str">
        <f t="shared" si="110"/>
        <v/>
      </c>
      <c r="F1416" s="59" t="str">
        <f t="shared" si="111"/>
        <v/>
      </c>
      <c r="G1416">
        <f t="shared" si="112"/>
        <v>0</v>
      </c>
      <c r="H1416">
        <f t="shared" si="113"/>
        <v>0</v>
      </c>
    </row>
    <row r="1417" spans="5:8">
      <c r="E1417" s="59" t="str">
        <f t="shared" si="110"/>
        <v/>
      </c>
      <c r="F1417" s="59" t="str">
        <f t="shared" si="111"/>
        <v/>
      </c>
      <c r="G1417">
        <f t="shared" si="112"/>
        <v>0</v>
      </c>
      <c r="H1417">
        <f t="shared" si="113"/>
        <v>0</v>
      </c>
    </row>
    <row r="1418" spans="5:8">
      <c r="E1418" s="59" t="str">
        <f t="shared" si="110"/>
        <v/>
      </c>
      <c r="F1418" s="59" t="str">
        <f t="shared" si="111"/>
        <v/>
      </c>
      <c r="G1418">
        <f t="shared" si="112"/>
        <v>0</v>
      </c>
      <c r="H1418">
        <f t="shared" si="113"/>
        <v>0</v>
      </c>
    </row>
    <row r="1419" spans="5:8">
      <c r="E1419" s="59" t="str">
        <f t="shared" si="110"/>
        <v/>
      </c>
      <c r="F1419" s="59" t="str">
        <f t="shared" si="111"/>
        <v/>
      </c>
      <c r="G1419">
        <f t="shared" si="112"/>
        <v>0</v>
      </c>
      <c r="H1419">
        <f t="shared" si="113"/>
        <v>0</v>
      </c>
    </row>
    <row r="1420" spans="5:8">
      <c r="E1420" s="59" t="str">
        <f t="shared" si="110"/>
        <v/>
      </c>
      <c r="F1420" s="59" t="str">
        <f t="shared" si="111"/>
        <v/>
      </c>
      <c r="G1420">
        <f t="shared" si="112"/>
        <v>0</v>
      </c>
      <c r="H1420">
        <f t="shared" si="113"/>
        <v>0</v>
      </c>
    </row>
    <row r="1421" spans="5:8">
      <c r="E1421" s="59" t="str">
        <f t="shared" si="110"/>
        <v/>
      </c>
      <c r="F1421" s="59" t="str">
        <f t="shared" si="111"/>
        <v/>
      </c>
      <c r="G1421">
        <f t="shared" si="112"/>
        <v>0</v>
      </c>
      <c r="H1421">
        <f t="shared" si="113"/>
        <v>0</v>
      </c>
    </row>
    <row r="1422" spans="5:8">
      <c r="E1422" s="59" t="str">
        <f t="shared" si="110"/>
        <v/>
      </c>
      <c r="F1422" s="59" t="str">
        <f t="shared" si="111"/>
        <v/>
      </c>
      <c r="G1422">
        <f t="shared" si="112"/>
        <v>0</v>
      </c>
      <c r="H1422">
        <f t="shared" si="113"/>
        <v>0</v>
      </c>
    </row>
    <row r="1423" spans="5:8">
      <c r="E1423" s="59" t="str">
        <f t="shared" si="110"/>
        <v/>
      </c>
      <c r="F1423" s="59" t="str">
        <f t="shared" si="111"/>
        <v/>
      </c>
      <c r="G1423">
        <f t="shared" si="112"/>
        <v>0</v>
      </c>
      <c r="H1423">
        <f t="shared" si="113"/>
        <v>0</v>
      </c>
    </row>
    <row r="1424" spans="5:8">
      <c r="E1424" s="59" t="str">
        <f t="shared" si="110"/>
        <v/>
      </c>
      <c r="F1424" s="59" t="str">
        <f t="shared" si="111"/>
        <v/>
      </c>
      <c r="G1424">
        <f t="shared" si="112"/>
        <v>0</v>
      </c>
      <c r="H1424">
        <f t="shared" si="113"/>
        <v>0</v>
      </c>
    </row>
    <row r="1425" spans="5:8">
      <c r="E1425" s="59" t="str">
        <f t="shared" si="110"/>
        <v/>
      </c>
      <c r="F1425" s="59" t="str">
        <f t="shared" si="111"/>
        <v/>
      </c>
      <c r="G1425">
        <f t="shared" si="112"/>
        <v>0</v>
      </c>
      <c r="H1425">
        <f t="shared" si="113"/>
        <v>0</v>
      </c>
    </row>
    <row r="1426" spans="5:8">
      <c r="E1426" s="59" t="str">
        <f t="shared" si="110"/>
        <v/>
      </c>
      <c r="F1426" s="59" t="str">
        <f t="shared" si="111"/>
        <v/>
      </c>
      <c r="G1426">
        <f t="shared" si="112"/>
        <v>0</v>
      </c>
      <c r="H1426">
        <f t="shared" si="113"/>
        <v>0</v>
      </c>
    </row>
    <row r="1427" spans="5:8">
      <c r="E1427" s="59" t="str">
        <f t="shared" si="110"/>
        <v/>
      </c>
      <c r="F1427" s="59" t="str">
        <f t="shared" si="111"/>
        <v/>
      </c>
      <c r="G1427">
        <f t="shared" si="112"/>
        <v>0</v>
      </c>
      <c r="H1427">
        <f t="shared" si="113"/>
        <v>0</v>
      </c>
    </row>
    <row r="1428" spans="5:8">
      <c r="E1428" s="59" t="str">
        <f t="shared" si="110"/>
        <v/>
      </c>
      <c r="F1428" s="59" t="str">
        <f t="shared" si="111"/>
        <v/>
      </c>
      <c r="G1428">
        <f t="shared" si="112"/>
        <v>0</v>
      </c>
      <c r="H1428">
        <f t="shared" si="113"/>
        <v>0</v>
      </c>
    </row>
    <row r="1429" spans="5:8">
      <c r="E1429" s="59" t="str">
        <f t="shared" si="110"/>
        <v/>
      </c>
      <c r="F1429" s="59" t="str">
        <f t="shared" si="111"/>
        <v/>
      </c>
      <c r="G1429">
        <f t="shared" si="112"/>
        <v>0</v>
      </c>
      <c r="H1429">
        <f t="shared" si="113"/>
        <v>0</v>
      </c>
    </row>
    <row r="1430" spans="5:8">
      <c r="E1430" s="59" t="str">
        <f t="shared" si="110"/>
        <v/>
      </c>
      <c r="F1430" s="59" t="str">
        <f t="shared" si="111"/>
        <v/>
      </c>
      <c r="G1430">
        <f t="shared" si="112"/>
        <v>0</v>
      </c>
      <c r="H1430">
        <f t="shared" si="113"/>
        <v>0</v>
      </c>
    </row>
    <row r="1431" spans="5:8">
      <c r="E1431" s="59" t="str">
        <f t="shared" si="110"/>
        <v/>
      </c>
      <c r="F1431" s="59" t="str">
        <f t="shared" si="111"/>
        <v/>
      </c>
      <c r="G1431">
        <f t="shared" si="112"/>
        <v>0</v>
      </c>
      <c r="H1431">
        <f t="shared" si="113"/>
        <v>0</v>
      </c>
    </row>
    <row r="1432" spans="5:8">
      <c r="E1432" s="59" t="str">
        <f t="shared" si="110"/>
        <v/>
      </c>
      <c r="F1432" s="59" t="str">
        <f t="shared" si="111"/>
        <v/>
      </c>
      <c r="G1432">
        <f t="shared" si="112"/>
        <v>0</v>
      </c>
      <c r="H1432">
        <f t="shared" si="113"/>
        <v>0</v>
      </c>
    </row>
    <row r="1433" spans="5:8">
      <c r="E1433" s="59" t="str">
        <f t="shared" si="110"/>
        <v/>
      </c>
      <c r="F1433" s="59" t="str">
        <f t="shared" si="111"/>
        <v/>
      </c>
      <c r="G1433">
        <f t="shared" si="112"/>
        <v>0</v>
      </c>
      <c r="H1433">
        <f t="shared" si="113"/>
        <v>0</v>
      </c>
    </row>
    <row r="1434" spans="5:8">
      <c r="E1434" s="59" t="str">
        <f t="shared" si="110"/>
        <v/>
      </c>
      <c r="F1434" s="59" t="str">
        <f t="shared" si="111"/>
        <v/>
      </c>
      <c r="G1434">
        <f t="shared" si="112"/>
        <v>0</v>
      </c>
      <c r="H1434">
        <f t="shared" si="113"/>
        <v>0</v>
      </c>
    </row>
    <row r="1435" spans="5:8">
      <c r="E1435" s="59" t="str">
        <f t="shared" si="110"/>
        <v/>
      </c>
      <c r="F1435" s="59" t="str">
        <f t="shared" si="111"/>
        <v/>
      </c>
      <c r="G1435">
        <f t="shared" si="112"/>
        <v>0</v>
      </c>
      <c r="H1435">
        <f t="shared" si="113"/>
        <v>0</v>
      </c>
    </row>
    <row r="1436" spans="5:8">
      <c r="E1436" s="59" t="str">
        <f t="shared" si="110"/>
        <v/>
      </c>
      <c r="F1436" s="59" t="str">
        <f t="shared" si="111"/>
        <v/>
      </c>
      <c r="G1436">
        <f t="shared" si="112"/>
        <v>0</v>
      </c>
      <c r="H1436">
        <f t="shared" si="113"/>
        <v>0</v>
      </c>
    </row>
    <row r="1437" spans="5:8">
      <c r="E1437" s="59" t="str">
        <f t="shared" si="110"/>
        <v/>
      </c>
      <c r="F1437" s="59" t="str">
        <f t="shared" si="111"/>
        <v/>
      </c>
      <c r="G1437">
        <f t="shared" si="112"/>
        <v>0</v>
      </c>
      <c r="H1437">
        <f t="shared" si="113"/>
        <v>0</v>
      </c>
    </row>
    <row r="1438" spans="5:8">
      <c r="E1438" s="59" t="str">
        <f t="shared" si="110"/>
        <v/>
      </c>
      <c r="F1438" s="59" t="str">
        <f t="shared" si="111"/>
        <v/>
      </c>
      <c r="G1438">
        <f t="shared" si="112"/>
        <v>0</v>
      </c>
      <c r="H1438">
        <f t="shared" si="113"/>
        <v>0</v>
      </c>
    </row>
    <row r="1439" spans="5:8">
      <c r="E1439" s="59" t="str">
        <f t="shared" si="110"/>
        <v/>
      </c>
      <c r="F1439" s="59" t="str">
        <f t="shared" si="111"/>
        <v/>
      </c>
      <c r="G1439">
        <f t="shared" si="112"/>
        <v>0</v>
      </c>
      <c r="H1439">
        <f t="shared" si="113"/>
        <v>0</v>
      </c>
    </row>
    <row r="1440" spans="5:8">
      <c r="E1440" s="59" t="str">
        <f t="shared" si="110"/>
        <v/>
      </c>
      <c r="F1440" s="59" t="str">
        <f t="shared" si="111"/>
        <v/>
      </c>
      <c r="G1440">
        <f t="shared" si="112"/>
        <v>0</v>
      </c>
      <c r="H1440">
        <f t="shared" si="113"/>
        <v>0</v>
      </c>
    </row>
    <row r="1441" spans="5:8">
      <c r="E1441" s="59" t="str">
        <f t="shared" si="110"/>
        <v/>
      </c>
      <c r="F1441" s="59" t="str">
        <f t="shared" si="111"/>
        <v/>
      </c>
      <c r="G1441">
        <f t="shared" si="112"/>
        <v>0</v>
      </c>
      <c r="H1441">
        <f t="shared" si="113"/>
        <v>0</v>
      </c>
    </row>
    <row r="1442" spans="5:8">
      <c r="E1442" s="59" t="str">
        <f t="shared" si="110"/>
        <v/>
      </c>
      <c r="F1442" s="59" t="str">
        <f t="shared" si="111"/>
        <v/>
      </c>
      <c r="G1442">
        <f t="shared" si="112"/>
        <v>0</v>
      </c>
      <c r="H1442">
        <f t="shared" si="113"/>
        <v>0</v>
      </c>
    </row>
    <row r="1443" spans="5:8">
      <c r="E1443" s="59" t="str">
        <f t="shared" si="110"/>
        <v/>
      </c>
      <c r="F1443" s="59" t="str">
        <f t="shared" si="111"/>
        <v/>
      </c>
      <c r="G1443">
        <f t="shared" si="112"/>
        <v>0</v>
      </c>
      <c r="H1443">
        <f t="shared" si="113"/>
        <v>0</v>
      </c>
    </row>
    <row r="1444" spans="5:8">
      <c r="E1444" s="59" t="str">
        <f t="shared" si="110"/>
        <v/>
      </c>
      <c r="F1444" s="59" t="str">
        <f t="shared" si="111"/>
        <v/>
      </c>
      <c r="G1444">
        <f t="shared" si="112"/>
        <v>0</v>
      </c>
      <c r="H1444">
        <f t="shared" si="113"/>
        <v>0</v>
      </c>
    </row>
    <row r="1445" spans="5:8">
      <c r="E1445" s="59" t="str">
        <f t="shared" si="110"/>
        <v/>
      </c>
      <c r="F1445" s="59" t="str">
        <f t="shared" si="111"/>
        <v/>
      </c>
      <c r="G1445">
        <f t="shared" si="112"/>
        <v>0</v>
      </c>
      <c r="H1445">
        <f t="shared" si="113"/>
        <v>0</v>
      </c>
    </row>
    <row r="1446" spans="5:8">
      <c r="E1446" s="59" t="str">
        <f t="shared" si="110"/>
        <v/>
      </c>
      <c r="F1446" s="59" t="str">
        <f t="shared" si="111"/>
        <v/>
      </c>
      <c r="G1446">
        <f t="shared" si="112"/>
        <v>0</v>
      </c>
      <c r="H1446">
        <f t="shared" si="113"/>
        <v>0</v>
      </c>
    </row>
    <row r="1447" spans="5:8">
      <c r="E1447" s="59" t="str">
        <f t="shared" si="110"/>
        <v/>
      </c>
      <c r="F1447" s="59" t="str">
        <f t="shared" si="111"/>
        <v/>
      </c>
      <c r="G1447">
        <f t="shared" si="112"/>
        <v>0</v>
      </c>
      <c r="H1447">
        <f t="shared" si="113"/>
        <v>0</v>
      </c>
    </row>
    <row r="1448" spans="5:8">
      <c r="E1448" s="59" t="str">
        <f t="shared" si="110"/>
        <v/>
      </c>
      <c r="F1448" s="59" t="str">
        <f t="shared" si="111"/>
        <v/>
      </c>
      <c r="G1448">
        <f t="shared" si="112"/>
        <v>0</v>
      </c>
      <c r="H1448">
        <f t="shared" si="113"/>
        <v>0</v>
      </c>
    </row>
    <row r="1449" spans="5:8">
      <c r="E1449" s="59" t="str">
        <f t="shared" si="110"/>
        <v/>
      </c>
      <c r="F1449" s="59" t="str">
        <f t="shared" si="111"/>
        <v/>
      </c>
      <c r="G1449">
        <f t="shared" si="112"/>
        <v>0</v>
      </c>
      <c r="H1449">
        <f t="shared" si="113"/>
        <v>0</v>
      </c>
    </row>
    <row r="1450" spans="5:8">
      <c r="E1450" s="59" t="str">
        <f t="shared" si="110"/>
        <v/>
      </c>
      <c r="F1450" s="59" t="str">
        <f t="shared" si="111"/>
        <v/>
      </c>
      <c r="G1450">
        <f t="shared" si="112"/>
        <v>0</v>
      </c>
      <c r="H1450">
        <f t="shared" si="113"/>
        <v>0</v>
      </c>
    </row>
    <row r="1451" spans="5:8">
      <c r="E1451" s="59" t="str">
        <f t="shared" si="110"/>
        <v/>
      </c>
      <c r="F1451" s="59" t="str">
        <f t="shared" si="111"/>
        <v/>
      </c>
      <c r="G1451">
        <f t="shared" si="112"/>
        <v>0</v>
      </c>
      <c r="H1451">
        <f t="shared" si="113"/>
        <v>0</v>
      </c>
    </row>
    <row r="1452" spans="5:8">
      <c r="E1452" s="59" t="str">
        <f t="shared" ref="E1452:E1515" si="114">UPPER(B1452)</f>
        <v/>
      </c>
      <c r="F1452" s="59" t="str">
        <f t="shared" ref="F1452:F1515" si="115">UPPER(C1452)</f>
        <v/>
      </c>
      <c r="G1452">
        <f t="shared" ref="G1452:G1515" si="116">D1452</f>
        <v>0</v>
      </c>
      <c r="H1452">
        <f t="shared" ref="H1452:H1515" si="117">ROUND(G1452/(1+$E$1),2)</f>
        <v>0</v>
      </c>
    </row>
    <row r="1453" spans="5:8">
      <c r="E1453" s="59" t="str">
        <f t="shared" si="114"/>
        <v/>
      </c>
      <c r="F1453" s="59" t="str">
        <f t="shared" si="115"/>
        <v/>
      </c>
      <c r="G1453">
        <f t="shared" si="116"/>
        <v>0</v>
      </c>
      <c r="H1453">
        <f t="shared" si="117"/>
        <v>0</v>
      </c>
    </row>
    <row r="1454" spans="5:8">
      <c r="E1454" s="59" t="str">
        <f t="shared" si="114"/>
        <v/>
      </c>
      <c r="F1454" s="59" t="str">
        <f t="shared" si="115"/>
        <v/>
      </c>
      <c r="G1454">
        <f t="shared" si="116"/>
        <v>0</v>
      </c>
      <c r="H1454">
        <f t="shared" si="117"/>
        <v>0</v>
      </c>
    </row>
    <row r="1455" spans="5:8">
      <c r="E1455" s="59" t="str">
        <f t="shared" si="114"/>
        <v/>
      </c>
      <c r="F1455" s="59" t="str">
        <f t="shared" si="115"/>
        <v/>
      </c>
      <c r="G1455">
        <f t="shared" si="116"/>
        <v>0</v>
      </c>
      <c r="H1455">
        <f t="shared" si="117"/>
        <v>0</v>
      </c>
    </row>
    <row r="1456" spans="5:8">
      <c r="E1456" s="59" t="str">
        <f t="shared" si="114"/>
        <v/>
      </c>
      <c r="F1456" s="59" t="str">
        <f t="shared" si="115"/>
        <v/>
      </c>
      <c r="G1456">
        <f t="shared" si="116"/>
        <v>0</v>
      </c>
      <c r="H1456">
        <f t="shared" si="117"/>
        <v>0</v>
      </c>
    </row>
    <row r="1457" spans="5:8">
      <c r="E1457" s="59" t="str">
        <f t="shared" si="114"/>
        <v/>
      </c>
      <c r="F1457" s="59" t="str">
        <f t="shared" si="115"/>
        <v/>
      </c>
      <c r="G1457">
        <f t="shared" si="116"/>
        <v>0</v>
      </c>
      <c r="H1457">
        <f t="shared" si="117"/>
        <v>0</v>
      </c>
    </row>
    <row r="1458" spans="5:8">
      <c r="E1458" s="59" t="str">
        <f t="shared" si="114"/>
        <v/>
      </c>
      <c r="F1458" s="59" t="str">
        <f t="shared" si="115"/>
        <v/>
      </c>
      <c r="G1458">
        <f t="shared" si="116"/>
        <v>0</v>
      </c>
      <c r="H1458">
        <f t="shared" si="117"/>
        <v>0</v>
      </c>
    </row>
    <row r="1459" spans="5:8">
      <c r="E1459" s="59" t="str">
        <f t="shared" si="114"/>
        <v/>
      </c>
      <c r="F1459" s="59" t="str">
        <f t="shared" si="115"/>
        <v/>
      </c>
      <c r="G1459">
        <f t="shared" si="116"/>
        <v>0</v>
      </c>
      <c r="H1459">
        <f t="shared" si="117"/>
        <v>0</v>
      </c>
    </row>
    <row r="1460" spans="5:8">
      <c r="E1460" s="59" t="str">
        <f t="shared" si="114"/>
        <v/>
      </c>
      <c r="F1460" s="59" t="str">
        <f t="shared" si="115"/>
        <v/>
      </c>
      <c r="G1460">
        <f t="shared" si="116"/>
        <v>0</v>
      </c>
      <c r="H1460">
        <f t="shared" si="117"/>
        <v>0</v>
      </c>
    </row>
    <row r="1461" spans="5:8">
      <c r="E1461" s="59" t="str">
        <f t="shared" si="114"/>
        <v/>
      </c>
      <c r="F1461" s="59" t="str">
        <f t="shared" si="115"/>
        <v/>
      </c>
      <c r="G1461">
        <f t="shared" si="116"/>
        <v>0</v>
      </c>
      <c r="H1461">
        <f t="shared" si="117"/>
        <v>0</v>
      </c>
    </row>
    <row r="1462" spans="5:8">
      <c r="E1462" s="59" t="str">
        <f t="shared" si="114"/>
        <v/>
      </c>
      <c r="F1462" s="59" t="str">
        <f t="shared" si="115"/>
        <v/>
      </c>
      <c r="G1462">
        <f t="shared" si="116"/>
        <v>0</v>
      </c>
      <c r="H1462">
        <f t="shared" si="117"/>
        <v>0</v>
      </c>
    </row>
    <row r="1463" spans="5:8">
      <c r="E1463" s="59" t="str">
        <f t="shared" si="114"/>
        <v/>
      </c>
      <c r="F1463" s="59" t="str">
        <f t="shared" si="115"/>
        <v/>
      </c>
      <c r="G1463">
        <f t="shared" si="116"/>
        <v>0</v>
      </c>
      <c r="H1463">
        <f t="shared" si="117"/>
        <v>0</v>
      </c>
    </row>
    <row r="1464" spans="5:8">
      <c r="E1464" s="59" t="str">
        <f t="shared" si="114"/>
        <v/>
      </c>
      <c r="F1464" s="59" t="str">
        <f t="shared" si="115"/>
        <v/>
      </c>
      <c r="G1464">
        <f t="shared" si="116"/>
        <v>0</v>
      </c>
      <c r="H1464">
        <f t="shared" si="117"/>
        <v>0</v>
      </c>
    </row>
    <row r="1465" spans="5:8">
      <c r="E1465" s="59" t="str">
        <f t="shared" si="114"/>
        <v/>
      </c>
      <c r="F1465" s="59" t="str">
        <f t="shared" si="115"/>
        <v/>
      </c>
      <c r="G1465">
        <f t="shared" si="116"/>
        <v>0</v>
      </c>
      <c r="H1465">
        <f t="shared" si="117"/>
        <v>0</v>
      </c>
    </row>
    <row r="1466" spans="5:8">
      <c r="E1466" s="59" t="str">
        <f t="shared" si="114"/>
        <v/>
      </c>
      <c r="F1466" s="59" t="str">
        <f t="shared" si="115"/>
        <v/>
      </c>
      <c r="G1466">
        <f t="shared" si="116"/>
        <v>0</v>
      </c>
      <c r="H1466">
        <f t="shared" si="117"/>
        <v>0</v>
      </c>
    </row>
    <row r="1467" spans="5:8">
      <c r="E1467" s="59" t="str">
        <f t="shared" si="114"/>
        <v/>
      </c>
      <c r="F1467" s="59" t="str">
        <f t="shared" si="115"/>
        <v/>
      </c>
      <c r="G1467">
        <f t="shared" si="116"/>
        <v>0</v>
      </c>
      <c r="H1467">
        <f t="shared" si="117"/>
        <v>0</v>
      </c>
    </row>
    <row r="1468" spans="5:8">
      <c r="E1468" s="59" t="str">
        <f t="shared" si="114"/>
        <v/>
      </c>
      <c r="F1468" s="59" t="str">
        <f t="shared" si="115"/>
        <v/>
      </c>
      <c r="G1468">
        <f t="shared" si="116"/>
        <v>0</v>
      </c>
      <c r="H1468">
        <f t="shared" si="117"/>
        <v>0</v>
      </c>
    </row>
    <row r="1469" spans="5:8">
      <c r="E1469" s="59" t="str">
        <f t="shared" si="114"/>
        <v/>
      </c>
      <c r="F1469" s="59" t="str">
        <f t="shared" si="115"/>
        <v/>
      </c>
      <c r="G1469">
        <f t="shared" si="116"/>
        <v>0</v>
      </c>
      <c r="H1469">
        <f t="shared" si="117"/>
        <v>0</v>
      </c>
    </row>
    <row r="1470" spans="5:8">
      <c r="E1470" s="59" t="str">
        <f t="shared" si="114"/>
        <v/>
      </c>
      <c r="F1470" s="59" t="str">
        <f t="shared" si="115"/>
        <v/>
      </c>
      <c r="G1470">
        <f t="shared" si="116"/>
        <v>0</v>
      </c>
      <c r="H1470">
        <f t="shared" si="117"/>
        <v>0</v>
      </c>
    </row>
    <row r="1471" spans="5:8">
      <c r="E1471" s="59" t="str">
        <f t="shared" si="114"/>
        <v/>
      </c>
      <c r="F1471" s="59" t="str">
        <f t="shared" si="115"/>
        <v/>
      </c>
      <c r="G1471">
        <f t="shared" si="116"/>
        <v>0</v>
      </c>
      <c r="H1471">
        <f t="shared" si="117"/>
        <v>0</v>
      </c>
    </row>
    <row r="1472" spans="5:8">
      <c r="E1472" s="59" t="str">
        <f t="shared" si="114"/>
        <v/>
      </c>
      <c r="F1472" s="59" t="str">
        <f t="shared" si="115"/>
        <v/>
      </c>
      <c r="G1472">
        <f t="shared" si="116"/>
        <v>0</v>
      </c>
      <c r="H1472">
        <f t="shared" si="117"/>
        <v>0</v>
      </c>
    </row>
    <row r="1473" spans="5:8">
      <c r="E1473" s="59" t="str">
        <f t="shared" si="114"/>
        <v/>
      </c>
      <c r="F1473" s="59" t="str">
        <f t="shared" si="115"/>
        <v/>
      </c>
      <c r="G1473">
        <f t="shared" si="116"/>
        <v>0</v>
      </c>
      <c r="H1473">
        <f t="shared" si="117"/>
        <v>0</v>
      </c>
    </row>
    <row r="1474" spans="5:8">
      <c r="E1474" s="59" t="str">
        <f t="shared" si="114"/>
        <v/>
      </c>
      <c r="F1474" s="59" t="str">
        <f t="shared" si="115"/>
        <v/>
      </c>
      <c r="G1474">
        <f t="shared" si="116"/>
        <v>0</v>
      </c>
      <c r="H1474">
        <f t="shared" si="117"/>
        <v>0</v>
      </c>
    </row>
    <row r="1475" spans="5:8">
      <c r="E1475" s="59" t="str">
        <f t="shared" si="114"/>
        <v/>
      </c>
      <c r="F1475" s="59" t="str">
        <f t="shared" si="115"/>
        <v/>
      </c>
      <c r="G1475">
        <f t="shared" si="116"/>
        <v>0</v>
      </c>
      <c r="H1475">
        <f t="shared" si="117"/>
        <v>0</v>
      </c>
    </row>
    <row r="1476" spans="5:8">
      <c r="E1476" s="59" t="str">
        <f t="shared" si="114"/>
        <v/>
      </c>
      <c r="F1476" s="59" t="str">
        <f t="shared" si="115"/>
        <v/>
      </c>
      <c r="G1476">
        <f t="shared" si="116"/>
        <v>0</v>
      </c>
      <c r="H1476">
        <f t="shared" si="117"/>
        <v>0</v>
      </c>
    </row>
    <row r="1477" spans="5:8">
      <c r="E1477" s="59" t="str">
        <f t="shared" si="114"/>
        <v/>
      </c>
      <c r="F1477" s="59" t="str">
        <f t="shared" si="115"/>
        <v/>
      </c>
      <c r="G1477">
        <f t="shared" si="116"/>
        <v>0</v>
      </c>
      <c r="H1477">
        <f t="shared" si="117"/>
        <v>0</v>
      </c>
    </row>
    <row r="1478" spans="5:8">
      <c r="E1478" s="59" t="str">
        <f t="shared" si="114"/>
        <v/>
      </c>
      <c r="F1478" s="59" t="str">
        <f t="shared" si="115"/>
        <v/>
      </c>
      <c r="G1478">
        <f t="shared" si="116"/>
        <v>0</v>
      </c>
      <c r="H1478">
        <f t="shared" si="117"/>
        <v>0</v>
      </c>
    </row>
    <row r="1479" spans="5:8">
      <c r="E1479" s="59" t="str">
        <f t="shared" si="114"/>
        <v/>
      </c>
      <c r="F1479" s="59" t="str">
        <f t="shared" si="115"/>
        <v/>
      </c>
      <c r="G1479">
        <f t="shared" si="116"/>
        <v>0</v>
      </c>
      <c r="H1479">
        <f t="shared" si="117"/>
        <v>0</v>
      </c>
    </row>
    <row r="1480" spans="5:8">
      <c r="E1480" s="59" t="str">
        <f t="shared" si="114"/>
        <v/>
      </c>
      <c r="F1480" s="59" t="str">
        <f t="shared" si="115"/>
        <v/>
      </c>
      <c r="G1480">
        <f t="shared" si="116"/>
        <v>0</v>
      </c>
      <c r="H1480">
        <f t="shared" si="117"/>
        <v>0</v>
      </c>
    </row>
    <row r="1481" spans="5:8">
      <c r="E1481" s="59" t="str">
        <f t="shared" si="114"/>
        <v/>
      </c>
      <c r="F1481" s="59" t="str">
        <f t="shared" si="115"/>
        <v/>
      </c>
      <c r="G1481">
        <f t="shared" si="116"/>
        <v>0</v>
      </c>
      <c r="H1481">
        <f t="shared" si="117"/>
        <v>0</v>
      </c>
    </row>
    <row r="1482" spans="5:8">
      <c r="E1482" s="59" t="str">
        <f t="shared" si="114"/>
        <v/>
      </c>
      <c r="F1482" s="59" t="str">
        <f t="shared" si="115"/>
        <v/>
      </c>
      <c r="G1482">
        <f t="shared" si="116"/>
        <v>0</v>
      </c>
      <c r="H1482">
        <f t="shared" si="117"/>
        <v>0</v>
      </c>
    </row>
    <row r="1483" spans="5:8">
      <c r="E1483" s="59" t="str">
        <f t="shared" si="114"/>
        <v/>
      </c>
      <c r="F1483" s="59" t="str">
        <f t="shared" si="115"/>
        <v/>
      </c>
      <c r="G1483">
        <f t="shared" si="116"/>
        <v>0</v>
      </c>
      <c r="H1483">
        <f t="shared" si="117"/>
        <v>0</v>
      </c>
    </row>
    <row r="1484" spans="5:8">
      <c r="E1484" s="59" t="str">
        <f t="shared" si="114"/>
        <v/>
      </c>
      <c r="F1484" s="59" t="str">
        <f t="shared" si="115"/>
        <v/>
      </c>
      <c r="G1484">
        <f t="shared" si="116"/>
        <v>0</v>
      </c>
      <c r="H1484">
        <f t="shared" si="117"/>
        <v>0</v>
      </c>
    </row>
    <row r="1485" spans="5:8">
      <c r="E1485" s="59" t="str">
        <f t="shared" si="114"/>
        <v/>
      </c>
      <c r="F1485" s="59" t="str">
        <f t="shared" si="115"/>
        <v/>
      </c>
      <c r="G1485">
        <f t="shared" si="116"/>
        <v>0</v>
      </c>
      <c r="H1485">
        <f t="shared" si="117"/>
        <v>0</v>
      </c>
    </row>
    <row r="1486" spans="5:8">
      <c r="E1486" s="59" t="str">
        <f t="shared" si="114"/>
        <v/>
      </c>
      <c r="F1486" s="59" t="str">
        <f t="shared" si="115"/>
        <v/>
      </c>
      <c r="G1486">
        <f t="shared" si="116"/>
        <v>0</v>
      </c>
      <c r="H1486">
        <f t="shared" si="117"/>
        <v>0</v>
      </c>
    </row>
    <row r="1487" spans="5:8">
      <c r="E1487" s="59" t="str">
        <f t="shared" si="114"/>
        <v/>
      </c>
      <c r="F1487" s="59" t="str">
        <f t="shared" si="115"/>
        <v/>
      </c>
      <c r="G1487">
        <f t="shared" si="116"/>
        <v>0</v>
      </c>
      <c r="H1487">
        <f t="shared" si="117"/>
        <v>0</v>
      </c>
    </row>
    <row r="1488" spans="5:8">
      <c r="E1488" s="59" t="str">
        <f t="shared" si="114"/>
        <v/>
      </c>
      <c r="F1488" s="59" t="str">
        <f t="shared" si="115"/>
        <v/>
      </c>
      <c r="G1488">
        <f t="shared" si="116"/>
        <v>0</v>
      </c>
      <c r="H1488">
        <f t="shared" si="117"/>
        <v>0</v>
      </c>
    </row>
    <row r="1489" spans="5:8">
      <c r="E1489" s="59" t="str">
        <f t="shared" si="114"/>
        <v/>
      </c>
      <c r="F1489" s="59" t="str">
        <f t="shared" si="115"/>
        <v/>
      </c>
      <c r="G1489">
        <f t="shared" si="116"/>
        <v>0</v>
      </c>
      <c r="H1489">
        <f t="shared" si="117"/>
        <v>0</v>
      </c>
    </row>
    <row r="1490" spans="5:8">
      <c r="E1490" s="59" t="str">
        <f t="shared" si="114"/>
        <v/>
      </c>
      <c r="F1490" s="59" t="str">
        <f t="shared" si="115"/>
        <v/>
      </c>
      <c r="G1490">
        <f t="shared" si="116"/>
        <v>0</v>
      </c>
      <c r="H1490">
        <f t="shared" si="117"/>
        <v>0</v>
      </c>
    </row>
    <row r="1491" spans="5:8">
      <c r="E1491" s="59" t="str">
        <f t="shared" si="114"/>
        <v/>
      </c>
      <c r="F1491" s="59" t="str">
        <f t="shared" si="115"/>
        <v/>
      </c>
      <c r="G1491">
        <f t="shared" si="116"/>
        <v>0</v>
      </c>
      <c r="H1491">
        <f t="shared" si="117"/>
        <v>0</v>
      </c>
    </row>
    <row r="1492" spans="5:8">
      <c r="E1492" s="59" t="str">
        <f t="shared" si="114"/>
        <v/>
      </c>
      <c r="F1492" s="59" t="str">
        <f t="shared" si="115"/>
        <v/>
      </c>
      <c r="G1492">
        <f t="shared" si="116"/>
        <v>0</v>
      </c>
      <c r="H1492">
        <f t="shared" si="117"/>
        <v>0</v>
      </c>
    </row>
    <row r="1493" spans="5:8">
      <c r="E1493" s="59" t="str">
        <f t="shared" si="114"/>
        <v/>
      </c>
      <c r="F1493" s="59" t="str">
        <f t="shared" si="115"/>
        <v/>
      </c>
      <c r="G1493">
        <f t="shared" si="116"/>
        <v>0</v>
      </c>
      <c r="H1493">
        <f t="shared" si="117"/>
        <v>0</v>
      </c>
    </row>
    <row r="1494" spans="5:8">
      <c r="E1494" s="59" t="str">
        <f t="shared" si="114"/>
        <v/>
      </c>
      <c r="F1494" s="59" t="str">
        <f t="shared" si="115"/>
        <v/>
      </c>
      <c r="G1494">
        <f t="shared" si="116"/>
        <v>0</v>
      </c>
      <c r="H1494">
        <f t="shared" si="117"/>
        <v>0</v>
      </c>
    </row>
    <row r="1495" spans="5:8">
      <c r="E1495" s="59" t="str">
        <f t="shared" si="114"/>
        <v/>
      </c>
      <c r="F1495" s="59" t="str">
        <f t="shared" si="115"/>
        <v/>
      </c>
      <c r="G1495">
        <f t="shared" si="116"/>
        <v>0</v>
      </c>
      <c r="H1495">
        <f t="shared" si="117"/>
        <v>0</v>
      </c>
    </row>
    <row r="1496" spans="5:8">
      <c r="E1496" s="59" t="str">
        <f t="shared" si="114"/>
        <v/>
      </c>
      <c r="F1496" s="59" t="str">
        <f t="shared" si="115"/>
        <v/>
      </c>
      <c r="G1496">
        <f t="shared" si="116"/>
        <v>0</v>
      </c>
      <c r="H1496">
        <f t="shared" si="117"/>
        <v>0</v>
      </c>
    </row>
    <row r="1497" spans="5:8">
      <c r="E1497" s="59" t="str">
        <f t="shared" si="114"/>
        <v/>
      </c>
      <c r="F1497" s="59" t="str">
        <f t="shared" si="115"/>
        <v/>
      </c>
      <c r="G1497">
        <f t="shared" si="116"/>
        <v>0</v>
      </c>
      <c r="H1497">
        <f t="shared" si="117"/>
        <v>0</v>
      </c>
    </row>
    <row r="1498" spans="5:8">
      <c r="E1498" s="59" t="str">
        <f t="shared" si="114"/>
        <v/>
      </c>
      <c r="F1498" s="59" t="str">
        <f t="shared" si="115"/>
        <v/>
      </c>
      <c r="G1498">
        <f t="shared" si="116"/>
        <v>0</v>
      </c>
      <c r="H1498">
        <f t="shared" si="117"/>
        <v>0</v>
      </c>
    </row>
    <row r="1499" spans="5:8">
      <c r="E1499" s="59" t="str">
        <f t="shared" si="114"/>
        <v/>
      </c>
      <c r="F1499" s="59" t="str">
        <f t="shared" si="115"/>
        <v/>
      </c>
      <c r="G1499">
        <f t="shared" si="116"/>
        <v>0</v>
      </c>
      <c r="H1499">
        <f t="shared" si="117"/>
        <v>0</v>
      </c>
    </row>
    <row r="1500" spans="5:8">
      <c r="E1500" s="59" t="str">
        <f t="shared" si="114"/>
        <v/>
      </c>
      <c r="F1500" s="59" t="str">
        <f t="shared" si="115"/>
        <v/>
      </c>
      <c r="G1500">
        <f t="shared" si="116"/>
        <v>0</v>
      </c>
      <c r="H1500">
        <f t="shared" si="117"/>
        <v>0</v>
      </c>
    </row>
    <row r="1501" spans="5:8">
      <c r="E1501" s="59" t="str">
        <f t="shared" si="114"/>
        <v/>
      </c>
      <c r="F1501" s="59" t="str">
        <f t="shared" si="115"/>
        <v/>
      </c>
      <c r="G1501">
        <f t="shared" si="116"/>
        <v>0</v>
      </c>
      <c r="H1501">
        <f t="shared" si="117"/>
        <v>0</v>
      </c>
    </row>
    <row r="1502" spans="5:8">
      <c r="E1502" s="59" t="str">
        <f t="shared" si="114"/>
        <v/>
      </c>
      <c r="F1502" s="59" t="str">
        <f t="shared" si="115"/>
        <v/>
      </c>
      <c r="G1502">
        <f t="shared" si="116"/>
        <v>0</v>
      </c>
      <c r="H1502">
        <f t="shared" si="117"/>
        <v>0</v>
      </c>
    </row>
    <row r="1503" spans="5:8">
      <c r="E1503" s="59" t="str">
        <f t="shared" si="114"/>
        <v/>
      </c>
      <c r="F1503" s="59" t="str">
        <f t="shared" si="115"/>
        <v/>
      </c>
      <c r="G1503">
        <f t="shared" si="116"/>
        <v>0</v>
      </c>
      <c r="H1503">
        <f t="shared" si="117"/>
        <v>0</v>
      </c>
    </row>
    <row r="1504" spans="5:8">
      <c r="E1504" s="59" t="str">
        <f t="shared" si="114"/>
        <v/>
      </c>
      <c r="F1504" s="59" t="str">
        <f t="shared" si="115"/>
        <v/>
      </c>
      <c r="G1504">
        <f t="shared" si="116"/>
        <v>0</v>
      </c>
      <c r="H1504">
        <f t="shared" si="117"/>
        <v>0</v>
      </c>
    </row>
    <row r="1505" spans="5:8">
      <c r="E1505" s="59" t="str">
        <f t="shared" si="114"/>
        <v/>
      </c>
      <c r="F1505" s="59" t="str">
        <f t="shared" si="115"/>
        <v/>
      </c>
      <c r="G1505">
        <f t="shared" si="116"/>
        <v>0</v>
      </c>
      <c r="H1505">
        <f t="shared" si="117"/>
        <v>0</v>
      </c>
    </row>
    <row r="1506" spans="5:8">
      <c r="E1506" s="59" t="str">
        <f t="shared" si="114"/>
        <v/>
      </c>
      <c r="F1506" s="59" t="str">
        <f t="shared" si="115"/>
        <v/>
      </c>
      <c r="G1506">
        <f t="shared" si="116"/>
        <v>0</v>
      </c>
      <c r="H1506">
        <f t="shared" si="117"/>
        <v>0</v>
      </c>
    </row>
    <row r="1507" spans="5:8">
      <c r="E1507" s="59" t="str">
        <f t="shared" si="114"/>
        <v/>
      </c>
      <c r="F1507" s="59" t="str">
        <f t="shared" si="115"/>
        <v/>
      </c>
      <c r="G1507">
        <f t="shared" si="116"/>
        <v>0</v>
      </c>
      <c r="H1507">
        <f t="shared" si="117"/>
        <v>0</v>
      </c>
    </row>
    <row r="1508" spans="5:8">
      <c r="E1508" s="59" t="str">
        <f t="shared" si="114"/>
        <v/>
      </c>
      <c r="F1508" s="59" t="str">
        <f t="shared" si="115"/>
        <v/>
      </c>
      <c r="G1508">
        <f t="shared" si="116"/>
        <v>0</v>
      </c>
      <c r="H1508">
        <f t="shared" si="117"/>
        <v>0</v>
      </c>
    </row>
    <row r="1509" spans="5:8">
      <c r="E1509" s="59" t="str">
        <f t="shared" si="114"/>
        <v/>
      </c>
      <c r="F1509" s="59" t="str">
        <f t="shared" si="115"/>
        <v/>
      </c>
      <c r="G1509">
        <f t="shared" si="116"/>
        <v>0</v>
      </c>
      <c r="H1509">
        <f t="shared" si="117"/>
        <v>0</v>
      </c>
    </row>
    <row r="1510" spans="5:8">
      <c r="E1510" s="59" t="str">
        <f t="shared" si="114"/>
        <v/>
      </c>
      <c r="F1510" s="59" t="str">
        <f t="shared" si="115"/>
        <v/>
      </c>
      <c r="G1510">
        <f t="shared" si="116"/>
        <v>0</v>
      </c>
      <c r="H1510">
        <f t="shared" si="117"/>
        <v>0</v>
      </c>
    </row>
    <row r="1511" spans="5:8">
      <c r="E1511" s="59" t="str">
        <f t="shared" si="114"/>
        <v/>
      </c>
      <c r="F1511" s="59" t="str">
        <f t="shared" si="115"/>
        <v/>
      </c>
      <c r="G1511">
        <f t="shared" si="116"/>
        <v>0</v>
      </c>
      <c r="H1511">
        <f t="shared" si="117"/>
        <v>0</v>
      </c>
    </row>
    <row r="1512" spans="5:8">
      <c r="E1512" s="59" t="str">
        <f t="shared" si="114"/>
        <v/>
      </c>
      <c r="F1512" s="59" t="str">
        <f t="shared" si="115"/>
        <v/>
      </c>
      <c r="G1512">
        <f t="shared" si="116"/>
        <v>0</v>
      </c>
      <c r="H1512">
        <f t="shared" si="117"/>
        <v>0</v>
      </c>
    </row>
    <row r="1513" spans="5:8">
      <c r="E1513" s="59" t="str">
        <f t="shared" si="114"/>
        <v/>
      </c>
      <c r="F1513" s="59" t="str">
        <f t="shared" si="115"/>
        <v/>
      </c>
      <c r="G1513">
        <f t="shared" si="116"/>
        <v>0</v>
      </c>
      <c r="H1513">
        <f t="shared" si="117"/>
        <v>0</v>
      </c>
    </row>
    <row r="1514" spans="5:8">
      <c r="E1514" s="59" t="str">
        <f t="shared" si="114"/>
        <v/>
      </c>
      <c r="F1514" s="59" t="str">
        <f t="shared" si="115"/>
        <v/>
      </c>
      <c r="G1514">
        <f t="shared" si="116"/>
        <v>0</v>
      </c>
      <c r="H1514">
        <f t="shared" si="117"/>
        <v>0</v>
      </c>
    </row>
    <row r="1515" spans="5:8">
      <c r="E1515" s="59" t="str">
        <f t="shared" si="114"/>
        <v/>
      </c>
      <c r="F1515" s="59" t="str">
        <f t="shared" si="115"/>
        <v/>
      </c>
      <c r="G1515">
        <f t="shared" si="116"/>
        <v>0</v>
      </c>
      <c r="H1515">
        <f t="shared" si="117"/>
        <v>0</v>
      </c>
    </row>
    <row r="1516" spans="5:8">
      <c r="E1516" s="59" t="str">
        <f t="shared" ref="E1516:E1579" si="118">UPPER(B1516)</f>
        <v/>
      </c>
      <c r="F1516" s="59" t="str">
        <f t="shared" ref="F1516:F1579" si="119">UPPER(C1516)</f>
        <v/>
      </c>
      <c r="G1516">
        <f t="shared" ref="G1516:G1579" si="120">D1516</f>
        <v>0</v>
      </c>
      <c r="H1516">
        <f t="shared" ref="H1516:H1579" si="121">ROUND(G1516/(1+$E$1),2)</f>
        <v>0</v>
      </c>
    </row>
    <row r="1517" spans="5:8">
      <c r="E1517" s="59" t="str">
        <f t="shared" si="118"/>
        <v/>
      </c>
      <c r="F1517" s="59" t="str">
        <f t="shared" si="119"/>
        <v/>
      </c>
      <c r="G1517">
        <f t="shared" si="120"/>
        <v>0</v>
      </c>
      <c r="H1517">
        <f t="shared" si="121"/>
        <v>0</v>
      </c>
    </row>
    <row r="1518" spans="5:8">
      <c r="E1518" s="59" t="str">
        <f t="shared" si="118"/>
        <v/>
      </c>
      <c r="F1518" s="59" t="str">
        <f t="shared" si="119"/>
        <v/>
      </c>
      <c r="G1518">
        <f t="shared" si="120"/>
        <v>0</v>
      </c>
      <c r="H1518">
        <f t="shared" si="121"/>
        <v>0</v>
      </c>
    </row>
    <row r="1519" spans="5:8">
      <c r="E1519" s="59" t="str">
        <f t="shared" si="118"/>
        <v/>
      </c>
      <c r="F1519" s="59" t="str">
        <f t="shared" si="119"/>
        <v/>
      </c>
      <c r="G1519">
        <f t="shared" si="120"/>
        <v>0</v>
      </c>
      <c r="H1519">
        <f t="shared" si="121"/>
        <v>0</v>
      </c>
    </row>
    <row r="1520" spans="5:8">
      <c r="E1520" s="59" t="str">
        <f t="shared" si="118"/>
        <v/>
      </c>
      <c r="F1520" s="59" t="str">
        <f t="shared" si="119"/>
        <v/>
      </c>
      <c r="G1520">
        <f t="shared" si="120"/>
        <v>0</v>
      </c>
      <c r="H1520">
        <f t="shared" si="121"/>
        <v>0</v>
      </c>
    </row>
    <row r="1521" spans="5:8">
      <c r="E1521" s="59" t="str">
        <f t="shared" si="118"/>
        <v/>
      </c>
      <c r="F1521" s="59" t="str">
        <f t="shared" si="119"/>
        <v/>
      </c>
      <c r="G1521">
        <f t="shared" si="120"/>
        <v>0</v>
      </c>
      <c r="H1521">
        <f t="shared" si="121"/>
        <v>0</v>
      </c>
    </row>
    <row r="1522" spans="5:8">
      <c r="E1522" s="59" t="str">
        <f t="shared" si="118"/>
        <v/>
      </c>
      <c r="F1522" s="59" t="str">
        <f t="shared" si="119"/>
        <v/>
      </c>
      <c r="G1522">
        <f t="shared" si="120"/>
        <v>0</v>
      </c>
      <c r="H1522">
        <f t="shared" si="121"/>
        <v>0</v>
      </c>
    </row>
    <row r="1523" spans="5:8">
      <c r="E1523" s="59" t="str">
        <f t="shared" si="118"/>
        <v/>
      </c>
      <c r="F1523" s="59" t="str">
        <f t="shared" si="119"/>
        <v/>
      </c>
      <c r="G1523">
        <f t="shared" si="120"/>
        <v>0</v>
      </c>
      <c r="H1523">
        <f t="shared" si="121"/>
        <v>0</v>
      </c>
    </row>
    <row r="1524" spans="5:8">
      <c r="E1524" s="59" t="str">
        <f t="shared" si="118"/>
        <v/>
      </c>
      <c r="F1524" s="59" t="str">
        <f t="shared" si="119"/>
        <v/>
      </c>
      <c r="G1524">
        <f t="shared" si="120"/>
        <v>0</v>
      </c>
      <c r="H1524">
        <f t="shared" si="121"/>
        <v>0</v>
      </c>
    </row>
    <row r="1525" spans="5:8">
      <c r="E1525" s="59" t="str">
        <f t="shared" si="118"/>
        <v/>
      </c>
      <c r="F1525" s="59" t="str">
        <f t="shared" si="119"/>
        <v/>
      </c>
      <c r="G1525">
        <f t="shared" si="120"/>
        <v>0</v>
      </c>
      <c r="H1525">
        <f t="shared" si="121"/>
        <v>0</v>
      </c>
    </row>
    <row r="1526" spans="5:8">
      <c r="E1526" s="59" t="str">
        <f t="shared" si="118"/>
        <v/>
      </c>
      <c r="F1526" s="59" t="str">
        <f t="shared" si="119"/>
        <v/>
      </c>
      <c r="G1526">
        <f t="shared" si="120"/>
        <v>0</v>
      </c>
      <c r="H1526">
        <f t="shared" si="121"/>
        <v>0</v>
      </c>
    </row>
    <row r="1527" spans="5:8">
      <c r="E1527" s="59" t="str">
        <f t="shared" si="118"/>
        <v/>
      </c>
      <c r="F1527" s="59" t="str">
        <f t="shared" si="119"/>
        <v/>
      </c>
      <c r="G1527">
        <f t="shared" si="120"/>
        <v>0</v>
      </c>
      <c r="H1527">
        <f t="shared" si="121"/>
        <v>0</v>
      </c>
    </row>
    <row r="1528" spans="5:8">
      <c r="E1528" s="59" t="str">
        <f t="shared" si="118"/>
        <v/>
      </c>
      <c r="F1528" s="59" t="str">
        <f t="shared" si="119"/>
        <v/>
      </c>
      <c r="G1528">
        <f t="shared" si="120"/>
        <v>0</v>
      </c>
      <c r="H1528">
        <f t="shared" si="121"/>
        <v>0</v>
      </c>
    </row>
    <row r="1529" spans="5:8">
      <c r="E1529" s="59" t="str">
        <f t="shared" si="118"/>
        <v/>
      </c>
      <c r="F1529" s="59" t="str">
        <f t="shared" si="119"/>
        <v/>
      </c>
      <c r="G1529">
        <f t="shared" si="120"/>
        <v>0</v>
      </c>
      <c r="H1529">
        <f t="shared" si="121"/>
        <v>0</v>
      </c>
    </row>
    <row r="1530" spans="5:8">
      <c r="E1530" s="59" t="str">
        <f t="shared" si="118"/>
        <v/>
      </c>
      <c r="F1530" s="59" t="str">
        <f t="shared" si="119"/>
        <v/>
      </c>
      <c r="G1530">
        <f t="shared" si="120"/>
        <v>0</v>
      </c>
      <c r="H1530">
        <f t="shared" si="121"/>
        <v>0</v>
      </c>
    </row>
    <row r="1531" spans="5:8">
      <c r="E1531" s="59" t="str">
        <f t="shared" si="118"/>
        <v/>
      </c>
      <c r="F1531" s="59" t="str">
        <f t="shared" si="119"/>
        <v/>
      </c>
      <c r="G1531">
        <f t="shared" si="120"/>
        <v>0</v>
      </c>
      <c r="H1531">
        <f t="shared" si="121"/>
        <v>0</v>
      </c>
    </row>
    <row r="1532" spans="5:8">
      <c r="E1532" s="59" t="str">
        <f t="shared" si="118"/>
        <v/>
      </c>
      <c r="F1532" s="59" t="str">
        <f t="shared" si="119"/>
        <v/>
      </c>
      <c r="G1532">
        <f t="shared" si="120"/>
        <v>0</v>
      </c>
      <c r="H1532">
        <f t="shared" si="121"/>
        <v>0</v>
      </c>
    </row>
    <row r="1533" spans="5:8">
      <c r="E1533" s="59" t="str">
        <f t="shared" si="118"/>
        <v/>
      </c>
      <c r="F1533" s="59" t="str">
        <f t="shared" si="119"/>
        <v/>
      </c>
      <c r="G1533">
        <f t="shared" si="120"/>
        <v>0</v>
      </c>
      <c r="H1533">
        <f t="shared" si="121"/>
        <v>0</v>
      </c>
    </row>
    <row r="1534" spans="5:8">
      <c r="E1534" s="59" t="str">
        <f t="shared" si="118"/>
        <v/>
      </c>
      <c r="F1534" s="59" t="str">
        <f t="shared" si="119"/>
        <v/>
      </c>
      <c r="G1534">
        <f t="shared" si="120"/>
        <v>0</v>
      </c>
      <c r="H1534">
        <f t="shared" si="121"/>
        <v>0</v>
      </c>
    </row>
    <row r="1535" spans="5:8">
      <c r="E1535" s="59" t="str">
        <f t="shared" si="118"/>
        <v/>
      </c>
      <c r="F1535" s="59" t="str">
        <f t="shared" si="119"/>
        <v/>
      </c>
      <c r="G1535">
        <f t="shared" si="120"/>
        <v>0</v>
      </c>
      <c r="H1535">
        <f t="shared" si="121"/>
        <v>0</v>
      </c>
    </row>
    <row r="1536" spans="5:8">
      <c r="E1536" s="59" t="str">
        <f t="shared" si="118"/>
        <v/>
      </c>
      <c r="F1536" s="59" t="str">
        <f t="shared" si="119"/>
        <v/>
      </c>
      <c r="G1536">
        <f t="shared" si="120"/>
        <v>0</v>
      </c>
      <c r="H1536">
        <f t="shared" si="121"/>
        <v>0</v>
      </c>
    </row>
    <row r="1537" spans="5:8">
      <c r="E1537" s="59" t="str">
        <f t="shared" si="118"/>
        <v/>
      </c>
      <c r="F1537" s="59" t="str">
        <f t="shared" si="119"/>
        <v/>
      </c>
      <c r="G1537">
        <f t="shared" si="120"/>
        <v>0</v>
      </c>
      <c r="H1537">
        <f t="shared" si="121"/>
        <v>0</v>
      </c>
    </row>
    <row r="1538" spans="5:8">
      <c r="E1538" s="59" t="str">
        <f t="shared" si="118"/>
        <v/>
      </c>
      <c r="F1538" s="59" t="str">
        <f t="shared" si="119"/>
        <v/>
      </c>
      <c r="G1538">
        <f t="shared" si="120"/>
        <v>0</v>
      </c>
      <c r="H1538">
        <f t="shared" si="121"/>
        <v>0</v>
      </c>
    </row>
    <row r="1539" spans="5:8">
      <c r="E1539" s="59" t="str">
        <f t="shared" si="118"/>
        <v/>
      </c>
      <c r="F1539" s="59" t="str">
        <f t="shared" si="119"/>
        <v/>
      </c>
      <c r="G1539">
        <f t="shared" si="120"/>
        <v>0</v>
      </c>
      <c r="H1539">
        <f t="shared" si="121"/>
        <v>0</v>
      </c>
    </row>
    <row r="1540" spans="5:8">
      <c r="E1540" s="59" t="str">
        <f t="shared" si="118"/>
        <v/>
      </c>
      <c r="F1540" s="59" t="str">
        <f t="shared" si="119"/>
        <v/>
      </c>
      <c r="G1540">
        <f t="shared" si="120"/>
        <v>0</v>
      </c>
      <c r="H1540">
        <f t="shared" si="121"/>
        <v>0</v>
      </c>
    </row>
    <row r="1541" spans="5:8">
      <c r="E1541" s="59" t="str">
        <f t="shared" si="118"/>
        <v/>
      </c>
      <c r="F1541" s="59" t="str">
        <f t="shared" si="119"/>
        <v/>
      </c>
      <c r="G1541">
        <f t="shared" si="120"/>
        <v>0</v>
      </c>
      <c r="H1541">
        <f t="shared" si="121"/>
        <v>0</v>
      </c>
    </row>
    <row r="1542" spans="5:8">
      <c r="E1542" s="59" t="str">
        <f t="shared" si="118"/>
        <v/>
      </c>
      <c r="F1542" s="59" t="str">
        <f t="shared" si="119"/>
        <v/>
      </c>
      <c r="G1542">
        <f t="shared" si="120"/>
        <v>0</v>
      </c>
      <c r="H1542">
        <f t="shared" si="121"/>
        <v>0</v>
      </c>
    </row>
    <row r="1543" spans="5:8">
      <c r="E1543" s="59" t="str">
        <f t="shared" si="118"/>
        <v/>
      </c>
      <c r="F1543" s="59" t="str">
        <f t="shared" si="119"/>
        <v/>
      </c>
      <c r="G1543">
        <f t="shared" si="120"/>
        <v>0</v>
      </c>
      <c r="H1543">
        <f t="shared" si="121"/>
        <v>0</v>
      </c>
    </row>
    <row r="1544" spans="5:8">
      <c r="E1544" s="59" t="str">
        <f t="shared" si="118"/>
        <v/>
      </c>
      <c r="F1544" s="59" t="str">
        <f t="shared" si="119"/>
        <v/>
      </c>
      <c r="G1544">
        <f t="shared" si="120"/>
        <v>0</v>
      </c>
      <c r="H1544">
        <f t="shared" si="121"/>
        <v>0</v>
      </c>
    </row>
    <row r="1545" spans="5:8">
      <c r="E1545" s="59" t="str">
        <f t="shared" si="118"/>
        <v/>
      </c>
      <c r="F1545" s="59" t="str">
        <f t="shared" si="119"/>
        <v/>
      </c>
      <c r="G1545">
        <f t="shared" si="120"/>
        <v>0</v>
      </c>
      <c r="H1545">
        <f t="shared" si="121"/>
        <v>0</v>
      </c>
    </row>
    <row r="1546" spans="5:8">
      <c r="E1546" s="59" t="str">
        <f t="shared" si="118"/>
        <v/>
      </c>
      <c r="F1546" s="59" t="str">
        <f t="shared" si="119"/>
        <v/>
      </c>
      <c r="G1546">
        <f t="shared" si="120"/>
        <v>0</v>
      </c>
      <c r="H1546">
        <f t="shared" si="121"/>
        <v>0</v>
      </c>
    </row>
    <row r="1547" spans="5:8">
      <c r="E1547" s="59" t="str">
        <f t="shared" si="118"/>
        <v/>
      </c>
      <c r="F1547" s="59" t="str">
        <f t="shared" si="119"/>
        <v/>
      </c>
      <c r="G1547">
        <f t="shared" si="120"/>
        <v>0</v>
      </c>
      <c r="H1547">
        <f t="shared" si="121"/>
        <v>0</v>
      </c>
    </row>
    <row r="1548" spans="5:8">
      <c r="E1548" s="59" t="str">
        <f t="shared" si="118"/>
        <v/>
      </c>
      <c r="F1548" s="59" t="str">
        <f t="shared" si="119"/>
        <v/>
      </c>
      <c r="G1548">
        <f t="shared" si="120"/>
        <v>0</v>
      </c>
      <c r="H1548">
        <f t="shared" si="121"/>
        <v>0</v>
      </c>
    </row>
    <row r="1549" spans="5:8">
      <c r="E1549" s="59" t="str">
        <f t="shared" si="118"/>
        <v/>
      </c>
      <c r="F1549" s="59" t="str">
        <f t="shared" si="119"/>
        <v/>
      </c>
      <c r="G1549">
        <f t="shared" si="120"/>
        <v>0</v>
      </c>
      <c r="H1549">
        <f t="shared" si="121"/>
        <v>0</v>
      </c>
    </row>
    <row r="1550" spans="5:8">
      <c r="E1550" s="59" t="str">
        <f t="shared" si="118"/>
        <v/>
      </c>
      <c r="F1550" s="59" t="str">
        <f t="shared" si="119"/>
        <v/>
      </c>
      <c r="G1550">
        <f t="shared" si="120"/>
        <v>0</v>
      </c>
      <c r="H1550">
        <f t="shared" si="121"/>
        <v>0</v>
      </c>
    </row>
    <row r="1551" spans="5:8">
      <c r="E1551" s="59" t="str">
        <f t="shared" si="118"/>
        <v/>
      </c>
      <c r="F1551" s="59" t="str">
        <f t="shared" si="119"/>
        <v/>
      </c>
      <c r="G1551">
        <f t="shared" si="120"/>
        <v>0</v>
      </c>
      <c r="H1551">
        <f t="shared" si="121"/>
        <v>0</v>
      </c>
    </row>
    <row r="1552" spans="5:8">
      <c r="E1552" s="59" t="str">
        <f t="shared" si="118"/>
        <v/>
      </c>
      <c r="F1552" s="59" t="str">
        <f t="shared" si="119"/>
        <v/>
      </c>
      <c r="G1552">
        <f t="shared" si="120"/>
        <v>0</v>
      </c>
      <c r="H1552">
        <f t="shared" si="121"/>
        <v>0</v>
      </c>
    </row>
    <row r="1553" spans="5:8">
      <c r="E1553" s="59" t="str">
        <f t="shared" si="118"/>
        <v/>
      </c>
      <c r="F1553" s="59" t="str">
        <f t="shared" si="119"/>
        <v/>
      </c>
      <c r="G1553">
        <f t="shared" si="120"/>
        <v>0</v>
      </c>
      <c r="H1553">
        <f t="shared" si="121"/>
        <v>0</v>
      </c>
    </row>
    <row r="1554" spans="5:8">
      <c r="E1554" s="59" t="str">
        <f t="shared" si="118"/>
        <v/>
      </c>
      <c r="F1554" s="59" t="str">
        <f t="shared" si="119"/>
        <v/>
      </c>
      <c r="G1554">
        <f t="shared" si="120"/>
        <v>0</v>
      </c>
      <c r="H1554">
        <f t="shared" si="121"/>
        <v>0</v>
      </c>
    </row>
    <row r="1555" spans="5:8">
      <c r="E1555" s="59" t="str">
        <f t="shared" si="118"/>
        <v/>
      </c>
      <c r="F1555" s="59" t="str">
        <f t="shared" si="119"/>
        <v/>
      </c>
      <c r="G1555">
        <f t="shared" si="120"/>
        <v>0</v>
      </c>
      <c r="H1555">
        <f t="shared" si="121"/>
        <v>0</v>
      </c>
    </row>
    <row r="1556" spans="5:8">
      <c r="E1556" s="59" t="str">
        <f t="shared" si="118"/>
        <v/>
      </c>
      <c r="F1556" s="59" t="str">
        <f t="shared" si="119"/>
        <v/>
      </c>
      <c r="G1556">
        <f t="shared" si="120"/>
        <v>0</v>
      </c>
      <c r="H1556">
        <f t="shared" si="121"/>
        <v>0</v>
      </c>
    </row>
    <row r="1557" spans="5:8">
      <c r="E1557" s="59" t="str">
        <f t="shared" si="118"/>
        <v/>
      </c>
      <c r="F1557" s="59" t="str">
        <f t="shared" si="119"/>
        <v/>
      </c>
      <c r="G1557">
        <f t="shared" si="120"/>
        <v>0</v>
      </c>
      <c r="H1557">
        <f t="shared" si="121"/>
        <v>0</v>
      </c>
    </row>
    <row r="1558" spans="5:8">
      <c r="E1558" s="59" t="str">
        <f t="shared" si="118"/>
        <v/>
      </c>
      <c r="F1558" s="59" t="str">
        <f t="shared" si="119"/>
        <v/>
      </c>
      <c r="G1558">
        <f t="shared" si="120"/>
        <v>0</v>
      </c>
      <c r="H1558">
        <f t="shared" si="121"/>
        <v>0</v>
      </c>
    </row>
    <row r="1559" spans="5:8">
      <c r="E1559" s="59" t="str">
        <f t="shared" si="118"/>
        <v/>
      </c>
      <c r="F1559" s="59" t="str">
        <f t="shared" si="119"/>
        <v/>
      </c>
      <c r="G1559">
        <f t="shared" si="120"/>
        <v>0</v>
      </c>
      <c r="H1559">
        <f t="shared" si="121"/>
        <v>0</v>
      </c>
    </row>
    <row r="1560" spans="5:8">
      <c r="E1560" s="59" t="str">
        <f t="shared" si="118"/>
        <v/>
      </c>
      <c r="F1560" s="59" t="str">
        <f t="shared" si="119"/>
        <v/>
      </c>
      <c r="G1560">
        <f t="shared" si="120"/>
        <v>0</v>
      </c>
      <c r="H1560">
        <f t="shared" si="121"/>
        <v>0</v>
      </c>
    </row>
    <row r="1561" spans="5:8">
      <c r="E1561" s="59" t="str">
        <f t="shared" si="118"/>
        <v/>
      </c>
      <c r="F1561" s="59" t="str">
        <f t="shared" si="119"/>
        <v/>
      </c>
      <c r="G1561">
        <f t="shared" si="120"/>
        <v>0</v>
      </c>
      <c r="H1561">
        <f t="shared" si="121"/>
        <v>0</v>
      </c>
    </row>
    <row r="1562" spans="5:8">
      <c r="E1562" s="59" t="str">
        <f t="shared" si="118"/>
        <v/>
      </c>
      <c r="F1562" s="59" t="str">
        <f t="shared" si="119"/>
        <v/>
      </c>
      <c r="G1562">
        <f t="shared" si="120"/>
        <v>0</v>
      </c>
      <c r="H1562">
        <f t="shared" si="121"/>
        <v>0</v>
      </c>
    </row>
    <row r="1563" spans="5:8">
      <c r="E1563" s="59" t="str">
        <f t="shared" si="118"/>
        <v/>
      </c>
      <c r="F1563" s="59" t="str">
        <f t="shared" si="119"/>
        <v/>
      </c>
      <c r="G1563">
        <f t="shared" si="120"/>
        <v>0</v>
      </c>
      <c r="H1563">
        <f t="shared" si="121"/>
        <v>0</v>
      </c>
    </row>
    <row r="1564" spans="5:8">
      <c r="E1564" s="59" t="str">
        <f t="shared" si="118"/>
        <v/>
      </c>
      <c r="F1564" s="59" t="str">
        <f t="shared" si="119"/>
        <v/>
      </c>
      <c r="G1564">
        <f t="shared" si="120"/>
        <v>0</v>
      </c>
      <c r="H1564">
        <f t="shared" si="121"/>
        <v>0</v>
      </c>
    </row>
    <row r="1565" spans="5:8">
      <c r="E1565" s="59" t="str">
        <f t="shared" si="118"/>
        <v/>
      </c>
      <c r="F1565" s="59" t="str">
        <f t="shared" si="119"/>
        <v/>
      </c>
      <c r="G1565">
        <f t="shared" si="120"/>
        <v>0</v>
      </c>
      <c r="H1565">
        <f t="shared" si="121"/>
        <v>0</v>
      </c>
    </row>
    <row r="1566" spans="5:8">
      <c r="E1566" s="59" t="str">
        <f t="shared" si="118"/>
        <v/>
      </c>
      <c r="F1566" s="59" t="str">
        <f t="shared" si="119"/>
        <v/>
      </c>
      <c r="G1566">
        <f t="shared" si="120"/>
        <v>0</v>
      </c>
      <c r="H1566">
        <f t="shared" si="121"/>
        <v>0</v>
      </c>
    </row>
    <row r="1567" spans="5:8">
      <c r="E1567" s="59" t="str">
        <f t="shared" si="118"/>
        <v/>
      </c>
      <c r="F1567" s="59" t="str">
        <f t="shared" si="119"/>
        <v/>
      </c>
      <c r="G1567">
        <f t="shared" si="120"/>
        <v>0</v>
      </c>
      <c r="H1567">
        <f t="shared" si="121"/>
        <v>0</v>
      </c>
    </row>
    <row r="1568" spans="5:8">
      <c r="E1568" s="59" t="str">
        <f t="shared" si="118"/>
        <v/>
      </c>
      <c r="F1568" s="59" t="str">
        <f t="shared" si="119"/>
        <v/>
      </c>
      <c r="G1568">
        <f t="shared" si="120"/>
        <v>0</v>
      </c>
      <c r="H1568">
        <f t="shared" si="121"/>
        <v>0</v>
      </c>
    </row>
    <row r="1569" spans="5:8">
      <c r="E1569" s="59" t="str">
        <f t="shared" si="118"/>
        <v/>
      </c>
      <c r="F1569" s="59" t="str">
        <f t="shared" si="119"/>
        <v/>
      </c>
      <c r="G1569">
        <f t="shared" si="120"/>
        <v>0</v>
      </c>
      <c r="H1569">
        <f t="shared" si="121"/>
        <v>0</v>
      </c>
    </row>
    <row r="1570" spans="5:8">
      <c r="E1570" s="59" t="str">
        <f t="shared" si="118"/>
        <v/>
      </c>
      <c r="F1570" s="59" t="str">
        <f t="shared" si="119"/>
        <v/>
      </c>
      <c r="G1570">
        <f t="shared" si="120"/>
        <v>0</v>
      </c>
      <c r="H1570">
        <f t="shared" si="121"/>
        <v>0</v>
      </c>
    </row>
    <row r="1571" spans="5:8">
      <c r="E1571" s="59" t="str">
        <f t="shared" si="118"/>
        <v/>
      </c>
      <c r="F1571" s="59" t="str">
        <f t="shared" si="119"/>
        <v/>
      </c>
      <c r="G1571">
        <f t="shared" si="120"/>
        <v>0</v>
      </c>
      <c r="H1571">
        <f t="shared" si="121"/>
        <v>0</v>
      </c>
    </row>
    <row r="1572" spans="5:8">
      <c r="E1572" s="59" t="str">
        <f t="shared" si="118"/>
        <v/>
      </c>
      <c r="F1572" s="59" t="str">
        <f t="shared" si="119"/>
        <v/>
      </c>
      <c r="G1572">
        <f t="shared" si="120"/>
        <v>0</v>
      </c>
      <c r="H1572">
        <f t="shared" si="121"/>
        <v>0</v>
      </c>
    </row>
    <row r="1573" spans="5:8">
      <c r="E1573" s="59" t="str">
        <f t="shared" si="118"/>
        <v/>
      </c>
      <c r="F1573" s="59" t="str">
        <f t="shared" si="119"/>
        <v/>
      </c>
      <c r="G1573">
        <f t="shared" si="120"/>
        <v>0</v>
      </c>
      <c r="H1573">
        <f t="shared" si="121"/>
        <v>0</v>
      </c>
    </row>
    <row r="1574" spans="5:8">
      <c r="E1574" s="59" t="str">
        <f t="shared" si="118"/>
        <v/>
      </c>
      <c r="F1574" s="59" t="str">
        <f t="shared" si="119"/>
        <v/>
      </c>
      <c r="G1574">
        <f t="shared" si="120"/>
        <v>0</v>
      </c>
      <c r="H1574">
        <f t="shared" si="121"/>
        <v>0</v>
      </c>
    </row>
    <row r="1575" spans="5:8">
      <c r="E1575" s="59" t="str">
        <f t="shared" si="118"/>
        <v/>
      </c>
      <c r="F1575" s="59" t="str">
        <f t="shared" si="119"/>
        <v/>
      </c>
      <c r="G1575">
        <f t="shared" si="120"/>
        <v>0</v>
      </c>
      <c r="H1575">
        <f t="shared" si="121"/>
        <v>0</v>
      </c>
    </row>
    <row r="1576" spans="5:8">
      <c r="E1576" s="59" t="str">
        <f t="shared" si="118"/>
        <v/>
      </c>
      <c r="F1576" s="59" t="str">
        <f t="shared" si="119"/>
        <v/>
      </c>
      <c r="G1576">
        <f t="shared" si="120"/>
        <v>0</v>
      </c>
      <c r="H1576">
        <f t="shared" si="121"/>
        <v>0</v>
      </c>
    </row>
    <row r="1577" spans="5:8">
      <c r="E1577" s="59" t="str">
        <f t="shared" si="118"/>
        <v/>
      </c>
      <c r="F1577" s="59" t="str">
        <f t="shared" si="119"/>
        <v/>
      </c>
      <c r="G1577">
        <f t="shared" si="120"/>
        <v>0</v>
      </c>
      <c r="H1577">
        <f t="shared" si="121"/>
        <v>0</v>
      </c>
    </row>
    <row r="1578" spans="5:8">
      <c r="E1578" s="59" t="str">
        <f t="shared" si="118"/>
        <v/>
      </c>
      <c r="F1578" s="59" t="str">
        <f t="shared" si="119"/>
        <v/>
      </c>
      <c r="G1578">
        <f t="shared" si="120"/>
        <v>0</v>
      </c>
      <c r="H1578">
        <f t="shared" si="121"/>
        <v>0</v>
      </c>
    </row>
    <row r="1579" spans="5:8">
      <c r="E1579" s="59" t="str">
        <f t="shared" si="118"/>
        <v/>
      </c>
      <c r="F1579" s="59" t="str">
        <f t="shared" si="119"/>
        <v/>
      </c>
      <c r="G1579">
        <f t="shared" si="120"/>
        <v>0</v>
      </c>
      <c r="H1579">
        <f t="shared" si="121"/>
        <v>0</v>
      </c>
    </row>
    <row r="1580" spans="5:8">
      <c r="E1580" s="59" t="str">
        <f t="shared" ref="E1580:E1643" si="122">UPPER(B1580)</f>
        <v/>
      </c>
      <c r="F1580" s="59" t="str">
        <f t="shared" ref="F1580:F1643" si="123">UPPER(C1580)</f>
        <v/>
      </c>
      <c r="G1580">
        <f t="shared" ref="G1580:G1643" si="124">D1580</f>
        <v>0</v>
      </c>
      <c r="H1580">
        <f t="shared" ref="H1580:H1643" si="125">ROUND(G1580/(1+$E$1),2)</f>
        <v>0</v>
      </c>
    </row>
    <row r="1581" spans="5:8">
      <c r="E1581" s="59" t="str">
        <f t="shared" si="122"/>
        <v/>
      </c>
      <c r="F1581" s="59" t="str">
        <f t="shared" si="123"/>
        <v/>
      </c>
      <c r="G1581">
        <f t="shared" si="124"/>
        <v>0</v>
      </c>
      <c r="H1581">
        <f t="shared" si="125"/>
        <v>0</v>
      </c>
    </row>
    <row r="1582" spans="5:8">
      <c r="E1582" s="59" t="str">
        <f t="shared" si="122"/>
        <v/>
      </c>
      <c r="F1582" s="59" t="str">
        <f t="shared" si="123"/>
        <v/>
      </c>
      <c r="G1582">
        <f t="shared" si="124"/>
        <v>0</v>
      </c>
      <c r="H1582">
        <f t="shared" si="125"/>
        <v>0</v>
      </c>
    </row>
    <row r="1583" spans="5:8">
      <c r="E1583" s="59" t="str">
        <f t="shared" si="122"/>
        <v/>
      </c>
      <c r="F1583" s="59" t="str">
        <f t="shared" si="123"/>
        <v/>
      </c>
      <c r="G1583">
        <f t="shared" si="124"/>
        <v>0</v>
      </c>
      <c r="H1583">
        <f t="shared" si="125"/>
        <v>0</v>
      </c>
    </row>
    <row r="1584" spans="5:8">
      <c r="E1584" s="59" t="str">
        <f t="shared" si="122"/>
        <v/>
      </c>
      <c r="F1584" s="59" t="str">
        <f t="shared" si="123"/>
        <v/>
      </c>
      <c r="G1584">
        <f t="shared" si="124"/>
        <v>0</v>
      </c>
      <c r="H1584">
        <f t="shared" si="125"/>
        <v>0</v>
      </c>
    </row>
    <row r="1585" spans="5:8">
      <c r="E1585" s="59" t="str">
        <f t="shared" si="122"/>
        <v/>
      </c>
      <c r="F1585" s="59" t="str">
        <f t="shared" si="123"/>
        <v/>
      </c>
      <c r="G1585">
        <f t="shared" si="124"/>
        <v>0</v>
      </c>
      <c r="H1585">
        <f t="shared" si="125"/>
        <v>0</v>
      </c>
    </row>
    <row r="1586" spans="5:8">
      <c r="E1586" s="59" t="str">
        <f t="shared" si="122"/>
        <v/>
      </c>
      <c r="F1586" s="59" t="str">
        <f t="shared" si="123"/>
        <v/>
      </c>
      <c r="G1586">
        <f t="shared" si="124"/>
        <v>0</v>
      </c>
      <c r="H1586">
        <f t="shared" si="125"/>
        <v>0</v>
      </c>
    </row>
    <row r="1587" spans="5:8">
      <c r="E1587" s="59" t="str">
        <f t="shared" si="122"/>
        <v/>
      </c>
      <c r="F1587" s="59" t="str">
        <f t="shared" si="123"/>
        <v/>
      </c>
      <c r="G1587">
        <f t="shared" si="124"/>
        <v>0</v>
      </c>
      <c r="H1587">
        <f t="shared" si="125"/>
        <v>0</v>
      </c>
    </row>
    <row r="1588" spans="5:8">
      <c r="E1588" s="59" t="str">
        <f t="shared" si="122"/>
        <v/>
      </c>
      <c r="F1588" s="59" t="str">
        <f t="shared" si="123"/>
        <v/>
      </c>
      <c r="G1588">
        <f t="shared" si="124"/>
        <v>0</v>
      </c>
      <c r="H1588">
        <f t="shared" si="125"/>
        <v>0</v>
      </c>
    </row>
    <row r="1589" spans="5:8">
      <c r="E1589" s="59" t="str">
        <f t="shared" si="122"/>
        <v/>
      </c>
      <c r="F1589" s="59" t="str">
        <f t="shared" si="123"/>
        <v/>
      </c>
      <c r="G1589">
        <f t="shared" si="124"/>
        <v>0</v>
      </c>
      <c r="H1589">
        <f t="shared" si="125"/>
        <v>0</v>
      </c>
    </row>
    <row r="1590" spans="5:8">
      <c r="E1590" s="59" t="str">
        <f t="shared" si="122"/>
        <v/>
      </c>
      <c r="F1590" s="59" t="str">
        <f t="shared" si="123"/>
        <v/>
      </c>
      <c r="G1590">
        <f t="shared" si="124"/>
        <v>0</v>
      </c>
      <c r="H1590">
        <f t="shared" si="125"/>
        <v>0</v>
      </c>
    </row>
    <row r="1591" spans="5:8">
      <c r="E1591" s="59" t="str">
        <f t="shared" si="122"/>
        <v/>
      </c>
      <c r="F1591" s="59" t="str">
        <f t="shared" si="123"/>
        <v/>
      </c>
      <c r="G1591">
        <f t="shared" si="124"/>
        <v>0</v>
      </c>
      <c r="H1591">
        <f t="shared" si="125"/>
        <v>0</v>
      </c>
    </row>
    <row r="1592" spans="5:8">
      <c r="E1592" s="59" t="str">
        <f t="shared" si="122"/>
        <v/>
      </c>
      <c r="F1592" s="59" t="str">
        <f t="shared" si="123"/>
        <v/>
      </c>
      <c r="G1592">
        <f t="shared" si="124"/>
        <v>0</v>
      </c>
      <c r="H1592">
        <f t="shared" si="125"/>
        <v>0</v>
      </c>
    </row>
    <row r="1593" spans="5:8">
      <c r="E1593" s="59" t="str">
        <f t="shared" si="122"/>
        <v/>
      </c>
      <c r="F1593" s="59" t="str">
        <f t="shared" si="123"/>
        <v/>
      </c>
      <c r="G1593">
        <f t="shared" si="124"/>
        <v>0</v>
      </c>
      <c r="H1593">
        <f t="shared" si="125"/>
        <v>0</v>
      </c>
    </row>
    <row r="1594" spans="5:8">
      <c r="E1594" s="59" t="str">
        <f t="shared" si="122"/>
        <v/>
      </c>
      <c r="F1594" s="59" t="str">
        <f t="shared" si="123"/>
        <v/>
      </c>
      <c r="G1594">
        <f t="shared" si="124"/>
        <v>0</v>
      </c>
      <c r="H1594">
        <f t="shared" si="125"/>
        <v>0</v>
      </c>
    </row>
    <row r="1595" spans="5:8">
      <c r="E1595" s="59" t="str">
        <f t="shared" si="122"/>
        <v/>
      </c>
      <c r="F1595" s="59" t="str">
        <f t="shared" si="123"/>
        <v/>
      </c>
      <c r="G1595">
        <f t="shared" si="124"/>
        <v>0</v>
      </c>
      <c r="H1595">
        <f t="shared" si="125"/>
        <v>0</v>
      </c>
    </row>
    <row r="1596" spans="5:8">
      <c r="E1596" s="59" t="str">
        <f t="shared" si="122"/>
        <v/>
      </c>
      <c r="F1596" s="59" t="str">
        <f t="shared" si="123"/>
        <v/>
      </c>
      <c r="G1596">
        <f t="shared" si="124"/>
        <v>0</v>
      </c>
      <c r="H1596">
        <f t="shared" si="125"/>
        <v>0</v>
      </c>
    </row>
    <row r="1597" spans="5:8">
      <c r="E1597" s="59" t="str">
        <f t="shared" si="122"/>
        <v/>
      </c>
      <c r="F1597" s="59" t="str">
        <f t="shared" si="123"/>
        <v/>
      </c>
      <c r="G1597">
        <f t="shared" si="124"/>
        <v>0</v>
      </c>
      <c r="H1597">
        <f t="shared" si="125"/>
        <v>0</v>
      </c>
    </row>
    <row r="1598" spans="5:8">
      <c r="E1598" s="59" t="str">
        <f t="shared" si="122"/>
        <v/>
      </c>
      <c r="F1598" s="59" t="str">
        <f t="shared" si="123"/>
        <v/>
      </c>
      <c r="G1598">
        <f t="shared" si="124"/>
        <v>0</v>
      </c>
      <c r="H1598">
        <f t="shared" si="125"/>
        <v>0</v>
      </c>
    </row>
    <row r="1599" spans="5:8">
      <c r="E1599" s="59" t="str">
        <f t="shared" si="122"/>
        <v/>
      </c>
      <c r="F1599" s="59" t="str">
        <f t="shared" si="123"/>
        <v/>
      </c>
      <c r="G1599">
        <f t="shared" si="124"/>
        <v>0</v>
      </c>
      <c r="H1599">
        <f t="shared" si="125"/>
        <v>0</v>
      </c>
    </row>
    <row r="1600" spans="5:8">
      <c r="E1600" s="59" t="str">
        <f t="shared" si="122"/>
        <v/>
      </c>
      <c r="F1600" s="59" t="str">
        <f t="shared" si="123"/>
        <v/>
      </c>
      <c r="G1600">
        <f t="shared" si="124"/>
        <v>0</v>
      </c>
      <c r="H1600">
        <f t="shared" si="125"/>
        <v>0</v>
      </c>
    </row>
    <row r="1601" spans="5:8">
      <c r="E1601" s="59" t="str">
        <f t="shared" si="122"/>
        <v/>
      </c>
      <c r="F1601" s="59" t="str">
        <f t="shared" si="123"/>
        <v/>
      </c>
      <c r="G1601">
        <f t="shared" si="124"/>
        <v>0</v>
      </c>
      <c r="H1601">
        <f t="shared" si="125"/>
        <v>0</v>
      </c>
    </row>
    <row r="1602" spans="5:8">
      <c r="E1602" s="59" t="str">
        <f t="shared" si="122"/>
        <v/>
      </c>
      <c r="F1602" s="59" t="str">
        <f t="shared" si="123"/>
        <v/>
      </c>
      <c r="G1602">
        <f t="shared" si="124"/>
        <v>0</v>
      </c>
      <c r="H1602">
        <f t="shared" si="125"/>
        <v>0</v>
      </c>
    </row>
    <row r="1603" spans="5:8">
      <c r="E1603" s="59" t="str">
        <f t="shared" si="122"/>
        <v/>
      </c>
      <c r="F1603" s="59" t="str">
        <f t="shared" si="123"/>
        <v/>
      </c>
      <c r="G1603">
        <f t="shared" si="124"/>
        <v>0</v>
      </c>
      <c r="H1603">
        <f t="shared" si="125"/>
        <v>0</v>
      </c>
    </row>
    <row r="1604" spans="5:8">
      <c r="E1604" s="59" t="str">
        <f t="shared" si="122"/>
        <v/>
      </c>
      <c r="F1604" s="59" t="str">
        <f t="shared" si="123"/>
        <v/>
      </c>
      <c r="G1604">
        <f t="shared" si="124"/>
        <v>0</v>
      </c>
      <c r="H1604">
        <f t="shared" si="125"/>
        <v>0</v>
      </c>
    </row>
    <row r="1605" spans="5:8">
      <c r="E1605" s="59" t="str">
        <f t="shared" si="122"/>
        <v/>
      </c>
      <c r="F1605" s="59" t="str">
        <f t="shared" si="123"/>
        <v/>
      </c>
      <c r="G1605">
        <f t="shared" si="124"/>
        <v>0</v>
      </c>
      <c r="H1605">
        <f t="shared" si="125"/>
        <v>0</v>
      </c>
    </row>
    <row r="1606" spans="5:8">
      <c r="E1606" s="59" t="str">
        <f t="shared" si="122"/>
        <v/>
      </c>
      <c r="F1606" s="59" t="str">
        <f t="shared" si="123"/>
        <v/>
      </c>
      <c r="G1606">
        <f t="shared" si="124"/>
        <v>0</v>
      </c>
      <c r="H1606">
        <f t="shared" si="125"/>
        <v>0</v>
      </c>
    </row>
    <row r="1607" spans="5:8">
      <c r="E1607" s="59" t="str">
        <f t="shared" si="122"/>
        <v/>
      </c>
      <c r="F1607" s="59" t="str">
        <f t="shared" si="123"/>
        <v/>
      </c>
      <c r="G1607">
        <f t="shared" si="124"/>
        <v>0</v>
      </c>
      <c r="H1607">
        <f t="shared" si="125"/>
        <v>0</v>
      </c>
    </row>
    <row r="1608" spans="5:8">
      <c r="E1608" s="59" t="str">
        <f t="shared" si="122"/>
        <v/>
      </c>
      <c r="F1608" s="59" t="str">
        <f t="shared" si="123"/>
        <v/>
      </c>
      <c r="G1608">
        <f t="shared" si="124"/>
        <v>0</v>
      </c>
      <c r="H1608">
        <f t="shared" si="125"/>
        <v>0</v>
      </c>
    </row>
    <row r="1609" spans="5:8">
      <c r="E1609" s="59" t="str">
        <f t="shared" si="122"/>
        <v/>
      </c>
      <c r="F1609" s="59" t="str">
        <f t="shared" si="123"/>
        <v/>
      </c>
      <c r="G1609">
        <f t="shared" si="124"/>
        <v>0</v>
      </c>
      <c r="H1609">
        <f t="shared" si="125"/>
        <v>0</v>
      </c>
    </row>
    <row r="1610" spans="5:8">
      <c r="E1610" s="59" t="str">
        <f t="shared" si="122"/>
        <v/>
      </c>
      <c r="F1610" s="59" t="str">
        <f t="shared" si="123"/>
        <v/>
      </c>
      <c r="G1610">
        <f t="shared" si="124"/>
        <v>0</v>
      </c>
      <c r="H1610">
        <f t="shared" si="125"/>
        <v>0</v>
      </c>
    </row>
    <row r="1611" spans="5:8">
      <c r="E1611" s="59" t="str">
        <f t="shared" si="122"/>
        <v/>
      </c>
      <c r="F1611" s="59" t="str">
        <f t="shared" si="123"/>
        <v/>
      </c>
      <c r="G1611">
        <f t="shared" si="124"/>
        <v>0</v>
      </c>
      <c r="H1611">
        <f t="shared" si="125"/>
        <v>0</v>
      </c>
    </row>
    <row r="1612" spans="5:8">
      <c r="E1612" s="59" t="str">
        <f t="shared" si="122"/>
        <v/>
      </c>
      <c r="F1612" s="59" t="str">
        <f t="shared" si="123"/>
        <v/>
      </c>
      <c r="G1612">
        <f t="shared" si="124"/>
        <v>0</v>
      </c>
      <c r="H1612">
        <f t="shared" si="125"/>
        <v>0</v>
      </c>
    </row>
    <row r="1613" spans="5:8">
      <c r="E1613" s="59" t="str">
        <f t="shared" si="122"/>
        <v/>
      </c>
      <c r="F1613" s="59" t="str">
        <f t="shared" si="123"/>
        <v/>
      </c>
      <c r="G1613">
        <f t="shared" si="124"/>
        <v>0</v>
      </c>
      <c r="H1613">
        <f t="shared" si="125"/>
        <v>0</v>
      </c>
    </row>
    <row r="1614" spans="5:8">
      <c r="E1614" s="59" t="str">
        <f t="shared" si="122"/>
        <v/>
      </c>
      <c r="F1614" s="59" t="str">
        <f t="shared" si="123"/>
        <v/>
      </c>
      <c r="G1614">
        <f t="shared" si="124"/>
        <v>0</v>
      </c>
      <c r="H1614">
        <f t="shared" si="125"/>
        <v>0</v>
      </c>
    </row>
    <row r="1615" spans="5:8">
      <c r="E1615" s="59" t="str">
        <f t="shared" si="122"/>
        <v/>
      </c>
      <c r="F1615" s="59" t="str">
        <f t="shared" si="123"/>
        <v/>
      </c>
      <c r="G1615">
        <f t="shared" si="124"/>
        <v>0</v>
      </c>
      <c r="H1615">
        <f t="shared" si="125"/>
        <v>0</v>
      </c>
    </row>
    <row r="1616" spans="5:8">
      <c r="E1616" s="59" t="str">
        <f t="shared" si="122"/>
        <v/>
      </c>
      <c r="F1616" s="59" t="str">
        <f t="shared" si="123"/>
        <v/>
      </c>
      <c r="G1616">
        <f t="shared" si="124"/>
        <v>0</v>
      </c>
      <c r="H1616">
        <f t="shared" si="125"/>
        <v>0</v>
      </c>
    </row>
    <row r="1617" spans="5:8">
      <c r="E1617" s="59" t="str">
        <f t="shared" si="122"/>
        <v/>
      </c>
      <c r="F1617" s="59" t="str">
        <f t="shared" si="123"/>
        <v/>
      </c>
      <c r="G1617">
        <f t="shared" si="124"/>
        <v>0</v>
      </c>
      <c r="H1617">
        <f t="shared" si="125"/>
        <v>0</v>
      </c>
    </row>
    <row r="1618" spans="5:8">
      <c r="E1618" s="59" t="str">
        <f t="shared" si="122"/>
        <v/>
      </c>
      <c r="F1618" s="59" t="str">
        <f t="shared" si="123"/>
        <v/>
      </c>
      <c r="G1618">
        <f t="shared" si="124"/>
        <v>0</v>
      </c>
      <c r="H1618">
        <f t="shared" si="125"/>
        <v>0</v>
      </c>
    </row>
    <row r="1619" spans="5:8">
      <c r="E1619" s="59" t="str">
        <f t="shared" si="122"/>
        <v/>
      </c>
      <c r="F1619" s="59" t="str">
        <f t="shared" si="123"/>
        <v/>
      </c>
      <c r="G1619">
        <f t="shared" si="124"/>
        <v>0</v>
      </c>
      <c r="H1619">
        <f t="shared" si="125"/>
        <v>0</v>
      </c>
    </row>
    <row r="1620" spans="5:8">
      <c r="E1620" s="59" t="str">
        <f t="shared" si="122"/>
        <v/>
      </c>
      <c r="F1620" s="59" t="str">
        <f t="shared" si="123"/>
        <v/>
      </c>
      <c r="G1620">
        <f t="shared" si="124"/>
        <v>0</v>
      </c>
      <c r="H1620">
        <f t="shared" si="125"/>
        <v>0</v>
      </c>
    </row>
    <row r="1621" spans="5:8">
      <c r="E1621" s="59" t="str">
        <f t="shared" si="122"/>
        <v/>
      </c>
      <c r="F1621" s="59" t="str">
        <f t="shared" si="123"/>
        <v/>
      </c>
      <c r="G1621">
        <f t="shared" si="124"/>
        <v>0</v>
      </c>
      <c r="H1621">
        <f t="shared" si="125"/>
        <v>0</v>
      </c>
    </row>
    <row r="1622" spans="5:8">
      <c r="E1622" s="59" t="str">
        <f t="shared" si="122"/>
        <v/>
      </c>
      <c r="F1622" s="59" t="str">
        <f t="shared" si="123"/>
        <v/>
      </c>
      <c r="G1622">
        <f t="shared" si="124"/>
        <v>0</v>
      </c>
      <c r="H1622">
        <f t="shared" si="125"/>
        <v>0</v>
      </c>
    </row>
    <row r="1623" spans="5:8">
      <c r="E1623" s="59" t="str">
        <f t="shared" si="122"/>
        <v/>
      </c>
      <c r="F1623" s="59" t="str">
        <f t="shared" si="123"/>
        <v/>
      </c>
      <c r="G1623">
        <f t="shared" si="124"/>
        <v>0</v>
      </c>
      <c r="H1623">
        <f t="shared" si="125"/>
        <v>0</v>
      </c>
    </row>
    <row r="1624" spans="5:8">
      <c r="E1624" s="59" t="str">
        <f t="shared" si="122"/>
        <v/>
      </c>
      <c r="F1624" s="59" t="str">
        <f t="shared" si="123"/>
        <v/>
      </c>
      <c r="G1624">
        <f t="shared" si="124"/>
        <v>0</v>
      </c>
      <c r="H1624">
        <f t="shared" si="125"/>
        <v>0</v>
      </c>
    </row>
    <row r="1625" spans="5:8">
      <c r="E1625" s="59" t="str">
        <f t="shared" si="122"/>
        <v/>
      </c>
      <c r="F1625" s="59" t="str">
        <f t="shared" si="123"/>
        <v/>
      </c>
      <c r="G1625">
        <f t="shared" si="124"/>
        <v>0</v>
      </c>
      <c r="H1625">
        <f t="shared" si="125"/>
        <v>0</v>
      </c>
    </row>
    <row r="1626" spans="5:8">
      <c r="E1626" s="59" t="str">
        <f t="shared" si="122"/>
        <v/>
      </c>
      <c r="F1626" s="59" t="str">
        <f t="shared" si="123"/>
        <v/>
      </c>
      <c r="G1626">
        <f t="shared" si="124"/>
        <v>0</v>
      </c>
      <c r="H1626">
        <f t="shared" si="125"/>
        <v>0</v>
      </c>
    </row>
    <row r="1627" spans="5:8">
      <c r="E1627" s="59" t="str">
        <f t="shared" si="122"/>
        <v/>
      </c>
      <c r="F1627" s="59" t="str">
        <f t="shared" si="123"/>
        <v/>
      </c>
      <c r="G1627">
        <f t="shared" si="124"/>
        <v>0</v>
      </c>
      <c r="H1627">
        <f t="shared" si="125"/>
        <v>0</v>
      </c>
    </row>
    <row r="1628" spans="5:8">
      <c r="E1628" s="59" t="str">
        <f t="shared" si="122"/>
        <v/>
      </c>
      <c r="F1628" s="59" t="str">
        <f t="shared" si="123"/>
        <v/>
      </c>
      <c r="G1628">
        <f t="shared" si="124"/>
        <v>0</v>
      </c>
      <c r="H1628">
        <f t="shared" si="125"/>
        <v>0</v>
      </c>
    </row>
    <row r="1629" spans="5:8">
      <c r="E1629" s="59" t="str">
        <f t="shared" si="122"/>
        <v/>
      </c>
      <c r="F1629" s="59" t="str">
        <f t="shared" si="123"/>
        <v/>
      </c>
      <c r="G1629">
        <f t="shared" si="124"/>
        <v>0</v>
      </c>
      <c r="H1629">
        <f t="shared" si="125"/>
        <v>0</v>
      </c>
    </row>
    <row r="1630" spans="5:8">
      <c r="E1630" s="59" t="str">
        <f t="shared" si="122"/>
        <v/>
      </c>
      <c r="F1630" s="59" t="str">
        <f t="shared" si="123"/>
        <v/>
      </c>
      <c r="G1630">
        <f t="shared" si="124"/>
        <v>0</v>
      </c>
      <c r="H1630">
        <f t="shared" si="125"/>
        <v>0</v>
      </c>
    </row>
    <row r="1631" spans="5:8">
      <c r="E1631" s="59" t="str">
        <f t="shared" si="122"/>
        <v/>
      </c>
      <c r="F1631" s="59" t="str">
        <f t="shared" si="123"/>
        <v/>
      </c>
      <c r="G1631">
        <f t="shared" si="124"/>
        <v>0</v>
      </c>
      <c r="H1631">
        <f t="shared" si="125"/>
        <v>0</v>
      </c>
    </row>
    <row r="1632" spans="5:8">
      <c r="E1632" s="59" t="str">
        <f t="shared" si="122"/>
        <v/>
      </c>
      <c r="F1632" s="59" t="str">
        <f t="shared" si="123"/>
        <v/>
      </c>
      <c r="G1632">
        <f t="shared" si="124"/>
        <v>0</v>
      </c>
      <c r="H1632">
        <f t="shared" si="125"/>
        <v>0</v>
      </c>
    </row>
    <row r="1633" spans="5:8">
      <c r="E1633" s="59" t="str">
        <f t="shared" si="122"/>
        <v/>
      </c>
      <c r="F1633" s="59" t="str">
        <f t="shared" si="123"/>
        <v/>
      </c>
      <c r="G1633">
        <f t="shared" si="124"/>
        <v>0</v>
      </c>
      <c r="H1633">
        <f t="shared" si="125"/>
        <v>0</v>
      </c>
    </row>
    <row r="1634" spans="5:8">
      <c r="E1634" s="59" t="str">
        <f t="shared" si="122"/>
        <v/>
      </c>
      <c r="F1634" s="59" t="str">
        <f t="shared" si="123"/>
        <v/>
      </c>
      <c r="G1634">
        <f t="shared" si="124"/>
        <v>0</v>
      </c>
      <c r="H1634">
        <f t="shared" si="125"/>
        <v>0</v>
      </c>
    </row>
    <row r="1635" spans="5:8">
      <c r="E1635" s="59" t="str">
        <f t="shared" si="122"/>
        <v/>
      </c>
      <c r="F1635" s="59" t="str">
        <f t="shared" si="123"/>
        <v/>
      </c>
      <c r="G1635">
        <f t="shared" si="124"/>
        <v>0</v>
      </c>
      <c r="H1635">
        <f t="shared" si="125"/>
        <v>0</v>
      </c>
    </row>
    <row r="1636" spans="5:8">
      <c r="E1636" s="59" t="str">
        <f t="shared" si="122"/>
        <v/>
      </c>
      <c r="F1636" s="59" t="str">
        <f t="shared" si="123"/>
        <v/>
      </c>
      <c r="G1636">
        <f t="shared" si="124"/>
        <v>0</v>
      </c>
      <c r="H1636">
        <f t="shared" si="125"/>
        <v>0</v>
      </c>
    </row>
    <row r="1637" spans="5:8">
      <c r="E1637" s="59" t="str">
        <f t="shared" si="122"/>
        <v/>
      </c>
      <c r="F1637" s="59" t="str">
        <f t="shared" si="123"/>
        <v/>
      </c>
      <c r="G1637">
        <f t="shared" si="124"/>
        <v>0</v>
      </c>
      <c r="H1637">
        <f t="shared" si="125"/>
        <v>0</v>
      </c>
    </row>
    <row r="1638" spans="5:8">
      <c r="E1638" s="59" t="str">
        <f t="shared" si="122"/>
        <v/>
      </c>
      <c r="F1638" s="59" t="str">
        <f t="shared" si="123"/>
        <v/>
      </c>
      <c r="G1638">
        <f t="shared" si="124"/>
        <v>0</v>
      </c>
      <c r="H1638">
        <f t="shared" si="125"/>
        <v>0</v>
      </c>
    </row>
    <row r="1639" spans="5:8">
      <c r="E1639" s="59" t="str">
        <f t="shared" si="122"/>
        <v/>
      </c>
      <c r="F1639" s="59" t="str">
        <f t="shared" si="123"/>
        <v/>
      </c>
      <c r="G1639">
        <f t="shared" si="124"/>
        <v>0</v>
      </c>
      <c r="H1639">
        <f t="shared" si="125"/>
        <v>0</v>
      </c>
    </row>
    <row r="1640" spans="5:8">
      <c r="E1640" s="59" t="str">
        <f t="shared" si="122"/>
        <v/>
      </c>
      <c r="F1640" s="59" t="str">
        <f t="shared" si="123"/>
        <v/>
      </c>
      <c r="G1640">
        <f t="shared" si="124"/>
        <v>0</v>
      </c>
      <c r="H1640">
        <f t="shared" si="125"/>
        <v>0</v>
      </c>
    </row>
    <row r="1641" spans="5:8">
      <c r="E1641" s="59" t="str">
        <f t="shared" si="122"/>
        <v/>
      </c>
      <c r="F1641" s="59" t="str">
        <f t="shared" si="123"/>
        <v/>
      </c>
      <c r="G1641">
        <f t="shared" si="124"/>
        <v>0</v>
      </c>
      <c r="H1641">
        <f t="shared" si="125"/>
        <v>0</v>
      </c>
    </row>
    <row r="1642" spans="5:8">
      <c r="E1642" s="59" t="str">
        <f t="shared" si="122"/>
        <v/>
      </c>
      <c r="F1642" s="59" t="str">
        <f t="shared" si="123"/>
        <v/>
      </c>
      <c r="G1642">
        <f t="shared" si="124"/>
        <v>0</v>
      </c>
      <c r="H1642">
        <f t="shared" si="125"/>
        <v>0</v>
      </c>
    </row>
    <row r="1643" spans="5:8">
      <c r="E1643" s="59" t="str">
        <f t="shared" si="122"/>
        <v/>
      </c>
      <c r="F1643" s="59" t="str">
        <f t="shared" si="123"/>
        <v/>
      </c>
      <c r="G1643">
        <f t="shared" si="124"/>
        <v>0</v>
      </c>
      <c r="H1643">
        <f t="shared" si="125"/>
        <v>0</v>
      </c>
    </row>
    <row r="1644" spans="5:8">
      <c r="E1644" s="59" t="str">
        <f t="shared" ref="E1644:E1707" si="126">UPPER(B1644)</f>
        <v/>
      </c>
      <c r="F1644" s="59" t="str">
        <f t="shared" ref="F1644:F1707" si="127">UPPER(C1644)</f>
        <v/>
      </c>
      <c r="G1644">
        <f t="shared" ref="G1644:G1707" si="128">D1644</f>
        <v>0</v>
      </c>
      <c r="H1644">
        <f t="shared" ref="H1644:H1707" si="129">ROUND(G1644/(1+$E$1),2)</f>
        <v>0</v>
      </c>
    </row>
    <row r="1645" spans="5:8">
      <c r="E1645" s="59" t="str">
        <f t="shared" si="126"/>
        <v/>
      </c>
      <c r="F1645" s="59" t="str">
        <f t="shared" si="127"/>
        <v/>
      </c>
      <c r="G1645">
        <f t="shared" si="128"/>
        <v>0</v>
      </c>
      <c r="H1645">
        <f t="shared" si="129"/>
        <v>0</v>
      </c>
    </row>
    <row r="1646" spans="5:8">
      <c r="E1646" s="59" t="str">
        <f t="shared" si="126"/>
        <v/>
      </c>
      <c r="F1646" s="59" t="str">
        <f t="shared" si="127"/>
        <v/>
      </c>
      <c r="G1646">
        <f t="shared" si="128"/>
        <v>0</v>
      </c>
      <c r="H1646">
        <f t="shared" si="129"/>
        <v>0</v>
      </c>
    </row>
    <row r="1647" spans="5:8">
      <c r="E1647" s="59" t="str">
        <f t="shared" si="126"/>
        <v/>
      </c>
      <c r="F1647" s="59" t="str">
        <f t="shared" si="127"/>
        <v/>
      </c>
      <c r="G1647">
        <f t="shared" si="128"/>
        <v>0</v>
      </c>
      <c r="H1647">
        <f t="shared" si="129"/>
        <v>0</v>
      </c>
    </row>
    <row r="1648" spans="5:8">
      <c r="E1648" s="59" t="str">
        <f t="shared" si="126"/>
        <v/>
      </c>
      <c r="F1648" s="59" t="str">
        <f t="shared" si="127"/>
        <v/>
      </c>
      <c r="G1648">
        <f t="shared" si="128"/>
        <v>0</v>
      </c>
      <c r="H1648">
        <f t="shared" si="129"/>
        <v>0</v>
      </c>
    </row>
    <row r="1649" spans="5:8">
      <c r="E1649" s="59" t="str">
        <f t="shared" si="126"/>
        <v/>
      </c>
      <c r="F1649" s="59" t="str">
        <f t="shared" si="127"/>
        <v/>
      </c>
      <c r="G1649">
        <f t="shared" si="128"/>
        <v>0</v>
      </c>
      <c r="H1649">
        <f t="shared" si="129"/>
        <v>0</v>
      </c>
    </row>
    <row r="1650" spans="5:8">
      <c r="E1650" s="59" t="str">
        <f t="shared" si="126"/>
        <v/>
      </c>
      <c r="F1650" s="59" t="str">
        <f t="shared" si="127"/>
        <v/>
      </c>
      <c r="G1650">
        <f t="shared" si="128"/>
        <v>0</v>
      </c>
      <c r="H1650">
        <f t="shared" si="129"/>
        <v>0</v>
      </c>
    </row>
    <row r="1651" spans="5:8">
      <c r="E1651" s="59" t="str">
        <f t="shared" si="126"/>
        <v/>
      </c>
      <c r="F1651" s="59" t="str">
        <f t="shared" si="127"/>
        <v/>
      </c>
      <c r="G1651">
        <f t="shared" si="128"/>
        <v>0</v>
      </c>
      <c r="H1651">
        <f t="shared" si="129"/>
        <v>0</v>
      </c>
    </row>
    <row r="1652" spans="5:8">
      <c r="E1652" s="59" t="str">
        <f t="shared" si="126"/>
        <v/>
      </c>
      <c r="F1652" s="59" t="str">
        <f t="shared" si="127"/>
        <v/>
      </c>
      <c r="G1652">
        <f t="shared" si="128"/>
        <v>0</v>
      </c>
      <c r="H1652">
        <f t="shared" si="129"/>
        <v>0</v>
      </c>
    </row>
    <row r="1653" spans="5:8">
      <c r="E1653" s="59" t="str">
        <f t="shared" si="126"/>
        <v/>
      </c>
      <c r="F1653" s="59" t="str">
        <f t="shared" si="127"/>
        <v/>
      </c>
      <c r="G1653">
        <f t="shared" si="128"/>
        <v>0</v>
      </c>
      <c r="H1653">
        <f t="shared" si="129"/>
        <v>0</v>
      </c>
    </row>
    <row r="1654" spans="5:8">
      <c r="E1654" s="59" t="str">
        <f t="shared" si="126"/>
        <v/>
      </c>
      <c r="F1654" s="59" t="str">
        <f t="shared" si="127"/>
        <v/>
      </c>
      <c r="G1654">
        <f t="shared" si="128"/>
        <v>0</v>
      </c>
      <c r="H1654">
        <f t="shared" si="129"/>
        <v>0</v>
      </c>
    </row>
    <row r="1655" spans="5:8">
      <c r="E1655" s="59" t="str">
        <f t="shared" si="126"/>
        <v/>
      </c>
      <c r="F1655" s="59" t="str">
        <f t="shared" si="127"/>
        <v/>
      </c>
      <c r="G1655">
        <f t="shared" si="128"/>
        <v>0</v>
      </c>
      <c r="H1655">
        <f t="shared" si="129"/>
        <v>0</v>
      </c>
    </row>
    <row r="1656" spans="5:8">
      <c r="E1656" s="59" t="str">
        <f t="shared" si="126"/>
        <v/>
      </c>
      <c r="F1656" s="59" t="str">
        <f t="shared" si="127"/>
        <v/>
      </c>
      <c r="G1656">
        <f t="shared" si="128"/>
        <v>0</v>
      </c>
      <c r="H1656">
        <f t="shared" si="129"/>
        <v>0</v>
      </c>
    </row>
    <row r="1657" spans="5:8">
      <c r="E1657" s="59" t="str">
        <f t="shared" si="126"/>
        <v/>
      </c>
      <c r="F1657" s="59" t="str">
        <f t="shared" si="127"/>
        <v/>
      </c>
      <c r="G1657">
        <f t="shared" si="128"/>
        <v>0</v>
      </c>
      <c r="H1657">
        <f t="shared" si="129"/>
        <v>0</v>
      </c>
    </row>
    <row r="1658" spans="5:8">
      <c r="E1658" s="59" t="str">
        <f t="shared" si="126"/>
        <v/>
      </c>
      <c r="F1658" s="59" t="str">
        <f t="shared" si="127"/>
        <v/>
      </c>
      <c r="G1658">
        <f t="shared" si="128"/>
        <v>0</v>
      </c>
      <c r="H1658">
        <f t="shared" si="129"/>
        <v>0</v>
      </c>
    </row>
    <row r="1659" spans="5:8">
      <c r="E1659" s="59" t="str">
        <f t="shared" si="126"/>
        <v/>
      </c>
      <c r="F1659" s="59" t="str">
        <f t="shared" si="127"/>
        <v/>
      </c>
      <c r="G1659">
        <f t="shared" si="128"/>
        <v>0</v>
      </c>
      <c r="H1659">
        <f t="shared" si="129"/>
        <v>0</v>
      </c>
    </row>
    <row r="1660" spans="5:8">
      <c r="E1660" s="59" t="str">
        <f t="shared" si="126"/>
        <v/>
      </c>
      <c r="F1660" s="59" t="str">
        <f t="shared" si="127"/>
        <v/>
      </c>
      <c r="G1660">
        <f t="shared" si="128"/>
        <v>0</v>
      </c>
      <c r="H1660">
        <f t="shared" si="129"/>
        <v>0</v>
      </c>
    </row>
    <row r="1661" spans="5:8">
      <c r="E1661" s="59" t="str">
        <f t="shared" si="126"/>
        <v/>
      </c>
      <c r="F1661" s="59" t="str">
        <f t="shared" si="127"/>
        <v/>
      </c>
      <c r="G1661">
        <f t="shared" si="128"/>
        <v>0</v>
      </c>
      <c r="H1661">
        <f t="shared" si="129"/>
        <v>0</v>
      </c>
    </row>
    <row r="1662" spans="5:8">
      <c r="E1662" s="59" t="str">
        <f t="shared" si="126"/>
        <v/>
      </c>
      <c r="F1662" s="59" t="str">
        <f t="shared" si="127"/>
        <v/>
      </c>
      <c r="G1662">
        <f t="shared" si="128"/>
        <v>0</v>
      </c>
      <c r="H1662">
        <f t="shared" si="129"/>
        <v>0</v>
      </c>
    </row>
    <row r="1663" spans="5:8">
      <c r="E1663" s="59" t="str">
        <f t="shared" si="126"/>
        <v/>
      </c>
      <c r="F1663" s="59" t="str">
        <f t="shared" si="127"/>
        <v/>
      </c>
      <c r="G1663">
        <f t="shared" si="128"/>
        <v>0</v>
      </c>
      <c r="H1663">
        <f t="shared" si="129"/>
        <v>0</v>
      </c>
    </row>
    <row r="1664" spans="5:8">
      <c r="E1664" s="59" t="str">
        <f t="shared" si="126"/>
        <v/>
      </c>
      <c r="F1664" s="59" t="str">
        <f t="shared" si="127"/>
        <v/>
      </c>
      <c r="G1664">
        <f t="shared" si="128"/>
        <v>0</v>
      </c>
      <c r="H1664">
        <f t="shared" si="129"/>
        <v>0</v>
      </c>
    </row>
    <row r="1665" spans="5:8">
      <c r="E1665" s="59" t="str">
        <f t="shared" si="126"/>
        <v/>
      </c>
      <c r="F1665" s="59" t="str">
        <f t="shared" si="127"/>
        <v/>
      </c>
      <c r="G1665">
        <f t="shared" si="128"/>
        <v>0</v>
      </c>
      <c r="H1665">
        <f t="shared" si="129"/>
        <v>0</v>
      </c>
    </row>
    <row r="1666" spans="5:8">
      <c r="E1666" s="59" t="str">
        <f t="shared" si="126"/>
        <v/>
      </c>
      <c r="F1666" s="59" t="str">
        <f t="shared" si="127"/>
        <v/>
      </c>
      <c r="G1666">
        <f t="shared" si="128"/>
        <v>0</v>
      </c>
      <c r="H1666">
        <f t="shared" si="129"/>
        <v>0</v>
      </c>
    </row>
    <row r="1667" spans="5:8">
      <c r="E1667" s="59" t="str">
        <f t="shared" si="126"/>
        <v/>
      </c>
      <c r="F1667" s="59" t="str">
        <f t="shared" si="127"/>
        <v/>
      </c>
      <c r="G1667">
        <f t="shared" si="128"/>
        <v>0</v>
      </c>
      <c r="H1667">
        <f t="shared" si="129"/>
        <v>0</v>
      </c>
    </row>
    <row r="1668" spans="5:8">
      <c r="E1668" s="59" t="str">
        <f t="shared" si="126"/>
        <v/>
      </c>
      <c r="F1668" s="59" t="str">
        <f t="shared" si="127"/>
        <v/>
      </c>
      <c r="G1668">
        <f t="shared" si="128"/>
        <v>0</v>
      </c>
      <c r="H1668">
        <f t="shared" si="129"/>
        <v>0</v>
      </c>
    </row>
    <row r="1669" spans="5:8">
      <c r="E1669" s="59" t="str">
        <f t="shared" si="126"/>
        <v/>
      </c>
      <c r="F1669" s="59" t="str">
        <f t="shared" si="127"/>
        <v/>
      </c>
      <c r="G1669">
        <f t="shared" si="128"/>
        <v>0</v>
      </c>
      <c r="H1669">
        <f t="shared" si="129"/>
        <v>0</v>
      </c>
    </row>
    <row r="1670" spans="5:8">
      <c r="E1670" s="59" t="str">
        <f t="shared" si="126"/>
        <v/>
      </c>
      <c r="F1670" s="59" t="str">
        <f t="shared" si="127"/>
        <v/>
      </c>
      <c r="G1670">
        <f t="shared" si="128"/>
        <v>0</v>
      </c>
      <c r="H1670">
        <f t="shared" si="129"/>
        <v>0</v>
      </c>
    </row>
    <row r="1671" spans="5:8">
      <c r="E1671" s="59" t="str">
        <f t="shared" si="126"/>
        <v/>
      </c>
      <c r="F1671" s="59" t="str">
        <f t="shared" si="127"/>
        <v/>
      </c>
      <c r="G1671">
        <f t="shared" si="128"/>
        <v>0</v>
      </c>
      <c r="H1671">
        <f t="shared" si="129"/>
        <v>0</v>
      </c>
    </row>
    <row r="1672" spans="5:8">
      <c r="E1672" s="59" t="str">
        <f t="shared" si="126"/>
        <v/>
      </c>
      <c r="F1672" s="59" t="str">
        <f t="shared" si="127"/>
        <v/>
      </c>
      <c r="G1672">
        <f t="shared" si="128"/>
        <v>0</v>
      </c>
      <c r="H1672">
        <f t="shared" si="129"/>
        <v>0</v>
      </c>
    </row>
    <row r="1673" spans="5:8">
      <c r="E1673" s="59" t="str">
        <f t="shared" si="126"/>
        <v/>
      </c>
      <c r="F1673" s="59" t="str">
        <f t="shared" si="127"/>
        <v/>
      </c>
      <c r="G1673">
        <f t="shared" si="128"/>
        <v>0</v>
      </c>
      <c r="H1673">
        <f t="shared" si="129"/>
        <v>0</v>
      </c>
    </row>
    <row r="1674" spans="5:8">
      <c r="E1674" s="59" t="str">
        <f t="shared" si="126"/>
        <v/>
      </c>
      <c r="F1674" s="59" t="str">
        <f t="shared" si="127"/>
        <v/>
      </c>
      <c r="G1674">
        <f t="shared" si="128"/>
        <v>0</v>
      </c>
      <c r="H1674">
        <f t="shared" si="129"/>
        <v>0</v>
      </c>
    </row>
    <row r="1675" spans="5:8">
      <c r="E1675" s="59" t="str">
        <f t="shared" si="126"/>
        <v/>
      </c>
      <c r="F1675" s="59" t="str">
        <f t="shared" si="127"/>
        <v/>
      </c>
      <c r="G1675">
        <f t="shared" si="128"/>
        <v>0</v>
      </c>
      <c r="H1675">
        <f t="shared" si="129"/>
        <v>0</v>
      </c>
    </row>
    <row r="1676" spans="5:8">
      <c r="E1676" s="59" t="str">
        <f t="shared" si="126"/>
        <v/>
      </c>
      <c r="F1676" s="59" t="str">
        <f t="shared" si="127"/>
        <v/>
      </c>
      <c r="G1676">
        <f t="shared" si="128"/>
        <v>0</v>
      </c>
      <c r="H1676">
        <f t="shared" si="129"/>
        <v>0</v>
      </c>
    </row>
    <row r="1677" spans="5:8">
      <c r="E1677" s="59" t="str">
        <f t="shared" si="126"/>
        <v/>
      </c>
      <c r="F1677" s="59" t="str">
        <f t="shared" si="127"/>
        <v/>
      </c>
      <c r="G1677">
        <f t="shared" si="128"/>
        <v>0</v>
      </c>
      <c r="H1677">
        <f t="shared" si="129"/>
        <v>0</v>
      </c>
    </row>
    <row r="1678" spans="5:8">
      <c r="E1678" s="59" t="str">
        <f t="shared" si="126"/>
        <v/>
      </c>
      <c r="F1678" s="59" t="str">
        <f t="shared" si="127"/>
        <v/>
      </c>
      <c r="G1678">
        <f t="shared" si="128"/>
        <v>0</v>
      </c>
      <c r="H1678">
        <f t="shared" si="129"/>
        <v>0</v>
      </c>
    </row>
    <row r="1679" spans="5:8">
      <c r="E1679" s="59" t="str">
        <f t="shared" si="126"/>
        <v/>
      </c>
      <c r="F1679" s="59" t="str">
        <f t="shared" si="127"/>
        <v/>
      </c>
      <c r="G1679">
        <f t="shared" si="128"/>
        <v>0</v>
      </c>
      <c r="H1679">
        <f t="shared" si="129"/>
        <v>0</v>
      </c>
    </row>
    <row r="1680" spans="5:8">
      <c r="E1680" s="59" t="str">
        <f t="shared" si="126"/>
        <v/>
      </c>
      <c r="F1680" s="59" t="str">
        <f t="shared" si="127"/>
        <v/>
      </c>
      <c r="G1680">
        <f t="shared" si="128"/>
        <v>0</v>
      </c>
      <c r="H1680">
        <f t="shared" si="129"/>
        <v>0</v>
      </c>
    </row>
    <row r="1681" spans="5:8">
      <c r="E1681" s="59" t="str">
        <f t="shared" si="126"/>
        <v/>
      </c>
      <c r="F1681" s="59" t="str">
        <f t="shared" si="127"/>
        <v/>
      </c>
      <c r="G1681">
        <f t="shared" si="128"/>
        <v>0</v>
      </c>
      <c r="H1681">
        <f t="shared" si="129"/>
        <v>0</v>
      </c>
    </row>
    <row r="1682" spans="5:8">
      <c r="E1682" s="59" t="str">
        <f t="shared" si="126"/>
        <v/>
      </c>
      <c r="F1682" s="59" t="str">
        <f t="shared" si="127"/>
        <v/>
      </c>
      <c r="G1682">
        <f t="shared" si="128"/>
        <v>0</v>
      </c>
      <c r="H1682">
        <f t="shared" si="129"/>
        <v>0</v>
      </c>
    </row>
    <row r="1683" spans="5:8">
      <c r="E1683" s="59" t="str">
        <f t="shared" si="126"/>
        <v/>
      </c>
      <c r="F1683" s="59" t="str">
        <f t="shared" si="127"/>
        <v/>
      </c>
      <c r="G1683">
        <f t="shared" si="128"/>
        <v>0</v>
      </c>
      <c r="H1683">
        <f t="shared" si="129"/>
        <v>0</v>
      </c>
    </row>
    <row r="1684" spans="5:8">
      <c r="E1684" s="59" t="str">
        <f t="shared" si="126"/>
        <v/>
      </c>
      <c r="F1684" s="59" t="str">
        <f t="shared" si="127"/>
        <v/>
      </c>
      <c r="G1684">
        <f t="shared" si="128"/>
        <v>0</v>
      </c>
      <c r="H1684">
        <f t="shared" si="129"/>
        <v>0</v>
      </c>
    </row>
    <row r="1685" spans="5:8">
      <c r="E1685" s="59" t="str">
        <f t="shared" si="126"/>
        <v/>
      </c>
      <c r="F1685" s="59" t="str">
        <f t="shared" si="127"/>
        <v/>
      </c>
      <c r="G1685">
        <f t="shared" si="128"/>
        <v>0</v>
      </c>
      <c r="H1685">
        <f t="shared" si="129"/>
        <v>0</v>
      </c>
    </row>
    <row r="1686" spans="5:8">
      <c r="E1686" s="59" t="str">
        <f t="shared" si="126"/>
        <v/>
      </c>
      <c r="F1686" s="59" t="str">
        <f t="shared" si="127"/>
        <v/>
      </c>
      <c r="G1686">
        <f t="shared" si="128"/>
        <v>0</v>
      </c>
      <c r="H1686">
        <f t="shared" si="129"/>
        <v>0</v>
      </c>
    </row>
    <row r="1687" spans="5:8">
      <c r="E1687" s="59" t="str">
        <f t="shared" si="126"/>
        <v/>
      </c>
      <c r="F1687" s="59" t="str">
        <f t="shared" si="127"/>
        <v/>
      </c>
      <c r="G1687">
        <f t="shared" si="128"/>
        <v>0</v>
      </c>
      <c r="H1687">
        <f t="shared" si="129"/>
        <v>0</v>
      </c>
    </row>
    <row r="1688" spans="5:8">
      <c r="E1688" s="59" t="str">
        <f t="shared" si="126"/>
        <v/>
      </c>
      <c r="F1688" s="59" t="str">
        <f t="shared" si="127"/>
        <v/>
      </c>
      <c r="G1688">
        <f t="shared" si="128"/>
        <v>0</v>
      </c>
      <c r="H1688">
        <f t="shared" si="129"/>
        <v>0</v>
      </c>
    </row>
    <row r="1689" spans="5:8">
      <c r="E1689" s="59" t="str">
        <f t="shared" si="126"/>
        <v/>
      </c>
      <c r="F1689" s="59" t="str">
        <f t="shared" si="127"/>
        <v/>
      </c>
      <c r="G1689">
        <f t="shared" si="128"/>
        <v>0</v>
      </c>
      <c r="H1689">
        <f t="shared" si="129"/>
        <v>0</v>
      </c>
    </row>
    <row r="1690" spans="5:8">
      <c r="E1690" s="59" t="str">
        <f t="shared" si="126"/>
        <v/>
      </c>
      <c r="F1690" s="59" t="str">
        <f t="shared" si="127"/>
        <v/>
      </c>
      <c r="G1690">
        <f t="shared" si="128"/>
        <v>0</v>
      </c>
      <c r="H1690">
        <f t="shared" si="129"/>
        <v>0</v>
      </c>
    </row>
    <row r="1691" spans="5:8">
      <c r="E1691" s="59" t="str">
        <f t="shared" si="126"/>
        <v/>
      </c>
      <c r="F1691" s="59" t="str">
        <f t="shared" si="127"/>
        <v/>
      </c>
      <c r="G1691">
        <f t="shared" si="128"/>
        <v>0</v>
      </c>
      <c r="H1691">
        <f t="shared" si="129"/>
        <v>0</v>
      </c>
    </row>
    <row r="1692" spans="5:8">
      <c r="E1692" s="59" t="str">
        <f t="shared" si="126"/>
        <v/>
      </c>
      <c r="F1692" s="59" t="str">
        <f t="shared" si="127"/>
        <v/>
      </c>
      <c r="G1692">
        <f t="shared" si="128"/>
        <v>0</v>
      </c>
      <c r="H1692">
        <f t="shared" si="129"/>
        <v>0</v>
      </c>
    </row>
    <row r="1693" spans="5:8">
      <c r="E1693" s="59" t="str">
        <f t="shared" si="126"/>
        <v/>
      </c>
      <c r="F1693" s="59" t="str">
        <f t="shared" si="127"/>
        <v/>
      </c>
      <c r="G1693">
        <f t="shared" si="128"/>
        <v>0</v>
      </c>
      <c r="H1693">
        <f t="shared" si="129"/>
        <v>0</v>
      </c>
    </row>
    <row r="1694" spans="5:8">
      <c r="E1694" s="59" t="str">
        <f t="shared" si="126"/>
        <v/>
      </c>
      <c r="F1694" s="59" t="str">
        <f t="shared" si="127"/>
        <v/>
      </c>
      <c r="G1694">
        <f t="shared" si="128"/>
        <v>0</v>
      </c>
      <c r="H1694">
        <f t="shared" si="129"/>
        <v>0</v>
      </c>
    </row>
    <row r="1695" spans="5:8">
      <c r="E1695" s="59" t="str">
        <f t="shared" si="126"/>
        <v/>
      </c>
      <c r="F1695" s="59" t="str">
        <f t="shared" si="127"/>
        <v/>
      </c>
      <c r="G1695">
        <f t="shared" si="128"/>
        <v>0</v>
      </c>
      <c r="H1695">
        <f t="shared" si="129"/>
        <v>0</v>
      </c>
    </row>
    <row r="1696" spans="5:8">
      <c r="E1696" s="59" t="str">
        <f t="shared" si="126"/>
        <v/>
      </c>
      <c r="F1696" s="59" t="str">
        <f t="shared" si="127"/>
        <v/>
      </c>
      <c r="G1696">
        <f t="shared" si="128"/>
        <v>0</v>
      </c>
      <c r="H1696">
        <f t="shared" si="129"/>
        <v>0</v>
      </c>
    </row>
    <row r="1697" spans="5:8">
      <c r="E1697" s="59" t="str">
        <f t="shared" si="126"/>
        <v/>
      </c>
      <c r="F1697" s="59" t="str">
        <f t="shared" si="127"/>
        <v/>
      </c>
      <c r="G1697">
        <f t="shared" si="128"/>
        <v>0</v>
      </c>
      <c r="H1697">
        <f t="shared" si="129"/>
        <v>0</v>
      </c>
    </row>
    <row r="1698" spans="5:8">
      <c r="E1698" s="59" t="str">
        <f t="shared" si="126"/>
        <v/>
      </c>
      <c r="F1698" s="59" t="str">
        <f t="shared" si="127"/>
        <v/>
      </c>
      <c r="G1698">
        <f t="shared" si="128"/>
        <v>0</v>
      </c>
      <c r="H1698">
        <f t="shared" si="129"/>
        <v>0</v>
      </c>
    </row>
    <row r="1699" spans="5:8">
      <c r="E1699" s="59" t="str">
        <f t="shared" si="126"/>
        <v/>
      </c>
      <c r="F1699" s="59" t="str">
        <f t="shared" si="127"/>
        <v/>
      </c>
      <c r="G1699">
        <f t="shared" si="128"/>
        <v>0</v>
      </c>
      <c r="H1699">
        <f t="shared" si="129"/>
        <v>0</v>
      </c>
    </row>
    <row r="1700" spans="5:8">
      <c r="E1700" s="59" t="str">
        <f t="shared" si="126"/>
        <v/>
      </c>
      <c r="F1700" s="59" t="str">
        <f t="shared" si="127"/>
        <v/>
      </c>
      <c r="G1700">
        <f t="shared" si="128"/>
        <v>0</v>
      </c>
      <c r="H1700">
        <f t="shared" si="129"/>
        <v>0</v>
      </c>
    </row>
    <row r="1701" spans="5:8">
      <c r="E1701" s="59" t="str">
        <f t="shared" si="126"/>
        <v/>
      </c>
      <c r="F1701" s="59" t="str">
        <f t="shared" si="127"/>
        <v/>
      </c>
      <c r="G1701">
        <f t="shared" si="128"/>
        <v>0</v>
      </c>
      <c r="H1701">
        <f t="shared" si="129"/>
        <v>0</v>
      </c>
    </row>
    <row r="1702" spans="5:8">
      <c r="E1702" s="59" t="str">
        <f t="shared" si="126"/>
        <v/>
      </c>
      <c r="F1702" s="59" t="str">
        <f t="shared" si="127"/>
        <v/>
      </c>
      <c r="G1702">
        <f t="shared" si="128"/>
        <v>0</v>
      </c>
      <c r="H1702">
        <f t="shared" si="129"/>
        <v>0</v>
      </c>
    </row>
    <row r="1703" spans="5:8">
      <c r="E1703" s="59" t="str">
        <f t="shared" si="126"/>
        <v/>
      </c>
      <c r="F1703" s="59" t="str">
        <f t="shared" si="127"/>
        <v/>
      </c>
      <c r="G1703">
        <f t="shared" si="128"/>
        <v>0</v>
      </c>
      <c r="H1703">
        <f t="shared" si="129"/>
        <v>0</v>
      </c>
    </row>
    <row r="1704" spans="5:8">
      <c r="E1704" s="59" t="str">
        <f t="shared" si="126"/>
        <v/>
      </c>
      <c r="F1704" s="59" t="str">
        <f t="shared" si="127"/>
        <v/>
      </c>
      <c r="G1704">
        <f t="shared" si="128"/>
        <v>0</v>
      </c>
      <c r="H1704">
        <f t="shared" si="129"/>
        <v>0</v>
      </c>
    </row>
    <row r="1705" spans="5:8">
      <c r="E1705" s="59" t="str">
        <f t="shared" si="126"/>
        <v/>
      </c>
      <c r="F1705" s="59" t="str">
        <f t="shared" si="127"/>
        <v/>
      </c>
      <c r="G1705">
        <f t="shared" si="128"/>
        <v>0</v>
      </c>
      <c r="H1705">
        <f t="shared" si="129"/>
        <v>0</v>
      </c>
    </row>
    <row r="1706" spans="5:8">
      <c r="E1706" s="59" t="str">
        <f t="shared" si="126"/>
        <v/>
      </c>
      <c r="F1706" s="59" t="str">
        <f t="shared" si="127"/>
        <v/>
      </c>
      <c r="G1706">
        <f t="shared" si="128"/>
        <v>0</v>
      </c>
      <c r="H1706">
        <f t="shared" si="129"/>
        <v>0</v>
      </c>
    </row>
    <row r="1707" spans="5:8">
      <c r="E1707" s="59" t="str">
        <f t="shared" si="126"/>
        <v/>
      </c>
      <c r="F1707" s="59" t="str">
        <f t="shared" si="127"/>
        <v/>
      </c>
      <c r="G1707">
        <f t="shared" si="128"/>
        <v>0</v>
      </c>
      <c r="H1707">
        <f t="shared" si="129"/>
        <v>0</v>
      </c>
    </row>
    <row r="1708" spans="5:8">
      <c r="E1708" s="59" t="str">
        <f t="shared" ref="E1708:E1768" si="130">UPPER(B1708)</f>
        <v/>
      </c>
      <c r="F1708" s="59" t="str">
        <f t="shared" ref="F1708:F1768" si="131">UPPER(C1708)</f>
        <v/>
      </c>
      <c r="G1708">
        <f t="shared" ref="G1708:G1768" si="132">D1708</f>
        <v>0</v>
      </c>
      <c r="H1708">
        <f t="shared" ref="H1708:H1768" si="133">ROUND(G1708/(1+$E$1),2)</f>
        <v>0</v>
      </c>
    </row>
    <row r="1709" spans="5:8">
      <c r="E1709" s="59" t="str">
        <f t="shared" si="130"/>
        <v/>
      </c>
      <c r="F1709" s="59" t="str">
        <f t="shared" si="131"/>
        <v/>
      </c>
      <c r="G1709">
        <f t="shared" si="132"/>
        <v>0</v>
      </c>
      <c r="H1709">
        <f t="shared" si="133"/>
        <v>0</v>
      </c>
    </row>
    <row r="1710" spans="5:8">
      <c r="E1710" s="59" t="str">
        <f t="shared" si="130"/>
        <v/>
      </c>
      <c r="F1710" s="59" t="str">
        <f t="shared" si="131"/>
        <v/>
      </c>
      <c r="G1710">
        <f t="shared" si="132"/>
        <v>0</v>
      </c>
      <c r="H1710">
        <f t="shared" si="133"/>
        <v>0</v>
      </c>
    </row>
    <row r="1711" spans="5:8">
      <c r="E1711" s="59" t="str">
        <f t="shared" si="130"/>
        <v/>
      </c>
      <c r="F1711" s="59" t="str">
        <f t="shared" si="131"/>
        <v/>
      </c>
      <c r="G1711">
        <f t="shared" si="132"/>
        <v>0</v>
      </c>
      <c r="H1711">
        <f t="shared" si="133"/>
        <v>0</v>
      </c>
    </row>
    <row r="1712" spans="5:8">
      <c r="E1712" s="59" t="str">
        <f t="shared" si="130"/>
        <v/>
      </c>
      <c r="F1712" s="59" t="str">
        <f t="shared" si="131"/>
        <v/>
      </c>
      <c r="G1712">
        <f t="shared" si="132"/>
        <v>0</v>
      </c>
      <c r="H1712">
        <f t="shared" si="133"/>
        <v>0</v>
      </c>
    </row>
    <row r="1713" spans="5:8">
      <c r="E1713" s="59" t="str">
        <f t="shared" si="130"/>
        <v/>
      </c>
      <c r="F1713" s="59" t="str">
        <f t="shared" si="131"/>
        <v/>
      </c>
      <c r="G1713">
        <f t="shared" si="132"/>
        <v>0</v>
      </c>
      <c r="H1713">
        <f t="shared" si="133"/>
        <v>0</v>
      </c>
    </row>
    <row r="1714" spans="5:8">
      <c r="E1714" s="59" t="str">
        <f t="shared" si="130"/>
        <v/>
      </c>
      <c r="F1714" s="59" t="str">
        <f t="shared" si="131"/>
        <v/>
      </c>
      <c r="G1714">
        <f t="shared" si="132"/>
        <v>0</v>
      </c>
      <c r="H1714">
        <f t="shared" si="133"/>
        <v>0</v>
      </c>
    </row>
    <row r="1715" spans="5:8">
      <c r="E1715" s="59" t="str">
        <f t="shared" si="130"/>
        <v/>
      </c>
      <c r="F1715" s="59" t="str">
        <f t="shared" si="131"/>
        <v/>
      </c>
      <c r="G1715">
        <f t="shared" si="132"/>
        <v>0</v>
      </c>
      <c r="H1715">
        <f t="shared" si="133"/>
        <v>0</v>
      </c>
    </row>
    <row r="1716" spans="5:8">
      <c r="E1716" s="59" t="str">
        <f t="shared" si="130"/>
        <v/>
      </c>
      <c r="F1716" s="59" t="str">
        <f t="shared" si="131"/>
        <v/>
      </c>
      <c r="G1716">
        <f t="shared" si="132"/>
        <v>0</v>
      </c>
      <c r="H1716">
        <f t="shared" si="133"/>
        <v>0</v>
      </c>
    </row>
    <row r="1717" spans="5:8">
      <c r="E1717" s="59" t="str">
        <f t="shared" si="130"/>
        <v/>
      </c>
      <c r="F1717" s="59" t="str">
        <f t="shared" si="131"/>
        <v/>
      </c>
      <c r="G1717">
        <f t="shared" si="132"/>
        <v>0</v>
      </c>
      <c r="H1717">
        <f t="shared" si="133"/>
        <v>0</v>
      </c>
    </row>
    <row r="1718" spans="5:8">
      <c r="E1718" s="59" t="str">
        <f t="shared" si="130"/>
        <v/>
      </c>
      <c r="F1718" s="59" t="str">
        <f t="shared" si="131"/>
        <v/>
      </c>
      <c r="G1718">
        <f t="shared" si="132"/>
        <v>0</v>
      </c>
      <c r="H1718">
        <f t="shared" si="133"/>
        <v>0</v>
      </c>
    </row>
    <row r="1719" spans="5:8">
      <c r="E1719" s="59" t="str">
        <f t="shared" si="130"/>
        <v/>
      </c>
      <c r="F1719" s="59" t="str">
        <f t="shared" si="131"/>
        <v/>
      </c>
      <c r="G1719">
        <f t="shared" si="132"/>
        <v>0</v>
      </c>
      <c r="H1719">
        <f t="shared" si="133"/>
        <v>0</v>
      </c>
    </row>
    <row r="1720" spans="5:8">
      <c r="E1720" s="59" t="str">
        <f t="shared" si="130"/>
        <v/>
      </c>
      <c r="F1720" s="59" t="str">
        <f t="shared" si="131"/>
        <v/>
      </c>
      <c r="G1720">
        <f t="shared" si="132"/>
        <v>0</v>
      </c>
      <c r="H1720">
        <f t="shared" si="133"/>
        <v>0</v>
      </c>
    </row>
    <row r="1721" spans="5:8">
      <c r="E1721" s="59" t="str">
        <f t="shared" si="130"/>
        <v/>
      </c>
      <c r="F1721" s="59" t="str">
        <f t="shared" si="131"/>
        <v/>
      </c>
      <c r="G1721">
        <f t="shared" si="132"/>
        <v>0</v>
      </c>
      <c r="H1721">
        <f t="shared" si="133"/>
        <v>0</v>
      </c>
    </row>
    <row r="1722" spans="5:8">
      <c r="E1722" s="59" t="str">
        <f t="shared" si="130"/>
        <v/>
      </c>
      <c r="F1722" s="59" t="str">
        <f t="shared" si="131"/>
        <v/>
      </c>
      <c r="G1722">
        <f t="shared" si="132"/>
        <v>0</v>
      </c>
      <c r="H1722">
        <f t="shared" si="133"/>
        <v>0</v>
      </c>
    </row>
    <row r="1723" spans="5:8">
      <c r="E1723" s="59" t="str">
        <f t="shared" si="130"/>
        <v/>
      </c>
      <c r="F1723" s="59" t="str">
        <f t="shared" si="131"/>
        <v/>
      </c>
      <c r="G1723">
        <f t="shared" si="132"/>
        <v>0</v>
      </c>
      <c r="H1723">
        <f t="shared" si="133"/>
        <v>0</v>
      </c>
    </row>
    <row r="1724" spans="5:8">
      <c r="E1724" s="59" t="str">
        <f t="shared" si="130"/>
        <v/>
      </c>
      <c r="F1724" s="59" t="str">
        <f t="shared" si="131"/>
        <v/>
      </c>
      <c r="G1724">
        <f t="shared" si="132"/>
        <v>0</v>
      </c>
      <c r="H1724">
        <f t="shared" si="133"/>
        <v>0</v>
      </c>
    </row>
    <row r="1725" spans="5:8">
      <c r="E1725" s="59" t="str">
        <f t="shared" si="130"/>
        <v/>
      </c>
      <c r="F1725" s="59" t="str">
        <f t="shared" si="131"/>
        <v/>
      </c>
      <c r="G1725">
        <f t="shared" si="132"/>
        <v>0</v>
      </c>
      <c r="H1725">
        <f t="shared" si="133"/>
        <v>0</v>
      </c>
    </row>
    <row r="1726" spans="5:8">
      <c r="E1726" s="59" t="str">
        <f t="shared" si="130"/>
        <v/>
      </c>
      <c r="F1726" s="59" t="str">
        <f t="shared" si="131"/>
        <v/>
      </c>
      <c r="G1726">
        <f t="shared" si="132"/>
        <v>0</v>
      </c>
      <c r="H1726">
        <f t="shared" si="133"/>
        <v>0</v>
      </c>
    </row>
    <row r="1727" spans="5:8">
      <c r="E1727" s="59" t="str">
        <f t="shared" si="130"/>
        <v/>
      </c>
      <c r="F1727" s="59" t="str">
        <f t="shared" si="131"/>
        <v/>
      </c>
      <c r="G1727">
        <f t="shared" si="132"/>
        <v>0</v>
      </c>
      <c r="H1727">
        <f t="shared" si="133"/>
        <v>0</v>
      </c>
    </row>
    <row r="1728" spans="5:8">
      <c r="E1728" s="59" t="str">
        <f t="shared" si="130"/>
        <v/>
      </c>
      <c r="F1728" s="59" t="str">
        <f t="shared" si="131"/>
        <v/>
      </c>
      <c r="G1728">
        <f t="shared" si="132"/>
        <v>0</v>
      </c>
      <c r="H1728">
        <f t="shared" si="133"/>
        <v>0</v>
      </c>
    </row>
    <row r="1729" spans="5:8">
      <c r="E1729" s="59" t="str">
        <f t="shared" si="130"/>
        <v/>
      </c>
      <c r="F1729" s="59" t="str">
        <f t="shared" si="131"/>
        <v/>
      </c>
      <c r="G1729">
        <f t="shared" si="132"/>
        <v>0</v>
      </c>
      <c r="H1729">
        <f t="shared" si="133"/>
        <v>0</v>
      </c>
    </row>
    <row r="1730" spans="5:8">
      <c r="E1730" s="59" t="str">
        <f t="shared" si="130"/>
        <v/>
      </c>
      <c r="F1730" s="59" t="str">
        <f t="shared" si="131"/>
        <v/>
      </c>
      <c r="G1730">
        <f t="shared" si="132"/>
        <v>0</v>
      </c>
      <c r="H1730">
        <f t="shared" si="133"/>
        <v>0</v>
      </c>
    </row>
    <row r="1731" spans="5:8">
      <c r="E1731" s="59" t="str">
        <f t="shared" si="130"/>
        <v/>
      </c>
      <c r="F1731" s="59" t="str">
        <f t="shared" si="131"/>
        <v/>
      </c>
      <c r="G1731">
        <f t="shared" si="132"/>
        <v>0</v>
      </c>
      <c r="H1731">
        <f t="shared" si="133"/>
        <v>0</v>
      </c>
    </row>
    <row r="1732" spans="5:8">
      <c r="E1732" s="59" t="str">
        <f t="shared" si="130"/>
        <v/>
      </c>
      <c r="F1732" s="59" t="str">
        <f t="shared" si="131"/>
        <v/>
      </c>
      <c r="G1732">
        <f t="shared" si="132"/>
        <v>0</v>
      </c>
      <c r="H1732">
        <f t="shared" si="133"/>
        <v>0</v>
      </c>
    </row>
    <row r="1733" spans="5:8">
      <c r="E1733" s="59" t="str">
        <f t="shared" si="130"/>
        <v/>
      </c>
      <c r="F1733" s="59" t="str">
        <f t="shared" si="131"/>
        <v/>
      </c>
      <c r="G1733">
        <f t="shared" si="132"/>
        <v>0</v>
      </c>
      <c r="H1733">
        <f t="shared" si="133"/>
        <v>0</v>
      </c>
    </row>
    <row r="1734" spans="5:8">
      <c r="E1734" s="59" t="str">
        <f t="shared" si="130"/>
        <v/>
      </c>
      <c r="F1734" s="59" t="str">
        <f t="shared" si="131"/>
        <v/>
      </c>
      <c r="G1734">
        <f t="shared" si="132"/>
        <v>0</v>
      </c>
      <c r="H1734">
        <f t="shared" si="133"/>
        <v>0</v>
      </c>
    </row>
    <row r="1735" spans="5:8">
      <c r="E1735" s="59" t="str">
        <f t="shared" si="130"/>
        <v/>
      </c>
      <c r="F1735" s="59" t="str">
        <f t="shared" si="131"/>
        <v/>
      </c>
      <c r="G1735">
        <f t="shared" si="132"/>
        <v>0</v>
      </c>
      <c r="H1735">
        <f t="shared" si="133"/>
        <v>0</v>
      </c>
    </row>
    <row r="1736" spans="5:8">
      <c r="E1736" s="59" t="str">
        <f t="shared" si="130"/>
        <v/>
      </c>
      <c r="F1736" s="59" t="str">
        <f t="shared" si="131"/>
        <v/>
      </c>
      <c r="G1736">
        <f t="shared" si="132"/>
        <v>0</v>
      </c>
      <c r="H1736">
        <f t="shared" si="133"/>
        <v>0</v>
      </c>
    </row>
    <row r="1737" spans="5:8">
      <c r="E1737" s="59" t="str">
        <f t="shared" si="130"/>
        <v/>
      </c>
      <c r="F1737" s="59" t="str">
        <f t="shared" si="131"/>
        <v/>
      </c>
      <c r="G1737">
        <f t="shared" si="132"/>
        <v>0</v>
      </c>
      <c r="H1737">
        <f t="shared" si="133"/>
        <v>0</v>
      </c>
    </row>
    <row r="1738" spans="5:8">
      <c r="E1738" s="59" t="str">
        <f t="shared" si="130"/>
        <v/>
      </c>
      <c r="F1738" s="59" t="str">
        <f t="shared" si="131"/>
        <v/>
      </c>
      <c r="G1738">
        <f t="shared" si="132"/>
        <v>0</v>
      </c>
      <c r="H1738">
        <f t="shared" si="133"/>
        <v>0</v>
      </c>
    </row>
    <row r="1739" spans="5:8">
      <c r="E1739" s="59" t="str">
        <f t="shared" si="130"/>
        <v/>
      </c>
      <c r="F1739" s="59" t="str">
        <f t="shared" si="131"/>
        <v/>
      </c>
      <c r="G1739">
        <f t="shared" si="132"/>
        <v>0</v>
      </c>
      <c r="H1739">
        <f t="shared" si="133"/>
        <v>0</v>
      </c>
    </row>
    <row r="1740" spans="5:8">
      <c r="E1740" s="59" t="str">
        <f t="shared" si="130"/>
        <v/>
      </c>
      <c r="F1740" s="59" t="str">
        <f t="shared" si="131"/>
        <v/>
      </c>
      <c r="G1740">
        <f t="shared" si="132"/>
        <v>0</v>
      </c>
      <c r="H1740">
        <f t="shared" si="133"/>
        <v>0</v>
      </c>
    </row>
    <row r="1741" spans="5:8">
      <c r="E1741" s="59" t="str">
        <f t="shared" si="130"/>
        <v/>
      </c>
      <c r="F1741" s="59" t="str">
        <f t="shared" si="131"/>
        <v/>
      </c>
      <c r="G1741">
        <f t="shared" si="132"/>
        <v>0</v>
      </c>
      <c r="H1741">
        <f t="shared" si="133"/>
        <v>0</v>
      </c>
    </row>
    <row r="1742" spans="5:8">
      <c r="E1742" s="59" t="str">
        <f t="shared" si="130"/>
        <v/>
      </c>
      <c r="F1742" s="59" t="str">
        <f t="shared" si="131"/>
        <v/>
      </c>
      <c r="G1742">
        <f t="shared" si="132"/>
        <v>0</v>
      </c>
      <c r="H1742">
        <f t="shared" si="133"/>
        <v>0</v>
      </c>
    </row>
    <row r="1743" spans="5:8">
      <c r="E1743" s="59" t="str">
        <f t="shared" si="130"/>
        <v/>
      </c>
      <c r="F1743" s="59" t="str">
        <f t="shared" si="131"/>
        <v/>
      </c>
      <c r="G1743">
        <f t="shared" si="132"/>
        <v>0</v>
      </c>
      <c r="H1743">
        <f t="shared" si="133"/>
        <v>0</v>
      </c>
    </row>
    <row r="1744" spans="5:8">
      <c r="E1744" s="59" t="str">
        <f t="shared" si="130"/>
        <v/>
      </c>
      <c r="F1744" s="59" t="str">
        <f t="shared" si="131"/>
        <v/>
      </c>
      <c r="G1744">
        <f t="shared" si="132"/>
        <v>0</v>
      </c>
      <c r="H1744">
        <f t="shared" si="133"/>
        <v>0</v>
      </c>
    </row>
    <row r="1745" spans="5:8">
      <c r="E1745" s="59" t="str">
        <f t="shared" si="130"/>
        <v/>
      </c>
      <c r="F1745" s="59" t="str">
        <f t="shared" si="131"/>
        <v/>
      </c>
      <c r="G1745">
        <f t="shared" si="132"/>
        <v>0</v>
      </c>
      <c r="H1745">
        <f t="shared" si="133"/>
        <v>0</v>
      </c>
    </row>
    <row r="1746" spans="5:8">
      <c r="E1746" s="59" t="str">
        <f t="shared" si="130"/>
        <v/>
      </c>
      <c r="F1746" s="59" t="str">
        <f t="shared" si="131"/>
        <v/>
      </c>
      <c r="G1746">
        <f t="shared" si="132"/>
        <v>0</v>
      </c>
      <c r="H1746">
        <f t="shared" si="133"/>
        <v>0</v>
      </c>
    </row>
    <row r="1747" spans="5:8">
      <c r="E1747" s="59" t="str">
        <f t="shared" si="130"/>
        <v/>
      </c>
      <c r="F1747" s="59" t="str">
        <f t="shared" si="131"/>
        <v/>
      </c>
      <c r="G1747">
        <f t="shared" si="132"/>
        <v>0</v>
      </c>
      <c r="H1747">
        <f t="shared" si="133"/>
        <v>0</v>
      </c>
    </row>
    <row r="1748" spans="5:8">
      <c r="E1748" s="59" t="str">
        <f t="shared" si="130"/>
        <v/>
      </c>
      <c r="F1748" s="59" t="str">
        <f t="shared" si="131"/>
        <v/>
      </c>
      <c r="G1748">
        <f t="shared" si="132"/>
        <v>0</v>
      </c>
      <c r="H1748">
        <f t="shared" si="133"/>
        <v>0</v>
      </c>
    </row>
    <row r="1749" spans="5:8">
      <c r="E1749" s="59" t="str">
        <f t="shared" si="130"/>
        <v/>
      </c>
      <c r="F1749" s="59" t="str">
        <f t="shared" si="131"/>
        <v/>
      </c>
      <c r="G1749">
        <f t="shared" si="132"/>
        <v>0</v>
      </c>
      <c r="H1749">
        <f t="shared" si="133"/>
        <v>0</v>
      </c>
    </row>
    <row r="1750" spans="5:8">
      <c r="E1750" s="59" t="str">
        <f t="shared" si="130"/>
        <v/>
      </c>
      <c r="F1750" s="59" t="str">
        <f t="shared" si="131"/>
        <v/>
      </c>
      <c r="G1750">
        <f t="shared" si="132"/>
        <v>0</v>
      </c>
      <c r="H1750">
        <f t="shared" si="133"/>
        <v>0</v>
      </c>
    </row>
    <row r="1751" spans="5:8">
      <c r="E1751" s="59" t="str">
        <f t="shared" si="130"/>
        <v/>
      </c>
      <c r="F1751" s="59" t="str">
        <f t="shared" si="131"/>
        <v/>
      </c>
      <c r="G1751">
        <f t="shared" si="132"/>
        <v>0</v>
      </c>
      <c r="H1751">
        <f t="shared" si="133"/>
        <v>0</v>
      </c>
    </row>
    <row r="1752" spans="5:8">
      <c r="E1752" s="59" t="str">
        <f t="shared" si="130"/>
        <v/>
      </c>
      <c r="F1752" s="59" t="str">
        <f t="shared" si="131"/>
        <v/>
      </c>
      <c r="G1752">
        <f t="shared" si="132"/>
        <v>0</v>
      </c>
      <c r="H1752">
        <f t="shared" si="133"/>
        <v>0</v>
      </c>
    </row>
    <row r="1753" spans="5:8">
      <c r="E1753" s="59" t="str">
        <f t="shared" si="130"/>
        <v/>
      </c>
      <c r="F1753" s="59" t="str">
        <f t="shared" si="131"/>
        <v/>
      </c>
      <c r="G1753">
        <f t="shared" si="132"/>
        <v>0</v>
      </c>
      <c r="H1753">
        <f t="shared" si="133"/>
        <v>0</v>
      </c>
    </row>
    <row r="1754" spans="5:8">
      <c r="E1754" s="59" t="str">
        <f t="shared" si="130"/>
        <v/>
      </c>
      <c r="F1754" s="59" t="str">
        <f t="shared" si="131"/>
        <v/>
      </c>
      <c r="G1754">
        <f t="shared" si="132"/>
        <v>0</v>
      </c>
      <c r="H1754">
        <f t="shared" si="133"/>
        <v>0</v>
      </c>
    </row>
    <row r="1755" spans="5:8">
      <c r="E1755" s="59" t="str">
        <f t="shared" si="130"/>
        <v/>
      </c>
      <c r="F1755" s="59" t="str">
        <f t="shared" si="131"/>
        <v/>
      </c>
      <c r="G1755">
        <f t="shared" si="132"/>
        <v>0</v>
      </c>
      <c r="H1755">
        <f t="shared" si="133"/>
        <v>0</v>
      </c>
    </row>
    <row r="1756" spans="5:8">
      <c r="E1756" s="59" t="str">
        <f t="shared" si="130"/>
        <v/>
      </c>
      <c r="F1756" s="59" t="str">
        <f t="shared" si="131"/>
        <v/>
      </c>
      <c r="G1756">
        <f t="shared" si="132"/>
        <v>0</v>
      </c>
      <c r="H1756">
        <f t="shared" si="133"/>
        <v>0</v>
      </c>
    </row>
    <row r="1757" spans="5:8">
      <c r="E1757" s="59" t="str">
        <f t="shared" si="130"/>
        <v/>
      </c>
      <c r="F1757" s="59" t="str">
        <f t="shared" si="131"/>
        <v/>
      </c>
      <c r="G1757">
        <f t="shared" si="132"/>
        <v>0</v>
      </c>
      <c r="H1757">
        <f t="shared" si="133"/>
        <v>0</v>
      </c>
    </row>
    <row r="1758" spans="5:8">
      <c r="E1758" s="59" t="str">
        <f t="shared" si="130"/>
        <v/>
      </c>
      <c r="F1758" s="59" t="str">
        <f t="shared" si="131"/>
        <v/>
      </c>
      <c r="G1758">
        <f t="shared" si="132"/>
        <v>0</v>
      </c>
      <c r="H1758">
        <f t="shared" si="133"/>
        <v>0</v>
      </c>
    </row>
    <row r="1759" spans="5:8">
      <c r="E1759" s="59" t="str">
        <f t="shared" si="130"/>
        <v/>
      </c>
      <c r="F1759" s="59" t="str">
        <f t="shared" si="131"/>
        <v/>
      </c>
      <c r="G1759">
        <f t="shared" si="132"/>
        <v>0</v>
      </c>
      <c r="H1759">
        <f t="shared" si="133"/>
        <v>0</v>
      </c>
    </row>
    <row r="1760" spans="5:8">
      <c r="E1760" s="59" t="str">
        <f t="shared" si="130"/>
        <v/>
      </c>
      <c r="F1760" s="59" t="str">
        <f t="shared" si="131"/>
        <v/>
      </c>
      <c r="G1760">
        <f t="shared" si="132"/>
        <v>0</v>
      </c>
      <c r="H1760">
        <f t="shared" si="133"/>
        <v>0</v>
      </c>
    </row>
    <row r="1761" spans="5:8">
      <c r="E1761" s="59" t="str">
        <f t="shared" si="130"/>
        <v/>
      </c>
      <c r="F1761" s="59" t="str">
        <f t="shared" si="131"/>
        <v/>
      </c>
      <c r="G1761">
        <f t="shared" si="132"/>
        <v>0</v>
      </c>
      <c r="H1761">
        <f t="shared" si="133"/>
        <v>0</v>
      </c>
    </row>
    <row r="1762" spans="5:8">
      <c r="E1762" s="59" t="str">
        <f t="shared" si="130"/>
        <v/>
      </c>
      <c r="F1762" s="59" t="str">
        <f t="shared" si="131"/>
        <v/>
      </c>
      <c r="G1762">
        <f t="shared" si="132"/>
        <v>0</v>
      </c>
      <c r="H1762">
        <f t="shared" si="133"/>
        <v>0</v>
      </c>
    </row>
    <row r="1763" spans="5:8">
      <c r="E1763" s="59" t="str">
        <f t="shared" si="130"/>
        <v/>
      </c>
      <c r="F1763" s="59" t="str">
        <f t="shared" si="131"/>
        <v/>
      </c>
      <c r="G1763">
        <f t="shared" si="132"/>
        <v>0</v>
      </c>
      <c r="H1763">
        <f t="shared" si="133"/>
        <v>0</v>
      </c>
    </row>
    <row r="1764" spans="5:8">
      <c r="E1764" s="59" t="str">
        <f t="shared" si="130"/>
        <v/>
      </c>
      <c r="F1764" s="59" t="str">
        <f t="shared" si="131"/>
        <v/>
      </c>
      <c r="G1764">
        <f t="shared" si="132"/>
        <v>0</v>
      </c>
      <c r="H1764">
        <f t="shared" si="133"/>
        <v>0</v>
      </c>
    </row>
    <row r="1765" spans="5:8">
      <c r="E1765" s="59" t="str">
        <f t="shared" si="130"/>
        <v/>
      </c>
      <c r="F1765" s="59" t="str">
        <f t="shared" si="131"/>
        <v/>
      </c>
      <c r="G1765">
        <f t="shared" si="132"/>
        <v>0</v>
      </c>
      <c r="H1765">
        <f t="shared" si="133"/>
        <v>0</v>
      </c>
    </row>
    <row r="1766" spans="5:8">
      <c r="E1766" s="59" t="str">
        <f t="shared" si="130"/>
        <v/>
      </c>
      <c r="F1766" s="59" t="str">
        <f t="shared" si="131"/>
        <v/>
      </c>
      <c r="G1766">
        <f t="shared" si="132"/>
        <v>0</v>
      </c>
      <c r="H1766">
        <f t="shared" si="133"/>
        <v>0</v>
      </c>
    </row>
    <row r="1767" spans="5:8">
      <c r="E1767" s="59" t="str">
        <f t="shared" si="130"/>
        <v/>
      </c>
      <c r="F1767" s="59" t="str">
        <f t="shared" si="131"/>
        <v/>
      </c>
      <c r="G1767">
        <f t="shared" si="132"/>
        <v>0</v>
      </c>
      <c r="H1767">
        <f t="shared" si="133"/>
        <v>0</v>
      </c>
    </row>
    <row r="1768" spans="5:8">
      <c r="E1768" s="59" t="str">
        <f t="shared" si="130"/>
        <v/>
      </c>
      <c r="F1768" s="59" t="str">
        <f t="shared" si="131"/>
        <v/>
      </c>
      <c r="G1768">
        <f t="shared" si="132"/>
        <v>0</v>
      </c>
      <c r="H1768">
        <f t="shared" si="133"/>
        <v>0</v>
      </c>
    </row>
  </sheetData>
  <mergeCells count="1">
    <mergeCell ref="A3:D3"/>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dimension ref="B1:V174"/>
  <sheetViews>
    <sheetView view="pageBreakPreview" topLeftCell="A10" zoomScaleSheetLayoutView="100" workbookViewId="0">
      <selection activeCell="V24" sqref="V24"/>
    </sheetView>
  </sheetViews>
  <sheetFormatPr defaultRowHeight="12.75"/>
  <cols>
    <col min="1" max="1" width="9.140625" style="425"/>
    <col min="2" max="2" width="9.85546875" style="467" bestFit="1" customWidth="1"/>
    <col min="3" max="3" width="9.140625" style="425"/>
    <col min="4" max="4" width="13.42578125" style="440" customWidth="1"/>
    <col min="5" max="12" width="9.140625" style="440"/>
    <col min="13" max="13" width="9.5703125" style="440" bestFit="1" customWidth="1"/>
    <col min="14" max="14" width="11.140625" style="440" customWidth="1"/>
    <col min="15" max="15" width="9.140625" style="440"/>
    <col min="16" max="16" width="8.140625" style="425" bestFit="1" customWidth="1"/>
    <col min="17" max="17" width="9" style="425" bestFit="1" customWidth="1"/>
    <col min="18" max="18" width="9" style="425" customWidth="1"/>
    <col min="19" max="19" width="9.140625" style="440"/>
    <col min="20" max="257" width="9.140625" style="425"/>
    <col min="258" max="258" width="9.85546875" style="425" bestFit="1" customWidth="1"/>
    <col min="259" max="268" width="9.140625" style="425"/>
    <col min="269" max="269" width="9.5703125" style="425" bestFit="1" customWidth="1"/>
    <col min="270" max="270" width="11.140625" style="425" customWidth="1"/>
    <col min="271" max="271" width="9.140625" style="425"/>
    <col min="272" max="272" width="8.140625" style="425" bestFit="1" customWidth="1"/>
    <col min="273" max="273" width="9" style="425" bestFit="1" customWidth="1"/>
    <col min="274" max="274" width="9" style="425" customWidth="1"/>
    <col min="275" max="513" width="9.140625" style="425"/>
    <col min="514" max="514" width="9.85546875" style="425" bestFit="1" customWidth="1"/>
    <col min="515" max="524" width="9.140625" style="425"/>
    <col min="525" max="525" width="9.5703125" style="425" bestFit="1" customWidth="1"/>
    <col min="526" max="526" width="11.140625" style="425" customWidth="1"/>
    <col min="527" max="527" width="9.140625" style="425"/>
    <col min="528" max="528" width="8.140625" style="425" bestFit="1" customWidth="1"/>
    <col min="529" max="529" width="9" style="425" bestFit="1" customWidth="1"/>
    <col min="530" max="530" width="9" style="425" customWidth="1"/>
    <col min="531" max="769" width="9.140625" style="425"/>
    <col min="770" max="770" width="9.85546875" style="425" bestFit="1" customWidth="1"/>
    <col min="771" max="780" width="9.140625" style="425"/>
    <col min="781" max="781" width="9.5703125" style="425" bestFit="1" customWidth="1"/>
    <col min="782" max="782" width="11.140625" style="425" customWidth="1"/>
    <col min="783" max="783" width="9.140625" style="425"/>
    <col min="784" max="784" width="8.140625" style="425" bestFit="1" customWidth="1"/>
    <col min="785" max="785" width="9" style="425" bestFit="1" customWidth="1"/>
    <col min="786" max="786" width="9" style="425" customWidth="1"/>
    <col min="787" max="1025" width="9.140625" style="425"/>
    <col min="1026" max="1026" width="9.85546875" style="425" bestFit="1" customWidth="1"/>
    <col min="1027" max="1036" width="9.140625" style="425"/>
    <col min="1037" max="1037" width="9.5703125" style="425" bestFit="1" customWidth="1"/>
    <col min="1038" max="1038" width="11.140625" style="425" customWidth="1"/>
    <col min="1039" max="1039" width="9.140625" style="425"/>
    <col min="1040" max="1040" width="8.140625" style="425" bestFit="1" customWidth="1"/>
    <col min="1041" max="1041" width="9" style="425" bestFit="1" customWidth="1"/>
    <col min="1042" max="1042" width="9" style="425" customWidth="1"/>
    <col min="1043" max="1281" width="9.140625" style="425"/>
    <col min="1282" max="1282" width="9.85546875" style="425" bestFit="1" customWidth="1"/>
    <col min="1283" max="1292" width="9.140625" style="425"/>
    <col min="1293" max="1293" width="9.5703125" style="425" bestFit="1" customWidth="1"/>
    <col min="1294" max="1294" width="11.140625" style="425" customWidth="1"/>
    <col min="1295" max="1295" width="9.140625" style="425"/>
    <col min="1296" max="1296" width="8.140625" style="425" bestFit="1" customWidth="1"/>
    <col min="1297" max="1297" width="9" style="425" bestFit="1" customWidth="1"/>
    <col min="1298" max="1298" width="9" style="425" customWidth="1"/>
    <col min="1299" max="1537" width="9.140625" style="425"/>
    <col min="1538" max="1538" width="9.85546875" style="425" bestFit="1" customWidth="1"/>
    <col min="1539" max="1548" width="9.140625" style="425"/>
    <col min="1549" max="1549" width="9.5703125" style="425" bestFit="1" customWidth="1"/>
    <col min="1550" max="1550" width="11.140625" style="425" customWidth="1"/>
    <col min="1551" max="1551" width="9.140625" style="425"/>
    <col min="1552" max="1552" width="8.140625" style="425" bestFit="1" customWidth="1"/>
    <col min="1553" max="1553" width="9" style="425" bestFit="1" customWidth="1"/>
    <col min="1554" max="1554" width="9" style="425" customWidth="1"/>
    <col min="1555" max="1793" width="9.140625" style="425"/>
    <col min="1794" max="1794" width="9.85546875" style="425" bestFit="1" customWidth="1"/>
    <col min="1795" max="1804" width="9.140625" style="425"/>
    <col min="1805" max="1805" width="9.5703125" style="425" bestFit="1" customWidth="1"/>
    <col min="1806" max="1806" width="11.140625" style="425" customWidth="1"/>
    <col min="1807" max="1807" width="9.140625" style="425"/>
    <col min="1808" max="1808" width="8.140625" style="425" bestFit="1" customWidth="1"/>
    <col min="1809" max="1809" width="9" style="425" bestFit="1" customWidth="1"/>
    <col min="1810" max="1810" width="9" style="425" customWidth="1"/>
    <col min="1811" max="2049" width="9.140625" style="425"/>
    <col min="2050" max="2050" width="9.85546875" style="425" bestFit="1" customWidth="1"/>
    <col min="2051" max="2060" width="9.140625" style="425"/>
    <col min="2061" max="2061" width="9.5703125" style="425" bestFit="1" customWidth="1"/>
    <col min="2062" max="2062" width="11.140625" style="425" customWidth="1"/>
    <col min="2063" max="2063" width="9.140625" style="425"/>
    <col min="2064" max="2064" width="8.140625" style="425" bestFit="1" customWidth="1"/>
    <col min="2065" max="2065" width="9" style="425" bestFit="1" customWidth="1"/>
    <col min="2066" max="2066" width="9" style="425" customWidth="1"/>
    <col min="2067" max="2305" width="9.140625" style="425"/>
    <col min="2306" max="2306" width="9.85546875" style="425" bestFit="1" customWidth="1"/>
    <col min="2307" max="2316" width="9.140625" style="425"/>
    <col min="2317" max="2317" width="9.5703125" style="425" bestFit="1" customWidth="1"/>
    <col min="2318" max="2318" width="11.140625" style="425" customWidth="1"/>
    <col min="2319" max="2319" width="9.140625" style="425"/>
    <col min="2320" max="2320" width="8.140625" style="425" bestFit="1" customWidth="1"/>
    <col min="2321" max="2321" width="9" style="425" bestFit="1" customWidth="1"/>
    <col min="2322" max="2322" width="9" style="425" customWidth="1"/>
    <col min="2323" max="2561" width="9.140625" style="425"/>
    <col min="2562" max="2562" width="9.85546875" style="425" bestFit="1" customWidth="1"/>
    <col min="2563" max="2572" width="9.140625" style="425"/>
    <col min="2573" max="2573" width="9.5703125" style="425" bestFit="1" customWidth="1"/>
    <col min="2574" max="2574" width="11.140625" style="425" customWidth="1"/>
    <col min="2575" max="2575" width="9.140625" style="425"/>
    <col min="2576" max="2576" width="8.140625" style="425" bestFit="1" customWidth="1"/>
    <col min="2577" max="2577" width="9" style="425" bestFit="1" customWidth="1"/>
    <col min="2578" max="2578" width="9" style="425" customWidth="1"/>
    <col min="2579" max="2817" width="9.140625" style="425"/>
    <col min="2818" max="2818" width="9.85546875" style="425" bestFit="1" customWidth="1"/>
    <col min="2819" max="2828" width="9.140625" style="425"/>
    <col min="2829" max="2829" width="9.5703125" style="425" bestFit="1" customWidth="1"/>
    <col min="2830" max="2830" width="11.140625" style="425" customWidth="1"/>
    <col min="2831" max="2831" width="9.140625" style="425"/>
    <col min="2832" max="2832" width="8.140625" style="425" bestFit="1" customWidth="1"/>
    <col min="2833" max="2833" width="9" style="425" bestFit="1" customWidth="1"/>
    <col min="2834" max="2834" width="9" style="425" customWidth="1"/>
    <col min="2835" max="3073" width="9.140625" style="425"/>
    <col min="3074" max="3074" width="9.85546875" style="425" bestFit="1" customWidth="1"/>
    <col min="3075" max="3084" width="9.140625" style="425"/>
    <col min="3085" max="3085" width="9.5703125" style="425" bestFit="1" customWidth="1"/>
    <col min="3086" max="3086" width="11.140625" style="425" customWidth="1"/>
    <col min="3087" max="3087" width="9.140625" style="425"/>
    <col min="3088" max="3088" width="8.140625" style="425" bestFit="1" customWidth="1"/>
    <col min="3089" max="3089" width="9" style="425" bestFit="1" customWidth="1"/>
    <col min="3090" max="3090" width="9" style="425" customWidth="1"/>
    <col min="3091" max="3329" width="9.140625" style="425"/>
    <col min="3330" max="3330" width="9.85546875" style="425" bestFit="1" customWidth="1"/>
    <col min="3331" max="3340" width="9.140625" style="425"/>
    <col min="3341" max="3341" width="9.5703125" style="425" bestFit="1" customWidth="1"/>
    <col min="3342" max="3342" width="11.140625" style="425" customWidth="1"/>
    <col min="3343" max="3343" width="9.140625" style="425"/>
    <col min="3344" max="3344" width="8.140625" style="425" bestFit="1" customWidth="1"/>
    <col min="3345" max="3345" width="9" style="425" bestFit="1" customWidth="1"/>
    <col min="3346" max="3346" width="9" style="425" customWidth="1"/>
    <col min="3347" max="3585" width="9.140625" style="425"/>
    <col min="3586" max="3586" width="9.85546875" style="425" bestFit="1" customWidth="1"/>
    <col min="3587" max="3596" width="9.140625" style="425"/>
    <col min="3597" max="3597" width="9.5703125" style="425" bestFit="1" customWidth="1"/>
    <col min="3598" max="3598" width="11.140625" style="425" customWidth="1"/>
    <col min="3599" max="3599" width="9.140625" style="425"/>
    <col min="3600" max="3600" width="8.140625" style="425" bestFit="1" customWidth="1"/>
    <col min="3601" max="3601" width="9" style="425" bestFit="1" customWidth="1"/>
    <col min="3602" max="3602" width="9" style="425" customWidth="1"/>
    <col min="3603" max="3841" width="9.140625" style="425"/>
    <col min="3842" max="3842" width="9.85546875" style="425" bestFit="1" customWidth="1"/>
    <col min="3843" max="3852" width="9.140625" style="425"/>
    <col min="3853" max="3853" width="9.5703125" style="425" bestFit="1" customWidth="1"/>
    <col min="3854" max="3854" width="11.140625" style="425" customWidth="1"/>
    <col min="3855" max="3855" width="9.140625" style="425"/>
    <col min="3856" max="3856" width="8.140625" style="425" bestFit="1" customWidth="1"/>
    <col min="3857" max="3857" width="9" style="425" bestFit="1" customWidth="1"/>
    <col min="3858" max="3858" width="9" style="425" customWidth="1"/>
    <col min="3859" max="4097" width="9.140625" style="425"/>
    <col min="4098" max="4098" width="9.85546875" style="425" bestFit="1" customWidth="1"/>
    <col min="4099" max="4108" width="9.140625" style="425"/>
    <col min="4109" max="4109" width="9.5703125" style="425" bestFit="1" customWidth="1"/>
    <col min="4110" max="4110" width="11.140625" style="425" customWidth="1"/>
    <col min="4111" max="4111" width="9.140625" style="425"/>
    <col min="4112" max="4112" width="8.140625" style="425" bestFit="1" customWidth="1"/>
    <col min="4113" max="4113" width="9" style="425" bestFit="1" customWidth="1"/>
    <col min="4114" max="4114" width="9" style="425" customWidth="1"/>
    <col min="4115" max="4353" width="9.140625" style="425"/>
    <col min="4354" max="4354" width="9.85546875" style="425" bestFit="1" customWidth="1"/>
    <col min="4355" max="4364" width="9.140625" style="425"/>
    <col min="4365" max="4365" width="9.5703125" style="425" bestFit="1" customWidth="1"/>
    <col min="4366" max="4366" width="11.140625" style="425" customWidth="1"/>
    <col min="4367" max="4367" width="9.140625" style="425"/>
    <col min="4368" max="4368" width="8.140625" style="425" bestFit="1" customWidth="1"/>
    <col min="4369" max="4369" width="9" style="425" bestFit="1" customWidth="1"/>
    <col min="4370" max="4370" width="9" style="425" customWidth="1"/>
    <col min="4371" max="4609" width="9.140625" style="425"/>
    <col min="4610" max="4610" width="9.85546875" style="425" bestFit="1" customWidth="1"/>
    <col min="4611" max="4620" width="9.140625" style="425"/>
    <col min="4621" max="4621" width="9.5703125" style="425" bestFit="1" customWidth="1"/>
    <col min="4622" max="4622" width="11.140625" style="425" customWidth="1"/>
    <col min="4623" max="4623" width="9.140625" style="425"/>
    <col min="4624" max="4624" width="8.140625" style="425" bestFit="1" customWidth="1"/>
    <col min="4625" max="4625" width="9" style="425" bestFit="1" customWidth="1"/>
    <col min="4626" max="4626" width="9" style="425" customWidth="1"/>
    <col min="4627" max="4865" width="9.140625" style="425"/>
    <col min="4866" max="4866" width="9.85546875" style="425" bestFit="1" customWidth="1"/>
    <col min="4867" max="4876" width="9.140625" style="425"/>
    <col min="4877" max="4877" width="9.5703125" style="425" bestFit="1" customWidth="1"/>
    <col min="4878" max="4878" width="11.140625" style="425" customWidth="1"/>
    <col min="4879" max="4879" width="9.140625" style="425"/>
    <col min="4880" max="4880" width="8.140625" style="425" bestFit="1" customWidth="1"/>
    <col min="4881" max="4881" width="9" style="425" bestFit="1" customWidth="1"/>
    <col min="4882" max="4882" width="9" style="425" customWidth="1"/>
    <col min="4883" max="5121" width="9.140625" style="425"/>
    <col min="5122" max="5122" width="9.85546875" style="425" bestFit="1" customWidth="1"/>
    <col min="5123" max="5132" width="9.140625" style="425"/>
    <col min="5133" max="5133" width="9.5703125" style="425" bestFit="1" customWidth="1"/>
    <col min="5134" max="5134" width="11.140625" style="425" customWidth="1"/>
    <col min="5135" max="5135" width="9.140625" style="425"/>
    <col min="5136" max="5136" width="8.140625" style="425" bestFit="1" customWidth="1"/>
    <col min="5137" max="5137" width="9" style="425" bestFit="1" customWidth="1"/>
    <col min="5138" max="5138" width="9" style="425" customWidth="1"/>
    <col min="5139" max="5377" width="9.140625" style="425"/>
    <col min="5378" max="5378" width="9.85546875" style="425" bestFit="1" customWidth="1"/>
    <col min="5379" max="5388" width="9.140625" style="425"/>
    <col min="5389" max="5389" width="9.5703125" style="425" bestFit="1" customWidth="1"/>
    <col min="5390" max="5390" width="11.140625" style="425" customWidth="1"/>
    <col min="5391" max="5391" width="9.140625" style="425"/>
    <col min="5392" max="5392" width="8.140625" style="425" bestFit="1" customWidth="1"/>
    <col min="5393" max="5393" width="9" style="425" bestFit="1" customWidth="1"/>
    <col min="5394" max="5394" width="9" style="425" customWidth="1"/>
    <col min="5395" max="5633" width="9.140625" style="425"/>
    <col min="5634" max="5634" width="9.85546875" style="425" bestFit="1" customWidth="1"/>
    <col min="5635" max="5644" width="9.140625" style="425"/>
    <col min="5645" max="5645" width="9.5703125" style="425" bestFit="1" customWidth="1"/>
    <col min="5646" max="5646" width="11.140625" style="425" customWidth="1"/>
    <col min="5647" max="5647" width="9.140625" style="425"/>
    <col min="5648" max="5648" width="8.140625" style="425" bestFit="1" customWidth="1"/>
    <col min="5649" max="5649" width="9" style="425" bestFit="1" customWidth="1"/>
    <col min="5650" max="5650" width="9" style="425" customWidth="1"/>
    <col min="5651" max="5889" width="9.140625" style="425"/>
    <col min="5890" max="5890" width="9.85546875" style="425" bestFit="1" customWidth="1"/>
    <col min="5891" max="5900" width="9.140625" style="425"/>
    <col min="5901" max="5901" width="9.5703125" style="425" bestFit="1" customWidth="1"/>
    <col min="5902" max="5902" width="11.140625" style="425" customWidth="1"/>
    <col min="5903" max="5903" width="9.140625" style="425"/>
    <col min="5904" max="5904" width="8.140625" style="425" bestFit="1" customWidth="1"/>
    <col min="5905" max="5905" width="9" style="425" bestFit="1" customWidth="1"/>
    <col min="5906" max="5906" width="9" style="425" customWidth="1"/>
    <col min="5907" max="6145" width="9.140625" style="425"/>
    <col min="6146" max="6146" width="9.85546875" style="425" bestFit="1" customWidth="1"/>
    <col min="6147" max="6156" width="9.140625" style="425"/>
    <col min="6157" max="6157" width="9.5703125" style="425" bestFit="1" customWidth="1"/>
    <col min="6158" max="6158" width="11.140625" style="425" customWidth="1"/>
    <col min="6159" max="6159" width="9.140625" style="425"/>
    <col min="6160" max="6160" width="8.140625" style="425" bestFit="1" customWidth="1"/>
    <col min="6161" max="6161" width="9" style="425" bestFit="1" customWidth="1"/>
    <col min="6162" max="6162" width="9" style="425" customWidth="1"/>
    <col min="6163" max="6401" width="9.140625" style="425"/>
    <col min="6402" max="6402" width="9.85546875" style="425" bestFit="1" customWidth="1"/>
    <col min="6403" max="6412" width="9.140625" style="425"/>
    <col min="6413" max="6413" width="9.5703125" style="425" bestFit="1" customWidth="1"/>
    <col min="6414" max="6414" width="11.140625" style="425" customWidth="1"/>
    <col min="6415" max="6415" width="9.140625" style="425"/>
    <col min="6416" max="6416" width="8.140625" style="425" bestFit="1" customWidth="1"/>
    <col min="6417" max="6417" width="9" style="425" bestFit="1" customWidth="1"/>
    <col min="6418" max="6418" width="9" style="425" customWidth="1"/>
    <col min="6419" max="6657" width="9.140625" style="425"/>
    <col min="6658" max="6658" width="9.85546875" style="425" bestFit="1" customWidth="1"/>
    <col min="6659" max="6668" width="9.140625" style="425"/>
    <col min="6669" max="6669" width="9.5703125" style="425" bestFit="1" customWidth="1"/>
    <col min="6670" max="6670" width="11.140625" style="425" customWidth="1"/>
    <col min="6671" max="6671" width="9.140625" style="425"/>
    <col min="6672" max="6672" width="8.140625" style="425" bestFit="1" customWidth="1"/>
    <col min="6673" max="6673" width="9" style="425" bestFit="1" customWidth="1"/>
    <col min="6674" max="6674" width="9" style="425" customWidth="1"/>
    <col min="6675" max="6913" width="9.140625" style="425"/>
    <col min="6914" max="6914" width="9.85546875" style="425" bestFit="1" customWidth="1"/>
    <col min="6915" max="6924" width="9.140625" style="425"/>
    <col min="6925" max="6925" width="9.5703125" style="425" bestFit="1" customWidth="1"/>
    <col min="6926" max="6926" width="11.140625" style="425" customWidth="1"/>
    <col min="6927" max="6927" width="9.140625" style="425"/>
    <col min="6928" max="6928" width="8.140625" style="425" bestFit="1" customWidth="1"/>
    <col min="6929" max="6929" width="9" style="425" bestFit="1" customWidth="1"/>
    <col min="6930" max="6930" width="9" style="425" customWidth="1"/>
    <col min="6931" max="7169" width="9.140625" style="425"/>
    <col min="7170" max="7170" width="9.85546875" style="425" bestFit="1" customWidth="1"/>
    <col min="7171" max="7180" width="9.140625" style="425"/>
    <col min="7181" max="7181" width="9.5703125" style="425" bestFit="1" customWidth="1"/>
    <col min="7182" max="7182" width="11.140625" style="425" customWidth="1"/>
    <col min="7183" max="7183" width="9.140625" style="425"/>
    <col min="7184" max="7184" width="8.140625" style="425" bestFit="1" customWidth="1"/>
    <col min="7185" max="7185" width="9" style="425" bestFit="1" customWidth="1"/>
    <col min="7186" max="7186" width="9" style="425" customWidth="1"/>
    <col min="7187" max="7425" width="9.140625" style="425"/>
    <col min="7426" max="7426" width="9.85546875" style="425" bestFit="1" customWidth="1"/>
    <col min="7427" max="7436" width="9.140625" style="425"/>
    <col min="7437" max="7437" width="9.5703125" style="425" bestFit="1" customWidth="1"/>
    <col min="7438" max="7438" width="11.140625" style="425" customWidth="1"/>
    <col min="7439" max="7439" width="9.140625" style="425"/>
    <col min="7440" max="7440" width="8.140625" style="425" bestFit="1" customWidth="1"/>
    <col min="7441" max="7441" width="9" style="425" bestFit="1" customWidth="1"/>
    <col min="7442" max="7442" width="9" style="425" customWidth="1"/>
    <col min="7443" max="7681" width="9.140625" style="425"/>
    <col min="7682" max="7682" width="9.85546875" style="425" bestFit="1" customWidth="1"/>
    <col min="7683" max="7692" width="9.140625" style="425"/>
    <col min="7693" max="7693" width="9.5703125" style="425" bestFit="1" customWidth="1"/>
    <col min="7694" max="7694" width="11.140625" style="425" customWidth="1"/>
    <col min="7695" max="7695" width="9.140625" style="425"/>
    <col min="7696" max="7696" width="8.140625" style="425" bestFit="1" customWidth="1"/>
    <col min="7697" max="7697" width="9" style="425" bestFit="1" customWidth="1"/>
    <col min="7698" max="7698" width="9" style="425" customWidth="1"/>
    <col min="7699" max="7937" width="9.140625" style="425"/>
    <col min="7938" max="7938" width="9.85546875" style="425" bestFit="1" customWidth="1"/>
    <col min="7939" max="7948" width="9.140625" style="425"/>
    <col min="7949" max="7949" width="9.5703125" style="425" bestFit="1" customWidth="1"/>
    <col min="7950" max="7950" width="11.140625" style="425" customWidth="1"/>
    <col min="7951" max="7951" width="9.140625" style="425"/>
    <col min="7952" max="7952" width="8.140625" style="425" bestFit="1" customWidth="1"/>
    <col min="7953" max="7953" width="9" style="425" bestFit="1" customWidth="1"/>
    <col min="7954" max="7954" width="9" style="425" customWidth="1"/>
    <col min="7955" max="8193" width="9.140625" style="425"/>
    <col min="8194" max="8194" width="9.85546875" style="425" bestFit="1" customWidth="1"/>
    <col min="8195" max="8204" width="9.140625" style="425"/>
    <col min="8205" max="8205" width="9.5703125" style="425" bestFit="1" customWidth="1"/>
    <col min="8206" max="8206" width="11.140625" style="425" customWidth="1"/>
    <col min="8207" max="8207" width="9.140625" style="425"/>
    <col min="8208" max="8208" width="8.140625" style="425" bestFit="1" customWidth="1"/>
    <col min="8209" max="8209" width="9" style="425" bestFit="1" customWidth="1"/>
    <col min="8210" max="8210" width="9" style="425" customWidth="1"/>
    <col min="8211" max="8449" width="9.140625" style="425"/>
    <col min="8450" max="8450" width="9.85546875" style="425" bestFit="1" customWidth="1"/>
    <col min="8451" max="8460" width="9.140625" style="425"/>
    <col min="8461" max="8461" width="9.5703125" style="425" bestFit="1" customWidth="1"/>
    <col min="8462" max="8462" width="11.140625" style="425" customWidth="1"/>
    <col min="8463" max="8463" width="9.140625" style="425"/>
    <col min="8464" max="8464" width="8.140625" style="425" bestFit="1" customWidth="1"/>
    <col min="8465" max="8465" width="9" style="425" bestFit="1" customWidth="1"/>
    <col min="8466" max="8466" width="9" style="425" customWidth="1"/>
    <col min="8467" max="8705" width="9.140625" style="425"/>
    <col min="8706" max="8706" width="9.85546875" style="425" bestFit="1" customWidth="1"/>
    <col min="8707" max="8716" width="9.140625" style="425"/>
    <col min="8717" max="8717" width="9.5703125" style="425" bestFit="1" customWidth="1"/>
    <col min="8718" max="8718" width="11.140625" style="425" customWidth="1"/>
    <col min="8719" max="8719" width="9.140625" style="425"/>
    <col min="8720" max="8720" width="8.140625" style="425" bestFit="1" customWidth="1"/>
    <col min="8721" max="8721" width="9" style="425" bestFit="1" customWidth="1"/>
    <col min="8722" max="8722" width="9" style="425" customWidth="1"/>
    <col min="8723" max="8961" width="9.140625" style="425"/>
    <col min="8962" max="8962" width="9.85546875" style="425" bestFit="1" customWidth="1"/>
    <col min="8963" max="8972" width="9.140625" style="425"/>
    <col min="8973" max="8973" width="9.5703125" style="425" bestFit="1" customWidth="1"/>
    <col min="8974" max="8974" width="11.140625" style="425" customWidth="1"/>
    <col min="8975" max="8975" width="9.140625" style="425"/>
    <col min="8976" max="8976" width="8.140625" style="425" bestFit="1" customWidth="1"/>
    <col min="8977" max="8977" width="9" style="425" bestFit="1" customWidth="1"/>
    <col min="8978" max="8978" width="9" style="425" customWidth="1"/>
    <col min="8979" max="9217" width="9.140625" style="425"/>
    <col min="9218" max="9218" width="9.85546875" style="425" bestFit="1" customWidth="1"/>
    <col min="9219" max="9228" width="9.140625" style="425"/>
    <col min="9229" max="9229" width="9.5703125" style="425" bestFit="1" customWidth="1"/>
    <col min="9230" max="9230" width="11.140625" style="425" customWidth="1"/>
    <col min="9231" max="9231" width="9.140625" style="425"/>
    <col min="9232" max="9232" width="8.140625" style="425" bestFit="1" customWidth="1"/>
    <col min="9233" max="9233" width="9" style="425" bestFit="1" customWidth="1"/>
    <col min="9234" max="9234" width="9" style="425" customWidth="1"/>
    <col min="9235" max="9473" width="9.140625" style="425"/>
    <col min="9474" max="9474" width="9.85546875" style="425" bestFit="1" customWidth="1"/>
    <col min="9475" max="9484" width="9.140625" style="425"/>
    <col min="9485" max="9485" width="9.5703125" style="425" bestFit="1" customWidth="1"/>
    <col min="9486" max="9486" width="11.140625" style="425" customWidth="1"/>
    <col min="9487" max="9487" width="9.140625" style="425"/>
    <col min="9488" max="9488" width="8.140625" style="425" bestFit="1" customWidth="1"/>
    <col min="9489" max="9489" width="9" style="425" bestFit="1" customWidth="1"/>
    <col min="9490" max="9490" width="9" style="425" customWidth="1"/>
    <col min="9491" max="9729" width="9.140625" style="425"/>
    <col min="9730" max="9730" width="9.85546875" style="425" bestFit="1" customWidth="1"/>
    <col min="9731" max="9740" width="9.140625" style="425"/>
    <col min="9741" max="9741" width="9.5703125" style="425" bestFit="1" customWidth="1"/>
    <col min="9742" max="9742" width="11.140625" style="425" customWidth="1"/>
    <col min="9743" max="9743" width="9.140625" style="425"/>
    <col min="9744" max="9744" width="8.140625" style="425" bestFit="1" customWidth="1"/>
    <col min="9745" max="9745" width="9" style="425" bestFit="1" customWidth="1"/>
    <col min="9746" max="9746" width="9" style="425" customWidth="1"/>
    <col min="9747" max="9985" width="9.140625" style="425"/>
    <col min="9986" max="9986" width="9.85546875" style="425" bestFit="1" customWidth="1"/>
    <col min="9987" max="9996" width="9.140625" style="425"/>
    <col min="9997" max="9997" width="9.5703125" style="425" bestFit="1" customWidth="1"/>
    <col min="9998" max="9998" width="11.140625" style="425" customWidth="1"/>
    <col min="9999" max="9999" width="9.140625" style="425"/>
    <col min="10000" max="10000" width="8.140625" style="425" bestFit="1" customWidth="1"/>
    <col min="10001" max="10001" width="9" style="425" bestFit="1" customWidth="1"/>
    <col min="10002" max="10002" width="9" style="425" customWidth="1"/>
    <col min="10003" max="10241" width="9.140625" style="425"/>
    <col min="10242" max="10242" width="9.85546875" style="425" bestFit="1" customWidth="1"/>
    <col min="10243" max="10252" width="9.140625" style="425"/>
    <col min="10253" max="10253" width="9.5703125" style="425" bestFit="1" customWidth="1"/>
    <col min="10254" max="10254" width="11.140625" style="425" customWidth="1"/>
    <col min="10255" max="10255" width="9.140625" style="425"/>
    <col min="10256" max="10256" width="8.140625" style="425" bestFit="1" customWidth="1"/>
    <col min="10257" max="10257" width="9" style="425" bestFit="1" customWidth="1"/>
    <col min="10258" max="10258" width="9" style="425" customWidth="1"/>
    <col min="10259" max="10497" width="9.140625" style="425"/>
    <col min="10498" max="10498" width="9.85546875" style="425" bestFit="1" customWidth="1"/>
    <col min="10499" max="10508" width="9.140625" style="425"/>
    <col min="10509" max="10509" width="9.5703125" style="425" bestFit="1" customWidth="1"/>
    <col min="10510" max="10510" width="11.140625" style="425" customWidth="1"/>
    <col min="10511" max="10511" width="9.140625" style="425"/>
    <col min="10512" max="10512" width="8.140625" style="425" bestFit="1" customWidth="1"/>
    <col min="10513" max="10513" width="9" style="425" bestFit="1" customWidth="1"/>
    <col min="10514" max="10514" width="9" style="425" customWidth="1"/>
    <col min="10515" max="10753" width="9.140625" style="425"/>
    <col min="10754" max="10754" width="9.85546875" style="425" bestFit="1" customWidth="1"/>
    <col min="10755" max="10764" width="9.140625" style="425"/>
    <col min="10765" max="10765" width="9.5703125" style="425" bestFit="1" customWidth="1"/>
    <col min="10766" max="10766" width="11.140625" style="425" customWidth="1"/>
    <col min="10767" max="10767" width="9.140625" style="425"/>
    <col min="10768" max="10768" width="8.140625" style="425" bestFit="1" customWidth="1"/>
    <col min="10769" max="10769" width="9" style="425" bestFit="1" customWidth="1"/>
    <col min="10770" max="10770" width="9" style="425" customWidth="1"/>
    <col min="10771" max="11009" width="9.140625" style="425"/>
    <col min="11010" max="11010" width="9.85546875" style="425" bestFit="1" customWidth="1"/>
    <col min="11011" max="11020" width="9.140625" style="425"/>
    <col min="11021" max="11021" width="9.5703125" style="425" bestFit="1" customWidth="1"/>
    <col min="11022" max="11022" width="11.140625" style="425" customWidth="1"/>
    <col min="11023" max="11023" width="9.140625" style="425"/>
    <col min="11024" max="11024" width="8.140625" style="425" bestFit="1" customWidth="1"/>
    <col min="11025" max="11025" width="9" style="425" bestFit="1" customWidth="1"/>
    <col min="11026" max="11026" width="9" style="425" customWidth="1"/>
    <col min="11027" max="11265" width="9.140625" style="425"/>
    <col min="11266" max="11266" width="9.85546875" style="425" bestFit="1" customWidth="1"/>
    <col min="11267" max="11276" width="9.140625" style="425"/>
    <col min="11277" max="11277" width="9.5703125" style="425" bestFit="1" customWidth="1"/>
    <col min="11278" max="11278" width="11.140625" style="425" customWidth="1"/>
    <col min="11279" max="11279" width="9.140625" style="425"/>
    <col min="11280" max="11280" width="8.140625" style="425" bestFit="1" customWidth="1"/>
    <col min="11281" max="11281" width="9" style="425" bestFit="1" customWidth="1"/>
    <col min="11282" max="11282" width="9" style="425" customWidth="1"/>
    <col min="11283" max="11521" width="9.140625" style="425"/>
    <col min="11522" max="11522" width="9.85546875" style="425" bestFit="1" customWidth="1"/>
    <col min="11523" max="11532" width="9.140625" style="425"/>
    <col min="11533" max="11533" width="9.5703125" style="425" bestFit="1" customWidth="1"/>
    <col min="11534" max="11534" width="11.140625" style="425" customWidth="1"/>
    <col min="11535" max="11535" width="9.140625" style="425"/>
    <col min="11536" max="11536" width="8.140625" style="425" bestFit="1" customWidth="1"/>
    <col min="11537" max="11537" width="9" style="425" bestFit="1" customWidth="1"/>
    <col min="11538" max="11538" width="9" style="425" customWidth="1"/>
    <col min="11539" max="11777" width="9.140625" style="425"/>
    <col min="11778" max="11778" width="9.85546875" style="425" bestFit="1" customWidth="1"/>
    <col min="11779" max="11788" width="9.140625" style="425"/>
    <col min="11789" max="11789" width="9.5703125" style="425" bestFit="1" customWidth="1"/>
    <col min="11790" max="11790" width="11.140625" style="425" customWidth="1"/>
    <col min="11791" max="11791" width="9.140625" style="425"/>
    <col min="11792" max="11792" width="8.140625" style="425" bestFit="1" customWidth="1"/>
    <col min="11793" max="11793" width="9" style="425" bestFit="1" customWidth="1"/>
    <col min="11794" max="11794" width="9" style="425" customWidth="1"/>
    <col min="11795" max="12033" width="9.140625" style="425"/>
    <col min="12034" max="12034" width="9.85546875" style="425" bestFit="1" customWidth="1"/>
    <col min="12035" max="12044" width="9.140625" style="425"/>
    <col min="12045" max="12045" width="9.5703125" style="425" bestFit="1" customWidth="1"/>
    <col min="12046" max="12046" width="11.140625" style="425" customWidth="1"/>
    <col min="12047" max="12047" width="9.140625" style="425"/>
    <col min="12048" max="12048" width="8.140625" style="425" bestFit="1" customWidth="1"/>
    <col min="12049" max="12049" width="9" style="425" bestFit="1" customWidth="1"/>
    <col min="12050" max="12050" width="9" style="425" customWidth="1"/>
    <col min="12051" max="12289" width="9.140625" style="425"/>
    <col min="12290" max="12290" width="9.85546875" style="425" bestFit="1" customWidth="1"/>
    <col min="12291" max="12300" width="9.140625" style="425"/>
    <col min="12301" max="12301" width="9.5703125" style="425" bestFit="1" customWidth="1"/>
    <col min="12302" max="12302" width="11.140625" style="425" customWidth="1"/>
    <col min="12303" max="12303" width="9.140625" style="425"/>
    <col min="12304" max="12304" width="8.140625" style="425" bestFit="1" customWidth="1"/>
    <col min="12305" max="12305" width="9" style="425" bestFit="1" customWidth="1"/>
    <col min="12306" max="12306" width="9" style="425" customWidth="1"/>
    <col min="12307" max="12545" width="9.140625" style="425"/>
    <col min="12546" max="12546" width="9.85546875" style="425" bestFit="1" customWidth="1"/>
    <col min="12547" max="12556" width="9.140625" style="425"/>
    <col min="12557" max="12557" width="9.5703125" style="425" bestFit="1" customWidth="1"/>
    <col min="12558" max="12558" width="11.140625" style="425" customWidth="1"/>
    <col min="12559" max="12559" width="9.140625" style="425"/>
    <col min="12560" max="12560" width="8.140625" style="425" bestFit="1" customWidth="1"/>
    <col min="12561" max="12561" width="9" style="425" bestFit="1" customWidth="1"/>
    <col min="12562" max="12562" width="9" style="425" customWidth="1"/>
    <col min="12563" max="12801" width="9.140625" style="425"/>
    <col min="12802" max="12802" width="9.85546875" style="425" bestFit="1" customWidth="1"/>
    <col min="12803" max="12812" width="9.140625" style="425"/>
    <col min="12813" max="12813" width="9.5703125" style="425" bestFit="1" customWidth="1"/>
    <col min="12814" max="12814" width="11.140625" style="425" customWidth="1"/>
    <col min="12815" max="12815" width="9.140625" style="425"/>
    <col min="12816" max="12816" width="8.140625" style="425" bestFit="1" customWidth="1"/>
    <col min="12817" max="12817" width="9" style="425" bestFit="1" customWidth="1"/>
    <col min="12818" max="12818" width="9" style="425" customWidth="1"/>
    <col min="12819" max="13057" width="9.140625" style="425"/>
    <col min="13058" max="13058" width="9.85546875" style="425" bestFit="1" customWidth="1"/>
    <col min="13059" max="13068" width="9.140625" style="425"/>
    <col min="13069" max="13069" width="9.5703125" style="425" bestFit="1" customWidth="1"/>
    <col min="13070" max="13070" width="11.140625" style="425" customWidth="1"/>
    <col min="13071" max="13071" width="9.140625" style="425"/>
    <col min="13072" max="13072" width="8.140625" style="425" bestFit="1" customWidth="1"/>
    <col min="13073" max="13073" width="9" style="425" bestFit="1" customWidth="1"/>
    <col min="13074" max="13074" width="9" style="425" customWidth="1"/>
    <col min="13075" max="13313" width="9.140625" style="425"/>
    <col min="13314" max="13314" width="9.85546875" style="425" bestFit="1" customWidth="1"/>
    <col min="13315" max="13324" width="9.140625" style="425"/>
    <col min="13325" max="13325" width="9.5703125" style="425" bestFit="1" customWidth="1"/>
    <col min="13326" max="13326" width="11.140625" style="425" customWidth="1"/>
    <col min="13327" max="13327" width="9.140625" style="425"/>
    <col min="13328" max="13328" width="8.140625" style="425" bestFit="1" customWidth="1"/>
    <col min="13329" max="13329" width="9" style="425" bestFit="1" customWidth="1"/>
    <col min="13330" max="13330" width="9" style="425" customWidth="1"/>
    <col min="13331" max="13569" width="9.140625" style="425"/>
    <col min="13570" max="13570" width="9.85546875" style="425" bestFit="1" customWidth="1"/>
    <col min="13571" max="13580" width="9.140625" style="425"/>
    <col min="13581" max="13581" width="9.5703125" style="425" bestFit="1" customWidth="1"/>
    <col min="13582" max="13582" width="11.140625" style="425" customWidth="1"/>
    <col min="13583" max="13583" width="9.140625" style="425"/>
    <col min="13584" max="13584" width="8.140625" style="425" bestFit="1" customWidth="1"/>
    <col min="13585" max="13585" width="9" style="425" bestFit="1" customWidth="1"/>
    <col min="13586" max="13586" width="9" style="425" customWidth="1"/>
    <col min="13587" max="13825" width="9.140625" style="425"/>
    <col min="13826" max="13826" width="9.85546875" style="425" bestFit="1" customWidth="1"/>
    <col min="13827" max="13836" width="9.140625" style="425"/>
    <col min="13837" max="13837" width="9.5703125" style="425" bestFit="1" customWidth="1"/>
    <col min="13838" max="13838" width="11.140625" style="425" customWidth="1"/>
    <col min="13839" max="13839" width="9.140625" style="425"/>
    <col min="13840" max="13840" width="8.140625" style="425" bestFit="1" customWidth="1"/>
    <col min="13841" max="13841" width="9" style="425" bestFit="1" customWidth="1"/>
    <col min="13842" max="13842" width="9" style="425" customWidth="1"/>
    <col min="13843" max="14081" width="9.140625" style="425"/>
    <col min="14082" max="14082" width="9.85546875" style="425" bestFit="1" customWidth="1"/>
    <col min="14083" max="14092" width="9.140625" style="425"/>
    <col min="14093" max="14093" width="9.5703125" style="425" bestFit="1" customWidth="1"/>
    <col min="14094" max="14094" width="11.140625" style="425" customWidth="1"/>
    <col min="14095" max="14095" width="9.140625" style="425"/>
    <col min="14096" max="14096" width="8.140625" style="425" bestFit="1" customWidth="1"/>
    <col min="14097" max="14097" width="9" style="425" bestFit="1" customWidth="1"/>
    <col min="14098" max="14098" width="9" style="425" customWidth="1"/>
    <col min="14099" max="14337" width="9.140625" style="425"/>
    <col min="14338" max="14338" width="9.85546875" style="425" bestFit="1" customWidth="1"/>
    <col min="14339" max="14348" width="9.140625" style="425"/>
    <col min="14349" max="14349" width="9.5703125" style="425" bestFit="1" customWidth="1"/>
    <col min="14350" max="14350" width="11.140625" style="425" customWidth="1"/>
    <col min="14351" max="14351" width="9.140625" style="425"/>
    <col min="14352" max="14352" width="8.140625" style="425" bestFit="1" customWidth="1"/>
    <col min="14353" max="14353" width="9" style="425" bestFit="1" customWidth="1"/>
    <col min="14354" max="14354" width="9" style="425" customWidth="1"/>
    <col min="14355" max="14593" width="9.140625" style="425"/>
    <col min="14594" max="14594" width="9.85546875" style="425" bestFit="1" customWidth="1"/>
    <col min="14595" max="14604" width="9.140625" style="425"/>
    <col min="14605" max="14605" width="9.5703125" style="425" bestFit="1" customWidth="1"/>
    <col min="14606" max="14606" width="11.140625" style="425" customWidth="1"/>
    <col min="14607" max="14607" width="9.140625" style="425"/>
    <col min="14608" max="14608" width="8.140625" style="425" bestFit="1" customWidth="1"/>
    <col min="14609" max="14609" width="9" style="425" bestFit="1" customWidth="1"/>
    <col min="14610" max="14610" width="9" style="425" customWidth="1"/>
    <col min="14611" max="14849" width="9.140625" style="425"/>
    <col min="14850" max="14850" width="9.85546875" style="425" bestFit="1" customWidth="1"/>
    <col min="14851" max="14860" width="9.140625" style="425"/>
    <col min="14861" max="14861" width="9.5703125" style="425" bestFit="1" customWidth="1"/>
    <col min="14862" max="14862" width="11.140625" style="425" customWidth="1"/>
    <col min="14863" max="14863" width="9.140625" style="425"/>
    <col min="14864" max="14864" width="8.140625" style="425" bestFit="1" customWidth="1"/>
    <col min="14865" max="14865" width="9" style="425" bestFit="1" customWidth="1"/>
    <col min="14866" max="14866" width="9" style="425" customWidth="1"/>
    <col min="14867" max="15105" width="9.140625" style="425"/>
    <col min="15106" max="15106" width="9.85546875" style="425" bestFit="1" customWidth="1"/>
    <col min="15107" max="15116" width="9.140625" style="425"/>
    <col min="15117" max="15117" width="9.5703125" style="425" bestFit="1" customWidth="1"/>
    <col min="15118" max="15118" width="11.140625" style="425" customWidth="1"/>
    <col min="15119" max="15119" width="9.140625" style="425"/>
    <col min="15120" max="15120" width="8.140625" style="425" bestFit="1" customWidth="1"/>
    <col min="15121" max="15121" width="9" style="425" bestFit="1" customWidth="1"/>
    <col min="15122" max="15122" width="9" style="425" customWidth="1"/>
    <col min="15123" max="15361" width="9.140625" style="425"/>
    <col min="15362" max="15362" width="9.85546875" style="425" bestFit="1" customWidth="1"/>
    <col min="15363" max="15372" width="9.140625" style="425"/>
    <col min="15373" max="15373" width="9.5703125" style="425" bestFit="1" customWidth="1"/>
    <col min="15374" max="15374" width="11.140625" style="425" customWidth="1"/>
    <col min="15375" max="15375" width="9.140625" style="425"/>
    <col min="15376" max="15376" width="8.140625" style="425" bestFit="1" customWidth="1"/>
    <col min="15377" max="15377" width="9" style="425" bestFit="1" customWidth="1"/>
    <col min="15378" max="15378" width="9" style="425" customWidth="1"/>
    <col min="15379" max="15617" width="9.140625" style="425"/>
    <col min="15618" max="15618" width="9.85546875" style="425" bestFit="1" customWidth="1"/>
    <col min="15619" max="15628" width="9.140625" style="425"/>
    <col min="15629" max="15629" width="9.5703125" style="425" bestFit="1" customWidth="1"/>
    <col min="15630" max="15630" width="11.140625" style="425" customWidth="1"/>
    <col min="15631" max="15631" width="9.140625" style="425"/>
    <col min="15632" max="15632" width="8.140625" style="425" bestFit="1" customWidth="1"/>
    <col min="15633" max="15633" width="9" style="425" bestFit="1" customWidth="1"/>
    <col min="15634" max="15634" width="9" style="425" customWidth="1"/>
    <col min="15635" max="15873" width="9.140625" style="425"/>
    <col min="15874" max="15874" width="9.85546875" style="425" bestFit="1" customWidth="1"/>
    <col min="15875" max="15884" width="9.140625" style="425"/>
    <col min="15885" max="15885" width="9.5703125" style="425" bestFit="1" customWidth="1"/>
    <col min="15886" max="15886" width="11.140625" style="425" customWidth="1"/>
    <col min="15887" max="15887" width="9.140625" style="425"/>
    <col min="15888" max="15888" width="8.140625" style="425" bestFit="1" customWidth="1"/>
    <col min="15889" max="15889" width="9" style="425" bestFit="1" customWidth="1"/>
    <col min="15890" max="15890" width="9" style="425" customWidth="1"/>
    <col min="15891" max="16129" width="9.140625" style="425"/>
    <col min="16130" max="16130" width="9.85546875" style="425" bestFit="1" customWidth="1"/>
    <col min="16131" max="16140" width="9.140625" style="425"/>
    <col min="16141" max="16141" width="9.5703125" style="425" bestFit="1" customWidth="1"/>
    <col min="16142" max="16142" width="11.140625" style="425" customWidth="1"/>
    <col min="16143" max="16143" width="9.140625" style="425"/>
    <col min="16144" max="16144" width="8.140625" style="425" bestFit="1" customWidth="1"/>
    <col min="16145" max="16145" width="9" style="425" bestFit="1" customWidth="1"/>
    <col min="16146" max="16146" width="9" style="425" customWidth="1"/>
    <col min="16147" max="16384" width="9.140625" style="425"/>
  </cols>
  <sheetData>
    <row r="1" spans="2:20" ht="26.25">
      <c r="B1" s="424"/>
      <c r="C1" s="1031" t="s">
        <v>13879</v>
      </c>
      <c r="D1" s="1031"/>
      <c r="E1" s="1031"/>
      <c r="F1" s="1031"/>
      <c r="G1" s="1031"/>
      <c r="H1" s="1031"/>
      <c r="I1" s="1031"/>
      <c r="J1" s="1031"/>
      <c r="K1" s="1031"/>
      <c r="L1" s="1031"/>
      <c r="M1" s="1031"/>
      <c r="N1" s="1031"/>
      <c r="O1" s="1031"/>
      <c r="P1" s="1031"/>
      <c r="Q1" s="1031"/>
      <c r="R1" s="1031"/>
      <c r="S1" s="1031"/>
      <c r="T1" s="1032"/>
    </row>
    <row r="2" spans="2:20" ht="18">
      <c r="B2" s="426"/>
      <c r="C2" s="1033" t="s">
        <v>22848</v>
      </c>
      <c r="D2" s="1033"/>
      <c r="E2" s="1033"/>
      <c r="F2" s="1033"/>
      <c r="G2" s="1033"/>
      <c r="H2" s="1033"/>
      <c r="I2" s="1033"/>
      <c r="J2" s="1033"/>
      <c r="K2" s="1033"/>
      <c r="L2" s="1033"/>
      <c r="M2" s="1033"/>
      <c r="N2" s="1033"/>
      <c r="O2" s="1033"/>
      <c r="P2" s="1033"/>
      <c r="Q2" s="1033"/>
      <c r="R2" s="1033"/>
      <c r="S2" s="1033"/>
      <c r="T2" s="1034"/>
    </row>
    <row r="3" spans="2:20" ht="32.25" customHeight="1">
      <c r="B3" s="1035" t="s">
        <v>22849</v>
      </c>
      <c r="C3" s="1036"/>
      <c r="D3" s="1036"/>
      <c r="E3" s="1036"/>
      <c r="F3" s="1036"/>
      <c r="G3" s="1036"/>
      <c r="H3" s="1036"/>
      <c r="I3" s="1036"/>
      <c r="J3" s="1036"/>
      <c r="K3" s="1036"/>
      <c r="L3" s="1036"/>
      <c r="M3" s="1036"/>
      <c r="N3" s="1036"/>
      <c r="O3" s="1036"/>
      <c r="P3" s="1036"/>
      <c r="Q3" s="1036"/>
      <c r="R3" s="1036"/>
      <c r="S3" s="1036"/>
      <c r="T3" s="1037"/>
    </row>
    <row r="4" spans="2:20" ht="18.75" thickBot="1">
      <c r="B4" s="427"/>
      <c r="C4" s="428" t="str">
        <f>'[12]ALVENARIA-ANEXOIV'!D3</f>
        <v>SERVIÇO: VESTIÁRIO E ALAMBRADO DO CAMPO CASARÃO</v>
      </c>
      <c r="D4" s="429"/>
      <c r="E4" s="430"/>
      <c r="F4" s="430"/>
      <c r="G4" s="430"/>
      <c r="H4" s="430"/>
      <c r="I4" s="430"/>
      <c r="J4" s="430"/>
      <c r="K4" s="430"/>
      <c r="L4" s="430"/>
      <c r="M4" s="430"/>
      <c r="N4" s="430"/>
      <c r="O4" s="430"/>
      <c r="P4" s="431"/>
      <c r="Q4" s="431"/>
      <c r="R4" s="431"/>
      <c r="S4" s="431"/>
      <c r="T4" s="432"/>
    </row>
    <row r="5" spans="2:20">
      <c r="B5" s="433"/>
      <c r="C5" s="434"/>
      <c r="D5" s="435"/>
      <c r="E5" s="435"/>
      <c r="F5" s="435"/>
      <c r="G5" s="435"/>
      <c r="H5" s="435"/>
      <c r="I5" s="435"/>
      <c r="J5" s="435"/>
      <c r="K5" s="435"/>
      <c r="L5" s="435"/>
      <c r="M5" s="435"/>
      <c r="N5" s="435"/>
      <c r="O5" s="435"/>
      <c r="P5" s="436"/>
      <c r="Q5" s="434"/>
      <c r="R5" s="434"/>
      <c r="S5" s="435"/>
      <c r="T5" s="437"/>
    </row>
    <row r="6" spans="2:20">
      <c r="B6" s="438"/>
      <c r="C6" s="436"/>
      <c r="D6" s="439"/>
      <c r="E6" s="439"/>
      <c r="F6" s="439"/>
      <c r="G6" s="439"/>
      <c r="H6" s="439"/>
      <c r="I6" s="439"/>
      <c r="J6" s="439"/>
      <c r="K6" s="439"/>
      <c r="L6" s="439"/>
      <c r="P6" s="441"/>
      <c r="Q6" s="436"/>
      <c r="R6" s="436"/>
      <c r="S6" s="439"/>
      <c r="T6" s="442"/>
    </row>
    <row r="7" spans="2:20" ht="13.5" customHeight="1">
      <c r="B7" s="438"/>
      <c r="C7" s="436"/>
      <c r="D7" s="439"/>
      <c r="E7" s="439"/>
      <c r="F7" s="439"/>
      <c r="G7" s="439"/>
      <c r="H7" s="439"/>
      <c r="I7" s="439"/>
      <c r="J7" s="439"/>
      <c r="K7" s="439"/>
      <c r="L7" s="439"/>
      <c r="P7" s="436"/>
      <c r="Q7" s="436"/>
      <c r="R7" s="436"/>
      <c r="S7" s="439"/>
      <c r="T7" s="442"/>
    </row>
    <row r="8" spans="2:20" ht="27.75" customHeight="1">
      <c r="B8" s="438"/>
      <c r="C8" s="436"/>
      <c r="D8" s="439"/>
      <c r="E8" s="439"/>
      <c r="F8" s="439"/>
      <c r="G8" s="439"/>
      <c r="H8" s="439"/>
      <c r="I8" s="439"/>
      <c r="J8" s="439"/>
      <c r="K8" s="439"/>
      <c r="L8" s="439"/>
      <c r="S8" s="439"/>
      <c r="T8" s="442"/>
    </row>
    <row r="9" spans="2:20" ht="26.25" customHeight="1">
      <c r="B9" s="438"/>
      <c r="C9" s="436"/>
      <c r="D9" s="439"/>
      <c r="E9" s="439"/>
      <c r="F9" s="439"/>
      <c r="G9" s="439"/>
      <c r="H9" s="439"/>
      <c r="I9" s="439"/>
      <c r="J9" s="439"/>
      <c r="K9" s="439"/>
      <c r="L9" s="439"/>
      <c r="S9" s="439"/>
      <c r="T9" s="442"/>
    </row>
    <row r="10" spans="2:20">
      <c r="B10" s="438"/>
      <c r="C10" s="436"/>
      <c r="D10" s="439"/>
      <c r="E10" s="439"/>
      <c r="F10" s="439"/>
      <c r="G10" s="439"/>
      <c r="H10" s="439"/>
      <c r="I10" s="439"/>
      <c r="J10" s="439"/>
      <c r="K10" s="439"/>
      <c r="L10" s="439"/>
      <c r="M10" s="439"/>
      <c r="N10" s="439"/>
      <c r="O10" s="439"/>
      <c r="S10" s="439"/>
      <c r="T10" s="442"/>
    </row>
    <row r="11" spans="2:20">
      <c r="B11" s="438"/>
      <c r="C11" s="436"/>
      <c r="D11" s="439"/>
      <c r="E11" s="439"/>
      <c r="F11" s="439"/>
      <c r="G11" s="439"/>
      <c r="H11" s="439"/>
      <c r="I11" s="439"/>
      <c r="J11" s="439"/>
      <c r="K11" s="439"/>
      <c r="L11" s="439"/>
      <c r="M11" s="439"/>
      <c r="N11" s="439"/>
      <c r="O11" s="439"/>
      <c r="S11" s="439"/>
      <c r="T11" s="442"/>
    </row>
    <row r="12" spans="2:20">
      <c r="B12" s="438"/>
      <c r="C12" s="436"/>
      <c r="D12" s="439"/>
      <c r="E12" s="439"/>
      <c r="F12" s="439"/>
      <c r="G12" s="439"/>
      <c r="H12" s="439"/>
      <c r="I12" s="439"/>
      <c r="J12" s="439"/>
      <c r="K12" s="439"/>
      <c r="L12" s="439"/>
      <c r="M12" s="439"/>
      <c r="N12" s="439"/>
      <c r="O12" s="439"/>
      <c r="P12" s="436"/>
      <c r="Q12" s="436"/>
      <c r="R12" s="436"/>
      <c r="S12" s="439"/>
      <c r="T12" s="442"/>
    </row>
    <row r="13" spans="2:20">
      <c r="B13" s="438"/>
      <c r="C13" s="436"/>
      <c r="D13" s="439"/>
      <c r="E13" s="439"/>
      <c r="F13" s="439"/>
      <c r="G13" s="439"/>
      <c r="H13" s="439"/>
      <c r="I13" s="439"/>
      <c r="J13" s="439"/>
      <c r="K13" s="439"/>
      <c r="L13" s="439"/>
      <c r="M13" s="439"/>
      <c r="N13" s="439"/>
      <c r="O13" s="439"/>
      <c r="P13" s="436"/>
      <c r="Q13" s="436"/>
      <c r="R13" s="436"/>
      <c r="S13" s="439"/>
      <c r="T13" s="442"/>
    </row>
    <row r="14" spans="2:20" ht="13.5" thickBot="1">
      <c r="B14" s="438"/>
      <c r="C14" s="436"/>
      <c r="D14" s="439"/>
      <c r="E14" s="439"/>
      <c r="F14" s="439"/>
      <c r="G14" s="439"/>
      <c r="H14" s="439"/>
      <c r="I14" s="439"/>
      <c r="J14" s="439"/>
      <c r="K14" s="439"/>
      <c r="L14" s="439"/>
      <c r="M14" s="439"/>
      <c r="N14" s="439"/>
      <c r="O14" s="439"/>
      <c r="P14" s="436"/>
      <c r="Q14" s="436"/>
      <c r="R14" s="436"/>
      <c r="S14" s="439"/>
      <c r="T14" s="442"/>
    </row>
    <row r="15" spans="2:20">
      <c r="B15" s="443" t="s">
        <v>22850</v>
      </c>
      <c r="C15" s="1038" t="s">
        <v>22851</v>
      </c>
      <c r="D15" s="1039"/>
      <c r="E15" s="439"/>
      <c r="F15" s="439"/>
      <c r="G15" s="439"/>
      <c r="H15" s="439"/>
      <c r="I15" s="439"/>
      <c r="J15" s="439"/>
      <c r="K15" s="439"/>
      <c r="L15" s="439"/>
      <c r="M15" s="439"/>
      <c r="N15" s="439"/>
      <c r="O15" s="439"/>
      <c r="P15" s="436"/>
      <c r="Q15" s="436"/>
      <c r="R15" s="436"/>
      <c r="S15" s="439"/>
      <c r="T15" s="442"/>
    </row>
    <row r="16" spans="2:20" ht="13.5" thickBot="1">
      <c r="B16" s="444" t="s">
        <v>22852</v>
      </c>
      <c r="C16" s="1040" t="s">
        <v>22853</v>
      </c>
      <c r="D16" s="1041"/>
      <c r="E16" s="439"/>
      <c r="F16" s="439"/>
      <c r="G16" s="439"/>
      <c r="H16" s="439"/>
      <c r="I16" s="439"/>
      <c r="J16" s="439"/>
      <c r="K16" s="439"/>
      <c r="L16" s="439"/>
      <c r="M16" s="439"/>
      <c r="N16" s="439"/>
      <c r="O16" s="439"/>
      <c r="P16" s="436"/>
      <c r="Q16" s="436"/>
      <c r="R16" s="436"/>
      <c r="S16" s="439"/>
      <c r="T16" s="442"/>
    </row>
    <row r="17" spans="2:22">
      <c r="B17" s="444" t="s">
        <v>22854</v>
      </c>
      <c r="C17" s="1042" t="s">
        <v>22855</v>
      </c>
      <c r="D17" s="1043"/>
      <c r="E17" s="439"/>
      <c r="F17" s="1044" t="s">
        <v>22856</v>
      </c>
      <c r="G17" s="1045"/>
      <c r="H17" s="1045"/>
      <c r="I17" s="1045"/>
      <c r="J17" s="1046"/>
      <c r="K17" s="439"/>
      <c r="L17" s="439"/>
      <c r="M17" s="439"/>
      <c r="N17" s="439"/>
      <c r="O17" s="439"/>
      <c r="P17" s="436"/>
      <c r="Q17" s="436"/>
      <c r="R17" s="436"/>
      <c r="S17" s="436"/>
      <c r="T17" s="442"/>
    </row>
    <row r="18" spans="2:22" ht="25.5" customHeight="1" thickBot="1">
      <c r="B18" s="445" t="s">
        <v>22857</v>
      </c>
      <c r="C18" s="1050" t="s">
        <v>22858</v>
      </c>
      <c r="D18" s="1051"/>
      <c r="E18" s="439"/>
      <c r="F18" s="1047"/>
      <c r="G18" s="1048"/>
      <c r="H18" s="1048"/>
      <c r="I18" s="1048"/>
      <c r="J18" s="1049"/>
      <c r="K18" s="439"/>
      <c r="L18" s="439"/>
      <c r="M18" s="439"/>
      <c r="N18" s="439"/>
      <c r="O18" s="439"/>
      <c r="P18" s="436"/>
      <c r="Q18" s="436"/>
      <c r="R18" s="436"/>
      <c r="S18" s="436"/>
      <c r="T18" s="442"/>
    </row>
    <row r="19" spans="2:22" ht="13.5" thickBot="1">
      <c r="B19" s="438"/>
      <c r="C19" s="436"/>
      <c r="D19" s="439"/>
      <c r="E19" s="439"/>
      <c r="F19" s="446"/>
      <c r="G19" s="446"/>
      <c r="H19" s="446"/>
      <c r="I19" s="446"/>
      <c r="J19" s="446"/>
      <c r="K19" s="439"/>
      <c r="L19" s="439"/>
      <c r="M19" s="439"/>
      <c r="N19" s="439"/>
      <c r="O19" s="439"/>
      <c r="P19" s="436"/>
      <c r="Q19" s="436"/>
      <c r="R19" s="436"/>
      <c r="S19" s="446"/>
      <c r="T19" s="442"/>
    </row>
    <row r="20" spans="2:22" ht="13.5" thickBot="1">
      <c r="B20" s="1029" t="s">
        <v>22859</v>
      </c>
      <c r="C20" s="1029" t="s">
        <v>22860</v>
      </c>
      <c r="D20" s="447" t="s">
        <v>22861</v>
      </c>
      <c r="E20" s="447" t="s">
        <v>22862</v>
      </c>
      <c r="F20" s="447" t="s">
        <v>22863</v>
      </c>
      <c r="G20" s="447" t="s">
        <v>22864</v>
      </c>
      <c r="H20" s="448" t="s">
        <v>22865</v>
      </c>
      <c r="I20" s="447" t="s">
        <v>22866</v>
      </c>
      <c r="J20" s="447" t="s">
        <v>107</v>
      </c>
      <c r="K20" s="448" t="s">
        <v>22867</v>
      </c>
      <c r="L20" s="448" t="s">
        <v>22868</v>
      </c>
      <c r="M20" s="448" t="s">
        <v>22869</v>
      </c>
      <c r="N20" s="448" t="s">
        <v>22870</v>
      </c>
      <c r="O20" s="448" t="s">
        <v>22871</v>
      </c>
      <c r="P20" s="449" t="s">
        <v>22872</v>
      </c>
      <c r="Q20" s="449" t="s">
        <v>22873</v>
      </c>
      <c r="R20" s="449" t="s">
        <v>22874</v>
      </c>
      <c r="S20" s="448" t="s">
        <v>22875</v>
      </c>
      <c r="T20" s="442"/>
    </row>
    <row r="21" spans="2:22" ht="13.5" thickBot="1">
      <c r="B21" s="1030"/>
      <c r="C21" s="1030"/>
      <c r="D21" s="450" t="s">
        <v>22876</v>
      </c>
      <c r="E21" s="450" t="s">
        <v>22876</v>
      </c>
      <c r="F21" s="450" t="s">
        <v>22876</v>
      </c>
      <c r="G21" s="450" t="s">
        <v>22876</v>
      </c>
      <c r="H21" s="451" t="s">
        <v>22876</v>
      </c>
      <c r="I21" s="450" t="s">
        <v>22876</v>
      </c>
      <c r="J21" s="450" t="s">
        <v>22876</v>
      </c>
      <c r="K21" s="451" t="s">
        <v>22877</v>
      </c>
      <c r="L21" s="451" t="s">
        <v>22878</v>
      </c>
      <c r="M21" s="451" t="s">
        <v>22878</v>
      </c>
      <c r="N21" s="451" t="s">
        <v>22878</v>
      </c>
      <c r="O21" s="451" t="s">
        <v>22877</v>
      </c>
      <c r="P21" s="452">
        <v>0.9</v>
      </c>
      <c r="Q21" s="452">
        <v>0.05</v>
      </c>
      <c r="R21" s="451" t="s">
        <v>22878</v>
      </c>
      <c r="S21" s="451" t="s">
        <v>22879</v>
      </c>
      <c r="T21" s="442"/>
    </row>
    <row r="22" spans="2:22" ht="13.5" thickBot="1">
      <c r="B22" s="1026" t="s">
        <v>17</v>
      </c>
      <c r="C22" s="1027"/>
      <c r="D22" s="453"/>
      <c r="E22" s="454"/>
      <c r="F22" s="454"/>
      <c r="G22" s="454"/>
      <c r="H22" s="454"/>
      <c r="I22" s="454"/>
      <c r="J22" s="454"/>
      <c r="K22" s="454"/>
      <c r="L22" s="454"/>
      <c r="M22" s="455"/>
      <c r="N22" s="456">
        <f>SUM(N24:N27)</f>
        <v>0.3666666666666667</v>
      </c>
      <c r="O22" s="456">
        <f t="shared" ref="O22:S22" si="0">SUM(O24:O27)</f>
        <v>1.5999999999999999</v>
      </c>
      <c r="P22" s="456">
        <f t="shared" si="0"/>
        <v>1.7639999999999998</v>
      </c>
      <c r="Q22" s="456">
        <f t="shared" si="0"/>
        <v>6.9999999999999993E-2</v>
      </c>
      <c r="R22" s="456">
        <f t="shared" si="0"/>
        <v>1.327333333333333</v>
      </c>
      <c r="S22" s="456">
        <f t="shared" si="0"/>
        <v>22</v>
      </c>
      <c r="T22" s="442"/>
    </row>
    <row r="23" spans="2:22" ht="13.5" thickBot="1">
      <c r="B23" s="824" t="s">
        <v>30807</v>
      </c>
      <c r="C23" s="825"/>
      <c r="D23" s="825"/>
      <c r="E23" s="807"/>
      <c r="F23" s="807"/>
      <c r="G23" s="454"/>
      <c r="H23" s="454"/>
      <c r="I23" s="454"/>
      <c r="J23" s="454"/>
      <c r="K23" s="454"/>
      <c r="L23" s="454"/>
      <c r="M23" s="454"/>
      <c r="N23" s="458"/>
      <c r="O23" s="458"/>
      <c r="P23" s="458"/>
      <c r="Q23" s="458"/>
      <c r="R23" s="458"/>
      <c r="S23" s="459"/>
      <c r="T23" s="442"/>
      <c r="V23" s="591"/>
    </row>
    <row r="24" spans="2:22">
      <c r="B24" s="522" t="s">
        <v>22880</v>
      </c>
      <c r="C24" s="523">
        <v>1</v>
      </c>
      <c r="D24" s="523">
        <v>0.5</v>
      </c>
      <c r="E24" s="523">
        <v>0.5</v>
      </c>
      <c r="F24" s="523">
        <v>0.3</v>
      </c>
      <c r="G24" s="523">
        <v>0.2</v>
      </c>
      <c r="H24" s="523">
        <f>J24-I24</f>
        <v>0.19999999999999998</v>
      </c>
      <c r="I24" s="523">
        <v>0.15</v>
      </c>
      <c r="J24" s="523">
        <v>0.35</v>
      </c>
      <c r="K24" s="523">
        <f>D24*E24</f>
        <v>0.25</v>
      </c>
      <c r="L24" s="523">
        <f>I24*K24</f>
        <v>3.7499999999999999E-2</v>
      </c>
      <c r="M24" s="523">
        <f>H24/3*(D24+K24+((D24*K24)^1/2))</f>
        <v>5.4166666666666669E-2</v>
      </c>
      <c r="N24" s="523">
        <f>L24+M24</f>
        <v>9.1666666666666674E-2</v>
      </c>
      <c r="O24" s="523">
        <f>(2*D24+2*E24)*H24</f>
        <v>0.39999999999999997</v>
      </c>
      <c r="P24" s="523">
        <f>(D24+0.2)*(E24+0.2)*$P$21</f>
        <v>0.44099999999999995</v>
      </c>
      <c r="Q24" s="523">
        <f>(E24+0.2)*(F24+0.2)*$Q$21</f>
        <v>1.7499999999999998E-2</v>
      </c>
      <c r="R24" s="524">
        <f>P24-Q24-N24</f>
        <v>0.33183333333333326</v>
      </c>
      <c r="S24" s="525">
        <f>N24*60</f>
        <v>5.5</v>
      </c>
      <c r="T24" s="442"/>
    </row>
    <row r="25" spans="2:22">
      <c r="B25" s="522" t="s">
        <v>22881</v>
      </c>
      <c r="C25" s="523">
        <v>1</v>
      </c>
      <c r="D25" s="523">
        <v>0.5</v>
      </c>
      <c r="E25" s="523">
        <v>0.5</v>
      </c>
      <c r="F25" s="523">
        <v>0.3</v>
      </c>
      <c r="G25" s="523">
        <v>0.2</v>
      </c>
      <c r="H25" s="523">
        <f t="shared" ref="H25:H33" si="1">J25-I25</f>
        <v>0.19999999999999998</v>
      </c>
      <c r="I25" s="523">
        <v>0.15</v>
      </c>
      <c r="J25" s="523">
        <v>0.35</v>
      </c>
      <c r="K25" s="523">
        <f t="shared" ref="K25:K33" si="2">D25*E25</f>
        <v>0.25</v>
      </c>
      <c r="L25" s="523">
        <f t="shared" ref="L25:L33" si="3">I25*K25</f>
        <v>3.7499999999999999E-2</v>
      </c>
      <c r="M25" s="523">
        <f t="shared" ref="M25:M33" si="4">H25/3*(D25+K25+((D25*K25)^1/2))</f>
        <v>5.4166666666666669E-2</v>
      </c>
      <c r="N25" s="523">
        <f t="shared" ref="N25:N33" si="5">L25+M25</f>
        <v>9.1666666666666674E-2</v>
      </c>
      <c r="O25" s="523">
        <f t="shared" ref="O25:O33" si="6">(2*D25+2*E25)*H25</f>
        <v>0.39999999999999997</v>
      </c>
      <c r="P25" s="523">
        <f t="shared" ref="P25:P87" si="7">(D25+0.2)*(E25+0.2)*$P$21</f>
        <v>0.44099999999999995</v>
      </c>
      <c r="Q25" s="523">
        <f t="shared" ref="Q25:Q88" si="8">(E25+0.2)*(F25+0.2)*$Q$21</f>
        <v>1.7499999999999998E-2</v>
      </c>
      <c r="R25" s="524">
        <f t="shared" ref="R25:R33" si="9">P25-Q25-N25</f>
        <v>0.33183333333333326</v>
      </c>
      <c r="S25" s="525">
        <f t="shared" ref="S25:S27" si="10">N25*60</f>
        <v>5.5</v>
      </c>
      <c r="T25" s="442"/>
    </row>
    <row r="26" spans="2:22">
      <c r="B26" s="522" t="s">
        <v>22882</v>
      </c>
      <c r="C26" s="523">
        <v>1</v>
      </c>
      <c r="D26" s="523">
        <v>0.5</v>
      </c>
      <c r="E26" s="523">
        <v>0.5</v>
      </c>
      <c r="F26" s="523">
        <v>0.3</v>
      </c>
      <c r="G26" s="523">
        <v>0.2</v>
      </c>
      <c r="H26" s="523">
        <f t="shared" si="1"/>
        <v>0.19999999999999998</v>
      </c>
      <c r="I26" s="523">
        <v>0.15</v>
      </c>
      <c r="J26" s="523">
        <v>0.35</v>
      </c>
      <c r="K26" s="523">
        <f t="shared" si="2"/>
        <v>0.25</v>
      </c>
      <c r="L26" s="523">
        <f t="shared" si="3"/>
        <v>3.7499999999999999E-2</v>
      </c>
      <c r="M26" s="523">
        <f t="shared" si="4"/>
        <v>5.4166666666666669E-2</v>
      </c>
      <c r="N26" s="523">
        <f t="shared" si="5"/>
        <v>9.1666666666666674E-2</v>
      </c>
      <c r="O26" s="523">
        <f t="shared" si="6"/>
        <v>0.39999999999999997</v>
      </c>
      <c r="P26" s="523">
        <f t="shared" si="7"/>
        <v>0.44099999999999995</v>
      </c>
      <c r="Q26" s="523">
        <f t="shared" si="8"/>
        <v>1.7499999999999998E-2</v>
      </c>
      <c r="R26" s="524">
        <f t="shared" si="9"/>
        <v>0.33183333333333326</v>
      </c>
      <c r="S26" s="525">
        <f t="shared" si="10"/>
        <v>5.5</v>
      </c>
      <c r="T26" s="442"/>
      <c r="V26" s="591"/>
    </row>
    <row r="27" spans="2:22">
      <c r="B27" s="522" t="s">
        <v>22883</v>
      </c>
      <c r="C27" s="523">
        <v>1</v>
      </c>
      <c r="D27" s="523">
        <v>0.5</v>
      </c>
      <c r="E27" s="523">
        <v>0.5</v>
      </c>
      <c r="F27" s="523">
        <v>0.3</v>
      </c>
      <c r="G27" s="523">
        <v>0.2</v>
      </c>
      <c r="H27" s="523">
        <f t="shared" si="1"/>
        <v>0.19999999999999998</v>
      </c>
      <c r="I27" s="523">
        <v>0.15</v>
      </c>
      <c r="J27" s="523">
        <v>0.35</v>
      </c>
      <c r="K27" s="523">
        <f t="shared" si="2"/>
        <v>0.25</v>
      </c>
      <c r="L27" s="523">
        <f t="shared" si="3"/>
        <v>3.7499999999999999E-2</v>
      </c>
      <c r="M27" s="523">
        <f t="shared" si="4"/>
        <v>5.4166666666666669E-2</v>
      </c>
      <c r="N27" s="523">
        <f t="shared" si="5"/>
        <v>9.1666666666666674E-2</v>
      </c>
      <c r="O27" s="523">
        <f t="shared" si="6"/>
        <v>0.39999999999999997</v>
      </c>
      <c r="P27" s="523">
        <f t="shared" si="7"/>
        <v>0.44099999999999995</v>
      </c>
      <c r="Q27" s="523">
        <f t="shared" si="8"/>
        <v>1.7499999999999998E-2</v>
      </c>
      <c r="R27" s="524">
        <f t="shared" si="9"/>
        <v>0.33183333333333326</v>
      </c>
      <c r="S27" s="525">
        <f t="shared" si="10"/>
        <v>5.5</v>
      </c>
      <c r="T27" s="442"/>
    </row>
    <row r="28" spans="2:22">
      <c r="B28" s="522" t="s">
        <v>22884</v>
      </c>
      <c r="C28" s="523">
        <v>1</v>
      </c>
      <c r="D28" s="523">
        <v>0.5</v>
      </c>
      <c r="E28" s="523">
        <v>0.5</v>
      </c>
      <c r="F28" s="523">
        <v>0.3</v>
      </c>
      <c r="G28" s="523">
        <v>0.2</v>
      </c>
      <c r="H28" s="523">
        <f t="shared" si="1"/>
        <v>0.19999999999999998</v>
      </c>
      <c r="I28" s="523">
        <v>0.15</v>
      </c>
      <c r="J28" s="523">
        <v>0.35</v>
      </c>
      <c r="K28" s="523">
        <f t="shared" si="2"/>
        <v>0.25</v>
      </c>
      <c r="L28" s="523">
        <f t="shared" si="3"/>
        <v>3.7499999999999999E-2</v>
      </c>
      <c r="M28" s="523">
        <f t="shared" si="4"/>
        <v>5.4166666666666669E-2</v>
      </c>
      <c r="N28" s="523">
        <f t="shared" si="5"/>
        <v>9.1666666666666674E-2</v>
      </c>
      <c r="O28" s="523">
        <f t="shared" si="6"/>
        <v>0.39999999999999997</v>
      </c>
      <c r="P28" s="523">
        <f t="shared" si="7"/>
        <v>0.44099999999999995</v>
      </c>
      <c r="Q28" s="523">
        <f t="shared" si="8"/>
        <v>1.7499999999999998E-2</v>
      </c>
      <c r="R28" s="524">
        <f t="shared" si="9"/>
        <v>0.33183333333333326</v>
      </c>
      <c r="S28" s="525">
        <f t="shared" ref="S28:S33" si="11">N28*35</f>
        <v>3.2083333333333335</v>
      </c>
      <c r="T28" s="442"/>
    </row>
    <row r="29" spans="2:22">
      <c r="B29" s="522" t="s">
        <v>22885</v>
      </c>
      <c r="C29" s="523">
        <v>1</v>
      </c>
      <c r="D29" s="523">
        <v>0.8</v>
      </c>
      <c r="E29" s="523">
        <v>0.6</v>
      </c>
      <c r="F29" s="523">
        <v>0.3</v>
      </c>
      <c r="G29" s="523">
        <v>0.2</v>
      </c>
      <c r="H29" s="523">
        <f t="shared" si="1"/>
        <v>0.19999999999999998</v>
      </c>
      <c r="I29" s="523">
        <v>0.15</v>
      </c>
      <c r="J29" s="523">
        <v>0.35</v>
      </c>
      <c r="K29" s="523">
        <f t="shared" si="2"/>
        <v>0.48</v>
      </c>
      <c r="L29" s="523">
        <f t="shared" si="3"/>
        <v>7.1999999999999995E-2</v>
      </c>
      <c r="M29" s="523">
        <f t="shared" si="4"/>
        <v>9.8133333333333336E-2</v>
      </c>
      <c r="N29" s="523">
        <f t="shared" si="5"/>
        <v>0.17013333333333333</v>
      </c>
      <c r="O29" s="523">
        <f t="shared" si="6"/>
        <v>0.55999999999999994</v>
      </c>
      <c r="P29" s="523">
        <f t="shared" si="7"/>
        <v>0.72000000000000008</v>
      </c>
      <c r="Q29" s="523">
        <f t="shared" si="8"/>
        <v>2.0000000000000004E-2</v>
      </c>
      <c r="R29" s="524">
        <f t="shared" si="9"/>
        <v>0.52986666666666671</v>
      </c>
      <c r="S29" s="525">
        <f t="shared" si="11"/>
        <v>5.9546666666666663</v>
      </c>
      <c r="T29" s="442"/>
    </row>
    <row r="30" spans="2:22">
      <c r="B30" s="522" t="s">
        <v>22886</v>
      </c>
      <c r="C30" s="523">
        <v>1</v>
      </c>
      <c r="D30" s="523">
        <v>0.8</v>
      </c>
      <c r="E30" s="523">
        <v>0.6</v>
      </c>
      <c r="F30" s="523">
        <v>0.3</v>
      </c>
      <c r="G30" s="523">
        <v>0.2</v>
      </c>
      <c r="H30" s="523">
        <f t="shared" si="1"/>
        <v>0.19999999999999998</v>
      </c>
      <c r="I30" s="523">
        <v>0.15</v>
      </c>
      <c r="J30" s="523">
        <v>0.35</v>
      </c>
      <c r="K30" s="523">
        <f t="shared" si="2"/>
        <v>0.48</v>
      </c>
      <c r="L30" s="523">
        <f t="shared" si="3"/>
        <v>7.1999999999999995E-2</v>
      </c>
      <c r="M30" s="523">
        <f t="shared" si="4"/>
        <v>9.8133333333333336E-2</v>
      </c>
      <c r="N30" s="523">
        <f t="shared" si="5"/>
        <v>0.17013333333333333</v>
      </c>
      <c r="O30" s="523">
        <f t="shared" si="6"/>
        <v>0.55999999999999994</v>
      </c>
      <c r="P30" s="523">
        <f t="shared" si="7"/>
        <v>0.72000000000000008</v>
      </c>
      <c r="Q30" s="523">
        <f t="shared" si="8"/>
        <v>2.0000000000000004E-2</v>
      </c>
      <c r="R30" s="524">
        <f t="shared" si="9"/>
        <v>0.52986666666666671</v>
      </c>
      <c r="S30" s="525">
        <f t="shared" si="11"/>
        <v>5.9546666666666663</v>
      </c>
      <c r="T30" s="442"/>
    </row>
    <row r="31" spans="2:22">
      <c r="B31" s="522" t="s">
        <v>22887</v>
      </c>
      <c r="C31" s="523">
        <v>1</v>
      </c>
      <c r="D31" s="523">
        <v>0.8</v>
      </c>
      <c r="E31" s="523">
        <v>0.6</v>
      </c>
      <c r="F31" s="523">
        <v>0.3</v>
      </c>
      <c r="G31" s="523">
        <v>0.2</v>
      </c>
      <c r="H31" s="523">
        <f t="shared" si="1"/>
        <v>0.19999999999999998</v>
      </c>
      <c r="I31" s="523">
        <v>0.15</v>
      </c>
      <c r="J31" s="523">
        <v>0.35</v>
      </c>
      <c r="K31" s="523">
        <f t="shared" si="2"/>
        <v>0.48</v>
      </c>
      <c r="L31" s="523">
        <f t="shared" si="3"/>
        <v>7.1999999999999995E-2</v>
      </c>
      <c r="M31" s="523">
        <f t="shared" si="4"/>
        <v>9.8133333333333336E-2</v>
      </c>
      <c r="N31" s="523">
        <f t="shared" si="5"/>
        <v>0.17013333333333333</v>
      </c>
      <c r="O31" s="523">
        <f t="shared" si="6"/>
        <v>0.55999999999999994</v>
      </c>
      <c r="P31" s="523">
        <f t="shared" si="7"/>
        <v>0.72000000000000008</v>
      </c>
      <c r="Q31" s="523">
        <f t="shared" si="8"/>
        <v>2.0000000000000004E-2</v>
      </c>
      <c r="R31" s="524">
        <f t="shared" si="9"/>
        <v>0.52986666666666671</v>
      </c>
      <c r="S31" s="525">
        <f t="shared" si="11"/>
        <v>5.9546666666666663</v>
      </c>
      <c r="T31" s="442"/>
    </row>
    <row r="32" spans="2:22" s="867" customFormat="1">
      <c r="B32" s="868" t="s">
        <v>22888</v>
      </c>
      <c r="C32" s="858">
        <v>1</v>
      </c>
      <c r="D32" s="858">
        <v>0.8</v>
      </c>
      <c r="E32" s="858">
        <v>0.6</v>
      </c>
      <c r="F32" s="858">
        <v>0.3</v>
      </c>
      <c r="G32" s="858">
        <v>0.2</v>
      </c>
      <c r="H32" s="858">
        <f t="shared" si="1"/>
        <v>0.19999999999999998</v>
      </c>
      <c r="I32" s="858">
        <v>0.15</v>
      </c>
      <c r="J32" s="858">
        <v>0.35</v>
      </c>
      <c r="K32" s="858">
        <f t="shared" si="2"/>
        <v>0.48</v>
      </c>
      <c r="L32" s="858">
        <f t="shared" si="3"/>
        <v>7.1999999999999995E-2</v>
      </c>
      <c r="M32" s="858">
        <f t="shared" si="4"/>
        <v>9.8133333333333336E-2</v>
      </c>
      <c r="N32" s="858">
        <f t="shared" si="5"/>
        <v>0.17013333333333333</v>
      </c>
      <c r="O32" s="858">
        <f t="shared" si="6"/>
        <v>0.55999999999999994</v>
      </c>
      <c r="P32" s="858">
        <f t="shared" si="7"/>
        <v>0.72000000000000008</v>
      </c>
      <c r="Q32" s="858">
        <f t="shared" si="8"/>
        <v>2.0000000000000004E-2</v>
      </c>
      <c r="R32" s="865">
        <f t="shared" si="9"/>
        <v>0.52986666666666671</v>
      </c>
      <c r="S32" s="869">
        <f t="shared" si="11"/>
        <v>5.9546666666666663</v>
      </c>
      <c r="T32" s="866"/>
    </row>
    <row r="33" spans="2:20">
      <c r="B33" s="522" t="s">
        <v>22889</v>
      </c>
      <c r="C33" s="523">
        <v>1</v>
      </c>
      <c r="D33" s="523">
        <v>0.8</v>
      </c>
      <c r="E33" s="523">
        <v>0.6</v>
      </c>
      <c r="F33" s="523">
        <v>0.3</v>
      </c>
      <c r="G33" s="523">
        <v>0.2</v>
      </c>
      <c r="H33" s="523">
        <f t="shared" si="1"/>
        <v>0.19999999999999998</v>
      </c>
      <c r="I33" s="523">
        <v>0.15</v>
      </c>
      <c r="J33" s="523">
        <v>0.35</v>
      </c>
      <c r="K33" s="523">
        <f t="shared" si="2"/>
        <v>0.48</v>
      </c>
      <c r="L33" s="523">
        <f t="shared" si="3"/>
        <v>7.1999999999999995E-2</v>
      </c>
      <c r="M33" s="523">
        <f t="shared" si="4"/>
        <v>9.8133333333333336E-2</v>
      </c>
      <c r="N33" s="523">
        <f t="shared" si="5"/>
        <v>0.17013333333333333</v>
      </c>
      <c r="O33" s="523">
        <f t="shared" si="6"/>
        <v>0.55999999999999994</v>
      </c>
      <c r="P33" s="523">
        <f t="shared" si="7"/>
        <v>0.72000000000000008</v>
      </c>
      <c r="Q33" s="523">
        <f t="shared" si="8"/>
        <v>2.0000000000000004E-2</v>
      </c>
      <c r="R33" s="524">
        <f t="shared" si="9"/>
        <v>0.52986666666666671</v>
      </c>
      <c r="S33" s="525">
        <f t="shared" si="11"/>
        <v>5.9546666666666663</v>
      </c>
      <c r="T33" s="442"/>
    </row>
    <row r="34" spans="2:20">
      <c r="B34" s="522" t="s">
        <v>22890</v>
      </c>
      <c r="C34" s="523">
        <v>1</v>
      </c>
      <c r="D34" s="523">
        <v>0.8</v>
      </c>
      <c r="E34" s="523">
        <v>0.6</v>
      </c>
      <c r="F34" s="523">
        <v>0.3</v>
      </c>
      <c r="G34" s="523">
        <v>0.2</v>
      </c>
      <c r="H34" s="523">
        <f t="shared" ref="H34:H37" si="12">J34-I34</f>
        <v>0.19999999999999998</v>
      </c>
      <c r="I34" s="523">
        <v>0.15</v>
      </c>
      <c r="J34" s="523">
        <v>0.35</v>
      </c>
      <c r="K34" s="523">
        <f t="shared" ref="K34:K37" si="13">D34*E34</f>
        <v>0.48</v>
      </c>
      <c r="L34" s="523">
        <f t="shared" ref="L34:L37" si="14">I34*K34</f>
        <v>7.1999999999999995E-2</v>
      </c>
      <c r="M34" s="523">
        <f t="shared" ref="M34:M37" si="15">H34/3*(D34+K34+((D34*K34)^1/2))</f>
        <v>9.8133333333333336E-2</v>
      </c>
      <c r="N34" s="523">
        <f t="shared" ref="N34:N37" si="16">L34+M34</f>
        <v>0.17013333333333333</v>
      </c>
      <c r="O34" s="523">
        <f t="shared" ref="O34:O37" si="17">(2*D34+2*E34)*H34</f>
        <v>0.55999999999999994</v>
      </c>
      <c r="P34" s="523">
        <f t="shared" ref="P34:P37" si="18">(D34+0.2)*(E34+0.2)*$P$21</f>
        <v>0.72000000000000008</v>
      </c>
      <c r="Q34" s="523">
        <f t="shared" ref="Q34:Q37" si="19">(E34+0.2)*(F34+0.2)*$Q$21</f>
        <v>2.0000000000000004E-2</v>
      </c>
      <c r="R34" s="524">
        <f t="shared" ref="R34:R37" si="20">P34-Q34-N34</f>
        <v>0.52986666666666671</v>
      </c>
      <c r="S34" s="525">
        <f t="shared" ref="S34:S37" si="21">N34*35</f>
        <v>5.9546666666666663</v>
      </c>
      <c r="T34" s="442"/>
    </row>
    <row r="35" spans="2:20">
      <c r="B35" s="522" t="s">
        <v>22891</v>
      </c>
      <c r="C35" s="523">
        <v>1</v>
      </c>
      <c r="D35" s="523">
        <v>0.8</v>
      </c>
      <c r="E35" s="523">
        <v>0.6</v>
      </c>
      <c r="F35" s="523">
        <v>0.3</v>
      </c>
      <c r="G35" s="523">
        <v>0.2</v>
      </c>
      <c r="H35" s="523">
        <f t="shared" si="12"/>
        <v>0.19999999999999998</v>
      </c>
      <c r="I35" s="523">
        <v>0.15</v>
      </c>
      <c r="J35" s="523">
        <v>0.35</v>
      </c>
      <c r="K35" s="523">
        <f t="shared" si="13"/>
        <v>0.48</v>
      </c>
      <c r="L35" s="523">
        <f t="shared" si="14"/>
        <v>7.1999999999999995E-2</v>
      </c>
      <c r="M35" s="523">
        <f t="shared" si="15"/>
        <v>9.8133333333333336E-2</v>
      </c>
      <c r="N35" s="523">
        <f t="shared" si="16"/>
        <v>0.17013333333333333</v>
      </c>
      <c r="O35" s="523">
        <f t="shared" si="17"/>
        <v>0.55999999999999994</v>
      </c>
      <c r="P35" s="523">
        <f t="shared" si="18"/>
        <v>0.72000000000000008</v>
      </c>
      <c r="Q35" s="523">
        <f t="shared" si="19"/>
        <v>2.0000000000000004E-2</v>
      </c>
      <c r="R35" s="524">
        <f t="shared" si="20"/>
        <v>0.52986666666666671</v>
      </c>
      <c r="S35" s="525">
        <f t="shared" si="21"/>
        <v>5.9546666666666663</v>
      </c>
      <c r="T35" s="442"/>
    </row>
    <row r="36" spans="2:20">
      <c r="B36" s="522" t="s">
        <v>22892</v>
      </c>
      <c r="C36" s="523">
        <v>1</v>
      </c>
      <c r="D36" s="523">
        <v>0.8</v>
      </c>
      <c r="E36" s="523">
        <v>0.6</v>
      </c>
      <c r="F36" s="523">
        <v>0.3</v>
      </c>
      <c r="G36" s="523">
        <v>0.2</v>
      </c>
      <c r="H36" s="523">
        <f t="shared" si="12"/>
        <v>0.19999999999999998</v>
      </c>
      <c r="I36" s="523">
        <v>0.15</v>
      </c>
      <c r="J36" s="523">
        <v>0.35</v>
      </c>
      <c r="K36" s="523">
        <f t="shared" si="13"/>
        <v>0.48</v>
      </c>
      <c r="L36" s="523">
        <f t="shared" si="14"/>
        <v>7.1999999999999995E-2</v>
      </c>
      <c r="M36" s="523">
        <f t="shared" si="15"/>
        <v>9.8133333333333336E-2</v>
      </c>
      <c r="N36" s="523">
        <f t="shared" si="16"/>
        <v>0.17013333333333333</v>
      </c>
      <c r="O36" s="523">
        <f t="shared" si="17"/>
        <v>0.55999999999999994</v>
      </c>
      <c r="P36" s="523">
        <f t="shared" si="18"/>
        <v>0.72000000000000008</v>
      </c>
      <c r="Q36" s="523">
        <f t="shared" si="19"/>
        <v>2.0000000000000004E-2</v>
      </c>
      <c r="R36" s="524">
        <f t="shared" si="20"/>
        <v>0.52986666666666671</v>
      </c>
      <c r="S36" s="525">
        <f t="shared" si="21"/>
        <v>5.9546666666666663</v>
      </c>
      <c r="T36" s="442"/>
    </row>
    <row r="37" spans="2:20" ht="13.5" thickBot="1">
      <c r="B37" s="522" t="s">
        <v>22893</v>
      </c>
      <c r="C37" s="523">
        <v>1</v>
      </c>
      <c r="D37" s="523">
        <v>0.8</v>
      </c>
      <c r="E37" s="523">
        <v>0.6</v>
      </c>
      <c r="F37" s="523">
        <v>0.3</v>
      </c>
      <c r="G37" s="523">
        <v>0.2</v>
      </c>
      <c r="H37" s="523">
        <f t="shared" si="12"/>
        <v>0.19999999999999998</v>
      </c>
      <c r="I37" s="523">
        <v>0.15</v>
      </c>
      <c r="J37" s="523">
        <v>0.35</v>
      </c>
      <c r="K37" s="523">
        <f t="shared" si="13"/>
        <v>0.48</v>
      </c>
      <c r="L37" s="523">
        <f t="shared" si="14"/>
        <v>7.1999999999999995E-2</v>
      </c>
      <c r="M37" s="523">
        <f t="shared" si="15"/>
        <v>9.8133333333333336E-2</v>
      </c>
      <c r="N37" s="523">
        <f t="shared" si="16"/>
        <v>0.17013333333333333</v>
      </c>
      <c r="O37" s="523">
        <f t="shared" si="17"/>
        <v>0.55999999999999994</v>
      </c>
      <c r="P37" s="523">
        <f t="shared" si="18"/>
        <v>0.72000000000000008</v>
      </c>
      <c r="Q37" s="523">
        <f t="shared" si="19"/>
        <v>2.0000000000000004E-2</v>
      </c>
      <c r="R37" s="524">
        <f t="shared" si="20"/>
        <v>0.52986666666666671</v>
      </c>
      <c r="S37" s="525">
        <f t="shared" si="21"/>
        <v>5.9546666666666663</v>
      </c>
      <c r="T37" s="442"/>
    </row>
    <row r="38" spans="2:20" ht="13.5" thickBot="1">
      <c r="B38" s="1029" t="s">
        <v>22859</v>
      </c>
      <c r="C38" s="1029" t="s">
        <v>22860</v>
      </c>
      <c r="D38" s="447" t="s">
        <v>22861</v>
      </c>
      <c r="E38" s="447" t="s">
        <v>22862</v>
      </c>
      <c r="F38" s="447" t="s">
        <v>22863</v>
      </c>
      <c r="G38" s="447" t="s">
        <v>22864</v>
      </c>
      <c r="H38" s="448" t="s">
        <v>22865</v>
      </c>
      <c r="I38" s="447" t="s">
        <v>22866</v>
      </c>
      <c r="J38" s="447" t="s">
        <v>107</v>
      </c>
      <c r="K38" s="448" t="s">
        <v>22867</v>
      </c>
      <c r="L38" s="448" t="s">
        <v>22868</v>
      </c>
      <c r="M38" s="448" t="s">
        <v>22869</v>
      </c>
      <c r="N38" s="448" t="s">
        <v>22870</v>
      </c>
      <c r="O38" s="448" t="s">
        <v>22871</v>
      </c>
      <c r="P38" s="449" t="s">
        <v>22872</v>
      </c>
      <c r="Q38" s="449" t="s">
        <v>22873</v>
      </c>
      <c r="R38" s="449" t="s">
        <v>22874</v>
      </c>
      <c r="S38" s="448" t="s">
        <v>22875</v>
      </c>
      <c r="T38" s="442"/>
    </row>
    <row r="39" spans="2:20" ht="13.5" thickBot="1">
      <c r="B39" s="1030"/>
      <c r="C39" s="1030"/>
      <c r="D39" s="450" t="s">
        <v>22876</v>
      </c>
      <c r="E39" s="450" t="s">
        <v>22876</v>
      </c>
      <c r="F39" s="450" t="s">
        <v>22876</v>
      </c>
      <c r="G39" s="450" t="s">
        <v>22876</v>
      </c>
      <c r="H39" s="451" t="s">
        <v>22876</v>
      </c>
      <c r="I39" s="450" t="s">
        <v>22876</v>
      </c>
      <c r="J39" s="450" t="s">
        <v>22876</v>
      </c>
      <c r="K39" s="451" t="s">
        <v>22877</v>
      </c>
      <c r="L39" s="451" t="s">
        <v>22878</v>
      </c>
      <c r="M39" s="451" t="s">
        <v>22878</v>
      </c>
      <c r="N39" s="451" t="s">
        <v>22878</v>
      </c>
      <c r="O39" s="451" t="s">
        <v>22877</v>
      </c>
      <c r="P39" s="452">
        <v>1.5</v>
      </c>
      <c r="Q39" s="452">
        <v>0.05</v>
      </c>
      <c r="R39" s="451" t="s">
        <v>22878</v>
      </c>
      <c r="S39" s="451" t="s">
        <v>22879</v>
      </c>
      <c r="T39" s="442"/>
    </row>
    <row r="40" spans="2:20" ht="13.5" thickBot="1">
      <c r="B40" s="1026" t="s">
        <v>17</v>
      </c>
      <c r="C40" s="1027"/>
      <c r="D40" s="453"/>
      <c r="E40" s="457"/>
      <c r="F40" s="457"/>
      <c r="G40" s="457"/>
      <c r="H40" s="457"/>
      <c r="I40" s="457"/>
      <c r="J40" s="457"/>
      <c r="K40" s="457"/>
      <c r="L40" s="457"/>
      <c r="M40" s="455"/>
      <c r="N40" s="456">
        <f>SUM(N42:N97)</f>
        <v>11.707733333333335</v>
      </c>
      <c r="O40" s="456">
        <f t="shared" ref="O40:S40" si="22">SUM(O42:O97)</f>
        <v>35.840000000000018</v>
      </c>
      <c r="P40" s="456">
        <f t="shared" si="22"/>
        <v>50.399999999999949</v>
      </c>
      <c r="Q40" s="456">
        <f t="shared" si="22"/>
        <v>1.5400000000000011</v>
      </c>
      <c r="R40" s="456">
        <f t="shared" si="22"/>
        <v>37.152266666666662</v>
      </c>
      <c r="S40" s="456">
        <f t="shared" si="22"/>
        <v>409.77066666666695</v>
      </c>
      <c r="T40" s="442"/>
    </row>
    <row r="41" spans="2:20" ht="13.5" thickBot="1">
      <c r="B41" s="1026" t="s">
        <v>23114</v>
      </c>
      <c r="C41" s="1028"/>
      <c r="D41" s="1028"/>
      <c r="E41" s="457"/>
      <c r="F41" s="457"/>
      <c r="G41" s="457"/>
      <c r="H41" s="457"/>
      <c r="I41" s="457"/>
      <c r="J41" s="457"/>
      <c r="K41" s="457"/>
      <c r="L41" s="457"/>
      <c r="M41" s="457"/>
      <c r="N41" s="458"/>
      <c r="O41" s="458"/>
      <c r="P41" s="458"/>
      <c r="Q41" s="458"/>
      <c r="R41" s="458"/>
      <c r="S41" s="459"/>
      <c r="T41" s="442"/>
    </row>
    <row r="42" spans="2:20">
      <c r="B42" s="460" t="s">
        <v>22880</v>
      </c>
      <c r="C42" s="461">
        <v>1</v>
      </c>
      <c r="D42" s="461">
        <v>0.8</v>
      </c>
      <c r="E42" s="461">
        <v>0.8</v>
      </c>
      <c r="F42" s="461">
        <v>0.35</v>
      </c>
      <c r="G42" s="461">
        <v>0.2</v>
      </c>
      <c r="H42" s="461">
        <f>J42-I42</f>
        <v>0.19999999999999998</v>
      </c>
      <c r="I42" s="461">
        <v>0.15</v>
      </c>
      <c r="J42" s="461">
        <v>0.35</v>
      </c>
      <c r="K42" s="461">
        <f>D42*E42</f>
        <v>0.64000000000000012</v>
      </c>
      <c r="L42" s="461">
        <f>I42*K42</f>
        <v>9.6000000000000016E-2</v>
      </c>
      <c r="M42" s="461">
        <f>H42/3*(D42+K42+((D42*K42)^1/2))</f>
        <v>0.11306666666666668</v>
      </c>
      <c r="N42" s="461">
        <f>L42+M42</f>
        <v>0.20906666666666668</v>
      </c>
      <c r="O42" s="461">
        <f>(2*D42+2*E42)*H42</f>
        <v>0.64</v>
      </c>
      <c r="P42" s="461">
        <f t="shared" si="7"/>
        <v>0.9</v>
      </c>
      <c r="Q42" s="461">
        <f t="shared" si="8"/>
        <v>2.7500000000000004E-2</v>
      </c>
      <c r="R42" s="462">
        <f>P42-Q42-N42</f>
        <v>0.66343333333333332</v>
      </c>
      <c r="S42" s="463">
        <f>N42*35</f>
        <v>7.3173333333333339</v>
      </c>
      <c r="T42" s="442"/>
    </row>
    <row r="43" spans="2:20">
      <c r="B43" s="460" t="s">
        <v>22881</v>
      </c>
      <c r="C43" s="461">
        <v>1</v>
      </c>
      <c r="D43" s="461">
        <v>0.8</v>
      </c>
      <c r="E43" s="461">
        <v>0.8</v>
      </c>
      <c r="F43" s="461">
        <v>0.35</v>
      </c>
      <c r="G43" s="461">
        <v>0.2</v>
      </c>
      <c r="H43" s="461">
        <f t="shared" ref="H43:H51" si="23">J43-I43</f>
        <v>0.19999999999999998</v>
      </c>
      <c r="I43" s="461">
        <v>0.15</v>
      </c>
      <c r="J43" s="461">
        <v>0.35</v>
      </c>
      <c r="K43" s="461">
        <f t="shared" ref="K43:K51" si="24">D43*E43</f>
        <v>0.64000000000000012</v>
      </c>
      <c r="L43" s="461">
        <f t="shared" ref="L43:L51" si="25">I43*K43</f>
        <v>9.6000000000000016E-2</v>
      </c>
      <c r="M43" s="461">
        <f t="shared" ref="M43:M51" si="26">H43/3*(D43+K43+((D43*K43)^1/2))</f>
        <v>0.11306666666666668</v>
      </c>
      <c r="N43" s="461">
        <f t="shared" ref="N43:N51" si="27">L43+M43</f>
        <v>0.20906666666666668</v>
      </c>
      <c r="O43" s="461">
        <f t="shared" ref="O43:O51" si="28">(2*D43+2*E43)*H43</f>
        <v>0.64</v>
      </c>
      <c r="P43" s="461">
        <f t="shared" si="7"/>
        <v>0.9</v>
      </c>
      <c r="Q43" s="461">
        <f t="shared" si="8"/>
        <v>2.7500000000000004E-2</v>
      </c>
      <c r="R43" s="462">
        <f t="shared" ref="R43:R51" si="29">P43-Q43-N43</f>
        <v>0.66343333333333332</v>
      </c>
      <c r="S43" s="463">
        <f t="shared" ref="S43:S51" si="30">N43*35</f>
        <v>7.3173333333333339</v>
      </c>
      <c r="T43" s="442"/>
    </row>
    <row r="44" spans="2:20">
      <c r="B44" s="460" t="s">
        <v>22882</v>
      </c>
      <c r="C44" s="461">
        <v>1</v>
      </c>
      <c r="D44" s="461">
        <v>0.8</v>
      </c>
      <c r="E44" s="461">
        <v>0.8</v>
      </c>
      <c r="F44" s="461">
        <v>0.35</v>
      </c>
      <c r="G44" s="461">
        <v>0.2</v>
      </c>
      <c r="H44" s="461">
        <f t="shared" si="23"/>
        <v>0.19999999999999998</v>
      </c>
      <c r="I44" s="461">
        <v>0.15</v>
      </c>
      <c r="J44" s="461">
        <v>0.35</v>
      </c>
      <c r="K44" s="461">
        <f t="shared" si="24"/>
        <v>0.64000000000000012</v>
      </c>
      <c r="L44" s="461">
        <f t="shared" si="25"/>
        <v>9.6000000000000016E-2</v>
      </c>
      <c r="M44" s="461">
        <f t="shared" si="26"/>
        <v>0.11306666666666668</v>
      </c>
      <c r="N44" s="461">
        <f t="shared" si="27"/>
        <v>0.20906666666666668</v>
      </c>
      <c r="O44" s="461">
        <f t="shared" si="28"/>
        <v>0.64</v>
      </c>
      <c r="P44" s="461">
        <f t="shared" si="7"/>
        <v>0.9</v>
      </c>
      <c r="Q44" s="461">
        <f t="shared" si="8"/>
        <v>2.7500000000000004E-2</v>
      </c>
      <c r="R44" s="462">
        <f t="shared" si="29"/>
        <v>0.66343333333333332</v>
      </c>
      <c r="S44" s="463">
        <f t="shared" si="30"/>
        <v>7.3173333333333339</v>
      </c>
      <c r="T44" s="442"/>
    </row>
    <row r="45" spans="2:20">
      <c r="B45" s="460" t="s">
        <v>22883</v>
      </c>
      <c r="C45" s="461">
        <v>1</v>
      </c>
      <c r="D45" s="461">
        <v>0.8</v>
      </c>
      <c r="E45" s="461">
        <v>0.8</v>
      </c>
      <c r="F45" s="461">
        <v>0.35</v>
      </c>
      <c r="G45" s="461">
        <v>0.2</v>
      </c>
      <c r="H45" s="461">
        <f t="shared" si="23"/>
        <v>0.19999999999999998</v>
      </c>
      <c r="I45" s="461">
        <v>0.15</v>
      </c>
      <c r="J45" s="461">
        <v>0.35</v>
      </c>
      <c r="K45" s="461">
        <f t="shared" si="24"/>
        <v>0.64000000000000012</v>
      </c>
      <c r="L45" s="461">
        <f t="shared" si="25"/>
        <v>9.6000000000000016E-2</v>
      </c>
      <c r="M45" s="461">
        <f t="shared" si="26"/>
        <v>0.11306666666666668</v>
      </c>
      <c r="N45" s="461">
        <f t="shared" si="27"/>
        <v>0.20906666666666668</v>
      </c>
      <c r="O45" s="461">
        <f t="shared" si="28"/>
        <v>0.64</v>
      </c>
      <c r="P45" s="461">
        <f t="shared" si="7"/>
        <v>0.9</v>
      </c>
      <c r="Q45" s="461">
        <f t="shared" si="8"/>
        <v>2.7500000000000004E-2</v>
      </c>
      <c r="R45" s="462">
        <f t="shared" si="29"/>
        <v>0.66343333333333332</v>
      </c>
      <c r="S45" s="463">
        <f t="shared" si="30"/>
        <v>7.3173333333333339</v>
      </c>
      <c r="T45" s="442"/>
    </row>
    <row r="46" spans="2:20">
      <c r="B46" s="460" t="s">
        <v>22884</v>
      </c>
      <c r="C46" s="461">
        <v>1</v>
      </c>
      <c r="D46" s="461">
        <v>0.8</v>
      </c>
      <c r="E46" s="461">
        <v>0.8</v>
      </c>
      <c r="F46" s="461">
        <v>0.35</v>
      </c>
      <c r="G46" s="461">
        <v>0.2</v>
      </c>
      <c r="H46" s="461">
        <f t="shared" si="23"/>
        <v>0.19999999999999998</v>
      </c>
      <c r="I46" s="461">
        <v>0.15</v>
      </c>
      <c r="J46" s="461">
        <v>0.35</v>
      </c>
      <c r="K46" s="461">
        <f t="shared" si="24"/>
        <v>0.64000000000000012</v>
      </c>
      <c r="L46" s="461">
        <f t="shared" si="25"/>
        <v>9.6000000000000016E-2</v>
      </c>
      <c r="M46" s="461">
        <f t="shared" si="26"/>
        <v>0.11306666666666668</v>
      </c>
      <c r="N46" s="461">
        <f t="shared" si="27"/>
        <v>0.20906666666666668</v>
      </c>
      <c r="O46" s="461">
        <f t="shared" si="28"/>
        <v>0.64</v>
      </c>
      <c r="P46" s="461">
        <f t="shared" si="7"/>
        <v>0.9</v>
      </c>
      <c r="Q46" s="461">
        <f t="shared" si="8"/>
        <v>2.7500000000000004E-2</v>
      </c>
      <c r="R46" s="462">
        <f t="shared" si="29"/>
        <v>0.66343333333333332</v>
      </c>
      <c r="S46" s="463">
        <f t="shared" si="30"/>
        <v>7.3173333333333339</v>
      </c>
      <c r="T46" s="442"/>
    </row>
    <row r="47" spans="2:20">
      <c r="B47" s="460" t="s">
        <v>22885</v>
      </c>
      <c r="C47" s="461">
        <v>1</v>
      </c>
      <c r="D47" s="461">
        <v>0.8</v>
      </c>
      <c r="E47" s="461">
        <v>0.8</v>
      </c>
      <c r="F47" s="461">
        <v>0.35</v>
      </c>
      <c r="G47" s="461">
        <v>0.2</v>
      </c>
      <c r="H47" s="461">
        <f t="shared" si="23"/>
        <v>0.19999999999999998</v>
      </c>
      <c r="I47" s="461">
        <v>0.15</v>
      </c>
      <c r="J47" s="461">
        <v>0.35</v>
      </c>
      <c r="K47" s="461">
        <f t="shared" si="24"/>
        <v>0.64000000000000012</v>
      </c>
      <c r="L47" s="461">
        <f t="shared" si="25"/>
        <v>9.6000000000000016E-2</v>
      </c>
      <c r="M47" s="461">
        <f t="shared" si="26"/>
        <v>0.11306666666666668</v>
      </c>
      <c r="N47" s="461">
        <f t="shared" si="27"/>
        <v>0.20906666666666668</v>
      </c>
      <c r="O47" s="461">
        <f t="shared" si="28"/>
        <v>0.64</v>
      </c>
      <c r="P47" s="461">
        <f t="shared" si="7"/>
        <v>0.9</v>
      </c>
      <c r="Q47" s="461">
        <f t="shared" si="8"/>
        <v>2.7500000000000004E-2</v>
      </c>
      <c r="R47" s="462">
        <f t="shared" si="29"/>
        <v>0.66343333333333332</v>
      </c>
      <c r="S47" s="463">
        <f t="shared" si="30"/>
        <v>7.3173333333333339</v>
      </c>
      <c r="T47" s="442"/>
    </row>
    <row r="48" spans="2:20">
      <c r="B48" s="460" t="s">
        <v>22886</v>
      </c>
      <c r="C48" s="461">
        <v>1</v>
      </c>
      <c r="D48" s="461">
        <v>0.8</v>
      </c>
      <c r="E48" s="461">
        <v>0.8</v>
      </c>
      <c r="F48" s="461">
        <v>0.35</v>
      </c>
      <c r="G48" s="461">
        <v>0.2</v>
      </c>
      <c r="H48" s="461">
        <f t="shared" si="23"/>
        <v>0.19999999999999998</v>
      </c>
      <c r="I48" s="461">
        <v>0.15</v>
      </c>
      <c r="J48" s="461">
        <v>0.35</v>
      </c>
      <c r="K48" s="461">
        <f t="shared" si="24"/>
        <v>0.64000000000000012</v>
      </c>
      <c r="L48" s="461">
        <f t="shared" si="25"/>
        <v>9.6000000000000016E-2</v>
      </c>
      <c r="M48" s="461">
        <f t="shared" si="26"/>
        <v>0.11306666666666668</v>
      </c>
      <c r="N48" s="461">
        <f t="shared" si="27"/>
        <v>0.20906666666666668</v>
      </c>
      <c r="O48" s="461">
        <f t="shared" si="28"/>
        <v>0.64</v>
      </c>
      <c r="P48" s="461">
        <f t="shared" si="7"/>
        <v>0.9</v>
      </c>
      <c r="Q48" s="461">
        <f t="shared" si="8"/>
        <v>2.7500000000000004E-2</v>
      </c>
      <c r="R48" s="462">
        <f t="shared" si="29"/>
        <v>0.66343333333333332</v>
      </c>
      <c r="S48" s="463">
        <f t="shared" si="30"/>
        <v>7.3173333333333339</v>
      </c>
      <c r="T48" s="442"/>
    </row>
    <row r="49" spans="2:20">
      <c r="B49" s="460" t="s">
        <v>22887</v>
      </c>
      <c r="C49" s="461">
        <v>1</v>
      </c>
      <c r="D49" s="461">
        <v>0.8</v>
      </c>
      <c r="E49" s="461">
        <v>0.8</v>
      </c>
      <c r="F49" s="461">
        <v>0.35</v>
      </c>
      <c r="G49" s="461">
        <v>0.2</v>
      </c>
      <c r="H49" s="461">
        <f t="shared" si="23"/>
        <v>0.19999999999999998</v>
      </c>
      <c r="I49" s="461">
        <v>0.15</v>
      </c>
      <c r="J49" s="461">
        <v>0.35</v>
      </c>
      <c r="K49" s="461">
        <f t="shared" si="24"/>
        <v>0.64000000000000012</v>
      </c>
      <c r="L49" s="461">
        <f t="shared" si="25"/>
        <v>9.6000000000000016E-2</v>
      </c>
      <c r="M49" s="461">
        <f t="shared" si="26"/>
        <v>0.11306666666666668</v>
      </c>
      <c r="N49" s="461">
        <f t="shared" si="27"/>
        <v>0.20906666666666668</v>
      </c>
      <c r="O49" s="461">
        <f t="shared" si="28"/>
        <v>0.64</v>
      </c>
      <c r="P49" s="461">
        <f t="shared" si="7"/>
        <v>0.9</v>
      </c>
      <c r="Q49" s="461">
        <f t="shared" si="8"/>
        <v>2.7500000000000004E-2</v>
      </c>
      <c r="R49" s="462">
        <f t="shared" si="29"/>
        <v>0.66343333333333332</v>
      </c>
      <c r="S49" s="463">
        <f t="shared" si="30"/>
        <v>7.3173333333333339</v>
      </c>
      <c r="T49" s="442"/>
    </row>
    <row r="50" spans="2:20">
      <c r="B50" s="460" t="s">
        <v>22888</v>
      </c>
      <c r="C50" s="461">
        <v>1</v>
      </c>
      <c r="D50" s="461">
        <v>0.8</v>
      </c>
      <c r="E50" s="461">
        <v>0.8</v>
      </c>
      <c r="F50" s="461">
        <v>0.35</v>
      </c>
      <c r="G50" s="461">
        <v>0.2</v>
      </c>
      <c r="H50" s="461">
        <f t="shared" si="23"/>
        <v>0.19999999999999998</v>
      </c>
      <c r="I50" s="461">
        <v>0.15</v>
      </c>
      <c r="J50" s="461">
        <v>0.35</v>
      </c>
      <c r="K50" s="461">
        <f t="shared" si="24"/>
        <v>0.64000000000000012</v>
      </c>
      <c r="L50" s="461">
        <f t="shared" si="25"/>
        <v>9.6000000000000016E-2</v>
      </c>
      <c r="M50" s="461">
        <f t="shared" si="26"/>
        <v>0.11306666666666668</v>
      </c>
      <c r="N50" s="461">
        <f t="shared" si="27"/>
        <v>0.20906666666666668</v>
      </c>
      <c r="O50" s="461">
        <f t="shared" si="28"/>
        <v>0.64</v>
      </c>
      <c r="P50" s="461">
        <f t="shared" si="7"/>
        <v>0.9</v>
      </c>
      <c r="Q50" s="461">
        <f t="shared" si="8"/>
        <v>2.7500000000000004E-2</v>
      </c>
      <c r="R50" s="462">
        <f t="shared" si="29"/>
        <v>0.66343333333333332</v>
      </c>
      <c r="S50" s="463">
        <f t="shared" si="30"/>
        <v>7.3173333333333339</v>
      </c>
      <c r="T50" s="442"/>
    </row>
    <row r="51" spans="2:20">
      <c r="B51" s="460" t="s">
        <v>22889</v>
      </c>
      <c r="C51" s="461">
        <v>1</v>
      </c>
      <c r="D51" s="461">
        <v>0.8</v>
      </c>
      <c r="E51" s="461">
        <v>0.8</v>
      </c>
      <c r="F51" s="461">
        <v>0.35</v>
      </c>
      <c r="G51" s="461">
        <v>0.2</v>
      </c>
      <c r="H51" s="461">
        <f t="shared" si="23"/>
        <v>0.19999999999999998</v>
      </c>
      <c r="I51" s="461">
        <v>0.15</v>
      </c>
      <c r="J51" s="461">
        <v>0.35</v>
      </c>
      <c r="K51" s="461">
        <f t="shared" si="24"/>
        <v>0.64000000000000012</v>
      </c>
      <c r="L51" s="461">
        <f t="shared" si="25"/>
        <v>9.6000000000000016E-2</v>
      </c>
      <c r="M51" s="461">
        <f t="shared" si="26"/>
        <v>0.11306666666666668</v>
      </c>
      <c r="N51" s="461">
        <f t="shared" si="27"/>
        <v>0.20906666666666668</v>
      </c>
      <c r="O51" s="461">
        <f t="shared" si="28"/>
        <v>0.64</v>
      </c>
      <c r="P51" s="461">
        <f t="shared" si="7"/>
        <v>0.9</v>
      </c>
      <c r="Q51" s="461">
        <f t="shared" si="8"/>
        <v>2.7500000000000004E-2</v>
      </c>
      <c r="R51" s="462">
        <f t="shared" si="29"/>
        <v>0.66343333333333332</v>
      </c>
      <c r="S51" s="463">
        <f t="shared" si="30"/>
        <v>7.3173333333333339</v>
      </c>
      <c r="T51" s="442"/>
    </row>
    <row r="52" spans="2:20">
      <c r="B52" s="460" t="s">
        <v>22890</v>
      </c>
      <c r="C52" s="461">
        <v>1</v>
      </c>
      <c r="D52" s="461">
        <v>0.8</v>
      </c>
      <c r="E52" s="461">
        <v>0.8</v>
      </c>
      <c r="F52" s="461">
        <v>0.35</v>
      </c>
      <c r="G52" s="461">
        <v>0.2</v>
      </c>
      <c r="H52" s="461">
        <f>J52-I52</f>
        <v>0.19999999999999998</v>
      </c>
      <c r="I52" s="461">
        <v>0.15</v>
      </c>
      <c r="J52" s="461">
        <v>0.35</v>
      </c>
      <c r="K52" s="461">
        <f>D52*E52</f>
        <v>0.64000000000000012</v>
      </c>
      <c r="L52" s="461">
        <f>I52*K52</f>
        <v>9.6000000000000016E-2</v>
      </c>
      <c r="M52" s="461">
        <f>H52/3*(D52+K52+((D52*K52)^1/2))</f>
        <v>0.11306666666666668</v>
      </c>
      <c r="N52" s="461">
        <f>L52+M52</f>
        <v>0.20906666666666668</v>
      </c>
      <c r="O52" s="461">
        <f>(2*D52+2*E52)*H52</f>
        <v>0.64</v>
      </c>
      <c r="P52" s="461">
        <f t="shared" si="7"/>
        <v>0.9</v>
      </c>
      <c r="Q52" s="461">
        <f t="shared" si="8"/>
        <v>2.7500000000000004E-2</v>
      </c>
      <c r="R52" s="462">
        <f>P52-Q52-N52</f>
        <v>0.66343333333333332</v>
      </c>
      <c r="S52" s="463">
        <f>N52*35</f>
        <v>7.3173333333333339</v>
      </c>
      <c r="T52" s="442"/>
    </row>
    <row r="53" spans="2:20">
      <c r="B53" s="460" t="s">
        <v>22891</v>
      </c>
      <c r="C53" s="461">
        <v>1</v>
      </c>
      <c r="D53" s="461">
        <v>0.8</v>
      </c>
      <c r="E53" s="461">
        <v>0.8</v>
      </c>
      <c r="F53" s="461">
        <v>0.35</v>
      </c>
      <c r="G53" s="461">
        <v>0.2</v>
      </c>
      <c r="H53" s="461">
        <f t="shared" ref="H53:H59" si="31">J53-I53</f>
        <v>0.19999999999999998</v>
      </c>
      <c r="I53" s="461">
        <v>0.15</v>
      </c>
      <c r="J53" s="461">
        <v>0.35</v>
      </c>
      <c r="K53" s="461">
        <f t="shared" ref="K53:K59" si="32">D53*E53</f>
        <v>0.64000000000000012</v>
      </c>
      <c r="L53" s="461">
        <f t="shared" ref="L53:L59" si="33">I53*K53</f>
        <v>9.6000000000000016E-2</v>
      </c>
      <c r="M53" s="461">
        <f t="shared" ref="M53:M59" si="34">H53/3*(D53+K53+((D53*K53)^1/2))</f>
        <v>0.11306666666666668</v>
      </c>
      <c r="N53" s="461">
        <f t="shared" ref="N53:N59" si="35">L53+M53</f>
        <v>0.20906666666666668</v>
      </c>
      <c r="O53" s="461">
        <f t="shared" ref="O53:O59" si="36">(2*D53+2*E53)*H53</f>
        <v>0.64</v>
      </c>
      <c r="P53" s="461">
        <f t="shared" si="7"/>
        <v>0.9</v>
      </c>
      <c r="Q53" s="461">
        <f t="shared" si="8"/>
        <v>2.7500000000000004E-2</v>
      </c>
      <c r="R53" s="462">
        <f t="shared" ref="R53:R59" si="37">P53-Q53-N53</f>
        <v>0.66343333333333332</v>
      </c>
      <c r="S53" s="463">
        <f t="shared" ref="S53:S59" si="38">N53*35</f>
        <v>7.3173333333333339</v>
      </c>
      <c r="T53" s="442"/>
    </row>
    <row r="54" spans="2:20">
      <c r="B54" s="460" t="s">
        <v>22892</v>
      </c>
      <c r="C54" s="461">
        <v>1</v>
      </c>
      <c r="D54" s="461">
        <v>0.8</v>
      </c>
      <c r="E54" s="461">
        <v>0.8</v>
      </c>
      <c r="F54" s="461">
        <v>0.35</v>
      </c>
      <c r="G54" s="461">
        <v>0.2</v>
      </c>
      <c r="H54" s="461">
        <f t="shared" si="31"/>
        <v>0.19999999999999998</v>
      </c>
      <c r="I54" s="461">
        <v>0.15</v>
      </c>
      <c r="J54" s="461">
        <v>0.35</v>
      </c>
      <c r="K54" s="461">
        <f t="shared" si="32"/>
        <v>0.64000000000000012</v>
      </c>
      <c r="L54" s="461">
        <f t="shared" si="33"/>
        <v>9.6000000000000016E-2</v>
      </c>
      <c r="M54" s="461">
        <f t="shared" si="34"/>
        <v>0.11306666666666668</v>
      </c>
      <c r="N54" s="461">
        <f t="shared" si="35"/>
        <v>0.20906666666666668</v>
      </c>
      <c r="O54" s="461">
        <f t="shared" si="36"/>
        <v>0.64</v>
      </c>
      <c r="P54" s="461">
        <f t="shared" si="7"/>
        <v>0.9</v>
      </c>
      <c r="Q54" s="461">
        <f t="shared" si="8"/>
        <v>2.7500000000000004E-2</v>
      </c>
      <c r="R54" s="462">
        <f t="shared" si="37"/>
        <v>0.66343333333333332</v>
      </c>
      <c r="S54" s="463">
        <f t="shared" si="38"/>
        <v>7.3173333333333339</v>
      </c>
      <c r="T54" s="442"/>
    </row>
    <row r="55" spans="2:20">
      <c r="B55" s="460" t="s">
        <v>22893</v>
      </c>
      <c r="C55" s="461">
        <v>1</v>
      </c>
      <c r="D55" s="461">
        <v>0.8</v>
      </c>
      <c r="E55" s="461">
        <v>0.8</v>
      </c>
      <c r="F55" s="461">
        <v>0.35</v>
      </c>
      <c r="G55" s="461">
        <v>0.2</v>
      </c>
      <c r="H55" s="461">
        <f t="shared" si="31"/>
        <v>0.19999999999999998</v>
      </c>
      <c r="I55" s="461">
        <v>0.15</v>
      </c>
      <c r="J55" s="461">
        <v>0.35</v>
      </c>
      <c r="K55" s="461">
        <f t="shared" si="32"/>
        <v>0.64000000000000012</v>
      </c>
      <c r="L55" s="461">
        <f t="shared" si="33"/>
        <v>9.6000000000000016E-2</v>
      </c>
      <c r="M55" s="461">
        <f t="shared" si="34"/>
        <v>0.11306666666666668</v>
      </c>
      <c r="N55" s="461">
        <f t="shared" si="35"/>
        <v>0.20906666666666668</v>
      </c>
      <c r="O55" s="461">
        <f t="shared" si="36"/>
        <v>0.64</v>
      </c>
      <c r="P55" s="461">
        <f t="shared" si="7"/>
        <v>0.9</v>
      </c>
      <c r="Q55" s="461">
        <f t="shared" si="8"/>
        <v>2.7500000000000004E-2</v>
      </c>
      <c r="R55" s="462">
        <f t="shared" si="37"/>
        <v>0.66343333333333332</v>
      </c>
      <c r="S55" s="463">
        <f t="shared" si="38"/>
        <v>7.3173333333333339</v>
      </c>
      <c r="T55" s="442"/>
    </row>
    <row r="56" spans="2:20">
      <c r="B56" s="460" t="s">
        <v>22894</v>
      </c>
      <c r="C56" s="461">
        <v>1</v>
      </c>
      <c r="D56" s="461">
        <v>0.8</v>
      </c>
      <c r="E56" s="461">
        <v>0.8</v>
      </c>
      <c r="F56" s="461">
        <v>0.35</v>
      </c>
      <c r="G56" s="461">
        <v>0.2</v>
      </c>
      <c r="H56" s="461">
        <f t="shared" si="31"/>
        <v>0.19999999999999998</v>
      </c>
      <c r="I56" s="461">
        <v>0.15</v>
      </c>
      <c r="J56" s="461">
        <v>0.35</v>
      </c>
      <c r="K56" s="461">
        <f t="shared" si="32"/>
        <v>0.64000000000000012</v>
      </c>
      <c r="L56" s="461">
        <f t="shared" si="33"/>
        <v>9.6000000000000016E-2</v>
      </c>
      <c r="M56" s="461">
        <f t="shared" si="34"/>
        <v>0.11306666666666668</v>
      </c>
      <c r="N56" s="461">
        <f t="shared" si="35"/>
        <v>0.20906666666666668</v>
      </c>
      <c r="O56" s="461">
        <f t="shared" si="36"/>
        <v>0.64</v>
      </c>
      <c r="P56" s="461">
        <f t="shared" si="7"/>
        <v>0.9</v>
      </c>
      <c r="Q56" s="461">
        <f t="shared" si="8"/>
        <v>2.7500000000000004E-2</v>
      </c>
      <c r="R56" s="462">
        <f t="shared" si="37"/>
        <v>0.66343333333333332</v>
      </c>
      <c r="S56" s="463">
        <f t="shared" si="38"/>
        <v>7.3173333333333339</v>
      </c>
      <c r="T56" s="442"/>
    </row>
    <row r="57" spans="2:20">
      <c r="B57" s="460" t="s">
        <v>22895</v>
      </c>
      <c r="C57" s="461">
        <v>1</v>
      </c>
      <c r="D57" s="461">
        <v>0.8</v>
      </c>
      <c r="E57" s="461">
        <v>0.8</v>
      </c>
      <c r="F57" s="461">
        <v>0.35</v>
      </c>
      <c r="G57" s="461">
        <v>0.2</v>
      </c>
      <c r="H57" s="461">
        <f t="shared" si="31"/>
        <v>0.19999999999999998</v>
      </c>
      <c r="I57" s="461">
        <v>0.15</v>
      </c>
      <c r="J57" s="461">
        <v>0.35</v>
      </c>
      <c r="K57" s="461">
        <f t="shared" si="32"/>
        <v>0.64000000000000012</v>
      </c>
      <c r="L57" s="461">
        <f t="shared" si="33"/>
        <v>9.6000000000000016E-2</v>
      </c>
      <c r="M57" s="461">
        <f t="shared" si="34"/>
        <v>0.11306666666666668</v>
      </c>
      <c r="N57" s="461">
        <f t="shared" si="35"/>
        <v>0.20906666666666668</v>
      </c>
      <c r="O57" s="461">
        <f t="shared" si="36"/>
        <v>0.64</v>
      </c>
      <c r="P57" s="461">
        <f t="shared" si="7"/>
        <v>0.9</v>
      </c>
      <c r="Q57" s="461">
        <f t="shared" si="8"/>
        <v>2.7500000000000004E-2</v>
      </c>
      <c r="R57" s="462">
        <f t="shared" si="37"/>
        <v>0.66343333333333332</v>
      </c>
      <c r="S57" s="463">
        <f t="shared" si="38"/>
        <v>7.3173333333333339</v>
      </c>
      <c r="T57" s="442"/>
    </row>
    <row r="58" spans="2:20">
      <c r="B58" s="460" t="s">
        <v>22896</v>
      </c>
      <c r="C58" s="461">
        <v>1</v>
      </c>
      <c r="D58" s="461">
        <v>0.8</v>
      </c>
      <c r="E58" s="461">
        <v>0.8</v>
      </c>
      <c r="F58" s="461">
        <v>0.35</v>
      </c>
      <c r="G58" s="461">
        <v>0.2</v>
      </c>
      <c r="H58" s="461">
        <f t="shared" si="31"/>
        <v>0.19999999999999998</v>
      </c>
      <c r="I58" s="461">
        <v>0.15</v>
      </c>
      <c r="J58" s="461">
        <v>0.35</v>
      </c>
      <c r="K58" s="461">
        <f t="shared" si="32"/>
        <v>0.64000000000000012</v>
      </c>
      <c r="L58" s="461">
        <f t="shared" si="33"/>
        <v>9.6000000000000016E-2</v>
      </c>
      <c r="M58" s="461">
        <f t="shared" si="34"/>
        <v>0.11306666666666668</v>
      </c>
      <c r="N58" s="461">
        <f t="shared" si="35"/>
        <v>0.20906666666666668</v>
      </c>
      <c r="O58" s="461">
        <f t="shared" si="36"/>
        <v>0.64</v>
      </c>
      <c r="P58" s="461">
        <f t="shared" si="7"/>
        <v>0.9</v>
      </c>
      <c r="Q58" s="461">
        <f t="shared" si="8"/>
        <v>2.7500000000000004E-2</v>
      </c>
      <c r="R58" s="462">
        <f t="shared" si="37"/>
        <v>0.66343333333333332</v>
      </c>
      <c r="S58" s="463">
        <f t="shared" si="38"/>
        <v>7.3173333333333339</v>
      </c>
      <c r="T58" s="442"/>
    </row>
    <row r="59" spans="2:20">
      <c r="B59" s="460" t="s">
        <v>22897</v>
      </c>
      <c r="C59" s="461">
        <v>1</v>
      </c>
      <c r="D59" s="461">
        <v>0.8</v>
      </c>
      <c r="E59" s="461">
        <v>0.8</v>
      </c>
      <c r="F59" s="461">
        <v>0.35</v>
      </c>
      <c r="G59" s="461">
        <v>0.2</v>
      </c>
      <c r="H59" s="461">
        <f t="shared" si="31"/>
        <v>0.19999999999999998</v>
      </c>
      <c r="I59" s="461">
        <v>0.15</v>
      </c>
      <c r="J59" s="461">
        <v>0.35</v>
      </c>
      <c r="K59" s="461">
        <f t="shared" si="32"/>
        <v>0.64000000000000012</v>
      </c>
      <c r="L59" s="461">
        <f t="shared" si="33"/>
        <v>9.6000000000000016E-2</v>
      </c>
      <c r="M59" s="461">
        <f t="shared" si="34"/>
        <v>0.11306666666666668</v>
      </c>
      <c r="N59" s="461">
        <f t="shared" si="35"/>
        <v>0.20906666666666668</v>
      </c>
      <c r="O59" s="461">
        <f t="shared" si="36"/>
        <v>0.64</v>
      </c>
      <c r="P59" s="461">
        <f t="shared" si="7"/>
        <v>0.9</v>
      </c>
      <c r="Q59" s="461">
        <f t="shared" si="8"/>
        <v>2.7500000000000004E-2</v>
      </c>
      <c r="R59" s="462">
        <f t="shared" si="37"/>
        <v>0.66343333333333332</v>
      </c>
      <c r="S59" s="463">
        <f t="shared" si="38"/>
        <v>7.3173333333333339</v>
      </c>
      <c r="T59" s="442"/>
    </row>
    <row r="60" spans="2:20">
      <c r="B60" s="460" t="s">
        <v>22898</v>
      </c>
      <c r="C60" s="461">
        <v>1</v>
      </c>
      <c r="D60" s="461">
        <v>0.8</v>
      </c>
      <c r="E60" s="461">
        <v>0.8</v>
      </c>
      <c r="F60" s="461">
        <v>0.35</v>
      </c>
      <c r="G60" s="461">
        <v>0.2</v>
      </c>
      <c r="H60" s="461">
        <f>J60-I60</f>
        <v>0.19999999999999998</v>
      </c>
      <c r="I60" s="461">
        <v>0.15</v>
      </c>
      <c r="J60" s="461">
        <v>0.35</v>
      </c>
      <c r="K60" s="461">
        <f>D60*E60</f>
        <v>0.64000000000000012</v>
      </c>
      <c r="L60" s="461">
        <f>I60*K60</f>
        <v>9.6000000000000016E-2</v>
      </c>
      <c r="M60" s="461">
        <f>H60/3*(D60+K60+((D60*K60)^1/2))</f>
        <v>0.11306666666666668</v>
      </c>
      <c r="N60" s="461">
        <f>L60+M60</f>
        <v>0.20906666666666668</v>
      </c>
      <c r="O60" s="461">
        <f>(2*D60+2*E60)*H60</f>
        <v>0.64</v>
      </c>
      <c r="P60" s="461">
        <f t="shared" si="7"/>
        <v>0.9</v>
      </c>
      <c r="Q60" s="461">
        <f t="shared" si="8"/>
        <v>2.7500000000000004E-2</v>
      </c>
      <c r="R60" s="462">
        <f>P60-Q60-N60</f>
        <v>0.66343333333333332</v>
      </c>
      <c r="S60" s="463">
        <f>N60*35</f>
        <v>7.3173333333333339</v>
      </c>
      <c r="T60" s="442"/>
    </row>
    <row r="61" spans="2:20">
      <c r="B61" s="460" t="s">
        <v>22899</v>
      </c>
      <c r="C61" s="461">
        <v>1</v>
      </c>
      <c r="D61" s="461">
        <v>0.8</v>
      </c>
      <c r="E61" s="461">
        <v>0.8</v>
      </c>
      <c r="F61" s="461">
        <v>0.35</v>
      </c>
      <c r="G61" s="461">
        <v>0.2</v>
      </c>
      <c r="H61" s="461">
        <f t="shared" ref="H61:H69" si="39">J61-I61</f>
        <v>0.19999999999999998</v>
      </c>
      <c r="I61" s="461">
        <v>0.15</v>
      </c>
      <c r="J61" s="461">
        <v>0.35</v>
      </c>
      <c r="K61" s="461">
        <f t="shared" ref="K61:K69" si="40">D61*E61</f>
        <v>0.64000000000000012</v>
      </c>
      <c r="L61" s="461">
        <f t="shared" ref="L61:L69" si="41">I61*K61</f>
        <v>9.6000000000000016E-2</v>
      </c>
      <c r="M61" s="461">
        <f t="shared" ref="M61:M69" si="42">H61/3*(D61+K61+((D61*K61)^1/2))</f>
        <v>0.11306666666666668</v>
      </c>
      <c r="N61" s="461">
        <f t="shared" ref="N61:N69" si="43">L61+M61</f>
        <v>0.20906666666666668</v>
      </c>
      <c r="O61" s="461">
        <f t="shared" ref="O61:O69" si="44">(2*D61+2*E61)*H61</f>
        <v>0.64</v>
      </c>
      <c r="P61" s="461">
        <f t="shared" si="7"/>
        <v>0.9</v>
      </c>
      <c r="Q61" s="461">
        <f t="shared" si="8"/>
        <v>2.7500000000000004E-2</v>
      </c>
      <c r="R61" s="462">
        <f t="shared" ref="R61:R69" si="45">P61-Q61-N61</f>
        <v>0.66343333333333332</v>
      </c>
      <c r="S61" s="463">
        <f t="shared" ref="S61:S69" si="46">N61*35</f>
        <v>7.3173333333333339</v>
      </c>
      <c r="T61" s="442"/>
    </row>
    <row r="62" spans="2:20">
      <c r="B62" s="460" t="s">
        <v>22900</v>
      </c>
      <c r="C62" s="461">
        <v>1</v>
      </c>
      <c r="D62" s="461">
        <v>0.8</v>
      </c>
      <c r="E62" s="461">
        <v>0.8</v>
      </c>
      <c r="F62" s="461">
        <v>0.35</v>
      </c>
      <c r="G62" s="461">
        <v>0.2</v>
      </c>
      <c r="H62" s="461">
        <f t="shared" si="39"/>
        <v>0.19999999999999998</v>
      </c>
      <c r="I62" s="461">
        <v>0.15</v>
      </c>
      <c r="J62" s="461">
        <v>0.35</v>
      </c>
      <c r="K62" s="461">
        <f t="shared" si="40"/>
        <v>0.64000000000000012</v>
      </c>
      <c r="L62" s="461">
        <f t="shared" si="41"/>
        <v>9.6000000000000016E-2</v>
      </c>
      <c r="M62" s="461">
        <f t="shared" si="42"/>
        <v>0.11306666666666668</v>
      </c>
      <c r="N62" s="461">
        <f t="shared" si="43"/>
        <v>0.20906666666666668</v>
      </c>
      <c r="O62" s="461">
        <f t="shared" si="44"/>
        <v>0.64</v>
      </c>
      <c r="P62" s="461">
        <f t="shared" si="7"/>
        <v>0.9</v>
      </c>
      <c r="Q62" s="461">
        <f t="shared" si="8"/>
        <v>2.7500000000000004E-2</v>
      </c>
      <c r="R62" s="462">
        <f t="shared" si="45"/>
        <v>0.66343333333333332</v>
      </c>
      <c r="S62" s="463">
        <f t="shared" si="46"/>
        <v>7.3173333333333339</v>
      </c>
      <c r="T62" s="442"/>
    </row>
    <row r="63" spans="2:20">
      <c r="B63" s="460" t="s">
        <v>22901</v>
      </c>
      <c r="C63" s="461">
        <v>1</v>
      </c>
      <c r="D63" s="461">
        <v>0.8</v>
      </c>
      <c r="E63" s="461">
        <v>0.8</v>
      </c>
      <c r="F63" s="461">
        <v>0.35</v>
      </c>
      <c r="G63" s="461">
        <v>0.2</v>
      </c>
      <c r="H63" s="461">
        <f t="shared" si="39"/>
        <v>0.19999999999999998</v>
      </c>
      <c r="I63" s="461">
        <v>0.15</v>
      </c>
      <c r="J63" s="461">
        <v>0.35</v>
      </c>
      <c r="K63" s="461">
        <f t="shared" si="40"/>
        <v>0.64000000000000012</v>
      </c>
      <c r="L63" s="461">
        <f t="shared" si="41"/>
        <v>9.6000000000000016E-2</v>
      </c>
      <c r="M63" s="461">
        <f t="shared" si="42"/>
        <v>0.11306666666666668</v>
      </c>
      <c r="N63" s="461">
        <f t="shared" si="43"/>
        <v>0.20906666666666668</v>
      </c>
      <c r="O63" s="461">
        <f t="shared" si="44"/>
        <v>0.64</v>
      </c>
      <c r="P63" s="461">
        <f t="shared" si="7"/>
        <v>0.9</v>
      </c>
      <c r="Q63" s="461">
        <f t="shared" si="8"/>
        <v>2.7500000000000004E-2</v>
      </c>
      <c r="R63" s="462">
        <f t="shared" si="45"/>
        <v>0.66343333333333332</v>
      </c>
      <c r="S63" s="463">
        <f t="shared" si="46"/>
        <v>7.3173333333333339</v>
      </c>
      <c r="T63" s="442"/>
    </row>
    <row r="64" spans="2:20">
      <c r="B64" s="460" t="s">
        <v>22902</v>
      </c>
      <c r="C64" s="461">
        <v>1</v>
      </c>
      <c r="D64" s="461">
        <v>0.8</v>
      </c>
      <c r="E64" s="461">
        <v>0.8</v>
      </c>
      <c r="F64" s="461">
        <v>0.35</v>
      </c>
      <c r="G64" s="461">
        <v>0.2</v>
      </c>
      <c r="H64" s="461">
        <f t="shared" si="39"/>
        <v>0.19999999999999998</v>
      </c>
      <c r="I64" s="461">
        <v>0.15</v>
      </c>
      <c r="J64" s="461">
        <v>0.35</v>
      </c>
      <c r="K64" s="461">
        <f t="shared" si="40"/>
        <v>0.64000000000000012</v>
      </c>
      <c r="L64" s="461">
        <f t="shared" si="41"/>
        <v>9.6000000000000016E-2</v>
      </c>
      <c r="M64" s="461">
        <f t="shared" si="42"/>
        <v>0.11306666666666668</v>
      </c>
      <c r="N64" s="461">
        <f t="shared" si="43"/>
        <v>0.20906666666666668</v>
      </c>
      <c r="O64" s="461">
        <f t="shared" si="44"/>
        <v>0.64</v>
      </c>
      <c r="P64" s="461">
        <f t="shared" si="7"/>
        <v>0.9</v>
      </c>
      <c r="Q64" s="461">
        <f t="shared" si="8"/>
        <v>2.7500000000000004E-2</v>
      </c>
      <c r="R64" s="462">
        <f t="shared" si="45"/>
        <v>0.66343333333333332</v>
      </c>
      <c r="S64" s="463">
        <f t="shared" si="46"/>
        <v>7.3173333333333339</v>
      </c>
      <c r="T64" s="442"/>
    </row>
    <row r="65" spans="2:20">
      <c r="B65" s="460" t="s">
        <v>22903</v>
      </c>
      <c r="C65" s="461">
        <v>1</v>
      </c>
      <c r="D65" s="461">
        <v>0.8</v>
      </c>
      <c r="E65" s="461">
        <v>0.8</v>
      </c>
      <c r="F65" s="461">
        <v>0.35</v>
      </c>
      <c r="G65" s="461">
        <v>0.2</v>
      </c>
      <c r="H65" s="461">
        <f t="shared" si="39"/>
        <v>0.19999999999999998</v>
      </c>
      <c r="I65" s="461">
        <v>0.15</v>
      </c>
      <c r="J65" s="461">
        <v>0.35</v>
      </c>
      <c r="K65" s="461">
        <f t="shared" si="40"/>
        <v>0.64000000000000012</v>
      </c>
      <c r="L65" s="461">
        <f t="shared" si="41"/>
        <v>9.6000000000000016E-2</v>
      </c>
      <c r="M65" s="461">
        <f t="shared" si="42"/>
        <v>0.11306666666666668</v>
      </c>
      <c r="N65" s="461">
        <f t="shared" si="43"/>
        <v>0.20906666666666668</v>
      </c>
      <c r="O65" s="461">
        <f t="shared" si="44"/>
        <v>0.64</v>
      </c>
      <c r="P65" s="461">
        <f t="shared" si="7"/>
        <v>0.9</v>
      </c>
      <c r="Q65" s="461">
        <f t="shared" si="8"/>
        <v>2.7500000000000004E-2</v>
      </c>
      <c r="R65" s="462">
        <f t="shared" si="45"/>
        <v>0.66343333333333332</v>
      </c>
      <c r="S65" s="463">
        <f t="shared" si="46"/>
        <v>7.3173333333333339</v>
      </c>
      <c r="T65" s="442"/>
    </row>
    <row r="66" spans="2:20">
      <c r="B66" s="460" t="s">
        <v>22904</v>
      </c>
      <c r="C66" s="461">
        <v>1</v>
      </c>
      <c r="D66" s="461">
        <v>0.8</v>
      </c>
      <c r="E66" s="461">
        <v>0.8</v>
      </c>
      <c r="F66" s="461">
        <v>0.35</v>
      </c>
      <c r="G66" s="461">
        <v>0.2</v>
      </c>
      <c r="H66" s="461">
        <f t="shared" si="39"/>
        <v>0.19999999999999998</v>
      </c>
      <c r="I66" s="461">
        <v>0.15</v>
      </c>
      <c r="J66" s="461">
        <v>0.35</v>
      </c>
      <c r="K66" s="461">
        <f t="shared" si="40"/>
        <v>0.64000000000000012</v>
      </c>
      <c r="L66" s="461">
        <f t="shared" si="41"/>
        <v>9.6000000000000016E-2</v>
      </c>
      <c r="M66" s="461">
        <f t="shared" si="42"/>
        <v>0.11306666666666668</v>
      </c>
      <c r="N66" s="461">
        <f t="shared" si="43"/>
        <v>0.20906666666666668</v>
      </c>
      <c r="O66" s="461">
        <f t="shared" si="44"/>
        <v>0.64</v>
      </c>
      <c r="P66" s="461">
        <f t="shared" si="7"/>
        <v>0.9</v>
      </c>
      <c r="Q66" s="461">
        <f t="shared" si="8"/>
        <v>2.7500000000000004E-2</v>
      </c>
      <c r="R66" s="462">
        <f t="shared" si="45"/>
        <v>0.66343333333333332</v>
      </c>
      <c r="S66" s="463">
        <f t="shared" si="46"/>
        <v>7.3173333333333339</v>
      </c>
      <c r="T66" s="442"/>
    </row>
    <row r="67" spans="2:20">
      <c r="B67" s="460" t="s">
        <v>22905</v>
      </c>
      <c r="C67" s="461">
        <v>1</v>
      </c>
      <c r="D67" s="461">
        <v>0.8</v>
      </c>
      <c r="E67" s="461">
        <v>0.8</v>
      </c>
      <c r="F67" s="461">
        <v>0.35</v>
      </c>
      <c r="G67" s="461">
        <v>0.2</v>
      </c>
      <c r="H67" s="461">
        <f t="shared" si="39"/>
        <v>0.19999999999999998</v>
      </c>
      <c r="I67" s="461">
        <v>0.15</v>
      </c>
      <c r="J67" s="461">
        <v>0.35</v>
      </c>
      <c r="K67" s="461">
        <f t="shared" si="40"/>
        <v>0.64000000000000012</v>
      </c>
      <c r="L67" s="461">
        <f t="shared" si="41"/>
        <v>9.6000000000000016E-2</v>
      </c>
      <c r="M67" s="461">
        <f t="shared" si="42"/>
        <v>0.11306666666666668</v>
      </c>
      <c r="N67" s="461">
        <f t="shared" si="43"/>
        <v>0.20906666666666668</v>
      </c>
      <c r="O67" s="461">
        <f t="shared" si="44"/>
        <v>0.64</v>
      </c>
      <c r="P67" s="461">
        <f t="shared" si="7"/>
        <v>0.9</v>
      </c>
      <c r="Q67" s="461">
        <f t="shared" si="8"/>
        <v>2.7500000000000004E-2</v>
      </c>
      <c r="R67" s="462">
        <f t="shared" si="45"/>
        <v>0.66343333333333332</v>
      </c>
      <c r="S67" s="463">
        <f t="shared" si="46"/>
        <v>7.3173333333333339</v>
      </c>
      <c r="T67" s="442"/>
    </row>
    <row r="68" spans="2:20">
      <c r="B68" s="460" t="s">
        <v>22906</v>
      </c>
      <c r="C68" s="461">
        <v>1</v>
      </c>
      <c r="D68" s="461">
        <v>0.8</v>
      </c>
      <c r="E68" s="461">
        <v>0.8</v>
      </c>
      <c r="F68" s="461">
        <v>0.35</v>
      </c>
      <c r="G68" s="461">
        <v>0.2</v>
      </c>
      <c r="H68" s="461">
        <f t="shared" si="39"/>
        <v>0.19999999999999998</v>
      </c>
      <c r="I68" s="461">
        <v>0.15</v>
      </c>
      <c r="J68" s="461">
        <v>0.35</v>
      </c>
      <c r="K68" s="461">
        <f t="shared" si="40"/>
        <v>0.64000000000000012</v>
      </c>
      <c r="L68" s="461">
        <f t="shared" si="41"/>
        <v>9.6000000000000016E-2</v>
      </c>
      <c r="M68" s="461">
        <f t="shared" si="42"/>
        <v>0.11306666666666668</v>
      </c>
      <c r="N68" s="461">
        <f t="shared" si="43"/>
        <v>0.20906666666666668</v>
      </c>
      <c r="O68" s="461">
        <f t="shared" si="44"/>
        <v>0.64</v>
      </c>
      <c r="P68" s="461">
        <f t="shared" si="7"/>
        <v>0.9</v>
      </c>
      <c r="Q68" s="461">
        <f t="shared" si="8"/>
        <v>2.7500000000000004E-2</v>
      </c>
      <c r="R68" s="462">
        <f t="shared" si="45"/>
        <v>0.66343333333333332</v>
      </c>
      <c r="S68" s="463">
        <f t="shared" si="46"/>
        <v>7.3173333333333339</v>
      </c>
      <c r="T68" s="442"/>
    </row>
    <row r="69" spans="2:20">
      <c r="B69" s="460" t="s">
        <v>22907</v>
      </c>
      <c r="C69" s="461">
        <v>1</v>
      </c>
      <c r="D69" s="461">
        <v>0.8</v>
      </c>
      <c r="E69" s="461">
        <v>0.8</v>
      </c>
      <c r="F69" s="461">
        <v>0.35</v>
      </c>
      <c r="G69" s="461">
        <v>0.2</v>
      </c>
      <c r="H69" s="461">
        <f t="shared" si="39"/>
        <v>0.19999999999999998</v>
      </c>
      <c r="I69" s="461">
        <v>0.15</v>
      </c>
      <c r="J69" s="461">
        <v>0.35</v>
      </c>
      <c r="K69" s="461">
        <f t="shared" si="40"/>
        <v>0.64000000000000012</v>
      </c>
      <c r="L69" s="461">
        <f t="shared" si="41"/>
        <v>9.6000000000000016E-2</v>
      </c>
      <c r="M69" s="461">
        <f t="shared" si="42"/>
        <v>0.11306666666666668</v>
      </c>
      <c r="N69" s="461">
        <f t="shared" si="43"/>
        <v>0.20906666666666668</v>
      </c>
      <c r="O69" s="461">
        <f t="shared" si="44"/>
        <v>0.64</v>
      </c>
      <c r="P69" s="461">
        <f t="shared" si="7"/>
        <v>0.9</v>
      </c>
      <c r="Q69" s="461">
        <f t="shared" si="8"/>
        <v>2.7500000000000004E-2</v>
      </c>
      <c r="R69" s="462">
        <f t="shared" si="45"/>
        <v>0.66343333333333332</v>
      </c>
      <c r="S69" s="463">
        <f t="shared" si="46"/>
        <v>7.3173333333333339</v>
      </c>
      <c r="T69" s="442"/>
    </row>
    <row r="70" spans="2:20">
      <c r="B70" s="460" t="s">
        <v>22908</v>
      </c>
      <c r="C70" s="461">
        <v>1</v>
      </c>
      <c r="D70" s="461">
        <v>0.8</v>
      </c>
      <c r="E70" s="461">
        <v>0.8</v>
      </c>
      <c r="F70" s="461">
        <v>0.35</v>
      </c>
      <c r="G70" s="461">
        <v>0.2</v>
      </c>
      <c r="H70" s="461">
        <f>J70-I70</f>
        <v>0.19999999999999998</v>
      </c>
      <c r="I70" s="461">
        <v>0.15</v>
      </c>
      <c r="J70" s="461">
        <v>0.35</v>
      </c>
      <c r="K70" s="461">
        <f>D70*E70</f>
        <v>0.64000000000000012</v>
      </c>
      <c r="L70" s="461">
        <f>I70*K70</f>
        <v>9.6000000000000016E-2</v>
      </c>
      <c r="M70" s="461">
        <f>H70/3*(D70+K70+((D70*K70)^1/2))</f>
        <v>0.11306666666666668</v>
      </c>
      <c r="N70" s="461">
        <f>L70+M70</f>
        <v>0.20906666666666668</v>
      </c>
      <c r="O70" s="461">
        <f>(2*D70+2*E70)*H70</f>
        <v>0.64</v>
      </c>
      <c r="P70" s="461">
        <f t="shared" si="7"/>
        <v>0.9</v>
      </c>
      <c r="Q70" s="461">
        <f t="shared" si="8"/>
        <v>2.7500000000000004E-2</v>
      </c>
      <c r="R70" s="462">
        <f>P70-Q70-N70</f>
        <v>0.66343333333333332</v>
      </c>
      <c r="S70" s="463">
        <f>N70*35</f>
        <v>7.3173333333333339</v>
      </c>
      <c r="T70" s="442"/>
    </row>
    <row r="71" spans="2:20">
      <c r="B71" s="460" t="s">
        <v>22909</v>
      </c>
      <c r="C71" s="461">
        <v>1</v>
      </c>
      <c r="D71" s="461">
        <v>0.8</v>
      </c>
      <c r="E71" s="461">
        <v>0.8</v>
      </c>
      <c r="F71" s="461">
        <v>0.35</v>
      </c>
      <c r="G71" s="461">
        <v>0.2</v>
      </c>
      <c r="H71" s="461">
        <f t="shared" ref="H71:H79" si="47">J71-I71</f>
        <v>0.19999999999999998</v>
      </c>
      <c r="I71" s="461">
        <v>0.15</v>
      </c>
      <c r="J71" s="461">
        <v>0.35</v>
      </c>
      <c r="K71" s="461">
        <f t="shared" ref="K71:K79" si="48">D71*E71</f>
        <v>0.64000000000000012</v>
      </c>
      <c r="L71" s="461">
        <f t="shared" ref="L71:L79" si="49">I71*K71</f>
        <v>9.6000000000000016E-2</v>
      </c>
      <c r="M71" s="461">
        <f t="shared" ref="M71:M79" si="50">H71/3*(D71+K71+((D71*K71)^1/2))</f>
        <v>0.11306666666666668</v>
      </c>
      <c r="N71" s="461">
        <f t="shared" ref="N71:N79" si="51">L71+M71</f>
        <v>0.20906666666666668</v>
      </c>
      <c r="O71" s="461">
        <f t="shared" ref="O71:O79" si="52">(2*D71+2*E71)*H71</f>
        <v>0.64</v>
      </c>
      <c r="P71" s="461">
        <f t="shared" si="7"/>
        <v>0.9</v>
      </c>
      <c r="Q71" s="461">
        <f t="shared" si="8"/>
        <v>2.7500000000000004E-2</v>
      </c>
      <c r="R71" s="462">
        <f t="shared" ref="R71:R79" si="53">P71-Q71-N71</f>
        <v>0.66343333333333332</v>
      </c>
      <c r="S71" s="463">
        <f t="shared" ref="S71:S79" si="54">N71*35</f>
        <v>7.3173333333333339</v>
      </c>
      <c r="T71" s="442"/>
    </row>
    <row r="72" spans="2:20">
      <c r="B72" s="460" t="s">
        <v>22910</v>
      </c>
      <c r="C72" s="461">
        <v>1</v>
      </c>
      <c r="D72" s="461">
        <v>0.8</v>
      </c>
      <c r="E72" s="461">
        <v>0.8</v>
      </c>
      <c r="F72" s="461">
        <v>0.35</v>
      </c>
      <c r="G72" s="461">
        <v>0.2</v>
      </c>
      <c r="H72" s="461">
        <f t="shared" si="47"/>
        <v>0.19999999999999998</v>
      </c>
      <c r="I72" s="461">
        <v>0.15</v>
      </c>
      <c r="J72" s="461">
        <v>0.35</v>
      </c>
      <c r="K72" s="461">
        <f t="shared" si="48"/>
        <v>0.64000000000000012</v>
      </c>
      <c r="L72" s="461">
        <f t="shared" si="49"/>
        <v>9.6000000000000016E-2</v>
      </c>
      <c r="M72" s="461">
        <f t="shared" si="50"/>
        <v>0.11306666666666668</v>
      </c>
      <c r="N72" s="461">
        <f t="shared" si="51"/>
        <v>0.20906666666666668</v>
      </c>
      <c r="O72" s="461">
        <f t="shared" si="52"/>
        <v>0.64</v>
      </c>
      <c r="P72" s="461">
        <f t="shared" si="7"/>
        <v>0.9</v>
      </c>
      <c r="Q72" s="461">
        <f t="shared" si="8"/>
        <v>2.7500000000000004E-2</v>
      </c>
      <c r="R72" s="462">
        <f t="shared" si="53"/>
        <v>0.66343333333333332</v>
      </c>
      <c r="S72" s="463">
        <f t="shared" si="54"/>
        <v>7.3173333333333339</v>
      </c>
      <c r="T72" s="442"/>
    </row>
    <row r="73" spans="2:20">
      <c r="B73" s="460" t="s">
        <v>22911</v>
      </c>
      <c r="C73" s="461">
        <v>1</v>
      </c>
      <c r="D73" s="461">
        <v>0.8</v>
      </c>
      <c r="E73" s="461">
        <v>0.8</v>
      </c>
      <c r="F73" s="461">
        <v>0.35</v>
      </c>
      <c r="G73" s="461">
        <v>0.2</v>
      </c>
      <c r="H73" s="461">
        <f t="shared" si="47"/>
        <v>0.19999999999999998</v>
      </c>
      <c r="I73" s="461">
        <v>0.15</v>
      </c>
      <c r="J73" s="461">
        <v>0.35</v>
      </c>
      <c r="K73" s="461">
        <f t="shared" si="48"/>
        <v>0.64000000000000012</v>
      </c>
      <c r="L73" s="461">
        <f t="shared" si="49"/>
        <v>9.6000000000000016E-2</v>
      </c>
      <c r="M73" s="461">
        <f t="shared" si="50"/>
        <v>0.11306666666666668</v>
      </c>
      <c r="N73" s="461">
        <f t="shared" si="51"/>
        <v>0.20906666666666668</v>
      </c>
      <c r="O73" s="461">
        <f t="shared" si="52"/>
        <v>0.64</v>
      </c>
      <c r="P73" s="461">
        <f t="shared" si="7"/>
        <v>0.9</v>
      </c>
      <c r="Q73" s="461">
        <f t="shared" si="8"/>
        <v>2.7500000000000004E-2</v>
      </c>
      <c r="R73" s="462">
        <f t="shared" si="53"/>
        <v>0.66343333333333332</v>
      </c>
      <c r="S73" s="463">
        <f t="shared" si="54"/>
        <v>7.3173333333333339</v>
      </c>
      <c r="T73" s="442"/>
    </row>
    <row r="74" spans="2:20">
      <c r="B74" s="460" t="s">
        <v>22912</v>
      </c>
      <c r="C74" s="461">
        <v>1</v>
      </c>
      <c r="D74" s="461">
        <v>0.8</v>
      </c>
      <c r="E74" s="461">
        <v>0.8</v>
      </c>
      <c r="F74" s="461">
        <v>0.35</v>
      </c>
      <c r="G74" s="461">
        <v>0.2</v>
      </c>
      <c r="H74" s="461">
        <f t="shared" si="47"/>
        <v>0.19999999999999998</v>
      </c>
      <c r="I74" s="461">
        <v>0.15</v>
      </c>
      <c r="J74" s="461">
        <v>0.35</v>
      </c>
      <c r="K74" s="461">
        <f t="shared" si="48"/>
        <v>0.64000000000000012</v>
      </c>
      <c r="L74" s="461">
        <f t="shared" si="49"/>
        <v>9.6000000000000016E-2</v>
      </c>
      <c r="M74" s="461">
        <f t="shared" si="50"/>
        <v>0.11306666666666668</v>
      </c>
      <c r="N74" s="461">
        <f t="shared" si="51"/>
        <v>0.20906666666666668</v>
      </c>
      <c r="O74" s="461">
        <f t="shared" si="52"/>
        <v>0.64</v>
      </c>
      <c r="P74" s="461">
        <f t="shared" si="7"/>
        <v>0.9</v>
      </c>
      <c r="Q74" s="461">
        <f t="shared" si="8"/>
        <v>2.7500000000000004E-2</v>
      </c>
      <c r="R74" s="462">
        <f t="shared" si="53"/>
        <v>0.66343333333333332</v>
      </c>
      <c r="S74" s="463">
        <f t="shared" si="54"/>
        <v>7.3173333333333339</v>
      </c>
      <c r="T74" s="442"/>
    </row>
    <row r="75" spans="2:20">
      <c r="B75" s="460" t="s">
        <v>22913</v>
      </c>
      <c r="C75" s="461">
        <v>1</v>
      </c>
      <c r="D75" s="461">
        <v>0.8</v>
      </c>
      <c r="E75" s="461">
        <v>0.8</v>
      </c>
      <c r="F75" s="461">
        <v>0.35</v>
      </c>
      <c r="G75" s="461">
        <v>0.2</v>
      </c>
      <c r="H75" s="461">
        <f t="shared" si="47"/>
        <v>0.19999999999999998</v>
      </c>
      <c r="I75" s="461">
        <v>0.15</v>
      </c>
      <c r="J75" s="461">
        <v>0.35</v>
      </c>
      <c r="K75" s="461">
        <f t="shared" si="48"/>
        <v>0.64000000000000012</v>
      </c>
      <c r="L75" s="461">
        <f t="shared" si="49"/>
        <v>9.6000000000000016E-2</v>
      </c>
      <c r="M75" s="461">
        <f t="shared" si="50"/>
        <v>0.11306666666666668</v>
      </c>
      <c r="N75" s="461">
        <f t="shared" si="51"/>
        <v>0.20906666666666668</v>
      </c>
      <c r="O75" s="461">
        <f t="shared" si="52"/>
        <v>0.64</v>
      </c>
      <c r="P75" s="461">
        <f t="shared" si="7"/>
        <v>0.9</v>
      </c>
      <c r="Q75" s="461">
        <f t="shared" si="8"/>
        <v>2.7500000000000004E-2</v>
      </c>
      <c r="R75" s="462">
        <f t="shared" si="53"/>
        <v>0.66343333333333332</v>
      </c>
      <c r="S75" s="463">
        <f t="shared" si="54"/>
        <v>7.3173333333333339</v>
      </c>
      <c r="T75" s="442"/>
    </row>
    <row r="76" spans="2:20">
      <c r="B76" s="460" t="s">
        <v>22914</v>
      </c>
      <c r="C76" s="461">
        <v>1</v>
      </c>
      <c r="D76" s="461">
        <v>0.8</v>
      </c>
      <c r="E76" s="461">
        <v>0.8</v>
      </c>
      <c r="F76" s="461">
        <v>0.35</v>
      </c>
      <c r="G76" s="461">
        <v>0.2</v>
      </c>
      <c r="H76" s="461">
        <f t="shared" si="47"/>
        <v>0.19999999999999998</v>
      </c>
      <c r="I76" s="461">
        <v>0.15</v>
      </c>
      <c r="J76" s="461">
        <v>0.35</v>
      </c>
      <c r="K76" s="461">
        <f t="shared" si="48"/>
        <v>0.64000000000000012</v>
      </c>
      <c r="L76" s="461">
        <f t="shared" si="49"/>
        <v>9.6000000000000016E-2</v>
      </c>
      <c r="M76" s="461">
        <f t="shared" si="50"/>
        <v>0.11306666666666668</v>
      </c>
      <c r="N76" s="461">
        <f t="shared" si="51"/>
        <v>0.20906666666666668</v>
      </c>
      <c r="O76" s="461">
        <f t="shared" si="52"/>
        <v>0.64</v>
      </c>
      <c r="P76" s="461">
        <f t="shared" si="7"/>
        <v>0.9</v>
      </c>
      <c r="Q76" s="461">
        <f t="shared" si="8"/>
        <v>2.7500000000000004E-2</v>
      </c>
      <c r="R76" s="462">
        <f t="shared" si="53"/>
        <v>0.66343333333333332</v>
      </c>
      <c r="S76" s="463">
        <f t="shared" si="54"/>
        <v>7.3173333333333339</v>
      </c>
      <c r="T76" s="442"/>
    </row>
    <row r="77" spans="2:20">
      <c r="B77" s="460" t="s">
        <v>22915</v>
      </c>
      <c r="C77" s="461">
        <v>1</v>
      </c>
      <c r="D77" s="461">
        <v>0.8</v>
      </c>
      <c r="E77" s="461">
        <v>0.8</v>
      </c>
      <c r="F77" s="461">
        <v>0.35</v>
      </c>
      <c r="G77" s="461">
        <v>0.2</v>
      </c>
      <c r="H77" s="461">
        <f t="shared" si="47"/>
        <v>0.19999999999999998</v>
      </c>
      <c r="I77" s="461">
        <v>0.15</v>
      </c>
      <c r="J77" s="461">
        <v>0.35</v>
      </c>
      <c r="K77" s="461">
        <f t="shared" si="48"/>
        <v>0.64000000000000012</v>
      </c>
      <c r="L77" s="461">
        <f t="shared" si="49"/>
        <v>9.6000000000000016E-2</v>
      </c>
      <c r="M77" s="461">
        <f t="shared" si="50"/>
        <v>0.11306666666666668</v>
      </c>
      <c r="N77" s="461">
        <f t="shared" si="51"/>
        <v>0.20906666666666668</v>
      </c>
      <c r="O77" s="461">
        <f t="shared" si="52"/>
        <v>0.64</v>
      </c>
      <c r="P77" s="461">
        <f t="shared" si="7"/>
        <v>0.9</v>
      </c>
      <c r="Q77" s="461">
        <f t="shared" si="8"/>
        <v>2.7500000000000004E-2</v>
      </c>
      <c r="R77" s="462">
        <f t="shared" si="53"/>
        <v>0.66343333333333332</v>
      </c>
      <c r="S77" s="463">
        <f t="shared" si="54"/>
        <v>7.3173333333333339</v>
      </c>
      <c r="T77" s="442"/>
    </row>
    <row r="78" spans="2:20">
      <c r="B78" s="460" t="s">
        <v>22916</v>
      </c>
      <c r="C78" s="461">
        <v>1</v>
      </c>
      <c r="D78" s="461">
        <v>0.8</v>
      </c>
      <c r="E78" s="461">
        <v>0.8</v>
      </c>
      <c r="F78" s="461">
        <v>0.35</v>
      </c>
      <c r="G78" s="461">
        <v>0.2</v>
      </c>
      <c r="H78" s="461">
        <f t="shared" si="47"/>
        <v>0.19999999999999998</v>
      </c>
      <c r="I78" s="461">
        <v>0.15</v>
      </c>
      <c r="J78" s="461">
        <v>0.35</v>
      </c>
      <c r="K78" s="461">
        <f t="shared" si="48"/>
        <v>0.64000000000000012</v>
      </c>
      <c r="L78" s="461">
        <f t="shared" si="49"/>
        <v>9.6000000000000016E-2</v>
      </c>
      <c r="M78" s="461">
        <f t="shared" si="50"/>
        <v>0.11306666666666668</v>
      </c>
      <c r="N78" s="461">
        <f t="shared" si="51"/>
        <v>0.20906666666666668</v>
      </c>
      <c r="O78" s="461">
        <f t="shared" si="52"/>
        <v>0.64</v>
      </c>
      <c r="P78" s="461">
        <f t="shared" si="7"/>
        <v>0.9</v>
      </c>
      <c r="Q78" s="461">
        <f t="shared" si="8"/>
        <v>2.7500000000000004E-2</v>
      </c>
      <c r="R78" s="462">
        <f t="shared" si="53"/>
        <v>0.66343333333333332</v>
      </c>
      <c r="S78" s="463">
        <f t="shared" si="54"/>
        <v>7.3173333333333339</v>
      </c>
      <c r="T78" s="442"/>
    </row>
    <row r="79" spans="2:20">
      <c r="B79" s="460" t="s">
        <v>22917</v>
      </c>
      <c r="C79" s="461">
        <v>1</v>
      </c>
      <c r="D79" s="461">
        <v>0.8</v>
      </c>
      <c r="E79" s="461">
        <v>0.8</v>
      </c>
      <c r="F79" s="461">
        <v>0.35</v>
      </c>
      <c r="G79" s="461">
        <v>0.2</v>
      </c>
      <c r="H79" s="461">
        <f t="shared" si="47"/>
        <v>0.19999999999999998</v>
      </c>
      <c r="I79" s="461">
        <v>0.15</v>
      </c>
      <c r="J79" s="461">
        <v>0.35</v>
      </c>
      <c r="K79" s="461">
        <f t="shared" si="48"/>
        <v>0.64000000000000012</v>
      </c>
      <c r="L79" s="461">
        <f t="shared" si="49"/>
        <v>9.6000000000000016E-2</v>
      </c>
      <c r="M79" s="461">
        <f t="shared" si="50"/>
        <v>0.11306666666666668</v>
      </c>
      <c r="N79" s="461">
        <f t="shared" si="51"/>
        <v>0.20906666666666668</v>
      </c>
      <c r="O79" s="461">
        <f t="shared" si="52"/>
        <v>0.64</v>
      </c>
      <c r="P79" s="461">
        <f t="shared" si="7"/>
        <v>0.9</v>
      </c>
      <c r="Q79" s="461">
        <f t="shared" si="8"/>
        <v>2.7500000000000004E-2</v>
      </c>
      <c r="R79" s="462">
        <f t="shared" si="53"/>
        <v>0.66343333333333332</v>
      </c>
      <c r="S79" s="463">
        <f t="shared" si="54"/>
        <v>7.3173333333333339</v>
      </c>
      <c r="T79" s="442"/>
    </row>
    <row r="80" spans="2:20">
      <c r="B80" s="460" t="s">
        <v>22918</v>
      </c>
      <c r="C80" s="461">
        <v>1</v>
      </c>
      <c r="D80" s="461">
        <v>0.8</v>
      </c>
      <c r="E80" s="461">
        <v>0.8</v>
      </c>
      <c r="F80" s="461">
        <v>0.35</v>
      </c>
      <c r="G80" s="461">
        <v>0.2</v>
      </c>
      <c r="H80" s="461">
        <f>J80-I80</f>
        <v>0.19999999999999998</v>
      </c>
      <c r="I80" s="461">
        <v>0.15</v>
      </c>
      <c r="J80" s="461">
        <v>0.35</v>
      </c>
      <c r="K80" s="461">
        <f>D80*E80</f>
        <v>0.64000000000000012</v>
      </c>
      <c r="L80" s="461">
        <f>I80*K80</f>
        <v>9.6000000000000016E-2</v>
      </c>
      <c r="M80" s="461">
        <f>H80/3*(D80+K80+((D80*K80)^1/2))</f>
        <v>0.11306666666666668</v>
      </c>
      <c r="N80" s="461">
        <f>L80+M80</f>
        <v>0.20906666666666668</v>
      </c>
      <c r="O80" s="461">
        <f>(2*D80+2*E80)*H80</f>
        <v>0.64</v>
      </c>
      <c r="P80" s="461">
        <f t="shared" si="7"/>
        <v>0.9</v>
      </c>
      <c r="Q80" s="461">
        <f t="shared" si="8"/>
        <v>2.7500000000000004E-2</v>
      </c>
      <c r="R80" s="462">
        <f>P80-Q80-N80</f>
        <v>0.66343333333333332</v>
      </c>
      <c r="S80" s="463">
        <f>N80*35</f>
        <v>7.3173333333333339</v>
      </c>
      <c r="T80" s="442"/>
    </row>
    <row r="81" spans="2:20">
      <c r="B81" s="460" t="s">
        <v>22919</v>
      </c>
      <c r="C81" s="461">
        <v>1</v>
      </c>
      <c r="D81" s="461">
        <v>0.8</v>
      </c>
      <c r="E81" s="461">
        <v>0.8</v>
      </c>
      <c r="F81" s="461">
        <v>0.35</v>
      </c>
      <c r="G81" s="461">
        <v>0.2</v>
      </c>
      <c r="H81" s="461">
        <f t="shared" ref="H81:H92" si="55">J81-I81</f>
        <v>0.19999999999999998</v>
      </c>
      <c r="I81" s="461">
        <v>0.15</v>
      </c>
      <c r="J81" s="461">
        <v>0.35</v>
      </c>
      <c r="K81" s="461">
        <f t="shared" ref="K81:K92" si="56">D81*E81</f>
        <v>0.64000000000000012</v>
      </c>
      <c r="L81" s="461">
        <f t="shared" ref="L81:L92" si="57">I81*K81</f>
        <v>9.6000000000000016E-2</v>
      </c>
      <c r="M81" s="461">
        <f t="shared" ref="M81:M92" si="58">H81/3*(D81+K81+((D81*K81)^1/2))</f>
        <v>0.11306666666666668</v>
      </c>
      <c r="N81" s="461">
        <f t="shared" ref="N81:N88" si="59">L81+M81</f>
        <v>0.20906666666666668</v>
      </c>
      <c r="O81" s="461">
        <f t="shared" ref="O81:O92" si="60">(2*D81+2*E81)*H81</f>
        <v>0.64</v>
      </c>
      <c r="P81" s="461">
        <f t="shared" si="7"/>
        <v>0.9</v>
      </c>
      <c r="Q81" s="461">
        <f t="shared" si="8"/>
        <v>2.7500000000000004E-2</v>
      </c>
      <c r="R81" s="462">
        <f t="shared" ref="R81:R92" si="61">P81-Q81-N81</f>
        <v>0.66343333333333332</v>
      </c>
      <c r="S81" s="463">
        <f t="shared" ref="S81:S92" si="62">N81*35</f>
        <v>7.3173333333333339</v>
      </c>
      <c r="T81" s="442"/>
    </row>
    <row r="82" spans="2:20">
      <c r="B82" s="460" t="s">
        <v>22920</v>
      </c>
      <c r="C82" s="461">
        <v>1</v>
      </c>
      <c r="D82" s="461">
        <v>0.8</v>
      </c>
      <c r="E82" s="461">
        <v>0.8</v>
      </c>
      <c r="F82" s="461">
        <v>0.35</v>
      </c>
      <c r="G82" s="461">
        <v>0.2</v>
      </c>
      <c r="H82" s="461">
        <f t="shared" si="55"/>
        <v>0.19999999999999998</v>
      </c>
      <c r="I82" s="461">
        <v>0.15</v>
      </c>
      <c r="J82" s="461">
        <v>0.35</v>
      </c>
      <c r="K82" s="461">
        <f t="shared" si="56"/>
        <v>0.64000000000000012</v>
      </c>
      <c r="L82" s="461">
        <f t="shared" si="57"/>
        <v>9.6000000000000016E-2</v>
      </c>
      <c r="M82" s="461">
        <f t="shared" si="58"/>
        <v>0.11306666666666668</v>
      </c>
      <c r="N82" s="461">
        <f t="shared" si="59"/>
        <v>0.20906666666666668</v>
      </c>
      <c r="O82" s="461">
        <f t="shared" si="60"/>
        <v>0.64</v>
      </c>
      <c r="P82" s="461">
        <f t="shared" si="7"/>
        <v>0.9</v>
      </c>
      <c r="Q82" s="461">
        <f t="shared" si="8"/>
        <v>2.7500000000000004E-2</v>
      </c>
      <c r="R82" s="462">
        <f t="shared" si="61"/>
        <v>0.66343333333333332</v>
      </c>
      <c r="S82" s="463">
        <f t="shared" si="62"/>
        <v>7.3173333333333339</v>
      </c>
      <c r="T82" s="442"/>
    </row>
    <row r="83" spans="2:20">
      <c r="B83" s="460" t="s">
        <v>22921</v>
      </c>
      <c r="C83" s="461">
        <v>1</v>
      </c>
      <c r="D83" s="461">
        <v>0.8</v>
      </c>
      <c r="E83" s="461">
        <v>0.8</v>
      </c>
      <c r="F83" s="461">
        <v>0.35</v>
      </c>
      <c r="G83" s="461">
        <v>0.2</v>
      </c>
      <c r="H83" s="461">
        <f t="shared" si="55"/>
        <v>0.19999999999999998</v>
      </c>
      <c r="I83" s="461">
        <v>0.15</v>
      </c>
      <c r="J83" s="461">
        <v>0.35</v>
      </c>
      <c r="K83" s="461">
        <f t="shared" si="56"/>
        <v>0.64000000000000012</v>
      </c>
      <c r="L83" s="461">
        <f t="shared" si="57"/>
        <v>9.6000000000000016E-2</v>
      </c>
      <c r="M83" s="461">
        <f t="shared" si="58"/>
        <v>0.11306666666666668</v>
      </c>
      <c r="N83" s="461">
        <f t="shared" si="59"/>
        <v>0.20906666666666668</v>
      </c>
      <c r="O83" s="461">
        <f t="shared" si="60"/>
        <v>0.64</v>
      </c>
      <c r="P83" s="461">
        <f t="shared" si="7"/>
        <v>0.9</v>
      </c>
      <c r="Q83" s="461">
        <f t="shared" si="8"/>
        <v>2.7500000000000004E-2</v>
      </c>
      <c r="R83" s="462">
        <f t="shared" si="61"/>
        <v>0.66343333333333332</v>
      </c>
      <c r="S83" s="463">
        <f t="shared" si="62"/>
        <v>7.3173333333333339</v>
      </c>
      <c r="T83" s="442"/>
    </row>
    <row r="84" spans="2:20">
      <c r="B84" s="460" t="s">
        <v>22922</v>
      </c>
      <c r="C84" s="461">
        <v>1</v>
      </c>
      <c r="D84" s="461">
        <v>0.8</v>
      </c>
      <c r="E84" s="461">
        <v>0.8</v>
      </c>
      <c r="F84" s="461">
        <v>0.35</v>
      </c>
      <c r="G84" s="461">
        <v>0.2</v>
      </c>
      <c r="H84" s="461">
        <f t="shared" si="55"/>
        <v>0.19999999999999998</v>
      </c>
      <c r="I84" s="461">
        <v>0.15</v>
      </c>
      <c r="J84" s="461">
        <v>0.35</v>
      </c>
      <c r="K84" s="461">
        <f t="shared" si="56"/>
        <v>0.64000000000000012</v>
      </c>
      <c r="L84" s="461">
        <f t="shared" si="57"/>
        <v>9.6000000000000016E-2</v>
      </c>
      <c r="M84" s="461">
        <f t="shared" si="58"/>
        <v>0.11306666666666668</v>
      </c>
      <c r="N84" s="461">
        <f t="shared" si="59"/>
        <v>0.20906666666666668</v>
      </c>
      <c r="O84" s="461">
        <f t="shared" si="60"/>
        <v>0.64</v>
      </c>
      <c r="P84" s="461">
        <f t="shared" si="7"/>
        <v>0.9</v>
      </c>
      <c r="Q84" s="461">
        <f t="shared" si="8"/>
        <v>2.7500000000000004E-2</v>
      </c>
      <c r="R84" s="462">
        <f t="shared" si="61"/>
        <v>0.66343333333333332</v>
      </c>
      <c r="S84" s="463">
        <f t="shared" si="62"/>
        <v>7.3173333333333339</v>
      </c>
      <c r="T84" s="442"/>
    </row>
    <row r="85" spans="2:20">
      <c r="B85" s="460" t="s">
        <v>22923</v>
      </c>
      <c r="C85" s="461">
        <v>1</v>
      </c>
      <c r="D85" s="461">
        <v>0.8</v>
      </c>
      <c r="E85" s="461">
        <v>0.8</v>
      </c>
      <c r="F85" s="461">
        <v>0.35</v>
      </c>
      <c r="G85" s="461">
        <v>0.2</v>
      </c>
      <c r="H85" s="461">
        <f t="shared" si="55"/>
        <v>0.19999999999999998</v>
      </c>
      <c r="I85" s="461">
        <v>0.15</v>
      </c>
      <c r="J85" s="461">
        <v>0.35</v>
      </c>
      <c r="K85" s="461">
        <f t="shared" si="56"/>
        <v>0.64000000000000012</v>
      </c>
      <c r="L85" s="461">
        <f t="shared" si="57"/>
        <v>9.6000000000000016E-2</v>
      </c>
      <c r="M85" s="461">
        <f t="shared" si="58"/>
        <v>0.11306666666666668</v>
      </c>
      <c r="N85" s="461">
        <f t="shared" si="59"/>
        <v>0.20906666666666668</v>
      </c>
      <c r="O85" s="461">
        <f t="shared" si="60"/>
        <v>0.64</v>
      </c>
      <c r="P85" s="461">
        <f t="shared" si="7"/>
        <v>0.9</v>
      </c>
      <c r="Q85" s="461">
        <f t="shared" si="8"/>
        <v>2.7500000000000004E-2</v>
      </c>
      <c r="R85" s="462">
        <f t="shared" si="61"/>
        <v>0.66343333333333332</v>
      </c>
      <c r="S85" s="463">
        <f t="shared" si="62"/>
        <v>7.3173333333333339</v>
      </c>
      <c r="T85" s="442"/>
    </row>
    <row r="86" spans="2:20">
      <c r="B86" s="460" t="s">
        <v>22924</v>
      </c>
      <c r="C86" s="461">
        <v>1</v>
      </c>
      <c r="D86" s="461">
        <v>0.8</v>
      </c>
      <c r="E86" s="461">
        <v>0.8</v>
      </c>
      <c r="F86" s="461">
        <v>0.35</v>
      </c>
      <c r="G86" s="461">
        <v>0.2</v>
      </c>
      <c r="H86" s="461">
        <f t="shared" si="55"/>
        <v>0.19999999999999998</v>
      </c>
      <c r="I86" s="461">
        <v>0.15</v>
      </c>
      <c r="J86" s="461">
        <v>0.35</v>
      </c>
      <c r="K86" s="461">
        <f t="shared" si="56"/>
        <v>0.64000000000000012</v>
      </c>
      <c r="L86" s="461">
        <f t="shared" si="57"/>
        <v>9.6000000000000016E-2</v>
      </c>
      <c r="M86" s="461">
        <f t="shared" si="58"/>
        <v>0.11306666666666668</v>
      </c>
      <c r="N86" s="461">
        <f t="shared" si="59"/>
        <v>0.20906666666666668</v>
      </c>
      <c r="O86" s="461">
        <f t="shared" si="60"/>
        <v>0.64</v>
      </c>
      <c r="P86" s="461">
        <f t="shared" si="7"/>
        <v>0.9</v>
      </c>
      <c r="Q86" s="461">
        <f t="shared" si="8"/>
        <v>2.7500000000000004E-2</v>
      </c>
      <c r="R86" s="462">
        <f t="shared" si="61"/>
        <v>0.66343333333333332</v>
      </c>
      <c r="S86" s="463">
        <f t="shared" si="62"/>
        <v>7.3173333333333339</v>
      </c>
      <c r="T86" s="442"/>
    </row>
    <row r="87" spans="2:20">
      <c r="B87" s="460" t="s">
        <v>22925</v>
      </c>
      <c r="C87" s="461">
        <v>1</v>
      </c>
      <c r="D87" s="461">
        <v>0.8</v>
      </c>
      <c r="E87" s="461">
        <v>0.8</v>
      </c>
      <c r="F87" s="461">
        <v>0.35</v>
      </c>
      <c r="G87" s="461">
        <v>0.2</v>
      </c>
      <c r="H87" s="461">
        <f t="shared" si="55"/>
        <v>0.19999999999999998</v>
      </c>
      <c r="I87" s="461">
        <v>0.15</v>
      </c>
      <c r="J87" s="461">
        <v>0.35</v>
      </c>
      <c r="K87" s="461">
        <f t="shared" si="56"/>
        <v>0.64000000000000012</v>
      </c>
      <c r="L87" s="461">
        <f t="shared" si="57"/>
        <v>9.6000000000000016E-2</v>
      </c>
      <c r="M87" s="461">
        <f t="shared" si="58"/>
        <v>0.11306666666666668</v>
      </c>
      <c r="N87" s="461">
        <f t="shared" si="59"/>
        <v>0.20906666666666668</v>
      </c>
      <c r="O87" s="461">
        <f t="shared" si="60"/>
        <v>0.64</v>
      </c>
      <c r="P87" s="461">
        <f t="shared" si="7"/>
        <v>0.9</v>
      </c>
      <c r="Q87" s="461">
        <f t="shared" si="8"/>
        <v>2.7500000000000004E-2</v>
      </c>
      <c r="R87" s="462">
        <f t="shared" si="61"/>
        <v>0.66343333333333332</v>
      </c>
      <c r="S87" s="463">
        <f t="shared" si="62"/>
        <v>7.3173333333333339</v>
      </c>
      <c r="T87" s="442"/>
    </row>
    <row r="88" spans="2:20">
      <c r="B88" s="460" t="s">
        <v>22926</v>
      </c>
      <c r="C88" s="461">
        <v>1</v>
      </c>
      <c r="D88" s="461">
        <v>0.8</v>
      </c>
      <c r="E88" s="461">
        <v>0.8</v>
      </c>
      <c r="F88" s="461">
        <v>0.35</v>
      </c>
      <c r="G88" s="461">
        <v>0.2</v>
      </c>
      <c r="H88" s="461">
        <f t="shared" si="55"/>
        <v>0.19999999999999998</v>
      </c>
      <c r="I88" s="461">
        <v>0.15</v>
      </c>
      <c r="J88" s="461">
        <v>0.35</v>
      </c>
      <c r="K88" s="461">
        <f t="shared" si="56"/>
        <v>0.64000000000000012</v>
      </c>
      <c r="L88" s="461">
        <f t="shared" si="57"/>
        <v>9.6000000000000016E-2</v>
      </c>
      <c r="M88" s="461">
        <f t="shared" si="58"/>
        <v>0.11306666666666668</v>
      </c>
      <c r="N88" s="461">
        <f t="shared" si="59"/>
        <v>0.20906666666666668</v>
      </c>
      <c r="O88" s="461">
        <f t="shared" si="60"/>
        <v>0.64</v>
      </c>
      <c r="P88" s="461">
        <f>(D88+0.2)*(E88+0.2)*$P$21</f>
        <v>0.9</v>
      </c>
      <c r="Q88" s="461">
        <f t="shared" si="8"/>
        <v>2.7500000000000004E-2</v>
      </c>
      <c r="R88" s="462">
        <f t="shared" si="61"/>
        <v>0.66343333333333332</v>
      </c>
      <c r="S88" s="463">
        <f t="shared" si="62"/>
        <v>7.3173333333333339</v>
      </c>
      <c r="T88" s="442"/>
    </row>
    <row r="89" spans="2:20">
      <c r="B89" s="460" t="s">
        <v>22927</v>
      </c>
      <c r="C89" s="461">
        <v>1</v>
      </c>
      <c r="D89" s="461">
        <v>0.8</v>
      </c>
      <c r="E89" s="461">
        <v>0.8</v>
      </c>
      <c r="F89" s="461">
        <v>0.35</v>
      </c>
      <c r="G89" s="461">
        <v>0.2</v>
      </c>
      <c r="H89" s="461">
        <f t="shared" si="55"/>
        <v>0.19999999999999998</v>
      </c>
      <c r="I89" s="461">
        <v>0.15</v>
      </c>
      <c r="J89" s="461">
        <v>0.35</v>
      </c>
      <c r="K89" s="461">
        <f t="shared" si="56"/>
        <v>0.64000000000000012</v>
      </c>
      <c r="L89" s="461">
        <f t="shared" si="57"/>
        <v>9.6000000000000016E-2</v>
      </c>
      <c r="M89" s="461">
        <f t="shared" si="58"/>
        <v>0.11306666666666668</v>
      </c>
      <c r="N89" s="461">
        <f t="shared" ref="N89:N92" si="63">L89+M89</f>
        <v>0.20906666666666668</v>
      </c>
      <c r="O89" s="461">
        <f t="shared" si="60"/>
        <v>0.64</v>
      </c>
      <c r="P89" s="461">
        <f t="shared" ref="P89:P97" si="64">(D89+0.2)*(E89+0.2)*$P$21</f>
        <v>0.9</v>
      </c>
      <c r="Q89" s="461">
        <f t="shared" ref="Q89:Q97" si="65">(E89+0.2)*(F89+0.2)*$Q$21</f>
        <v>2.7500000000000004E-2</v>
      </c>
      <c r="R89" s="462">
        <f t="shared" si="61"/>
        <v>0.66343333333333332</v>
      </c>
      <c r="S89" s="463">
        <f t="shared" si="62"/>
        <v>7.3173333333333339</v>
      </c>
      <c r="T89" s="442"/>
    </row>
    <row r="90" spans="2:20">
      <c r="B90" s="460" t="s">
        <v>22928</v>
      </c>
      <c r="C90" s="461">
        <v>1</v>
      </c>
      <c r="D90" s="461">
        <v>0.8</v>
      </c>
      <c r="E90" s="461">
        <v>0.8</v>
      </c>
      <c r="F90" s="461">
        <v>0.35</v>
      </c>
      <c r="G90" s="461">
        <v>0.2</v>
      </c>
      <c r="H90" s="461">
        <f t="shared" si="55"/>
        <v>0.19999999999999998</v>
      </c>
      <c r="I90" s="461">
        <v>0.15</v>
      </c>
      <c r="J90" s="461">
        <v>0.35</v>
      </c>
      <c r="K90" s="461">
        <f t="shared" si="56"/>
        <v>0.64000000000000012</v>
      </c>
      <c r="L90" s="461">
        <f t="shared" si="57"/>
        <v>9.6000000000000016E-2</v>
      </c>
      <c r="M90" s="461">
        <f t="shared" si="58"/>
        <v>0.11306666666666668</v>
      </c>
      <c r="N90" s="461">
        <f t="shared" si="63"/>
        <v>0.20906666666666668</v>
      </c>
      <c r="O90" s="461">
        <f t="shared" si="60"/>
        <v>0.64</v>
      </c>
      <c r="P90" s="461">
        <f t="shared" si="64"/>
        <v>0.9</v>
      </c>
      <c r="Q90" s="461">
        <f t="shared" si="65"/>
        <v>2.7500000000000004E-2</v>
      </c>
      <c r="R90" s="462">
        <f t="shared" si="61"/>
        <v>0.66343333333333332</v>
      </c>
      <c r="S90" s="463">
        <f t="shared" si="62"/>
        <v>7.3173333333333339</v>
      </c>
      <c r="T90" s="442"/>
    </row>
    <row r="91" spans="2:20">
      <c r="B91" s="460" t="s">
        <v>22929</v>
      </c>
      <c r="C91" s="461">
        <v>1</v>
      </c>
      <c r="D91" s="461">
        <v>0.8</v>
      </c>
      <c r="E91" s="461">
        <v>0.8</v>
      </c>
      <c r="F91" s="461">
        <v>0.35</v>
      </c>
      <c r="G91" s="461">
        <v>0.2</v>
      </c>
      <c r="H91" s="461">
        <f t="shared" si="55"/>
        <v>0.19999999999999998</v>
      </c>
      <c r="I91" s="461">
        <v>0.15</v>
      </c>
      <c r="J91" s="461">
        <v>0.35</v>
      </c>
      <c r="K91" s="461">
        <f t="shared" si="56"/>
        <v>0.64000000000000012</v>
      </c>
      <c r="L91" s="461">
        <f t="shared" si="57"/>
        <v>9.6000000000000016E-2</v>
      </c>
      <c r="M91" s="461">
        <f t="shared" si="58"/>
        <v>0.11306666666666668</v>
      </c>
      <c r="N91" s="461">
        <f t="shared" si="63"/>
        <v>0.20906666666666668</v>
      </c>
      <c r="O91" s="461">
        <f t="shared" si="60"/>
        <v>0.64</v>
      </c>
      <c r="P91" s="461">
        <f t="shared" si="64"/>
        <v>0.9</v>
      </c>
      <c r="Q91" s="461">
        <f t="shared" si="65"/>
        <v>2.7500000000000004E-2</v>
      </c>
      <c r="R91" s="462">
        <f t="shared" si="61"/>
        <v>0.66343333333333332</v>
      </c>
      <c r="S91" s="463">
        <f t="shared" si="62"/>
        <v>7.3173333333333339</v>
      </c>
      <c r="T91" s="442"/>
    </row>
    <row r="92" spans="2:20">
      <c r="B92" s="460" t="s">
        <v>22930</v>
      </c>
      <c r="C92" s="461">
        <v>1</v>
      </c>
      <c r="D92" s="461">
        <v>0.8</v>
      </c>
      <c r="E92" s="461">
        <v>0.8</v>
      </c>
      <c r="F92" s="461">
        <v>0.35</v>
      </c>
      <c r="G92" s="461">
        <v>0.2</v>
      </c>
      <c r="H92" s="461">
        <f t="shared" si="55"/>
        <v>0.19999999999999998</v>
      </c>
      <c r="I92" s="461">
        <v>0.15</v>
      </c>
      <c r="J92" s="461">
        <v>0.35</v>
      </c>
      <c r="K92" s="461">
        <f t="shared" si="56"/>
        <v>0.64000000000000012</v>
      </c>
      <c r="L92" s="461">
        <f t="shared" si="57"/>
        <v>9.6000000000000016E-2</v>
      </c>
      <c r="M92" s="461">
        <f t="shared" si="58"/>
        <v>0.11306666666666668</v>
      </c>
      <c r="N92" s="461">
        <f t="shared" si="63"/>
        <v>0.20906666666666668</v>
      </c>
      <c r="O92" s="461">
        <f t="shared" si="60"/>
        <v>0.64</v>
      </c>
      <c r="P92" s="461">
        <f t="shared" si="64"/>
        <v>0.9</v>
      </c>
      <c r="Q92" s="461">
        <f t="shared" si="65"/>
        <v>2.7500000000000004E-2</v>
      </c>
      <c r="R92" s="462">
        <f t="shared" si="61"/>
        <v>0.66343333333333332</v>
      </c>
      <c r="S92" s="463">
        <f t="shared" si="62"/>
        <v>7.3173333333333339</v>
      </c>
      <c r="T92" s="442"/>
    </row>
    <row r="93" spans="2:20">
      <c r="B93" s="460" t="s">
        <v>22931</v>
      </c>
      <c r="C93" s="461">
        <v>1</v>
      </c>
      <c r="D93" s="461">
        <v>0.8</v>
      </c>
      <c r="E93" s="461">
        <v>0.8</v>
      </c>
      <c r="F93" s="461">
        <v>0.35</v>
      </c>
      <c r="G93" s="461">
        <v>0.2</v>
      </c>
      <c r="H93" s="461">
        <f>J93-I93</f>
        <v>0.19999999999999998</v>
      </c>
      <c r="I93" s="461">
        <v>0.15</v>
      </c>
      <c r="J93" s="461">
        <v>0.35</v>
      </c>
      <c r="K93" s="461">
        <f>D93*E93</f>
        <v>0.64000000000000012</v>
      </c>
      <c r="L93" s="461">
        <f>I93*K93</f>
        <v>9.6000000000000016E-2</v>
      </c>
      <c r="M93" s="461">
        <f>H93/3*(D93+K93+((D93*K93)^1/2))</f>
        <v>0.11306666666666668</v>
      </c>
      <c r="N93" s="461">
        <f>L93+M93</f>
        <v>0.20906666666666668</v>
      </c>
      <c r="O93" s="461">
        <f>(2*D93+2*E93)*H93</f>
        <v>0.64</v>
      </c>
      <c r="P93" s="461">
        <f t="shared" si="64"/>
        <v>0.9</v>
      </c>
      <c r="Q93" s="461">
        <f t="shared" si="65"/>
        <v>2.7500000000000004E-2</v>
      </c>
      <c r="R93" s="462">
        <f>P93-Q93-N93</f>
        <v>0.66343333333333332</v>
      </c>
      <c r="S93" s="463">
        <f>N93*35</f>
        <v>7.3173333333333339</v>
      </c>
      <c r="T93" s="442"/>
    </row>
    <row r="94" spans="2:20">
      <c r="B94" s="460" t="s">
        <v>22932</v>
      </c>
      <c r="C94" s="461">
        <v>1</v>
      </c>
      <c r="D94" s="461">
        <v>0.8</v>
      </c>
      <c r="E94" s="461">
        <v>0.8</v>
      </c>
      <c r="F94" s="461">
        <v>0.35</v>
      </c>
      <c r="G94" s="461">
        <v>0.2</v>
      </c>
      <c r="H94" s="461">
        <f t="shared" ref="H94:H97" si="66">J94-I94</f>
        <v>0.19999999999999998</v>
      </c>
      <c r="I94" s="461">
        <v>0.15</v>
      </c>
      <c r="J94" s="461">
        <v>0.35</v>
      </c>
      <c r="K94" s="461">
        <f t="shared" ref="K94:K97" si="67">D94*E94</f>
        <v>0.64000000000000012</v>
      </c>
      <c r="L94" s="461">
        <f t="shared" ref="L94:L97" si="68">I94*K94</f>
        <v>9.6000000000000016E-2</v>
      </c>
      <c r="M94" s="461">
        <f t="shared" ref="M94:M97" si="69">H94/3*(D94+K94+((D94*K94)^1/2))</f>
        <v>0.11306666666666668</v>
      </c>
      <c r="N94" s="461">
        <f t="shared" ref="N94:N97" si="70">L94+M94</f>
        <v>0.20906666666666668</v>
      </c>
      <c r="O94" s="461">
        <f t="shared" ref="O94:O97" si="71">(2*D94+2*E94)*H94</f>
        <v>0.64</v>
      </c>
      <c r="P94" s="461">
        <f t="shared" si="64"/>
        <v>0.9</v>
      </c>
      <c r="Q94" s="461">
        <f t="shared" si="65"/>
        <v>2.7500000000000004E-2</v>
      </c>
      <c r="R94" s="462">
        <f t="shared" ref="R94:R97" si="72">P94-Q94-N94</f>
        <v>0.66343333333333332</v>
      </c>
      <c r="S94" s="463">
        <f t="shared" ref="S94:S97" si="73">N94*35</f>
        <v>7.3173333333333339</v>
      </c>
      <c r="T94" s="442"/>
    </row>
    <row r="95" spans="2:20">
      <c r="B95" s="460" t="s">
        <v>22933</v>
      </c>
      <c r="C95" s="461">
        <v>1</v>
      </c>
      <c r="D95" s="461">
        <v>0.8</v>
      </c>
      <c r="E95" s="461">
        <v>0.8</v>
      </c>
      <c r="F95" s="461">
        <v>0.35</v>
      </c>
      <c r="G95" s="461">
        <v>0.2</v>
      </c>
      <c r="H95" s="461">
        <f t="shared" si="66"/>
        <v>0.19999999999999998</v>
      </c>
      <c r="I95" s="461">
        <v>0.15</v>
      </c>
      <c r="J95" s="461">
        <v>0.35</v>
      </c>
      <c r="K95" s="461">
        <f t="shared" si="67"/>
        <v>0.64000000000000012</v>
      </c>
      <c r="L95" s="461">
        <f t="shared" si="68"/>
        <v>9.6000000000000016E-2</v>
      </c>
      <c r="M95" s="461">
        <f t="shared" si="69"/>
        <v>0.11306666666666668</v>
      </c>
      <c r="N95" s="461">
        <f t="shared" si="70"/>
        <v>0.20906666666666668</v>
      </c>
      <c r="O95" s="461">
        <f t="shared" si="71"/>
        <v>0.64</v>
      </c>
      <c r="P95" s="461">
        <f t="shared" si="64"/>
        <v>0.9</v>
      </c>
      <c r="Q95" s="461">
        <f t="shared" si="65"/>
        <v>2.7500000000000004E-2</v>
      </c>
      <c r="R95" s="462">
        <f t="shared" si="72"/>
        <v>0.66343333333333332</v>
      </c>
      <c r="S95" s="463">
        <f t="shared" si="73"/>
        <v>7.3173333333333339</v>
      </c>
      <c r="T95" s="442"/>
    </row>
    <row r="96" spans="2:20">
      <c r="B96" s="460" t="s">
        <v>22934</v>
      </c>
      <c r="C96" s="461">
        <v>1</v>
      </c>
      <c r="D96" s="461">
        <v>0.8</v>
      </c>
      <c r="E96" s="461">
        <v>0.8</v>
      </c>
      <c r="F96" s="461">
        <v>0.35</v>
      </c>
      <c r="G96" s="461">
        <v>0.2</v>
      </c>
      <c r="H96" s="461">
        <f t="shared" si="66"/>
        <v>0.19999999999999998</v>
      </c>
      <c r="I96" s="461">
        <v>0.15</v>
      </c>
      <c r="J96" s="461">
        <v>0.35</v>
      </c>
      <c r="K96" s="461">
        <f t="shared" si="67"/>
        <v>0.64000000000000012</v>
      </c>
      <c r="L96" s="461">
        <f t="shared" si="68"/>
        <v>9.6000000000000016E-2</v>
      </c>
      <c r="M96" s="461">
        <f t="shared" si="69"/>
        <v>0.11306666666666668</v>
      </c>
      <c r="N96" s="461">
        <f t="shared" si="70"/>
        <v>0.20906666666666668</v>
      </c>
      <c r="O96" s="461">
        <f t="shared" si="71"/>
        <v>0.64</v>
      </c>
      <c r="P96" s="461">
        <f t="shared" si="64"/>
        <v>0.9</v>
      </c>
      <c r="Q96" s="461">
        <f t="shared" si="65"/>
        <v>2.7500000000000004E-2</v>
      </c>
      <c r="R96" s="462">
        <f t="shared" si="72"/>
        <v>0.66343333333333332</v>
      </c>
      <c r="S96" s="463">
        <f t="shared" si="73"/>
        <v>7.3173333333333339</v>
      </c>
      <c r="T96" s="442"/>
    </row>
    <row r="97" spans="2:20">
      <c r="B97" s="460" t="s">
        <v>22935</v>
      </c>
      <c r="C97" s="461">
        <v>1</v>
      </c>
      <c r="D97" s="461">
        <v>0.8</v>
      </c>
      <c r="E97" s="461">
        <v>0.8</v>
      </c>
      <c r="F97" s="461">
        <v>0.35</v>
      </c>
      <c r="G97" s="461">
        <v>0.2</v>
      </c>
      <c r="H97" s="461">
        <f t="shared" si="66"/>
        <v>0.19999999999999998</v>
      </c>
      <c r="I97" s="461">
        <v>0.15</v>
      </c>
      <c r="J97" s="461">
        <v>0.35</v>
      </c>
      <c r="K97" s="461">
        <f t="shared" si="67"/>
        <v>0.64000000000000012</v>
      </c>
      <c r="L97" s="461">
        <f t="shared" si="68"/>
        <v>9.6000000000000016E-2</v>
      </c>
      <c r="M97" s="461">
        <f t="shared" si="69"/>
        <v>0.11306666666666668</v>
      </c>
      <c r="N97" s="461">
        <f t="shared" si="70"/>
        <v>0.20906666666666668</v>
      </c>
      <c r="O97" s="461">
        <f t="shared" si="71"/>
        <v>0.64</v>
      </c>
      <c r="P97" s="461">
        <f t="shared" si="64"/>
        <v>0.9</v>
      </c>
      <c r="Q97" s="461">
        <f t="shared" si="65"/>
        <v>2.7500000000000004E-2</v>
      </c>
      <c r="R97" s="462">
        <f t="shared" si="72"/>
        <v>0.66343333333333332</v>
      </c>
      <c r="S97" s="463">
        <f t="shared" si="73"/>
        <v>7.3173333333333339</v>
      </c>
      <c r="T97" s="442"/>
    </row>
    <row r="98" spans="2:20" ht="13.5" thickBot="1">
      <c r="B98" s="438"/>
      <c r="C98" s="436"/>
      <c r="D98" s="439"/>
      <c r="E98" s="439"/>
      <c r="F98" s="439"/>
      <c r="G98" s="464"/>
      <c r="H98" s="439"/>
      <c r="I98" s="439"/>
      <c r="J98" s="439"/>
      <c r="K98" s="439"/>
      <c r="L98" s="439"/>
      <c r="M98" s="439"/>
      <c r="N98" s="439"/>
      <c r="O98" s="439"/>
      <c r="P98" s="436"/>
      <c r="Q98" s="436"/>
      <c r="R98" s="436"/>
      <c r="S98" s="439"/>
      <c r="T98" s="442"/>
    </row>
    <row r="99" spans="2:20" ht="13.5" thickBot="1">
      <c r="B99" s="1029" t="s">
        <v>22859</v>
      </c>
      <c r="C99" s="1029" t="s">
        <v>22860</v>
      </c>
      <c r="D99" s="447" t="s">
        <v>22861</v>
      </c>
      <c r="E99" s="447" t="s">
        <v>22862</v>
      </c>
      <c r="F99" s="447" t="s">
        <v>22863</v>
      </c>
      <c r="G99" s="447" t="s">
        <v>22864</v>
      </c>
      <c r="H99" s="448" t="s">
        <v>22865</v>
      </c>
      <c r="I99" s="447" t="s">
        <v>22866</v>
      </c>
      <c r="J99" s="447" t="s">
        <v>107</v>
      </c>
      <c r="K99" s="448" t="s">
        <v>22867</v>
      </c>
      <c r="L99" s="448" t="s">
        <v>22868</v>
      </c>
      <c r="M99" s="448" t="s">
        <v>22869</v>
      </c>
      <c r="N99" s="448" t="s">
        <v>22870</v>
      </c>
      <c r="O99" s="448" t="s">
        <v>22871</v>
      </c>
      <c r="P99" s="449" t="s">
        <v>22872</v>
      </c>
      <c r="Q99" s="449" t="s">
        <v>22873</v>
      </c>
      <c r="R99" s="449" t="s">
        <v>22874</v>
      </c>
      <c r="S99" s="448" t="s">
        <v>22875</v>
      </c>
      <c r="T99" s="442"/>
    </row>
    <row r="100" spans="2:20" ht="13.5" thickBot="1">
      <c r="B100" s="1030"/>
      <c r="C100" s="1030"/>
      <c r="D100" s="450" t="s">
        <v>22876</v>
      </c>
      <c r="E100" s="450" t="s">
        <v>22876</v>
      </c>
      <c r="F100" s="450" t="s">
        <v>22876</v>
      </c>
      <c r="G100" s="450" t="s">
        <v>22876</v>
      </c>
      <c r="H100" s="451" t="s">
        <v>22876</v>
      </c>
      <c r="I100" s="450" t="s">
        <v>22876</v>
      </c>
      <c r="J100" s="450" t="s">
        <v>22876</v>
      </c>
      <c r="K100" s="451" t="s">
        <v>22877</v>
      </c>
      <c r="L100" s="451" t="s">
        <v>22878</v>
      </c>
      <c r="M100" s="451" t="s">
        <v>22878</v>
      </c>
      <c r="N100" s="451" t="s">
        <v>22878</v>
      </c>
      <c r="O100" s="451" t="s">
        <v>22877</v>
      </c>
      <c r="P100" s="452">
        <v>1.5</v>
      </c>
      <c r="Q100" s="452">
        <v>0.05</v>
      </c>
      <c r="R100" s="451" t="s">
        <v>22878</v>
      </c>
      <c r="S100" s="451" t="s">
        <v>22879</v>
      </c>
      <c r="T100" s="442"/>
    </row>
    <row r="101" spans="2:20" ht="13.5" thickBot="1">
      <c r="B101" s="1026" t="s">
        <v>17</v>
      </c>
      <c r="C101" s="1027"/>
      <c r="D101" s="453"/>
      <c r="E101" s="457"/>
      <c r="F101" s="457"/>
      <c r="G101" s="457"/>
      <c r="H101" s="457"/>
      <c r="I101" s="457"/>
      <c r="J101" s="457"/>
      <c r="K101" s="457"/>
      <c r="L101" s="457"/>
      <c r="M101" s="455"/>
      <c r="N101" s="456">
        <f>SUM(N103:N144)</f>
        <v>8.780800000000001</v>
      </c>
      <c r="O101" s="456">
        <f t="shared" ref="O101:S101" si="74">SUM(O103:O144)</f>
        <v>26.880000000000013</v>
      </c>
      <c r="P101" s="456">
        <f t="shared" si="74"/>
        <v>37.799999999999969</v>
      </c>
      <c r="Q101" s="456">
        <f t="shared" si="74"/>
        <v>1.155</v>
      </c>
      <c r="R101" s="456">
        <f t="shared" si="74"/>
        <v>27.864200000000015</v>
      </c>
      <c r="S101" s="456">
        <f t="shared" si="74"/>
        <v>307.32800000000003</v>
      </c>
      <c r="T101" s="442"/>
    </row>
    <row r="102" spans="2:20" ht="13.5" thickBot="1">
      <c r="B102" s="1026" t="s">
        <v>23115</v>
      </c>
      <c r="C102" s="1028"/>
      <c r="D102" s="1028"/>
      <c r="E102" s="457"/>
      <c r="F102" s="457"/>
      <c r="G102" s="457"/>
      <c r="H102" s="457"/>
      <c r="I102" s="457"/>
      <c r="J102" s="457"/>
      <c r="K102" s="457"/>
      <c r="L102" s="457"/>
      <c r="M102" s="457"/>
      <c r="N102" s="458"/>
      <c r="O102" s="458"/>
      <c r="P102" s="458"/>
      <c r="Q102" s="458"/>
      <c r="R102" s="458"/>
      <c r="S102" s="459"/>
      <c r="T102" s="442"/>
    </row>
    <row r="103" spans="2:20">
      <c r="B103" s="460" t="s">
        <v>22880</v>
      </c>
      <c r="C103" s="461">
        <v>1</v>
      </c>
      <c r="D103" s="461">
        <v>0.8</v>
      </c>
      <c r="E103" s="461">
        <v>0.8</v>
      </c>
      <c r="F103" s="461">
        <v>0.35</v>
      </c>
      <c r="G103" s="461">
        <v>0.2</v>
      </c>
      <c r="H103" s="461">
        <f>J103-I103</f>
        <v>0.19999999999999998</v>
      </c>
      <c r="I103" s="461">
        <v>0.15</v>
      </c>
      <c r="J103" s="461">
        <v>0.35</v>
      </c>
      <c r="K103" s="461">
        <f>D103*E103</f>
        <v>0.64000000000000012</v>
      </c>
      <c r="L103" s="461">
        <f>I103*K103</f>
        <v>9.6000000000000016E-2</v>
      </c>
      <c r="M103" s="461">
        <f>H103/3*(D103+K103+((D103*K103)^1/2))</f>
        <v>0.11306666666666668</v>
      </c>
      <c r="N103" s="461">
        <f>L103+M103</f>
        <v>0.20906666666666668</v>
      </c>
      <c r="O103" s="461">
        <f>(2*D103+2*E103)*H103</f>
        <v>0.64</v>
      </c>
      <c r="P103" s="461">
        <f t="shared" ref="P103:P144" si="75">(D103+0.2)*(E103+0.2)*$P$21</f>
        <v>0.9</v>
      </c>
      <c r="Q103" s="461">
        <f t="shared" ref="Q103:Q144" si="76">(E103+0.2)*(F103+0.2)*$Q$21</f>
        <v>2.7500000000000004E-2</v>
      </c>
      <c r="R103" s="462">
        <f>P103-Q103-N103</f>
        <v>0.66343333333333332</v>
      </c>
      <c r="S103" s="463">
        <f>N103*35</f>
        <v>7.3173333333333339</v>
      </c>
      <c r="T103" s="442"/>
    </row>
    <row r="104" spans="2:20">
      <c r="B104" s="460" t="s">
        <v>22881</v>
      </c>
      <c r="C104" s="461">
        <v>1</v>
      </c>
      <c r="D104" s="461">
        <v>0.8</v>
      </c>
      <c r="E104" s="461">
        <v>0.8</v>
      </c>
      <c r="F104" s="461">
        <v>0.35</v>
      </c>
      <c r="G104" s="461">
        <v>0.2</v>
      </c>
      <c r="H104" s="461">
        <f t="shared" ref="H104:H112" si="77">J104-I104</f>
        <v>0.19999999999999998</v>
      </c>
      <c r="I104" s="461">
        <v>0.15</v>
      </c>
      <c r="J104" s="461">
        <v>0.35</v>
      </c>
      <c r="K104" s="461">
        <f t="shared" ref="K104:K112" si="78">D104*E104</f>
        <v>0.64000000000000012</v>
      </c>
      <c r="L104" s="461">
        <f t="shared" ref="L104:L112" si="79">I104*K104</f>
        <v>9.6000000000000016E-2</v>
      </c>
      <c r="M104" s="461">
        <f t="shared" ref="M104:M112" si="80">H104/3*(D104+K104+((D104*K104)^1/2))</f>
        <v>0.11306666666666668</v>
      </c>
      <c r="N104" s="461">
        <f t="shared" ref="N104:N112" si="81">L104+M104</f>
        <v>0.20906666666666668</v>
      </c>
      <c r="O104" s="461">
        <f t="shared" ref="O104:O112" si="82">(2*D104+2*E104)*H104</f>
        <v>0.64</v>
      </c>
      <c r="P104" s="461">
        <f t="shared" si="75"/>
        <v>0.9</v>
      </c>
      <c r="Q104" s="461">
        <f t="shared" si="76"/>
        <v>2.7500000000000004E-2</v>
      </c>
      <c r="R104" s="462">
        <f t="shared" ref="R104:R112" si="83">P104-Q104-N104</f>
        <v>0.66343333333333332</v>
      </c>
      <c r="S104" s="463">
        <f t="shared" ref="S104:S112" si="84">N104*35</f>
        <v>7.3173333333333339</v>
      </c>
      <c r="T104" s="442"/>
    </row>
    <row r="105" spans="2:20">
      <c r="B105" s="460" t="s">
        <v>22882</v>
      </c>
      <c r="C105" s="461">
        <v>1</v>
      </c>
      <c r="D105" s="461">
        <v>0.8</v>
      </c>
      <c r="E105" s="461">
        <v>0.8</v>
      </c>
      <c r="F105" s="461">
        <v>0.35</v>
      </c>
      <c r="G105" s="461">
        <v>0.2</v>
      </c>
      <c r="H105" s="461">
        <f t="shared" si="77"/>
        <v>0.19999999999999998</v>
      </c>
      <c r="I105" s="461">
        <v>0.15</v>
      </c>
      <c r="J105" s="461">
        <v>0.35</v>
      </c>
      <c r="K105" s="461">
        <f t="shared" si="78"/>
        <v>0.64000000000000012</v>
      </c>
      <c r="L105" s="461">
        <f t="shared" si="79"/>
        <v>9.6000000000000016E-2</v>
      </c>
      <c r="M105" s="461">
        <f t="shared" si="80"/>
        <v>0.11306666666666668</v>
      </c>
      <c r="N105" s="461">
        <f t="shared" si="81"/>
        <v>0.20906666666666668</v>
      </c>
      <c r="O105" s="461">
        <f t="shared" si="82"/>
        <v>0.64</v>
      </c>
      <c r="P105" s="461">
        <f t="shared" si="75"/>
        <v>0.9</v>
      </c>
      <c r="Q105" s="461">
        <f t="shared" si="76"/>
        <v>2.7500000000000004E-2</v>
      </c>
      <c r="R105" s="462">
        <f t="shared" si="83"/>
        <v>0.66343333333333332</v>
      </c>
      <c r="S105" s="463">
        <f t="shared" si="84"/>
        <v>7.3173333333333339</v>
      </c>
      <c r="T105" s="442"/>
    </row>
    <row r="106" spans="2:20">
      <c r="B106" s="460" t="s">
        <v>22883</v>
      </c>
      <c r="C106" s="461">
        <v>1</v>
      </c>
      <c r="D106" s="461">
        <v>0.8</v>
      </c>
      <c r="E106" s="461">
        <v>0.8</v>
      </c>
      <c r="F106" s="461">
        <v>0.35</v>
      </c>
      <c r="G106" s="461">
        <v>0.2</v>
      </c>
      <c r="H106" s="461">
        <f t="shared" si="77"/>
        <v>0.19999999999999998</v>
      </c>
      <c r="I106" s="461">
        <v>0.15</v>
      </c>
      <c r="J106" s="461">
        <v>0.35</v>
      </c>
      <c r="K106" s="461">
        <f t="shared" si="78"/>
        <v>0.64000000000000012</v>
      </c>
      <c r="L106" s="461">
        <f t="shared" si="79"/>
        <v>9.6000000000000016E-2</v>
      </c>
      <c r="M106" s="461">
        <f t="shared" si="80"/>
        <v>0.11306666666666668</v>
      </c>
      <c r="N106" s="461">
        <f t="shared" si="81"/>
        <v>0.20906666666666668</v>
      </c>
      <c r="O106" s="461">
        <f t="shared" si="82"/>
        <v>0.64</v>
      </c>
      <c r="P106" s="461">
        <f t="shared" si="75"/>
        <v>0.9</v>
      </c>
      <c r="Q106" s="461">
        <f t="shared" si="76"/>
        <v>2.7500000000000004E-2</v>
      </c>
      <c r="R106" s="462">
        <f t="shared" si="83"/>
        <v>0.66343333333333332</v>
      </c>
      <c r="S106" s="463">
        <f t="shared" si="84"/>
        <v>7.3173333333333339</v>
      </c>
      <c r="T106" s="442"/>
    </row>
    <row r="107" spans="2:20">
      <c r="B107" s="460" t="s">
        <v>22884</v>
      </c>
      <c r="C107" s="461">
        <v>1</v>
      </c>
      <c r="D107" s="461">
        <v>0.8</v>
      </c>
      <c r="E107" s="461">
        <v>0.8</v>
      </c>
      <c r="F107" s="461">
        <v>0.35</v>
      </c>
      <c r="G107" s="461">
        <v>0.2</v>
      </c>
      <c r="H107" s="461">
        <f t="shared" si="77"/>
        <v>0.19999999999999998</v>
      </c>
      <c r="I107" s="461">
        <v>0.15</v>
      </c>
      <c r="J107" s="461">
        <v>0.35</v>
      </c>
      <c r="K107" s="461">
        <f t="shared" si="78"/>
        <v>0.64000000000000012</v>
      </c>
      <c r="L107" s="461">
        <f t="shared" si="79"/>
        <v>9.6000000000000016E-2</v>
      </c>
      <c r="M107" s="461">
        <f t="shared" si="80"/>
        <v>0.11306666666666668</v>
      </c>
      <c r="N107" s="461">
        <f t="shared" si="81"/>
        <v>0.20906666666666668</v>
      </c>
      <c r="O107" s="461">
        <f t="shared" si="82"/>
        <v>0.64</v>
      </c>
      <c r="P107" s="461">
        <f t="shared" si="75"/>
        <v>0.9</v>
      </c>
      <c r="Q107" s="461">
        <f t="shared" si="76"/>
        <v>2.7500000000000004E-2</v>
      </c>
      <c r="R107" s="462">
        <f t="shared" si="83"/>
        <v>0.66343333333333332</v>
      </c>
      <c r="S107" s="463">
        <f t="shared" si="84"/>
        <v>7.3173333333333339</v>
      </c>
      <c r="T107" s="442"/>
    </row>
    <row r="108" spans="2:20">
      <c r="B108" s="460" t="s">
        <v>22885</v>
      </c>
      <c r="C108" s="461">
        <v>1</v>
      </c>
      <c r="D108" s="461">
        <v>0.8</v>
      </c>
      <c r="E108" s="461">
        <v>0.8</v>
      </c>
      <c r="F108" s="461">
        <v>0.35</v>
      </c>
      <c r="G108" s="461">
        <v>0.2</v>
      </c>
      <c r="H108" s="461">
        <f t="shared" si="77"/>
        <v>0.19999999999999998</v>
      </c>
      <c r="I108" s="461">
        <v>0.15</v>
      </c>
      <c r="J108" s="461">
        <v>0.35</v>
      </c>
      <c r="K108" s="461">
        <f t="shared" si="78"/>
        <v>0.64000000000000012</v>
      </c>
      <c r="L108" s="461">
        <f t="shared" si="79"/>
        <v>9.6000000000000016E-2</v>
      </c>
      <c r="M108" s="461">
        <f t="shared" si="80"/>
        <v>0.11306666666666668</v>
      </c>
      <c r="N108" s="461">
        <f t="shared" si="81"/>
        <v>0.20906666666666668</v>
      </c>
      <c r="O108" s="461">
        <f t="shared" si="82"/>
        <v>0.64</v>
      </c>
      <c r="P108" s="461">
        <f t="shared" si="75"/>
        <v>0.9</v>
      </c>
      <c r="Q108" s="461">
        <f t="shared" si="76"/>
        <v>2.7500000000000004E-2</v>
      </c>
      <c r="R108" s="462">
        <f t="shared" si="83"/>
        <v>0.66343333333333332</v>
      </c>
      <c r="S108" s="463">
        <f t="shared" si="84"/>
        <v>7.3173333333333339</v>
      </c>
      <c r="T108" s="442"/>
    </row>
    <row r="109" spans="2:20">
      <c r="B109" s="460" t="s">
        <v>22886</v>
      </c>
      <c r="C109" s="461">
        <v>1</v>
      </c>
      <c r="D109" s="461">
        <v>0.8</v>
      </c>
      <c r="E109" s="461">
        <v>0.8</v>
      </c>
      <c r="F109" s="461">
        <v>0.35</v>
      </c>
      <c r="G109" s="461">
        <v>0.2</v>
      </c>
      <c r="H109" s="461">
        <f t="shared" si="77"/>
        <v>0.19999999999999998</v>
      </c>
      <c r="I109" s="461">
        <v>0.15</v>
      </c>
      <c r="J109" s="461">
        <v>0.35</v>
      </c>
      <c r="K109" s="461">
        <f t="shared" si="78"/>
        <v>0.64000000000000012</v>
      </c>
      <c r="L109" s="461">
        <f t="shared" si="79"/>
        <v>9.6000000000000016E-2</v>
      </c>
      <c r="M109" s="461">
        <f t="shared" si="80"/>
        <v>0.11306666666666668</v>
      </c>
      <c r="N109" s="461">
        <f t="shared" si="81"/>
        <v>0.20906666666666668</v>
      </c>
      <c r="O109" s="461">
        <f t="shared" si="82"/>
        <v>0.64</v>
      </c>
      <c r="P109" s="461">
        <f t="shared" si="75"/>
        <v>0.9</v>
      </c>
      <c r="Q109" s="461">
        <f t="shared" si="76"/>
        <v>2.7500000000000004E-2</v>
      </c>
      <c r="R109" s="462">
        <f t="shared" si="83"/>
        <v>0.66343333333333332</v>
      </c>
      <c r="S109" s="463">
        <f t="shared" si="84"/>
        <v>7.3173333333333339</v>
      </c>
      <c r="T109" s="442"/>
    </row>
    <row r="110" spans="2:20">
      <c r="B110" s="460" t="s">
        <v>22887</v>
      </c>
      <c r="C110" s="461">
        <v>1</v>
      </c>
      <c r="D110" s="461">
        <v>0.8</v>
      </c>
      <c r="E110" s="461">
        <v>0.8</v>
      </c>
      <c r="F110" s="461">
        <v>0.35</v>
      </c>
      <c r="G110" s="461">
        <v>0.2</v>
      </c>
      <c r="H110" s="461">
        <f t="shared" si="77"/>
        <v>0.19999999999999998</v>
      </c>
      <c r="I110" s="461">
        <v>0.15</v>
      </c>
      <c r="J110" s="461">
        <v>0.35</v>
      </c>
      <c r="K110" s="461">
        <f t="shared" si="78"/>
        <v>0.64000000000000012</v>
      </c>
      <c r="L110" s="461">
        <f t="shared" si="79"/>
        <v>9.6000000000000016E-2</v>
      </c>
      <c r="M110" s="461">
        <f t="shared" si="80"/>
        <v>0.11306666666666668</v>
      </c>
      <c r="N110" s="461">
        <f t="shared" si="81"/>
        <v>0.20906666666666668</v>
      </c>
      <c r="O110" s="461">
        <f t="shared" si="82"/>
        <v>0.64</v>
      </c>
      <c r="P110" s="461">
        <f t="shared" si="75"/>
        <v>0.9</v>
      </c>
      <c r="Q110" s="461">
        <f t="shared" si="76"/>
        <v>2.7500000000000004E-2</v>
      </c>
      <c r="R110" s="462">
        <f t="shared" si="83"/>
        <v>0.66343333333333332</v>
      </c>
      <c r="S110" s="463">
        <f t="shared" si="84"/>
        <v>7.3173333333333339</v>
      </c>
      <c r="T110" s="442"/>
    </row>
    <row r="111" spans="2:20">
      <c r="B111" s="460" t="s">
        <v>22888</v>
      </c>
      <c r="C111" s="461">
        <v>1</v>
      </c>
      <c r="D111" s="461">
        <v>0.8</v>
      </c>
      <c r="E111" s="461">
        <v>0.8</v>
      </c>
      <c r="F111" s="461">
        <v>0.35</v>
      </c>
      <c r="G111" s="461">
        <v>0.2</v>
      </c>
      <c r="H111" s="461">
        <f t="shared" si="77"/>
        <v>0.19999999999999998</v>
      </c>
      <c r="I111" s="461">
        <v>0.15</v>
      </c>
      <c r="J111" s="461">
        <v>0.35</v>
      </c>
      <c r="K111" s="461">
        <f t="shared" si="78"/>
        <v>0.64000000000000012</v>
      </c>
      <c r="L111" s="461">
        <f t="shared" si="79"/>
        <v>9.6000000000000016E-2</v>
      </c>
      <c r="M111" s="461">
        <f t="shared" si="80"/>
        <v>0.11306666666666668</v>
      </c>
      <c r="N111" s="461">
        <f t="shared" si="81"/>
        <v>0.20906666666666668</v>
      </c>
      <c r="O111" s="461">
        <f t="shared" si="82"/>
        <v>0.64</v>
      </c>
      <c r="P111" s="461">
        <f t="shared" si="75"/>
        <v>0.9</v>
      </c>
      <c r="Q111" s="461">
        <f t="shared" si="76"/>
        <v>2.7500000000000004E-2</v>
      </c>
      <c r="R111" s="462">
        <f t="shared" si="83"/>
        <v>0.66343333333333332</v>
      </c>
      <c r="S111" s="463">
        <f t="shared" si="84"/>
        <v>7.3173333333333339</v>
      </c>
      <c r="T111" s="442"/>
    </row>
    <row r="112" spans="2:20">
      <c r="B112" s="460" t="s">
        <v>22889</v>
      </c>
      <c r="C112" s="461">
        <v>1</v>
      </c>
      <c r="D112" s="461">
        <v>0.8</v>
      </c>
      <c r="E112" s="461">
        <v>0.8</v>
      </c>
      <c r="F112" s="461">
        <v>0.35</v>
      </c>
      <c r="G112" s="461">
        <v>0.2</v>
      </c>
      <c r="H112" s="461">
        <f t="shared" si="77"/>
        <v>0.19999999999999998</v>
      </c>
      <c r="I112" s="461">
        <v>0.15</v>
      </c>
      <c r="J112" s="461">
        <v>0.35</v>
      </c>
      <c r="K112" s="461">
        <f t="shared" si="78"/>
        <v>0.64000000000000012</v>
      </c>
      <c r="L112" s="461">
        <f t="shared" si="79"/>
        <v>9.6000000000000016E-2</v>
      </c>
      <c r="M112" s="461">
        <f t="shared" si="80"/>
        <v>0.11306666666666668</v>
      </c>
      <c r="N112" s="461">
        <f t="shared" si="81"/>
        <v>0.20906666666666668</v>
      </c>
      <c r="O112" s="461">
        <f t="shared" si="82"/>
        <v>0.64</v>
      </c>
      <c r="P112" s="461">
        <f t="shared" si="75"/>
        <v>0.9</v>
      </c>
      <c r="Q112" s="461">
        <f t="shared" si="76"/>
        <v>2.7500000000000004E-2</v>
      </c>
      <c r="R112" s="462">
        <f t="shared" si="83"/>
        <v>0.66343333333333332</v>
      </c>
      <c r="S112" s="463">
        <f t="shared" si="84"/>
        <v>7.3173333333333339</v>
      </c>
      <c r="T112" s="442"/>
    </row>
    <row r="113" spans="2:20">
      <c r="B113" s="460" t="s">
        <v>22890</v>
      </c>
      <c r="C113" s="461">
        <v>1</v>
      </c>
      <c r="D113" s="461">
        <v>0.8</v>
      </c>
      <c r="E113" s="461">
        <v>0.8</v>
      </c>
      <c r="F113" s="461">
        <v>0.35</v>
      </c>
      <c r="G113" s="461">
        <v>0.2</v>
      </c>
      <c r="H113" s="461">
        <f>J113-I113</f>
        <v>0.19999999999999998</v>
      </c>
      <c r="I113" s="461">
        <v>0.15</v>
      </c>
      <c r="J113" s="461">
        <v>0.35</v>
      </c>
      <c r="K113" s="461">
        <f>D113*E113</f>
        <v>0.64000000000000012</v>
      </c>
      <c r="L113" s="461">
        <f>I113*K113</f>
        <v>9.6000000000000016E-2</v>
      </c>
      <c r="M113" s="461">
        <f>H113/3*(D113+K113+((D113*K113)^1/2))</f>
        <v>0.11306666666666668</v>
      </c>
      <c r="N113" s="461">
        <f>L113+M113</f>
        <v>0.20906666666666668</v>
      </c>
      <c r="O113" s="461">
        <f>(2*D113+2*E113)*H113</f>
        <v>0.64</v>
      </c>
      <c r="P113" s="461">
        <f t="shared" si="75"/>
        <v>0.9</v>
      </c>
      <c r="Q113" s="461">
        <f t="shared" si="76"/>
        <v>2.7500000000000004E-2</v>
      </c>
      <c r="R113" s="462">
        <f>P113-Q113-N113</f>
        <v>0.66343333333333332</v>
      </c>
      <c r="S113" s="463">
        <f>N113*35</f>
        <v>7.3173333333333339</v>
      </c>
      <c r="T113" s="442"/>
    </row>
    <row r="114" spans="2:20">
      <c r="B114" s="460" t="s">
        <v>22891</v>
      </c>
      <c r="C114" s="461">
        <v>1</v>
      </c>
      <c r="D114" s="461">
        <v>0.8</v>
      </c>
      <c r="E114" s="461">
        <v>0.8</v>
      </c>
      <c r="F114" s="461">
        <v>0.35</v>
      </c>
      <c r="G114" s="461">
        <v>0.2</v>
      </c>
      <c r="H114" s="461">
        <f t="shared" ref="H114:H120" si="85">J114-I114</f>
        <v>0.19999999999999998</v>
      </c>
      <c r="I114" s="461">
        <v>0.15</v>
      </c>
      <c r="J114" s="461">
        <v>0.35</v>
      </c>
      <c r="K114" s="461">
        <f t="shared" ref="K114:K120" si="86">D114*E114</f>
        <v>0.64000000000000012</v>
      </c>
      <c r="L114" s="461">
        <f t="shared" ref="L114:L120" si="87">I114*K114</f>
        <v>9.6000000000000016E-2</v>
      </c>
      <c r="M114" s="461">
        <f t="shared" ref="M114:M120" si="88">H114/3*(D114+K114+((D114*K114)^1/2))</f>
        <v>0.11306666666666668</v>
      </c>
      <c r="N114" s="461">
        <f t="shared" ref="N114:N120" si="89">L114+M114</f>
        <v>0.20906666666666668</v>
      </c>
      <c r="O114" s="461">
        <f t="shared" ref="O114:O120" si="90">(2*D114+2*E114)*H114</f>
        <v>0.64</v>
      </c>
      <c r="P114" s="461">
        <f t="shared" si="75"/>
        <v>0.9</v>
      </c>
      <c r="Q114" s="461">
        <f t="shared" si="76"/>
        <v>2.7500000000000004E-2</v>
      </c>
      <c r="R114" s="462">
        <f t="shared" ref="R114:R120" si="91">P114-Q114-N114</f>
        <v>0.66343333333333332</v>
      </c>
      <c r="S114" s="463">
        <f t="shared" ref="S114:S120" si="92">N114*35</f>
        <v>7.3173333333333339</v>
      </c>
      <c r="T114" s="442"/>
    </row>
    <row r="115" spans="2:20">
      <c r="B115" s="460" t="s">
        <v>22892</v>
      </c>
      <c r="C115" s="461">
        <v>1</v>
      </c>
      <c r="D115" s="461">
        <v>0.8</v>
      </c>
      <c r="E115" s="461">
        <v>0.8</v>
      </c>
      <c r="F115" s="461">
        <v>0.35</v>
      </c>
      <c r="G115" s="461">
        <v>0.2</v>
      </c>
      <c r="H115" s="461">
        <f t="shared" si="85"/>
        <v>0.19999999999999998</v>
      </c>
      <c r="I115" s="461">
        <v>0.15</v>
      </c>
      <c r="J115" s="461">
        <v>0.35</v>
      </c>
      <c r="K115" s="461">
        <f t="shared" si="86"/>
        <v>0.64000000000000012</v>
      </c>
      <c r="L115" s="461">
        <f t="shared" si="87"/>
        <v>9.6000000000000016E-2</v>
      </c>
      <c r="M115" s="461">
        <f t="shared" si="88"/>
        <v>0.11306666666666668</v>
      </c>
      <c r="N115" s="461">
        <f t="shared" si="89"/>
        <v>0.20906666666666668</v>
      </c>
      <c r="O115" s="461">
        <f t="shared" si="90"/>
        <v>0.64</v>
      </c>
      <c r="P115" s="461">
        <f t="shared" si="75"/>
        <v>0.9</v>
      </c>
      <c r="Q115" s="461">
        <f t="shared" si="76"/>
        <v>2.7500000000000004E-2</v>
      </c>
      <c r="R115" s="462">
        <f t="shared" si="91"/>
        <v>0.66343333333333332</v>
      </c>
      <c r="S115" s="463">
        <f t="shared" si="92"/>
        <v>7.3173333333333339</v>
      </c>
      <c r="T115" s="442"/>
    </row>
    <row r="116" spans="2:20">
      <c r="B116" s="460" t="s">
        <v>22893</v>
      </c>
      <c r="C116" s="461">
        <v>1</v>
      </c>
      <c r="D116" s="461">
        <v>0.8</v>
      </c>
      <c r="E116" s="461">
        <v>0.8</v>
      </c>
      <c r="F116" s="461">
        <v>0.35</v>
      </c>
      <c r="G116" s="461">
        <v>0.2</v>
      </c>
      <c r="H116" s="461">
        <f t="shared" si="85"/>
        <v>0.19999999999999998</v>
      </c>
      <c r="I116" s="461">
        <v>0.15</v>
      </c>
      <c r="J116" s="461">
        <v>0.35</v>
      </c>
      <c r="K116" s="461">
        <f t="shared" si="86"/>
        <v>0.64000000000000012</v>
      </c>
      <c r="L116" s="461">
        <f t="shared" si="87"/>
        <v>9.6000000000000016E-2</v>
      </c>
      <c r="M116" s="461">
        <f t="shared" si="88"/>
        <v>0.11306666666666668</v>
      </c>
      <c r="N116" s="461">
        <f t="shared" si="89"/>
        <v>0.20906666666666668</v>
      </c>
      <c r="O116" s="461">
        <f t="shared" si="90"/>
        <v>0.64</v>
      </c>
      <c r="P116" s="461">
        <f t="shared" si="75"/>
        <v>0.9</v>
      </c>
      <c r="Q116" s="461">
        <f t="shared" si="76"/>
        <v>2.7500000000000004E-2</v>
      </c>
      <c r="R116" s="462">
        <f t="shared" si="91"/>
        <v>0.66343333333333332</v>
      </c>
      <c r="S116" s="463">
        <f t="shared" si="92"/>
        <v>7.3173333333333339</v>
      </c>
      <c r="T116" s="442"/>
    </row>
    <row r="117" spans="2:20">
      <c r="B117" s="460" t="s">
        <v>22894</v>
      </c>
      <c r="C117" s="461">
        <v>1</v>
      </c>
      <c r="D117" s="461">
        <v>0.8</v>
      </c>
      <c r="E117" s="461">
        <v>0.8</v>
      </c>
      <c r="F117" s="461">
        <v>0.35</v>
      </c>
      <c r="G117" s="461">
        <v>0.2</v>
      </c>
      <c r="H117" s="461">
        <f t="shared" si="85"/>
        <v>0.19999999999999998</v>
      </c>
      <c r="I117" s="461">
        <v>0.15</v>
      </c>
      <c r="J117" s="461">
        <v>0.35</v>
      </c>
      <c r="K117" s="461">
        <f t="shared" si="86"/>
        <v>0.64000000000000012</v>
      </c>
      <c r="L117" s="461">
        <f t="shared" si="87"/>
        <v>9.6000000000000016E-2</v>
      </c>
      <c r="M117" s="461">
        <f t="shared" si="88"/>
        <v>0.11306666666666668</v>
      </c>
      <c r="N117" s="461">
        <f t="shared" si="89"/>
        <v>0.20906666666666668</v>
      </c>
      <c r="O117" s="461">
        <f t="shared" si="90"/>
        <v>0.64</v>
      </c>
      <c r="P117" s="461">
        <f t="shared" si="75"/>
        <v>0.9</v>
      </c>
      <c r="Q117" s="461">
        <f t="shared" si="76"/>
        <v>2.7500000000000004E-2</v>
      </c>
      <c r="R117" s="462">
        <f t="shared" si="91"/>
        <v>0.66343333333333332</v>
      </c>
      <c r="S117" s="463">
        <f t="shared" si="92"/>
        <v>7.3173333333333339</v>
      </c>
      <c r="T117" s="442"/>
    </row>
    <row r="118" spans="2:20">
      <c r="B118" s="460" t="s">
        <v>22895</v>
      </c>
      <c r="C118" s="461">
        <v>1</v>
      </c>
      <c r="D118" s="461">
        <v>0.8</v>
      </c>
      <c r="E118" s="461">
        <v>0.8</v>
      </c>
      <c r="F118" s="461">
        <v>0.35</v>
      </c>
      <c r="G118" s="461">
        <v>0.2</v>
      </c>
      <c r="H118" s="461">
        <f t="shared" si="85"/>
        <v>0.19999999999999998</v>
      </c>
      <c r="I118" s="461">
        <v>0.15</v>
      </c>
      <c r="J118" s="461">
        <v>0.35</v>
      </c>
      <c r="K118" s="461">
        <f t="shared" si="86"/>
        <v>0.64000000000000012</v>
      </c>
      <c r="L118" s="461">
        <f t="shared" si="87"/>
        <v>9.6000000000000016E-2</v>
      </c>
      <c r="M118" s="461">
        <f t="shared" si="88"/>
        <v>0.11306666666666668</v>
      </c>
      <c r="N118" s="461">
        <f t="shared" si="89"/>
        <v>0.20906666666666668</v>
      </c>
      <c r="O118" s="461">
        <f t="shared" si="90"/>
        <v>0.64</v>
      </c>
      <c r="P118" s="461">
        <f t="shared" si="75"/>
        <v>0.9</v>
      </c>
      <c r="Q118" s="461">
        <f t="shared" si="76"/>
        <v>2.7500000000000004E-2</v>
      </c>
      <c r="R118" s="462">
        <f t="shared" si="91"/>
        <v>0.66343333333333332</v>
      </c>
      <c r="S118" s="463">
        <f t="shared" si="92"/>
        <v>7.3173333333333339</v>
      </c>
      <c r="T118" s="442"/>
    </row>
    <row r="119" spans="2:20">
      <c r="B119" s="460" t="s">
        <v>22896</v>
      </c>
      <c r="C119" s="461">
        <v>1</v>
      </c>
      <c r="D119" s="461">
        <v>0.8</v>
      </c>
      <c r="E119" s="461">
        <v>0.8</v>
      </c>
      <c r="F119" s="461">
        <v>0.35</v>
      </c>
      <c r="G119" s="461">
        <v>0.2</v>
      </c>
      <c r="H119" s="461">
        <f t="shared" si="85"/>
        <v>0.19999999999999998</v>
      </c>
      <c r="I119" s="461">
        <v>0.15</v>
      </c>
      <c r="J119" s="461">
        <v>0.35</v>
      </c>
      <c r="K119" s="461">
        <f t="shared" si="86"/>
        <v>0.64000000000000012</v>
      </c>
      <c r="L119" s="461">
        <f t="shared" si="87"/>
        <v>9.6000000000000016E-2</v>
      </c>
      <c r="M119" s="461">
        <f t="shared" si="88"/>
        <v>0.11306666666666668</v>
      </c>
      <c r="N119" s="461">
        <f t="shared" si="89"/>
        <v>0.20906666666666668</v>
      </c>
      <c r="O119" s="461">
        <f t="shared" si="90"/>
        <v>0.64</v>
      </c>
      <c r="P119" s="461">
        <f t="shared" si="75"/>
        <v>0.9</v>
      </c>
      <c r="Q119" s="461">
        <f t="shared" si="76"/>
        <v>2.7500000000000004E-2</v>
      </c>
      <c r="R119" s="462">
        <f t="shared" si="91"/>
        <v>0.66343333333333332</v>
      </c>
      <c r="S119" s="463">
        <f t="shared" si="92"/>
        <v>7.3173333333333339</v>
      </c>
      <c r="T119" s="442"/>
    </row>
    <row r="120" spans="2:20">
      <c r="B120" s="460" t="s">
        <v>22897</v>
      </c>
      <c r="C120" s="461">
        <v>1</v>
      </c>
      <c r="D120" s="461">
        <v>0.8</v>
      </c>
      <c r="E120" s="461">
        <v>0.8</v>
      </c>
      <c r="F120" s="461">
        <v>0.35</v>
      </c>
      <c r="G120" s="461">
        <v>0.2</v>
      </c>
      <c r="H120" s="461">
        <f t="shared" si="85"/>
        <v>0.19999999999999998</v>
      </c>
      <c r="I120" s="461">
        <v>0.15</v>
      </c>
      <c r="J120" s="461">
        <v>0.35</v>
      </c>
      <c r="K120" s="461">
        <f t="shared" si="86"/>
        <v>0.64000000000000012</v>
      </c>
      <c r="L120" s="461">
        <f t="shared" si="87"/>
        <v>9.6000000000000016E-2</v>
      </c>
      <c r="M120" s="461">
        <f t="shared" si="88"/>
        <v>0.11306666666666668</v>
      </c>
      <c r="N120" s="461">
        <f t="shared" si="89"/>
        <v>0.20906666666666668</v>
      </c>
      <c r="O120" s="461">
        <f t="shared" si="90"/>
        <v>0.64</v>
      </c>
      <c r="P120" s="461">
        <f t="shared" si="75"/>
        <v>0.9</v>
      </c>
      <c r="Q120" s="461">
        <f t="shared" si="76"/>
        <v>2.7500000000000004E-2</v>
      </c>
      <c r="R120" s="462">
        <f t="shared" si="91"/>
        <v>0.66343333333333332</v>
      </c>
      <c r="S120" s="463">
        <f t="shared" si="92"/>
        <v>7.3173333333333339</v>
      </c>
      <c r="T120" s="442"/>
    </row>
    <row r="121" spans="2:20">
      <c r="B121" s="460" t="s">
        <v>22898</v>
      </c>
      <c r="C121" s="461">
        <v>1</v>
      </c>
      <c r="D121" s="461">
        <v>0.8</v>
      </c>
      <c r="E121" s="461">
        <v>0.8</v>
      </c>
      <c r="F121" s="461">
        <v>0.35</v>
      </c>
      <c r="G121" s="461">
        <v>0.2</v>
      </c>
      <c r="H121" s="461">
        <f>J121-I121</f>
        <v>0.19999999999999998</v>
      </c>
      <c r="I121" s="461">
        <v>0.15</v>
      </c>
      <c r="J121" s="461">
        <v>0.35</v>
      </c>
      <c r="K121" s="461">
        <f>D121*E121</f>
        <v>0.64000000000000012</v>
      </c>
      <c r="L121" s="461">
        <f>I121*K121</f>
        <v>9.6000000000000016E-2</v>
      </c>
      <c r="M121" s="461">
        <f>H121/3*(D121+K121+((D121*K121)^1/2))</f>
        <v>0.11306666666666668</v>
      </c>
      <c r="N121" s="461">
        <f>L121+M121</f>
        <v>0.20906666666666668</v>
      </c>
      <c r="O121" s="461">
        <f>(2*D121+2*E121)*H121</f>
        <v>0.64</v>
      </c>
      <c r="P121" s="461">
        <f t="shared" si="75"/>
        <v>0.9</v>
      </c>
      <c r="Q121" s="461">
        <f t="shared" si="76"/>
        <v>2.7500000000000004E-2</v>
      </c>
      <c r="R121" s="462">
        <f>P121-Q121-N121</f>
        <v>0.66343333333333332</v>
      </c>
      <c r="S121" s="463">
        <f>N121*35</f>
        <v>7.3173333333333339</v>
      </c>
      <c r="T121" s="442"/>
    </row>
    <row r="122" spans="2:20">
      <c r="B122" s="460" t="s">
        <v>22899</v>
      </c>
      <c r="C122" s="461">
        <v>1</v>
      </c>
      <c r="D122" s="461">
        <v>0.8</v>
      </c>
      <c r="E122" s="461">
        <v>0.8</v>
      </c>
      <c r="F122" s="461">
        <v>0.35</v>
      </c>
      <c r="G122" s="461">
        <v>0.2</v>
      </c>
      <c r="H122" s="461">
        <f t="shared" ref="H122:H130" si="93">J122-I122</f>
        <v>0.19999999999999998</v>
      </c>
      <c r="I122" s="461">
        <v>0.15</v>
      </c>
      <c r="J122" s="461">
        <v>0.35</v>
      </c>
      <c r="K122" s="461">
        <f t="shared" ref="K122:K130" si="94">D122*E122</f>
        <v>0.64000000000000012</v>
      </c>
      <c r="L122" s="461">
        <f t="shared" ref="L122:L130" si="95">I122*K122</f>
        <v>9.6000000000000016E-2</v>
      </c>
      <c r="M122" s="461">
        <f t="shared" ref="M122:M130" si="96">H122/3*(D122+K122+((D122*K122)^1/2))</f>
        <v>0.11306666666666668</v>
      </c>
      <c r="N122" s="461">
        <f t="shared" ref="N122:N130" si="97">L122+M122</f>
        <v>0.20906666666666668</v>
      </c>
      <c r="O122" s="461">
        <f t="shared" ref="O122:O130" si="98">(2*D122+2*E122)*H122</f>
        <v>0.64</v>
      </c>
      <c r="P122" s="461">
        <f t="shared" si="75"/>
        <v>0.9</v>
      </c>
      <c r="Q122" s="461">
        <f t="shared" si="76"/>
        <v>2.7500000000000004E-2</v>
      </c>
      <c r="R122" s="462">
        <f t="shared" ref="R122:R130" si="99">P122-Q122-N122</f>
        <v>0.66343333333333332</v>
      </c>
      <c r="S122" s="463">
        <f t="shared" ref="S122:S130" si="100">N122*35</f>
        <v>7.3173333333333339</v>
      </c>
      <c r="T122" s="442"/>
    </row>
    <row r="123" spans="2:20">
      <c r="B123" s="460" t="s">
        <v>22900</v>
      </c>
      <c r="C123" s="461">
        <v>1</v>
      </c>
      <c r="D123" s="461">
        <v>0.8</v>
      </c>
      <c r="E123" s="461">
        <v>0.8</v>
      </c>
      <c r="F123" s="461">
        <v>0.35</v>
      </c>
      <c r="G123" s="461">
        <v>0.2</v>
      </c>
      <c r="H123" s="461">
        <f t="shared" si="93"/>
        <v>0.19999999999999998</v>
      </c>
      <c r="I123" s="461">
        <v>0.15</v>
      </c>
      <c r="J123" s="461">
        <v>0.35</v>
      </c>
      <c r="K123" s="461">
        <f t="shared" si="94"/>
        <v>0.64000000000000012</v>
      </c>
      <c r="L123" s="461">
        <f t="shared" si="95"/>
        <v>9.6000000000000016E-2</v>
      </c>
      <c r="M123" s="461">
        <f t="shared" si="96"/>
        <v>0.11306666666666668</v>
      </c>
      <c r="N123" s="461">
        <f t="shared" si="97"/>
        <v>0.20906666666666668</v>
      </c>
      <c r="O123" s="461">
        <f t="shared" si="98"/>
        <v>0.64</v>
      </c>
      <c r="P123" s="461">
        <f t="shared" si="75"/>
        <v>0.9</v>
      </c>
      <c r="Q123" s="461">
        <f t="shared" si="76"/>
        <v>2.7500000000000004E-2</v>
      </c>
      <c r="R123" s="462">
        <f t="shared" si="99"/>
        <v>0.66343333333333332</v>
      </c>
      <c r="S123" s="463">
        <f t="shared" si="100"/>
        <v>7.3173333333333339</v>
      </c>
      <c r="T123" s="442"/>
    </row>
    <row r="124" spans="2:20">
      <c r="B124" s="460" t="s">
        <v>22901</v>
      </c>
      <c r="C124" s="461">
        <v>1</v>
      </c>
      <c r="D124" s="461">
        <v>0.8</v>
      </c>
      <c r="E124" s="461">
        <v>0.8</v>
      </c>
      <c r="F124" s="461">
        <v>0.35</v>
      </c>
      <c r="G124" s="461">
        <v>0.2</v>
      </c>
      <c r="H124" s="461">
        <f t="shared" si="93"/>
        <v>0.19999999999999998</v>
      </c>
      <c r="I124" s="461">
        <v>0.15</v>
      </c>
      <c r="J124" s="461">
        <v>0.35</v>
      </c>
      <c r="K124" s="461">
        <f t="shared" si="94"/>
        <v>0.64000000000000012</v>
      </c>
      <c r="L124" s="461">
        <f t="shared" si="95"/>
        <v>9.6000000000000016E-2</v>
      </c>
      <c r="M124" s="461">
        <f t="shared" si="96"/>
        <v>0.11306666666666668</v>
      </c>
      <c r="N124" s="461">
        <f t="shared" si="97"/>
        <v>0.20906666666666668</v>
      </c>
      <c r="O124" s="461">
        <f t="shared" si="98"/>
        <v>0.64</v>
      </c>
      <c r="P124" s="461">
        <f t="shared" si="75"/>
        <v>0.9</v>
      </c>
      <c r="Q124" s="461">
        <f t="shared" si="76"/>
        <v>2.7500000000000004E-2</v>
      </c>
      <c r="R124" s="462">
        <f t="shared" si="99"/>
        <v>0.66343333333333332</v>
      </c>
      <c r="S124" s="463">
        <f t="shared" si="100"/>
        <v>7.3173333333333339</v>
      </c>
      <c r="T124" s="442"/>
    </row>
    <row r="125" spans="2:20">
      <c r="B125" s="460" t="s">
        <v>22902</v>
      </c>
      <c r="C125" s="461">
        <v>1</v>
      </c>
      <c r="D125" s="461">
        <v>0.8</v>
      </c>
      <c r="E125" s="461">
        <v>0.8</v>
      </c>
      <c r="F125" s="461">
        <v>0.35</v>
      </c>
      <c r="G125" s="461">
        <v>0.2</v>
      </c>
      <c r="H125" s="461">
        <f t="shared" si="93"/>
        <v>0.19999999999999998</v>
      </c>
      <c r="I125" s="461">
        <v>0.15</v>
      </c>
      <c r="J125" s="461">
        <v>0.35</v>
      </c>
      <c r="K125" s="461">
        <f t="shared" si="94"/>
        <v>0.64000000000000012</v>
      </c>
      <c r="L125" s="461">
        <f t="shared" si="95"/>
        <v>9.6000000000000016E-2</v>
      </c>
      <c r="M125" s="461">
        <f t="shared" si="96"/>
        <v>0.11306666666666668</v>
      </c>
      <c r="N125" s="461">
        <f t="shared" si="97"/>
        <v>0.20906666666666668</v>
      </c>
      <c r="O125" s="461">
        <f t="shared" si="98"/>
        <v>0.64</v>
      </c>
      <c r="P125" s="461">
        <f t="shared" si="75"/>
        <v>0.9</v>
      </c>
      <c r="Q125" s="461">
        <f t="shared" si="76"/>
        <v>2.7500000000000004E-2</v>
      </c>
      <c r="R125" s="462">
        <f t="shared" si="99"/>
        <v>0.66343333333333332</v>
      </c>
      <c r="S125" s="463">
        <f t="shared" si="100"/>
        <v>7.3173333333333339</v>
      </c>
      <c r="T125" s="442"/>
    </row>
    <row r="126" spans="2:20">
      <c r="B126" s="460" t="s">
        <v>22903</v>
      </c>
      <c r="C126" s="461">
        <v>1</v>
      </c>
      <c r="D126" s="461">
        <v>0.8</v>
      </c>
      <c r="E126" s="461">
        <v>0.8</v>
      </c>
      <c r="F126" s="461">
        <v>0.35</v>
      </c>
      <c r="G126" s="461">
        <v>0.2</v>
      </c>
      <c r="H126" s="461">
        <f t="shared" si="93"/>
        <v>0.19999999999999998</v>
      </c>
      <c r="I126" s="461">
        <v>0.15</v>
      </c>
      <c r="J126" s="461">
        <v>0.35</v>
      </c>
      <c r="K126" s="461">
        <f t="shared" si="94"/>
        <v>0.64000000000000012</v>
      </c>
      <c r="L126" s="461">
        <f t="shared" si="95"/>
        <v>9.6000000000000016E-2</v>
      </c>
      <c r="M126" s="461">
        <f t="shared" si="96"/>
        <v>0.11306666666666668</v>
      </c>
      <c r="N126" s="461">
        <f t="shared" si="97"/>
        <v>0.20906666666666668</v>
      </c>
      <c r="O126" s="461">
        <f t="shared" si="98"/>
        <v>0.64</v>
      </c>
      <c r="P126" s="461">
        <f t="shared" si="75"/>
        <v>0.9</v>
      </c>
      <c r="Q126" s="461">
        <f t="shared" si="76"/>
        <v>2.7500000000000004E-2</v>
      </c>
      <c r="R126" s="462">
        <f t="shared" si="99"/>
        <v>0.66343333333333332</v>
      </c>
      <c r="S126" s="463">
        <f t="shared" si="100"/>
        <v>7.3173333333333339</v>
      </c>
      <c r="T126" s="442"/>
    </row>
    <row r="127" spans="2:20">
      <c r="B127" s="460" t="s">
        <v>22904</v>
      </c>
      <c r="C127" s="461">
        <v>1</v>
      </c>
      <c r="D127" s="461">
        <v>0.8</v>
      </c>
      <c r="E127" s="461">
        <v>0.8</v>
      </c>
      <c r="F127" s="461">
        <v>0.35</v>
      </c>
      <c r="G127" s="461">
        <v>0.2</v>
      </c>
      <c r="H127" s="461">
        <f t="shared" si="93"/>
        <v>0.19999999999999998</v>
      </c>
      <c r="I127" s="461">
        <v>0.15</v>
      </c>
      <c r="J127" s="461">
        <v>0.35</v>
      </c>
      <c r="K127" s="461">
        <f t="shared" si="94"/>
        <v>0.64000000000000012</v>
      </c>
      <c r="L127" s="461">
        <f t="shared" si="95"/>
        <v>9.6000000000000016E-2</v>
      </c>
      <c r="M127" s="461">
        <f t="shared" si="96"/>
        <v>0.11306666666666668</v>
      </c>
      <c r="N127" s="461">
        <f t="shared" si="97"/>
        <v>0.20906666666666668</v>
      </c>
      <c r="O127" s="461">
        <f t="shared" si="98"/>
        <v>0.64</v>
      </c>
      <c r="P127" s="461">
        <f t="shared" si="75"/>
        <v>0.9</v>
      </c>
      <c r="Q127" s="461">
        <f t="shared" si="76"/>
        <v>2.7500000000000004E-2</v>
      </c>
      <c r="R127" s="462">
        <f t="shared" si="99"/>
        <v>0.66343333333333332</v>
      </c>
      <c r="S127" s="463">
        <f t="shared" si="100"/>
        <v>7.3173333333333339</v>
      </c>
      <c r="T127" s="442"/>
    </row>
    <row r="128" spans="2:20">
      <c r="B128" s="460" t="s">
        <v>22905</v>
      </c>
      <c r="C128" s="461">
        <v>1</v>
      </c>
      <c r="D128" s="461">
        <v>0.8</v>
      </c>
      <c r="E128" s="461">
        <v>0.8</v>
      </c>
      <c r="F128" s="461">
        <v>0.35</v>
      </c>
      <c r="G128" s="461">
        <v>0.2</v>
      </c>
      <c r="H128" s="461">
        <f t="shared" si="93"/>
        <v>0.19999999999999998</v>
      </c>
      <c r="I128" s="461">
        <v>0.15</v>
      </c>
      <c r="J128" s="461">
        <v>0.35</v>
      </c>
      <c r="K128" s="461">
        <f t="shared" si="94"/>
        <v>0.64000000000000012</v>
      </c>
      <c r="L128" s="461">
        <f t="shared" si="95"/>
        <v>9.6000000000000016E-2</v>
      </c>
      <c r="M128" s="461">
        <f t="shared" si="96"/>
        <v>0.11306666666666668</v>
      </c>
      <c r="N128" s="461">
        <f t="shared" si="97"/>
        <v>0.20906666666666668</v>
      </c>
      <c r="O128" s="461">
        <f t="shared" si="98"/>
        <v>0.64</v>
      </c>
      <c r="P128" s="461">
        <f t="shared" si="75"/>
        <v>0.9</v>
      </c>
      <c r="Q128" s="461">
        <f t="shared" si="76"/>
        <v>2.7500000000000004E-2</v>
      </c>
      <c r="R128" s="462">
        <f t="shared" si="99"/>
        <v>0.66343333333333332</v>
      </c>
      <c r="S128" s="463">
        <f t="shared" si="100"/>
        <v>7.3173333333333339</v>
      </c>
      <c r="T128" s="442"/>
    </row>
    <row r="129" spans="2:20">
      <c r="B129" s="460" t="s">
        <v>22906</v>
      </c>
      <c r="C129" s="461">
        <v>1</v>
      </c>
      <c r="D129" s="461">
        <v>0.8</v>
      </c>
      <c r="E129" s="461">
        <v>0.8</v>
      </c>
      <c r="F129" s="461">
        <v>0.35</v>
      </c>
      <c r="G129" s="461">
        <v>0.2</v>
      </c>
      <c r="H129" s="461">
        <f t="shared" si="93"/>
        <v>0.19999999999999998</v>
      </c>
      <c r="I129" s="461">
        <v>0.15</v>
      </c>
      <c r="J129" s="461">
        <v>0.35</v>
      </c>
      <c r="K129" s="461">
        <f t="shared" si="94"/>
        <v>0.64000000000000012</v>
      </c>
      <c r="L129" s="461">
        <f t="shared" si="95"/>
        <v>9.6000000000000016E-2</v>
      </c>
      <c r="M129" s="461">
        <f t="shared" si="96"/>
        <v>0.11306666666666668</v>
      </c>
      <c r="N129" s="461">
        <f t="shared" si="97"/>
        <v>0.20906666666666668</v>
      </c>
      <c r="O129" s="461">
        <f t="shared" si="98"/>
        <v>0.64</v>
      </c>
      <c r="P129" s="461">
        <f t="shared" si="75"/>
        <v>0.9</v>
      </c>
      <c r="Q129" s="461">
        <f t="shared" si="76"/>
        <v>2.7500000000000004E-2</v>
      </c>
      <c r="R129" s="462">
        <f t="shared" si="99"/>
        <v>0.66343333333333332</v>
      </c>
      <c r="S129" s="463">
        <f t="shared" si="100"/>
        <v>7.3173333333333339</v>
      </c>
      <c r="T129" s="442"/>
    </row>
    <row r="130" spans="2:20">
      <c r="B130" s="460" t="s">
        <v>22907</v>
      </c>
      <c r="C130" s="461">
        <v>1</v>
      </c>
      <c r="D130" s="461">
        <v>0.8</v>
      </c>
      <c r="E130" s="461">
        <v>0.8</v>
      </c>
      <c r="F130" s="461">
        <v>0.35</v>
      </c>
      <c r="G130" s="461">
        <v>0.2</v>
      </c>
      <c r="H130" s="461">
        <f t="shared" si="93"/>
        <v>0.19999999999999998</v>
      </c>
      <c r="I130" s="461">
        <v>0.15</v>
      </c>
      <c r="J130" s="461">
        <v>0.35</v>
      </c>
      <c r="K130" s="461">
        <f t="shared" si="94"/>
        <v>0.64000000000000012</v>
      </c>
      <c r="L130" s="461">
        <f t="shared" si="95"/>
        <v>9.6000000000000016E-2</v>
      </c>
      <c r="M130" s="461">
        <f t="shared" si="96"/>
        <v>0.11306666666666668</v>
      </c>
      <c r="N130" s="461">
        <f t="shared" si="97"/>
        <v>0.20906666666666668</v>
      </c>
      <c r="O130" s="461">
        <f t="shared" si="98"/>
        <v>0.64</v>
      </c>
      <c r="P130" s="461">
        <f t="shared" si="75"/>
        <v>0.9</v>
      </c>
      <c r="Q130" s="461">
        <f t="shared" si="76"/>
        <v>2.7500000000000004E-2</v>
      </c>
      <c r="R130" s="462">
        <f t="shared" si="99"/>
        <v>0.66343333333333332</v>
      </c>
      <c r="S130" s="463">
        <f t="shared" si="100"/>
        <v>7.3173333333333339</v>
      </c>
      <c r="T130" s="442"/>
    </row>
    <row r="131" spans="2:20">
      <c r="B131" s="460" t="s">
        <v>22908</v>
      </c>
      <c r="C131" s="461">
        <v>1</v>
      </c>
      <c r="D131" s="461">
        <v>0.8</v>
      </c>
      <c r="E131" s="461">
        <v>0.8</v>
      </c>
      <c r="F131" s="461">
        <v>0.35</v>
      </c>
      <c r="G131" s="461">
        <v>0.2</v>
      </c>
      <c r="H131" s="461">
        <f>J131-I131</f>
        <v>0.19999999999999998</v>
      </c>
      <c r="I131" s="461">
        <v>0.15</v>
      </c>
      <c r="J131" s="461">
        <v>0.35</v>
      </c>
      <c r="K131" s="461">
        <f>D131*E131</f>
        <v>0.64000000000000012</v>
      </c>
      <c r="L131" s="461">
        <f>I131*K131</f>
        <v>9.6000000000000016E-2</v>
      </c>
      <c r="M131" s="461">
        <f>H131/3*(D131+K131+((D131*K131)^1/2))</f>
        <v>0.11306666666666668</v>
      </c>
      <c r="N131" s="461">
        <f>L131+M131</f>
        <v>0.20906666666666668</v>
      </c>
      <c r="O131" s="461">
        <f>(2*D131+2*E131)*H131</f>
        <v>0.64</v>
      </c>
      <c r="P131" s="461">
        <f t="shared" si="75"/>
        <v>0.9</v>
      </c>
      <c r="Q131" s="461">
        <f t="shared" si="76"/>
        <v>2.7500000000000004E-2</v>
      </c>
      <c r="R131" s="462">
        <f>P131-Q131-N131</f>
        <v>0.66343333333333332</v>
      </c>
      <c r="S131" s="463">
        <f>N131*35</f>
        <v>7.3173333333333339</v>
      </c>
      <c r="T131" s="442"/>
    </row>
    <row r="132" spans="2:20">
      <c r="B132" s="460" t="s">
        <v>22909</v>
      </c>
      <c r="C132" s="461">
        <v>1</v>
      </c>
      <c r="D132" s="461">
        <v>0.8</v>
      </c>
      <c r="E132" s="461">
        <v>0.8</v>
      </c>
      <c r="F132" s="461">
        <v>0.35</v>
      </c>
      <c r="G132" s="461">
        <v>0.2</v>
      </c>
      <c r="H132" s="461">
        <f t="shared" ref="H132:H140" si="101">J132-I132</f>
        <v>0.19999999999999998</v>
      </c>
      <c r="I132" s="461">
        <v>0.15</v>
      </c>
      <c r="J132" s="461">
        <v>0.35</v>
      </c>
      <c r="K132" s="461">
        <f t="shared" ref="K132:K140" si="102">D132*E132</f>
        <v>0.64000000000000012</v>
      </c>
      <c r="L132" s="461">
        <f t="shared" ref="L132:L140" si="103">I132*K132</f>
        <v>9.6000000000000016E-2</v>
      </c>
      <c r="M132" s="461">
        <f t="shared" ref="M132:M140" si="104">H132/3*(D132+K132+((D132*K132)^1/2))</f>
        <v>0.11306666666666668</v>
      </c>
      <c r="N132" s="461">
        <f t="shared" ref="N132:N140" si="105">L132+M132</f>
        <v>0.20906666666666668</v>
      </c>
      <c r="O132" s="461">
        <f t="shared" ref="O132:O140" si="106">(2*D132+2*E132)*H132</f>
        <v>0.64</v>
      </c>
      <c r="P132" s="461">
        <f t="shared" si="75"/>
        <v>0.9</v>
      </c>
      <c r="Q132" s="461">
        <f t="shared" si="76"/>
        <v>2.7500000000000004E-2</v>
      </c>
      <c r="R132" s="462">
        <f t="shared" ref="R132:R140" si="107">P132-Q132-N132</f>
        <v>0.66343333333333332</v>
      </c>
      <c r="S132" s="463">
        <f t="shared" ref="S132:S140" si="108">N132*35</f>
        <v>7.3173333333333339</v>
      </c>
      <c r="T132" s="442"/>
    </row>
    <row r="133" spans="2:20">
      <c r="B133" s="460" t="s">
        <v>22910</v>
      </c>
      <c r="C133" s="461">
        <v>1</v>
      </c>
      <c r="D133" s="461">
        <v>0.8</v>
      </c>
      <c r="E133" s="461">
        <v>0.8</v>
      </c>
      <c r="F133" s="461">
        <v>0.35</v>
      </c>
      <c r="G133" s="461">
        <v>0.2</v>
      </c>
      <c r="H133" s="461">
        <f t="shared" si="101"/>
        <v>0.19999999999999998</v>
      </c>
      <c r="I133" s="461">
        <v>0.15</v>
      </c>
      <c r="J133" s="461">
        <v>0.35</v>
      </c>
      <c r="K133" s="461">
        <f t="shared" si="102"/>
        <v>0.64000000000000012</v>
      </c>
      <c r="L133" s="461">
        <f t="shared" si="103"/>
        <v>9.6000000000000016E-2</v>
      </c>
      <c r="M133" s="461">
        <f t="shared" si="104"/>
        <v>0.11306666666666668</v>
      </c>
      <c r="N133" s="461">
        <f t="shared" si="105"/>
        <v>0.20906666666666668</v>
      </c>
      <c r="O133" s="461">
        <f t="shared" si="106"/>
        <v>0.64</v>
      </c>
      <c r="P133" s="461">
        <f t="shared" si="75"/>
        <v>0.9</v>
      </c>
      <c r="Q133" s="461">
        <f t="shared" si="76"/>
        <v>2.7500000000000004E-2</v>
      </c>
      <c r="R133" s="462">
        <f t="shared" si="107"/>
        <v>0.66343333333333332</v>
      </c>
      <c r="S133" s="463">
        <f t="shared" si="108"/>
        <v>7.3173333333333339</v>
      </c>
      <c r="T133" s="442"/>
    </row>
    <row r="134" spans="2:20">
      <c r="B134" s="460" t="s">
        <v>22911</v>
      </c>
      <c r="C134" s="461">
        <v>1</v>
      </c>
      <c r="D134" s="461">
        <v>0.8</v>
      </c>
      <c r="E134" s="461">
        <v>0.8</v>
      </c>
      <c r="F134" s="461">
        <v>0.35</v>
      </c>
      <c r="G134" s="461">
        <v>0.2</v>
      </c>
      <c r="H134" s="461">
        <f t="shared" si="101"/>
        <v>0.19999999999999998</v>
      </c>
      <c r="I134" s="461">
        <v>0.15</v>
      </c>
      <c r="J134" s="461">
        <v>0.35</v>
      </c>
      <c r="K134" s="461">
        <f t="shared" si="102"/>
        <v>0.64000000000000012</v>
      </c>
      <c r="L134" s="461">
        <f t="shared" si="103"/>
        <v>9.6000000000000016E-2</v>
      </c>
      <c r="M134" s="461">
        <f t="shared" si="104"/>
        <v>0.11306666666666668</v>
      </c>
      <c r="N134" s="461">
        <f t="shared" si="105"/>
        <v>0.20906666666666668</v>
      </c>
      <c r="O134" s="461">
        <f t="shared" si="106"/>
        <v>0.64</v>
      </c>
      <c r="P134" s="461">
        <f t="shared" si="75"/>
        <v>0.9</v>
      </c>
      <c r="Q134" s="461">
        <f t="shared" si="76"/>
        <v>2.7500000000000004E-2</v>
      </c>
      <c r="R134" s="462">
        <f t="shared" si="107"/>
        <v>0.66343333333333332</v>
      </c>
      <c r="S134" s="463">
        <f t="shared" si="108"/>
        <v>7.3173333333333339</v>
      </c>
      <c r="T134" s="442"/>
    </row>
    <row r="135" spans="2:20">
      <c r="B135" s="460" t="s">
        <v>22912</v>
      </c>
      <c r="C135" s="461">
        <v>1</v>
      </c>
      <c r="D135" s="461">
        <v>0.8</v>
      </c>
      <c r="E135" s="461">
        <v>0.8</v>
      </c>
      <c r="F135" s="461">
        <v>0.35</v>
      </c>
      <c r="G135" s="461">
        <v>0.2</v>
      </c>
      <c r="H135" s="461">
        <f t="shared" si="101"/>
        <v>0.19999999999999998</v>
      </c>
      <c r="I135" s="461">
        <v>0.15</v>
      </c>
      <c r="J135" s="461">
        <v>0.35</v>
      </c>
      <c r="K135" s="461">
        <f t="shared" si="102"/>
        <v>0.64000000000000012</v>
      </c>
      <c r="L135" s="461">
        <f t="shared" si="103"/>
        <v>9.6000000000000016E-2</v>
      </c>
      <c r="M135" s="461">
        <f t="shared" si="104"/>
        <v>0.11306666666666668</v>
      </c>
      <c r="N135" s="461">
        <f t="shared" si="105"/>
        <v>0.20906666666666668</v>
      </c>
      <c r="O135" s="461">
        <f t="shared" si="106"/>
        <v>0.64</v>
      </c>
      <c r="P135" s="461">
        <f t="shared" si="75"/>
        <v>0.9</v>
      </c>
      <c r="Q135" s="461">
        <f t="shared" si="76"/>
        <v>2.7500000000000004E-2</v>
      </c>
      <c r="R135" s="462">
        <f t="shared" si="107"/>
        <v>0.66343333333333332</v>
      </c>
      <c r="S135" s="463">
        <f t="shared" si="108"/>
        <v>7.3173333333333339</v>
      </c>
      <c r="T135" s="442"/>
    </row>
    <row r="136" spans="2:20">
      <c r="B136" s="460" t="s">
        <v>22913</v>
      </c>
      <c r="C136" s="461">
        <v>1</v>
      </c>
      <c r="D136" s="461">
        <v>0.8</v>
      </c>
      <c r="E136" s="461">
        <v>0.8</v>
      </c>
      <c r="F136" s="461">
        <v>0.35</v>
      </c>
      <c r="G136" s="461">
        <v>0.2</v>
      </c>
      <c r="H136" s="461">
        <f t="shared" si="101"/>
        <v>0.19999999999999998</v>
      </c>
      <c r="I136" s="461">
        <v>0.15</v>
      </c>
      <c r="J136" s="461">
        <v>0.35</v>
      </c>
      <c r="K136" s="461">
        <f t="shared" si="102"/>
        <v>0.64000000000000012</v>
      </c>
      <c r="L136" s="461">
        <f t="shared" si="103"/>
        <v>9.6000000000000016E-2</v>
      </c>
      <c r="M136" s="461">
        <f t="shared" si="104"/>
        <v>0.11306666666666668</v>
      </c>
      <c r="N136" s="461">
        <f t="shared" si="105"/>
        <v>0.20906666666666668</v>
      </c>
      <c r="O136" s="461">
        <f t="shared" si="106"/>
        <v>0.64</v>
      </c>
      <c r="P136" s="461">
        <f t="shared" si="75"/>
        <v>0.9</v>
      </c>
      <c r="Q136" s="461">
        <f t="shared" si="76"/>
        <v>2.7500000000000004E-2</v>
      </c>
      <c r="R136" s="462">
        <f t="shared" si="107"/>
        <v>0.66343333333333332</v>
      </c>
      <c r="S136" s="463">
        <f t="shared" si="108"/>
        <v>7.3173333333333339</v>
      </c>
      <c r="T136" s="442"/>
    </row>
    <row r="137" spans="2:20">
      <c r="B137" s="460" t="s">
        <v>22914</v>
      </c>
      <c r="C137" s="461">
        <v>1</v>
      </c>
      <c r="D137" s="461">
        <v>0.8</v>
      </c>
      <c r="E137" s="461">
        <v>0.8</v>
      </c>
      <c r="F137" s="461">
        <v>0.35</v>
      </c>
      <c r="G137" s="461">
        <v>0.2</v>
      </c>
      <c r="H137" s="461">
        <f t="shared" si="101"/>
        <v>0.19999999999999998</v>
      </c>
      <c r="I137" s="461">
        <v>0.15</v>
      </c>
      <c r="J137" s="461">
        <v>0.35</v>
      </c>
      <c r="K137" s="461">
        <f t="shared" si="102"/>
        <v>0.64000000000000012</v>
      </c>
      <c r="L137" s="461">
        <f t="shared" si="103"/>
        <v>9.6000000000000016E-2</v>
      </c>
      <c r="M137" s="461">
        <f t="shared" si="104"/>
        <v>0.11306666666666668</v>
      </c>
      <c r="N137" s="461">
        <f t="shared" si="105"/>
        <v>0.20906666666666668</v>
      </c>
      <c r="O137" s="461">
        <f t="shared" si="106"/>
        <v>0.64</v>
      </c>
      <c r="P137" s="461">
        <f t="shared" si="75"/>
        <v>0.9</v>
      </c>
      <c r="Q137" s="461">
        <f t="shared" si="76"/>
        <v>2.7500000000000004E-2</v>
      </c>
      <c r="R137" s="462">
        <f t="shared" si="107"/>
        <v>0.66343333333333332</v>
      </c>
      <c r="S137" s="463">
        <f t="shared" si="108"/>
        <v>7.3173333333333339</v>
      </c>
      <c r="T137" s="442"/>
    </row>
    <row r="138" spans="2:20">
      <c r="B138" s="460" t="s">
        <v>22915</v>
      </c>
      <c r="C138" s="461">
        <v>1</v>
      </c>
      <c r="D138" s="461">
        <v>0.8</v>
      </c>
      <c r="E138" s="461">
        <v>0.8</v>
      </c>
      <c r="F138" s="461">
        <v>0.35</v>
      </c>
      <c r="G138" s="461">
        <v>0.2</v>
      </c>
      <c r="H138" s="461">
        <f t="shared" si="101"/>
        <v>0.19999999999999998</v>
      </c>
      <c r="I138" s="461">
        <v>0.15</v>
      </c>
      <c r="J138" s="461">
        <v>0.35</v>
      </c>
      <c r="K138" s="461">
        <f t="shared" si="102"/>
        <v>0.64000000000000012</v>
      </c>
      <c r="L138" s="461">
        <f t="shared" si="103"/>
        <v>9.6000000000000016E-2</v>
      </c>
      <c r="M138" s="461">
        <f t="shared" si="104"/>
        <v>0.11306666666666668</v>
      </c>
      <c r="N138" s="461">
        <f t="shared" si="105"/>
        <v>0.20906666666666668</v>
      </c>
      <c r="O138" s="461">
        <f t="shared" si="106"/>
        <v>0.64</v>
      </c>
      <c r="P138" s="461">
        <f t="shared" si="75"/>
        <v>0.9</v>
      </c>
      <c r="Q138" s="461">
        <f t="shared" si="76"/>
        <v>2.7500000000000004E-2</v>
      </c>
      <c r="R138" s="462">
        <f t="shared" si="107"/>
        <v>0.66343333333333332</v>
      </c>
      <c r="S138" s="463">
        <f t="shared" si="108"/>
        <v>7.3173333333333339</v>
      </c>
      <c r="T138" s="442"/>
    </row>
    <row r="139" spans="2:20">
      <c r="B139" s="460" t="s">
        <v>22916</v>
      </c>
      <c r="C139" s="461">
        <v>1</v>
      </c>
      <c r="D139" s="461">
        <v>0.8</v>
      </c>
      <c r="E139" s="461">
        <v>0.8</v>
      </c>
      <c r="F139" s="461">
        <v>0.35</v>
      </c>
      <c r="G139" s="461">
        <v>0.2</v>
      </c>
      <c r="H139" s="461">
        <f t="shared" si="101"/>
        <v>0.19999999999999998</v>
      </c>
      <c r="I139" s="461">
        <v>0.15</v>
      </c>
      <c r="J139" s="461">
        <v>0.35</v>
      </c>
      <c r="K139" s="461">
        <f t="shared" si="102"/>
        <v>0.64000000000000012</v>
      </c>
      <c r="L139" s="461">
        <f t="shared" si="103"/>
        <v>9.6000000000000016E-2</v>
      </c>
      <c r="M139" s="461">
        <f t="shared" si="104"/>
        <v>0.11306666666666668</v>
      </c>
      <c r="N139" s="461">
        <f t="shared" si="105"/>
        <v>0.20906666666666668</v>
      </c>
      <c r="O139" s="461">
        <f t="shared" si="106"/>
        <v>0.64</v>
      </c>
      <c r="P139" s="461">
        <f t="shared" si="75"/>
        <v>0.9</v>
      </c>
      <c r="Q139" s="461">
        <f t="shared" si="76"/>
        <v>2.7500000000000004E-2</v>
      </c>
      <c r="R139" s="462">
        <f t="shared" si="107"/>
        <v>0.66343333333333332</v>
      </c>
      <c r="S139" s="463">
        <f t="shared" si="108"/>
        <v>7.3173333333333339</v>
      </c>
      <c r="T139" s="442"/>
    </row>
    <row r="140" spans="2:20">
      <c r="B140" s="460" t="s">
        <v>22917</v>
      </c>
      <c r="C140" s="461">
        <v>1</v>
      </c>
      <c r="D140" s="461">
        <v>0.8</v>
      </c>
      <c r="E140" s="461">
        <v>0.8</v>
      </c>
      <c r="F140" s="461">
        <v>0.35</v>
      </c>
      <c r="G140" s="461">
        <v>0.2</v>
      </c>
      <c r="H140" s="461">
        <f t="shared" si="101"/>
        <v>0.19999999999999998</v>
      </c>
      <c r="I140" s="461">
        <v>0.15</v>
      </c>
      <c r="J140" s="461">
        <v>0.35</v>
      </c>
      <c r="K140" s="461">
        <f t="shared" si="102"/>
        <v>0.64000000000000012</v>
      </c>
      <c r="L140" s="461">
        <f t="shared" si="103"/>
        <v>9.6000000000000016E-2</v>
      </c>
      <c r="M140" s="461">
        <f t="shared" si="104"/>
        <v>0.11306666666666668</v>
      </c>
      <c r="N140" s="461">
        <f t="shared" si="105"/>
        <v>0.20906666666666668</v>
      </c>
      <c r="O140" s="461">
        <f t="shared" si="106"/>
        <v>0.64</v>
      </c>
      <c r="P140" s="461">
        <f t="shared" si="75"/>
        <v>0.9</v>
      </c>
      <c r="Q140" s="461">
        <f t="shared" si="76"/>
        <v>2.7500000000000004E-2</v>
      </c>
      <c r="R140" s="462">
        <f t="shared" si="107"/>
        <v>0.66343333333333332</v>
      </c>
      <c r="S140" s="463">
        <f t="shared" si="108"/>
        <v>7.3173333333333339</v>
      </c>
      <c r="T140" s="442"/>
    </row>
    <row r="141" spans="2:20">
      <c r="B141" s="460" t="s">
        <v>22918</v>
      </c>
      <c r="C141" s="461">
        <v>1</v>
      </c>
      <c r="D141" s="461">
        <v>0.8</v>
      </c>
      <c r="E141" s="461">
        <v>0.8</v>
      </c>
      <c r="F141" s="461">
        <v>0.35</v>
      </c>
      <c r="G141" s="461">
        <v>0.2</v>
      </c>
      <c r="H141" s="461">
        <f>J141-I141</f>
        <v>0.19999999999999998</v>
      </c>
      <c r="I141" s="461">
        <v>0.15</v>
      </c>
      <c r="J141" s="461">
        <v>0.35</v>
      </c>
      <c r="K141" s="461">
        <f>D141*E141</f>
        <v>0.64000000000000012</v>
      </c>
      <c r="L141" s="461">
        <f>I141*K141</f>
        <v>9.6000000000000016E-2</v>
      </c>
      <c r="M141" s="461">
        <f>H141/3*(D141+K141+((D141*K141)^1/2))</f>
        <v>0.11306666666666668</v>
      </c>
      <c r="N141" s="461">
        <f>L141+M141</f>
        <v>0.20906666666666668</v>
      </c>
      <c r="O141" s="461">
        <f>(2*D141+2*E141)*H141</f>
        <v>0.64</v>
      </c>
      <c r="P141" s="461">
        <f t="shared" si="75"/>
        <v>0.9</v>
      </c>
      <c r="Q141" s="461">
        <f t="shared" si="76"/>
        <v>2.7500000000000004E-2</v>
      </c>
      <c r="R141" s="462">
        <f>P141-Q141-N141</f>
        <v>0.66343333333333332</v>
      </c>
      <c r="S141" s="463">
        <f>N141*35</f>
        <v>7.3173333333333339</v>
      </c>
      <c r="T141" s="442"/>
    </row>
    <row r="142" spans="2:20">
      <c r="B142" s="460" t="s">
        <v>22919</v>
      </c>
      <c r="C142" s="461">
        <v>1</v>
      </c>
      <c r="D142" s="461">
        <v>0.8</v>
      </c>
      <c r="E142" s="461">
        <v>0.8</v>
      </c>
      <c r="F142" s="461">
        <v>0.35</v>
      </c>
      <c r="G142" s="461">
        <v>0.2</v>
      </c>
      <c r="H142" s="461">
        <f t="shared" ref="H142:H144" si="109">J142-I142</f>
        <v>0.19999999999999998</v>
      </c>
      <c r="I142" s="461">
        <v>0.15</v>
      </c>
      <c r="J142" s="461">
        <v>0.35</v>
      </c>
      <c r="K142" s="461">
        <f t="shared" ref="K142:K144" si="110">D142*E142</f>
        <v>0.64000000000000012</v>
      </c>
      <c r="L142" s="461">
        <f t="shared" ref="L142:L144" si="111">I142*K142</f>
        <v>9.6000000000000016E-2</v>
      </c>
      <c r="M142" s="461">
        <f t="shared" ref="M142:M144" si="112">H142/3*(D142+K142+((D142*K142)^1/2))</f>
        <v>0.11306666666666668</v>
      </c>
      <c r="N142" s="461">
        <f t="shared" ref="N142:N144" si="113">L142+M142</f>
        <v>0.20906666666666668</v>
      </c>
      <c r="O142" s="461">
        <f t="shared" ref="O142:O144" si="114">(2*D142+2*E142)*H142</f>
        <v>0.64</v>
      </c>
      <c r="P142" s="461">
        <f t="shared" si="75"/>
        <v>0.9</v>
      </c>
      <c r="Q142" s="461">
        <f t="shared" si="76"/>
        <v>2.7500000000000004E-2</v>
      </c>
      <c r="R142" s="462">
        <f t="shared" ref="R142:R144" si="115">P142-Q142-N142</f>
        <v>0.66343333333333332</v>
      </c>
      <c r="S142" s="463">
        <f t="shared" ref="S142:S144" si="116">N142*35</f>
        <v>7.3173333333333339</v>
      </c>
      <c r="T142" s="442"/>
    </row>
    <row r="143" spans="2:20">
      <c r="B143" s="460" t="s">
        <v>22920</v>
      </c>
      <c r="C143" s="461">
        <v>1</v>
      </c>
      <c r="D143" s="461">
        <v>0.8</v>
      </c>
      <c r="E143" s="461">
        <v>0.8</v>
      </c>
      <c r="F143" s="461">
        <v>0.35</v>
      </c>
      <c r="G143" s="461">
        <v>0.2</v>
      </c>
      <c r="H143" s="461">
        <f t="shared" si="109"/>
        <v>0.19999999999999998</v>
      </c>
      <c r="I143" s="461">
        <v>0.15</v>
      </c>
      <c r="J143" s="461">
        <v>0.35</v>
      </c>
      <c r="K143" s="461">
        <f t="shared" si="110"/>
        <v>0.64000000000000012</v>
      </c>
      <c r="L143" s="461">
        <f t="shared" si="111"/>
        <v>9.6000000000000016E-2</v>
      </c>
      <c r="M143" s="461">
        <f t="shared" si="112"/>
        <v>0.11306666666666668</v>
      </c>
      <c r="N143" s="461">
        <f t="shared" si="113"/>
        <v>0.20906666666666668</v>
      </c>
      <c r="O143" s="461">
        <f t="shared" si="114"/>
        <v>0.64</v>
      </c>
      <c r="P143" s="461">
        <f t="shared" si="75"/>
        <v>0.9</v>
      </c>
      <c r="Q143" s="461">
        <f t="shared" si="76"/>
        <v>2.7500000000000004E-2</v>
      </c>
      <c r="R143" s="462">
        <f t="shared" si="115"/>
        <v>0.66343333333333332</v>
      </c>
      <c r="S143" s="463">
        <f t="shared" si="116"/>
        <v>7.3173333333333339</v>
      </c>
      <c r="T143" s="442"/>
    </row>
    <row r="144" spans="2:20" ht="13.5" thickBot="1">
      <c r="B144" s="460" t="s">
        <v>22921</v>
      </c>
      <c r="C144" s="461">
        <v>1</v>
      </c>
      <c r="D144" s="461">
        <v>0.8</v>
      </c>
      <c r="E144" s="461">
        <v>0.8</v>
      </c>
      <c r="F144" s="461">
        <v>0.35</v>
      </c>
      <c r="G144" s="461">
        <v>0.2</v>
      </c>
      <c r="H144" s="461">
        <f t="shared" si="109"/>
        <v>0.19999999999999998</v>
      </c>
      <c r="I144" s="461">
        <v>0.15</v>
      </c>
      <c r="J144" s="461">
        <v>0.35</v>
      </c>
      <c r="K144" s="461">
        <f t="shared" si="110"/>
        <v>0.64000000000000012</v>
      </c>
      <c r="L144" s="461">
        <f t="shared" si="111"/>
        <v>9.6000000000000016E-2</v>
      </c>
      <c r="M144" s="461">
        <f t="shared" si="112"/>
        <v>0.11306666666666668</v>
      </c>
      <c r="N144" s="461">
        <f t="shared" si="113"/>
        <v>0.20906666666666668</v>
      </c>
      <c r="O144" s="461">
        <f t="shared" si="114"/>
        <v>0.64</v>
      </c>
      <c r="P144" s="461">
        <f t="shared" si="75"/>
        <v>0.9</v>
      </c>
      <c r="Q144" s="461">
        <f t="shared" si="76"/>
        <v>2.7500000000000004E-2</v>
      </c>
      <c r="R144" s="462">
        <f t="shared" si="115"/>
        <v>0.66343333333333332</v>
      </c>
      <c r="S144" s="463">
        <f t="shared" si="116"/>
        <v>7.3173333333333339</v>
      </c>
      <c r="T144" s="442"/>
    </row>
    <row r="145" spans="2:20" ht="13.5" thickBot="1">
      <c r="B145" s="1029" t="s">
        <v>22859</v>
      </c>
      <c r="C145" s="1029" t="s">
        <v>22860</v>
      </c>
      <c r="D145" s="447" t="s">
        <v>22861</v>
      </c>
      <c r="E145" s="447" t="s">
        <v>22862</v>
      </c>
      <c r="F145" s="447" t="s">
        <v>22863</v>
      </c>
      <c r="G145" s="447" t="s">
        <v>22864</v>
      </c>
      <c r="H145" s="448" t="s">
        <v>22865</v>
      </c>
      <c r="I145" s="447" t="s">
        <v>22866</v>
      </c>
      <c r="J145" s="447" t="s">
        <v>107</v>
      </c>
      <c r="K145" s="448" t="s">
        <v>22867</v>
      </c>
      <c r="L145" s="448" t="s">
        <v>22868</v>
      </c>
      <c r="M145" s="448" t="s">
        <v>22869</v>
      </c>
      <c r="N145" s="448" t="s">
        <v>22870</v>
      </c>
      <c r="O145" s="448" t="s">
        <v>22871</v>
      </c>
      <c r="P145" s="449" t="s">
        <v>22872</v>
      </c>
      <c r="Q145" s="449" t="s">
        <v>22873</v>
      </c>
      <c r="R145" s="449" t="s">
        <v>22874</v>
      </c>
      <c r="S145" s="448" t="s">
        <v>22875</v>
      </c>
      <c r="T145" s="442"/>
    </row>
    <row r="146" spans="2:20" ht="13.5" thickBot="1">
      <c r="B146" s="1030"/>
      <c r="C146" s="1030"/>
      <c r="D146" s="450" t="s">
        <v>22876</v>
      </c>
      <c r="E146" s="450" t="s">
        <v>22876</v>
      </c>
      <c r="F146" s="450" t="s">
        <v>22876</v>
      </c>
      <c r="G146" s="450" t="s">
        <v>22876</v>
      </c>
      <c r="H146" s="451" t="s">
        <v>22876</v>
      </c>
      <c r="I146" s="450" t="s">
        <v>22876</v>
      </c>
      <c r="J146" s="450" t="s">
        <v>22876</v>
      </c>
      <c r="K146" s="451" t="s">
        <v>22877</v>
      </c>
      <c r="L146" s="451" t="s">
        <v>22878</v>
      </c>
      <c r="M146" s="451" t="s">
        <v>22878</v>
      </c>
      <c r="N146" s="451" t="s">
        <v>22878</v>
      </c>
      <c r="O146" s="451" t="s">
        <v>22877</v>
      </c>
      <c r="P146" s="452">
        <v>1.5</v>
      </c>
      <c r="Q146" s="452">
        <v>0.05</v>
      </c>
      <c r="R146" s="451" t="s">
        <v>22878</v>
      </c>
      <c r="S146" s="451" t="s">
        <v>22879</v>
      </c>
      <c r="T146" s="442"/>
    </row>
    <row r="147" spans="2:20" ht="13.5" thickBot="1">
      <c r="B147" s="1026" t="s">
        <v>17</v>
      </c>
      <c r="C147" s="1027"/>
      <c r="D147" s="453"/>
      <c r="E147" s="454"/>
      <c r="F147" s="454"/>
      <c r="G147" s="454"/>
      <c r="H147" s="454"/>
      <c r="I147" s="454"/>
      <c r="J147" s="454"/>
      <c r="K147" s="454"/>
      <c r="L147" s="454"/>
      <c r="M147" s="455"/>
      <c r="N147" s="456">
        <f>SUM(N149:N158)</f>
        <v>2.0906666666666669</v>
      </c>
      <c r="O147" s="456">
        <f>SUM(O149:O158)</f>
        <v>6.3999999999999995</v>
      </c>
      <c r="P147" s="456">
        <f t="shared" ref="P147:S147" si="117">SUM(P149:P158)</f>
        <v>9.0000000000000018</v>
      </c>
      <c r="Q147" s="456">
        <f t="shared" si="117"/>
        <v>0.27500000000000002</v>
      </c>
      <c r="R147" s="456">
        <f t="shared" si="117"/>
        <v>6.6343333333333341</v>
      </c>
      <c r="S147" s="456">
        <f t="shared" si="117"/>
        <v>73.17333333333336</v>
      </c>
      <c r="T147" s="442"/>
    </row>
    <row r="148" spans="2:20" ht="13.5" thickBot="1">
      <c r="B148" s="1026" t="s">
        <v>22847</v>
      </c>
      <c r="C148" s="1028"/>
      <c r="D148" s="1028"/>
      <c r="E148" s="1028"/>
      <c r="F148" s="1028"/>
      <c r="G148" s="1028"/>
      <c r="H148" s="454"/>
      <c r="I148" s="454"/>
      <c r="J148" s="454"/>
      <c r="K148" s="454"/>
      <c r="L148" s="454"/>
      <c r="M148" s="454"/>
      <c r="N148" s="458"/>
      <c r="O148" s="458"/>
      <c r="P148" s="458"/>
      <c r="Q148" s="458"/>
      <c r="R148" s="458"/>
      <c r="S148" s="459"/>
      <c r="T148" s="442"/>
    </row>
    <row r="149" spans="2:20">
      <c r="B149" s="460" t="s">
        <v>22880</v>
      </c>
      <c r="C149" s="461">
        <v>1</v>
      </c>
      <c r="D149" s="461">
        <v>0.8</v>
      </c>
      <c r="E149" s="461">
        <v>0.8</v>
      </c>
      <c r="F149" s="461">
        <v>0.35</v>
      </c>
      <c r="G149" s="461">
        <v>0.2</v>
      </c>
      <c r="H149" s="461">
        <f>J149-I149</f>
        <v>0.19999999999999998</v>
      </c>
      <c r="I149" s="461">
        <v>0.15</v>
      </c>
      <c r="J149" s="461">
        <v>0.35</v>
      </c>
      <c r="K149" s="461">
        <f>D149*E149</f>
        <v>0.64000000000000012</v>
      </c>
      <c r="L149" s="461">
        <f>I149*K149</f>
        <v>9.6000000000000016E-2</v>
      </c>
      <c r="M149" s="461">
        <f>H149/3*(D149+K149+((D149*K149)^1/2))</f>
        <v>0.11306666666666668</v>
      </c>
      <c r="N149" s="461">
        <f>L149+M149</f>
        <v>0.20906666666666668</v>
      </c>
      <c r="O149" s="461">
        <f>(2*D149+2*E149)*H149</f>
        <v>0.64</v>
      </c>
      <c r="P149" s="461">
        <f>(D149+0.2)*(E149+0.2)*$P$21</f>
        <v>0.9</v>
      </c>
      <c r="Q149" s="461">
        <f>(E149+0.2)*(F149+0.2)*$Q$21</f>
        <v>2.7500000000000004E-2</v>
      </c>
      <c r="R149" s="462">
        <f>P149-Q149-N149</f>
        <v>0.66343333333333332</v>
      </c>
      <c r="S149" s="463">
        <f>N149*35</f>
        <v>7.3173333333333339</v>
      </c>
      <c r="T149" s="442"/>
    </row>
    <row r="150" spans="2:20">
      <c r="B150" s="460" t="s">
        <v>22881</v>
      </c>
      <c r="C150" s="461">
        <v>1</v>
      </c>
      <c r="D150" s="461">
        <v>0.8</v>
      </c>
      <c r="E150" s="461">
        <v>0.8</v>
      </c>
      <c r="F150" s="461">
        <v>0.35</v>
      </c>
      <c r="G150" s="461">
        <v>0.2</v>
      </c>
      <c r="H150" s="461">
        <f t="shared" ref="H150:H152" si="118">J150-I150</f>
        <v>0.19999999999999998</v>
      </c>
      <c r="I150" s="461">
        <v>0.15</v>
      </c>
      <c r="J150" s="461">
        <v>0.35</v>
      </c>
      <c r="K150" s="461">
        <f t="shared" ref="K150:K152" si="119">D150*E150</f>
        <v>0.64000000000000012</v>
      </c>
      <c r="L150" s="461">
        <f t="shared" ref="L150:L152" si="120">I150*K150</f>
        <v>9.6000000000000016E-2</v>
      </c>
      <c r="M150" s="461">
        <f t="shared" ref="M150:M152" si="121">H150/3*(D150+K150+((D150*K150)^1/2))</f>
        <v>0.11306666666666668</v>
      </c>
      <c r="N150" s="461">
        <f t="shared" ref="N150:N152" si="122">L150+M150</f>
        <v>0.20906666666666668</v>
      </c>
      <c r="O150" s="461">
        <f t="shared" ref="O150:O152" si="123">(2*D150+2*E150)*H150</f>
        <v>0.64</v>
      </c>
      <c r="P150" s="461">
        <f t="shared" ref="P150:P152" si="124">(D150+0.2)*(E150+0.2)*$P$21</f>
        <v>0.9</v>
      </c>
      <c r="Q150" s="461">
        <f t="shared" ref="Q150:Q152" si="125">(E150+0.2)*(F150+0.2)*$Q$21</f>
        <v>2.7500000000000004E-2</v>
      </c>
      <c r="R150" s="462">
        <f t="shared" ref="R150:R152" si="126">P150-Q150-N150</f>
        <v>0.66343333333333332</v>
      </c>
      <c r="S150" s="463">
        <f t="shared" ref="S150:S152" si="127">N150*35</f>
        <v>7.3173333333333339</v>
      </c>
      <c r="T150" s="442"/>
    </row>
    <row r="151" spans="2:20">
      <c r="B151" s="460" t="s">
        <v>22882</v>
      </c>
      <c r="C151" s="461">
        <v>1</v>
      </c>
      <c r="D151" s="461">
        <v>0.8</v>
      </c>
      <c r="E151" s="461">
        <v>0.8</v>
      </c>
      <c r="F151" s="461">
        <v>0.35</v>
      </c>
      <c r="G151" s="461">
        <v>0.2</v>
      </c>
      <c r="H151" s="461">
        <f t="shared" si="118"/>
        <v>0.19999999999999998</v>
      </c>
      <c r="I151" s="461">
        <v>0.15</v>
      </c>
      <c r="J151" s="461">
        <v>0.35</v>
      </c>
      <c r="K151" s="461">
        <f t="shared" si="119"/>
        <v>0.64000000000000012</v>
      </c>
      <c r="L151" s="461">
        <f t="shared" si="120"/>
        <v>9.6000000000000016E-2</v>
      </c>
      <c r="M151" s="461">
        <f t="shared" si="121"/>
        <v>0.11306666666666668</v>
      </c>
      <c r="N151" s="461">
        <f t="shared" si="122"/>
        <v>0.20906666666666668</v>
      </c>
      <c r="O151" s="461">
        <f t="shared" si="123"/>
        <v>0.64</v>
      </c>
      <c r="P151" s="461">
        <f t="shared" si="124"/>
        <v>0.9</v>
      </c>
      <c r="Q151" s="461">
        <f t="shared" si="125"/>
        <v>2.7500000000000004E-2</v>
      </c>
      <c r="R151" s="462">
        <f t="shared" si="126"/>
        <v>0.66343333333333332</v>
      </c>
      <c r="S151" s="463">
        <f t="shared" si="127"/>
        <v>7.3173333333333339</v>
      </c>
      <c r="T151" s="442"/>
    </row>
    <row r="152" spans="2:20">
      <c r="B152" s="460" t="s">
        <v>22883</v>
      </c>
      <c r="C152" s="461">
        <v>1</v>
      </c>
      <c r="D152" s="461">
        <v>0.8</v>
      </c>
      <c r="E152" s="461">
        <v>0.8</v>
      </c>
      <c r="F152" s="461">
        <v>0.35</v>
      </c>
      <c r="G152" s="461">
        <v>0.2</v>
      </c>
      <c r="H152" s="461">
        <f t="shared" si="118"/>
        <v>0.19999999999999998</v>
      </c>
      <c r="I152" s="461">
        <v>0.15</v>
      </c>
      <c r="J152" s="461">
        <v>0.35</v>
      </c>
      <c r="K152" s="461">
        <f t="shared" si="119"/>
        <v>0.64000000000000012</v>
      </c>
      <c r="L152" s="461">
        <f t="shared" si="120"/>
        <v>9.6000000000000016E-2</v>
      </c>
      <c r="M152" s="461">
        <f t="shared" si="121"/>
        <v>0.11306666666666668</v>
      </c>
      <c r="N152" s="461">
        <f t="shared" si="122"/>
        <v>0.20906666666666668</v>
      </c>
      <c r="O152" s="461">
        <f t="shared" si="123"/>
        <v>0.64</v>
      </c>
      <c r="P152" s="461">
        <f t="shared" si="124"/>
        <v>0.9</v>
      </c>
      <c r="Q152" s="461">
        <f t="shared" si="125"/>
        <v>2.7500000000000004E-2</v>
      </c>
      <c r="R152" s="462">
        <f t="shared" si="126"/>
        <v>0.66343333333333332</v>
      </c>
      <c r="S152" s="463">
        <f t="shared" si="127"/>
        <v>7.3173333333333339</v>
      </c>
      <c r="T152" s="442"/>
    </row>
    <row r="153" spans="2:20">
      <c r="B153" s="460" t="s">
        <v>22884</v>
      </c>
      <c r="C153" s="461">
        <v>1</v>
      </c>
      <c r="D153" s="461">
        <v>0.8</v>
      </c>
      <c r="E153" s="461">
        <v>0.8</v>
      </c>
      <c r="F153" s="461">
        <v>0.35</v>
      </c>
      <c r="G153" s="461">
        <v>0.2</v>
      </c>
      <c r="H153" s="461">
        <f>J153-I153</f>
        <v>0.19999999999999998</v>
      </c>
      <c r="I153" s="461">
        <v>0.15</v>
      </c>
      <c r="J153" s="461">
        <v>0.35</v>
      </c>
      <c r="K153" s="461">
        <f>D153*E153</f>
        <v>0.64000000000000012</v>
      </c>
      <c r="L153" s="461">
        <f>I153*K153</f>
        <v>9.6000000000000016E-2</v>
      </c>
      <c r="M153" s="461">
        <f>H153/3*(D153+K153+((D153*K153)^1/2))</f>
        <v>0.11306666666666668</v>
      </c>
      <c r="N153" s="461">
        <f>L153+M153</f>
        <v>0.20906666666666668</v>
      </c>
      <c r="O153" s="461">
        <f>(2*D153+2*E153)*H153</f>
        <v>0.64</v>
      </c>
      <c r="P153" s="461">
        <f>(D153+0.2)*(E153+0.2)*$P$21</f>
        <v>0.9</v>
      </c>
      <c r="Q153" s="461">
        <f>(E153+0.2)*(F153+0.2)*$Q$21</f>
        <v>2.7500000000000004E-2</v>
      </c>
      <c r="R153" s="462">
        <f>P153-Q153-N153</f>
        <v>0.66343333333333332</v>
      </c>
      <c r="S153" s="463">
        <f>N153*35</f>
        <v>7.3173333333333339</v>
      </c>
      <c r="T153" s="442"/>
    </row>
    <row r="154" spans="2:20">
      <c r="B154" s="460" t="s">
        <v>22885</v>
      </c>
      <c r="C154" s="461">
        <v>1</v>
      </c>
      <c r="D154" s="461">
        <v>0.8</v>
      </c>
      <c r="E154" s="461">
        <v>0.8</v>
      </c>
      <c r="F154" s="461">
        <v>0.35</v>
      </c>
      <c r="G154" s="461">
        <v>0.2</v>
      </c>
      <c r="H154" s="461">
        <f t="shared" ref="H154:H156" si="128">J154-I154</f>
        <v>0.19999999999999998</v>
      </c>
      <c r="I154" s="461">
        <v>0.15</v>
      </c>
      <c r="J154" s="461">
        <v>0.35</v>
      </c>
      <c r="K154" s="461">
        <f t="shared" ref="K154:K156" si="129">D154*E154</f>
        <v>0.64000000000000012</v>
      </c>
      <c r="L154" s="461">
        <f t="shared" ref="L154:L156" si="130">I154*K154</f>
        <v>9.6000000000000016E-2</v>
      </c>
      <c r="M154" s="461">
        <f t="shared" ref="M154:M156" si="131">H154/3*(D154+K154+((D154*K154)^1/2))</f>
        <v>0.11306666666666668</v>
      </c>
      <c r="N154" s="461">
        <f t="shared" ref="N154:N156" si="132">L154+M154</f>
        <v>0.20906666666666668</v>
      </c>
      <c r="O154" s="461">
        <f t="shared" ref="O154:O156" si="133">(2*D154+2*E154)*H154</f>
        <v>0.64</v>
      </c>
      <c r="P154" s="461">
        <f t="shared" ref="P154:P156" si="134">(D154+0.2)*(E154+0.2)*$P$21</f>
        <v>0.9</v>
      </c>
      <c r="Q154" s="461">
        <f t="shared" ref="Q154:Q156" si="135">(E154+0.2)*(F154+0.2)*$Q$21</f>
        <v>2.7500000000000004E-2</v>
      </c>
      <c r="R154" s="462">
        <f t="shared" ref="R154:R156" si="136">P154-Q154-N154</f>
        <v>0.66343333333333332</v>
      </c>
      <c r="S154" s="463">
        <f t="shared" ref="S154:S156" si="137">N154*35</f>
        <v>7.3173333333333339</v>
      </c>
      <c r="T154" s="442"/>
    </row>
    <row r="155" spans="2:20">
      <c r="B155" s="460" t="s">
        <v>22886</v>
      </c>
      <c r="C155" s="461">
        <v>1</v>
      </c>
      <c r="D155" s="461">
        <v>0.8</v>
      </c>
      <c r="E155" s="461">
        <v>0.8</v>
      </c>
      <c r="F155" s="461">
        <v>0.35</v>
      </c>
      <c r="G155" s="461">
        <v>0.2</v>
      </c>
      <c r="H155" s="461">
        <f t="shared" si="128"/>
        <v>0.19999999999999998</v>
      </c>
      <c r="I155" s="461">
        <v>0.15</v>
      </c>
      <c r="J155" s="461">
        <v>0.35</v>
      </c>
      <c r="K155" s="461">
        <f t="shared" si="129"/>
        <v>0.64000000000000012</v>
      </c>
      <c r="L155" s="461">
        <f t="shared" si="130"/>
        <v>9.6000000000000016E-2</v>
      </c>
      <c r="M155" s="461">
        <f t="shared" si="131"/>
        <v>0.11306666666666668</v>
      </c>
      <c r="N155" s="461">
        <f t="shared" si="132"/>
        <v>0.20906666666666668</v>
      </c>
      <c r="O155" s="461">
        <f t="shared" si="133"/>
        <v>0.64</v>
      </c>
      <c r="P155" s="461">
        <f t="shared" si="134"/>
        <v>0.9</v>
      </c>
      <c r="Q155" s="461">
        <f t="shared" si="135"/>
        <v>2.7500000000000004E-2</v>
      </c>
      <c r="R155" s="462">
        <f t="shared" si="136"/>
        <v>0.66343333333333332</v>
      </c>
      <c r="S155" s="463">
        <f t="shared" si="137"/>
        <v>7.3173333333333339</v>
      </c>
      <c r="T155" s="442"/>
    </row>
    <row r="156" spans="2:20">
      <c r="B156" s="460" t="s">
        <v>22887</v>
      </c>
      <c r="C156" s="461">
        <v>1</v>
      </c>
      <c r="D156" s="461">
        <v>0.8</v>
      </c>
      <c r="E156" s="461">
        <v>0.8</v>
      </c>
      <c r="F156" s="461">
        <v>0.35</v>
      </c>
      <c r="G156" s="461">
        <v>0.2</v>
      </c>
      <c r="H156" s="461">
        <f t="shared" si="128"/>
        <v>0.19999999999999998</v>
      </c>
      <c r="I156" s="461">
        <v>0.15</v>
      </c>
      <c r="J156" s="461">
        <v>0.35</v>
      </c>
      <c r="K156" s="461">
        <f t="shared" si="129"/>
        <v>0.64000000000000012</v>
      </c>
      <c r="L156" s="461">
        <f t="shared" si="130"/>
        <v>9.6000000000000016E-2</v>
      </c>
      <c r="M156" s="461">
        <f t="shared" si="131"/>
        <v>0.11306666666666668</v>
      </c>
      <c r="N156" s="461">
        <f t="shared" si="132"/>
        <v>0.20906666666666668</v>
      </c>
      <c r="O156" s="461">
        <f t="shared" si="133"/>
        <v>0.64</v>
      </c>
      <c r="P156" s="461">
        <f t="shared" si="134"/>
        <v>0.9</v>
      </c>
      <c r="Q156" s="461">
        <f t="shared" si="135"/>
        <v>2.7500000000000004E-2</v>
      </c>
      <c r="R156" s="462">
        <f t="shared" si="136"/>
        <v>0.66343333333333332</v>
      </c>
      <c r="S156" s="463">
        <f t="shared" si="137"/>
        <v>7.3173333333333339</v>
      </c>
      <c r="T156" s="442"/>
    </row>
    <row r="157" spans="2:20">
      <c r="B157" s="460" t="s">
        <v>22888</v>
      </c>
      <c r="C157" s="461">
        <v>1</v>
      </c>
      <c r="D157" s="461">
        <v>0.8</v>
      </c>
      <c r="E157" s="461">
        <v>0.8</v>
      </c>
      <c r="F157" s="461">
        <v>0.35</v>
      </c>
      <c r="G157" s="461">
        <v>0.2</v>
      </c>
      <c r="H157" s="461">
        <f t="shared" ref="H157:H158" si="138">J157-I157</f>
        <v>0.19999999999999998</v>
      </c>
      <c r="I157" s="461">
        <v>0.15</v>
      </c>
      <c r="J157" s="461">
        <v>0.35</v>
      </c>
      <c r="K157" s="461">
        <f t="shared" ref="K157:K158" si="139">D157*E157</f>
        <v>0.64000000000000012</v>
      </c>
      <c r="L157" s="461">
        <f t="shared" ref="L157:L158" si="140">I157*K157</f>
        <v>9.6000000000000016E-2</v>
      </c>
      <c r="M157" s="461">
        <f t="shared" ref="M157:M158" si="141">H157/3*(D157+K157+((D157*K157)^1/2))</f>
        <v>0.11306666666666668</v>
      </c>
      <c r="N157" s="461">
        <f t="shared" ref="N157:N158" si="142">L157+M157</f>
        <v>0.20906666666666668</v>
      </c>
      <c r="O157" s="461">
        <f t="shared" ref="O157:O158" si="143">(2*D157+2*E157)*H157</f>
        <v>0.64</v>
      </c>
      <c r="P157" s="461">
        <f t="shared" ref="P157:P158" si="144">(D157+0.2)*(E157+0.2)*$P$21</f>
        <v>0.9</v>
      </c>
      <c r="Q157" s="461">
        <f t="shared" ref="Q157:Q158" si="145">(E157+0.2)*(F157+0.2)*$Q$21</f>
        <v>2.7500000000000004E-2</v>
      </c>
      <c r="R157" s="462">
        <f t="shared" ref="R157:R158" si="146">P157-Q157-N157</f>
        <v>0.66343333333333332</v>
      </c>
      <c r="S157" s="463">
        <f t="shared" ref="S157:S158" si="147">N157*35</f>
        <v>7.3173333333333339</v>
      </c>
      <c r="T157" s="442"/>
    </row>
    <row r="158" spans="2:20">
      <c r="B158" s="460" t="s">
        <v>22889</v>
      </c>
      <c r="C158" s="461">
        <v>1</v>
      </c>
      <c r="D158" s="461">
        <v>0.8</v>
      </c>
      <c r="E158" s="461">
        <v>0.8</v>
      </c>
      <c r="F158" s="461">
        <v>0.35</v>
      </c>
      <c r="G158" s="461">
        <v>0.2</v>
      </c>
      <c r="H158" s="461">
        <f t="shared" si="138"/>
        <v>0.19999999999999998</v>
      </c>
      <c r="I158" s="461">
        <v>0.15</v>
      </c>
      <c r="J158" s="461">
        <v>0.35</v>
      </c>
      <c r="K158" s="461">
        <f t="shared" si="139"/>
        <v>0.64000000000000012</v>
      </c>
      <c r="L158" s="461">
        <f t="shared" si="140"/>
        <v>9.6000000000000016E-2</v>
      </c>
      <c r="M158" s="461">
        <f t="shared" si="141"/>
        <v>0.11306666666666668</v>
      </c>
      <c r="N158" s="461">
        <f t="shared" si="142"/>
        <v>0.20906666666666668</v>
      </c>
      <c r="O158" s="461">
        <f t="shared" si="143"/>
        <v>0.64</v>
      </c>
      <c r="P158" s="461">
        <f t="shared" si="144"/>
        <v>0.9</v>
      </c>
      <c r="Q158" s="461">
        <f t="shared" si="145"/>
        <v>2.7500000000000004E-2</v>
      </c>
      <c r="R158" s="462">
        <f t="shared" si="146"/>
        <v>0.66343333333333332</v>
      </c>
      <c r="S158" s="463">
        <f t="shared" si="147"/>
        <v>7.3173333333333339</v>
      </c>
      <c r="T158" s="442"/>
    </row>
    <row r="159" spans="2:20" ht="13.5" thickBot="1">
      <c r="B159" s="438"/>
      <c r="C159" s="436"/>
      <c r="D159" s="439"/>
      <c r="E159" s="439"/>
      <c r="F159" s="439"/>
      <c r="G159" s="464"/>
      <c r="H159" s="439"/>
      <c r="I159" s="439"/>
      <c r="J159" s="439"/>
      <c r="K159" s="439"/>
      <c r="L159" s="439"/>
      <c r="M159" s="439"/>
      <c r="N159" s="439"/>
      <c r="O159" s="439"/>
      <c r="P159" s="436"/>
      <c r="Q159" s="436"/>
      <c r="R159" s="436"/>
      <c r="S159" s="439"/>
      <c r="T159" s="442"/>
    </row>
    <row r="160" spans="2:20" ht="13.5" thickBot="1">
      <c r="B160" s="1029" t="s">
        <v>22859</v>
      </c>
      <c r="C160" s="1029" t="s">
        <v>22860</v>
      </c>
      <c r="D160" s="447" t="s">
        <v>22861</v>
      </c>
      <c r="E160" s="447" t="s">
        <v>22862</v>
      </c>
      <c r="F160" s="447" t="s">
        <v>22863</v>
      </c>
      <c r="G160" s="447" t="s">
        <v>22864</v>
      </c>
      <c r="H160" s="448" t="s">
        <v>22865</v>
      </c>
      <c r="I160" s="447" t="s">
        <v>22866</v>
      </c>
      <c r="J160" s="447" t="s">
        <v>107</v>
      </c>
      <c r="K160" s="448" t="s">
        <v>22867</v>
      </c>
      <c r="L160" s="448" t="s">
        <v>22868</v>
      </c>
      <c r="M160" s="448" t="s">
        <v>22869</v>
      </c>
      <c r="N160" s="448" t="s">
        <v>22870</v>
      </c>
      <c r="O160" s="448" t="s">
        <v>22871</v>
      </c>
      <c r="P160" s="449" t="s">
        <v>22872</v>
      </c>
      <c r="Q160" s="449" t="s">
        <v>22873</v>
      </c>
      <c r="R160" s="449" t="s">
        <v>22874</v>
      </c>
      <c r="S160" s="448" t="s">
        <v>22875</v>
      </c>
      <c r="T160" s="442"/>
    </row>
    <row r="161" spans="2:20" ht="13.5" thickBot="1">
      <c r="B161" s="1030"/>
      <c r="C161" s="1030"/>
      <c r="D161" s="450" t="s">
        <v>22876</v>
      </c>
      <c r="E161" s="450" t="s">
        <v>22876</v>
      </c>
      <c r="F161" s="450" t="s">
        <v>22876</v>
      </c>
      <c r="G161" s="450" t="s">
        <v>22876</v>
      </c>
      <c r="H161" s="451" t="s">
        <v>22876</v>
      </c>
      <c r="I161" s="450" t="s">
        <v>22876</v>
      </c>
      <c r="J161" s="450" t="s">
        <v>22876</v>
      </c>
      <c r="K161" s="451" t="s">
        <v>22877</v>
      </c>
      <c r="L161" s="451" t="s">
        <v>22878</v>
      </c>
      <c r="M161" s="451" t="s">
        <v>22878</v>
      </c>
      <c r="N161" s="451" t="s">
        <v>22878</v>
      </c>
      <c r="O161" s="451" t="s">
        <v>22877</v>
      </c>
      <c r="P161" s="452">
        <v>1.5</v>
      </c>
      <c r="Q161" s="452">
        <v>0.05</v>
      </c>
      <c r="R161" s="451" t="s">
        <v>22878</v>
      </c>
      <c r="S161" s="451" t="s">
        <v>22879</v>
      </c>
      <c r="T161" s="442"/>
    </row>
    <row r="162" spans="2:20" ht="13.5" thickBot="1">
      <c r="B162" s="1026" t="s">
        <v>17</v>
      </c>
      <c r="C162" s="1027"/>
      <c r="D162" s="453"/>
      <c r="E162" s="454"/>
      <c r="F162" s="454"/>
      <c r="G162" s="454"/>
      <c r="H162" s="454"/>
      <c r="I162" s="454"/>
      <c r="J162" s="454"/>
      <c r="K162" s="454"/>
      <c r="L162" s="454"/>
      <c r="M162" s="455"/>
      <c r="N162" s="456">
        <f>SUM(N164:N167)</f>
        <v>0.83626666666666671</v>
      </c>
      <c r="O162" s="456">
        <f t="shared" ref="O162:S162" si="148">SUM(O164:O167)</f>
        <v>2.56</v>
      </c>
      <c r="P162" s="456">
        <f t="shared" si="148"/>
        <v>4.2</v>
      </c>
      <c r="Q162" s="456">
        <f t="shared" si="148"/>
        <v>4.5925000000000002</v>
      </c>
      <c r="R162" s="456">
        <f t="shared" si="148"/>
        <v>-1.2287666666666675</v>
      </c>
      <c r="S162" s="456">
        <f t="shared" si="148"/>
        <v>29.269333333333336</v>
      </c>
      <c r="T162" s="442"/>
    </row>
    <row r="163" spans="2:20" ht="13.5" thickBot="1">
      <c r="B163" s="1026" t="s">
        <v>23113</v>
      </c>
      <c r="C163" s="1028"/>
      <c r="D163" s="1028"/>
      <c r="E163" s="1028"/>
      <c r="F163" s="1028"/>
      <c r="G163" s="1028"/>
      <c r="H163" s="454"/>
      <c r="I163" s="454"/>
      <c r="J163" s="454"/>
      <c r="K163" s="454"/>
      <c r="L163" s="454"/>
      <c r="M163" s="454"/>
      <c r="N163" s="458"/>
      <c r="O163" s="458"/>
      <c r="P163" s="458"/>
      <c r="Q163" s="458"/>
      <c r="R163" s="458"/>
      <c r="S163" s="459"/>
      <c r="T163" s="442"/>
    </row>
    <row r="164" spans="2:20">
      <c r="B164" s="460" t="s">
        <v>22880</v>
      </c>
      <c r="C164" s="461">
        <v>1</v>
      </c>
      <c r="D164" s="461">
        <v>0.8</v>
      </c>
      <c r="E164" s="461">
        <v>0.8</v>
      </c>
      <c r="F164" s="461">
        <v>90</v>
      </c>
      <c r="G164" s="461">
        <v>0.2</v>
      </c>
      <c r="H164" s="461">
        <f>J164-I164</f>
        <v>0.19999999999999998</v>
      </c>
      <c r="I164" s="461">
        <v>0.15</v>
      </c>
      <c r="J164" s="461">
        <v>0.35</v>
      </c>
      <c r="K164" s="461">
        <f>D164*E164</f>
        <v>0.64000000000000012</v>
      </c>
      <c r="L164" s="461">
        <f>I164*K164</f>
        <v>9.6000000000000016E-2</v>
      </c>
      <c r="M164" s="461">
        <f>H164/3*(D164+K164+((D164*K164)^1/2))</f>
        <v>0.11306666666666668</v>
      </c>
      <c r="N164" s="461">
        <f>L164+M164</f>
        <v>0.20906666666666668</v>
      </c>
      <c r="O164" s="461">
        <f>(2*D164+2*E164)*H164</f>
        <v>0.64</v>
      </c>
      <c r="P164" s="461">
        <f>(D164+0.2)*(E164+0.2)*$P$161</f>
        <v>1.5</v>
      </c>
      <c r="Q164" s="461">
        <f>(E164+0.2)*(F164+0.2)*$Q$21</f>
        <v>4.5100000000000007</v>
      </c>
      <c r="R164" s="462">
        <f>P164-Q164-N164</f>
        <v>-3.2190666666666674</v>
      </c>
      <c r="S164" s="463">
        <f>N164*35</f>
        <v>7.3173333333333339</v>
      </c>
      <c r="T164" s="442"/>
    </row>
    <row r="165" spans="2:20">
      <c r="B165" s="460" t="s">
        <v>22881</v>
      </c>
      <c r="C165" s="461">
        <v>1</v>
      </c>
      <c r="D165" s="461">
        <v>0.8</v>
      </c>
      <c r="E165" s="461">
        <v>0.8</v>
      </c>
      <c r="F165" s="461">
        <v>0.35</v>
      </c>
      <c r="G165" s="461">
        <v>0.2</v>
      </c>
      <c r="H165" s="461">
        <f t="shared" ref="H165:H167" si="149">J165-I165</f>
        <v>0.19999999999999998</v>
      </c>
      <c r="I165" s="461">
        <v>0.15</v>
      </c>
      <c r="J165" s="461">
        <v>0.35</v>
      </c>
      <c r="K165" s="461">
        <f t="shared" ref="K165:K167" si="150">D165*E165</f>
        <v>0.64000000000000012</v>
      </c>
      <c r="L165" s="461">
        <f t="shared" ref="L165:L167" si="151">I165*K165</f>
        <v>9.6000000000000016E-2</v>
      </c>
      <c r="M165" s="461">
        <f t="shared" ref="M165:M167" si="152">H165/3*(D165+K165+((D165*K165)^1/2))</f>
        <v>0.11306666666666668</v>
      </c>
      <c r="N165" s="461">
        <f t="shared" ref="N165:N167" si="153">L165+M165</f>
        <v>0.20906666666666668</v>
      </c>
      <c r="O165" s="461">
        <f t="shared" ref="O165:O167" si="154">(2*D165+2*E165)*H165</f>
        <v>0.64</v>
      </c>
      <c r="P165" s="461">
        <f t="shared" ref="P165:P167" si="155">(D165+0.2)*(E165+0.2)*$P$21</f>
        <v>0.9</v>
      </c>
      <c r="Q165" s="461">
        <f t="shared" ref="Q165:Q167" si="156">(E165+0.2)*(F165+0.2)*$Q$21</f>
        <v>2.7500000000000004E-2</v>
      </c>
      <c r="R165" s="462">
        <f t="shared" ref="R165:R167" si="157">P165-Q165-N165</f>
        <v>0.66343333333333332</v>
      </c>
      <c r="S165" s="463">
        <f t="shared" ref="S165:S167" si="158">N165*35</f>
        <v>7.3173333333333339</v>
      </c>
      <c r="T165" s="442"/>
    </row>
    <row r="166" spans="2:20">
      <c r="B166" s="460" t="s">
        <v>22882</v>
      </c>
      <c r="C166" s="461">
        <v>1</v>
      </c>
      <c r="D166" s="461">
        <v>0.8</v>
      </c>
      <c r="E166" s="461">
        <v>0.8</v>
      </c>
      <c r="F166" s="461">
        <v>0.35</v>
      </c>
      <c r="G166" s="461">
        <v>0.2</v>
      </c>
      <c r="H166" s="461">
        <f t="shared" si="149"/>
        <v>0.19999999999999998</v>
      </c>
      <c r="I166" s="461">
        <v>0.15</v>
      </c>
      <c r="J166" s="461">
        <v>0.35</v>
      </c>
      <c r="K166" s="461">
        <f t="shared" si="150"/>
        <v>0.64000000000000012</v>
      </c>
      <c r="L166" s="461">
        <f t="shared" si="151"/>
        <v>9.6000000000000016E-2</v>
      </c>
      <c r="M166" s="461">
        <f t="shared" si="152"/>
        <v>0.11306666666666668</v>
      </c>
      <c r="N166" s="461">
        <f t="shared" si="153"/>
        <v>0.20906666666666668</v>
      </c>
      <c r="O166" s="461">
        <f t="shared" si="154"/>
        <v>0.64</v>
      </c>
      <c r="P166" s="461">
        <f t="shared" si="155"/>
        <v>0.9</v>
      </c>
      <c r="Q166" s="461">
        <f t="shared" si="156"/>
        <v>2.7500000000000004E-2</v>
      </c>
      <c r="R166" s="462">
        <f t="shared" si="157"/>
        <v>0.66343333333333332</v>
      </c>
      <c r="S166" s="463">
        <f t="shared" si="158"/>
        <v>7.3173333333333339</v>
      </c>
      <c r="T166" s="442"/>
    </row>
    <row r="167" spans="2:20">
      <c r="B167" s="460" t="s">
        <v>22883</v>
      </c>
      <c r="C167" s="461">
        <v>1</v>
      </c>
      <c r="D167" s="461">
        <v>0.8</v>
      </c>
      <c r="E167" s="461">
        <v>0.8</v>
      </c>
      <c r="F167" s="461">
        <v>0.35</v>
      </c>
      <c r="G167" s="461">
        <v>0.2</v>
      </c>
      <c r="H167" s="461">
        <f t="shared" si="149"/>
        <v>0.19999999999999998</v>
      </c>
      <c r="I167" s="461">
        <v>0.15</v>
      </c>
      <c r="J167" s="461">
        <v>0.35</v>
      </c>
      <c r="K167" s="461">
        <f t="shared" si="150"/>
        <v>0.64000000000000012</v>
      </c>
      <c r="L167" s="461">
        <f t="shared" si="151"/>
        <v>9.6000000000000016E-2</v>
      </c>
      <c r="M167" s="461">
        <f t="shared" si="152"/>
        <v>0.11306666666666668</v>
      </c>
      <c r="N167" s="461">
        <f t="shared" si="153"/>
        <v>0.20906666666666668</v>
      </c>
      <c r="O167" s="461">
        <f t="shared" si="154"/>
        <v>0.64</v>
      </c>
      <c r="P167" s="461">
        <f t="shared" si="155"/>
        <v>0.9</v>
      </c>
      <c r="Q167" s="461">
        <f t="shared" si="156"/>
        <v>2.7500000000000004E-2</v>
      </c>
      <c r="R167" s="462">
        <f t="shared" si="157"/>
        <v>0.66343333333333332</v>
      </c>
      <c r="S167" s="463">
        <f t="shared" si="158"/>
        <v>7.3173333333333339</v>
      </c>
      <c r="T167" s="442"/>
    </row>
    <row r="168" spans="2:20">
      <c r="B168" s="438"/>
      <c r="C168" s="534"/>
      <c r="D168" s="534"/>
      <c r="E168" s="534"/>
      <c r="F168" s="534"/>
      <c r="G168" s="534"/>
      <c r="H168" s="534"/>
      <c r="I168" s="534"/>
      <c r="J168" s="534"/>
      <c r="K168" s="534"/>
      <c r="L168" s="534"/>
      <c r="M168" s="534"/>
      <c r="N168" s="534"/>
      <c r="O168" s="534"/>
      <c r="P168" s="534"/>
      <c r="Q168" s="534"/>
      <c r="R168" s="534"/>
      <c r="S168" s="534"/>
      <c r="T168" s="442"/>
    </row>
    <row r="169" spans="2:20">
      <c r="B169" s="438"/>
      <c r="C169" s="436"/>
      <c r="D169" s="439"/>
      <c r="E169" s="439"/>
      <c r="F169" s="439"/>
      <c r="G169" s="464"/>
      <c r="H169" s="439"/>
      <c r="I169" s="439"/>
      <c r="J169" s="439"/>
      <c r="K169" s="439"/>
      <c r="L169" s="439"/>
      <c r="M169" s="439"/>
      <c r="N169" s="439"/>
      <c r="O169" s="439"/>
      <c r="P169" s="436"/>
      <c r="Q169" s="436"/>
      <c r="R169" s="436"/>
      <c r="S169" s="439"/>
      <c r="T169" s="442"/>
    </row>
    <row r="170" spans="2:20">
      <c r="B170" s="438"/>
      <c r="C170" s="534"/>
      <c r="D170" s="534"/>
      <c r="E170" s="534"/>
      <c r="F170" s="534"/>
      <c r="G170" s="534"/>
      <c r="H170" s="534"/>
      <c r="I170" s="534"/>
      <c r="J170" s="534"/>
      <c r="K170" s="534"/>
      <c r="L170" s="534"/>
      <c r="M170" s="534"/>
      <c r="N170" s="534"/>
      <c r="O170" s="534"/>
      <c r="P170" s="534"/>
      <c r="Q170" s="534"/>
      <c r="R170" s="534"/>
      <c r="S170" s="534"/>
      <c r="T170" s="442"/>
    </row>
    <row r="171" spans="2:20">
      <c r="B171" s="438"/>
      <c r="C171" s="436"/>
      <c r="D171" s="439"/>
      <c r="E171" s="439"/>
      <c r="F171" s="439"/>
      <c r="G171" s="464" t="s">
        <v>22937</v>
      </c>
      <c r="H171" s="439"/>
      <c r="I171" s="439"/>
      <c r="J171" s="439"/>
      <c r="K171" s="439"/>
      <c r="L171" s="439"/>
      <c r="M171" s="439"/>
      <c r="N171" s="439"/>
      <c r="O171" s="439"/>
      <c r="P171" s="436"/>
      <c r="Q171" s="436"/>
      <c r="R171" s="436"/>
      <c r="S171" s="439"/>
      <c r="T171" s="442"/>
    </row>
    <row r="172" spans="2:20">
      <c r="B172" s="438"/>
      <c r="C172" s="436"/>
      <c r="D172" s="439"/>
      <c r="E172" s="439"/>
      <c r="F172" s="439"/>
      <c r="G172" s="464" t="s">
        <v>23134</v>
      </c>
      <c r="H172" s="439"/>
      <c r="I172" s="439"/>
      <c r="J172" s="439"/>
      <c r="K172" s="439"/>
      <c r="L172" s="439"/>
      <c r="M172" s="439"/>
      <c r="N172" s="439"/>
      <c r="O172" s="439"/>
      <c r="P172" s="436"/>
      <c r="Q172" s="436"/>
      <c r="R172" s="436"/>
      <c r="S172" s="439"/>
      <c r="T172" s="442"/>
    </row>
    <row r="173" spans="2:20">
      <c r="B173" s="438"/>
      <c r="C173" s="436"/>
      <c r="D173" s="439"/>
      <c r="E173" s="439"/>
      <c r="F173" s="439"/>
      <c r="G173" s="464" t="s">
        <v>22939</v>
      </c>
      <c r="H173" s="439"/>
      <c r="I173" s="439"/>
      <c r="J173" s="439"/>
      <c r="K173" s="439"/>
      <c r="L173" s="439"/>
      <c r="M173" s="439"/>
      <c r="N173" s="439"/>
      <c r="O173" s="439"/>
      <c r="P173" s="436"/>
      <c r="Q173" s="436"/>
      <c r="R173" s="436"/>
      <c r="S173" s="439"/>
      <c r="T173" s="442"/>
    </row>
    <row r="174" spans="2:20" ht="13.5" thickBot="1">
      <c r="B174" s="465"/>
      <c r="C174" s="431"/>
      <c r="D174" s="466"/>
      <c r="E174" s="466"/>
      <c r="F174" s="466"/>
      <c r="G174" s="466"/>
      <c r="H174" s="466"/>
      <c r="I174" s="466"/>
      <c r="J174" s="466"/>
      <c r="K174" s="466"/>
      <c r="L174" s="466"/>
      <c r="M174" s="466"/>
      <c r="N174" s="466"/>
      <c r="O174" s="466"/>
      <c r="P174" s="431"/>
      <c r="Q174" s="431"/>
      <c r="R174" s="431"/>
      <c r="S174" s="466"/>
      <c r="T174" s="432"/>
    </row>
  </sheetData>
  <mergeCells count="27">
    <mergeCell ref="C160:C161"/>
    <mergeCell ref="C17:D17"/>
    <mergeCell ref="F17:J18"/>
    <mergeCell ref="C18:D18"/>
    <mergeCell ref="B38:B39"/>
    <mergeCell ref="C38:C39"/>
    <mergeCell ref="C1:T1"/>
    <mergeCell ref="C2:T2"/>
    <mergeCell ref="B3:T3"/>
    <mergeCell ref="C15:D15"/>
    <mergeCell ref="C16:D16"/>
    <mergeCell ref="B162:C162"/>
    <mergeCell ref="B163:G163"/>
    <mergeCell ref="B20:B21"/>
    <mergeCell ref="C20:C21"/>
    <mergeCell ref="B22:C22"/>
    <mergeCell ref="B145:B146"/>
    <mergeCell ref="C145:C146"/>
    <mergeCell ref="B40:C40"/>
    <mergeCell ref="B41:D41"/>
    <mergeCell ref="B99:B100"/>
    <mergeCell ref="C99:C100"/>
    <mergeCell ref="B101:C101"/>
    <mergeCell ref="B102:D102"/>
    <mergeCell ref="B147:C147"/>
    <mergeCell ref="B148:G148"/>
    <mergeCell ref="B160:B161"/>
  </mergeCells>
  <phoneticPr fontId="97" type="noConversion"/>
  <printOptions horizontalCentered="1" verticalCentered="1"/>
  <pageMargins left="0.23622047244094491" right="0.23622047244094491" top="0.74803149606299213" bottom="0.74803149606299213" header="0.31496062992125984" footer="0.31496062992125984"/>
  <pageSetup paperSize="9" scale="63" fitToWidth="0" orientation="landscape" r:id="rId1"/>
  <rowBreaks count="1" manualBreakCount="1">
    <brk id="112" min="1" max="19" man="1"/>
  </rowBreaks>
  <drawing r:id="rId2"/>
</worksheet>
</file>

<file path=xl/worksheets/sheet8.xml><?xml version="1.0" encoding="utf-8"?>
<worksheet xmlns="http://schemas.openxmlformats.org/spreadsheetml/2006/main" xmlns:r="http://schemas.openxmlformats.org/officeDocument/2006/relationships">
  <sheetPr>
    <pageSetUpPr fitToPage="1"/>
  </sheetPr>
  <dimension ref="B1:X101"/>
  <sheetViews>
    <sheetView view="pageBreakPreview" topLeftCell="A10" zoomScale="80" zoomScaleNormal="90" zoomScaleSheetLayoutView="80" workbookViewId="0">
      <selection activeCell="J18" sqref="J18"/>
    </sheetView>
  </sheetViews>
  <sheetFormatPr defaultRowHeight="12.75"/>
  <cols>
    <col min="1" max="1" width="9.140625" style="425"/>
    <col min="2" max="2" width="10.5703125" style="425" bestFit="1" customWidth="1"/>
    <col min="3" max="3" width="6.85546875" style="440" customWidth="1"/>
    <col min="4" max="4" width="5.5703125" style="467" bestFit="1" customWidth="1"/>
    <col min="5" max="5" width="10.28515625" style="467" customWidth="1"/>
    <col min="6" max="6" width="12" style="467" customWidth="1"/>
    <col min="7" max="8" width="9.28515625" style="467" bestFit="1" customWidth="1"/>
    <col min="9" max="9" width="12.28515625" style="467" bestFit="1" customWidth="1"/>
    <col min="10" max="10" width="11.85546875" style="467" bestFit="1" customWidth="1"/>
    <col min="11" max="11" width="10.85546875" style="467" customWidth="1"/>
    <col min="12" max="12" width="12.28515625" style="425" customWidth="1"/>
    <col min="13" max="13" width="9.140625" style="425" bestFit="1" customWidth="1"/>
    <col min="14" max="14" width="7.140625" style="472" customWidth="1"/>
    <col min="15" max="15" width="7.5703125" style="472" customWidth="1"/>
    <col min="16" max="16" width="6.85546875" style="472" customWidth="1"/>
    <col min="17" max="17" width="9.140625" style="472"/>
    <col min="18" max="18" width="9.85546875" style="472" customWidth="1"/>
    <col min="19" max="19" width="8.5703125" style="472" customWidth="1"/>
    <col min="20" max="20" width="9.7109375" style="472" customWidth="1"/>
    <col min="21" max="21" width="9.140625" style="467" bestFit="1" customWidth="1"/>
    <col min="22" max="257" width="9.140625" style="425"/>
    <col min="258" max="258" width="10.5703125" style="425" bestFit="1" customWidth="1"/>
    <col min="259" max="261" width="5.5703125" style="425" bestFit="1" customWidth="1"/>
    <col min="262" max="262" width="6.5703125" style="425" customWidth="1"/>
    <col min="263" max="263" width="6" style="425" bestFit="1" customWidth="1"/>
    <col min="264" max="264" width="7.7109375" style="425" bestFit="1" customWidth="1"/>
    <col min="265" max="265" width="12.28515625" style="425" bestFit="1" customWidth="1"/>
    <col min="266" max="266" width="11.85546875" style="425" bestFit="1" customWidth="1"/>
    <col min="267" max="267" width="7.140625" style="425" bestFit="1" customWidth="1"/>
    <col min="268" max="268" width="12.28515625" style="425" customWidth="1"/>
    <col min="269" max="269" width="9.140625" style="425" bestFit="1" customWidth="1"/>
    <col min="270" max="270" width="7.140625" style="425" customWidth="1"/>
    <col min="271" max="271" width="7.5703125" style="425" customWidth="1"/>
    <col min="272" max="272" width="6.85546875" style="425" customWidth="1"/>
    <col min="273" max="273" width="9.140625" style="425"/>
    <col min="274" max="274" width="9.85546875" style="425" customWidth="1"/>
    <col min="275" max="275" width="8.5703125" style="425" customWidth="1"/>
    <col min="276" max="276" width="9.7109375" style="425" customWidth="1"/>
    <col min="277" max="277" width="9.140625" style="425" bestFit="1" customWidth="1"/>
    <col min="278" max="513" width="9.140625" style="425"/>
    <col min="514" max="514" width="10.5703125" style="425" bestFit="1" customWidth="1"/>
    <col min="515" max="517" width="5.5703125" style="425" bestFit="1" customWidth="1"/>
    <col min="518" max="518" width="6.5703125" style="425" customWidth="1"/>
    <col min="519" max="519" width="6" style="425" bestFit="1" customWidth="1"/>
    <col min="520" max="520" width="7.7109375" style="425" bestFit="1" customWidth="1"/>
    <col min="521" max="521" width="12.28515625" style="425" bestFit="1" customWidth="1"/>
    <col min="522" max="522" width="11.85546875" style="425" bestFit="1" customWidth="1"/>
    <col min="523" max="523" width="7.140625" style="425" bestFit="1" customWidth="1"/>
    <col min="524" max="524" width="12.28515625" style="425" customWidth="1"/>
    <col min="525" max="525" width="9.140625" style="425" bestFit="1" customWidth="1"/>
    <col min="526" max="526" width="7.140625" style="425" customWidth="1"/>
    <col min="527" max="527" width="7.5703125" style="425" customWidth="1"/>
    <col min="528" max="528" width="6.85546875" style="425" customWidth="1"/>
    <col min="529" max="529" width="9.140625" style="425"/>
    <col min="530" max="530" width="9.85546875" style="425" customWidth="1"/>
    <col min="531" max="531" width="8.5703125" style="425" customWidth="1"/>
    <col min="532" max="532" width="9.7109375" style="425" customWidth="1"/>
    <col min="533" max="533" width="9.140625" style="425" bestFit="1" customWidth="1"/>
    <col min="534" max="769" width="9.140625" style="425"/>
    <col min="770" max="770" width="10.5703125" style="425" bestFit="1" customWidth="1"/>
    <col min="771" max="773" width="5.5703125" style="425" bestFit="1" customWidth="1"/>
    <col min="774" max="774" width="6.5703125" style="425" customWidth="1"/>
    <col min="775" max="775" width="6" style="425" bestFit="1" customWidth="1"/>
    <col min="776" max="776" width="7.7109375" style="425" bestFit="1" customWidth="1"/>
    <col min="777" max="777" width="12.28515625" style="425" bestFit="1" customWidth="1"/>
    <col min="778" max="778" width="11.85546875" style="425" bestFit="1" customWidth="1"/>
    <col min="779" max="779" width="7.140625" style="425" bestFit="1" customWidth="1"/>
    <col min="780" max="780" width="12.28515625" style="425" customWidth="1"/>
    <col min="781" max="781" width="9.140625" style="425" bestFit="1" customWidth="1"/>
    <col min="782" max="782" width="7.140625" style="425" customWidth="1"/>
    <col min="783" max="783" width="7.5703125" style="425" customWidth="1"/>
    <col min="784" max="784" width="6.85546875" style="425" customWidth="1"/>
    <col min="785" max="785" width="9.140625" style="425"/>
    <col min="786" max="786" width="9.85546875" style="425" customWidth="1"/>
    <col min="787" max="787" width="8.5703125" style="425" customWidth="1"/>
    <col min="788" max="788" width="9.7109375" style="425" customWidth="1"/>
    <col min="789" max="789" width="9.140625" style="425" bestFit="1" customWidth="1"/>
    <col min="790" max="1025" width="9.140625" style="425"/>
    <col min="1026" max="1026" width="10.5703125" style="425" bestFit="1" customWidth="1"/>
    <col min="1027" max="1029" width="5.5703125" style="425" bestFit="1" customWidth="1"/>
    <col min="1030" max="1030" width="6.5703125" style="425" customWidth="1"/>
    <col min="1031" max="1031" width="6" style="425" bestFit="1" customWidth="1"/>
    <col min="1032" max="1032" width="7.7109375" style="425" bestFit="1" customWidth="1"/>
    <col min="1033" max="1033" width="12.28515625" style="425" bestFit="1" customWidth="1"/>
    <col min="1034" max="1034" width="11.85546875" style="425" bestFit="1" customWidth="1"/>
    <col min="1035" max="1035" width="7.140625" style="425" bestFit="1" customWidth="1"/>
    <col min="1036" max="1036" width="12.28515625" style="425" customWidth="1"/>
    <col min="1037" max="1037" width="9.140625" style="425" bestFit="1" customWidth="1"/>
    <col min="1038" max="1038" width="7.140625" style="425" customWidth="1"/>
    <col min="1039" max="1039" width="7.5703125" style="425" customWidth="1"/>
    <col min="1040" max="1040" width="6.85546875" style="425" customWidth="1"/>
    <col min="1041" max="1041" width="9.140625" style="425"/>
    <col min="1042" max="1042" width="9.85546875" style="425" customWidth="1"/>
    <col min="1043" max="1043" width="8.5703125" style="425" customWidth="1"/>
    <col min="1044" max="1044" width="9.7109375" style="425" customWidth="1"/>
    <col min="1045" max="1045" width="9.140625" style="425" bestFit="1" customWidth="1"/>
    <col min="1046" max="1281" width="9.140625" style="425"/>
    <col min="1282" max="1282" width="10.5703125" style="425" bestFit="1" customWidth="1"/>
    <col min="1283" max="1285" width="5.5703125" style="425" bestFit="1" customWidth="1"/>
    <col min="1286" max="1286" width="6.5703125" style="425" customWidth="1"/>
    <col min="1287" max="1287" width="6" style="425" bestFit="1" customWidth="1"/>
    <col min="1288" max="1288" width="7.7109375" style="425" bestFit="1" customWidth="1"/>
    <col min="1289" max="1289" width="12.28515625" style="425" bestFit="1" customWidth="1"/>
    <col min="1290" max="1290" width="11.85546875" style="425" bestFit="1" customWidth="1"/>
    <col min="1291" max="1291" width="7.140625" style="425" bestFit="1" customWidth="1"/>
    <col min="1292" max="1292" width="12.28515625" style="425" customWidth="1"/>
    <col min="1293" max="1293" width="9.140625" style="425" bestFit="1" customWidth="1"/>
    <col min="1294" max="1294" width="7.140625" style="425" customWidth="1"/>
    <col min="1295" max="1295" width="7.5703125" style="425" customWidth="1"/>
    <col min="1296" max="1296" width="6.85546875" style="425" customWidth="1"/>
    <col min="1297" max="1297" width="9.140625" style="425"/>
    <col min="1298" max="1298" width="9.85546875" style="425" customWidth="1"/>
    <col min="1299" max="1299" width="8.5703125" style="425" customWidth="1"/>
    <col min="1300" max="1300" width="9.7109375" style="425" customWidth="1"/>
    <col min="1301" max="1301" width="9.140625" style="425" bestFit="1" customWidth="1"/>
    <col min="1302" max="1537" width="9.140625" style="425"/>
    <col min="1538" max="1538" width="10.5703125" style="425" bestFit="1" customWidth="1"/>
    <col min="1539" max="1541" width="5.5703125" style="425" bestFit="1" customWidth="1"/>
    <col min="1542" max="1542" width="6.5703125" style="425" customWidth="1"/>
    <col min="1543" max="1543" width="6" style="425" bestFit="1" customWidth="1"/>
    <col min="1544" max="1544" width="7.7109375" style="425" bestFit="1" customWidth="1"/>
    <col min="1545" max="1545" width="12.28515625" style="425" bestFit="1" customWidth="1"/>
    <col min="1546" max="1546" width="11.85546875" style="425" bestFit="1" customWidth="1"/>
    <col min="1547" max="1547" width="7.140625" style="425" bestFit="1" customWidth="1"/>
    <col min="1548" max="1548" width="12.28515625" style="425" customWidth="1"/>
    <col min="1549" max="1549" width="9.140625" style="425" bestFit="1" customWidth="1"/>
    <col min="1550" max="1550" width="7.140625" style="425" customWidth="1"/>
    <col min="1551" max="1551" width="7.5703125" style="425" customWidth="1"/>
    <col min="1552" max="1552" width="6.85546875" style="425" customWidth="1"/>
    <col min="1553" max="1553" width="9.140625" style="425"/>
    <col min="1554" max="1554" width="9.85546875" style="425" customWidth="1"/>
    <col min="1555" max="1555" width="8.5703125" style="425" customWidth="1"/>
    <col min="1556" max="1556" width="9.7109375" style="425" customWidth="1"/>
    <col min="1557" max="1557" width="9.140625" style="425" bestFit="1" customWidth="1"/>
    <col min="1558" max="1793" width="9.140625" style="425"/>
    <col min="1794" max="1794" width="10.5703125" style="425" bestFit="1" customWidth="1"/>
    <col min="1795" max="1797" width="5.5703125" style="425" bestFit="1" customWidth="1"/>
    <col min="1798" max="1798" width="6.5703125" style="425" customWidth="1"/>
    <col min="1799" max="1799" width="6" style="425" bestFit="1" customWidth="1"/>
    <col min="1800" max="1800" width="7.7109375" style="425" bestFit="1" customWidth="1"/>
    <col min="1801" max="1801" width="12.28515625" style="425" bestFit="1" customWidth="1"/>
    <col min="1802" max="1802" width="11.85546875" style="425" bestFit="1" customWidth="1"/>
    <col min="1803" max="1803" width="7.140625" style="425" bestFit="1" customWidth="1"/>
    <col min="1804" max="1804" width="12.28515625" style="425" customWidth="1"/>
    <col min="1805" max="1805" width="9.140625" style="425" bestFit="1" customWidth="1"/>
    <col min="1806" max="1806" width="7.140625" style="425" customWidth="1"/>
    <col min="1807" max="1807" width="7.5703125" style="425" customWidth="1"/>
    <col min="1808" max="1808" width="6.85546875" style="425" customWidth="1"/>
    <col min="1809" max="1809" width="9.140625" style="425"/>
    <col min="1810" max="1810" width="9.85546875" style="425" customWidth="1"/>
    <col min="1811" max="1811" width="8.5703125" style="425" customWidth="1"/>
    <col min="1812" max="1812" width="9.7109375" style="425" customWidth="1"/>
    <col min="1813" max="1813" width="9.140625" style="425" bestFit="1" customWidth="1"/>
    <col min="1814" max="2049" width="9.140625" style="425"/>
    <col min="2050" max="2050" width="10.5703125" style="425" bestFit="1" customWidth="1"/>
    <col min="2051" max="2053" width="5.5703125" style="425" bestFit="1" customWidth="1"/>
    <col min="2054" max="2054" width="6.5703125" style="425" customWidth="1"/>
    <col min="2055" max="2055" width="6" style="425" bestFit="1" customWidth="1"/>
    <col min="2056" max="2056" width="7.7109375" style="425" bestFit="1" customWidth="1"/>
    <col min="2057" max="2057" width="12.28515625" style="425" bestFit="1" customWidth="1"/>
    <col min="2058" max="2058" width="11.85546875" style="425" bestFit="1" customWidth="1"/>
    <col min="2059" max="2059" width="7.140625" style="425" bestFit="1" customWidth="1"/>
    <col min="2060" max="2060" width="12.28515625" style="425" customWidth="1"/>
    <col min="2061" max="2061" width="9.140625" style="425" bestFit="1" customWidth="1"/>
    <col min="2062" max="2062" width="7.140625" style="425" customWidth="1"/>
    <col min="2063" max="2063" width="7.5703125" style="425" customWidth="1"/>
    <col min="2064" max="2064" width="6.85546875" style="425" customWidth="1"/>
    <col min="2065" max="2065" width="9.140625" style="425"/>
    <col min="2066" max="2066" width="9.85546875" style="425" customWidth="1"/>
    <col min="2067" max="2067" width="8.5703125" style="425" customWidth="1"/>
    <col min="2068" max="2068" width="9.7109375" style="425" customWidth="1"/>
    <col min="2069" max="2069" width="9.140625" style="425" bestFit="1" customWidth="1"/>
    <col min="2070" max="2305" width="9.140625" style="425"/>
    <col min="2306" max="2306" width="10.5703125" style="425" bestFit="1" customWidth="1"/>
    <col min="2307" max="2309" width="5.5703125" style="425" bestFit="1" customWidth="1"/>
    <col min="2310" max="2310" width="6.5703125" style="425" customWidth="1"/>
    <col min="2311" max="2311" width="6" style="425" bestFit="1" customWidth="1"/>
    <col min="2312" max="2312" width="7.7109375" style="425" bestFit="1" customWidth="1"/>
    <col min="2313" max="2313" width="12.28515625" style="425" bestFit="1" customWidth="1"/>
    <col min="2314" max="2314" width="11.85546875" style="425" bestFit="1" customWidth="1"/>
    <col min="2315" max="2315" width="7.140625" style="425" bestFit="1" customWidth="1"/>
    <col min="2316" max="2316" width="12.28515625" style="425" customWidth="1"/>
    <col min="2317" max="2317" width="9.140625" style="425" bestFit="1" customWidth="1"/>
    <col min="2318" max="2318" width="7.140625" style="425" customWidth="1"/>
    <col min="2319" max="2319" width="7.5703125" style="425" customWidth="1"/>
    <col min="2320" max="2320" width="6.85546875" style="425" customWidth="1"/>
    <col min="2321" max="2321" width="9.140625" style="425"/>
    <col min="2322" max="2322" width="9.85546875" style="425" customWidth="1"/>
    <col min="2323" max="2323" width="8.5703125" style="425" customWidth="1"/>
    <col min="2324" max="2324" width="9.7109375" style="425" customWidth="1"/>
    <col min="2325" max="2325" width="9.140625" style="425" bestFit="1" customWidth="1"/>
    <col min="2326" max="2561" width="9.140625" style="425"/>
    <col min="2562" max="2562" width="10.5703125" style="425" bestFit="1" customWidth="1"/>
    <col min="2563" max="2565" width="5.5703125" style="425" bestFit="1" customWidth="1"/>
    <col min="2566" max="2566" width="6.5703125" style="425" customWidth="1"/>
    <col min="2567" max="2567" width="6" style="425" bestFit="1" customWidth="1"/>
    <col min="2568" max="2568" width="7.7109375" style="425" bestFit="1" customWidth="1"/>
    <col min="2569" max="2569" width="12.28515625" style="425" bestFit="1" customWidth="1"/>
    <col min="2570" max="2570" width="11.85546875" style="425" bestFit="1" customWidth="1"/>
    <col min="2571" max="2571" width="7.140625" style="425" bestFit="1" customWidth="1"/>
    <col min="2572" max="2572" width="12.28515625" style="425" customWidth="1"/>
    <col min="2573" max="2573" width="9.140625" style="425" bestFit="1" customWidth="1"/>
    <col min="2574" max="2574" width="7.140625" style="425" customWidth="1"/>
    <col min="2575" max="2575" width="7.5703125" style="425" customWidth="1"/>
    <col min="2576" max="2576" width="6.85546875" style="425" customWidth="1"/>
    <col min="2577" max="2577" width="9.140625" style="425"/>
    <col min="2578" max="2578" width="9.85546875" style="425" customWidth="1"/>
    <col min="2579" max="2579" width="8.5703125" style="425" customWidth="1"/>
    <col min="2580" max="2580" width="9.7109375" style="425" customWidth="1"/>
    <col min="2581" max="2581" width="9.140625" style="425" bestFit="1" customWidth="1"/>
    <col min="2582" max="2817" width="9.140625" style="425"/>
    <col min="2818" max="2818" width="10.5703125" style="425" bestFit="1" customWidth="1"/>
    <col min="2819" max="2821" width="5.5703125" style="425" bestFit="1" customWidth="1"/>
    <col min="2822" max="2822" width="6.5703125" style="425" customWidth="1"/>
    <col min="2823" max="2823" width="6" style="425" bestFit="1" customWidth="1"/>
    <col min="2824" max="2824" width="7.7109375" style="425" bestFit="1" customWidth="1"/>
    <col min="2825" max="2825" width="12.28515625" style="425" bestFit="1" customWidth="1"/>
    <col min="2826" max="2826" width="11.85546875" style="425" bestFit="1" customWidth="1"/>
    <col min="2827" max="2827" width="7.140625" style="425" bestFit="1" customWidth="1"/>
    <col min="2828" max="2828" width="12.28515625" style="425" customWidth="1"/>
    <col min="2829" max="2829" width="9.140625" style="425" bestFit="1" customWidth="1"/>
    <col min="2830" max="2830" width="7.140625" style="425" customWidth="1"/>
    <col min="2831" max="2831" width="7.5703125" style="425" customWidth="1"/>
    <col min="2832" max="2832" width="6.85546875" style="425" customWidth="1"/>
    <col min="2833" max="2833" width="9.140625" style="425"/>
    <col min="2834" max="2834" width="9.85546875" style="425" customWidth="1"/>
    <col min="2835" max="2835" width="8.5703125" style="425" customWidth="1"/>
    <col min="2836" max="2836" width="9.7109375" style="425" customWidth="1"/>
    <col min="2837" max="2837" width="9.140625" style="425" bestFit="1" customWidth="1"/>
    <col min="2838" max="3073" width="9.140625" style="425"/>
    <col min="3074" max="3074" width="10.5703125" style="425" bestFit="1" customWidth="1"/>
    <col min="3075" max="3077" width="5.5703125" style="425" bestFit="1" customWidth="1"/>
    <col min="3078" max="3078" width="6.5703125" style="425" customWidth="1"/>
    <col min="3079" max="3079" width="6" style="425" bestFit="1" customWidth="1"/>
    <col min="3080" max="3080" width="7.7109375" style="425" bestFit="1" customWidth="1"/>
    <col min="3081" max="3081" width="12.28515625" style="425" bestFit="1" customWidth="1"/>
    <col min="3082" max="3082" width="11.85546875" style="425" bestFit="1" customWidth="1"/>
    <col min="3083" max="3083" width="7.140625" style="425" bestFit="1" customWidth="1"/>
    <col min="3084" max="3084" width="12.28515625" style="425" customWidth="1"/>
    <col min="3085" max="3085" width="9.140625" style="425" bestFit="1" customWidth="1"/>
    <col min="3086" max="3086" width="7.140625" style="425" customWidth="1"/>
    <col min="3087" max="3087" width="7.5703125" style="425" customWidth="1"/>
    <col min="3088" max="3088" width="6.85546875" style="425" customWidth="1"/>
    <col min="3089" max="3089" width="9.140625" style="425"/>
    <col min="3090" max="3090" width="9.85546875" style="425" customWidth="1"/>
    <col min="3091" max="3091" width="8.5703125" style="425" customWidth="1"/>
    <col min="3092" max="3092" width="9.7109375" style="425" customWidth="1"/>
    <col min="3093" max="3093" width="9.140625" style="425" bestFit="1" customWidth="1"/>
    <col min="3094" max="3329" width="9.140625" style="425"/>
    <col min="3330" max="3330" width="10.5703125" style="425" bestFit="1" customWidth="1"/>
    <col min="3331" max="3333" width="5.5703125" style="425" bestFit="1" customWidth="1"/>
    <col min="3334" max="3334" width="6.5703125" style="425" customWidth="1"/>
    <col min="3335" max="3335" width="6" style="425" bestFit="1" customWidth="1"/>
    <col min="3336" max="3336" width="7.7109375" style="425" bestFit="1" customWidth="1"/>
    <col min="3337" max="3337" width="12.28515625" style="425" bestFit="1" customWidth="1"/>
    <col min="3338" max="3338" width="11.85546875" style="425" bestFit="1" customWidth="1"/>
    <col min="3339" max="3339" width="7.140625" style="425" bestFit="1" customWidth="1"/>
    <col min="3340" max="3340" width="12.28515625" style="425" customWidth="1"/>
    <col min="3341" max="3341" width="9.140625" style="425" bestFit="1" customWidth="1"/>
    <col min="3342" max="3342" width="7.140625" style="425" customWidth="1"/>
    <col min="3343" max="3343" width="7.5703125" style="425" customWidth="1"/>
    <col min="3344" max="3344" width="6.85546875" style="425" customWidth="1"/>
    <col min="3345" max="3345" width="9.140625" style="425"/>
    <col min="3346" max="3346" width="9.85546875" style="425" customWidth="1"/>
    <col min="3347" max="3347" width="8.5703125" style="425" customWidth="1"/>
    <col min="3348" max="3348" width="9.7109375" style="425" customWidth="1"/>
    <col min="3349" max="3349" width="9.140625" style="425" bestFit="1" customWidth="1"/>
    <col min="3350" max="3585" width="9.140625" style="425"/>
    <col min="3586" max="3586" width="10.5703125" style="425" bestFit="1" customWidth="1"/>
    <col min="3587" max="3589" width="5.5703125" style="425" bestFit="1" customWidth="1"/>
    <col min="3590" max="3590" width="6.5703125" style="425" customWidth="1"/>
    <col min="3591" max="3591" width="6" style="425" bestFit="1" customWidth="1"/>
    <col min="3592" max="3592" width="7.7109375" style="425" bestFit="1" customWidth="1"/>
    <col min="3593" max="3593" width="12.28515625" style="425" bestFit="1" customWidth="1"/>
    <col min="3594" max="3594" width="11.85546875" style="425" bestFit="1" customWidth="1"/>
    <col min="3595" max="3595" width="7.140625" style="425" bestFit="1" customWidth="1"/>
    <col min="3596" max="3596" width="12.28515625" style="425" customWidth="1"/>
    <col min="3597" max="3597" width="9.140625" style="425" bestFit="1" customWidth="1"/>
    <col min="3598" max="3598" width="7.140625" style="425" customWidth="1"/>
    <col min="3599" max="3599" width="7.5703125" style="425" customWidth="1"/>
    <col min="3600" max="3600" width="6.85546875" style="425" customWidth="1"/>
    <col min="3601" max="3601" width="9.140625" style="425"/>
    <col min="3602" max="3602" width="9.85546875" style="425" customWidth="1"/>
    <col min="3603" max="3603" width="8.5703125" style="425" customWidth="1"/>
    <col min="3604" max="3604" width="9.7109375" style="425" customWidth="1"/>
    <col min="3605" max="3605" width="9.140625" style="425" bestFit="1" customWidth="1"/>
    <col min="3606" max="3841" width="9.140625" style="425"/>
    <col min="3842" max="3842" width="10.5703125" style="425" bestFit="1" customWidth="1"/>
    <col min="3843" max="3845" width="5.5703125" style="425" bestFit="1" customWidth="1"/>
    <col min="3846" max="3846" width="6.5703125" style="425" customWidth="1"/>
    <col min="3847" max="3847" width="6" style="425" bestFit="1" customWidth="1"/>
    <col min="3848" max="3848" width="7.7109375" style="425" bestFit="1" customWidth="1"/>
    <col min="3849" max="3849" width="12.28515625" style="425" bestFit="1" customWidth="1"/>
    <col min="3850" max="3850" width="11.85546875" style="425" bestFit="1" customWidth="1"/>
    <col min="3851" max="3851" width="7.140625" style="425" bestFit="1" customWidth="1"/>
    <col min="3852" max="3852" width="12.28515625" style="425" customWidth="1"/>
    <col min="3853" max="3853" width="9.140625" style="425" bestFit="1" customWidth="1"/>
    <col min="3854" max="3854" width="7.140625" style="425" customWidth="1"/>
    <col min="3855" max="3855" width="7.5703125" style="425" customWidth="1"/>
    <col min="3856" max="3856" width="6.85546875" style="425" customWidth="1"/>
    <col min="3857" max="3857" width="9.140625" style="425"/>
    <col min="3858" max="3858" width="9.85546875" style="425" customWidth="1"/>
    <col min="3859" max="3859" width="8.5703125" style="425" customWidth="1"/>
    <col min="3860" max="3860" width="9.7109375" style="425" customWidth="1"/>
    <col min="3861" max="3861" width="9.140625" style="425" bestFit="1" customWidth="1"/>
    <col min="3862" max="4097" width="9.140625" style="425"/>
    <col min="4098" max="4098" width="10.5703125" style="425" bestFit="1" customWidth="1"/>
    <col min="4099" max="4101" width="5.5703125" style="425" bestFit="1" customWidth="1"/>
    <col min="4102" max="4102" width="6.5703125" style="425" customWidth="1"/>
    <col min="4103" max="4103" width="6" style="425" bestFit="1" customWidth="1"/>
    <col min="4104" max="4104" width="7.7109375" style="425" bestFit="1" customWidth="1"/>
    <col min="4105" max="4105" width="12.28515625" style="425" bestFit="1" customWidth="1"/>
    <col min="4106" max="4106" width="11.85546875" style="425" bestFit="1" customWidth="1"/>
    <col min="4107" max="4107" width="7.140625" style="425" bestFit="1" customWidth="1"/>
    <col min="4108" max="4108" width="12.28515625" style="425" customWidth="1"/>
    <col min="4109" max="4109" width="9.140625" style="425" bestFit="1" customWidth="1"/>
    <col min="4110" max="4110" width="7.140625" style="425" customWidth="1"/>
    <col min="4111" max="4111" width="7.5703125" style="425" customWidth="1"/>
    <col min="4112" max="4112" width="6.85546875" style="425" customWidth="1"/>
    <col min="4113" max="4113" width="9.140625" style="425"/>
    <col min="4114" max="4114" width="9.85546875" style="425" customWidth="1"/>
    <col min="4115" max="4115" width="8.5703125" style="425" customWidth="1"/>
    <col min="4116" max="4116" width="9.7109375" style="425" customWidth="1"/>
    <col min="4117" max="4117" width="9.140625" style="425" bestFit="1" customWidth="1"/>
    <col min="4118" max="4353" width="9.140625" style="425"/>
    <col min="4354" max="4354" width="10.5703125" style="425" bestFit="1" customWidth="1"/>
    <col min="4355" max="4357" width="5.5703125" style="425" bestFit="1" customWidth="1"/>
    <col min="4358" max="4358" width="6.5703125" style="425" customWidth="1"/>
    <col min="4359" max="4359" width="6" style="425" bestFit="1" customWidth="1"/>
    <col min="4360" max="4360" width="7.7109375" style="425" bestFit="1" customWidth="1"/>
    <col min="4361" max="4361" width="12.28515625" style="425" bestFit="1" customWidth="1"/>
    <col min="4362" max="4362" width="11.85546875" style="425" bestFit="1" customWidth="1"/>
    <col min="4363" max="4363" width="7.140625" style="425" bestFit="1" customWidth="1"/>
    <col min="4364" max="4364" width="12.28515625" style="425" customWidth="1"/>
    <col min="4365" max="4365" width="9.140625" style="425" bestFit="1" customWidth="1"/>
    <col min="4366" max="4366" width="7.140625" style="425" customWidth="1"/>
    <col min="4367" max="4367" width="7.5703125" style="425" customWidth="1"/>
    <col min="4368" max="4368" width="6.85546875" style="425" customWidth="1"/>
    <col min="4369" max="4369" width="9.140625" style="425"/>
    <col min="4370" max="4370" width="9.85546875" style="425" customWidth="1"/>
    <col min="4371" max="4371" width="8.5703125" style="425" customWidth="1"/>
    <col min="4372" max="4372" width="9.7109375" style="425" customWidth="1"/>
    <col min="4373" max="4373" width="9.140625" style="425" bestFit="1" customWidth="1"/>
    <col min="4374" max="4609" width="9.140625" style="425"/>
    <col min="4610" max="4610" width="10.5703125" style="425" bestFit="1" customWidth="1"/>
    <col min="4611" max="4613" width="5.5703125" style="425" bestFit="1" customWidth="1"/>
    <col min="4614" max="4614" width="6.5703125" style="425" customWidth="1"/>
    <col min="4615" max="4615" width="6" style="425" bestFit="1" customWidth="1"/>
    <col min="4616" max="4616" width="7.7109375" style="425" bestFit="1" customWidth="1"/>
    <col min="4617" max="4617" width="12.28515625" style="425" bestFit="1" customWidth="1"/>
    <col min="4618" max="4618" width="11.85546875" style="425" bestFit="1" customWidth="1"/>
    <col min="4619" max="4619" width="7.140625" style="425" bestFit="1" customWidth="1"/>
    <col min="4620" max="4620" width="12.28515625" style="425" customWidth="1"/>
    <col min="4621" max="4621" width="9.140625" style="425" bestFit="1" customWidth="1"/>
    <col min="4622" max="4622" width="7.140625" style="425" customWidth="1"/>
    <col min="4623" max="4623" width="7.5703125" style="425" customWidth="1"/>
    <col min="4624" max="4624" width="6.85546875" style="425" customWidth="1"/>
    <col min="4625" max="4625" width="9.140625" style="425"/>
    <col min="4626" max="4626" width="9.85546875" style="425" customWidth="1"/>
    <col min="4627" max="4627" width="8.5703125" style="425" customWidth="1"/>
    <col min="4628" max="4628" width="9.7109375" style="425" customWidth="1"/>
    <col min="4629" max="4629" width="9.140625" style="425" bestFit="1" customWidth="1"/>
    <col min="4630" max="4865" width="9.140625" style="425"/>
    <col min="4866" max="4866" width="10.5703125" style="425" bestFit="1" customWidth="1"/>
    <col min="4867" max="4869" width="5.5703125" style="425" bestFit="1" customWidth="1"/>
    <col min="4870" max="4870" width="6.5703125" style="425" customWidth="1"/>
    <col min="4871" max="4871" width="6" style="425" bestFit="1" customWidth="1"/>
    <col min="4872" max="4872" width="7.7109375" style="425" bestFit="1" customWidth="1"/>
    <col min="4873" max="4873" width="12.28515625" style="425" bestFit="1" customWidth="1"/>
    <col min="4874" max="4874" width="11.85546875" style="425" bestFit="1" customWidth="1"/>
    <col min="4875" max="4875" width="7.140625" style="425" bestFit="1" customWidth="1"/>
    <col min="4876" max="4876" width="12.28515625" style="425" customWidth="1"/>
    <col min="4877" max="4877" width="9.140625" style="425" bestFit="1" customWidth="1"/>
    <col min="4878" max="4878" width="7.140625" style="425" customWidth="1"/>
    <col min="4879" max="4879" width="7.5703125" style="425" customWidth="1"/>
    <col min="4880" max="4880" width="6.85546875" style="425" customWidth="1"/>
    <col min="4881" max="4881" width="9.140625" style="425"/>
    <col min="4882" max="4882" width="9.85546875" style="425" customWidth="1"/>
    <col min="4883" max="4883" width="8.5703125" style="425" customWidth="1"/>
    <col min="4884" max="4884" width="9.7109375" style="425" customWidth="1"/>
    <col min="4885" max="4885" width="9.140625" style="425" bestFit="1" customWidth="1"/>
    <col min="4886" max="5121" width="9.140625" style="425"/>
    <col min="5122" max="5122" width="10.5703125" style="425" bestFit="1" customWidth="1"/>
    <col min="5123" max="5125" width="5.5703125" style="425" bestFit="1" customWidth="1"/>
    <col min="5126" max="5126" width="6.5703125" style="425" customWidth="1"/>
    <col min="5127" max="5127" width="6" style="425" bestFit="1" customWidth="1"/>
    <col min="5128" max="5128" width="7.7109375" style="425" bestFit="1" customWidth="1"/>
    <col min="5129" max="5129" width="12.28515625" style="425" bestFit="1" customWidth="1"/>
    <col min="5130" max="5130" width="11.85546875" style="425" bestFit="1" customWidth="1"/>
    <col min="5131" max="5131" width="7.140625" style="425" bestFit="1" customWidth="1"/>
    <col min="5132" max="5132" width="12.28515625" style="425" customWidth="1"/>
    <col min="5133" max="5133" width="9.140625" style="425" bestFit="1" customWidth="1"/>
    <col min="5134" max="5134" width="7.140625" style="425" customWidth="1"/>
    <col min="5135" max="5135" width="7.5703125" style="425" customWidth="1"/>
    <col min="5136" max="5136" width="6.85546875" style="425" customWidth="1"/>
    <col min="5137" max="5137" width="9.140625" style="425"/>
    <col min="5138" max="5138" width="9.85546875" style="425" customWidth="1"/>
    <col min="5139" max="5139" width="8.5703125" style="425" customWidth="1"/>
    <col min="5140" max="5140" width="9.7109375" style="425" customWidth="1"/>
    <col min="5141" max="5141" width="9.140625" style="425" bestFit="1" customWidth="1"/>
    <col min="5142" max="5377" width="9.140625" style="425"/>
    <col min="5378" max="5378" width="10.5703125" style="425" bestFit="1" customWidth="1"/>
    <col min="5379" max="5381" width="5.5703125" style="425" bestFit="1" customWidth="1"/>
    <col min="5382" max="5382" width="6.5703125" style="425" customWidth="1"/>
    <col min="5383" max="5383" width="6" style="425" bestFit="1" customWidth="1"/>
    <col min="5384" max="5384" width="7.7109375" style="425" bestFit="1" customWidth="1"/>
    <col min="5385" max="5385" width="12.28515625" style="425" bestFit="1" customWidth="1"/>
    <col min="5386" max="5386" width="11.85546875" style="425" bestFit="1" customWidth="1"/>
    <col min="5387" max="5387" width="7.140625" style="425" bestFit="1" customWidth="1"/>
    <col min="5388" max="5388" width="12.28515625" style="425" customWidth="1"/>
    <col min="5389" max="5389" width="9.140625" style="425" bestFit="1" customWidth="1"/>
    <col min="5390" max="5390" width="7.140625" style="425" customWidth="1"/>
    <col min="5391" max="5391" width="7.5703125" style="425" customWidth="1"/>
    <col min="5392" max="5392" width="6.85546875" style="425" customWidth="1"/>
    <col min="5393" max="5393" width="9.140625" style="425"/>
    <col min="5394" max="5394" width="9.85546875" style="425" customWidth="1"/>
    <col min="5395" max="5395" width="8.5703125" style="425" customWidth="1"/>
    <col min="5396" max="5396" width="9.7109375" style="425" customWidth="1"/>
    <col min="5397" max="5397" width="9.140625" style="425" bestFit="1" customWidth="1"/>
    <col min="5398" max="5633" width="9.140625" style="425"/>
    <col min="5634" max="5634" width="10.5703125" style="425" bestFit="1" customWidth="1"/>
    <col min="5635" max="5637" width="5.5703125" style="425" bestFit="1" customWidth="1"/>
    <col min="5638" max="5638" width="6.5703125" style="425" customWidth="1"/>
    <col min="5639" max="5639" width="6" style="425" bestFit="1" customWidth="1"/>
    <col min="5640" max="5640" width="7.7109375" style="425" bestFit="1" customWidth="1"/>
    <col min="5641" max="5641" width="12.28515625" style="425" bestFit="1" customWidth="1"/>
    <col min="5642" max="5642" width="11.85546875" style="425" bestFit="1" customWidth="1"/>
    <col min="5643" max="5643" width="7.140625" style="425" bestFit="1" customWidth="1"/>
    <col min="5644" max="5644" width="12.28515625" style="425" customWidth="1"/>
    <col min="5645" max="5645" width="9.140625" style="425" bestFit="1" customWidth="1"/>
    <col min="5646" max="5646" width="7.140625" style="425" customWidth="1"/>
    <col min="5647" max="5647" width="7.5703125" style="425" customWidth="1"/>
    <col min="5648" max="5648" width="6.85546875" style="425" customWidth="1"/>
    <col min="5649" max="5649" width="9.140625" style="425"/>
    <col min="5650" max="5650" width="9.85546875" style="425" customWidth="1"/>
    <col min="5651" max="5651" width="8.5703125" style="425" customWidth="1"/>
    <col min="5652" max="5652" width="9.7109375" style="425" customWidth="1"/>
    <col min="5653" max="5653" width="9.140625" style="425" bestFit="1" customWidth="1"/>
    <col min="5654" max="5889" width="9.140625" style="425"/>
    <col min="5890" max="5890" width="10.5703125" style="425" bestFit="1" customWidth="1"/>
    <col min="5891" max="5893" width="5.5703125" style="425" bestFit="1" customWidth="1"/>
    <col min="5894" max="5894" width="6.5703125" style="425" customWidth="1"/>
    <col min="5895" max="5895" width="6" style="425" bestFit="1" customWidth="1"/>
    <col min="5896" max="5896" width="7.7109375" style="425" bestFit="1" customWidth="1"/>
    <col min="5897" max="5897" width="12.28515625" style="425" bestFit="1" customWidth="1"/>
    <col min="5898" max="5898" width="11.85546875" style="425" bestFit="1" customWidth="1"/>
    <col min="5899" max="5899" width="7.140625" style="425" bestFit="1" customWidth="1"/>
    <col min="5900" max="5900" width="12.28515625" style="425" customWidth="1"/>
    <col min="5901" max="5901" width="9.140625" style="425" bestFit="1" customWidth="1"/>
    <col min="5902" max="5902" width="7.140625" style="425" customWidth="1"/>
    <col min="5903" max="5903" width="7.5703125" style="425" customWidth="1"/>
    <col min="5904" max="5904" width="6.85546875" style="425" customWidth="1"/>
    <col min="5905" max="5905" width="9.140625" style="425"/>
    <col min="5906" max="5906" width="9.85546875" style="425" customWidth="1"/>
    <col min="5907" max="5907" width="8.5703125" style="425" customWidth="1"/>
    <col min="5908" max="5908" width="9.7109375" style="425" customWidth="1"/>
    <col min="5909" max="5909" width="9.140625" style="425" bestFit="1" customWidth="1"/>
    <col min="5910" max="6145" width="9.140625" style="425"/>
    <col min="6146" max="6146" width="10.5703125" style="425" bestFit="1" customWidth="1"/>
    <col min="6147" max="6149" width="5.5703125" style="425" bestFit="1" customWidth="1"/>
    <col min="6150" max="6150" width="6.5703125" style="425" customWidth="1"/>
    <col min="6151" max="6151" width="6" style="425" bestFit="1" customWidth="1"/>
    <col min="6152" max="6152" width="7.7109375" style="425" bestFit="1" customWidth="1"/>
    <col min="6153" max="6153" width="12.28515625" style="425" bestFit="1" customWidth="1"/>
    <col min="6154" max="6154" width="11.85546875" style="425" bestFit="1" customWidth="1"/>
    <col min="6155" max="6155" width="7.140625" style="425" bestFit="1" customWidth="1"/>
    <col min="6156" max="6156" width="12.28515625" style="425" customWidth="1"/>
    <col min="6157" max="6157" width="9.140625" style="425" bestFit="1" customWidth="1"/>
    <col min="6158" max="6158" width="7.140625" style="425" customWidth="1"/>
    <col min="6159" max="6159" width="7.5703125" style="425" customWidth="1"/>
    <col min="6160" max="6160" width="6.85546875" style="425" customWidth="1"/>
    <col min="6161" max="6161" width="9.140625" style="425"/>
    <col min="6162" max="6162" width="9.85546875" style="425" customWidth="1"/>
    <col min="6163" max="6163" width="8.5703125" style="425" customWidth="1"/>
    <col min="6164" max="6164" width="9.7109375" style="425" customWidth="1"/>
    <col min="6165" max="6165" width="9.140625" style="425" bestFit="1" customWidth="1"/>
    <col min="6166" max="6401" width="9.140625" style="425"/>
    <col min="6402" max="6402" width="10.5703125" style="425" bestFit="1" customWidth="1"/>
    <col min="6403" max="6405" width="5.5703125" style="425" bestFit="1" customWidth="1"/>
    <col min="6406" max="6406" width="6.5703125" style="425" customWidth="1"/>
    <col min="6407" max="6407" width="6" style="425" bestFit="1" customWidth="1"/>
    <col min="6408" max="6408" width="7.7109375" style="425" bestFit="1" customWidth="1"/>
    <col min="6409" max="6409" width="12.28515625" style="425" bestFit="1" customWidth="1"/>
    <col min="6410" max="6410" width="11.85546875" style="425" bestFit="1" customWidth="1"/>
    <col min="6411" max="6411" width="7.140625" style="425" bestFit="1" customWidth="1"/>
    <col min="6412" max="6412" width="12.28515625" style="425" customWidth="1"/>
    <col min="6413" max="6413" width="9.140625" style="425" bestFit="1" customWidth="1"/>
    <col min="6414" max="6414" width="7.140625" style="425" customWidth="1"/>
    <col min="6415" max="6415" width="7.5703125" style="425" customWidth="1"/>
    <col min="6416" max="6416" width="6.85546875" style="425" customWidth="1"/>
    <col min="6417" max="6417" width="9.140625" style="425"/>
    <col min="6418" max="6418" width="9.85546875" style="425" customWidth="1"/>
    <col min="6419" max="6419" width="8.5703125" style="425" customWidth="1"/>
    <col min="6420" max="6420" width="9.7109375" style="425" customWidth="1"/>
    <col min="6421" max="6421" width="9.140625" style="425" bestFit="1" customWidth="1"/>
    <col min="6422" max="6657" width="9.140625" style="425"/>
    <col min="6658" max="6658" width="10.5703125" style="425" bestFit="1" customWidth="1"/>
    <col min="6659" max="6661" width="5.5703125" style="425" bestFit="1" customWidth="1"/>
    <col min="6662" max="6662" width="6.5703125" style="425" customWidth="1"/>
    <col min="6663" max="6663" width="6" style="425" bestFit="1" customWidth="1"/>
    <col min="6664" max="6664" width="7.7109375" style="425" bestFit="1" customWidth="1"/>
    <col min="6665" max="6665" width="12.28515625" style="425" bestFit="1" customWidth="1"/>
    <col min="6666" max="6666" width="11.85546875" style="425" bestFit="1" customWidth="1"/>
    <col min="6667" max="6667" width="7.140625" style="425" bestFit="1" customWidth="1"/>
    <col min="6668" max="6668" width="12.28515625" style="425" customWidth="1"/>
    <col min="6669" max="6669" width="9.140625" style="425" bestFit="1" customWidth="1"/>
    <col min="6670" max="6670" width="7.140625" style="425" customWidth="1"/>
    <col min="6671" max="6671" width="7.5703125" style="425" customWidth="1"/>
    <col min="6672" max="6672" width="6.85546875" style="425" customWidth="1"/>
    <col min="6673" max="6673" width="9.140625" style="425"/>
    <col min="6674" max="6674" width="9.85546875" style="425" customWidth="1"/>
    <col min="6675" max="6675" width="8.5703125" style="425" customWidth="1"/>
    <col min="6676" max="6676" width="9.7109375" style="425" customWidth="1"/>
    <col min="6677" max="6677" width="9.140625" style="425" bestFit="1" customWidth="1"/>
    <col min="6678" max="6913" width="9.140625" style="425"/>
    <col min="6914" max="6914" width="10.5703125" style="425" bestFit="1" customWidth="1"/>
    <col min="6915" max="6917" width="5.5703125" style="425" bestFit="1" customWidth="1"/>
    <col min="6918" max="6918" width="6.5703125" style="425" customWidth="1"/>
    <col min="6919" max="6919" width="6" style="425" bestFit="1" customWidth="1"/>
    <col min="6920" max="6920" width="7.7109375" style="425" bestFit="1" customWidth="1"/>
    <col min="6921" max="6921" width="12.28515625" style="425" bestFit="1" customWidth="1"/>
    <col min="6922" max="6922" width="11.85546875" style="425" bestFit="1" customWidth="1"/>
    <col min="6923" max="6923" width="7.140625" style="425" bestFit="1" customWidth="1"/>
    <col min="6924" max="6924" width="12.28515625" style="425" customWidth="1"/>
    <col min="6925" max="6925" width="9.140625" style="425" bestFit="1" customWidth="1"/>
    <col min="6926" max="6926" width="7.140625" style="425" customWidth="1"/>
    <col min="6927" max="6927" width="7.5703125" style="425" customWidth="1"/>
    <col min="6928" max="6928" width="6.85546875" style="425" customWidth="1"/>
    <col min="6929" max="6929" width="9.140625" style="425"/>
    <col min="6930" max="6930" width="9.85546875" style="425" customWidth="1"/>
    <col min="6931" max="6931" width="8.5703125" style="425" customWidth="1"/>
    <col min="6932" max="6932" width="9.7109375" style="425" customWidth="1"/>
    <col min="6933" max="6933" width="9.140625" style="425" bestFit="1" customWidth="1"/>
    <col min="6934" max="7169" width="9.140625" style="425"/>
    <col min="7170" max="7170" width="10.5703125" style="425" bestFit="1" customWidth="1"/>
    <col min="7171" max="7173" width="5.5703125" style="425" bestFit="1" customWidth="1"/>
    <col min="7174" max="7174" width="6.5703125" style="425" customWidth="1"/>
    <col min="7175" max="7175" width="6" style="425" bestFit="1" customWidth="1"/>
    <col min="7176" max="7176" width="7.7109375" style="425" bestFit="1" customWidth="1"/>
    <col min="7177" max="7177" width="12.28515625" style="425" bestFit="1" customWidth="1"/>
    <col min="7178" max="7178" width="11.85546875" style="425" bestFit="1" customWidth="1"/>
    <col min="7179" max="7179" width="7.140625" style="425" bestFit="1" customWidth="1"/>
    <col min="7180" max="7180" width="12.28515625" style="425" customWidth="1"/>
    <col min="7181" max="7181" width="9.140625" style="425" bestFit="1" customWidth="1"/>
    <col min="7182" max="7182" width="7.140625" style="425" customWidth="1"/>
    <col min="7183" max="7183" width="7.5703125" style="425" customWidth="1"/>
    <col min="7184" max="7184" width="6.85546875" style="425" customWidth="1"/>
    <col min="7185" max="7185" width="9.140625" style="425"/>
    <col min="7186" max="7186" width="9.85546875" style="425" customWidth="1"/>
    <col min="7187" max="7187" width="8.5703125" style="425" customWidth="1"/>
    <col min="7188" max="7188" width="9.7109375" style="425" customWidth="1"/>
    <col min="7189" max="7189" width="9.140625" style="425" bestFit="1" customWidth="1"/>
    <col min="7190" max="7425" width="9.140625" style="425"/>
    <col min="7426" max="7426" width="10.5703125" style="425" bestFit="1" customWidth="1"/>
    <col min="7427" max="7429" width="5.5703125" style="425" bestFit="1" customWidth="1"/>
    <col min="7430" max="7430" width="6.5703125" style="425" customWidth="1"/>
    <col min="7431" max="7431" width="6" style="425" bestFit="1" customWidth="1"/>
    <col min="7432" max="7432" width="7.7109375" style="425" bestFit="1" customWidth="1"/>
    <col min="7433" max="7433" width="12.28515625" style="425" bestFit="1" customWidth="1"/>
    <col min="7434" max="7434" width="11.85546875" style="425" bestFit="1" customWidth="1"/>
    <col min="7435" max="7435" width="7.140625" style="425" bestFit="1" customWidth="1"/>
    <col min="7436" max="7436" width="12.28515625" style="425" customWidth="1"/>
    <col min="7437" max="7437" width="9.140625" style="425" bestFit="1" customWidth="1"/>
    <col min="7438" max="7438" width="7.140625" style="425" customWidth="1"/>
    <col min="7439" max="7439" width="7.5703125" style="425" customWidth="1"/>
    <col min="7440" max="7440" width="6.85546875" style="425" customWidth="1"/>
    <col min="7441" max="7441" width="9.140625" style="425"/>
    <col min="7442" max="7442" width="9.85546875" style="425" customWidth="1"/>
    <col min="7443" max="7443" width="8.5703125" style="425" customWidth="1"/>
    <col min="7444" max="7444" width="9.7109375" style="425" customWidth="1"/>
    <col min="7445" max="7445" width="9.140625" style="425" bestFit="1" customWidth="1"/>
    <col min="7446" max="7681" width="9.140625" style="425"/>
    <col min="7682" max="7682" width="10.5703125" style="425" bestFit="1" customWidth="1"/>
    <col min="7683" max="7685" width="5.5703125" style="425" bestFit="1" customWidth="1"/>
    <col min="7686" max="7686" width="6.5703125" style="425" customWidth="1"/>
    <col min="7687" max="7687" width="6" style="425" bestFit="1" customWidth="1"/>
    <col min="7688" max="7688" width="7.7109375" style="425" bestFit="1" customWidth="1"/>
    <col min="7689" max="7689" width="12.28515625" style="425" bestFit="1" customWidth="1"/>
    <col min="7690" max="7690" width="11.85546875" style="425" bestFit="1" customWidth="1"/>
    <col min="7691" max="7691" width="7.140625" style="425" bestFit="1" customWidth="1"/>
    <col min="7692" max="7692" width="12.28515625" style="425" customWidth="1"/>
    <col min="7693" max="7693" width="9.140625" style="425" bestFit="1" customWidth="1"/>
    <col min="7694" max="7694" width="7.140625" style="425" customWidth="1"/>
    <col min="7695" max="7695" width="7.5703125" style="425" customWidth="1"/>
    <col min="7696" max="7696" width="6.85546875" style="425" customWidth="1"/>
    <col min="7697" max="7697" width="9.140625" style="425"/>
    <col min="7698" max="7698" width="9.85546875" style="425" customWidth="1"/>
    <col min="7699" max="7699" width="8.5703125" style="425" customWidth="1"/>
    <col min="7700" max="7700" width="9.7109375" style="425" customWidth="1"/>
    <col min="7701" max="7701" width="9.140625" style="425" bestFit="1" customWidth="1"/>
    <col min="7702" max="7937" width="9.140625" style="425"/>
    <col min="7938" max="7938" width="10.5703125" style="425" bestFit="1" customWidth="1"/>
    <col min="7939" max="7941" width="5.5703125" style="425" bestFit="1" customWidth="1"/>
    <col min="7942" max="7942" width="6.5703125" style="425" customWidth="1"/>
    <col min="7943" max="7943" width="6" style="425" bestFit="1" customWidth="1"/>
    <col min="7944" max="7944" width="7.7109375" style="425" bestFit="1" customWidth="1"/>
    <col min="7945" max="7945" width="12.28515625" style="425" bestFit="1" customWidth="1"/>
    <col min="7946" max="7946" width="11.85546875" style="425" bestFit="1" customWidth="1"/>
    <col min="7947" max="7947" width="7.140625" style="425" bestFit="1" customWidth="1"/>
    <col min="7948" max="7948" width="12.28515625" style="425" customWidth="1"/>
    <col min="7949" max="7949" width="9.140625" style="425" bestFit="1" customWidth="1"/>
    <col min="7950" max="7950" width="7.140625" style="425" customWidth="1"/>
    <col min="7951" max="7951" width="7.5703125" style="425" customWidth="1"/>
    <col min="7952" max="7952" width="6.85546875" style="425" customWidth="1"/>
    <col min="7953" max="7953" width="9.140625" style="425"/>
    <col min="7954" max="7954" width="9.85546875" style="425" customWidth="1"/>
    <col min="7955" max="7955" width="8.5703125" style="425" customWidth="1"/>
    <col min="7956" max="7956" width="9.7109375" style="425" customWidth="1"/>
    <col min="7957" max="7957" width="9.140625" style="425" bestFit="1" customWidth="1"/>
    <col min="7958" max="8193" width="9.140625" style="425"/>
    <col min="8194" max="8194" width="10.5703125" style="425" bestFit="1" customWidth="1"/>
    <col min="8195" max="8197" width="5.5703125" style="425" bestFit="1" customWidth="1"/>
    <col min="8198" max="8198" width="6.5703125" style="425" customWidth="1"/>
    <col min="8199" max="8199" width="6" style="425" bestFit="1" customWidth="1"/>
    <col min="8200" max="8200" width="7.7109375" style="425" bestFit="1" customWidth="1"/>
    <col min="8201" max="8201" width="12.28515625" style="425" bestFit="1" customWidth="1"/>
    <col min="8202" max="8202" width="11.85546875" style="425" bestFit="1" customWidth="1"/>
    <col min="8203" max="8203" width="7.140625" style="425" bestFit="1" customWidth="1"/>
    <col min="8204" max="8204" width="12.28515625" style="425" customWidth="1"/>
    <col min="8205" max="8205" width="9.140625" style="425" bestFit="1" customWidth="1"/>
    <col min="8206" max="8206" width="7.140625" style="425" customWidth="1"/>
    <col min="8207" max="8207" width="7.5703125" style="425" customWidth="1"/>
    <col min="8208" max="8208" width="6.85546875" style="425" customWidth="1"/>
    <col min="8209" max="8209" width="9.140625" style="425"/>
    <col min="8210" max="8210" width="9.85546875" style="425" customWidth="1"/>
    <col min="8211" max="8211" width="8.5703125" style="425" customWidth="1"/>
    <col min="8212" max="8212" width="9.7109375" style="425" customWidth="1"/>
    <col min="8213" max="8213" width="9.140625" style="425" bestFit="1" customWidth="1"/>
    <col min="8214" max="8449" width="9.140625" style="425"/>
    <col min="8450" max="8450" width="10.5703125" style="425" bestFit="1" customWidth="1"/>
    <col min="8451" max="8453" width="5.5703125" style="425" bestFit="1" customWidth="1"/>
    <col min="8454" max="8454" width="6.5703125" style="425" customWidth="1"/>
    <col min="8455" max="8455" width="6" style="425" bestFit="1" customWidth="1"/>
    <col min="8456" max="8456" width="7.7109375" style="425" bestFit="1" customWidth="1"/>
    <col min="8457" max="8457" width="12.28515625" style="425" bestFit="1" customWidth="1"/>
    <col min="8458" max="8458" width="11.85546875" style="425" bestFit="1" customWidth="1"/>
    <col min="8459" max="8459" width="7.140625" style="425" bestFit="1" customWidth="1"/>
    <col min="8460" max="8460" width="12.28515625" style="425" customWidth="1"/>
    <col min="8461" max="8461" width="9.140625" style="425" bestFit="1" customWidth="1"/>
    <col min="8462" max="8462" width="7.140625" style="425" customWidth="1"/>
    <col min="8463" max="8463" width="7.5703125" style="425" customWidth="1"/>
    <col min="8464" max="8464" width="6.85546875" style="425" customWidth="1"/>
    <col min="8465" max="8465" width="9.140625" style="425"/>
    <col min="8466" max="8466" width="9.85546875" style="425" customWidth="1"/>
    <col min="8467" max="8467" width="8.5703125" style="425" customWidth="1"/>
    <col min="8468" max="8468" width="9.7109375" style="425" customWidth="1"/>
    <col min="8469" max="8469" width="9.140625" style="425" bestFit="1" customWidth="1"/>
    <col min="8470" max="8705" width="9.140625" style="425"/>
    <col min="8706" max="8706" width="10.5703125" style="425" bestFit="1" customWidth="1"/>
    <col min="8707" max="8709" width="5.5703125" style="425" bestFit="1" customWidth="1"/>
    <col min="8710" max="8710" width="6.5703125" style="425" customWidth="1"/>
    <col min="8711" max="8711" width="6" style="425" bestFit="1" customWidth="1"/>
    <col min="8712" max="8712" width="7.7109375" style="425" bestFit="1" customWidth="1"/>
    <col min="8713" max="8713" width="12.28515625" style="425" bestFit="1" customWidth="1"/>
    <col min="8714" max="8714" width="11.85546875" style="425" bestFit="1" customWidth="1"/>
    <col min="8715" max="8715" width="7.140625" style="425" bestFit="1" customWidth="1"/>
    <col min="8716" max="8716" width="12.28515625" style="425" customWidth="1"/>
    <col min="8717" max="8717" width="9.140625" style="425" bestFit="1" customWidth="1"/>
    <col min="8718" max="8718" width="7.140625" style="425" customWidth="1"/>
    <col min="8719" max="8719" width="7.5703125" style="425" customWidth="1"/>
    <col min="8720" max="8720" width="6.85546875" style="425" customWidth="1"/>
    <col min="8721" max="8721" width="9.140625" style="425"/>
    <col min="8722" max="8722" width="9.85546875" style="425" customWidth="1"/>
    <col min="8723" max="8723" width="8.5703125" style="425" customWidth="1"/>
    <col min="8724" max="8724" width="9.7109375" style="425" customWidth="1"/>
    <col min="8725" max="8725" width="9.140625" style="425" bestFit="1" customWidth="1"/>
    <col min="8726" max="8961" width="9.140625" style="425"/>
    <col min="8962" max="8962" width="10.5703125" style="425" bestFit="1" customWidth="1"/>
    <col min="8963" max="8965" width="5.5703125" style="425" bestFit="1" customWidth="1"/>
    <col min="8966" max="8966" width="6.5703125" style="425" customWidth="1"/>
    <col min="8967" max="8967" width="6" style="425" bestFit="1" customWidth="1"/>
    <col min="8968" max="8968" width="7.7109375" style="425" bestFit="1" customWidth="1"/>
    <col min="8969" max="8969" width="12.28515625" style="425" bestFit="1" customWidth="1"/>
    <col min="8970" max="8970" width="11.85546875" style="425" bestFit="1" customWidth="1"/>
    <col min="8971" max="8971" width="7.140625" style="425" bestFit="1" customWidth="1"/>
    <col min="8972" max="8972" width="12.28515625" style="425" customWidth="1"/>
    <col min="8973" max="8973" width="9.140625" style="425" bestFit="1" customWidth="1"/>
    <col min="8974" max="8974" width="7.140625" style="425" customWidth="1"/>
    <col min="8975" max="8975" width="7.5703125" style="425" customWidth="1"/>
    <col min="8976" max="8976" width="6.85546875" style="425" customWidth="1"/>
    <col min="8977" max="8977" width="9.140625" style="425"/>
    <col min="8978" max="8978" width="9.85546875" style="425" customWidth="1"/>
    <col min="8979" max="8979" width="8.5703125" style="425" customWidth="1"/>
    <col min="8980" max="8980" width="9.7109375" style="425" customWidth="1"/>
    <col min="8981" max="8981" width="9.140625" style="425" bestFit="1" customWidth="1"/>
    <col min="8982" max="9217" width="9.140625" style="425"/>
    <col min="9218" max="9218" width="10.5703125" style="425" bestFit="1" customWidth="1"/>
    <col min="9219" max="9221" width="5.5703125" style="425" bestFit="1" customWidth="1"/>
    <col min="9222" max="9222" width="6.5703125" style="425" customWidth="1"/>
    <col min="9223" max="9223" width="6" style="425" bestFit="1" customWidth="1"/>
    <col min="9224" max="9224" width="7.7109375" style="425" bestFit="1" customWidth="1"/>
    <col min="9225" max="9225" width="12.28515625" style="425" bestFit="1" customWidth="1"/>
    <col min="9226" max="9226" width="11.85546875" style="425" bestFit="1" customWidth="1"/>
    <col min="9227" max="9227" width="7.140625" style="425" bestFit="1" customWidth="1"/>
    <col min="9228" max="9228" width="12.28515625" style="425" customWidth="1"/>
    <col min="9229" max="9229" width="9.140625" style="425" bestFit="1" customWidth="1"/>
    <col min="9230" max="9230" width="7.140625" style="425" customWidth="1"/>
    <col min="9231" max="9231" width="7.5703125" style="425" customWidth="1"/>
    <col min="9232" max="9232" width="6.85546875" style="425" customWidth="1"/>
    <col min="9233" max="9233" width="9.140625" style="425"/>
    <col min="9234" max="9234" width="9.85546875" style="425" customWidth="1"/>
    <col min="9235" max="9235" width="8.5703125" style="425" customWidth="1"/>
    <col min="9236" max="9236" width="9.7109375" style="425" customWidth="1"/>
    <col min="9237" max="9237" width="9.140625" style="425" bestFit="1" customWidth="1"/>
    <col min="9238" max="9473" width="9.140625" style="425"/>
    <col min="9474" max="9474" width="10.5703125" style="425" bestFit="1" customWidth="1"/>
    <col min="9475" max="9477" width="5.5703125" style="425" bestFit="1" customWidth="1"/>
    <col min="9478" max="9478" width="6.5703125" style="425" customWidth="1"/>
    <col min="9479" max="9479" width="6" style="425" bestFit="1" customWidth="1"/>
    <col min="9480" max="9480" width="7.7109375" style="425" bestFit="1" customWidth="1"/>
    <col min="9481" max="9481" width="12.28515625" style="425" bestFit="1" customWidth="1"/>
    <col min="9482" max="9482" width="11.85546875" style="425" bestFit="1" customWidth="1"/>
    <col min="9483" max="9483" width="7.140625" style="425" bestFit="1" customWidth="1"/>
    <col min="9484" max="9484" width="12.28515625" style="425" customWidth="1"/>
    <col min="9485" max="9485" width="9.140625" style="425" bestFit="1" customWidth="1"/>
    <col min="9486" max="9486" width="7.140625" style="425" customWidth="1"/>
    <col min="9487" max="9487" width="7.5703125" style="425" customWidth="1"/>
    <col min="9488" max="9488" width="6.85546875" style="425" customWidth="1"/>
    <col min="9489" max="9489" width="9.140625" style="425"/>
    <col min="9490" max="9490" width="9.85546875" style="425" customWidth="1"/>
    <col min="9491" max="9491" width="8.5703125" style="425" customWidth="1"/>
    <col min="9492" max="9492" width="9.7109375" style="425" customWidth="1"/>
    <col min="9493" max="9493" width="9.140625" style="425" bestFit="1" customWidth="1"/>
    <col min="9494" max="9729" width="9.140625" style="425"/>
    <col min="9730" max="9730" width="10.5703125" style="425" bestFit="1" customWidth="1"/>
    <col min="9731" max="9733" width="5.5703125" style="425" bestFit="1" customWidth="1"/>
    <col min="9734" max="9734" width="6.5703125" style="425" customWidth="1"/>
    <col min="9735" max="9735" width="6" style="425" bestFit="1" customWidth="1"/>
    <col min="9736" max="9736" width="7.7109375" style="425" bestFit="1" customWidth="1"/>
    <col min="9737" max="9737" width="12.28515625" style="425" bestFit="1" customWidth="1"/>
    <col min="9738" max="9738" width="11.85546875" style="425" bestFit="1" customWidth="1"/>
    <col min="9739" max="9739" width="7.140625" style="425" bestFit="1" customWidth="1"/>
    <col min="9740" max="9740" width="12.28515625" style="425" customWidth="1"/>
    <col min="9741" max="9741" width="9.140625" style="425" bestFit="1" customWidth="1"/>
    <col min="9742" max="9742" width="7.140625" style="425" customWidth="1"/>
    <col min="9743" max="9743" width="7.5703125" style="425" customWidth="1"/>
    <col min="9744" max="9744" width="6.85546875" style="425" customWidth="1"/>
    <col min="9745" max="9745" width="9.140625" style="425"/>
    <col min="9746" max="9746" width="9.85546875" style="425" customWidth="1"/>
    <col min="9747" max="9747" width="8.5703125" style="425" customWidth="1"/>
    <col min="9748" max="9748" width="9.7109375" style="425" customWidth="1"/>
    <col min="9749" max="9749" width="9.140625" style="425" bestFit="1" customWidth="1"/>
    <col min="9750" max="9985" width="9.140625" style="425"/>
    <col min="9986" max="9986" width="10.5703125" style="425" bestFit="1" customWidth="1"/>
    <col min="9987" max="9989" width="5.5703125" style="425" bestFit="1" customWidth="1"/>
    <col min="9990" max="9990" width="6.5703125" style="425" customWidth="1"/>
    <col min="9991" max="9991" width="6" style="425" bestFit="1" customWidth="1"/>
    <col min="9992" max="9992" width="7.7109375" style="425" bestFit="1" customWidth="1"/>
    <col min="9993" max="9993" width="12.28515625" style="425" bestFit="1" customWidth="1"/>
    <col min="9994" max="9994" width="11.85546875" style="425" bestFit="1" customWidth="1"/>
    <col min="9995" max="9995" width="7.140625" style="425" bestFit="1" customWidth="1"/>
    <col min="9996" max="9996" width="12.28515625" style="425" customWidth="1"/>
    <col min="9997" max="9997" width="9.140625" style="425" bestFit="1" customWidth="1"/>
    <col min="9998" max="9998" width="7.140625" style="425" customWidth="1"/>
    <col min="9999" max="9999" width="7.5703125" style="425" customWidth="1"/>
    <col min="10000" max="10000" width="6.85546875" style="425" customWidth="1"/>
    <col min="10001" max="10001" width="9.140625" style="425"/>
    <col min="10002" max="10002" width="9.85546875" style="425" customWidth="1"/>
    <col min="10003" max="10003" width="8.5703125" style="425" customWidth="1"/>
    <col min="10004" max="10004" width="9.7109375" style="425" customWidth="1"/>
    <col min="10005" max="10005" width="9.140625" style="425" bestFit="1" customWidth="1"/>
    <col min="10006" max="10241" width="9.140625" style="425"/>
    <col min="10242" max="10242" width="10.5703125" style="425" bestFit="1" customWidth="1"/>
    <col min="10243" max="10245" width="5.5703125" style="425" bestFit="1" customWidth="1"/>
    <col min="10246" max="10246" width="6.5703125" style="425" customWidth="1"/>
    <col min="10247" max="10247" width="6" style="425" bestFit="1" customWidth="1"/>
    <col min="10248" max="10248" width="7.7109375" style="425" bestFit="1" customWidth="1"/>
    <col min="10249" max="10249" width="12.28515625" style="425" bestFit="1" customWidth="1"/>
    <col min="10250" max="10250" width="11.85546875" style="425" bestFit="1" customWidth="1"/>
    <col min="10251" max="10251" width="7.140625" style="425" bestFit="1" customWidth="1"/>
    <col min="10252" max="10252" width="12.28515625" style="425" customWidth="1"/>
    <col min="10253" max="10253" width="9.140625" style="425" bestFit="1" customWidth="1"/>
    <col min="10254" max="10254" width="7.140625" style="425" customWidth="1"/>
    <col min="10255" max="10255" width="7.5703125" style="425" customWidth="1"/>
    <col min="10256" max="10256" width="6.85546875" style="425" customWidth="1"/>
    <col min="10257" max="10257" width="9.140625" style="425"/>
    <col min="10258" max="10258" width="9.85546875" style="425" customWidth="1"/>
    <col min="10259" max="10259" width="8.5703125" style="425" customWidth="1"/>
    <col min="10260" max="10260" width="9.7109375" style="425" customWidth="1"/>
    <col min="10261" max="10261" width="9.140625" style="425" bestFit="1" customWidth="1"/>
    <col min="10262" max="10497" width="9.140625" style="425"/>
    <col min="10498" max="10498" width="10.5703125" style="425" bestFit="1" customWidth="1"/>
    <col min="10499" max="10501" width="5.5703125" style="425" bestFit="1" customWidth="1"/>
    <col min="10502" max="10502" width="6.5703125" style="425" customWidth="1"/>
    <col min="10503" max="10503" width="6" style="425" bestFit="1" customWidth="1"/>
    <col min="10504" max="10504" width="7.7109375" style="425" bestFit="1" customWidth="1"/>
    <col min="10505" max="10505" width="12.28515625" style="425" bestFit="1" customWidth="1"/>
    <col min="10506" max="10506" width="11.85546875" style="425" bestFit="1" customWidth="1"/>
    <col min="10507" max="10507" width="7.140625" style="425" bestFit="1" customWidth="1"/>
    <col min="10508" max="10508" width="12.28515625" style="425" customWidth="1"/>
    <col min="10509" max="10509" width="9.140625" style="425" bestFit="1" customWidth="1"/>
    <col min="10510" max="10510" width="7.140625" style="425" customWidth="1"/>
    <col min="10511" max="10511" width="7.5703125" style="425" customWidth="1"/>
    <col min="10512" max="10512" width="6.85546875" style="425" customWidth="1"/>
    <col min="10513" max="10513" width="9.140625" style="425"/>
    <col min="10514" max="10514" width="9.85546875" style="425" customWidth="1"/>
    <col min="10515" max="10515" width="8.5703125" style="425" customWidth="1"/>
    <col min="10516" max="10516" width="9.7109375" style="425" customWidth="1"/>
    <col min="10517" max="10517" width="9.140625" style="425" bestFit="1" customWidth="1"/>
    <col min="10518" max="10753" width="9.140625" style="425"/>
    <col min="10754" max="10754" width="10.5703125" style="425" bestFit="1" customWidth="1"/>
    <col min="10755" max="10757" width="5.5703125" style="425" bestFit="1" customWidth="1"/>
    <col min="10758" max="10758" width="6.5703125" style="425" customWidth="1"/>
    <col min="10759" max="10759" width="6" style="425" bestFit="1" customWidth="1"/>
    <col min="10760" max="10760" width="7.7109375" style="425" bestFit="1" customWidth="1"/>
    <col min="10761" max="10761" width="12.28515625" style="425" bestFit="1" customWidth="1"/>
    <col min="10762" max="10762" width="11.85546875" style="425" bestFit="1" customWidth="1"/>
    <col min="10763" max="10763" width="7.140625" style="425" bestFit="1" customWidth="1"/>
    <col min="10764" max="10764" width="12.28515625" style="425" customWidth="1"/>
    <col min="10765" max="10765" width="9.140625" style="425" bestFit="1" customWidth="1"/>
    <col min="10766" max="10766" width="7.140625" style="425" customWidth="1"/>
    <col min="10767" max="10767" width="7.5703125" style="425" customWidth="1"/>
    <col min="10768" max="10768" width="6.85546875" style="425" customWidth="1"/>
    <col min="10769" max="10769" width="9.140625" style="425"/>
    <col min="10770" max="10770" width="9.85546875" style="425" customWidth="1"/>
    <col min="10771" max="10771" width="8.5703125" style="425" customWidth="1"/>
    <col min="10772" max="10772" width="9.7109375" style="425" customWidth="1"/>
    <col min="10773" max="10773" width="9.140625" style="425" bestFit="1" customWidth="1"/>
    <col min="10774" max="11009" width="9.140625" style="425"/>
    <col min="11010" max="11010" width="10.5703125" style="425" bestFit="1" customWidth="1"/>
    <col min="11011" max="11013" width="5.5703125" style="425" bestFit="1" customWidth="1"/>
    <col min="11014" max="11014" width="6.5703125" style="425" customWidth="1"/>
    <col min="11015" max="11015" width="6" style="425" bestFit="1" customWidth="1"/>
    <col min="11016" max="11016" width="7.7109375" style="425" bestFit="1" customWidth="1"/>
    <col min="11017" max="11017" width="12.28515625" style="425" bestFit="1" customWidth="1"/>
    <col min="11018" max="11018" width="11.85546875" style="425" bestFit="1" customWidth="1"/>
    <col min="11019" max="11019" width="7.140625" style="425" bestFit="1" customWidth="1"/>
    <col min="11020" max="11020" width="12.28515625" style="425" customWidth="1"/>
    <col min="11021" max="11021" width="9.140625" style="425" bestFit="1" customWidth="1"/>
    <col min="11022" max="11022" width="7.140625" style="425" customWidth="1"/>
    <col min="11023" max="11023" width="7.5703125" style="425" customWidth="1"/>
    <col min="11024" max="11024" width="6.85546875" style="425" customWidth="1"/>
    <col min="11025" max="11025" width="9.140625" style="425"/>
    <col min="11026" max="11026" width="9.85546875" style="425" customWidth="1"/>
    <col min="11027" max="11027" width="8.5703125" style="425" customWidth="1"/>
    <col min="11028" max="11028" width="9.7109375" style="425" customWidth="1"/>
    <col min="11029" max="11029" width="9.140625" style="425" bestFit="1" customWidth="1"/>
    <col min="11030" max="11265" width="9.140625" style="425"/>
    <col min="11266" max="11266" width="10.5703125" style="425" bestFit="1" customWidth="1"/>
    <col min="11267" max="11269" width="5.5703125" style="425" bestFit="1" customWidth="1"/>
    <col min="11270" max="11270" width="6.5703125" style="425" customWidth="1"/>
    <col min="11271" max="11271" width="6" style="425" bestFit="1" customWidth="1"/>
    <col min="11272" max="11272" width="7.7109375" style="425" bestFit="1" customWidth="1"/>
    <col min="11273" max="11273" width="12.28515625" style="425" bestFit="1" customWidth="1"/>
    <col min="11274" max="11274" width="11.85546875" style="425" bestFit="1" customWidth="1"/>
    <col min="11275" max="11275" width="7.140625" style="425" bestFit="1" customWidth="1"/>
    <col min="11276" max="11276" width="12.28515625" style="425" customWidth="1"/>
    <col min="11277" max="11277" width="9.140625" style="425" bestFit="1" customWidth="1"/>
    <col min="11278" max="11278" width="7.140625" style="425" customWidth="1"/>
    <col min="11279" max="11279" width="7.5703125" style="425" customWidth="1"/>
    <col min="11280" max="11280" width="6.85546875" style="425" customWidth="1"/>
    <col min="11281" max="11281" width="9.140625" style="425"/>
    <col min="11282" max="11282" width="9.85546875" style="425" customWidth="1"/>
    <col min="11283" max="11283" width="8.5703125" style="425" customWidth="1"/>
    <col min="11284" max="11284" width="9.7109375" style="425" customWidth="1"/>
    <col min="11285" max="11285" width="9.140625" style="425" bestFit="1" customWidth="1"/>
    <col min="11286" max="11521" width="9.140625" style="425"/>
    <col min="11522" max="11522" width="10.5703125" style="425" bestFit="1" customWidth="1"/>
    <col min="11523" max="11525" width="5.5703125" style="425" bestFit="1" customWidth="1"/>
    <col min="11526" max="11526" width="6.5703125" style="425" customWidth="1"/>
    <col min="11527" max="11527" width="6" style="425" bestFit="1" customWidth="1"/>
    <col min="11528" max="11528" width="7.7109375" style="425" bestFit="1" customWidth="1"/>
    <col min="11529" max="11529" width="12.28515625" style="425" bestFit="1" customWidth="1"/>
    <col min="11530" max="11530" width="11.85546875" style="425" bestFit="1" customWidth="1"/>
    <col min="11531" max="11531" width="7.140625" style="425" bestFit="1" customWidth="1"/>
    <col min="11532" max="11532" width="12.28515625" style="425" customWidth="1"/>
    <col min="11533" max="11533" width="9.140625" style="425" bestFit="1" customWidth="1"/>
    <col min="11534" max="11534" width="7.140625" style="425" customWidth="1"/>
    <col min="11535" max="11535" width="7.5703125" style="425" customWidth="1"/>
    <col min="11536" max="11536" width="6.85546875" style="425" customWidth="1"/>
    <col min="11537" max="11537" width="9.140625" style="425"/>
    <col min="11538" max="11538" width="9.85546875" style="425" customWidth="1"/>
    <col min="11539" max="11539" width="8.5703125" style="425" customWidth="1"/>
    <col min="11540" max="11540" width="9.7109375" style="425" customWidth="1"/>
    <col min="11541" max="11541" width="9.140625" style="425" bestFit="1" customWidth="1"/>
    <col min="11542" max="11777" width="9.140625" style="425"/>
    <col min="11778" max="11778" width="10.5703125" style="425" bestFit="1" customWidth="1"/>
    <col min="11779" max="11781" width="5.5703125" style="425" bestFit="1" customWidth="1"/>
    <col min="11782" max="11782" width="6.5703125" style="425" customWidth="1"/>
    <col min="11783" max="11783" width="6" style="425" bestFit="1" customWidth="1"/>
    <col min="11784" max="11784" width="7.7109375" style="425" bestFit="1" customWidth="1"/>
    <col min="11785" max="11785" width="12.28515625" style="425" bestFit="1" customWidth="1"/>
    <col min="11786" max="11786" width="11.85546875" style="425" bestFit="1" customWidth="1"/>
    <col min="11787" max="11787" width="7.140625" style="425" bestFit="1" customWidth="1"/>
    <col min="11788" max="11788" width="12.28515625" style="425" customWidth="1"/>
    <col min="11789" max="11789" width="9.140625" style="425" bestFit="1" customWidth="1"/>
    <col min="11790" max="11790" width="7.140625" style="425" customWidth="1"/>
    <col min="11791" max="11791" width="7.5703125" style="425" customWidth="1"/>
    <col min="11792" max="11792" width="6.85546875" style="425" customWidth="1"/>
    <col min="11793" max="11793" width="9.140625" style="425"/>
    <col min="11794" max="11794" width="9.85546875" style="425" customWidth="1"/>
    <col min="11795" max="11795" width="8.5703125" style="425" customWidth="1"/>
    <col min="11796" max="11796" width="9.7109375" style="425" customWidth="1"/>
    <col min="11797" max="11797" width="9.140625" style="425" bestFit="1" customWidth="1"/>
    <col min="11798" max="12033" width="9.140625" style="425"/>
    <col min="12034" max="12034" width="10.5703125" style="425" bestFit="1" customWidth="1"/>
    <col min="12035" max="12037" width="5.5703125" style="425" bestFit="1" customWidth="1"/>
    <col min="12038" max="12038" width="6.5703125" style="425" customWidth="1"/>
    <col min="12039" max="12039" width="6" style="425" bestFit="1" customWidth="1"/>
    <col min="12040" max="12040" width="7.7109375" style="425" bestFit="1" customWidth="1"/>
    <col min="12041" max="12041" width="12.28515625" style="425" bestFit="1" customWidth="1"/>
    <col min="12042" max="12042" width="11.85546875" style="425" bestFit="1" customWidth="1"/>
    <col min="12043" max="12043" width="7.140625" style="425" bestFit="1" customWidth="1"/>
    <col min="12044" max="12044" width="12.28515625" style="425" customWidth="1"/>
    <col min="12045" max="12045" width="9.140625" style="425" bestFit="1" customWidth="1"/>
    <col min="12046" max="12046" width="7.140625" style="425" customWidth="1"/>
    <col min="12047" max="12047" width="7.5703125" style="425" customWidth="1"/>
    <col min="12048" max="12048" width="6.85546875" style="425" customWidth="1"/>
    <col min="12049" max="12049" width="9.140625" style="425"/>
    <col min="12050" max="12050" width="9.85546875" style="425" customWidth="1"/>
    <col min="12051" max="12051" width="8.5703125" style="425" customWidth="1"/>
    <col min="12052" max="12052" width="9.7109375" style="425" customWidth="1"/>
    <col min="12053" max="12053" width="9.140625" style="425" bestFit="1" customWidth="1"/>
    <col min="12054" max="12289" width="9.140625" style="425"/>
    <col min="12290" max="12290" width="10.5703125" style="425" bestFit="1" customWidth="1"/>
    <col min="12291" max="12293" width="5.5703125" style="425" bestFit="1" customWidth="1"/>
    <col min="12294" max="12294" width="6.5703125" style="425" customWidth="1"/>
    <col min="12295" max="12295" width="6" style="425" bestFit="1" customWidth="1"/>
    <col min="12296" max="12296" width="7.7109375" style="425" bestFit="1" customWidth="1"/>
    <col min="12297" max="12297" width="12.28515625" style="425" bestFit="1" customWidth="1"/>
    <col min="12298" max="12298" width="11.85546875" style="425" bestFit="1" customWidth="1"/>
    <col min="12299" max="12299" width="7.140625" style="425" bestFit="1" customWidth="1"/>
    <col min="12300" max="12300" width="12.28515625" style="425" customWidth="1"/>
    <col min="12301" max="12301" width="9.140625" style="425" bestFit="1" customWidth="1"/>
    <col min="12302" max="12302" width="7.140625" style="425" customWidth="1"/>
    <col min="12303" max="12303" width="7.5703125" style="425" customWidth="1"/>
    <col min="12304" max="12304" width="6.85546875" style="425" customWidth="1"/>
    <col min="12305" max="12305" width="9.140625" style="425"/>
    <col min="12306" max="12306" width="9.85546875" style="425" customWidth="1"/>
    <col min="12307" max="12307" width="8.5703125" style="425" customWidth="1"/>
    <col min="12308" max="12308" width="9.7109375" style="425" customWidth="1"/>
    <col min="12309" max="12309" width="9.140625" style="425" bestFit="1" customWidth="1"/>
    <col min="12310" max="12545" width="9.140625" style="425"/>
    <col min="12546" max="12546" width="10.5703125" style="425" bestFit="1" customWidth="1"/>
    <col min="12547" max="12549" width="5.5703125" style="425" bestFit="1" customWidth="1"/>
    <col min="12550" max="12550" width="6.5703125" style="425" customWidth="1"/>
    <col min="12551" max="12551" width="6" style="425" bestFit="1" customWidth="1"/>
    <col min="12552" max="12552" width="7.7109375" style="425" bestFit="1" customWidth="1"/>
    <col min="12553" max="12553" width="12.28515625" style="425" bestFit="1" customWidth="1"/>
    <col min="12554" max="12554" width="11.85546875" style="425" bestFit="1" customWidth="1"/>
    <col min="12555" max="12555" width="7.140625" style="425" bestFit="1" customWidth="1"/>
    <col min="12556" max="12556" width="12.28515625" style="425" customWidth="1"/>
    <col min="12557" max="12557" width="9.140625" style="425" bestFit="1" customWidth="1"/>
    <col min="12558" max="12558" width="7.140625" style="425" customWidth="1"/>
    <col min="12559" max="12559" width="7.5703125" style="425" customWidth="1"/>
    <col min="12560" max="12560" width="6.85546875" style="425" customWidth="1"/>
    <col min="12561" max="12561" width="9.140625" style="425"/>
    <col min="12562" max="12562" width="9.85546875" style="425" customWidth="1"/>
    <col min="12563" max="12563" width="8.5703125" style="425" customWidth="1"/>
    <col min="12564" max="12564" width="9.7109375" style="425" customWidth="1"/>
    <col min="12565" max="12565" width="9.140625" style="425" bestFit="1" customWidth="1"/>
    <col min="12566" max="12801" width="9.140625" style="425"/>
    <col min="12802" max="12802" width="10.5703125" style="425" bestFit="1" customWidth="1"/>
    <col min="12803" max="12805" width="5.5703125" style="425" bestFit="1" customWidth="1"/>
    <col min="12806" max="12806" width="6.5703125" style="425" customWidth="1"/>
    <col min="12807" max="12807" width="6" style="425" bestFit="1" customWidth="1"/>
    <col min="12808" max="12808" width="7.7109375" style="425" bestFit="1" customWidth="1"/>
    <col min="12809" max="12809" width="12.28515625" style="425" bestFit="1" customWidth="1"/>
    <col min="12810" max="12810" width="11.85546875" style="425" bestFit="1" customWidth="1"/>
    <col min="12811" max="12811" width="7.140625" style="425" bestFit="1" customWidth="1"/>
    <col min="12812" max="12812" width="12.28515625" style="425" customWidth="1"/>
    <col min="12813" max="12813" width="9.140625" style="425" bestFit="1" customWidth="1"/>
    <col min="12814" max="12814" width="7.140625" style="425" customWidth="1"/>
    <col min="12815" max="12815" width="7.5703125" style="425" customWidth="1"/>
    <col min="12816" max="12816" width="6.85546875" style="425" customWidth="1"/>
    <col min="12817" max="12817" width="9.140625" style="425"/>
    <col min="12818" max="12818" width="9.85546875" style="425" customWidth="1"/>
    <col min="12819" max="12819" width="8.5703125" style="425" customWidth="1"/>
    <col min="12820" max="12820" width="9.7109375" style="425" customWidth="1"/>
    <col min="12821" max="12821" width="9.140625" style="425" bestFit="1" customWidth="1"/>
    <col min="12822" max="13057" width="9.140625" style="425"/>
    <col min="13058" max="13058" width="10.5703125" style="425" bestFit="1" customWidth="1"/>
    <col min="13059" max="13061" width="5.5703125" style="425" bestFit="1" customWidth="1"/>
    <col min="13062" max="13062" width="6.5703125" style="425" customWidth="1"/>
    <col min="13063" max="13063" width="6" style="425" bestFit="1" customWidth="1"/>
    <col min="13064" max="13064" width="7.7109375" style="425" bestFit="1" customWidth="1"/>
    <col min="13065" max="13065" width="12.28515625" style="425" bestFit="1" customWidth="1"/>
    <col min="13066" max="13066" width="11.85546875" style="425" bestFit="1" customWidth="1"/>
    <col min="13067" max="13067" width="7.140625" style="425" bestFit="1" customWidth="1"/>
    <col min="13068" max="13068" width="12.28515625" style="425" customWidth="1"/>
    <col min="13069" max="13069" width="9.140625" style="425" bestFit="1" customWidth="1"/>
    <col min="13070" max="13070" width="7.140625" style="425" customWidth="1"/>
    <col min="13071" max="13071" width="7.5703125" style="425" customWidth="1"/>
    <col min="13072" max="13072" width="6.85546875" style="425" customWidth="1"/>
    <col min="13073" max="13073" width="9.140625" style="425"/>
    <col min="13074" max="13074" width="9.85546875" style="425" customWidth="1"/>
    <col min="13075" max="13075" width="8.5703125" style="425" customWidth="1"/>
    <col min="13076" max="13076" width="9.7109375" style="425" customWidth="1"/>
    <col min="13077" max="13077" width="9.140625" style="425" bestFit="1" customWidth="1"/>
    <col min="13078" max="13313" width="9.140625" style="425"/>
    <col min="13314" max="13314" width="10.5703125" style="425" bestFit="1" customWidth="1"/>
    <col min="13315" max="13317" width="5.5703125" style="425" bestFit="1" customWidth="1"/>
    <col min="13318" max="13318" width="6.5703125" style="425" customWidth="1"/>
    <col min="13319" max="13319" width="6" style="425" bestFit="1" customWidth="1"/>
    <col min="13320" max="13320" width="7.7109375" style="425" bestFit="1" customWidth="1"/>
    <col min="13321" max="13321" width="12.28515625" style="425" bestFit="1" customWidth="1"/>
    <col min="13322" max="13322" width="11.85546875" style="425" bestFit="1" customWidth="1"/>
    <col min="13323" max="13323" width="7.140625" style="425" bestFit="1" customWidth="1"/>
    <col min="13324" max="13324" width="12.28515625" style="425" customWidth="1"/>
    <col min="13325" max="13325" width="9.140625" style="425" bestFit="1" customWidth="1"/>
    <col min="13326" max="13326" width="7.140625" style="425" customWidth="1"/>
    <col min="13327" max="13327" width="7.5703125" style="425" customWidth="1"/>
    <col min="13328" max="13328" width="6.85546875" style="425" customWidth="1"/>
    <col min="13329" max="13329" width="9.140625" style="425"/>
    <col min="13330" max="13330" width="9.85546875" style="425" customWidth="1"/>
    <col min="13331" max="13331" width="8.5703125" style="425" customWidth="1"/>
    <col min="13332" max="13332" width="9.7109375" style="425" customWidth="1"/>
    <col min="13333" max="13333" width="9.140625" style="425" bestFit="1" customWidth="1"/>
    <col min="13334" max="13569" width="9.140625" style="425"/>
    <col min="13570" max="13570" width="10.5703125" style="425" bestFit="1" customWidth="1"/>
    <col min="13571" max="13573" width="5.5703125" style="425" bestFit="1" customWidth="1"/>
    <col min="13574" max="13574" width="6.5703125" style="425" customWidth="1"/>
    <col min="13575" max="13575" width="6" style="425" bestFit="1" customWidth="1"/>
    <col min="13576" max="13576" width="7.7109375" style="425" bestFit="1" customWidth="1"/>
    <col min="13577" max="13577" width="12.28515625" style="425" bestFit="1" customWidth="1"/>
    <col min="13578" max="13578" width="11.85546875" style="425" bestFit="1" customWidth="1"/>
    <col min="13579" max="13579" width="7.140625" style="425" bestFit="1" customWidth="1"/>
    <col min="13580" max="13580" width="12.28515625" style="425" customWidth="1"/>
    <col min="13581" max="13581" width="9.140625" style="425" bestFit="1" customWidth="1"/>
    <col min="13582" max="13582" width="7.140625" style="425" customWidth="1"/>
    <col min="13583" max="13583" width="7.5703125" style="425" customWidth="1"/>
    <col min="13584" max="13584" width="6.85546875" style="425" customWidth="1"/>
    <col min="13585" max="13585" width="9.140625" style="425"/>
    <col min="13586" max="13586" width="9.85546875" style="425" customWidth="1"/>
    <col min="13587" max="13587" width="8.5703125" style="425" customWidth="1"/>
    <col min="13588" max="13588" width="9.7109375" style="425" customWidth="1"/>
    <col min="13589" max="13589" width="9.140625" style="425" bestFit="1" customWidth="1"/>
    <col min="13590" max="13825" width="9.140625" style="425"/>
    <col min="13826" max="13826" width="10.5703125" style="425" bestFit="1" customWidth="1"/>
    <col min="13827" max="13829" width="5.5703125" style="425" bestFit="1" customWidth="1"/>
    <col min="13830" max="13830" width="6.5703125" style="425" customWidth="1"/>
    <col min="13831" max="13831" width="6" style="425" bestFit="1" customWidth="1"/>
    <col min="13832" max="13832" width="7.7109375" style="425" bestFit="1" customWidth="1"/>
    <col min="13833" max="13833" width="12.28515625" style="425" bestFit="1" customWidth="1"/>
    <col min="13834" max="13834" width="11.85546875" style="425" bestFit="1" customWidth="1"/>
    <col min="13835" max="13835" width="7.140625" style="425" bestFit="1" customWidth="1"/>
    <col min="13836" max="13836" width="12.28515625" style="425" customWidth="1"/>
    <col min="13837" max="13837" width="9.140625" style="425" bestFit="1" customWidth="1"/>
    <col min="13838" max="13838" width="7.140625" style="425" customWidth="1"/>
    <col min="13839" max="13839" width="7.5703125" style="425" customWidth="1"/>
    <col min="13840" max="13840" width="6.85546875" style="425" customWidth="1"/>
    <col min="13841" max="13841" width="9.140625" style="425"/>
    <col min="13842" max="13842" width="9.85546875" style="425" customWidth="1"/>
    <col min="13843" max="13843" width="8.5703125" style="425" customWidth="1"/>
    <col min="13844" max="13844" width="9.7109375" style="425" customWidth="1"/>
    <col min="13845" max="13845" width="9.140625" style="425" bestFit="1" customWidth="1"/>
    <col min="13846" max="14081" width="9.140625" style="425"/>
    <col min="14082" max="14082" width="10.5703125" style="425" bestFit="1" customWidth="1"/>
    <col min="14083" max="14085" width="5.5703125" style="425" bestFit="1" customWidth="1"/>
    <col min="14086" max="14086" width="6.5703125" style="425" customWidth="1"/>
    <col min="14087" max="14087" width="6" style="425" bestFit="1" customWidth="1"/>
    <col min="14088" max="14088" width="7.7109375" style="425" bestFit="1" customWidth="1"/>
    <col min="14089" max="14089" width="12.28515625" style="425" bestFit="1" customWidth="1"/>
    <col min="14090" max="14090" width="11.85546875" style="425" bestFit="1" customWidth="1"/>
    <col min="14091" max="14091" width="7.140625" style="425" bestFit="1" customWidth="1"/>
    <col min="14092" max="14092" width="12.28515625" style="425" customWidth="1"/>
    <col min="14093" max="14093" width="9.140625" style="425" bestFit="1" customWidth="1"/>
    <col min="14094" max="14094" width="7.140625" style="425" customWidth="1"/>
    <col min="14095" max="14095" width="7.5703125" style="425" customWidth="1"/>
    <col min="14096" max="14096" width="6.85546875" style="425" customWidth="1"/>
    <col min="14097" max="14097" width="9.140625" style="425"/>
    <col min="14098" max="14098" width="9.85546875" style="425" customWidth="1"/>
    <col min="14099" max="14099" width="8.5703125" style="425" customWidth="1"/>
    <col min="14100" max="14100" width="9.7109375" style="425" customWidth="1"/>
    <col min="14101" max="14101" width="9.140625" style="425" bestFit="1" customWidth="1"/>
    <col min="14102" max="14337" width="9.140625" style="425"/>
    <col min="14338" max="14338" width="10.5703125" style="425" bestFit="1" customWidth="1"/>
    <col min="14339" max="14341" width="5.5703125" style="425" bestFit="1" customWidth="1"/>
    <col min="14342" max="14342" width="6.5703125" style="425" customWidth="1"/>
    <col min="14343" max="14343" width="6" style="425" bestFit="1" customWidth="1"/>
    <col min="14344" max="14344" width="7.7109375" style="425" bestFit="1" customWidth="1"/>
    <col min="14345" max="14345" width="12.28515625" style="425" bestFit="1" customWidth="1"/>
    <col min="14346" max="14346" width="11.85546875" style="425" bestFit="1" customWidth="1"/>
    <col min="14347" max="14347" width="7.140625" style="425" bestFit="1" customWidth="1"/>
    <col min="14348" max="14348" width="12.28515625" style="425" customWidth="1"/>
    <col min="14349" max="14349" width="9.140625" style="425" bestFit="1" customWidth="1"/>
    <col min="14350" max="14350" width="7.140625" style="425" customWidth="1"/>
    <col min="14351" max="14351" width="7.5703125" style="425" customWidth="1"/>
    <col min="14352" max="14352" width="6.85546875" style="425" customWidth="1"/>
    <col min="14353" max="14353" width="9.140625" style="425"/>
    <col min="14354" max="14354" width="9.85546875" style="425" customWidth="1"/>
    <col min="14355" max="14355" width="8.5703125" style="425" customWidth="1"/>
    <col min="14356" max="14356" width="9.7109375" style="425" customWidth="1"/>
    <col min="14357" max="14357" width="9.140625" style="425" bestFit="1" customWidth="1"/>
    <col min="14358" max="14593" width="9.140625" style="425"/>
    <col min="14594" max="14594" width="10.5703125" style="425" bestFit="1" customWidth="1"/>
    <col min="14595" max="14597" width="5.5703125" style="425" bestFit="1" customWidth="1"/>
    <col min="14598" max="14598" width="6.5703125" style="425" customWidth="1"/>
    <col min="14599" max="14599" width="6" style="425" bestFit="1" customWidth="1"/>
    <col min="14600" max="14600" width="7.7109375" style="425" bestFit="1" customWidth="1"/>
    <col min="14601" max="14601" width="12.28515625" style="425" bestFit="1" customWidth="1"/>
    <col min="14602" max="14602" width="11.85546875" style="425" bestFit="1" customWidth="1"/>
    <col min="14603" max="14603" width="7.140625" style="425" bestFit="1" customWidth="1"/>
    <col min="14604" max="14604" width="12.28515625" style="425" customWidth="1"/>
    <col min="14605" max="14605" width="9.140625" style="425" bestFit="1" customWidth="1"/>
    <col min="14606" max="14606" width="7.140625" style="425" customWidth="1"/>
    <col min="14607" max="14607" width="7.5703125" style="425" customWidth="1"/>
    <col min="14608" max="14608" width="6.85546875" style="425" customWidth="1"/>
    <col min="14609" max="14609" width="9.140625" style="425"/>
    <col min="14610" max="14610" width="9.85546875" style="425" customWidth="1"/>
    <col min="14611" max="14611" width="8.5703125" style="425" customWidth="1"/>
    <col min="14612" max="14612" width="9.7109375" style="425" customWidth="1"/>
    <col min="14613" max="14613" width="9.140625" style="425" bestFit="1" customWidth="1"/>
    <col min="14614" max="14849" width="9.140625" style="425"/>
    <col min="14850" max="14850" width="10.5703125" style="425" bestFit="1" customWidth="1"/>
    <col min="14851" max="14853" width="5.5703125" style="425" bestFit="1" customWidth="1"/>
    <col min="14854" max="14854" width="6.5703125" style="425" customWidth="1"/>
    <col min="14855" max="14855" width="6" style="425" bestFit="1" customWidth="1"/>
    <col min="14856" max="14856" width="7.7109375" style="425" bestFit="1" customWidth="1"/>
    <col min="14857" max="14857" width="12.28515625" style="425" bestFit="1" customWidth="1"/>
    <col min="14858" max="14858" width="11.85546875" style="425" bestFit="1" customWidth="1"/>
    <col min="14859" max="14859" width="7.140625" style="425" bestFit="1" customWidth="1"/>
    <col min="14860" max="14860" width="12.28515625" style="425" customWidth="1"/>
    <col min="14861" max="14861" width="9.140625" style="425" bestFit="1" customWidth="1"/>
    <col min="14862" max="14862" width="7.140625" style="425" customWidth="1"/>
    <col min="14863" max="14863" width="7.5703125" style="425" customWidth="1"/>
    <col min="14864" max="14864" width="6.85546875" style="425" customWidth="1"/>
    <col min="14865" max="14865" width="9.140625" style="425"/>
    <col min="14866" max="14866" width="9.85546875" style="425" customWidth="1"/>
    <col min="14867" max="14867" width="8.5703125" style="425" customWidth="1"/>
    <col min="14868" max="14868" width="9.7109375" style="425" customWidth="1"/>
    <col min="14869" max="14869" width="9.140625" style="425" bestFit="1" customWidth="1"/>
    <col min="14870" max="15105" width="9.140625" style="425"/>
    <col min="15106" max="15106" width="10.5703125" style="425" bestFit="1" customWidth="1"/>
    <col min="15107" max="15109" width="5.5703125" style="425" bestFit="1" customWidth="1"/>
    <col min="15110" max="15110" width="6.5703125" style="425" customWidth="1"/>
    <col min="15111" max="15111" width="6" style="425" bestFit="1" customWidth="1"/>
    <col min="15112" max="15112" width="7.7109375" style="425" bestFit="1" customWidth="1"/>
    <col min="15113" max="15113" width="12.28515625" style="425" bestFit="1" customWidth="1"/>
    <col min="15114" max="15114" width="11.85546875" style="425" bestFit="1" customWidth="1"/>
    <col min="15115" max="15115" width="7.140625" style="425" bestFit="1" customWidth="1"/>
    <col min="15116" max="15116" width="12.28515625" style="425" customWidth="1"/>
    <col min="15117" max="15117" width="9.140625" style="425" bestFit="1" customWidth="1"/>
    <col min="15118" max="15118" width="7.140625" style="425" customWidth="1"/>
    <col min="15119" max="15119" width="7.5703125" style="425" customWidth="1"/>
    <col min="15120" max="15120" width="6.85546875" style="425" customWidth="1"/>
    <col min="15121" max="15121" width="9.140625" style="425"/>
    <col min="15122" max="15122" width="9.85546875" style="425" customWidth="1"/>
    <col min="15123" max="15123" width="8.5703125" style="425" customWidth="1"/>
    <col min="15124" max="15124" width="9.7109375" style="425" customWidth="1"/>
    <col min="15125" max="15125" width="9.140625" style="425" bestFit="1" customWidth="1"/>
    <col min="15126" max="15361" width="9.140625" style="425"/>
    <col min="15362" max="15362" width="10.5703125" style="425" bestFit="1" customWidth="1"/>
    <col min="15363" max="15365" width="5.5703125" style="425" bestFit="1" customWidth="1"/>
    <col min="15366" max="15366" width="6.5703125" style="425" customWidth="1"/>
    <col min="15367" max="15367" width="6" style="425" bestFit="1" customWidth="1"/>
    <col min="15368" max="15368" width="7.7109375" style="425" bestFit="1" customWidth="1"/>
    <col min="15369" max="15369" width="12.28515625" style="425" bestFit="1" customWidth="1"/>
    <col min="15370" max="15370" width="11.85546875" style="425" bestFit="1" customWidth="1"/>
    <col min="15371" max="15371" width="7.140625" style="425" bestFit="1" customWidth="1"/>
    <col min="15372" max="15372" width="12.28515625" style="425" customWidth="1"/>
    <col min="15373" max="15373" width="9.140625" style="425" bestFit="1" customWidth="1"/>
    <col min="15374" max="15374" width="7.140625" style="425" customWidth="1"/>
    <col min="15375" max="15375" width="7.5703125" style="425" customWidth="1"/>
    <col min="15376" max="15376" width="6.85546875" style="425" customWidth="1"/>
    <col min="15377" max="15377" width="9.140625" style="425"/>
    <col min="15378" max="15378" width="9.85546875" style="425" customWidth="1"/>
    <col min="15379" max="15379" width="8.5703125" style="425" customWidth="1"/>
    <col min="15380" max="15380" width="9.7109375" style="425" customWidth="1"/>
    <col min="15381" max="15381" width="9.140625" style="425" bestFit="1" customWidth="1"/>
    <col min="15382" max="15617" width="9.140625" style="425"/>
    <col min="15618" max="15618" width="10.5703125" style="425" bestFit="1" customWidth="1"/>
    <col min="15619" max="15621" width="5.5703125" style="425" bestFit="1" customWidth="1"/>
    <col min="15622" max="15622" width="6.5703125" style="425" customWidth="1"/>
    <col min="15623" max="15623" width="6" style="425" bestFit="1" customWidth="1"/>
    <col min="15624" max="15624" width="7.7109375" style="425" bestFit="1" customWidth="1"/>
    <col min="15625" max="15625" width="12.28515625" style="425" bestFit="1" customWidth="1"/>
    <col min="15626" max="15626" width="11.85546875" style="425" bestFit="1" customWidth="1"/>
    <col min="15627" max="15627" width="7.140625" style="425" bestFit="1" customWidth="1"/>
    <col min="15628" max="15628" width="12.28515625" style="425" customWidth="1"/>
    <col min="15629" max="15629" width="9.140625" style="425" bestFit="1" customWidth="1"/>
    <col min="15630" max="15630" width="7.140625" style="425" customWidth="1"/>
    <col min="15631" max="15631" width="7.5703125" style="425" customWidth="1"/>
    <col min="15632" max="15632" width="6.85546875" style="425" customWidth="1"/>
    <col min="15633" max="15633" width="9.140625" style="425"/>
    <col min="15634" max="15634" width="9.85546875" style="425" customWidth="1"/>
    <col min="15635" max="15635" width="8.5703125" style="425" customWidth="1"/>
    <col min="15636" max="15636" width="9.7109375" style="425" customWidth="1"/>
    <col min="15637" max="15637" width="9.140625" style="425" bestFit="1" customWidth="1"/>
    <col min="15638" max="15873" width="9.140625" style="425"/>
    <col min="15874" max="15874" width="10.5703125" style="425" bestFit="1" customWidth="1"/>
    <col min="15875" max="15877" width="5.5703125" style="425" bestFit="1" customWidth="1"/>
    <col min="15878" max="15878" width="6.5703125" style="425" customWidth="1"/>
    <col min="15879" max="15879" width="6" style="425" bestFit="1" customWidth="1"/>
    <col min="15880" max="15880" width="7.7109375" style="425" bestFit="1" customWidth="1"/>
    <col min="15881" max="15881" width="12.28515625" style="425" bestFit="1" customWidth="1"/>
    <col min="15882" max="15882" width="11.85546875" style="425" bestFit="1" customWidth="1"/>
    <col min="15883" max="15883" width="7.140625" style="425" bestFit="1" customWidth="1"/>
    <col min="15884" max="15884" width="12.28515625" style="425" customWidth="1"/>
    <col min="15885" max="15885" width="9.140625" style="425" bestFit="1" customWidth="1"/>
    <col min="15886" max="15886" width="7.140625" style="425" customWidth="1"/>
    <col min="15887" max="15887" width="7.5703125" style="425" customWidth="1"/>
    <col min="15888" max="15888" width="6.85546875" style="425" customWidth="1"/>
    <col min="15889" max="15889" width="9.140625" style="425"/>
    <col min="15890" max="15890" width="9.85546875" style="425" customWidth="1"/>
    <col min="15891" max="15891" width="8.5703125" style="425" customWidth="1"/>
    <col min="15892" max="15892" width="9.7109375" style="425" customWidth="1"/>
    <col min="15893" max="15893" width="9.140625" style="425" bestFit="1" customWidth="1"/>
    <col min="15894" max="16129" width="9.140625" style="425"/>
    <col min="16130" max="16130" width="10.5703125" style="425" bestFit="1" customWidth="1"/>
    <col min="16131" max="16133" width="5.5703125" style="425" bestFit="1" customWidth="1"/>
    <col min="16134" max="16134" width="6.5703125" style="425" customWidth="1"/>
    <col min="16135" max="16135" width="6" style="425" bestFit="1" customWidth="1"/>
    <col min="16136" max="16136" width="7.7109375" style="425" bestFit="1" customWidth="1"/>
    <col min="16137" max="16137" width="12.28515625" style="425" bestFit="1" customWidth="1"/>
    <col min="16138" max="16138" width="11.85546875" style="425" bestFit="1" customWidth="1"/>
    <col min="16139" max="16139" width="7.140625" style="425" bestFit="1" customWidth="1"/>
    <col min="16140" max="16140" width="12.28515625" style="425" customWidth="1"/>
    <col min="16141" max="16141" width="9.140625" style="425" bestFit="1" customWidth="1"/>
    <col min="16142" max="16142" width="7.140625" style="425" customWidth="1"/>
    <col min="16143" max="16143" width="7.5703125" style="425" customWidth="1"/>
    <col min="16144" max="16144" width="6.85546875" style="425" customWidth="1"/>
    <col min="16145" max="16145" width="9.140625" style="425"/>
    <col min="16146" max="16146" width="9.85546875" style="425" customWidth="1"/>
    <col min="16147" max="16147" width="8.5703125" style="425" customWidth="1"/>
    <col min="16148" max="16148" width="9.7109375" style="425" customWidth="1"/>
    <col min="16149" max="16149" width="9.140625" style="425" bestFit="1" customWidth="1"/>
    <col min="16150" max="16384" width="9.140625" style="425"/>
  </cols>
  <sheetData>
    <row r="1" spans="2:22" ht="26.25">
      <c r="B1" s="468"/>
      <c r="C1" s="424"/>
      <c r="D1" s="1031" t="s">
        <v>13879</v>
      </c>
      <c r="E1" s="1031"/>
      <c r="F1" s="1031"/>
      <c r="G1" s="1031"/>
      <c r="H1" s="1031"/>
      <c r="I1" s="1031"/>
      <c r="J1" s="1031"/>
      <c r="K1" s="1031"/>
      <c r="L1" s="1031"/>
      <c r="M1" s="1031"/>
      <c r="N1" s="1031"/>
      <c r="O1" s="1031"/>
      <c r="P1" s="1031"/>
      <c r="Q1" s="1031"/>
      <c r="R1" s="1031"/>
      <c r="S1" s="1031"/>
      <c r="T1" s="1032"/>
      <c r="U1" s="434"/>
      <c r="V1" s="437"/>
    </row>
    <row r="2" spans="2:22" ht="18">
      <c r="B2" s="469"/>
      <c r="C2" s="426"/>
      <c r="D2" s="1033" t="s">
        <v>22848</v>
      </c>
      <c r="E2" s="1033"/>
      <c r="F2" s="1033"/>
      <c r="G2" s="1033"/>
      <c r="H2" s="1033"/>
      <c r="I2" s="1033"/>
      <c r="J2" s="1033"/>
      <c r="K2" s="1033"/>
      <c r="L2" s="1033"/>
      <c r="M2" s="1033"/>
      <c r="N2" s="1033"/>
      <c r="O2" s="1033"/>
      <c r="P2" s="1033"/>
      <c r="Q2" s="1033"/>
      <c r="R2" s="1033"/>
      <c r="S2" s="1033"/>
      <c r="T2" s="1034"/>
      <c r="U2" s="436"/>
      <c r="V2" s="442"/>
    </row>
    <row r="3" spans="2:22" ht="32.25" customHeight="1">
      <c r="B3" s="469"/>
      <c r="C3" s="1035" t="s">
        <v>22849</v>
      </c>
      <c r="D3" s="1036"/>
      <c r="E3" s="1036"/>
      <c r="F3" s="1036"/>
      <c r="G3" s="1036"/>
      <c r="H3" s="1036"/>
      <c r="I3" s="1036"/>
      <c r="J3" s="1036"/>
      <c r="K3" s="1036"/>
      <c r="L3" s="1036"/>
      <c r="M3" s="1036"/>
      <c r="N3" s="1036"/>
      <c r="O3" s="1036"/>
      <c r="P3" s="1036"/>
      <c r="Q3" s="1036"/>
      <c r="R3" s="1036"/>
      <c r="S3" s="1036"/>
      <c r="T3" s="1037"/>
      <c r="U3" s="436"/>
      <c r="V3" s="442"/>
    </row>
    <row r="4" spans="2:22" ht="18.75" thickBot="1">
      <c r="B4" s="469"/>
      <c r="C4" s="427"/>
      <c r="D4" s="428" t="str">
        <f>'[12]SAPATAS-ANEXOI'!C4</f>
        <v>SERVIÇO: VESTIÁRIO E ALAMBRADO DO CAMPO CASARÃO</v>
      </c>
      <c r="E4" s="429"/>
      <c r="F4" s="430"/>
      <c r="G4" s="430"/>
      <c r="H4" s="430"/>
      <c r="I4" s="430"/>
      <c r="J4" s="430"/>
      <c r="K4" s="430"/>
      <c r="L4" s="430"/>
      <c r="M4" s="430"/>
      <c r="N4" s="430"/>
      <c r="O4" s="430"/>
      <c r="P4" s="430"/>
      <c r="Q4" s="431"/>
      <c r="R4" s="431"/>
      <c r="S4" s="431"/>
      <c r="T4" s="432"/>
      <c r="U4" s="436"/>
      <c r="V4" s="442"/>
    </row>
    <row r="5" spans="2:22" ht="13.5" thickBot="1">
      <c r="B5" s="426"/>
      <c r="C5" s="439"/>
      <c r="D5" s="470"/>
      <c r="E5" s="470"/>
      <c r="F5" s="470"/>
      <c r="G5" s="470"/>
      <c r="H5" s="470"/>
      <c r="I5" s="470"/>
      <c r="J5" s="470"/>
      <c r="K5" s="470"/>
      <c r="L5" s="436"/>
      <c r="M5" s="436"/>
      <c r="N5" s="471"/>
      <c r="O5" s="471"/>
      <c r="P5" s="471"/>
      <c r="Q5" s="471"/>
      <c r="R5" s="471"/>
      <c r="S5" s="471"/>
      <c r="T5" s="471"/>
      <c r="U5" s="470"/>
      <c r="V5" s="442"/>
    </row>
    <row r="6" spans="2:22">
      <c r="B6" s="426"/>
      <c r="C6" s="439"/>
      <c r="D6" s="470"/>
      <c r="E6" s="470"/>
      <c r="F6" s="470"/>
      <c r="G6" s="470"/>
      <c r="H6" s="470"/>
      <c r="I6" s="470"/>
      <c r="J6" s="470"/>
      <c r="K6" s="470"/>
      <c r="L6" s="436"/>
      <c r="M6" s="436"/>
      <c r="N6" s="471"/>
      <c r="R6" s="473" t="s">
        <v>22940</v>
      </c>
      <c r="S6" s="474" t="s">
        <v>22941</v>
      </c>
      <c r="T6" s="474"/>
      <c r="U6" s="475"/>
      <c r="V6" s="442"/>
    </row>
    <row r="7" spans="2:22">
      <c r="B7" s="426"/>
      <c r="C7" s="439"/>
      <c r="D7" s="470"/>
      <c r="E7" s="470"/>
      <c r="F7" s="470"/>
      <c r="G7" s="470"/>
      <c r="H7" s="470"/>
      <c r="I7" s="470"/>
      <c r="J7" s="470"/>
      <c r="K7" s="470"/>
      <c r="L7" s="436"/>
      <c r="M7" s="436"/>
      <c r="N7" s="471"/>
      <c r="R7" s="476" t="s">
        <v>22942</v>
      </c>
      <c r="S7" s="477" t="s">
        <v>22943</v>
      </c>
      <c r="T7" s="477"/>
      <c r="U7" s="478"/>
      <c r="V7" s="442"/>
    </row>
    <row r="8" spans="2:22">
      <c r="B8" s="426"/>
      <c r="C8" s="439"/>
      <c r="D8" s="470"/>
      <c r="E8" s="470"/>
      <c r="F8" s="470"/>
      <c r="G8" s="470"/>
      <c r="H8" s="470"/>
      <c r="I8" s="470"/>
      <c r="J8" s="470"/>
      <c r="K8" s="470"/>
      <c r="L8" s="436"/>
      <c r="M8" s="436"/>
      <c r="N8" s="471"/>
      <c r="R8" s="476" t="s">
        <v>22944</v>
      </c>
      <c r="S8" s="477" t="s">
        <v>22945</v>
      </c>
      <c r="T8" s="477"/>
      <c r="U8" s="478"/>
      <c r="V8" s="442"/>
    </row>
    <row r="9" spans="2:22">
      <c r="B9" s="426"/>
      <c r="C9" s="439"/>
      <c r="D9" s="470"/>
      <c r="E9" s="470"/>
      <c r="F9" s="470"/>
      <c r="G9" s="470"/>
      <c r="H9" s="470"/>
      <c r="I9" s="470"/>
      <c r="J9" s="470"/>
      <c r="K9" s="470"/>
      <c r="L9" s="436"/>
      <c r="M9" s="436"/>
      <c r="N9" s="471"/>
      <c r="R9" s="476" t="s">
        <v>22946</v>
      </c>
      <c r="S9" s="477" t="s">
        <v>22947</v>
      </c>
      <c r="T9" s="477"/>
      <c r="U9" s="478"/>
      <c r="V9" s="442"/>
    </row>
    <row r="10" spans="2:22">
      <c r="B10" s="426"/>
      <c r="C10" s="439"/>
      <c r="D10" s="470"/>
      <c r="E10" s="470"/>
      <c r="F10" s="470"/>
      <c r="G10" s="470"/>
      <c r="H10" s="470"/>
      <c r="I10" s="470"/>
      <c r="J10" s="470"/>
      <c r="K10" s="470"/>
      <c r="L10" s="436"/>
      <c r="M10" s="436"/>
      <c r="N10" s="471"/>
      <c r="R10" s="476" t="s">
        <v>22948</v>
      </c>
      <c r="S10" s="477" t="s">
        <v>22853</v>
      </c>
      <c r="T10" s="477"/>
      <c r="U10" s="478"/>
      <c r="V10" s="442"/>
    </row>
    <row r="11" spans="2:22">
      <c r="B11" s="426"/>
      <c r="C11" s="439"/>
      <c r="D11" s="470"/>
      <c r="E11" s="470"/>
      <c r="F11" s="470"/>
      <c r="G11" s="470"/>
      <c r="H11" s="470"/>
      <c r="I11" s="470"/>
      <c r="J11" s="470"/>
      <c r="K11" s="470"/>
      <c r="L11" s="436"/>
      <c r="M11" s="436"/>
      <c r="N11" s="471"/>
      <c r="R11" s="476" t="s">
        <v>22949</v>
      </c>
      <c r="S11" s="477" t="s">
        <v>22950</v>
      </c>
      <c r="T11" s="477"/>
      <c r="U11" s="478"/>
      <c r="V11" s="442"/>
    </row>
    <row r="12" spans="2:22">
      <c r="B12" s="426"/>
      <c r="C12" s="1058" t="s">
        <v>22951</v>
      </c>
      <c r="D12" s="1058"/>
      <c r="E12" s="1058"/>
      <c r="F12" s="1058"/>
      <c r="G12" s="1058"/>
      <c r="H12" s="1058"/>
      <c r="I12" s="1058"/>
      <c r="J12" s="1058"/>
      <c r="K12" s="1058"/>
      <c r="L12" s="1058"/>
      <c r="M12" s="436"/>
      <c r="N12" s="471"/>
      <c r="R12" s="476" t="s">
        <v>22952</v>
      </c>
      <c r="S12" s="477" t="s">
        <v>22953</v>
      </c>
      <c r="T12" s="477"/>
      <c r="U12" s="478"/>
      <c r="V12" s="442"/>
    </row>
    <row r="13" spans="2:22" ht="13.5" thickBot="1">
      <c r="B13" s="426"/>
      <c r="C13" s="439"/>
      <c r="D13" s="470"/>
      <c r="E13" s="470"/>
      <c r="F13" s="470"/>
      <c r="G13" s="470"/>
      <c r="H13" s="470"/>
      <c r="I13" s="470"/>
      <c r="J13" s="470"/>
      <c r="K13" s="470"/>
      <c r="L13" s="436"/>
      <c r="M13" s="436"/>
      <c r="N13" s="471"/>
      <c r="R13" s="479" t="s">
        <v>22954</v>
      </c>
      <c r="S13" s="480" t="s">
        <v>22955</v>
      </c>
      <c r="T13" s="480"/>
      <c r="U13" s="481"/>
      <c r="V13" s="442"/>
    </row>
    <row r="14" spans="2:22">
      <c r="B14" s="426"/>
      <c r="C14" s="439"/>
      <c r="D14" s="470"/>
      <c r="E14" s="470"/>
      <c r="F14" s="470"/>
      <c r="G14" s="470"/>
      <c r="H14" s="470"/>
      <c r="I14" s="470"/>
      <c r="J14" s="470"/>
      <c r="K14" s="470"/>
      <c r="L14" s="436"/>
      <c r="M14" s="436"/>
      <c r="N14" s="471"/>
      <c r="O14" s="471"/>
      <c r="P14" s="471"/>
      <c r="Q14" s="471"/>
      <c r="R14" s="471"/>
      <c r="S14" s="471"/>
      <c r="T14" s="471"/>
      <c r="U14" s="470"/>
      <c r="V14" s="442"/>
    </row>
    <row r="15" spans="2:22" ht="13.5" thickBot="1">
      <c r="B15" s="426"/>
      <c r="M15" s="436"/>
      <c r="N15" s="471"/>
      <c r="O15" s="471"/>
      <c r="P15" s="471"/>
      <c r="Q15" s="471"/>
      <c r="R15" s="471"/>
      <c r="S15" s="471"/>
      <c r="T15" s="471"/>
      <c r="U15" s="471"/>
      <c r="V15" s="442"/>
    </row>
    <row r="16" spans="2:22" ht="13.5" thickBot="1">
      <c r="B16" s="1029" t="s">
        <v>22956</v>
      </c>
      <c r="C16" s="447" t="s">
        <v>68</v>
      </c>
      <c r="D16" s="447" t="s">
        <v>107</v>
      </c>
      <c r="E16" s="447" t="s">
        <v>105</v>
      </c>
      <c r="F16" s="448" t="s">
        <v>22957</v>
      </c>
      <c r="G16" s="448" t="s">
        <v>22958</v>
      </c>
      <c r="H16" s="448" t="s">
        <v>22959</v>
      </c>
      <c r="I16" s="449" t="s">
        <v>22873</v>
      </c>
      <c r="J16" s="482" t="s">
        <v>22960</v>
      </c>
      <c r="K16" s="483" t="s">
        <v>22875</v>
      </c>
      <c r="L16" s="436"/>
      <c r="M16" s="1029" t="s">
        <v>22961</v>
      </c>
      <c r="N16" s="484" t="s">
        <v>68</v>
      </c>
      <c r="O16" s="484" t="s">
        <v>107</v>
      </c>
      <c r="P16" s="484" t="s">
        <v>105</v>
      </c>
      <c r="Q16" s="484" t="s">
        <v>22865</v>
      </c>
      <c r="R16" s="485" t="s">
        <v>22957</v>
      </c>
      <c r="S16" s="485" t="s">
        <v>22962</v>
      </c>
      <c r="T16" s="485" t="s">
        <v>22963</v>
      </c>
      <c r="U16" s="448" t="s">
        <v>22875</v>
      </c>
      <c r="V16" s="442"/>
    </row>
    <row r="17" spans="2:22" ht="13.5" thickBot="1">
      <c r="B17" s="1030"/>
      <c r="C17" s="486" t="s">
        <v>22876</v>
      </c>
      <c r="D17" s="486" t="s">
        <v>22876</v>
      </c>
      <c r="E17" s="486" t="s">
        <v>22876</v>
      </c>
      <c r="F17" s="487" t="s">
        <v>22878</v>
      </c>
      <c r="G17" s="487" t="s">
        <v>22877</v>
      </c>
      <c r="H17" s="487" t="s">
        <v>22877</v>
      </c>
      <c r="I17" s="452">
        <v>0.05</v>
      </c>
      <c r="J17" s="488" t="s">
        <v>22878</v>
      </c>
      <c r="K17" s="489" t="s">
        <v>22879</v>
      </c>
      <c r="L17" s="436"/>
      <c r="M17" s="1057"/>
      <c r="N17" s="490" t="s">
        <v>22876</v>
      </c>
      <c r="O17" s="490" t="s">
        <v>22876</v>
      </c>
      <c r="P17" s="490" t="s">
        <v>22876</v>
      </c>
      <c r="Q17" s="490" t="s">
        <v>22876</v>
      </c>
      <c r="R17" s="491" t="s">
        <v>22878</v>
      </c>
      <c r="S17" s="491" t="s">
        <v>22877</v>
      </c>
      <c r="T17" s="491" t="s">
        <v>22877</v>
      </c>
      <c r="U17" s="487" t="s">
        <v>22879</v>
      </c>
      <c r="V17" s="442"/>
    </row>
    <row r="18" spans="2:22" ht="13.5" thickBot="1">
      <c r="B18" s="1052" t="s">
        <v>17</v>
      </c>
      <c r="C18" s="1053"/>
      <c r="D18" s="1053"/>
      <c r="E18" s="1053"/>
      <c r="F18" s="456">
        <f>SUM(F20:F23)</f>
        <v>1.3120000000000003</v>
      </c>
      <c r="G18" s="456">
        <f t="shared" ref="G18:K18" si="0">SUM(G20:G23)</f>
        <v>16.399999999999999</v>
      </c>
      <c r="H18" s="456">
        <f t="shared" si="0"/>
        <v>13.120000000000001</v>
      </c>
      <c r="I18" s="456">
        <f t="shared" si="0"/>
        <v>0.32800000000000001</v>
      </c>
      <c r="J18" s="456">
        <f t="shared" si="0"/>
        <v>2.6240000000000006</v>
      </c>
      <c r="K18" s="456">
        <f t="shared" si="0"/>
        <v>78.720000000000013</v>
      </c>
      <c r="L18" s="436"/>
      <c r="M18" s="1054" t="s">
        <v>17</v>
      </c>
      <c r="N18" s="1055"/>
      <c r="O18" s="1055"/>
      <c r="P18" s="1055"/>
      <c r="Q18" s="1056"/>
      <c r="R18" s="456">
        <f>SUM(R20:R26)</f>
        <v>2.9320000000000004</v>
      </c>
      <c r="S18" s="456">
        <f t="shared" ref="S18:U18" si="1">SUM(S20:S26)</f>
        <v>30.440000000000005</v>
      </c>
      <c r="T18" s="456">
        <f t="shared" si="1"/>
        <v>36.57</v>
      </c>
      <c r="U18" s="456">
        <f t="shared" si="1"/>
        <v>366.5</v>
      </c>
      <c r="V18" s="442"/>
    </row>
    <row r="19" spans="2:22" ht="13.5" thickBot="1">
      <c r="B19" s="1026" t="str">
        <f>'SAPATAS-ANEXOI'!B23</f>
        <v>AMPLIAÇÃO DA GUARDA MUNICIPAL</v>
      </c>
      <c r="C19" s="1028"/>
      <c r="D19" s="1028"/>
      <c r="E19" s="1028"/>
      <c r="F19" s="1028"/>
      <c r="G19" s="1028"/>
      <c r="H19" s="454"/>
      <c r="I19" s="458"/>
      <c r="J19" s="458"/>
      <c r="K19" s="492"/>
      <c r="L19" s="436"/>
      <c r="M19" s="1026" t="str">
        <f>B19</f>
        <v>AMPLIAÇÃO DA GUARDA MUNICIPAL</v>
      </c>
      <c r="N19" s="1028"/>
      <c r="O19" s="1028"/>
      <c r="P19" s="1028"/>
      <c r="Q19" s="1028"/>
      <c r="R19" s="1028"/>
      <c r="S19" s="454"/>
      <c r="T19" s="458"/>
      <c r="U19" s="459"/>
      <c r="V19" s="442"/>
    </row>
    <row r="20" spans="2:22">
      <c r="B20" s="830" t="s">
        <v>22964</v>
      </c>
      <c r="C20" s="835">
        <v>0.2</v>
      </c>
      <c r="D20" s="831">
        <v>0.4</v>
      </c>
      <c r="E20" s="831">
        <v>5</v>
      </c>
      <c r="F20" s="831">
        <f>C20*D20*E20</f>
        <v>0.40000000000000008</v>
      </c>
      <c r="G20" s="836">
        <f>(2*D20+C20)*E20</f>
        <v>5</v>
      </c>
      <c r="H20" s="831">
        <f>(2*D20)*E20</f>
        <v>4</v>
      </c>
      <c r="I20" s="835">
        <f>(C20+0.2)*E20*$I$17</f>
        <v>0.1</v>
      </c>
      <c r="J20" s="832">
        <f>(C20+0.2)*D20*E20</f>
        <v>0.80000000000000016</v>
      </c>
      <c r="K20" s="834">
        <f>F20*60</f>
        <v>24.000000000000004</v>
      </c>
      <c r="L20" s="436"/>
      <c r="M20" s="830" t="s">
        <v>22965</v>
      </c>
      <c r="N20" s="835">
        <v>0.2</v>
      </c>
      <c r="O20" s="831">
        <v>0.5</v>
      </c>
      <c r="P20" s="831">
        <v>5.6</v>
      </c>
      <c r="Q20" s="831">
        <v>0.5</v>
      </c>
      <c r="R20" s="835">
        <f>N20*O20*P20</f>
        <v>0.55999999999999994</v>
      </c>
      <c r="S20" s="835">
        <f>(2*Q20+N20)*P20</f>
        <v>6.72</v>
      </c>
      <c r="T20" s="839">
        <f>(O20+Q20+N20)*P20</f>
        <v>6.72</v>
      </c>
      <c r="U20" s="834">
        <f>R20*125</f>
        <v>69.999999999999986</v>
      </c>
      <c r="V20" s="442"/>
    </row>
    <row r="21" spans="2:22">
      <c r="B21" s="837" t="s">
        <v>22966</v>
      </c>
      <c r="C21" s="835">
        <v>0.2</v>
      </c>
      <c r="D21" s="831">
        <v>0.4</v>
      </c>
      <c r="E21" s="831">
        <v>5</v>
      </c>
      <c r="F21" s="831">
        <f t="shared" ref="F21:F31" si="2">C21*D21*E21</f>
        <v>0.40000000000000008</v>
      </c>
      <c r="G21" s="836">
        <f t="shared" ref="G21:G31" si="3">(2*D21+C21)*E21</f>
        <v>5</v>
      </c>
      <c r="H21" s="831">
        <f t="shared" ref="H21:H31" si="4">(2*D21)*E21</f>
        <v>4</v>
      </c>
      <c r="I21" s="835">
        <f t="shared" ref="I21:I31" si="5">(C21+0.2)*E21*$I$17</f>
        <v>0.1</v>
      </c>
      <c r="J21" s="832">
        <f t="shared" ref="J21:J31" si="6">(C21+0.2)*D21*E21</f>
        <v>0.80000000000000016</v>
      </c>
      <c r="K21" s="834">
        <f t="shared" ref="K21:K31" si="7">F21*60</f>
        <v>24.000000000000004</v>
      </c>
      <c r="L21" s="436"/>
      <c r="M21" s="837" t="s">
        <v>22967</v>
      </c>
      <c r="N21" s="835">
        <v>0.2</v>
      </c>
      <c r="O21" s="831">
        <v>0.5</v>
      </c>
      <c r="P21" s="831">
        <v>5.6</v>
      </c>
      <c r="Q21" s="831">
        <v>0.5</v>
      </c>
      <c r="R21" s="835">
        <f t="shared" ref="R21:R31" si="8">N21*O21*P21</f>
        <v>0.55999999999999994</v>
      </c>
      <c r="S21" s="835">
        <f t="shared" ref="S21:S31" si="9">(2*O21)*P21</f>
        <v>5.6</v>
      </c>
      <c r="T21" s="839">
        <f t="shared" ref="T21:T31" si="10">(O21+Q21+N21)*P21</f>
        <v>6.72</v>
      </c>
      <c r="U21" s="834">
        <f t="shared" ref="U21:U26" si="11">R21*125</f>
        <v>69.999999999999986</v>
      </c>
      <c r="V21" s="442"/>
    </row>
    <row r="22" spans="2:22">
      <c r="B22" s="837" t="s">
        <v>22968</v>
      </c>
      <c r="C22" s="835">
        <v>0.2</v>
      </c>
      <c r="D22" s="831">
        <v>0.4</v>
      </c>
      <c r="E22" s="831">
        <v>3.2</v>
      </c>
      <c r="F22" s="831">
        <f t="shared" si="2"/>
        <v>0.25600000000000006</v>
      </c>
      <c r="G22" s="836">
        <f t="shared" si="3"/>
        <v>3.2</v>
      </c>
      <c r="H22" s="831">
        <f t="shared" si="4"/>
        <v>2.5600000000000005</v>
      </c>
      <c r="I22" s="835">
        <f t="shared" si="5"/>
        <v>6.4000000000000015E-2</v>
      </c>
      <c r="J22" s="832">
        <f t="shared" si="6"/>
        <v>0.51200000000000012</v>
      </c>
      <c r="K22" s="834">
        <f t="shared" si="7"/>
        <v>15.360000000000003</v>
      </c>
      <c r="L22" s="436"/>
      <c r="M22" s="837" t="s">
        <v>22969</v>
      </c>
      <c r="N22" s="835">
        <v>0.2</v>
      </c>
      <c r="O22" s="831">
        <v>0.5</v>
      </c>
      <c r="P22" s="831">
        <v>5.0999999999999996</v>
      </c>
      <c r="Q22" s="831">
        <v>0.5</v>
      </c>
      <c r="R22" s="835">
        <f t="shared" si="8"/>
        <v>0.51</v>
      </c>
      <c r="S22" s="835">
        <f t="shared" si="9"/>
        <v>5.0999999999999996</v>
      </c>
      <c r="T22" s="839">
        <f t="shared" si="10"/>
        <v>6.1199999999999992</v>
      </c>
      <c r="U22" s="834">
        <f t="shared" si="11"/>
        <v>63.75</v>
      </c>
      <c r="V22" s="442"/>
    </row>
    <row r="23" spans="2:22">
      <c r="B23" s="837" t="s">
        <v>22970</v>
      </c>
      <c r="C23" s="835">
        <v>0.2</v>
      </c>
      <c r="D23" s="831">
        <v>0.4</v>
      </c>
      <c r="E23" s="831">
        <v>3.2</v>
      </c>
      <c r="F23" s="831">
        <f t="shared" si="2"/>
        <v>0.25600000000000006</v>
      </c>
      <c r="G23" s="836">
        <f t="shared" si="3"/>
        <v>3.2</v>
      </c>
      <c r="H23" s="831">
        <f t="shared" si="4"/>
        <v>2.5600000000000005</v>
      </c>
      <c r="I23" s="835">
        <f t="shared" si="5"/>
        <v>6.4000000000000015E-2</v>
      </c>
      <c r="J23" s="832">
        <f t="shared" si="6"/>
        <v>0.51200000000000012</v>
      </c>
      <c r="K23" s="834">
        <f t="shared" si="7"/>
        <v>15.360000000000003</v>
      </c>
      <c r="L23" s="436"/>
      <c r="M23" s="837" t="s">
        <v>22971</v>
      </c>
      <c r="N23" s="835">
        <v>0.2</v>
      </c>
      <c r="O23" s="831">
        <v>0.5</v>
      </c>
      <c r="P23" s="831">
        <v>5.0999999999999996</v>
      </c>
      <c r="Q23" s="831">
        <v>0.5</v>
      </c>
      <c r="R23" s="835">
        <f t="shared" si="8"/>
        <v>0.51</v>
      </c>
      <c r="S23" s="835">
        <f t="shared" si="9"/>
        <v>5.0999999999999996</v>
      </c>
      <c r="T23" s="839">
        <f t="shared" si="10"/>
        <v>6.1199999999999992</v>
      </c>
      <c r="U23" s="834">
        <f t="shared" si="11"/>
        <v>63.75</v>
      </c>
      <c r="V23" s="442"/>
    </row>
    <row r="24" spans="2:22">
      <c r="B24" s="837" t="s">
        <v>22972</v>
      </c>
      <c r="C24" s="835">
        <v>0.2</v>
      </c>
      <c r="D24" s="831">
        <v>0.4</v>
      </c>
      <c r="E24" s="838">
        <v>3.3</v>
      </c>
      <c r="F24" s="831">
        <f t="shared" si="2"/>
        <v>0.26400000000000001</v>
      </c>
      <c r="G24" s="836">
        <f t="shared" si="3"/>
        <v>3.3</v>
      </c>
      <c r="H24" s="831">
        <f t="shared" si="4"/>
        <v>2.64</v>
      </c>
      <c r="I24" s="835">
        <f t="shared" si="5"/>
        <v>6.6000000000000003E-2</v>
      </c>
      <c r="J24" s="832">
        <f t="shared" si="6"/>
        <v>0.52800000000000002</v>
      </c>
      <c r="K24" s="834">
        <f t="shared" si="7"/>
        <v>15.84</v>
      </c>
      <c r="L24" s="436"/>
      <c r="M24" s="837" t="s">
        <v>22973</v>
      </c>
      <c r="N24" s="835">
        <v>0.2</v>
      </c>
      <c r="O24" s="831">
        <v>0.4</v>
      </c>
      <c r="P24" s="831">
        <v>3.3</v>
      </c>
      <c r="Q24" s="831">
        <v>0.5</v>
      </c>
      <c r="R24" s="835">
        <f t="shared" si="8"/>
        <v>0.26400000000000001</v>
      </c>
      <c r="S24" s="835">
        <f t="shared" si="9"/>
        <v>2.64</v>
      </c>
      <c r="T24" s="839">
        <f t="shared" si="10"/>
        <v>3.63</v>
      </c>
      <c r="U24" s="834">
        <f t="shared" si="11"/>
        <v>33</v>
      </c>
      <c r="V24" s="442"/>
    </row>
    <row r="25" spans="2:22">
      <c r="B25" s="837" t="s">
        <v>22974</v>
      </c>
      <c r="C25" s="835">
        <v>0.2</v>
      </c>
      <c r="D25" s="831">
        <v>0.4</v>
      </c>
      <c r="E25" s="838">
        <v>3.3</v>
      </c>
      <c r="F25" s="831">
        <f t="shared" si="2"/>
        <v>0.26400000000000001</v>
      </c>
      <c r="G25" s="836">
        <f t="shared" si="3"/>
        <v>3.3</v>
      </c>
      <c r="H25" s="831">
        <f t="shared" si="4"/>
        <v>2.64</v>
      </c>
      <c r="I25" s="835">
        <f t="shared" si="5"/>
        <v>6.6000000000000003E-2</v>
      </c>
      <c r="J25" s="832">
        <f t="shared" si="6"/>
        <v>0.52800000000000002</v>
      </c>
      <c r="K25" s="834">
        <f t="shared" si="7"/>
        <v>15.84</v>
      </c>
      <c r="L25" s="436"/>
      <c r="M25" s="837" t="s">
        <v>22975</v>
      </c>
      <c r="N25" s="835">
        <v>0.2</v>
      </c>
      <c r="O25" s="831">
        <v>0.4</v>
      </c>
      <c r="P25" s="831">
        <v>3.3</v>
      </c>
      <c r="Q25" s="831">
        <v>0.5</v>
      </c>
      <c r="R25" s="835">
        <f t="shared" si="8"/>
        <v>0.26400000000000001</v>
      </c>
      <c r="S25" s="835">
        <f t="shared" si="9"/>
        <v>2.64</v>
      </c>
      <c r="T25" s="839">
        <f t="shared" si="10"/>
        <v>3.63</v>
      </c>
      <c r="U25" s="834">
        <f t="shared" si="11"/>
        <v>33</v>
      </c>
      <c r="V25" s="442"/>
    </row>
    <row r="26" spans="2:22">
      <c r="B26" s="837" t="s">
        <v>22976</v>
      </c>
      <c r="C26" s="835">
        <v>0.2</v>
      </c>
      <c r="D26" s="831">
        <v>0.4</v>
      </c>
      <c r="E26" s="838">
        <v>3.3</v>
      </c>
      <c r="F26" s="831">
        <f t="shared" si="2"/>
        <v>0.26400000000000001</v>
      </c>
      <c r="G26" s="836">
        <f t="shared" si="3"/>
        <v>3.3</v>
      </c>
      <c r="H26" s="831">
        <f t="shared" si="4"/>
        <v>2.64</v>
      </c>
      <c r="I26" s="835">
        <f t="shared" si="5"/>
        <v>6.6000000000000003E-2</v>
      </c>
      <c r="J26" s="832">
        <f t="shared" si="6"/>
        <v>0.52800000000000002</v>
      </c>
      <c r="K26" s="834">
        <f t="shared" si="7"/>
        <v>15.84</v>
      </c>
      <c r="L26" s="436"/>
      <c r="M26" s="837" t="s">
        <v>22977</v>
      </c>
      <c r="N26" s="835">
        <v>0.2</v>
      </c>
      <c r="O26" s="831">
        <v>0.4</v>
      </c>
      <c r="P26" s="838">
        <v>3.3</v>
      </c>
      <c r="Q26" s="831">
        <v>0.5</v>
      </c>
      <c r="R26" s="835">
        <f t="shared" si="8"/>
        <v>0.26400000000000001</v>
      </c>
      <c r="S26" s="835">
        <f t="shared" si="9"/>
        <v>2.64</v>
      </c>
      <c r="T26" s="839">
        <f t="shared" si="10"/>
        <v>3.63</v>
      </c>
      <c r="U26" s="834">
        <f t="shared" si="11"/>
        <v>33</v>
      </c>
      <c r="V26" s="442"/>
    </row>
    <row r="27" spans="2:22" s="867" customFormat="1">
      <c r="B27" s="857" t="s">
        <v>22978</v>
      </c>
      <c r="C27" s="858">
        <v>0.2</v>
      </c>
      <c r="D27" s="859">
        <v>0.4</v>
      </c>
      <c r="E27" s="860">
        <v>4.7</v>
      </c>
      <c r="F27" s="859">
        <f t="shared" si="2"/>
        <v>0.37600000000000011</v>
      </c>
      <c r="G27" s="861">
        <f t="shared" si="3"/>
        <v>4.7</v>
      </c>
      <c r="H27" s="859">
        <f t="shared" si="4"/>
        <v>3.7600000000000002</v>
      </c>
      <c r="I27" s="858">
        <f t="shared" si="5"/>
        <v>9.4000000000000014E-2</v>
      </c>
      <c r="J27" s="862">
        <f t="shared" si="6"/>
        <v>0.75200000000000022</v>
      </c>
      <c r="K27" s="863">
        <f t="shared" si="7"/>
        <v>22.560000000000006</v>
      </c>
      <c r="L27" s="864"/>
      <c r="M27" s="857" t="s">
        <v>22979</v>
      </c>
      <c r="N27" s="858">
        <v>0.2</v>
      </c>
      <c r="O27" s="859">
        <v>0.5</v>
      </c>
      <c r="P27" s="860">
        <v>4.7</v>
      </c>
      <c r="Q27" s="859">
        <v>0.5</v>
      </c>
      <c r="R27" s="858">
        <f t="shared" si="8"/>
        <v>0.47000000000000003</v>
      </c>
      <c r="S27" s="858">
        <f t="shared" si="9"/>
        <v>4.7</v>
      </c>
      <c r="T27" s="865">
        <f t="shared" si="10"/>
        <v>5.64</v>
      </c>
      <c r="U27" s="863">
        <f t="shared" ref="U27:U63" si="12">R27*125</f>
        <v>58.750000000000007</v>
      </c>
      <c r="V27" s="866"/>
    </row>
    <row r="28" spans="2:22">
      <c r="B28" s="837" t="s">
        <v>22980</v>
      </c>
      <c r="C28" s="835">
        <v>0.2</v>
      </c>
      <c r="D28" s="831">
        <v>0.4</v>
      </c>
      <c r="E28" s="838">
        <v>4.7</v>
      </c>
      <c r="F28" s="831">
        <f t="shared" si="2"/>
        <v>0.37600000000000011</v>
      </c>
      <c r="G28" s="836">
        <f t="shared" si="3"/>
        <v>4.7</v>
      </c>
      <c r="H28" s="831">
        <f t="shared" si="4"/>
        <v>3.7600000000000002</v>
      </c>
      <c r="I28" s="835">
        <f t="shared" si="5"/>
        <v>9.4000000000000014E-2</v>
      </c>
      <c r="J28" s="832">
        <f t="shared" si="6"/>
        <v>0.75200000000000022</v>
      </c>
      <c r="K28" s="834">
        <f t="shared" si="7"/>
        <v>22.560000000000006</v>
      </c>
      <c r="L28" s="436"/>
      <c r="M28" s="837" t="s">
        <v>22981</v>
      </c>
      <c r="N28" s="835">
        <v>0.2</v>
      </c>
      <c r="O28" s="831">
        <v>0.5</v>
      </c>
      <c r="P28" s="838">
        <v>4.7</v>
      </c>
      <c r="Q28" s="831">
        <v>0.5</v>
      </c>
      <c r="R28" s="835">
        <f t="shared" si="8"/>
        <v>0.47000000000000003</v>
      </c>
      <c r="S28" s="835">
        <f t="shared" si="9"/>
        <v>4.7</v>
      </c>
      <c r="T28" s="839">
        <f t="shared" si="10"/>
        <v>5.64</v>
      </c>
      <c r="U28" s="834">
        <f t="shared" si="12"/>
        <v>58.750000000000007</v>
      </c>
      <c r="V28" s="442"/>
    </row>
    <row r="29" spans="2:22">
      <c r="B29" s="837" t="s">
        <v>22982</v>
      </c>
      <c r="C29" s="835">
        <v>0.2</v>
      </c>
      <c r="D29" s="831">
        <v>0.4</v>
      </c>
      <c r="E29" s="838">
        <v>4.7</v>
      </c>
      <c r="F29" s="831">
        <f t="shared" si="2"/>
        <v>0.37600000000000011</v>
      </c>
      <c r="G29" s="836">
        <f t="shared" si="3"/>
        <v>4.7</v>
      </c>
      <c r="H29" s="831">
        <f t="shared" si="4"/>
        <v>3.7600000000000002</v>
      </c>
      <c r="I29" s="835">
        <f t="shared" si="5"/>
        <v>9.4000000000000014E-2</v>
      </c>
      <c r="J29" s="832">
        <f t="shared" si="6"/>
        <v>0.75200000000000022</v>
      </c>
      <c r="K29" s="834">
        <f t="shared" si="7"/>
        <v>22.560000000000006</v>
      </c>
      <c r="L29" s="436"/>
      <c r="M29" s="837" t="s">
        <v>22983</v>
      </c>
      <c r="N29" s="835">
        <v>0.2</v>
      </c>
      <c r="O29" s="831">
        <v>0.5</v>
      </c>
      <c r="P29" s="838">
        <v>4.7</v>
      </c>
      <c r="Q29" s="831">
        <v>0.5</v>
      </c>
      <c r="R29" s="835">
        <f t="shared" si="8"/>
        <v>0.47000000000000003</v>
      </c>
      <c r="S29" s="835">
        <f t="shared" si="9"/>
        <v>4.7</v>
      </c>
      <c r="T29" s="839">
        <f t="shared" si="10"/>
        <v>5.64</v>
      </c>
      <c r="U29" s="834">
        <f t="shared" si="12"/>
        <v>58.750000000000007</v>
      </c>
      <c r="V29" s="442"/>
    </row>
    <row r="30" spans="2:22">
      <c r="B30" s="499" t="s">
        <v>22984</v>
      </c>
      <c r="C30" s="500">
        <v>0.2</v>
      </c>
      <c r="D30" s="495">
        <v>0.4</v>
      </c>
      <c r="E30" s="501">
        <v>4</v>
      </c>
      <c r="F30" s="495">
        <f t="shared" si="2"/>
        <v>0.32000000000000006</v>
      </c>
      <c r="G30" s="496">
        <f t="shared" si="3"/>
        <v>4</v>
      </c>
      <c r="H30" s="495">
        <f t="shared" si="4"/>
        <v>3.2</v>
      </c>
      <c r="I30" s="461">
        <f t="shared" si="5"/>
        <v>8.0000000000000016E-2</v>
      </c>
      <c r="J30" s="497">
        <f t="shared" si="6"/>
        <v>0.64000000000000012</v>
      </c>
      <c r="K30" s="498">
        <f t="shared" si="7"/>
        <v>19.200000000000003</v>
      </c>
      <c r="L30" s="436"/>
      <c r="M30" s="499" t="s">
        <v>22985</v>
      </c>
      <c r="N30" s="500">
        <v>0.2</v>
      </c>
      <c r="O30" s="495">
        <v>0.4</v>
      </c>
      <c r="P30" s="501">
        <v>4</v>
      </c>
      <c r="Q30" s="461">
        <f t="shared" ref="Q30:Q31" si="13">N30*O30*P30</f>
        <v>0.32000000000000006</v>
      </c>
      <c r="R30" s="461">
        <f t="shared" si="8"/>
        <v>0.32000000000000006</v>
      </c>
      <c r="S30" s="461">
        <f t="shared" si="9"/>
        <v>3.2</v>
      </c>
      <c r="T30" s="462">
        <f t="shared" si="10"/>
        <v>3.6800000000000006</v>
      </c>
      <c r="U30" s="498">
        <f t="shared" si="12"/>
        <v>40.000000000000007</v>
      </c>
      <c r="V30" s="442"/>
    </row>
    <row r="31" spans="2:22">
      <c r="B31" s="499" t="s">
        <v>22986</v>
      </c>
      <c r="C31" s="500">
        <v>0.2</v>
      </c>
      <c r="D31" s="495">
        <v>0.4</v>
      </c>
      <c r="E31" s="501">
        <v>4</v>
      </c>
      <c r="F31" s="495">
        <f t="shared" si="2"/>
        <v>0.32000000000000006</v>
      </c>
      <c r="G31" s="496">
        <f t="shared" si="3"/>
        <v>4</v>
      </c>
      <c r="H31" s="495">
        <f t="shared" si="4"/>
        <v>3.2</v>
      </c>
      <c r="I31" s="461">
        <f t="shared" si="5"/>
        <v>8.0000000000000016E-2</v>
      </c>
      <c r="J31" s="497">
        <f t="shared" si="6"/>
        <v>0.64000000000000012</v>
      </c>
      <c r="K31" s="498">
        <f t="shared" si="7"/>
        <v>19.200000000000003</v>
      </c>
      <c r="L31" s="436"/>
      <c r="M31" s="499" t="s">
        <v>22987</v>
      </c>
      <c r="N31" s="500">
        <v>0.2</v>
      </c>
      <c r="O31" s="495">
        <v>0.4</v>
      </c>
      <c r="P31" s="501">
        <v>4</v>
      </c>
      <c r="Q31" s="461">
        <f t="shared" si="13"/>
        <v>0.32000000000000006</v>
      </c>
      <c r="R31" s="461">
        <f t="shared" si="8"/>
        <v>0.32000000000000006</v>
      </c>
      <c r="S31" s="461">
        <f t="shared" si="9"/>
        <v>3.2</v>
      </c>
      <c r="T31" s="462">
        <f t="shared" si="10"/>
        <v>3.6800000000000006</v>
      </c>
      <c r="U31" s="498">
        <f t="shared" si="12"/>
        <v>40.000000000000007</v>
      </c>
      <c r="V31" s="442"/>
    </row>
    <row r="32" spans="2:22">
      <c r="B32" s="499" t="s">
        <v>22988</v>
      </c>
      <c r="C32" s="500">
        <v>0.2</v>
      </c>
      <c r="D32" s="495">
        <v>0.4</v>
      </c>
      <c r="E32" s="501">
        <v>4</v>
      </c>
      <c r="F32" s="495">
        <f>C32*D32*E32</f>
        <v>0.32000000000000006</v>
      </c>
      <c r="G32" s="496">
        <f>(2*D32+C32)*E32</f>
        <v>4</v>
      </c>
      <c r="H32" s="495">
        <f>(2*D32)*E32</f>
        <v>3.2</v>
      </c>
      <c r="I32" s="461">
        <f>(C32+0.2)*E32*$I$17</f>
        <v>8.0000000000000016E-2</v>
      </c>
      <c r="J32" s="497">
        <f>(C32+0.2)*D32*E32</f>
        <v>0.64000000000000012</v>
      </c>
      <c r="K32" s="498">
        <f>F32*60</f>
        <v>19.200000000000003</v>
      </c>
      <c r="L32" s="436"/>
      <c r="M32" s="499" t="s">
        <v>22989</v>
      </c>
      <c r="N32" s="500">
        <v>0.2</v>
      </c>
      <c r="O32" s="495">
        <v>0.4</v>
      </c>
      <c r="P32" s="501">
        <v>4</v>
      </c>
      <c r="Q32" s="461">
        <f>N32*O32*P32</f>
        <v>0.32000000000000006</v>
      </c>
      <c r="R32" s="461">
        <f>N32*O32*P32</f>
        <v>0.32000000000000006</v>
      </c>
      <c r="S32" s="461">
        <f>(2*O32)*P32</f>
        <v>3.2</v>
      </c>
      <c r="T32" s="462">
        <f>(O32+Q32+N32)*P32</f>
        <v>3.6800000000000006</v>
      </c>
      <c r="U32" s="498">
        <f t="shared" si="12"/>
        <v>40.000000000000007</v>
      </c>
      <c r="V32" s="442"/>
    </row>
    <row r="33" spans="2:22">
      <c r="B33" s="499" t="s">
        <v>22990</v>
      </c>
      <c r="C33" s="500">
        <v>0.2</v>
      </c>
      <c r="D33" s="495">
        <v>0.4</v>
      </c>
      <c r="E33" s="501">
        <v>4</v>
      </c>
      <c r="F33" s="495">
        <f>C33*D33*E33</f>
        <v>0.32000000000000006</v>
      </c>
      <c r="G33" s="496">
        <f>(2*D33+C33)*E33</f>
        <v>4</v>
      </c>
      <c r="H33" s="495">
        <f>(2*D33)*E33</f>
        <v>3.2</v>
      </c>
      <c r="I33" s="461">
        <f>(C33+0.2)*E33*$I$17</f>
        <v>8.0000000000000016E-2</v>
      </c>
      <c r="J33" s="497">
        <f>(C33+0.2)*D33*E33</f>
        <v>0.64000000000000012</v>
      </c>
      <c r="K33" s="498">
        <f>F33*60</f>
        <v>19.200000000000003</v>
      </c>
      <c r="L33" s="436"/>
      <c r="M33" s="499" t="s">
        <v>22991</v>
      </c>
      <c r="N33" s="500">
        <v>0.2</v>
      </c>
      <c r="O33" s="495">
        <v>0.4</v>
      </c>
      <c r="P33" s="501">
        <v>4</v>
      </c>
      <c r="Q33" s="461">
        <f t="shared" ref="Q33:Q44" si="14">N33*O33*P33</f>
        <v>0.32000000000000006</v>
      </c>
      <c r="R33" s="461">
        <f>N33*O33*P33</f>
        <v>0.32000000000000006</v>
      </c>
      <c r="S33" s="461">
        <f>(2*Q33+N33)*P33</f>
        <v>3.3600000000000003</v>
      </c>
      <c r="T33" s="462">
        <f>(O33+Q33+N33)*P33</f>
        <v>3.6800000000000006</v>
      </c>
      <c r="U33" s="498">
        <f t="shared" si="12"/>
        <v>40.000000000000007</v>
      </c>
      <c r="V33" s="442"/>
    </row>
    <row r="34" spans="2:22">
      <c r="B34" s="499" t="s">
        <v>22992</v>
      </c>
      <c r="C34" s="500">
        <v>0.2</v>
      </c>
      <c r="D34" s="495">
        <v>0.4</v>
      </c>
      <c r="E34" s="501">
        <v>3.4</v>
      </c>
      <c r="F34" s="495">
        <f t="shared" ref="F34:F44" si="15">C34*D34*E34</f>
        <v>0.27200000000000002</v>
      </c>
      <c r="G34" s="496">
        <f t="shared" ref="G34:G44" si="16">(2*D34+C34)*E34</f>
        <v>3.4</v>
      </c>
      <c r="H34" s="495">
        <f t="shared" ref="H34:H44" si="17">(2*D34)*E34</f>
        <v>2.72</v>
      </c>
      <c r="I34" s="461">
        <f t="shared" ref="I34:I44" si="18">(C34+0.2)*E34*$I$17</f>
        <v>6.8000000000000005E-2</v>
      </c>
      <c r="J34" s="497">
        <f t="shared" ref="J34:J44" si="19">(C34+0.2)*D34*E34</f>
        <v>0.54400000000000004</v>
      </c>
      <c r="K34" s="498">
        <f t="shared" ref="K34:K44" si="20">F34*60</f>
        <v>16.32</v>
      </c>
      <c r="L34" s="436"/>
      <c r="M34" s="499" t="s">
        <v>22993</v>
      </c>
      <c r="N34" s="500">
        <v>0.2</v>
      </c>
      <c r="O34" s="495">
        <v>0.4</v>
      </c>
      <c r="P34" s="501">
        <v>3.4</v>
      </c>
      <c r="Q34" s="461">
        <f t="shared" si="14"/>
        <v>0.27200000000000002</v>
      </c>
      <c r="R34" s="461">
        <f t="shared" ref="R34:R44" si="21">N34*O34*P34</f>
        <v>0.27200000000000002</v>
      </c>
      <c r="S34" s="461">
        <f t="shared" ref="S34:S44" si="22">(2*O34)*P34</f>
        <v>2.72</v>
      </c>
      <c r="T34" s="462">
        <f t="shared" ref="T34:T44" si="23">(O34+Q34+N34)*P34</f>
        <v>2.9648000000000003</v>
      </c>
      <c r="U34" s="498">
        <f t="shared" si="12"/>
        <v>34</v>
      </c>
      <c r="V34" s="442"/>
    </row>
    <row r="35" spans="2:22">
      <c r="B35" s="499" t="s">
        <v>22994</v>
      </c>
      <c r="C35" s="500">
        <v>0.2</v>
      </c>
      <c r="D35" s="495">
        <v>0.4</v>
      </c>
      <c r="E35" s="501">
        <v>3.4</v>
      </c>
      <c r="F35" s="495">
        <f t="shared" si="15"/>
        <v>0.27200000000000002</v>
      </c>
      <c r="G35" s="496">
        <f t="shared" si="16"/>
        <v>3.4</v>
      </c>
      <c r="H35" s="495">
        <f t="shared" si="17"/>
        <v>2.72</v>
      </c>
      <c r="I35" s="461">
        <f t="shared" si="18"/>
        <v>6.8000000000000005E-2</v>
      </c>
      <c r="J35" s="497">
        <f t="shared" si="19"/>
        <v>0.54400000000000004</v>
      </c>
      <c r="K35" s="498">
        <f t="shared" si="20"/>
        <v>16.32</v>
      </c>
      <c r="L35" s="436"/>
      <c r="M35" s="499" t="s">
        <v>22995</v>
      </c>
      <c r="N35" s="500">
        <v>0.2</v>
      </c>
      <c r="O35" s="495">
        <v>0.4</v>
      </c>
      <c r="P35" s="501">
        <v>3.4</v>
      </c>
      <c r="Q35" s="461">
        <f t="shared" si="14"/>
        <v>0.27200000000000002</v>
      </c>
      <c r="R35" s="461">
        <f t="shared" si="21"/>
        <v>0.27200000000000002</v>
      </c>
      <c r="S35" s="461">
        <f t="shared" si="22"/>
        <v>2.72</v>
      </c>
      <c r="T35" s="462">
        <f t="shared" si="23"/>
        <v>2.9648000000000003</v>
      </c>
      <c r="U35" s="498">
        <f t="shared" si="12"/>
        <v>34</v>
      </c>
      <c r="V35" s="442"/>
    </row>
    <row r="36" spans="2:22">
      <c r="B36" s="499" t="s">
        <v>22996</v>
      </c>
      <c r="C36" s="500">
        <v>0.2</v>
      </c>
      <c r="D36" s="495">
        <v>0.4</v>
      </c>
      <c r="E36" s="501">
        <v>4.2</v>
      </c>
      <c r="F36" s="495">
        <f t="shared" si="15"/>
        <v>0.33600000000000008</v>
      </c>
      <c r="G36" s="496">
        <f t="shared" si="16"/>
        <v>4.2</v>
      </c>
      <c r="H36" s="495">
        <f t="shared" si="17"/>
        <v>3.3600000000000003</v>
      </c>
      <c r="I36" s="461">
        <f t="shared" si="18"/>
        <v>8.4000000000000019E-2</v>
      </c>
      <c r="J36" s="497">
        <f t="shared" si="19"/>
        <v>0.67200000000000015</v>
      </c>
      <c r="K36" s="498">
        <f t="shared" si="20"/>
        <v>20.160000000000004</v>
      </c>
      <c r="L36" s="436"/>
      <c r="M36" s="499" t="s">
        <v>22997</v>
      </c>
      <c r="N36" s="500">
        <v>0.2</v>
      </c>
      <c r="O36" s="495">
        <v>0.4</v>
      </c>
      <c r="P36" s="501">
        <v>4.2</v>
      </c>
      <c r="Q36" s="461">
        <f t="shared" si="14"/>
        <v>0.33600000000000008</v>
      </c>
      <c r="R36" s="461">
        <f t="shared" si="21"/>
        <v>0.33600000000000008</v>
      </c>
      <c r="S36" s="461">
        <f t="shared" si="22"/>
        <v>3.3600000000000003</v>
      </c>
      <c r="T36" s="462">
        <f t="shared" si="23"/>
        <v>3.9312000000000009</v>
      </c>
      <c r="U36" s="498">
        <f t="shared" si="12"/>
        <v>42.000000000000007</v>
      </c>
      <c r="V36" s="442"/>
    </row>
    <row r="37" spans="2:22">
      <c r="B37" s="499" t="s">
        <v>22998</v>
      </c>
      <c r="C37" s="500">
        <v>0.2</v>
      </c>
      <c r="D37" s="495">
        <v>0.4</v>
      </c>
      <c r="E37" s="501">
        <v>4.2</v>
      </c>
      <c r="F37" s="495">
        <f t="shared" si="15"/>
        <v>0.33600000000000008</v>
      </c>
      <c r="G37" s="496">
        <f t="shared" si="16"/>
        <v>4.2</v>
      </c>
      <c r="H37" s="495">
        <f t="shared" si="17"/>
        <v>3.3600000000000003</v>
      </c>
      <c r="I37" s="461">
        <f t="shared" si="18"/>
        <v>8.4000000000000019E-2</v>
      </c>
      <c r="J37" s="497">
        <f t="shared" si="19"/>
        <v>0.67200000000000015</v>
      </c>
      <c r="K37" s="498">
        <f t="shared" si="20"/>
        <v>20.160000000000004</v>
      </c>
      <c r="L37" s="436"/>
      <c r="M37" s="499" t="s">
        <v>22999</v>
      </c>
      <c r="N37" s="500">
        <v>0.2</v>
      </c>
      <c r="O37" s="495">
        <v>0.4</v>
      </c>
      <c r="P37" s="501">
        <v>4.2</v>
      </c>
      <c r="Q37" s="461">
        <f t="shared" si="14"/>
        <v>0.33600000000000008</v>
      </c>
      <c r="R37" s="461">
        <f t="shared" si="21"/>
        <v>0.33600000000000008</v>
      </c>
      <c r="S37" s="461">
        <f t="shared" si="22"/>
        <v>3.3600000000000003</v>
      </c>
      <c r="T37" s="462">
        <f t="shared" si="23"/>
        <v>3.9312000000000009</v>
      </c>
      <c r="U37" s="498">
        <f t="shared" si="12"/>
        <v>42.000000000000007</v>
      </c>
      <c r="V37" s="442"/>
    </row>
    <row r="38" spans="2:22">
      <c r="B38" s="499" t="s">
        <v>23000</v>
      </c>
      <c r="C38" s="500">
        <v>0.2</v>
      </c>
      <c r="D38" s="495">
        <v>0.4</v>
      </c>
      <c r="E38" s="501">
        <v>2.58</v>
      </c>
      <c r="F38" s="495">
        <f t="shared" si="15"/>
        <v>0.20640000000000006</v>
      </c>
      <c r="G38" s="496">
        <f t="shared" si="16"/>
        <v>2.58</v>
      </c>
      <c r="H38" s="495">
        <f t="shared" si="17"/>
        <v>2.0640000000000001</v>
      </c>
      <c r="I38" s="461">
        <f t="shared" si="18"/>
        <v>5.1600000000000007E-2</v>
      </c>
      <c r="J38" s="497">
        <f t="shared" si="19"/>
        <v>0.41280000000000011</v>
      </c>
      <c r="K38" s="498">
        <f t="shared" si="20"/>
        <v>12.384000000000004</v>
      </c>
      <c r="L38" s="436"/>
      <c r="M38" s="499" t="s">
        <v>23001</v>
      </c>
      <c r="N38" s="500">
        <v>0.2</v>
      </c>
      <c r="O38" s="495">
        <v>0.4</v>
      </c>
      <c r="P38" s="501">
        <v>2.58</v>
      </c>
      <c r="Q38" s="461">
        <f t="shared" si="14"/>
        <v>0.20640000000000006</v>
      </c>
      <c r="R38" s="461">
        <f t="shared" si="21"/>
        <v>0.20640000000000006</v>
      </c>
      <c r="S38" s="461">
        <f t="shared" si="22"/>
        <v>2.0640000000000001</v>
      </c>
      <c r="T38" s="462">
        <f t="shared" si="23"/>
        <v>2.0805120000000001</v>
      </c>
      <c r="U38" s="498">
        <f t="shared" si="12"/>
        <v>25.800000000000008</v>
      </c>
      <c r="V38" s="442"/>
    </row>
    <row r="39" spans="2:22">
      <c r="B39" s="499" t="s">
        <v>23002</v>
      </c>
      <c r="C39" s="500">
        <v>0.2</v>
      </c>
      <c r="D39" s="495">
        <v>0.4</v>
      </c>
      <c r="E39" s="501">
        <v>2.58</v>
      </c>
      <c r="F39" s="495">
        <f t="shared" si="15"/>
        <v>0.20640000000000006</v>
      </c>
      <c r="G39" s="496">
        <f t="shared" si="16"/>
        <v>2.58</v>
      </c>
      <c r="H39" s="495">
        <f t="shared" si="17"/>
        <v>2.0640000000000001</v>
      </c>
      <c r="I39" s="461">
        <f t="shared" si="18"/>
        <v>5.1600000000000007E-2</v>
      </c>
      <c r="J39" s="497">
        <f t="shared" si="19"/>
        <v>0.41280000000000011</v>
      </c>
      <c r="K39" s="498">
        <f t="shared" si="20"/>
        <v>12.384000000000004</v>
      </c>
      <c r="L39" s="436"/>
      <c r="M39" s="499" t="s">
        <v>23003</v>
      </c>
      <c r="N39" s="500">
        <v>0.2</v>
      </c>
      <c r="O39" s="495">
        <v>0.4</v>
      </c>
      <c r="P39" s="501">
        <v>2.58</v>
      </c>
      <c r="Q39" s="461">
        <f t="shared" si="14"/>
        <v>0.20640000000000006</v>
      </c>
      <c r="R39" s="461">
        <f t="shared" si="21"/>
        <v>0.20640000000000006</v>
      </c>
      <c r="S39" s="461">
        <f t="shared" si="22"/>
        <v>2.0640000000000001</v>
      </c>
      <c r="T39" s="462">
        <f t="shared" si="23"/>
        <v>2.0805120000000001</v>
      </c>
      <c r="U39" s="498">
        <f t="shared" si="12"/>
        <v>25.800000000000008</v>
      </c>
      <c r="V39" s="442"/>
    </row>
    <row r="40" spans="2:22">
      <c r="B40" s="499" t="s">
        <v>23004</v>
      </c>
      <c r="C40" s="500">
        <v>0.15</v>
      </c>
      <c r="D40" s="495">
        <v>0.3</v>
      </c>
      <c r="E40" s="501">
        <f>2.418*5</f>
        <v>12.09</v>
      </c>
      <c r="F40" s="495">
        <f t="shared" si="15"/>
        <v>0.54404999999999992</v>
      </c>
      <c r="G40" s="496">
        <f t="shared" si="16"/>
        <v>9.067499999999999</v>
      </c>
      <c r="H40" s="495">
        <f t="shared" si="17"/>
        <v>7.2539999999999996</v>
      </c>
      <c r="I40" s="461">
        <f t="shared" si="18"/>
        <v>0.21157499999999999</v>
      </c>
      <c r="J40" s="497">
        <f t="shared" si="19"/>
        <v>1.26945</v>
      </c>
      <c r="K40" s="498">
        <f t="shared" si="20"/>
        <v>32.642999999999994</v>
      </c>
      <c r="L40" s="436"/>
      <c r="M40" s="499" t="s">
        <v>23005</v>
      </c>
      <c r="N40" s="500">
        <v>0.15</v>
      </c>
      <c r="O40" s="495">
        <v>0.3</v>
      </c>
      <c r="P40" s="501">
        <v>12.09</v>
      </c>
      <c r="Q40" s="461">
        <f t="shared" si="14"/>
        <v>0.54404999999999992</v>
      </c>
      <c r="R40" s="461">
        <f t="shared" si="21"/>
        <v>0.54404999999999992</v>
      </c>
      <c r="S40" s="461">
        <f t="shared" si="22"/>
        <v>7.2539999999999996</v>
      </c>
      <c r="T40" s="462">
        <f t="shared" si="23"/>
        <v>12.018064499999999</v>
      </c>
      <c r="U40" s="498">
        <f t="shared" si="12"/>
        <v>68.006249999999994</v>
      </c>
      <c r="V40" s="442"/>
    </row>
    <row r="41" spans="2:22">
      <c r="B41" s="499" t="s">
        <v>23006</v>
      </c>
      <c r="C41" s="500">
        <v>0.15</v>
      </c>
      <c r="D41" s="495">
        <v>0.3</v>
      </c>
      <c r="E41" s="501">
        <f>2.9*6</f>
        <v>17.399999999999999</v>
      </c>
      <c r="F41" s="495">
        <f t="shared" si="15"/>
        <v>0.78299999999999992</v>
      </c>
      <c r="G41" s="496">
        <f t="shared" si="16"/>
        <v>13.049999999999999</v>
      </c>
      <c r="H41" s="495">
        <f t="shared" si="17"/>
        <v>10.44</v>
      </c>
      <c r="I41" s="461">
        <f t="shared" si="18"/>
        <v>0.30449999999999999</v>
      </c>
      <c r="J41" s="497">
        <f t="shared" si="19"/>
        <v>1.8269999999999997</v>
      </c>
      <c r="K41" s="498">
        <f t="shared" si="20"/>
        <v>46.98</v>
      </c>
      <c r="L41" s="436"/>
      <c r="M41" s="499" t="s">
        <v>23007</v>
      </c>
      <c r="N41" s="500">
        <v>0.15</v>
      </c>
      <c r="O41" s="495">
        <v>0.3</v>
      </c>
      <c r="P41" s="501">
        <v>17.399999999999999</v>
      </c>
      <c r="Q41" s="461">
        <f t="shared" si="14"/>
        <v>0.78299999999999992</v>
      </c>
      <c r="R41" s="461">
        <f t="shared" si="21"/>
        <v>0.78299999999999992</v>
      </c>
      <c r="S41" s="461">
        <f t="shared" si="22"/>
        <v>10.44</v>
      </c>
      <c r="T41" s="462">
        <f t="shared" si="23"/>
        <v>21.454199999999997</v>
      </c>
      <c r="U41" s="498">
        <f t="shared" si="12"/>
        <v>97.874999999999986</v>
      </c>
      <c r="V41" s="442"/>
    </row>
    <row r="42" spans="2:22">
      <c r="B42" s="499" t="s">
        <v>23008</v>
      </c>
      <c r="C42" s="500">
        <v>0.15</v>
      </c>
      <c r="D42" s="495">
        <v>0.3</v>
      </c>
      <c r="E42" s="501">
        <v>2.911</v>
      </c>
      <c r="F42" s="495">
        <f t="shared" si="15"/>
        <v>0.130995</v>
      </c>
      <c r="G42" s="496">
        <f t="shared" si="16"/>
        <v>2.1832500000000001</v>
      </c>
      <c r="H42" s="495">
        <f t="shared" si="17"/>
        <v>1.7465999999999999</v>
      </c>
      <c r="I42" s="461">
        <f t="shared" si="18"/>
        <v>5.0942500000000002E-2</v>
      </c>
      <c r="J42" s="497">
        <f t="shared" si="19"/>
        <v>0.30565500000000001</v>
      </c>
      <c r="K42" s="498">
        <f t="shared" si="20"/>
        <v>7.8597000000000001</v>
      </c>
      <c r="L42" s="436"/>
      <c r="M42" s="499" t="s">
        <v>23009</v>
      </c>
      <c r="N42" s="500">
        <v>0.15</v>
      </c>
      <c r="O42" s="495">
        <v>0.3</v>
      </c>
      <c r="P42" s="501">
        <v>2.911</v>
      </c>
      <c r="Q42" s="461">
        <f t="shared" si="14"/>
        <v>0.130995</v>
      </c>
      <c r="R42" s="461">
        <f t="shared" si="21"/>
        <v>0.130995</v>
      </c>
      <c r="S42" s="461">
        <f t="shared" si="22"/>
        <v>1.7465999999999999</v>
      </c>
      <c r="T42" s="462">
        <f t="shared" si="23"/>
        <v>1.6912764450000002</v>
      </c>
      <c r="U42" s="498">
        <f t="shared" si="12"/>
        <v>16.374375000000001</v>
      </c>
      <c r="V42" s="442"/>
    </row>
    <row r="43" spans="2:22">
      <c r="B43" s="499" t="s">
        <v>23010</v>
      </c>
      <c r="C43" s="500">
        <v>0.15</v>
      </c>
      <c r="D43" s="495">
        <v>0.3</v>
      </c>
      <c r="E43" s="501">
        <f>2.761*4</f>
        <v>11.044</v>
      </c>
      <c r="F43" s="495">
        <f t="shared" si="15"/>
        <v>0.49697999999999998</v>
      </c>
      <c r="G43" s="496">
        <f t="shared" si="16"/>
        <v>8.2830000000000013</v>
      </c>
      <c r="H43" s="495">
        <f t="shared" si="17"/>
        <v>6.6264000000000003</v>
      </c>
      <c r="I43" s="461">
        <f t="shared" si="18"/>
        <v>0.19327</v>
      </c>
      <c r="J43" s="497">
        <f t="shared" si="19"/>
        <v>1.1596200000000001</v>
      </c>
      <c r="K43" s="498">
        <f t="shared" si="20"/>
        <v>29.8188</v>
      </c>
      <c r="L43" s="436"/>
      <c r="M43" s="499" t="s">
        <v>23011</v>
      </c>
      <c r="N43" s="500">
        <v>0.15</v>
      </c>
      <c r="O43" s="495">
        <v>0.3</v>
      </c>
      <c r="P43" s="501">
        <v>11.044</v>
      </c>
      <c r="Q43" s="461">
        <f t="shared" si="14"/>
        <v>0.49697999999999998</v>
      </c>
      <c r="R43" s="461">
        <f t="shared" si="21"/>
        <v>0.49697999999999998</v>
      </c>
      <c r="S43" s="461">
        <f t="shared" si="22"/>
        <v>6.6264000000000003</v>
      </c>
      <c r="T43" s="462">
        <f t="shared" si="23"/>
        <v>10.458447120000001</v>
      </c>
      <c r="U43" s="498">
        <f t="shared" si="12"/>
        <v>62.122499999999995</v>
      </c>
      <c r="V43" s="442"/>
    </row>
    <row r="44" spans="2:22">
      <c r="B44" s="499" t="s">
        <v>23012</v>
      </c>
      <c r="C44" s="500">
        <v>0.15</v>
      </c>
      <c r="D44" s="495">
        <v>0.3</v>
      </c>
      <c r="E44" s="501">
        <v>2.8130000000000002</v>
      </c>
      <c r="F44" s="495">
        <f t="shared" si="15"/>
        <v>0.126585</v>
      </c>
      <c r="G44" s="496">
        <f t="shared" si="16"/>
        <v>2.10975</v>
      </c>
      <c r="H44" s="495">
        <f t="shared" si="17"/>
        <v>1.6878</v>
      </c>
      <c r="I44" s="461">
        <f t="shared" si="18"/>
        <v>4.9227500000000007E-2</v>
      </c>
      <c r="J44" s="497">
        <f t="shared" si="19"/>
        <v>0.29536499999999999</v>
      </c>
      <c r="K44" s="498">
        <f t="shared" si="20"/>
        <v>7.5951000000000004</v>
      </c>
      <c r="L44" s="436"/>
      <c r="M44" s="499" t="s">
        <v>23013</v>
      </c>
      <c r="N44" s="500">
        <v>0.15</v>
      </c>
      <c r="O44" s="495">
        <v>0.3</v>
      </c>
      <c r="P44" s="501">
        <v>2.8130000000000002</v>
      </c>
      <c r="Q44" s="461">
        <f t="shared" si="14"/>
        <v>0.126585</v>
      </c>
      <c r="R44" s="461">
        <f t="shared" si="21"/>
        <v>0.126585</v>
      </c>
      <c r="S44" s="461">
        <f t="shared" si="22"/>
        <v>1.6878</v>
      </c>
      <c r="T44" s="462">
        <f t="shared" si="23"/>
        <v>1.6219336050000002</v>
      </c>
      <c r="U44" s="498">
        <f t="shared" si="12"/>
        <v>15.823125000000001</v>
      </c>
      <c r="V44" s="442"/>
    </row>
    <row r="45" spans="2:22">
      <c r="B45" s="499" t="s">
        <v>23014</v>
      </c>
      <c r="C45" s="500">
        <v>0.15</v>
      </c>
      <c r="D45" s="495">
        <v>0.3</v>
      </c>
      <c r="E45" s="501">
        <v>2.44</v>
      </c>
      <c r="F45" s="495">
        <f>C45*D45*E45</f>
        <v>0.10979999999999999</v>
      </c>
      <c r="G45" s="496">
        <f>(2*D45+C45)*E45</f>
        <v>1.83</v>
      </c>
      <c r="H45" s="495">
        <f>(2*D45)*E45</f>
        <v>1.464</v>
      </c>
      <c r="I45" s="461">
        <f>(C45+0.2)*E45*$I$17</f>
        <v>4.2700000000000002E-2</v>
      </c>
      <c r="J45" s="497">
        <f>(C45+0.2)*D45*E45</f>
        <v>0.25619999999999998</v>
      </c>
      <c r="K45" s="498">
        <f>F45*60</f>
        <v>6.5880000000000001</v>
      </c>
      <c r="L45" s="436"/>
      <c r="M45" s="499" t="s">
        <v>23015</v>
      </c>
      <c r="N45" s="500">
        <v>0.15</v>
      </c>
      <c r="O45" s="495">
        <v>0.3</v>
      </c>
      <c r="P45" s="501">
        <v>2.44</v>
      </c>
      <c r="Q45" s="461">
        <f>N45*O45*P45</f>
        <v>0.10979999999999999</v>
      </c>
      <c r="R45" s="461">
        <f>N45*O45*P45</f>
        <v>0.10979999999999999</v>
      </c>
      <c r="S45" s="461">
        <f>(2*O45)*P45</f>
        <v>1.464</v>
      </c>
      <c r="T45" s="462">
        <f>(O45+Q45+N45)*P45</f>
        <v>1.3659119999999998</v>
      </c>
      <c r="U45" s="498">
        <f t="shared" si="12"/>
        <v>13.725</v>
      </c>
      <c r="V45" s="442"/>
    </row>
    <row r="46" spans="2:22">
      <c r="B46" s="499" t="s">
        <v>23016</v>
      </c>
      <c r="C46" s="500">
        <v>0.15</v>
      </c>
      <c r="D46" s="495">
        <v>0.3</v>
      </c>
      <c r="E46" s="501">
        <v>3.3719999999999999</v>
      </c>
      <c r="F46" s="495">
        <f t="shared" ref="F46:F47" si="24">C46*D46*E46</f>
        <v>0.15173999999999999</v>
      </c>
      <c r="G46" s="496">
        <f t="shared" ref="G46:G47" si="25">(2*D46+C46)*E46</f>
        <v>2.5289999999999999</v>
      </c>
      <c r="H46" s="495">
        <f t="shared" ref="H46:H47" si="26">(2*D46)*E46</f>
        <v>2.0231999999999997</v>
      </c>
      <c r="I46" s="461">
        <f t="shared" ref="I46:I47" si="27">(C46+0.2)*E46*$I$17</f>
        <v>5.901E-2</v>
      </c>
      <c r="J46" s="497">
        <f t="shared" ref="J46:J47" si="28">(C46+0.2)*D46*E46</f>
        <v>0.35405999999999999</v>
      </c>
      <c r="K46" s="498">
        <f t="shared" ref="K46:K47" si="29">F46*60</f>
        <v>9.1043999999999983</v>
      </c>
      <c r="L46" s="436"/>
      <c r="M46" s="499" t="s">
        <v>23017</v>
      </c>
      <c r="N46" s="500">
        <v>0.15</v>
      </c>
      <c r="O46" s="495">
        <v>0.3</v>
      </c>
      <c r="P46" s="501">
        <v>3.3719999999999999</v>
      </c>
      <c r="Q46" s="461">
        <f t="shared" ref="Q46:Q47" si="30">N46*O46*P46</f>
        <v>0.15173999999999999</v>
      </c>
      <c r="R46" s="461">
        <f t="shared" ref="R46:R47" si="31">N46*O46*P46</f>
        <v>0.15173999999999999</v>
      </c>
      <c r="S46" s="461">
        <f t="shared" ref="S46:S47" si="32">(2*O46)*P46</f>
        <v>2.0231999999999997</v>
      </c>
      <c r="T46" s="462">
        <f t="shared" ref="T46:T47" si="33">(O46+Q46+N46)*P46</f>
        <v>2.0290672799999996</v>
      </c>
      <c r="U46" s="498">
        <f t="shared" si="12"/>
        <v>18.967499999999998</v>
      </c>
      <c r="V46" s="442"/>
    </row>
    <row r="47" spans="2:22">
      <c r="B47" s="499" t="s">
        <v>23018</v>
      </c>
      <c r="C47" s="500">
        <v>0.15</v>
      </c>
      <c r="D47" s="495">
        <v>0.3</v>
      </c>
      <c r="E47" s="501">
        <v>3.7959999999999998</v>
      </c>
      <c r="F47" s="495">
        <f t="shared" si="24"/>
        <v>0.17081999999999997</v>
      </c>
      <c r="G47" s="496">
        <f t="shared" si="25"/>
        <v>2.847</v>
      </c>
      <c r="H47" s="495">
        <f t="shared" si="26"/>
        <v>2.2775999999999996</v>
      </c>
      <c r="I47" s="461">
        <f t="shared" si="27"/>
        <v>6.6429999999999989E-2</v>
      </c>
      <c r="J47" s="497">
        <f t="shared" si="28"/>
        <v>0.39857999999999999</v>
      </c>
      <c r="K47" s="498">
        <f t="shared" si="29"/>
        <v>10.249199999999998</v>
      </c>
      <c r="L47" s="436"/>
      <c r="M47" s="499" t="s">
        <v>23019</v>
      </c>
      <c r="N47" s="500">
        <v>0.15</v>
      </c>
      <c r="O47" s="495">
        <v>0.3</v>
      </c>
      <c r="P47" s="501">
        <v>3.7959999999999998</v>
      </c>
      <c r="Q47" s="461">
        <f t="shared" si="30"/>
        <v>0.17081999999999997</v>
      </c>
      <c r="R47" s="461">
        <f t="shared" si="31"/>
        <v>0.17081999999999997</v>
      </c>
      <c r="S47" s="461">
        <f t="shared" si="32"/>
        <v>2.2775999999999996</v>
      </c>
      <c r="T47" s="462">
        <f t="shared" si="33"/>
        <v>2.3566327199999995</v>
      </c>
      <c r="U47" s="498">
        <f t="shared" si="12"/>
        <v>21.352499999999996</v>
      </c>
      <c r="V47" s="442"/>
    </row>
    <row r="48" spans="2:22">
      <c r="B48" s="499" t="s">
        <v>23020</v>
      </c>
      <c r="C48" s="500">
        <v>0.15</v>
      </c>
      <c r="D48" s="495">
        <v>0.3</v>
      </c>
      <c r="E48" s="501">
        <v>1.595</v>
      </c>
      <c r="F48" s="495">
        <f>C48*D48*E48</f>
        <v>7.1774999999999992E-2</v>
      </c>
      <c r="G48" s="496">
        <f>(2*D48+C48)*E48</f>
        <v>1.19625</v>
      </c>
      <c r="H48" s="495">
        <f>(2*D48)*E48</f>
        <v>0.95699999999999996</v>
      </c>
      <c r="I48" s="461">
        <f>(C48+0.2)*E48*$I$17</f>
        <v>2.7912499999999996E-2</v>
      </c>
      <c r="J48" s="497">
        <f>(C48+0.2)*D48*E48</f>
        <v>0.16747499999999998</v>
      </c>
      <c r="K48" s="498">
        <f>F48*60</f>
        <v>4.3064999999999998</v>
      </c>
      <c r="L48" s="436"/>
      <c r="M48" s="499" t="s">
        <v>23021</v>
      </c>
      <c r="N48" s="500">
        <v>0.15</v>
      </c>
      <c r="O48" s="495">
        <v>0.3</v>
      </c>
      <c r="P48" s="501">
        <v>1.595</v>
      </c>
      <c r="Q48" s="461">
        <f>N48*O48*P48</f>
        <v>7.1774999999999992E-2</v>
      </c>
      <c r="R48" s="461">
        <f>N48*O48*P48</f>
        <v>7.1774999999999992E-2</v>
      </c>
      <c r="S48" s="461">
        <f>(2*O48)*P48</f>
        <v>0.95699999999999996</v>
      </c>
      <c r="T48" s="462">
        <f>(O48+Q48+N48)*P48</f>
        <v>0.83223112499999996</v>
      </c>
      <c r="U48" s="498">
        <f t="shared" si="12"/>
        <v>8.9718749999999989</v>
      </c>
      <c r="V48" s="442"/>
    </row>
    <row r="49" spans="2:22">
      <c r="B49" s="499" t="s">
        <v>23022</v>
      </c>
      <c r="C49" s="494">
        <v>0.15</v>
      </c>
      <c r="D49" s="495">
        <v>0.3</v>
      </c>
      <c r="E49" s="495">
        <v>1.865</v>
      </c>
      <c r="F49" s="495">
        <f>C49*D49*E49</f>
        <v>8.3925E-2</v>
      </c>
      <c r="G49" s="496">
        <f>(2*D49+C49)*E49</f>
        <v>1.3987499999999999</v>
      </c>
      <c r="H49" s="495">
        <f>(2*D49)*E49</f>
        <v>1.119</v>
      </c>
      <c r="I49" s="461">
        <f>(C49+0.2)*E49*$I$17</f>
        <v>3.26375E-2</v>
      </c>
      <c r="J49" s="497">
        <f>(C49+0.2)*D49*E49</f>
        <v>0.195825</v>
      </c>
      <c r="K49" s="498">
        <f>F49*60</f>
        <v>5.0354999999999999</v>
      </c>
      <c r="L49" s="436"/>
      <c r="M49" s="499" t="s">
        <v>23023</v>
      </c>
      <c r="N49" s="494">
        <v>0.15</v>
      </c>
      <c r="O49" s="495">
        <v>0.3</v>
      </c>
      <c r="P49" s="495">
        <v>1.865</v>
      </c>
      <c r="Q49" s="461">
        <f t="shared" ref="Q49:Q63" si="34">N49*O49*P49</f>
        <v>8.3925E-2</v>
      </c>
      <c r="R49" s="461">
        <f>N49*O49*P49</f>
        <v>8.3925E-2</v>
      </c>
      <c r="S49" s="461">
        <f>(2*Q49+N49)*P49</f>
        <v>0.59279024999999996</v>
      </c>
      <c r="T49" s="462">
        <f>(O49+Q49+N49)*P49</f>
        <v>0.99577012499999995</v>
      </c>
      <c r="U49" s="498">
        <f t="shared" si="12"/>
        <v>10.490625</v>
      </c>
      <c r="V49" s="442"/>
    </row>
    <row r="50" spans="2:22">
      <c r="B50" s="499" t="s">
        <v>23024</v>
      </c>
      <c r="C50" s="500">
        <v>0.15</v>
      </c>
      <c r="D50" s="495">
        <v>0.3</v>
      </c>
      <c r="E50" s="495">
        <v>1.218</v>
      </c>
      <c r="F50" s="495">
        <f t="shared" ref="F50:F63" si="35">C50*D50*E50</f>
        <v>5.4809999999999998E-2</v>
      </c>
      <c r="G50" s="496">
        <f t="shared" ref="G50:G63" si="36">(2*D50+C50)*E50</f>
        <v>0.91349999999999998</v>
      </c>
      <c r="H50" s="495">
        <f t="shared" ref="H50:H63" si="37">(2*D50)*E50</f>
        <v>0.73080000000000001</v>
      </c>
      <c r="I50" s="461">
        <f t="shared" ref="I50:I63" si="38">(C50+0.2)*E50*$I$17</f>
        <v>2.1315000000000001E-2</v>
      </c>
      <c r="J50" s="497">
        <f t="shared" ref="J50:J63" si="39">(C50+0.2)*D50*E50</f>
        <v>0.12789</v>
      </c>
      <c r="K50" s="498">
        <f t="shared" ref="K50:K63" si="40">F50*60</f>
        <v>3.2885999999999997</v>
      </c>
      <c r="L50" s="436"/>
      <c r="M50" s="499" t="s">
        <v>23025</v>
      </c>
      <c r="N50" s="500">
        <v>0.15</v>
      </c>
      <c r="O50" s="495">
        <v>0.3</v>
      </c>
      <c r="P50" s="501">
        <v>1.218</v>
      </c>
      <c r="Q50" s="461">
        <f t="shared" si="34"/>
        <v>5.4809999999999998E-2</v>
      </c>
      <c r="R50" s="461">
        <f t="shared" ref="R50:R63" si="41">N50*O50*P50</f>
        <v>5.4809999999999998E-2</v>
      </c>
      <c r="S50" s="461">
        <f t="shared" ref="S50:S63" si="42">(2*O50)*P50</f>
        <v>0.73080000000000001</v>
      </c>
      <c r="T50" s="462">
        <f t="shared" ref="T50:T63" si="43">(O50+Q50+N50)*P50</f>
        <v>0.61485857999999993</v>
      </c>
      <c r="U50" s="498">
        <f t="shared" si="12"/>
        <v>6.8512499999999994</v>
      </c>
      <c r="V50" s="442"/>
    </row>
    <row r="51" spans="2:22">
      <c r="B51" s="499" t="s">
        <v>23026</v>
      </c>
      <c r="C51" s="500">
        <v>0.15</v>
      </c>
      <c r="D51" s="495">
        <v>0.3</v>
      </c>
      <c r="E51" s="495">
        <v>1.4350000000000001</v>
      </c>
      <c r="F51" s="495">
        <f t="shared" si="35"/>
        <v>6.4574999999999994E-2</v>
      </c>
      <c r="G51" s="496">
        <f t="shared" si="36"/>
        <v>1.0762499999999999</v>
      </c>
      <c r="H51" s="495">
        <f t="shared" si="37"/>
        <v>0.86099999999999999</v>
      </c>
      <c r="I51" s="461">
        <f t="shared" si="38"/>
        <v>2.5112499999999999E-2</v>
      </c>
      <c r="J51" s="497">
        <f t="shared" si="39"/>
        <v>0.150675</v>
      </c>
      <c r="K51" s="498">
        <f t="shared" si="40"/>
        <v>3.8744999999999994</v>
      </c>
      <c r="L51" s="436"/>
      <c r="M51" s="499" t="s">
        <v>23027</v>
      </c>
      <c r="N51" s="500">
        <v>0.15</v>
      </c>
      <c r="O51" s="495">
        <v>0.3</v>
      </c>
      <c r="P51" s="501">
        <v>1.4350000000000001</v>
      </c>
      <c r="Q51" s="461">
        <f t="shared" si="34"/>
        <v>6.4574999999999994E-2</v>
      </c>
      <c r="R51" s="461">
        <f t="shared" si="41"/>
        <v>6.4574999999999994E-2</v>
      </c>
      <c r="S51" s="461">
        <f t="shared" si="42"/>
        <v>0.86099999999999999</v>
      </c>
      <c r="T51" s="462">
        <f t="shared" si="43"/>
        <v>0.73841512500000006</v>
      </c>
      <c r="U51" s="498">
        <f t="shared" si="12"/>
        <v>8.0718749999999986</v>
      </c>
      <c r="V51" s="442"/>
    </row>
    <row r="52" spans="2:22">
      <c r="B52" s="499" t="s">
        <v>23028</v>
      </c>
      <c r="C52" s="500">
        <v>0.15</v>
      </c>
      <c r="D52" s="495">
        <v>0.3</v>
      </c>
      <c r="E52" s="495">
        <v>4.0369999999999999</v>
      </c>
      <c r="F52" s="495">
        <f t="shared" si="35"/>
        <v>0.18166499999999999</v>
      </c>
      <c r="G52" s="496">
        <f t="shared" si="36"/>
        <v>3.0277500000000002</v>
      </c>
      <c r="H52" s="495">
        <f t="shared" si="37"/>
        <v>2.4221999999999997</v>
      </c>
      <c r="I52" s="461">
        <f t="shared" si="38"/>
        <v>7.0647500000000002E-2</v>
      </c>
      <c r="J52" s="497">
        <f t="shared" si="39"/>
        <v>0.42388499999999996</v>
      </c>
      <c r="K52" s="498">
        <f t="shared" si="40"/>
        <v>10.899899999999999</v>
      </c>
      <c r="L52" s="436"/>
      <c r="M52" s="499" t="s">
        <v>23029</v>
      </c>
      <c r="N52" s="500">
        <v>0.15</v>
      </c>
      <c r="O52" s="495">
        <v>0.3</v>
      </c>
      <c r="P52" s="501">
        <v>4.0369999999999999</v>
      </c>
      <c r="Q52" s="461">
        <f t="shared" si="34"/>
        <v>0.18166499999999999</v>
      </c>
      <c r="R52" s="461">
        <f t="shared" si="41"/>
        <v>0.18166499999999999</v>
      </c>
      <c r="S52" s="461">
        <f t="shared" si="42"/>
        <v>2.4221999999999997</v>
      </c>
      <c r="T52" s="462">
        <f t="shared" si="43"/>
        <v>2.550031605</v>
      </c>
      <c r="U52" s="498">
        <f t="shared" si="12"/>
        <v>22.708124999999999</v>
      </c>
      <c r="V52" s="442"/>
    </row>
    <row r="53" spans="2:22">
      <c r="B53" s="499" t="s">
        <v>23030</v>
      </c>
      <c r="C53" s="500">
        <v>0.15</v>
      </c>
      <c r="D53" s="495">
        <v>0.3</v>
      </c>
      <c r="E53" s="501">
        <v>2.4980000000000002</v>
      </c>
      <c r="F53" s="495">
        <f t="shared" si="35"/>
        <v>0.11241000000000001</v>
      </c>
      <c r="G53" s="496">
        <f t="shared" si="36"/>
        <v>1.8735000000000002</v>
      </c>
      <c r="H53" s="495">
        <f t="shared" si="37"/>
        <v>1.4988000000000001</v>
      </c>
      <c r="I53" s="461">
        <f t="shared" si="38"/>
        <v>4.3715000000000004E-2</v>
      </c>
      <c r="J53" s="497">
        <f t="shared" si="39"/>
        <v>0.26229000000000002</v>
      </c>
      <c r="K53" s="498">
        <f t="shared" si="40"/>
        <v>6.7446000000000002</v>
      </c>
      <c r="L53" s="436"/>
      <c r="M53" s="499" t="s">
        <v>23031</v>
      </c>
      <c r="N53" s="500">
        <v>0.15</v>
      </c>
      <c r="O53" s="495">
        <v>0.3</v>
      </c>
      <c r="P53" s="501">
        <v>2.4980000000000002</v>
      </c>
      <c r="Q53" s="461">
        <f t="shared" si="34"/>
        <v>0.11241000000000001</v>
      </c>
      <c r="R53" s="461">
        <f t="shared" si="41"/>
        <v>0.11241000000000001</v>
      </c>
      <c r="S53" s="461">
        <f t="shared" si="42"/>
        <v>1.4988000000000001</v>
      </c>
      <c r="T53" s="462">
        <f t="shared" si="43"/>
        <v>1.4049001800000001</v>
      </c>
      <c r="U53" s="498">
        <f t="shared" si="12"/>
        <v>14.051250000000001</v>
      </c>
      <c r="V53" s="442"/>
    </row>
    <row r="54" spans="2:22">
      <c r="B54" s="499" t="s">
        <v>23032</v>
      </c>
      <c r="C54" s="500">
        <v>0.15</v>
      </c>
      <c r="D54" s="495">
        <v>0.3</v>
      </c>
      <c r="E54" s="501">
        <f>2.802*2</f>
        <v>5.6040000000000001</v>
      </c>
      <c r="F54" s="495">
        <f t="shared" si="35"/>
        <v>0.25218000000000002</v>
      </c>
      <c r="G54" s="496">
        <f t="shared" si="36"/>
        <v>4.2030000000000003</v>
      </c>
      <c r="H54" s="495">
        <f t="shared" si="37"/>
        <v>3.3624000000000001</v>
      </c>
      <c r="I54" s="461">
        <f t="shared" si="38"/>
        <v>9.8069999999999991E-2</v>
      </c>
      <c r="J54" s="497">
        <f t="shared" si="39"/>
        <v>0.58841999999999994</v>
      </c>
      <c r="K54" s="498">
        <f t="shared" si="40"/>
        <v>15.130800000000001</v>
      </c>
      <c r="L54" s="436"/>
      <c r="M54" s="499" t="s">
        <v>23033</v>
      </c>
      <c r="N54" s="500">
        <v>0.15</v>
      </c>
      <c r="O54" s="495">
        <v>0.3</v>
      </c>
      <c r="P54" s="501">
        <v>5.6040000000000001</v>
      </c>
      <c r="Q54" s="461">
        <f t="shared" si="34"/>
        <v>0.25218000000000002</v>
      </c>
      <c r="R54" s="461">
        <f t="shared" si="41"/>
        <v>0.25218000000000002</v>
      </c>
      <c r="S54" s="461">
        <f t="shared" si="42"/>
        <v>3.3624000000000001</v>
      </c>
      <c r="T54" s="462">
        <f t="shared" si="43"/>
        <v>3.9350167200000001</v>
      </c>
      <c r="U54" s="498">
        <f t="shared" si="12"/>
        <v>31.522500000000001</v>
      </c>
      <c r="V54" s="442"/>
    </row>
    <row r="55" spans="2:22">
      <c r="B55" s="499" t="s">
        <v>23034</v>
      </c>
      <c r="C55" s="500">
        <v>0.15</v>
      </c>
      <c r="D55" s="495">
        <v>0.3</v>
      </c>
      <c r="E55" s="501">
        <f>2.855*2</f>
        <v>5.71</v>
      </c>
      <c r="F55" s="495">
        <f t="shared" si="35"/>
        <v>0.25695000000000001</v>
      </c>
      <c r="G55" s="496">
        <f t="shared" si="36"/>
        <v>4.2824999999999998</v>
      </c>
      <c r="H55" s="495">
        <f t="shared" si="37"/>
        <v>3.4259999999999997</v>
      </c>
      <c r="I55" s="461">
        <f t="shared" si="38"/>
        <v>9.9925E-2</v>
      </c>
      <c r="J55" s="497">
        <f t="shared" si="39"/>
        <v>0.59955000000000003</v>
      </c>
      <c r="K55" s="498">
        <f t="shared" si="40"/>
        <v>15.417000000000002</v>
      </c>
      <c r="L55" s="436"/>
      <c r="M55" s="499" t="s">
        <v>23035</v>
      </c>
      <c r="N55" s="500">
        <v>0.15</v>
      </c>
      <c r="O55" s="495">
        <v>0.3</v>
      </c>
      <c r="P55" s="501">
        <v>5.71</v>
      </c>
      <c r="Q55" s="461">
        <f t="shared" si="34"/>
        <v>0.25695000000000001</v>
      </c>
      <c r="R55" s="461">
        <f t="shared" si="41"/>
        <v>0.25695000000000001</v>
      </c>
      <c r="S55" s="461">
        <f t="shared" si="42"/>
        <v>3.4259999999999997</v>
      </c>
      <c r="T55" s="462">
        <f t="shared" si="43"/>
        <v>4.0366845000000007</v>
      </c>
      <c r="U55" s="498">
        <f t="shared" si="12"/>
        <v>32.118749999999999</v>
      </c>
      <c r="V55" s="442"/>
    </row>
    <row r="56" spans="2:22">
      <c r="B56" s="499" t="s">
        <v>23036</v>
      </c>
      <c r="C56" s="500">
        <v>0.15</v>
      </c>
      <c r="D56" s="495">
        <v>0.3</v>
      </c>
      <c r="E56" s="501">
        <v>1.35</v>
      </c>
      <c r="F56" s="495">
        <f t="shared" si="35"/>
        <v>6.0749999999999998E-2</v>
      </c>
      <c r="G56" s="496">
        <f t="shared" si="36"/>
        <v>1.0125000000000002</v>
      </c>
      <c r="H56" s="495">
        <f t="shared" si="37"/>
        <v>0.81</v>
      </c>
      <c r="I56" s="461">
        <f t="shared" si="38"/>
        <v>2.3625E-2</v>
      </c>
      <c r="J56" s="497">
        <f t="shared" si="39"/>
        <v>0.14175000000000001</v>
      </c>
      <c r="K56" s="498">
        <f t="shared" si="40"/>
        <v>3.645</v>
      </c>
      <c r="L56" s="436"/>
      <c r="M56" s="499" t="s">
        <v>23037</v>
      </c>
      <c r="N56" s="500">
        <v>0.15</v>
      </c>
      <c r="O56" s="495">
        <v>0.3</v>
      </c>
      <c r="P56" s="501">
        <v>1.35</v>
      </c>
      <c r="Q56" s="461">
        <f t="shared" si="34"/>
        <v>6.0749999999999998E-2</v>
      </c>
      <c r="R56" s="461">
        <f t="shared" si="41"/>
        <v>6.0749999999999998E-2</v>
      </c>
      <c r="S56" s="461">
        <f t="shared" si="42"/>
        <v>0.81</v>
      </c>
      <c r="T56" s="462">
        <f t="shared" si="43"/>
        <v>0.68951250000000008</v>
      </c>
      <c r="U56" s="498">
        <f t="shared" si="12"/>
        <v>7.59375</v>
      </c>
      <c r="V56" s="442"/>
    </row>
    <row r="57" spans="2:22">
      <c r="B57" s="499" t="s">
        <v>23038</v>
      </c>
      <c r="C57" s="500">
        <v>0.15</v>
      </c>
      <c r="D57" s="495">
        <v>0.3</v>
      </c>
      <c r="E57" s="501">
        <v>0.88400000000000001</v>
      </c>
      <c r="F57" s="495">
        <f t="shared" si="35"/>
        <v>3.9779999999999996E-2</v>
      </c>
      <c r="G57" s="496">
        <f t="shared" si="36"/>
        <v>0.66300000000000003</v>
      </c>
      <c r="H57" s="495">
        <f t="shared" si="37"/>
        <v>0.53039999999999998</v>
      </c>
      <c r="I57" s="461">
        <f t="shared" si="38"/>
        <v>1.5470000000000001E-2</v>
      </c>
      <c r="J57" s="497">
        <f t="shared" si="39"/>
        <v>9.282E-2</v>
      </c>
      <c r="K57" s="498">
        <f t="shared" si="40"/>
        <v>2.3867999999999996</v>
      </c>
      <c r="L57" s="436"/>
      <c r="M57" s="499" t="s">
        <v>23039</v>
      </c>
      <c r="N57" s="500">
        <v>0.15</v>
      </c>
      <c r="O57" s="495">
        <v>0.3</v>
      </c>
      <c r="P57" s="501">
        <v>0.88400000000000001</v>
      </c>
      <c r="Q57" s="461">
        <f t="shared" si="34"/>
        <v>3.9779999999999996E-2</v>
      </c>
      <c r="R57" s="461">
        <f t="shared" si="41"/>
        <v>3.9779999999999996E-2</v>
      </c>
      <c r="S57" s="461">
        <f t="shared" si="42"/>
        <v>0.53039999999999998</v>
      </c>
      <c r="T57" s="462">
        <f t="shared" si="43"/>
        <v>0.43296551999999999</v>
      </c>
      <c r="U57" s="498">
        <f t="shared" si="12"/>
        <v>4.9724999999999993</v>
      </c>
      <c r="V57" s="442"/>
    </row>
    <row r="58" spans="2:22">
      <c r="B58" s="499" t="s">
        <v>23040</v>
      </c>
      <c r="C58" s="500">
        <v>0.15</v>
      </c>
      <c r="D58" s="495">
        <v>0.3</v>
      </c>
      <c r="E58" s="501">
        <v>1.35</v>
      </c>
      <c r="F58" s="495">
        <f t="shared" si="35"/>
        <v>6.0749999999999998E-2</v>
      </c>
      <c r="G58" s="496">
        <f t="shared" si="36"/>
        <v>1.0125000000000002</v>
      </c>
      <c r="H58" s="495">
        <f t="shared" si="37"/>
        <v>0.81</v>
      </c>
      <c r="I58" s="461">
        <f t="shared" si="38"/>
        <v>2.3625E-2</v>
      </c>
      <c r="J58" s="497">
        <f t="shared" si="39"/>
        <v>0.14175000000000001</v>
      </c>
      <c r="K58" s="498">
        <f t="shared" si="40"/>
        <v>3.645</v>
      </c>
      <c r="L58" s="436"/>
      <c r="M58" s="499" t="s">
        <v>23041</v>
      </c>
      <c r="N58" s="500">
        <v>0.15</v>
      </c>
      <c r="O58" s="495">
        <v>0.3</v>
      </c>
      <c r="P58" s="501">
        <v>1.35</v>
      </c>
      <c r="Q58" s="461">
        <f t="shared" si="34"/>
        <v>6.0749999999999998E-2</v>
      </c>
      <c r="R58" s="461">
        <f t="shared" si="41"/>
        <v>6.0749999999999998E-2</v>
      </c>
      <c r="S58" s="461">
        <f t="shared" si="42"/>
        <v>0.81</v>
      </c>
      <c r="T58" s="462">
        <f t="shared" si="43"/>
        <v>0.68951250000000008</v>
      </c>
      <c r="U58" s="498">
        <f t="shared" si="12"/>
        <v>7.59375</v>
      </c>
      <c r="V58" s="442"/>
    </row>
    <row r="59" spans="2:22">
      <c r="B59" s="499" t="s">
        <v>23042</v>
      </c>
      <c r="C59" s="500">
        <v>0.15</v>
      </c>
      <c r="D59" s="495">
        <v>0.3</v>
      </c>
      <c r="E59" s="501">
        <v>2.44</v>
      </c>
      <c r="F59" s="495">
        <f t="shared" si="35"/>
        <v>0.10979999999999999</v>
      </c>
      <c r="G59" s="496">
        <f t="shared" si="36"/>
        <v>1.83</v>
      </c>
      <c r="H59" s="495">
        <f t="shared" si="37"/>
        <v>1.464</v>
      </c>
      <c r="I59" s="461">
        <f t="shared" si="38"/>
        <v>4.2700000000000002E-2</v>
      </c>
      <c r="J59" s="497">
        <f t="shared" si="39"/>
        <v>0.25619999999999998</v>
      </c>
      <c r="K59" s="498">
        <f t="shared" si="40"/>
        <v>6.5880000000000001</v>
      </c>
      <c r="L59" s="436"/>
      <c r="M59" s="499" t="s">
        <v>23043</v>
      </c>
      <c r="N59" s="500">
        <v>0.15</v>
      </c>
      <c r="O59" s="495">
        <v>0.3</v>
      </c>
      <c r="P59" s="501">
        <v>2.44</v>
      </c>
      <c r="Q59" s="461">
        <f t="shared" si="34"/>
        <v>0.10979999999999999</v>
      </c>
      <c r="R59" s="461">
        <f t="shared" si="41"/>
        <v>0.10979999999999999</v>
      </c>
      <c r="S59" s="461">
        <f t="shared" si="42"/>
        <v>1.464</v>
      </c>
      <c r="T59" s="462">
        <f t="shared" si="43"/>
        <v>1.3659119999999998</v>
      </c>
      <c r="U59" s="498">
        <f t="shared" si="12"/>
        <v>13.725</v>
      </c>
      <c r="V59" s="442"/>
    </row>
    <row r="60" spans="2:22">
      <c r="B60" s="499" t="s">
        <v>23044</v>
      </c>
      <c r="C60" s="500">
        <v>0.15</v>
      </c>
      <c r="D60" s="495">
        <v>0.3</v>
      </c>
      <c r="E60" s="501">
        <v>3.2</v>
      </c>
      <c r="F60" s="495">
        <f t="shared" si="35"/>
        <v>0.14399999999999999</v>
      </c>
      <c r="G60" s="496">
        <f t="shared" si="36"/>
        <v>2.4000000000000004</v>
      </c>
      <c r="H60" s="495">
        <f t="shared" si="37"/>
        <v>1.92</v>
      </c>
      <c r="I60" s="461">
        <f t="shared" si="38"/>
        <v>5.5999999999999994E-2</v>
      </c>
      <c r="J60" s="497">
        <f t="shared" si="39"/>
        <v>0.33600000000000002</v>
      </c>
      <c r="K60" s="498">
        <f t="shared" si="40"/>
        <v>8.6399999999999988</v>
      </c>
      <c r="L60" s="436"/>
      <c r="M60" s="499" t="s">
        <v>23045</v>
      </c>
      <c r="N60" s="500">
        <v>0.15</v>
      </c>
      <c r="O60" s="495">
        <v>0.3</v>
      </c>
      <c r="P60" s="501">
        <v>3.2</v>
      </c>
      <c r="Q60" s="461">
        <f t="shared" si="34"/>
        <v>0.14399999999999999</v>
      </c>
      <c r="R60" s="461">
        <f t="shared" si="41"/>
        <v>0.14399999999999999</v>
      </c>
      <c r="S60" s="461">
        <f t="shared" si="42"/>
        <v>1.92</v>
      </c>
      <c r="T60" s="462">
        <f t="shared" si="43"/>
        <v>1.9008</v>
      </c>
      <c r="U60" s="498">
        <f t="shared" si="12"/>
        <v>18</v>
      </c>
      <c r="V60" s="442"/>
    </row>
    <row r="61" spans="2:22">
      <c r="B61" s="499" t="s">
        <v>23046</v>
      </c>
      <c r="C61" s="500">
        <v>0.15</v>
      </c>
      <c r="D61" s="495">
        <v>0.3</v>
      </c>
      <c r="E61" s="501">
        <v>3.05</v>
      </c>
      <c r="F61" s="495">
        <f t="shared" si="35"/>
        <v>0.13724999999999998</v>
      </c>
      <c r="G61" s="496">
        <f t="shared" si="36"/>
        <v>2.2874999999999996</v>
      </c>
      <c r="H61" s="495">
        <f t="shared" si="37"/>
        <v>1.8299999999999998</v>
      </c>
      <c r="I61" s="461">
        <f t="shared" si="38"/>
        <v>5.3374999999999999E-2</v>
      </c>
      <c r="J61" s="497">
        <f t="shared" si="39"/>
        <v>0.32024999999999998</v>
      </c>
      <c r="K61" s="498">
        <f t="shared" si="40"/>
        <v>8.2349999999999994</v>
      </c>
      <c r="L61" s="436"/>
      <c r="M61" s="499" t="s">
        <v>23047</v>
      </c>
      <c r="N61" s="500">
        <v>0.15</v>
      </c>
      <c r="O61" s="495">
        <v>0.3</v>
      </c>
      <c r="P61" s="501">
        <v>3.05</v>
      </c>
      <c r="Q61" s="461">
        <f t="shared" si="34"/>
        <v>0.13724999999999998</v>
      </c>
      <c r="R61" s="461">
        <f t="shared" si="41"/>
        <v>0.13724999999999998</v>
      </c>
      <c r="S61" s="461">
        <f t="shared" si="42"/>
        <v>1.8299999999999998</v>
      </c>
      <c r="T61" s="462">
        <f t="shared" si="43"/>
        <v>1.7911124999999997</v>
      </c>
      <c r="U61" s="498">
        <f t="shared" si="12"/>
        <v>17.156249999999996</v>
      </c>
      <c r="V61" s="442"/>
    </row>
    <row r="62" spans="2:22">
      <c r="B62" s="499" t="s">
        <v>23048</v>
      </c>
      <c r="C62" s="500">
        <v>0.15</v>
      </c>
      <c r="D62" s="495">
        <v>0.3</v>
      </c>
      <c r="E62" s="501">
        <v>1.1839999999999999</v>
      </c>
      <c r="F62" s="495">
        <f t="shared" si="35"/>
        <v>5.3279999999999994E-2</v>
      </c>
      <c r="G62" s="496">
        <f t="shared" si="36"/>
        <v>0.8879999999999999</v>
      </c>
      <c r="H62" s="495">
        <f t="shared" si="37"/>
        <v>0.71039999999999992</v>
      </c>
      <c r="I62" s="461">
        <f t="shared" si="38"/>
        <v>2.0719999999999999E-2</v>
      </c>
      <c r="J62" s="497">
        <f t="shared" si="39"/>
        <v>0.12431999999999999</v>
      </c>
      <c r="K62" s="498">
        <f t="shared" si="40"/>
        <v>3.1967999999999996</v>
      </c>
      <c r="L62" s="436"/>
      <c r="M62" s="499" t="s">
        <v>23049</v>
      </c>
      <c r="N62" s="500">
        <v>0.15</v>
      </c>
      <c r="O62" s="495">
        <v>0.3</v>
      </c>
      <c r="P62" s="501">
        <v>1.1839999999999999</v>
      </c>
      <c r="Q62" s="461">
        <f t="shared" si="34"/>
        <v>5.3279999999999994E-2</v>
      </c>
      <c r="R62" s="461">
        <f t="shared" si="41"/>
        <v>5.3279999999999994E-2</v>
      </c>
      <c r="S62" s="461">
        <f t="shared" si="42"/>
        <v>0.71039999999999992</v>
      </c>
      <c r="T62" s="462">
        <f t="shared" si="43"/>
        <v>0.59588351999999989</v>
      </c>
      <c r="U62" s="498">
        <f t="shared" si="12"/>
        <v>6.6599999999999993</v>
      </c>
      <c r="V62" s="442"/>
    </row>
    <row r="63" spans="2:22">
      <c r="B63" s="499" t="s">
        <v>23050</v>
      </c>
      <c r="C63" s="500">
        <v>0.15</v>
      </c>
      <c r="D63" s="495">
        <v>0.3</v>
      </c>
      <c r="E63" s="501">
        <v>2.4700000000000002</v>
      </c>
      <c r="F63" s="495">
        <f t="shared" si="35"/>
        <v>0.11115</v>
      </c>
      <c r="G63" s="496">
        <f t="shared" si="36"/>
        <v>1.8525</v>
      </c>
      <c r="H63" s="495">
        <f t="shared" si="37"/>
        <v>1.482</v>
      </c>
      <c r="I63" s="461">
        <f t="shared" si="38"/>
        <v>4.3225000000000006E-2</v>
      </c>
      <c r="J63" s="497">
        <f t="shared" si="39"/>
        <v>0.25935000000000002</v>
      </c>
      <c r="K63" s="498">
        <f t="shared" si="40"/>
        <v>6.6689999999999996</v>
      </c>
      <c r="L63" s="436"/>
      <c r="M63" s="499" t="s">
        <v>23051</v>
      </c>
      <c r="N63" s="500">
        <v>0.15</v>
      </c>
      <c r="O63" s="495">
        <v>0.3</v>
      </c>
      <c r="P63" s="501">
        <v>2.4700000000000002</v>
      </c>
      <c r="Q63" s="461">
        <f t="shared" si="34"/>
        <v>0.11115</v>
      </c>
      <c r="R63" s="461">
        <f t="shared" si="41"/>
        <v>0.11115</v>
      </c>
      <c r="S63" s="461">
        <f t="shared" si="42"/>
        <v>1.482</v>
      </c>
      <c r="T63" s="462">
        <f t="shared" si="43"/>
        <v>1.3860405000000002</v>
      </c>
      <c r="U63" s="498">
        <f t="shared" si="12"/>
        <v>13.893750000000001</v>
      </c>
      <c r="V63" s="442"/>
    </row>
    <row r="64" spans="2:22">
      <c r="B64" s="426"/>
      <c r="C64" s="439"/>
      <c r="D64" s="470"/>
      <c r="E64" s="470"/>
      <c r="F64" s="470"/>
      <c r="G64" s="470"/>
      <c r="H64" s="470"/>
      <c r="I64" s="470"/>
      <c r="J64" s="470"/>
      <c r="K64" s="470"/>
      <c r="L64" s="436"/>
      <c r="M64" s="436"/>
      <c r="N64" s="471"/>
      <c r="O64" s="471"/>
      <c r="P64" s="471"/>
      <c r="Q64" s="471"/>
      <c r="R64" s="471"/>
      <c r="S64" s="471"/>
      <c r="T64" s="471"/>
      <c r="U64" s="470"/>
      <c r="V64" s="442"/>
    </row>
    <row r="65" spans="2:22" ht="13.5" thickBot="1">
      <c r="B65" s="426"/>
      <c r="C65" s="439"/>
      <c r="D65" s="470"/>
      <c r="E65" s="470"/>
      <c r="F65" s="470"/>
      <c r="G65" s="470"/>
      <c r="H65" s="470"/>
      <c r="I65" s="470"/>
      <c r="J65" s="470"/>
      <c r="K65" s="470"/>
      <c r="L65" s="436"/>
      <c r="M65" s="436"/>
      <c r="N65" s="471"/>
      <c r="O65" s="471"/>
      <c r="P65" s="471"/>
      <c r="Q65" s="471"/>
      <c r="R65" s="471"/>
      <c r="S65" s="471"/>
      <c r="T65" s="471"/>
      <c r="U65" s="470"/>
      <c r="V65" s="442"/>
    </row>
    <row r="66" spans="2:22" ht="13.5" thickBot="1">
      <c r="B66" s="1029" t="s">
        <v>22956</v>
      </c>
      <c r="C66" s="447" t="s">
        <v>68</v>
      </c>
      <c r="D66" s="447" t="s">
        <v>107</v>
      </c>
      <c r="E66" s="447" t="s">
        <v>105</v>
      </c>
      <c r="F66" s="448" t="s">
        <v>22957</v>
      </c>
      <c r="G66" s="448" t="s">
        <v>22958</v>
      </c>
      <c r="H66" s="448" t="s">
        <v>22959</v>
      </c>
      <c r="I66" s="449" t="s">
        <v>22873</v>
      </c>
      <c r="J66" s="482" t="s">
        <v>22960</v>
      </c>
      <c r="K66" s="483" t="s">
        <v>22875</v>
      </c>
      <c r="L66" s="436"/>
      <c r="M66" s="1029" t="s">
        <v>22961</v>
      </c>
      <c r="N66" s="484" t="s">
        <v>68</v>
      </c>
      <c r="O66" s="484" t="s">
        <v>107</v>
      </c>
      <c r="P66" s="484" t="s">
        <v>105</v>
      </c>
      <c r="Q66" s="484" t="s">
        <v>22865</v>
      </c>
      <c r="R66" s="485" t="s">
        <v>22957</v>
      </c>
      <c r="S66" s="485" t="s">
        <v>22962</v>
      </c>
      <c r="T66" s="485" t="s">
        <v>22963</v>
      </c>
      <c r="U66" s="448" t="s">
        <v>22875</v>
      </c>
      <c r="V66" s="442"/>
    </row>
    <row r="67" spans="2:22" ht="13.5" thickBot="1">
      <c r="B67" s="1030"/>
      <c r="C67" s="486" t="s">
        <v>22876</v>
      </c>
      <c r="D67" s="486" t="s">
        <v>22876</v>
      </c>
      <c r="E67" s="486" t="s">
        <v>22876</v>
      </c>
      <c r="F67" s="487" t="s">
        <v>22878</v>
      </c>
      <c r="G67" s="487" t="s">
        <v>22877</v>
      </c>
      <c r="H67" s="487" t="s">
        <v>22877</v>
      </c>
      <c r="I67" s="452">
        <v>0.05</v>
      </c>
      <c r="J67" s="488" t="s">
        <v>22878</v>
      </c>
      <c r="K67" s="489" t="s">
        <v>22879</v>
      </c>
      <c r="L67" s="436"/>
      <c r="M67" s="1057"/>
      <c r="N67" s="490" t="s">
        <v>22876</v>
      </c>
      <c r="O67" s="490" t="s">
        <v>22876</v>
      </c>
      <c r="P67" s="490" t="s">
        <v>22876</v>
      </c>
      <c r="Q67" s="490" t="s">
        <v>22876</v>
      </c>
      <c r="R67" s="491" t="s">
        <v>22878</v>
      </c>
      <c r="S67" s="491" t="s">
        <v>22877</v>
      </c>
      <c r="T67" s="491" t="s">
        <v>22877</v>
      </c>
      <c r="U67" s="487" t="s">
        <v>22879</v>
      </c>
      <c r="V67" s="442"/>
    </row>
    <row r="68" spans="2:22" ht="13.5" thickBot="1">
      <c r="B68" s="1052" t="s">
        <v>17</v>
      </c>
      <c r="C68" s="1053"/>
      <c r="D68" s="1053"/>
      <c r="E68" s="1053"/>
      <c r="F68" s="456">
        <f>SUM(F70:F73)</f>
        <v>0.96000000000000019</v>
      </c>
      <c r="G68" s="456">
        <f t="shared" ref="G68:K68" si="44">SUM(G70:G73)</f>
        <v>12</v>
      </c>
      <c r="H68" s="456">
        <f t="shared" si="44"/>
        <v>9.6000000000000014</v>
      </c>
      <c r="I68" s="456">
        <f t="shared" si="44"/>
        <v>0.24000000000000005</v>
      </c>
      <c r="J68" s="456">
        <f t="shared" si="44"/>
        <v>1.9200000000000004</v>
      </c>
      <c r="K68" s="456">
        <f t="shared" si="44"/>
        <v>57.600000000000009</v>
      </c>
      <c r="L68" s="436"/>
      <c r="M68" s="1054" t="s">
        <v>17</v>
      </c>
      <c r="N68" s="1055"/>
      <c r="O68" s="1055"/>
      <c r="P68" s="1055"/>
      <c r="Q68" s="1056"/>
      <c r="R68" s="456">
        <f>SUM(R70:R73)</f>
        <v>0.96000000000000019</v>
      </c>
      <c r="S68" s="456">
        <f t="shared" ref="S68:U68" si="45">SUM(S70:S73)</f>
        <v>9.240000000000002</v>
      </c>
      <c r="T68" s="456">
        <f t="shared" si="45"/>
        <v>10.080000000000002</v>
      </c>
      <c r="U68" s="456">
        <f t="shared" si="45"/>
        <v>120.00000000000003</v>
      </c>
      <c r="V68" s="442"/>
    </row>
    <row r="69" spans="2:22" ht="13.5" thickBot="1">
      <c r="B69" s="1026" t="s">
        <v>22936</v>
      </c>
      <c r="C69" s="1028"/>
      <c r="D69" s="1028"/>
      <c r="E69" s="1028"/>
      <c r="F69" s="1028"/>
      <c r="G69" s="1028"/>
      <c r="H69" s="454"/>
      <c r="I69" s="458"/>
      <c r="J69" s="458"/>
      <c r="K69" s="492"/>
      <c r="L69" s="436"/>
      <c r="M69" s="1026" t="s">
        <v>22936</v>
      </c>
      <c r="N69" s="1028"/>
      <c r="O69" s="1028"/>
      <c r="P69" s="1028"/>
      <c r="Q69" s="1028"/>
      <c r="R69" s="1028"/>
      <c r="S69" s="454"/>
      <c r="T69" s="458"/>
      <c r="U69" s="459"/>
      <c r="V69" s="442"/>
    </row>
    <row r="70" spans="2:22">
      <c r="B70" s="493" t="s">
        <v>22964</v>
      </c>
      <c r="C70" s="494">
        <v>0.2</v>
      </c>
      <c r="D70" s="495">
        <v>0.4</v>
      </c>
      <c r="E70" s="495">
        <v>3</v>
      </c>
      <c r="F70" s="495">
        <f>C70*D70*E70</f>
        <v>0.24000000000000005</v>
      </c>
      <c r="G70" s="496">
        <f>(2*D70+C70)*E70</f>
        <v>3</v>
      </c>
      <c r="H70" s="495">
        <f>(2*D70)*E70</f>
        <v>2.4000000000000004</v>
      </c>
      <c r="I70" s="461">
        <f>(C70+0.2)*E70*$I$17</f>
        <v>6.0000000000000012E-2</v>
      </c>
      <c r="J70" s="497">
        <f>(C70+0.2)*D70*E70</f>
        <v>0.48000000000000009</v>
      </c>
      <c r="K70" s="498">
        <f>F70*60</f>
        <v>14.400000000000002</v>
      </c>
      <c r="L70" s="436"/>
      <c r="M70" s="493" t="s">
        <v>22965</v>
      </c>
      <c r="N70" s="494">
        <v>0.2</v>
      </c>
      <c r="O70" s="495">
        <v>0.4</v>
      </c>
      <c r="P70" s="495">
        <v>3</v>
      </c>
      <c r="Q70" s="461">
        <f t="shared" ref="Q70:Q72" si="46">N70*O70*P70</f>
        <v>0.24000000000000005</v>
      </c>
      <c r="R70" s="461">
        <f>N70*O70*P70</f>
        <v>0.24000000000000005</v>
      </c>
      <c r="S70" s="461">
        <f>(2*Q70+N70)*P70</f>
        <v>2.0400000000000005</v>
      </c>
      <c r="T70" s="462">
        <f>(O70+Q70+N70)*P70</f>
        <v>2.5200000000000005</v>
      </c>
      <c r="U70" s="498">
        <f>R70*125</f>
        <v>30.000000000000007</v>
      </c>
      <c r="V70" s="442"/>
    </row>
    <row r="71" spans="2:22">
      <c r="B71" s="499" t="s">
        <v>22966</v>
      </c>
      <c r="C71" s="500">
        <v>0.2</v>
      </c>
      <c r="D71" s="495">
        <v>0.4</v>
      </c>
      <c r="E71" s="495">
        <v>3</v>
      </c>
      <c r="F71" s="495">
        <f t="shared" ref="F71:F73" si="47">C71*D71*E71</f>
        <v>0.24000000000000005</v>
      </c>
      <c r="G71" s="496">
        <f t="shared" ref="G71:G73" si="48">(2*D71+C71)*E71</f>
        <v>3</v>
      </c>
      <c r="H71" s="495">
        <f t="shared" ref="H71:H73" si="49">(2*D71)*E71</f>
        <v>2.4000000000000004</v>
      </c>
      <c r="I71" s="461">
        <f t="shared" ref="I71:I73" si="50">(C71+0.2)*E71*$I$17</f>
        <v>6.0000000000000012E-2</v>
      </c>
      <c r="J71" s="497">
        <f t="shared" ref="J71:J73" si="51">(C71+0.2)*D71*E71</f>
        <v>0.48000000000000009</v>
      </c>
      <c r="K71" s="498">
        <f t="shared" ref="K71:K73" si="52">F71*60</f>
        <v>14.400000000000002</v>
      </c>
      <c r="L71" s="436"/>
      <c r="M71" s="499" t="s">
        <v>22967</v>
      </c>
      <c r="N71" s="500">
        <v>0.2</v>
      </c>
      <c r="O71" s="495">
        <v>0.4</v>
      </c>
      <c r="P71" s="501">
        <v>3</v>
      </c>
      <c r="Q71" s="461">
        <f t="shared" si="46"/>
        <v>0.24000000000000005</v>
      </c>
      <c r="R71" s="461">
        <f t="shared" ref="R71:R73" si="53">N71*O71*P71</f>
        <v>0.24000000000000005</v>
      </c>
      <c r="S71" s="461">
        <f t="shared" ref="S71:S73" si="54">(2*O71)*P71</f>
        <v>2.4000000000000004</v>
      </c>
      <c r="T71" s="462">
        <f t="shared" ref="T71:T73" si="55">(O71+Q71+N71)*P71</f>
        <v>2.5200000000000005</v>
      </c>
      <c r="U71" s="498">
        <f t="shared" ref="U71:U73" si="56">R71*125</f>
        <v>30.000000000000007</v>
      </c>
      <c r="V71" s="442"/>
    </row>
    <row r="72" spans="2:22">
      <c r="B72" s="499" t="s">
        <v>22968</v>
      </c>
      <c r="C72" s="500">
        <v>0.2</v>
      </c>
      <c r="D72" s="495">
        <v>0.4</v>
      </c>
      <c r="E72" s="495">
        <v>3</v>
      </c>
      <c r="F72" s="495">
        <f t="shared" si="47"/>
        <v>0.24000000000000005</v>
      </c>
      <c r="G72" s="496">
        <f t="shared" si="48"/>
        <v>3</v>
      </c>
      <c r="H72" s="495">
        <f t="shared" si="49"/>
        <v>2.4000000000000004</v>
      </c>
      <c r="I72" s="461">
        <f t="shared" si="50"/>
        <v>6.0000000000000012E-2</v>
      </c>
      <c r="J72" s="497">
        <f t="shared" si="51"/>
        <v>0.48000000000000009</v>
      </c>
      <c r="K72" s="498">
        <f t="shared" si="52"/>
        <v>14.400000000000002</v>
      </c>
      <c r="L72" s="436"/>
      <c r="M72" s="499" t="s">
        <v>22969</v>
      </c>
      <c r="N72" s="500">
        <v>0.2</v>
      </c>
      <c r="O72" s="495">
        <v>0.4</v>
      </c>
      <c r="P72" s="501">
        <v>3</v>
      </c>
      <c r="Q72" s="461">
        <f t="shared" si="46"/>
        <v>0.24000000000000005</v>
      </c>
      <c r="R72" s="461">
        <f t="shared" si="53"/>
        <v>0.24000000000000005</v>
      </c>
      <c r="S72" s="461">
        <f t="shared" si="54"/>
        <v>2.4000000000000004</v>
      </c>
      <c r="T72" s="462">
        <f t="shared" si="55"/>
        <v>2.5200000000000005</v>
      </c>
      <c r="U72" s="498">
        <f t="shared" si="56"/>
        <v>30.000000000000007</v>
      </c>
      <c r="V72" s="442"/>
    </row>
    <row r="73" spans="2:22">
      <c r="B73" s="499" t="s">
        <v>22970</v>
      </c>
      <c r="C73" s="500">
        <v>0.2</v>
      </c>
      <c r="D73" s="495">
        <v>0.4</v>
      </c>
      <c r="E73" s="495">
        <v>3</v>
      </c>
      <c r="F73" s="495">
        <f t="shared" si="47"/>
        <v>0.24000000000000005</v>
      </c>
      <c r="G73" s="496">
        <f t="shared" si="48"/>
        <v>3</v>
      </c>
      <c r="H73" s="495">
        <f t="shared" si="49"/>
        <v>2.4000000000000004</v>
      </c>
      <c r="I73" s="461">
        <f t="shared" si="50"/>
        <v>6.0000000000000012E-2</v>
      </c>
      <c r="J73" s="497">
        <f t="shared" si="51"/>
        <v>0.48000000000000009</v>
      </c>
      <c r="K73" s="498">
        <f t="shared" si="52"/>
        <v>14.400000000000002</v>
      </c>
      <c r="L73" s="436"/>
      <c r="M73" s="499" t="s">
        <v>22971</v>
      </c>
      <c r="N73" s="500">
        <v>0.2</v>
      </c>
      <c r="O73" s="495">
        <v>0.4</v>
      </c>
      <c r="P73" s="501">
        <v>3</v>
      </c>
      <c r="Q73" s="461">
        <f>N73*O73*P73</f>
        <v>0.24000000000000005</v>
      </c>
      <c r="R73" s="461">
        <f t="shared" si="53"/>
        <v>0.24000000000000005</v>
      </c>
      <c r="S73" s="461">
        <f t="shared" si="54"/>
        <v>2.4000000000000004</v>
      </c>
      <c r="T73" s="462">
        <f t="shared" si="55"/>
        <v>2.5200000000000005</v>
      </c>
      <c r="U73" s="498">
        <f t="shared" si="56"/>
        <v>30.000000000000007</v>
      </c>
      <c r="V73" s="442"/>
    </row>
    <row r="74" spans="2:22" ht="13.5" thickBot="1">
      <c r="B74" s="547"/>
      <c r="C74" s="439"/>
      <c r="D74" s="548"/>
      <c r="E74" s="548"/>
      <c r="F74" s="548"/>
      <c r="G74" s="549"/>
      <c r="H74" s="548"/>
      <c r="I74" s="534"/>
      <c r="J74" s="548"/>
      <c r="K74" s="548"/>
      <c r="L74" s="436"/>
      <c r="M74" s="550"/>
      <c r="N74" s="439"/>
      <c r="O74" s="548"/>
      <c r="P74" s="548"/>
      <c r="Q74" s="534"/>
      <c r="R74" s="534"/>
      <c r="S74" s="534"/>
      <c r="T74" s="534"/>
      <c r="U74" s="548"/>
      <c r="V74" s="442"/>
    </row>
    <row r="75" spans="2:22" ht="13.5" thickBot="1">
      <c r="B75" s="1029" t="s">
        <v>22956</v>
      </c>
      <c r="C75" s="532" t="s">
        <v>68</v>
      </c>
      <c r="D75" s="532" t="s">
        <v>107</v>
      </c>
      <c r="E75" s="532" t="s">
        <v>105</v>
      </c>
      <c r="F75" s="448" t="s">
        <v>22957</v>
      </c>
      <c r="G75" s="448" t="s">
        <v>22958</v>
      </c>
      <c r="H75" s="448" t="s">
        <v>22959</v>
      </c>
      <c r="I75" s="449" t="s">
        <v>22873</v>
      </c>
      <c r="J75" s="482" t="s">
        <v>22960</v>
      </c>
      <c r="K75" s="483" t="s">
        <v>22875</v>
      </c>
      <c r="L75" s="436"/>
      <c r="M75" s="1029" t="s">
        <v>22961</v>
      </c>
      <c r="N75" s="484" t="s">
        <v>68</v>
      </c>
      <c r="O75" s="484" t="s">
        <v>107</v>
      </c>
      <c r="P75" s="484" t="s">
        <v>105</v>
      </c>
      <c r="Q75" s="484" t="s">
        <v>22865</v>
      </c>
      <c r="R75" s="485" t="s">
        <v>22957</v>
      </c>
      <c r="S75" s="485" t="s">
        <v>22962</v>
      </c>
      <c r="T75" s="485" t="s">
        <v>22963</v>
      </c>
      <c r="U75" s="448" t="s">
        <v>22875</v>
      </c>
      <c r="V75" s="442"/>
    </row>
    <row r="76" spans="2:22" ht="13.5" thickBot="1">
      <c r="B76" s="1030"/>
      <c r="C76" s="535" t="s">
        <v>22876</v>
      </c>
      <c r="D76" s="535" t="s">
        <v>22876</v>
      </c>
      <c r="E76" s="535" t="s">
        <v>22876</v>
      </c>
      <c r="F76" s="487" t="s">
        <v>22878</v>
      </c>
      <c r="G76" s="487" t="s">
        <v>22877</v>
      </c>
      <c r="H76" s="487" t="s">
        <v>22877</v>
      </c>
      <c r="I76" s="452">
        <v>0.05</v>
      </c>
      <c r="J76" s="488" t="s">
        <v>22878</v>
      </c>
      <c r="K76" s="489" t="s">
        <v>22879</v>
      </c>
      <c r="L76" s="436"/>
      <c r="M76" s="1057"/>
      <c r="N76" s="490" t="s">
        <v>22876</v>
      </c>
      <c r="O76" s="490" t="s">
        <v>22876</v>
      </c>
      <c r="P76" s="490" t="s">
        <v>22876</v>
      </c>
      <c r="Q76" s="490" t="s">
        <v>22876</v>
      </c>
      <c r="R76" s="491" t="s">
        <v>22878</v>
      </c>
      <c r="S76" s="491" t="s">
        <v>22877</v>
      </c>
      <c r="T76" s="491" t="s">
        <v>22877</v>
      </c>
      <c r="U76" s="487" t="s">
        <v>22879</v>
      </c>
      <c r="V76" s="442"/>
    </row>
    <row r="77" spans="2:22" ht="13.5" thickBot="1">
      <c r="B77" s="1052" t="s">
        <v>17</v>
      </c>
      <c r="C77" s="1053"/>
      <c r="D77" s="1053"/>
      <c r="E77" s="1053"/>
      <c r="F77" s="456">
        <f t="shared" ref="F77:K77" si="57">SUM(F79:F81)</f>
        <v>55.8</v>
      </c>
      <c r="G77" s="456">
        <f t="shared" si="57"/>
        <v>333.9</v>
      </c>
      <c r="H77" s="456">
        <f t="shared" si="57"/>
        <v>194.4</v>
      </c>
      <c r="I77" s="456">
        <f t="shared" si="57"/>
        <v>9.4049999999999994</v>
      </c>
      <c r="J77" s="456">
        <f t="shared" si="57"/>
        <v>75.239999999999995</v>
      </c>
      <c r="K77" s="456">
        <f t="shared" si="57"/>
        <v>1953</v>
      </c>
      <c r="L77" s="436"/>
      <c r="M77" s="1054" t="s">
        <v>17</v>
      </c>
      <c r="N77" s="1055"/>
      <c r="O77" s="1055"/>
      <c r="P77" s="1055"/>
      <c r="Q77" s="1056"/>
      <c r="R77" s="456">
        <f>SUM(R79:R81)</f>
        <v>21.599999999999998</v>
      </c>
      <c r="S77" s="456">
        <f>SUM(S79:S81)</f>
        <v>90</v>
      </c>
      <c r="T77" s="456">
        <f>SUM(T79:T81)</f>
        <v>125.99999999999999</v>
      </c>
      <c r="U77" s="456">
        <f>SUM(U79:U81)</f>
        <v>1727.9999999999998</v>
      </c>
      <c r="V77" s="442"/>
    </row>
    <row r="78" spans="2:22" ht="13.5" thickBot="1">
      <c r="B78" s="1026" t="s">
        <v>23138</v>
      </c>
      <c r="C78" s="1028"/>
      <c r="D78" s="1028"/>
      <c r="E78" s="1028"/>
      <c r="F78" s="1028"/>
      <c r="G78" s="1028"/>
      <c r="H78" s="531"/>
      <c r="I78" s="458"/>
      <c r="J78" s="458"/>
      <c r="K78" s="492"/>
      <c r="L78" s="436"/>
      <c r="M78" s="1026" t="s">
        <v>23138</v>
      </c>
      <c r="N78" s="1028"/>
      <c r="O78" s="1028"/>
      <c r="P78" s="1028"/>
      <c r="Q78" s="1028"/>
      <c r="R78" s="1028"/>
      <c r="S78" s="531"/>
      <c r="T78" s="458"/>
      <c r="U78" s="459"/>
      <c r="V78" s="442"/>
    </row>
    <row r="79" spans="2:22">
      <c r="B79" s="493" t="s">
        <v>22964</v>
      </c>
      <c r="C79" s="461">
        <v>0.5</v>
      </c>
      <c r="D79" s="495">
        <v>0.4</v>
      </c>
      <c r="E79" s="495">
        <v>90</v>
      </c>
      <c r="F79" s="495">
        <f>C79*D79*E79</f>
        <v>18</v>
      </c>
      <c r="G79" s="496">
        <f>(2*D79+C79)*E79</f>
        <v>117</v>
      </c>
      <c r="H79" s="495">
        <f>(2*D79)*E79</f>
        <v>72</v>
      </c>
      <c r="I79" s="461">
        <f>(C79+0.2)*E79*$I$17</f>
        <v>3.15</v>
      </c>
      <c r="J79" s="497">
        <f>(C79+0.2)*D79*E79</f>
        <v>25.199999999999996</v>
      </c>
      <c r="K79" s="498">
        <f>F79*35</f>
        <v>630</v>
      </c>
      <c r="L79" s="436"/>
      <c r="M79" s="493" t="s">
        <v>22965</v>
      </c>
      <c r="N79" s="461">
        <v>0.4</v>
      </c>
      <c r="O79" s="495">
        <v>0.3</v>
      </c>
      <c r="P79" s="495">
        <v>90</v>
      </c>
      <c r="Q79" s="461">
        <v>0</v>
      </c>
      <c r="R79" s="461">
        <f>N79*O79*P79</f>
        <v>10.799999999999999</v>
      </c>
      <c r="S79" s="461">
        <f>(2*Q79+N79)*P79</f>
        <v>36</v>
      </c>
      <c r="T79" s="462">
        <f>(O79+Q79+N79)*P79</f>
        <v>62.999999999999993</v>
      </c>
      <c r="U79" s="498">
        <f>R79*80</f>
        <v>863.99999999999989</v>
      </c>
      <c r="V79" s="442"/>
    </row>
    <row r="80" spans="2:22">
      <c r="B80" s="499" t="s">
        <v>22966</v>
      </c>
      <c r="C80" s="461">
        <v>0.7</v>
      </c>
      <c r="D80" s="495">
        <v>0.4</v>
      </c>
      <c r="E80" s="495">
        <v>90</v>
      </c>
      <c r="F80" s="495">
        <f t="shared" ref="F80:F81" si="58">C80*D80*E80</f>
        <v>25.199999999999996</v>
      </c>
      <c r="G80" s="496">
        <f t="shared" ref="G80:G81" si="59">(2*D80+C80)*E80</f>
        <v>135</v>
      </c>
      <c r="H80" s="495">
        <f t="shared" ref="H80:H81" si="60">(2*D80)*E80</f>
        <v>72</v>
      </c>
      <c r="I80" s="461">
        <f t="shared" ref="I80:I81" si="61">(C80+0.2)*E80*$I$17</f>
        <v>4.05</v>
      </c>
      <c r="J80" s="497">
        <f t="shared" ref="J80:J81" si="62">(C80+0.2)*D80*E80</f>
        <v>32.4</v>
      </c>
      <c r="K80" s="498">
        <f t="shared" ref="K80:K81" si="63">F80*35</f>
        <v>881.99999999999989</v>
      </c>
      <c r="L80" s="436"/>
      <c r="M80" s="499" t="s">
        <v>22967</v>
      </c>
      <c r="N80" s="461">
        <v>0.4</v>
      </c>
      <c r="O80" s="495">
        <v>0.3</v>
      </c>
      <c r="P80" s="495">
        <v>90</v>
      </c>
      <c r="Q80" s="461">
        <v>0</v>
      </c>
      <c r="R80" s="461">
        <f t="shared" ref="R80" si="64">N80*O80*P80</f>
        <v>10.799999999999999</v>
      </c>
      <c r="S80" s="461">
        <f t="shared" ref="S80" si="65">(2*O80)*P80</f>
        <v>54</v>
      </c>
      <c r="T80" s="462">
        <f t="shared" ref="T80" si="66">(O80+Q80+N80)*P80</f>
        <v>62.999999999999993</v>
      </c>
      <c r="U80" s="498">
        <f t="shared" ref="U80" si="67">R80*80</f>
        <v>863.99999999999989</v>
      </c>
      <c r="V80" s="442"/>
    </row>
    <row r="81" spans="2:24">
      <c r="B81" s="499" t="s">
        <v>22968</v>
      </c>
      <c r="C81" s="461">
        <v>0.5</v>
      </c>
      <c r="D81" s="495">
        <v>0.4</v>
      </c>
      <c r="E81" s="495">
        <v>63</v>
      </c>
      <c r="F81" s="495">
        <f t="shared" si="58"/>
        <v>12.600000000000001</v>
      </c>
      <c r="G81" s="496">
        <f t="shared" si="59"/>
        <v>81.900000000000006</v>
      </c>
      <c r="H81" s="495">
        <f t="shared" si="60"/>
        <v>50.400000000000006</v>
      </c>
      <c r="I81" s="461">
        <f t="shared" si="61"/>
        <v>2.2049999999999996</v>
      </c>
      <c r="J81" s="497">
        <f t="shared" si="62"/>
        <v>17.639999999999997</v>
      </c>
      <c r="K81" s="498">
        <f t="shared" si="63"/>
        <v>441.00000000000006</v>
      </c>
      <c r="L81" s="436"/>
      <c r="M81" s="499"/>
      <c r="N81" s="461"/>
      <c r="O81" s="495"/>
      <c r="P81" s="495"/>
      <c r="Q81" s="461"/>
      <c r="R81" s="461"/>
      <c r="S81" s="461"/>
      <c r="T81" s="462"/>
      <c r="U81" s="498"/>
      <c r="V81" s="442"/>
    </row>
    <row r="82" spans="2:24">
      <c r="B82" s="547"/>
      <c r="C82" s="439"/>
      <c r="D82" s="548"/>
      <c r="E82" s="548"/>
      <c r="F82" s="548"/>
      <c r="G82" s="549"/>
      <c r="H82" s="548"/>
      <c r="I82" s="534"/>
      <c r="J82" s="548"/>
      <c r="K82" s="548"/>
      <c r="L82" s="436"/>
      <c r="M82" s="550"/>
      <c r="N82" s="439"/>
      <c r="O82" s="548"/>
      <c r="P82" s="548"/>
      <c r="Q82" s="534"/>
      <c r="R82" s="534"/>
      <c r="S82" s="534"/>
      <c r="T82" s="534"/>
      <c r="U82" s="548"/>
      <c r="V82" s="442"/>
    </row>
    <row r="83" spans="2:24">
      <c r="B83" s="547"/>
      <c r="C83" s="439"/>
      <c r="D83" s="548"/>
      <c r="E83" s="548"/>
      <c r="F83" s="548"/>
      <c r="G83" s="549"/>
      <c r="H83" s="548"/>
      <c r="I83" s="534"/>
      <c r="J83" s="548"/>
      <c r="K83" s="548"/>
      <c r="L83" s="436"/>
      <c r="M83" s="550"/>
      <c r="N83" s="439"/>
      <c r="O83" s="548"/>
      <c r="P83" s="548"/>
      <c r="Q83" s="534"/>
      <c r="R83" s="534"/>
      <c r="S83" s="534"/>
      <c r="T83" s="534"/>
      <c r="U83" s="548"/>
      <c r="V83" s="442"/>
    </row>
    <row r="84" spans="2:24">
      <c r="B84" s="547"/>
      <c r="C84" s="439"/>
      <c r="D84" s="548"/>
      <c r="E84" s="548"/>
      <c r="F84" s="548"/>
      <c r="G84" s="549"/>
      <c r="H84" s="548"/>
      <c r="I84" s="534"/>
      <c r="J84" s="548"/>
      <c r="K84" s="548"/>
      <c r="L84" s="436"/>
      <c r="M84" s="550"/>
      <c r="N84" s="439"/>
      <c r="O84" s="548"/>
      <c r="P84" s="548"/>
      <c r="Q84" s="534"/>
      <c r="R84" s="534"/>
      <c r="S84" s="534"/>
      <c r="T84" s="534"/>
      <c r="U84" s="548"/>
      <c r="V84" s="442"/>
    </row>
    <row r="85" spans="2:24">
      <c r="B85" s="426"/>
      <c r="C85" s="439"/>
      <c r="D85" s="470"/>
      <c r="E85" s="470"/>
      <c r="F85" s="470"/>
      <c r="G85" s="470"/>
      <c r="H85" s="470"/>
      <c r="I85" s="470"/>
      <c r="J85" s="470"/>
      <c r="K85" s="464" t="s">
        <v>22937</v>
      </c>
      <c r="L85" s="436"/>
      <c r="M85" s="436"/>
      <c r="N85" s="471"/>
      <c r="O85" s="471"/>
      <c r="P85" s="471"/>
      <c r="Q85" s="471"/>
      <c r="R85" s="471"/>
      <c r="S85" s="471"/>
      <c r="T85" s="471"/>
      <c r="U85" s="470"/>
      <c r="V85" s="442"/>
      <c r="X85" s="425">
        <f>0.4*90</f>
        <v>36</v>
      </c>
    </row>
    <row r="86" spans="2:24">
      <c r="B86" s="426"/>
      <c r="C86" s="439"/>
      <c r="D86" s="470"/>
      <c r="E86" s="470"/>
      <c r="F86" s="470"/>
      <c r="G86" s="470"/>
      <c r="H86" s="470"/>
      <c r="I86" s="470"/>
      <c r="J86" s="470"/>
      <c r="K86" s="464" t="s">
        <v>22938</v>
      </c>
      <c r="L86" s="436"/>
      <c r="M86" s="436"/>
      <c r="N86" s="471"/>
      <c r="O86" s="471"/>
      <c r="P86" s="471"/>
      <c r="Q86" s="471"/>
      <c r="R86" s="471"/>
      <c r="S86" s="471"/>
      <c r="T86" s="471"/>
      <c r="U86" s="470"/>
      <c r="V86" s="442"/>
    </row>
    <row r="87" spans="2:24">
      <c r="B87" s="426"/>
      <c r="C87" s="439"/>
      <c r="D87" s="470"/>
      <c r="E87" s="470"/>
      <c r="F87" s="470"/>
      <c r="G87" s="470"/>
      <c r="H87" s="470"/>
      <c r="I87" s="470"/>
      <c r="J87" s="470"/>
      <c r="K87" s="464" t="s">
        <v>22939</v>
      </c>
      <c r="L87" s="436"/>
      <c r="M87" s="436"/>
      <c r="N87" s="471"/>
      <c r="O87" s="471"/>
      <c r="P87" s="471"/>
      <c r="Q87" s="471"/>
      <c r="R87" s="471"/>
      <c r="S87" s="471"/>
      <c r="T87" s="471"/>
      <c r="U87" s="470"/>
      <c r="V87" s="442"/>
      <c r="X87" s="425">
        <f>X85*2</f>
        <v>72</v>
      </c>
    </row>
    <row r="88" spans="2:24">
      <c r="B88" s="426"/>
      <c r="C88" s="439"/>
      <c r="D88" s="470"/>
      <c r="E88" s="470"/>
      <c r="F88" s="470"/>
      <c r="G88" s="470"/>
      <c r="H88" s="470"/>
      <c r="I88" s="470"/>
      <c r="J88" s="470"/>
      <c r="K88" s="470"/>
      <c r="L88" s="436"/>
      <c r="M88" s="436"/>
      <c r="N88" s="471"/>
      <c r="O88" s="471"/>
      <c r="P88" s="471"/>
      <c r="Q88" s="471"/>
      <c r="R88" s="471"/>
      <c r="S88" s="471"/>
      <c r="T88" s="471"/>
      <c r="U88" s="470"/>
      <c r="V88" s="442"/>
    </row>
    <row r="89" spans="2:24" ht="13.5" thickBot="1">
      <c r="B89" s="427"/>
      <c r="C89" s="466"/>
      <c r="D89" s="502"/>
      <c r="E89" s="502"/>
      <c r="F89" s="502"/>
      <c r="G89" s="502"/>
      <c r="H89" s="502"/>
      <c r="I89" s="502"/>
      <c r="J89" s="502"/>
      <c r="K89" s="502"/>
      <c r="L89" s="431"/>
      <c r="M89" s="431"/>
      <c r="N89" s="503"/>
      <c r="O89" s="503"/>
      <c r="P89" s="503"/>
      <c r="Q89" s="503"/>
      <c r="R89" s="503"/>
      <c r="S89" s="503"/>
      <c r="T89" s="503"/>
      <c r="U89" s="502"/>
      <c r="V89" s="432"/>
    </row>
    <row r="90" spans="2:24">
      <c r="B90" s="426"/>
      <c r="C90" s="439"/>
      <c r="D90" s="470"/>
      <c r="E90" s="470"/>
      <c r="F90" s="470"/>
      <c r="G90" s="470"/>
      <c r="H90" s="470"/>
      <c r="I90" s="470"/>
      <c r="J90" s="470"/>
      <c r="K90" s="470"/>
      <c r="L90" s="436"/>
      <c r="M90" s="436"/>
      <c r="N90" s="471"/>
      <c r="O90" s="471"/>
      <c r="P90" s="471"/>
      <c r="Q90" s="471"/>
      <c r="R90" s="471"/>
      <c r="S90" s="471"/>
      <c r="T90" s="471"/>
      <c r="U90" s="470"/>
      <c r="V90" s="442"/>
      <c r="X90" s="425">
        <f>X87*2</f>
        <v>144</v>
      </c>
    </row>
    <row r="91" spans="2:24">
      <c r="B91" s="426"/>
      <c r="C91" s="439"/>
      <c r="D91" s="470"/>
      <c r="E91" s="470"/>
      <c r="F91" s="470"/>
      <c r="G91" s="470"/>
      <c r="H91" s="470"/>
      <c r="I91" s="470"/>
      <c r="J91" s="470"/>
      <c r="K91" s="470"/>
      <c r="L91" s="436"/>
      <c r="M91" s="436"/>
      <c r="N91" s="471"/>
      <c r="O91" s="471"/>
      <c r="P91" s="471"/>
      <c r="Q91" s="471"/>
      <c r="R91" s="471"/>
      <c r="S91" s="471"/>
      <c r="T91" s="471"/>
      <c r="U91" s="470"/>
      <c r="V91" s="442"/>
    </row>
    <row r="92" spans="2:24">
      <c r="B92" s="426"/>
      <c r="C92" s="439"/>
      <c r="D92" s="470"/>
      <c r="E92" s="470"/>
      <c r="F92" s="470"/>
      <c r="G92" s="470"/>
      <c r="H92" s="470"/>
      <c r="I92" s="470"/>
      <c r="J92" s="470"/>
      <c r="K92" s="470"/>
      <c r="L92" s="436"/>
      <c r="M92" s="436"/>
      <c r="N92" s="471"/>
      <c r="O92" s="471"/>
      <c r="P92" s="471"/>
      <c r="Q92" s="471"/>
      <c r="R92" s="471"/>
      <c r="S92" s="471"/>
      <c r="T92" s="471"/>
      <c r="U92" s="470"/>
      <c r="V92" s="442"/>
      <c r="X92" s="425">
        <f>0.4*63</f>
        <v>25.200000000000003</v>
      </c>
    </row>
    <row r="93" spans="2:24">
      <c r="B93" s="426"/>
      <c r="C93" s="439"/>
      <c r="D93" s="470"/>
      <c r="E93" s="470"/>
      <c r="F93" s="470"/>
      <c r="G93" s="470"/>
      <c r="H93" s="470"/>
      <c r="I93" s="470"/>
      <c r="J93" s="470"/>
      <c r="K93" s="470"/>
      <c r="L93" s="436"/>
      <c r="M93" s="436"/>
      <c r="N93" s="471"/>
      <c r="O93" s="471"/>
      <c r="P93" s="471"/>
      <c r="Q93" s="471"/>
      <c r="R93" s="471"/>
      <c r="S93" s="471"/>
      <c r="T93" s="471"/>
      <c r="U93" s="470"/>
      <c r="V93" s="442"/>
      <c r="X93" s="425">
        <f>X92*2</f>
        <v>50.400000000000006</v>
      </c>
    </row>
    <row r="94" spans="2:24">
      <c r="B94" s="426"/>
      <c r="C94" s="439"/>
      <c r="D94" s="470"/>
      <c r="E94" s="470"/>
      <c r="F94" s="470"/>
      <c r="G94" s="470"/>
      <c r="H94" s="470"/>
      <c r="I94" s="470"/>
      <c r="J94" s="470"/>
      <c r="K94" s="470"/>
      <c r="L94" s="436"/>
      <c r="M94" s="436"/>
      <c r="N94" s="471"/>
      <c r="O94" s="471"/>
      <c r="P94" s="471"/>
      <c r="Q94" s="471"/>
      <c r="R94" s="471"/>
      <c r="S94" s="471"/>
      <c r="T94" s="471"/>
      <c r="U94" s="470"/>
      <c r="V94" s="442"/>
      <c r="X94" s="425">
        <f>X90+X93</f>
        <v>194.4</v>
      </c>
    </row>
    <row r="95" spans="2:24">
      <c r="B95" s="426"/>
      <c r="C95" s="439"/>
      <c r="D95" s="470"/>
      <c r="E95" s="470"/>
      <c r="F95" s="470"/>
      <c r="G95" s="470"/>
      <c r="H95" s="470"/>
      <c r="I95" s="470"/>
      <c r="J95" s="470"/>
      <c r="K95" s="470"/>
      <c r="L95" s="436"/>
      <c r="M95" s="436"/>
      <c r="N95" s="471"/>
      <c r="O95" s="471"/>
      <c r="P95" s="471"/>
      <c r="Q95" s="471"/>
      <c r="R95" s="471"/>
      <c r="S95" s="471"/>
      <c r="T95" s="471"/>
      <c r="U95" s="470"/>
      <c r="V95" s="442"/>
    </row>
    <row r="96" spans="2:24">
      <c r="B96" s="426"/>
      <c r="C96" s="439"/>
      <c r="D96" s="470"/>
      <c r="E96" s="470"/>
      <c r="F96" s="470"/>
      <c r="G96" s="470"/>
      <c r="H96" s="470"/>
      <c r="I96" s="470"/>
      <c r="J96" s="470"/>
      <c r="K96" s="470"/>
      <c r="L96" s="436"/>
      <c r="M96" s="436"/>
      <c r="N96" s="471"/>
      <c r="O96" s="471"/>
      <c r="P96" s="471"/>
      <c r="Q96" s="471"/>
      <c r="R96" s="471"/>
      <c r="S96" s="471"/>
      <c r="T96" s="471"/>
      <c r="U96" s="470"/>
      <c r="V96" s="442"/>
    </row>
    <row r="97" spans="2:22">
      <c r="B97" s="426"/>
      <c r="C97" s="439"/>
      <c r="D97" s="470"/>
      <c r="E97" s="470"/>
      <c r="F97" s="470"/>
      <c r="G97" s="470"/>
      <c r="H97" s="470"/>
      <c r="I97" s="470"/>
      <c r="J97" s="470"/>
      <c r="K97" s="470"/>
      <c r="L97" s="436"/>
      <c r="M97" s="436"/>
      <c r="N97" s="471"/>
      <c r="O97" s="471"/>
      <c r="P97" s="471"/>
      <c r="Q97" s="471"/>
      <c r="R97" s="471"/>
      <c r="S97" s="471"/>
      <c r="T97" s="471"/>
      <c r="U97" s="470"/>
      <c r="V97" s="442"/>
    </row>
    <row r="98" spans="2:22">
      <c r="B98" s="426"/>
      <c r="C98" s="439"/>
      <c r="D98" s="470"/>
      <c r="E98" s="470"/>
      <c r="F98" s="470"/>
      <c r="G98" s="470"/>
      <c r="H98" s="470"/>
      <c r="I98" s="470"/>
      <c r="J98" s="470"/>
      <c r="K98" s="470"/>
      <c r="L98" s="436"/>
      <c r="M98" s="436"/>
      <c r="N98" s="471"/>
      <c r="O98" s="471"/>
      <c r="P98" s="471"/>
      <c r="Q98" s="471"/>
      <c r="R98" s="471"/>
      <c r="S98" s="471"/>
      <c r="T98" s="471"/>
      <c r="U98" s="470"/>
      <c r="V98" s="442"/>
    </row>
    <row r="99" spans="2:22">
      <c r="B99" s="426"/>
      <c r="C99" s="439"/>
      <c r="D99" s="470"/>
      <c r="E99" s="470"/>
      <c r="F99" s="470"/>
      <c r="G99" s="470"/>
      <c r="H99" s="470"/>
      <c r="I99" s="470"/>
      <c r="J99" s="470"/>
      <c r="K99" s="470"/>
      <c r="L99" s="436"/>
      <c r="M99" s="436"/>
      <c r="N99" s="471"/>
      <c r="O99" s="471"/>
      <c r="P99" s="471"/>
      <c r="Q99" s="471"/>
      <c r="R99" s="471"/>
      <c r="S99" s="471"/>
      <c r="T99" s="471"/>
      <c r="U99" s="470"/>
      <c r="V99" s="442"/>
    </row>
    <row r="100" spans="2:22">
      <c r="B100" s="426"/>
      <c r="C100" s="439"/>
      <c r="D100" s="470"/>
      <c r="E100" s="470"/>
      <c r="F100" s="470"/>
      <c r="G100" s="470"/>
      <c r="H100" s="470"/>
      <c r="I100" s="470"/>
      <c r="J100" s="470"/>
      <c r="K100" s="470"/>
      <c r="L100" s="436"/>
      <c r="M100" s="436"/>
      <c r="N100" s="471"/>
      <c r="O100" s="471"/>
      <c r="P100" s="471"/>
      <c r="Q100" s="471"/>
      <c r="R100" s="471"/>
      <c r="S100" s="471"/>
      <c r="T100" s="471"/>
      <c r="U100" s="470"/>
      <c r="V100" s="442"/>
    </row>
    <row r="101" spans="2:22" ht="13.5" thickBot="1">
      <c r="B101" s="427"/>
      <c r="C101" s="466"/>
      <c r="D101" s="502"/>
      <c r="E101" s="502"/>
      <c r="F101" s="502"/>
      <c r="G101" s="502"/>
      <c r="H101" s="502"/>
      <c r="I101" s="502"/>
      <c r="J101" s="502"/>
      <c r="K101" s="502"/>
      <c r="L101" s="431"/>
      <c r="M101" s="431"/>
      <c r="N101" s="503"/>
      <c r="O101" s="503"/>
      <c r="P101" s="503"/>
      <c r="Q101" s="503"/>
      <c r="R101" s="503"/>
      <c r="S101" s="503"/>
      <c r="T101" s="503"/>
      <c r="U101" s="502"/>
      <c r="V101" s="432"/>
    </row>
  </sheetData>
  <mergeCells count="22">
    <mergeCell ref="B75:B76"/>
    <mergeCell ref="M75:M76"/>
    <mergeCell ref="B77:E77"/>
    <mergeCell ref="M77:Q77"/>
    <mergeCell ref="B78:G78"/>
    <mergeCell ref="M78:R78"/>
    <mergeCell ref="D1:T1"/>
    <mergeCell ref="D2:T2"/>
    <mergeCell ref="C3:T3"/>
    <mergeCell ref="C12:L12"/>
    <mergeCell ref="B16:B17"/>
    <mergeCell ref="M16:M17"/>
    <mergeCell ref="B68:E68"/>
    <mergeCell ref="M68:Q68"/>
    <mergeCell ref="B69:G69"/>
    <mergeCell ref="M69:R69"/>
    <mergeCell ref="B18:E18"/>
    <mergeCell ref="M18:Q18"/>
    <mergeCell ref="B19:G19"/>
    <mergeCell ref="M19:R19"/>
    <mergeCell ref="B66:B67"/>
    <mergeCell ref="M66:M67"/>
  </mergeCells>
  <printOptions horizontalCentered="1"/>
  <pageMargins left="0.25" right="0.25" top="0.75" bottom="0.75" header="0.3" footer="0.3"/>
  <pageSetup paperSize="9" scale="72" fitToHeight="0" orientation="landscape" r:id="rId1"/>
  <drawing r:id="rId2"/>
</worksheet>
</file>

<file path=xl/worksheets/sheet9.xml><?xml version="1.0" encoding="utf-8"?>
<worksheet xmlns="http://schemas.openxmlformats.org/spreadsheetml/2006/main" xmlns:r="http://schemas.openxmlformats.org/officeDocument/2006/relationships">
  <dimension ref="C1:V271"/>
  <sheetViews>
    <sheetView view="pageBreakPreview" topLeftCell="A13" zoomScaleSheetLayoutView="100" workbookViewId="0">
      <selection activeCell="T22" sqref="T22"/>
    </sheetView>
  </sheetViews>
  <sheetFormatPr defaultRowHeight="12.75"/>
  <cols>
    <col min="1" max="2" width="9.140625" style="425"/>
    <col min="3" max="3" width="16.140625" style="425" bestFit="1" customWidth="1"/>
    <col min="4" max="8" width="9.140625" style="425"/>
    <col min="9" max="9" width="11.42578125" style="425" customWidth="1"/>
    <col min="10" max="16" width="9.140625" style="425"/>
    <col min="17" max="17" width="10.42578125" style="425" bestFit="1" customWidth="1"/>
    <col min="18" max="258" width="9.140625" style="425"/>
    <col min="259" max="259" width="16.140625" style="425" bestFit="1" customWidth="1"/>
    <col min="260" max="264" width="9.140625" style="425"/>
    <col min="265" max="265" width="11.42578125" style="425" customWidth="1"/>
    <col min="266" max="272" width="9.140625" style="425"/>
    <col min="273" max="273" width="10.42578125" style="425" bestFit="1" customWidth="1"/>
    <col min="274" max="514" width="9.140625" style="425"/>
    <col min="515" max="515" width="16.140625" style="425" bestFit="1" customWidth="1"/>
    <col min="516" max="520" width="9.140625" style="425"/>
    <col min="521" max="521" width="11.42578125" style="425" customWidth="1"/>
    <col min="522" max="528" width="9.140625" style="425"/>
    <col min="529" max="529" width="10.42578125" style="425" bestFit="1" customWidth="1"/>
    <col min="530" max="770" width="9.140625" style="425"/>
    <col min="771" max="771" width="16.140625" style="425" bestFit="1" customWidth="1"/>
    <col min="772" max="776" width="9.140625" style="425"/>
    <col min="777" max="777" width="11.42578125" style="425" customWidth="1"/>
    <col min="778" max="784" width="9.140625" style="425"/>
    <col min="785" max="785" width="10.42578125" style="425" bestFit="1" customWidth="1"/>
    <col min="786" max="1026" width="9.140625" style="425"/>
    <col min="1027" max="1027" width="16.140625" style="425" bestFit="1" customWidth="1"/>
    <col min="1028" max="1032" width="9.140625" style="425"/>
    <col min="1033" max="1033" width="11.42578125" style="425" customWidth="1"/>
    <col min="1034" max="1040" width="9.140625" style="425"/>
    <col min="1041" max="1041" width="10.42578125" style="425" bestFit="1" customWidth="1"/>
    <col min="1042" max="1282" width="9.140625" style="425"/>
    <col min="1283" max="1283" width="16.140625" style="425" bestFit="1" customWidth="1"/>
    <col min="1284" max="1288" width="9.140625" style="425"/>
    <col min="1289" max="1289" width="11.42578125" style="425" customWidth="1"/>
    <col min="1290" max="1296" width="9.140625" style="425"/>
    <col min="1297" max="1297" width="10.42578125" style="425" bestFit="1" customWidth="1"/>
    <col min="1298" max="1538" width="9.140625" style="425"/>
    <col min="1539" max="1539" width="16.140625" style="425" bestFit="1" customWidth="1"/>
    <col min="1540" max="1544" width="9.140625" style="425"/>
    <col min="1545" max="1545" width="11.42578125" style="425" customWidth="1"/>
    <col min="1546" max="1552" width="9.140625" style="425"/>
    <col min="1553" max="1553" width="10.42578125" style="425" bestFit="1" customWidth="1"/>
    <col min="1554" max="1794" width="9.140625" style="425"/>
    <col min="1795" max="1795" width="16.140625" style="425" bestFit="1" customWidth="1"/>
    <col min="1796" max="1800" width="9.140625" style="425"/>
    <col min="1801" max="1801" width="11.42578125" style="425" customWidth="1"/>
    <col min="1802" max="1808" width="9.140625" style="425"/>
    <col min="1809" max="1809" width="10.42578125" style="425" bestFit="1" customWidth="1"/>
    <col min="1810" max="2050" width="9.140625" style="425"/>
    <col min="2051" max="2051" width="16.140625" style="425" bestFit="1" customWidth="1"/>
    <col min="2052" max="2056" width="9.140625" style="425"/>
    <col min="2057" max="2057" width="11.42578125" style="425" customWidth="1"/>
    <col min="2058" max="2064" width="9.140625" style="425"/>
    <col min="2065" max="2065" width="10.42578125" style="425" bestFit="1" customWidth="1"/>
    <col min="2066" max="2306" width="9.140625" style="425"/>
    <col min="2307" max="2307" width="16.140625" style="425" bestFit="1" customWidth="1"/>
    <col min="2308" max="2312" width="9.140625" style="425"/>
    <col min="2313" max="2313" width="11.42578125" style="425" customWidth="1"/>
    <col min="2314" max="2320" width="9.140625" style="425"/>
    <col min="2321" max="2321" width="10.42578125" style="425" bestFit="1" customWidth="1"/>
    <col min="2322" max="2562" width="9.140625" style="425"/>
    <col min="2563" max="2563" width="16.140625" style="425" bestFit="1" customWidth="1"/>
    <col min="2564" max="2568" width="9.140625" style="425"/>
    <col min="2569" max="2569" width="11.42578125" style="425" customWidth="1"/>
    <col min="2570" max="2576" width="9.140625" style="425"/>
    <col min="2577" max="2577" width="10.42578125" style="425" bestFit="1" customWidth="1"/>
    <col min="2578" max="2818" width="9.140625" style="425"/>
    <col min="2819" max="2819" width="16.140625" style="425" bestFit="1" customWidth="1"/>
    <col min="2820" max="2824" width="9.140625" style="425"/>
    <col min="2825" max="2825" width="11.42578125" style="425" customWidth="1"/>
    <col min="2826" max="2832" width="9.140625" style="425"/>
    <col min="2833" max="2833" width="10.42578125" style="425" bestFit="1" customWidth="1"/>
    <col min="2834" max="3074" width="9.140625" style="425"/>
    <col min="3075" max="3075" width="16.140625" style="425" bestFit="1" customWidth="1"/>
    <col min="3076" max="3080" width="9.140625" style="425"/>
    <col min="3081" max="3081" width="11.42578125" style="425" customWidth="1"/>
    <col min="3082" max="3088" width="9.140625" style="425"/>
    <col min="3089" max="3089" width="10.42578125" style="425" bestFit="1" customWidth="1"/>
    <col min="3090" max="3330" width="9.140625" style="425"/>
    <col min="3331" max="3331" width="16.140625" style="425" bestFit="1" customWidth="1"/>
    <col min="3332" max="3336" width="9.140625" style="425"/>
    <col min="3337" max="3337" width="11.42578125" style="425" customWidth="1"/>
    <col min="3338" max="3344" width="9.140625" style="425"/>
    <col min="3345" max="3345" width="10.42578125" style="425" bestFit="1" customWidth="1"/>
    <col min="3346" max="3586" width="9.140625" style="425"/>
    <col min="3587" max="3587" width="16.140625" style="425" bestFit="1" customWidth="1"/>
    <col min="3588" max="3592" width="9.140625" style="425"/>
    <col min="3593" max="3593" width="11.42578125" style="425" customWidth="1"/>
    <col min="3594" max="3600" width="9.140625" style="425"/>
    <col min="3601" max="3601" width="10.42578125" style="425" bestFit="1" customWidth="1"/>
    <col min="3602" max="3842" width="9.140625" style="425"/>
    <col min="3843" max="3843" width="16.140625" style="425" bestFit="1" customWidth="1"/>
    <col min="3844" max="3848" width="9.140625" style="425"/>
    <col min="3849" max="3849" width="11.42578125" style="425" customWidth="1"/>
    <col min="3850" max="3856" width="9.140625" style="425"/>
    <col min="3857" max="3857" width="10.42578125" style="425" bestFit="1" customWidth="1"/>
    <col min="3858" max="4098" width="9.140625" style="425"/>
    <col min="4099" max="4099" width="16.140625" style="425" bestFit="1" customWidth="1"/>
    <col min="4100" max="4104" width="9.140625" style="425"/>
    <col min="4105" max="4105" width="11.42578125" style="425" customWidth="1"/>
    <col min="4106" max="4112" width="9.140625" style="425"/>
    <col min="4113" max="4113" width="10.42578125" style="425" bestFit="1" customWidth="1"/>
    <col min="4114" max="4354" width="9.140625" style="425"/>
    <col min="4355" max="4355" width="16.140625" style="425" bestFit="1" customWidth="1"/>
    <col min="4356" max="4360" width="9.140625" style="425"/>
    <col min="4361" max="4361" width="11.42578125" style="425" customWidth="1"/>
    <col min="4362" max="4368" width="9.140625" style="425"/>
    <col min="4369" max="4369" width="10.42578125" style="425" bestFit="1" customWidth="1"/>
    <col min="4370" max="4610" width="9.140625" style="425"/>
    <col min="4611" max="4611" width="16.140625" style="425" bestFit="1" customWidth="1"/>
    <col min="4612" max="4616" width="9.140625" style="425"/>
    <col min="4617" max="4617" width="11.42578125" style="425" customWidth="1"/>
    <col min="4618" max="4624" width="9.140625" style="425"/>
    <col min="4625" max="4625" width="10.42578125" style="425" bestFit="1" customWidth="1"/>
    <col min="4626" max="4866" width="9.140625" style="425"/>
    <col min="4867" max="4867" width="16.140625" style="425" bestFit="1" customWidth="1"/>
    <col min="4868" max="4872" width="9.140625" style="425"/>
    <col min="4873" max="4873" width="11.42578125" style="425" customWidth="1"/>
    <col min="4874" max="4880" width="9.140625" style="425"/>
    <col min="4881" max="4881" width="10.42578125" style="425" bestFit="1" customWidth="1"/>
    <col min="4882" max="5122" width="9.140625" style="425"/>
    <col min="5123" max="5123" width="16.140625" style="425" bestFit="1" customWidth="1"/>
    <col min="5124" max="5128" width="9.140625" style="425"/>
    <col min="5129" max="5129" width="11.42578125" style="425" customWidth="1"/>
    <col min="5130" max="5136" width="9.140625" style="425"/>
    <col min="5137" max="5137" width="10.42578125" style="425" bestFit="1" customWidth="1"/>
    <col min="5138" max="5378" width="9.140625" style="425"/>
    <col min="5379" max="5379" width="16.140625" style="425" bestFit="1" customWidth="1"/>
    <col min="5380" max="5384" width="9.140625" style="425"/>
    <col min="5385" max="5385" width="11.42578125" style="425" customWidth="1"/>
    <col min="5386" max="5392" width="9.140625" style="425"/>
    <col min="5393" max="5393" width="10.42578125" style="425" bestFit="1" customWidth="1"/>
    <col min="5394" max="5634" width="9.140625" style="425"/>
    <col min="5635" max="5635" width="16.140625" style="425" bestFit="1" customWidth="1"/>
    <col min="5636" max="5640" width="9.140625" style="425"/>
    <col min="5641" max="5641" width="11.42578125" style="425" customWidth="1"/>
    <col min="5642" max="5648" width="9.140625" style="425"/>
    <col min="5649" max="5649" width="10.42578125" style="425" bestFit="1" customWidth="1"/>
    <col min="5650" max="5890" width="9.140625" style="425"/>
    <col min="5891" max="5891" width="16.140625" style="425" bestFit="1" customWidth="1"/>
    <col min="5892" max="5896" width="9.140625" style="425"/>
    <col min="5897" max="5897" width="11.42578125" style="425" customWidth="1"/>
    <col min="5898" max="5904" width="9.140625" style="425"/>
    <col min="5905" max="5905" width="10.42578125" style="425" bestFit="1" customWidth="1"/>
    <col min="5906" max="6146" width="9.140625" style="425"/>
    <col min="6147" max="6147" width="16.140625" style="425" bestFit="1" customWidth="1"/>
    <col min="6148" max="6152" width="9.140625" style="425"/>
    <col min="6153" max="6153" width="11.42578125" style="425" customWidth="1"/>
    <col min="6154" max="6160" width="9.140625" style="425"/>
    <col min="6161" max="6161" width="10.42578125" style="425" bestFit="1" customWidth="1"/>
    <col min="6162" max="6402" width="9.140625" style="425"/>
    <col min="6403" max="6403" width="16.140625" style="425" bestFit="1" customWidth="1"/>
    <col min="6404" max="6408" width="9.140625" style="425"/>
    <col min="6409" max="6409" width="11.42578125" style="425" customWidth="1"/>
    <col min="6410" max="6416" width="9.140625" style="425"/>
    <col min="6417" max="6417" width="10.42578125" style="425" bestFit="1" customWidth="1"/>
    <col min="6418" max="6658" width="9.140625" style="425"/>
    <col min="6659" max="6659" width="16.140625" style="425" bestFit="1" customWidth="1"/>
    <col min="6660" max="6664" width="9.140625" style="425"/>
    <col min="6665" max="6665" width="11.42578125" style="425" customWidth="1"/>
    <col min="6666" max="6672" width="9.140625" style="425"/>
    <col min="6673" max="6673" width="10.42578125" style="425" bestFit="1" customWidth="1"/>
    <col min="6674" max="6914" width="9.140625" style="425"/>
    <col min="6915" max="6915" width="16.140625" style="425" bestFit="1" customWidth="1"/>
    <col min="6916" max="6920" width="9.140625" style="425"/>
    <col min="6921" max="6921" width="11.42578125" style="425" customWidth="1"/>
    <col min="6922" max="6928" width="9.140625" style="425"/>
    <col min="6929" max="6929" width="10.42578125" style="425" bestFit="1" customWidth="1"/>
    <col min="6930" max="7170" width="9.140625" style="425"/>
    <col min="7171" max="7171" width="16.140625" style="425" bestFit="1" customWidth="1"/>
    <col min="7172" max="7176" width="9.140625" style="425"/>
    <col min="7177" max="7177" width="11.42578125" style="425" customWidth="1"/>
    <col min="7178" max="7184" width="9.140625" style="425"/>
    <col min="7185" max="7185" width="10.42578125" style="425" bestFit="1" customWidth="1"/>
    <col min="7186" max="7426" width="9.140625" style="425"/>
    <col min="7427" max="7427" width="16.140625" style="425" bestFit="1" customWidth="1"/>
    <col min="7428" max="7432" width="9.140625" style="425"/>
    <col min="7433" max="7433" width="11.42578125" style="425" customWidth="1"/>
    <col min="7434" max="7440" width="9.140625" style="425"/>
    <col min="7441" max="7441" width="10.42578125" style="425" bestFit="1" customWidth="1"/>
    <col min="7442" max="7682" width="9.140625" style="425"/>
    <col min="7683" max="7683" width="16.140625" style="425" bestFit="1" customWidth="1"/>
    <col min="7684" max="7688" width="9.140625" style="425"/>
    <col min="7689" max="7689" width="11.42578125" style="425" customWidth="1"/>
    <col min="7690" max="7696" width="9.140625" style="425"/>
    <col min="7697" max="7697" width="10.42578125" style="425" bestFit="1" customWidth="1"/>
    <col min="7698" max="7938" width="9.140625" style="425"/>
    <col min="7939" max="7939" width="16.140625" style="425" bestFit="1" customWidth="1"/>
    <col min="7940" max="7944" width="9.140625" style="425"/>
    <col min="7945" max="7945" width="11.42578125" style="425" customWidth="1"/>
    <col min="7946" max="7952" width="9.140625" style="425"/>
    <col min="7953" max="7953" width="10.42578125" style="425" bestFit="1" customWidth="1"/>
    <col min="7954" max="8194" width="9.140625" style="425"/>
    <col min="8195" max="8195" width="16.140625" style="425" bestFit="1" customWidth="1"/>
    <col min="8196" max="8200" width="9.140625" style="425"/>
    <col min="8201" max="8201" width="11.42578125" style="425" customWidth="1"/>
    <col min="8202" max="8208" width="9.140625" style="425"/>
    <col min="8209" max="8209" width="10.42578125" style="425" bestFit="1" customWidth="1"/>
    <col min="8210" max="8450" width="9.140625" style="425"/>
    <col min="8451" max="8451" width="16.140625" style="425" bestFit="1" customWidth="1"/>
    <col min="8452" max="8456" width="9.140625" style="425"/>
    <col min="8457" max="8457" width="11.42578125" style="425" customWidth="1"/>
    <col min="8458" max="8464" width="9.140625" style="425"/>
    <col min="8465" max="8465" width="10.42578125" style="425" bestFit="1" customWidth="1"/>
    <col min="8466" max="8706" width="9.140625" style="425"/>
    <col min="8707" max="8707" width="16.140625" style="425" bestFit="1" customWidth="1"/>
    <col min="8708" max="8712" width="9.140625" style="425"/>
    <col min="8713" max="8713" width="11.42578125" style="425" customWidth="1"/>
    <col min="8714" max="8720" width="9.140625" style="425"/>
    <col min="8721" max="8721" width="10.42578125" style="425" bestFit="1" customWidth="1"/>
    <col min="8722" max="8962" width="9.140625" style="425"/>
    <col min="8963" max="8963" width="16.140625" style="425" bestFit="1" customWidth="1"/>
    <col min="8964" max="8968" width="9.140625" style="425"/>
    <col min="8969" max="8969" width="11.42578125" style="425" customWidth="1"/>
    <col min="8970" max="8976" width="9.140625" style="425"/>
    <col min="8977" max="8977" width="10.42578125" style="425" bestFit="1" customWidth="1"/>
    <col min="8978" max="9218" width="9.140625" style="425"/>
    <col min="9219" max="9219" width="16.140625" style="425" bestFit="1" customWidth="1"/>
    <col min="9220" max="9224" width="9.140625" style="425"/>
    <col min="9225" max="9225" width="11.42578125" style="425" customWidth="1"/>
    <col min="9226" max="9232" width="9.140625" style="425"/>
    <col min="9233" max="9233" width="10.42578125" style="425" bestFit="1" customWidth="1"/>
    <col min="9234" max="9474" width="9.140625" style="425"/>
    <col min="9475" max="9475" width="16.140625" style="425" bestFit="1" customWidth="1"/>
    <col min="9476" max="9480" width="9.140625" style="425"/>
    <col min="9481" max="9481" width="11.42578125" style="425" customWidth="1"/>
    <col min="9482" max="9488" width="9.140625" style="425"/>
    <col min="9489" max="9489" width="10.42578125" style="425" bestFit="1" customWidth="1"/>
    <col min="9490" max="9730" width="9.140625" style="425"/>
    <col min="9731" max="9731" width="16.140625" style="425" bestFit="1" customWidth="1"/>
    <col min="9732" max="9736" width="9.140625" style="425"/>
    <col min="9737" max="9737" width="11.42578125" style="425" customWidth="1"/>
    <col min="9738" max="9744" width="9.140625" style="425"/>
    <col min="9745" max="9745" width="10.42578125" style="425" bestFit="1" customWidth="1"/>
    <col min="9746" max="9986" width="9.140625" style="425"/>
    <col min="9987" max="9987" width="16.140625" style="425" bestFit="1" customWidth="1"/>
    <col min="9988" max="9992" width="9.140625" style="425"/>
    <col min="9993" max="9993" width="11.42578125" style="425" customWidth="1"/>
    <col min="9994" max="10000" width="9.140625" style="425"/>
    <col min="10001" max="10001" width="10.42578125" style="425" bestFit="1" customWidth="1"/>
    <col min="10002" max="10242" width="9.140625" style="425"/>
    <col min="10243" max="10243" width="16.140625" style="425" bestFit="1" customWidth="1"/>
    <col min="10244" max="10248" width="9.140625" style="425"/>
    <col min="10249" max="10249" width="11.42578125" style="425" customWidth="1"/>
    <col min="10250" max="10256" width="9.140625" style="425"/>
    <col min="10257" max="10257" width="10.42578125" style="425" bestFit="1" customWidth="1"/>
    <col min="10258" max="10498" width="9.140625" style="425"/>
    <col min="10499" max="10499" width="16.140625" style="425" bestFit="1" customWidth="1"/>
    <col min="10500" max="10504" width="9.140625" style="425"/>
    <col min="10505" max="10505" width="11.42578125" style="425" customWidth="1"/>
    <col min="10506" max="10512" width="9.140625" style="425"/>
    <col min="10513" max="10513" width="10.42578125" style="425" bestFit="1" customWidth="1"/>
    <col min="10514" max="10754" width="9.140625" style="425"/>
    <col min="10755" max="10755" width="16.140625" style="425" bestFit="1" customWidth="1"/>
    <col min="10756" max="10760" width="9.140625" style="425"/>
    <col min="10761" max="10761" width="11.42578125" style="425" customWidth="1"/>
    <col min="10762" max="10768" width="9.140625" style="425"/>
    <col min="10769" max="10769" width="10.42578125" style="425" bestFit="1" customWidth="1"/>
    <col min="10770" max="11010" width="9.140625" style="425"/>
    <col min="11011" max="11011" width="16.140625" style="425" bestFit="1" customWidth="1"/>
    <col min="11012" max="11016" width="9.140625" style="425"/>
    <col min="11017" max="11017" width="11.42578125" style="425" customWidth="1"/>
    <col min="11018" max="11024" width="9.140625" style="425"/>
    <col min="11025" max="11025" width="10.42578125" style="425" bestFit="1" customWidth="1"/>
    <col min="11026" max="11266" width="9.140625" style="425"/>
    <col min="11267" max="11267" width="16.140625" style="425" bestFit="1" customWidth="1"/>
    <col min="11268" max="11272" width="9.140625" style="425"/>
    <col min="11273" max="11273" width="11.42578125" style="425" customWidth="1"/>
    <col min="11274" max="11280" width="9.140625" style="425"/>
    <col min="11281" max="11281" width="10.42578125" style="425" bestFit="1" customWidth="1"/>
    <col min="11282" max="11522" width="9.140625" style="425"/>
    <col min="11523" max="11523" width="16.140625" style="425" bestFit="1" customWidth="1"/>
    <col min="11524" max="11528" width="9.140625" style="425"/>
    <col min="11529" max="11529" width="11.42578125" style="425" customWidth="1"/>
    <col min="11530" max="11536" width="9.140625" style="425"/>
    <col min="11537" max="11537" width="10.42578125" style="425" bestFit="1" customWidth="1"/>
    <col min="11538" max="11778" width="9.140625" style="425"/>
    <col min="11779" max="11779" width="16.140625" style="425" bestFit="1" customWidth="1"/>
    <col min="11780" max="11784" width="9.140625" style="425"/>
    <col min="11785" max="11785" width="11.42578125" style="425" customWidth="1"/>
    <col min="11786" max="11792" width="9.140625" style="425"/>
    <col min="11793" max="11793" width="10.42578125" style="425" bestFit="1" customWidth="1"/>
    <col min="11794" max="12034" width="9.140625" style="425"/>
    <col min="12035" max="12035" width="16.140625" style="425" bestFit="1" customWidth="1"/>
    <col min="12036" max="12040" width="9.140625" style="425"/>
    <col min="12041" max="12041" width="11.42578125" style="425" customWidth="1"/>
    <col min="12042" max="12048" width="9.140625" style="425"/>
    <col min="12049" max="12049" width="10.42578125" style="425" bestFit="1" customWidth="1"/>
    <col min="12050" max="12290" width="9.140625" style="425"/>
    <col min="12291" max="12291" width="16.140625" style="425" bestFit="1" customWidth="1"/>
    <col min="12292" max="12296" width="9.140625" style="425"/>
    <col min="12297" max="12297" width="11.42578125" style="425" customWidth="1"/>
    <col min="12298" max="12304" width="9.140625" style="425"/>
    <col min="12305" max="12305" width="10.42578125" style="425" bestFit="1" customWidth="1"/>
    <col min="12306" max="12546" width="9.140625" style="425"/>
    <col min="12547" max="12547" width="16.140625" style="425" bestFit="1" customWidth="1"/>
    <col min="12548" max="12552" width="9.140625" style="425"/>
    <col min="12553" max="12553" width="11.42578125" style="425" customWidth="1"/>
    <col min="12554" max="12560" width="9.140625" style="425"/>
    <col min="12561" max="12561" width="10.42578125" style="425" bestFit="1" customWidth="1"/>
    <col min="12562" max="12802" width="9.140625" style="425"/>
    <col min="12803" max="12803" width="16.140625" style="425" bestFit="1" customWidth="1"/>
    <col min="12804" max="12808" width="9.140625" style="425"/>
    <col min="12809" max="12809" width="11.42578125" style="425" customWidth="1"/>
    <col min="12810" max="12816" width="9.140625" style="425"/>
    <col min="12817" max="12817" width="10.42578125" style="425" bestFit="1" customWidth="1"/>
    <col min="12818" max="13058" width="9.140625" style="425"/>
    <col min="13059" max="13059" width="16.140625" style="425" bestFit="1" customWidth="1"/>
    <col min="13060" max="13064" width="9.140625" style="425"/>
    <col min="13065" max="13065" width="11.42578125" style="425" customWidth="1"/>
    <col min="13066" max="13072" width="9.140625" style="425"/>
    <col min="13073" max="13073" width="10.42578125" style="425" bestFit="1" customWidth="1"/>
    <col min="13074" max="13314" width="9.140625" style="425"/>
    <col min="13315" max="13315" width="16.140625" style="425" bestFit="1" customWidth="1"/>
    <col min="13316" max="13320" width="9.140625" style="425"/>
    <col min="13321" max="13321" width="11.42578125" style="425" customWidth="1"/>
    <col min="13322" max="13328" width="9.140625" style="425"/>
    <col min="13329" max="13329" width="10.42578125" style="425" bestFit="1" customWidth="1"/>
    <col min="13330" max="13570" width="9.140625" style="425"/>
    <col min="13571" max="13571" width="16.140625" style="425" bestFit="1" customWidth="1"/>
    <col min="13572" max="13576" width="9.140625" style="425"/>
    <col min="13577" max="13577" width="11.42578125" style="425" customWidth="1"/>
    <col min="13578" max="13584" width="9.140625" style="425"/>
    <col min="13585" max="13585" width="10.42578125" style="425" bestFit="1" customWidth="1"/>
    <col min="13586" max="13826" width="9.140625" style="425"/>
    <col min="13827" max="13827" width="16.140625" style="425" bestFit="1" customWidth="1"/>
    <col min="13828" max="13832" width="9.140625" style="425"/>
    <col min="13833" max="13833" width="11.42578125" style="425" customWidth="1"/>
    <col min="13834" max="13840" width="9.140625" style="425"/>
    <col min="13841" max="13841" width="10.42578125" style="425" bestFit="1" customWidth="1"/>
    <col min="13842" max="14082" width="9.140625" style="425"/>
    <col min="14083" max="14083" width="16.140625" style="425" bestFit="1" customWidth="1"/>
    <col min="14084" max="14088" width="9.140625" style="425"/>
    <col min="14089" max="14089" width="11.42578125" style="425" customWidth="1"/>
    <col min="14090" max="14096" width="9.140625" style="425"/>
    <col min="14097" max="14097" width="10.42578125" style="425" bestFit="1" customWidth="1"/>
    <col min="14098" max="14338" width="9.140625" style="425"/>
    <col min="14339" max="14339" width="16.140625" style="425" bestFit="1" customWidth="1"/>
    <col min="14340" max="14344" width="9.140625" style="425"/>
    <col min="14345" max="14345" width="11.42578125" style="425" customWidth="1"/>
    <col min="14346" max="14352" width="9.140625" style="425"/>
    <col min="14353" max="14353" width="10.42578125" style="425" bestFit="1" customWidth="1"/>
    <col min="14354" max="14594" width="9.140625" style="425"/>
    <col min="14595" max="14595" width="16.140625" style="425" bestFit="1" customWidth="1"/>
    <col min="14596" max="14600" width="9.140625" style="425"/>
    <col min="14601" max="14601" width="11.42578125" style="425" customWidth="1"/>
    <col min="14602" max="14608" width="9.140625" style="425"/>
    <col min="14609" max="14609" width="10.42578125" style="425" bestFit="1" customWidth="1"/>
    <col min="14610" max="14850" width="9.140625" style="425"/>
    <col min="14851" max="14851" width="16.140625" style="425" bestFit="1" customWidth="1"/>
    <col min="14852" max="14856" width="9.140625" style="425"/>
    <col min="14857" max="14857" width="11.42578125" style="425" customWidth="1"/>
    <col min="14858" max="14864" width="9.140625" style="425"/>
    <col min="14865" max="14865" width="10.42578125" style="425" bestFit="1" customWidth="1"/>
    <col min="14866" max="15106" width="9.140625" style="425"/>
    <col min="15107" max="15107" width="16.140625" style="425" bestFit="1" customWidth="1"/>
    <col min="15108" max="15112" width="9.140625" style="425"/>
    <col min="15113" max="15113" width="11.42578125" style="425" customWidth="1"/>
    <col min="15114" max="15120" width="9.140625" style="425"/>
    <col min="15121" max="15121" width="10.42578125" style="425" bestFit="1" customWidth="1"/>
    <col min="15122" max="15362" width="9.140625" style="425"/>
    <col min="15363" max="15363" width="16.140625" style="425" bestFit="1" customWidth="1"/>
    <col min="15364" max="15368" width="9.140625" style="425"/>
    <col min="15369" max="15369" width="11.42578125" style="425" customWidth="1"/>
    <col min="15370" max="15376" width="9.140625" style="425"/>
    <col min="15377" max="15377" width="10.42578125" style="425" bestFit="1" customWidth="1"/>
    <col min="15378" max="15618" width="9.140625" style="425"/>
    <col min="15619" max="15619" width="16.140625" style="425" bestFit="1" customWidth="1"/>
    <col min="15620" max="15624" width="9.140625" style="425"/>
    <col min="15625" max="15625" width="11.42578125" style="425" customWidth="1"/>
    <col min="15626" max="15632" width="9.140625" style="425"/>
    <col min="15633" max="15633" width="10.42578125" style="425" bestFit="1" customWidth="1"/>
    <col min="15634" max="15874" width="9.140625" style="425"/>
    <col min="15875" max="15875" width="16.140625" style="425" bestFit="1" customWidth="1"/>
    <col min="15876" max="15880" width="9.140625" style="425"/>
    <col min="15881" max="15881" width="11.42578125" style="425" customWidth="1"/>
    <col min="15882" max="15888" width="9.140625" style="425"/>
    <col min="15889" max="15889" width="10.42578125" style="425" bestFit="1" customWidth="1"/>
    <col min="15890" max="16130" width="9.140625" style="425"/>
    <col min="16131" max="16131" width="16.140625" style="425" bestFit="1" customWidth="1"/>
    <col min="16132" max="16136" width="9.140625" style="425"/>
    <col min="16137" max="16137" width="11.42578125" style="425" customWidth="1"/>
    <col min="16138" max="16144" width="9.140625" style="425"/>
    <col min="16145" max="16145" width="10.42578125" style="425" bestFit="1" customWidth="1"/>
    <col min="16146" max="16384" width="9.140625" style="425"/>
  </cols>
  <sheetData>
    <row r="1" spans="3:22" ht="26.25">
      <c r="C1" s="1062" t="s">
        <v>13879</v>
      </c>
      <c r="D1" s="1031"/>
      <c r="E1" s="1031"/>
      <c r="F1" s="1031"/>
      <c r="G1" s="1031"/>
      <c r="H1" s="1031"/>
      <c r="I1" s="1031"/>
      <c r="J1" s="1031"/>
      <c r="K1" s="1031"/>
      <c r="L1" s="1031"/>
      <c r="M1" s="1031"/>
      <c r="N1" s="1031"/>
      <c r="O1" s="1031"/>
      <c r="P1" s="1031"/>
      <c r="Q1" s="1031"/>
      <c r="R1" s="1032"/>
      <c r="S1" s="504"/>
      <c r="T1" s="504"/>
      <c r="U1" s="434"/>
      <c r="V1" s="437"/>
    </row>
    <row r="2" spans="3:22" ht="18">
      <c r="C2" s="1063" t="s">
        <v>22848</v>
      </c>
      <c r="D2" s="1033"/>
      <c r="E2" s="1033"/>
      <c r="F2" s="1033"/>
      <c r="G2" s="1033"/>
      <c r="H2" s="1033"/>
      <c r="I2" s="1033"/>
      <c r="J2" s="1033"/>
      <c r="K2" s="1033"/>
      <c r="L2" s="1033"/>
      <c r="M2" s="1033"/>
      <c r="N2" s="1033"/>
      <c r="O2" s="1033"/>
      <c r="P2" s="1033"/>
      <c r="Q2" s="1033"/>
      <c r="R2" s="1034"/>
      <c r="S2" s="505"/>
      <c r="T2" s="505"/>
      <c r="U2" s="436"/>
      <c r="V2" s="442"/>
    </row>
    <row r="3" spans="3:22" ht="32.25" customHeight="1">
      <c r="C3" s="1035" t="s">
        <v>22849</v>
      </c>
      <c r="D3" s="1036"/>
      <c r="E3" s="1036"/>
      <c r="F3" s="1036"/>
      <c r="G3" s="1036"/>
      <c r="H3" s="1036"/>
      <c r="I3" s="1036"/>
      <c r="J3" s="1036"/>
      <c r="K3" s="1036"/>
      <c r="L3" s="1036"/>
      <c r="M3" s="1036"/>
      <c r="N3" s="1036"/>
      <c r="O3" s="1036"/>
      <c r="P3" s="1036"/>
      <c r="Q3" s="1036"/>
      <c r="R3" s="1037"/>
      <c r="S3" s="506"/>
      <c r="T3" s="506"/>
      <c r="U3" s="436"/>
      <c r="V3" s="442"/>
    </row>
    <row r="4" spans="3:22" ht="18.75" thickBot="1">
      <c r="C4" s="507"/>
      <c r="D4" s="431"/>
      <c r="E4" s="428" t="str">
        <f>'[12]CINTAS E VIGAS-ANEXOII'!$D$4</f>
        <v>SERVIÇO: VESTIÁRIO E ALAMBRADO DO CAMPO CASARÃO</v>
      </c>
      <c r="F4" s="429"/>
      <c r="G4" s="430"/>
      <c r="H4" s="430"/>
      <c r="I4" s="430"/>
      <c r="J4" s="430"/>
      <c r="K4" s="430"/>
      <c r="L4" s="430"/>
      <c r="M4" s="430"/>
      <c r="N4" s="430"/>
      <c r="O4" s="430"/>
      <c r="P4" s="430"/>
      <c r="Q4" s="431"/>
      <c r="R4" s="432"/>
      <c r="S4" s="436"/>
      <c r="T4" s="436"/>
      <c r="U4" s="436"/>
      <c r="V4" s="442"/>
    </row>
    <row r="5" spans="3:22">
      <c r="C5" s="508"/>
      <c r="D5" s="434"/>
      <c r="E5" s="434"/>
      <c r="F5" s="434"/>
      <c r="G5" s="434"/>
      <c r="H5" s="434"/>
      <c r="I5" s="434"/>
      <c r="J5" s="434"/>
      <c r="K5" s="434"/>
      <c r="L5" s="434"/>
      <c r="M5" s="434"/>
      <c r="N5" s="434"/>
      <c r="O5" s="434"/>
      <c r="P5" s="434"/>
      <c r="Q5" s="434"/>
      <c r="R5" s="437"/>
    </row>
    <row r="6" spans="3:22">
      <c r="C6" s="426"/>
      <c r="D6" s="436"/>
      <c r="E6" s="436"/>
      <c r="F6" s="436"/>
      <c r="G6" s="436"/>
      <c r="H6" s="436"/>
      <c r="I6" s="436"/>
      <c r="J6" s="436"/>
      <c r="K6" s="436"/>
      <c r="L6" s="436"/>
      <c r="M6" s="436"/>
      <c r="N6" s="436"/>
      <c r="O6" s="436"/>
      <c r="P6" s="436"/>
      <c r="Q6" s="436"/>
      <c r="R6" s="442"/>
    </row>
    <row r="7" spans="3:22">
      <c r="C7" s="426"/>
      <c r="D7" s="436"/>
      <c r="E7" s="436"/>
      <c r="F7" s="436"/>
      <c r="G7" s="436"/>
      <c r="H7" s="436"/>
      <c r="I7" s="436"/>
      <c r="J7" s="436"/>
      <c r="K7" s="436"/>
      <c r="L7" s="436"/>
      <c r="M7" s="436"/>
      <c r="N7" s="436"/>
      <c r="O7" s="436"/>
      <c r="P7" s="436"/>
      <c r="Q7" s="436"/>
      <c r="R7" s="442"/>
    </row>
    <row r="8" spans="3:22">
      <c r="C8" s="426"/>
      <c r="D8" s="436"/>
      <c r="E8" s="436"/>
      <c r="F8" s="436"/>
      <c r="G8" s="436"/>
      <c r="H8" s="436"/>
      <c r="I8" s="436"/>
      <c r="J8" s="436"/>
      <c r="K8" s="436"/>
      <c r="L8" s="436"/>
      <c r="M8" s="436"/>
      <c r="N8" s="436"/>
      <c r="O8" s="436"/>
      <c r="P8" s="436"/>
      <c r="Q8" s="436"/>
      <c r="R8" s="442"/>
    </row>
    <row r="9" spans="3:22">
      <c r="C9" s="426"/>
      <c r="D9" s="436"/>
      <c r="E9" s="436"/>
      <c r="F9" s="436"/>
      <c r="G9" s="436"/>
      <c r="H9" s="436"/>
      <c r="I9" s="436"/>
      <c r="J9" s="436"/>
      <c r="K9" s="436"/>
      <c r="L9" s="436"/>
      <c r="M9" s="436"/>
      <c r="N9" s="436"/>
      <c r="O9" s="436"/>
      <c r="P9" s="436"/>
      <c r="Q9" s="436"/>
      <c r="R9" s="442"/>
    </row>
    <row r="10" spans="3:22">
      <c r="C10" s="426"/>
      <c r="D10" s="436"/>
      <c r="E10" s="436"/>
      <c r="F10" s="436"/>
      <c r="G10" s="436"/>
      <c r="H10" s="436"/>
      <c r="I10" s="436"/>
      <c r="J10" s="436"/>
      <c r="K10" s="436"/>
      <c r="L10" s="436"/>
      <c r="M10" s="436"/>
      <c r="N10" s="436"/>
      <c r="O10" s="436"/>
      <c r="P10" s="436"/>
      <c r="Q10" s="436"/>
      <c r="R10" s="442"/>
    </row>
    <row r="11" spans="3:22">
      <c r="C11" s="426"/>
      <c r="D11" s="436"/>
      <c r="E11" s="436"/>
      <c r="F11" s="436"/>
      <c r="G11" s="436"/>
      <c r="H11" s="436"/>
      <c r="I11" s="436"/>
      <c r="J11" s="436"/>
      <c r="K11" s="436"/>
      <c r="L11" s="436"/>
      <c r="M11" s="436"/>
      <c r="N11" s="436"/>
      <c r="O11" s="436"/>
      <c r="P11" s="436"/>
      <c r="Q11" s="436"/>
      <c r="R11" s="442"/>
    </row>
    <row r="12" spans="3:22">
      <c r="C12" s="426"/>
      <c r="D12" s="436"/>
      <c r="E12" s="436"/>
      <c r="F12" s="436"/>
      <c r="G12" s="436"/>
      <c r="H12" s="436"/>
      <c r="I12" s="436"/>
      <c r="J12" s="436"/>
      <c r="K12" s="436"/>
      <c r="L12" s="436"/>
      <c r="M12" s="436"/>
      <c r="N12" s="436"/>
      <c r="O12" s="436"/>
      <c r="P12" s="436"/>
      <c r="Q12" s="436"/>
      <c r="R12" s="442"/>
    </row>
    <row r="13" spans="3:22">
      <c r="C13" s="426"/>
      <c r="D13" s="436"/>
      <c r="E13" s="436"/>
      <c r="F13" s="436"/>
      <c r="G13" s="436"/>
      <c r="H13" s="436"/>
      <c r="I13" s="436"/>
      <c r="J13" s="436"/>
      <c r="K13" s="436"/>
      <c r="L13" s="436"/>
      <c r="M13" s="436"/>
      <c r="N13" s="436"/>
      <c r="O13" s="436"/>
      <c r="P13" s="436"/>
      <c r="Q13" s="436"/>
      <c r="R13" s="442"/>
    </row>
    <row r="14" spans="3:22">
      <c r="C14" s="426"/>
      <c r="D14" s="436"/>
      <c r="E14" s="436"/>
      <c r="F14" s="436"/>
      <c r="G14" s="436"/>
      <c r="H14" s="436"/>
      <c r="I14" s="436"/>
      <c r="J14" s="436"/>
      <c r="K14" s="436"/>
      <c r="L14" s="436"/>
      <c r="M14" s="436"/>
      <c r="N14" s="436"/>
      <c r="O14" s="436"/>
      <c r="P14" s="436"/>
      <c r="Q14" s="436"/>
      <c r="R14" s="442"/>
    </row>
    <row r="15" spans="3:22" ht="13.5" thickBot="1">
      <c r="C15" s="426"/>
      <c r="D15" s="436"/>
      <c r="E15" s="436"/>
      <c r="F15" s="436"/>
      <c r="G15" s="436"/>
      <c r="H15" s="436"/>
      <c r="I15" s="436"/>
      <c r="J15" s="436"/>
      <c r="K15" s="436"/>
      <c r="L15" s="436"/>
      <c r="M15" s="436"/>
      <c r="N15" s="436"/>
      <c r="O15" s="436"/>
      <c r="P15" s="436"/>
      <c r="Q15" s="436"/>
      <c r="R15" s="442"/>
    </row>
    <row r="16" spans="3:22">
      <c r="C16" s="1060" t="s">
        <v>23052</v>
      </c>
      <c r="D16" s="509" t="s">
        <v>22867</v>
      </c>
      <c r="E16" s="509" t="s">
        <v>23053</v>
      </c>
      <c r="F16" s="509" t="s">
        <v>107</v>
      </c>
      <c r="G16" s="510" t="s">
        <v>22871</v>
      </c>
      <c r="H16" s="510" t="s">
        <v>22957</v>
      </c>
      <c r="I16" s="510" t="s">
        <v>22875</v>
      </c>
      <c r="J16" s="436"/>
      <c r="K16" s="1029" t="s">
        <v>23054</v>
      </c>
      <c r="L16" s="509" t="s">
        <v>22867</v>
      </c>
      <c r="M16" s="509" t="s">
        <v>23053</v>
      </c>
      <c r="N16" s="509" t="s">
        <v>107</v>
      </c>
      <c r="O16" s="510" t="s">
        <v>22871</v>
      </c>
      <c r="P16" s="510" t="s">
        <v>22957</v>
      </c>
      <c r="Q16" s="510" t="s">
        <v>22875</v>
      </c>
      <c r="R16" s="442"/>
    </row>
    <row r="17" spans="3:19" ht="15.75" thickBot="1">
      <c r="C17" s="1061"/>
      <c r="D17" s="511" t="s">
        <v>22876</v>
      </c>
      <c r="E17" s="511" t="s">
        <v>22876</v>
      </c>
      <c r="F17" s="511" t="s">
        <v>22876</v>
      </c>
      <c r="G17" s="512" t="s">
        <v>22877</v>
      </c>
      <c r="H17" s="512" t="s">
        <v>22878</v>
      </c>
      <c r="I17" s="512" t="s">
        <v>23055</v>
      </c>
      <c r="J17" s="436"/>
      <c r="K17" s="1030"/>
      <c r="L17" s="511" t="s">
        <v>22876</v>
      </c>
      <c r="M17" s="511" t="s">
        <v>22876</v>
      </c>
      <c r="N17" s="511" t="s">
        <v>22876</v>
      </c>
      <c r="O17" s="512" t="s">
        <v>22877</v>
      </c>
      <c r="P17" s="512" t="s">
        <v>22878</v>
      </c>
      <c r="Q17" s="512" t="s">
        <v>23055</v>
      </c>
      <c r="R17" s="442"/>
    </row>
    <row r="18" spans="3:19" ht="13.5" thickBot="1">
      <c r="C18" s="1052" t="s">
        <v>17</v>
      </c>
      <c r="D18" s="1053"/>
      <c r="E18" s="1053"/>
      <c r="F18" s="1059"/>
      <c r="G18" s="513">
        <f>SUM(G20:G27)</f>
        <v>9.2000000000000011</v>
      </c>
      <c r="H18" s="513">
        <f t="shared" ref="H18:I18" si="0">SUM(H20:H27)</f>
        <v>0.55199999999999994</v>
      </c>
      <c r="I18" s="513">
        <f t="shared" si="0"/>
        <v>104.87999999999998</v>
      </c>
      <c r="J18" s="436"/>
      <c r="K18" s="1052" t="s">
        <v>17</v>
      </c>
      <c r="L18" s="1053"/>
      <c r="M18" s="1053"/>
      <c r="N18" s="1059"/>
      <c r="O18" s="513">
        <f>SUM(O20:O27)</f>
        <v>24</v>
      </c>
      <c r="P18" s="513">
        <f t="shared" ref="P18:Q18" si="1">SUM(P20:P27)</f>
        <v>1.4399999999999997</v>
      </c>
      <c r="Q18" s="513">
        <f t="shared" si="1"/>
        <v>216</v>
      </c>
      <c r="R18" s="442"/>
    </row>
    <row r="19" spans="3:19" ht="15.75" customHeight="1" thickBot="1">
      <c r="C19" s="1064" t="str">
        <f>'SAPATAS-ANEXOI'!B23</f>
        <v>AMPLIAÇÃO DA GUARDA MUNICIPAL</v>
      </c>
      <c r="D19" s="1065"/>
      <c r="E19" s="1065"/>
      <c r="F19" s="807"/>
      <c r="G19" s="454"/>
      <c r="H19" s="454"/>
      <c r="I19" s="455"/>
      <c r="J19" s="436"/>
      <c r="K19" s="1052" t="str">
        <f>C19</f>
        <v>AMPLIAÇÃO DA GUARDA MUNICIPAL</v>
      </c>
      <c r="L19" s="1053"/>
      <c r="M19" s="1053"/>
      <c r="N19" s="1053"/>
      <c r="O19" s="516"/>
      <c r="P19" s="516"/>
      <c r="Q19" s="517"/>
      <c r="R19" s="442"/>
    </row>
    <row r="20" spans="3:19">
      <c r="C20" s="830" t="s">
        <v>23056</v>
      </c>
      <c r="D20" s="831">
        <v>0.2</v>
      </c>
      <c r="E20" s="831">
        <v>0.3</v>
      </c>
      <c r="F20" s="831">
        <f>1.5-'[13]SAPATAS-ANEXOI'!J24</f>
        <v>1.1499999999999999</v>
      </c>
      <c r="G20" s="831">
        <f t="shared" ref="G20:G87" si="2">(2*D20+2*E20)*F20</f>
        <v>1.1499999999999999</v>
      </c>
      <c r="H20" s="832">
        <f>D20*E20*F20</f>
        <v>6.8999999999999992E-2</v>
      </c>
      <c r="I20" s="833">
        <f>H20*190</f>
        <v>13.109999999999998</v>
      </c>
      <c r="J20" s="436"/>
      <c r="K20" s="830" t="s">
        <v>23056</v>
      </c>
      <c r="L20" s="831">
        <v>0.2</v>
      </c>
      <c r="M20" s="831">
        <v>0.3</v>
      </c>
      <c r="N20" s="831">
        <v>3</v>
      </c>
      <c r="O20" s="831">
        <f>(2*L20+2*M20)*N20</f>
        <v>3</v>
      </c>
      <c r="P20" s="832">
        <f>L20*M20*N20</f>
        <v>0.18</v>
      </c>
      <c r="Q20" s="834">
        <f>P20*150</f>
        <v>27</v>
      </c>
      <c r="R20" s="442"/>
      <c r="S20" s="591"/>
    </row>
    <row r="21" spans="3:19">
      <c r="C21" s="830" t="s">
        <v>23057</v>
      </c>
      <c r="D21" s="831">
        <v>0.2</v>
      </c>
      <c r="E21" s="831">
        <v>0.3</v>
      </c>
      <c r="F21" s="831">
        <f>1.5-'[13]SAPATAS-ANEXOI'!J25</f>
        <v>1.1499999999999999</v>
      </c>
      <c r="G21" s="831">
        <f t="shared" si="2"/>
        <v>1.1499999999999999</v>
      </c>
      <c r="H21" s="832">
        <f t="shared" ref="H21:H87" si="3">D21*E21*F21</f>
        <v>6.8999999999999992E-2</v>
      </c>
      <c r="I21" s="833">
        <f t="shared" ref="I21:I59" si="4">H21*190</f>
        <v>13.109999999999998</v>
      </c>
      <c r="J21" s="436"/>
      <c r="K21" s="830" t="s">
        <v>23057</v>
      </c>
      <c r="L21" s="831">
        <v>0.2</v>
      </c>
      <c r="M21" s="831">
        <v>0.3</v>
      </c>
      <c r="N21" s="831">
        <v>3</v>
      </c>
      <c r="O21" s="831">
        <f t="shared" ref="O21:O29" si="5">(2*L21+2*M21)*N21</f>
        <v>3</v>
      </c>
      <c r="P21" s="832">
        <f t="shared" ref="P21:P29" si="6">L21*M21*N21</f>
        <v>0.18</v>
      </c>
      <c r="Q21" s="834">
        <f t="shared" ref="Q21:Q59" si="7">P21*150</f>
        <v>27</v>
      </c>
      <c r="R21" s="442"/>
    </row>
    <row r="22" spans="3:19">
      <c r="C22" s="830" t="s">
        <v>23058</v>
      </c>
      <c r="D22" s="831">
        <v>0.2</v>
      </c>
      <c r="E22" s="831">
        <v>0.3</v>
      </c>
      <c r="F22" s="831">
        <f>1.5-'[13]SAPATAS-ANEXOI'!J26</f>
        <v>1.1499999999999999</v>
      </c>
      <c r="G22" s="831">
        <f t="shared" si="2"/>
        <v>1.1499999999999999</v>
      </c>
      <c r="H22" s="832">
        <f t="shared" si="3"/>
        <v>6.8999999999999992E-2</v>
      </c>
      <c r="I22" s="833">
        <f t="shared" si="4"/>
        <v>13.109999999999998</v>
      </c>
      <c r="J22" s="436"/>
      <c r="K22" s="830" t="s">
        <v>23058</v>
      </c>
      <c r="L22" s="831">
        <v>0.2</v>
      </c>
      <c r="M22" s="831">
        <v>0.3</v>
      </c>
      <c r="N22" s="831">
        <v>3</v>
      </c>
      <c r="O22" s="831">
        <f t="shared" si="5"/>
        <v>3</v>
      </c>
      <c r="P22" s="832">
        <f t="shared" si="6"/>
        <v>0.18</v>
      </c>
      <c r="Q22" s="834">
        <f t="shared" si="7"/>
        <v>27</v>
      </c>
      <c r="R22" s="442"/>
    </row>
    <row r="23" spans="3:19">
      <c r="C23" s="830" t="s">
        <v>23059</v>
      </c>
      <c r="D23" s="831">
        <v>0.2</v>
      </c>
      <c r="E23" s="831">
        <v>0.3</v>
      </c>
      <c r="F23" s="831">
        <f>1.5-'[13]SAPATAS-ANEXOI'!J27</f>
        <v>1.1499999999999999</v>
      </c>
      <c r="G23" s="831">
        <f t="shared" si="2"/>
        <v>1.1499999999999999</v>
      </c>
      <c r="H23" s="832">
        <f t="shared" si="3"/>
        <v>6.8999999999999992E-2</v>
      </c>
      <c r="I23" s="833">
        <f t="shared" si="4"/>
        <v>13.109999999999998</v>
      </c>
      <c r="J23" s="436"/>
      <c r="K23" s="830" t="s">
        <v>23059</v>
      </c>
      <c r="L23" s="831">
        <v>0.2</v>
      </c>
      <c r="M23" s="831">
        <v>0.3</v>
      </c>
      <c r="N23" s="831">
        <v>3</v>
      </c>
      <c r="O23" s="831">
        <f t="shared" si="5"/>
        <v>3</v>
      </c>
      <c r="P23" s="832">
        <f t="shared" si="6"/>
        <v>0.18</v>
      </c>
      <c r="Q23" s="834">
        <f t="shared" si="7"/>
        <v>27</v>
      </c>
      <c r="R23" s="442"/>
    </row>
    <row r="24" spans="3:19">
      <c r="C24" s="830" t="s">
        <v>23060</v>
      </c>
      <c r="D24" s="831">
        <v>0.2</v>
      </c>
      <c r="E24" s="831">
        <v>0.3</v>
      </c>
      <c r="F24" s="831">
        <f>1.5-'[13]SAPATAS-ANEXOI'!J28</f>
        <v>1.1499999999999999</v>
      </c>
      <c r="G24" s="831">
        <f t="shared" si="2"/>
        <v>1.1499999999999999</v>
      </c>
      <c r="H24" s="832">
        <f t="shared" si="3"/>
        <v>6.8999999999999992E-2</v>
      </c>
      <c r="I24" s="833">
        <f t="shared" si="4"/>
        <v>13.109999999999998</v>
      </c>
      <c r="J24" s="436"/>
      <c r="K24" s="830" t="s">
        <v>23060</v>
      </c>
      <c r="L24" s="831">
        <v>0.2</v>
      </c>
      <c r="M24" s="831">
        <v>0.3</v>
      </c>
      <c r="N24" s="831">
        <v>3</v>
      </c>
      <c r="O24" s="831">
        <f t="shared" si="5"/>
        <v>3</v>
      </c>
      <c r="P24" s="832">
        <f t="shared" si="6"/>
        <v>0.18</v>
      </c>
      <c r="Q24" s="834">
        <f t="shared" si="7"/>
        <v>27</v>
      </c>
      <c r="R24" s="442"/>
    </row>
    <row r="25" spans="3:19">
      <c r="C25" s="830" t="s">
        <v>23061</v>
      </c>
      <c r="D25" s="831">
        <v>0.2</v>
      </c>
      <c r="E25" s="831">
        <v>0.3</v>
      </c>
      <c r="F25" s="831">
        <f>1.5-'[13]SAPATAS-ANEXOI'!J29</f>
        <v>1.1499999999999999</v>
      </c>
      <c r="G25" s="831">
        <f t="shared" si="2"/>
        <v>1.1499999999999999</v>
      </c>
      <c r="H25" s="832">
        <f t="shared" si="3"/>
        <v>6.8999999999999992E-2</v>
      </c>
      <c r="I25" s="833">
        <f t="shared" si="4"/>
        <v>13.109999999999998</v>
      </c>
      <c r="J25" s="436"/>
      <c r="K25" s="830" t="s">
        <v>23061</v>
      </c>
      <c r="L25" s="831">
        <v>0.2</v>
      </c>
      <c r="M25" s="831">
        <v>0.3</v>
      </c>
      <c r="N25" s="831">
        <v>3</v>
      </c>
      <c r="O25" s="831">
        <f t="shared" si="5"/>
        <v>3</v>
      </c>
      <c r="P25" s="832">
        <f t="shared" si="6"/>
        <v>0.18</v>
      </c>
      <c r="Q25" s="834">
        <f t="shared" si="7"/>
        <v>27</v>
      </c>
      <c r="R25" s="442"/>
    </row>
    <row r="26" spans="3:19">
      <c r="C26" s="830" t="s">
        <v>23062</v>
      </c>
      <c r="D26" s="831">
        <v>0.2</v>
      </c>
      <c r="E26" s="831">
        <v>0.3</v>
      </c>
      <c r="F26" s="831">
        <f>1.5-'[13]SAPATAS-ANEXOI'!J30</f>
        <v>1.1499999999999999</v>
      </c>
      <c r="G26" s="831">
        <f t="shared" si="2"/>
        <v>1.1499999999999999</v>
      </c>
      <c r="H26" s="832">
        <f t="shared" si="3"/>
        <v>6.8999999999999992E-2</v>
      </c>
      <c r="I26" s="833">
        <f t="shared" si="4"/>
        <v>13.109999999999998</v>
      </c>
      <c r="J26" s="436"/>
      <c r="K26" s="830" t="s">
        <v>23062</v>
      </c>
      <c r="L26" s="831">
        <v>0.2</v>
      </c>
      <c r="M26" s="831">
        <v>0.3</v>
      </c>
      <c r="N26" s="831">
        <v>3</v>
      </c>
      <c r="O26" s="831">
        <f t="shared" si="5"/>
        <v>3</v>
      </c>
      <c r="P26" s="832">
        <f t="shared" si="6"/>
        <v>0.18</v>
      </c>
      <c r="Q26" s="834">
        <f t="shared" si="7"/>
        <v>27</v>
      </c>
      <c r="R26" s="442"/>
    </row>
    <row r="27" spans="3:19">
      <c r="C27" s="830" t="s">
        <v>23063</v>
      </c>
      <c r="D27" s="831">
        <v>0.2</v>
      </c>
      <c r="E27" s="831">
        <v>0.3</v>
      </c>
      <c r="F27" s="831">
        <f>1.5-'[13]SAPATAS-ANEXOI'!J31</f>
        <v>1.1499999999999999</v>
      </c>
      <c r="G27" s="831">
        <f t="shared" si="2"/>
        <v>1.1499999999999999</v>
      </c>
      <c r="H27" s="832">
        <f t="shared" si="3"/>
        <v>6.8999999999999992E-2</v>
      </c>
      <c r="I27" s="833">
        <f t="shared" si="4"/>
        <v>13.109999999999998</v>
      </c>
      <c r="J27" s="436"/>
      <c r="K27" s="830" t="s">
        <v>23063</v>
      </c>
      <c r="L27" s="831">
        <v>0.2</v>
      </c>
      <c r="M27" s="831">
        <v>0.3</v>
      </c>
      <c r="N27" s="831">
        <v>3</v>
      </c>
      <c r="O27" s="831">
        <f t="shared" si="5"/>
        <v>3</v>
      </c>
      <c r="P27" s="832">
        <f t="shared" si="6"/>
        <v>0.18</v>
      </c>
      <c r="Q27" s="834">
        <f t="shared" si="7"/>
        <v>27</v>
      </c>
      <c r="R27" s="442"/>
    </row>
    <row r="28" spans="3:19" s="867" customFormat="1">
      <c r="C28" s="870" t="s">
        <v>23064</v>
      </c>
      <c r="D28" s="859">
        <v>0.2</v>
      </c>
      <c r="E28" s="859">
        <v>0.3</v>
      </c>
      <c r="F28" s="859">
        <f>1.5-'[13]SAPATAS-ANEXOI'!J32</f>
        <v>1.1499999999999999</v>
      </c>
      <c r="G28" s="859">
        <f t="shared" si="2"/>
        <v>1.1499999999999999</v>
      </c>
      <c r="H28" s="862">
        <f t="shared" si="3"/>
        <v>6.8999999999999992E-2</v>
      </c>
      <c r="I28" s="871">
        <f t="shared" si="4"/>
        <v>13.109999999999998</v>
      </c>
      <c r="J28" s="864"/>
      <c r="K28" s="870" t="s">
        <v>23064</v>
      </c>
      <c r="L28" s="859">
        <v>0.2</v>
      </c>
      <c r="M28" s="859">
        <v>0.3</v>
      </c>
      <c r="N28" s="859">
        <v>3</v>
      </c>
      <c r="O28" s="859">
        <f t="shared" si="5"/>
        <v>3</v>
      </c>
      <c r="P28" s="862">
        <f t="shared" si="6"/>
        <v>0.18</v>
      </c>
      <c r="Q28" s="863">
        <f t="shared" si="7"/>
        <v>27</v>
      </c>
      <c r="R28" s="866"/>
    </row>
    <row r="29" spans="3:19">
      <c r="C29" s="830" t="s">
        <v>23065</v>
      </c>
      <c r="D29" s="831">
        <v>0.2</v>
      </c>
      <c r="E29" s="831">
        <v>0.3</v>
      </c>
      <c r="F29" s="831">
        <f>1.5-'[13]SAPATAS-ANEXOI'!J33</f>
        <v>1.1499999999999999</v>
      </c>
      <c r="G29" s="831">
        <f t="shared" si="2"/>
        <v>1.1499999999999999</v>
      </c>
      <c r="H29" s="832">
        <f t="shared" si="3"/>
        <v>6.8999999999999992E-2</v>
      </c>
      <c r="I29" s="833">
        <f t="shared" si="4"/>
        <v>13.109999999999998</v>
      </c>
      <c r="J29" s="436"/>
      <c r="K29" s="830" t="s">
        <v>23065</v>
      </c>
      <c r="L29" s="831">
        <v>0.2</v>
      </c>
      <c r="M29" s="831">
        <v>0.3</v>
      </c>
      <c r="N29" s="831">
        <v>3</v>
      </c>
      <c r="O29" s="831">
        <f t="shared" si="5"/>
        <v>3</v>
      </c>
      <c r="P29" s="832">
        <f t="shared" si="6"/>
        <v>0.18</v>
      </c>
      <c r="Q29" s="834">
        <f t="shared" si="7"/>
        <v>27</v>
      </c>
      <c r="R29" s="442"/>
    </row>
    <row r="30" spans="3:19">
      <c r="C30" s="830" t="s">
        <v>23066</v>
      </c>
      <c r="D30" s="831">
        <v>0.2</v>
      </c>
      <c r="E30" s="831">
        <v>0.3</v>
      </c>
      <c r="F30" s="831">
        <f>1.5-'[13]SAPATAS-ANEXOI'!J34</f>
        <v>1.1499999999999999</v>
      </c>
      <c r="G30" s="831">
        <f t="shared" ref="G30:G33" si="8">(2*D30+2*E30)*F30</f>
        <v>1.1499999999999999</v>
      </c>
      <c r="H30" s="832">
        <f t="shared" ref="H30:H33" si="9">D30*E30*F30</f>
        <v>6.8999999999999992E-2</v>
      </c>
      <c r="I30" s="833">
        <f t="shared" ref="I30:I33" si="10">H30*190</f>
        <v>13.109999999999998</v>
      </c>
      <c r="J30" s="436"/>
      <c r="K30" s="830" t="s">
        <v>23066</v>
      </c>
      <c r="L30" s="831">
        <v>0.2</v>
      </c>
      <c r="M30" s="831">
        <v>0.3</v>
      </c>
      <c r="N30" s="831">
        <v>3</v>
      </c>
      <c r="O30" s="831">
        <f t="shared" ref="O30:O33" si="11">(2*L30+2*M30)*N30</f>
        <v>3</v>
      </c>
      <c r="P30" s="832">
        <f t="shared" ref="P30:P33" si="12">L30*M30*N30</f>
        <v>0.18</v>
      </c>
      <c r="Q30" s="834">
        <f t="shared" ref="Q30:Q33" si="13">P30*150</f>
        <v>27</v>
      </c>
      <c r="R30" s="442"/>
    </row>
    <row r="31" spans="3:19">
      <c r="C31" s="830" t="s">
        <v>23067</v>
      </c>
      <c r="D31" s="831">
        <v>0.2</v>
      </c>
      <c r="E31" s="831">
        <v>0.3</v>
      </c>
      <c r="F31" s="831">
        <f>1.5-'[13]SAPATAS-ANEXOI'!J35</f>
        <v>1.1499999999999999</v>
      </c>
      <c r="G31" s="831">
        <f t="shared" si="8"/>
        <v>1.1499999999999999</v>
      </c>
      <c r="H31" s="832">
        <f t="shared" si="9"/>
        <v>6.8999999999999992E-2</v>
      </c>
      <c r="I31" s="833">
        <f t="shared" si="10"/>
        <v>13.109999999999998</v>
      </c>
      <c r="J31" s="436"/>
      <c r="K31" s="830" t="s">
        <v>23067</v>
      </c>
      <c r="L31" s="831">
        <v>0.2</v>
      </c>
      <c r="M31" s="831">
        <v>0.3</v>
      </c>
      <c r="N31" s="831">
        <v>3</v>
      </c>
      <c r="O31" s="831">
        <f t="shared" si="11"/>
        <v>3</v>
      </c>
      <c r="P31" s="832">
        <f t="shared" si="12"/>
        <v>0.18</v>
      </c>
      <c r="Q31" s="834">
        <f t="shared" si="13"/>
        <v>27</v>
      </c>
      <c r="R31" s="442"/>
    </row>
    <row r="32" spans="3:19">
      <c r="C32" s="830" t="s">
        <v>23068</v>
      </c>
      <c r="D32" s="831">
        <v>0.2</v>
      </c>
      <c r="E32" s="831">
        <v>0.3</v>
      </c>
      <c r="F32" s="831">
        <f>1.5-'[13]SAPATAS-ANEXOI'!J36</f>
        <v>1.1499999999999999</v>
      </c>
      <c r="G32" s="831">
        <f t="shared" si="8"/>
        <v>1.1499999999999999</v>
      </c>
      <c r="H32" s="832">
        <f t="shared" si="9"/>
        <v>6.8999999999999992E-2</v>
      </c>
      <c r="I32" s="833">
        <f t="shared" si="10"/>
        <v>13.109999999999998</v>
      </c>
      <c r="J32" s="436"/>
      <c r="K32" s="830" t="s">
        <v>23068</v>
      </c>
      <c r="L32" s="831">
        <v>0.2</v>
      </c>
      <c r="M32" s="831">
        <v>0.3</v>
      </c>
      <c r="N32" s="831">
        <v>3</v>
      </c>
      <c r="O32" s="831">
        <f t="shared" si="11"/>
        <v>3</v>
      </c>
      <c r="P32" s="832">
        <f t="shared" si="12"/>
        <v>0.18</v>
      </c>
      <c r="Q32" s="834">
        <f t="shared" si="13"/>
        <v>27</v>
      </c>
      <c r="R32" s="442"/>
    </row>
    <row r="33" spans="3:18" ht="13.5" thickBot="1">
      <c r="C33" s="830" t="s">
        <v>23069</v>
      </c>
      <c r="D33" s="831">
        <v>0.2</v>
      </c>
      <c r="E33" s="831">
        <v>0.3</v>
      </c>
      <c r="F33" s="831">
        <f>1.5-'[13]SAPATAS-ANEXOI'!J37</f>
        <v>1.1499999999999999</v>
      </c>
      <c r="G33" s="831">
        <f t="shared" si="8"/>
        <v>1.1499999999999999</v>
      </c>
      <c r="H33" s="832">
        <f t="shared" si="9"/>
        <v>6.8999999999999992E-2</v>
      </c>
      <c r="I33" s="833">
        <f t="shared" si="10"/>
        <v>13.109999999999998</v>
      </c>
      <c r="J33" s="436"/>
      <c r="K33" s="830" t="s">
        <v>23069</v>
      </c>
      <c r="L33" s="831">
        <v>0.2</v>
      </c>
      <c r="M33" s="831">
        <v>0.3</v>
      </c>
      <c r="N33" s="831">
        <v>3</v>
      </c>
      <c r="O33" s="831">
        <f t="shared" si="11"/>
        <v>3</v>
      </c>
      <c r="P33" s="832">
        <f t="shared" si="12"/>
        <v>0.18</v>
      </c>
      <c r="Q33" s="834">
        <f t="shared" si="13"/>
        <v>27</v>
      </c>
      <c r="R33" s="442"/>
    </row>
    <row r="34" spans="3:18">
      <c r="C34" s="1060" t="s">
        <v>23052</v>
      </c>
      <c r="D34" s="529" t="s">
        <v>22867</v>
      </c>
      <c r="E34" s="529" t="s">
        <v>23053</v>
      </c>
      <c r="F34" s="529" t="s">
        <v>107</v>
      </c>
      <c r="G34" s="510" t="s">
        <v>22871</v>
      </c>
      <c r="H34" s="510" t="s">
        <v>22957</v>
      </c>
      <c r="I34" s="510" t="s">
        <v>22875</v>
      </c>
      <c r="J34" s="436"/>
      <c r="K34" s="1029" t="s">
        <v>23054</v>
      </c>
      <c r="L34" s="529" t="s">
        <v>22867</v>
      </c>
      <c r="M34" s="529" t="s">
        <v>23053</v>
      </c>
      <c r="N34" s="529" t="s">
        <v>107</v>
      </c>
      <c r="O34" s="510" t="s">
        <v>22871</v>
      </c>
      <c r="P34" s="510" t="s">
        <v>22957</v>
      </c>
      <c r="Q34" s="510" t="s">
        <v>22875</v>
      </c>
      <c r="R34" s="442"/>
    </row>
    <row r="35" spans="3:18" ht="15.75" thickBot="1">
      <c r="C35" s="1061"/>
      <c r="D35" s="511" t="s">
        <v>22876</v>
      </c>
      <c r="E35" s="511" t="s">
        <v>22876</v>
      </c>
      <c r="F35" s="511" t="s">
        <v>22876</v>
      </c>
      <c r="G35" s="512" t="s">
        <v>22877</v>
      </c>
      <c r="H35" s="512" t="s">
        <v>22878</v>
      </c>
      <c r="I35" s="512" t="s">
        <v>23055</v>
      </c>
      <c r="J35" s="436"/>
      <c r="K35" s="1030"/>
      <c r="L35" s="511" t="s">
        <v>22876</v>
      </c>
      <c r="M35" s="511" t="s">
        <v>22876</v>
      </c>
      <c r="N35" s="511" t="s">
        <v>22876</v>
      </c>
      <c r="O35" s="512" t="s">
        <v>22877</v>
      </c>
      <c r="P35" s="512" t="s">
        <v>22878</v>
      </c>
      <c r="Q35" s="512" t="s">
        <v>23055</v>
      </c>
      <c r="R35" s="442"/>
    </row>
    <row r="36" spans="3:18" ht="13.5" thickBot="1">
      <c r="C36" s="1052" t="s">
        <v>17</v>
      </c>
      <c r="D36" s="1053"/>
      <c r="E36" s="1053"/>
      <c r="F36" s="1059"/>
      <c r="G36" s="513">
        <f>SUM(G38:G47)</f>
        <v>13.800000000000004</v>
      </c>
      <c r="H36" s="513">
        <f t="shared" ref="H36:I36" si="14">SUM(H38:H47)</f>
        <v>0.91999999999999993</v>
      </c>
      <c r="I36" s="513">
        <f t="shared" si="14"/>
        <v>174.80000000000007</v>
      </c>
      <c r="J36" s="436"/>
      <c r="K36" s="1052" t="s">
        <v>17</v>
      </c>
      <c r="L36" s="1053"/>
      <c r="M36" s="1053"/>
      <c r="N36" s="1059"/>
      <c r="O36" s="513">
        <f>SUM(O38:O47)</f>
        <v>36.000000000000007</v>
      </c>
      <c r="P36" s="513">
        <f t="shared" ref="P36:Q36" si="15">SUM(P38:P47)</f>
        <v>2.4000000000000004</v>
      </c>
      <c r="Q36" s="513">
        <f t="shared" si="15"/>
        <v>360.00000000000006</v>
      </c>
      <c r="R36" s="442"/>
    </row>
    <row r="37" spans="3:18" ht="13.5" thickBot="1">
      <c r="C37" s="1026" t="s">
        <v>23135</v>
      </c>
      <c r="D37" s="1028"/>
      <c r="E37" s="1028"/>
      <c r="F37" s="527"/>
      <c r="G37" s="527"/>
      <c r="H37" s="527"/>
      <c r="I37" s="526"/>
      <c r="J37" s="436"/>
      <c r="K37" s="528"/>
      <c r="L37" s="1026" t="s">
        <v>23135</v>
      </c>
      <c r="M37" s="1028"/>
      <c r="N37" s="1028"/>
      <c r="O37" s="516"/>
      <c r="P37" s="516"/>
      <c r="Q37" s="517"/>
      <c r="R37" s="442"/>
    </row>
    <row r="38" spans="3:18">
      <c r="C38" s="493" t="s">
        <v>23056</v>
      </c>
      <c r="D38" s="495">
        <v>0.2</v>
      </c>
      <c r="E38" s="495">
        <v>0.4</v>
      </c>
      <c r="F38" s="495">
        <f>1.5-'[13]SAPATAS-ANEXOI'!J34</f>
        <v>1.1499999999999999</v>
      </c>
      <c r="G38" s="495">
        <f t="shared" si="2"/>
        <v>1.3800000000000001</v>
      </c>
      <c r="H38" s="497">
        <f t="shared" si="3"/>
        <v>9.2000000000000012E-2</v>
      </c>
      <c r="I38" s="518">
        <f t="shared" si="4"/>
        <v>17.480000000000004</v>
      </c>
      <c r="J38" s="436"/>
      <c r="K38" s="493" t="s">
        <v>23056</v>
      </c>
      <c r="L38" s="495">
        <v>0.2</v>
      </c>
      <c r="M38" s="495">
        <v>0.4</v>
      </c>
      <c r="N38" s="495">
        <v>3</v>
      </c>
      <c r="O38" s="495">
        <f>(2*L38+2*M38)*N38</f>
        <v>3.6000000000000005</v>
      </c>
      <c r="P38" s="497">
        <f>L38*M38*N38</f>
        <v>0.24000000000000005</v>
      </c>
      <c r="Q38" s="498">
        <f t="shared" si="7"/>
        <v>36.000000000000007</v>
      </c>
      <c r="R38" s="442"/>
    </row>
    <row r="39" spans="3:18">
      <c r="C39" s="493" t="s">
        <v>23057</v>
      </c>
      <c r="D39" s="495">
        <v>0.2</v>
      </c>
      <c r="E39" s="495">
        <v>0.4</v>
      </c>
      <c r="F39" s="495">
        <f>1.5-'[13]SAPATAS-ANEXOI'!J35</f>
        <v>1.1499999999999999</v>
      </c>
      <c r="G39" s="495">
        <f t="shared" si="2"/>
        <v>1.3800000000000001</v>
      </c>
      <c r="H39" s="497">
        <f t="shared" si="3"/>
        <v>9.2000000000000012E-2</v>
      </c>
      <c r="I39" s="518">
        <f t="shared" si="4"/>
        <v>17.480000000000004</v>
      </c>
      <c r="J39" s="436"/>
      <c r="K39" s="493" t="s">
        <v>23057</v>
      </c>
      <c r="L39" s="495">
        <v>0.2</v>
      </c>
      <c r="M39" s="495">
        <v>0.4</v>
      </c>
      <c r="N39" s="495">
        <v>3</v>
      </c>
      <c r="O39" s="495">
        <f t="shared" ref="O39:O47" si="16">(2*L39+2*M39)*N39</f>
        <v>3.6000000000000005</v>
      </c>
      <c r="P39" s="497">
        <f t="shared" ref="P39:P47" si="17">L39*M39*N39</f>
        <v>0.24000000000000005</v>
      </c>
      <c r="Q39" s="498">
        <f t="shared" si="7"/>
        <v>36.000000000000007</v>
      </c>
      <c r="R39" s="442"/>
    </row>
    <row r="40" spans="3:18">
      <c r="C40" s="493" t="s">
        <v>23058</v>
      </c>
      <c r="D40" s="495">
        <v>0.2</v>
      </c>
      <c r="E40" s="495">
        <v>0.4</v>
      </c>
      <c r="F40" s="495">
        <f>1.5-'[13]SAPATAS-ANEXOI'!J36</f>
        <v>1.1499999999999999</v>
      </c>
      <c r="G40" s="495">
        <f t="shared" si="2"/>
        <v>1.3800000000000001</v>
      </c>
      <c r="H40" s="497">
        <f t="shared" si="3"/>
        <v>9.2000000000000012E-2</v>
      </c>
      <c r="I40" s="518">
        <f t="shared" si="4"/>
        <v>17.480000000000004</v>
      </c>
      <c r="J40" s="436"/>
      <c r="K40" s="493" t="s">
        <v>23058</v>
      </c>
      <c r="L40" s="495">
        <v>0.2</v>
      </c>
      <c r="M40" s="495">
        <v>0.4</v>
      </c>
      <c r="N40" s="495">
        <v>3</v>
      </c>
      <c r="O40" s="495">
        <f t="shared" si="16"/>
        <v>3.6000000000000005</v>
      </c>
      <c r="P40" s="497">
        <f t="shared" si="17"/>
        <v>0.24000000000000005</v>
      </c>
      <c r="Q40" s="498">
        <f t="shared" si="7"/>
        <v>36.000000000000007</v>
      </c>
      <c r="R40" s="442"/>
    </row>
    <row r="41" spans="3:18">
      <c r="C41" s="493" t="s">
        <v>23059</v>
      </c>
      <c r="D41" s="495">
        <v>0.2</v>
      </c>
      <c r="E41" s="495">
        <v>0.4</v>
      </c>
      <c r="F41" s="495">
        <f>1.5-'[13]SAPATAS-ANEXOI'!J37</f>
        <v>1.1499999999999999</v>
      </c>
      <c r="G41" s="495">
        <f t="shared" si="2"/>
        <v>1.3800000000000001</v>
      </c>
      <c r="H41" s="497">
        <f t="shared" si="3"/>
        <v>9.2000000000000012E-2</v>
      </c>
      <c r="I41" s="518">
        <f t="shared" si="4"/>
        <v>17.480000000000004</v>
      </c>
      <c r="J41" s="436"/>
      <c r="K41" s="493" t="s">
        <v>23059</v>
      </c>
      <c r="L41" s="495">
        <v>0.2</v>
      </c>
      <c r="M41" s="495">
        <v>0.4</v>
      </c>
      <c r="N41" s="495">
        <v>3</v>
      </c>
      <c r="O41" s="495">
        <f t="shared" si="16"/>
        <v>3.6000000000000005</v>
      </c>
      <c r="P41" s="497">
        <f t="shared" si="17"/>
        <v>0.24000000000000005</v>
      </c>
      <c r="Q41" s="498">
        <f t="shared" si="7"/>
        <v>36.000000000000007</v>
      </c>
      <c r="R41" s="442"/>
    </row>
    <row r="42" spans="3:18">
      <c r="C42" s="493" t="s">
        <v>23060</v>
      </c>
      <c r="D42" s="495">
        <v>0.2</v>
      </c>
      <c r="E42" s="495">
        <v>0.4</v>
      </c>
      <c r="F42" s="495">
        <f>1.5-'[13]SAPATAS-ANEXOI'!J38</f>
        <v>1.1499999999999999</v>
      </c>
      <c r="G42" s="495">
        <f t="shared" si="2"/>
        <v>1.3800000000000001</v>
      </c>
      <c r="H42" s="497">
        <f t="shared" si="3"/>
        <v>9.2000000000000012E-2</v>
      </c>
      <c r="I42" s="518">
        <f t="shared" si="4"/>
        <v>17.480000000000004</v>
      </c>
      <c r="J42" s="436"/>
      <c r="K42" s="493" t="s">
        <v>23060</v>
      </c>
      <c r="L42" s="495">
        <v>0.2</v>
      </c>
      <c r="M42" s="495">
        <v>0.4</v>
      </c>
      <c r="N42" s="495">
        <v>3</v>
      </c>
      <c r="O42" s="495">
        <f t="shared" si="16"/>
        <v>3.6000000000000005</v>
      </c>
      <c r="P42" s="497">
        <f t="shared" si="17"/>
        <v>0.24000000000000005</v>
      </c>
      <c r="Q42" s="498">
        <f t="shared" si="7"/>
        <v>36.000000000000007</v>
      </c>
      <c r="R42" s="442"/>
    </row>
    <row r="43" spans="3:18">
      <c r="C43" s="493" t="s">
        <v>23061</v>
      </c>
      <c r="D43" s="495">
        <v>0.2</v>
      </c>
      <c r="E43" s="495">
        <v>0.4</v>
      </c>
      <c r="F43" s="495">
        <f>1.5-'[13]SAPATAS-ANEXOI'!J39</f>
        <v>1.1499999999999999</v>
      </c>
      <c r="G43" s="495">
        <f t="shared" si="2"/>
        <v>1.3800000000000001</v>
      </c>
      <c r="H43" s="497">
        <f t="shared" si="3"/>
        <v>9.2000000000000012E-2</v>
      </c>
      <c r="I43" s="518">
        <f t="shared" si="4"/>
        <v>17.480000000000004</v>
      </c>
      <c r="J43" s="436"/>
      <c r="K43" s="493" t="s">
        <v>23061</v>
      </c>
      <c r="L43" s="495">
        <v>0.2</v>
      </c>
      <c r="M43" s="495">
        <v>0.4</v>
      </c>
      <c r="N43" s="495">
        <v>3</v>
      </c>
      <c r="O43" s="495">
        <f t="shared" si="16"/>
        <v>3.6000000000000005</v>
      </c>
      <c r="P43" s="497">
        <f t="shared" si="17"/>
        <v>0.24000000000000005</v>
      </c>
      <c r="Q43" s="498">
        <f t="shared" si="7"/>
        <v>36.000000000000007</v>
      </c>
      <c r="R43" s="442"/>
    </row>
    <row r="44" spans="3:18">
      <c r="C44" s="493" t="s">
        <v>23062</v>
      </c>
      <c r="D44" s="495">
        <v>0.2</v>
      </c>
      <c r="E44" s="495">
        <v>0.4</v>
      </c>
      <c r="F44" s="495">
        <f>1.5-'[13]SAPATAS-ANEXOI'!J40</f>
        <v>1.1499999999999999</v>
      </c>
      <c r="G44" s="495">
        <f t="shared" si="2"/>
        <v>1.3800000000000001</v>
      </c>
      <c r="H44" s="497">
        <f t="shared" si="3"/>
        <v>9.2000000000000012E-2</v>
      </c>
      <c r="I44" s="518">
        <f t="shared" si="4"/>
        <v>17.480000000000004</v>
      </c>
      <c r="J44" s="436"/>
      <c r="K44" s="493" t="s">
        <v>23062</v>
      </c>
      <c r="L44" s="495">
        <v>0.2</v>
      </c>
      <c r="M44" s="495">
        <v>0.4</v>
      </c>
      <c r="N44" s="495">
        <v>3</v>
      </c>
      <c r="O44" s="495">
        <f t="shared" si="16"/>
        <v>3.6000000000000005</v>
      </c>
      <c r="P44" s="497">
        <f t="shared" si="17"/>
        <v>0.24000000000000005</v>
      </c>
      <c r="Q44" s="498">
        <f t="shared" si="7"/>
        <v>36.000000000000007</v>
      </c>
      <c r="R44" s="442"/>
    </row>
    <row r="45" spans="3:18">
      <c r="C45" s="493" t="s">
        <v>23063</v>
      </c>
      <c r="D45" s="495">
        <v>0.2</v>
      </c>
      <c r="E45" s="495">
        <v>0.4</v>
      </c>
      <c r="F45" s="495">
        <f>1.5-'[13]SAPATAS-ANEXOI'!J41</f>
        <v>1.1499999999999999</v>
      </c>
      <c r="G45" s="495">
        <f t="shared" si="2"/>
        <v>1.3800000000000001</v>
      </c>
      <c r="H45" s="497">
        <f t="shared" si="3"/>
        <v>9.2000000000000012E-2</v>
      </c>
      <c r="I45" s="518">
        <f t="shared" si="4"/>
        <v>17.480000000000004</v>
      </c>
      <c r="J45" s="436"/>
      <c r="K45" s="493" t="s">
        <v>23063</v>
      </c>
      <c r="L45" s="495">
        <v>0.2</v>
      </c>
      <c r="M45" s="495">
        <v>0.4</v>
      </c>
      <c r="N45" s="495">
        <v>3</v>
      </c>
      <c r="O45" s="495">
        <f t="shared" si="16"/>
        <v>3.6000000000000005</v>
      </c>
      <c r="P45" s="497">
        <f t="shared" si="17"/>
        <v>0.24000000000000005</v>
      </c>
      <c r="Q45" s="498">
        <f t="shared" si="7"/>
        <v>36.000000000000007</v>
      </c>
      <c r="R45" s="442"/>
    </row>
    <row r="46" spans="3:18">
      <c r="C46" s="493" t="s">
        <v>23064</v>
      </c>
      <c r="D46" s="495">
        <v>0.2</v>
      </c>
      <c r="E46" s="495">
        <v>0.4</v>
      </c>
      <c r="F46" s="495">
        <f>1.5-'[13]SAPATAS-ANEXOI'!J42</f>
        <v>1.1499999999999999</v>
      </c>
      <c r="G46" s="495">
        <f t="shared" si="2"/>
        <v>1.3800000000000001</v>
      </c>
      <c r="H46" s="497">
        <f t="shared" si="3"/>
        <v>9.2000000000000012E-2</v>
      </c>
      <c r="I46" s="518">
        <f t="shared" si="4"/>
        <v>17.480000000000004</v>
      </c>
      <c r="J46" s="436"/>
      <c r="K46" s="493" t="s">
        <v>23064</v>
      </c>
      <c r="L46" s="495">
        <v>0.2</v>
      </c>
      <c r="M46" s="495">
        <v>0.4</v>
      </c>
      <c r="N46" s="495">
        <v>3</v>
      </c>
      <c r="O46" s="495">
        <f t="shared" si="16"/>
        <v>3.6000000000000005</v>
      </c>
      <c r="P46" s="497">
        <f t="shared" si="17"/>
        <v>0.24000000000000005</v>
      </c>
      <c r="Q46" s="498">
        <f t="shared" si="7"/>
        <v>36.000000000000007</v>
      </c>
      <c r="R46" s="442"/>
    </row>
    <row r="47" spans="3:18" ht="13.5" thickBot="1">
      <c r="C47" s="493" t="s">
        <v>23065</v>
      </c>
      <c r="D47" s="495">
        <v>0.2</v>
      </c>
      <c r="E47" s="495">
        <v>0.4</v>
      </c>
      <c r="F47" s="495">
        <f>1.5-'[13]SAPATAS-ANEXOI'!J43</f>
        <v>1.1499999999999999</v>
      </c>
      <c r="G47" s="495">
        <f t="shared" si="2"/>
        <v>1.3800000000000001</v>
      </c>
      <c r="H47" s="497">
        <f t="shared" si="3"/>
        <v>9.2000000000000012E-2</v>
      </c>
      <c r="I47" s="518">
        <f t="shared" si="4"/>
        <v>17.480000000000004</v>
      </c>
      <c r="J47" s="436"/>
      <c r="K47" s="493" t="s">
        <v>23065</v>
      </c>
      <c r="L47" s="495">
        <v>0.2</v>
      </c>
      <c r="M47" s="495">
        <v>0.4</v>
      </c>
      <c r="N47" s="495">
        <v>3</v>
      </c>
      <c r="O47" s="495">
        <f t="shared" si="16"/>
        <v>3.6000000000000005</v>
      </c>
      <c r="P47" s="497">
        <f t="shared" si="17"/>
        <v>0.24000000000000005</v>
      </c>
      <c r="Q47" s="498">
        <f t="shared" si="7"/>
        <v>36.000000000000007</v>
      </c>
      <c r="R47" s="442"/>
    </row>
    <row r="48" spans="3:18">
      <c r="C48" s="1060" t="s">
        <v>23052</v>
      </c>
      <c r="D48" s="529" t="s">
        <v>22867</v>
      </c>
      <c r="E48" s="529" t="s">
        <v>23053</v>
      </c>
      <c r="F48" s="529" t="s">
        <v>107</v>
      </c>
      <c r="G48" s="510" t="s">
        <v>22871</v>
      </c>
      <c r="H48" s="510" t="s">
        <v>22957</v>
      </c>
      <c r="I48" s="510" t="s">
        <v>22875</v>
      </c>
      <c r="J48" s="436"/>
      <c r="K48" s="1029" t="s">
        <v>23054</v>
      </c>
      <c r="L48" s="529" t="s">
        <v>22867</v>
      </c>
      <c r="M48" s="529" t="s">
        <v>23053</v>
      </c>
      <c r="N48" s="529" t="s">
        <v>107</v>
      </c>
      <c r="O48" s="510" t="s">
        <v>22871</v>
      </c>
      <c r="P48" s="510" t="s">
        <v>22957</v>
      </c>
      <c r="Q48" s="510" t="s">
        <v>22875</v>
      </c>
      <c r="R48" s="442"/>
    </row>
    <row r="49" spans="3:18" ht="15.75" thickBot="1">
      <c r="C49" s="1061"/>
      <c r="D49" s="511" t="s">
        <v>22876</v>
      </c>
      <c r="E49" s="511" t="s">
        <v>22876</v>
      </c>
      <c r="F49" s="511" t="s">
        <v>22876</v>
      </c>
      <c r="G49" s="512" t="s">
        <v>22877</v>
      </c>
      <c r="H49" s="512" t="s">
        <v>22878</v>
      </c>
      <c r="I49" s="512" t="s">
        <v>23055</v>
      </c>
      <c r="J49" s="436"/>
      <c r="K49" s="1030"/>
      <c r="L49" s="511" t="s">
        <v>22876</v>
      </c>
      <c r="M49" s="511" t="s">
        <v>22876</v>
      </c>
      <c r="N49" s="511" t="s">
        <v>22876</v>
      </c>
      <c r="O49" s="512" t="s">
        <v>22877</v>
      </c>
      <c r="P49" s="512" t="s">
        <v>22878</v>
      </c>
      <c r="Q49" s="512" t="s">
        <v>23055</v>
      </c>
      <c r="R49" s="442"/>
    </row>
    <row r="50" spans="3:18" ht="13.5" thickBot="1">
      <c r="C50" s="1052" t="s">
        <v>17</v>
      </c>
      <c r="D50" s="1053"/>
      <c r="E50" s="1053"/>
      <c r="F50" s="1059"/>
      <c r="G50" s="513">
        <f>SUM(G52:G107)</f>
        <v>83.58</v>
      </c>
      <c r="H50" s="513">
        <f t="shared" ref="H50:I50" si="18">SUM(H52:H107)</f>
        <v>5.5720000000000036</v>
      </c>
      <c r="I50" s="513">
        <f t="shared" si="18"/>
        <v>1058.68</v>
      </c>
      <c r="J50" s="436"/>
      <c r="K50" s="1052" t="s">
        <v>17</v>
      </c>
      <c r="L50" s="1053"/>
      <c r="M50" s="1053"/>
      <c r="N50" s="1059"/>
      <c r="O50" s="513">
        <f>SUM(O52:O107)</f>
        <v>70.559999999999945</v>
      </c>
      <c r="P50" s="513">
        <f t="shared" ref="P50:Q50" si="19">SUM(P52:P107)</f>
        <v>3.5280000000000027</v>
      </c>
      <c r="Q50" s="513">
        <f t="shared" si="19"/>
        <v>529.19999999999959</v>
      </c>
      <c r="R50" s="442"/>
    </row>
    <row r="51" spans="3:18" ht="13.5" thickBot="1">
      <c r="C51" s="1026" t="s">
        <v>23136</v>
      </c>
      <c r="D51" s="1028"/>
      <c r="E51" s="1028"/>
      <c r="F51" s="527"/>
      <c r="G51" s="527"/>
      <c r="H51" s="527"/>
      <c r="I51" s="526"/>
      <c r="J51" s="436"/>
      <c r="K51" s="528"/>
      <c r="L51" s="1026" t="s">
        <v>23136</v>
      </c>
      <c r="M51" s="1028"/>
      <c r="N51" s="1028"/>
      <c r="O51" s="516"/>
      <c r="P51" s="516"/>
      <c r="Q51" s="517"/>
      <c r="R51" s="442"/>
    </row>
    <row r="52" spans="3:18">
      <c r="C52" s="493" t="s">
        <v>23056</v>
      </c>
      <c r="D52" s="495">
        <v>0.2</v>
      </c>
      <c r="E52" s="495">
        <v>0.4</v>
      </c>
      <c r="F52" s="495">
        <f>1.5-'[13]SAPATAS-ANEXOI'!J44</f>
        <v>1.1499999999999999</v>
      </c>
      <c r="G52" s="495">
        <f t="shared" si="2"/>
        <v>1.3800000000000001</v>
      </c>
      <c r="H52" s="497">
        <f t="shared" si="3"/>
        <v>9.2000000000000012E-2</v>
      </c>
      <c r="I52" s="518">
        <f t="shared" si="4"/>
        <v>17.480000000000004</v>
      </c>
      <c r="J52" s="436"/>
      <c r="K52" s="493" t="s">
        <v>23056</v>
      </c>
      <c r="L52" s="495">
        <v>0.15</v>
      </c>
      <c r="M52" s="495">
        <v>0.3</v>
      </c>
      <c r="N52" s="495">
        <v>1.4</v>
      </c>
      <c r="O52" s="495">
        <f>(2*L52+2*M52)*N52</f>
        <v>1.2599999999999998</v>
      </c>
      <c r="P52" s="497">
        <f>L52*M52*N52</f>
        <v>6.3E-2</v>
      </c>
      <c r="Q52" s="498">
        <f t="shared" si="7"/>
        <v>9.4499999999999993</v>
      </c>
      <c r="R52" s="442"/>
    </row>
    <row r="53" spans="3:18">
      <c r="C53" s="493" t="s">
        <v>23057</v>
      </c>
      <c r="D53" s="495">
        <v>0.2</v>
      </c>
      <c r="E53" s="495">
        <v>0.4</v>
      </c>
      <c r="F53" s="495">
        <f>1.5-'[13]SAPATAS-ANEXOI'!J45</f>
        <v>1.1499999999999999</v>
      </c>
      <c r="G53" s="495">
        <f t="shared" si="2"/>
        <v>1.3800000000000001</v>
      </c>
      <c r="H53" s="497">
        <f t="shared" si="3"/>
        <v>9.2000000000000012E-2</v>
      </c>
      <c r="I53" s="518">
        <f t="shared" si="4"/>
        <v>17.480000000000004</v>
      </c>
      <c r="J53" s="436"/>
      <c r="K53" s="493" t="s">
        <v>23057</v>
      </c>
      <c r="L53" s="495">
        <v>0.15</v>
      </c>
      <c r="M53" s="495">
        <v>0.3</v>
      </c>
      <c r="N53" s="495">
        <v>1.4</v>
      </c>
      <c r="O53" s="495">
        <f t="shared" ref="O53:O59" si="20">(2*L53+2*M53)*N53</f>
        <v>1.2599999999999998</v>
      </c>
      <c r="P53" s="497">
        <f t="shared" ref="P53:P59" si="21">L53*M53*N53</f>
        <v>6.3E-2</v>
      </c>
      <c r="Q53" s="498">
        <f t="shared" si="7"/>
        <v>9.4499999999999993</v>
      </c>
      <c r="R53" s="442"/>
    </row>
    <row r="54" spans="3:18">
      <c r="C54" s="493" t="s">
        <v>23058</v>
      </c>
      <c r="D54" s="495">
        <v>0.2</v>
      </c>
      <c r="E54" s="495">
        <v>0.4</v>
      </c>
      <c r="F54" s="495">
        <f>1.5-'[13]SAPATAS-ANEXOI'!J46</f>
        <v>1.1499999999999999</v>
      </c>
      <c r="G54" s="495">
        <f t="shared" si="2"/>
        <v>1.3800000000000001</v>
      </c>
      <c r="H54" s="497">
        <f t="shared" si="3"/>
        <v>9.2000000000000012E-2</v>
      </c>
      <c r="I54" s="518">
        <f t="shared" si="4"/>
        <v>17.480000000000004</v>
      </c>
      <c r="J54" s="436"/>
      <c r="K54" s="493" t="s">
        <v>23058</v>
      </c>
      <c r="L54" s="495">
        <v>0.15</v>
      </c>
      <c r="M54" s="495">
        <v>0.3</v>
      </c>
      <c r="N54" s="495">
        <v>1.4</v>
      </c>
      <c r="O54" s="495">
        <f t="shared" si="20"/>
        <v>1.2599999999999998</v>
      </c>
      <c r="P54" s="497">
        <f t="shared" si="21"/>
        <v>6.3E-2</v>
      </c>
      <c r="Q54" s="498">
        <f t="shared" si="7"/>
        <v>9.4499999999999993</v>
      </c>
      <c r="R54" s="442"/>
    </row>
    <row r="55" spans="3:18">
      <c r="C55" s="493" t="s">
        <v>23059</v>
      </c>
      <c r="D55" s="495">
        <v>0.2</v>
      </c>
      <c r="E55" s="495">
        <v>0.4</v>
      </c>
      <c r="F55" s="495">
        <f>1.5-'[13]SAPATAS-ANEXOI'!J47</f>
        <v>1.1499999999999999</v>
      </c>
      <c r="G55" s="495">
        <f t="shared" si="2"/>
        <v>1.3800000000000001</v>
      </c>
      <c r="H55" s="497">
        <f t="shared" si="3"/>
        <v>9.2000000000000012E-2</v>
      </c>
      <c r="I55" s="518">
        <f t="shared" si="4"/>
        <v>17.480000000000004</v>
      </c>
      <c r="J55" s="436"/>
      <c r="K55" s="493" t="s">
        <v>23059</v>
      </c>
      <c r="L55" s="495">
        <v>0.15</v>
      </c>
      <c r="M55" s="495">
        <v>0.3</v>
      </c>
      <c r="N55" s="495">
        <v>1.4</v>
      </c>
      <c r="O55" s="495">
        <f t="shared" si="20"/>
        <v>1.2599999999999998</v>
      </c>
      <c r="P55" s="497">
        <f t="shared" si="21"/>
        <v>6.3E-2</v>
      </c>
      <c r="Q55" s="498">
        <f t="shared" si="7"/>
        <v>9.4499999999999993</v>
      </c>
      <c r="R55" s="442"/>
    </row>
    <row r="56" spans="3:18">
      <c r="C56" s="493" t="s">
        <v>23060</v>
      </c>
      <c r="D56" s="495">
        <v>0.2</v>
      </c>
      <c r="E56" s="495">
        <v>0.4</v>
      </c>
      <c r="F56" s="495">
        <f>1.5-'[13]SAPATAS-ANEXOI'!J48</f>
        <v>1.1499999999999999</v>
      </c>
      <c r="G56" s="495">
        <f t="shared" si="2"/>
        <v>1.3800000000000001</v>
      </c>
      <c r="H56" s="497">
        <f t="shared" si="3"/>
        <v>9.2000000000000012E-2</v>
      </c>
      <c r="I56" s="518">
        <f t="shared" si="4"/>
        <v>17.480000000000004</v>
      </c>
      <c r="J56" s="436"/>
      <c r="K56" s="493" t="s">
        <v>23060</v>
      </c>
      <c r="L56" s="495">
        <v>0.15</v>
      </c>
      <c r="M56" s="495">
        <v>0.3</v>
      </c>
      <c r="N56" s="495">
        <v>1.4</v>
      </c>
      <c r="O56" s="495">
        <f t="shared" si="20"/>
        <v>1.2599999999999998</v>
      </c>
      <c r="P56" s="497">
        <f t="shared" si="21"/>
        <v>6.3E-2</v>
      </c>
      <c r="Q56" s="498">
        <f t="shared" si="7"/>
        <v>9.4499999999999993</v>
      </c>
      <c r="R56" s="442"/>
    </row>
    <row r="57" spans="3:18">
      <c r="C57" s="493" t="s">
        <v>23061</v>
      </c>
      <c r="D57" s="495">
        <v>0.2</v>
      </c>
      <c r="E57" s="495">
        <v>0.4</v>
      </c>
      <c r="F57" s="495">
        <f>1.5-'[13]SAPATAS-ANEXOI'!J49</f>
        <v>1.1499999999999999</v>
      </c>
      <c r="G57" s="495">
        <f t="shared" si="2"/>
        <v>1.3800000000000001</v>
      </c>
      <c r="H57" s="497">
        <f t="shared" si="3"/>
        <v>9.2000000000000012E-2</v>
      </c>
      <c r="I57" s="518">
        <f t="shared" si="4"/>
        <v>17.480000000000004</v>
      </c>
      <c r="J57" s="436"/>
      <c r="K57" s="493" t="s">
        <v>23061</v>
      </c>
      <c r="L57" s="495">
        <v>0.15</v>
      </c>
      <c r="M57" s="495">
        <v>0.3</v>
      </c>
      <c r="N57" s="495">
        <v>1.4</v>
      </c>
      <c r="O57" s="495">
        <f t="shared" si="20"/>
        <v>1.2599999999999998</v>
      </c>
      <c r="P57" s="497">
        <f t="shared" si="21"/>
        <v>6.3E-2</v>
      </c>
      <c r="Q57" s="498">
        <f t="shared" si="7"/>
        <v>9.4499999999999993</v>
      </c>
      <c r="R57" s="442"/>
    </row>
    <row r="58" spans="3:18">
      <c r="C58" s="493" t="s">
        <v>23062</v>
      </c>
      <c r="D58" s="495">
        <v>0.2</v>
      </c>
      <c r="E58" s="495">
        <v>0.4</v>
      </c>
      <c r="F58" s="495">
        <f>1.5-'[13]SAPATAS-ANEXOI'!J50</f>
        <v>1.1499999999999999</v>
      </c>
      <c r="G58" s="495">
        <f t="shared" si="2"/>
        <v>1.3800000000000001</v>
      </c>
      <c r="H58" s="497">
        <f t="shared" si="3"/>
        <v>9.2000000000000012E-2</v>
      </c>
      <c r="I58" s="518">
        <f t="shared" si="4"/>
        <v>17.480000000000004</v>
      </c>
      <c r="J58" s="436"/>
      <c r="K58" s="493" t="s">
        <v>23062</v>
      </c>
      <c r="L58" s="495">
        <v>0.15</v>
      </c>
      <c r="M58" s="495">
        <v>0.3</v>
      </c>
      <c r="N58" s="495">
        <v>1.4</v>
      </c>
      <c r="O58" s="495">
        <f t="shared" si="20"/>
        <v>1.2599999999999998</v>
      </c>
      <c r="P58" s="497">
        <f t="shared" si="21"/>
        <v>6.3E-2</v>
      </c>
      <c r="Q58" s="498">
        <f t="shared" si="7"/>
        <v>9.4499999999999993</v>
      </c>
      <c r="R58" s="442"/>
    </row>
    <row r="59" spans="3:18">
      <c r="C59" s="493" t="s">
        <v>23063</v>
      </c>
      <c r="D59" s="495">
        <v>0.2</v>
      </c>
      <c r="E59" s="495">
        <v>0.4</v>
      </c>
      <c r="F59" s="495">
        <f>1.5-'[13]SAPATAS-ANEXOI'!J51</f>
        <v>1.1499999999999999</v>
      </c>
      <c r="G59" s="495">
        <f t="shared" si="2"/>
        <v>1.3800000000000001</v>
      </c>
      <c r="H59" s="497">
        <f t="shared" si="3"/>
        <v>9.2000000000000012E-2</v>
      </c>
      <c r="I59" s="518">
        <f t="shared" si="4"/>
        <v>17.480000000000004</v>
      </c>
      <c r="J59" s="436"/>
      <c r="K59" s="493" t="s">
        <v>23063</v>
      </c>
      <c r="L59" s="495">
        <v>0.15</v>
      </c>
      <c r="M59" s="495">
        <v>0.3</v>
      </c>
      <c r="N59" s="495">
        <v>1.4</v>
      </c>
      <c r="O59" s="495">
        <f t="shared" si="20"/>
        <v>1.2599999999999998</v>
      </c>
      <c r="P59" s="497">
        <f t="shared" si="21"/>
        <v>6.3E-2</v>
      </c>
      <c r="Q59" s="498">
        <f t="shared" si="7"/>
        <v>9.4499999999999993</v>
      </c>
      <c r="R59" s="442"/>
    </row>
    <row r="60" spans="3:18">
      <c r="C60" s="493" t="s">
        <v>23064</v>
      </c>
      <c r="D60" s="495">
        <v>0.2</v>
      </c>
      <c r="E60" s="495">
        <v>0.4</v>
      </c>
      <c r="F60" s="495">
        <f>1.5-'[13]SAPATAS-ANEXOI'!J52</f>
        <v>1.1499999999999999</v>
      </c>
      <c r="G60" s="495">
        <f t="shared" si="2"/>
        <v>1.3800000000000001</v>
      </c>
      <c r="H60" s="497">
        <f t="shared" si="3"/>
        <v>9.2000000000000012E-2</v>
      </c>
      <c r="I60" s="518">
        <f>H60*190</f>
        <v>17.480000000000004</v>
      </c>
      <c r="J60" s="436"/>
      <c r="K60" s="493" t="s">
        <v>23064</v>
      </c>
      <c r="L60" s="495">
        <v>0.15</v>
      </c>
      <c r="M60" s="495">
        <v>0.3</v>
      </c>
      <c r="N60" s="495">
        <v>1.4</v>
      </c>
      <c r="O60" s="495">
        <f>(2*L60+2*M60)*N60</f>
        <v>1.2599999999999998</v>
      </c>
      <c r="P60" s="497">
        <f>L60*M60*N60</f>
        <v>6.3E-2</v>
      </c>
      <c r="Q60" s="498">
        <f>P60*150</f>
        <v>9.4499999999999993</v>
      </c>
      <c r="R60" s="442"/>
    </row>
    <row r="61" spans="3:18">
      <c r="C61" s="493" t="s">
        <v>23065</v>
      </c>
      <c r="D61" s="495">
        <v>0.2</v>
      </c>
      <c r="E61" s="495">
        <v>0.4</v>
      </c>
      <c r="F61" s="495">
        <f>1.5-'[13]SAPATAS-ANEXOI'!J53</f>
        <v>1.1499999999999999</v>
      </c>
      <c r="G61" s="495">
        <f t="shared" si="2"/>
        <v>1.3800000000000001</v>
      </c>
      <c r="H61" s="497">
        <f t="shared" si="3"/>
        <v>9.2000000000000012E-2</v>
      </c>
      <c r="I61" s="518">
        <f t="shared" ref="I61:I87" si="22">H61*190</f>
        <v>17.480000000000004</v>
      </c>
      <c r="J61" s="436"/>
      <c r="K61" s="493" t="s">
        <v>23065</v>
      </c>
      <c r="L61" s="495">
        <v>0.15</v>
      </c>
      <c r="M61" s="495">
        <v>0.3</v>
      </c>
      <c r="N61" s="495">
        <v>1.4</v>
      </c>
      <c r="O61" s="495">
        <f t="shared" ref="O61:O69" si="23">(2*L61+2*M61)*N61</f>
        <v>1.2599999999999998</v>
      </c>
      <c r="P61" s="497">
        <f t="shared" ref="P61:P69" si="24">L61*M61*N61</f>
        <v>6.3E-2</v>
      </c>
      <c r="Q61" s="498">
        <f t="shared" ref="Q61:Q87" si="25">P61*150</f>
        <v>9.4499999999999993</v>
      </c>
      <c r="R61" s="442"/>
    </row>
    <row r="62" spans="3:18">
      <c r="C62" s="493" t="s">
        <v>23066</v>
      </c>
      <c r="D62" s="495">
        <v>0.2</v>
      </c>
      <c r="E62" s="495">
        <v>0.4</v>
      </c>
      <c r="F62" s="495">
        <f>1.5-'[13]SAPATAS-ANEXOI'!J54</f>
        <v>1.1499999999999999</v>
      </c>
      <c r="G62" s="495">
        <f t="shared" si="2"/>
        <v>1.3800000000000001</v>
      </c>
      <c r="H62" s="497">
        <f t="shared" si="3"/>
        <v>9.2000000000000012E-2</v>
      </c>
      <c r="I62" s="518">
        <f t="shared" si="22"/>
        <v>17.480000000000004</v>
      </c>
      <c r="J62" s="436"/>
      <c r="K62" s="493" t="s">
        <v>23066</v>
      </c>
      <c r="L62" s="495">
        <v>0.15</v>
      </c>
      <c r="M62" s="495">
        <v>0.3</v>
      </c>
      <c r="N62" s="495">
        <v>1.4</v>
      </c>
      <c r="O62" s="495">
        <f t="shared" si="23"/>
        <v>1.2599999999999998</v>
      </c>
      <c r="P62" s="497">
        <f t="shared" si="24"/>
        <v>6.3E-2</v>
      </c>
      <c r="Q62" s="498">
        <f t="shared" si="25"/>
        <v>9.4499999999999993</v>
      </c>
      <c r="R62" s="442"/>
    </row>
    <row r="63" spans="3:18">
      <c r="C63" s="493" t="s">
        <v>23067</v>
      </c>
      <c r="D63" s="495">
        <v>0.2</v>
      </c>
      <c r="E63" s="495">
        <v>0.4</v>
      </c>
      <c r="F63" s="495">
        <f>1.5-'[13]SAPATAS-ANEXOI'!J55</f>
        <v>1.1499999999999999</v>
      </c>
      <c r="G63" s="495">
        <f t="shared" si="2"/>
        <v>1.3800000000000001</v>
      </c>
      <c r="H63" s="497">
        <f t="shared" si="3"/>
        <v>9.2000000000000012E-2</v>
      </c>
      <c r="I63" s="518">
        <f t="shared" si="22"/>
        <v>17.480000000000004</v>
      </c>
      <c r="J63" s="436"/>
      <c r="K63" s="493" t="s">
        <v>23067</v>
      </c>
      <c r="L63" s="495">
        <v>0.15</v>
      </c>
      <c r="M63" s="495">
        <v>0.3</v>
      </c>
      <c r="N63" s="495">
        <v>1.4</v>
      </c>
      <c r="O63" s="495">
        <f t="shared" si="23"/>
        <v>1.2599999999999998</v>
      </c>
      <c r="P63" s="497">
        <f t="shared" si="24"/>
        <v>6.3E-2</v>
      </c>
      <c r="Q63" s="498">
        <f t="shared" si="25"/>
        <v>9.4499999999999993</v>
      </c>
      <c r="R63" s="442"/>
    </row>
    <row r="64" spans="3:18">
      <c r="C64" s="493" t="s">
        <v>23068</v>
      </c>
      <c r="D64" s="495">
        <v>0.2</v>
      </c>
      <c r="E64" s="495">
        <v>0.4</v>
      </c>
      <c r="F64" s="495">
        <f>1.5-'[13]SAPATAS-ANEXOI'!J56</f>
        <v>1.1499999999999999</v>
      </c>
      <c r="G64" s="495">
        <f t="shared" si="2"/>
        <v>1.3800000000000001</v>
      </c>
      <c r="H64" s="497">
        <f t="shared" si="3"/>
        <v>9.2000000000000012E-2</v>
      </c>
      <c r="I64" s="518">
        <f t="shared" si="22"/>
        <v>17.480000000000004</v>
      </c>
      <c r="J64" s="436"/>
      <c r="K64" s="493" t="s">
        <v>23068</v>
      </c>
      <c r="L64" s="495">
        <v>0.15</v>
      </c>
      <c r="M64" s="495">
        <v>0.3</v>
      </c>
      <c r="N64" s="495">
        <v>1.4</v>
      </c>
      <c r="O64" s="495">
        <f t="shared" si="23"/>
        <v>1.2599999999999998</v>
      </c>
      <c r="P64" s="497">
        <f t="shared" si="24"/>
        <v>6.3E-2</v>
      </c>
      <c r="Q64" s="498">
        <f t="shared" si="25"/>
        <v>9.4499999999999993</v>
      </c>
      <c r="R64" s="442"/>
    </row>
    <row r="65" spans="3:18">
      <c r="C65" s="493" t="s">
        <v>23069</v>
      </c>
      <c r="D65" s="495">
        <v>0.2</v>
      </c>
      <c r="E65" s="495">
        <v>0.4</v>
      </c>
      <c r="F65" s="495">
        <f>1.5-'[13]SAPATAS-ANEXOI'!J57</f>
        <v>1.1499999999999999</v>
      </c>
      <c r="G65" s="495">
        <f t="shared" si="2"/>
        <v>1.3800000000000001</v>
      </c>
      <c r="H65" s="497">
        <f t="shared" si="3"/>
        <v>9.2000000000000012E-2</v>
      </c>
      <c r="I65" s="518">
        <f t="shared" si="22"/>
        <v>17.480000000000004</v>
      </c>
      <c r="J65" s="436"/>
      <c r="K65" s="493" t="s">
        <v>23069</v>
      </c>
      <c r="L65" s="495">
        <v>0.15</v>
      </c>
      <c r="M65" s="495">
        <v>0.3</v>
      </c>
      <c r="N65" s="495">
        <v>1.4</v>
      </c>
      <c r="O65" s="495">
        <f t="shared" si="23"/>
        <v>1.2599999999999998</v>
      </c>
      <c r="P65" s="497">
        <f t="shared" si="24"/>
        <v>6.3E-2</v>
      </c>
      <c r="Q65" s="498">
        <f t="shared" si="25"/>
        <v>9.4499999999999993</v>
      </c>
      <c r="R65" s="442"/>
    </row>
    <row r="66" spans="3:18">
      <c r="C66" s="493" t="s">
        <v>23070</v>
      </c>
      <c r="D66" s="495">
        <v>0.2</v>
      </c>
      <c r="E66" s="495">
        <v>0.4</v>
      </c>
      <c r="F66" s="495">
        <f>1.5-'[13]SAPATAS-ANEXOI'!J58</f>
        <v>1.1499999999999999</v>
      </c>
      <c r="G66" s="495">
        <f t="shared" si="2"/>
        <v>1.3800000000000001</v>
      </c>
      <c r="H66" s="497">
        <f t="shared" si="3"/>
        <v>9.2000000000000012E-2</v>
      </c>
      <c r="I66" s="518">
        <f t="shared" si="22"/>
        <v>17.480000000000004</v>
      </c>
      <c r="J66" s="436"/>
      <c r="K66" s="493" t="s">
        <v>23070</v>
      </c>
      <c r="L66" s="495">
        <v>0.15</v>
      </c>
      <c r="M66" s="495">
        <v>0.3</v>
      </c>
      <c r="N66" s="495">
        <v>1.4</v>
      </c>
      <c r="O66" s="495">
        <f t="shared" si="23"/>
        <v>1.2599999999999998</v>
      </c>
      <c r="P66" s="497">
        <f t="shared" si="24"/>
        <v>6.3E-2</v>
      </c>
      <c r="Q66" s="498">
        <f t="shared" si="25"/>
        <v>9.4499999999999993</v>
      </c>
      <c r="R66" s="442"/>
    </row>
    <row r="67" spans="3:18">
      <c r="C67" s="493" t="s">
        <v>23071</v>
      </c>
      <c r="D67" s="495">
        <v>0.2</v>
      </c>
      <c r="E67" s="495">
        <v>0.4</v>
      </c>
      <c r="F67" s="495">
        <f>1.5-'[13]SAPATAS-ANEXOI'!J59</f>
        <v>1.1499999999999999</v>
      </c>
      <c r="G67" s="495">
        <f t="shared" si="2"/>
        <v>1.3800000000000001</v>
      </c>
      <c r="H67" s="497">
        <f t="shared" si="3"/>
        <v>9.2000000000000012E-2</v>
      </c>
      <c r="I67" s="518">
        <f t="shared" si="22"/>
        <v>17.480000000000004</v>
      </c>
      <c r="J67" s="436"/>
      <c r="K67" s="493" t="s">
        <v>23071</v>
      </c>
      <c r="L67" s="495">
        <v>0.15</v>
      </c>
      <c r="M67" s="495">
        <v>0.3</v>
      </c>
      <c r="N67" s="495">
        <v>1.4</v>
      </c>
      <c r="O67" s="495">
        <f t="shared" si="23"/>
        <v>1.2599999999999998</v>
      </c>
      <c r="P67" s="497">
        <f t="shared" si="24"/>
        <v>6.3E-2</v>
      </c>
      <c r="Q67" s="498">
        <f t="shared" si="25"/>
        <v>9.4499999999999993</v>
      </c>
      <c r="R67" s="442"/>
    </row>
    <row r="68" spans="3:18">
      <c r="C68" s="493" t="s">
        <v>23072</v>
      </c>
      <c r="D68" s="495">
        <v>0.2</v>
      </c>
      <c r="E68" s="495">
        <v>0.4</v>
      </c>
      <c r="F68" s="495">
        <f>1.5-'[13]SAPATAS-ANEXOI'!J60</f>
        <v>1.1499999999999999</v>
      </c>
      <c r="G68" s="495">
        <f t="shared" si="2"/>
        <v>1.3800000000000001</v>
      </c>
      <c r="H68" s="497">
        <f t="shared" si="3"/>
        <v>9.2000000000000012E-2</v>
      </c>
      <c r="I68" s="518">
        <f t="shared" si="22"/>
        <v>17.480000000000004</v>
      </c>
      <c r="J68" s="436"/>
      <c r="K68" s="493" t="s">
        <v>23072</v>
      </c>
      <c r="L68" s="495">
        <v>0.15</v>
      </c>
      <c r="M68" s="495">
        <v>0.3</v>
      </c>
      <c r="N68" s="495">
        <v>1.4</v>
      </c>
      <c r="O68" s="495">
        <f t="shared" si="23"/>
        <v>1.2599999999999998</v>
      </c>
      <c r="P68" s="497">
        <f t="shared" si="24"/>
        <v>6.3E-2</v>
      </c>
      <c r="Q68" s="498">
        <f t="shared" si="25"/>
        <v>9.4499999999999993</v>
      </c>
      <c r="R68" s="442"/>
    </row>
    <row r="69" spans="3:18">
      <c r="C69" s="493" t="s">
        <v>23073</v>
      </c>
      <c r="D69" s="495">
        <v>0.2</v>
      </c>
      <c r="E69" s="495">
        <v>0.4</v>
      </c>
      <c r="F69" s="495">
        <f>1.5-'[13]SAPATAS-ANEXOI'!J61</f>
        <v>1.1499999999999999</v>
      </c>
      <c r="G69" s="495">
        <f t="shared" si="2"/>
        <v>1.3800000000000001</v>
      </c>
      <c r="H69" s="497">
        <f t="shared" si="3"/>
        <v>9.2000000000000012E-2</v>
      </c>
      <c r="I69" s="518">
        <f t="shared" si="22"/>
        <v>17.480000000000004</v>
      </c>
      <c r="J69" s="436"/>
      <c r="K69" s="493" t="s">
        <v>23073</v>
      </c>
      <c r="L69" s="495">
        <v>0.15</v>
      </c>
      <c r="M69" s="495">
        <v>0.3</v>
      </c>
      <c r="N69" s="495">
        <v>1.4</v>
      </c>
      <c r="O69" s="495">
        <f t="shared" si="23"/>
        <v>1.2599999999999998</v>
      </c>
      <c r="P69" s="497">
        <f t="shared" si="24"/>
        <v>6.3E-2</v>
      </c>
      <c r="Q69" s="498">
        <f t="shared" si="25"/>
        <v>9.4499999999999993</v>
      </c>
      <c r="R69" s="442"/>
    </row>
    <row r="70" spans="3:18">
      <c r="C70" s="493" t="s">
        <v>23074</v>
      </c>
      <c r="D70" s="495">
        <v>0.2</v>
      </c>
      <c r="E70" s="495">
        <v>0.4</v>
      </c>
      <c r="F70" s="495">
        <f>1.5-'[13]SAPATAS-ANEXOI'!J62</f>
        <v>1.1499999999999999</v>
      </c>
      <c r="G70" s="495">
        <f t="shared" si="2"/>
        <v>1.3800000000000001</v>
      </c>
      <c r="H70" s="497">
        <f t="shared" si="3"/>
        <v>9.2000000000000012E-2</v>
      </c>
      <c r="I70" s="518">
        <f t="shared" si="22"/>
        <v>17.480000000000004</v>
      </c>
      <c r="J70" s="436"/>
      <c r="K70" s="493" t="s">
        <v>23074</v>
      </c>
      <c r="L70" s="495">
        <v>0.15</v>
      </c>
      <c r="M70" s="495">
        <v>0.3</v>
      </c>
      <c r="N70" s="495">
        <v>1.4</v>
      </c>
      <c r="O70" s="495">
        <f>(2*L70+2*M70)*N70</f>
        <v>1.2599999999999998</v>
      </c>
      <c r="P70" s="497">
        <f>L70*M70*N70</f>
        <v>6.3E-2</v>
      </c>
      <c r="Q70" s="498">
        <f t="shared" si="25"/>
        <v>9.4499999999999993</v>
      </c>
      <c r="R70" s="442"/>
    </row>
    <row r="71" spans="3:18">
      <c r="C71" s="493" t="s">
        <v>23075</v>
      </c>
      <c r="D71" s="495">
        <v>0.2</v>
      </c>
      <c r="E71" s="495">
        <v>0.4</v>
      </c>
      <c r="F71" s="495">
        <f>1.5-'[13]SAPATAS-ANEXOI'!J63</f>
        <v>1.1499999999999999</v>
      </c>
      <c r="G71" s="495">
        <f t="shared" si="2"/>
        <v>1.3800000000000001</v>
      </c>
      <c r="H71" s="497">
        <f t="shared" si="3"/>
        <v>9.2000000000000012E-2</v>
      </c>
      <c r="I71" s="518">
        <f t="shared" si="22"/>
        <v>17.480000000000004</v>
      </c>
      <c r="J71" s="436"/>
      <c r="K71" s="493" t="s">
        <v>23075</v>
      </c>
      <c r="L71" s="495">
        <v>0.15</v>
      </c>
      <c r="M71" s="495">
        <v>0.3</v>
      </c>
      <c r="N71" s="495">
        <v>1.4</v>
      </c>
      <c r="O71" s="495">
        <f t="shared" ref="O71:O79" si="26">(2*L71+2*M71)*N71</f>
        <v>1.2599999999999998</v>
      </c>
      <c r="P71" s="497">
        <f t="shared" ref="P71:P79" si="27">L71*M71*N71</f>
        <v>6.3E-2</v>
      </c>
      <c r="Q71" s="498">
        <f t="shared" si="25"/>
        <v>9.4499999999999993</v>
      </c>
      <c r="R71" s="442"/>
    </row>
    <row r="72" spans="3:18">
      <c r="C72" s="493" t="s">
        <v>23076</v>
      </c>
      <c r="D72" s="495">
        <v>0.2</v>
      </c>
      <c r="E72" s="495">
        <v>0.4</v>
      </c>
      <c r="F72" s="495">
        <f>1.5-'[13]SAPATAS-ANEXOI'!J64</f>
        <v>1.1499999999999999</v>
      </c>
      <c r="G72" s="495">
        <f t="shared" si="2"/>
        <v>1.3800000000000001</v>
      </c>
      <c r="H72" s="497">
        <f t="shared" si="3"/>
        <v>9.2000000000000012E-2</v>
      </c>
      <c r="I72" s="518">
        <f t="shared" si="22"/>
        <v>17.480000000000004</v>
      </c>
      <c r="J72" s="436"/>
      <c r="K72" s="493" t="s">
        <v>23076</v>
      </c>
      <c r="L72" s="495">
        <v>0.15</v>
      </c>
      <c r="M72" s="495">
        <v>0.3</v>
      </c>
      <c r="N72" s="495">
        <v>1.4</v>
      </c>
      <c r="O72" s="495">
        <f t="shared" si="26"/>
        <v>1.2599999999999998</v>
      </c>
      <c r="P72" s="497">
        <f t="shared" si="27"/>
        <v>6.3E-2</v>
      </c>
      <c r="Q72" s="498">
        <f t="shared" si="25"/>
        <v>9.4499999999999993</v>
      </c>
      <c r="R72" s="442"/>
    </row>
    <row r="73" spans="3:18">
      <c r="C73" s="493" t="s">
        <v>23077</v>
      </c>
      <c r="D73" s="495">
        <v>0.2</v>
      </c>
      <c r="E73" s="495">
        <v>0.4</v>
      </c>
      <c r="F73" s="495">
        <f>1.5-'[13]SAPATAS-ANEXOI'!J65</f>
        <v>1.1499999999999999</v>
      </c>
      <c r="G73" s="495">
        <f t="shared" si="2"/>
        <v>1.3800000000000001</v>
      </c>
      <c r="H73" s="497">
        <f t="shared" si="3"/>
        <v>9.2000000000000012E-2</v>
      </c>
      <c r="I73" s="518">
        <f t="shared" si="22"/>
        <v>17.480000000000004</v>
      </c>
      <c r="J73" s="436"/>
      <c r="K73" s="493" t="s">
        <v>23077</v>
      </c>
      <c r="L73" s="495">
        <v>0.15</v>
      </c>
      <c r="M73" s="495">
        <v>0.3</v>
      </c>
      <c r="N73" s="495">
        <v>1.4</v>
      </c>
      <c r="O73" s="495">
        <f t="shared" si="26"/>
        <v>1.2599999999999998</v>
      </c>
      <c r="P73" s="497">
        <f t="shared" si="27"/>
        <v>6.3E-2</v>
      </c>
      <c r="Q73" s="498">
        <f t="shared" si="25"/>
        <v>9.4499999999999993</v>
      </c>
      <c r="R73" s="442"/>
    </row>
    <row r="74" spans="3:18">
      <c r="C74" s="493" t="s">
        <v>23078</v>
      </c>
      <c r="D74" s="495">
        <v>0.2</v>
      </c>
      <c r="E74" s="495">
        <v>0.4</v>
      </c>
      <c r="F74" s="495">
        <f>1.5-'[13]SAPATAS-ANEXOI'!J66</f>
        <v>1.1499999999999999</v>
      </c>
      <c r="G74" s="495">
        <f t="shared" si="2"/>
        <v>1.3800000000000001</v>
      </c>
      <c r="H74" s="497">
        <f t="shared" si="3"/>
        <v>9.2000000000000012E-2</v>
      </c>
      <c r="I74" s="518">
        <f t="shared" si="22"/>
        <v>17.480000000000004</v>
      </c>
      <c r="J74" s="436"/>
      <c r="K74" s="493" t="s">
        <v>23078</v>
      </c>
      <c r="L74" s="495">
        <v>0.15</v>
      </c>
      <c r="M74" s="495">
        <v>0.3</v>
      </c>
      <c r="N74" s="495">
        <v>1.4</v>
      </c>
      <c r="O74" s="495">
        <f t="shared" si="26"/>
        <v>1.2599999999999998</v>
      </c>
      <c r="P74" s="497">
        <f t="shared" si="27"/>
        <v>6.3E-2</v>
      </c>
      <c r="Q74" s="498">
        <f t="shared" si="25"/>
        <v>9.4499999999999993</v>
      </c>
      <c r="R74" s="442"/>
    </row>
    <row r="75" spans="3:18">
      <c r="C75" s="493" t="s">
        <v>23079</v>
      </c>
      <c r="D75" s="495">
        <v>0.2</v>
      </c>
      <c r="E75" s="495">
        <v>0.4</v>
      </c>
      <c r="F75" s="495">
        <f>1.5-'[13]SAPATAS-ANEXOI'!J67</f>
        <v>1.1499999999999999</v>
      </c>
      <c r="G75" s="495">
        <f t="shared" si="2"/>
        <v>1.3800000000000001</v>
      </c>
      <c r="H75" s="497">
        <f t="shared" si="3"/>
        <v>9.2000000000000012E-2</v>
      </c>
      <c r="I75" s="518">
        <f t="shared" si="22"/>
        <v>17.480000000000004</v>
      </c>
      <c r="J75" s="436"/>
      <c r="K75" s="493" t="s">
        <v>23079</v>
      </c>
      <c r="L75" s="495">
        <v>0.15</v>
      </c>
      <c r="M75" s="495">
        <v>0.3</v>
      </c>
      <c r="N75" s="495">
        <v>1.4</v>
      </c>
      <c r="O75" s="495">
        <f t="shared" si="26"/>
        <v>1.2599999999999998</v>
      </c>
      <c r="P75" s="497">
        <f t="shared" si="27"/>
        <v>6.3E-2</v>
      </c>
      <c r="Q75" s="498">
        <f t="shared" si="25"/>
        <v>9.4499999999999993</v>
      </c>
      <c r="R75" s="442"/>
    </row>
    <row r="76" spans="3:18">
      <c r="C76" s="493" t="s">
        <v>23080</v>
      </c>
      <c r="D76" s="495">
        <v>0.2</v>
      </c>
      <c r="E76" s="495">
        <v>0.4</v>
      </c>
      <c r="F76" s="495">
        <f>1.5-'[13]SAPATAS-ANEXOI'!J68</f>
        <v>1.1499999999999999</v>
      </c>
      <c r="G76" s="495">
        <f t="shared" si="2"/>
        <v>1.3800000000000001</v>
      </c>
      <c r="H76" s="497">
        <f t="shared" si="3"/>
        <v>9.2000000000000012E-2</v>
      </c>
      <c r="I76" s="518">
        <f t="shared" si="22"/>
        <v>17.480000000000004</v>
      </c>
      <c r="J76" s="436"/>
      <c r="K76" s="493" t="s">
        <v>23080</v>
      </c>
      <c r="L76" s="495">
        <v>0.15</v>
      </c>
      <c r="M76" s="495">
        <v>0.3</v>
      </c>
      <c r="N76" s="495">
        <v>1.4</v>
      </c>
      <c r="O76" s="495">
        <f t="shared" si="26"/>
        <v>1.2599999999999998</v>
      </c>
      <c r="P76" s="497">
        <f t="shared" si="27"/>
        <v>6.3E-2</v>
      </c>
      <c r="Q76" s="498">
        <f t="shared" si="25"/>
        <v>9.4499999999999993</v>
      </c>
      <c r="R76" s="442"/>
    </row>
    <row r="77" spans="3:18">
      <c r="C77" s="493" t="s">
        <v>23081</v>
      </c>
      <c r="D77" s="495">
        <v>0.2</v>
      </c>
      <c r="E77" s="495">
        <v>0.4</v>
      </c>
      <c r="F77" s="495">
        <f>1.5-'[13]SAPATAS-ANEXOI'!J69</f>
        <v>1.1499999999999999</v>
      </c>
      <c r="G77" s="495">
        <f t="shared" si="2"/>
        <v>1.3800000000000001</v>
      </c>
      <c r="H77" s="497">
        <f t="shared" si="3"/>
        <v>9.2000000000000012E-2</v>
      </c>
      <c r="I77" s="518">
        <f t="shared" si="22"/>
        <v>17.480000000000004</v>
      </c>
      <c r="J77" s="436"/>
      <c r="K77" s="493" t="s">
        <v>23081</v>
      </c>
      <c r="L77" s="495">
        <v>0.15</v>
      </c>
      <c r="M77" s="495">
        <v>0.3</v>
      </c>
      <c r="N77" s="495">
        <v>1.4</v>
      </c>
      <c r="O77" s="495">
        <f t="shared" si="26"/>
        <v>1.2599999999999998</v>
      </c>
      <c r="P77" s="497">
        <f t="shared" si="27"/>
        <v>6.3E-2</v>
      </c>
      <c r="Q77" s="498">
        <f t="shared" si="25"/>
        <v>9.4499999999999993</v>
      </c>
      <c r="R77" s="442"/>
    </row>
    <row r="78" spans="3:18">
      <c r="C78" s="493" t="s">
        <v>23082</v>
      </c>
      <c r="D78" s="495">
        <v>0.2</v>
      </c>
      <c r="E78" s="495">
        <v>0.4</v>
      </c>
      <c r="F78" s="495">
        <f>1.5-'[13]SAPATAS-ANEXOI'!J70</f>
        <v>1.1499999999999999</v>
      </c>
      <c r="G78" s="495">
        <f t="shared" si="2"/>
        <v>1.3800000000000001</v>
      </c>
      <c r="H78" s="497">
        <f t="shared" si="3"/>
        <v>9.2000000000000012E-2</v>
      </c>
      <c r="I78" s="518">
        <f t="shared" si="22"/>
        <v>17.480000000000004</v>
      </c>
      <c r="J78" s="436"/>
      <c r="K78" s="493" t="s">
        <v>23082</v>
      </c>
      <c r="L78" s="495">
        <v>0.15</v>
      </c>
      <c r="M78" s="495">
        <v>0.3</v>
      </c>
      <c r="N78" s="495">
        <v>1.4</v>
      </c>
      <c r="O78" s="495">
        <f t="shared" si="26"/>
        <v>1.2599999999999998</v>
      </c>
      <c r="P78" s="497">
        <f t="shared" si="27"/>
        <v>6.3E-2</v>
      </c>
      <c r="Q78" s="498">
        <f t="shared" si="25"/>
        <v>9.4499999999999993</v>
      </c>
      <c r="R78" s="442"/>
    </row>
    <row r="79" spans="3:18">
      <c r="C79" s="493" t="s">
        <v>23083</v>
      </c>
      <c r="D79" s="495">
        <v>0.2</v>
      </c>
      <c r="E79" s="495">
        <v>0.4</v>
      </c>
      <c r="F79" s="495">
        <f>1.5-'[13]SAPATAS-ANEXOI'!J71</f>
        <v>1.1499999999999999</v>
      </c>
      <c r="G79" s="495">
        <f t="shared" si="2"/>
        <v>1.3800000000000001</v>
      </c>
      <c r="H79" s="497">
        <f t="shared" si="3"/>
        <v>9.2000000000000012E-2</v>
      </c>
      <c r="I79" s="518">
        <f t="shared" si="22"/>
        <v>17.480000000000004</v>
      </c>
      <c r="J79" s="436"/>
      <c r="K79" s="493" t="s">
        <v>23083</v>
      </c>
      <c r="L79" s="495">
        <v>0.15</v>
      </c>
      <c r="M79" s="495">
        <v>0.3</v>
      </c>
      <c r="N79" s="495">
        <v>1.4</v>
      </c>
      <c r="O79" s="495">
        <f t="shared" si="26"/>
        <v>1.2599999999999998</v>
      </c>
      <c r="P79" s="497">
        <f t="shared" si="27"/>
        <v>6.3E-2</v>
      </c>
      <c r="Q79" s="498">
        <f t="shared" si="25"/>
        <v>9.4499999999999993</v>
      </c>
      <c r="R79" s="442"/>
    </row>
    <row r="80" spans="3:18">
      <c r="C80" s="493" t="s">
        <v>23084</v>
      </c>
      <c r="D80" s="495">
        <v>0.2</v>
      </c>
      <c r="E80" s="495">
        <v>0.4</v>
      </c>
      <c r="F80" s="495">
        <f>1.5-'[13]SAPATAS-ANEXOI'!J72</f>
        <v>1.1499999999999999</v>
      </c>
      <c r="G80" s="495">
        <f t="shared" si="2"/>
        <v>1.3800000000000001</v>
      </c>
      <c r="H80" s="497">
        <f t="shared" si="3"/>
        <v>9.2000000000000012E-2</v>
      </c>
      <c r="I80" s="518">
        <f t="shared" si="22"/>
        <v>17.480000000000004</v>
      </c>
      <c r="J80" s="436"/>
      <c r="K80" s="493" t="s">
        <v>23084</v>
      </c>
      <c r="L80" s="495">
        <v>0.15</v>
      </c>
      <c r="M80" s="495">
        <v>0.3</v>
      </c>
      <c r="N80" s="495">
        <v>1.4</v>
      </c>
      <c r="O80" s="495">
        <f>(2*L80+2*M80)*N80</f>
        <v>1.2599999999999998</v>
      </c>
      <c r="P80" s="497">
        <f>L80*M80*N80</f>
        <v>6.3E-2</v>
      </c>
      <c r="Q80" s="498">
        <f t="shared" si="25"/>
        <v>9.4499999999999993</v>
      </c>
      <c r="R80" s="442"/>
    </row>
    <row r="81" spans="3:18">
      <c r="C81" s="493" t="s">
        <v>23085</v>
      </c>
      <c r="D81" s="495">
        <v>0.2</v>
      </c>
      <c r="E81" s="495">
        <v>0.4</v>
      </c>
      <c r="F81" s="495">
        <f>1.5-'[13]SAPATAS-ANEXOI'!J73</f>
        <v>1.1499999999999999</v>
      </c>
      <c r="G81" s="495">
        <f t="shared" si="2"/>
        <v>1.3800000000000001</v>
      </c>
      <c r="H81" s="497">
        <f t="shared" si="3"/>
        <v>9.2000000000000012E-2</v>
      </c>
      <c r="I81" s="518">
        <f t="shared" si="22"/>
        <v>17.480000000000004</v>
      </c>
      <c r="J81" s="436"/>
      <c r="K81" s="493" t="s">
        <v>23085</v>
      </c>
      <c r="L81" s="495">
        <v>0.15</v>
      </c>
      <c r="M81" s="495">
        <v>0.3</v>
      </c>
      <c r="N81" s="495">
        <v>1.4</v>
      </c>
      <c r="O81" s="495">
        <f t="shared" ref="O81:O94" si="28">(2*L81+2*M81)*N81</f>
        <v>1.2599999999999998</v>
      </c>
      <c r="P81" s="497">
        <f t="shared" ref="P81:P94" si="29">L81*M81*N81</f>
        <v>6.3E-2</v>
      </c>
      <c r="Q81" s="498">
        <f t="shared" si="25"/>
        <v>9.4499999999999993</v>
      </c>
      <c r="R81" s="442"/>
    </row>
    <row r="82" spans="3:18">
      <c r="C82" s="493" t="s">
        <v>23086</v>
      </c>
      <c r="D82" s="495">
        <v>0.2</v>
      </c>
      <c r="E82" s="495">
        <v>0.4</v>
      </c>
      <c r="F82" s="495">
        <f>1.5-'[13]SAPATAS-ANEXOI'!J74</f>
        <v>1.1499999999999999</v>
      </c>
      <c r="G82" s="495">
        <f t="shared" si="2"/>
        <v>1.3800000000000001</v>
      </c>
      <c r="H82" s="497">
        <f t="shared" si="3"/>
        <v>9.2000000000000012E-2</v>
      </c>
      <c r="I82" s="518">
        <f t="shared" si="22"/>
        <v>17.480000000000004</v>
      </c>
      <c r="J82" s="436"/>
      <c r="K82" s="493" t="s">
        <v>23086</v>
      </c>
      <c r="L82" s="495">
        <v>0.15</v>
      </c>
      <c r="M82" s="495">
        <v>0.3</v>
      </c>
      <c r="N82" s="495">
        <v>1.4</v>
      </c>
      <c r="O82" s="495">
        <f t="shared" si="28"/>
        <v>1.2599999999999998</v>
      </c>
      <c r="P82" s="497">
        <f t="shared" si="29"/>
        <v>6.3E-2</v>
      </c>
      <c r="Q82" s="498">
        <f t="shared" si="25"/>
        <v>9.4499999999999993</v>
      </c>
      <c r="R82" s="442"/>
    </row>
    <row r="83" spans="3:18">
      <c r="C83" s="493" t="s">
        <v>23087</v>
      </c>
      <c r="D83" s="495">
        <v>0.2</v>
      </c>
      <c r="E83" s="495">
        <v>0.4</v>
      </c>
      <c r="F83" s="495">
        <f>1.5-'[13]SAPATAS-ANEXOI'!J75</f>
        <v>1.1499999999999999</v>
      </c>
      <c r="G83" s="495">
        <f t="shared" si="2"/>
        <v>1.3800000000000001</v>
      </c>
      <c r="H83" s="497">
        <f t="shared" si="3"/>
        <v>9.2000000000000012E-2</v>
      </c>
      <c r="I83" s="518">
        <f t="shared" si="22"/>
        <v>17.480000000000004</v>
      </c>
      <c r="J83" s="436"/>
      <c r="K83" s="493" t="s">
        <v>23087</v>
      </c>
      <c r="L83" s="495">
        <v>0.15</v>
      </c>
      <c r="M83" s="495">
        <v>0.3</v>
      </c>
      <c r="N83" s="495">
        <v>1.4</v>
      </c>
      <c r="O83" s="495">
        <f t="shared" si="28"/>
        <v>1.2599999999999998</v>
      </c>
      <c r="P83" s="497">
        <f t="shared" si="29"/>
        <v>6.3E-2</v>
      </c>
      <c r="Q83" s="498">
        <f t="shared" si="25"/>
        <v>9.4499999999999993</v>
      </c>
      <c r="R83" s="442"/>
    </row>
    <row r="84" spans="3:18">
      <c r="C84" s="493" t="s">
        <v>23088</v>
      </c>
      <c r="D84" s="495">
        <v>0.2</v>
      </c>
      <c r="E84" s="495">
        <v>0.4</v>
      </c>
      <c r="F84" s="495">
        <f>1.5-'[13]SAPATAS-ANEXOI'!J76</f>
        <v>1.1499999999999999</v>
      </c>
      <c r="G84" s="495">
        <f t="shared" si="2"/>
        <v>1.3800000000000001</v>
      </c>
      <c r="H84" s="497">
        <f t="shared" si="3"/>
        <v>9.2000000000000012E-2</v>
      </c>
      <c r="I84" s="518">
        <f t="shared" si="22"/>
        <v>17.480000000000004</v>
      </c>
      <c r="J84" s="436"/>
      <c r="K84" s="493" t="s">
        <v>23088</v>
      </c>
      <c r="L84" s="495">
        <v>0.15</v>
      </c>
      <c r="M84" s="495">
        <v>0.3</v>
      </c>
      <c r="N84" s="495">
        <v>1.4</v>
      </c>
      <c r="O84" s="495">
        <f t="shared" si="28"/>
        <v>1.2599999999999998</v>
      </c>
      <c r="P84" s="497">
        <f t="shared" si="29"/>
        <v>6.3E-2</v>
      </c>
      <c r="Q84" s="498">
        <f t="shared" si="25"/>
        <v>9.4499999999999993</v>
      </c>
      <c r="R84" s="442"/>
    </row>
    <row r="85" spans="3:18">
      <c r="C85" s="493" t="s">
        <v>23089</v>
      </c>
      <c r="D85" s="495">
        <v>0.2</v>
      </c>
      <c r="E85" s="495">
        <v>0.4</v>
      </c>
      <c r="F85" s="495">
        <f>1.5-'[13]SAPATAS-ANEXOI'!J77</f>
        <v>1.1499999999999999</v>
      </c>
      <c r="G85" s="495">
        <f t="shared" si="2"/>
        <v>1.3800000000000001</v>
      </c>
      <c r="H85" s="497">
        <f t="shared" si="3"/>
        <v>9.2000000000000012E-2</v>
      </c>
      <c r="I85" s="518">
        <f t="shared" si="22"/>
        <v>17.480000000000004</v>
      </c>
      <c r="J85" s="436"/>
      <c r="K85" s="493" t="s">
        <v>23089</v>
      </c>
      <c r="L85" s="495">
        <v>0.15</v>
      </c>
      <c r="M85" s="495">
        <v>0.3</v>
      </c>
      <c r="N85" s="495">
        <v>1.4</v>
      </c>
      <c r="O85" s="495">
        <f t="shared" si="28"/>
        <v>1.2599999999999998</v>
      </c>
      <c r="P85" s="497">
        <f t="shared" si="29"/>
        <v>6.3E-2</v>
      </c>
      <c r="Q85" s="498">
        <f t="shared" si="25"/>
        <v>9.4499999999999993</v>
      </c>
      <c r="R85" s="442"/>
    </row>
    <row r="86" spans="3:18">
      <c r="C86" s="493" t="s">
        <v>23090</v>
      </c>
      <c r="D86" s="495">
        <v>0.2</v>
      </c>
      <c r="E86" s="495">
        <v>0.4</v>
      </c>
      <c r="F86" s="495">
        <f>1.5-'[13]SAPATAS-ANEXOI'!J78</f>
        <v>1.1499999999999999</v>
      </c>
      <c r="G86" s="495">
        <f t="shared" si="2"/>
        <v>1.3800000000000001</v>
      </c>
      <c r="H86" s="497">
        <f t="shared" si="3"/>
        <v>9.2000000000000012E-2</v>
      </c>
      <c r="I86" s="518">
        <f t="shared" si="22"/>
        <v>17.480000000000004</v>
      </c>
      <c r="J86" s="436"/>
      <c r="K86" s="493" t="s">
        <v>23090</v>
      </c>
      <c r="L86" s="495">
        <v>0.15</v>
      </c>
      <c r="M86" s="495">
        <v>0.3</v>
      </c>
      <c r="N86" s="495">
        <v>1.4</v>
      </c>
      <c r="O86" s="495">
        <f t="shared" si="28"/>
        <v>1.2599999999999998</v>
      </c>
      <c r="P86" s="497">
        <f t="shared" si="29"/>
        <v>6.3E-2</v>
      </c>
      <c r="Q86" s="498">
        <f t="shared" si="25"/>
        <v>9.4499999999999993</v>
      </c>
      <c r="R86" s="442"/>
    </row>
    <row r="87" spans="3:18">
      <c r="C87" s="493" t="s">
        <v>23091</v>
      </c>
      <c r="D87" s="495">
        <v>0.2</v>
      </c>
      <c r="E87" s="495">
        <v>0.4</v>
      </c>
      <c r="F87" s="495">
        <f>1.5-'[13]SAPATAS-ANEXOI'!J79</f>
        <v>1.1499999999999999</v>
      </c>
      <c r="G87" s="495">
        <f t="shared" si="2"/>
        <v>1.3800000000000001</v>
      </c>
      <c r="H87" s="497">
        <f t="shared" si="3"/>
        <v>9.2000000000000012E-2</v>
      </c>
      <c r="I87" s="518">
        <f t="shared" si="22"/>
        <v>17.480000000000004</v>
      </c>
      <c r="J87" s="436"/>
      <c r="K87" s="493" t="s">
        <v>23091</v>
      </c>
      <c r="L87" s="495">
        <v>0.15</v>
      </c>
      <c r="M87" s="495">
        <v>0.3</v>
      </c>
      <c r="N87" s="495">
        <v>1.4</v>
      </c>
      <c r="O87" s="495">
        <f t="shared" si="28"/>
        <v>1.2599999999999998</v>
      </c>
      <c r="P87" s="497">
        <f t="shared" si="29"/>
        <v>6.3E-2</v>
      </c>
      <c r="Q87" s="498">
        <f t="shared" si="25"/>
        <v>9.4499999999999993</v>
      </c>
      <c r="R87" s="442"/>
    </row>
    <row r="88" spans="3:18">
      <c r="C88" s="493" t="s">
        <v>23092</v>
      </c>
      <c r="D88" s="495">
        <v>0.2</v>
      </c>
      <c r="E88" s="495">
        <v>0.4</v>
      </c>
      <c r="F88" s="495">
        <f>1.5-'[13]SAPATAS-ANEXOI'!J80</f>
        <v>1.1499999999999999</v>
      </c>
      <c r="G88" s="495">
        <f t="shared" ref="G88:G102" si="30">(2*D88+2*E88)*F88</f>
        <v>1.3800000000000001</v>
      </c>
      <c r="H88" s="497">
        <f t="shared" ref="H88:H102" si="31">D88*E88*F88</f>
        <v>9.2000000000000012E-2</v>
      </c>
      <c r="I88" s="518">
        <f t="shared" ref="I88:I102" si="32">H88*190</f>
        <v>17.480000000000004</v>
      </c>
      <c r="J88" s="436"/>
      <c r="K88" s="493" t="s">
        <v>23092</v>
      </c>
      <c r="L88" s="495">
        <v>0.15</v>
      </c>
      <c r="M88" s="495">
        <v>0.3</v>
      </c>
      <c r="N88" s="495">
        <v>1.4</v>
      </c>
      <c r="O88" s="495">
        <f t="shared" si="28"/>
        <v>1.2599999999999998</v>
      </c>
      <c r="P88" s="497">
        <f t="shared" si="29"/>
        <v>6.3E-2</v>
      </c>
      <c r="Q88" s="498">
        <f t="shared" ref="Q88:Q102" si="33">P88*150</f>
        <v>9.4499999999999993</v>
      </c>
      <c r="R88" s="442"/>
    </row>
    <row r="89" spans="3:18">
      <c r="C89" s="493" t="s">
        <v>23093</v>
      </c>
      <c r="D89" s="495">
        <v>0.2</v>
      </c>
      <c r="E89" s="495">
        <v>0.4</v>
      </c>
      <c r="F89" s="495">
        <f>1.5-'[13]SAPATAS-ANEXOI'!J81</f>
        <v>1.5</v>
      </c>
      <c r="G89" s="495">
        <f t="shared" si="30"/>
        <v>1.8000000000000003</v>
      </c>
      <c r="H89" s="497">
        <f t="shared" si="31"/>
        <v>0.12000000000000002</v>
      </c>
      <c r="I89" s="518">
        <f t="shared" si="32"/>
        <v>22.800000000000004</v>
      </c>
      <c r="J89" s="436"/>
      <c r="K89" s="493" t="s">
        <v>23093</v>
      </c>
      <c r="L89" s="495">
        <v>0.15</v>
      </c>
      <c r="M89" s="495">
        <v>0.3</v>
      </c>
      <c r="N89" s="495">
        <v>1.4</v>
      </c>
      <c r="O89" s="495">
        <f t="shared" si="28"/>
        <v>1.2599999999999998</v>
      </c>
      <c r="P89" s="497">
        <f t="shared" si="29"/>
        <v>6.3E-2</v>
      </c>
      <c r="Q89" s="498">
        <f t="shared" si="33"/>
        <v>9.4499999999999993</v>
      </c>
      <c r="R89" s="442"/>
    </row>
    <row r="90" spans="3:18">
      <c r="C90" s="493" t="s">
        <v>23094</v>
      </c>
      <c r="D90" s="495">
        <v>0.2</v>
      </c>
      <c r="E90" s="495">
        <v>0.4</v>
      </c>
      <c r="F90" s="495">
        <f>1.5-'[13]SAPATAS-ANEXOI'!J84</f>
        <v>1.5</v>
      </c>
      <c r="G90" s="495">
        <f t="shared" si="30"/>
        <v>1.8000000000000003</v>
      </c>
      <c r="H90" s="497">
        <f t="shared" si="31"/>
        <v>0.12000000000000002</v>
      </c>
      <c r="I90" s="518">
        <f t="shared" si="32"/>
        <v>22.800000000000004</v>
      </c>
      <c r="J90" s="436"/>
      <c r="K90" s="493" t="s">
        <v>23094</v>
      </c>
      <c r="L90" s="495">
        <v>0.15</v>
      </c>
      <c r="M90" s="495">
        <v>0.3</v>
      </c>
      <c r="N90" s="495">
        <v>1.4</v>
      </c>
      <c r="O90" s="495">
        <f t="shared" si="28"/>
        <v>1.2599999999999998</v>
      </c>
      <c r="P90" s="497">
        <f t="shared" si="29"/>
        <v>6.3E-2</v>
      </c>
      <c r="Q90" s="498">
        <f t="shared" si="33"/>
        <v>9.4499999999999993</v>
      </c>
      <c r="R90" s="442"/>
    </row>
    <row r="91" spans="3:18">
      <c r="C91" s="493" t="s">
        <v>23095</v>
      </c>
      <c r="D91" s="495">
        <v>0.2</v>
      </c>
      <c r="E91" s="495">
        <v>0.4</v>
      </c>
      <c r="F91" s="495">
        <f>1.5-'[13]SAPATAS-ANEXOI'!J85</f>
        <v>1.5</v>
      </c>
      <c r="G91" s="495">
        <f t="shared" si="30"/>
        <v>1.8000000000000003</v>
      </c>
      <c r="H91" s="497">
        <f t="shared" si="31"/>
        <v>0.12000000000000002</v>
      </c>
      <c r="I91" s="518">
        <f t="shared" si="32"/>
        <v>22.800000000000004</v>
      </c>
      <c r="J91" s="436"/>
      <c r="K91" s="493" t="s">
        <v>23095</v>
      </c>
      <c r="L91" s="495">
        <v>0.15</v>
      </c>
      <c r="M91" s="495">
        <v>0.3</v>
      </c>
      <c r="N91" s="495">
        <v>1.4</v>
      </c>
      <c r="O91" s="495">
        <f t="shared" si="28"/>
        <v>1.2599999999999998</v>
      </c>
      <c r="P91" s="497">
        <f t="shared" si="29"/>
        <v>6.3E-2</v>
      </c>
      <c r="Q91" s="498">
        <f t="shared" si="33"/>
        <v>9.4499999999999993</v>
      </c>
      <c r="R91" s="442"/>
    </row>
    <row r="92" spans="3:18">
      <c r="C92" s="493" t="s">
        <v>23096</v>
      </c>
      <c r="D92" s="495">
        <v>0.2</v>
      </c>
      <c r="E92" s="495">
        <v>0.4</v>
      </c>
      <c r="F92" s="495">
        <f>1.5-'[13]SAPATAS-ANEXOI'!J86</f>
        <v>1.1499999999999999</v>
      </c>
      <c r="G92" s="495">
        <f t="shared" si="30"/>
        <v>1.3800000000000001</v>
      </c>
      <c r="H92" s="497">
        <f t="shared" si="31"/>
        <v>9.2000000000000012E-2</v>
      </c>
      <c r="I92" s="518">
        <f t="shared" si="32"/>
        <v>17.480000000000004</v>
      </c>
      <c r="J92" s="436"/>
      <c r="K92" s="493" t="s">
        <v>23096</v>
      </c>
      <c r="L92" s="495">
        <v>0.15</v>
      </c>
      <c r="M92" s="495">
        <v>0.3</v>
      </c>
      <c r="N92" s="495">
        <v>1.4</v>
      </c>
      <c r="O92" s="495">
        <f t="shared" si="28"/>
        <v>1.2599999999999998</v>
      </c>
      <c r="P92" s="497">
        <f t="shared" si="29"/>
        <v>6.3E-2</v>
      </c>
      <c r="Q92" s="498">
        <f t="shared" si="33"/>
        <v>9.4499999999999993</v>
      </c>
      <c r="R92" s="442"/>
    </row>
    <row r="93" spans="3:18">
      <c r="C93" s="493" t="s">
        <v>23097</v>
      </c>
      <c r="D93" s="495">
        <v>0.2</v>
      </c>
      <c r="E93" s="495">
        <v>0.4</v>
      </c>
      <c r="F93" s="495">
        <f>1.5-'[13]SAPATAS-ANEXOI'!J87</f>
        <v>1.1499999999999999</v>
      </c>
      <c r="G93" s="495">
        <f t="shared" si="30"/>
        <v>1.3800000000000001</v>
      </c>
      <c r="H93" s="497">
        <f t="shared" si="31"/>
        <v>9.2000000000000012E-2</v>
      </c>
      <c r="I93" s="518">
        <f t="shared" si="32"/>
        <v>17.480000000000004</v>
      </c>
      <c r="J93" s="436"/>
      <c r="K93" s="493" t="s">
        <v>23097</v>
      </c>
      <c r="L93" s="495">
        <v>0.15</v>
      </c>
      <c r="M93" s="495">
        <v>0.3</v>
      </c>
      <c r="N93" s="495">
        <v>1.4</v>
      </c>
      <c r="O93" s="495">
        <f t="shared" si="28"/>
        <v>1.2599999999999998</v>
      </c>
      <c r="P93" s="497">
        <f t="shared" si="29"/>
        <v>6.3E-2</v>
      </c>
      <c r="Q93" s="498">
        <f t="shared" si="33"/>
        <v>9.4499999999999993</v>
      </c>
      <c r="R93" s="442"/>
    </row>
    <row r="94" spans="3:18">
      <c r="C94" s="493" t="s">
        <v>23098</v>
      </c>
      <c r="D94" s="495">
        <v>0.2</v>
      </c>
      <c r="E94" s="495">
        <v>0.4</v>
      </c>
      <c r="F94" s="495">
        <f>1.5-'[13]SAPATAS-ANEXOI'!J88</f>
        <v>1.1499999999999999</v>
      </c>
      <c r="G94" s="495">
        <f t="shared" si="30"/>
        <v>1.3800000000000001</v>
      </c>
      <c r="H94" s="497">
        <f t="shared" si="31"/>
        <v>9.2000000000000012E-2</v>
      </c>
      <c r="I94" s="518">
        <f t="shared" si="32"/>
        <v>17.480000000000004</v>
      </c>
      <c r="J94" s="436"/>
      <c r="K94" s="493" t="s">
        <v>23098</v>
      </c>
      <c r="L94" s="495">
        <v>0.15</v>
      </c>
      <c r="M94" s="495">
        <v>0.3</v>
      </c>
      <c r="N94" s="495">
        <v>1.4</v>
      </c>
      <c r="O94" s="495">
        <f t="shared" si="28"/>
        <v>1.2599999999999998</v>
      </c>
      <c r="P94" s="497">
        <f t="shared" si="29"/>
        <v>6.3E-2</v>
      </c>
      <c r="Q94" s="498">
        <f t="shared" si="33"/>
        <v>9.4499999999999993</v>
      </c>
      <c r="R94" s="442"/>
    </row>
    <row r="95" spans="3:18">
      <c r="C95" s="493" t="s">
        <v>23099</v>
      </c>
      <c r="D95" s="495">
        <v>0.2</v>
      </c>
      <c r="E95" s="495">
        <v>0.4</v>
      </c>
      <c r="F95" s="495">
        <f>1.5-'[13]SAPATAS-ANEXOI'!J89</f>
        <v>1.1499999999999999</v>
      </c>
      <c r="G95" s="495">
        <f t="shared" si="30"/>
        <v>1.3800000000000001</v>
      </c>
      <c r="H95" s="497">
        <f t="shared" si="31"/>
        <v>9.2000000000000012E-2</v>
      </c>
      <c r="I95" s="518">
        <f t="shared" si="32"/>
        <v>17.480000000000004</v>
      </c>
      <c r="J95" s="436"/>
      <c r="K95" s="493" t="s">
        <v>23099</v>
      </c>
      <c r="L95" s="495">
        <v>0.15</v>
      </c>
      <c r="M95" s="495">
        <v>0.3</v>
      </c>
      <c r="N95" s="495">
        <v>1.4</v>
      </c>
      <c r="O95" s="495">
        <f>(2*L95+2*M95)*N95</f>
        <v>1.2599999999999998</v>
      </c>
      <c r="P95" s="497">
        <f>L95*M95*N95</f>
        <v>6.3E-2</v>
      </c>
      <c r="Q95" s="498">
        <f t="shared" si="33"/>
        <v>9.4499999999999993</v>
      </c>
      <c r="R95" s="442"/>
    </row>
    <row r="96" spans="3:18">
      <c r="C96" s="493" t="s">
        <v>23100</v>
      </c>
      <c r="D96" s="495">
        <v>0.2</v>
      </c>
      <c r="E96" s="495">
        <v>0.4</v>
      </c>
      <c r="F96" s="495">
        <f>1.5-'[13]SAPATAS-ANEXOI'!J90</f>
        <v>1.5</v>
      </c>
      <c r="G96" s="495">
        <f t="shared" si="30"/>
        <v>1.8000000000000003</v>
      </c>
      <c r="H96" s="497">
        <f t="shared" si="31"/>
        <v>0.12000000000000002</v>
      </c>
      <c r="I96" s="518">
        <f t="shared" si="32"/>
        <v>22.800000000000004</v>
      </c>
      <c r="J96" s="436"/>
      <c r="K96" s="493" t="s">
        <v>23100</v>
      </c>
      <c r="L96" s="495">
        <v>0.15</v>
      </c>
      <c r="M96" s="495">
        <v>0.3</v>
      </c>
      <c r="N96" s="495">
        <v>1.4</v>
      </c>
      <c r="O96" s="495">
        <f t="shared" ref="O96:O102" si="34">(2*L96+2*M96)*N96</f>
        <v>1.2599999999999998</v>
      </c>
      <c r="P96" s="497">
        <f t="shared" ref="P96:P102" si="35">L96*M96*N96</f>
        <v>6.3E-2</v>
      </c>
      <c r="Q96" s="498">
        <f t="shared" si="33"/>
        <v>9.4499999999999993</v>
      </c>
      <c r="R96" s="442"/>
    </row>
    <row r="97" spans="3:20">
      <c r="C97" s="493" t="s">
        <v>23101</v>
      </c>
      <c r="D97" s="495">
        <v>0.2</v>
      </c>
      <c r="E97" s="495">
        <v>0.4</v>
      </c>
      <c r="F97" s="495">
        <f>1.5-'[13]SAPATAS-ANEXOI'!J91</f>
        <v>1.5</v>
      </c>
      <c r="G97" s="495">
        <f t="shared" si="30"/>
        <v>1.8000000000000003</v>
      </c>
      <c r="H97" s="497">
        <f t="shared" si="31"/>
        <v>0.12000000000000002</v>
      </c>
      <c r="I97" s="518">
        <f t="shared" si="32"/>
        <v>22.800000000000004</v>
      </c>
      <c r="J97" s="436"/>
      <c r="K97" s="493" t="s">
        <v>23101</v>
      </c>
      <c r="L97" s="495">
        <v>0.15</v>
      </c>
      <c r="M97" s="495">
        <v>0.3</v>
      </c>
      <c r="N97" s="495">
        <v>1.4</v>
      </c>
      <c r="O97" s="495">
        <f t="shared" si="34"/>
        <v>1.2599999999999998</v>
      </c>
      <c r="P97" s="497">
        <f t="shared" si="35"/>
        <v>6.3E-2</v>
      </c>
      <c r="Q97" s="498">
        <f t="shared" si="33"/>
        <v>9.4499999999999993</v>
      </c>
      <c r="R97" s="442"/>
    </row>
    <row r="98" spans="3:20">
      <c r="C98" s="493" t="s">
        <v>23102</v>
      </c>
      <c r="D98" s="495">
        <v>0.2</v>
      </c>
      <c r="E98" s="495">
        <v>0.4</v>
      </c>
      <c r="F98" s="495">
        <f>1.5-'[13]SAPATAS-ANEXOI'!J92</f>
        <v>1.5</v>
      </c>
      <c r="G98" s="495">
        <f t="shared" si="30"/>
        <v>1.8000000000000003</v>
      </c>
      <c r="H98" s="497">
        <f t="shared" si="31"/>
        <v>0.12000000000000002</v>
      </c>
      <c r="I98" s="518">
        <f t="shared" si="32"/>
        <v>22.800000000000004</v>
      </c>
      <c r="J98" s="436"/>
      <c r="K98" s="493" t="s">
        <v>23102</v>
      </c>
      <c r="L98" s="495">
        <v>0.15</v>
      </c>
      <c r="M98" s="495">
        <v>0.3</v>
      </c>
      <c r="N98" s="495">
        <v>1.4</v>
      </c>
      <c r="O98" s="495">
        <f t="shared" si="34"/>
        <v>1.2599999999999998</v>
      </c>
      <c r="P98" s="497">
        <f t="shared" si="35"/>
        <v>6.3E-2</v>
      </c>
      <c r="Q98" s="498">
        <f t="shared" si="33"/>
        <v>9.4499999999999993</v>
      </c>
      <c r="R98" s="442"/>
    </row>
    <row r="99" spans="3:20">
      <c r="C99" s="493" t="s">
        <v>23103</v>
      </c>
      <c r="D99" s="495">
        <v>0.2</v>
      </c>
      <c r="E99" s="495">
        <v>0.4</v>
      </c>
      <c r="F99" s="495">
        <f>1.5-'[13]SAPATAS-ANEXOI'!J93</f>
        <v>1.5</v>
      </c>
      <c r="G99" s="495">
        <f t="shared" si="30"/>
        <v>1.8000000000000003</v>
      </c>
      <c r="H99" s="497">
        <f t="shared" si="31"/>
        <v>0.12000000000000002</v>
      </c>
      <c r="I99" s="518">
        <f t="shared" si="32"/>
        <v>22.800000000000004</v>
      </c>
      <c r="J99" s="436"/>
      <c r="K99" s="493" t="s">
        <v>23103</v>
      </c>
      <c r="L99" s="495">
        <v>0.15</v>
      </c>
      <c r="M99" s="495">
        <v>0.3</v>
      </c>
      <c r="N99" s="495">
        <v>1.4</v>
      </c>
      <c r="O99" s="495">
        <f t="shared" si="34"/>
        <v>1.2599999999999998</v>
      </c>
      <c r="P99" s="497">
        <f t="shared" si="35"/>
        <v>6.3E-2</v>
      </c>
      <c r="Q99" s="498">
        <f t="shared" si="33"/>
        <v>9.4499999999999993</v>
      </c>
      <c r="R99" s="442"/>
    </row>
    <row r="100" spans="3:20">
      <c r="C100" s="493" t="s">
        <v>23104</v>
      </c>
      <c r="D100" s="495">
        <v>0.2</v>
      </c>
      <c r="E100" s="495">
        <v>0.4</v>
      </c>
      <c r="F100" s="495">
        <f>1.5-'[13]SAPATAS-ANEXOI'!J94</f>
        <v>1.5</v>
      </c>
      <c r="G100" s="495">
        <f t="shared" si="30"/>
        <v>1.8000000000000003</v>
      </c>
      <c r="H100" s="497">
        <f t="shared" si="31"/>
        <v>0.12000000000000002</v>
      </c>
      <c r="I100" s="518">
        <f t="shared" si="32"/>
        <v>22.800000000000004</v>
      </c>
      <c r="J100" s="436"/>
      <c r="K100" s="493" t="s">
        <v>23104</v>
      </c>
      <c r="L100" s="495">
        <v>0.15</v>
      </c>
      <c r="M100" s="495">
        <v>0.3</v>
      </c>
      <c r="N100" s="495">
        <v>1.4</v>
      </c>
      <c r="O100" s="495">
        <f t="shared" si="34"/>
        <v>1.2599999999999998</v>
      </c>
      <c r="P100" s="497">
        <f t="shared" si="35"/>
        <v>6.3E-2</v>
      </c>
      <c r="Q100" s="498">
        <f t="shared" si="33"/>
        <v>9.4499999999999993</v>
      </c>
      <c r="R100" s="442"/>
    </row>
    <row r="101" spans="3:20">
      <c r="C101" s="493" t="s">
        <v>23105</v>
      </c>
      <c r="D101" s="495">
        <v>0.2</v>
      </c>
      <c r="E101" s="495">
        <v>0.4</v>
      </c>
      <c r="F101" s="495">
        <f>1.5-'[13]SAPATAS-ANEXOI'!J95</f>
        <v>1.5</v>
      </c>
      <c r="G101" s="495">
        <f t="shared" si="30"/>
        <v>1.8000000000000003</v>
      </c>
      <c r="H101" s="497">
        <f t="shared" si="31"/>
        <v>0.12000000000000002</v>
      </c>
      <c r="I101" s="518">
        <f t="shared" si="32"/>
        <v>22.800000000000004</v>
      </c>
      <c r="J101" s="436"/>
      <c r="K101" s="493" t="s">
        <v>23105</v>
      </c>
      <c r="L101" s="495">
        <v>0.15</v>
      </c>
      <c r="M101" s="495">
        <v>0.3</v>
      </c>
      <c r="N101" s="495">
        <v>1.4</v>
      </c>
      <c r="O101" s="495">
        <f t="shared" si="34"/>
        <v>1.2599999999999998</v>
      </c>
      <c r="P101" s="497">
        <f t="shared" si="35"/>
        <v>6.3E-2</v>
      </c>
      <c r="Q101" s="498">
        <f t="shared" si="33"/>
        <v>9.4499999999999993</v>
      </c>
      <c r="R101" s="442"/>
    </row>
    <row r="102" spans="3:20">
      <c r="C102" s="493" t="s">
        <v>23106</v>
      </c>
      <c r="D102" s="495">
        <v>0.2</v>
      </c>
      <c r="E102" s="495">
        <v>0.4</v>
      </c>
      <c r="F102" s="495">
        <f>1.5-'[13]SAPATAS-ANEXOI'!J96</f>
        <v>1.5</v>
      </c>
      <c r="G102" s="495">
        <f t="shared" si="30"/>
        <v>1.8000000000000003</v>
      </c>
      <c r="H102" s="497">
        <f t="shared" si="31"/>
        <v>0.12000000000000002</v>
      </c>
      <c r="I102" s="518">
        <f t="shared" si="32"/>
        <v>22.800000000000004</v>
      </c>
      <c r="J102" s="436"/>
      <c r="K102" s="493" t="s">
        <v>23106</v>
      </c>
      <c r="L102" s="495">
        <v>0.15</v>
      </c>
      <c r="M102" s="495">
        <v>0.3</v>
      </c>
      <c r="N102" s="495">
        <v>1.4</v>
      </c>
      <c r="O102" s="495">
        <f t="shared" si="34"/>
        <v>1.2599999999999998</v>
      </c>
      <c r="P102" s="497">
        <f t="shared" si="35"/>
        <v>6.3E-2</v>
      </c>
      <c r="Q102" s="498">
        <f t="shared" si="33"/>
        <v>9.4499999999999993</v>
      </c>
      <c r="R102" s="442"/>
    </row>
    <row r="103" spans="3:20">
      <c r="C103" s="493" t="s">
        <v>23107</v>
      </c>
      <c r="D103" s="495">
        <v>0.2</v>
      </c>
      <c r="E103" s="495">
        <v>0.4</v>
      </c>
      <c r="F103" s="495">
        <f>1.5-'[13]SAPATAS-ANEXOI'!J97</f>
        <v>1.5</v>
      </c>
      <c r="G103" s="495">
        <f t="shared" ref="G103:G106" si="36">(2*D103+2*E103)*F103</f>
        <v>1.8000000000000003</v>
      </c>
      <c r="H103" s="497">
        <f t="shared" ref="H103:H106" si="37">D103*E103*F103</f>
        <v>0.12000000000000002</v>
      </c>
      <c r="I103" s="518">
        <f t="shared" ref="I103:I106" si="38">H103*190</f>
        <v>22.800000000000004</v>
      </c>
      <c r="J103" s="436"/>
      <c r="K103" s="493" t="s">
        <v>23107</v>
      </c>
      <c r="L103" s="495">
        <v>0.15</v>
      </c>
      <c r="M103" s="495">
        <v>0.3</v>
      </c>
      <c r="N103" s="495">
        <v>1.4</v>
      </c>
      <c r="O103" s="495">
        <f t="shared" ref="O103:O106" si="39">(2*L103+2*M103)*N103</f>
        <v>1.2599999999999998</v>
      </c>
      <c r="P103" s="497">
        <f t="shared" ref="P103:P106" si="40">L103*M103*N103</f>
        <v>6.3E-2</v>
      </c>
      <c r="Q103" s="498">
        <f t="shared" ref="Q103:Q106" si="41">P103*150</f>
        <v>9.4499999999999993</v>
      </c>
      <c r="R103" s="442"/>
    </row>
    <row r="104" spans="3:20">
      <c r="C104" s="493" t="s">
        <v>23108</v>
      </c>
      <c r="D104" s="495">
        <v>0.2</v>
      </c>
      <c r="E104" s="495">
        <v>0.4</v>
      </c>
      <c r="F104" s="495">
        <f>1.5-'[13]SAPATAS-ANEXOI'!J98</f>
        <v>1.5</v>
      </c>
      <c r="G104" s="495">
        <f t="shared" si="36"/>
        <v>1.8000000000000003</v>
      </c>
      <c r="H104" s="497">
        <f t="shared" si="37"/>
        <v>0.12000000000000002</v>
      </c>
      <c r="I104" s="518">
        <f t="shared" si="38"/>
        <v>22.800000000000004</v>
      </c>
      <c r="J104" s="436"/>
      <c r="K104" s="493" t="s">
        <v>23108</v>
      </c>
      <c r="L104" s="495">
        <v>0.15</v>
      </c>
      <c r="M104" s="495">
        <v>0.3</v>
      </c>
      <c r="N104" s="495">
        <v>1.4</v>
      </c>
      <c r="O104" s="495">
        <f t="shared" si="39"/>
        <v>1.2599999999999998</v>
      </c>
      <c r="P104" s="497">
        <f t="shared" si="40"/>
        <v>6.3E-2</v>
      </c>
      <c r="Q104" s="498">
        <f t="shared" si="41"/>
        <v>9.4499999999999993</v>
      </c>
      <c r="R104" s="442"/>
    </row>
    <row r="105" spans="3:20">
      <c r="C105" s="493" t="s">
        <v>23109</v>
      </c>
      <c r="D105" s="495">
        <v>0.2</v>
      </c>
      <c r="E105" s="495">
        <v>0.4</v>
      </c>
      <c r="F105" s="495">
        <f>1.5-'[13]SAPATAS-ANEXOI'!J99</f>
        <v>1.5</v>
      </c>
      <c r="G105" s="495">
        <f t="shared" si="36"/>
        <v>1.8000000000000003</v>
      </c>
      <c r="H105" s="497">
        <f t="shared" si="37"/>
        <v>0.12000000000000002</v>
      </c>
      <c r="I105" s="518">
        <f t="shared" si="38"/>
        <v>22.800000000000004</v>
      </c>
      <c r="J105" s="436"/>
      <c r="K105" s="493" t="s">
        <v>23109</v>
      </c>
      <c r="L105" s="495">
        <v>0.15</v>
      </c>
      <c r="M105" s="495">
        <v>0.3</v>
      </c>
      <c r="N105" s="495">
        <v>1.4</v>
      </c>
      <c r="O105" s="495">
        <f t="shared" si="39"/>
        <v>1.2599999999999998</v>
      </c>
      <c r="P105" s="497">
        <f t="shared" si="40"/>
        <v>6.3E-2</v>
      </c>
      <c r="Q105" s="498">
        <f t="shared" si="41"/>
        <v>9.4499999999999993</v>
      </c>
      <c r="R105" s="442"/>
    </row>
    <row r="106" spans="3:20">
      <c r="C106" s="493" t="s">
        <v>23110</v>
      </c>
      <c r="D106" s="495">
        <v>0.2</v>
      </c>
      <c r="E106" s="495">
        <v>0.4</v>
      </c>
      <c r="F106" s="495">
        <f>1.5-'[13]SAPATAS-ANEXOI'!J100</f>
        <v>1.5</v>
      </c>
      <c r="G106" s="495">
        <f t="shared" si="36"/>
        <v>1.8000000000000003</v>
      </c>
      <c r="H106" s="497">
        <f t="shared" si="37"/>
        <v>0.12000000000000002</v>
      </c>
      <c r="I106" s="518">
        <f t="shared" si="38"/>
        <v>22.800000000000004</v>
      </c>
      <c r="J106" s="436"/>
      <c r="K106" s="493" t="s">
        <v>23110</v>
      </c>
      <c r="L106" s="495">
        <v>0.15</v>
      </c>
      <c r="M106" s="495">
        <v>0.3</v>
      </c>
      <c r="N106" s="495">
        <v>1.4</v>
      </c>
      <c r="O106" s="495">
        <f t="shared" si="39"/>
        <v>1.2599999999999998</v>
      </c>
      <c r="P106" s="497">
        <f t="shared" si="40"/>
        <v>6.3E-2</v>
      </c>
      <c r="Q106" s="498">
        <f t="shared" si="41"/>
        <v>9.4499999999999993</v>
      </c>
      <c r="R106" s="442"/>
    </row>
    <row r="107" spans="3:20">
      <c r="C107" s="493" t="s">
        <v>23111</v>
      </c>
      <c r="D107" s="495">
        <v>0.2</v>
      </c>
      <c r="E107" s="495">
        <v>0.4</v>
      </c>
      <c r="F107" s="495">
        <f>1.5-'[13]SAPATAS-ANEXOI'!J100</f>
        <v>1.5</v>
      </c>
      <c r="G107" s="495">
        <f t="shared" ref="G107" si="42">(2*D107+2*E107)*F107</f>
        <v>1.8000000000000003</v>
      </c>
      <c r="H107" s="497">
        <f t="shared" ref="H107" si="43">D107*E107*F107</f>
        <v>0.12000000000000002</v>
      </c>
      <c r="I107" s="518">
        <f t="shared" ref="I107" si="44">H107*190</f>
        <v>22.800000000000004</v>
      </c>
      <c r="J107" s="436"/>
      <c r="K107" s="493" t="s">
        <v>23111</v>
      </c>
      <c r="L107" s="495">
        <v>0.15</v>
      </c>
      <c r="M107" s="495">
        <v>0.3</v>
      </c>
      <c r="N107" s="495">
        <v>1.4</v>
      </c>
      <c r="O107" s="495">
        <f t="shared" ref="O107" si="45">(2*L107+2*M107)*N107</f>
        <v>1.2599999999999998</v>
      </c>
      <c r="P107" s="497">
        <f t="shared" ref="P107" si="46">L107*M107*N107</f>
        <v>6.3E-2</v>
      </c>
      <c r="Q107" s="498">
        <f t="shared" ref="Q107" si="47">P107*150</f>
        <v>9.4499999999999993</v>
      </c>
      <c r="R107" s="442"/>
    </row>
    <row r="108" spans="3:20" ht="13.5" thickBot="1">
      <c r="C108" s="493"/>
      <c r="D108" s="495"/>
      <c r="E108" s="495"/>
      <c r="F108" s="495"/>
      <c r="G108" s="495"/>
      <c r="H108" s="497"/>
      <c r="I108" s="518"/>
      <c r="J108" s="436"/>
      <c r="K108" s="493"/>
      <c r="L108" s="495"/>
      <c r="M108" s="495"/>
      <c r="N108" s="495"/>
      <c r="O108" s="495"/>
      <c r="P108" s="497"/>
      <c r="Q108" s="498"/>
      <c r="R108" s="442"/>
    </row>
    <row r="109" spans="3:20">
      <c r="C109" s="1060" t="s">
        <v>23052</v>
      </c>
      <c r="D109" s="529" t="s">
        <v>22867</v>
      </c>
      <c r="E109" s="529" t="s">
        <v>23053</v>
      </c>
      <c r="F109" s="529" t="s">
        <v>107</v>
      </c>
      <c r="G109" s="510" t="s">
        <v>22871</v>
      </c>
      <c r="H109" s="510" t="s">
        <v>22957</v>
      </c>
      <c r="I109" s="510" t="s">
        <v>22875</v>
      </c>
      <c r="J109" s="436"/>
      <c r="K109" s="1029" t="s">
        <v>23054</v>
      </c>
      <c r="L109" s="529" t="s">
        <v>22867</v>
      </c>
      <c r="M109" s="529" t="s">
        <v>23053</v>
      </c>
      <c r="N109" s="529" t="s">
        <v>107</v>
      </c>
      <c r="O109" s="510" t="s">
        <v>22871</v>
      </c>
      <c r="P109" s="510" t="s">
        <v>22957</v>
      </c>
      <c r="Q109" s="510" t="s">
        <v>22875</v>
      </c>
      <c r="R109" s="442"/>
    </row>
    <row r="110" spans="3:20" ht="15.75" thickBot="1">
      <c r="C110" s="1061"/>
      <c r="D110" s="511" t="s">
        <v>22876</v>
      </c>
      <c r="E110" s="511" t="s">
        <v>22876</v>
      </c>
      <c r="F110" s="511" t="s">
        <v>22876</v>
      </c>
      <c r="G110" s="512" t="s">
        <v>22877</v>
      </c>
      <c r="H110" s="512" t="s">
        <v>22878</v>
      </c>
      <c r="I110" s="512" t="s">
        <v>23055</v>
      </c>
      <c r="J110" s="436"/>
      <c r="K110" s="1030"/>
      <c r="L110" s="511" t="s">
        <v>22876</v>
      </c>
      <c r="M110" s="511" t="s">
        <v>22876</v>
      </c>
      <c r="N110" s="511" t="s">
        <v>22876</v>
      </c>
      <c r="O110" s="512" t="s">
        <v>22877</v>
      </c>
      <c r="P110" s="512" t="s">
        <v>22878</v>
      </c>
      <c r="Q110" s="512" t="s">
        <v>23055</v>
      </c>
      <c r="R110" s="442"/>
    </row>
    <row r="111" spans="3:20" ht="13.5" thickBot="1">
      <c r="C111" s="1052" t="s">
        <v>17</v>
      </c>
      <c r="D111" s="1053"/>
      <c r="E111" s="1053"/>
      <c r="F111" s="1059"/>
      <c r="G111" s="513">
        <f>SUM(G113:G154)</f>
        <v>75.599999999999937</v>
      </c>
      <c r="H111" s="513">
        <f t="shared" ref="H111:I111" si="48">SUM(H113:H154)</f>
        <v>5.0400000000000036</v>
      </c>
      <c r="I111" s="513">
        <f t="shared" si="48"/>
        <v>957.59999999999934</v>
      </c>
      <c r="J111" s="436"/>
      <c r="K111" s="1052" t="s">
        <v>17</v>
      </c>
      <c r="L111" s="1053"/>
      <c r="M111" s="1053"/>
      <c r="N111" s="1059"/>
      <c r="O111" s="513">
        <f>SUM(O113:O154)</f>
        <v>52.919999999999938</v>
      </c>
      <c r="P111" s="513">
        <f t="shared" ref="P111:Q111" si="49">SUM(P113:P154)</f>
        <v>2.6460000000000004</v>
      </c>
      <c r="Q111" s="513">
        <f t="shared" si="49"/>
        <v>396.89999999999969</v>
      </c>
      <c r="R111" s="442"/>
    </row>
    <row r="112" spans="3:20" ht="15.75" customHeight="1" thickBot="1">
      <c r="C112" s="1026" t="s">
        <v>23137</v>
      </c>
      <c r="D112" s="1028"/>
      <c r="E112" s="1028"/>
      <c r="F112" s="527"/>
      <c r="G112" s="527"/>
      <c r="H112" s="527"/>
      <c r="I112" s="526"/>
      <c r="J112" s="436"/>
      <c r="K112" s="1026" t="s">
        <v>23137</v>
      </c>
      <c r="L112" s="1028"/>
      <c r="M112" s="1028"/>
      <c r="N112" s="1028"/>
      <c r="O112" s="516"/>
      <c r="P112" s="516"/>
      <c r="Q112" s="517"/>
      <c r="R112" s="442"/>
      <c r="T112" s="530"/>
    </row>
    <row r="113" spans="3:18">
      <c r="C113" s="493" t="s">
        <v>23056</v>
      </c>
      <c r="D113" s="495">
        <v>0.2</v>
      </c>
      <c r="E113" s="495">
        <v>0.4</v>
      </c>
      <c r="F113" s="495">
        <f>1.5-'[13]SAPATAS-ANEXOI'!J104</f>
        <v>1.5</v>
      </c>
      <c r="G113" s="495">
        <f t="shared" ref="G113:G154" si="50">(2*D113+2*E113)*F113</f>
        <v>1.8000000000000003</v>
      </c>
      <c r="H113" s="497">
        <f t="shared" ref="H113:H154" si="51">D113*E113*F113</f>
        <v>0.12000000000000002</v>
      </c>
      <c r="I113" s="518">
        <f t="shared" ref="I113:I120" si="52">H113*190</f>
        <v>22.800000000000004</v>
      </c>
      <c r="J113" s="436"/>
      <c r="K113" s="493" t="s">
        <v>23056</v>
      </c>
      <c r="L113" s="495">
        <v>0.15</v>
      </c>
      <c r="M113" s="495">
        <v>0.3</v>
      </c>
      <c r="N113" s="495">
        <v>1.4</v>
      </c>
      <c r="O113" s="495">
        <f>(2*L113+2*M113)*N113</f>
        <v>1.2599999999999998</v>
      </c>
      <c r="P113" s="497">
        <f>L113*M113*N113</f>
        <v>6.3E-2</v>
      </c>
      <c r="Q113" s="498">
        <f t="shared" ref="Q113:Q120" si="53">P113*150</f>
        <v>9.4499999999999993</v>
      </c>
      <c r="R113" s="442"/>
    </row>
    <row r="114" spans="3:18">
      <c r="C114" s="493" t="s">
        <v>23057</v>
      </c>
      <c r="D114" s="495">
        <v>0.2</v>
      </c>
      <c r="E114" s="495">
        <v>0.4</v>
      </c>
      <c r="F114" s="495">
        <f>1.5-'[13]SAPATAS-ANEXOI'!J105</f>
        <v>1.5</v>
      </c>
      <c r="G114" s="495">
        <f t="shared" si="50"/>
        <v>1.8000000000000003</v>
      </c>
      <c r="H114" s="497">
        <f t="shared" si="51"/>
        <v>0.12000000000000002</v>
      </c>
      <c r="I114" s="518">
        <f t="shared" si="52"/>
        <v>22.800000000000004</v>
      </c>
      <c r="J114" s="436"/>
      <c r="K114" s="493" t="s">
        <v>23057</v>
      </c>
      <c r="L114" s="495">
        <v>0.15</v>
      </c>
      <c r="M114" s="495">
        <v>0.3</v>
      </c>
      <c r="N114" s="495">
        <v>1.4</v>
      </c>
      <c r="O114" s="495">
        <f t="shared" ref="O114:O120" si="54">(2*L114+2*M114)*N114</f>
        <v>1.2599999999999998</v>
      </c>
      <c r="P114" s="497">
        <f t="shared" ref="P114:P120" si="55">L114*M114*N114</f>
        <v>6.3E-2</v>
      </c>
      <c r="Q114" s="498">
        <f t="shared" si="53"/>
        <v>9.4499999999999993</v>
      </c>
      <c r="R114" s="442"/>
    </row>
    <row r="115" spans="3:18">
      <c r="C115" s="493" t="s">
        <v>23058</v>
      </c>
      <c r="D115" s="495">
        <v>0.2</v>
      </c>
      <c r="E115" s="495">
        <v>0.4</v>
      </c>
      <c r="F115" s="495">
        <f>1.5-'[13]SAPATAS-ANEXOI'!J106</f>
        <v>1.5</v>
      </c>
      <c r="G115" s="495">
        <f t="shared" si="50"/>
        <v>1.8000000000000003</v>
      </c>
      <c r="H115" s="497">
        <f t="shared" si="51"/>
        <v>0.12000000000000002</v>
      </c>
      <c r="I115" s="518">
        <f t="shared" si="52"/>
        <v>22.800000000000004</v>
      </c>
      <c r="J115" s="436"/>
      <c r="K115" s="493" t="s">
        <v>23058</v>
      </c>
      <c r="L115" s="495">
        <v>0.15</v>
      </c>
      <c r="M115" s="495">
        <v>0.3</v>
      </c>
      <c r="N115" s="495">
        <v>1.4</v>
      </c>
      <c r="O115" s="495">
        <f t="shared" si="54"/>
        <v>1.2599999999999998</v>
      </c>
      <c r="P115" s="497">
        <f t="shared" si="55"/>
        <v>6.3E-2</v>
      </c>
      <c r="Q115" s="498">
        <f t="shared" si="53"/>
        <v>9.4499999999999993</v>
      </c>
      <c r="R115" s="442"/>
    </row>
    <row r="116" spans="3:18">
      <c r="C116" s="493" t="s">
        <v>23059</v>
      </c>
      <c r="D116" s="495">
        <v>0.2</v>
      </c>
      <c r="E116" s="495">
        <v>0.4</v>
      </c>
      <c r="F116" s="495">
        <f>1.5-'[13]SAPATAS-ANEXOI'!J107</f>
        <v>1.5</v>
      </c>
      <c r="G116" s="495">
        <f t="shared" si="50"/>
        <v>1.8000000000000003</v>
      </c>
      <c r="H116" s="497">
        <f t="shared" si="51"/>
        <v>0.12000000000000002</v>
      </c>
      <c r="I116" s="518">
        <f t="shared" si="52"/>
        <v>22.800000000000004</v>
      </c>
      <c r="J116" s="436"/>
      <c r="K116" s="493" t="s">
        <v>23059</v>
      </c>
      <c r="L116" s="495">
        <v>0.15</v>
      </c>
      <c r="M116" s="495">
        <v>0.3</v>
      </c>
      <c r="N116" s="495">
        <v>1.4</v>
      </c>
      <c r="O116" s="495">
        <f t="shared" si="54"/>
        <v>1.2599999999999998</v>
      </c>
      <c r="P116" s="497">
        <f t="shared" si="55"/>
        <v>6.3E-2</v>
      </c>
      <c r="Q116" s="498">
        <f t="shared" si="53"/>
        <v>9.4499999999999993</v>
      </c>
      <c r="R116" s="442"/>
    </row>
    <row r="117" spans="3:18">
      <c r="C117" s="493" t="s">
        <v>23060</v>
      </c>
      <c r="D117" s="495">
        <v>0.2</v>
      </c>
      <c r="E117" s="495">
        <v>0.4</v>
      </c>
      <c r="F117" s="495">
        <f>1.5-'[13]SAPATAS-ANEXOI'!J108</f>
        <v>1.5</v>
      </c>
      <c r="G117" s="495">
        <f t="shared" si="50"/>
        <v>1.8000000000000003</v>
      </c>
      <c r="H117" s="497">
        <f t="shared" si="51"/>
        <v>0.12000000000000002</v>
      </c>
      <c r="I117" s="518">
        <f t="shared" si="52"/>
        <v>22.800000000000004</v>
      </c>
      <c r="J117" s="436"/>
      <c r="K117" s="493" t="s">
        <v>23060</v>
      </c>
      <c r="L117" s="495">
        <v>0.15</v>
      </c>
      <c r="M117" s="495">
        <v>0.3</v>
      </c>
      <c r="N117" s="495">
        <v>1.4</v>
      </c>
      <c r="O117" s="495">
        <f t="shared" si="54"/>
        <v>1.2599999999999998</v>
      </c>
      <c r="P117" s="497">
        <f t="shared" si="55"/>
        <v>6.3E-2</v>
      </c>
      <c r="Q117" s="498">
        <f t="shared" si="53"/>
        <v>9.4499999999999993</v>
      </c>
      <c r="R117" s="442"/>
    </row>
    <row r="118" spans="3:18">
      <c r="C118" s="493" t="s">
        <v>23061</v>
      </c>
      <c r="D118" s="495">
        <v>0.2</v>
      </c>
      <c r="E118" s="495">
        <v>0.4</v>
      </c>
      <c r="F118" s="495">
        <f>1.5-'[13]SAPATAS-ANEXOI'!J109</f>
        <v>1.5</v>
      </c>
      <c r="G118" s="495">
        <f t="shared" si="50"/>
        <v>1.8000000000000003</v>
      </c>
      <c r="H118" s="497">
        <f t="shared" si="51"/>
        <v>0.12000000000000002</v>
      </c>
      <c r="I118" s="518">
        <f t="shared" si="52"/>
        <v>22.800000000000004</v>
      </c>
      <c r="J118" s="436"/>
      <c r="K118" s="493" t="s">
        <v>23061</v>
      </c>
      <c r="L118" s="495">
        <v>0.15</v>
      </c>
      <c r="M118" s="495">
        <v>0.3</v>
      </c>
      <c r="N118" s="495">
        <v>1.4</v>
      </c>
      <c r="O118" s="495">
        <f t="shared" si="54"/>
        <v>1.2599999999999998</v>
      </c>
      <c r="P118" s="497">
        <f t="shared" si="55"/>
        <v>6.3E-2</v>
      </c>
      <c r="Q118" s="498">
        <f t="shared" si="53"/>
        <v>9.4499999999999993</v>
      </c>
      <c r="R118" s="442"/>
    </row>
    <row r="119" spans="3:18">
      <c r="C119" s="493" t="s">
        <v>23062</v>
      </c>
      <c r="D119" s="495">
        <v>0.2</v>
      </c>
      <c r="E119" s="495">
        <v>0.4</v>
      </c>
      <c r="F119" s="495">
        <f>1.5-'[13]SAPATAS-ANEXOI'!J110</f>
        <v>1.5</v>
      </c>
      <c r="G119" s="495">
        <f t="shared" si="50"/>
        <v>1.8000000000000003</v>
      </c>
      <c r="H119" s="497">
        <f t="shared" si="51"/>
        <v>0.12000000000000002</v>
      </c>
      <c r="I119" s="518">
        <f t="shared" si="52"/>
        <v>22.800000000000004</v>
      </c>
      <c r="J119" s="436"/>
      <c r="K119" s="493" t="s">
        <v>23062</v>
      </c>
      <c r="L119" s="495">
        <v>0.15</v>
      </c>
      <c r="M119" s="495">
        <v>0.3</v>
      </c>
      <c r="N119" s="495">
        <v>1.4</v>
      </c>
      <c r="O119" s="495">
        <f t="shared" si="54"/>
        <v>1.2599999999999998</v>
      </c>
      <c r="P119" s="497">
        <f t="shared" si="55"/>
        <v>6.3E-2</v>
      </c>
      <c r="Q119" s="498">
        <f t="shared" si="53"/>
        <v>9.4499999999999993</v>
      </c>
      <c r="R119" s="442"/>
    </row>
    <row r="120" spans="3:18">
      <c r="C120" s="493" t="s">
        <v>23063</v>
      </c>
      <c r="D120" s="495">
        <v>0.2</v>
      </c>
      <c r="E120" s="495">
        <v>0.4</v>
      </c>
      <c r="F120" s="495">
        <f>1.5-'[13]SAPATAS-ANEXOI'!J111</f>
        <v>1.5</v>
      </c>
      <c r="G120" s="495">
        <f t="shared" si="50"/>
        <v>1.8000000000000003</v>
      </c>
      <c r="H120" s="497">
        <f t="shared" si="51"/>
        <v>0.12000000000000002</v>
      </c>
      <c r="I120" s="518">
        <f t="shared" si="52"/>
        <v>22.800000000000004</v>
      </c>
      <c r="J120" s="436"/>
      <c r="K120" s="493" t="s">
        <v>23063</v>
      </c>
      <c r="L120" s="495">
        <v>0.15</v>
      </c>
      <c r="M120" s="495">
        <v>0.3</v>
      </c>
      <c r="N120" s="495">
        <v>1.4</v>
      </c>
      <c r="O120" s="495">
        <f t="shared" si="54"/>
        <v>1.2599999999999998</v>
      </c>
      <c r="P120" s="497">
        <f t="shared" si="55"/>
        <v>6.3E-2</v>
      </c>
      <c r="Q120" s="498">
        <f t="shared" si="53"/>
        <v>9.4499999999999993</v>
      </c>
      <c r="R120" s="442"/>
    </row>
    <row r="121" spans="3:18">
      <c r="C121" s="493" t="s">
        <v>23064</v>
      </c>
      <c r="D121" s="495">
        <v>0.2</v>
      </c>
      <c r="E121" s="495">
        <v>0.4</v>
      </c>
      <c r="F121" s="495">
        <f>1.5-'[13]SAPATAS-ANEXOI'!J112</f>
        <v>1.5</v>
      </c>
      <c r="G121" s="495">
        <f t="shared" si="50"/>
        <v>1.8000000000000003</v>
      </c>
      <c r="H121" s="497">
        <f t="shared" si="51"/>
        <v>0.12000000000000002</v>
      </c>
      <c r="I121" s="518">
        <f>H121*190</f>
        <v>22.800000000000004</v>
      </c>
      <c r="J121" s="436"/>
      <c r="K121" s="493" t="s">
        <v>23064</v>
      </c>
      <c r="L121" s="495">
        <v>0.15</v>
      </c>
      <c r="M121" s="495">
        <v>0.3</v>
      </c>
      <c r="N121" s="495">
        <v>1.4</v>
      </c>
      <c r="O121" s="495">
        <f>(2*L121+2*M121)*N121</f>
        <v>1.2599999999999998</v>
      </c>
      <c r="P121" s="497">
        <f>L121*M121*N121</f>
        <v>6.3E-2</v>
      </c>
      <c r="Q121" s="498">
        <f>P121*150</f>
        <v>9.4499999999999993</v>
      </c>
      <c r="R121" s="442"/>
    </row>
    <row r="122" spans="3:18">
      <c r="C122" s="493" t="s">
        <v>23065</v>
      </c>
      <c r="D122" s="495">
        <v>0.2</v>
      </c>
      <c r="E122" s="495">
        <v>0.4</v>
      </c>
      <c r="F122" s="495">
        <f>1.5-'[13]SAPATAS-ANEXOI'!J113</f>
        <v>1.5</v>
      </c>
      <c r="G122" s="495">
        <f t="shared" si="50"/>
        <v>1.8000000000000003</v>
      </c>
      <c r="H122" s="497">
        <f t="shared" si="51"/>
        <v>0.12000000000000002</v>
      </c>
      <c r="I122" s="518">
        <f t="shared" ref="I122:I154" si="56">H122*190</f>
        <v>22.800000000000004</v>
      </c>
      <c r="J122" s="436"/>
      <c r="K122" s="493" t="s">
        <v>23065</v>
      </c>
      <c r="L122" s="495">
        <v>0.15</v>
      </c>
      <c r="M122" s="495">
        <v>0.3</v>
      </c>
      <c r="N122" s="495">
        <v>1.4</v>
      </c>
      <c r="O122" s="495">
        <f t="shared" ref="O122:O130" si="57">(2*L122+2*M122)*N122</f>
        <v>1.2599999999999998</v>
      </c>
      <c r="P122" s="497">
        <f t="shared" ref="P122:P130" si="58">L122*M122*N122</f>
        <v>6.3E-2</v>
      </c>
      <c r="Q122" s="498">
        <f t="shared" ref="Q122:Q154" si="59">P122*150</f>
        <v>9.4499999999999993</v>
      </c>
      <c r="R122" s="442"/>
    </row>
    <row r="123" spans="3:18">
      <c r="C123" s="493" t="s">
        <v>23066</v>
      </c>
      <c r="D123" s="495">
        <v>0.2</v>
      </c>
      <c r="E123" s="495">
        <v>0.4</v>
      </c>
      <c r="F123" s="495">
        <f>1.5-'[13]SAPATAS-ANEXOI'!J114</f>
        <v>1.5</v>
      </c>
      <c r="G123" s="495">
        <f t="shared" si="50"/>
        <v>1.8000000000000003</v>
      </c>
      <c r="H123" s="497">
        <f t="shared" si="51"/>
        <v>0.12000000000000002</v>
      </c>
      <c r="I123" s="518">
        <f t="shared" si="56"/>
        <v>22.800000000000004</v>
      </c>
      <c r="J123" s="436"/>
      <c r="K123" s="493" t="s">
        <v>23066</v>
      </c>
      <c r="L123" s="495">
        <v>0.15</v>
      </c>
      <c r="M123" s="495">
        <v>0.3</v>
      </c>
      <c r="N123" s="495">
        <v>1.4</v>
      </c>
      <c r="O123" s="495">
        <f t="shared" si="57"/>
        <v>1.2599999999999998</v>
      </c>
      <c r="P123" s="497">
        <f t="shared" si="58"/>
        <v>6.3E-2</v>
      </c>
      <c r="Q123" s="498">
        <f t="shared" si="59"/>
        <v>9.4499999999999993</v>
      </c>
      <c r="R123" s="442"/>
    </row>
    <row r="124" spans="3:18">
      <c r="C124" s="493" t="s">
        <v>23067</v>
      </c>
      <c r="D124" s="495">
        <v>0.2</v>
      </c>
      <c r="E124" s="495">
        <v>0.4</v>
      </c>
      <c r="F124" s="495">
        <f>1.5-'[13]SAPATAS-ANEXOI'!J115</f>
        <v>1.5</v>
      </c>
      <c r="G124" s="495">
        <f t="shared" si="50"/>
        <v>1.8000000000000003</v>
      </c>
      <c r="H124" s="497">
        <f t="shared" si="51"/>
        <v>0.12000000000000002</v>
      </c>
      <c r="I124" s="518">
        <f t="shared" si="56"/>
        <v>22.800000000000004</v>
      </c>
      <c r="J124" s="436"/>
      <c r="K124" s="493" t="s">
        <v>23067</v>
      </c>
      <c r="L124" s="495">
        <v>0.15</v>
      </c>
      <c r="M124" s="495">
        <v>0.3</v>
      </c>
      <c r="N124" s="495">
        <v>1.4</v>
      </c>
      <c r="O124" s="495">
        <f t="shared" si="57"/>
        <v>1.2599999999999998</v>
      </c>
      <c r="P124" s="497">
        <f t="shared" si="58"/>
        <v>6.3E-2</v>
      </c>
      <c r="Q124" s="498">
        <f t="shared" si="59"/>
        <v>9.4499999999999993</v>
      </c>
      <c r="R124" s="442"/>
    </row>
    <row r="125" spans="3:18">
      <c r="C125" s="493" t="s">
        <v>23068</v>
      </c>
      <c r="D125" s="495">
        <v>0.2</v>
      </c>
      <c r="E125" s="495">
        <v>0.4</v>
      </c>
      <c r="F125" s="495">
        <f>1.5-'[13]SAPATAS-ANEXOI'!J116</f>
        <v>1.5</v>
      </c>
      <c r="G125" s="495">
        <f t="shared" si="50"/>
        <v>1.8000000000000003</v>
      </c>
      <c r="H125" s="497">
        <f t="shared" si="51"/>
        <v>0.12000000000000002</v>
      </c>
      <c r="I125" s="518">
        <f t="shared" si="56"/>
        <v>22.800000000000004</v>
      </c>
      <c r="J125" s="436"/>
      <c r="K125" s="493" t="s">
        <v>23068</v>
      </c>
      <c r="L125" s="495">
        <v>0.15</v>
      </c>
      <c r="M125" s="495">
        <v>0.3</v>
      </c>
      <c r="N125" s="495">
        <v>1.4</v>
      </c>
      <c r="O125" s="495">
        <f t="shared" si="57"/>
        <v>1.2599999999999998</v>
      </c>
      <c r="P125" s="497">
        <f t="shared" si="58"/>
        <v>6.3E-2</v>
      </c>
      <c r="Q125" s="498">
        <f t="shared" si="59"/>
        <v>9.4499999999999993</v>
      </c>
      <c r="R125" s="442"/>
    </row>
    <row r="126" spans="3:18">
      <c r="C126" s="493" t="s">
        <v>23069</v>
      </c>
      <c r="D126" s="495">
        <v>0.2</v>
      </c>
      <c r="E126" s="495">
        <v>0.4</v>
      </c>
      <c r="F126" s="495">
        <f>1.5-'[13]SAPATAS-ANEXOI'!J117</f>
        <v>1.5</v>
      </c>
      <c r="G126" s="495">
        <f t="shared" si="50"/>
        <v>1.8000000000000003</v>
      </c>
      <c r="H126" s="497">
        <f t="shared" si="51"/>
        <v>0.12000000000000002</v>
      </c>
      <c r="I126" s="518">
        <f t="shared" si="56"/>
        <v>22.800000000000004</v>
      </c>
      <c r="J126" s="436"/>
      <c r="K126" s="493" t="s">
        <v>23069</v>
      </c>
      <c r="L126" s="495">
        <v>0.15</v>
      </c>
      <c r="M126" s="495">
        <v>0.3</v>
      </c>
      <c r="N126" s="495">
        <v>1.4</v>
      </c>
      <c r="O126" s="495">
        <f t="shared" si="57"/>
        <v>1.2599999999999998</v>
      </c>
      <c r="P126" s="497">
        <f t="shared" si="58"/>
        <v>6.3E-2</v>
      </c>
      <c r="Q126" s="498">
        <f t="shared" si="59"/>
        <v>9.4499999999999993</v>
      </c>
      <c r="R126" s="442"/>
    </row>
    <row r="127" spans="3:18">
      <c r="C127" s="493" t="s">
        <v>23070</v>
      </c>
      <c r="D127" s="495">
        <v>0.2</v>
      </c>
      <c r="E127" s="495">
        <v>0.4</v>
      </c>
      <c r="F127" s="495">
        <f>1.5-'[13]SAPATAS-ANEXOI'!J118</f>
        <v>1.5</v>
      </c>
      <c r="G127" s="495">
        <f t="shared" si="50"/>
        <v>1.8000000000000003</v>
      </c>
      <c r="H127" s="497">
        <f t="shared" si="51"/>
        <v>0.12000000000000002</v>
      </c>
      <c r="I127" s="518">
        <f t="shared" si="56"/>
        <v>22.800000000000004</v>
      </c>
      <c r="J127" s="436"/>
      <c r="K127" s="493" t="s">
        <v>23070</v>
      </c>
      <c r="L127" s="495">
        <v>0.15</v>
      </c>
      <c r="M127" s="495">
        <v>0.3</v>
      </c>
      <c r="N127" s="495">
        <v>1.4</v>
      </c>
      <c r="O127" s="495">
        <f t="shared" si="57"/>
        <v>1.2599999999999998</v>
      </c>
      <c r="P127" s="497">
        <f t="shared" si="58"/>
        <v>6.3E-2</v>
      </c>
      <c r="Q127" s="498">
        <f t="shared" si="59"/>
        <v>9.4499999999999993</v>
      </c>
      <c r="R127" s="442"/>
    </row>
    <row r="128" spans="3:18">
      <c r="C128" s="493" t="s">
        <v>23071</v>
      </c>
      <c r="D128" s="495">
        <v>0.2</v>
      </c>
      <c r="E128" s="495">
        <v>0.4</v>
      </c>
      <c r="F128" s="495">
        <f>1.5-'[13]SAPATAS-ANEXOI'!J119</f>
        <v>1.5</v>
      </c>
      <c r="G128" s="495">
        <f t="shared" si="50"/>
        <v>1.8000000000000003</v>
      </c>
      <c r="H128" s="497">
        <f t="shared" si="51"/>
        <v>0.12000000000000002</v>
      </c>
      <c r="I128" s="518">
        <f t="shared" si="56"/>
        <v>22.800000000000004</v>
      </c>
      <c r="J128" s="436"/>
      <c r="K128" s="493" t="s">
        <v>23071</v>
      </c>
      <c r="L128" s="495">
        <v>0.15</v>
      </c>
      <c r="M128" s="495">
        <v>0.3</v>
      </c>
      <c r="N128" s="495">
        <v>1.4</v>
      </c>
      <c r="O128" s="495">
        <f t="shared" si="57"/>
        <v>1.2599999999999998</v>
      </c>
      <c r="P128" s="497">
        <f t="shared" si="58"/>
        <v>6.3E-2</v>
      </c>
      <c r="Q128" s="498">
        <f t="shared" si="59"/>
        <v>9.4499999999999993</v>
      </c>
      <c r="R128" s="442"/>
    </row>
    <row r="129" spans="3:18">
      <c r="C129" s="493" t="s">
        <v>23072</v>
      </c>
      <c r="D129" s="495">
        <v>0.2</v>
      </c>
      <c r="E129" s="495">
        <v>0.4</v>
      </c>
      <c r="F129" s="495">
        <f>1.5-'[13]SAPATAS-ANEXOI'!J120</f>
        <v>1.5</v>
      </c>
      <c r="G129" s="495">
        <f t="shared" si="50"/>
        <v>1.8000000000000003</v>
      </c>
      <c r="H129" s="497">
        <f t="shared" si="51"/>
        <v>0.12000000000000002</v>
      </c>
      <c r="I129" s="518">
        <f t="shared" si="56"/>
        <v>22.800000000000004</v>
      </c>
      <c r="J129" s="436"/>
      <c r="K129" s="493" t="s">
        <v>23072</v>
      </c>
      <c r="L129" s="495">
        <v>0.15</v>
      </c>
      <c r="M129" s="495">
        <v>0.3</v>
      </c>
      <c r="N129" s="495">
        <v>1.4</v>
      </c>
      <c r="O129" s="495">
        <f t="shared" si="57"/>
        <v>1.2599999999999998</v>
      </c>
      <c r="P129" s="497">
        <f t="shared" si="58"/>
        <v>6.3E-2</v>
      </c>
      <c r="Q129" s="498">
        <f t="shared" si="59"/>
        <v>9.4499999999999993</v>
      </c>
      <c r="R129" s="442"/>
    </row>
    <row r="130" spans="3:18">
      <c r="C130" s="493" t="s">
        <v>23073</v>
      </c>
      <c r="D130" s="495">
        <v>0.2</v>
      </c>
      <c r="E130" s="495">
        <v>0.4</v>
      </c>
      <c r="F130" s="495">
        <f>1.5-'[13]SAPATAS-ANEXOI'!J121</f>
        <v>1.5</v>
      </c>
      <c r="G130" s="495">
        <f t="shared" si="50"/>
        <v>1.8000000000000003</v>
      </c>
      <c r="H130" s="497">
        <f t="shared" si="51"/>
        <v>0.12000000000000002</v>
      </c>
      <c r="I130" s="518">
        <f t="shared" si="56"/>
        <v>22.800000000000004</v>
      </c>
      <c r="J130" s="436"/>
      <c r="K130" s="493" t="s">
        <v>23073</v>
      </c>
      <c r="L130" s="495">
        <v>0.15</v>
      </c>
      <c r="M130" s="495">
        <v>0.3</v>
      </c>
      <c r="N130" s="495">
        <v>1.4</v>
      </c>
      <c r="O130" s="495">
        <f t="shared" si="57"/>
        <v>1.2599999999999998</v>
      </c>
      <c r="P130" s="497">
        <f t="shared" si="58"/>
        <v>6.3E-2</v>
      </c>
      <c r="Q130" s="498">
        <f t="shared" si="59"/>
        <v>9.4499999999999993</v>
      </c>
      <c r="R130" s="442"/>
    </row>
    <row r="131" spans="3:18">
      <c r="C131" s="493" t="s">
        <v>23074</v>
      </c>
      <c r="D131" s="495">
        <v>0.2</v>
      </c>
      <c r="E131" s="495">
        <v>0.4</v>
      </c>
      <c r="F131" s="495">
        <f>1.5-'[13]SAPATAS-ANEXOI'!J122</f>
        <v>1.5</v>
      </c>
      <c r="G131" s="495">
        <f t="shared" si="50"/>
        <v>1.8000000000000003</v>
      </c>
      <c r="H131" s="497">
        <f t="shared" si="51"/>
        <v>0.12000000000000002</v>
      </c>
      <c r="I131" s="518">
        <f t="shared" si="56"/>
        <v>22.800000000000004</v>
      </c>
      <c r="J131" s="436"/>
      <c r="K131" s="493" t="s">
        <v>23074</v>
      </c>
      <c r="L131" s="495">
        <v>0.15</v>
      </c>
      <c r="M131" s="495">
        <v>0.3</v>
      </c>
      <c r="N131" s="495">
        <v>1.4</v>
      </c>
      <c r="O131" s="495">
        <f>(2*L131+2*M131)*N131</f>
        <v>1.2599999999999998</v>
      </c>
      <c r="P131" s="497">
        <f>L131*M131*N131</f>
        <v>6.3E-2</v>
      </c>
      <c r="Q131" s="498">
        <f t="shared" si="59"/>
        <v>9.4499999999999993</v>
      </c>
      <c r="R131" s="442"/>
    </row>
    <row r="132" spans="3:18">
      <c r="C132" s="493" t="s">
        <v>23075</v>
      </c>
      <c r="D132" s="495">
        <v>0.2</v>
      </c>
      <c r="E132" s="495">
        <v>0.4</v>
      </c>
      <c r="F132" s="495">
        <f>1.5-'[13]SAPATAS-ANEXOI'!J123</f>
        <v>1.5</v>
      </c>
      <c r="G132" s="495">
        <f t="shared" si="50"/>
        <v>1.8000000000000003</v>
      </c>
      <c r="H132" s="497">
        <f t="shared" si="51"/>
        <v>0.12000000000000002</v>
      </c>
      <c r="I132" s="518">
        <f t="shared" si="56"/>
        <v>22.800000000000004</v>
      </c>
      <c r="J132" s="436"/>
      <c r="K132" s="493" t="s">
        <v>23075</v>
      </c>
      <c r="L132" s="495">
        <v>0.15</v>
      </c>
      <c r="M132" s="495">
        <v>0.3</v>
      </c>
      <c r="N132" s="495">
        <v>1.4</v>
      </c>
      <c r="O132" s="495">
        <f t="shared" ref="O132:O140" si="60">(2*L132+2*M132)*N132</f>
        <v>1.2599999999999998</v>
      </c>
      <c r="P132" s="497">
        <f t="shared" ref="P132:P140" si="61">L132*M132*N132</f>
        <v>6.3E-2</v>
      </c>
      <c r="Q132" s="498">
        <f t="shared" si="59"/>
        <v>9.4499999999999993</v>
      </c>
      <c r="R132" s="442"/>
    </row>
    <row r="133" spans="3:18">
      <c r="C133" s="493" t="s">
        <v>23076</v>
      </c>
      <c r="D133" s="495">
        <v>0.2</v>
      </c>
      <c r="E133" s="495">
        <v>0.4</v>
      </c>
      <c r="F133" s="495">
        <f>1.5-'[13]SAPATAS-ANEXOI'!J124</f>
        <v>1.5</v>
      </c>
      <c r="G133" s="495">
        <f t="shared" si="50"/>
        <v>1.8000000000000003</v>
      </c>
      <c r="H133" s="497">
        <f t="shared" si="51"/>
        <v>0.12000000000000002</v>
      </c>
      <c r="I133" s="518">
        <f t="shared" si="56"/>
        <v>22.800000000000004</v>
      </c>
      <c r="J133" s="436"/>
      <c r="K133" s="493" t="s">
        <v>23076</v>
      </c>
      <c r="L133" s="495">
        <v>0.15</v>
      </c>
      <c r="M133" s="495">
        <v>0.3</v>
      </c>
      <c r="N133" s="495">
        <v>1.4</v>
      </c>
      <c r="O133" s="495">
        <f t="shared" si="60"/>
        <v>1.2599999999999998</v>
      </c>
      <c r="P133" s="497">
        <f t="shared" si="61"/>
        <v>6.3E-2</v>
      </c>
      <c r="Q133" s="498">
        <f t="shared" si="59"/>
        <v>9.4499999999999993</v>
      </c>
      <c r="R133" s="442"/>
    </row>
    <row r="134" spans="3:18">
      <c r="C134" s="493" t="s">
        <v>23077</v>
      </c>
      <c r="D134" s="495">
        <v>0.2</v>
      </c>
      <c r="E134" s="495">
        <v>0.4</v>
      </c>
      <c r="F134" s="495">
        <f>1.5-'[13]SAPATAS-ANEXOI'!J125</f>
        <v>1.5</v>
      </c>
      <c r="G134" s="495">
        <f t="shared" si="50"/>
        <v>1.8000000000000003</v>
      </c>
      <c r="H134" s="497">
        <f t="shared" si="51"/>
        <v>0.12000000000000002</v>
      </c>
      <c r="I134" s="518">
        <f t="shared" si="56"/>
        <v>22.800000000000004</v>
      </c>
      <c r="J134" s="436"/>
      <c r="K134" s="493" t="s">
        <v>23077</v>
      </c>
      <c r="L134" s="495">
        <v>0.15</v>
      </c>
      <c r="M134" s="495">
        <v>0.3</v>
      </c>
      <c r="N134" s="495">
        <v>1.4</v>
      </c>
      <c r="O134" s="495">
        <f t="shared" si="60"/>
        <v>1.2599999999999998</v>
      </c>
      <c r="P134" s="497">
        <f t="shared" si="61"/>
        <v>6.3E-2</v>
      </c>
      <c r="Q134" s="498">
        <f t="shared" si="59"/>
        <v>9.4499999999999993</v>
      </c>
      <c r="R134" s="442"/>
    </row>
    <row r="135" spans="3:18">
      <c r="C135" s="493" t="s">
        <v>23078</v>
      </c>
      <c r="D135" s="495">
        <v>0.2</v>
      </c>
      <c r="E135" s="495">
        <v>0.4</v>
      </c>
      <c r="F135" s="495">
        <f>1.5-'[13]SAPATAS-ANEXOI'!J126</f>
        <v>1.5</v>
      </c>
      <c r="G135" s="495">
        <f t="shared" si="50"/>
        <v>1.8000000000000003</v>
      </c>
      <c r="H135" s="497">
        <f t="shared" si="51"/>
        <v>0.12000000000000002</v>
      </c>
      <c r="I135" s="518">
        <f t="shared" si="56"/>
        <v>22.800000000000004</v>
      </c>
      <c r="J135" s="436"/>
      <c r="K135" s="493" t="s">
        <v>23078</v>
      </c>
      <c r="L135" s="495">
        <v>0.15</v>
      </c>
      <c r="M135" s="495">
        <v>0.3</v>
      </c>
      <c r="N135" s="495">
        <v>1.4</v>
      </c>
      <c r="O135" s="495">
        <f t="shared" si="60"/>
        <v>1.2599999999999998</v>
      </c>
      <c r="P135" s="497">
        <f t="shared" si="61"/>
        <v>6.3E-2</v>
      </c>
      <c r="Q135" s="498">
        <f t="shared" si="59"/>
        <v>9.4499999999999993</v>
      </c>
      <c r="R135" s="442"/>
    </row>
    <row r="136" spans="3:18">
      <c r="C136" s="493" t="s">
        <v>23079</v>
      </c>
      <c r="D136" s="495">
        <v>0.2</v>
      </c>
      <c r="E136" s="495">
        <v>0.4</v>
      </c>
      <c r="F136" s="495">
        <f>1.5-'[13]SAPATAS-ANEXOI'!J127</f>
        <v>1.5</v>
      </c>
      <c r="G136" s="495">
        <f t="shared" si="50"/>
        <v>1.8000000000000003</v>
      </c>
      <c r="H136" s="497">
        <f t="shared" si="51"/>
        <v>0.12000000000000002</v>
      </c>
      <c r="I136" s="518">
        <f t="shared" si="56"/>
        <v>22.800000000000004</v>
      </c>
      <c r="J136" s="436"/>
      <c r="K136" s="493" t="s">
        <v>23079</v>
      </c>
      <c r="L136" s="495">
        <v>0.15</v>
      </c>
      <c r="M136" s="495">
        <v>0.3</v>
      </c>
      <c r="N136" s="495">
        <v>1.4</v>
      </c>
      <c r="O136" s="495">
        <f t="shared" si="60"/>
        <v>1.2599999999999998</v>
      </c>
      <c r="P136" s="497">
        <f t="shared" si="61"/>
        <v>6.3E-2</v>
      </c>
      <c r="Q136" s="498">
        <f t="shared" si="59"/>
        <v>9.4499999999999993</v>
      </c>
      <c r="R136" s="442"/>
    </row>
    <row r="137" spans="3:18">
      <c r="C137" s="493" t="s">
        <v>23080</v>
      </c>
      <c r="D137" s="495">
        <v>0.2</v>
      </c>
      <c r="E137" s="495">
        <v>0.4</v>
      </c>
      <c r="F137" s="495">
        <f>1.5-'[13]SAPATAS-ANEXOI'!J128</f>
        <v>1.5</v>
      </c>
      <c r="G137" s="495">
        <f t="shared" si="50"/>
        <v>1.8000000000000003</v>
      </c>
      <c r="H137" s="497">
        <f t="shared" si="51"/>
        <v>0.12000000000000002</v>
      </c>
      <c r="I137" s="518">
        <f t="shared" si="56"/>
        <v>22.800000000000004</v>
      </c>
      <c r="J137" s="436"/>
      <c r="K137" s="493" t="s">
        <v>23080</v>
      </c>
      <c r="L137" s="495">
        <v>0.15</v>
      </c>
      <c r="M137" s="495">
        <v>0.3</v>
      </c>
      <c r="N137" s="495">
        <v>1.4</v>
      </c>
      <c r="O137" s="495">
        <f t="shared" si="60"/>
        <v>1.2599999999999998</v>
      </c>
      <c r="P137" s="497">
        <f t="shared" si="61"/>
        <v>6.3E-2</v>
      </c>
      <c r="Q137" s="498">
        <f t="shared" si="59"/>
        <v>9.4499999999999993</v>
      </c>
      <c r="R137" s="442"/>
    </row>
    <row r="138" spans="3:18">
      <c r="C138" s="493" t="s">
        <v>23081</v>
      </c>
      <c r="D138" s="495">
        <v>0.2</v>
      </c>
      <c r="E138" s="495">
        <v>0.4</v>
      </c>
      <c r="F138" s="495">
        <f>1.5-'[13]SAPATAS-ANEXOI'!J129</f>
        <v>1.5</v>
      </c>
      <c r="G138" s="495">
        <f t="shared" si="50"/>
        <v>1.8000000000000003</v>
      </c>
      <c r="H138" s="497">
        <f t="shared" si="51"/>
        <v>0.12000000000000002</v>
      </c>
      <c r="I138" s="518">
        <f t="shared" si="56"/>
        <v>22.800000000000004</v>
      </c>
      <c r="J138" s="436"/>
      <c r="K138" s="493" t="s">
        <v>23081</v>
      </c>
      <c r="L138" s="495">
        <v>0.15</v>
      </c>
      <c r="M138" s="495">
        <v>0.3</v>
      </c>
      <c r="N138" s="495">
        <v>1.4</v>
      </c>
      <c r="O138" s="495">
        <f t="shared" si="60"/>
        <v>1.2599999999999998</v>
      </c>
      <c r="P138" s="497">
        <f t="shared" si="61"/>
        <v>6.3E-2</v>
      </c>
      <c r="Q138" s="498">
        <f t="shared" si="59"/>
        <v>9.4499999999999993</v>
      </c>
      <c r="R138" s="442"/>
    </row>
    <row r="139" spans="3:18">
      <c r="C139" s="493" t="s">
        <v>23082</v>
      </c>
      <c r="D139" s="495">
        <v>0.2</v>
      </c>
      <c r="E139" s="495">
        <v>0.4</v>
      </c>
      <c r="F139" s="495">
        <f>1.5-'[13]SAPATAS-ANEXOI'!J130</f>
        <v>1.5</v>
      </c>
      <c r="G139" s="495">
        <f t="shared" si="50"/>
        <v>1.8000000000000003</v>
      </c>
      <c r="H139" s="497">
        <f t="shared" si="51"/>
        <v>0.12000000000000002</v>
      </c>
      <c r="I139" s="518">
        <f t="shared" si="56"/>
        <v>22.800000000000004</v>
      </c>
      <c r="J139" s="436"/>
      <c r="K139" s="493" t="s">
        <v>23082</v>
      </c>
      <c r="L139" s="495">
        <v>0.15</v>
      </c>
      <c r="M139" s="495">
        <v>0.3</v>
      </c>
      <c r="N139" s="495">
        <v>1.4</v>
      </c>
      <c r="O139" s="495">
        <f t="shared" si="60"/>
        <v>1.2599999999999998</v>
      </c>
      <c r="P139" s="497">
        <f t="shared" si="61"/>
        <v>6.3E-2</v>
      </c>
      <c r="Q139" s="498">
        <f t="shared" si="59"/>
        <v>9.4499999999999993</v>
      </c>
      <c r="R139" s="442"/>
    </row>
    <row r="140" spans="3:18">
      <c r="C140" s="493" t="s">
        <v>23083</v>
      </c>
      <c r="D140" s="495">
        <v>0.2</v>
      </c>
      <c r="E140" s="495">
        <v>0.4</v>
      </c>
      <c r="F140" s="495">
        <f>1.5-'[13]SAPATAS-ANEXOI'!J131</f>
        <v>1.5</v>
      </c>
      <c r="G140" s="495">
        <f t="shared" si="50"/>
        <v>1.8000000000000003</v>
      </c>
      <c r="H140" s="497">
        <f t="shared" si="51"/>
        <v>0.12000000000000002</v>
      </c>
      <c r="I140" s="518">
        <f t="shared" si="56"/>
        <v>22.800000000000004</v>
      </c>
      <c r="J140" s="436"/>
      <c r="K140" s="493" t="s">
        <v>23083</v>
      </c>
      <c r="L140" s="495">
        <v>0.15</v>
      </c>
      <c r="M140" s="495">
        <v>0.3</v>
      </c>
      <c r="N140" s="495">
        <v>1.4</v>
      </c>
      <c r="O140" s="495">
        <f t="shared" si="60"/>
        <v>1.2599999999999998</v>
      </c>
      <c r="P140" s="497">
        <f t="shared" si="61"/>
        <v>6.3E-2</v>
      </c>
      <c r="Q140" s="498">
        <f t="shared" si="59"/>
        <v>9.4499999999999993</v>
      </c>
      <c r="R140" s="442"/>
    </row>
    <row r="141" spans="3:18">
      <c r="C141" s="493" t="s">
        <v>23084</v>
      </c>
      <c r="D141" s="495">
        <v>0.2</v>
      </c>
      <c r="E141" s="495">
        <v>0.4</v>
      </c>
      <c r="F141" s="495">
        <f>1.5-'[13]SAPATAS-ANEXOI'!J132</f>
        <v>1.5</v>
      </c>
      <c r="G141" s="495">
        <f t="shared" si="50"/>
        <v>1.8000000000000003</v>
      </c>
      <c r="H141" s="497">
        <f t="shared" si="51"/>
        <v>0.12000000000000002</v>
      </c>
      <c r="I141" s="518">
        <f t="shared" si="56"/>
        <v>22.800000000000004</v>
      </c>
      <c r="J141" s="436"/>
      <c r="K141" s="493" t="s">
        <v>23084</v>
      </c>
      <c r="L141" s="495">
        <v>0.15</v>
      </c>
      <c r="M141" s="495">
        <v>0.3</v>
      </c>
      <c r="N141" s="495">
        <v>1.4</v>
      </c>
      <c r="O141" s="495">
        <f>(2*L141+2*M141)*N141</f>
        <v>1.2599999999999998</v>
      </c>
      <c r="P141" s="497">
        <f>L141*M141*N141</f>
        <v>6.3E-2</v>
      </c>
      <c r="Q141" s="498">
        <f t="shared" si="59"/>
        <v>9.4499999999999993</v>
      </c>
      <c r="R141" s="442"/>
    </row>
    <row r="142" spans="3:18">
      <c r="C142" s="493" t="s">
        <v>23085</v>
      </c>
      <c r="D142" s="495">
        <v>0.2</v>
      </c>
      <c r="E142" s="495">
        <v>0.4</v>
      </c>
      <c r="F142" s="495">
        <f>1.5-'[13]SAPATAS-ANEXOI'!J133</f>
        <v>1.5</v>
      </c>
      <c r="G142" s="495">
        <f t="shared" si="50"/>
        <v>1.8000000000000003</v>
      </c>
      <c r="H142" s="497">
        <f t="shared" si="51"/>
        <v>0.12000000000000002</v>
      </c>
      <c r="I142" s="518">
        <f t="shared" si="56"/>
        <v>22.800000000000004</v>
      </c>
      <c r="J142" s="436"/>
      <c r="K142" s="493" t="s">
        <v>23085</v>
      </c>
      <c r="L142" s="495">
        <v>0.15</v>
      </c>
      <c r="M142" s="495">
        <v>0.3</v>
      </c>
      <c r="N142" s="495">
        <v>1.4</v>
      </c>
      <c r="O142" s="495">
        <f t="shared" ref="O142:O154" si="62">(2*L142+2*M142)*N142</f>
        <v>1.2599999999999998</v>
      </c>
      <c r="P142" s="497">
        <f t="shared" ref="P142:P154" si="63">L142*M142*N142</f>
        <v>6.3E-2</v>
      </c>
      <c r="Q142" s="498">
        <f t="shared" si="59"/>
        <v>9.4499999999999993</v>
      </c>
      <c r="R142" s="442"/>
    </row>
    <row r="143" spans="3:18">
      <c r="C143" s="493" t="s">
        <v>23086</v>
      </c>
      <c r="D143" s="495">
        <v>0.2</v>
      </c>
      <c r="E143" s="495">
        <v>0.4</v>
      </c>
      <c r="F143" s="495">
        <f>1.5-'[13]SAPATAS-ANEXOI'!J134</f>
        <v>1.5</v>
      </c>
      <c r="G143" s="495">
        <f t="shared" si="50"/>
        <v>1.8000000000000003</v>
      </c>
      <c r="H143" s="497">
        <f t="shared" si="51"/>
        <v>0.12000000000000002</v>
      </c>
      <c r="I143" s="518">
        <f t="shared" si="56"/>
        <v>22.800000000000004</v>
      </c>
      <c r="J143" s="436"/>
      <c r="K143" s="493" t="s">
        <v>23086</v>
      </c>
      <c r="L143" s="495">
        <v>0.15</v>
      </c>
      <c r="M143" s="495">
        <v>0.3</v>
      </c>
      <c r="N143" s="495">
        <v>1.4</v>
      </c>
      <c r="O143" s="495">
        <f t="shared" si="62"/>
        <v>1.2599999999999998</v>
      </c>
      <c r="P143" s="497">
        <f t="shared" si="63"/>
        <v>6.3E-2</v>
      </c>
      <c r="Q143" s="498">
        <f t="shared" si="59"/>
        <v>9.4499999999999993</v>
      </c>
      <c r="R143" s="442"/>
    </row>
    <row r="144" spans="3:18">
      <c r="C144" s="493" t="s">
        <v>23087</v>
      </c>
      <c r="D144" s="495">
        <v>0.2</v>
      </c>
      <c r="E144" s="495">
        <v>0.4</v>
      </c>
      <c r="F144" s="495">
        <f>1.5-'[13]SAPATAS-ANEXOI'!J135</f>
        <v>1.5</v>
      </c>
      <c r="G144" s="495">
        <f t="shared" si="50"/>
        <v>1.8000000000000003</v>
      </c>
      <c r="H144" s="497">
        <f t="shared" si="51"/>
        <v>0.12000000000000002</v>
      </c>
      <c r="I144" s="518">
        <f t="shared" si="56"/>
        <v>22.800000000000004</v>
      </c>
      <c r="J144" s="436"/>
      <c r="K144" s="493" t="s">
        <v>23087</v>
      </c>
      <c r="L144" s="495">
        <v>0.15</v>
      </c>
      <c r="M144" s="495">
        <v>0.3</v>
      </c>
      <c r="N144" s="495">
        <v>1.4</v>
      </c>
      <c r="O144" s="495">
        <f t="shared" si="62"/>
        <v>1.2599999999999998</v>
      </c>
      <c r="P144" s="497">
        <f t="shared" si="63"/>
        <v>6.3E-2</v>
      </c>
      <c r="Q144" s="498">
        <f t="shared" si="59"/>
        <v>9.4499999999999993</v>
      </c>
      <c r="R144" s="442"/>
    </row>
    <row r="145" spans="3:18">
      <c r="C145" s="493" t="s">
        <v>23088</v>
      </c>
      <c r="D145" s="495">
        <v>0.2</v>
      </c>
      <c r="E145" s="495">
        <v>0.4</v>
      </c>
      <c r="F145" s="495">
        <f>1.5-'[13]SAPATAS-ANEXOI'!J136</f>
        <v>1.5</v>
      </c>
      <c r="G145" s="495">
        <f t="shared" si="50"/>
        <v>1.8000000000000003</v>
      </c>
      <c r="H145" s="497">
        <f t="shared" si="51"/>
        <v>0.12000000000000002</v>
      </c>
      <c r="I145" s="518">
        <f t="shared" si="56"/>
        <v>22.800000000000004</v>
      </c>
      <c r="J145" s="436"/>
      <c r="K145" s="493" t="s">
        <v>23088</v>
      </c>
      <c r="L145" s="495">
        <v>0.15</v>
      </c>
      <c r="M145" s="495">
        <v>0.3</v>
      </c>
      <c r="N145" s="495">
        <v>1.4</v>
      </c>
      <c r="O145" s="495">
        <f t="shared" si="62"/>
        <v>1.2599999999999998</v>
      </c>
      <c r="P145" s="497">
        <f t="shared" si="63"/>
        <v>6.3E-2</v>
      </c>
      <c r="Q145" s="498">
        <f t="shared" si="59"/>
        <v>9.4499999999999993</v>
      </c>
      <c r="R145" s="442"/>
    </row>
    <row r="146" spans="3:18">
      <c r="C146" s="493" t="s">
        <v>23089</v>
      </c>
      <c r="D146" s="495">
        <v>0.2</v>
      </c>
      <c r="E146" s="495">
        <v>0.4</v>
      </c>
      <c r="F146" s="495">
        <f>1.5-'[13]SAPATAS-ANEXOI'!J137</f>
        <v>1.5</v>
      </c>
      <c r="G146" s="495">
        <f t="shared" si="50"/>
        <v>1.8000000000000003</v>
      </c>
      <c r="H146" s="497">
        <f t="shared" si="51"/>
        <v>0.12000000000000002</v>
      </c>
      <c r="I146" s="518">
        <f t="shared" si="56"/>
        <v>22.800000000000004</v>
      </c>
      <c r="J146" s="436"/>
      <c r="K146" s="493" t="s">
        <v>23089</v>
      </c>
      <c r="L146" s="495">
        <v>0.15</v>
      </c>
      <c r="M146" s="495">
        <v>0.3</v>
      </c>
      <c r="N146" s="495">
        <v>1.4</v>
      </c>
      <c r="O146" s="495">
        <f t="shared" si="62"/>
        <v>1.2599999999999998</v>
      </c>
      <c r="P146" s="497">
        <f t="shared" si="63"/>
        <v>6.3E-2</v>
      </c>
      <c r="Q146" s="498">
        <f t="shared" si="59"/>
        <v>9.4499999999999993</v>
      </c>
      <c r="R146" s="442"/>
    </row>
    <row r="147" spans="3:18">
      <c r="C147" s="493" t="s">
        <v>23090</v>
      </c>
      <c r="D147" s="495">
        <v>0.2</v>
      </c>
      <c r="E147" s="495">
        <v>0.4</v>
      </c>
      <c r="F147" s="495">
        <f>1.5-'[13]SAPATAS-ANEXOI'!J138</f>
        <v>1.5</v>
      </c>
      <c r="G147" s="495">
        <f t="shared" si="50"/>
        <v>1.8000000000000003</v>
      </c>
      <c r="H147" s="497">
        <f t="shared" si="51"/>
        <v>0.12000000000000002</v>
      </c>
      <c r="I147" s="518">
        <f t="shared" si="56"/>
        <v>22.800000000000004</v>
      </c>
      <c r="J147" s="436"/>
      <c r="K147" s="493" t="s">
        <v>23090</v>
      </c>
      <c r="L147" s="495">
        <v>0.15</v>
      </c>
      <c r="M147" s="495">
        <v>0.3</v>
      </c>
      <c r="N147" s="495">
        <v>1.4</v>
      </c>
      <c r="O147" s="495">
        <f t="shared" si="62"/>
        <v>1.2599999999999998</v>
      </c>
      <c r="P147" s="497">
        <f t="shared" si="63"/>
        <v>6.3E-2</v>
      </c>
      <c r="Q147" s="498">
        <f t="shared" si="59"/>
        <v>9.4499999999999993</v>
      </c>
      <c r="R147" s="442"/>
    </row>
    <row r="148" spans="3:18">
      <c r="C148" s="493" t="s">
        <v>23091</v>
      </c>
      <c r="D148" s="495">
        <v>0.2</v>
      </c>
      <c r="E148" s="495">
        <v>0.4</v>
      </c>
      <c r="F148" s="495">
        <f>1.5-'[13]SAPATAS-ANEXOI'!J139</f>
        <v>1.5</v>
      </c>
      <c r="G148" s="495">
        <f t="shared" si="50"/>
        <v>1.8000000000000003</v>
      </c>
      <c r="H148" s="497">
        <f t="shared" si="51"/>
        <v>0.12000000000000002</v>
      </c>
      <c r="I148" s="518">
        <f t="shared" si="56"/>
        <v>22.800000000000004</v>
      </c>
      <c r="J148" s="436"/>
      <c r="K148" s="493" t="s">
        <v>23091</v>
      </c>
      <c r="L148" s="495">
        <v>0.15</v>
      </c>
      <c r="M148" s="495">
        <v>0.3</v>
      </c>
      <c r="N148" s="495">
        <v>1.4</v>
      </c>
      <c r="O148" s="495">
        <f t="shared" si="62"/>
        <v>1.2599999999999998</v>
      </c>
      <c r="P148" s="497">
        <f t="shared" si="63"/>
        <v>6.3E-2</v>
      </c>
      <c r="Q148" s="498">
        <f t="shared" si="59"/>
        <v>9.4499999999999993</v>
      </c>
      <c r="R148" s="442"/>
    </row>
    <row r="149" spans="3:18">
      <c r="C149" s="493" t="s">
        <v>23092</v>
      </c>
      <c r="D149" s="495">
        <v>0.2</v>
      </c>
      <c r="E149" s="495">
        <v>0.4</v>
      </c>
      <c r="F149" s="495">
        <f>1.5-'[13]SAPATAS-ANEXOI'!J140</f>
        <v>1.5</v>
      </c>
      <c r="G149" s="495">
        <f t="shared" si="50"/>
        <v>1.8000000000000003</v>
      </c>
      <c r="H149" s="497">
        <f t="shared" si="51"/>
        <v>0.12000000000000002</v>
      </c>
      <c r="I149" s="518">
        <f t="shared" si="56"/>
        <v>22.800000000000004</v>
      </c>
      <c r="J149" s="436"/>
      <c r="K149" s="493" t="s">
        <v>23092</v>
      </c>
      <c r="L149" s="495">
        <v>0.15</v>
      </c>
      <c r="M149" s="495">
        <v>0.3</v>
      </c>
      <c r="N149" s="495">
        <v>1.4</v>
      </c>
      <c r="O149" s="495">
        <f t="shared" si="62"/>
        <v>1.2599999999999998</v>
      </c>
      <c r="P149" s="497">
        <f t="shared" si="63"/>
        <v>6.3E-2</v>
      </c>
      <c r="Q149" s="498">
        <f t="shared" si="59"/>
        <v>9.4499999999999993</v>
      </c>
      <c r="R149" s="442"/>
    </row>
    <row r="150" spans="3:18">
      <c r="C150" s="493" t="s">
        <v>23093</v>
      </c>
      <c r="D150" s="495">
        <v>0.2</v>
      </c>
      <c r="E150" s="495">
        <v>0.4</v>
      </c>
      <c r="F150" s="495">
        <f>1.5-'[13]SAPATAS-ANEXOI'!J141</f>
        <v>1.5</v>
      </c>
      <c r="G150" s="495">
        <f t="shared" si="50"/>
        <v>1.8000000000000003</v>
      </c>
      <c r="H150" s="497">
        <f t="shared" si="51"/>
        <v>0.12000000000000002</v>
      </c>
      <c r="I150" s="518">
        <f t="shared" si="56"/>
        <v>22.800000000000004</v>
      </c>
      <c r="J150" s="436"/>
      <c r="K150" s="493" t="s">
        <v>23093</v>
      </c>
      <c r="L150" s="495">
        <v>0.15</v>
      </c>
      <c r="M150" s="495">
        <v>0.3</v>
      </c>
      <c r="N150" s="495">
        <v>1.4</v>
      </c>
      <c r="O150" s="495">
        <f t="shared" si="62"/>
        <v>1.2599999999999998</v>
      </c>
      <c r="P150" s="497">
        <f t="shared" si="63"/>
        <v>6.3E-2</v>
      </c>
      <c r="Q150" s="498">
        <f t="shared" si="59"/>
        <v>9.4499999999999993</v>
      </c>
      <c r="R150" s="442"/>
    </row>
    <row r="151" spans="3:18">
      <c r="C151" s="493" t="s">
        <v>23094</v>
      </c>
      <c r="D151" s="495">
        <v>0.2</v>
      </c>
      <c r="E151" s="495">
        <v>0.4</v>
      </c>
      <c r="F151" s="495">
        <f>1.5-'[13]SAPATAS-ANEXOI'!J144</f>
        <v>1.5</v>
      </c>
      <c r="G151" s="495">
        <f t="shared" si="50"/>
        <v>1.8000000000000003</v>
      </c>
      <c r="H151" s="497">
        <f t="shared" si="51"/>
        <v>0.12000000000000002</v>
      </c>
      <c r="I151" s="518">
        <f t="shared" si="56"/>
        <v>22.800000000000004</v>
      </c>
      <c r="J151" s="436"/>
      <c r="K151" s="493" t="s">
        <v>23094</v>
      </c>
      <c r="L151" s="495">
        <v>0.15</v>
      </c>
      <c r="M151" s="495">
        <v>0.3</v>
      </c>
      <c r="N151" s="495">
        <v>1.4</v>
      </c>
      <c r="O151" s="495">
        <f t="shared" si="62"/>
        <v>1.2599999999999998</v>
      </c>
      <c r="P151" s="497">
        <f t="shared" si="63"/>
        <v>6.3E-2</v>
      </c>
      <c r="Q151" s="498">
        <f t="shared" si="59"/>
        <v>9.4499999999999993</v>
      </c>
      <c r="R151" s="442"/>
    </row>
    <row r="152" spans="3:18">
      <c r="C152" s="493" t="s">
        <v>23095</v>
      </c>
      <c r="D152" s="495">
        <v>0.2</v>
      </c>
      <c r="E152" s="495">
        <v>0.4</v>
      </c>
      <c r="F152" s="495">
        <f>1.5-'[13]SAPATAS-ANEXOI'!J145</f>
        <v>1.5</v>
      </c>
      <c r="G152" s="495">
        <f t="shared" si="50"/>
        <v>1.8000000000000003</v>
      </c>
      <c r="H152" s="497">
        <f t="shared" si="51"/>
        <v>0.12000000000000002</v>
      </c>
      <c r="I152" s="518">
        <f t="shared" si="56"/>
        <v>22.800000000000004</v>
      </c>
      <c r="J152" s="436"/>
      <c r="K152" s="493" t="s">
        <v>23095</v>
      </c>
      <c r="L152" s="495">
        <v>0.15</v>
      </c>
      <c r="M152" s="495">
        <v>0.3</v>
      </c>
      <c r="N152" s="495">
        <v>1.4</v>
      </c>
      <c r="O152" s="495">
        <f t="shared" si="62"/>
        <v>1.2599999999999998</v>
      </c>
      <c r="P152" s="497">
        <f t="shared" si="63"/>
        <v>6.3E-2</v>
      </c>
      <c r="Q152" s="498">
        <f t="shared" si="59"/>
        <v>9.4499999999999993</v>
      </c>
      <c r="R152" s="442"/>
    </row>
    <row r="153" spans="3:18">
      <c r="C153" s="493" t="s">
        <v>23096</v>
      </c>
      <c r="D153" s="495">
        <v>0.2</v>
      </c>
      <c r="E153" s="495">
        <v>0.4</v>
      </c>
      <c r="F153" s="495">
        <f>1.5-'[13]SAPATAS-ANEXOI'!J146</f>
        <v>1.5</v>
      </c>
      <c r="G153" s="495">
        <f t="shared" si="50"/>
        <v>1.8000000000000003</v>
      </c>
      <c r="H153" s="497">
        <f t="shared" si="51"/>
        <v>0.12000000000000002</v>
      </c>
      <c r="I153" s="518">
        <f t="shared" si="56"/>
        <v>22.800000000000004</v>
      </c>
      <c r="J153" s="436"/>
      <c r="K153" s="493" t="s">
        <v>23096</v>
      </c>
      <c r="L153" s="495">
        <v>0.15</v>
      </c>
      <c r="M153" s="495">
        <v>0.3</v>
      </c>
      <c r="N153" s="495">
        <v>1.4</v>
      </c>
      <c r="O153" s="495">
        <f t="shared" si="62"/>
        <v>1.2599999999999998</v>
      </c>
      <c r="P153" s="497">
        <f t="shared" si="63"/>
        <v>6.3E-2</v>
      </c>
      <c r="Q153" s="498">
        <f t="shared" si="59"/>
        <v>9.4499999999999993</v>
      </c>
      <c r="R153" s="442"/>
    </row>
    <row r="154" spans="3:18">
      <c r="C154" s="493" t="s">
        <v>23097</v>
      </c>
      <c r="D154" s="495">
        <v>0.2</v>
      </c>
      <c r="E154" s="495">
        <v>0.4</v>
      </c>
      <c r="F154" s="495">
        <f>1.5-'[13]SAPATAS-ANEXOI'!J147</f>
        <v>1.5</v>
      </c>
      <c r="G154" s="495">
        <f t="shared" si="50"/>
        <v>1.8000000000000003</v>
      </c>
      <c r="H154" s="497">
        <f t="shared" si="51"/>
        <v>0.12000000000000002</v>
      </c>
      <c r="I154" s="518">
        <f t="shared" si="56"/>
        <v>22.800000000000004</v>
      </c>
      <c r="J154" s="436"/>
      <c r="K154" s="493" t="s">
        <v>23097</v>
      </c>
      <c r="L154" s="495">
        <v>0.15</v>
      </c>
      <c r="M154" s="495">
        <v>0.3</v>
      </c>
      <c r="N154" s="495">
        <v>1.4</v>
      </c>
      <c r="O154" s="495">
        <f t="shared" si="62"/>
        <v>1.2599999999999998</v>
      </c>
      <c r="P154" s="497">
        <f t="shared" si="63"/>
        <v>6.3E-2</v>
      </c>
      <c r="Q154" s="498">
        <f t="shared" si="59"/>
        <v>9.4499999999999993</v>
      </c>
      <c r="R154" s="442"/>
    </row>
    <row r="155" spans="3:18" ht="13.5" thickBot="1">
      <c r="C155" s="519"/>
      <c r="D155" s="436"/>
      <c r="E155" s="436"/>
      <c r="F155" s="436"/>
      <c r="G155" s="436"/>
      <c r="H155" s="436"/>
      <c r="I155" s="436"/>
      <c r="J155" s="436"/>
      <c r="K155" s="520"/>
      <c r="L155" s="436"/>
      <c r="M155" s="436"/>
      <c r="N155" s="436"/>
      <c r="O155" s="436"/>
      <c r="P155" s="436"/>
      <c r="Q155" s="436"/>
      <c r="R155" s="442"/>
    </row>
    <row r="156" spans="3:18">
      <c r="C156" s="1060" t="s">
        <v>23052</v>
      </c>
      <c r="D156" s="509" t="s">
        <v>22867</v>
      </c>
      <c r="E156" s="509" t="s">
        <v>23053</v>
      </c>
      <c r="F156" s="509" t="s">
        <v>107</v>
      </c>
      <c r="G156" s="510" t="s">
        <v>22871</v>
      </c>
      <c r="H156" s="510" t="s">
        <v>22957</v>
      </c>
      <c r="I156" s="510" t="s">
        <v>22875</v>
      </c>
      <c r="J156" s="436"/>
      <c r="K156" s="1029" t="s">
        <v>23054</v>
      </c>
      <c r="L156" s="509" t="s">
        <v>22867</v>
      </c>
      <c r="M156" s="509" t="s">
        <v>23053</v>
      </c>
      <c r="N156" s="509" t="s">
        <v>107</v>
      </c>
      <c r="O156" s="510" t="s">
        <v>22871</v>
      </c>
      <c r="P156" s="510" t="s">
        <v>22957</v>
      </c>
      <c r="Q156" s="510" t="s">
        <v>22875</v>
      </c>
      <c r="R156" s="442"/>
    </row>
    <row r="157" spans="3:18" ht="15.75" thickBot="1">
      <c r="C157" s="1061"/>
      <c r="D157" s="511" t="s">
        <v>22876</v>
      </c>
      <c r="E157" s="511" t="s">
        <v>22876</v>
      </c>
      <c r="F157" s="511" t="s">
        <v>22876</v>
      </c>
      <c r="G157" s="512" t="s">
        <v>22877</v>
      </c>
      <c r="H157" s="512" t="s">
        <v>22878</v>
      </c>
      <c r="I157" s="512" t="s">
        <v>23055</v>
      </c>
      <c r="J157" s="436"/>
      <c r="K157" s="1030"/>
      <c r="L157" s="511" t="s">
        <v>22876</v>
      </c>
      <c r="M157" s="511" t="s">
        <v>22876</v>
      </c>
      <c r="N157" s="511" t="s">
        <v>22876</v>
      </c>
      <c r="O157" s="512" t="s">
        <v>22877</v>
      </c>
      <c r="P157" s="512" t="s">
        <v>22878</v>
      </c>
      <c r="Q157" s="512" t="s">
        <v>23055</v>
      </c>
      <c r="R157" s="442"/>
    </row>
    <row r="158" spans="3:18" ht="13.5" thickBot="1">
      <c r="C158" s="1052" t="s">
        <v>17</v>
      </c>
      <c r="D158" s="1053"/>
      <c r="E158" s="1053"/>
      <c r="F158" s="1059"/>
      <c r="G158" s="513">
        <f>SUM(G160:G163)</f>
        <v>5.5200000000000005</v>
      </c>
      <c r="H158" s="513">
        <f t="shared" ref="H158:I158" si="64">SUM(H160:H163)</f>
        <v>0.36800000000000005</v>
      </c>
      <c r="I158" s="513">
        <f t="shared" si="64"/>
        <v>69.920000000000016</v>
      </c>
      <c r="J158" s="436"/>
      <c r="K158" s="1052" t="s">
        <v>17</v>
      </c>
      <c r="L158" s="1053"/>
      <c r="M158" s="1053"/>
      <c r="N158" s="1059"/>
      <c r="O158" s="513">
        <f>SUM(O160:O163)</f>
        <v>19.200000000000003</v>
      </c>
      <c r="P158" s="513">
        <f t="shared" ref="P158:Q158" si="65">SUM(P160:P163)</f>
        <v>1.2800000000000002</v>
      </c>
      <c r="Q158" s="513">
        <f t="shared" si="65"/>
        <v>192.00000000000003</v>
      </c>
      <c r="R158" s="442"/>
    </row>
    <row r="159" spans="3:18" ht="13.5" thickBot="1">
      <c r="C159" s="1026" t="s">
        <v>22936</v>
      </c>
      <c r="D159" s="1028"/>
      <c r="E159" s="1028"/>
      <c r="F159" s="1028"/>
      <c r="G159" s="1028"/>
      <c r="H159" s="1028"/>
      <c r="I159" s="455"/>
      <c r="J159" s="436"/>
      <c r="K159" s="514"/>
      <c r="L159" s="515" t="s">
        <v>22936</v>
      </c>
      <c r="M159" s="515"/>
      <c r="N159" s="515"/>
      <c r="O159" s="516"/>
      <c r="P159" s="516"/>
      <c r="Q159" s="517"/>
      <c r="R159" s="442"/>
    </row>
    <row r="160" spans="3:18">
      <c r="C160" s="493" t="s">
        <v>23056</v>
      </c>
      <c r="D160" s="495">
        <v>0.2</v>
      </c>
      <c r="E160" s="495">
        <v>0.4</v>
      </c>
      <c r="F160" s="495">
        <v>1.1499999999999999</v>
      </c>
      <c r="G160" s="495">
        <f t="shared" ref="G160:G163" si="66">(2*D160+2*E160)*F160</f>
        <v>1.3800000000000001</v>
      </c>
      <c r="H160" s="497">
        <f t="shared" ref="H160:H163" si="67">D160*E160*F160</f>
        <v>9.2000000000000012E-2</v>
      </c>
      <c r="I160" s="518">
        <f>H160*190</f>
        <v>17.480000000000004</v>
      </c>
      <c r="J160" s="436"/>
      <c r="K160" s="493" t="s">
        <v>23056</v>
      </c>
      <c r="L160" s="495">
        <v>0.2</v>
      </c>
      <c r="M160" s="495">
        <v>0.4</v>
      </c>
      <c r="N160" s="495">
        <v>4</v>
      </c>
      <c r="O160" s="495">
        <f>(2*L160+2*M160)*N160</f>
        <v>4.8000000000000007</v>
      </c>
      <c r="P160" s="497">
        <f>L160*M160*N160</f>
        <v>0.32000000000000006</v>
      </c>
      <c r="Q160" s="498">
        <f>P160*150</f>
        <v>48.000000000000007</v>
      </c>
      <c r="R160" s="442"/>
    </row>
    <row r="161" spans="3:18">
      <c r="C161" s="493" t="s">
        <v>23057</v>
      </c>
      <c r="D161" s="495">
        <v>0.2</v>
      </c>
      <c r="E161" s="495">
        <v>0.4</v>
      </c>
      <c r="F161" s="495">
        <f>1.5-'[13]SAPATAS-ANEXOI'!J86</f>
        <v>1.1499999999999999</v>
      </c>
      <c r="G161" s="495">
        <f t="shared" si="66"/>
        <v>1.3800000000000001</v>
      </c>
      <c r="H161" s="497">
        <f t="shared" si="67"/>
        <v>9.2000000000000012E-2</v>
      </c>
      <c r="I161" s="518">
        <f t="shared" ref="I161:I163" si="68">H161*190</f>
        <v>17.480000000000004</v>
      </c>
      <c r="J161" s="436"/>
      <c r="K161" s="493" t="s">
        <v>23057</v>
      </c>
      <c r="L161" s="495">
        <v>0.2</v>
      </c>
      <c r="M161" s="495">
        <v>0.4</v>
      </c>
      <c r="N161" s="495">
        <v>4</v>
      </c>
      <c r="O161" s="495">
        <f t="shared" ref="O161:O163" si="69">(2*L161+2*M161)*N161</f>
        <v>4.8000000000000007</v>
      </c>
      <c r="P161" s="497">
        <f t="shared" ref="P161:P163" si="70">L161*M161*N161</f>
        <v>0.32000000000000006</v>
      </c>
      <c r="Q161" s="498">
        <f t="shared" ref="Q161:Q163" si="71">P161*150</f>
        <v>48.000000000000007</v>
      </c>
      <c r="R161" s="442"/>
    </row>
    <row r="162" spans="3:18">
      <c r="C162" s="493" t="s">
        <v>23058</v>
      </c>
      <c r="D162" s="495">
        <v>0.2</v>
      </c>
      <c r="E162" s="495">
        <v>0.4</v>
      </c>
      <c r="F162" s="495">
        <f>1.5-'[13]SAPATAS-ANEXOI'!J87</f>
        <v>1.1499999999999999</v>
      </c>
      <c r="G162" s="495">
        <f t="shared" si="66"/>
        <v>1.3800000000000001</v>
      </c>
      <c r="H162" s="497">
        <f t="shared" si="67"/>
        <v>9.2000000000000012E-2</v>
      </c>
      <c r="I162" s="518">
        <f t="shared" si="68"/>
        <v>17.480000000000004</v>
      </c>
      <c r="J162" s="436"/>
      <c r="K162" s="493" t="s">
        <v>23058</v>
      </c>
      <c r="L162" s="495">
        <v>0.2</v>
      </c>
      <c r="M162" s="495">
        <v>0.4</v>
      </c>
      <c r="N162" s="495">
        <v>4</v>
      </c>
      <c r="O162" s="495">
        <f t="shared" si="69"/>
        <v>4.8000000000000007</v>
      </c>
      <c r="P162" s="497">
        <f t="shared" si="70"/>
        <v>0.32000000000000006</v>
      </c>
      <c r="Q162" s="498">
        <f t="shared" si="71"/>
        <v>48.000000000000007</v>
      </c>
      <c r="R162" s="442"/>
    </row>
    <row r="163" spans="3:18">
      <c r="C163" s="493" t="s">
        <v>23059</v>
      </c>
      <c r="D163" s="495">
        <v>0.2</v>
      </c>
      <c r="E163" s="495">
        <v>0.4</v>
      </c>
      <c r="F163" s="495">
        <f>1.5-'[13]SAPATAS-ANEXOI'!J88</f>
        <v>1.1499999999999999</v>
      </c>
      <c r="G163" s="495">
        <f t="shared" si="66"/>
        <v>1.3800000000000001</v>
      </c>
      <c r="H163" s="497">
        <f t="shared" si="67"/>
        <v>9.2000000000000012E-2</v>
      </c>
      <c r="I163" s="518">
        <f t="shared" si="68"/>
        <v>17.480000000000004</v>
      </c>
      <c r="J163" s="436"/>
      <c r="K163" s="493" t="s">
        <v>23059</v>
      </c>
      <c r="L163" s="495">
        <v>0.2</v>
      </c>
      <c r="M163" s="495">
        <v>0.4</v>
      </c>
      <c r="N163" s="495">
        <v>4</v>
      </c>
      <c r="O163" s="495">
        <f t="shared" si="69"/>
        <v>4.8000000000000007</v>
      </c>
      <c r="P163" s="497">
        <f t="shared" si="70"/>
        <v>0.32000000000000006</v>
      </c>
      <c r="Q163" s="498">
        <f t="shared" si="71"/>
        <v>48.000000000000007</v>
      </c>
      <c r="R163" s="442"/>
    </row>
    <row r="164" spans="3:18" ht="13.5" thickBot="1">
      <c r="C164" s="426"/>
      <c r="D164" s="436"/>
      <c r="E164" s="436"/>
      <c r="F164" s="436"/>
      <c r="G164" s="436"/>
      <c r="H164" s="436"/>
      <c r="I164" s="436"/>
      <c r="J164" s="436"/>
      <c r="K164" s="436"/>
      <c r="L164" s="436"/>
      <c r="M164" s="436"/>
      <c r="N164" s="436"/>
      <c r="O164" s="436"/>
      <c r="P164" s="436"/>
      <c r="Q164" s="436"/>
      <c r="R164" s="442"/>
    </row>
    <row r="165" spans="3:18">
      <c r="C165" s="1060" t="s">
        <v>23052</v>
      </c>
      <c r="D165" s="538" t="s">
        <v>22867</v>
      </c>
      <c r="E165" s="538" t="s">
        <v>23053</v>
      </c>
      <c r="F165" s="538" t="s">
        <v>107</v>
      </c>
      <c r="G165" s="510" t="s">
        <v>22871</v>
      </c>
      <c r="H165" s="510" t="s">
        <v>22957</v>
      </c>
      <c r="I165" s="510" t="s">
        <v>22875</v>
      </c>
      <c r="J165" s="436"/>
      <c r="K165" s="1029" t="s">
        <v>23054</v>
      </c>
      <c r="L165" s="538" t="s">
        <v>22867</v>
      </c>
      <c r="M165" s="538" t="s">
        <v>23053</v>
      </c>
      <c r="N165" s="538" t="s">
        <v>107</v>
      </c>
      <c r="O165" s="510" t="s">
        <v>22871</v>
      </c>
      <c r="P165" s="510" t="s">
        <v>22957</v>
      </c>
      <c r="Q165" s="510" t="s">
        <v>22875</v>
      </c>
      <c r="R165" s="442"/>
    </row>
    <row r="166" spans="3:18" ht="15.75" thickBot="1">
      <c r="C166" s="1061"/>
      <c r="D166" s="511" t="s">
        <v>22876</v>
      </c>
      <c r="E166" s="511" t="s">
        <v>22876</v>
      </c>
      <c r="F166" s="511" t="s">
        <v>22876</v>
      </c>
      <c r="G166" s="512" t="s">
        <v>22877</v>
      </c>
      <c r="H166" s="512" t="s">
        <v>22878</v>
      </c>
      <c r="I166" s="512" t="s">
        <v>23055</v>
      </c>
      <c r="J166" s="436"/>
      <c r="K166" s="1030"/>
      <c r="L166" s="511" t="s">
        <v>22876</v>
      </c>
      <c r="M166" s="511" t="s">
        <v>22876</v>
      </c>
      <c r="N166" s="511" t="s">
        <v>22876</v>
      </c>
      <c r="O166" s="512" t="s">
        <v>22877</v>
      </c>
      <c r="P166" s="512" t="s">
        <v>22878</v>
      </c>
      <c r="Q166" s="512" t="s">
        <v>23055</v>
      </c>
      <c r="R166" s="442"/>
    </row>
    <row r="167" spans="3:18" ht="13.5" thickBot="1">
      <c r="C167" s="1052" t="s">
        <v>17</v>
      </c>
      <c r="D167" s="1053"/>
      <c r="E167" s="1053"/>
      <c r="F167" s="1059"/>
      <c r="G167" s="513">
        <f>SUM(G169:G172)</f>
        <v>7.2000000000000011</v>
      </c>
      <c r="H167" s="513">
        <f t="shared" ref="H167:I167" si="72">SUM(H169:H172)</f>
        <v>0.48000000000000009</v>
      </c>
      <c r="I167" s="513">
        <f t="shared" si="72"/>
        <v>91.200000000000017</v>
      </c>
      <c r="J167" s="436"/>
      <c r="K167" s="1052" t="s">
        <v>17</v>
      </c>
      <c r="L167" s="1053"/>
      <c r="M167" s="1053"/>
      <c r="N167" s="1059"/>
      <c r="O167" s="513">
        <f>SUM(O169:O251)</f>
        <v>168.00000000000009</v>
      </c>
      <c r="P167" s="513">
        <f t="shared" ref="P167:Q167" si="73">SUM(P169:P251)</f>
        <v>11.200000000000008</v>
      </c>
      <c r="Q167" s="513">
        <f t="shared" si="73"/>
        <v>1680.0000000000002</v>
      </c>
      <c r="R167" s="442"/>
    </row>
    <row r="168" spans="3:18" ht="13.5" thickBot="1">
      <c r="C168" s="1026" t="s">
        <v>23166</v>
      </c>
      <c r="D168" s="1028"/>
      <c r="E168" s="1028"/>
      <c r="F168" s="1028"/>
      <c r="G168" s="1028"/>
      <c r="H168" s="1028"/>
      <c r="I168" s="533"/>
      <c r="J168" s="436"/>
      <c r="K168" s="536"/>
      <c r="L168" s="537" t="str">
        <f>C168</f>
        <v>MURO DE ARRIMO</v>
      </c>
      <c r="M168" s="537"/>
      <c r="N168" s="537"/>
      <c r="O168" s="516"/>
      <c r="P168" s="516"/>
      <c r="Q168" s="517"/>
      <c r="R168" s="442"/>
    </row>
    <row r="169" spans="3:18">
      <c r="C169" s="493" t="s">
        <v>23056</v>
      </c>
      <c r="D169" s="495">
        <v>0.2</v>
      </c>
      <c r="E169" s="495">
        <v>0.4</v>
      </c>
      <c r="F169" s="495">
        <v>1.5</v>
      </c>
      <c r="G169" s="495">
        <f t="shared" ref="G169:G172" si="74">(2*D169+2*E169)*F169</f>
        <v>1.8000000000000003</v>
      </c>
      <c r="H169" s="497">
        <f t="shared" ref="H169:H172" si="75">D169*E169*F169</f>
        <v>0.12000000000000002</v>
      </c>
      <c r="I169" s="518">
        <f>H169*190</f>
        <v>22.800000000000004</v>
      </c>
      <c r="J169" s="436"/>
      <c r="K169" s="493" t="s">
        <v>23056</v>
      </c>
      <c r="L169" s="495">
        <v>0.2</v>
      </c>
      <c r="M169" s="495">
        <v>0.4</v>
      </c>
      <c r="N169" s="495">
        <v>1.5</v>
      </c>
      <c r="O169" s="495">
        <f>(2*L169+2*M169)*N169</f>
        <v>1.8000000000000003</v>
      </c>
      <c r="P169" s="497">
        <f>L169*M169*N169</f>
        <v>0.12000000000000002</v>
      </c>
      <c r="Q169" s="498">
        <f>P169*150</f>
        <v>18.000000000000004</v>
      </c>
      <c r="R169" s="442"/>
    </row>
    <row r="170" spans="3:18">
      <c r="C170" s="493" t="s">
        <v>23057</v>
      </c>
      <c r="D170" s="495">
        <v>0.2</v>
      </c>
      <c r="E170" s="495">
        <v>0.4</v>
      </c>
      <c r="F170" s="495">
        <f>1.5-'[13]SAPATAS-ANEXOI'!J95</f>
        <v>1.5</v>
      </c>
      <c r="G170" s="495">
        <f t="shared" si="74"/>
        <v>1.8000000000000003</v>
      </c>
      <c r="H170" s="497">
        <f t="shared" si="75"/>
        <v>0.12000000000000002</v>
      </c>
      <c r="I170" s="518">
        <f t="shared" ref="I170:I172" si="76">H170*190</f>
        <v>22.800000000000004</v>
      </c>
      <c r="J170" s="436"/>
      <c r="K170" s="493" t="s">
        <v>23057</v>
      </c>
      <c r="L170" s="495">
        <v>0.2</v>
      </c>
      <c r="M170" s="495">
        <v>0.4</v>
      </c>
      <c r="N170" s="495">
        <v>1.5</v>
      </c>
      <c r="O170" s="495">
        <f t="shared" ref="O170:O172" si="77">(2*L170+2*M170)*N170</f>
        <v>1.8000000000000003</v>
      </c>
      <c r="P170" s="497">
        <f t="shared" ref="P170:P172" si="78">L170*M170*N170</f>
        <v>0.12000000000000002</v>
      </c>
      <c r="Q170" s="498">
        <f t="shared" ref="Q170:Q172" si="79">P170*150</f>
        <v>18.000000000000004</v>
      </c>
      <c r="R170" s="442"/>
    </row>
    <row r="171" spans="3:18">
      <c r="C171" s="493" t="s">
        <v>23058</v>
      </c>
      <c r="D171" s="495">
        <v>0.2</v>
      </c>
      <c r="E171" s="495">
        <v>0.4</v>
      </c>
      <c r="F171" s="495">
        <f>1.5-'[13]SAPATAS-ANEXOI'!J96</f>
        <v>1.5</v>
      </c>
      <c r="G171" s="495">
        <f t="shared" si="74"/>
        <v>1.8000000000000003</v>
      </c>
      <c r="H171" s="497">
        <f t="shared" si="75"/>
        <v>0.12000000000000002</v>
      </c>
      <c r="I171" s="518">
        <f t="shared" si="76"/>
        <v>22.800000000000004</v>
      </c>
      <c r="J171" s="436"/>
      <c r="K171" s="493" t="s">
        <v>23058</v>
      </c>
      <c r="L171" s="495">
        <v>0.2</v>
      </c>
      <c r="M171" s="495">
        <v>0.4</v>
      </c>
      <c r="N171" s="495">
        <v>1.5</v>
      </c>
      <c r="O171" s="495">
        <f t="shared" si="77"/>
        <v>1.8000000000000003</v>
      </c>
      <c r="P171" s="497">
        <f t="shared" si="78"/>
        <v>0.12000000000000002</v>
      </c>
      <c r="Q171" s="498">
        <f t="shared" si="79"/>
        <v>18.000000000000004</v>
      </c>
      <c r="R171" s="442"/>
    </row>
    <row r="172" spans="3:18">
      <c r="C172" s="493" t="s">
        <v>23059</v>
      </c>
      <c r="D172" s="495">
        <v>0.2</v>
      </c>
      <c r="E172" s="495">
        <v>0.4</v>
      </c>
      <c r="F172" s="495">
        <f>1.5-'[13]SAPATAS-ANEXOI'!J97</f>
        <v>1.5</v>
      </c>
      <c r="G172" s="495">
        <f t="shared" si="74"/>
        <v>1.8000000000000003</v>
      </c>
      <c r="H172" s="497">
        <f t="shared" si="75"/>
        <v>0.12000000000000002</v>
      </c>
      <c r="I172" s="518">
        <f t="shared" si="76"/>
        <v>22.800000000000004</v>
      </c>
      <c r="J172" s="436"/>
      <c r="K172" s="493" t="s">
        <v>23059</v>
      </c>
      <c r="L172" s="495">
        <v>0.2</v>
      </c>
      <c r="M172" s="495">
        <v>0.4</v>
      </c>
      <c r="N172" s="495">
        <v>1.5</v>
      </c>
      <c r="O172" s="495">
        <f t="shared" si="77"/>
        <v>1.8000000000000003</v>
      </c>
      <c r="P172" s="497">
        <f t="shared" si="78"/>
        <v>0.12000000000000002</v>
      </c>
      <c r="Q172" s="498">
        <f t="shared" si="79"/>
        <v>18.000000000000004</v>
      </c>
      <c r="R172" s="442"/>
    </row>
    <row r="173" spans="3:18">
      <c r="C173" s="493" t="s">
        <v>23060</v>
      </c>
      <c r="D173" s="495">
        <v>0.2</v>
      </c>
      <c r="E173" s="495">
        <v>0.4</v>
      </c>
      <c r="F173" s="495">
        <f>1.5-'[13]SAPATAS-ANEXOI'!J98</f>
        <v>1.5</v>
      </c>
      <c r="G173" s="495">
        <f t="shared" ref="G173:G236" si="80">(2*D173+2*E173)*F173</f>
        <v>1.8000000000000003</v>
      </c>
      <c r="H173" s="497">
        <f t="shared" ref="H173:H236" si="81">D173*E173*F173</f>
        <v>0.12000000000000002</v>
      </c>
      <c r="I173" s="518">
        <f t="shared" ref="I173:I236" si="82">H173*190</f>
        <v>22.800000000000004</v>
      </c>
      <c r="J173" s="436"/>
      <c r="K173" s="493" t="s">
        <v>23060</v>
      </c>
      <c r="L173" s="495">
        <v>0.2</v>
      </c>
      <c r="M173" s="495">
        <v>0.4</v>
      </c>
      <c r="N173" s="495">
        <v>1.5</v>
      </c>
      <c r="O173" s="495">
        <f t="shared" ref="O173:O236" si="83">(2*L173+2*M173)*N173</f>
        <v>1.8000000000000003</v>
      </c>
      <c r="P173" s="497">
        <f t="shared" ref="P173:P236" si="84">L173*M173*N173</f>
        <v>0.12000000000000002</v>
      </c>
      <c r="Q173" s="498">
        <f t="shared" ref="Q173:Q236" si="85">P173*150</f>
        <v>18.000000000000004</v>
      </c>
      <c r="R173" s="442"/>
    </row>
    <row r="174" spans="3:18">
      <c r="C174" s="493" t="s">
        <v>23061</v>
      </c>
      <c r="D174" s="495">
        <v>0.2</v>
      </c>
      <c r="E174" s="495">
        <v>0.4</v>
      </c>
      <c r="F174" s="495">
        <f>1.5-'[13]SAPATAS-ANEXOI'!J99</f>
        <v>1.5</v>
      </c>
      <c r="G174" s="495">
        <f t="shared" si="80"/>
        <v>1.8000000000000003</v>
      </c>
      <c r="H174" s="497">
        <f t="shared" si="81"/>
        <v>0.12000000000000002</v>
      </c>
      <c r="I174" s="518">
        <f t="shared" si="82"/>
        <v>22.800000000000004</v>
      </c>
      <c r="J174" s="436"/>
      <c r="K174" s="493" t="s">
        <v>23061</v>
      </c>
      <c r="L174" s="495">
        <v>0.2</v>
      </c>
      <c r="M174" s="495">
        <v>0.4</v>
      </c>
      <c r="N174" s="495">
        <v>1.5</v>
      </c>
      <c r="O174" s="495">
        <f t="shared" si="83"/>
        <v>1.8000000000000003</v>
      </c>
      <c r="P174" s="497">
        <f t="shared" si="84"/>
        <v>0.12000000000000002</v>
      </c>
      <c r="Q174" s="498">
        <f t="shared" si="85"/>
        <v>18.000000000000004</v>
      </c>
      <c r="R174" s="442"/>
    </row>
    <row r="175" spans="3:18">
      <c r="C175" s="493" t="s">
        <v>23062</v>
      </c>
      <c r="D175" s="495">
        <v>0.2</v>
      </c>
      <c r="E175" s="495">
        <v>0.4</v>
      </c>
      <c r="F175" s="495">
        <f>1.5-'[13]SAPATAS-ANEXOI'!J100</f>
        <v>1.5</v>
      </c>
      <c r="G175" s="495">
        <f t="shared" si="80"/>
        <v>1.8000000000000003</v>
      </c>
      <c r="H175" s="497">
        <f t="shared" si="81"/>
        <v>0.12000000000000002</v>
      </c>
      <c r="I175" s="518">
        <f t="shared" si="82"/>
        <v>22.800000000000004</v>
      </c>
      <c r="J175" s="436"/>
      <c r="K175" s="493" t="s">
        <v>23062</v>
      </c>
      <c r="L175" s="495">
        <v>0.2</v>
      </c>
      <c r="M175" s="495">
        <v>0.4</v>
      </c>
      <c r="N175" s="495">
        <v>1.5</v>
      </c>
      <c r="O175" s="495">
        <f t="shared" si="83"/>
        <v>1.8000000000000003</v>
      </c>
      <c r="P175" s="497">
        <f t="shared" si="84"/>
        <v>0.12000000000000002</v>
      </c>
      <c r="Q175" s="498">
        <f t="shared" si="85"/>
        <v>18.000000000000004</v>
      </c>
      <c r="R175" s="442"/>
    </row>
    <row r="176" spans="3:18">
      <c r="C176" s="493" t="s">
        <v>23063</v>
      </c>
      <c r="D176" s="495">
        <v>0.2</v>
      </c>
      <c r="E176" s="495">
        <v>0.4</v>
      </c>
      <c r="F176" s="495">
        <f>1.5-'[13]SAPATAS-ANEXOI'!J101</f>
        <v>1.5</v>
      </c>
      <c r="G176" s="495">
        <f t="shared" si="80"/>
        <v>1.8000000000000003</v>
      </c>
      <c r="H176" s="497">
        <f t="shared" si="81"/>
        <v>0.12000000000000002</v>
      </c>
      <c r="I176" s="518">
        <f t="shared" si="82"/>
        <v>22.800000000000004</v>
      </c>
      <c r="J176" s="436"/>
      <c r="K176" s="493" t="s">
        <v>23063</v>
      </c>
      <c r="L176" s="495">
        <v>0.2</v>
      </c>
      <c r="M176" s="495">
        <v>0.4</v>
      </c>
      <c r="N176" s="495">
        <v>1.5</v>
      </c>
      <c r="O176" s="495">
        <f t="shared" si="83"/>
        <v>1.8000000000000003</v>
      </c>
      <c r="P176" s="497">
        <f t="shared" si="84"/>
        <v>0.12000000000000002</v>
      </c>
      <c r="Q176" s="498">
        <f t="shared" si="85"/>
        <v>18.000000000000004</v>
      </c>
      <c r="R176" s="442"/>
    </row>
    <row r="177" spans="3:18">
      <c r="C177" s="493" t="s">
        <v>23064</v>
      </c>
      <c r="D177" s="495">
        <v>0.2</v>
      </c>
      <c r="E177" s="495">
        <v>0.4</v>
      </c>
      <c r="F177" s="495">
        <f>1.5-'[13]SAPATAS-ANEXOI'!J102</f>
        <v>1.5</v>
      </c>
      <c r="G177" s="495">
        <f t="shared" si="80"/>
        <v>1.8000000000000003</v>
      </c>
      <c r="H177" s="497">
        <f t="shared" si="81"/>
        <v>0.12000000000000002</v>
      </c>
      <c r="I177" s="518">
        <f t="shared" si="82"/>
        <v>22.800000000000004</v>
      </c>
      <c r="J177" s="436"/>
      <c r="K177" s="493" t="s">
        <v>23064</v>
      </c>
      <c r="L177" s="495">
        <v>0.2</v>
      </c>
      <c r="M177" s="495">
        <v>0.4</v>
      </c>
      <c r="N177" s="495">
        <v>1.5</v>
      </c>
      <c r="O177" s="495">
        <f t="shared" si="83"/>
        <v>1.8000000000000003</v>
      </c>
      <c r="P177" s="497">
        <f t="shared" si="84"/>
        <v>0.12000000000000002</v>
      </c>
      <c r="Q177" s="498">
        <f t="shared" si="85"/>
        <v>18.000000000000004</v>
      </c>
      <c r="R177" s="442"/>
    </row>
    <row r="178" spans="3:18">
      <c r="C178" s="493" t="s">
        <v>23065</v>
      </c>
      <c r="D178" s="495">
        <v>0.2</v>
      </c>
      <c r="E178" s="495">
        <v>0.4</v>
      </c>
      <c r="F178" s="495">
        <f>1.5-'[13]SAPATAS-ANEXOI'!J103</f>
        <v>1.5</v>
      </c>
      <c r="G178" s="495">
        <f t="shared" si="80"/>
        <v>1.8000000000000003</v>
      </c>
      <c r="H178" s="497">
        <f t="shared" si="81"/>
        <v>0.12000000000000002</v>
      </c>
      <c r="I178" s="518">
        <f t="shared" si="82"/>
        <v>22.800000000000004</v>
      </c>
      <c r="J178" s="436"/>
      <c r="K178" s="493" t="s">
        <v>23065</v>
      </c>
      <c r="L178" s="495">
        <v>0.2</v>
      </c>
      <c r="M178" s="495">
        <v>0.4</v>
      </c>
      <c r="N178" s="495">
        <v>1.5</v>
      </c>
      <c r="O178" s="495">
        <f t="shared" si="83"/>
        <v>1.8000000000000003</v>
      </c>
      <c r="P178" s="497">
        <f t="shared" si="84"/>
        <v>0.12000000000000002</v>
      </c>
      <c r="Q178" s="498">
        <f t="shared" si="85"/>
        <v>18.000000000000004</v>
      </c>
      <c r="R178" s="442"/>
    </row>
    <row r="179" spans="3:18">
      <c r="C179" s="493" t="s">
        <v>23066</v>
      </c>
      <c r="D179" s="495">
        <v>0.2</v>
      </c>
      <c r="E179" s="495">
        <v>0.4</v>
      </c>
      <c r="F179" s="495">
        <f>1.5-'[13]SAPATAS-ANEXOI'!J104</f>
        <v>1.5</v>
      </c>
      <c r="G179" s="495">
        <f t="shared" si="80"/>
        <v>1.8000000000000003</v>
      </c>
      <c r="H179" s="497">
        <f t="shared" si="81"/>
        <v>0.12000000000000002</v>
      </c>
      <c r="I179" s="518">
        <f t="shared" si="82"/>
        <v>22.800000000000004</v>
      </c>
      <c r="J179" s="436"/>
      <c r="K179" s="493" t="s">
        <v>23066</v>
      </c>
      <c r="L179" s="495">
        <v>0.2</v>
      </c>
      <c r="M179" s="495">
        <v>0.4</v>
      </c>
      <c r="N179" s="495">
        <v>1.5</v>
      </c>
      <c r="O179" s="495">
        <f t="shared" si="83"/>
        <v>1.8000000000000003</v>
      </c>
      <c r="P179" s="497">
        <f t="shared" si="84"/>
        <v>0.12000000000000002</v>
      </c>
      <c r="Q179" s="498">
        <f t="shared" si="85"/>
        <v>18.000000000000004</v>
      </c>
      <c r="R179" s="442"/>
    </row>
    <row r="180" spans="3:18">
      <c r="C180" s="493" t="s">
        <v>23067</v>
      </c>
      <c r="D180" s="495">
        <v>0.2</v>
      </c>
      <c r="E180" s="495">
        <v>0.4</v>
      </c>
      <c r="F180" s="495">
        <f>1.5-'[13]SAPATAS-ANEXOI'!J105</f>
        <v>1.5</v>
      </c>
      <c r="G180" s="495">
        <f t="shared" si="80"/>
        <v>1.8000000000000003</v>
      </c>
      <c r="H180" s="497">
        <f t="shared" si="81"/>
        <v>0.12000000000000002</v>
      </c>
      <c r="I180" s="518">
        <f t="shared" si="82"/>
        <v>22.800000000000004</v>
      </c>
      <c r="J180" s="436"/>
      <c r="K180" s="493" t="s">
        <v>23067</v>
      </c>
      <c r="L180" s="495">
        <v>0.2</v>
      </c>
      <c r="M180" s="495">
        <v>0.4</v>
      </c>
      <c r="N180" s="495">
        <v>1.5</v>
      </c>
      <c r="O180" s="495">
        <f t="shared" si="83"/>
        <v>1.8000000000000003</v>
      </c>
      <c r="P180" s="497">
        <f t="shared" si="84"/>
        <v>0.12000000000000002</v>
      </c>
      <c r="Q180" s="498">
        <f t="shared" si="85"/>
        <v>18.000000000000004</v>
      </c>
      <c r="R180" s="442"/>
    </row>
    <row r="181" spans="3:18">
      <c r="C181" s="493" t="s">
        <v>23068</v>
      </c>
      <c r="D181" s="495">
        <v>0.2</v>
      </c>
      <c r="E181" s="495">
        <v>0.4</v>
      </c>
      <c r="F181" s="495">
        <f>1.5-'[13]SAPATAS-ANEXOI'!J106</f>
        <v>1.5</v>
      </c>
      <c r="G181" s="495">
        <f t="shared" si="80"/>
        <v>1.8000000000000003</v>
      </c>
      <c r="H181" s="497">
        <f t="shared" si="81"/>
        <v>0.12000000000000002</v>
      </c>
      <c r="I181" s="518">
        <f t="shared" si="82"/>
        <v>22.800000000000004</v>
      </c>
      <c r="J181" s="436"/>
      <c r="K181" s="493" t="s">
        <v>23068</v>
      </c>
      <c r="L181" s="495">
        <v>0.2</v>
      </c>
      <c r="M181" s="495">
        <v>0.4</v>
      </c>
      <c r="N181" s="495">
        <v>1.5</v>
      </c>
      <c r="O181" s="495">
        <f t="shared" si="83"/>
        <v>1.8000000000000003</v>
      </c>
      <c r="P181" s="497">
        <f t="shared" si="84"/>
        <v>0.12000000000000002</v>
      </c>
      <c r="Q181" s="498">
        <f t="shared" si="85"/>
        <v>18.000000000000004</v>
      </c>
      <c r="R181" s="442"/>
    </row>
    <row r="182" spans="3:18">
      <c r="C182" s="493" t="s">
        <v>23069</v>
      </c>
      <c r="D182" s="495">
        <v>0.2</v>
      </c>
      <c r="E182" s="495">
        <v>0.4</v>
      </c>
      <c r="F182" s="495">
        <f>1.5-'[13]SAPATAS-ANEXOI'!J107</f>
        <v>1.5</v>
      </c>
      <c r="G182" s="495">
        <f t="shared" si="80"/>
        <v>1.8000000000000003</v>
      </c>
      <c r="H182" s="497">
        <f t="shared" si="81"/>
        <v>0.12000000000000002</v>
      </c>
      <c r="I182" s="518">
        <f t="shared" si="82"/>
        <v>22.800000000000004</v>
      </c>
      <c r="J182" s="436"/>
      <c r="K182" s="493" t="s">
        <v>23069</v>
      </c>
      <c r="L182" s="495">
        <v>0.2</v>
      </c>
      <c r="M182" s="495">
        <v>0.4</v>
      </c>
      <c r="N182" s="495">
        <v>1.5</v>
      </c>
      <c r="O182" s="495">
        <f t="shared" si="83"/>
        <v>1.8000000000000003</v>
      </c>
      <c r="P182" s="497">
        <f t="shared" si="84"/>
        <v>0.12000000000000002</v>
      </c>
      <c r="Q182" s="498">
        <f t="shared" si="85"/>
        <v>18.000000000000004</v>
      </c>
      <c r="R182" s="442"/>
    </row>
    <row r="183" spans="3:18">
      <c r="C183" s="493" t="s">
        <v>23070</v>
      </c>
      <c r="D183" s="495">
        <v>0.2</v>
      </c>
      <c r="E183" s="495">
        <v>0.4</v>
      </c>
      <c r="F183" s="495">
        <f>1.5-'[13]SAPATAS-ANEXOI'!J108</f>
        <v>1.5</v>
      </c>
      <c r="G183" s="495">
        <f t="shared" si="80"/>
        <v>1.8000000000000003</v>
      </c>
      <c r="H183" s="497">
        <f t="shared" si="81"/>
        <v>0.12000000000000002</v>
      </c>
      <c r="I183" s="518">
        <f t="shared" si="82"/>
        <v>22.800000000000004</v>
      </c>
      <c r="J183" s="436"/>
      <c r="K183" s="493" t="s">
        <v>23070</v>
      </c>
      <c r="L183" s="495">
        <v>0.2</v>
      </c>
      <c r="M183" s="495">
        <v>0.4</v>
      </c>
      <c r="N183" s="495">
        <v>1.5</v>
      </c>
      <c r="O183" s="495">
        <f t="shared" si="83"/>
        <v>1.8000000000000003</v>
      </c>
      <c r="P183" s="497">
        <f t="shared" si="84"/>
        <v>0.12000000000000002</v>
      </c>
      <c r="Q183" s="498">
        <f t="shared" si="85"/>
        <v>18.000000000000004</v>
      </c>
      <c r="R183" s="442"/>
    </row>
    <row r="184" spans="3:18">
      <c r="C184" s="493" t="s">
        <v>23071</v>
      </c>
      <c r="D184" s="495">
        <v>0.2</v>
      </c>
      <c r="E184" s="495">
        <v>0.4</v>
      </c>
      <c r="F184" s="495">
        <f>1.5-'[13]SAPATAS-ANEXOI'!J109</f>
        <v>1.5</v>
      </c>
      <c r="G184" s="495">
        <f t="shared" si="80"/>
        <v>1.8000000000000003</v>
      </c>
      <c r="H184" s="497">
        <f t="shared" si="81"/>
        <v>0.12000000000000002</v>
      </c>
      <c r="I184" s="518">
        <f t="shared" si="82"/>
        <v>22.800000000000004</v>
      </c>
      <c r="J184" s="436"/>
      <c r="K184" s="493" t="s">
        <v>23071</v>
      </c>
      <c r="L184" s="495">
        <v>0.2</v>
      </c>
      <c r="M184" s="495">
        <v>0.4</v>
      </c>
      <c r="N184" s="495">
        <v>1.5</v>
      </c>
      <c r="O184" s="495">
        <f t="shared" si="83"/>
        <v>1.8000000000000003</v>
      </c>
      <c r="P184" s="497">
        <f t="shared" si="84"/>
        <v>0.12000000000000002</v>
      </c>
      <c r="Q184" s="498">
        <f t="shared" si="85"/>
        <v>18.000000000000004</v>
      </c>
      <c r="R184" s="442"/>
    </row>
    <row r="185" spans="3:18">
      <c r="C185" s="493" t="s">
        <v>23072</v>
      </c>
      <c r="D185" s="495">
        <v>0.2</v>
      </c>
      <c r="E185" s="495">
        <v>0.4</v>
      </c>
      <c r="F185" s="495">
        <f>1.5-'[13]SAPATAS-ANEXOI'!J110</f>
        <v>1.5</v>
      </c>
      <c r="G185" s="495">
        <f t="shared" si="80"/>
        <v>1.8000000000000003</v>
      </c>
      <c r="H185" s="497">
        <f t="shared" si="81"/>
        <v>0.12000000000000002</v>
      </c>
      <c r="I185" s="518">
        <f t="shared" si="82"/>
        <v>22.800000000000004</v>
      </c>
      <c r="J185" s="436"/>
      <c r="K185" s="493" t="s">
        <v>23072</v>
      </c>
      <c r="L185" s="495">
        <v>0.2</v>
      </c>
      <c r="M185" s="495">
        <v>0.4</v>
      </c>
      <c r="N185" s="495">
        <v>1.5</v>
      </c>
      <c r="O185" s="495">
        <f t="shared" si="83"/>
        <v>1.8000000000000003</v>
      </c>
      <c r="P185" s="497">
        <f t="shared" si="84"/>
        <v>0.12000000000000002</v>
      </c>
      <c r="Q185" s="498">
        <f t="shared" si="85"/>
        <v>18.000000000000004</v>
      </c>
      <c r="R185" s="442"/>
    </row>
    <row r="186" spans="3:18">
      <c r="C186" s="493" t="s">
        <v>23073</v>
      </c>
      <c r="D186" s="495">
        <v>0.2</v>
      </c>
      <c r="E186" s="495">
        <v>0.4</v>
      </c>
      <c r="F186" s="495">
        <f>1.5-'[13]SAPATAS-ANEXOI'!J111</f>
        <v>1.5</v>
      </c>
      <c r="G186" s="495">
        <f t="shared" si="80"/>
        <v>1.8000000000000003</v>
      </c>
      <c r="H186" s="497">
        <f t="shared" si="81"/>
        <v>0.12000000000000002</v>
      </c>
      <c r="I186" s="518">
        <f t="shared" si="82"/>
        <v>22.800000000000004</v>
      </c>
      <c r="J186" s="436"/>
      <c r="K186" s="493" t="s">
        <v>23073</v>
      </c>
      <c r="L186" s="495">
        <v>0.2</v>
      </c>
      <c r="M186" s="495">
        <v>0.4</v>
      </c>
      <c r="N186" s="495">
        <v>1.5</v>
      </c>
      <c r="O186" s="495">
        <f t="shared" si="83"/>
        <v>1.8000000000000003</v>
      </c>
      <c r="P186" s="497">
        <f t="shared" si="84"/>
        <v>0.12000000000000002</v>
      </c>
      <c r="Q186" s="498">
        <f t="shared" si="85"/>
        <v>18.000000000000004</v>
      </c>
      <c r="R186" s="442"/>
    </row>
    <row r="187" spans="3:18">
      <c r="C187" s="493" t="s">
        <v>23074</v>
      </c>
      <c r="D187" s="495">
        <v>0.2</v>
      </c>
      <c r="E187" s="495">
        <v>0.4</v>
      </c>
      <c r="F187" s="495">
        <f>1.5-'[13]SAPATAS-ANEXOI'!J112</f>
        <v>1.5</v>
      </c>
      <c r="G187" s="495">
        <f t="shared" si="80"/>
        <v>1.8000000000000003</v>
      </c>
      <c r="H187" s="497">
        <f t="shared" si="81"/>
        <v>0.12000000000000002</v>
      </c>
      <c r="I187" s="518">
        <f t="shared" si="82"/>
        <v>22.800000000000004</v>
      </c>
      <c r="J187" s="436"/>
      <c r="K187" s="493" t="s">
        <v>23074</v>
      </c>
      <c r="L187" s="495">
        <v>0.2</v>
      </c>
      <c r="M187" s="495">
        <v>0.4</v>
      </c>
      <c r="N187" s="495">
        <v>1.5</v>
      </c>
      <c r="O187" s="495">
        <f t="shared" si="83"/>
        <v>1.8000000000000003</v>
      </c>
      <c r="P187" s="497">
        <f t="shared" si="84"/>
        <v>0.12000000000000002</v>
      </c>
      <c r="Q187" s="498">
        <f t="shared" si="85"/>
        <v>18.000000000000004</v>
      </c>
      <c r="R187" s="442"/>
    </row>
    <row r="188" spans="3:18">
      <c r="C188" s="493" t="s">
        <v>23075</v>
      </c>
      <c r="D188" s="495">
        <v>0.2</v>
      </c>
      <c r="E188" s="495">
        <v>0.4</v>
      </c>
      <c r="F188" s="495">
        <f>1.5-'[13]SAPATAS-ANEXOI'!J113</f>
        <v>1.5</v>
      </c>
      <c r="G188" s="495">
        <f t="shared" si="80"/>
        <v>1.8000000000000003</v>
      </c>
      <c r="H188" s="497">
        <f t="shared" si="81"/>
        <v>0.12000000000000002</v>
      </c>
      <c r="I188" s="518">
        <f t="shared" si="82"/>
        <v>22.800000000000004</v>
      </c>
      <c r="J188" s="436"/>
      <c r="K188" s="493" t="s">
        <v>23075</v>
      </c>
      <c r="L188" s="495">
        <v>0.2</v>
      </c>
      <c r="M188" s="495">
        <v>0.4</v>
      </c>
      <c r="N188" s="495">
        <v>1.5</v>
      </c>
      <c r="O188" s="495">
        <f t="shared" si="83"/>
        <v>1.8000000000000003</v>
      </c>
      <c r="P188" s="497">
        <f t="shared" si="84"/>
        <v>0.12000000000000002</v>
      </c>
      <c r="Q188" s="498">
        <f t="shared" si="85"/>
        <v>18.000000000000004</v>
      </c>
      <c r="R188" s="442"/>
    </row>
    <row r="189" spans="3:18">
      <c r="C189" s="493" t="s">
        <v>23076</v>
      </c>
      <c r="D189" s="495">
        <v>0.2</v>
      </c>
      <c r="E189" s="495">
        <v>0.4</v>
      </c>
      <c r="F189" s="495">
        <f>1.5-'[13]SAPATAS-ANEXOI'!J114</f>
        <v>1.5</v>
      </c>
      <c r="G189" s="495">
        <f t="shared" si="80"/>
        <v>1.8000000000000003</v>
      </c>
      <c r="H189" s="497">
        <f t="shared" si="81"/>
        <v>0.12000000000000002</v>
      </c>
      <c r="I189" s="518">
        <f t="shared" si="82"/>
        <v>22.800000000000004</v>
      </c>
      <c r="J189" s="436"/>
      <c r="K189" s="493" t="s">
        <v>23076</v>
      </c>
      <c r="L189" s="495">
        <v>0.2</v>
      </c>
      <c r="M189" s="495">
        <v>0.4</v>
      </c>
      <c r="N189" s="495">
        <v>1.5</v>
      </c>
      <c r="O189" s="495">
        <f t="shared" si="83"/>
        <v>1.8000000000000003</v>
      </c>
      <c r="P189" s="497">
        <f t="shared" si="84"/>
        <v>0.12000000000000002</v>
      </c>
      <c r="Q189" s="498">
        <f t="shared" si="85"/>
        <v>18.000000000000004</v>
      </c>
      <c r="R189" s="442"/>
    </row>
    <row r="190" spans="3:18">
      <c r="C190" s="493" t="s">
        <v>23077</v>
      </c>
      <c r="D190" s="495">
        <v>0.2</v>
      </c>
      <c r="E190" s="495">
        <v>0.4</v>
      </c>
      <c r="F190" s="495">
        <f>1.5-'[13]SAPATAS-ANEXOI'!J115</f>
        <v>1.5</v>
      </c>
      <c r="G190" s="495">
        <f t="shared" si="80"/>
        <v>1.8000000000000003</v>
      </c>
      <c r="H190" s="497">
        <f t="shared" si="81"/>
        <v>0.12000000000000002</v>
      </c>
      <c r="I190" s="518">
        <f t="shared" si="82"/>
        <v>22.800000000000004</v>
      </c>
      <c r="J190" s="436"/>
      <c r="K190" s="493" t="s">
        <v>23077</v>
      </c>
      <c r="L190" s="495">
        <v>0.2</v>
      </c>
      <c r="M190" s="495">
        <v>0.4</v>
      </c>
      <c r="N190" s="495">
        <v>1.5</v>
      </c>
      <c r="O190" s="495">
        <f t="shared" si="83"/>
        <v>1.8000000000000003</v>
      </c>
      <c r="P190" s="497">
        <f t="shared" si="84"/>
        <v>0.12000000000000002</v>
      </c>
      <c r="Q190" s="498">
        <f t="shared" si="85"/>
        <v>18.000000000000004</v>
      </c>
      <c r="R190" s="442"/>
    </row>
    <row r="191" spans="3:18">
      <c r="C191" s="493" t="s">
        <v>23078</v>
      </c>
      <c r="D191" s="495">
        <v>0.2</v>
      </c>
      <c r="E191" s="495">
        <v>0.4</v>
      </c>
      <c r="F191" s="495">
        <f>1.5-'[13]SAPATAS-ANEXOI'!J116</f>
        <v>1.5</v>
      </c>
      <c r="G191" s="495">
        <f t="shared" si="80"/>
        <v>1.8000000000000003</v>
      </c>
      <c r="H191" s="497">
        <f t="shared" si="81"/>
        <v>0.12000000000000002</v>
      </c>
      <c r="I191" s="518">
        <f t="shared" si="82"/>
        <v>22.800000000000004</v>
      </c>
      <c r="J191" s="436"/>
      <c r="K191" s="493" t="s">
        <v>23078</v>
      </c>
      <c r="L191" s="495">
        <v>0.2</v>
      </c>
      <c r="M191" s="495">
        <v>0.4</v>
      </c>
      <c r="N191" s="495">
        <v>1.5</v>
      </c>
      <c r="O191" s="495">
        <f t="shared" si="83"/>
        <v>1.8000000000000003</v>
      </c>
      <c r="P191" s="497">
        <f t="shared" si="84"/>
        <v>0.12000000000000002</v>
      </c>
      <c r="Q191" s="498">
        <f t="shared" si="85"/>
        <v>18.000000000000004</v>
      </c>
      <c r="R191" s="442"/>
    </row>
    <row r="192" spans="3:18">
      <c r="C192" s="493" t="s">
        <v>23079</v>
      </c>
      <c r="D192" s="495">
        <v>0.2</v>
      </c>
      <c r="E192" s="495">
        <v>0.4</v>
      </c>
      <c r="F192" s="495">
        <f>1.5-'[13]SAPATAS-ANEXOI'!J117</f>
        <v>1.5</v>
      </c>
      <c r="G192" s="495">
        <f t="shared" si="80"/>
        <v>1.8000000000000003</v>
      </c>
      <c r="H192" s="497">
        <f t="shared" si="81"/>
        <v>0.12000000000000002</v>
      </c>
      <c r="I192" s="518">
        <f t="shared" si="82"/>
        <v>22.800000000000004</v>
      </c>
      <c r="J192" s="436"/>
      <c r="K192" s="493" t="s">
        <v>23079</v>
      </c>
      <c r="L192" s="495">
        <v>0.2</v>
      </c>
      <c r="M192" s="495">
        <v>0.4</v>
      </c>
      <c r="N192" s="495">
        <v>1.5</v>
      </c>
      <c r="O192" s="495">
        <f t="shared" si="83"/>
        <v>1.8000000000000003</v>
      </c>
      <c r="P192" s="497">
        <f t="shared" si="84"/>
        <v>0.12000000000000002</v>
      </c>
      <c r="Q192" s="498">
        <f t="shared" si="85"/>
        <v>18.000000000000004</v>
      </c>
      <c r="R192" s="442"/>
    </row>
    <row r="193" spans="3:18">
      <c r="C193" s="493" t="s">
        <v>23080</v>
      </c>
      <c r="D193" s="495">
        <v>0.2</v>
      </c>
      <c r="E193" s="495">
        <v>0.4</v>
      </c>
      <c r="F193" s="495">
        <f>1.5-'[13]SAPATAS-ANEXOI'!J118</f>
        <v>1.5</v>
      </c>
      <c r="G193" s="495">
        <f t="shared" si="80"/>
        <v>1.8000000000000003</v>
      </c>
      <c r="H193" s="497">
        <f t="shared" si="81"/>
        <v>0.12000000000000002</v>
      </c>
      <c r="I193" s="518">
        <f t="shared" si="82"/>
        <v>22.800000000000004</v>
      </c>
      <c r="J193" s="436"/>
      <c r="K193" s="493" t="s">
        <v>23080</v>
      </c>
      <c r="L193" s="495">
        <v>0.2</v>
      </c>
      <c r="M193" s="495">
        <v>0.4</v>
      </c>
      <c r="N193" s="495">
        <v>1.5</v>
      </c>
      <c r="O193" s="495">
        <f t="shared" si="83"/>
        <v>1.8000000000000003</v>
      </c>
      <c r="P193" s="497">
        <f t="shared" si="84"/>
        <v>0.12000000000000002</v>
      </c>
      <c r="Q193" s="498">
        <f t="shared" si="85"/>
        <v>18.000000000000004</v>
      </c>
      <c r="R193" s="442"/>
    </row>
    <row r="194" spans="3:18">
      <c r="C194" s="493" t="s">
        <v>23081</v>
      </c>
      <c r="D194" s="495">
        <v>0.2</v>
      </c>
      <c r="E194" s="495">
        <v>0.4</v>
      </c>
      <c r="F194" s="495">
        <f>1.5-'[13]SAPATAS-ANEXOI'!J119</f>
        <v>1.5</v>
      </c>
      <c r="G194" s="495">
        <f t="shared" si="80"/>
        <v>1.8000000000000003</v>
      </c>
      <c r="H194" s="497">
        <f t="shared" si="81"/>
        <v>0.12000000000000002</v>
      </c>
      <c r="I194" s="518">
        <f t="shared" si="82"/>
        <v>22.800000000000004</v>
      </c>
      <c r="J194" s="436"/>
      <c r="K194" s="493" t="s">
        <v>23081</v>
      </c>
      <c r="L194" s="495">
        <v>0.2</v>
      </c>
      <c r="M194" s="495">
        <v>0.4</v>
      </c>
      <c r="N194" s="495">
        <v>1.5</v>
      </c>
      <c r="O194" s="495">
        <f t="shared" si="83"/>
        <v>1.8000000000000003</v>
      </c>
      <c r="P194" s="497">
        <f t="shared" si="84"/>
        <v>0.12000000000000002</v>
      </c>
      <c r="Q194" s="498">
        <f t="shared" si="85"/>
        <v>18.000000000000004</v>
      </c>
      <c r="R194" s="442"/>
    </row>
    <row r="195" spans="3:18">
      <c r="C195" s="493" t="s">
        <v>23082</v>
      </c>
      <c r="D195" s="495">
        <v>0.2</v>
      </c>
      <c r="E195" s="495">
        <v>0.4</v>
      </c>
      <c r="F195" s="495">
        <f>1.5-'[13]SAPATAS-ANEXOI'!J120</f>
        <v>1.5</v>
      </c>
      <c r="G195" s="495">
        <f t="shared" si="80"/>
        <v>1.8000000000000003</v>
      </c>
      <c r="H195" s="497">
        <f t="shared" si="81"/>
        <v>0.12000000000000002</v>
      </c>
      <c r="I195" s="518">
        <f t="shared" si="82"/>
        <v>22.800000000000004</v>
      </c>
      <c r="J195" s="436"/>
      <c r="K195" s="493" t="s">
        <v>23082</v>
      </c>
      <c r="L195" s="495">
        <v>0.2</v>
      </c>
      <c r="M195" s="495">
        <v>0.4</v>
      </c>
      <c r="N195" s="495">
        <v>1.5</v>
      </c>
      <c r="O195" s="495">
        <f t="shared" si="83"/>
        <v>1.8000000000000003</v>
      </c>
      <c r="P195" s="497">
        <f t="shared" si="84"/>
        <v>0.12000000000000002</v>
      </c>
      <c r="Q195" s="498">
        <f t="shared" si="85"/>
        <v>18.000000000000004</v>
      </c>
      <c r="R195" s="442"/>
    </row>
    <row r="196" spans="3:18">
      <c r="C196" s="493" t="s">
        <v>23083</v>
      </c>
      <c r="D196" s="495">
        <v>0.2</v>
      </c>
      <c r="E196" s="495">
        <v>0.4</v>
      </c>
      <c r="F196" s="495">
        <f>1.5-'[13]SAPATAS-ANEXOI'!J121</f>
        <v>1.5</v>
      </c>
      <c r="G196" s="495">
        <f t="shared" si="80"/>
        <v>1.8000000000000003</v>
      </c>
      <c r="H196" s="497">
        <f t="shared" si="81"/>
        <v>0.12000000000000002</v>
      </c>
      <c r="I196" s="518">
        <f t="shared" si="82"/>
        <v>22.800000000000004</v>
      </c>
      <c r="J196" s="436"/>
      <c r="K196" s="493" t="s">
        <v>23083</v>
      </c>
      <c r="L196" s="495">
        <v>0.2</v>
      </c>
      <c r="M196" s="495">
        <v>0.4</v>
      </c>
      <c r="N196" s="495">
        <v>1.5</v>
      </c>
      <c r="O196" s="495">
        <f t="shared" si="83"/>
        <v>1.8000000000000003</v>
      </c>
      <c r="P196" s="497">
        <f t="shared" si="84"/>
        <v>0.12000000000000002</v>
      </c>
      <c r="Q196" s="498">
        <f t="shared" si="85"/>
        <v>18.000000000000004</v>
      </c>
      <c r="R196" s="442"/>
    </row>
    <row r="197" spans="3:18">
      <c r="C197" s="493" t="s">
        <v>23084</v>
      </c>
      <c r="D197" s="495">
        <v>0.2</v>
      </c>
      <c r="E197" s="495">
        <v>0.4</v>
      </c>
      <c r="F197" s="495">
        <f>1.5-'[13]SAPATAS-ANEXOI'!J122</f>
        <v>1.5</v>
      </c>
      <c r="G197" s="495">
        <f t="shared" si="80"/>
        <v>1.8000000000000003</v>
      </c>
      <c r="H197" s="497">
        <f t="shared" si="81"/>
        <v>0.12000000000000002</v>
      </c>
      <c r="I197" s="518">
        <f t="shared" si="82"/>
        <v>22.800000000000004</v>
      </c>
      <c r="J197" s="436"/>
      <c r="K197" s="493" t="s">
        <v>23084</v>
      </c>
      <c r="L197" s="495">
        <v>0.2</v>
      </c>
      <c r="M197" s="495">
        <v>0.4</v>
      </c>
      <c r="N197" s="495">
        <v>1.5</v>
      </c>
      <c r="O197" s="495">
        <f t="shared" si="83"/>
        <v>1.8000000000000003</v>
      </c>
      <c r="P197" s="497">
        <f t="shared" si="84"/>
        <v>0.12000000000000002</v>
      </c>
      <c r="Q197" s="498">
        <f t="shared" si="85"/>
        <v>18.000000000000004</v>
      </c>
      <c r="R197" s="442"/>
    </row>
    <row r="198" spans="3:18">
      <c r="C198" s="493" t="s">
        <v>23085</v>
      </c>
      <c r="D198" s="495">
        <v>0.2</v>
      </c>
      <c r="E198" s="495">
        <v>0.4</v>
      </c>
      <c r="F198" s="495">
        <f>1.5-'[13]SAPATAS-ANEXOI'!J123</f>
        <v>1.5</v>
      </c>
      <c r="G198" s="495">
        <f t="shared" si="80"/>
        <v>1.8000000000000003</v>
      </c>
      <c r="H198" s="497">
        <f t="shared" si="81"/>
        <v>0.12000000000000002</v>
      </c>
      <c r="I198" s="518">
        <f t="shared" si="82"/>
        <v>22.800000000000004</v>
      </c>
      <c r="J198" s="436"/>
      <c r="K198" s="493" t="s">
        <v>23085</v>
      </c>
      <c r="L198" s="495">
        <v>0.2</v>
      </c>
      <c r="M198" s="495">
        <v>0.4</v>
      </c>
      <c r="N198" s="495">
        <v>1.5</v>
      </c>
      <c r="O198" s="495">
        <f t="shared" si="83"/>
        <v>1.8000000000000003</v>
      </c>
      <c r="P198" s="497">
        <f t="shared" si="84"/>
        <v>0.12000000000000002</v>
      </c>
      <c r="Q198" s="498">
        <f t="shared" si="85"/>
        <v>18.000000000000004</v>
      </c>
      <c r="R198" s="442"/>
    </row>
    <row r="199" spans="3:18">
      <c r="C199" s="493" t="s">
        <v>23086</v>
      </c>
      <c r="D199" s="495">
        <v>0.2</v>
      </c>
      <c r="E199" s="495">
        <v>0.4</v>
      </c>
      <c r="F199" s="495">
        <f>1.5-'[13]SAPATAS-ANEXOI'!J124</f>
        <v>1.5</v>
      </c>
      <c r="G199" s="495">
        <f t="shared" si="80"/>
        <v>1.8000000000000003</v>
      </c>
      <c r="H199" s="497">
        <f t="shared" si="81"/>
        <v>0.12000000000000002</v>
      </c>
      <c r="I199" s="518">
        <f t="shared" si="82"/>
        <v>22.800000000000004</v>
      </c>
      <c r="J199" s="436"/>
      <c r="K199" s="493" t="s">
        <v>23086</v>
      </c>
      <c r="L199" s="495">
        <v>0.2</v>
      </c>
      <c r="M199" s="495">
        <v>0.4</v>
      </c>
      <c r="N199" s="495">
        <v>1.5</v>
      </c>
      <c r="O199" s="495">
        <f t="shared" si="83"/>
        <v>1.8000000000000003</v>
      </c>
      <c r="P199" s="497">
        <f t="shared" si="84"/>
        <v>0.12000000000000002</v>
      </c>
      <c r="Q199" s="498">
        <f t="shared" si="85"/>
        <v>18.000000000000004</v>
      </c>
      <c r="R199" s="442"/>
    </row>
    <row r="200" spans="3:18">
      <c r="C200" s="493" t="s">
        <v>23087</v>
      </c>
      <c r="D200" s="495">
        <v>0.2</v>
      </c>
      <c r="E200" s="495">
        <v>0.4</v>
      </c>
      <c r="F200" s="495">
        <f>1.5-'[13]SAPATAS-ANEXOI'!J125</f>
        <v>1.5</v>
      </c>
      <c r="G200" s="495">
        <f t="shared" si="80"/>
        <v>1.8000000000000003</v>
      </c>
      <c r="H200" s="497">
        <f t="shared" si="81"/>
        <v>0.12000000000000002</v>
      </c>
      <c r="I200" s="518">
        <f t="shared" si="82"/>
        <v>22.800000000000004</v>
      </c>
      <c r="J200" s="436"/>
      <c r="K200" s="493" t="s">
        <v>23087</v>
      </c>
      <c r="L200" s="495">
        <v>0.2</v>
      </c>
      <c r="M200" s="495">
        <v>0.4</v>
      </c>
      <c r="N200" s="495">
        <v>1.5</v>
      </c>
      <c r="O200" s="495">
        <f t="shared" si="83"/>
        <v>1.8000000000000003</v>
      </c>
      <c r="P200" s="497">
        <f t="shared" si="84"/>
        <v>0.12000000000000002</v>
      </c>
      <c r="Q200" s="498">
        <f t="shared" si="85"/>
        <v>18.000000000000004</v>
      </c>
      <c r="R200" s="442"/>
    </row>
    <row r="201" spans="3:18">
      <c r="C201" s="493" t="s">
        <v>23088</v>
      </c>
      <c r="D201" s="495">
        <v>0.2</v>
      </c>
      <c r="E201" s="495">
        <v>0.4</v>
      </c>
      <c r="F201" s="495">
        <f>1.5-'[13]SAPATAS-ANEXOI'!J126</f>
        <v>1.5</v>
      </c>
      <c r="G201" s="495">
        <f t="shared" si="80"/>
        <v>1.8000000000000003</v>
      </c>
      <c r="H201" s="497">
        <f t="shared" si="81"/>
        <v>0.12000000000000002</v>
      </c>
      <c r="I201" s="518">
        <f t="shared" si="82"/>
        <v>22.800000000000004</v>
      </c>
      <c r="J201" s="436"/>
      <c r="K201" s="493" t="s">
        <v>23088</v>
      </c>
      <c r="L201" s="495">
        <v>0.2</v>
      </c>
      <c r="M201" s="495">
        <v>0.4</v>
      </c>
      <c r="N201" s="495">
        <v>1.5</v>
      </c>
      <c r="O201" s="495">
        <f t="shared" si="83"/>
        <v>1.8000000000000003</v>
      </c>
      <c r="P201" s="497">
        <f t="shared" si="84"/>
        <v>0.12000000000000002</v>
      </c>
      <c r="Q201" s="498">
        <f t="shared" si="85"/>
        <v>18.000000000000004</v>
      </c>
      <c r="R201" s="442"/>
    </row>
    <row r="202" spans="3:18">
      <c r="C202" s="493" t="s">
        <v>23089</v>
      </c>
      <c r="D202" s="495">
        <v>0.2</v>
      </c>
      <c r="E202" s="495">
        <v>0.4</v>
      </c>
      <c r="F202" s="495">
        <f>1.5-'[13]SAPATAS-ANEXOI'!J127</f>
        <v>1.5</v>
      </c>
      <c r="G202" s="495">
        <f t="shared" si="80"/>
        <v>1.8000000000000003</v>
      </c>
      <c r="H202" s="497">
        <f t="shared" si="81"/>
        <v>0.12000000000000002</v>
      </c>
      <c r="I202" s="518">
        <f t="shared" si="82"/>
        <v>22.800000000000004</v>
      </c>
      <c r="J202" s="436"/>
      <c r="K202" s="493" t="s">
        <v>23089</v>
      </c>
      <c r="L202" s="495">
        <v>0.2</v>
      </c>
      <c r="M202" s="495">
        <v>0.4</v>
      </c>
      <c r="N202" s="495">
        <v>1.5</v>
      </c>
      <c r="O202" s="495">
        <f t="shared" si="83"/>
        <v>1.8000000000000003</v>
      </c>
      <c r="P202" s="497">
        <f t="shared" si="84"/>
        <v>0.12000000000000002</v>
      </c>
      <c r="Q202" s="498">
        <f t="shared" si="85"/>
        <v>18.000000000000004</v>
      </c>
      <c r="R202" s="442"/>
    </row>
    <row r="203" spans="3:18">
      <c r="C203" s="493" t="s">
        <v>23090</v>
      </c>
      <c r="D203" s="495">
        <v>0.2</v>
      </c>
      <c r="E203" s="495">
        <v>0.4</v>
      </c>
      <c r="F203" s="495">
        <f>1.5-'[13]SAPATAS-ANEXOI'!J128</f>
        <v>1.5</v>
      </c>
      <c r="G203" s="495">
        <f t="shared" si="80"/>
        <v>1.8000000000000003</v>
      </c>
      <c r="H203" s="497">
        <f t="shared" si="81"/>
        <v>0.12000000000000002</v>
      </c>
      <c r="I203" s="518">
        <f t="shared" si="82"/>
        <v>22.800000000000004</v>
      </c>
      <c r="J203" s="436"/>
      <c r="K203" s="493" t="s">
        <v>23090</v>
      </c>
      <c r="L203" s="495">
        <v>0.2</v>
      </c>
      <c r="M203" s="495">
        <v>0.4</v>
      </c>
      <c r="N203" s="495">
        <v>1.5</v>
      </c>
      <c r="O203" s="495">
        <f t="shared" si="83"/>
        <v>1.8000000000000003</v>
      </c>
      <c r="P203" s="497">
        <f t="shared" si="84"/>
        <v>0.12000000000000002</v>
      </c>
      <c r="Q203" s="498">
        <f t="shared" si="85"/>
        <v>18.000000000000004</v>
      </c>
      <c r="R203" s="442"/>
    </row>
    <row r="204" spans="3:18">
      <c r="C204" s="493" t="s">
        <v>23091</v>
      </c>
      <c r="D204" s="495">
        <v>0.2</v>
      </c>
      <c r="E204" s="495">
        <v>0.4</v>
      </c>
      <c r="F204" s="495">
        <f>1.5-'[13]SAPATAS-ANEXOI'!J129</f>
        <v>1.5</v>
      </c>
      <c r="G204" s="495">
        <f t="shared" si="80"/>
        <v>1.8000000000000003</v>
      </c>
      <c r="H204" s="497">
        <f t="shared" si="81"/>
        <v>0.12000000000000002</v>
      </c>
      <c r="I204" s="518">
        <f t="shared" si="82"/>
        <v>22.800000000000004</v>
      </c>
      <c r="J204" s="436"/>
      <c r="K204" s="493" t="s">
        <v>23091</v>
      </c>
      <c r="L204" s="495">
        <v>0.2</v>
      </c>
      <c r="M204" s="495">
        <v>0.4</v>
      </c>
      <c r="N204" s="495">
        <v>1.5</v>
      </c>
      <c r="O204" s="495">
        <f t="shared" si="83"/>
        <v>1.8000000000000003</v>
      </c>
      <c r="P204" s="497">
        <f t="shared" si="84"/>
        <v>0.12000000000000002</v>
      </c>
      <c r="Q204" s="498">
        <f t="shared" si="85"/>
        <v>18.000000000000004</v>
      </c>
      <c r="R204" s="442"/>
    </row>
    <row r="205" spans="3:18">
      <c r="C205" s="493" t="s">
        <v>23092</v>
      </c>
      <c r="D205" s="495">
        <v>0.2</v>
      </c>
      <c r="E205" s="495">
        <v>0.4</v>
      </c>
      <c r="F205" s="495">
        <f>1.5-'[13]SAPATAS-ANEXOI'!J130</f>
        <v>1.5</v>
      </c>
      <c r="G205" s="495">
        <f t="shared" si="80"/>
        <v>1.8000000000000003</v>
      </c>
      <c r="H205" s="497">
        <f t="shared" si="81"/>
        <v>0.12000000000000002</v>
      </c>
      <c r="I205" s="518">
        <f t="shared" si="82"/>
        <v>22.800000000000004</v>
      </c>
      <c r="J205" s="436"/>
      <c r="K205" s="493" t="s">
        <v>23092</v>
      </c>
      <c r="L205" s="495">
        <v>0.2</v>
      </c>
      <c r="M205" s="495">
        <v>0.4</v>
      </c>
      <c r="N205" s="495">
        <v>1.5</v>
      </c>
      <c r="O205" s="495">
        <f t="shared" si="83"/>
        <v>1.8000000000000003</v>
      </c>
      <c r="P205" s="497">
        <f t="shared" si="84"/>
        <v>0.12000000000000002</v>
      </c>
      <c r="Q205" s="498">
        <f t="shared" si="85"/>
        <v>18.000000000000004</v>
      </c>
      <c r="R205" s="442"/>
    </row>
    <row r="206" spans="3:18">
      <c r="C206" s="493" t="s">
        <v>23093</v>
      </c>
      <c r="D206" s="495">
        <v>0.2</v>
      </c>
      <c r="E206" s="495">
        <v>0.4</v>
      </c>
      <c r="F206" s="495">
        <f>1.5-'[13]SAPATAS-ANEXOI'!J131</f>
        <v>1.5</v>
      </c>
      <c r="G206" s="495">
        <f t="shared" si="80"/>
        <v>1.8000000000000003</v>
      </c>
      <c r="H206" s="497">
        <f t="shared" si="81"/>
        <v>0.12000000000000002</v>
      </c>
      <c r="I206" s="518">
        <f t="shared" si="82"/>
        <v>22.800000000000004</v>
      </c>
      <c r="J206" s="436"/>
      <c r="K206" s="493" t="s">
        <v>23093</v>
      </c>
      <c r="L206" s="495">
        <v>0.2</v>
      </c>
      <c r="M206" s="495">
        <v>0.4</v>
      </c>
      <c r="N206" s="495">
        <v>1.5</v>
      </c>
      <c r="O206" s="495">
        <f t="shared" si="83"/>
        <v>1.8000000000000003</v>
      </c>
      <c r="P206" s="497">
        <f t="shared" si="84"/>
        <v>0.12000000000000002</v>
      </c>
      <c r="Q206" s="498">
        <f t="shared" si="85"/>
        <v>18.000000000000004</v>
      </c>
      <c r="R206" s="442"/>
    </row>
    <row r="207" spans="3:18">
      <c r="C207" s="493" t="s">
        <v>23094</v>
      </c>
      <c r="D207" s="495">
        <v>0.2</v>
      </c>
      <c r="E207" s="495">
        <v>0.4</v>
      </c>
      <c r="F207" s="495">
        <f>1.5-'[13]SAPATAS-ANEXOI'!J132</f>
        <v>1.5</v>
      </c>
      <c r="G207" s="495">
        <f t="shared" si="80"/>
        <v>1.8000000000000003</v>
      </c>
      <c r="H207" s="497">
        <f t="shared" si="81"/>
        <v>0.12000000000000002</v>
      </c>
      <c r="I207" s="518">
        <f t="shared" si="82"/>
        <v>22.800000000000004</v>
      </c>
      <c r="J207" s="436"/>
      <c r="K207" s="493" t="s">
        <v>23094</v>
      </c>
      <c r="L207" s="495">
        <v>0.2</v>
      </c>
      <c r="M207" s="495">
        <v>0.4</v>
      </c>
      <c r="N207" s="495">
        <v>1.5</v>
      </c>
      <c r="O207" s="495">
        <f t="shared" si="83"/>
        <v>1.8000000000000003</v>
      </c>
      <c r="P207" s="497">
        <f t="shared" si="84"/>
        <v>0.12000000000000002</v>
      </c>
      <c r="Q207" s="498">
        <f t="shared" si="85"/>
        <v>18.000000000000004</v>
      </c>
      <c r="R207" s="442"/>
    </row>
    <row r="208" spans="3:18">
      <c r="C208" s="493" t="s">
        <v>23095</v>
      </c>
      <c r="D208" s="495">
        <v>0.2</v>
      </c>
      <c r="E208" s="495">
        <v>0.4</v>
      </c>
      <c r="F208" s="495">
        <f>1.5-'[13]SAPATAS-ANEXOI'!J133</f>
        <v>1.5</v>
      </c>
      <c r="G208" s="495">
        <f t="shared" si="80"/>
        <v>1.8000000000000003</v>
      </c>
      <c r="H208" s="497">
        <f t="shared" si="81"/>
        <v>0.12000000000000002</v>
      </c>
      <c r="I208" s="518">
        <f t="shared" si="82"/>
        <v>22.800000000000004</v>
      </c>
      <c r="J208" s="436"/>
      <c r="K208" s="493" t="s">
        <v>23095</v>
      </c>
      <c r="L208" s="495">
        <v>0.2</v>
      </c>
      <c r="M208" s="495">
        <v>0.4</v>
      </c>
      <c r="N208" s="495">
        <v>1.5</v>
      </c>
      <c r="O208" s="495">
        <f t="shared" si="83"/>
        <v>1.8000000000000003</v>
      </c>
      <c r="P208" s="497">
        <f t="shared" si="84"/>
        <v>0.12000000000000002</v>
      </c>
      <c r="Q208" s="498">
        <f t="shared" si="85"/>
        <v>18.000000000000004</v>
      </c>
      <c r="R208" s="442"/>
    </row>
    <row r="209" spans="3:18">
      <c r="C209" s="493" t="s">
        <v>23096</v>
      </c>
      <c r="D209" s="495">
        <v>0.2</v>
      </c>
      <c r="E209" s="495">
        <v>0.4</v>
      </c>
      <c r="F209" s="495">
        <f>1.5-'[13]SAPATAS-ANEXOI'!J134</f>
        <v>1.5</v>
      </c>
      <c r="G209" s="495">
        <f t="shared" si="80"/>
        <v>1.8000000000000003</v>
      </c>
      <c r="H209" s="497">
        <f t="shared" si="81"/>
        <v>0.12000000000000002</v>
      </c>
      <c r="I209" s="518">
        <f t="shared" si="82"/>
        <v>22.800000000000004</v>
      </c>
      <c r="J209" s="436"/>
      <c r="K209" s="493" t="s">
        <v>23096</v>
      </c>
      <c r="L209" s="495">
        <v>0.2</v>
      </c>
      <c r="M209" s="495">
        <v>0.4</v>
      </c>
      <c r="N209" s="495">
        <v>1.5</v>
      </c>
      <c r="O209" s="495">
        <f t="shared" si="83"/>
        <v>1.8000000000000003</v>
      </c>
      <c r="P209" s="497">
        <f t="shared" si="84"/>
        <v>0.12000000000000002</v>
      </c>
      <c r="Q209" s="498">
        <f t="shared" si="85"/>
        <v>18.000000000000004</v>
      </c>
      <c r="R209" s="442"/>
    </row>
    <row r="210" spans="3:18">
      <c r="C210" s="493" t="s">
        <v>23097</v>
      </c>
      <c r="D210" s="495">
        <v>0.2</v>
      </c>
      <c r="E210" s="495">
        <v>0.4</v>
      </c>
      <c r="F210" s="495">
        <f>1.5-'[13]SAPATAS-ANEXOI'!J135</f>
        <v>1.5</v>
      </c>
      <c r="G210" s="495">
        <f t="shared" si="80"/>
        <v>1.8000000000000003</v>
      </c>
      <c r="H210" s="497">
        <f t="shared" si="81"/>
        <v>0.12000000000000002</v>
      </c>
      <c r="I210" s="518">
        <f t="shared" si="82"/>
        <v>22.800000000000004</v>
      </c>
      <c r="J210" s="436"/>
      <c r="K210" s="493" t="s">
        <v>23097</v>
      </c>
      <c r="L210" s="495">
        <v>0.2</v>
      </c>
      <c r="M210" s="495">
        <v>0.4</v>
      </c>
      <c r="N210" s="495">
        <v>1.5</v>
      </c>
      <c r="O210" s="495">
        <f t="shared" si="83"/>
        <v>1.8000000000000003</v>
      </c>
      <c r="P210" s="497">
        <f t="shared" si="84"/>
        <v>0.12000000000000002</v>
      </c>
      <c r="Q210" s="498">
        <f t="shared" si="85"/>
        <v>18.000000000000004</v>
      </c>
      <c r="R210" s="442"/>
    </row>
    <row r="211" spans="3:18">
      <c r="C211" s="493" t="s">
        <v>23098</v>
      </c>
      <c r="D211" s="495">
        <v>0.2</v>
      </c>
      <c r="E211" s="495">
        <v>0.4</v>
      </c>
      <c r="F211" s="495">
        <f>1.5-'[13]SAPATAS-ANEXOI'!J136</f>
        <v>1.5</v>
      </c>
      <c r="G211" s="495">
        <f t="shared" si="80"/>
        <v>1.8000000000000003</v>
      </c>
      <c r="H211" s="497">
        <f t="shared" si="81"/>
        <v>0.12000000000000002</v>
      </c>
      <c r="I211" s="518">
        <f t="shared" si="82"/>
        <v>22.800000000000004</v>
      </c>
      <c r="J211" s="436"/>
      <c r="K211" s="493" t="s">
        <v>23098</v>
      </c>
      <c r="L211" s="495">
        <v>0.2</v>
      </c>
      <c r="M211" s="495">
        <v>0.4</v>
      </c>
      <c r="N211" s="495">
        <v>1.5</v>
      </c>
      <c r="O211" s="495">
        <f t="shared" si="83"/>
        <v>1.8000000000000003</v>
      </c>
      <c r="P211" s="497">
        <f t="shared" si="84"/>
        <v>0.12000000000000002</v>
      </c>
      <c r="Q211" s="498">
        <f t="shared" si="85"/>
        <v>18.000000000000004</v>
      </c>
      <c r="R211" s="442"/>
    </row>
    <row r="212" spans="3:18">
      <c r="C212" s="493" t="s">
        <v>23099</v>
      </c>
      <c r="D212" s="495">
        <v>0.2</v>
      </c>
      <c r="E212" s="495">
        <v>0.4</v>
      </c>
      <c r="F212" s="495">
        <f>1.5-'[13]SAPATAS-ANEXOI'!J137</f>
        <v>1.5</v>
      </c>
      <c r="G212" s="495">
        <f t="shared" si="80"/>
        <v>1.8000000000000003</v>
      </c>
      <c r="H212" s="497">
        <f t="shared" si="81"/>
        <v>0.12000000000000002</v>
      </c>
      <c r="I212" s="518">
        <f t="shared" si="82"/>
        <v>22.800000000000004</v>
      </c>
      <c r="J212" s="436"/>
      <c r="K212" s="493" t="s">
        <v>23099</v>
      </c>
      <c r="L212" s="495">
        <v>0.2</v>
      </c>
      <c r="M212" s="495">
        <v>0.4</v>
      </c>
      <c r="N212" s="495">
        <v>1.5</v>
      </c>
      <c r="O212" s="495">
        <f t="shared" si="83"/>
        <v>1.8000000000000003</v>
      </c>
      <c r="P212" s="497">
        <f t="shared" si="84"/>
        <v>0.12000000000000002</v>
      </c>
      <c r="Q212" s="498">
        <f t="shared" si="85"/>
        <v>18.000000000000004</v>
      </c>
      <c r="R212" s="442"/>
    </row>
    <row r="213" spans="3:18">
      <c r="C213" s="493" t="s">
        <v>23100</v>
      </c>
      <c r="D213" s="495">
        <v>0.2</v>
      </c>
      <c r="E213" s="495">
        <v>0.4</v>
      </c>
      <c r="F213" s="495">
        <f>1.5-'[13]SAPATAS-ANEXOI'!J138</f>
        <v>1.5</v>
      </c>
      <c r="G213" s="495">
        <f t="shared" si="80"/>
        <v>1.8000000000000003</v>
      </c>
      <c r="H213" s="497">
        <f t="shared" si="81"/>
        <v>0.12000000000000002</v>
      </c>
      <c r="I213" s="518">
        <f t="shared" si="82"/>
        <v>22.800000000000004</v>
      </c>
      <c r="J213" s="436"/>
      <c r="K213" s="493" t="s">
        <v>23100</v>
      </c>
      <c r="L213" s="495">
        <v>0.2</v>
      </c>
      <c r="M213" s="495">
        <v>0.4</v>
      </c>
      <c r="N213" s="495">
        <v>1.5</v>
      </c>
      <c r="O213" s="495">
        <f t="shared" si="83"/>
        <v>1.8000000000000003</v>
      </c>
      <c r="P213" s="497">
        <f t="shared" si="84"/>
        <v>0.12000000000000002</v>
      </c>
      <c r="Q213" s="498">
        <f t="shared" si="85"/>
        <v>18.000000000000004</v>
      </c>
      <c r="R213" s="442"/>
    </row>
    <row r="214" spans="3:18">
      <c r="C214" s="493" t="s">
        <v>23101</v>
      </c>
      <c r="D214" s="495">
        <v>0.2</v>
      </c>
      <c r="E214" s="495">
        <v>0.4</v>
      </c>
      <c r="F214" s="495">
        <f>1.5-'[13]SAPATAS-ANEXOI'!J139</f>
        <v>1.5</v>
      </c>
      <c r="G214" s="495">
        <f t="shared" si="80"/>
        <v>1.8000000000000003</v>
      </c>
      <c r="H214" s="497">
        <f t="shared" si="81"/>
        <v>0.12000000000000002</v>
      </c>
      <c r="I214" s="518">
        <f t="shared" si="82"/>
        <v>22.800000000000004</v>
      </c>
      <c r="J214" s="436"/>
      <c r="K214" s="493" t="s">
        <v>23101</v>
      </c>
      <c r="L214" s="495">
        <v>0.2</v>
      </c>
      <c r="M214" s="495">
        <v>0.4</v>
      </c>
      <c r="N214" s="495">
        <v>1.5</v>
      </c>
      <c r="O214" s="495">
        <f t="shared" si="83"/>
        <v>1.8000000000000003</v>
      </c>
      <c r="P214" s="497">
        <f t="shared" si="84"/>
        <v>0.12000000000000002</v>
      </c>
      <c r="Q214" s="498">
        <f t="shared" si="85"/>
        <v>18.000000000000004</v>
      </c>
      <c r="R214" s="442"/>
    </row>
    <row r="215" spans="3:18">
      <c r="C215" s="493" t="s">
        <v>23102</v>
      </c>
      <c r="D215" s="495">
        <v>0.2</v>
      </c>
      <c r="E215" s="495">
        <v>0.4</v>
      </c>
      <c r="F215" s="495">
        <f>1.5-'[13]SAPATAS-ANEXOI'!J140</f>
        <v>1.5</v>
      </c>
      <c r="G215" s="495">
        <f t="shared" si="80"/>
        <v>1.8000000000000003</v>
      </c>
      <c r="H215" s="497">
        <f t="shared" si="81"/>
        <v>0.12000000000000002</v>
      </c>
      <c r="I215" s="518">
        <f t="shared" si="82"/>
        <v>22.800000000000004</v>
      </c>
      <c r="J215" s="436"/>
      <c r="K215" s="493" t="s">
        <v>23102</v>
      </c>
      <c r="L215" s="495">
        <v>0.2</v>
      </c>
      <c r="M215" s="495">
        <v>0.4</v>
      </c>
      <c r="N215" s="495">
        <v>1.5</v>
      </c>
      <c r="O215" s="495">
        <f t="shared" si="83"/>
        <v>1.8000000000000003</v>
      </c>
      <c r="P215" s="497">
        <f t="shared" si="84"/>
        <v>0.12000000000000002</v>
      </c>
      <c r="Q215" s="498">
        <f t="shared" si="85"/>
        <v>18.000000000000004</v>
      </c>
      <c r="R215" s="442"/>
    </row>
    <row r="216" spans="3:18">
      <c r="C216" s="493" t="s">
        <v>23103</v>
      </c>
      <c r="D216" s="495">
        <v>0.2</v>
      </c>
      <c r="E216" s="495">
        <v>0.4</v>
      </c>
      <c r="F216" s="495">
        <f>1.5-'[13]SAPATAS-ANEXOI'!J141</f>
        <v>1.5</v>
      </c>
      <c r="G216" s="495">
        <f t="shared" si="80"/>
        <v>1.8000000000000003</v>
      </c>
      <c r="H216" s="497">
        <f t="shared" si="81"/>
        <v>0.12000000000000002</v>
      </c>
      <c r="I216" s="518">
        <f t="shared" si="82"/>
        <v>22.800000000000004</v>
      </c>
      <c r="J216" s="436"/>
      <c r="K216" s="493" t="s">
        <v>23103</v>
      </c>
      <c r="L216" s="495">
        <v>0.2</v>
      </c>
      <c r="M216" s="495">
        <v>0.4</v>
      </c>
      <c r="N216" s="495">
        <v>1.5</v>
      </c>
      <c r="O216" s="495">
        <f t="shared" si="83"/>
        <v>1.8000000000000003</v>
      </c>
      <c r="P216" s="497">
        <f t="shared" si="84"/>
        <v>0.12000000000000002</v>
      </c>
      <c r="Q216" s="498">
        <f t="shared" si="85"/>
        <v>18.000000000000004</v>
      </c>
      <c r="R216" s="442"/>
    </row>
    <row r="217" spans="3:18">
      <c r="C217" s="493" t="s">
        <v>23104</v>
      </c>
      <c r="D217" s="495">
        <v>0.2</v>
      </c>
      <c r="E217" s="495">
        <v>0.4</v>
      </c>
      <c r="F217" s="495">
        <f>1.5-'[13]SAPATAS-ANEXOI'!J142</f>
        <v>1.5</v>
      </c>
      <c r="G217" s="495">
        <f t="shared" si="80"/>
        <v>1.8000000000000003</v>
      </c>
      <c r="H217" s="497">
        <f t="shared" si="81"/>
        <v>0.12000000000000002</v>
      </c>
      <c r="I217" s="518">
        <f t="shared" si="82"/>
        <v>22.800000000000004</v>
      </c>
      <c r="J217" s="436"/>
      <c r="K217" s="493" t="s">
        <v>23104</v>
      </c>
      <c r="L217" s="495">
        <v>0.2</v>
      </c>
      <c r="M217" s="495">
        <v>0.4</v>
      </c>
      <c r="N217" s="495">
        <v>1.5</v>
      </c>
      <c r="O217" s="495">
        <f t="shared" si="83"/>
        <v>1.8000000000000003</v>
      </c>
      <c r="P217" s="497">
        <f t="shared" si="84"/>
        <v>0.12000000000000002</v>
      </c>
      <c r="Q217" s="498">
        <f t="shared" si="85"/>
        <v>18.000000000000004</v>
      </c>
      <c r="R217" s="442"/>
    </row>
    <row r="218" spans="3:18">
      <c r="C218" s="493" t="s">
        <v>23105</v>
      </c>
      <c r="D218" s="495">
        <v>0.2</v>
      </c>
      <c r="E218" s="495">
        <v>0.4</v>
      </c>
      <c r="F218" s="495">
        <f>1.5-'[13]SAPATAS-ANEXOI'!J143</f>
        <v>1.5</v>
      </c>
      <c r="G218" s="495">
        <f t="shared" si="80"/>
        <v>1.8000000000000003</v>
      </c>
      <c r="H218" s="497">
        <f t="shared" si="81"/>
        <v>0.12000000000000002</v>
      </c>
      <c r="I218" s="518">
        <f t="shared" si="82"/>
        <v>22.800000000000004</v>
      </c>
      <c r="J218" s="436"/>
      <c r="K218" s="493" t="s">
        <v>23105</v>
      </c>
      <c r="L218" s="495">
        <v>0.2</v>
      </c>
      <c r="M218" s="495">
        <v>0.4</v>
      </c>
      <c r="N218" s="495">
        <v>1.5</v>
      </c>
      <c r="O218" s="495">
        <f t="shared" si="83"/>
        <v>1.8000000000000003</v>
      </c>
      <c r="P218" s="497">
        <f t="shared" si="84"/>
        <v>0.12000000000000002</v>
      </c>
      <c r="Q218" s="498">
        <f t="shared" si="85"/>
        <v>18.000000000000004</v>
      </c>
      <c r="R218" s="442"/>
    </row>
    <row r="219" spans="3:18">
      <c r="C219" s="493" t="s">
        <v>23106</v>
      </c>
      <c r="D219" s="495">
        <v>0.2</v>
      </c>
      <c r="E219" s="495">
        <v>0.4</v>
      </c>
      <c r="F219" s="495">
        <f>1.5-'[13]SAPATAS-ANEXOI'!J144</f>
        <v>1.5</v>
      </c>
      <c r="G219" s="495">
        <f t="shared" si="80"/>
        <v>1.8000000000000003</v>
      </c>
      <c r="H219" s="497">
        <f t="shared" si="81"/>
        <v>0.12000000000000002</v>
      </c>
      <c r="I219" s="518">
        <f t="shared" si="82"/>
        <v>22.800000000000004</v>
      </c>
      <c r="J219" s="436"/>
      <c r="K219" s="493" t="s">
        <v>23106</v>
      </c>
      <c r="L219" s="495">
        <v>0.2</v>
      </c>
      <c r="M219" s="495">
        <v>0.4</v>
      </c>
      <c r="N219" s="495">
        <v>1.5</v>
      </c>
      <c r="O219" s="495">
        <f t="shared" si="83"/>
        <v>1.8000000000000003</v>
      </c>
      <c r="P219" s="497">
        <f t="shared" si="84"/>
        <v>0.12000000000000002</v>
      </c>
      <c r="Q219" s="498">
        <f t="shared" si="85"/>
        <v>18.000000000000004</v>
      </c>
      <c r="R219" s="442"/>
    </row>
    <row r="220" spans="3:18">
      <c r="C220" s="493" t="s">
        <v>23107</v>
      </c>
      <c r="D220" s="495">
        <v>0.2</v>
      </c>
      <c r="E220" s="495">
        <v>0.4</v>
      </c>
      <c r="F220" s="495">
        <f>1.5-'[13]SAPATAS-ANEXOI'!J145</f>
        <v>1.5</v>
      </c>
      <c r="G220" s="495">
        <f t="shared" si="80"/>
        <v>1.8000000000000003</v>
      </c>
      <c r="H220" s="497">
        <f t="shared" si="81"/>
        <v>0.12000000000000002</v>
      </c>
      <c r="I220" s="518">
        <f t="shared" si="82"/>
        <v>22.800000000000004</v>
      </c>
      <c r="J220" s="436"/>
      <c r="K220" s="493" t="s">
        <v>23107</v>
      </c>
      <c r="L220" s="495">
        <v>0.2</v>
      </c>
      <c r="M220" s="495">
        <v>0.4</v>
      </c>
      <c r="N220" s="495">
        <v>1.5</v>
      </c>
      <c r="O220" s="495">
        <f t="shared" si="83"/>
        <v>1.8000000000000003</v>
      </c>
      <c r="P220" s="497">
        <f t="shared" si="84"/>
        <v>0.12000000000000002</v>
      </c>
      <c r="Q220" s="498">
        <f t="shared" si="85"/>
        <v>18.000000000000004</v>
      </c>
      <c r="R220" s="442"/>
    </row>
    <row r="221" spans="3:18">
      <c r="C221" s="493" t="s">
        <v>23108</v>
      </c>
      <c r="D221" s="495">
        <v>0.2</v>
      </c>
      <c r="E221" s="495">
        <v>0.4</v>
      </c>
      <c r="F221" s="495">
        <f>1.5-'[13]SAPATAS-ANEXOI'!J146</f>
        <v>1.5</v>
      </c>
      <c r="G221" s="495">
        <f t="shared" si="80"/>
        <v>1.8000000000000003</v>
      </c>
      <c r="H221" s="497">
        <f t="shared" si="81"/>
        <v>0.12000000000000002</v>
      </c>
      <c r="I221" s="518">
        <f t="shared" si="82"/>
        <v>22.800000000000004</v>
      </c>
      <c r="J221" s="436"/>
      <c r="K221" s="493" t="s">
        <v>23108</v>
      </c>
      <c r="L221" s="495">
        <v>0.2</v>
      </c>
      <c r="M221" s="495">
        <v>0.4</v>
      </c>
      <c r="N221" s="495">
        <v>2</v>
      </c>
      <c r="O221" s="495">
        <f t="shared" si="83"/>
        <v>2.4000000000000004</v>
      </c>
      <c r="P221" s="497">
        <f t="shared" si="84"/>
        <v>0.16000000000000003</v>
      </c>
      <c r="Q221" s="498">
        <f t="shared" si="85"/>
        <v>24.000000000000004</v>
      </c>
      <c r="R221" s="442"/>
    </row>
    <row r="222" spans="3:18">
      <c r="C222" s="493" t="s">
        <v>23109</v>
      </c>
      <c r="D222" s="495">
        <v>0.2</v>
      </c>
      <c r="E222" s="495">
        <v>0.4</v>
      </c>
      <c r="F222" s="495">
        <f>1.5-'[13]SAPATAS-ANEXOI'!J147</f>
        <v>1.5</v>
      </c>
      <c r="G222" s="495">
        <f t="shared" si="80"/>
        <v>1.8000000000000003</v>
      </c>
      <c r="H222" s="497">
        <f t="shared" si="81"/>
        <v>0.12000000000000002</v>
      </c>
      <c r="I222" s="518">
        <f t="shared" si="82"/>
        <v>22.800000000000004</v>
      </c>
      <c r="J222" s="436"/>
      <c r="K222" s="493" t="s">
        <v>23109</v>
      </c>
      <c r="L222" s="495">
        <v>0.2</v>
      </c>
      <c r="M222" s="495">
        <v>0.4</v>
      </c>
      <c r="N222" s="495">
        <v>2</v>
      </c>
      <c r="O222" s="495">
        <f t="shared" si="83"/>
        <v>2.4000000000000004</v>
      </c>
      <c r="P222" s="497">
        <f t="shared" si="84"/>
        <v>0.16000000000000003</v>
      </c>
      <c r="Q222" s="498">
        <f t="shared" si="85"/>
        <v>24.000000000000004</v>
      </c>
      <c r="R222" s="442"/>
    </row>
    <row r="223" spans="3:18">
      <c r="C223" s="493" t="s">
        <v>23110</v>
      </c>
      <c r="D223" s="495">
        <v>0.2</v>
      </c>
      <c r="E223" s="495">
        <v>0.4</v>
      </c>
      <c r="F223" s="495">
        <f>1.5-'[13]SAPATAS-ANEXOI'!J148</f>
        <v>1.5</v>
      </c>
      <c r="G223" s="495">
        <f t="shared" si="80"/>
        <v>1.8000000000000003</v>
      </c>
      <c r="H223" s="497">
        <f t="shared" si="81"/>
        <v>0.12000000000000002</v>
      </c>
      <c r="I223" s="518">
        <f t="shared" si="82"/>
        <v>22.800000000000004</v>
      </c>
      <c r="J223" s="436"/>
      <c r="K223" s="493" t="s">
        <v>23110</v>
      </c>
      <c r="L223" s="495">
        <v>0.2</v>
      </c>
      <c r="M223" s="495">
        <v>0.4</v>
      </c>
      <c r="N223" s="495">
        <v>2</v>
      </c>
      <c r="O223" s="495">
        <f t="shared" si="83"/>
        <v>2.4000000000000004</v>
      </c>
      <c r="P223" s="497">
        <f t="shared" si="84"/>
        <v>0.16000000000000003</v>
      </c>
      <c r="Q223" s="498">
        <f t="shared" si="85"/>
        <v>24.000000000000004</v>
      </c>
      <c r="R223" s="442"/>
    </row>
    <row r="224" spans="3:18">
      <c r="C224" s="493" t="s">
        <v>23111</v>
      </c>
      <c r="D224" s="495">
        <v>0.2</v>
      </c>
      <c r="E224" s="495">
        <v>0.4</v>
      </c>
      <c r="F224" s="495">
        <f>1.5-'[13]SAPATAS-ANEXOI'!J149</f>
        <v>1.5</v>
      </c>
      <c r="G224" s="495">
        <f t="shared" si="80"/>
        <v>1.8000000000000003</v>
      </c>
      <c r="H224" s="497">
        <f t="shared" si="81"/>
        <v>0.12000000000000002</v>
      </c>
      <c r="I224" s="518">
        <f t="shared" si="82"/>
        <v>22.800000000000004</v>
      </c>
      <c r="J224" s="436"/>
      <c r="K224" s="493" t="s">
        <v>23111</v>
      </c>
      <c r="L224" s="495">
        <v>0.2</v>
      </c>
      <c r="M224" s="495">
        <v>0.4</v>
      </c>
      <c r="N224" s="495">
        <v>2</v>
      </c>
      <c r="O224" s="495">
        <f t="shared" si="83"/>
        <v>2.4000000000000004</v>
      </c>
      <c r="P224" s="497">
        <f t="shared" si="84"/>
        <v>0.16000000000000003</v>
      </c>
      <c r="Q224" s="498">
        <f t="shared" si="85"/>
        <v>24.000000000000004</v>
      </c>
      <c r="R224" s="442"/>
    </row>
    <row r="225" spans="3:18">
      <c r="C225" s="493" t="s">
        <v>23139</v>
      </c>
      <c r="D225" s="495">
        <v>0.2</v>
      </c>
      <c r="E225" s="495">
        <v>0.4</v>
      </c>
      <c r="F225" s="495">
        <f>1.5-'[13]SAPATAS-ANEXOI'!J150</f>
        <v>1.5</v>
      </c>
      <c r="G225" s="495">
        <f t="shared" si="80"/>
        <v>1.8000000000000003</v>
      </c>
      <c r="H225" s="497">
        <f t="shared" si="81"/>
        <v>0.12000000000000002</v>
      </c>
      <c r="I225" s="518">
        <f t="shared" si="82"/>
        <v>22.800000000000004</v>
      </c>
      <c r="J225" s="436"/>
      <c r="K225" s="493" t="s">
        <v>23139</v>
      </c>
      <c r="L225" s="495">
        <v>0.2</v>
      </c>
      <c r="M225" s="495">
        <v>0.4</v>
      </c>
      <c r="N225" s="495">
        <v>2</v>
      </c>
      <c r="O225" s="495">
        <f t="shared" si="83"/>
        <v>2.4000000000000004</v>
      </c>
      <c r="P225" s="497">
        <f t="shared" si="84"/>
        <v>0.16000000000000003</v>
      </c>
      <c r="Q225" s="498">
        <f t="shared" si="85"/>
        <v>24.000000000000004</v>
      </c>
      <c r="R225" s="442"/>
    </row>
    <row r="226" spans="3:18">
      <c r="C226" s="493" t="s">
        <v>23140</v>
      </c>
      <c r="D226" s="495">
        <v>0.2</v>
      </c>
      <c r="E226" s="495">
        <v>0.4</v>
      </c>
      <c r="F226" s="495">
        <f>1.5-'[13]SAPATAS-ANEXOI'!J151</f>
        <v>1.5</v>
      </c>
      <c r="G226" s="495">
        <f t="shared" si="80"/>
        <v>1.8000000000000003</v>
      </c>
      <c r="H226" s="497">
        <f t="shared" si="81"/>
        <v>0.12000000000000002</v>
      </c>
      <c r="I226" s="518">
        <f t="shared" si="82"/>
        <v>22.800000000000004</v>
      </c>
      <c r="J226" s="436"/>
      <c r="K226" s="493" t="s">
        <v>23140</v>
      </c>
      <c r="L226" s="495">
        <v>0.2</v>
      </c>
      <c r="M226" s="495">
        <v>0.4</v>
      </c>
      <c r="N226" s="495">
        <v>2</v>
      </c>
      <c r="O226" s="495">
        <f t="shared" si="83"/>
        <v>2.4000000000000004</v>
      </c>
      <c r="P226" s="497">
        <f t="shared" si="84"/>
        <v>0.16000000000000003</v>
      </c>
      <c r="Q226" s="498">
        <f t="shared" si="85"/>
        <v>24.000000000000004</v>
      </c>
      <c r="R226" s="442"/>
    </row>
    <row r="227" spans="3:18">
      <c r="C227" s="493" t="s">
        <v>23141</v>
      </c>
      <c r="D227" s="495">
        <v>0.2</v>
      </c>
      <c r="E227" s="495">
        <v>0.4</v>
      </c>
      <c r="F227" s="495">
        <f>1.5-'[13]SAPATAS-ANEXOI'!J152</f>
        <v>1.5</v>
      </c>
      <c r="G227" s="495">
        <f t="shared" si="80"/>
        <v>1.8000000000000003</v>
      </c>
      <c r="H227" s="497">
        <f t="shared" si="81"/>
        <v>0.12000000000000002</v>
      </c>
      <c r="I227" s="518">
        <f t="shared" si="82"/>
        <v>22.800000000000004</v>
      </c>
      <c r="J227" s="436"/>
      <c r="K227" s="493" t="s">
        <v>23141</v>
      </c>
      <c r="L227" s="495">
        <v>0.2</v>
      </c>
      <c r="M227" s="495">
        <v>0.4</v>
      </c>
      <c r="N227" s="495">
        <v>2</v>
      </c>
      <c r="O227" s="495">
        <f t="shared" si="83"/>
        <v>2.4000000000000004</v>
      </c>
      <c r="P227" s="497">
        <f t="shared" si="84"/>
        <v>0.16000000000000003</v>
      </c>
      <c r="Q227" s="498">
        <f t="shared" si="85"/>
        <v>24.000000000000004</v>
      </c>
      <c r="R227" s="442"/>
    </row>
    <row r="228" spans="3:18">
      <c r="C228" s="493" t="s">
        <v>23142</v>
      </c>
      <c r="D228" s="495">
        <v>0.2</v>
      </c>
      <c r="E228" s="495">
        <v>0.4</v>
      </c>
      <c r="F228" s="495">
        <f>1.5-'[13]SAPATAS-ANEXOI'!J153</f>
        <v>1.5</v>
      </c>
      <c r="G228" s="495">
        <f t="shared" si="80"/>
        <v>1.8000000000000003</v>
      </c>
      <c r="H228" s="497">
        <f t="shared" si="81"/>
        <v>0.12000000000000002</v>
      </c>
      <c r="I228" s="518">
        <f t="shared" si="82"/>
        <v>22.800000000000004</v>
      </c>
      <c r="J228" s="436"/>
      <c r="K228" s="493" t="s">
        <v>23142</v>
      </c>
      <c r="L228" s="495">
        <v>0.2</v>
      </c>
      <c r="M228" s="495">
        <v>0.4</v>
      </c>
      <c r="N228" s="495">
        <v>2</v>
      </c>
      <c r="O228" s="495">
        <f t="shared" si="83"/>
        <v>2.4000000000000004</v>
      </c>
      <c r="P228" s="497">
        <f t="shared" si="84"/>
        <v>0.16000000000000003</v>
      </c>
      <c r="Q228" s="498">
        <f t="shared" si="85"/>
        <v>24.000000000000004</v>
      </c>
      <c r="R228" s="442"/>
    </row>
    <row r="229" spans="3:18">
      <c r="C229" s="493" t="s">
        <v>23143</v>
      </c>
      <c r="D229" s="495">
        <v>0.2</v>
      </c>
      <c r="E229" s="495">
        <v>0.4</v>
      </c>
      <c r="F229" s="495">
        <f>1.5-'[13]SAPATAS-ANEXOI'!J154</f>
        <v>1.5</v>
      </c>
      <c r="G229" s="495">
        <f t="shared" si="80"/>
        <v>1.8000000000000003</v>
      </c>
      <c r="H229" s="497">
        <f t="shared" si="81"/>
        <v>0.12000000000000002</v>
      </c>
      <c r="I229" s="518">
        <f t="shared" si="82"/>
        <v>22.800000000000004</v>
      </c>
      <c r="J229" s="436"/>
      <c r="K229" s="493" t="s">
        <v>23143</v>
      </c>
      <c r="L229" s="495">
        <v>0.2</v>
      </c>
      <c r="M229" s="495">
        <v>0.4</v>
      </c>
      <c r="N229" s="495">
        <v>2</v>
      </c>
      <c r="O229" s="495">
        <f t="shared" si="83"/>
        <v>2.4000000000000004</v>
      </c>
      <c r="P229" s="497">
        <f t="shared" si="84"/>
        <v>0.16000000000000003</v>
      </c>
      <c r="Q229" s="498">
        <f t="shared" si="85"/>
        <v>24.000000000000004</v>
      </c>
      <c r="R229" s="442"/>
    </row>
    <row r="230" spans="3:18">
      <c r="C230" s="493" t="s">
        <v>23144</v>
      </c>
      <c r="D230" s="495">
        <v>0.2</v>
      </c>
      <c r="E230" s="495">
        <v>0.4</v>
      </c>
      <c r="F230" s="495">
        <f>1.5-'[13]SAPATAS-ANEXOI'!J155</f>
        <v>1.5</v>
      </c>
      <c r="G230" s="495">
        <f t="shared" si="80"/>
        <v>1.8000000000000003</v>
      </c>
      <c r="H230" s="497">
        <f t="shared" si="81"/>
        <v>0.12000000000000002</v>
      </c>
      <c r="I230" s="518">
        <f t="shared" si="82"/>
        <v>22.800000000000004</v>
      </c>
      <c r="J230" s="436"/>
      <c r="K230" s="493" t="s">
        <v>23144</v>
      </c>
      <c r="L230" s="495">
        <v>0.2</v>
      </c>
      <c r="M230" s="495">
        <v>0.4</v>
      </c>
      <c r="N230" s="495">
        <v>2</v>
      </c>
      <c r="O230" s="495">
        <f t="shared" si="83"/>
        <v>2.4000000000000004</v>
      </c>
      <c r="P230" s="497">
        <f t="shared" si="84"/>
        <v>0.16000000000000003</v>
      </c>
      <c r="Q230" s="498">
        <f t="shared" si="85"/>
        <v>24.000000000000004</v>
      </c>
      <c r="R230" s="442"/>
    </row>
    <row r="231" spans="3:18">
      <c r="C231" s="493" t="s">
        <v>23145</v>
      </c>
      <c r="D231" s="495">
        <v>0.2</v>
      </c>
      <c r="E231" s="495">
        <v>0.4</v>
      </c>
      <c r="F231" s="495">
        <f>1.5-'[13]SAPATAS-ANEXOI'!J156</f>
        <v>1.5</v>
      </c>
      <c r="G231" s="495">
        <f t="shared" si="80"/>
        <v>1.8000000000000003</v>
      </c>
      <c r="H231" s="497">
        <f t="shared" si="81"/>
        <v>0.12000000000000002</v>
      </c>
      <c r="I231" s="518">
        <f t="shared" si="82"/>
        <v>22.800000000000004</v>
      </c>
      <c r="J231" s="436"/>
      <c r="K231" s="493" t="s">
        <v>23145</v>
      </c>
      <c r="L231" s="495">
        <v>0.2</v>
      </c>
      <c r="M231" s="495">
        <v>0.4</v>
      </c>
      <c r="N231" s="495">
        <v>2</v>
      </c>
      <c r="O231" s="495">
        <f t="shared" si="83"/>
        <v>2.4000000000000004</v>
      </c>
      <c r="P231" s="497">
        <f t="shared" si="84"/>
        <v>0.16000000000000003</v>
      </c>
      <c r="Q231" s="498">
        <f t="shared" si="85"/>
        <v>24.000000000000004</v>
      </c>
      <c r="R231" s="442"/>
    </row>
    <row r="232" spans="3:18">
      <c r="C232" s="493" t="s">
        <v>23146</v>
      </c>
      <c r="D232" s="495">
        <v>0.2</v>
      </c>
      <c r="E232" s="495">
        <v>0.4</v>
      </c>
      <c r="F232" s="495">
        <f>1.5-'[13]SAPATAS-ANEXOI'!J157</f>
        <v>1.5</v>
      </c>
      <c r="G232" s="495">
        <f t="shared" si="80"/>
        <v>1.8000000000000003</v>
      </c>
      <c r="H232" s="497">
        <f t="shared" si="81"/>
        <v>0.12000000000000002</v>
      </c>
      <c r="I232" s="518">
        <f t="shared" si="82"/>
        <v>22.800000000000004</v>
      </c>
      <c r="J232" s="436"/>
      <c r="K232" s="493" t="s">
        <v>23146</v>
      </c>
      <c r="L232" s="495">
        <v>0.2</v>
      </c>
      <c r="M232" s="495">
        <v>0.4</v>
      </c>
      <c r="N232" s="495">
        <v>2</v>
      </c>
      <c r="O232" s="495">
        <f t="shared" si="83"/>
        <v>2.4000000000000004</v>
      </c>
      <c r="P232" s="497">
        <f t="shared" si="84"/>
        <v>0.16000000000000003</v>
      </c>
      <c r="Q232" s="498">
        <f t="shared" si="85"/>
        <v>24.000000000000004</v>
      </c>
      <c r="R232" s="442"/>
    </row>
    <row r="233" spans="3:18">
      <c r="C233" s="493" t="s">
        <v>23147</v>
      </c>
      <c r="D233" s="495">
        <v>0.2</v>
      </c>
      <c r="E233" s="495">
        <v>0.4</v>
      </c>
      <c r="F233" s="495">
        <f>1.5-'[13]SAPATAS-ANEXOI'!J158</f>
        <v>1.5</v>
      </c>
      <c r="G233" s="495">
        <f t="shared" si="80"/>
        <v>1.8000000000000003</v>
      </c>
      <c r="H233" s="497">
        <f t="shared" si="81"/>
        <v>0.12000000000000002</v>
      </c>
      <c r="I233" s="518">
        <f t="shared" si="82"/>
        <v>22.800000000000004</v>
      </c>
      <c r="J233" s="436"/>
      <c r="K233" s="493" t="s">
        <v>23147</v>
      </c>
      <c r="L233" s="495">
        <v>0.2</v>
      </c>
      <c r="M233" s="495">
        <v>0.4</v>
      </c>
      <c r="N233" s="495">
        <v>2</v>
      </c>
      <c r="O233" s="495">
        <f t="shared" si="83"/>
        <v>2.4000000000000004</v>
      </c>
      <c r="P233" s="497">
        <f t="shared" si="84"/>
        <v>0.16000000000000003</v>
      </c>
      <c r="Q233" s="498">
        <f t="shared" si="85"/>
        <v>24.000000000000004</v>
      </c>
      <c r="R233" s="442"/>
    </row>
    <row r="234" spans="3:18">
      <c r="C234" s="493" t="s">
        <v>23148</v>
      </c>
      <c r="D234" s="495">
        <v>0.2</v>
      </c>
      <c r="E234" s="495">
        <v>0.4</v>
      </c>
      <c r="F234" s="495">
        <f>1.5-'[13]SAPATAS-ANEXOI'!J159</f>
        <v>1.5</v>
      </c>
      <c r="G234" s="495">
        <f t="shared" si="80"/>
        <v>1.8000000000000003</v>
      </c>
      <c r="H234" s="497">
        <f t="shared" si="81"/>
        <v>0.12000000000000002</v>
      </c>
      <c r="I234" s="518">
        <f t="shared" si="82"/>
        <v>22.800000000000004</v>
      </c>
      <c r="J234" s="436"/>
      <c r="K234" s="493" t="s">
        <v>23148</v>
      </c>
      <c r="L234" s="495">
        <v>0.2</v>
      </c>
      <c r="M234" s="495">
        <v>0.4</v>
      </c>
      <c r="N234" s="495">
        <v>2</v>
      </c>
      <c r="O234" s="495">
        <f t="shared" si="83"/>
        <v>2.4000000000000004</v>
      </c>
      <c r="P234" s="497">
        <f t="shared" si="84"/>
        <v>0.16000000000000003</v>
      </c>
      <c r="Q234" s="498">
        <f t="shared" si="85"/>
        <v>24.000000000000004</v>
      </c>
      <c r="R234" s="442"/>
    </row>
    <row r="235" spans="3:18">
      <c r="C235" s="493" t="s">
        <v>23149</v>
      </c>
      <c r="D235" s="495">
        <v>0.2</v>
      </c>
      <c r="E235" s="495">
        <v>0.4</v>
      </c>
      <c r="F235" s="495">
        <f>1.5-'[13]SAPATAS-ANEXOI'!J160</f>
        <v>1.5</v>
      </c>
      <c r="G235" s="495">
        <f t="shared" si="80"/>
        <v>1.8000000000000003</v>
      </c>
      <c r="H235" s="497">
        <f t="shared" si="81"/>
        <v>0.12000000000000002</v>
      </c>
      <c r="I235" s="518">
        <f t="shared" si="82"/>
        <v>22.800000000000004</v>
      </c>
      <c r="J235" s="436"/>
      <c r="K235" s="493" t="s">
        <v>23149</v>
      </c>
      <c r="L235" s="495">
        <v>0.2</v>
      </c>
      <c r="M235" s="495">
        <v>0.4</v>
      </c>
      <c r="N235" s="495">
        <v>2</v>
      </c>
      <c r="O235" s="495">
        <f t="shared" si="83"/>
        <v>2.4000000000000004</v>
      </c>
      <c r="P235" s="497">
        <f t="shared" si="84"/>
        <v>0.16000000000000003</v>
      </c>
      <c r="Q235" s="498">
        <f t="shared" si="85"/>
        <v>24.000000000000004</v>
      </c>
      <c r="R235" s="442"/>
    </row>
    <row r="236" spans="3:18">
      <c r="C236" s="493" t="s">
        <v>23150</v>
      </c>
      <c r="D236" s="495">
        <v>0.2</v>
      </c>
      <c r="E236" s="495">
        <v>0.4</v>
      </c>
      <c r="F236" s="495">
        <f>1.5-'[13]SAPATAS-ANEXOI'!J161</f>
        <v>1.5</v>
      </c>
      <c r="G236" s="495">
        <f t="shared" si="80"/>
        <v>1.8000000000000003</v>
      </c>
      <c r="H236" s="497">
        <f t="shared" si="81"/>
        <v>0.12000000000000002</v>
      </c>
      <c r="I236" s="518">
        <f t="shared" si="82"/>
        <v>22.800000000000004</v>
      </c>
      <c r="J236" s="436"/>
      <c r="K236" s="493" t="s">
        <v>23150</v>
      </c>
      <c r="L236" s="495">
        <v>0.2</v>
      </c>
      <c r="M236" s="495">
        <v>0.4</v>
      </c>
      <c r="N236" s="495">
        <v>2</v>
      </c>
      <c r="O236" s="495">
        <f t="shared" si="83"/>
        <v>2.4000000000000004</v>
      </c>
      <c r="P236" s="497">
        <f t="shared" si="84"/>
        <v>0.16000000000000003</v>
      </c>
      <c r="Q236" s="498">
        <f t="shared" si="85"/>
        <v>24.000000000000004</v>
      </c>
      <c r="R236" s="442"/>
    </row>
    <row r="237" spans="3:18">
      <c r="C237" s="493" t="s">
        <v>23151</v>
      </c>
      <c r="D237" s="495">
        <v>0.2</v>
      </c>
      <c r="E237" s="495">
        <v>0.4</v>
      </c>
      <c r="F237" s="495">
        <f>1.5-'[13]SAPATAS-ANEXOI'!J162</f>
        <v>1.5</v>
      </c>
      <c r="G237" s="495">
        <f t="shared" ref="G237:G251" si="86">(2*D237+2*E237)*F237</f>
        <v>1.8000000000000003</v>
      </c>
      <c r="H237" s="497">
        <f t="shared" ref="H237:H251" si="87">D237*E237*F237</f>
        <v>0.12000000000000002</v>
      </c>
      <c r="I237" s="518">
        <f t="shared" ref="I237:I251" si="88">H237*190</f>
        <v>22.800000000000004</v>
      </c>
      <c r="J237" s="436"/>
      <c r="K237" s="493" t="s">
        <v>23151</v>
      </c>
      <c r="L237" s="495">
        <v>0.2</v>
      </c>
      <c r="M237" s="495">
        <v>0.4</v>
      </c>
      <c r="N237" s="495">
        <v>2</v>
      </c>
      <c r="O237" s="495">
        <f t="shared" ref="O237:O251" si="89">(2*L237+2*M237)*N237</f>
        <v>2.4000000000000004</v>
      </c>
      <c r="P237" s="497">
        <f t="shared" ref="P237:P251" si="90">L237*M237*N237</f>
        <v>0.16000000000000003</v>
      </c>
      <c r="Q237" s="498">
        <f t="shared" ref="Q237:Q251" si="91">P237*150</f>
        <v>24.000000000000004</v>
      </c>
      <c r="R237" s="442"/>
    </row>
    <row r="238" spans="3:18">
      <c r="C238" s="493" t="s">
        <v>23152</v>
      </c>
      <c r="D238" s="495">
        <v>0.2</v>
      </c>
      <c r="E238" s="495">
        <v>0.4</v>
      </c>
      <c r="F238" s="495">
        <f>1.5-'[13]SAPATAS-ANEXOI'!J163</f>
        <v>1.5</v>
      </c>
      <c r="G238" s="495">
        <f t="shared" si="86"/>
        <v>1.8000000000000003</v>
      </c>
      <c r="H238" s="497">
        <f t="shared" si="87"/>
        <v>0.12000000000000002</v>
      </c>
      <c r="I238" s="518">
        <f t="shared" si="88"/>
        <v>22.800000000000004</v>
      </c>
      <c r="J238" s="436"/>
      <c r="K238" s="493" t="s">
        <v>23152</v>
      </c>
      <c r="L238" s="495">
        <v>0.2</v>
      </c>
      <c r="M238" s="495">
        <v>0.4</v>
      </c>
      <c r="N238" s="495">
        <v>2</v>
      </c>
      <c r="O238" s="495">
        <f t="shared" si="89"/>
        <v>2.4000000000000004</v>
      </c>
      <c r="P238" s="497">
        <f t="shared" si="90"/>
        <v>0.16000000000000003</v>
      </c>
      <c r="Q238" s="498">
        <f t="shared" si="91"/>
        <v>24.000000000000004</v>
      </c>
      <c r="R238" s="442"/>
    </row>
    <row r="239" spans="3:18">
      <c r="C239" s="493" t="s">
        <v>23153</v>
      </c>
      <c r="D239" s="495">
        <v>0.2</v>
      </c>
      <c r="E239" s="495">
        <v>0.4</v>
      </c>
      <c r="F239" s="495">
        <f>1.5-'[13]SAPATAS-ANEXOI'!J164</f>
        <v>1.5</v>
      </c>
      <c r="G239" s="495">
        <f t="shared" si="86"/>
        <v>1.8000000000000003</v>
      </c>
      <c r="H239" s="497">
        <f t="shared" si="87"/>
        <v>0.12000000000000002</v>
      </c>
      <c r="I239" s="518">
        <f t="shared" si="88"/>
        <v>22.800000000000004</v>
      </c>
      <c r="J239" s="436"/>
      <c r="K239" s="493" t="s">
        <v>23153</v>
      </c>
      <c r="L239" s="495">
        <v>0.2</v>
      </c>
      <c r="M239" s="495">
        <v>0.4</v>
      </c>
      <c r="N239" s="495">
        <v>2</v>
      </c>
      <c r="O239" s="495">
        <f t="shared" si="89"/>
        <v>2.4000000000000004</v>
      </c>
      <c r="P239" s="497">
        <f t="shared" si="90"/>
        <v>0.16000000000000003</v>
      </c>
      <c r="Q239" s="498">
        <f t="shared" si="91"/>
        <v>24.000000000000004</v>
      </c>
      <c r="R239" s="442"/>
    </row>
    <row r="240" spans="3:18">
      <c r="C240" s="493" t="s">
        <v>23154</v>
      </c>
      <c r="D240" s="495">
        <v>0.2</v>
      </c>
      <c r="E240" s="495">
        <v>0.4</v>
      </c>
      <c r="F240" s="495">
        <f>1.5-'[13]SAPATAS-ANEXOI'!J165</f>
        <v>1.5</v>
      </c>
      <c r="G240" s="495">
        <f t="shared" si="86"/>
        <v>1.8000000000000003</v>
      </c>
      <c r="H240" s="497">
        <f t="shared" si="87"/>
        <v>0.12000000000000002</v>
      </c>
      <c r="I240" s="518">
        <f t="shared" si="88"/>
        <v>22.800000000000004</v>
      </c>
      <c r="J240" s="436"/>
      <c r="K240" s="493" t="s">
        <v>23154</v>
      </c>
      <c r="L240" s="495">
        <v>0.2</v>
      </c>
      <c r="M240" s="495">
        <v>0.4</v>
      </c>
      <c r="N240" s="495">
        <v>2</v>
      </c>
      <c r="O240" s="495">
        <f t="shared" si="89"/>
        <v>2.4000000000000004</v>
      </c>
      <c r="P240" s="497">
        <f t="shared" si="90"/>
        <v>0.16000000000000003</v>
      </c>
      <c r="Q240" s="498">
        <f t="shared" si="91"/>
        <v>24.000000000000004</v>
      </c>
      <c r="R240" s="442"/>
    </row>
    <row r="241" spans="3:18">
      <c r="C241" s="493" t="s">
        <v>23155</v>
      </c>
      <c r="D241" s="495">
        <v>0.2</v>
      </c>
      <c r="E241" s="495">
        <v>0.4</v>
      </c>
      <c r="F241" s="495">
        <f>1.5-'[13]SAPATAS-ANEXOI'!J166</f>
        <v>1.5</v>
      </c>
      <c r="G241" s="495">
        <f t="shared" si="86"/>
        <v>1.8000000000000003</v>
      </c>
      <c r="H241" s="497">
        <f t="shared" si="87"/>
        <v>0.12000000000000002</v>
      </c>
      <c r="I241" s="518">
        <f t="shared" si="88"/>
        <v>22.800000000000004</v>
      </c>
      <c r="J241" s="436"/>
      <c r="K241" s="493" t="s">
        <v>23155</v>
      </c>
      <c r="L241" s="495">
        <v>0.2</v>
      </c>
      <c r="M241" s="495">
        <v>0.4</v>
      </c>
      <c r="N241" s="495">
        <v>2</v>
      </c>
      <c r="O241" s="495">
        <f t="shared" si="89"/>
        <v>2.4000000000000004</v>
      </c>
      <c r="P241" s="497">
        <f t="shared" si="90"/>
        <v>0.16000000000000003</v>
      </c>
      <c r="Q241" s="498">
        <f t="shared" si="91"/>
        <v>24.000000000000004</v>
      </c>
      <c r="R241" s="442"/>
    </row>
    <row r="242" spans="3:18">
      <c r="C242" s="493" t="s">
        <v>23156</v>
      </c>
      <c r="D242" s="495">
        <v>0.2</v>
      </c>
      <c r="E242" s="495">
        <v>0.4</v>
      </c>
      <c r="F242" s="495">
        <f>1.5-'[13]SAPATAS-ANEXOI'!J167</f>
        <v>1.5</v>
      </c>
      <c r="G242" s="495">
        <f t="shared" si="86"/>
        <v>1.8000000000000003</v>
      </c>
      <c r="H242" s="497">
        <f t="shared" si="87"/>
        <v>0.12000000000000002</v>
      </c>
      <c r="I242" s="518">
        <f t="shared" si="88"/>
        <v>22.800000000000004</v>
      </c>
      <c r="J242" s="436"/>
      <c r="K242" s="493" t="s">
        <v>23156</v>
      </c>
      <c r="L242" s="495">
        <v>0.2</v>
      </c>
      <c r="M242" s="495">
        <v>0.4</v>
      </c>
      <c r="N242" s="495">
        <v>2</v>
      </c>
      <c r="O242" s="495">
        <f t="shared" si="89"/>
        <v>2.4000000000000004</v>
      </c>
      <c r="P242" s="497">
        <f t="shared" si="90"/>
        <v>0.16000000000000003</v>
      </c>
      <c r="Q242" s="498">
        <f t="shared" si="91"/>
        <v>24.000000000000004</v>
      </c>
      <c r="R242" s="442"/>
    </row>
    <row r="243" spans="3:18">
      <c r="C243" s="493" t="s">
        <v>23157</v>
      </c>
      <c r="D243" s="495">
        <v>0.2</v>
      </c>
      <c r="E243" s="495">
        <v>0.4</v>
      </c>
      <c r="F243" s="495">
        <f>1.5-'[13]SAPATAS-ANEXOI'!J168</f>
        <v>1.5</v>
      </c>
      <c r="G243" s="495">
        <f t="shared" si="86"/>
        <v>1.8000000000000003</v>
      </c>
      <c r="H243" s="497">
        <f t="shared" si="87"/>
        <v>0.12000000000000002</v>
      </c>
      <c r="I243" s="518">
        <f t="shared" si="88"/>
        <v>22.800000000000004</v>
      </c>
      <c r="J243" s="436"/>
      <c r="K243" s="493" t="s">
        <v>23157</v>
      </c>
      <c r="L243" s="495">
        <v>0.2</v>
      </c>
      <c r="M243" s="495">
        <v>0.4</v>
      </c>
      <c r="N243" s="495">
        <v>2</v>
      </c>
      <c r="O243" s="495">
        <f t="shared" si="89"/>
        <v>2.4000000000000004</v>
      </c>
      <c r="P243" s="497">
        <f t="shared" si="90"/>
        <v>0.16000000000000003</v>
      </c>
      <c r="Q243" s="498">
        <f t="shared" si="91"/>
        <v>24.000000000000004</v>
      </c>
      <c r="R243" s="442"/>
    </row>
    <row r="244" spans="3:18">
      <c r="C244" s="493" t="s">
        <v>23158</v>
      </c>
      <c r="D244" s="495">
        <v>0.2</v>
      </c>
      <c r="E244" s="495">
        <v>0.4</v>
      </c>
      <c r="F244" s="495">
        <f>1.5-'[13]SAPATAS-ANEXOI'!J169</f>
        <v>1.5</v>
      </c>
      <c r="G244" s="495">
        <f t="shared" si="86"/>
        <v>1.8000000000000003</v>
      </c>
      <c r="H244" s="497">
        <f t="shared" si="87"/>
        <v>0.12000000000000002</v>
      </c>
      <c r="I244" s="518">
        <f t="shared" si="88"/>
        <v>22.800000000000004</v>
      </c>
      <c r="J244" s="436"/>
      <c r="K244" s="493" t="s">
        <v>23158</v>
      </c>
      <c r="L244" s="495">
        <v>0.2</v>
      </c>
      <c r="M244" s="495">
        <v>0.4</v>
      </c>
      <c r="N244" s="495">
        <v>2</v>
      </c>
      <c r="O244" s="495">
        <f t="shared" si="89"/>
        <v>2.4000000000000004</v>
      </c>
      <c r="P244" s="497">
        <f t="shared" si="90"/>
        <v>0.16000000000000003</v>
      </c>
      <c r="Q244" s="498">
        <f t="shared" si="91"/>
        <v>24.000000000000004</v>
      </c>
      <c r="R244" s="442"/>
    </row>
    <row r="245" spans="3:18">
      <c r="C245" s="493" t="s">
        <v>23159</v>
      </c>
      <c r="D245" s="495">
        <v>0.2</v>
      </c>
      <c r="E245" s="495">
        <v>0.4</v>
      </c>
      <c r="F245" s="495">
        <f>1.5-'[13]SAPATAS-ANEXOI'!J170</f>
        <v>1.5</v>
      </c>
      <c r="G245" s="495">
        <f t="shared" si="86"/>
        <v>1.8000000000000003</v>
      </c>
      <c r="H245" s="497">
        <f t="shared" si="87"/>
        <v>0.12000000000000002</v>
      </c>
      <c r="I245" s="518">
        <f t="shared" si="88"/>
        <v>22.800000000000004</v>
      </c>
      <c r="J245" s="436"/>
      <c r="K245" s="493" t="s">
        <v>23159</v>
      </c>
      <c r="L245" s="495">
        <v>0.2</v>
      </c>
      <c r="M245" s="495">
        <v>0.4</v>
      </c>
      <c r="N245" s="495">
        <v>2</v>
      </c>
      <c r="O245" s="495">
        <f t="shared" si="89"/>
        <v>2.4000000000000004</v>
      </c>
      <c r="P245" s="497">
        <f t="shared" si="90"/>
        <v>0.16000000000000003</v>
      </c>
      <c r="Q245" s="498">
        <f t="shared" si="91"/>
        <v>24.000000000000004</v>
      </c>
      <c r="R245" s="442"/>
    </row>
    <row r="246" spans="3:18">
      <c r="C246" s="493" t="s">
        <v>23160</v>
      </c>
      <c r="D246" s="495">
        <v>0.2</v>
      </c>
      <c r="E246" s="495">
        <v>0.4</v>
      </c>
      <c r="F246" s="495">
        <f>1.5-'[13]SAPATAS-ANEXOI'!J171</f>
        <v>1.5</v>
      </c>
      <c r="G246" s="495">
        <f t="shared" si="86"/>
        <v>1.8000000000000003</v>
      </c>
      <c r="H246" s="497">
        <f t="shared" si="87"/>
        <v>0.12000000000000002</v>
      </c>
      <c r="I246" s="518">
        <f t="shared" si="88"/>
        <v>22.800000000000004</v>
      </c>
      <c r="J246" s="436"/>
      <c r="K246" s="493" t="s">
        <v>23160</v>
      </c>
      <c r="L246" s="495">
        <v>0.2</v>
      </c>
      <c r="M246" s="495">
        <v>0.4</v>
      </c>
      <c r="N246" s="495">
        <v>2</v>
      </c>
      <c r="O246" s="495">
        <f t="shared" si="89"/>
        <v>2.4000000000000004</v>
      </c>
      <c r="P246" s="497">
        <f t="shared" si="90"/>
        <v>0.16000000000000003</v>
      </c>
      <c r="Q246" s="498">
        <f t="shared" si="91"/>
        <v>24.000000000000004</v>
      </c>
      <c r="R246" s="442"/>
    </row>
    <row r="247" spans="3:18">
      <c r="C247" s="493" t="s">
        <v>23161</v>
      </c>
      <c r="D247" s="495">
        <v>0.2</v>
      </c>
      <c r="E247" s="495">
        <v>0.4</v>
      </c>
      <c r="F247" s="495">
        <f>1.5-'[13]SAPATAS-ANEXOI'!J172</f>
        <v>1.5</v>
      </c>
      <c r="G247" s="495">
        <f t="shared" si="86"/>
        <v>1.8000000000000003</v>
      </c>
      <c r="H247" s="497">
        <f t="shared" si="87"/>
        <v>0.12000000000000002</v>
      </c>
      <c r="I247" s="518">
        <f t="shared" si="88"/>
        <v>22.800000000000004</v>
      </c>
      <c r="J247" s="436"/>
      <c r="K247" s="493" t="s">
        <v>23161</v>
      </c>
      <c r="L247" s="495">
        <v>0.2</v>
      </c>
      <c r="M247" s="495">
        <v>0.4</v>
      </c>
      <c r="N247" s="495">
        <v>2</v>
      </c>
      <c r="O247" s="495">
        <f t="shared" si="89"/>
        <v>2.4000000000000004</v>
      </c>
      <c r="P247" s="497">
        <f t="shared" si="90"/>
        <v>0.16000000000000003</v>
      </c>
      <c r="Q247" s="498">
        <f t="shared" si="91"/>
        <v>24.000000000000004</v>
      </c>
      <c r="R247" s="442"/>
    </row>
    <row r="248" spans="3:18">
      <c r="C248" s="493" t="s">
        <v>23162</v>
      </c>
      <c r="D248" s="495">
        <v>0.2</v>
      </c>
      <c r="E248" s="495">
        <v>0.4</v>
      </c>
      <c r="F248" s="495">
        <f>1.5-'[13]SAPATAS-ANEXOI'!J173</f>
        <v>1.5</v>
      </c>
      <c r="G248" s="495">
        <f t="shared" si="86"/>
        <v>1.8000000000000003</v>
      </c>
      <c r="H248" s="497">
        <f t="shared" si="87"/>
        <v>0.12000000000000002</v>
      </c>
      <c r="I248" s="518">
        <f t="shared" si="88"/>
        <v>22.800000000000004</v>
      </c>
      <c r="J248" s="436"/>
      <c r="K248" s="493" t="s">
        <v>23162</v>
      </c>
      <c r="L248" s="495">
        <v>0.2</v>
      </c>
      <c r="M248" s="495">
        <v>0.4</v>
      </c>
      <c r="N248" s="495">
        <v>2</v>
      </c>
      <c r="O248" s="495">
        <f t="shared" si="89"/>
        <v>2.4000000000000004</v>
      </c>
      <c r="P248" s="497">
        <f t="shared" si="90"/>
        <v>0.16000000000000003</v>
      </c>
      <c r="Q248" s="498">
        <f t="shared" si="91"/>
        <v>24.000000000000004</v>
      </c>
      <c r="R248" s="442"/>
    </row>
    <row r="249" spans="3:18">
      <c r="C249" s="493" t="s">
        <v>23163</v>
      </c>
      <c r="D249" s="495">
        <v>0.2</v>
      </c>
      <c r="E249" s="495">
        <v>0.4</v>
      </c>
      <c r="F249" s="495">
        <f>1.5-'[13]SAPATAS-ANEXOI'!J174</f>
        <v>1.5</v>
      </c>
      <c r="G249" s="495">
        <f t="shared" si="86"/>
        <v>1.8000000000000003</v>
      </c>
      <c r="H249" s="497">
        <f t="shared" si="87"/>
        <v>0.12000000000000002</v>
      </c>
      <c r="I249" s="518">
        <f t="shared" si="88"/>
        <v>22.800000000000004</v>
      </c>
      <c r="J249" s="436"/>
      <c r="K249" s="493" t="s">
        <v>23163</v>
      </c>
      <c r="L249" s="495">
        <v>0.2</v>
      </c>
      <c r="M249" s="495">
        <v>0.4</v>
      </c>
      <c r="N249" s="495">
        <v>2</v>
      </c>
      <c r="O249" s="495">
        <f t="shared" si="89"/>
        <v>2.4000000000000004</v>
      </c>
      <c r="P249" s="497">
        <f t="shared" si="90"/>
        <v>0.16000000000000003</v>
      </c>
      <c r="Q249" s="498">
        <f t="shared" si="91"/>
        <v>24.000000000000004</v>
      </c>
      <c r="R249" s="442"/>
    </row>
    <row r="250" spans="3:18">
      <c r="C250" s="493" t="s">
        <v>23164</v>
      </c>
      <c r="D250" s="495">
        <v>0.2</v>
      </c>
      <c r="E250" s="495">
        <v>0.4</v>
      </c>
      <c r="F250" s="495">
        <f>1.5-'[13]SAPATAS-ANEXOI'!J175</f>
        <v>1.5</v>
      </c>
      <c r="G250" s="495">
        <f t="shared" si="86"/>
        <v>1.8000000000000003</v>
      </c>
      <c r="H250" s="497">
        <f t="shared" si="87"/>
        <v>0.12000000000000002</v>
      </c>
      <c r="I250" s="518">
        <f t="shared" si="88"/>
        <v>22.800000000000004</v>
      </c>
      <c r="J250" s="436"/>
      <c r="K250" s="493" t="s">
        <v>23164</v>
      </c>
      <c r="L250" s="495">
        <v>0.2</v>
      </c>
      <c r="M250" s="495">
        <v>0.4</v>
      </c>
      <c r="N250" s="495">
        <v>2</v>
      </c>
      <c r="O250" s="495">
        <f t="shared" si="89"/>
        <v>2.4000000000000004</v>
      </c>
      <c r="P250" s="497">
        <f t="shared" si="90"/>
        <v>0.16000000000000003</v>
      </c>
      <c r="Q250" s="498">
        <f t="shared" si="91"/>
        <v>24.000000000000004</v>
      </c>
      <c r="R250" s="442"/>
    </row>
    <row r="251" spans="3:18">
      <c r="C251" s="493" t="s">
        <v>23165</v>
      </c>
      <c r="D251" s="495">
        <v>0.2</v>
      </c>
      <c r="E251" s="495">
        <v>0.4</v>
      </c>
      <c r="F251" s="495">
        <f>1.5-'[13]SAPATAS-ANEXOI'!J176</f>
        <v>1.5</v>
      </c>
      <c r="G251" s="495">
        <f t="shared" si="86"/>
        <v>1.8000000000000003</v>
      </c>
      <c r="H251" s="497">
        <f t="shared" si="87"/>
        <v>0.12000000000000002</v>
      </c>
      <c r="I251" s="518">
        <f t="shared" si="88"/>
        <v>22.800000000000004</v>
      </c>
      <c r="J251" s="436"/>
      <c r="K251" s="493" t="s">
        <v>23165</v>
      </c>
      <c r="L251" s="495">
        <v>0.2</v>
      </c>
      <c r="M251" s="495">
        <v>0.4</v>
      </c>
      <c r="N251" s="495">
        <v>2</v>
      </c>
      <c r="O251" s="495">
        <f t="shared" si="89"/>
        <v>2.4000000000000004</v>
      </c>
      <c r="P251" s="497">
        <f t="shared" si="90"/>
        <v>0.16000000000000003</v>
      </c>
      <c r="Q251" s="498">
        <f t="shared" si="91"/>
        <v>24.000000000000004</v>
      </c>
      <c r="R251" s="442"/>
    </row>
    <row r="252" spans="3:18">
      <c r="C252" s="426"/>
      <c r="D252" s="436"/>
      <c r="E252" s="436"/>
      <c r="F252" s="436"/>
      <c r="G252" s="436"/>
      <c r="H252" s="436"/>
      <c r="I252" s="436"/>
      <c r="J252" s="436"/>
      <c r="K252" s="436"/>
      <c r="L252" s="436"/>
      <c r="M252" s="436"/>
      <c r="N252" s="436"/>
      <c r="O252" s="436"/>
      <c r="P252" s="436"/>
      <c r="Q252" s="436"/>
      <c r="R252" s="442"/>
    </row>
    <row r="253" spans="3:18">
      <c r="C253" s="426"/>
      <c r="D253" s="436"/>
      <c r="E253" s="436"/>
      <c r="F253" s="436"/>
      <c r="G253" s="436"/>
      <c r="H253" s="436"/>
      <c r="I253" s="436"/>
      <c r="J253" s="436"/>
      <c r="K253" s="436"/>
      <c r="L253" s="436"/>
      <c r="M253" s="436"/>
      <c r="N253" s="436"/>
      <c r="O253" s="436"/>
      <c r="P253" s="436"/>
      <c r="Q253" s="436"/>
      <c r="R253" s="442"/>
    </row>
    <row r="254" spans="3:18">
      <c r="C254" s="426"/>
      <c r="D254" s="436"/>
      <c r="E254" s="436"/>
      <c r="F254" s="436"/>
      <c r="G254" s="436"/>
      <c r="H254" s="436"/>
      <c r="I254" s="436"/>
      <c r="J254" s="436"/>
      <c r="K254" s="436"/>
      <c r="L254" s="436"/>
      <c r="M254" s="436"/>
      <c r="N254" s="436"/>
      <c r="O254" s="436"/>
      <c r="P254" s="436"/>
      <c r="Q254" s="436"/>
      <c r="R254" s="442"/>
    </row>
    <row r="255" spans="3:18">
      <c r="C255" s="426"/>
      <c r="D255" s="436"/>
      <c r="E255" s="436"/>
      <c r="F255" s="436"/>
      <c r="G255" s="436"/>
      <c r="H255" s="436"/>
      <c r="I255" s="436"/>
      <c r="J255" s="436"/>
      <c r="K255" s="436"/>
      <c r="L255" s="436"/>
      <c r="M255" s="436"/>
      <c r="N255" s="436"/>
      <c r="O255" s="436"/>
      <c r="P255" s="436"/>
      <c r="Q255" s="436"/>
      <c r="R255" s="442"/>
    </row>
    <row r="256" spans="3:18">
      <c r="C256" s="426"/>
      <c r="D256" s="436"/>
      <c r="E256" s="436"/>
      <c r="F256" s="436"/>
      <c r="G256" s="436"/>
      <c r="H256" s="436"/>
      <c r="I256" s="436"/>
      <c r="J256" s="436"/>
      <c r="K256" s="436"/>
      <c r="L256" s="436"/>
      <c r="M256" s="436"/>
      <c r="N256" s="436"/>
      <c r="O256" s="436"/>
      <c r="P256" s="436"/>
      <c r="Q256" s="436"/>
      <c r="R256" s="442"/>
    </row>
    <row r="257" spans="3:19">
      <c r="C257" s="426"/>
      <c r="D257" s="436"/>
      <c r="E257" s="436"/>
      <c r="F257" s="436"/>
      <c r="G257" s="436"/>
      <c r="H257" s="436"/>
      <c r="I257" s="436"/>
      <c r="J257" s="436"/>
      <c r="K257" s="436"/>
      <c r="L257" s="436"/>
      <c r="M257" s="436"/>
      <c r="N257" s="436"/>
      <c r="O257" s="436"/>
      <c r="P257" s="436"/>
      <c r="Q257" s="436"/>
      <c r="R257" s="442"/>
    </row>
    <row r="258" spans="3:19">
      <c r="C258" s="426"/>
      <c r="D258" s="436"/>
      <c r="E258" s="436"/>
      <c r="F258" s="436"/>
      <c r="G258" s="436"/>
      <c r="H258" s="436"/>
      <c r="I258" s="436"/>
      <c r="J258" s="436"/>
      <c r="K258" s="436"/>
      <c r="L258" s="436"/>
      <c r="M258" s="436"/>
      <c r="N258" s="436"/>
      <c r="O258" s="436"/>
      <c r="P258" s="436"/>
      <c r="Q258" s="436"/>
      <c r="R258" s="442"/>
      <c r="S258" s="521" t="s">
        <v>23112</v>
      </c>
    </row>
    <row r="259" spans="3:19">
      <c r="C259" s="426"/>
      <c r="D259" s="436"/>
      <c r="E259" s="436"/>
      <c r="F259" s="436"/>
      <c r="G259" s="436"/>
      <c r="H259" s="436"/>
      <c r="I259" s="436"/>
      <c r="J259" s="436"/>
      <c r="K259" s="436"/>
      <c r="L259" s="436"/>
      <c r="M259" s="436"/>
      <c r="N259" s="436"/>
      <c r="O259" s="436"/>
      <c r="P259" s="436"/>
      <c r="Q259" s="436"/>
      <c r="R259" s="442"/>
    </row>
    <row r="260" spans="3:19">
      <c r="C260" s="426"/>
      <c r="D260" s="436"/>
      <c r="E260" s="436"/>
      <c r="F260" s="436"/>
      <c r="G260" s="436"/>
      <c r="H260" s="436"/>
      <c r="I260" s="436"/>
      <c r="J260" s="436"/>
      <c r="K260" s="436"/>
      <c r="L260" s="436"/>
      <c r="M260" s="436"/>
      <c r="N260" s="436"/>
      <c r="O260" s="436"/>
      <c r="P260" s="436"/>
      <c r="Q260" s="436"/>
      <c r="R260" s="442"/>
    </row>
    <row r="261" spans="3:19">
      <c r="C261" s="426"/>
      <c r="D261" s="436"/>
      <c r="E261" s="436"/>
      <c r="F261" s="436"/>
      <c r="G261" s="436"/>
      <c r="H261" s="436"/>
      <c r="I261" s="436"/>
      <c r="J261" s="436"/>
      <c r="K261" s="436"/>
      <c r="L261" s="436"/>
      <c r="M261" s="436"/>
      <c r="N261" s="436"/>
      <c r="O261" s="436"/>
      <c r="P261" s="436"/>
      <c r="Q261" s="436"/>
      <c r="R261" s="442"/>
    </row>
    <row r="262" spans="3:19">
      <c r="C262" s="426"/>
      <c r="D262" s="436"/>
      <c r="E262" s="436"/>
      <c r="F262" s="436"/>
      <c r="G262" s="436"/>
      <c r="H262" s="436"/>
      <c r="I262" s="436"/>
      <c r="J262" s="436"/>
      <c r="K262" s="436"/>
      <c r="L262" s="436"/>
      <c r="M262" s="436"/>
      <c r="N262" s="436"/>
      <c r="O262" s="436"/>
      <c r="P262" s="436"/>
      <c r="Q262" s="436"/>
      <c r="R262" s="442"/>
    </row>
    <row r="263" spans="3:19">
      <c r="C263" s="426"/>
      <c r="D263" s="436"/>
      <c r="E263" s="436"/>
      <c r="F263" s="436"/>
      <c r="G263" s="436"/>
      <c r="H263" s="436"/>
      <c r="I263" s="436"/>
      <c r="J263" s="436"/>
      <c r="K263" s="436"/>
      <c r="L263" s="436"/>
      <c r="M263" s="436"/>
      <c r="N263" s="436"/>
      <c r="O263" s="436"/>
      <c r="P263" s="436"/>
      <c r="Q263" s="436"/>
      <c r="R263" s="442"/>
    </row>
    <row r="264" spans="3:19">
      <c r="C264" s="426"/>
      <c r="D264" s="436"/>
      <c r="E264" s="436"/>
      <c r="F264" s="436"/>
      <c r="G264" s="436"/>
      <c r="H264" s="436"/>
      <c r="I264" s="436"/>
      <c r="J264" s="436"/>
      <c r="K264" s="436"/>
      <c r="L264" s="436"/>
      <c r="M264" s="436"/>
      <c r="N264" s="436"/>
      <c r="O264" s="436"/>
      <c r="P264" s="436"/>
      <c r="Q264" s="436"/>
      <c r="R264" s="442"/>
    </row>
    <row r="265" spans="3:19">
      <c r="C265" s="426"/>
      <c r="D265" s="436"/>
      <c r="E265" s="436"/>
      <c r="F265" s="436"/>
      <c r="G265" s="436"/>
      <c r="H265" s="436"/>
      <c r="I265" s="436"/>
      <c r="J265" s="436"/>
      <c r="K265" s="436"/>
      <c r="L265" s="436"/>
      <c r="M265" s="436"/>
      <c r="N265" s="436"/>
      <c r="O265" s="436"/>
      <c r="P265" s="436"/>
      <c r="Q265" s="436"/>
      <c r="R265" s="442"/>
    </row>
    <row r="266" spans="3:19">
      <c r="C266" s="426"/>
      <c r="D266" s="436"/>
      <c r="E266" s="436"/>
      <c r="F266" s="436"/>
      <c r="G266" s="436"/>
      <c r="H266" s="436"/>
      <c r="I266" s="436"/>
      <c r="J266" s="436"/>
      <c r="K266" s="436"/>
      <c r="L266" s="436"/>
      <c r="M266" s="436"/>
      <c r="N266" s="436"/>
      <c r="O266" s="436"/>
      <c r="P266" s="436"/>
      <c r="Q266" s="436"/>
      <c r="R266" s="442"/>
    </row>
    <row r="267" spans="3:19">
      <c r="C267" s="426"/>
      <c r="D267" s="436"/>
      <c r="E267" s="436"/>
      <c r="F267" s="436"/>
      <c r="G267" s="436"/>
      <c r="H267" s="436"/>
      <c r="I267" s="436"/>
      <c r="J267" s="436"/>
      <c r="K267" s="436"/>
      <c r="L267" s="436"/>
      <c r="M267" s="436"/>
      <c r="N267" s="436"/>
      <c r="O267" s="436"/>
      <c r="P267" s="436"/>
      <c r="Q267" s="436"/>
      <c r="R267" s="442"/>
    </row>
    <row r="268" spans="3:19">
      <c r="C268" s="426"/>
      <c r="D268" s="436"/>
      <c r="E268" s="436"/>
      <c r="F268" s="436"/>
      <c r="G268" s="436"/>
      <c r="H268" s="436"/>
      <c r="I268" s="464" t="s">
        <v>22937</v>
      </c>
      <c r="J268" s="436"/>
      <c r="K268" s="436"/>
      <c r="L268" s="436"/>
      <c r="M268" s="436"/>
      <c r="N268" s="436"/>
      <c r="O268" s="436"/>
      <c r="P268" s="436"/>
      <c r="Q268" s="436"/>
      <c r="R268" s="442"/>
    </row>
    <row r="269" spans="3:19">
      <c r="C269" s="426"/>
      <c r="D269" s="436"/>
      <c r="E269" s="436"/>
      <c r="F269" s="436"/>
      <c r="G269" s="436"/>
      <c r="H269" s="436"/>
      <c r="I269" s="464" t="s">
        <v>22938</v>
      </c>
      <c r="J269" s="436"/>
      <c r="K269" s="436"/>
      <c r="L269" s="436"/>
      <c r="M269" s="436"/>
      <c r="N269" s="436"/>
      <c r="O269" s="436"/>
      <c r="P269" s="436"/>
      <c r="Q269" s="436"/>
      <c r="R269" s="442"/>
    </row>
    <row r="270" spans="3:19">
      <c r="C270" s="426"/>
      <c r="D270" s="436"/>
      <c r="E270" s="436"/>
      <c r="F270" s="436"/>
      <c r="G270" s="436"/>
      <c r="H270" s="436"/>
      <c r="I270" s="464" t="s">
        <v>22939</v>
      </c>
      <c r="J270" s="436"/>
      <c r="K270" s="436"/>
      <c r="L270" s="436"/>
      <c r="M270" s="436"/>
      <c r="N270" s="436"/>
      <c r="O270" s="436"/>
      <c r="P270" s="436"/>
      <c r="Q270" s="436"/>
      <c r="R270" s="442"/>
    </row>
    <row r="271" spans="3:19" ht="13.5" thickBot="1">
      <c r="C271" s="427"/>
      <c r="D271" s="431"/>
      <c r="E271" s="431"/>
      <c r="F271" s="431"/>
      <c r="G271" s="431"/>
      <c r="H271" s="431"/>
      <c r="I271" s="431"/>
      <c r="J271" s="431"/>
      <c r="K271" s="431"/>
      <c r="L271" s="431"/>
      <c r="M271" s="431"/>
      <c r="N271" s="431"/>
      <c r="O271" s="431"/>
      <c r="P271" s="431"/>
      <c r="Q271" s="431"/>
      <c r="R271" s="432"/>
    </row>
  </sheetData>
  <mergeCells count="37">
    <mergeCell ref="C165:C166"/>
    <mergeCell ref="K165:K166"/>
    <mergeCell ref="C167:F167"/>
    <mergeCell ref="K167:N167"/>
    <mergeCell ref="C168:H168"/>
    <mergeCell ref="C159:H159"/>
    <mergeCell ref="C1:R1"/>
    <mergeCell ref="C2:R2"/>
    <mergeCell ref="C3:R3"/>
    <mergeCell ref="C16:C17"/>
    <mergeCell ref="K16:K17"/>
    <mergeCell ref="C18:F18"/>
    <mergeCell ref="K18:N18"/>
    <mergeCell ref="C19:E19"/>
    <mergeCell ref="C156:C157"/>
    <mergeCell ref="K156:K157"/>
    <mergeCell ref="C158:F158"/>
    <mergeCell ref="K158:N158"/>
    <mergeCell ref="C34:C35"/>
    <mergeCell ref="K34:K35"/>
    <mergeCell ref="C36:F36"/>
    <mergeCell ref="K19:N19"/>
    <mergeCell ref="C111:F111"/>
    <mergeCell ref="K111:N111"/>
    <mergeCell ref="C112:E112"/>
    <mergeCell ref="K109:K110"/>
    <mergeCell ref="C109:C110"/>
    <mergeCell ref="K112:N112"/>
    <mergeCell ref="C50:F50"/>
    <mergeCell ref="K50:N50"/>
    <mergeCell ref="C51:E51"/>
    <mergeCell ref="L51:N51"/>
    <mergeCell ref="K36:N36"/>
    <mergeCell ref="C37:E37"/>
    <mergeCell ref="L37:N37"/>
    <mergeCell ref="C48:C49"/>
    <mergeCell ref="K48:K49"/>
  </mergeCells>
  <phoneticPr fontId="97" type="noConversion"/>
  <printOptions horizontalCentered="1" verticalCentered="1"/>
  <pageMargins left="0.31496062992125984" right="0.31496062992125984" top="0.39370078740157483" bottom="0.39370078740157483" header="0.31496062992125984" footer="0.31496062992125984"/>
  <pageSetup paperSize="9" scale="5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30</vt:i4>
      </vt:variant>
      <vt:variant>
        <vt:lpstr>Gráficos</vt:lpstr>
      </vt:variant>
      <vt:variant>
        <vt:i4>4</vt:i4>
      </vt:variant>
      <vt:variant>
        <vt:lpstr>Intervalos nomeados</vt:lpstr>
      </vt:variant>
      <vt:variant>
        <vt:i4>25</vt:i4>
      </vt:variant>
    </vt:vector>
  </HeadingPairs>
  <TitlesOfParts>
    <vt:vector size="59" baseType="lpstr">
      <vt:lpstr>RESUMO</vt:lpstr>
      <vt:lpstr>GLOBAL</vt:lpstr>
      <vt:lpstr>MEM-LEVANT</vt:lpstr>
      <vt:lpstr>CRONOGRAMA</vt:lpstr>
      <vt:lpstr>ABC</vt:lpstr>
      <vt:lpstr>LABOR-SERVIÇOS</vt:lpstr>
      <vt:lpstr>SAPATAS-ANEXOI</vt:lpstr>
      <vt:lpstr>CINTAS E VIGAS-ANEXOII</vt:lpstr>
      <vt:lpstr>PILARES E PILARETES-ANEXOIII</vt:lpstr>
      <vt:lpstr>SINAPI-SERVIÇOS</vt:lpstr>
      <vt:lpstr>LABOR-INSUMOS</vt:lpstr>
      <vt:lpstr>ARQ-COMP</vt:lpstr>
      <vt:lpstr>SINAPI-INSUMOS</vt:lpstr>
      <vt:lpstr>ADM-COMP</vt:lpstr>
      <vt:lpstr>CURVA ABC</vt:lpstr>
      <vt:lpstr>BDI-COMP </vt:lpstr>
      <vt:lpstr>LS-COMP</vt:lpstr>
      <vt:lpstr>DER-ES JAN-18</vt:lpstr>
      <vt:lpstr>CLI-COMP</vt:lpstr>
      <vt:lpstr>EST-COMP</vt:lpstr>
      <vt:lpstr>GAS-COMP</vt:lpstr>
      <vt:lpstr>IMPER-COMP</vt:lpstr>
      <vt:lpstr>HID-COMP</vt:lpstr>
      <vt:lpstr>IMPL-COMP</vt:lpstr>
      <vt:lpstr>INC-COMP</vt:lpstr>
      <vt:lpstr>SCE-COMP</vt:lpstr>
      <vt:lpstr>SEG-COMP</vt:lpstr>
      <vt:lpstr>SPDA-COMP</vt:lpstr>
      <vt:lpstr>ORSE</vt:lpstr>
      <vt:lpstr>QUADRO RESUMO</vt:lpstr>
      <vt:lpstr>Gráf4</vt:lpstr>
      <vt:lpstr>Gráf3</vt:lpstr>
      <vt:lpstr>Gráf2</vt:lpstr>
      <vt:lpstr>Gráf1</vt:lpstr>
      <vt:lpstr>ABC!Area_de_impressao</vt:lpstr>
      <vt:lpstr>'ADM-COMP'!Area_de_impressao</vt:lpstr>
      <vt:lpstr>'ARQ-COMP'!Area_de_impressao</vt:lpstr>
      <vt:lpstr>'BDI-COMP '!Area_de_impressao</vt:lpstr>
      <vt:lpstr>'CINTAS E VIGAS-ANEXOII'!Area_de_impressao</vt:lpstr>
      <vt:lpstr>'CLI-COMP'!Area_de_impressao</vt:lpstr>
      <vt:lpstr>CRONOGRAMA!Area_de_impressao</vt:lpstr>
      <vt:lpstr>'CURVA ABC'!Area_de_impressao</vt:lpstr>
      <vt:lpstr>'EST-COMP'!Area_de_impressao</vt:lpstr>
      <vt:lpstr>GLOBAL!Area_de_impressao</vt:lpstr>
      <vt:lpstr>'IMPL-COMP'!Area_de_impressao</vt:lpstr>
      <vt:lpstr>'LS-COMP'!Area_de_impressao</vt:lpstr>
      <vt:lpstr>'MEM-LEVANT'!Area_de_impressao</vt:lpstr>
      <vt:lpstr>'PILARES E PILARETES-ANEXOIII'!Area_de_impressao</vt:lpstr>
      <vt:lpstr>'QUADRO RESUMO'!Area_de_impressao</vt:lpstr>
      <vt:lpstr>RESUMO!Area_de_impressao</vt:lpstr>
      <vt:lpstr>'SAPATAS-ANEXOI'!Area_de_impressao</vt:lpstr>
      <vt:lpstr>'SEG-COMP'!Area_de_impressao</vt:lpstr>
      <vt:lpstr>'SPDA-COMP'!Area_de_impressao</vt:lpstr>
      <vt:lpstr>'ADM-COMP'!Titulos_de_impressao</vt:lpstr>
      <vt:lpstr>'ARQ-COMP'!Titulos_de_impressao</vt:lpstr>
      <vt:lpstr>'GAS-COMP'!Titulos_de_impressao</vt:lpstr>
      <vt:lpstr>GLOBAL!Titulos_de_impressao</vt:lpstr>
      <vt:lpstr>'LS-COMP'!Titulos_de_impressao</vt:lpstr>
      <vt:lpstr>'MEM-LEVANT'!Titulos_de_impressao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 Varejão</dc:creator>
  <cp:lastModifiedBy>paulo.rodrigues</cp:lastModifiedBy>
  <cp:lastPrinted>2020-08-21T14:44:58Z</cp:lastPrinted>
  <dcterms:created xsi:type="dcterms:W3CDTF">2014-08-19T16:48:36Z</dcterms:created>
  <dcterms:modified xsi:type="dcterms:W3CDTF">2020-08-21T16:35:03Z</dcterms:modified>
</cp:coreProperties>
</file>